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harts/chart1.xml" ContentType="application/vnd.openxmlformats-officedocument.drawingml.chart+xml"/>
  <Override PartName="/xl/drawings/drawing12.xml" ContentType="application/vnd.openxmlformats-officedocument.drawing+xml"/>
  <Override PartName="/xl/charts/chart2.xml" ContentType="application/vnd.openxmlformats-officedocument.drawingml.chart+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202300"/>
  <mc:AlternateContent xmlns:mc="http://schemas.openxmlformats.org/markup-compatibility/2006">
    <mc:Choice Requires="x15">
      <x15ac:absPath xmlns:x15ac="http://schemas.microsoft.com/office/spreadsheetml/2010/11/ac" url="C:\Users\johnh\Dropbox\HenHouse\Models\Model for AIRR\Primary AIRR Model\"/>
    </mc:Choice>
  </mc:AlternateContent>
  <xr:revisionPtr revIDLastSave="0" documentId="13_ncr:1_{90821D69-A0D1-4A15-8993-7BAC9E98D101}" xr6:coauthVersionLast="47" xr6:coauthVersionMax="47" xr10:uidLastSave="{00000000-0000-0000-0000-000000000000}"/>
  <bookViews>
    <workbookView xWindow="-120" yWindow="-120" windowWidth="29040" windowHeight="15840" tabRatio="895" firstSheet="2" activeTab="2" xr2:uid="{B0B0787E-89A3-4843-B7CF-01329D272851}"/>
  </bookViews>
  <sheets>
    <sheet name="Portfolio Level Dashboards--&gt;" sheetId="27" state="hidden" r:id="rId1"/>
    <sheet name="Senior Maturity Tracker" sheetId="26" state="hidden" r:id="rId2"/>
    <sheet name="PERPETUITY MIDDLEMAN INPUT TAB" sheetId="5" r:id="rId3"/>
    <sheet name="Model Sample Mapping--&gt;" sheetId="107" r:id="rId4"/>
    <sheet name="Summary" sheetId="102" r:id="rId5"/>
    <sheet name="Sample Model Tab" sheetId="104" r:id="rId6"/>
    <sheet name="Sample AI QUESTIONS" sheetId="16" r:id="rId7"/>
    <sheet name="Issues List" sheetId="37" state="hidden" r:id="rId8"/>
    <sheet name="Model Variants" sheetId="53" state="hidden" r:id="rId9"/>
    <sheet name="GUIDES FOR GEN AI LABS--&gt;" sheetId="49" state="hidden" r:id="rId10"/>
    <sheet name="MODEL GUIDE" sheetId="48" state="hidden" r:id="rId11"/>
    <sheet name="POC OUTPUT" sheetId="81" r:id="rId12"/>
    <sheet name="Trailing Financial Statements-&gt;" sheetId="7" r:id="rId13"/>
    <sheet name="Actuals Income Statement" sheetId="95" r:id="rId14"/>
    <sheet name="Actual Rent Roll" sheetId="97" r:id="rId15"/>
    <sheet name="Actuals Balance Sheet" sheetId="96" r:id="rId16"/>
    <sheet name="AI Insights Tab" sheetId="56" state="hidden" r:id="rId17"/>
    <sheet name="COMPLETED DEAL OUPTUTS--&gt;" sheetId="57" state="hidden" r:id="rId18"/>
    <sheet name="Deal Landing Dashboard" sheetId="55" state="hidden" r:id="rId19"/>
    <sheet name="Performance Dashboard" sheetId="65" state="hidden" r:id="rId20"/>
    <sheet name="AIRR Model Summary_v1" sheetId="64" state="hidden" r:id="rId21"/>
    <sheet name="Underwriting Model Summary" sheetId="66" state="hidden" r:id="rId22"/>
    <sheet name="Rent Roll -  Leasing Tracker" sheetId="70" state="hidden" r:id="rId23"/>
    <sheet name="Net Operating Income Tracker" sheetId="67" state="hidden" r:id="rId24"/>
    <sheet name="AIRR Model vs. UW Model" sheetId="59" state="hidden" r:id="rId25"/>
    <sheet name="Senior Loan and Refinancing" sheetId="69" state="hidden" r:id="rId26"/>
    <sheet name="Exit and Return Sensitivities" sheetId="68" state="hidden" r:id="rId27"/>
    <sheet name="Summary Dashboards--&gt;" sheetId="33" state="hidden" r:id="rId28"/>
    <sheet name="UW VS. ASSET MANAGEMENT" sheetId="25" state="hidden" r:id="rId29"/>
    <sheet name="COLOR CODING LEGEND" sheetId="45" state="hidden" r:id="rId30"/>
    <sheet name="Sample RR" sheetId="101" state="hidden" r:id="rId31"/>
    <sheet name="New Deal Outputs--&gt;" sheetId="82" state="hidden" r:id="rId32"/>
    <sheet name="Portfolio Summary Tab" sheetId="79" state="hidden" r:id="rId33"/>
    <sheet name="Deal Dashboard" sheetId="80" state="hidden" r:id="rId34"/>
    <sheet name="Debt Summary Dashboard" sheetId="93" state="hidden" r:id="rId35"/>
    <sheet name="Debt Dashboard" sheetId="92" state="hidden" r:id="rId36"/>
    <sheet name="INPUTS--&gt;" sheetId="15" r:id="rId37"/>
    <sheet name="POC MODEL" sheetId="51" state="hidden" r:id="rId38"/>
    <sheet name="Unit Mix and Other Income (2)" sheetId="60" state="hidden" r:id="rId39"/>
    <sheet name="AIRR Input Tab" sheetId="14" state="hidden" r:id="rId40"/>
    <sheet name="Unit Mix " sheetId="41" state="hidden" r:id="rId41"/>
    <sheet name="Budget" sheetId="62" state="hidden" r:id="rId42"/>
    <sheet name="AIRR Interest Rate Indexes" sheetId="85" state="hidden" r:id="rId43"/>
    <sheet name="MODEL--&gt;" sheetId="30" state="hidden" r:id="rId44"/>
    <sheet name="Income Statement - AM" sheetId="1" state="hidden" r:id="rId45"/>
    <sheet name="Cash Flow - AM" sheetId="36" state="hidden" r:id="rId46"/>
    <sheet name="AIRR Model Summary" sheetId="58" state="hidden" r:id="rId47"/>
    <sheet name="Waterfall - UW" sheetId="31" state="hidden" r:id="rId48"/>
    <sheet name="Circuit Breaker" sheetId="91" state="hidden" r:id="rId49"/>
    <sheet name="Checks" sheetId="90" state="hidden" r:id="rId50"/>
    <sheet name="Budget_vOld" sheetId="61" state="hidden" r:id="rId51"/>
    <sheet name="Draw Schedule-AM" sheetId="74" state="hidden" r:id="rId52"/>
    <sheet name="Construction Bell Curve" sheetId="75" state="hidden" r:id="rId53"/>
    <sheet name="Curve ChatGPT File" sheetId="76" state="hidden" r:id="rId54"/>
    <sheet name="S-Curve" sheetId="77" state="hidden" r:id="rId55"/>
    <sheet name="To Dos" sheetId="73" state="hidden" r:id="rId56"/>
    <sheet name="Rent Roll" sheetId="46" state="hidden" r:id="rId57"/>
    <sheet name="Draw Schedule" sheetId="21" state="hidden" r:id="rId58"/>
  </sheets>
  <externalReferences>
    <externalReference r:id="rId59"/>
    <externalReference r:id="rId60"/>
  </externalReferences>
  <definedNames>
    <definedName name="_xlnm._FilterDatabase" localSheetId="14" hidden="1">'Actual Rent Roll'!$A$4:$S$42</definedName>
    <definedName name="AnnualRentGrowth" localSheetId="20">[1]Input!$L$54:$P$54</definedName>
    <definedName name="AnnualRentGrowth" localSheetId="24">[1]Input!$L$54:$P$54</definedName>
    <definedName name="AnnualRentGrowth" localSheetId="18">[1]Input!$L$54:$P$54</definedName>
    <definedName name="AnnualRentGrowth" localSheetId="26">[1]Input!$L$54:$P$54</definedName>
    <definedName name="AnnualRentGrowth" localSheetId="23">[1]Input!$L$54:$P$54</definedName>
    <definedName name="AnnualRentGrowth" localSheetId="19">[1]Input!$L$54:$P$54</definedName>
    <definedName name="AnnualRentGrowth" localSheetId="25">[1]Input!$L$54:$P$54</definedName>
    <definedName name="AnnualRentGrowth" localSheetId="1">[1]Input!$L$54:$P$54</definedName>
    <definedName name="AnnualRentGrowth" localSheetId="21">[1]Input!$L$54:$P$54</definedName>
    <definedName name="AnnualRentGrowth" localSheetId="28">[1]Input!$L$54:$P$54</definedName>
    <definedName name="AssedValuePerc" localSheetId="20">[1]Input!$L$96</definedName>
    <definedName name="AssedValuePerc" localSheetId="24">[1]Input!$L$96</definedName>
    <definedName name="AssedValuePerc" localSheetId="18">[1]Input!$L$96</definedName>
    <definedName name="AssedValuePerc" localSheetId="26">[1]Input!$L$96</definedName>
    <definedName name="AssedValuePerc" localSheetId="23">[1]Input!$L$96</definedName>
    <definedName name="AssedValuePerc" localSheetId="19">[1]Input!$L$96</definedName>
    <definedName name="AssedValuePerc" localSheetId="25">[1]Input!$L$96</definedName>
    <definedName name="AssedValuePerc" localSheetId="1">[1]Input!$L$96</definedName>
    <definedName name="AssedValuePerc" localSheetId="21">[1]Input!$L$96</definedName>
    <definedName name="AssedValuePerc" localSheetId="28">[1]Input!$L$96</definedName>
    <definedName name="BadDebt" localSheetId="20">[1]Input!$L$49:$P$49</definedName>
    <definedName name="BadDebt" localSheetId="24">[1]Input!$L$49:$P$49</definedName>
    <definedName name="BadDebt" localSheetId="18">[1]Input!$L$49:$P$49</definedName>
    <definedName name="BadDebt" localSheetId="26">[1]Input!$L$49:$P$49</definedName>
    <definedName name="BadDebt" localSheetId="23">[1]Input!$L$49:$P$49</definedName>
    <definedName name="BadDebt" localSheetId="19">[1]Input!$L$49:$P$49</definedName>
    <definedName name="BadDebt" localSheetId="25">[1]Input!$L$49:$P$49</definedName>
    <definedName name="BadDebt" localSheetId="1">[1]Input!$L$49:$P$49</definedName>
    <definedName name="BadDebt" localSheetId="21">[1]Input!$L$49:$P$49</definedName>
    <definedName name="BadDebt" localSheetId="28">[1]Input!$L$49:$P$49</definedName>
    <definedName name="CashRateMezz" localSheetId="20">[1]Input!$E$43</definedName>
    <definedName name="CashRateMezz" localSheetId="24">[1]Input!$E$43</definedName>
    <definedName name="CashRateMezz" localSheetId="18">[1]Input!$E$43</definedName>
    <definedName name="CashRateMezz" localSheetId="26">[1]Input!$E$43</definedName>
    <definedName name="CashRateMezz" localSheetId="23">[1]Input!$E$43</definedName>
    <definedName name="CashRateMezz" localSheetId="19">[1]Input!$E$43</definedName>
    <definedName name="CashRateMezz" localSheetId="25">[1]Input!$E$43</definedName>
    <definedName name="CashRateMezz" localSheetId="1">[1]Input!$E$43</definedName>
    <definedName name="CashRateMezz" localSheetId="21">[1]Input!$E$43</definedName>
    <definedName name="CashRateMezz" localSheetId="28">[1]Input!$E$43</definedName>
    <definedName name="CIQWBGuid" hidden="1">"cbeeede9-6f2c-4268-bbc1-e96b1a38e936"</definedName>
    <definedName name="CircuitBreaker" localSheetId="20">[1]Input!$B$12</definedName>
    <definedName name="CircuitBreaker" localSheetId="24">[1]Input!$B$12</definedName>
    <definedName name="CircuitBreaker" localSheetId="18">[1]Input!$B$12</definedName>
    <definedName name="CircuitBreaker" localSheetId="26">[1]Input!$B$12</definedName>
    <definedName name="CircuitBreaker" localSheetId="23">[1]Input!$B$12</definedName>
    <definedName name="CircuitBreaker" localSheetId="19">[1]Input!$B$12</definedName>
    <definedName name="CircuitBreaker" localSheetId="25">[1]Input!$B$12</definedName>
    <definedName name="CircuitBreaker" localSheetId="1">[1]Input!$B$12</definedName>
    <definedName name="CircuitBreaker" localSheetId="21">[1]Input!$B$12</definedName>
    <definedName name="CircuitBreaker" localSheetId="28">[1]Input!$B$12</definedName>
    <definedName name="Concessions" localSheetId="20">[1]Input!$L$50:$P$50</definedName>
    <definedName name="Concessions" localSheetId="24">[1]Input!$L$50:$P$50</definedName>
    <definedName name="Concessions" localSheetId="18">[1]Input!$L$50:$P$50</definedName>
    <definedName name="Concessions" localSheetId="26">[1]Input!$L$50:$P$50</definedName>
    <definedName name="Concessions" localSheetId="23">[1]Input!$L$50:$P$50</definedName>
    <definedName name="Concessions" localSheetId="19">[1]Input!$L$50:$P$50</definedName>
    <definedName name="Concessions" localSheetId="25">[1]Input!$L$50:$P$50</definedName>
    <definedName name="Concessions" localSheetId="1">[1]Input!$L$50:$P$50</definedName>
    <definedName name="Concessions" localSheetId="21">[1]Input!$L$50:$P$50</definedName>
    <definedName name="Concessions" localSheetId="28">[1]Input!$L$50:$P$50</definedName>
    <definedName name="ConstLoan" localSheetId="20">[1]Input!$I$18</definedName>
    <definedName name="ConstLoan" localSheetId="24">[1]Input!$I$18</definedName>
    <definedName name="ConstLoan" localSheetId="18">[1]Input!$I$18</definedName>
    <definedName name="ConstLoan" localSheetId="26">[1]Input!$I$18</definedName>
    <definedName name="ConstLoan" localSheetId="23">[1]Input!$I$18</definedName>
    <definedName name="ConstLoan" localSheetId="19">[1]Input!$I$18</definedName>
    <definedName name="ConstLoan" localSheetId="25">[1]Input!$I$18</definedName>
    <definedName name="ConstLoan" localSheetId="1">[1]Input!$I$18</definedName>
    <definedName name="ConstLoan" localSheetId="21">[1]Input!$I$18</definedName>
    <definedName name="ConstLoan" localSheetId="28">[1]Input!$I$18</definedName>
    <definedName name="ConstLoanFee" localSheetId="20">[1]Input!$E$20</definedName>
    <definedName name="ConstLoanFee" localSheetId="24">[1]Input!$E$20</definedName>
    <definedName name="ConstLoanFee" localSheetId="18">[1]Input!$E$20</definedName>
    <definedName name="ConstLoanFee" localSheetId="26">[1]Input!$E$20</definedName>
    <definedName name="ConstLoanFee" localSheetId="23">[1]Input!$E$20</definedName>
    <definedName name="ConstLoanFee" localSheetId="19">[1]Input!$E$20</definedName>
    <definedName name="ConstLoanFee" localSheetId="25">[1]Input!$E$20</definedName>
    <definedName name="ConstLoanFee" localSheetId="1">[1]Input!$E$20</definedName>
    <definedName name="ConstLoanFee" localSheetId="21">[1]Input!$E$20</definedName>
    <definedName name="ConstLoanFee" localSheetId="28">[1]Input!$E$20</definedName>
    <definedName name="ConstructionCostDinamicRange" localSheetId="20">OFFSET([1]Financing!$F$24,,,1,MATCH('[1]Construction Schedule'!$E$48,'[1]Month CF'!$E$2:$EG$2,0))</definedName>
    <definedName name="ConstructionCostDinamicRange" localSheetId="24">OFFSET([1]Financing!$F$24,,,1,MATCH('[1]Construction Schedule'!$E$48,'[1]Month CF'!$E$2:$EG$2,0))</definedName>
    <definedName name="ConstructionCostDinamicRange" localSheetId="18">OFFSET([1]Financing!$F$24,,,1,MATCH('[1]Construction Schedule'!$E$48,'[1]Month CF'!$E$2:$EG$2,0))</definedName>
    <definedName name="ConstructionCostDinamicRange" localSheetId="26">OFFSET([1]Financing!$F$24,,,1,MATCH('[1]Construction Schedule'!$E$48,'[1]Month CF'!$E$2:$EG$2,0))</definedName>
    <definedName name="ConstructionCostDinamicRange" localSheetId="23">OFFSET([1]Financing!$F$24,,,1,MATCH('[1]Construction Schedule'!$E$48,'[1]Month CF'!$E$2:$EG$2,0))</definedName>
    <definedName name="ConstructionCostDinamicRange" localSheetId="19">OFFSET([1]Financing!$F$24,,,1,MATCH('[1]Construction Schedule'!$E$48,'[1]Month CF'!$E$2:$EG$2,0))</definedName>
    <definedName name="ConstructionCostDinamicRange" localSheetId="25">OFFSET([1]Financing!$F$24,,,1,MATCH('[1]Construction Schedule'!$E$48,'[1]Month CF'!$E$2:$EG$2,0))</definedName>
    <definedName name="ConstructionCostDinamicRange" localSheetId="1">OFFSET([1]Financing!$F$24,,,1,MATCH('[1]Construction Schedule'!$E$48,'[1]Month CF'!$E$2:$EG$2,0))</definedName>
    <definedName name="ConstructionCostDinamicRange" localSheetId="21">OFFSET([1]Financing!$F$24,,,1,MATCH('[1]Construction Schedule'!$E$48,'[1]Month CF'!$E$2:$EG$2,0))</definedName>
    <definedName name="ConstructionCostDinamicRange" localSheetId="28">OFFSET([1]Financing!$F$24,,,1,MATCH('[1]Construction Schedule'!$E$48,'[1]Month CF'!$E$2:$EG$2,0))</definedName>
    <definedName name="ConstructionEquityDraws" localSheetId="20">OFFSET([1]Financing!$F$33,,,1,MATCH('[1]Construction Schedule'!$E$48,'[1]Month CF'!$E$2:$EG$2,0))</definedName>
    <definedName name="ConstructionEquityDraws" localSheetId="24">OFFSET([1]Financing!$F$33,,,1,MATCH('[1]Construction Schedule'!$E$48,'[1]Month CF'!$E$2:$EG$2,0))</definedName>
    <definedName name="ConstructionEquityDraws" localSheetId="18">OFFSET([1]Financing!$F$33,,,1,MATCH('[1]Construction Schedule'!$E$48,'[1]Month CF'!$E$2:$EG$2,0))</definedName>
    <definedName name="ConstructionEquityDraws" localSheetId="26">OFFSET([1]Financing!$F$33,,,1,MATCH('[1]Construction Schedule'!$E$48,'[1]Month CF'!$E$2:$EG$2,0))</definedName>
    <definedName name="ConstructionEquityDraws" localSheetId="23">OFFSET([1]Financing!$F$33,,,1,MATCH('[1]Construction Schedule'!$E$48,'[1]Month CF'!$E$2:$EG$2,0))</definedName>
    <definedName name="ConstructionEquityDraws" localSheetId="19">OFFSET([1]Financing!$F$33,,,1,MATCH('[1]Construction Schedule'!$E$48,'[1]Month CF'!$E$2:$EG$2,0))</definedName>
    <definedName name="ConstructionEquityDraws" localSheetId="25">OFFSET([1]Financing!$F$33,,,1,MATCH('[1]Construction Schedule'!$E$48,'[1]Month CF'!$E$2:$EG$2,0))</definedName>
    <definedName name="ConstructionEquityDraws" localSheetId="1">OFFSET([1]Financing!$F$33,,,1,MATCH('[1]Construction Schedule'!$E$48,'[1]Month CF'!$E$2:$EG$2,0))</definedName>
    <definedName name="ConstructionEquityDraws" localSheetId="21">OFFSET([1]Financing!$F$33,,,1,MATCH('[1]Construction Schedule'!$E$48,'[1]Month CF'!$E$2:$EG$2,0))</definedName>
    <definedName name="ConstructionEquityDraws" localSheetId="28">OFFSET([1]Financing!$F$33,,,1,MATCH('[1]Construction Schedule'!$E$48,'[1]Month CF'!$E$2:$EG$2,0))</definedName>
    <definedName name="ConstructionLoansDraws" localSheetId="20">OFFSET([1]Financing!$F$58,,,1,MATCH('[1]Construction Schedule'!$E$48,'[1]Month CF'!$E$2:$EG$2,0))</definedName>
    <definedName name="ConstructionLoansDraws" localSheetId="24">OFFSET([1]Financing!$F$58,,,1,MATCH('[1]Construction Schedule'!$E$48,'[1]Month CF'!$E$2:$EG$2,0))</definedName>
    <definedName name="ConstructionLoansDraws" localSheetId="18">OFFSET([1]Financing!$F$58,,,1,MATCH('[1]Construction Schedule'!$E$48,'[1]Month CF'!$E$2:$EG$2,0))</definedName>
    <definedName name="ConstructionLoansDraws" localSheetId="26">OFFSET([1]Financing!$F$58,,,1,MATCH('[1]Construction Schedule'!$E$48,'[1]Month CF'!$E$2:$EG$2,0))</definedName>
    <definedName name="ConstructionLoansDraws" localSheetId="23">OFFSET([1]Financing!$F$58,,,1,MATCH('[1]Construction Schedule'!$E$48,'[1]Month CF'!$E$2:$EG$2,0))</definedName>
    <definedName name="ConstructionLoansDraws" localSheetId="19">OFFSET([1]Financing!$F$58,,,1,MATCH('[1]Construction Schedule'!$E$48,'[1]Month CF'!$E$2:$EG$2,0))</definedName>
    <definedName name="ConstructionLoansDraws" localSheetId="25">OFFSET([1]Financing!$F$58,,,1,MATCH('[1]Construction Schedule'!$E$48,'[1]Month CF'!$E$2:$EG$2,0))</definedName>
    <definedName name="ConstructionLoansDraws" localSheetId="1">OFFSET([1]Financing!$F$58,,,1,MATCH('[1]Construction Schedule'!$E$48,'[1]Month CF'!$E$2:$EG$2,0))</definedName>
    <definedName name="ConstructionLoansDraws" localSheetId="21">OFFSET([1]Financing!$F$58,,,1,MATCH('[1]Construction Schedule'!$E$48,'[1]Month CF'!$E$2:$EG$2,0))</definedName>
    <definedName name="ConstructionLoansDraws" localSheetId="28">OFFSET([1]Financing!$F$58,,,1,MATCH('[1]Construction Schedule'!$E$48,'[1]Month CF'!$E$2:$EG$2,0))</definedName>
    <definedName name="CostOfSale" localSheetId="20">[1]Input!$I$43</definedName>
    <definedName name="CostOfSale" localSheetId="24">[1]Input!$I$43</definedName>
    <definedName name="CostOfSale" localSheetId="18">[1]Input!$I$43</definedName>
    <definedName name="CostOfSale" localSheetId="26">[1]Input!$I$43</definedName>
    <definedName name="CostOfSale" localSheetId="23">[1]Input!$I$43</definedName>
    <definedName name="CostOfSale" localSheetId="19">[1]Input!$I$43</definedName>
    <definedName name="CostOfSale" localSheetId="25">[1]Input!$I$43</definedName>
    <definedName name="CostOfSale" localSheetId="1">[1]Input!$I$43</definedName>
    <definedName name="CostOfSale" localSheetId="21">[1]Input!$I$43</definedName>
    <definedName name="CostOfSale" localSheetId="28">[1]Input!$I$43</definedName>
    <definedName name="CumulConstructionLoanDraws" localSheetId="20">OFFSET([1]Financing!$F$64,,,1,MATCH('[1]Construction Schedule'!$E$48,'[1]Month CF'!$E$2:$EG$2,0))</definedName>
    <definedName name="CumulConstructionLoanDraws" localSheetId="24">OFFSET([1]Financing!$F$64,,,1,MATCH('[1]Construction Schedule'!$E$48,'[1]Month CF'!$E$2:$EG$2,0))</definedName>
    <definedName name="CumulConstructionLoanDraws" localSheetId="18">OFFSET([1]Financing!$F$64,,,1,MATCH('[1]Construction Schedule'!$E$48,'[1]Month CF'!$E$2:$EG$2,0))</definedName>
    <definedName name="CumulConstructionLoanDraws" localSheetId="26">OFFSET([1]Financing!$F$64,,,1,MATCH('[1]Construction Schedule'!$E$48,'[1]Month CF'!$E$2:$EG$2,0))</definedName>
    <definedName name="CumulConstructionLoanDraws" localSheetId="23">OFFSET([1]Financing!$F$64,,,1,MATCH('[1]Construction Schedule'!$E$48,'[1]Month CF'!$E$2:$EG$2,0))</definedName>
    <definedName name="CumulConstructionLoanDraws" localSheetId="19">OFFSET([1]Financing!$F$64,,,1,MATCH('[1]Construction Schedule'!$E$48,'[1]Month CF'!$E$2:$EG$2,0))</definedName>
    <definedName name="CumulConstructionLoanDraws" localSheetId="25">OFFSET([1]Financing!$F$64,,,1,MATCH('[1]Construction Schedule'!$E$48,'[1]Month CF'!$E$2:$EG$2,0))</definedName>
    <definedName name="CumulConstructionLoanDraws" localSheetId="1">OFFSET([1]Financing!$F$64,,,1,MATCH('[1]Construction Schedule'!$E$48,'[1]Month CF'!$E$2:$EG$2,0))</definedName>
    <definedName name="CumulConstructionLoanDraws" localSheetId="21">OFFSET([1]Financing!$F$64,,,1,MATCH('[1]Construction Schedule'!$E$48,'[1]Month CF'!$E$2:$EG$2,0))</definedName>
    <definedName name="CumulConstructionLoanDraws" localSheetId="28">OFFSET([1]Financing!$F$64,,,1,MATCH('[1]Construction Schedule'!$E$48,'[1]Month CF'!$E$2:$EG$2,0))</definedName>
    <definedName name="CumulEquityDraws" localSheetId="20">OFFSET([1]Financing!$F$35,,,1,MATCH('[1]Construction Schedule'!$E$48,'[1]Month CF'!$E$2:$EG$2,0))</definedName>
    <definedName name="CumulEquityDraws" localSheetId="24">OFFSET([1]Financing!$F$35,,,1,MATCH('[1]Construction Schedule'!$E$48,'[1]Month CF'!$E$2:$EG$2,0))</definedName>
    <definedName name="CumulEquityDraws" localSheetId="18">OFFSET([1]Financing!$F$35,,,1,MATCH('[1]Construction Schedule'!$E$48,'[1]Month CF'!$E$2:$EG$2,0))</definedName>
    <definedName name="CumulEquityDraws" localSheetId="26">OFFSET([1]Financing!$F$35,,,1,MATCH('[1]Construction Schedule'!$E$48,'[1]Month CF'!$E$2:$EG$2,0))</definedName>
    <definedName name="CumulEquityDraws" localSheetId="23">OFFSET([1]Financing!$F$35,,,1,MATCH('[1]Construction Schedule'!$E$48,'[1]Month CF'!$E$2:$EG$2,0))</definedName>
    <definedName name="CumulEquityDraws" localSheetId="19">OFFSET([1]Financing!$F$35,,,1,MATCH('[1]Construction Schedule'!$E$48,'[1]Month CF'!$E$2:$EG$2,0))</definedName>
    <definedName name="CumulEquityDraws" localSheetId="25">OFFSET([1]Financing!$F$35,,,1,MATCH('[1]Construction Schedule'!$E$48,'[1]Month CF'!$E$2:$EG$2,0))</definedName>
    <definedName name="CumulEquityDraws" localSheetId="1">OFFSET([1]Financing!$F$35,,,1,MATCH('[1]Construction Schedule'!$E$48,'[1]Month CF'!$E$2:$EG$2,0))</definedName>
    <definedName name="CumulEquityDraws" localSheetId="21">OFFSET([1]Financing!$F$35,,,1,MATCH('[1]Construction Schedule'!$E$48,'[1]Month CF'!$E$2:$EG$2,0))</definedName>
    <definedName name="CumulEquityDraws" localSheetId="28">OFFSET([1]Financing!$F$35,,,1,MATCH('[1]Construction Schedule'!$E$48,'[1]Month CF'!$E$2:$EG$2,0))</definedName>
    <definedName name="currency" localSheetId="20">[1]Input!$B$24</definedName>
    <definedName name="currency" localSheetId="24">[1]Input!$B$24</definedName>
    <definedName name="currency" localSheetId="18">[1]Input!$B$24</definedName>
    <definedName name="currency" localSheetId="26">[1]Input!$B$24</definedName>
    <definedName name="currency" localSheetId="23">[1]Input!$B$24</definedName>
    <definedName name="currency" localSheetId="19">[1]Input!$B$24</definedName>
    <definedName name="currency" localSheetId="25">[1]Input!$B$24</definedName>
    <definedName name="currency" localSheetId="1">[1]Input!$B$24</definedName>
    <definedName name="currency" localSheetId="21">[1]Input!$B$24</definedName>
    <definedName name="currency" localSheetId="28">[1]Input!$B$24</definedName>
    <definedName name="ExactAddinConnection" hidden="1">"001"</definedName>
    <definedName name="ExactAddinConnection.001" hidden="1">"catfish;001;rick_tellez;1"</definedName>
    <definedName name="ExitCapRate" localSheetId="20">[1]Input!$I$44</definedName>
    <definedName name="ExitCapRate" localSheetId="24">[1]Input!$I$44</definedName>
    <definedName name="ExitCapRate" localSheetId="18">[1]Input!$I$44</definedName>
    <definedName name="ExitCapRate" localSheetId="26">[1]Input!$I$44</definedName>
    <definedName name="ExitCapRate" localSheetId="23">[1]Input!$I$44</definedName>
    <definedName name="ExitCapRate" localSheetId="19">[1]Input!$I$44</definedName>
    <definedName name="ExitCapRate" localSheetId="25">[1]Input!$I$44</definedName>
    <definedName name="ExitCapRate" localSheetId="1">[1]Input!$I$44</definedName>
    <definedName name="ExitCapRate" localSheetId="21">[1]Input!$I$44</definedName>
    <definedName name="ExitCapRate" localSheetId="28">[1]Input!$I$44</definedName>
    <definedName name="ExpenseGrowth" localSheetId="20">[1]Input!$L$75</definedName>
    <definedName name="ExpenseGrowth" localSheetId="24">[1]Input!$L$75</definedName>
    <definedName name="ExpenseGrowth" localSheetId="18">[1]Input!$L$75</definedName>
    <definedName name="ExpenseGrowth" localSheetId="26">[1]Input!$L$75</definedName>
    <definedName name="ExpenseGrowth" localSheetId="23">[1]Input!$L$75</definedName>
    <definedName name="ExpenseGrowth" localSheetId="19">[1]Input!$L$75</definedName>
    <definedName name="ExpenseGrowth" localSheetId="25">[1]Input!$L$75</definedName>
    <definedName name="ExpenseGrowth" localSheetId="1">[1]Input!$L$75</definedName>
    <definedName name="ExpenseGrowth" localSheetId="21">[1]Input!$L$75</definedName>
    <definedName name="ExpenseGrowth" localSheetId="28">[1]Input!$L$75</definedName>
    <definedName name="GPCF2" localSheetId="20">[1]Input!$H$63</definedName>
    <definedName name="GPCF2" localSheetId="24">[1]Input!$H$63</definedName>
    <definedName name="GPCF2" localSheetId="18">[1]Input!$H$63</definedName>
    <definedName name="GPCF2" localSheetId="26">[1]Input!$H$63</definedName>
    <definedName name="GPCF2" localSheetId="23">[1]Input!$H$63</definedName>
    <definedName name="GPCF2" localSheetId="19">[1]Input!$H$63</definedName>
    <definedName name="GPCF2" localSheetId="25">[1]Input!$H$63</definedName>
    <definedName name="GPCF2" localSheetId="1">[1]Input!$H$63</definedName>
    <definedName name="GPCF2" localSheetId="21">[1]Input!$H$63</definedName>
    <definedName name="GPCF2" localSheetId="28">[1]Input!$H$63</definedName>
    <definedName name="GPCF3" localSheetId="20">[1]Input!$H$64</definedName>
    <definedName name="GPCF3" localSheetId="24">[1]Input!$H$64</definedName>
    <definedName name="GPCF3" localSheetId="18">[1]Input!$H$64</definedName>
    <definedName name="GPCF3" localSheetId="26">[1]Input!$H$64</definedName>
    <definedName name="GPCF3" localSheetId="23">[1]Input!$H$64</definedName>
    <definedName name="GPCF3" localSheetId="19">[1]Input!$H$64</definedName>
    <definedName name="GPCF3" localSheetId="25">[1]Input!$H$64</definedName>
    <definedName name="GPCF3" localSheetId="1">[1]Input!$H$64</definedName>
    <definedName name="GPCF3" localSheetId="21">[1]Input!$H$64</definedName>
    <definedName name="GPCF3" localSheetId="28">[1]Input!$H$64</definedName>
    <definedName name="GPCF4" localSheetId="20">[1]Input!$H$65</definedName>
    <definedName name="GPCF4" localSheetId="24">[1]Input!$H$65</definedName>
    <definedName name="GPCF4" localSheetId="18">[1]Input!$H$65</definedName>
    <definedName name="GPCF4" localSheetId="26">[1]Input!$H$65</definedName>
    <definedName name="GPCF4" localSheetId="23">[1]Input!$H$65</definedName>
    <definedName name="GPCF4" localSheetId="19">[1]Input!$H$65</definedName>
    <definedName name="GPCF4" localSheetId="25">[1]Input!$H$65</definedName>
    <definedName name="GPCF4" localSheetId="1">[1]Input!$H$65</definedName>
    <definedName name="GPCF4" localSheetId="21">[1]Input!$H$65</definedName>
    <definedName name="GPCF4" localSheetId="28">[1]Input!$H$65</definedName>
    <definedName name="GPEquity" localSheetId="20">[1]Input!$I$48</definedName>
    <definedName name="GPEquity" localSheetId="24">[1]Input!$I$48</definedName>
    <definedName name="GPEquity" localSheetId="18">[1]Input!$I$48</definedName>
    <definedName name="GPEquity" localSheetId="26">[1]Input!$I$48</definedName>
    <definedName name="GPEquity" localSheetId="23">[1]Input!$I$48</definedName>
    <definedName name="GPEquity" localSheetId="19">[1]Input!$I$48</definedName>
    <definedName name="GPEquity" localSheetId="25">[1]Input!$I$48</definedName>
    <definedName name="GPEquity" localSheetId="1">[1]Input!$I$48</definedName>
    <definedName name="GPEquity" localSheetId="21">[1]Input!$I$48</definedName>
    <definedName name="GPEquity" localSheetId="28">[1]Input!$I$48</definedName>
    <definedName name="GrossRevHoldPeriodTimeframe" localSheetId="20">(OFFSET('[1]Annual CF'!$C$5,,,,COUNT('[1]Annual CF'!$D$5:$M$5)-COUNTIF('[1]Annual CF'!$C$5:$M$5,0)+2))</definedName>
    <definedName name="GrossRevHoldPeriodTimeframe" localSheetId="24">(OFFSET('[1]Annual CF'!$C$5,,,,COUNT('[1]Annual CF'!$D$5:$M$5)-COUNTIF('[1]Annual CF'!$C$5:$M$5,0)+2))</definedName>
    <definedName name="GrossRevHoldPeriodTimeframe" localSheetId="18">(OFFSET('[1]Annual CF'!$C$5,,,,COUNT('[1]Annual CF'!$D$5:$M$5)-COUNTIF('[1]Annual CF'!$C$5:$M$5,0)+2))</definedName>
    <definedName name="GrossRevHoldPeriodTimeframe" localSheetId="26">(OFFSET('[1]Annual CF'!$C$5,,,,COUNT('[1]Annual CF'!$D$5:$M$5)-COUNTIF('[1]Annual CF'!$C$5:$M$5,0)+2))</definedName>
    <definedName name="GrossRevHoldPeriodTimeframe" localSheetId="23">(OFFSET('[1]Annual CF'!$C$5,,,,COUNT('[1]Annual CF'!$D$5:$M$5)-COUNTIF('[1]Annual CF'!$C$5:$M$5,0)+2))</definedName>
    <definedName name="GrossRevHoldPeriodTimeframe" localSheetId="19">(OFFSET('[1]Annual CF'!$C$5,,,,COUNT('[1]Annual CF'!$D$5:$M$5)-COUNTIF('[1]Annual CF'!$C$5:$M$5,0)+2))</definedName>
    <definedName name="GrossRevHoldPeriodTimeframe" localSheetId="25">(OFFSET('[1]Annual CF'!$C$5,,,,COUNT('[1]Annual CF'!$D$5:$M$5)-COUNTIF('[1]Annual CF'!$C$5:$M$5,0)+2))</definedName>
    <definedName name="GrossRevHoldPeriodTimeframe" localSheetId="1">(OFFSET('[1]Annual CF'!$C$5,,,,COUNT('[1]Annual CF'!$D$5:$M$5)-COUNTIF('[1]Annual CF'!$C$5:$M$5,0)+2))</definedName>
    <definedName name="GrossRevHoldPeriodTimeframe" localSheetId="21">(OFFSET('[1]Annual CF'!$C$5,,,,COUNT('[1]Annual CF'!$D$5:$M$5)-COUNTIF('[1]Annual CF'!$C$5:$M$5,0)+2))</definedName>
    <definedName name="GrossRevHoldPeriodTimeframe" localSheetId="28">(OFFSET('[1]Annual CF'!$C$5,,,,COUNT('[1]Annual CF'!$D$5:$M$5)-COUNTIF('[1]Annual CF'!$C$5:$M$5,0)+2))</definedName>
    <definedName name="HoldPeriod" localSheetId="20">[2]Input!$I$45</definedName>
    <definedName name="HoldPeriod" localSheetId="24">[2]Input!$I$45</definedName>
    <definedName name="HoldPeriod" localSheetId="18">[2]Input!$I$45</definedName>
    <definedName name="HoldPeriod" localSheetId="26">[2]Input!$I$45</definedName>
    <definedName name="HoldPeriod" localSheetId="23">[2]Input!$I$45</definedName>
    <definedName name="HoldPeriod" localSheetId="19">[2]Input!$I$45</definedName>
    <definedName name="HoldPeriod" localSheetId="25">[2]Input!$I$45</definedName>
    <definedName name="HoldPeriod" localSheetId="1">[2]Input!$I$45</definedName>
    <definedName name="HoldPeriod" localSheetId="21">[2]Input!$I$45</definedName>
    <definedName name="HoldPeriod" localSheetId="28">[2]Input!$I$45</definedName>
    <definedName name="Hurdle1" localSheetId="20">[1]Input!$H$56</definedName>
    <definedName name="Hurdle1" localSheetId="24">[1]Input!$H$56</definedName>
    <definedName name="Hurdle1" localSheetId="18">[1]Input!$H$56</definedName>
    <definedName name="Hurdle1" localSheetId="26">[1]Input!$H$56</definedName>
    <definedName name="Hurdle1" localSheetId="23">[1]Input!$H$56</definedName>
    <definedName name="Hurdle1" localSheetId="19">[1]Input!$H$56</definedName>
    <definedName name="Hurdle1" localSheetId="25">[1]Input!$H$56</definedName>
    <definedName name="Hurdle1" localSheetId="1">[1]Input!$H$56</definedName>
    <definedName name="Hurdle1" localSheetId="21">[1]Input!$H$56</definedName>
    <definedName name="Hurdle1" localSheetId="28">[1]Input!$H$56</definedName>
    <definedName name="hurdle2" localSheetId="20">[1]Input!$H$57</definedName>
    <definedName name="hurdle2" localSheetId="24">[1]Input!$H$57</definedName>
    <definedName name="hurdle2" localSheetId="18">[1]Input!$H$57</definedName>
    <definedName name="hurdle2" localSheetId="26">[1]Input!$H$57</definedName>
    <definedName name="hurdle2" localSheetId="23">[1]Input!$H$57</definedName>
    <definedName name="hurdle2" localSheetId="19">[1]Input!$H$57</definedName>
    <definedName name="hurdle2" localSheetId="25">[1]Input!$H$57</definedName>
    <definedName name="hurdle2" localSheetId="1">[1]Input!$H$57</definedName>
    <definedName name="hurdle2" localSheetId="21">[1]Input!$H$57</definedName>
    <definedName name="hurdle2" localSheetId="28">[1]Input!$H$57</definedName>
    <definedName name="hurdle3" localSheetId="20">[1]Input!$H$58</definedName>
    <definedName name="hurdle3" localSheetId="24">[1]Input!$H$58</definedName>
    <definedName name="hurdle3" localSheetId="18">[1]Input!$H$58</definedName>
    <definedName name="hurdle3" localSheetId="26">[1]Input!$H$58</definedName>
    <definedName name="hurdle3" localSheetId="23">[1]Input!$H$58</definedName>
    <definedName name="hurdle3" localSheetId="19">[1]Input!$H$58</definedName>
    <definedName name="hurdle3" localSheetId="25">[1]Input!$H$58</definedName>
    <definedName name="hurdle3" localSheetId="1">[1]Input!$H$58</definedName>
    <definedName name="hurdle3" localSheetId="21">[1]Input!$H$58</definedName>
    <definedName name="hurdle3" localSheetId="28">[1]Input!$H$58</definedName>
    <definedName name="IOPeriod" localSheetId="20">[1]Input!$E$33</definedName>
    <definedName name="IOPeriod" localSheetId="24">[1]Input!$E$33</definedName>
    <definedName name="IOPeriod" localSheetId="18">[1]Input!$E$33</definedName>
    <definedName name="IOPeriod" localSheetId="26">[1]Input!$E$33</definedName>
    <definedName name="IOPeriod" localSheetId="23">[1]Input!$E$33</definedName>
    <definedName name="IOPeriod" localSheetId="19">[1]Input!$E$33</definedName>
    <definedName name="IOPeriod" localSheetId="25">[1]Input!$E$33</definedName>
    <definedName name="IOPeriod" localSheetId="1">[1]Input!$E$33</definedName>
    <definedName name="IOPeriod" localSheetId="21">[1]Input!$E$33</definedName>
    <definedName name="IOPeriod" localSheetId="28">[1]Input!$E$33</definedName>
    <definedName name="IQ_0_PCT_RISK_WEIGHT_TOTAL_THRIFT" hidden="1">"c25055"</definedName>
    <definedName name="IQ_1_4_DWELLING_UNITS_CONSTRUCTION_MORTGAGE_LOANS_ADJUSTED_NCOS_TOTAL_THRIFT" hidden="1">"c25200"</definedName>
    <definedName name="IQ_1_4_DWELLING_UNITS_CONSTRUCTION_MORTGAGE_LOANS_GVA_CHARGE_OFFS_THRIFT" hidden="1">"c25115"</definedName>
    <definedName name="IQ_1_4_DWELLING_UNITS_CONSTRUCTION_MORTGAGE_LOANS_GVA_RECOVERIES_THRIFT" hidden="1">"c25146"</definedName>
    <definedName name="IQ_1_4_DWELLING_UNITS_CONSTRUCTION_MORTGAGE_LOANS_SVA_PROVISIONS_TRANSFERS_FROM_GVA_TOTAL_THRIFT" hidden="1">"c25169"</definedName>
    <definedName name="IQ_1_4_DWELLING_UNITS_REVOLVING_OPEN_END_PML_ADJUSTED_NCOS_TOTAL_THRIFT" hidden="1">"c25203"</definedName>
    <definedName name="IQ_1_4_DWELLING_UNITS_REVOLVING_OPEN_END_PML_GVA_CHARGE_OFFS_THRIFT" hidden="1">"c25118"</definedName>
    <definedName name="IQ_1_4_DWELLING_UNITS_REVOLVING_OPEN_END_PML_GVA_RECOVERIES_THRIFT" hidden="1">"c25149"</definedName>
    <definedName name="IQ_1_4_DWELLING_UNITS_REVOLVING_OPEN_END_PML_SVA_PROVISIONS_TRANSFERS_FROM_GVA_TOTAL_THRIFT" hidden="1">"c25172"</definedName>
    <definedName name="IQ_1_4_DWELLING_UNITS_SECURED_FIRST_LIENS_IN_PROCESS_FORECLOSURE_THRIFT" hidden="1">"c25305"</definedName>
    <definedName name="IQ_1_4_DWELLING_UNITS_SECURED_FIRST_LIENS_PML_ADJUSTED_NCOS_TOTAL_THRIFT" hidden="1">"c25204"</definedName>
    <definedName name="IQ_1_4_DWELLING_UNITS_SECURED_FIRST_LIENS_PML_GVA_CHARGE_OFFS_THRIFT" hidden="1">"c25119"</definedName>
    <definedName name="IQ_1_4_DWELLING_UNITS_SECURED_FIRST_LIENS_PML_GVA_RECOVERIES_THRIFT" hidden="1">"c25150"</definedName>
    <definedName name="IQ_1_4_DWELLING_UNITS_SECURED_FIRST_LIENS_PML_SVA_PROVISIONS_TRANSFERS_FROM_GVA_TOTAL_THRIFT" hidden="1">"c25173"</definedName>
    <definedName name="IQ_1_4_DWELLING_UNITS_SECURED_JUNIOR_LIENS_IN_PROCESS_FORECLOSURE_THRIFT" hidden="1">"c25306"</definedName>
    <definedName name="IQ_1_4_DWELLING_UNITS_SECURED_JUNIOR_LIENS_PML_ADJUSTED_NCOS_TOTAL_THRIFT" hidden="1">"c25205"</definedName>
    <definedName name="IQ_1_4_DWELLING_UNITS_SECURED_JUNIOR_LIENS_PML_GVA_CHARGE_OFFS_THRIFT" hidden="1">"c25120"</definedName>
    <definedName name="IQ_1_4_DWELLING_UNITS_SECURED_JUNIOR_LIENS_PML_GVA_RECOVERIES_THRIFT" hidden="1">"c25151"</definedName>
    <definedName name="IQ_1_4_DWELLING_UNITS_SECURED_JUNIOR_LIENS_PML_SVA_PROVISIONS_TRANSFERS_FROM_GVA_TOTAL_THRIFT" hidden="1">"c25174"</definedName>
    <definedName name="IQ_1_4_DWELLING_UNITS_SECURED_REVOLVING_OPEN_END_LOANS_IN_PROCESS_FORECLOSURE_THRIFT" hidden="1">"c25304"</definedName>
    <definedName name="IQ_1_4_FAMILY_CONSTRUCTION_LOANS_GROSS_LOANS_THRIFT" hidden="1">"c25727"</definedName>
    <definedName name="IQ_1_4_FAMILY_CONSTRUCTION_LOANS_RISK_BASED_CAPITAL_THRIFT" hidden="1">"c25712"</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100_PCT_RISK_WEIGHT_TOTAL_THRIFT" hidden="1">"c25073"</definedName>
    <definedName name="IQ_20_PCT_RISK_WEIGHT_TOTAL_THRIFT" hidden="1">"c25062"</definedName>
    <definedName name="IQ_50_PCT_RISK_WEIGHT_TOTAL_THRIFT" hidden="1">"c25069"</definedName>
    <definedName name="IQ_ABS_AFS_AMORT_COST_FFIEC" hidden="1">"c20499"</definedName>
    <definedName name="IQ_ABS_AFS_FAIR_VAL_FFIEC" hidden="1">"c20464"</definedName>
    <definedName name="IQ_ABS_HTM_AMORT_COST_FFIEC" hidden="1">"c20447"</definedName>
    <definedName name="IQ_ABS_HTM_FAIR_VAL_FFIEC" hidden="1">"c20482"</definedName>
    <definedName name="IQ_ACCOUNTS_PAYABLE_THRIFT" hidden="1">"c24910"</definedName>
    <definedName name="IQ_ACCRUED_INT_PAYABLE_DEPOSITS_THRIFT" hidden="1">"c24907"</definedName>
    <definedName name="IQ_ACCRUED_INT_PAYABLE_THRIFT" hidden="1">"c24906"</definedName>
    <definedName name="IQ_ACCRUED_INT_RECEIVABLE_MBS_THRIFT" hidden="1">"c24836"</definedName>
    <definedName name="IQ_ACCRUED_INT_RECEIVABLE_THRIFT" hidden="1">"c24827"</definedName>
    <definedName name="IQ_ACCRUED_MORTGAGE_INT_RECEIVABLE_THRIFT" hidden="1">"c24849"</definedName>
    <definedName name="IQ_ACCRUED_NON_MORTGAGE_INT_RECEIVABLE_THRIFT" hidden="1">"c24866"</definedName>
    <definedName name="IQ_ACCRUED_TAXES_THRIFT" hidden="1">"c24909"</definedName>
    <definedName name="IQ_ACCUM_AMORT_GW" hidden="1">"c17749"</definedName>
    <definedName name="IQ_ACCUM_AMORT_INTAN_ASSETS" hidden="1">"c17747"</definedName>
    <definedName name="IQ_ACCUMULATED_GAINS_LOSSES_CASH_FLOW_HEDGES_THRIFT" hidden="1">"c24922"</definedName>
    <definedName name="IQ_ACCUMULATED_GAINS_LOSSES_CERTAIN_SEC_THRIFT" hidden="1">"c24921"</definedName>
    <definedName name="IQ_ACCUMULATED_LOSSES_GAINS_CASH_FLOW_HEDGES_ADJUSTED_ASSETS_THRIFT" hidden="1">"c25035"</definedName>
    <definedName name="IQ_ACCUMULATED_LOSSES_GAINS_CASH_FLOW_HEDGES_T1_THRIFT" hidden="1">"c25026"</definedName>
    <definedName name="IQ_ACQUIRED_BY_REPORTING_BANK_FDIC" hidden="1">"c6535"</definedName>
    <definedName name="IQ_ACTUAL_THRIFT_INV_PERCENTAGE_MONTH_END_FIRST_MONTH_QUARTER_THRIFT" hidden="1">"c25584"</definedName>
    <definedName name="IQ_ACTUAL_THRIFT_INV_PERCENTAGE_MONTH_END_SECOND_MONTH_QUARTER_THRIFT" hidden="1">"c25585"</definedName>
    <definedName name="IQ_ACTUAL_THRIFT_INV_PERCENTAGE_MONTH_END_THIRD_MONTH_QUARTER_THRIFT" hidden="1">"c25586"</definedName>
    <definedName name="IQ_ADDIN" hidden="1">"AUTO"</definedName>
    <definedName name="IQ_ADDITIONAL_NON_INT_INC_FDIC" hidden="1">"c6574"</definedName>
    <definedName name="IQ_ADJUSTABLE_RATE_LOANS_FDIC" hidden="1">"c6375"</definedName>
    <definedName name="IQ_ADJUSTED_OPERATING_INCOME_AVG_ASSETS_THRIFT" hidden="1">"c25651"</definedName>
    <definedName name="IQ_ADJUSTED_TOTAL_ASSETS_ADJUSTED_ASSETS_THRIFT" hidden="1">"c25038"</definedName>
    <definedName name="IQ_ADJUSTMENTS_GVA_THRIFT" hidden="1">"c25095"</definedName>
    <definedName name="IQ_ADJUSTMENTS_SVA_THRIFT" hidden="1">"c25102"</definedName>
    <definedName name="IQ_ADJUSTMENTS_TVA_THRIFT" hidden="1">"c25109"</definedName>
    <definedName name="IQ_ADVANCES_FROM_FHLB_THRIFT" hidden="1">"c24900"</definedName>
    <definedName name="IQ_ADVANCES_TAXES_INSURANCE_THRIFT" hidden="1">"c24850"</definedName>
    <definedName name="IQ_AE_CM" hidden="1">"c10"</definedName>
    <definedName name="IQ_AFS_SEC_AMOUNTS_NETTED_THRIFT" hidden="1">"c25492"</definedName>
    <definedName name="IQ_AFS_SEC_INV_SEC_THRIFT" hidden="1">"c25670"</definedName>
    <definedName name="IQ_AFS_SEC_LEVEL_1_THRIFT" hidden="1">"c25488"</definedName>
    <definedName name="IQ_AFS_SEC_LEVEL_2_THRIFT" hidden="1">"c25489"</definedName>
    <definedName name="IQ_AFS_SEC_LEVEL_3_THRIFT" hidden="1">"c25490"</definedName>
    <definedName name="IQ_AFS_SEC_THRIFT" hidden="1">"c24933"</definedName>
    <definedName name="IQ_AFS_SEC_TIER_1_CAPITAL_THRIFT" hidden="1">"c25630"</definedName>
    <definedName name="IQ_AFS_SEC_TOTAL_AFTER_NETTING_THRIFT" hidden="1">"c25493"</definedName>
    <definedName name="IQ_AFS_SEC_TOTAL_BEFORE_NETTING_THRIFT" hidden="1">"c25491"</definedName>
    <definedName name="IQ_AFTER_TAX_INCOME_FDIC" hidden="1">"c6583"</definedName>
    <definedName name="IQ_AGG_BANK_OVER_TOTAL" hidden="1">"c24684"</definedName>
    <definedName name="IQ_AGG_BANK_SHARES" hidden="1">"c24686"</definedName>
    <definedName name="IQ_AGG_BANK_VALUE" hidden="1">"c24685"</definedName>
    <definedName name="IQ_AGG_COMPANY_FOUNDATION_OVER_TOTAL" hidden="1">"c13769"</definedName>
    <definedName name="IQ_AGG_COMPANY_FOUNDATION_SHARES" hidden="1">"c13783"</definedName>
    <definedName name="IQ_AGG_COMPANY_FOUNDATION_VALUE" hidden="1">"c13776"</definedName>
    <definedName name="IQ_AGG_CORPORATE_OVER_TOTAL" hidden="1">"c13767"</definedName>
    <definedName name="IQ_AGG_ENDOWMENT_OVER_TOTAL" hidden="1">"c24678"</definedName>
    <definedName name="IQ_AGG_ENDOWMENT_SHARES" hidden="1">"c24680"</definedName>
    <definedName name="IQ_AGG_ENDOWMENT_VALUE" hidden="1">"c24679"</definedName>
    <definedName name="IQ_AGG_ESOP_OVER_TOTAL" hidden="1">"c13768"</definedName>
    <definedName name="IQ_AGG_FAMILY_OVER_TOTAL" hidden="1">"c24687"</definedName>
    <definedName name="IQ_AGG_FAMILY_SHARES" hidden="1">"c24689"</definedName>
    <definedName name="IQ_AGG_FAMILY_VALUE" hidden="1">"c24688"</definedName>
    <definedName name="IQ_AGG_HEDGEFUND_OVER_TOTAL" hidden="1">"c13771"</definedName>
    <definedName name="IQ_AGG_INSIDER_OVER_TOTAL" hidden="1">"c1581"</definedName>
    <definedName name="IQ_AGG_INSTITUTION_HEDGEFUND_OVER_TOTAL" hidden="1">"c24711"</definedName>
    <definedName name="IQ_AGG_INSTITUTION_HEDGEFUND_SHARES" hidden="1">"c24713"</definedName>
    <definedName name="IQ_AGG_INSTITUTION_HEDGEFUND_VALUE" hidden="1">"c24712"</definedName>
    <definedName name="IQ_AGG_INSTITUTION_SOVEREIGN_OVER_TOTAL" hidden="1">"c24717"</definedName>
    <definedName name="IQ_AGG_INSTITUTION_SOVEREIGN_SHARES" hidden="1">"c24719"</definedName>
    <definedName name="IQ_AGG_INSTITUTION_SOVEREIGN_VALUE" hidden="1">"c24718"</definedName>
    <definedName name="IQ_AGG_INSTITUTION_UNCLASSIFIED_OVER_TOTAL" hidden="1">"c24696"</definedName>
    <definedName name="IQ_AGG_INSTITUTION_UNCLASSIFIED_SHARES" hidden="1">"c24698"</definedName>
    <definedName name="IQ_AGG_INSTITUTION_UNCLASSIFIED_VALUE" hidden="1">"c24697"</definedName>
    <definedName name="IQ_AGG_INSTITUTION_VC_PE_OVER_TOTAL" hidden="1">"c24714"</definedName>
    <definedName name="IQ_AGG_INSTITUTION_VC_PE_SHARES" hidden="1">"c24716"</definedName>
    <definedName name="IQ_AGG_INSTITUTION_VC_PE_VALUE" hidden="1">"c24715"</definedName>
    <definedName name="IQ_AGG_INSTITUTIONAL_OVER_TOTAL" hidden="1">"c1580"</definedName>
    <definedName name="IQ_AGG_INSURANCE_OVER_TOTAL" hidden="1">"c24681"</definedName>
    <definedName name="IQ_AGG_INSURANCE_SHARES" hidden="1">"c24683"</definedName>
    <definedName name="IQ_AGG_INSURANCE_VALUE" hidden="1">"c24682"</definedName>
    <definedName name="IQ_AGG_INV_MANAGERS_OVER_TOTAL" hidden="1">"c26967"</definedName>
    <definedName name="IQ_AGG_INV_MANAGERS_SHARES" hidden="1">"c26968"</definedName>
    <definedName name="IQ_AGG_INV_MANAGERS_VALUE" hidden="1">"c26969"</definedName>
    <definedName name="IQ_AGG_MONEY_MANAGERS_OVER_TOTAL" hidden="1">"c24669"</definedName>
    <definedName name="IQ_AGG_MONEY_MANAGERS_SHARES" hidden="1">"c24671"</definedName>
    <definedName name="IQ_AGG_MONEY_MANAGERS_VALUE" hidden="1">"c24670"</definedName>
    <definedName name="IQ_AGG_OTHER_OVER_TOTAL" hidden="1">"c13770"</definedName>
    <definedName name="IQ_AGG_PENSION_OVER_TOTAL" hidden="1">"c24675"</definedName>
    <definedName name="IQ_AGG_PENSION_SHARES" hidden="1">"c24677"</definedName>
    <definedName name="IQ_AGG_PENSION_VALUE" hidden="1">"c24676"</definedName>
    <definedName name="IQ_AGG_REIT_OVER_TOTAL" hidden="1">"c24693"</definedName>
    <definedName name="IQ_AGG_REIT_SHARES" hidden="1">"c24695"</definedName>
    <definedName name="IQ_AGG_REIT_VALUE" hidden="1">"c24694"</definedName>
    <definedName name="IQ_AGG_SOVEREIGN_OVER_TOTAL" hidden="1">"c24690"</definedName>
    <definedName name="IQ_AGG_SOVEREIGN_SHARES" hidden="1">"c24692"</definedName>
    <definedName name="IQ_AGG_SOVEREIGN_VALUE" hidden="1">"c24691"</definedName>
    <definedName name="IQ_AGG_STATE_OVER_TOTAL" hidden="1">"c24705"</definedName>
    <definedName name="IQ_AGG_STATE_SHARES" hidden="1">"c24707"</definedName>
    <definedName name="IQ_AGG_STATE_VALUE" hidden="1">"c24706"</definedName>
    <definedName name="IQ_AGG_STRATEGIC_CORP_PRIVATE_OVER_TOTAL" hidden="1">"c24702"</definedName>
    <definedName name="IQ_AGG_STRATEGIC_CORP_PRIVATE_SHARES" hidden="1">"c24704"</definedName>
    <definedName name="IQ_AGG_STRATEGIC_CORP_PRIVATE_VALUE" hidden="1">"c24703"</definedName>
    <definedName name="IQ_AGG_STRATEGIC_CORP_PUBLIC_OVER_TOTAL" hidden="1">"c24699"</definedName>
    <definedName name="IQ_AGG_STRATEGIC_CORP_PUBLIC_SHARES" hidden="1">"c24701"</definedName>
    <definedName name="IQ_AGG_STRATEGIC_CORP_PUBLIC_VALUE" hidden="1">"c24700"</definedName>
    <definedName name="IQ_AGG_STRATEGIC_HEDGEFUND_OVER_TOTAL" hidden="1">"c24726"</definedName>
    <definedName name="IQ_AGG_STRATEGIC_HEDGEFUND_SHARES" hidden="1">"c24728"</definedName>
    <definedName name="IQ_AGG_STRATEGIC_HEDGEFUND_VALUE" hidden="1">"c24727"</definedName>
    <definedName name="IQ_AGG_STRATEGIC_OVER_TOTAL" hidden="1">"c24708"</definedName>
    <definedName name="IQ_AGG_STRATEGIC_SHARES" hidden="1">"c24710"</definedName>
    <definedName name="IQ_AGG_STRATEGIC_SWF_OVER_TOTAL" hidden="1">"c24723"</definedName>
    <definedName name="IQ_AGG_STRATEGIC_SWF_SHARES" hidden="1">"c24725"</definedName>
    <definedName name="IQ_AGG_STRATEGIC_SWF_VALUE" hidden="1">"c24724"</definedName>
    <definedName name="IQ_AGG_STRATEGIC_VALUE" hidden="1">"c24709"</definedName>
    <definedName name="IQ_AGG_STRATEGIC_VC_PE_OVER_TOTAL" hidden="1">"c24720"</definedName>
    <definedName name="IQ_AGG_STRATEGIC_VC_PE_SHARES" hidden="1">"c24722"</definedName>
    <definedName name="IQ_AGG_STRATEGIC_VC_PE_VALUE" hidden="1">"c24721"</definedName>
    <definedName name="IQ_AGG_VC_PE_OVER_TOTAL" hidden="1">"c24672"</definedName>
    <definedName name="IQ_AGG_VC_PE_SHARES" hidden="1">"c24674"</definedName>
    <definedName name="IQ_AGG_VC_PE_VALUE" hidden="1">"c24673"</definedName>
    <definedName name="IQ_AGGREGATE_AMT_ALL_EXTENSIONS_CREDIT_THRIFT" hidden="1">"c25589"</definedName>
    <definedName name="IQ_AGGREGATE_INV_IN_SERVICE_CORPORATIONS_THRIFT" hidden="1">"c25588"</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IRCRAFT_RENT" hidden="1">"c17872"</definedName>
    <definedName name="IQ_ALL_OTHER_ASSETS_ELIGIBLE_100_PCT_RISK_WEIGHT_THRIFT" hidden="1">"c25072"</definedName>
    <definedName name="IQ_ALL_OTHER_FINANCIAL_ASSETS_AMOUNTS_NETTED_THRIFT" hidden="1">"c25516"</definedName>
    <definedName name="IQ_ALL_OTHER_FINANCIAL_ASSETS_LEVEL_1_THRIFT" hidden="1">"c25512"</definedName>
    <definedName name="IQ_ALL_OTHER_FINANCIAL_ASSETS_LEVEL_2_THRIFT" hidden="1">"c25513"</definedName>
    <definedName name="IQ_ALL_OTHER_FINANCIAL_ASSETS_LEVEL_3_THRIFT" hidden="1">"c25514"</definedName>
    <definedName name="IQ_ALL_OTHER_FINANCIAL_ASSETS_TOTAL_AFTER_NETTING_THRIFT" hidden="1">"c25517"</definedName>
    <definedName name="IQ_ALL_OTHER_FINANCIAL_ASSETS_TOTAL_BEFORE_NETTING_THRIFT" hidden="1">"c25515"</definedName>
    <definedName name="IQ_ALL_OTHER_FINANCIAL_LIABILITIES_AMOUNTS_NETTED_THRIFT" hidden="1">"c25558"</definedName>
    <definedName name="IQ_ALL_OTHER_FINANCIAL_LIABILITIES_LEVEL_1_THRIFT" hidden="1">"c25554"</definedName>
    <definedName name="IQ_ALL_OTHER_FINANCIAL_LIABILITIES_LEVEL_2_THRIFT" hidden="1">"c25555"</definedName>
    <definedName name="IQ_ALL_OTHER_FINANCIAL_LIABILITIES_LEVEL_3_THRIFT" hidden="1">"c25556"</definedName>
    <definedName name="IQ_ALL_OTHER_FINANCIAL_LIABILITIES_TOTAL_AFTER_NETTING_THRIFT" hidden="1">"c25559"</definedName>
    <definedName name="IQ_ALL_OTHER_FINANCIAL_LIABILITIES_TOTAL_BEFORE_NETTING_THRIFT" hidden="1">"c25557"</definedName>
    <definedName name="IQ_ALL_OTHER_LOANS_EXCL_CONSUMER_LL_REC_DOM_FFIEC" hidden="1">"c25857"</definedName>
    <definedName name="IQ_ALL_OTHER_LOANS_EXCL_CONSUMER_LL_REC_FFIEC" hidden="1">"c25853"</definedName>
    <definedName name="IQ_ALL_OTHER_SEC_1_4_DOM_CHARGE_OFFS_FFIEC" hidden="1">"c25842"</definedName>
    <definedName name="IQ_ALL_OTHER_SEC_1_4_DOM_RECOV_FFIEC" hidden="1">"c25843"</definedName>
    <definedName name="IQ_ALL_OTHER_SEC_1_4_DUE_30_89_FFIEC" hidden="1">"c25835"</definedName>
    <definedName name="IQ_ALL_OTHER_SEC_1_4_DUE_90_FFIEC" hidden="1">"c25836"</definedName>
    <definedName name="IQ_ALL_OTHER_SEC_1_4_NON_ACCRUAL_FFIEC" hidden="1">"c25837"</definedName>
    <definedName name="IQ_ALL_OTHER_UNUSED_FFIEC" hidden="1">"c25861"</definedName>
    <definedName name="IQ_ALL_STATEMENTS_AP" hidden="1">"c25895"</definedName>
    <definedName name="IQ_ALL_STATEMENTS_AP_CO" hidden="1">"c25896"</definedName>
    <definedName name="IQ_ALL_STATEMENTS_INDUSTRY" hidden="1">"c25891"</definedName>
    <definedName name="IQ_ALL_STATEMENTS_INDUSTRY_CO" hidden="1">"c25892"</definedName>
    <definedName name="IQ_ALL_STATEMENTS_STANDARD" hidden="1">"c25893"</definedName>
    <definedName name="IQ_ALL_STATEMENTS_STANDARD_CO" hidden="1">"c25894"</definedName>
    <definedName name="IQ_ALLOW_MORTGAGE_LL_LOSSES_THRIFT" hidden="1">"c24851"</definedName>
    <definedName name="IQ_ALLOW_NON_MORTGAGE_LOAN_LL_THRIFT" hidden="1">"c24867"</definedName>
    <definedName name="IQ_ALLOWABLE_TIER_2_CAPITAL_T2_THRIFT" hidden="1">"c25046"</definedName>
    <definedName name="IQ_ALLOWANCE_AMT_INCLUDED_IN_ALLOWANCE_LOAN_LEASE_LOSSES_PURCHASED_CREDIT_IMPAIRED_LOANS_THRIFT" hidden="1">"c25239"</definedName>
    <definedName name="IQ_ALLOWANCES_LL_LOSSES_T2_THRIFT" hidden="1">"c25043"</definedName>
    <definedName name="IQ_ALPHA_SCORE_DATE" hidden="1">"c25923"</definedName>
    <definedName name="IQ_AMENDED_BALANCE_PREVIOUS_YR_FDIC" hidden="1">"c6499"</definedName>
    <definedName name="IQ_AMORT_EXPENSE_FDIC" hidden="1">"c6677"</definedName>
    <definedName name="IQ_AMORT_LOAN_SERVICING_ASSETS_LIABILITIES_THRIFT" hidden="1">"c24767"</definedName>
    <definedName name="IQ_AMORTIZED_COST_FDIC" hidden="1">"c6426"</definedName>
    <definedName name="IQ_AMT_DIRECT_CREDIT_SUBSTITUTES_ASSETS_THRIFT" hidden="1">"c25616"</definedName>
    <definedName name="IQ_AMT_LOW_LEVEL_RECOURSE_RESIDUAL_INTERESTS_BEFORE_RISK_WEIGHTING_THRIFT" hidden="1">"c25074"</definedName>
    <definedName name="IQ_AMT_NONINTEREST_BEARING_TRANSACTION_ACCOUNTS_MORE_THAN_250000_THRIFT" hidden="1">"c25582"</definedName>
    <definedName name="IQ_AMT_RECOURSE_OBLIGATIONS_ASSETS_THRIFT" hidden="1">"c25617"</definedName>
    <definedName name="IQ_AMT_RECOURSE_OBLIGATIONS_LOANS_THRIFT" hidden="1">"c25618"</definedName>
    <definedName name="IQ_AMT_RECOURSE_OBLIGATIONS_LOANS_WHERE_RECOURSE_IS_120_DAYS_LESS_THRIFT" hidden="1">"c25619"</definedName>
    <definedName name="IQ_AMT_RECOURSE_OBLIGATIONS_LOANS_WHERE_RECOURSE_IS_GREATER_THAN_120_DAYS_THRIFT" hidden="1">"c25620"</definedName>
    <definedName name="IQ_AMT_THIS_QUARTER_TROUBLED_DEBT_RESTRUCTURED_THRIFT" hidden="1">"c25229"</definedName>
    <definedName name="IQ_AOCI_THRIFT" hidden="1">"c24920"</definedName>
    <definedName name="IQ_AP_CM" hidden="1">"c34"</definedName>
    <definedName name="IQ_APIC_THRIFT" hidden="1">"c24918"</definedName>
    <definedName name="IQ_APPLICABLE_INCOME_TAXES_AVG_ASSETS_THRIFT" hidden="1">"c25657"</definedName>
    <definedName name="IQ_AR_CM" hidden="1">"c41"</definedName>
    <definedName name="IQ_ASSET_BACKED_FDIC" hidden="1">"c6301"</definedName>
    <definedName name="IQ_ASSET_BACKED_SEC_INV_SEC_THRIFT" hidden="1">"c25674"</definedName>
    <definedName name="IQ_ASSET_MANAGED_GROWTH_RATE" hidden="1">"c20434"</definedName>
    <definedName name="IQ_ASSET_WRITEDOWN_CF_CM" hidden="1">"c53"</definedName>
    <definedName name="IQ_ASSET_WRITEDOWN_CM" hidden="1">"c50"</definedName>
    <definedName name="IQ_ASSETS_EXCLUDED_PURPOSES_OTS_ASSESSMENT_COMPLEXITY_COMPONENT_MANAGED_ASSETS_THRIFT" hidden="1">"c25356"</definedName>
    <definedName name="IQ_ASSETS_EXCLUDED_PURPOSES_OTS_ASSESSMENT_COMPLEXITY_COMPONENT_NONMANAGED_ASSETS_THRIFT" hidden="1">"c25378"</definedName>
    <definedName name="IQ_ASSETS_HELD_FDIC" hidden="1">"c6305"</definedName>
    <definedName name="IQ_ASSETS_HFS_THRIFT" hidden="1">"c24934"</definedName>
    <definedName name="IQ_ASSETS_LOSS_SHARING_DEBT_SEC_FFIEC" hidden="1">"c25867"</definedName>
    <definedName name="IQ_ASSETS_LOSS_SHARING_FFIEC" hidden="1">"c25864"</definedName>
    <definedName name="IQ_ASSETS_LOSS_SHARING_LL_FFIEC" hidden="1">"c25865"</definedName>
    <definedName name="IQ_ASSETS_LOSS_SHARING_OREO_FFIEC" hidden="1">"c25866"</definedName>
    <definedName name="IQ_ASSETS_LOSS_SHARING_OTHER_FFIEC" hidden="1">"c25868"</definedName>
    <definedName name="IQ_ASSETS_NON_INCLUDABLE_SUBS_ADJUSTED_ASSETS_THRIFT" hidden="1">"c25031"</definedName>
    <definedName name="IQ_ASSETS_PER_EMPLOYEE_FDIC" hidden="1">"c6737"</definedName>
    <definedName name="IQ_ASSETS_PER_EMPLOYEE_THRIFT" hidden="1">"c25783"</definedName>
    <definedName name="IQ_ASSETS_RISK_WEIGHT_THRIFT" hidden="1">"c25076"</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ETS_UNDER_ADMINISTRATION" hidden="1">"c20432"</definedName>
    <definedName name="IQ_AUM_ACQUISITIONS_TRANSFERS" hidden="1">"c20415"</definedName>
    <definedName name="IQ_AUM_AVERAGE" hidden="1">"c20418"</definedName>
    <definedName name="IQ_AUM_BOP" hidden="1">"c20409"</definedName>
    <definedName name="IQ_AUM_CASH_FLOWS_DIVIDENDS" hidden="1">"c20413"</definedName>
    <definedName name="IQ_AUM_DOMESTIC" hidden="1">"c20400"</definedName>
    <definedName name="IQ_AUM_EOP" hidden="1">"c20417"</definedName>
    <definedName name="IQ_AUM_FEE_EARNING" hidden="1">"c20402"</definedName>
    <definedName name="IQ_AUM_FOREIGN" hidden="1">"c20401"</definedName>
    <definedName name="IQ_AUM_HIGH_NET_WORTH" hidden="1">"c20398"</definedName>
    <definedName name="IQ_AUM_INFLOWS" hidden="1">"c20410"</definedName>
    <definedName name="IQ_AUM_INSTITUTIONAL" hidden="1">"c20396"</definedName>
    <definedName name="IQ_AUM_INSTITUTIONAL_CUSTOMERS" hidden="1">"c20405"</definedName>
    <definedName name="IQ_AUM_MARKET_APPRECIATION_DEPRECIATION" hidden="1">"c20414"</definedName>
    <definedName name="IQ_AUM_NET_CHANGE" hidden="1">"c20419"</definedName>
    <definedName name="IQ_AUM_NET_INFLOWS_OUTFLOWS" hidden="1">"c20412"</definedName>
    <definedName name="IQ_AUM_NON_FEE_EARNING" hidden="1">"c20403"</definedName>
    <definedName name="IQ_AUM_OTHER_ADJUSTMENTS" hidden="1">"c20416"</definedName>
    <definedName name="IQ_AUM_OTHER_CLIENTS" hidden="1">"c20399"</definedName>
    <definedName name="IQ_AUM_OTHER_CUSTOMERS" hidden="1">"c20407"</definedName>
    <definedName name="IQ_AUM_OUTFLOWS" hidden="1">"c20411"</definedName>
    <definedName name="IQ_AUM_PRIVATE_EQUITY" hidden="1">"c20394"</definedName>
    <definedName name="IQ_AUM_REAL_ESTATE" hidden="1">"c20395"</definedName>
    <definedName name="IQ_AUM_RETAIL" hidden="1">"c20397"</definedName>
    <definedName name="IQ_AUM_RETAIL_CUSTOMERS" hidden="1">"c20404"</definedName>
    <definedName name="IQ_AUM_SME_CUSTOMERS" hidden="1">"c20406"</definedName>
    <definedName name="IQ_AUM_TOTAL_CUSTOMERS" hidden="1">"c20408"</definedName>
    <definedName name="IQ_AUTO_LOANS_THRIFT" hidden="1">"c24862"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DEPOSITS_ESCROWS_THRIFT" hidden="1">"c24950"</definedName>
    <definedName name="IQ_AVG_DEPOSITS_INV_EXCLUDING_NON_INT_EARNING_ITEMS_THRIFT" hidden="1">"c24947"</definedName>
    <definedName name="IQ_AVG_EARNING_ASSETS_AVG_ASSETS_THRIFT" hidden="1">"c25645"</definedName>
    <definedName name="IQ_AVG_INT_BEARING_FUNDS_AVG_ASSETS_THRIFT" hidden="1">"c25646"</definedName>
    <definedName name="IQ_AVG_MARKETCAP_Z" hidden="1">"c25900"</definedName>
    <definedName name="IQ_AVG_MORTGAGE_LOANS_MBS_THRIFT" hidden="1">"c24948"</definedName>
    <definedName name="IQ_AVG_NON_MORTGAGE_LOANS_THRIFT" hidden="1">"c24949"</definedName>
    <definedName name="IQ_AVG_PORTFOLIO_DURATION" hidden="1">"c17693"</definedName>
    <definedName name="IQ_AVG_REV_PER_TRADE" hidden="1">"c20431"</definedName>
    <definedName name="IQ_AVG_TOTAL_ASSETS_THRIFT" hidden="1">"c24946"</definedName>
    <definedName name="IQ_AVG_TOTAL_BORROWINGS_THRIFT" hidden="1">"c24951"</definedName>
    <definedName name="IQ_BALANCE_SHEET_AP" hidden="1">"c25883"</definedName>
    <definedName name="IQ_BALANCE_SHEET_AP_CO" hidden="1">"c25884"</definedName>
    <definedName name="IQ_BALANCE_SHEET_INDUSTRY" hidden="1">"c25879"</definedName>
    <definedName name="IQ_BALANCE_SHEET_INDUSTRY_CO" hidden="1">"c25880"</definedName>
    <definedName name="IQ_BALANCE_SHEET_STANDARD" hidden="1">"c25881"</definedName>
    <definedName name="IQ_BALANCE_SHEET_STANDARD_CO" hidden="1">"c25882"</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GUARANTOR_FDIC" hidden="1">"c6506"</definedName>
    <definedName name="IQ_BANK_OWNED_LIFE_INSURANCE_THRIFT" hidden="1">"c24884"</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EGINNING_BALANCE_GVA_THRIFT" hidden="1">"c25091"</definedName>
    <definedName name="IQ_BEGINNING_BALANCE_REPORTED_QUARTERLY_BALANCE_GVA_THRIFT" hidden="1">"c25090"</definedName>
    <definedName name="IQ_BEGINNING_BALANCE_REPORTED_QUARTERLY_BALANCE_SVA_THRIFT" hidden="1">"c25098"</definedName>
    <definedName name="IQ_BEGINNING_BALANCE_REPORTED_QUARTERLY_BALANCE_TVA_THRIFT" hidden="1">"c25105"</definedName>
    <definedName name="IQ_BEGINNING_BALANCE_SVA_THRIFT" hidden="1">"c25099"</definedName>
    <definedName name="IQ_BEGINNING_BALANCE_TVA_THRIFT" hidden="1">"c25106"</definedName>
    <definedName name="IQ_BOP" hidden="1">"c20560"</definedName>
    <definedName name="IQ_BOP_BALANCE_ON_CURRENT_ACCOUNT" hidden="1">"c20561"</definedName>
    <definedName name="IQ_BOP_BALANCE_ON_GOODS" hidden="1">"c20562"</definedName>
    <definedName name="IQ_BOP_BALANCE_ON_GOODS_SERVICES" hidden="1">"c20563"</definedName>
    <definedName name="IQ_BOP_BALANCE_ON_INCOME" hidden="1">"c20564"</definedName>
    <definedName name="IQ_BOP_BALANCE_ON_SERVICES" hidden="1">"c20565"</definedName>
    <definedName name="IQ_BOP_CAPITAL_TRANSACTION_NET" hidden="1">"c20566"</definedName>
    <definedName name="IQ_BOP_CURRENT_TRANSFER_GOVERNMENT_GRANTS" hidden="1">"c20567"</definedName>
    <definedName name="IQ_BOP_CURRENT_TRANSFER_GOVERNMENT_PENSIONS" hidden="1">"c20568"</definedName>
    <definedName name="IQ_BOP_CURRENT_TRANSFER_NET" hidden="1">"c20569"</definedName>
    <definedName name="IQ_BOP_CURRENT_TRANSFER_PRIVATE_TRANSFER" hidden="1">"c20570"</definedName>
    <definedName name="IQ_BOP_EXPORTS_AND_RECEIPTS" hidden="1">"c20571"</definedName>
    <definedName name="IQ_BOP_EXPORTS_GOODS" hidden="1">"c20572"</definedName>
    <definedName name="IQ_BOP_EXPORTS_GOODS_SERVICES" hidden="1">"c20573"</definedName>
    <definedName name="IQ_BOP_EXPORTS_SERVICES" hidden="1">"c20574"</definedName>
    <definedName name="IQ_BOP_EXPORTS_SERVICES_FARES" hidden="1">"c20575"</definedName>
    <definedName name="IQ_BOP_EXPORTS_SERVICES_GOVERNMENT_MISC" hidden="1">"c20576"</definedName>
    <definedName name="IQ_BOP_EXPORTS_SERVICES_MILITARY_SALES_CONTRACTS" hidden="1">"c20577"</definedName>
    <definedName name="IQ_BOP_EXPORTS_SERVICES_OTHER" hidden="1">"c20578"</definedName>
    <definedName name="IQ_BOP_EXPORTS_SERVICES_ROYALTIES" hidden="1">"c20579"</definedName>
    <definedName name="IQ_BOP_EXPORTS_SERVICES_TRANSPORTATION" hidden="1">"c20580"</definedName>
    <definedName name="IQ_BOP_EXPORTS_SERVICES_TRAVEL" hidden="1">"c20581"</definedName>
    <definedName name="IQ_BOP_FOREIGN_ASSETS" hidden="1">"c20582"</definedName>
    <definedName name="IQ_BOP_FOREIGN_ASSETS_OFFICIAL" hidden="1">"c20583"</definedName>
    <definedName name="IQ_BOP_FOREIGN_ASSETS_OFFICIAL_BANK_LIABILITIES" hidden="1">"c20584"</definedName>
    <definedName name="IQ_BOP_FOREIGN_ASSETS_OFFICIAL_GOVT_LIABILITIES" hidden="1">"c20585"</definedName>
    <definedName name="IQ_BOP_FOREIGN_ASSETS_OFFICIAL_GOVT_SECURITIES" hidden="1">"c20586"</definedName>
    <definedName name="IQ_BOP_FOREIGN_ASSETS_OFFICIAL_GOVT_SECURITIES_OTHER" hidden="1">"c20587"</definedName>
    <definedName name="IQ_BOP_FOREIGN_ASSETS_OFFICIAL_OTHER" hidden="1">"c20588"</definedName>
    <definedName name="IQ_BOP_FOREIGN_ASSETS_OFFICIAL_TREASURIES" hidden="1">"c20589"</definedName>
    <definedName name="IQ_BOP_FOREIGN_ASSETS_OTHER" hidden="1">"c20590"</definedName>
    <definedName name="IQ_BOP_FOREIGN_ASSETS_OTHER_BANK_LIABILITIES" hidden="1">"c20591"</definedName>
    <definedName name="IQ_BOP_FOREIGN_ASSETS_OTHER_CURRENCY" hidden="1">"c20592"</definedName>
    <definedName name="IQ_BOP_FOREIGN_ASSETS_OTHER_DIRECT_INVEST" hidden="1">"c20593"</definedName>
    <definedName name="IQ_BOP_FOREIGN_ASSETS_OTHER_LIABILITIES_TO_FOREIGNERS" hidden="1">"c20594"</definedName>
    <definedName name="IQ_BOP_FOREIGN_ASSETS_OTHER_SECURITIES" hidden="1">"c20595"</definedName>
    <definedName name="IQ_BOP_FOREIGN_ASSETS_OTHER_TREASURIES" hidden="1">"c20596"</definedName>
    <definedName name="IQ_BOP_IMPORTS_AND_PAYMENTS" hidden="1">"c20597"</definedName>
    <definedName name="IQ_BOP_IMPORTS_GOODS" hidden="1">"c20598"</definedName>
    <definedName name="IQ_BOP_IMPORTS_GOODS_SERVICES" hidden="1">"c20599"</definedName>
    <definedName name="IQ_BOP_IMPORTS_SERVICES" hidden="1">"c20600"</definedName>
    <definedName name="IQ_BOP_IMPORTS_SERVICES_DEF_EXPENDITURES" hidden="1">"c20601"</definedName>
    <definedName name="IQ_BOP_IMPORTS_SERVICES_FARES" hidden="1">"c20602"</definedName>
    <definedName name="IQ_BOP_IMPORTS_SERVICES_GOVERNMENT_MISC" hidden="1">"c20603"</definedName>
    <definedName name="IQ_BOP_IMPORTS_SERVICES_OTHER" hidden="1">"c20604"</definedName>
    <definedName name="IQ_BOP_IMPORTS_SERVICES_ROYALTIES" hidden="1">"c20605"</definedName>
    <definedName name="IQ_BOP_IMPORTS_SERVICES_TRANSPORTATION" hidden="1">"c20606"</definedName>
    <definedName name="IQ_BOP_IMPORTS_SERVICES_TRAVEL" hidden="1">"c20607"</definedName>
    <definedName name="IQ_BOP_PAYMENTS" hidden="1">"c20608"</definedName>
    <definedName name="IQ_BOP_PAYMENTS_DIRECT_INVEST" hidden="1">"c20609"</definedName>
    <definedName name="IQ_BOP_PAYMENTS_EMPLOYEE_COMPENSATION" hidden="1">"c20610"</definedName>
    <definedName name="IQ_BOP_PAYMENTS_FOREGN_OWNED_ASSETS" hidden="1">"c20611"</definedName>
    <definedName name="IQ_BOP_PAYMENTS_GOVT" hidden="1">"c20612"</definedName>
    <definedName name="IQ_BOP_PAYMENTS_OTHER" hidden="1">"c20613"</definedName>
    <definedName name="IQ_BOP_RECEIPTS" hidden="1">"c20614"</definedName>
    <definedName name="IQ_BOP_RECEIPTS_DIRECT_INVEST" hidden="1">"c20615"</definedName>
    <definedName name="IQ_BOP_RECEIPTS_EMPLOYEE_COMPENSATION" hidden="1">"c20616"</definedName>
    <definedName name="IQ_BOP_RECEIPTS_GOVT" hidden="1">"c20617"</definedName>
    <definedName name="IQ_BOP_RECEIPTS_OTHER" hidden="1">"c20618"</definedName>
    <definedName name="IQ_BOP_RECEIPTS_US_ASSETS_ABROAD" hidden="1">"c20619"</definedName>
    <definedName name="IQ_BOP_STATISTICAL_DISCREPANCY" hidden="1">"c20620"</definedName>
    <definedName name="IQ_BOP_US_ASSETS_ABROAD" hidden="1">"c20621"</definedName>
    <definedName name="IQ_BOP_US_GOVT_ASSETS" hidden="1">"c20622"</definedName>
    <definedName name="IQ_BOP_US_GOVT_ASSETS_FX" hidden="1">"c20623"</definedName>
    <definedName name="IQ_BOP_US_GOVT_ASSETS_US_CREDITS" hidden="1">"c20624"</definedName>
    <definedName name="IQ_BOP_US_GOVT_ASSETS_US_CREDITS_REPAYMENTS" hidden="1">"c20625"</definedName>
    <definedName name="IQ_BOP_US_PRIVATE_ASSETS" hidden="1">"c20626"</definedName>
    <definedName name="IQ_BOP_US_PRIVATE_ASSETS_CLAIMS_BANKS_BROKERS" hidden="1">"c20627"</definedName>
    <definedName name="IQ_BOP_US_PRIVATE_ASSETS_CLAIMS_ON_FOREIGNERS" hidden="1">"c20628"</definedName>
    <definedName name="IQ_BOP_US_PRIVATE_ASSETS_DIRECT_INVEST" hidden="1">"c20629"</definedName>
    <definedName name="IQ_BOP_US_PRIVATE_ASSETS_FOREIGN_SECURITIES" hidden="1">"c20630"</definedName>
    <definedName name="IQ_BOP_US_RESERVE_ASSETS" hidden="1">"c20631"</definedName>
    <definedName name="IQ_BOP_US_RESERVE_ASSETS_DRAWING_RIGHTS" hidden="1">"c20632"</definedName>
    <definedName name="IQ_BOP_US_RESERVE_ASSETS_FX" hidden="1">"c20633"</definedName>
    <definedName name="IQ_BOP_US_RESERVE_ASSETS_GOLD" hidden="1">"c20634"</definedName>
    <definedName name="IQ_BOP_US_RESERVE_ASSETS_IMF_RESERVES" hidden="1">"c20635"</definedName>
    <definedName name="IQ_BROKER_DEPOSITS_TOTAL_DEPOSITS_THRIFT" hidden="1">"c25781"</definedName>
    <definedName name="IQ_BROKER_ORIGINATED_DEPOSITS_FULLY_INSURED_100000_THROUGH_250000_THRIFT" hidden="1">"c24980"</definedName>
    <definedName name="IQ_BROKER_ORIGINATED_DEPOSITS_FULLY_INSURED_LESS_THAN_100000_THRIFT" hidden="1">"c24979"</definedName>
    <definedName name="IQ_BROKERED_DEPOSITS_FDIC" hidden="1">"c6486"</definedName>
    <definedName name="IQ_CAPEX_CM" hidden="1">"c111"</definedName>
    <definedName name="IQ_CAPITAL_CONTRIBUTIONS_SAVINGS_ASSOCIATION_THRIFT" hidden="1">"c25014"</definedName>
    <definedName name="IQ_CAPITALIZED_INT_THRIFT" hidden="1">"c24763"</definedName>
    <definedName name="IQ_CARRYING_AMT_DEBT_SEC_COVERED_FDIC_LOSS_SHARING_AGREEMENTS_THRIFT" hidden="1">"c24944"</definedName>
    <definedName name="IQ_CARRYING_AMT_LOANS_LEASES_COVERED_FDIC_LOSS_SHARING_AGREEMENTS_THRIFT" hidden="1">"c24942"</definedName>
    <definedName name="IQ_CARRYING_AMT_OTHER_ASSETS_COVERED_FDIC_LOSS_SHARING_AGREEMENTS_THRIFT" hidden="1">"c24945"</definedName>
    <definedName name="IQ_CARRYING_AMT_RE_OWNED_COVERED_FDIC_LOSS_SHARING_AGREEMENTS_THRIFT" hidden="1">"c24943"</definedName>
    <definedName name="IQ_CASH_DIVIDENDS_NET_INCOME_FDIC" hidden="1">"c6738"</definedName>
    <definedName name="IQ_CASH_DIVIDENDS_NET_INCOME_THRIFT" hidden="1">"c25634"</definedName>
    <definedName name="IQ_CASH_ELIGIBLE_0_PCT_RISK_WEIGHT_THRIFT" hidden="1">"c25051"</definedName>
    <definedName name="IQ_CASH_FLOW_AP" hidden="1">"c25889"</definedName>
    <definedName name="IQ_CASH_FLOW_AP_CO" hidden="1">"c25890"</definedName>
    <definedName name="IQ_CASH_FLOW_INDUSTRY" hidden="1">"c25885"</definedName>
    <definedName name="IQ_CASH_FLOW_INDUSTRY_CO" hidden="1">"c25886"</definedName>
    <definedName name="IQ_CASH_FLOW_STANDARD" hidden="1">"c25887"</definedName>
    <definedName name="IQ_CASH_FLOW_STANDARD_CO" hidden="1">"c25888"</definedName>
    <definedName name="IQ_CASH_IN_PROCESS_FDIC" hidden="1">"c6386"</definedName>
    <definedName name="IQ_CASH_NON_INT_EARNING_DEPOSITS_THRIFT" hidden="1">"c24818"</definedName>
    <definedName name="IQ_CASH_STRUCTURED_PRODUCTS_AFS_AMORT_COST_FFIEC" hidden="1">"c20500"</definedName>
    <definedName name="IQ_CASH_STRUCTURED_PRODUCTS_AFS_FAIR_VAL_FFIEC" hidden="1">"c20465"</definedName>
    <definedName name="IQ_CASH_STRUCTURED_PRODUCTS_HTM_AMORT_COST_FFIEC" hidden="1">"c20448"</definedName>
    <definedName name="IQ_CASH_STRUCTURED_PRODUCTS_HTM_FAIR_VAL_FFIEC" hidden="1">"c20483"</definedName>
    <definedName name="IQ_CATASTROPHIC_LOSSES" hidden="1">"c17694"</definedName>
    <definedName name="IQ_CC_RELATED_DUE_90_FFIEC" hidden="1">"c25833"</definedName>
    <definedName name="IQ_CC_RELATED_LOANS_DUE_30_89_FFIEC" hidden="1">"c25832"</definedName>
    <definedName name="IQ_CC_RELATED_NON_ACCRUAL_FFIEC" hidden="1">"c25834"</definedName>
    <definedName name="IQ_CCE_FDIC" hidden="1">"c6296"</definedName>
    <definedName name="IQ_CH" hidden="1">110000</definedName>
    <definedName name="IQ_CHANGE_AP_CM" hidden="1">"c135"</definedName>
    <definedName name="IQ_CHANGE_AR_CM" hidden="1">"c142"</definedName>
    <definedName name="IQ_CHANGE_OTHER_NET_OPER_ASSETS_CM" hidden="1">"c3595"</definedName>
    <definedName name="IQ_CHANGE_OTHER_WORK_CAP_CM" hidden="1">"c154"</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VA_THRIFT" hidden="1">"c25096"</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SVA_THRIFT" hidden="1">"c25103"</definedName>
    <definedName name="IQ_CHARGE_OFFS_TVA_THRIFT" hidden="1">"c25110"</definedName>
    <definedName name="IQ_CIK" hidden="1">"c20384"</definedName>
    <definedName name="IQ_CIP" hidden="1">"c17551"</definedName>
    <definedName name="IQ_CLAIMS_DOMESTIC_DEPOSITORY_INSTITUTIONS_ELIGIBLE_20_PCT_RISK_WEIGHT_THRIFT" hidden="1">"c25060"</definedName>
    <definedName name="IQ_CLAIMS_FHLBS_ELIGIBLE_20_PCT_RISK_WEIGHT_THRIFT" hidden="1">"c25058"</definedName>
    <definedName name="IQ_CLOSED_END_1_4_FAMILY_LOANS_TOTAL_LOANS_THRIFT" hidden="1">"c25742"</definedName>
    <definedName name="IQ_CLOSED_END_LOANS_GROSS_LOANS_THRIFT" hidden="1">"c25724"</definedName>
    <definedName name="IQ_CLOSED_END_LOANS_RISK_BASED_CAPITAL_THRIFT" hidden="1">"c25709"</definedName>
    <definedName name="IQ_CLOSED_PURCHASED_COMM_NON_MORTGAGE_LOANS_THRIFT" hidden="1">"c25339"</definedName>
    <definedName name="IQ_CLOSED_PURCHASED_CONSUMER_NON_MORTGAGE_LOANS_THRIFT" hidden="1">"c25341"</definedName>
    <definedName name="IQ_CMBS_ISSUED_AFS_AMORT_COST_FFIEC" hidden="1">"c20497"</definedName>
    <definedName name="IQ_CMBS_ISSUED_AFS_FAIR_VAL_FFIEC" hidden="1">"c20462"</definedName>
    <definedName name="IQ_CMBS_ISSUED_HTM_AMORT_COST_FFIEC" hidden="1">"c20445"</definedName>
    <definedName name="IQ_CMBS_ISSUED_HTM_FAIR_VAL_FFIEC" hidden="1">"c20480"</definedName>
    <definedName name="IQ_CMO_FDIC" hidden="1">"c6406"</definedName>
    <definedName name="IQ_CMO_THRIFT" hidden="1">"c24903"</definedName>
    <definedName name="IQ_COLLATERALIZED_MBS_ISSUED_GUARANTEED_FNMA_FHLMC_GNMA_THRIFT" hidden="1">"c24834"</definedName>
    <definedName name="IQ_COLLECTION_DOMESTIC_FDIC" hidden="1">"c6387"</definedName>
    <definedName name="IQ_COLLECTIVE_INV_FUNDS_COMMON_TRUST_FUNDS_DOMESTIC_EQUITY_MARKET_VALUE_FUNDED_ASSETS_THRIFT" hidden="1">"c25445"</definedName>
    <definedName name="IQ_COLLECTIVE_INV_FUNDS_COMMON_TRUST_FUNDS_DOMESTIC_EQUITY_NUMBER_FUNDS_THRIFT" hidden="1">"c25446"</definedName>
    <definedName name="IQ_COLLECTIVE_INV_FUNDS_COMMON_TRUST_FUNDS_INTERNATIONALGLOBAL_EQUITY_MARKET_VALUE_FUNDED_ASSETS_THRIFT" hidden="1">"c25447"</definedName>
    <definedName name="IQ_COLLECTIVE_INV_FUNDS_COMMON_TRUST_FUNDS_INTERNATIONALGLOBAL_EQUITY_NUMBER_FUNDS_THRIFT" hidden="1">"c25448"</definedName>
    <definedName name="IQ_COLLECTIVE_INV_FUNDS_COMMON_TRUST_FUNDS_MUNICIPAL_BOND_MARKET_VALUE_FUNDED_ASSETS_THRIFT" hidden="1">"c25453"</definedName>
    <definedName name="IQ_COLLECTIVE_INV_FUNDS_COMMON_TRUST_FUNDS_MUNICIPAL_BOND_NUMBER_FUNDS_THRIFT" hidden="1">"c25454"</definedName>
    <definedName name="IQ_COLLECTIVE_INV_FUNDS_COMMON_TRUST_FUNDS_SHORT_TERM_INVESTMENTSMONEY_MARKET_MARKET_VALUE_FUNDED_ASSETS_THRIFT" hidden="1">"c25455"</definedName>
    <definedName name="IQ_COLLECTIVE_INV_FUNDS_COMMON_TRUST_FUNDS_SHORT_TERM_INVESTMENTSMONEY_MARKET_NUMBER_FUNDS_THRIFT" hidden="1">"c25456"</definedName>
    <definedName name="IQ_COLLECTIVE_INV_FUNDS_COMMON_TRUST_FUNDS_SPECIALTYOTHER_MARKET_VALUE_FUNDED_ASSETS_THRIFT" hidden="1">"c25457"</definedName>
    <definedName name="IQ_COLLECTIVE_INV_FUNDS_COMMON_TRUST_FUNDS_SPECIALTYOTHER_NUMBER_FUNDS_THRIFT" hidden="1">"c25458"</definedName>
    <definedName name="IQ_COLLECTIVE_INV_FUNDS_COMMON_TRUST_FUNDS_STOCKBOND_BLEND_MARKET_VALUE_FUNDED_ASSETS_THRIFT" hidden="1">"c25449"</definedName>
    <definedName name="IQ_COLLECTIVE_INV_FUNDS_COMMON_TRUST_FUNDS_STOCKBOND_BLEND_NUMBER_FUNDS_THRIFT" hidden="1">"c25450"</definedName>
    <definedName name="IQ_COLLECTIVE_INV_FUNDS_COMMON_TRUST_FUNDS_TAXABLE_BOND_MARKET_VALUE_FUNDED_ASSETS_THRIFT" hidden="1">"c25451"</definedName>
    <definedName name="IQ_COLLECTIVE_INV_FUNDS_COMMON_TRUST_FUNDS_TAXABLE_BOND_NUMBER_FUNDS_THRIFT" hidden="1">"c25452"</definedName>
    <definedName name="IQ_COLLECTIVE_INV_FUNDS_COMMON_TRUST_FUNDS_TOTAL_COLLECTIVE_INV_FUNDS_MARKET_VALUE_FUNDED_ASSETS_THRIFT" hidden="1">"c25459"</definedName>
    <definedName name="IQ_COLLECTIVE_INV_FUNDS_COMMON_TRUST_FUNDS_TOTAL_COLLECTIVE_INV_FUNDS_NUMBER_FUNDS_THRIFT" hidden="1">"c25460"</definedName>
    <definedName name="IQ_COMM_LETTERS_CREDIT_THRIFT" hidden="1">"c25613"</definedName>
    <definedName name="IQ_COMM_LOANS_GROSS_LOANS_THRIFT" hidden="1">"c25732"</definedName>
    <definedName name="IQ_COMM_LOANS_NON_MORTGAGE_ADJUSTED_NCOS_TOTAL_THRIFT" hidden="1">"c25210"</definedName>
    <definedName name="IQ_COMM_LOANS_NON_MORTGAGE_GVA_CHARGE_OFFS_THRIFT" hidden="1">"c25125"</definedName>
    <definedName name="IQ_COMM_LOANS_NON_MORTGAGE_GVA_RECOVERIES_THRIFT" hidden="1">"c25156"</definedName>
    <definedName name="IQ_COMM_LOANS_NON_MORTGAGE_SVA_PROVISIONS_TRANSFERS_FROM_GVA_TOTAL_THRIFT" hidden="1">"c25179"</definedName>
    <definedName name="IQ_COMM_LOANS_RISK_BASED_CAPITAL_THRIFT" hidden="1">"c25717"</definedName>
    <definedName name="IQ_COMM_LOANS_THRIFT" hidden="1">"c24853"</definedName>
    <definedName name="IQ_COMM_LOANS_TOTAL_LOANS_THRIFT" hidden="1">"c25749"</definedName>
    <definedName name="IQ_COMM_NON_MORTGAGE_LOANS_DUE_30_89_THRIFT" hidden="1">"c25247"</definedName>
    <definedName name="IQ_COMM_NON_MORTGAGE_LOANS_DUE_90_THRIFT" hidden="1">"c25268"</definedName>
    <definedName name="IQ_COMM_NON_MORTGAGE_LOANS_NON_ACCRUAL_THRIFT" hidden="1">"c25289"</definedName>
    <definedName name="IQ_COMM_RE_FARM_LOANS_TOTAL_LOANS_THRIFT" hidden="1">"c25743"</definedName>
    <definedName name="IQ_COMM_RE_LOANS_GROSS_LOANS_THRIFT" hidden="1">"c25725"</definedName>
    <definedName name="IQ_COMM_RE_LOANS_RISK_BASED_CAPITAL_THRIFT" hidden="1">"c25710"</definedName>
    <definedName name="IQ_COMM_RE_NONFARM_NONRESIDENTIAL_TOTAL_LOANS_THRIFT" hidden="1">"c25746"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IND_UNUSED_FFIEC" hidden="1">"c25859"</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RE_CONSTRUCTION_LAND_DEV_FDIC" hidden="1">"c6526"</definedName>
    <definedName name="IQ_COMMERCIAL_RE_LOANS_FDIC" hidden="1">"c6312"</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_APIC_CM" hidden="1">"c185"</definedName>
    <definedName name="IQ_COMMON_FDIC" hidden="1">"c6350"</definedName>
    <definedName name="IQ_COMMON_ISSUED_CM" hidden="1">"c199"</definedName>
    <definedName name="IQ_COMMON_REP_CM" hidden="1">"c208"</definedName>
    <definedName name="IQ_COMMON_STOCK_DIVIDENDS_DECLARED_SAVINGS_ASSOCIATION_THRIFT" hidden="1">"c25011"</definedName>
    <definedName name="IQ_COMMON_STOCK_THRIFT" hidden="1">"c24917"</definedName>
    <definedName name="IQ_COMMON_TRUST_FUNDS_COLLECTIVE_INV_FUNDS_ALL_OTHER_ACCOUNTS_THRIFT" hidden="1">"c25430"</definedName>
    <definedName name="IQ_COMMON_TRUST_FUNDS_COLLECTIVE_INV_FUNDS_EMPLOYEE_BENEFIT_RETIREMENT_RELATED_ACCOUNTS_THRIFT" hidden="1">"c25414"</definedName>
    <definedName name="IQ_COMMON_TRUST_FUNDS_COLLECTIVE_INV_FUNDS_PERSONAL_TRUST_AGENCY_INV_MANAGEMENT_ACCOUNTS_THRIFT" hidden="1">"c25398"</definedName>
    <definedName name="IQ_COMPANY_ID_QUICK_MATCH" hidden="1">"c16227"</definedName>
    <definedName name="IQ_COMPANY_MAIN_FAX" hidden="1">"c18016"</definedName>
    <definedName name="IQ_COMPANY_NAME_QUICK_MATCH" hidden="1">"c16228"</definedName>
    <definedName name="IQ_CONSTITUENTS_NAME" hidden="1">"c19192"</definedName>
    <definedName name="IQ_CONSTRUCTION_1_4_DWELLING_UNITS_THRIFT" hidden="1">"c24839"</definedName>
    <definedName name="IQ_CONSTRUCTION_DEV_LOANS_FDIC" hidden="1">"c6313"</definedName>
    <definedName name="IQ_CONSTRUCTION_LAND_DEVELOPMENT_CHARGE_OFFS_FDIC" hidden="1">"c6594"</definedName>
    <definedName name="IQ_CONSTRUCTION_LAND_DEVELOPMENT_LOANS_TOTAL_LOANS_THRIFT" hidden="1">"c25744"</definedName>
    <definedName name="IQ_CONSTRUCTION_LAND_DEVELOPMENT_NET_CHARGE_OFFS_FDIC" hidden="1">"c6632"</definedName>
    <definedName name="IQ_CONSTRUCTION_LAND_DEVELOPMENT_RECOVERIES_FDIC" hidden="1">"c6613"</definedName>
    <definedName name="IQ_CONSTRUCTION_LOANS_GROSS_LOANS_THRIFT" hidden="1">"c25726"</definedName>
    <definedName name="IQ_CONSTRUCTION_LOANS_IN_PROCESS_FORECLOSURE_THRIFT" hidden="1">"c25303"</definedName>
    <definedName name="IQ_CONSTRUCTION_LOANS_RISK_BASED_CAPITAL_THRIFT" hidden="1">"c25711"</definedName>
    <definedName name="IQ_CONSTRUCTION_MORTGAGE_LOANS_30_89_DAYS_PAST_DUE_STILL_ACCRUING_THRIFT" hidden="1">"c25240"</definedName>
    <definedName name="IQ_CONSTRUCTION_MORTGAGE_LOANS_DUE_90_THRIFT" hidden="1">"c25261"</definedName>
    <definedName name="IQ_CONSTRUCTION_MORTGAGE_LOANS_FORECLOSED_DURING_QUARTER_THRIFT" hidden="1">"c25231"</definedName>
    <definedName name="IQ_CONSTRUCTION_MORTGAGE_LOANS_NON_ACCRUAL_THRIFT" hidden="1">"c25282"</definedName>
    <definedName name="IQ_CONSTRUCTION_MORTGAGE_LOANS_THRIFT" hidden="1">"c24838"</definedName>
    <definedName name="IQ_CONSTRUCTION_MULTIFAMILY_DWELLING_UNITS_THRIFT" hidden="1">"c24840"</definedName>
    <definedName name="IQ_CONSTRUCTION_NONRES_PROPERTY_THRIFT" hidden="1">"c24841"</definedName>
    <definedName name="IQ_CONSUMER_AUTO_LOANS_DUE_90_THRIFT" hidden="1">"c25272"</definedName>
    <definedName name="IQ_CONSUMER_AUTO_LOANS_NON_MORTGAGE_ADJUSTED_NCOS_TOTAL_THRIFT" hidden="1">"c25214"</definedName>
    <definedName name="IQ_CONSUMER_AUTO_LOANS_NON_MORTGAGE_GVA_CHARGE_OFFS_THRIFT" hidden="1">"c25129"</definedName>
    <definedName name="IQ_CONSUMER_AUTO_LOANS_NON_MORTGAGE_GVA_RECOVERIES_THRIFT" hidden="1">"c25160"</definedName>
    <definedName name="IQ_CONSUMER_AUTO_LOANS_NON_MORTGAGE_LOANS_DUE_30_89_THRIFT" hidden="1">"c25251"</definedName>
    <definedName name="IQ_CONSUMER_AUTO_LOANS_NON_MORTGAGE_LOANS_NON_ACCRUAL_THRIFT" hidden="1">"c25293"</definedName>
    <definedName name="IQ_CONSUMER_AUTO_LOANS_NON_MORTGAGE_SVA_PROVISIONS_TRANSFERS_FROM_GVA_TOTAL_THRIFT" hidden="1">"c25183"</definedName>
    <definedName name="IQ_CONSUMER_CREDIT_CARD_LINES_UNUSED_FFIEC" hidden="1">"c25862"</definedName>
    <definedName name="IQ_CONSUMER_CREDIT_CARDS_NON_MORTGAGE_ADJUSTED_NCOS_TOTAL_THRIFT" hidden="1">"c25216"</definedName>
    <definedName name="IQ_CONSUMER_CREDIT_CARDS_NON_MORTGAGE_GVA_CHARGE_OFFS_THRIFT" hidden="1">"c25131"</definedName>
    <definedName name="IQ_CONSUMER_CREDIT_CARDS_NON_MORTGAGE_GVA_RECOVERIES_THRIFT" hidden="1">"c25162"</definedName>
    <definedName name="IQ_CONSUMER_CREDIT_CARDS_NON_MORTGAGE_LOANS_DUE_30_89_THRIFT" hidden="1">"c25253"</definedName>
    <definedName name="IQ_CONSUMER_CREDIT_CARDS_NON_MORTGAGE_LOANS_DUE_90_THRIFT" hidden="1">"c25274"</definedName>
    <definedName name="IQ_CONSUMER_CREDIT_CARDS_NON_MORTGAGE_LOANS_NON_ACCRUAL_THRIFT" hidden="1">"c25295"</definedName>
    <definedName name="IQ_CONSUMER_CREDIT_CARDS_NON_MORTGAGE_SVA_PROVISIONS_TRANSFERS_FROM_GVA_TOTAL_THRIFT" hidden="1">"c25185"</definedName>
    <definedName name="IQ_CONSUMER_EDUCATION_LOANS_NON_MORTGAGE_ADJUSTED_NCOS_TOTAL_THRIFT" hidden="1">"c25213"</definedName>
    <definedName name="IQ_CONSUMER_EDUCATION_LOANS_NON_MORTGAGE_GVA_CHARGE_OFFS_THRIFT" hidden="1">"c25128"</definedName>
    <definedName name="IQ_CONSUMER_EDUCATION_LOANS_NON_MORTGAGE_GVA_RECOVERIES_THRIFT" hidden="1">"c25159"</definedName>
    <definedName name="IQ_CONSUMER_EDUCATION_LOANS_NON_MORTGAGE_SVA_PROVISIONS_TRANSFERS_FROM_GVA_TOTAL_THRIFT" hidden="1">"c25182"</definedName>
    <definedName name="IQ_CONSUMER_EDUCATION_NON_MORTGAGE_LOANS_DUE_30_89_THRIFT" hidden="1">"c25250"</definedName>
    <definedName name="IQ_CONSUMER_EDUCATION_NON_MORTGAGE_LOANS_DUE_90_THRIFT" hidden="1">"c25271"</definedName>
    <definedName name="IQ_CONSUMER_EDUCATION_NON_MORTGAGE_LOANS_NON_ACCRUAL_THRIFT" hidden="1">"c25292"</definedName>
    <definedName name="IQ_CONSUMER_HOME_IMPROVEMENT_LOANS_NON_MORTGAGE_ADJUSTED_NCOS_TOTAL_THRIFT" hidden="1">"c25212"</definedName>
    <definedName name="IQ_CONSUMER_HOME_IMPROVEMENT_LOANS_NON_MORTGAGE_GVA_CHARGE_OFFS_THRIFT" hidden="1">"c25127"</definedName>
    <definedName name="IQ_CONSUMER_HOME_IMPROVEMENT_LOANS_NON_MORTGAGE_GVA_RECOVERIES_THRIFT" hidden="1">"c25158"</definedName>
    <definedName name="IQ_CONSUMER_HOME_IMPROVEMENT_LOANS_NON_MORTGAGE_SVA_PROVISIONS_TRANSFERS_FROM_GVA_TOTAL_THRIFT" hidden="1">"c25181"</definedName>
    <definedName name="IQ_CONSUMER_HOME_IMPROVEMENT_NON_MORTGAGE_LOANS_DUE_30_89_THRIFT" hidden="1">"c25249"</definedName>
    <definedName name="IQ_CONSUMER_HOME_IMPROVEMENT_NON_MORTGAGE_LOANS_DUE_90_THRIFT" hidden="1">"c25270"</definedName>
    <definedName name="IQ_CONSUMER_HOME_IMPROVEMENT_NON_MORTGAGE_LOANS_NON_ACCRUAL_THRIFT" hidden="1">"c25291"</definedName>
    <definedName name="IQ_CONSUMER_LL_REC_FFIEC" hidden="1">"c25869"</definedName>
    <definedName name="IQ_CONSUMER_LOANS_CHARGE_OFFS_FFIEC" hidden="1">"c25838"</definedName>
    <definedName name="IQ_CONSUMER_LOANS_DEPOSITS_NON_MORTGAGE_ADJUSTED_NCOS_TOTAL_THRIFT" hidden="1">"c25211"</definedName>
    <definedName name="IQ_CONSUMER_LOANS_DEPOSITS_NON_MORTGAGE_GVA_CHARGE_OFFS_THRIFT" hidden="1">"c25126"</definedName>
    <definedName name="IQ_CONSUMER_LOANS_DEPOSITS_NON_MORTGAGE_GVA_RECOVERIES_THRIFT" hidden="1">"c25157"</definedName>
    <definedName name="IQ_CONSUMER_LOANS_DEPOSITS_NON_MORTGAGE_LOANS_DUE_30_89_THRIFT" hidden="1">"c25248"</definedName>
    <definedName name="IQ_CONSUMER_LOANS_DEPOSITS_NON_MORTGAGE_LOANS_DUE_90_THRIFT" hidden="1">"c25269"</definedName>
    <definedName name="IQ_CONSUMER_LOANS_DEPOSITS_NON_MORTGAGE_LOANS_NON_ACCRUAL_THRIFT" hidden="1">"c25290"</definedName>
    <definedName name="IQ_CONSUMER_LOANS_DEPOSITS_NON_MORTGAGE_SVA_PROVISIONS_TRANSFERS_FROM_GVA_TOTAL_THRIFT" hidden="1">"c25180"</definedName>
    <definedName name="IQ_CONSUMER_LOANS_DEPOSITS_THRIFT" hidden="1">"c24859"</definedName>
    <definedName name="IQ_CONSUMER_LOANS_DUE_30_89_FFIEC" hidden="1">"c25829"</definedName>
    <definedName name="IQ_CONSUMER_LOANS_DUE_90_FFIEC" hidden="1">"c25830"</definedName>
    <definedName name="IQ_CONSUMER_LOANS_NON_ACCRUAL_FFIEC" hidden="1">"c25831"</definedName>
    <definedName name="IQ_CONSUMER_LOANS_RECOV_FFIEC" hidden="1">"c25839"</definedName>
    <definedName name="IQ_CONSUMER_LOANS_THRIFT" hidden="1">"c24858"</definedName>
    <definedName name="IQ_CONSUMER_LOANS_TOTAL_LOANS_THRIFT" hidden="1">"c25750"</definedName>
    <definedName name="IQ_CONSUMER_MOBILE_HOME_LOANS_NON_MORTGAGE_ADJUSTED_NCOS_TOTAL_THRIFT" hidden="1">"c25215"</definedName>
    <definedName name="IQ_CONSUMER_MOBILE_HOME_LOANS_NON_MORTGAGE_GVA_CHARGE_OFFS_THRIFT" hidden="1">"c25130"</definedName>
    <definedName name="IQ_CONSUMER_MOBILE_HOME_LOANS_NON_MORTGAGE_GVA_RECOVERIES_THRIFT" hidden="1">"c25161"</definedName>
    <definedName name="IQ_CONSUMER_MOBILE_HOME_LOANS_NON_MORTGAGE_LOANS_DUE_30_89_THRIFT" hidden="1">"c25252"</definedName>
    <definedName name="IQ_CONSUMER_MOBILE_HOME_LOANS_NON_MORTGAGE_LOANS_DUE_90_THRIFT" hidden="1">"c25273"</definedName>
    <definedName name="IQ_CONSUMER_MOBILE_HOME_LOANS_NON_MORTGAGE_LOANS_NON_ACCRUAL_THRIFT" hidden="1">"c25294"</definedName>
    <definedName name="IQ_CONSUMER_MOBILE_HOME_LOANS_NON_MORTGAGE_SVA_PROVISIONS_TRANSFERS_FROM_GVA_TOTAL_THRIFT" hidden="1">"c25184"</definedName>
    <definedName name="IQ_CONSUMER_OTHER_NON_MORTGAGE_ADJUSTED_NCOS_TOTAL_THRIFT" hidden="1">"c25217"</definedName>
    <definedName name="IQ_CONSUMER_OTHER_NON_MORTGAGE_GVA_RECOVERIES_THRIFT" hidden="1">"c25163"</definedName>
    <definedName name="IQ_CONSUMER_OTHER_NON_MORTGAGE_LOANS_DUE_30_89_THRIFT" hidden="1">"c25254"</definedName>
    <definedName name="IQ_CONSUMER_OTHER_NON_MORTGAGE_LOANS_DUE_90_THRIFT" hidden="1">"c25275"</definedName>
    <definedName name="IQ_CONSUMER_OTHER_NON_MORTGAGE_LOANS_GVA_CHARGE_OFFS_THRIFT" hidden="1">"c25132"</definedName>
    <definedName name="IQ_CONSUMER_OTHER_NON_MORTGAGE_LOANS_NON_ACCRUAL_THRIFT" hidden="1">"c25296"</definedName>
    <definedName name="IQ_CONSUMER_OTHER_NON_MORTGAGE_SVA_PROVISIONS_TRANSFERS_FROM_GVA_TOTAL_THRIFT" hidden="1">"c25186"</definedName>
    <definedName name="IQ_CONTINGENT_ASSETS_THRIFT" hidden="1">"c25622"</definedName>
    <definedName name="IQ_CONTINGENT_RENTAL" hidden="1">"c17746"</definedName>
    <definedName name="IQ_CONTRACTS_OTHER_COMMODITIES_EQUITIES_FDIC" hidden="1">"c6522"</definedName>
    <definedName name="IQ_CONV_RATE" hidden="1">"c2192"</definedName>
    <definedName name="IQ_CONVEYED_TO_OTHERS_FDIC" hidden="1">"c6534"</definedName>
    <definedName name="IQ_CORE_CAPITAL_RATIO_FDIC" hidden="1">"c6745"</definedName>
    <definedName name="IQ_CORE_DEPOSITS_THRIFT" hidden="1">"c25089"</definedName>
    <definedName name="IQ_CORE_DEPOSITS_TOTAL_ASSETS_THRIFT" hidden="1">"c25699"</definedName>
    <definedName name="IQ_CORE_DEPOSITS_TOTAL_DEPOSITS_THRIFT" hidden="1">"c25782"</definedName>
    <definedName name="IQ_CORP_PROFIT" hidden="1">"c20636"</definedName>
    <definedName name="IQ_CORP_PROFITS_AFTER_TAXES" hidden="1">"c20637"</definedName>
    <definedName name="IQ_CORP_PROFITS_TAXES" hidden="1">"c20638"</definedName>
    <definedName name="IQ_CORPORATE_MUNICIPAL_TRUSTEESHIPS_NUMBER_ISSUES_THRIFT" hidden="1">"c25441"</definedName>
    <definedName name="IQ_CORPORATE_MUNICIPAL_TRUSTEESHIPS_PRINCIPAL_AMT_OUTSTANDING_THRIFT" hidden="1">"c25440"</definedName>
    <definedName name="IQ_CORPORATE_TRUST_AGENCY_ACCOUNTS_INC_THRIFT" hidden="1">"c24805"</definedName>
    <definedName name="IQ_CORPORATE_TRUST_AGENCY_ACCOUNTS_MANAGED_ASSETS_THRIFT" hidden="1">"c25352"</definedName>
    <definedName name="IQ_CORPORATE_TRUST_AGENCY_ACCOUNTS_NONMANAGED_ASSETS_THRIFT" hidden="1">"c25373"</definedName>
    <definedName name="IQ_CORPORATE_TRUST_AGENCY_ACCOUNTS_NUMBER_MANAGED_ACCOUNTS_THRIFT" hidden="1">"c25363"</definedName>
    <definedName name="IQ_CORPORATE_TRUST_AGENCY_ACCOUNTS_NUMBER_NONMANAGED_ACCOUNTS_THRIFT" hidden="1">"c25385"</definedName>
    <definedName name="IQ_COST_FED_FUNDS_PURCHASED_THRIFT" hidden="1">"c25681"</definedName>
    <definedName name="IQ_COST_INT_BEARING_DEPOSITS_THRIFT" hidden="1">"c25680"</definedName>
    <definedName name="IQ_COST_OF_FUNDING_ASSETS_FDIC" hidden="1">"c6725"</definedName>
    <definedName name="IQ_COST_OTHER_BORROWED_FUNDS_THRIFT" hidden="1">"c25682"</definedName>
    <definedName name="IQ_CPI_YOY_PCT" hidden="1">"c20639"</definedName>
    <definedName name="IQ_CPI_YOY_PCT_FC" hidden="1">"c20640"</definedName>
    <definedName name="IQ_CQ" hidden="1">5000</definedName>
    <definedName name="IQ_CREDIT_CARD_CHARGE_OFFS_FDIC" hidden="1">"c6652"</definedName>
    <definedName name="IQ_CREDIT_CARD_CHARGE_OFFS_RELATED_ACCRUED_INTEREST_THRIFT" hidden="1">"c25228"</definedName>
    <definedName name="IQ_CREDIT_CARD_LINES_FDIC" hidden="1">"c6525"</definedName>
    <definedName name="IQ_CREDIT_CARD_LOANS_FDIC" hidden="1">"c6319"</definedName>
    <definedName name="IQ_CREDIT_CARD_LOANS_GROSS_LOANS_THRIFT" hidden="1">"c25734"</definedName>
    <definedName name="IQ_CREDIT_CARD_LOANS_OUTSTANDING_BUS_NON_MORTGAGE_COMM_LOANS_THRIFT" hidden="1">"c24856"</definedName>
    <definedName name="IQ_CREDIT_CARD_LOANS_RELATED_CHARGE_OFFS_FFIEC" hidden="1">"c25840"</definedName>
    <definedName name="IQ_CREDIT_CARD_LOANS_RELATED_RECOV_FFIEC" hidden="1">"c25841"</definedName>
    <definedName name="IQ_CREDIT_CARD_LOANS_RISK_BASED_CAPITAL_THRIFT" hidden="1">"c25719"</definedName>
    <definedName name="IQ_CREDIT_CARD_NET_CHARGE_OFFS_FDIC" hidden="1">"c6654"</definedName>
    <definedName name="IQ_CREDIT_CARD_RECOVERIES_FDIC" hidden="1">"c6653"</definedName>
    <definedName name="IQ_CREDIT_CARD_RELATED_LL_REC_FFIEC" hidden="1">"c25870"</definedName>
    <definedName name="IQ_CREDIT_CARDS_CONSUMER_OPEN_END_LINES_CREDIT_THRIFT" hidden="1">"c25609"</definedName>
    <definedName name="IQ_CREDIT_CARDS_OTHER_OPEN_END_LINES_CREDIT_THRIFT" hidden="1">"c25610"</definedName>
    <definedName name="IQ_CREDIT_CARDS_THRIFT" hidden="1">"c24864"</definedName>
    <definedName name="IQ_CREDIT_LOSS_PROVISION_NET_CHARGE_OFFS_FDIC" hidden="1">"c6734"</definedName>
    <definedName name="IQ_CUM_EFFECT_CHANGE_ACCOUNTING_FFIEC" hidden="1">"c25849"</definedName>
    <definedName name="IQ_CUMULATIVE_PREF_THRIFT" hidden="1">"c24915"</definedName>
    <definedName name="IQ_CURR_ACCT_BALANCE" hidden="1">"c20641"</definedName>
    <definedName name="IQ_CURR_ACCT_BALANCE_PCT_GDP" hidden="1">"c20642"</definedName>
    <definedName name="IQ_CURRENCY_COIN_DOMESTIC_FDIC" hidden="1">"c6388"</definedName>
    <definedName name="IQ_CURRENCY_GAIN_CM" hidden="1">"c236"</definedName>
    <definedName name="IQ_CURRENT_PORT_DEBT_CM" hidden="1">"c1567"</definedName>
    <definedName name="IQ_CURRENT_PORT_DEBT_DERIVATIVES" hidden="1">"c17742"</definedName>
    <definedName name="IQ_CUSTODY_SAFEKEEPING_ACCOUNTS_INC_THRIFT" hidden="1">"c24809"</definedName>
    <definedName name="IQ_CUSTODY_SAFEKEEPING_ACCOUNTS_NONMANAGED_ASSETS_THRIFT" hidden="1">"c25377"</definedName>
    <definedName name="IQ_CUSTODY_SAFEKEEPING_ACCOUNTS_NUMBER_NONMANAGED_ACCOUNTS_THRIFT" hidden="1">"c25389"</definedName>
    <definedName name="IQ_CY" hidden="1">10000</definedName>
    <definedName name="IQ_DA_CF_CM" hidden="1">"c251"</definedName>
    <definedName name="IQ_DA_CM" hidden="1">"c248"</definedName>
    <definedName name="IQ_DA_SUPPL_CF_CM" hidden="1">"c263"</definedName>
    <definedName name="IQ_DA_SUPPL_CM" hidden="1">"c260"</definedName>
    <definedName name="IQ_DAILY" hidden="1">500000</definedName>
    <definedName name="IQ_DART" hidden="1">"c20427"</definedName>
    <definedName name="IQ_DATA_SET" hidden="1">"c19244"</definedName>
    <definedName name="IQ_DEBT_SECURITIES_LESS_THAN_1YR_INV_SEC_THRIFT" hidden="1">"c25676"</definedName>
    <definedName name="IQ_DEBT_SECURITIES_OVER_1YR_INV_SEC_THRIFT" hidden="1">"c25677"</definedName>
    <definedName name="IQ_DEDUCTION_EQUITY_INV_OTHER_ASSETS_THRIFT" hidden="1">"c25047"</definedName>
    <definedName name="IQ_DEDUCTION_LOW_LEVEL_RECOURSE_RESIDUAL_INTERESTS_THRIFT" hidden="1">"c25048"</definedName>
    <definedName name="IQ_DEF_AMORT_CM" hidden="1">"c278"</definedName>
    <definedName name="IQ_DEF_CHARGES_CM" hidden="1">"c288"</definedName>
    <definedName name="IQ_DEF_CHARGES_LT_CM" hidden="1">"c294"</definedName>
    <definedName name="IQ_DEF_TAX_ASSET_LT_CM" hidden="1">"c304"</definedName>
    <definedName name="IQ_DEF_TAX_LIAB_LT_CM" hidden="1">"c315"</definedName>
    <definedName name="IQ_DEFERRED_INCOME_TAXES_THRIFT" hidden="1">"c24911"</definedName>
    <definedName name="IQ_DEMAND_DEPOSITS_CONSOLIDATED_SUBSIDIARIES_THRIFT" hidden="1">"c25570"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ACQUIRED_NET_DISPOSITIONS_IN_BULK_TRANSACTIONS_THRIFT" hidden="1">"c25345"</definedName>
    <definedName name="IQ_DEPOSITS_AMOUNTS_NETTED_THRIFT" hidden="1">"c25534"</definedName>
    <definedName name="IQ_DEPOSITS_ESCROWS_THRIFT" hidden="1">"c24895"</definedName>
    <definedName name="IQ_DEPOSITS_EXCLUDING_RETIREMENT_ACCOUNTS_GREATER_THAN_250000_THRIFT" hidden="1">"c24986"</definedName>
    <definedName name="IQ_DEPOSITS_EXCLUDING_RETIREMENT_ACCOUNTS_LESS_THAN_250000_THRIFT" hidden="1">"c24985"</definedName>
    <definedName name="IQ_DEPOSITS_HELD_DOMESTIC_FDIC" hidden="1">"c6340"</definedName>
    <definedName name="IQ_DEPOSITS_HELD_FOREIGN_FDIC" hidden="1">"c6341"</definedName>
    <definedName name="IQ_DEPOSITS_INV_SEC_GVA_CHARGE_OFFS_THRIFT" hidden="1">"c25112"</definedName>
    <definedName name="IQ_DEPOSITS_INV_SEC_GVA_RECOVERIES_THRIFT" hidden="1">"c25143"</definedName>
    <definedName name="IQ_DEPOSITS_INV_SEC_SVA_PROVISIONS_TRANSFERS_FROM_GVA_THRIFT" hidden="1">"c25166"</definedName>
    <definedName name="IQ_DEPOSITS_INV_SEC_TOTAL_THRIFT" hidden="1">"c25197"</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LEVEL_1_THRIFT" hidden="1">"c25530"</definedName>
    <definedName name="IQ_DEPOSITS_LEVEL_2_THRIFT" hidden="1">"c25531"</definedName>
    <definedName name="IQ_DEPOSITS_LEVEL_3_THRIFT" hidden="1">"c25532"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OSITS_THRIFT" hidden="1">"c24896"</definedName>
    <definedName name="IQ_DEPOSITS_TOTAL_AFTER_NETTING_THRIFT" hidden="1">"c25535"</definedName>
    <definedName name="IQ_DEPOSITS_TOTAL_BEFORE_NETTING_THRIFT" hidden="1">"c25533"</definedName>
    <definedName name="IQ_DEPRECIATION_RENTAL_ASSETS" hidden="1">"c26972"</definedName>
    <definedName name="IQ_DEPRECIATION_RENTAL_ASSETS_CF" hidden="1">"c26973"</definedName>
    <definedName name="IQ_DERIVATIVE_ASSETS_AMOUNTS_NETTED_THRIFT" hidden="1">"c25510"</definedName>
    <definedName name="IQ_DERIVATIVE_ASSETS_CURRENT" hidden="1">"c17744"</definedName>
    <definedName name="IQ_DERIVATIVE_ASSETS_LEVEL_1_THRIFT" hidden="1">"c25506"</definedName>
    <definedName name="IQ_DERIVATIVE_ASSETS_LEVEL_2_THRIFT" hidden="1">"c25507"</definedName>
    <definedName name="IQ_DERIVATIVE_ASSETS_LEVEL_3_THRIFT" hidden="1">"c25508"</definedName>
    <definedName name="IQ_DERIVATIVE_ASSETS_LT" hidden="1">"c17745"</definedName>
    <definedName name="IQ_DERIVATIVE_ASSETS_TOTAL_AFTER_NETTING_THRIFT" hidden="1">"c25511"</definedName>
    <definedName name="IQ_DERIVATIVE_ASSETS_TOTAL_BEFORE_NETTING_THRIFT" hidden="1">"c25509"</definedName>
    <definedName name="IQ_DERIVATIVE_LIAB_CURRENT" hidden="1">"c17873"</definedName>
    <definedName name="IQ_DERIVATIVE_LIAB_NON_CURRENT" hidden="1">"c17874"</definedName>
    <definedName name="IQ_DERIVATIVE_LIABILITIES_AMOUNTS_NETTED_THRIFT" hidden="1">"c25552"</definedName>
    <definedName name="IQ_DERIVATIVE_LIABILITIES_LEVEL_1_THRIFT" hidden="1">"c25548"</definedName>
    <definedName name="IQ_DERIVATIVE_LIABILITIES_LEVEL_2_THRIFT" hidden="1">"c25549"</definedName>
    <definedName name="IQ_DERIVATIVE_LIABILITIES_LEVEL_3_THRIFT" hidden="1">"c25550"</definedName>
    <definedName name="IQ_DERIVATIVE_LIABILITIES_TOTAL_AFTER_NETTING_THRIFT" hidden="1">"c25553"</definedName>
    <definedName name="IQ_DERIVATIVE_LIABILITIES_TOTAL_BEFORE_NETTING_THRIFT" hidden="1">"c25551"</definedName>
    <definedName name="IQ_DERIVATIVE_TRADING_ASSETS" hidden="1">"c17875"</definedName>
    <definedName name="IQ_DERIVATIVES_FDIC" hidden="1">"c6523"</definedName>
    <definedName name="IQ_DISALLOWED_SERVICING_OTHER_ASSETS_ADJUSTED_ASSETS_THRIFT" hidden="1">"c25033"</definedName>
    <definedName name="IQ_DISALLOWED_SERVICING_OTHER_ASSETS_T1_THRIFT" hidden="1">"c25024"</definedName>
    <definedName name="IQ_DISBURSED_CONSTRUCTION_MORTGAGE_LOANS_1_4_DWELLING_UNITS_THRIFT" hidden="1">"c25317"</definedName>
    <definedName name="IQ_DISBURSED_CONSTRUCTION_MORTGAGE_LOANS_MULTIFAMILY_5_MORE_DWELLING_UNITS_THRIFT" hidden="1">"c25318"</definedName>
    <definedName name="IQ_DISBURSED_CONSTRUCTION_MORTGAGE_LOANS_NONRES_THRIFT" hidden="1">"c25319"</definedName>
    <definedName name="IQ_DISBURSED_PML_1_4_DWELLING_UNITS_THRIFT" hidden="1">"c25320"</definedName>
    <definedName name="IQ_DISBURSED_PML_HOME_EQUITY_JUNIOR_LIENS_THRIFT" hidden="1">"c25321"</definedName>
    <definedName name="IQ_DISBURSED_PML_LAND_THRIFT" hidden="1">"c25324"</definedName>
    <definedName name="IQ_DISBURSED_PML_MULTIFAMILY_5_MORE_DWELLING_UNITS_THRIFT" hidden="1">"c25322"</definedName>
    <definedName name="IQ_DISBURSED_PML_NONRES_EXCEPT_LAND_THRIFT" hidden="1">"c25323"</definedName>
    <definedName name="IQ_DISTRIBUTABLE_CASH_STANDARDIZED" hidden="1">"c20435"</definedName>
    <definedName name="IQ_DIV_AMOUNT_LIST" hidden="1">"c17417"</definedName>
    <definedName name="IQ_DIV_PAYMENT_DATE_LIST" hidden="1">"c17418"</definedName>
    <definedName name="IQ_DIV_PAYMENT_TYPE_LIST" hidden="1">"c17419"</definedName>
    <definedName name="IQ_DIV_RECORD_DATE_LIST" hidden="1">"c17420"</definedName>
    <definedName name="IQ_DIVIDEND_INCOME_FHLB_STOCK_THRIFT" hidden="1">"c24754"</definedName>
    <definedName name="IQ_DIVIDEND_INCOME_OTHER_EQUITY_INV_THRIFT" hidden="1">"c24755"</definedName>
    <definedName name="IQ_DIVIDENDS_DECLARED_COMMON_FDIC" hidden="1">"c6659"</definedName>
    <definedName name="IQ_DIVIDENDS_DECLARED_PREFERRED_FDIC" hidden="1">"c6658"</definedName>
    <definedName name="IQ_DIVIDENDS_FDIC" hidden="1">"c6660"</definedName>
    <definedName name="IQ_DNTM" hidden="1">700000</definedName>
    <definedName name="IQ_EARNING_ASSETS_FDIC" hidden="1">"c6360"</definedName>
    <definedName name="IQ_EARNING_ASSETS_YIELD_FDIC" hidden="1">"c6724"</definedName>
    <definedName name="IQ_EARNING_PARENT_EXCL_EXTRA" hidden="1">"c25791"</definedName>
    <definedName name="IQ_EARNINGS_BEFORE_TAXES_AVG_ASSETS_THRIFT" hidden="1">"c25656"</definedName>
    <definedName name="IQ_EARNINGS_CO_THRIFT" hidden="1">"c24796"</definedName>
    <definedName name="IQ_EARNINGS_COVERAGE_NET_CHARGE_OFFS_FDIC" hidden="1">"c6735"</definedName>
    <definedName name="IQ_EARNINGS_COVERAGE_NET_LOSSES_THRIFT" hidden="1">"c25641"</definedName>
    <definedName name="IQ_EBITDA_EST_DOWN_2MONTH" hidden="1">"c16297"</definedName>
    <definedName name="IQ_EBITDA_EST_DOWN_2MONTH_CIQ" hidden="1">"c16621"</definedName>
    <definedName name="IQ_EBITDA_EST_DOWN_3MONTH" hidden="1">"c16301"</definedName>
    <definedName name="IQ_EBITDA_EST_DOWN_3MONTH_CIQ" hidden="1">"c16625"</definedName>
    <definedName name="IQ_EBITDA_EST_DOWN_MONTH" hidden="1">"c16293"</definedName>
    <definedName name="IQ_EBITDA_EST_DOWN_MONTH_CIQ" hidden="1">"c16617"</definedName>
    <definedName name="IQ_EBITDA_EST_NOTE" hidden="1">"c17503"</definedName>
    <definedName name="IQ_EBITDA_EST_NOTE_CIQ" hidden="1">"c17456"</definedName>
    <definedName name="IQ_EBITDA_EST_NUM_ANALYSTS_2MONTH" hidden="1">"c16295"</definedName>
    <definedName name="IQ_EBITDA_EST_NUM_ANALYSTS_2MONTH_CIQ" hidden="1">"c16619"</definedName>
    <definedName name="IQ_EBITDA_EST_NUM_ANALYSTS_3MONTH" hidden="1">"c16299"</definedName>
    <definedName name="IQ_EBITDA_EST_NUM_ANALYSTS_3MONTH_CIQ" hidden="1">"c16623"</definedName>
    <definedName name="IQ_EBITDA_EST_NUM_ANALYSTS_MONTH" hidden="1">"c16291"</definedName>
    <definedName name="IQ_EBITDA_EST_NUM_ANALYSTS_MONTH_CIQ" hidden="1">"c16615"</definedName>
    <definedName name="IQ_EBITDA_EST_TOTAL_REVISED_2MONTH" hidden="1">"c16298"</definedName>
    <definedName name="IQ_EBITDA_EST_TOTAL_REVISED_2MONTH_CIQ" hidden="1">"c16622"</definedName>
    <definedName name="IQ_EBITDA_EST_TOTAL_REVISED_3MONTH" hidden="1">"c16302"</definedName>
    <definedName name="IQ_EBITDA_EST_TOTAL_REVISED_3MONTH_CIQ" hidden="1">"c16626"</definedName>
    <definedName name="IQ_EBITDA_EST_TOTAL_REVISED_MONTH" hidden="1">"c16294"</definedName>
    <definedName name="IQ_EBITDA_EST_TOTAL_REVISED_MONTH_CIQ" hidden="1">"c16618"</definedName>
    <definedName name="IQ_EBITDA_EST_UP_2MONTH" hidden="1">"c16296"</definedName>
    <definedName name="IQ_EBITDA_EST_UP_2MONTH_CIQ" hidden="1">"c16620"</definedName>
    <definedName name="IQ_EBITDA_EST_UP_3MONTH" hidden="1">"c16300"</definedName>
    <definedName name="IQ_EBITDA_EST_UP_3MONTH_CIQ" hidden="1">"c16624"</definedName>
    <definedName name="IQ_EBITDA_EST_UP_MONTH" hidden="1">"c16292"</definedName>
    <definedName name="IQ_EBITDA_EST_UP_MONTH_CIQ" hidden="1">"c16616"</definedName>
    <definedName name="IQ_EBT_CM" hidden="1">"c378"</definedName>
    <definedName name="IQ_EBT_EXCL_CM" hidden="1">"c381"</definedName>
    <definedName name="IQ_EBT_THRIFT" hidden="1">"c24794"</definedName>
    <definedName name="IQ_ECS_NUM_SHAREHOLDERS_BENEFICIAL_BS_DATE" hidden="1">"c16234"</definedName>
    <definedName name="IQ_ECS_NUM_SHAREHOLDERS_BENEFICIAL_BS_DATE_ABS" hidden="1">"c16235"</definedName>
    <definedName name="IQ_ECS_NUM_SHAREHOLDERS_BENEFICIAL_BS_DATE_OTHER" hidden="1">"c16236"</definedName>
    <definedName name="IQ_ECS_NUM_SHAREHOLDERS_BENEFICIAL_BS_DATE_OTHER_ABS" hidden="1">"c16237"</definedName>
    <definedName name="IQ_ECS_NUM_SHAREHOLDERS_BENEFICIAL_FILING_DATE" hidden="1">"c16230"</definedName>
    <definedName name="IQ_ECS_NUM_SHAREHOLDERS_BENEFICIAL_FILING_DATE_ABS" hidden="1">"c16231"</definedName>
    <definedName name="IQ_ECS_NUM_SHAREHOLDERS_BENEFICIAL_FILING_DATE_OTHER" hidden="1">"c16232"</definedName>
    <definedName name="IQ_ECS_NUM_SHAREHOLDERS_BENEFICIAL_FILING_DATE_OTHER_ABS" hidden="1">"c16233"</definedName>
    <definedName name="IQ_ECS_NUM_SHAREHOLDERS_BS_DATE" hidden="1">"c16238"</definedName>
    <definedName name="IQ_ECS_NUM_SHAREHOLDERS_BS_DATE_ABS" hidden="1">"c16239"</definedName>
    <definedName name="IQ_ECS_NUM_SHAREHOLDERS_BS_DATE_OTHER" hidden="1">"c16240"</definedName>
    <definedName name="IQ_ECS_NUM_SHAREHOLDERS_BS_DATE_OTHER_ABS" hidden="1">"c16241"</definedName>
    <definedName name="IQ_ECS_NUM_SHAREHOLDERS_FILING_DATE" hidden="1">"c5584"</definedName>
    <definedName name="IQ_ECS_NUM_SHAREHOLDERS_FILING_DATE_ABS" hidden="1">"c5598"</definedName>
    <definedName name="IQ_ECS_NUM_SHAREHOLDERS_FILING_DATE_OTHER" hidden="1">"c15615"</definedName>
    <definedName name="IQ_ECS_NUM_SHAREHOLDERS_FILING_DATE_OTHER_ABS" hidden="1">"c15632"</definedName>
    <definedName name="IQ_EDUCATION_LOANS_THRIFT" hidden="1">"c24861"</definedName>
    <definedName name="IQ_EFFICIENCY_RATIO_FDIC" hidden="1">"c6736"</definedName>
    <definedName name="IQ_EMPLOYMENT_YOY" hidden="1">"c20643"</definedName>
    <definedName name="IQ_ENDING_BALANCE_GVA_THRIFT" hidden="1">"c25097"</definedName>
    <definedName name="IQ_ENDING_BALANCE_SVA_THRIFT" hidden="1">"c25104"</definedName>
    <definedName name="IQ_ENDING_BALANCE_TVA_THRIFT" hidden="1">"c25111"</definedName>
    <definedName name="IQ_ENERGY_CRUDE_STOCK" hidden="1">"c20644"</definedName>
    <definedName name="IQ_ENERGY_FUEL_OIL_STOCK" hidden="1">"c20645"</definedName>
    <definedName name="IQ_ENERGY_GASOLINE_AVERAGE" hidden="1">"c20646"</definedName>
    <definedName name="IQ_ENERGY_GASOLINE_STOCK" hidden="1">"c20647"</definedName>
    <definedName name="IQ_ENERGY_PROPANE_STOCK" hidden="1">"c20648"</definedName>
    <definedName name="IQ_ENERGY_WTI_SPOT" hidden="1">"c20649"</definedName>
    <definedName name="IQ_EPS_EST_DOWN_2MONTH" hidden="1">"c16309"</definedName>
    <definedName name="IQ_EPS_EST_DOWN_2MONTH_CIQ" hidden="1">"c16633"</definedName>
    <definedName name="IQ_EPS_EST_DOWN_3MONTH" hidden="1">"c16313"</definedName>
    <definedName name="IQ_EPS_EST_DOWN_3MONTH_CIQ" hidden="1">"c16637"</definedName>
    <definedName name="IQ_EPS_EST_DOWN_MONTH" hidden="1">"c16305"</definedName>
    <definedName name="IQ_EPS_EST_DOWN_MONTH_CIQ" hidden="1">"c16629"</definedName>
    <definedName name="IQ_EPS_EST_NOTE" hidden="1">"c17504"</definedName>
    <definedName name="IQ_EPS_EST_NOTE_CIQ" hidden="1">"c17457"</definedName>
    <definedName name="IQ_EPS_EST_NUM_ANALYSTS_2MONTH" hidden="1">"c16307"</definedName>
    <definedName name="IQ_EPS_EST_NUM_ANALYSTS_2MONTH_CIQ" hidden="1">"c16631"</definedName>
    <definedName name="IQ_EPS_EST_NUM_ANALYSTS_3MONTH" hidden="1">"c16311"</definedName>
    <definedName name="IQ_EPS_EST_NUM_ANALYSTS_3MONTH_CIQ" hidden="1">"c16635"</definedName>
    <definedName name="IQ_EPS_EST_NUM_ANALYSTS_MONTH" hidden="1">"c16303"</definedName>
    <definedName name="IQ_EPS_EST_NUM_ANALYSTS_MONTH_CIQ" hidden="1">"c16627"</definedName>
    <definedName name="IQ_EPS_EST_TOTAL_REVISED_2MONTH" hidden="1">"c16310"</definedName>
    <definedName name="IQ_EPS_EST_TOTAL_REVISED_2MONTH_CIQ" hidden="1">"c16634"</definedName>
    <definedName name="IQ_EPS_EST_TOTAL_REVISED_3MONTH" hidden="1">"c16314"</definedName>
    <definedName name="IQ_EPS_EST_TOTAL_REVISED_3MONTH_CIQ" hidden="1">"c16638"</definedName>
    <definedName name="IQ_EPS_EST_TOTAL_REVISED_MONTH" hidden="1">"c16306"</definedName>
    <definedName name="IQ_EPS_EST_TOTAL_REVISED_MONTH_CIQ" hidden="1">"c16630"</definedName>
    <definedName name="IQ_EPS_EST_UP_2MONTH" hidden="1">"c16308"</definedName>
    <definedName name="IQ_EPS_EST_UP_2MONTH_CIQ" hidden="1">"c16632"</definedName>
    <definedName name="IQ_EPS_EST_UP_3MONTH" hidden="1">"c16312"</definedName>
    <definedName name="IQ_EPS_EST_UP_3MONTH_CIQ" hidden="1">"c16636"</definedName>
    <definedName name="IQ_EPS_EST_UP_MONTH" hidden="1">"c16304"</definedName>
    <definedName name="IQ_EPS_EST_UP_MONTH_CIQ" hidden="1">"c16628"</definedName>
    <definedName name="IQ_EPS_GW_EST_DOWN_2MONTH" hidden="1">"c16465"</definedName>
    <definedName name="IQ_EPS_GW_EST_DOWN_2MONTH_CIQ" hidden="1">"c16753"</definedName>
    <definedName name="IQ_EPS_GW_EST_DOWN_3MONTH" hidden="1">"c16469"</definedName>
    <definedName name="IQ_EPS_GW_EST_DOWN_3MONTH_CIQ" hidden="1">"c16757"</definedName>
    <definedName name="IQ_EPS_GW_EST_DOWN_MONTH" hidden="1">"c16461"</definedName>
    <definedName name="IQ_EPS_GW_EST_DOWN_MONTH_CIQ" hidden="1">"c16749"</definedName>
    <definedName name="IQ_EPS_GW_EST_NOTE" hidden="1">"c17524"</definedName>
    <definedName name="IQ_EPS_GW_EST_NOTE_CIQ" hidden="1">"c17477"</definedName>
    <definedName name="IQ_EPS_GW_EST_NUM_ANALYSTS_2MONTH" hidden="1">"c16463"</definedName>
    <definedName name="IQ_EPS_GW_EST_NUM_ANALYSTS_2MONTH_CIQ" hidden="1">"c16751"</definedName>
    <definedName name="IQ_EPS_GW_EST_NUM_ANALYSTS_3MONTH" hidden="1">"c16467"</definedName>
    <definedName name="IQ_EPS_GW_EST_NUM_ANALYSTS_3MONTH_CIQ" hidden="1">"c16755"</definedName>
    <definedName name="IQ_EPS_GW_EST_NUM_ANALYSTS_MONTH" hidden="1">"c16459"</definedName>
    <definedName name="IQ_EPS_GW_EST_NUM_ANALYSTS_MONTH_CIQ" hidden="1">"c16747"</definedName>
    <definedName name="IQ_EPS_GW_EST_TOTAL_REVISED_2MONTH" hidden="1">"c16466"</definedName>
    <definedName name="IQ_EPS_GW_EST_TOTAL_REVISED_2MONTH_CIQ" hidden="1">"c16754"</definedName>
    <definedName name="IQ_EPS_GW_EST_TOTAL_REVISED_3MONTH" hidden="1">"c16470"</definedName>
    <definedName name="IQ_EPS_GW_EST_TOTAL_REVISED_3MONTH_CIQ" hidden="1">"c16758"</definedName>
    <definedName name="IQ_EPS_GW_EST_TOTAL_REVISED_MONTH" hidden="1">"c16462"</definedName>
    <definedName name="IQ_EPS_GW_EST_TOTAL_REVISED_MONTH_CIQ" hidden="1">"c16750"</definedName>
    <definedName name="IQ_EPS_GW_EST_UP_2MONTH" hidden="1">"c16464"</definedName>
    <definedName name="IQ_EPS_GW_EST_UP_2MONTH_CIQ" hidden="1">"c16752"</definedName>
    <definedName name="IQ_EPS_GW_EST_UP_3MONTH" hidden="1">"c16468"</definedName>
    <definedName name="IQ_EPS_GW_EST_UP_3MONTH_CIQ" hidden="1">"c16756"</definedName>
    <definedName name="IQ_EPS_GW_EST_UP_MONTH" hidden="1">"c16460"</definedName>
    <definedName name="IQ_EPS_GW_EST_UP_MONTH_CIQ" hidden="1">"c16748"</definedName>
    <definedName name="IQ_EPS_NORM_EST_DOWN_2MONTH" hidden="1">"c16597"</definedName>
    <definedName name="IQ_EPS_NORM_EST_DOWN_2MONTH_CIQ" hidden="1">"c16861"</definedName>
    <definedName name="IQ_EPS_NORM_EST_DOWN_3MONTH" hidden="1">"c16601"</definedName>
    <definedName name="IQ_EPS_NORM_EST_DOWN_3MONTH_CIQ" hidden="1">"c16865"</definedName>
    <definedName name="IQ_EPS_NORM_EST_DOWN_MONTH" hidden="1">"c16593"</definedName>
    <definedName name="IQ_EPS_NORM_EST_DOWN_MONTH_CIQ" hidden="1">"c16857"</definedName>
    <definedName name="IQ_EPS_NORM_EST_NOTE" hidden="1">"c17505"</definedName>
    <definedName name="IQ_EPS_NORM_EST_NOTE_CIQ" hidden="1">"c17458"</definedName>
    <definedName name="IQ_EPS_NORM_EST_NUM_ANALYSTS_2MONTH" hidden="1">"c16595"</definedName>
    <definedName name="IQ_EPS_NORM_EST_NUM_ANALYSTS_2MONTH_CIQ" hidden="1">"c16859"</definedName>
    <definedName name="IQ_EPS_NORM_EST_NUM_ANALYSTS_3MONTH" hidden="1">"c16599"</definedName>
    <definedName name="IQ_EPS_NORM_EST_NUM_ANALYSTS_3MONTH_CIQ" hidden="1">"c16863"</definedName>
    <definedName name="IQ_EPS_NORM_EST_NUM_ANALYSTS_MONTH" hidden="1">"c16591"</definedName>
    <definedName name="IQ_EPS_NORM_EST_NUM_ANALYSTS_MONTH_CIQ" hidden="1">"c16855"</definedName>
    <definedName name="IQ_EPS_NORM_EST_TOTAL_REVISED_2MONTH" hidden="1">"c16598"</definedName>
    <definedName name="IQ_EPS_NORM_EST_TOTAL_REVISED_2MONTH_CIQ" hidden="1">"c16862"</definedName>
    <definedName name="IQ_EPS_NORM_EST_TOTAL_REVISED_3MONTH" hidden="1">"c16602"</definedName>
    <definedName name="IQ_EPS_NORM_EST_TOTAL_REVISED_3MONTH_CIQ" hidden="1">"c16866"</definedName>
    <definedName name="IQ_EPS_NORM_EST_TOTAL_REVISED_MONTH" hidden="1">"c16594"</definedName>
    <definedName name="IQ_EPS_NORM_EST_TOTAL_REVISED_MONTH_CIQ" hidden="1">"c16858"</definedName>
    <definedName name="IQ_EPS_NORM_EST_UP_2MONTH" hidden="1">"c16596"</definedName>
    <definedName name="IQ_EPS_NORM_EST_UP_2MONTH_CIQ" hidden="1">"c16860"</definedName>
    <definedName name="IQ_EPS_NORM_EST_UP_3MONTH" hidden="1">"c16600"</definedName>
    <definedName name="IQ_EPS_NORM_EST_UP_3MONTH_CIQ" hidden="1">"c16864"</definedName>
    <definedName name="IQ_EPS_NORM_EST_UP_MONTH" hidden="1">"c16592"</definedName>
    <definedName name="IQ_EPS_NORM_EST_UP_MONTH_CIQ" hidden="1">"c16856"</definedName>
    <definedName name="IQ_EPS_REPORTED_EST_DOWN_2MONTH" hidden="1">"c16477"</definedName>
    <definedName name="IQ_EPS_REPORTED_EST_DOWN_2MONTH_CIQ" hidden="1">"c16765"</definedName>
    <definedName name="IQ_EPS_REPORTED_EST_DOWN_3MONTH" hidden="1">"c16481"</definedName>
    <definedName name="IQ_EPS_REPORTED_EST_DOWN_3MONTH_CIQ" hidden="1">"c16769"</definedName>
    <definedName name="IQ_EPS_REPORTED_EST_DOWN_MONTH" hidden="1">"c16473"</definedName>
    <definedName name="IQ_EPS_REPORTED_EST_DOWN_MONTH_CIQ" hidden="1">"c16761"</definedName>
    <definedName name="IQ_EPS_REPORTED_EST_NOTE" hidden="1">"c17517"</definedName>
    <definedName name="IQ_EPS_REPORTED_EST_NOTE_CIQ" hidden="1">"c17470"</definedName>
    <definedName name="IQ_EPS_REPORTED_EST_NUM_ANALYSTS_2MONTH" hidden="1">"c16475"</definedName>
    <definedName name="IQ_EPS_REPORTED_EST_NUM_ANALYSTS_2MONTH_CIQ" hidden="1">"c16763"</definedName>
    <definedName name="IQ_EPS_REPORTED_EST_NUM_ANALYSTS_3MONTH" hidden="1">"c16479"</definedName>
    <definedName name="IQ_EPS_REPORTED_EST_NUM_ANALYSTS_3MONTH_CIQ" hidden="1">"c16767"</definedName>
    <definedName name="IQ_EPS_REPORTED_EST_NUM_ANALYSTS_MONTH" hidden="1">"c16471"</definedName>
    <definedName name="IQ_EPS_REPORTED_EST_NUM_ANALYSTS_MONTH_CIQ" hidden="1">"c16759"</definedName>
    <definedName name="IQ_EPS_REPORTED_EST_TOTAL_REVISED_2MONTH" hidden="1">"c16478"</definedName>
    <definedName name="IQ_EPS_REPORTED_EST_TOTAL_REVISED_2MONTH_CIQ" hidden="1">"c16766"</definedName>
    <definedName name="IQ_EPS_REPORTED_EST_TOTAL_REVISED_3MONTH" hidden="1">"c16482"</definedName>
    <definedName name="IQ_EPS_REPORTED_EST_TOTAL_REVISED_3MONTH_CIQ" hidden="1">"c16770"</definedName>
    <definedName name="IQ_EPS_REPORTED_EST_TOTAL_REVISED_MONTH" hidden="1">"c16474"</definedName>
    <definedName name="IQ_EPS_REPORTED_EST_TOTAL_REVISED_MONTH_CIQ" hidden="1">"c16762"</definedName>
    <definedName name="IQ_EPS_REPORTED_EST_UP_2MONTH" hidden="1">"c16476"</definedName>
    <definedName name="IQ_EPS_REPORTED_EST_UP_2MONTH_CIQ" hidden="1">"c16764"</definedName>
    <definedName name="IQ_EPS_REPORTED_EST_UP_3MONTH" hidden="1">"c16480"</definedName>
    <definedName name="IQ_EPS_REPORTED_EST_UP_3MONTH_CIQ" hidden="1">"c16768"</definedName>
    <definedName name="IQ_EPS_REPORTED_EST_UP_MONTH" hidden="1">"c16472"</definedName>
    <definedName name="IQ_EPS_REPORTED_EST_UP_MONTH_CIQ" hidden="1">"c16760"</definedName>
    <definedName name="IQ_EQUITY_ASKPRICE" hidden="1">"c17798"</definedName>
    <definedName name="IQ_EQUITY_BIDPRICE" hidden="1">"c17797"</definedName>
    <definedName name="IQ_EQUITY_CAPITAL_ASSETS_FDIC" hidden="1">"c6744"</definedName>
    <definedName name="IQ_EQUITY_FDIC" hidden="1">"c6353"</definedName>
    <definedName name="IQ_EQUITY_INV_NOT_CARRIED_FV_ADJUSTED_NCOS_THRIFT" hidden="1">"c25226"</definedName>
    <definedName name="IQ_EQUITY_INV_NOT_CARRIED_FV_SVA_PROVISIONS_TRANSFERS_FROM_GVA_THRIFT" hidden="1">"c25195"</definedName>
    <definedName name="IQ_EQUITY_INV_NOT_SUBJECT_SFAS_NO115_GVA_CHARGE_OFFS_THRIFT" hidden="1">"c25141"</definedName>
    <definedName name="IQ_EQUITY_INV_NOT_SUBJECT_SFAS_NO115_GVA_RECOVERIES_THRIFT" hidden="1">"c25164"</definedName>
    <definedName name="IQ_EQUITY_MIDPRICE" hidden="1">"c17799"</definedName>
    <definedName name="IQ_EQUITY_SEC_FAIR_VALUE_AFS_AMORT_COST_FFIEC" hidden="1">"c20505"</definedName>
    <definedName name="IQ_EQUITY_SEC_FAIR_VALUE_AFS_FAIR_VAL_FFIEC" hidden="1">"c20470"</definedName>
    <definedName name="IQ_EQUITY_SEC_FV_THRIFT" hidden="1">"c24823"</definedName>
    <definedName name="IQ_EQUITY_SECURITIES_FDIC" hidden="1">"c6304"</definedName>
    <definedName name="IQ_EQUITY_SECURITY_EXPOSURES_FDIC" hidden="1">"c6664"</definedName>
    <definedName name="IQ_ESCROWS_THRIFT" hidden="1">"c24897"</definedName>
    <definedName name="IQ_ESTIMATED_ASSESSABLE_DEPOSITS_FDIC" hidden="1">"c6490"</definedName>
    <definedName name="IQ_ESTIMATED_INSURED_DEPOSITS_FDIC" hidden="1">"c6491"</definedName>
    <definedName name="IQ_EXCEL_DATA_METHOD" hidden="1">"c16229"</definedName>
    <definedName name="IQ_EXCESS_ALLOWANCE_LL_LOSSES_THRIFT" hidden="1">"c25078"</definedName>
    <definedName name="IQ_EXPORT_USD" hidden="1">"c20650"</definedName>
    <definedName name="IQ_EXTRA_ACC_ITEMS_CM" hidden="1">"c412"</definedName>
    <definedName name="IQ_EXTRAORDINARY_GAINS_FDIC" hidden="1">"c6586"</definedName>
    <definedName name="IQ_EXTRAORDINARY_ITEMS_AVG_ASSETS_THRIFT" hidden="1">"c25659"</definedName>
    <definedName name="IQ_EXTRAORDINARY_ITEMS_THRIFT" hidden="1">"c24797"</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_INFLOWS" hidden="1">"c20651"</definedName>
    <definedName name="IQ_FDI_NET" hidden="1">"c20652"</definedName>
    <definedName name="IQ_FDI_OUTFLOWS" hidden="1">"c20653"</definedName>
    <definedName name="IQ_FDIC_CERT_NUMBER_FFIEC" hidden="1">"c20507"</definedName>
    <definedName name="IQ_FED_FUND_PURCHASED_SEC_SOLD_REPURCHASE_THRIFT" hidden="1">"c24901"</definedName>
    <definedName name="IQ_FED_FUND_SOLD_SEC_PURCHASED_RESELL_THRIFT" hidden="1">"c24821"</definedName>
    <definedName name="IQ_FED_FUNDS_PURCHASED_FDIC" hidden="1">"c6343"</definedName>
    <definedName name="IQ_FED_FUNDS_PURCHASED_REPOS_TOTAL_ASSETS_THRIFT" hidden="1">"c25702"</definedName>
    <definedName name="IQ_FED_FUNDS_SOLD_FDIC" hidden="1">"c6307"</definedName>
    <definedName name="IQ_FEDERAL_FUNDS_PURCHASED_SEC_SOLD_UNDER_AGREEMENTS_REPURCHASE_AMOUNTS_NETTED_THRIFT" hidden="1">"c25528"</definedName>
    <definedName name="IQ_FEDERAL_FUNDS_PURCHASED_SEC_SOLD_UNDER_AGREEMENTS_REPURCHASE_LEVEL_1_THRIFT" hidden="1">"c25524"</definedName>
    <definedName name="IQ_FEDERAL_FUNDS_PURCHASED_SEC_SOLD_UNDER_AGREEMENTS_REPURCHASE_LEVEL_2_THRIFT" hidden="1">"c25525"</definedName>
    <definedName name="IQ_FEDERAL_FUNDS_PURCHASED_SEC_SOLD_UNDER_AGREEMENTS_REPURCHASE_LEVEL_3_THRIFT" hidden="1">"c25526"</definedName>
    <definedName name="IQ_FEDERAL_FUNDS_PURCHASED_SEC_SOLD_UNDER_AGREEMENTS_REPURCHASE_TOTAL_AFTER_NETTING_THRIFT" hidden="1">"c25529"</definedName>
    <definedName name="IQ_FEDERAL_FUNDS_PURCHASED_SEC_SOLD_UNDER_AGREEMENTS_REPURCHASE_TOTAL_BEFORE_NETTING_THRIFT" hidden="1">"c25527"</definedName>
    <definedName name="IQ_FEDERAL_FUNDS_SOLD_SEC_PURCHASED_UNDER_AGREEMENTS_RESELL_AMOUNTS_NETTED_THRIFT" hidden="1">"c25480"</definedName>
    <definedName name="IQ_FEDERAL_FUNDS_SOLD_SEC_PURCHASED_UNDER_AGREEMENTS_RESELL_LEVEL_1_THRIFT" hidden="1">"c25476"</definedName>
    <definedName name="IQ_FEDERAL_FUNDS_SOLD_SEC_PURCHASED_UNDER_AGREEMENTS_RESELL_LEVEL_2_THRIFT" hidden="1">"c25477"</definedName>
    <definedName name="IQ_FEDERAL_FUNDS_SOLD_SEC_PURCHASED_UNDER_AGREEMENTS_RESELL_LEVEL_3_THRIFT" hidden="1">"c25478"</definedName>
    <definedName name="IQ_FEDERAL_FUNDS_SOLD_SEC_PURCHASED_UNDER_AGREEMENTS_RESELL_TOTAL_AFTER_NETTING_THRIFT" hidden="1">"c25481"</definedName>
    <definedName name="IQ_FEDERAL_FUNDS_SOLD_SEC_PURCHASED_UNDER_AGREEMENTS_RESELL_TOTAL_BEFORE_NETTING_THRIFT" hidden="1">"c25479"</definedName>
    <definedName name="IQ_FEDERAL_INC_TAXES_THRIFT" hidden="1">"c24816"</definedName>
    <definedName name="IQ_FEE_INCOME_COMM_LOANS_THRIFT" hidden="1">"c24751"</definedName>
    <definedName name="IQ_FEE_INCOME_CONSUMER_LOANS_THRIFT" hidden="1">"c24752"</definedName>
    <definedName name="IQ_FEE_INCOME_MORTGAGE_LOANS_THRIFT" hidden="1">"c24750"</definedName>
    <definedName name="IQ_FH" hidden="1">100000</definedName>
    <definedName name="IQ_FHLB_ADVANCES_FDIC" hidden="1">"c6366"</definedName>
    <definedName name="IQ_FHLB_STOCK_NOT_CARRIED_FV_THRIFT" hidden="1">"c24880"</definedName>
    <definedName name="IQ_FIDUCIARY_ACTIVITIES_FDIC" hidden="1">"c6571"</definedName>
    <definedName name="IQ_FIDUCIARY_ACTIVITIES_INCOME_ADJUSTED_OPERATING_INCOME_THRIFT" hidden="1">"c25689"</definedName>
    <definedName name="IQ_FIDUCIARY_MANAGED_ASSETS_THRIFT" hidden="1">"c25438"</definedName>
    <definedName name="IQ_FIDUCIARY_RELATED_SERVICES_EXP_THRIFT" hidden="1">"c24812"</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N_ARCHITECTURE" hidden="1">"c20386"</definedName>
    <definedName name="IQ_FIN_DIV_CURRENT_PORT_DEBT_TOTAL" hidden="1">"c5524"</definedName>
    <definedName name="IQ_FIN_DIV_CURRENT_PORT_LEASES_TOTAL" hidden="1">"c5523"</definedName>
    <definedName name="IQ_FIN_DIV_DEBT_LT_TOTAL" hidden="1">"c5526"</definedName>
    <definedName name="IQ_FIN_DIV_LEASES_LT_TOTAL" hidden="1">"c5525"</definedName>
    <definedName name="IQ_FIN_DIV_MINORITY_INT_REDEEM" hidden="1">"c25788"</definedName>
    <definedName name="IQ_FIN_DIV_MINORITY_INTEREST" hidden="1">"c25790"</definedName>
    <definedName name="IQ_FIN_DIV_NOTES_PAY_TOTAL" hidden="1">"c5522"</definedName>
    <definedName name="IQ_FIN_INST_UNUSED_FFIEC" hidden="1">"c25860"</definedName>
    <definedName name="IQ_FINANCIAL_ASSETS_CARRIED_FV_THROUGH_EARNINGS_THRIFT" hidden="1">"c24931"</definedName>
    <definedName name="IQ_FINANCIAL_ASSETS_HELD_TRADING_PURPOSES_THRIFT" hidden="1">"c24930"</definedName>
    <definedName name="IQ_FINANCIAL_LIABILITIES_CARRIED_FV_THROUGH_EARNINGS_THRIFT" hidden="1">"c24932"</definedName>
    <definedName name="IQ_FISCAL_BALANCE_PCT_GDP" hidden="1">"c20654"</definedName>
    <definedName name="IQ_FISCAL_YEAR_END_THRIFT" hidden="1">"c25020"</definedName>
    <definedName name="IQ_FIVE_YEAR_FIXED_AND_FLOATING_RATE_FDIC" hidden="1">"c6422"</definedName>
    <definedName name="IQ_FIVE_YEAR_MORTGAGE_PASS_THROUGHS_FDIC" hidden="1">"c6414"</definedName>
    <definedName name="IQ_FIXED_RATE_DEBT" hidden="1">"c17894"</definedName>
    <definedName name="IQ_FIXED_RATE_DEBT_PCT" hidden="1">"c18008"</definedName>
    <definedName name="IQ_FLOAT" hidden="1">"c17421"</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OSITS_NONTRANSACTION_ACCOUNTS_FDIC" hidden="1">"c6549"</definedName>
    <definedName name="IQ_FOREIGN_DEPOSITS_TRANSACTION_ACCOUNTS_FDIC" hidden="1">"c6541"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UNDATIONS_ENDOWMENT_ACCOUNTS_MANAGED_ASSETS_THRIFT" hidden="1">"c25354"</definedName>
    <definedName name="IQ_FOUNDATIONS_ENDOWMENT_ACCOUNTS_NONMANAGED_ASSETS_THRIFT" hidden="1">"c25375"</definedName>
    <definedName name="IQ_FOUNDATIONS_ENDOWMENT_ACCOUNTS_NUMBER_MANAGED_ACCOUNTS_THRIFT" hidden="1">"c25365"</definedName>
    <definedName name="IQ_FOUNDATIONS_ENDOWMENT_ACCOUNTS_NUMBER_NONMANAGED_ACCOUNTS_THRIFT" hidden="1">"c25387"</definedName>
    <definedName name="IQ_FOUNDATIONS_ENDOWMENTS_INC_THRIFT" hidden="1">"c24807"</definedName>
    <definedName name="IQ_FQ" hidden="1">500</definedName>
    <definedName name="IQ_FULLY_INSURED_BROKERED_TIME_DEPOSITS_THRIFT" hidden="1">"c25005"</definedName>
    <definedName name="IQ_FULLY_INSURED_DEPOSITS_FDIC" hidden="1">"c6487"</definedName>
    <definedName name="IQ_FUND_ANALYSIS" hidden="1">"c19198"</definedName>
    <definedName name="IQ_FUND_AUTHORIZED_SALE" hidden="1">"c19199"</definedName>
    <definedName name="IQ_FUND_BENCHMARK" hidden="1">"c19200"</definedName>
    <definedName name="IQ_FUND_BENCHMARK_ID" hidden="1">"c19201"</definedName>
    <definedName name="IQ_FUND_GEOGRAPHIC_MANDATE" hidden="1">"c19195"</definedName>
    <definedName name="IQ_FUND_MARKET_CAP_EMPHASIS" hidden="1">"c19197"</definedName>
    <definedName name="IQ_FUND_SECTOR_EMPHASIS" hidden="1">"c19196"</definedName>
    <definedName name="IQ_FUND_VEHICLE_TYPE" hidden="1">"c19194"</definedName>
    <definedName name="IQ_FUTURES_CONTRACT_LIST" hidden="1">"c17682"</definedName>
    <definedName name="IQ_FUTURES_FORWARD_CONTRACTS_NOTIONAL_AMOUNT_FDIC" hidden="1">"c6518"</definedName>
    <definedName name="IQ_FUTURES_FORWARD_CONTRACTS_RATE_RISK_FDIC" hidden="1">"c6508"</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_CONTRACTS_FDIC" hidden="1">"c6517"</definedName>
    <definedName name="IQ_FX_CONTRACTS_SPOT_FDIC" hidden="1">"c6356"</definedName>
    <definedName name="IQ_FX_RATE" hidden="1">"c20655"</definedName>
    <definedName name="IQ_FX_RATE_FC" hidden="1">"c20656"</definedName>
    <definedName name="IQ_FX_RESERVES" hidden="1">"c20657"</definedName>
    <definedName name="IQ_FX_RESERVES_PCT_GDP" hidden="1">"c20658"</definedName>
    <definedName name="IQ_FX_RESERVES_PCT_GDP_FC" hidden="1">"c20659"</definedName>
    <definedName name="IQ_FY" hidden="1">1000</definedName>
    <definedName name="IQ_GAAP_COMBINED_RATIO" hidden="1">"c2781"</definedName>
    <definedName name="IQ_GAAP_COMBINED_RATIO_EXCL_CL" hidden="1">"c2782"</definedName>
    <definedName name="IQ_GAAP_EXPENSE_RATIO" hidden="1">"c2780"</definedName>
    <definedName name="IQ_GAAP_LOSS" hidden="1">"c2779"</definedName>
    <definedName name="IQ_GAIN_ASSETS_CF_CM" hidden="1">"c457"</definedName>
    <definedName name="IQ_GAIN_ASSETS_CM" hidden="1">"c454"</definedName>
    <definedName name="IQ_GAIN_ASSETS_REV_CM" hidden="1">"c474"</definedName>
    <definedName name="IQ_GAIN_INVEST_CF_CM" hidden="1">"c482"</definedName>
    <definedName name="IQ_GAIN_INVEST_CM" hidden="1">"c1464"</definedName>
    <definedName name="IQ_GAIN_INVEST_REV_CM" hidden="1">"c496"</definedName>
    <definedName name="IQ_GAIN_SALE_LOANS_FDIC" hidden="1">"c6673"</definedName>
    <definedName name="IQ_GAIN_SALE_RE_FDIC" hidden="1">"c6674"</definedName>
    <definedName name="IQ_GAINS_BARGAIN_PURCHASES_FFIEC" hidden="1">"c25844"</definedName>
    <definedName name="IQ_GAINS_SALE_ASSETS_FDIC" hidden="1">"c6675"</definedName>
    <definedName name="IQ_GAINS_SEC_AVAILABLE_SALE_AVG_ASSETS_THRIFT" hidden="1">"c25655"</definedName>
    <definedName name="IQ_GAINS_SEC_HELD_MATURITY_AVG_ASSETS_THRIFT" hidden="1">"c25654"</definedName>
    <definedName name="IQ_GENERAL_OBLIGATIONS_STATE_LOCAL_GOVERNMENTS_ELIGIBLE_20_PCT_RISK_WEIGHT_THRIFT" hidden="1">"c25059"</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INTANGIBLE_ASSETS_THRIFT" hidden="1">"c24887"</definedName>
    <definedName name="IQ_GOODWILL_OTHER_INTANGIBLE_ASSETS_ADJUSTED_ASSETS_THRIFT" hidden="1">"c25032"</definedName>
    <definedName name="IQ_GOODWILL_OTHER_INTANGIBLE_ASSETS_T1_THRIFT" hidden="1">"c25023"</definedName>
    <definedName name="IQ_GOODWILL_OTHER_INTANGIBLE_ASSETS_THRIFT" hidden="1">"c24890"</definedName>
    <definedName name="IQ_GOODWILL_OTHER_INTANGIBLES_EXP_THRIFT" hidden="1">"c24791"</definedName>
    <definedName name="IQ_GOVT_CAPITAL_TRANSFER_PAYMENTS" hidden="1">"c20660"</definedName>
    <definedName name="IQ_GOVT_CAPITAL_TRANSFER_RECEIPTS" hidden="1">"c20661"</definedName>
    <definedName name="IQ_GOVT_CONSUM_FIXED_CAPITAL" hidden="1">"c20663"</definedName>
    <definedName name="IQ_GOVT_CONTRIBUTIONS_SOCIAL_INSURANCE" hidden="1">"c20664"</definedName>
    <definedName name="IQ_GOVT_CURRENT_EXPENDITURES" hidden="1">"c20665"</definedName>
    <definedName name="IQ_GOVT_CURRENT_RECEIPTS" hidden="1">"c20666"</definedName>
    <definedName name="IQ_GOVT_ENTERPRISE_SURPLUS" hidden="1">"c20667"</definedName>
    <definedName name="IQ_GOVT_EXPENDITURES" hidden="1">"c20668"</definedName>
    <definedName name="IQ_GOVT_EXPENDITURES_FEDERAL" hidden="1">"c20669"</definedName>
    <definedName name="IQ_GOVT_GROSS_INVEST" hidden="1">"c20673"</definedName>
    <definedName name="IQ_GOVT_GROSS_INVEST_EQUIP" hidden="1">"c20674"</definedName>
    <definedName name="IQ_GOVT_GROSS_INVEST_FEDERAL" hidden="1">"c20676"</definedName>
    <definedName name="IQ_GOVT_GROSS_INVEST_FEDERAL_DEF_EQUIP" hidden="1">"c20679"</definedName>
    <definedName name="IQ_GOVT_GROSS_INVEST_FEDERAL_DEFENSE_STRUCTURES" hidden="1">"c20677"</definedName>
    <definedName name="IQ_GOVT_GROSS_INVEST_FEDERAL_EQUIP" hidden="1">"c20680"</definedName>
    <definedName name="IQ_GOVT_GROSS_INVEST_FEDERAL_NONDEF_EQUIP" hidden="1">"c20682"</definedName>
    <definedName name="IQ_GOVT_GROSS_INVEST_FEDERAL_NONDEFENSE_STRUCTURES" hidden="1">"c24741"</definedName>
    <definedName name="IQ_GOVT_GROSS_INVEST_FEDERAL_STRUCTURES" hidden="1">"c20683"</definedName>
    <definedName name="IQ_GOVT_GROSS_INVEST_STATE_LOCAL_EQUIP" hidden="1">"c20685"</definedName>
    <definedName name="IQ_GOVT_GROSS_INVEST_STATE_LOCAL_STRUCTURES" hidden="1">"c20686"</definedName>
    <definedName name="IQ_GOVT_GROSS_INVEST_STRUCTURES" hidden="1">"c20687"</definedName>
    <definedName name="IQ_GOVT_INTEREST_PAYMENTS" hidden="1">"c20688"</definedName>
    <definedName name="IQ_GOVT_INTEREST_PAYMENTS_PERSON" hidden="1">"c20689"</definedName>
    <definedName name="IQ_GOVT_INTEREST_PAYMENTS_WORLD" hidden="1">"c20690"</definedName>
    <definedName name="IQ_GOVT_NET_BORROWING" hidden="1">"c20691"</definedName>
    <definedName name="IQ_GOVT_NET_PURCHASE_NONPRODUCED_ASSETS" hidden="1">"c20692"</definedName>
    <definedName name="IQ_GOVT_NET_SAVING" hidden="1">"c20693"</definedName>
    <definedName name="IQ_GOVT_REAL_EXPENDITURES" hidden="1">"c20694"</definedName>
    <definedName name="IQ_GOVT_REAL_EXPENDITURES_FEDERAL" hidden="1">"c20695"</definedName>
    <definedName name="IQ_GOVT_REAL_GROSS_INVEST" hidden="1">"c20699"</definedName>
    <definedName name="IQ_GOVT_REAL_GROSS_INVEST_EQUIP" hidden="1">"c20700"</definedName>
    <definedName name="IQ_GOVT_REAL_GROSS_INVEST_FEDERAL" hidden="1">"c20701"</definedName>
    <definedName name="IQ_GOVT_REAL_GROSS_INVEST_FEDERAL_DEF_EQUIP" hidden="1">"c20704"</definedName>
    <definedName name="IQ_GOVT_REAL_GROSS_INVEST_FEDERAL_DEFENSE_STRUCTURES" hidden="1">"c20702"</definedName>
    <definedName name="IQ_GOVT_REAL_GROSS_INVEST_FEDERAL_EQUIP" hidden="1">"c20705"</definedName>
    <definedName name="IQ_GOVT_REAL_GROSS_INVEST_FEDERAL_NONDEF_EQUIP" hidden="1">"c20707"</definedName>
    <definedName name="IQ_GOVT_REAL_GROSS_INVEST_FEDERAL_NONDEFENSE_STRUCTURES" hidden="1">"c24742"</definedName>
    <definedName name="IQ_GOVT_REAL_GROSS_INVEST_FEDERAL_STRUCTURES" hidden="1">"c20708"</definedName>
    <definedName name="IQ_GOVT_REAL_GROSS_INVEST_STATE_LOCAL_EQUIP" hidden="1">"c20710"</definedName>
    <definedName name="IQ_GOVT_REAL_GROSS_INVEST_STATE_LOCAL_STRUCTURES" hidden="1">"c20711"</definedName>
    <definedName name="IQ_GOVT_REAL_GROSS_INVEST_STRUCTURES" hidden="1">"c20712"</definedName>
    <definedName name="IQ_GOVT_REAL_RECEIPTS_CONSUM_INVEST_RESIDUAL" hidden="1">"c20717"</definedName>
    <definedName name="IQ_GOVT_RECEIPTS_ASSETS" hidden="1">"c20719"</definedName>
    <definedName name="IQ_GOVT_RECEIPTS_ASSETS_DIVIDENDS" hidden="1">"c20720"</definedName>
    <definedName name="IQ_GOVT_RECEIPTS_ASSETS_INTEREST" hidden="1">"c20721"</definedName>
    <definedName name="IQ_GOVT_RECEIPTS_ASSETS_RENT" hidden="1">"c20722"</definedName>
    <definedName name="IQ_GOVT_RECEIPTS_EXPENSITURES_OTHER" hidden="1">"c20728"</definedName>
    <definedName name="IQ_GOVT_RECEIPTS_TRANSFER" hidden="1">"c20729"</definedName>
    <definedName name="IQ_GOVT_RECEIPTS_TRANSFER_BUSINESS" hidden="1">"c20730"</definedName>
    <definedName name="IQ_GOVT_RECEIPTS_TRANSFER_PERSONAL" hidden="1">"c20731"</definedName>
    <definedName name="IQ_GOVT_SOCIAL_BENEFITS" hidden="1">"c20732"</definedName>
    <definedName name="IQ_GOVT_SOCIAL_BENEFITS_PERSONS" hidden="1">"c20733"</definedName>
    <definedName name="IQ_GOVT_SOCIAL_BENEFITS_WORLD" hidden="1">"c20734"</definedName>
    <definedName name="IQ_GOVT_SOCIAL_INSURANCE_FUNDS" hidden="1">"c20735"</definedName>
    <definedName name="IQ_GOVT_SUBSIDIES" hidden="1">"c20736"</definedName>
    <definedName name="IQ_GOVT_TAX_RECEIPTS" hidden="1">"c20737"</definedName>
    <definedName name="IQ_GOVT_TAX_RECEIPTS_CORPORATE" hidden="1">"c20738"</definedName>
    <definedName name="IQ_GOVT_TAX_RECEIPTS_CORPORATE_FED_RESERVE" hidden="1">"c20739"</definedName>
    <definedName name="IQ_GOVT_TAX_RECEIPTS_CORPORATE_OTHER" hidden="1">"c20740"</definedName>
    <definedName name="IQ_GOVT_TAX_RECEIPTS_CUSTOMS" hidden="1">"c20741"</definedName>
    <definedName name="IQ_GOVT_TAX_RECEIPTS_EXCISE" hidden="1">"c20742"</definedName>
    <definedName name="IQ_GOVT_TAX_RECEIPTS_PERSONAL" hidden="1">"c20743"</definedName>
    <definedName name="IQ_GOVT_TAX_RECEIPTS_PRODUCTION_IMPORTS" hidden="1">"c20744"</definedName>
    <definedName name="IQ_GOVT_TAX_RECEIPTS_WORLD" hidden="1">"c20745"</definedName>
    <definedName name="IQ_GOVT_TOTAL_EXPENDITURES" hidden="1">"c20746"</definedName>
    <definedName name="IQ_GOVT_TOTAL_RECEIPTS" hidden="1">"c20747"</definedName>
    <definedName name="IQ_GOVT_TRANSFER_PAYMENTS" hidden="1">"c20748"</definedName>
    <definedName name="IQ_GOVT_TRANSFER_PAYMENTS_OTHER" hidden="1">"c20749"</definedName>
    <definedName name="IQ_GOVT_TRANSFER_PAYMENTS_OTHER_STATE_LOCAL" hidden="1">"c20750"</definedName>
    <definedName name="IQ_GOVT_TRANSFER_PAYMENTS_OTHER_WORLD" hidden="1">"c20751"</definedName>
    <definedName name="IQ_GOVT_WAGE_ACCRUAL" hidden="1">"c20752"</definedName>
    <definedName name="IQ_GROSS_GW" hidden="1">"c17750"</definedName>
    <definedName name="IQ_GROSS_INTAN_ASSETS" hidden="1">"c17748"</definedName>
    <definedName name="IQ_GROSS_LOAN_AVG_LOANS_THRIFT" hidden="1">"c25636"</definedName>
    <definedName name="IQ_GUARANTEED_PORTION_OTHER_LOANS_LEASES_EXCLUDE_REBOOKED_GNMA_LOANS_DUE_90_THRIFT" hidden="1">"c25280"</definedName>
    <definedName name="IQ_GUARANTEED_PORTION_OTHER_LOANS_LEASES_EXCLUDE_REBOOKED_GNMA_LOANS_NON_ACCRUAL_THRIFT" hidden="1">"c25301"</definedName>
    <definedName name="IQ_GUARTANTEED_PORTION_OTHER_LOANS_LEASES_EXCLUDE_REBOOKED_GNMA_LOANS_DUE_30_89_THRIFT" hidden="1">"c25259"</definedName>
    <definedName name="IQ_GW_AMORT_CM" hidden="1">"c532"</definedName>
    <definedName name="IQ_GW_INTAN_AMORT_CF_CM" hidden="1">"c1473"</definedName>
    <definedName name="IQ_GW_INTAN_AMORT_CM" hidden="1">"c1470"</definedName>
    <definedName name="IQ_HEDGING_ACTIVITIES" hidden="1">"c17899"</definedName>
    <definedName name="IQ_HEDGING_ACTIVITIES_PCT" hidden="1">"c18013"</definedName>
    <definedName name="IQ_HELD_MATURITY_FDIC" hidden="1">"c6408"</definedName>
    <definedName name="IQ_HOLDER_INSTITUTION_TYPE" hidden="1">"c24729"</definedName>
    <definedName name="IQ_HOLDINGS_AFRICA_MIDEAST_PERCENT" hidden="1">"c19235"</definedName>
    <definedName name="IQ_HOLDINGS_AFRICA_MIDEAST_VALUE" hidden="1">"c19234"</definedName>
    <definedName name="IQ_HOLDINGS_ASIA_PERCENT" hidden="1">"c19233"</definedName>
    <definedName name="IQ_HOLDINGS_ASIA_VALUE" hidden="1">"c19232"</definedName>
    <definedName name="IQ_HOLDINGS_CONSUMER_DISCRETIONARY_PERCENT" hidden="1">"c19213"</definedName>
    <definedName name="IQ_HOLDINGS_CONSUMER_DISCRETIONARY_VALUE" hidden="1">"c19212"</definedName>
    <definedName name="IQ_HOLDINGS_CONSUMER_STAPLES_PERCENT" hidden="1">"c19219"</definedName>
    <definedName name="IQ_HOLDINGS_CONSUMER_STAPLES_VALUE" hidden="1">"c19218"</definedName>
    <definedName name="IQ_HOLDINGS_ENERGY_PERCENT" hidden="1">"c19215"</definedName>
    <definedName name="IQ_HOLDINGS_ENERGY_VALUE" hidden="1">"c19214"</definedName>
    <definedName name="IQ_HOLDINGS_EQUITY_ASSETS" hidden="1">"c26966"</definedName>
    <definedName name="IQ_HOLDINGS_EUROPE_PERCENT" hidden="1">"c19229"</definedName>
    <definedName name="IQ_HOLDINGS_EUROPE_VALUE" hidden="1">"c19228"</definedName>
    <definedName name="IQ_HOLDINGS_FINANCIALS_PERCENT" hidden="1">"c19209"</definedName>
    <definedName name="IQ_HOLDINGS_FINANCIALS_VALUE" hidden="1">"c19208"</definedName>
    <definedName name="IQ_HOLDINGS_HEALTHCARE_PERCENT" hidden="1">"c19211"</definedName>
    <definedName name="IQ_HOLDINGS_HEALTHCARE_VALUE" hidden="1">"c19210"</definedName>
    <definedName name="IQ_HOLDINGS_INDUSTRIALS_PERCENT" hidden="1">"c19217"</definedName>
    <definedName name="IQ_HOLDINGS_INDUSTRIALS_VALUE" hidden="1">"c19216"</definedName>
    <definedName name="IQ_HOLDINGS_IT_PERCENT" hidden="1">"c19207"</definedName>
    <definedName name="IQ_HOLDINGS_IT_VALUE" hidden="1">"c19206"</definedName>
    <definedName name="IQ_HOLDINGS_LATIN_CARIBBEAN_PERCENT" hidden="1">"c19231"</definedName>
    <definedName name="IQ_HOLDINGS_LATIN_CARIBBEAN_VALUE" hidden="1">"c19230"</definedName>
    <definedName name="IQ_HOLDINGS_MATERIALS_PERCENT" hidden="1">"c19223"</definedName>
    <definedName name="IQ_HOLDINGS_MATERIALS_VALUE" hidden="1">"c19222"</definedName>
    <definedName name="IQ_HOLDINGS_TELECOMM_PERCENT" hidden="1">"c19221"</definedName>
    <definedName name="IQ_HOLDINGS_TELECOMM_VALUE" hidden="1">"c19220"</definedName>
    <definedName name="IQ_HOLDINGS_US_CANADA_PERCENT" hidden="1">"c19227"</definedName>
    <definedName name="IQ_HOLDINGS_US_CANADA_VALUE" hidden="1">"c19226"</definedName>
    <definedName name="IQ_HOLDINGS_UTILITIES_PERCENT" hidden="1">"c19225"</definedName>
    <definedName name="IQ_HOLDINGS_UTILITIES_VALUE" hidden="1">"c19224"</definedName>
    <definedName name="IQ_HOME_EQUITY_LOANS_TOTAL_LOANS_THRIFT" hidden="1">"c25748"</definedName>
    <definedName name="IQ_HOME_EQUITY_LOC_NET_CHARGE_OFFS_FDIC" hidden="1">"c6644"</definedName>
    <definedName name="IQ_HOME_EQUITY_LOC_TOTAL_CHARGE_OFFS_FDIC" hidden="1">"c6606"</definedName>
    <definedName name="IQ_HOME_EQUITY_LOC_TOTAL_RECOVERIES_FDIC" hidden="1">"c6625"</definedName>
    <definedName name="IQ_HOME_IMPROVEMENT_LOANS_NOT_SECURED_RE_THRIFT" hidden="1">"c24860"</definedName>
    <definedName name="IQ_HOUSING_30YR_MORTGAGE" hidden="1">"c20753"</definedName>
    <definedName name="IQ_HOUSING_COMPLETION" hidden="1">"c20754"</definedName>
    <definedName name="IQ_HOUSING_CONSTRUCTION_PERMITS" hidden="1">"c20755"</definedName>
    <definedName name="IQ_HOUSING_CONSTRUCTION_PRIVATE" hidden="1">"c20756"</definedName>
    <definedName name="IQ_HOUSING_EXISTING_HOME_SALES" hidden="1">"c20757"</definedName>
    <definedName name="IQ_HOUSING_HOMEOWNER_VACANCY" hidden="1">"c20758"</definedName>
    <definedName name="IQ_HOUSING_HOMEOWNERSHIP_RATE" hidden="1">"c20759"</definedName>
    <definedName name="IQ_HOUSING_MEDIAN_SALES_PRICE" hidden="1">"c20760"</definedName>
    <definedName name="IQ_HOUSING_NEW_HOME_SALES" hidden="1">"c20761"</definedName>
    <definedName name="IQ_HOUSING_PENDING_HOME_SALE_INDEX" hidden="1">"c20762"</definedName>
    <definedName name="IQ_HOUSING_RENTAL_VACANCY" hidden="1">"c20763"</definedName>
    <definedName name="IQ_HOUSING_START" hidden="1">"c20764"</definedName>
    <definedName name="IQ_HTM_SEC_INV_SEC_THRIFT" hidden="1">"c25669"</definedName>
    <definedName name="IQ_HTM_SEC_TIER_1_CAPITAL_THRIFT" hidden="1">"c25629"</definedName>
    <definedName name="IQ_HYBRID_STRUCTURED_PRODUCTS_AFS_AMORT_COST_FFIEC" hidden="1">"c20502"</definedName>
    <definedName name="IQ_HYBRID_STRUCTURED_PRODUCTS_AFS_FAIR_VAL_FFIEC" hidden="1">"c20467"</definedName>
    <definedName name="IQ_HYBRID_STRUCTURED_PRODUCTS_HTM_AMORT_COST_FFIEC" hidden="1">"c20450"</definedName>
    <definedName name="IQ_HYBRID_STRUCTURED_PRODUCTS_HTM_FAIR_VAL_FFIEC" hidden="1">"c20485"</definedName>
    <definedName name="IQ_IMPAIR_CHARGES_DEBT_EQUITY_SEC_THRIFT" hidden="1">"c24777"</definedName>
    <definedName name="IQ_IMPORTS_USD" hidden="1">"c20765"</definedName>
    <definedName name="IQ_INC_EQUITY_CM" hidden="1">"c550"</definedName>
    <definedName name="IQ_INCIDENTAL_CHANGES_BUSINESS_COMBINATIONS_FDIC" hidden="1">"c6502"</definedName>
    <definedName name="IQ_INCOME_BEFORE_EXTRA_FDIC" hidden="1">"c6585"</definedName>
    <definedName name="IQ_INCOME_BEFORE_EXTRAORDINARY_ITEMS_AVG_ASSETS_THRIFT" hidden="1">"c25658"</definedName>
    <definedName name="IQ_INCOME_EARNED_FDIC" hidden="1">"c6359"</definedName>
    <definedName name="IQ_INCOME_STATEMENT_AP" hidden="1">"c25877"</definedName>
    <definedName name="IQ_INCOME_STATEMENT_AP_CO" hidden="1">"c25878"</definedName>
    <definedName name="IQ_INCOME_STATEMENT_INDUSTRY" hidden="1">"c25873"</definedName>
    <definedName name="IQ_INCOME_STATEMENT_INDUSTRY_CO" hidden="1">"c25874"</definedName>
    <definedName name="IQ_INCOME_STATEMENT_STANDARD" hidden="1">"c25875"</definedName>
    <definedName name="IQ_INCOME_STATEMENT_STANDARD_CO" hidden="1">"c25876"</definedName>
    <definedName name="IQ_INCOME_TAXES_FDIC" hidden="1">"c6582"</definedName>
    <definedName name="IQ_INCOME_TAXES_PRETAX_NET_OPERATING_INCOME_THRIFT" hidden="1">"c25693"</definedName>
    <definedName name="IQ_INCOME_TAXES_THRIFT" hidden="1">"c24795"</definedName>
    <definedName name="IQ_IND_PROD_INDEX_GROWTH" hidden="1">"c20766"</definedName>
    <definedName name="IQ_INDEX_PROVIDED_DIVIDEND" hidden="1">"c19252"</definedName>
    <definedName name="IQ_INDEX_SHARES" hidden="1">"c19193"</definedName>
    <definedName name="IQ_INDEXCONSTITUENT_CLOSEPRICE" hidden="1">"c19241"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AUTO_SALES_DOMESTIC" hidden="1">"c20767"</definedName>
    <definedName name="IQ_INDUSTRIAL_AUTO_SALES_FOREIGN" hidden="1">"c20768"</definedName>
    <definedName name="IQ_INDUSTRIAL_AUTO_SALES_TOTAL" hidden="1">"c20769"</definedName>
    <definedName name="IQ_INDUSTRIAL_CAPACITY_UTILIZATION" hidden="1">"c20770"</definedName>
    <definedName name="IQ_INDUSTRIAL_IPI" hidden="1">"c20771"</definedName>
    <definedName name="IQ_INDUSTRIAL_MV_ASSEMBLIES_AUTO" hidden="1">"c20772"</definedName>
    <definedName name="IQ_INDUSTRIAL_MV_ASSEMBLIES_TOTAL" hidden="1">"c20773"</definedName>
    <definedName name="IQ_INDUSTRIAL_MV_ASSEMBLIES_TRUCKS" hidden="1">"c20774"</definedName>
    <definedName name="IQ_INDUSTRIAL_MV_ASSEMBLIES_TRUCKS_HEAVY" hidden="1">"c20775"</definedName>
    <definedName name="IQ_INDUSTRIAL_MV_ASSEMBLIES_TRUCKS_LIGHT" hidden="1">"c20776"</definedName>
    <definedName name="IQ_INFLATION_CPI_APPAREL" hidden="1">"c20777"</definedName>
    <definedName name="IQ_INFLATION_CPI_EDUCATION" hidden="1">"c20778"</definedName>
    <definedName name="IQ_INFLATION_CPI_FOOD" hidden="1">"c20779"</definedName>
    <definedName name="IQ_INFLATION_CPI_HOUSING" hidden="1">"c20780"</definedName>
    <definedName name="IQ_INFLATION_CPI_MEDICAL" hidden="1">"c20781"</definedName>
    <definedName name="IQ_INFLATION_CPI_OTHER" hidden="1">"c20782"</definedName>
    <definedName name="IQ_INFLATION_CPI_RECREATION" hidden="1">"c20783"</definedName>
    <definedName name="IQ_INFLATION_CPI_TRANSPORTATION" hidden="1">"c20784"</definedName>
    <definedName name="IQ_INFLATION_CPI_TRANSPORTATION_PUBLIC" hidden="1">"c20785"</definedName>
    <definedName name="IQ_INFLATION_CPI_URBAN_ALL" hidden="1">"c20786"</definedName>
    <definedName name="IQ_INFLATION_PPI_FINISHED_GOODS" hidden="1">"c20787"</definedName>
    <definedName name="IQ_INFLATION_PPI_FINISHED_GOODS_EX_FOOD_ENERGY" hidden="1">"c20788"</definedName>
    <definedName name="IQ_INS_SETTLE_CM" hidden="1">"c572"</definedName>
    <definedName name="IQ_INSIDER_LOANS_FDIC" hidden="1">"c6365"</definedName>
    <definedName name="IQ_INSTITUTION_TYPE" hidden="1">"c24730"</definedName>
    <definedName name="IQ_INSTITUTIONS_EARNINGS_GAINS_FDIC" hidden="1">"c6723"</definedName>
    <definedName name="IQ_INSURANCE_COMMISSION_FEES_FDIC" hidden="1">"c6670"</definedName>
    <definedName name="IQ_INSURANCE_UNDERWRITING_INCOME_FDIC" hidden="1">"c6671"</definedName>
    <definedName name="IQ_INSURED_GUARANTEED_AGENCY_US_SPONSORED_ENTERPRISE_THRIFT" hidden="1">"c24830"</definedName>
    <definedName name="IQ_INT_ADVANCES_FHLB_THRIFT" hidden="1">"c24759"</definedName>
    <definedName name="IQ_INT_COMM_LOANS_LEASES_THRIFT" hidden="1">"c24748"</definedName>
    <definedName name="IQ_INT_CONSUMER_LOANS_LEASES_THRIFT" hidden="1">"c24749"</definedName>
    <definedName name="IQ_INT_DEMAND_NOTES_FDIC" hidden="1">"c6567"</definedName>
    <definedName name="IQ_INT_DEPOSITS_INV_SEC_THRIFT" hidden="1">"c24745"</definedName>
    <definedName name="IQ_INT_DEPOSITS_THRIFT" hidden="1">"c24757"</definedName>
    <definedName name="IQ_INT_DOMESTIC_DEPOSITS_FDIC" hidden="1">"c6564"</definedName>
    <definedName name="IQ_INT_EARNING_DEPOSITS_FHLBS_THRIFT" hidden="1">"c24819"</definedName>
    <definedName name="IQ_INT_ESCROWS_THRIFT" hidden="1">"c24758"</definedName>
    <definedName name="IQ_INT_EXP_AVG_ASSETS_THRIFT" hidden="1">"c25648"</definedName>
    <definedName name="IQ_INT_EXP_AVG_EARNING_ASSETS_THRIFT" hidden="1">"c25667"</definedName>
    <definedName name="IQ_INT_EXP_CM" hidden="1">"c586"</definedName>
    <definedName name="IQ_INT_EXP_FULLY_INSURED_BROKERED_DEPOSITS_THRIFT" hidden="1">"c24982"</definedName>
    <definedName name="IQ_INT_EXP_OTHER_BROKERED_DEPOSITS_THRIFT" hidden="1">"c24983"</definedName>
    <definedName name="IQ_INT_EXP_TOTAL_FDIC" hidden="1">"c6569"</definedName>
    <definedName name="IQ_INT_FED_FUNDS_FDIC" hidden="1">"c6566"</definedName>
    <definedName name="IQ_INT_FOREIGN_DEPOSITS_FDIC" hidden="1">"c6565"</definedName>
    <definedName name="IQ_INT_INC_CM" hidden="1">"c593"</definedName>
    <definedName name="IQ_INT_INC_DEPOSITORY_INST_FDIC" hidden="1">"c6558"</definedName>
    <definedName name="IQ_INT_INC_DOM_LOANS_FDIC" hidden="1">"c6555"</definedName>
    <definedName name="IQ_INT_INC_FED_FUNDS_FDIC" hidden="1">"c6561"</definedName>
    <definedName name="IQ_INT_INC_FOREIGN_LOANS_FDIC" hidden="1">"c6556"</definedName>
    <definedName name="IQ_INT_INC_LEASE_RECEIVABLES_FDIC" hidden="1">"c6557"</definedName>
    <definedName name="IQ_INT_INC_OTHER_FDIC" hidden="1">"c6562"</definedName>
    <definedName name="IQ_INT_INC_SECURITIES_FDIC" hidden="1">"c6559"</definedName>
    <definedName name="IQ_INT_INC_TOTAL_FDIC" hidden="1">"c6563"</definedName>
    <definedName name="IQ_INT_INC_TRADING_ACCOUNTS_FDIC" hidden="1">"c6560"</definedName>
    <definedName name="IQ_INT_INCOME_AVG_ASSETS_THRIFT" hidden="1">"c25647"</definedName>
    <definedName name="IQ_INT_INCOME_AVG_EARNING_ASSETS_THRIFT" hidden="1">"c25666"</definedName>
    <definedName name="IQ_INT_MBS_THRIFT" hidden="1">"c24746"</definedName>
    <definedName name="IQ_INT_MORTGAGE_COLLATERALIZED_SEC_THRIFT" hidden="1">"c24761"</definedName>
    <definedName name="IQ_INT_MORTGAGE_LOANS_THRIFT" hidden="1">"c24747"</definedName>
    <definedName name="IQ_INT_ONLY_STRIP_RECEIVABLES_OTHER_INSTRUMENTS_THRIFT" hidden="1">"c24891"</definedName>
    <definedName name="IQ_INT_OTHER_BORROWINGS_THRIFT" hidden="1">"c24762"</definedName>
    <definedName name="IQ_INT_SUB_DEBT_THRIFT" hidden="1">"c24760"</definedName>
    <definedName name="IQ_INT_SUB_NOTES_FDIC" hidden="1">"c6568"</definedName>
    <definedName name="IQ_INT_YIELD_DEPOSITS_INV_SEC_THRIFT" hidden="1">"c25679"</definedName>
    <definedName name="IQ_INT_YIELD_MBS_THRIFT" hidden="1">"c25678"</definedName>
    <definedName name="IQ_INTANGIBLE_ASSETS_ADJUSTED_ASSETS_THRIFT" hidden="1">"c25036"</definedName>
    <definedName name="IQ_INTANGIBLE_ASSETS_T1_THRIFT" hidden="1">"c25027"</definedName>
    <definedName name="IQ_INTEREST_BEARING_BALANCES_FDIC" hidden="1">"c6371"</definedName>
    <definedName name="IQ_INTEREST_BEARING_DEPOSITS_ALL_OTHER_ACCOUNTS_THRIFT" hidden="1">"c25424"</definedName>
    <definedName name="IQ_INTEREST_BEARING_DEPOSITS_DOMESTIC_FDIC" hidden="1">"c6478"</definedName>
    <definedName name="IQ_INTEREST_BEARING_DEPOSITS_EMPLOYEE_BENEFIT_RETIREMENT_RELATED_ACCOUNTS_THRIFT" hidden="1">"c25408"</definedName>
    <definedName name="IQ_INTEREST_BEARING_DEPOSITS_FDIC" hidden="1">"c6373"</definedName>
    <definedName name="IQ_INTEREST_BEARING_DEPOSITS_FOREIGN_FDIC" hidden="1">"c6485"</definedName>
    <definedName name="IQ_INTEREST_BEARING_DEPOSITS_PERSONAL_TRUST_AGENCY_INV_MANAGEMENT_AGENCY_ACCOUNTS_THRIFT_THRIFT" hidden="1">"c25392"</definedName>
    <definedName name="IQ_INTEREST_CREDITED_DEPOSITS_THRIFT" hidden="1">"c25344"</definedName>
    <definedName name="IQ_INTEREST_RATE_CONTRACTS_FDIC" hidden="1">"c6512"</definedName>
    <definedName name="IQ_INTEREST_RATE_EXPOSURES_FDIC" hidden="1">"c6662"</definedName>
    <definedName name="IQ_INTRACO_INC_CREDITS_FIDUCIARY_RELATED_SERVICES_THRIFT" hidden="1">"c24814"</definedName>
    <definedName name="IQ_INV_IN_UNREGISTERED_FUNDS_PRIVATE_EQUITY_INV_ALL_OTHER_ACCOUNTS_THRIFT" hidden="1">"c25433"</definedName>
    <definedName name="IQ_INV_IN_UNREGISTERED_FUNDS_PRIVATE_EQUITY_INV_EMPLOYEE_BENEFIT_RETIREMENT_RELATED_ACCOUNTS_THRIFT" hidden="1">"c25417"</definedName>
    <definedName name="IQ_INV_IN_UNREGISTERED_FUNDS_PRIVATE_EQUITY_INV_PERSONAL_TRUST_AGENCY_INV_MANAGEMENT_ACCOUNTS_THRIFT" hidden="1">"c25401"</definedName>
    <definedName name="IQ_INV_MANAGEMENT_INV_ADVISORY_AGENCY_ACCOUNTS_GROSS_LOSSES_MANAGED_ACCOUNTS_THRIFT" hidden="1">"c25463"</definedName>
    <definedName name="IQ_INV_MANAGEMENT_INV_ADVISORY_AGENCY_ACCOUNTS_GROSS_LOSSES_NONMANAGED_ACCOUNTS_THRIFT" hidden="1">"c25468"</definedName>
    <definedName name="IQ_INV_MANAGEMENT_INV_ADVISORY_AGENCY_ACCOUNTS_MANAGED_ASSETS_THRIFT" hidden="1">"c25353"</definedName>
    <definedName name="IQ_INV_MANAGEMENT_INV_ADVISORY_AGENCY_ACCOUNTS_NONMANAGED_ASSETS_THRIFT" hidden="1">"c25374"</definedName>
    <definedName name="IQ_INV_MANAGEMENT_INV_ADVISORY_AGENCY_ACCOUNTS_NUMBER_MANAGED_ACCOUNTS_THRIFT" hidden="1">"c25364"</definedName>
    <definedName name="IQ_INV_MANAGEMENT_INV_ADVISORY_AGENCY_ACCOUNTS_NUMBER_NONMANAGED_ACCOUNTS_THRIFT" hidden="1">"c25386"</definedName>
    <definedName name="IQ_INV_MANAGEMENT_INV_ADVISORY_AGENCY_ACCOUNTS_RECOVERIES_THRIFT" hidden="1">"c25473"</definedName>
    <definedName name="IQ_INV_MGMT_ADVISORY_AGENCY_ACCOUNTS_INC_THRIFT" hidden="1">"c24806"</definedName>
    <definedName name="IQ_INV_NONCONTROLLING_INTERESTS_IN_SUBS_T1_THRIFT" hidden="1">"c25022"</definedName>
    <definedName name="IQ_INV_SEC_TOTAL_ASSETS_THRIFT" hidden="1">"c25697"</definedName>
    <definedName name="IQ_INVEST_BREAKUP_ASSET_MBS" hidden="1">"c17796"</definedName>
    <definedName name="IQ_INVEST_BREAKUP_COMMON" hidden="1">"c17687"</definedName>
    <definedName name="IQ_INVEST_BREAKUP_CORP_DEBT" hidden="1">"c17684"</definedName>
    <definedName name="IQ_INVEST_BREAKUP_CORP_EQUITY" hidden="1">"c17689"</definedName>
    <definedName name="IQ_INVEST_BREAKUP_NON_US_GOVT" hidden="1">"c17794"</definedName>
    <definedName name="IQ_INVEST_BREAKUP_NOT_CLASSIFIED" hidden="1">"c17690"</definedName>
    <definedName name="IQ_INVEST_BREAKUP_OTHER_FIXED" hidden="1">"c17685"</definedName>
    <definedName name="IQ_INVEST_BREAKUP_PREFERRED" hidden="1">"c17688"</definedName>
    <definedName name="IQ_INVEST_BREAKUP_PUBLIC_UTIL_DEBT" hidden="1">"c17683"</definedName>
    <definedName name="IQ_INVEST_BREAKUP_STATE_MUNI" hidden="1">"c17795"</definedName>
    <definedName name="IQ_INVEST_BREAKUP_TOTAL_FIXED" hidden="1">"c17686"</definedName>
    <definedName name="IQ_INVEST_BREAKUP_TOTAL_INVEST" hidden="1">"c17691"</definedName>
    <definedName name="IQ_INVEST_BREAKUP_US_GOVT" hidden="1">"c17793"</definedName>
    <definedName name="IQ_INVEST_CREDIT_QUAL_AMORT_TYPE_1" hidden="1">"c17785"</definedName>
    <definedName name="IQ_INVEST_CREDIT_QUAL_AMORT_TYPE_1_PCT" hidden="1">"c17844"</definedName>
    <definedName name="IQ_INVEST_CREDIT_QUAL_AMORT_TYPE_2" hidden="1">"c17786"</definedName>
    <definedName name="IQ_INVEST_CREDIT_QUAL_AMORT_TYPE_2_PCT" hidden="1">"c17845"</definedName>
    <definedName name="IQ_INVEST_CREDIT_QUAL_AMORT_TYPE_3" hidden="1">"c17787"</definedName>
    <definedName name="IQ_INVEST_CREDIT_QUAL_AMORT_TYPE_3_PCT" hidden="1">"c17846"</definedName>
    <definedName name="IQ_INVEST_CREDIT_QUAL_AMORT_TYPE_4" hidden="1">"c17788"</definedName>
    <definedName name="IQ_INVEST_CREDIT_QUAL_AMORT_TYPE_4_PCT" hidden="1">"c17847"</definedName>
    <definedName name="IQ_INVEST_CREDIT_QUAL_AMORT_TYPE_5" hidden="1">"c17789"</definedName>
    <definedName name="IQ_INVEST_CREDIT_QUAL_AMORT_TYPE_5_PCT" hidden="1">"c17848"</definedName>
    <definedName name="IQ_INVEST_CREDIT_QUAL_AMORT_TYPE_6" hidden="1">"c17790"</definedName>
    <definedName name="IQ_INVEST_CREDIT_QUAL_AMORT_TYPE_6_PCT" hidden="1">"c17849"</definedName>
    <definedName name="IQ_INVEST_CREDIT_QUAL_AMORT_TYPE_OTHER" hidden="1">"c17791"</definedName>
    <definedName name="IQ_INVEST_CREDIT_QUAL_AMORT_TYPE_OTHER_PCT" hidden="1">"c17850"</definedName>
    <definedName name="IQ_INVEST_CREDIT_QUAL_AMORT_TYPE_TOTAL_FIXED" hidden="1">"c17792"</definedName>
    <definedName name="IQ_INVEST_CREDIT_QUAL_CV_TYPE_1" hidden="1">"c17769"</definedName>
    <definedName name="IQ_INVEST_CREDIT_QUAL_CV_TYPE_1_PCT" hidden="1">"c17830"</definedName>
    <definedName name="IQ_INVEST_CREDIT_QUAL_CV_TYPE_2" hidden="1">"c17770"</definedName>
    <definedName name="IQ_INVEST_CREDIT_QUAL_CV_TYPE_2_PCT" hidden="1">"c17831"</definedName>
    <definedName name="IQ_INVEST_CREDIT_QUAL_CV_TYPE_3" hidden="1">"c17771"</definedName>
    <definedName name="IQ_INVEST_CREDIT_QUAL_CV_TYPE_3_PCT" hidden="1">"c17832"</definedName>
    <definedName name="IQ_INVEST_CREDIT_QUAL_CV_TYPE_4" hidden="1">"c17772"</definedName>
    <definedName name="IQ_INVEST_CREDIT_QUAL_CV_TYPE_4_PCT" hidden="1">"c17833"</definedName>
    <definedName name="IQ_INVEST_CREDIT_QUAL_CV_TYPE_5" hidden="1">"c17773"</definedName>
    <definedName name="IQ_INVEST_CREDIT_QUAL_CV_TYPE_5_PCT" hidden="1">"c17834"</definedName>
    <definedName name="IQ_INVEST_CREDIT_QUAL_CV_TYPE_6" hidden="1">"c17774"</definedName>
    <definedName name="IQ_INVEST_CREDIT_QUAL_CV_TYPE_6_PCT" hidden="1">"c17835"</definedName>
    <definedName name="IQ_INVEST_CREDIT_QUAL_CV_TYPE_OTHER" hidden="1">"c17775"</definedName>
    <definedName name="IQ_INVEST_CREDIT_QUAL_CV_TYPE_OTHER_PCT" hidden="1">"c17836"</definedName>
    <definedName name="IQ_INVEST_CREDIT_QUAL_CV_TYPE_TOTAL_FIXED" hidden="1">"c17776"</definedName>
    <definedName name="IQ_INVEST_CREDIT_QUAL_FV_TYPE_1" hidden="1">"c17777"</definedName>
    <definedName name="IQ_INVEST_CREDIT_QUAL_FV_TYPE_1_PCT" hidden="1">"c17837"</definedName>
    <definedName name="IQ_INVEST_CREDIT_QUAL_FV_TYPE_2" hidden="1">"c17778"</definedName>
    <definedName name="IQ_INVEST_CREDIT_QUAL_FV_TYPE_2_PCT" hidden="1">"c17838"</definedName>
    <definedName name="IQ_INVEST_CREDIT_QUAL_FV_TYPE_3" hidden="1">"c17779"</definedName>
    <definedName name="IQ_INVEST_CREDIT_QUAL_FV_TYPE_3_PCT" hidden="1">"c17839"</definedName>
    <definedName name="IQ_INVEST_CREDIT_QUAL_FV_TYPE_4" hidden="1">"c17780"</definedName>
    <definedName name="IQ_INVEST_CREDIT_QUAL_FV_TYPE_4_PCT" hidden="1">"c17840"</definedName>
    <definedName name="IQ_INVEST_CREDIT_QUAL_FV_TYPE_5" hidden="1">"c17781"</definedName>
    <definedName name="IQ_INVEST_CREDIT_QUAL_FV_TYPE_5_PCT" hidden="1">"c17841"</definedName>
    <definedName name="IQ_INVEST_CREDIT_QUAL_FV_TYPE_6" hidden="1">"c17782"</definedName>
    <definedName name="IQ_INVEST_CREDIT_QUAL_FV_TYPE_6_PCT" hidden="1">"c17842"</definedName>
    <definedName name="IQ_INVEST_CREDIT_QUAL_FV_TYPE_OTHER" hidden="1">"c17783"</definedName>
    <definedName name="IQ_INVEST_CREDIT_QUAL_FV_TYPE_OTHER_PCT" hidden="1">"c17843"</definedName>
    <definedName name="IQ_INVEST_CREDIT_QUAL_FV_TYPE_TOTAL_FIXED" hidden="1">"c17784"</definedName>
    <definedName name="IQ_INVEST_DETAIL_AVAIL_SALE" hidden="1">"c17692"</definedName>
    <definedName name="IQ_INVEST_DETAIL_AVAIL_SALE_AMORT" hidden="1">"c17810"</definedName>
    <definedName name="IQ_INVEST_DETAIL_HELD_MATURITY" hidden="1">"c17807"</definedName>
    <definedName name="IQ_INVEST_DETAIL_OTHER" hidden="1">"c17809"</definedName>
    <definedName name="IQ_INVEST_DETAIL_TRADING" hidden="1">"c17808"</definedName>
    <definedName name="IQ_INVEST_DETAIL_TRADING_AMORT" hidden="1">"c17811"</definedName>
    <definedName name="IQ_INVEST_LOANS_CF_CM" hidden="1">"c630"</definedName>
    <definedName name="IQ_INVEST_MAT_AMORT_1_5_YR" hidden="1">"c17764"</definedName>
    <definedName name="IQ_INVEST_MAT_AMORT_1_5_YR_PCT" hidden="1">"c17825"</definedName>
    <definedName name="IQ_INVEST_MAT_AMORT_1_YR" hidden="1">"c17763"</definedName>
    <definedName name="IQ_INVEST_MAT_AMORT_1_YR_PCT" hidden="1">"c17824"</definedName>
    <definedName name="IQ_INVEST_MAT_AMORT_5_10_YR" hidden="1">"c17765"</definedName>
    <definedName name="IQ_INVEST_MAT_AMORT_5_10_YR_PCT" hidden="1">"c17826"</definedName>
    <definedName name="IQ_INVEST_MAT_AMORT_AFTER_10_YR" hidden="1">"c17766"</definedName>
    <definedName name="IQ_INVEST_MAT_AMORT_AFTER_10_YR_PCT" hidden="1">"c17827"</definedName>
    <definedName name="IQ_INVEST_MAT_AMORT_ASSET_MBS" hidden="1">"c17767"</definedName>
    <definedName name="IQ_INVEST_MAT_AMORT_ASSET_MBS_PCT" hidden="1">"c17828"</definedName>
    <definedName name="IQ_INVEST_MAT_AMORT_OTHER_FIXED" hidden="1">"c17768"</definedName>
    <definedName name="IQ_INVEST_MAT_AMORT_OTHER_FIXED_PCT" hidden="1">"c17829"</definedName>
    <definedName name="IQ_INVEST_MAT_CV_1_5_YR" hidden="1">"c17752"</definedName>
    <definedName name="IQ_INVEST_MAT_CV_1_5_YR_PCT" hidden="1">"c17813"</definedName>
    <definedName name="IQ_INVEST_MAT_CV_1_YR" hidden="1">"c17751"</definedName>
    <definedName name="IQ_INVEST_MAT_CV_1_YR_PCT" hidden="1">"c17812"</definedName>
    <definedName name="IQ_INVEST_MAT_CV_5_10_YR" hidden="1">"c17753"</definedName>
    <definedName name="IQ_INVEST_MAT_CV_5_10_YR_PCT" hidden="1">"c17814"</definedName>
    <definedName name="IQ_INVEST_MAT_CV_AFTER_10_YR" hidden="1">"c17754"</definedName>
    <definedName name="IQ_INVEST_MAT_CV_AFTER_10_YR_PCT" hidden="1">"c17815"</definedName>
    <definedName name="IQ_INVEST_MAT_CV_ASSET_MBS" hidden="1">"c17755"</definedName>
    <definedName name="IQ_INVEST_MAT_CV_ASSET_MBS_PCT" hidden="1">"c17816"</definedName>
    <definedName name="IQ_INVEST_MAT_CV_OTHER_FIXED" hidden="1">"c17756"</definedName>
    <definedName name="IQ_INVEST_MAT_CV_OTHER_FIXED_PCT" hidden="1">"c17817"</definedName>
    <definedName name="IQ_INVEST_MAT_FV_1_5_YR" hidden="1">"c17758"</definedName>
    <definedName name="IQ_INVEST_MAT_FV_1_5_YR_PCT" hidden="1">"c17819"</definedName>
    <definedName name="IQ_INVEST_MAT_FV_1_YR" hidden="1">"c17757"</definedName>
    <definedName name="IQ_INVEST_MAT_FV_1_YR_PCT" hidden="1">"c17818"</definedName>
    <definedName name="IQ_INVEST_MAT_FV_5_10_YR" hidden="1">"c17759"</definedName>
    <definedName name="IQ_INVEST_MAT_FV_5_10_YR_PCT" hidden="1">"c17820"</definedName>
    <definedName name="IQ_INVEST_MAT_FV_AFTER_10_YR" hidden="1">"c17760"</definedName>
    <definedName name="IQ_INVEST_MAT_FV_AFTER_10_YR_PCT" hidden="1">"c17821"</definedName>
    <definedName name="IQ_INVEST_MAT_FV_ASSET_MBS" hidden="1">"c17761"</definedName>
    <definedName name="IQ_INVEST_MAT_FV_ASSET_MBS_PCT" hidden="1">"c17822"</definedName>
    <definedName name="IQ_INVEST_MAT_FV_OTHER_FIXED" hidden="1">"c17762"</definedName>
    <definedName name="IQ_INVEST_MAT_FV_OTHER_FIXED_PCT" hidden="1">"c17823"</definedName>
    <definedName name="IQ_INVEST_SECURITY_CF_CM" hidden="1">"c639"</definedName>
    <definedName name="IQ_INVESTMENT_ADVISOR" hidden="1">"c19236"</definedName>
    <definedName name="IQ_INVESTMENT_ADVISOR_ID" hidden="1">"c19237"</definedName>
    <definedName name="IQ_INVESTMENT_ADVISOR_PRIMARY" hidden="1">"c19239"</definedName>
    <definedName name="IQ_INVESTMENT_ADVISOR_PRIMARY_ID" hidden="1">"c19240"</definedName>
    <definedName name="IQ_INVESTMENT_ADVISOR_REL" hidden="1">"c19238"</definedName>
    <definedName name="IQ_INVESTMENT_BANKING_OTHER_FEES_FDIC" hidden="1">"c6666"</definedName>
    <definedName name="IQ_INVESTORS_ALL" hidden="1">"c20509"</definedName>
    <definedName name="IQ_INVESTORS_ALL_COVER" hidden="1">"c20510"</definedName>
    <definedName name="IQ_INVESTORS_ALL_ID" hidden="1">"C20508"</definedName>
    <definedName name="IQ_INVESTORS_ALL_REL" hidden="1">"c20511"</definedName>
    <definedName name="IQ_INVESTORS_ALL_STAKE" hidden="1">"c20512"</definedName>
    <definedName name="IQ_INVESTORS_CURR" hidden="1">"c20514"</definedName>
    <definedName name="IQ_INVESTORS_CURR_COVER" hidden="1">"c20515"</definedName>
    <definedName name="IQ_INVESTORS_CURR_ID" hidden="1">"c20513"</definedName>
    <definedName name="IQ_INVESTORS_CURR_RECENT_AMOUNT" hidden="1">"c20516"</definedName>
    <definedName name="IQ_INVESTORS_CURR_REL" hidden="1">"c20517"</definedName>
    <definedName name="IQ_INVESTORS_CURR_STAKE" hidden="1">"c20518"</definedName>
    <definedName name="IQ_INVESTORS_CURR_TRANSACTION_DATE" hidden="1">"c20519"</definedName>
    <definedName name="IQ_INVESTORS_CURR_TRANSACTION_ID" hidden="1">"c20520"</definedName>
    <definedName name="IQ_INVESTORS_PENDING" hidden="1">"c20522"</definedName>
    <definedName name="IQ_INVESTORS_PENDING_COVER" hidden="1">"c20523"</definedName>
    <definedName name="IQ_INVESTORS_PENDING_ID" hidden="1">"c20521"</definedName>
    <definedName name="IQ_INVESTORS_PENDING_REL" hidden="1">"c20524"</definedName>
    <definedName name="IQ_INVESTORS_PENDING_STAKE" hidden="1">"c20525"</definedName>
    <definedName name="IQ_INVESTORS_PRIOR" hidden="1">"c20526"</definedName>
    <definedName name="IQ_INVESTORS_PRIOR_ID" hidden="1">"c20527"</definedName>
    <definedName name="IQ_IRA_KEOGH_ACCOUNTS_FDIC" hidden="1">"c6496"</definedName>
    <definedName name="IQ_IRA_KEOGH_ACCOUNTS_GREATER_THAN_100000_INCLUDED_IN_TIME_DEPOSITS_THRIFT" hidden="1">"c25004"</definedName>
    <definedName name="IQ_IRA_KEOGH_ACCOUNTS_THRIFT" hidden="1">"c24994"</definedName>
    <definedName name="IQ_IRAS_HSAS_SIMILAR_ACCOUNTS_MANAGED_ASSETS_THRIFT" hidden="1">"c25351"</definedName>
    <definedName name="IQ_IRAS_HSAS_SIMILAR_ACCOUNTS_NONMANAGED_ASSETS_THRIFT" hidden="1">"c25372"</definedName>
    <definedName name="IQ_IRAS_HSAS_SIMILAR_ACCOUNTS_NUMBER_MANAGED_ACCOUNTS_THRIFT" hidden="1">"c25362"</definedName>
    <definedName name="IQ_IRAS_HSAS_SIMILAR_ACCOUNTS_NUMBER_NONMANAGED_ACCOUNTS_THRIFT" hidden="1">"c25384"</definedName>
    <definedName name="IQ_ISSUED_GUARANTEED_FNMA_FHLMC_GNMA_THRIFT" hidden="1">"c24833"</definedName>
    <definedName name="IQ_ISSUED_GUARANTEED_US_FDIC" hidden="1">"c6404"</definedName>
    <definedName name="IQ_ISSUES_IN_DEFAULT_PRINCIPAL_AMT_OUTSTANDING_THRIFT" hidden="1">"c25442"</definedName>
    <definedName name="IQ_KEY_PERSON_LIFE_INSURANCE_THRIFT" hidden="1">"c24885"</definedName>
    <definedName name="IQ_LABOR_BENEFITS_CIVILIANS" hidden="1">"c20789"</definedName>
    <definedName name="IQ_LABOR_BENEFITS_GOVT" hidden="1">"c20790"</definedName>
    <definedName name="IQ_LABOR_BENEFITS_PRIVATE_INDUSTRY" hidden="1">"c20791"</definedName>
    <definedName name="IQ_LABOR_COMP_CIVILIANS" hidden="1">"c20792"</definedName>
    <definedName name="IQ_LABOR_COMP_GOVT" hidden="1">"c20793"</definedName>
    <definedName name="IQ_LABOR_COMP_PRIVATE_INDUSTRY" hidden="1">"c20794"</definedName>
    <definedName name="IQ_LABOR_NONFARM_PAYROLL" hidden="1">"c20795"</definedName>
    <definedName name="IQ_LABOR_UNEMPLOYMENT_CLAIMS" hidden="1">"c20796"</definedName>
    <definedName name="IQ_LABOR_UNEMPLOYMENT_CLAIMS_4WEEK" hidden="1">"c20797"</definedName>
    <definedName name="IQ_LABOR_UNEMPLOYMENT_RATE" hidden="1">"c20798"</definedName>
    <definedName name="IQ_LABOR_UNEMPLOYMENT_RATE_PCT_INSURED" hidden="1">"c20799"</definedName>
    <definedName name="IQ_LABOR_WAGES_CIVILIANS" hidden="1">"c20800"</definedName>
    <definedName name="IQ_LABOR_WAGES_GOVT" hidden="1">"c20801"</definedName>
    <definedName name="IQ_LABOR_WAGES_PRIVATE_INDUSTRY" hidden="1">"c20802"</definedName>
    <definedName name="IQ_LAND_LOANS_IN_PROCESS_FORECLOSURE_THRIFT" hidden="1">"c25309"</definedName>
    <definedName name="IQ_LAND_LOANS_TOTAL_LOANS_THRIFT" hidden="1">"c25747"</definedName>
    <definedName name="IQ_LAND_PML_ADJUSTED_NCOS_TOTAL_THRIFT" hidden="1">"c25208"</definedName>
    <definedName name="IQ_LAND_PML_GVA_CHARGE_OFFS_THRIFT" hidden="1">"c25123"</definedName>
    <definedName name="IQ_LAND_PML_GVA_RECOVERIES_THRIFT" hidden="1">"c25154"</definedName>
    <definedName name="IQ_LAND_PML_SVA_PROVISIONS_TRANSFERS_FROM_GVA_TOTAL_THRIFT" hidden="1">"c25177"</definedName>
    <definedName name="IQ_LATESTK" hidden="1">1000</definedName>
    <definedName name="IQ_LATESTQ" hidden="1">500</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ASE_RECEIVABLES_THRIFT" hidden="1">"c24857"</definedName>
    <definedName name="IQ_LEASEHOLD_IMPROVEMENT" hidden="1">"c17549"</definedName>
    <definedName name="IQ_LEGAL_EXP_THRIFT" hidden="1">"c24789"</definedName>
    <definedName name="IQ_LEGAL_SETTLE_CM" hidden="1">"c649"</definedName>
    <definedName name="IQ_LETTERS_CREDIT_THRIFT" hidden="1">"c25612"</definedName>
    <definedName name="IQ_LIFE_INSURANCE_ASSETS_FDIC" hidden="1">"c6372"</definedName>
    <definedName name="IQ_LIQUID_ASSETS_NON_LIQUID_ASSETS_THRIFT" hidden="1">"c25626"</definedName>
    <definedName name="IQ_LIQUID_ASSETS_TOTAL_ASSETS_THRIFT" hidden="1">"c25696"</definedName>
    <definedName name="IQ_LL_ALLOWANCE_GROSS_LOANS_THRIFT" hidden="1">"c25637"</definedName>
    <definedName name="IQ_LL_ALLOWANCE_NET_LOANS_LOSSES_THRIFT" hidden="1">"c25642"</definedName>
    <definedName name="IQ_LL_ALLOWANCE_NONACCRUAL_ASSETS_THRIFT" hidden="1">"c25638"</definedName>
    <definedName name="IQ_LME_INVENTORY" hidden="1">"c24740"</definedName>
    <definedName name="IQ_LOAN_COMMITMENTS_REVOLVING_FDIC" hidden="1">"c6524"</definedName>
    <definedName name="IQ_LOAN_LEASE_ALLOWANCE_PAST_DUE_NONACCRUAL_LOANS_THRIFT" hidden="1">"c25643"</definedName>
    <definedName name="IQ_LOAN_LOSS_ALLOW_FDIC" hidden="1">"c6326"</definedName>
    <definedName name="IQ_LOAN_LOSS_ALLOWANCE_GROSS_LOANS_THRIFT" hidden="1">"c25736"</definedName>
    <definedName name="IQ_LOAN_LOSS_ALLOWANCE_NONCURRENT_LOANS_FDIC" hidden="1">"c6740"</definedName>
    <definedName name="IQ_LOAN_LOSSES_FDIC" hidden="1">"c6580"</definedName>
    <definedName name="IQ_LOAN_RECOVERIES_AVG_LOANS_THRIFT" hidden="1">"c25644"</definedName>
    <definedName name="IQ_LOAN_SERVICING_FEES_THRIFT" hidden="1">"c24790"</definedName>
    <definedName name="IQ_LOANS_AND_LEASES_HELD_FDIC" hidden="1">"c6367"</definedName>
    <definedName name="IQ_LOANS_CF_CM" hidden="1">"c661"</definedName>
    <definedName name="IQ_LOANS_DEP_LL_REC_DOM_FFIEC" hidden="1">"c25855"</definedName>
    <definedName name="IQ_LOANS_DEP_LL_REC_FFIEC" hidden="1">"c25851"</definedName>
    <definedName name="IQ_LOANS_DEP_OTHER_LL_REC_DOM_FFIEC" hidden="1">"c25854"</definedName>
    <definedName name="IQ_LOANS_DEP_OTHER_LL_REC_FFIEC" hidden="1">"c25850"</definedName>
    <definedName name="IQ_LOANS_DEPOSITORY_INSTITUTIONS_FDIC" hidden="1">"c6382"</definedName>
    <definedName name="IQ_LOANS_HELD_FOREIGN_FDIC" hidden="1">"c6315"</definedName>
    <definedName name="IQ_LOANS_INDIVIDUALS_GROSS_LOANS_THRIFT" hidden="1">"c25733"</definedName>
    <definedName name="IQ_LOANS_INDIVIDUALS_RISK_BASED_CAPITAL_THRIFT" hidden="1">"c25718"</definedName>
    <definedName name="IQ_LOANS_LEASES_AMOUNTS_NETTED_THRIFT" hidden="1">"c25498"</definedName>
    <definedName name="IQ_LOANS_LEASES_FOREIGN_FDIC" hidden="1">"c6383"</definedName>
    <definedName name="IQ_LOANS_LEASES_GROSS_FDIC" hidden="1">"c6323"</definedName>
    <definedName name="IQ_LOANS_LEASES_GROSS_FOREIGN_FDIC" hidden="1">"c6384"</definedName>
    <definedName name="IQ_LOANS_LEASES_HFS_DUE_30_89_THRIFT" hidden="1">"c25257"</definedName>
    <definedName name="IQ_LOANS_LEASES_HFS_DUE_90_THRIFT" hidden="1">"c25278"</definedName>
    <definedName name="IQ_LOANS_LEASES_HFS_NON_ACCRUAL_THRIFT" hidden="1">"c25299"</definedName>
    <definedName name="IQ_LOANS_LEASES_LEVEL_1_THRIFT" hidden="1">"c25494"</definedName>
    <definedName name="IQ_LOANS_LEASES_LEVEL_2_THRIFT" hidden="1">"c25495"</definedName>
    <definedName name="IQ_LOANS_LEASES_LEVEL_3_THRIFT" hidden="1">"c25496"</definedName>
    <definedName name="IQ_LOANS_LEASES_NET_FDIC" hidden="1">"c6327"</definedName>
    <definedName name="IQ_LOANS_LEASES_NET_UNEARNED_FDIC" hidden="1">"c6325"</definedName>
    <definedName name="IQ_LOANS_LEASES_REPORTED_WHOLLY_PARTIALLY_GUARANT_US_GOVT_AGENCY_SPONS_ENTITY_DUE_30_89_THRIFT" hidden="1">"c25258"</definedName>
    <definedName name="IQ_LOANS_LEASES_REPORTED_WHOLLY_PARTIALLY_GUARANT_US_GOVT_AGENCY_SPONS_ENTITY_DUE_90_THRIFT" hidden="1">"c25279"</definedName>
    <definedName name="IQ_LOANS_LEASES_REPORTED_WHOLLY_PARTIALLY_GUARANT_US_GOVT_AGENCY_SPONS_ENTITY_NON_ACCRUAL_THRIFT" hidden="1">"c25300"</definedName>
    <definedName name="IQ_LOANS_LEASES_TOTAL_AFTER_NETTING_THRIFT" hidden="1">"c25499"</definedName>
    <definedName name="IQ_LOANS_LEASES_TOTAL_BEFORE_NETTING_THRIFT" hidden="1">"c25497"</definedName>
    <definedName name="IQ_LOANS_NOT_SECURED_RE_FDIC" hidden="1">"c6381"</definedName>
    <definedName name="IQ_LOANS_PURCHASE_CARRY_LL_REC_DOM_FFIEC" hidden="1">"c25856"</definedName>
    <definedName name="IQ_LOANS_PURCHASE_CARRY_LL_REC_FFIEC" hidden="1">"c25852"</definedName>
    <definedName name="IQ_LOANS_SECURED_BY_RE_CHARGE_OFFS_FDIC" hidden="1">"c6588"</definedName>
    <definedName name="IQ_LOANS_SECURED_BY_RE_RECOVERIES_FDIC" hidden="1">"c6607"</definedName>
    <definedName name="IQ_LOANS_SECURED_FARM_100000_THROUGH_250000_THRIFT" hidden="1">"c24968"</definedName>
    <definedName name="IQ_LOANS_SECURED_FARM_250000_THROUGH_500000_THRIFT" hidden="1">"c24970"</definedName>
    <definedName name="IQ_LOANS_SECURED_FARM_LESS_THAN_EQUAL_100000_THRIFT" hidden="1">"c24966"</definedName>
    <definedName name="IQ_LOANS_SECURED_NON_US_FDIC" hidden="1">"c6380"</definedName>
    <definedName name="IQ_LOANS_SECURED_RE_NET_CHARGE_OFFS_FDIC" hidden="1">"c6626"</definedName>
    <definedName name="IQ_LOANS_SERVICED_OTHERS_THRIFT" hidden="1">"c24935"</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SS_ALLOWANCE_LOANS_FDIC" hidden="1">"c6739"</definedName>
    <definedName name="IQ_LOSS_RECOGNIZED_OCI_FFIEC" hidden="1">"c25847"</definedName>
    <definedName name="IQ_LT_DEBT_CM" hidden="1">"c676"</definedName>
    <definedName name="IQ_LT_DEBT_DERIVATIVES" hidden="1">"c17743"</definedName>
    <definedName name="IQ_LT_DEBT_ISSUED_CM" hidden="1">"c683"</definedName>
    <definedName name="IQ_LT_DEBT_REPAID_CM" hidden="1">"c691"</definedName>
    <definedName name="IQ_LT_INVEST_CM" hidden="1">"c698"</definedName>
    <definedName name="IQ_LTM" hidden="1">2000</definedName>
    <definedName name="IQ_LTMMONTH" hidden="1">120000</definedName>
    <definedName name="IQ_MACRO_SURVEY_BUSINESS_BAROMETER" hidden="1">"c20803"</definedName>
    <definedName name="IQ_MACRO_SURVEY_BUSINESS_CONDITION" hidden="1">"c20804"</definedName>
    <definedName name="IQ_MACRO_SURVEY_BUSINESS_CONDITIONS" hidden="1">"c20805"</definedName>
    <definedName name="IQ_MACRO_SURVEY_CONSUMER_COMFORT" hidden="1">"c20806"</definedName>
    <definedName name="IQ_MACRO_SURVEY_CONSUMER_CONFIDENCE" hidden="1">"c20807"</definedName>
    <definedName name="IQ_MACRO_SURVEY_ISM_NONMANUFACTURING" hidden="1">"c20809"</definedName>
    <definedName name="IQ_MACRO_SURVEY_ISM_PMI" hidden="1">"c20810"</definedName>
    <definedName name="IQ_MACRO_SURVEY_LEADING_INDICATOR" hidden="1">"c20811"</definedName>
    <definedName name="IQ_MACRO_SURVEY_PMAC_DIFFUSION" hidden="1">"c20812"</definedName>
    <definedName name="IQ_MANUFACTURING_INV_APPAREL" hidden="1">"c20813"</definedName>
    <definedName name="IQ_MANUFACTURING_INV_BEVERAGE" hidden="1">"c20814"</definedName>
    <definedName name="IQ_MANUFACTURING_INV_CHEMICALS" hidden="1">"c20815"</definedName>
    <definedName name="IQ_MANUFACTURING_INV_COMPUTER" hidden="1">"c20816"</definedName>
    <definedName name="IQ_MANUFACTURING_INV_DUR" hidden="1">"c20817"</definedName>
    <definedName name="IQ_MANUFACTURING_INV_DUR_MISC" hidden="1">"c20818"</definedName>
    <definedName name="IQ_MANUFACTURING_INV_ELECTRIC" hidden="1">"c20819"</definedName>
    <definedName name="IQ_MANUFACTURING_INV_FAB_METALS" hidden="1">"c20820"</definedName>
    <definedName name="IQ_MANUFACTURING_INV_FOOD" hidden="1">"c20821"</definedName>
    <definedName name="IQ_MANUFACTURING_INV_FURNITURE" hidden="1">"c20822"</definedName>
    <definedName name="IQ_MANUFACTURING_INV_LEATHER" hidden="1">"c20823"</definedName>
    <definedName name="IQ_MANUFACTURING_INV_MACHINERY" hidden="1">"c20824"</definedName>
    <definedName name="IQ_MANUFACTURING_INV_MINERAL" hidden="1">"c20825"</definedName>
    <definedName name="IQ_MANUFACTURING_INV_NONDUR" hidden="1">"c20826"</definedName>
    <definedName name="IQ_MANUFACTURING_INV_PAPER" hidden="1">"c20827"</definedName>
    <definedName name="IQ_MANUFACTURING_INV_PETROLEUM" hidden="1">"c20828"</definedName>
    <definedName name="IQ_MANUFACTURING_INV_PLASTICS" hidden="1">"c20829"</definedName>
    <definedName name="IQ_MANUFACTURING_INV_PRIMARY_METALS" hidden="1">"c20830"</definedName>
    <definedName name="IQ_MANUFACTURING_INV_PRINTING" hidden="1">"c20831"</definedName>
    <definedName name="IQ_MANUFACTURING_INV_SALES_RATIO" hidden="1">"c20832"</definedName>
    <definedName name="IQ_MANUFACTURING_INV_TEXTILE_MILLS" hidden="1">"c20833"</definedName>
    <definedName name="IQ_MANUFACTURING_INV_TEXTILE_PRODUCTS" hidden="1">"c20834"</definedName>
    <definedName name="IQ_MANUFACTURING_INV_TOTAL" hidden="1">"c20835"</definedName>
    <definedName name="IQ_MANUFACTURING_INV_TRANSPORTATION" hidden="1">"c20836"</definedName>
    <definedName name="IQ_MANUFACTURING_INV_WOOD" hidden="1">"c20837"</definedName>
    <definedName name="IQ_MANUFACTURING_NEW_ORDERS" hidden="1">"c20838"</definedName>
    <definedName name="IQ_MANUFACTURING_NEW_ORDERS_COMPUTERS" hidden="1">"c20839"</definedName>
    <definedName name="IQ_MANUFACTURING_NEW_ORDERS_DUR" hidden="1">"c20840"</definedName>
    <definedName name="IQ_MANUFACTURING_NEW_ORDERS_ELECTRIC" hidden="1">"c20841"</definedName>
    <definedName name="IQ_MANUFACTURING_NEW_ORDERS_FAB_METALS" hidden="1">"c20842"</definedName>
    <definedName name="IQ_MANUFACTURING_NEW_ORDERS_FURNITURE" hidden="1">"c20843"</definedName>
    <definedName name="IQ_MANUFACTURING_NEW_ORDERS_MACHINERY" hidden="1">"c20844"</definedName>
    <definedName name="IQ_MANUFACTURING_NEW_ORDERS_METALS" hidden="1">"c20845"</definedName>
    <definedName name="IQ_MANUFACTURING_NEW_ORDERS_NONDUR" hidden="1">"c20846"</definedName>
    <definedName name="IQ_MANUFACTURING_NEW_ORDERS_TRANSPORTATION" hidden="1">"c20847"</definedName>
    <definedName name="IQ_MANUFACTURING_SHIPMENTS_APPAREL" hidden="1">"c20848"</definedName>
    <definedName name="IQ_MANUFACTURING_SHIPMENTS_BEVERAGE" hidden="1">"c20849"</definedName>
    <definedName name="IQ_MANUFACTURING_SHIPMENTS_CHEMICALS" hidden="1">"c20850"</definedName>
    <definedName name="IQ_MANUFACTURING_SHIPMENTS_DUR" hidden="1">"c20851"</definedName>
    <definedName name="IQ_MANUFACTURING_SHIPMENTS_DUR_COMPUTER" hidden="1">"c20852"</definedName>
    <definedName name="IQ_MANUFACTURING_SHIPMENTS_DUR_ELECTRIC" hidden="1">"c20853"</definedName>
    <definedName name="IQ_MANUFACTURING_SHIPMENTS_DUR_FAB_METALS" hidden="1">"c20854"</definedName>
    <definedName name="IQ_MANUFACTURING_SHIPMENTS_DUR_FURNITURE" hidden="1">"c20855"</definedName>
    <definedName name="IQ_MANUFACTURING_SHIPMENTS_DUR_MACHINERY" hidden="1">"c20856"</definedName>
    <definedName name="IQ_MANUFACTURING_SHIPMENTS_DUR_MINERALS" hidden="1">"c20857"</definedName>
    <definedName name="IQ_MANUFACTURING_SHIPMENTS_DUR_MISC" hidden="1">"c20858"</definedName>
    <definedName name="IQ_MANUFACTURING_SHIPMENTS_DUR_PRIM_METALS" hidden="1">"c20859"</definedName>
    <definedName name="IQ_MANUFACTURING_SHIPMENTS_DUR_TRANSPORTATION" hidden="1">"c20860"</definedName>
    <definedName name="IQ_MANUFACTURING_SHIPMENTS_DUR_WOOD" hidden="1">"c20861"</definedName>
    <definedName name="IQ_MANUFACTURING_SHIPMENTS_FOOD" hidden="1">"c20862"</definedName>
    <definedName name="IQ_MANUFACTURING_SHIPMENTS_LEATHER" hidden="1">"c20863"</definedName>
    <definedName name="IQ_MANUFACTURING_SHIPMENTS_NONDUR" hidden="1">"c20864"</definedName>
    <definedName name="IQ_MANUFACTURING_SHIPMENTS_PAPER" hidden="1">"c20865"</definedName>
    <definedName name="IQ_MANUFACTURING_SHIPMENTS_PETROLEUM" hidden="1">"c20866"</definedName>
    <definedName name="IQ_MANUFACTURING_SHIPMENTS_PLASTICS" hidden="1">"c20867"</definedName>
    <definedName name="IQ_MANUFACTURING_SHIPMENTS_PRINTING" hidden="1">"c20868"</definedName>
    <definedName name="IQ_MANUFACTURING_SHIPMENTS_TEXTILE_MILLS" hidden="1">"c20869"</definedName>
    <definedName name="IQ_MANUFACTURING_SHIPMENTS_TEXTILE_PRODUCTS" hidden="1">"c20870"</definedName>
    <definedName name="IQ_MANUFACTURING_SHIPMENTS_TOTAL" hidden="1">"c20871"</definedName>
    <definedName name="IQ_MANUFACTURING_UNFILLED_ORDERS" hidden="1">"c20872"</definedName>
    <definedName name="IQ_MANUFACTURING_UNFILLED_ORDERS_COMPUTERS" hidden="1">"c20873"</definedName>
    <definedName name="IQ_MANUFACTURING_UNFILLED_ORDERS_DUR" hidden="1">"c20874"</definedName>
    <definedName name="IQ_MANUFACTURING_UNFILLED_ORDERS_ELECTRIC" hidden="1">"c20875"</definedName>
    <definedName name="IQ_MANUFACTURING_UNFILLED_ORDERS_FAB_METALS" hidden="1">"c20876"</definedName>
    <definedName name="IQ_MANUFACTURING_UNFILLED_ORDERS_FURNITURE" hidden="1">"c20877"</definedName>
    <definedName name="IQ_MANUFACTURING_UNFILLED_ORDERS_MACHINERY" hidden="1">"c20878"</definedName>
    <definedName name="IQ_MANUFACTURING_UNFILLED_ORDERS_METALS" hidden="1">"c20879"</definedName>
    <definedName name="IQ_MANUFACTURING_UNFILLED_ORDERS_TRANSPORTATION" hidden="1">"c20880"</definedName>
    <definedName name="IQ_MARKETING_OTHER_PROF_SERVICES_THRIFT" hidden="1">"c24788"</definedName>
    <definedName name="IQ_MATURITY_ONE_YEAR_LESS_FDIC" hidden="1">"c6425"</definedName>
    <definedName name="IQ_MBS_OTHER_ISSUED_FNMA_HTM_AMORT_COST_FFIEC" hidden="1">"c20444"</definedName>
    <definedName name="IQ_MBS_OTHER_ISSUED_FNMA_HTM_FAIR_VAL_FFIEC" hidden="1">"c20479"</definedName>
    <definedName name="IQ_MBS_OTHER_ISSUED_FNMA_OTHERS_AFS_AMORT_COST_FFIEC" hidden="1">"c20496"</definedName>
    <definedName name="IQ_MBS_OTHER_ISSUED_FNMA_OTHERS_AFS_FAIR_VAL_FFIEC" hidden="1">"c20461"</definedName>
    <definedName name="IQ_MBS_PASS_THROUGH_FNMA_AFS_AMORT_COST_FFIEC" hidden="1">"c20494"</definedName>
    <definedName name="IQ_MBS_PASS_THROUGH_FNMA_AFS_FAIR_VAL_FFIEC" hidden="1">"c20459"</definedName>
    <definedName name="IQ_MBS_PASS_THROUGH_FNMA_HTM_AMORT_COST_FFIEC" hidden="1">"c20442"</definedName>
    <definedName name="IQ_MBS_PASS_THROUGH_FNMA_HTM_FAIR_VAL_FFIEC" hidden="1">"c20477"</definedName>
    <definedName name="IQ_MBS_PASS_THROUGH_GNMA_AFS_AMORT_COST_FFIEC" hidden="1">"c20493"</definedName>
    <definedName name="IQ_MBS_PASS_THROUGH_GNMA_AFS_FAIR_VAL_FFIEC" hidden="1">"c20458"</definedName>
    <definedName name="IQ_MBS_PASS_THROUGH_GNMA_HTM_AMORT_COST_FFIEC" hidden="1">"c20441"</definedName>
    <definedName name="IQ_MBS_PASS_THROUGH_GNMA_HTM_FAIR_VAL_FFIEC" hidden="1">"c20476"</definedName>
    <definedName name="IQ_MBS_PASS_THROUGH_OTHER_AFS_AMORT_COST_FFIEC" hidden="1">"c20495"</definedName>
    <definedName name="IQ_MBS_PASS_THROUGH_OTHER_AFS_FAIR_VAL_FFIEC" hidden="1">"c20460"</definedName>
    <definedName name="IQ_MBS_PASS_THROUGH_OTHER_HTM_AMORT_COST_FFIEC" hidden="1">"c20443"</definedName>
    <definedName name="IQ_MBS_PASS_THROUGH_OTHER_HTM_FAIR_VAL_FFIEC" hidden="1">"c20478"</definedName>
    <definedName name="IQ_MEMO_LOANS_SOLD_WITH_RECOURSE_120_DAYS_LESS_THRIFT" hidden="1">"c25337"</definedName>
    <definedName name="IQ_MEMO_LOANS_SOLD_WITH_RECOURSE_GREATER_THAN_120_DAYS_THRIFT" hidden="1">"c25338"</definedName>
    <definedName name="IQ_MEMO_REFINANCING_LOANS_THRIFT" hidden="1">"c25336"</definedName>
    <definedName name="IQ_MERGER_CM" hidden="1">"c715"</definedName>
    <definedName name="IQ_MERGER_RESTRUCTURE_CM" hidden="1">"c721"</definedName>
    <definedName name="IQ_METRIC_NAME" hidden="1">"c18017"</definedName>
    <definedName name="IQ_MINIMUM_RENTAL" hidden="1">"c26970"</definedName>
    <definedName name="IQ_MINORITY_INT_AVG_ASSETS_THRIFT" hidden="1">"c25660"</definedName>
    <definedName name="IQ_MINORITY_INT_REDEEM" hidden="1">"c25787"</definedName>
    <definedName name="IQ_MINORITY_INT_REDEEM_TOT" hidden="1">"c25789"</definedName>
    <definedName name="IQ_MINORITY_INT_THRIFT" hidden="1">"c24926"</definedName>
    <definedName name="IQ_MINORITY_INTEREST_CM" hidden="1">"c729"</definedName>
    <definedName name="IQ_MISCELLANEOUS_ASSETS_ALL_OTHER_ACCOUNTS_THRIFT" hidden="1">"c25437"</definedName>
    <definedName name="IQ_MISCELLANEOUS_ASSETS_EMPLOYEE_BENEFIT_RETIREMENT_RELATED_ACCOUNTS_THRIFT" hidden="1">"c25421"</definedName>
    <definedName name="IQ_MISCELLANEOUS_ASSETS_PERSONAL_TRUST_AGENCY_INV_MANAGEMENT_ACCOUNTS_THRIFT" hidden="1">"c25405"</definedName>
    <definedName name="IQ_MMDA_SAVINGS_TOTAL_DEPOSITS_THRIFT" hidden="1">"c25778"</definedName>
    <definedName name="IQ_MOBILE_HOME_LOANS_THRIFT" hidden="1">"c24863"</definedName>
    <definedName name="IQ_MONEY_MARKET_DEPOSIT_ACCOUNTS_FDIC" hidden="1">"c6553"</definedName>
    <definedName name="IQ_MONEY_MARKET_DEPOSIT_ACCOUNTS_THRIFT" hidden="1">"c24999"</definedName>
    <definedName name="IQ_MONEY_SUPPLY_M1" hidden="1">"c20881"</definedName>
    <definedName name="IQ_MONEY_SUPPLY_M2" hidden="1">"c20882"</definedName>
    <definedName name="IQ_MONTH" hidden="1">15000</definedName>
    <definedName name="IQ_MORTGAGE_ASSET_BACKED_SEC_ELIGIBLE_20_PCT_RISK_WEIGHT_THRIFT" hidden="1">"c25057"</definedName>
    <definedName name="IQ_MORTGAGE_ASSET_BACKED_SEC_ELIGIBLE_50_PCT_RISK_WEIGHT_THRIFT" hidden="1">"c25066"</definedName>
    <definedName name="IQ_MORTGAGE_BACKED_SEC_ADJUSTED_NCOS_THRIFT" hidden="1">"c25198"</definedName>
    <definedName name="IQ_MORTGAGE_BACKED_SEC_GVA_CHARGE_OFFS_THRIFT" hidden="1">"c25113"</definedName>
    <definedName name="IQ_MORTGAGE_BACKED_SEC_GVA_RECOVERIES_THRIFT" hidden="1">"c25144"</definedName>
    <definedName name="IQ_MORTGAGE_BACKED_SEC_INV_SEC_THRIFT" hidden="1">"c25673"</definedName>
    <definedName name="IQ_MORTGAGE_BACKED_SEC_SVA_PROVISIONS_TRANSFERS_FROM_GVA_THRIFT" hidden="1">"c25167"</definedName>
    <definedName name="IQ_MORTGAGE_BACKED_SECURITIES_FDIC" hidden="1">"c6402"</definedName>
    <definedName name="IQ_MORTGAGE_LOAN_SERVICING_FEES_THRIFT" hidden="1">"c24766"</definedName>
    <definedName name="IQ_MORTGAGE_LOANS_ADJUSTED_NCOS_TOTAL_THRIFT" hidden="1">"c25199"</definedName>
    <definedName name="IQ_MORTGAGE_LOANS_CASH_REPAYMENT_PRINCIPAL_THRIFT" hidden="1">"c25334"</definedName>
    <definedName name="IQ_MORTGAGE_LOANS_DEBITS_LESS_CREDITS_OTHER_THAN_REPAYMENT_PRINCIPAL_THRIFT" hidden="1">"c25335"</definedName>
    <definedName name="IQ_MORTGAGE_LOANS_FORECLOSED_DURING_QUARTER_TOTAL_THRIFT" hidden="1">"c25236"</definedName>
    <definedName name="IQ_MORTGAGE_LOANS_GROSS_LOANS_THRIFT" hidden="1">"c25721"</definedName>
    <definedName name="IQ_MORTGAGE_LOANS_GVA_RECOVERIES_TOTAL_THRIFT" hidden="1">"c25145"</definedName>
    <definedName name="IQ_MORTGAGE_LOANS_PARTICIPATIONS_PURCHASED_FROM_ENTITIES_OTHER_THAN_FEDERALLY_INSURED_DEPOSITORY_INSTITUTIONS_THEIR_SUBSIDIARIES_THRIFT" hidden="1">"c25326"</definedName>
    <definedName name="IQ_MORTGAGE_LOANS_PARTICIPATIONS_PURCHASED_SECURED_1_4_DWELLING_UNITS_THRIFT" hidden="1">"c25325"</definedName>
    <definedName name="IQ_MORTGAGE_LOANS_PARTICIPATIONS_PURCHASED_SECURED_HOME_EQUITY_JUNIOR_LIENS_THRIFT" hidden="1">"c25327"</definedName>
    <definedName name="IQ_MORTGAGE_LOANS_PARTICIPATIONS_PURCHASED_SECURED_MULTIFAMILY_5_MORE_DWELLING_UNITS_THRIFT" hidden="1">"c25328"</definedName>
    <definedName name="IQ_MORTGAGE_LOANS_PARTICIPATIONS_PURCHASED_SECURED_NONRES_THRIFT" hidden="1">"c25329"</definedName>
    <definedName name="IQ_MORTGAGE_LOANS_PARTICIPATIONS_SOLD_SECURED_1_4_DWELLING_UNITS_THRIFT" hidden="1">"c25330"</definedName>
    <definedName name="IQ_MORTGAGE_LOANS_PARTICIPATIONS_SOLD_SECURED_HOME_EQUITY_JUNIOR_LIENS_THRIFT" hidden="1">"c25331"</definedName>
    <definedName name="IQ_MORTGAGE_LOANS_PARTICIPATIONS_SOLD_SECURED_MULTIFAMILY_5_MORE_DWELLING_UNITS_THRIFT" hidden="1">"c25332"</definedName>
    <definedName name="IQ_MORTGAGE_LOANS_PARTICIPATIONS_SOLD_SECURED_NONRES_THRIFT" hidden="1">"c25333"</definedName>
    <definedName name="IQ_MORTGAGE_LOANS_RISK_BASED_CAPITAL_THRIFT" hidden="1">"c25706"</definedName>
    <definedName name="IQ_MORTGAGE_LOANS_SECURED_NON_RES_PROPERTY_100000_THROUGH_250000_THRIFT" hidden="1">"c24954"</definedName>
    <definedName name="IQ_MORTGAGE_LOANS_SECURED_NON_RES_PROPERTY_250000_THROUGH_1000000_THRIFT" hidden="1">"c24956"</definedName>
    <definedName name="IQ_MORTGAGE_LOANS_SECURED_NON_RES_PROPERTY_LESS_THAN_EQUAL_100000_THRIFT" hidden="1">"c24952"</definedName>
    <definedName name="IQ_MORTGAGE_LOANS_SVA_PROVISIONS_TRANSFERS_FROM_GVA_TOTAL_THRIFT" hidden="1">"c25168"</definedName>
    <definedName name="IQ_MORTGAGE_LOANS_TOTAL_GVA_CHARGE_OFFS_THRIFT" hidden="1">"c25114"</definedName>
    <definedName name="IQ_MORTGAGE_LOANS_TOTAL_LOANS_THRIFT" hidden="1">"c25740"</definedName>
    <definedName name="IQ_MORTGAGE_SERVICING_FDIC" hidden="1">"c6335"</definedName>
    <definedName name="IQ_MORTGAGE_SERVICING_RIGHTS_AMOUNTS_NETTED_THRIFT" hidden="1">"c25504"</definedName>
    <definedName name="IQ_MORTGAGE_SERVICING_RIGHTS_LEVEL_1_THRIFT" hidden="1">"c25500"</definedName>
    <definedName name="IQ_MORTGAGE_SERVICING_RIGHTS_LEVEL_2_THRIFT" hidden="1">"c25501"</definedName>
    <definedName name="IQ_MORTGAGE_SERVICING_RIGHTS_LEVEL_3_THRIFT" hidden="1">"c25502"</definedName>
    <definedName name="IQ_MORTGAGE_SERVICING_RIGHTS_TOTAL_AFTER_NETTING_THRIFT" hidden="1">"c25505"</definedName>
    <definedName name="IQ_MORTGAGE_SERVICING_RIGHTS_TOTAL_BEFORE_NETTING_THRIFT" hidden="1">"c25503"</definedName>
    <definedName name="IQ_MTD" hidden="1">800000</definedName>
    <definedName name="IQ_MULTIFAMILY_5_MORE_DWELLING_UNITS_CONSTRUCTION_MORTGAGE_LOANS_ADJUSTED_NCOS_TOTAL_THRIFT" hidden="1">"c25201"</definedName>
    <definedName name="IQ_MULTIFAMILY_5_MORE_DWELLING_UNITS_CONSTRUCTION_MORTGAGE_LOANS_GVA_CHARGE_OFFS_THRIFT" hidden="1">"c25116"</definedName>
    <definedName name="IQ_MULTIFAMILY_5_MORE_DWELLING_UNITS_CONSTRUCTION_MORTGAGE_LOANS_GVA_RECOVERIES_THRIFT" hidden="1">"c25147"</definedName>
    <definedName name="IQ_MULTIFAMILY_5_MORE_DWELLING_UNITS_CONSTRUCTION_MORTGAGE_LOANS_SVA_PROVISIONS_TRANSFERS_FROM_GVA_TOTAL_THRIFT" hidden="1">"c25170"</definedName>
    <definedName name="IQ_MULTIFAMILY_5_MORE_DWELLING_UNITS_IN_PROCESS_FORECLOSURE_THRIFT" hidden="1">"c25307"</definedName>
    <definedName name="IQ_MULTIFAMILY_5_MORE_DWELLING_UNITS_PML_ADJUSTED_NCOS_TOTAL_THRIFT" hidden="1">"c25206"</definedName>
    <definedName name="IQ_MULTIFAMILY_5_MORE_DWELLING_UNITS_PML_GVA_CHARGE_OFFS_THRIFT" hidden="1">"c25121"</definedName>
    <definedName name="IQ_MULTIFAMILY_5_MORE_DWELLING_UNITS_PML_GVA_RECOVERIES_THRIFT" hidden="1">"c25152"</definedName>
    <definedName name="IQ_MULTIFAMILY_5_MORE_DWELLING_UNITS_PML_SVA_PROVISIONS_TRANSFERS_FROM_GVA_TOTAL_THRIFT" hidden="1">"c25175"</definedName>
    <definedName name="IQ_MULTIFAMILY_5_MORE_LOANS_TOTAL_LOANS_THRIFT" hidden="1">"c25745"</definedName>
    <definedName name="IQ_MULTIFAMILY_LOANS_GROSS_LOANS_THRIFT" hidden="1">"c25729"</definedName>
    <definedName name="IQ_MULTIFAMILY_LOANS_RISK_BASED_CAPITAL_THRIFT" hidden="1">"c25714"</definedName>
    <definedName name="IQ_MULTIFAMILY_RESIDENTIAL_LOANS_FDIC" hidden="1">"c6311"</definedName>
    <definedName name="IQ_MUNICIPAL_SEC_INV_SEC_THRIFT" hidden="1">"c25672"</definedName>
    <definedName name="IQ_MUTUAL_FUND_ACQUISITIONS_OTHER" hidden="1">"c20425"</definedName>
    <definedName name="IQ_MUTUAL_FUND_APPRECIATION_DEPRECIATION" hidden="1">"c20424"</definedName>
    <definedName name="IQ_MUTUAL_FUND_BOP" hidden="1">"c20420"</definedName>
    <definedName name="IQ_MUTUAL_FUND_EOP" hidden="1">"c20426"</definedName>
    <definedName name="IQ_MUTUAL_FUND_NET_SALES" hidden="1">"c20423"</definedName>
    <definedName name="IQ_MUTUAL_FUND_REDEMPTIONS" hidden="1">"c20422"</definedName>
    <definedName name="IQ_MUTUAL_FUND_SALES" hidden="1">"c20421"</definedName>
    <definedName name="IQ_MUTUAL_FUNDS_EQUITY_ALL_OTHER_ACCOUNTS_THRIFT" hidden="1">"c25428"</definedName>
    <definedName name="IQ_MUTUAL_FUNDS_EQUITY_EMPLOYEE_BENEFIT_RETIREMENT_RELATED_ACCOUNTS_THRIFT" hidden="1">"c25412"</definedName>
    <definedName name="IQ_MUTUAL_FUNDS_EQUITY_PERSONAL_TRUST_AGENCY_INV_MANAGEMENT_ACCOUNTS_THRIFT" hidden="1">"c25396"</definedName>
    <definedName name="IQ_MUTUAL_FUNDS_MONEY_MARKET_ALL_OTHER_ACCOUNTS_THRIFT" hidden="1">"c25427"</definedName>
    <definedName name="IQ_MUTUAL_FUNDS_MONEY_MARKET_EMPLOYEE_BENEFIT_RETIREMENT_RELATED_ACCOUNTS_THRIFT" hidden="1">"c25411"</definedName>
    <definedName name="IQ_MUTUAL_FUNDS_MONEY_MARKET_PERSONAL_TRUST_AGENCY_INV_MANAGEMENT_ACCOUNTS_THRIFT" hidden="1">"c25395"</definedName>
    <definedName name="IQ_MUTUAL_FUNDS_OTHER_ALL_OTHER_ACCOUNTS_THRIFT" hidden="1">"c25429"</definedName>
    <definedName name="IQ_MUTUAL_FUNDS_OTHER_EMPLOYEE_BENEFIT_RETIREMENT_RELATED_ACCOUNTS_THRIFT" hidden="1">"c25413"</definedName>
    <definedName name="IQ_MUTUAL_FUNDS_OTHER_PERSONAL_TRUST_AGENCY_INV_MANAGEMENT_ACCOUNTS_THRIFT" hidden="1">"c25397"</definedName>
    <definedName name="IQ_NAMES_REVISION_DATE_" hidden="1">40218.8268634259</definedName>
    <definedName name="IQ_NATURAL_RESOURCES_COST" hidden="1">"c17550"</definedName>
    <definedName name="IQ_NAV_SHARE_EST_NOTE" hidden="1">"c17522"</definedName>
    <definedName name="IQ_NAV_SHARE_EST_NOTE_CIQ" hidden="1">"c17475"</definedName>
    <definedName name="IQ_NCLS_CLOSED_END_1_4_FAMILY_LOANS_TOTAL_LOANS_THRIFT" hidden="1">"c25769"</definedName>
    <definedName name="IQ_NCLS_COMM_LOANS_TOTAL_LOANS_THRIFT" hidden="1">"c25775"</definedName>
    <definedName name="IQ_NCLS_COMM_RE_FARM_LOANS_TOTAL_LOANS_THRIFT" hidden="1">"c25771"</definedName>
    <definedName name="IQ_NCLS_COMM_RE_NONFARM_NONRESIDENTIAL_TOTAL_LOANS_THRIFT" hidden="1">"c25773"</definedName>
    <definedName name="IQ_NCLS_CONSTRUCTION_LAND_DEVELOPMENT_LOANS_TOTAL_LOANS_THRIFT" hidden="1">"c25767"</definedName>
    <definedName name="IQ_NCLS_CONSUMER_LOANS_TOTAL_LOANS_THRIFT" hidden="1">"c25776"</definedName>
    <definedName name="IQ_NCLS_LAND_LOANS_TOTAL_LOANS_THRIFT" hidden="1">"c25772"</definedName>
    <definedName name="IQ_NCLS_MULTIFAMILY_5_MORE_LOANS_TOTAL_LOANS_THRIFT" hidden="1">"c25770"</definedName>
    <definedName name="IQ_NCLS_TOTAL_1_4_FAMILY_LOANS_TOTAL_LOANS_THRIFT" hidden="1">"c25768"</definedName>
    <definedName name="IQ_NCLS_TOTAL_LOANS_TOTAL_LOANS_THRIFT" hidden="1">"c25765"</definedName>
    <definedName name="IQ_NCLS_TOTAL_MORTGAGE_LOANS_TOTAL_LOANS_THRIFT" hidden="1">"c25766"</definedName>
    <definedName name="IQ_NCLS_TOTAL_NON_RE_LOANS_TOTAL_LOANS_THRIFT" hidden="1">"c25774"</definedName>
    <definedName name="IQ_NCOS_CLOSED_END_1_4_FAMILY_LOANS_TOTAL_LOANS_THRIFT" hidden="1">"c25757"</definedName>
    <definedName name="IQ_NCOS_COMM_LOANS_TOTAL_LOANS_THRIFT" hidden="1">"c25763"</definedName>
    <definedName name="IQ_NCOS_COMM_RE_FARM_LOANS_TOTAL_LOANS_THRIFT" hidden="1">"c25759"</definedName>
    <definedName name="IQ_NCOS_COMM_RE_NONFARM_NONRESIDENTIAL_TOTAL_LOANS_THRIFT" hidden="1">"c25761"</definedName>
    <definedName name="IQ_NCOS_CONSTRUCTION_LAND_DEVELOPMENT_LOANS_TOTAL_LOANS_THRIFT" hidden="1">"c25755"</definedName>
    <definedName name="IQ_NCOS_CONSUMER_LOANS_TOTAL_LOANS_THRIFT" hidden="1">"c25764"</definedName>
    <definedName name="IQ_NCOS_LAND_LOANS_TOTAL_LOANS_THRIFT" hidden="1">"c25760"</definedName>
    <definedName name="IQ_NCOS_MULTIFAMILY_5_MORE_LOANS_TOTAL_LOANS_THRIFT" hidden="1">"c25758"</definedName>
    <definedName name="IQ_NCOS_TOTAL_1_4_FAMILY_LOANS_TOTAL_LOANS_THRIFT" hidden="1">"c25756"</definedName>
    <definedName name="IQ_NCOS_TOTAL_LOANS_TOTAL_LOANS_THRIFT" hidden="1">"c25753"</definedName>
    <definedName name="IQ_NCOS_TOTAL_MORTGAGE_LOANS_TOTAL_LOANS_THRIFT" hidden="1">"c25754"</definedName>
    <definedName name="IQ_NCOS_TOTAL_NON_RE_LOANS_TOTAL_LOANS_THRIFT" hidden="1">"c25762"</definedName>
    <definedName name="IQ_NET_CHARGE_OFFS_FDIC" hidden="1">"c6641"</definedName>
    <definedName name="IQ_NET_CHARGE_OFFS_LOANS_FDIC" hidden="1">"c6751"</definedName>
    <definedName name="IQ_NET_DEBT_ISSUED_CM" hidden="1">"c753"</definedName>
    <definedName name="IQ_NET_FED_FUNDS_PURCHASED_TOTAL_ASSETS_THRIFT" hidden="1">"c25704"</definedName>
    <definedName name="IQ_NET_FIDUCIARY_RELATED_SERVICES_INC_THRIFT" hidden="1">"c24815"</definedName>
    <definedName name="IQ_NET_GAIN_SALE_AFS_SEC_THRIFT" hidden="1">"c24770"</definedName>
    <definedName name="IQ_NET_GAIN_SALE_LOANS_HELD_INV_THRIFT" hidden="1">"c24774"</definedName>
    <definedName name="IQ_NET_GAIN_SALE_LOANS_LEASES_HFS_THRIFT" hidden="1">"c24771"</definedName>
    <definedName name="IQ_NET_GAIN_SALE_OTHER_ASSETS_HELD_INV_THRIFT" hidden="1">"c24775"</definedName>
    <definedName name="IQ_NET_GAIN_SALE_OTHER_ASSETS_HFS_THRIFT" hidden="1">"c24772"</definedName>
    <definedName name="IQ_NET_GAIN_SALE_SEC_HTM_THRIFT" hidden="1">"c24773"</definedName>
    <definedName name="IQ_NET_GAINS_FIN_ASSETS_LIABILITIES_FV_THRIFT" hidden="1">"c24776"</definedName>
    <definedName name="IQ_NET_IMPAIR_LOSS_FFIEC" hidden="1">"c25848"</definedName>
    <definedName name="IQ_NET_INCOME_AVG_ASSETS_THRIFT" hidden="1">"c25661"</definedName>
    <definedName name="IQ_NET_INCOME_FDIC" hidden="1">"c6587"</definedName>
    <definedName name="IQ_NET_INCOME_LOCOM_ADJUST_THRIFT" hidden="1">"c24779"</definedName>
    <definedName name="IQ_NET_INCOME_LOSS_ATTRIBUTABLE_SAVINGS_ASSOCIATION_THRIFT" hidden="1">"c25009"</definedName>
    <definedName name="IQ_NET_INCOME_REPOSSESS_ASSETS_THRIFT" hidden="1">"c24778"</definedName>
    <definedName name="IQ_NET_INCOME_SALE_ASSETS_HFS_AFS_SEC_THRIFT" hidden="1">"c24769"</definedName>
    <definedName name="IQ_NET_INT_INC_BNK_FDIC" hidden="1">"c6570"</definedName>
    <definedName name="IQ_NET_INT_INC_CM" hidden="1">"c765"</definedName>
    <definedName name="IQ_NET_INT_INCOME_AFTER_PROVISION_THRIFT" hidden="1">"c25871"</definedName>
    <definedName name="IQ_NET_INT_INCOME_AVG_ASSETS_THRIFT" hidden="1">"c25649"</definedName>
    <definedName name="IQ_NET_INT_INCOME_AVG_EARNING_ASSETS_THRIFT" hidden="1">"c25668"</definedName>
    <definedName name="IQ_NET_INT_INCOME_THRIFT" hidden="1">"c24765"</definedName>
    <definedName name="IQ_NET_INTEREST_MARGIN_FDIC" hidden="1">"c6726"</definedName>
    <definedName name="IQ_NET_LOAN_LOSSES_AVG_LOANS_THRIFT" hidden="1">"c25635"</definedName>
    <definedName name="IQ_NET_LOANS_CORE_DEPOSITS_THRIFT" hidden="1">"c25628"</definedName>
    <definedName name="IQ_NET_LOANS_EQUITY_THRIFT" hidden="1">"c25632"</definedName>
    <definedName name="IQ_NET_LOANS_LEASES_CORE_DEPOSITS_FDIC" hidden="1">"c6743"</definedName>
    <definedName name="IQ_NET_LOANS_LEASES_DEPOSITS_FDIC" hidden="1">"c6742"</definedName>
    <definedName name="IQ_NET_LOANS_LEASES_LETTERS_CREDIT_TOTAL_ASSETS_THRIFT" hidden="1">"c25698"</definedName>
    <definedName name="IQ_NET_LOANS_LEASES_TOTAL_ASSETS_THRIFT" hidden="1">"c25694"</definedName>
    <definedName name="IQ_NET_LOANS_TOTAL_DEPOSITS_THRIFT" hidden="1">"c25627"</definedName>
    <definedName name="IQ_NET_LOSSES_FIDUCIARY_RELATED_SERVICES_THRIFT" hidden="1">"c24813"</definedName>
    <definedName name="IQ_NET_NEW_CLIENT_ASSETS" hidden="1">"c20430"</definedName>
    <definedName name="IQ_NET_NONCORE_FUNDING_DEPENDENCE_SHORT_TERM_THRIFT" hidden="1">"c25624"</definedName>
    <definedName name="IQ_NET_NONCORE_FUNDING_DEPENDENCE_THRIFT" hidden="1">"c25623"</definedName>
    <definedName name="IQ_NET_OCCUPANCY_EXP_ADJUSTED_OPERATING_INCOME_THRIFT" hidden="1">"c25686"</definedName>
    <definedName name="IQ_NET_OPERATING_INCOME_ASSETS_FDIC" hidden="1">"c6729"</definedName>
    <definedName name="IQ_NET_PC_WRITTEN" hidden="1">"c1027"</definedName>
    <definedName name="IQ_NET_PROVISION_LOSS_GVA_THRIFT" hidden="1">"c25092"</definedName>
    <definedName name="IQ_NET_PROVISION_LOSS_SVA_THRIFT" hidden="1">"c25100"</definedName>
    <definedName name="IQ_NET_PROVISION_LOSS_TVA_THRIFT" hidden="1">"c25107"</definedName>
    <definedName name="IQ_NET_SECURITIZATION_INCOME_FDIC" hidden="1">"c6669"</definedName>
    <definedName name="IQ_NET_SERVICING_FEES_ADJUSTED_OPERATING_INCOME_THRIFT" hidden="1">"c25690"</definedName>
    <definedName name="IQ_NET_SERVICING_FEES_FDIC" hidden="1">"c6668"</definedName>
    <definedName name="IQ_NEW_BASIS_ACCOUNTING_ADJUSTMENTS_SAVINGS_ASSOCIATION_THRIFT" hidden="1">"c25015"</definedName>
    <definedName name="IQ_NEW_DEPOSITS_RECEIVED_LESS_DEPOSITS_WITHDRAWN_THRIFT" hidden="1">"c25343"</definedName>
    <definedName name="IQ_NEXT_DIV_AMOUNT" hidden="1">"c17414"</definedName>
    <definedName name="IQ_NEXT_DIV_PAYMENT_DATE" hidden="1">"c17413"</definedName>
    <definedName name="IQ_NEXT_DIV_PAYMENT_TYPE" hidden="1">"c17415"</definedName>
    <definedName name="IQ_NEXT_DIV_RECORD_DATE" hidden="1">"c17412"</definedName>
    <definedName name="IQ_NEXT_XDIV_DATE" hidden="1">"c17411"</definedName>
    <definedName name="IQ_NI_BANK_NONCONTROLLING_INT_THRIFT" hidden="1">"c24798"</definedName>
    <definedName name="IQ_NI_COMPANY" hidden="1">"c25786"</definedName>
    <definedName name="IQ_NI_NONCONTROLLING_INT_THRIFT" hidden="1">"c24799"</definedName>
    <definedName name="IQ_NI_THRIFT" hidden="1">"c24800"</definedName>
    <definedName name="IQ_NOM_DOMESTIC_PURCHASES" hidden="1">"c20883"</definedName>
    <definedName name="IQ_NOM_EXPORT" hidden="1">"c20884"</definedName>
    <definedName name="IQ_NOM_EXPORT_GOODS" hidden="1">"c20885"</definedName>
    <definedName name="IQ_NOM_EXPORT_INCOME" hidden="1">"c20886"</definedName>
    <definedName name="IQ_NOM_EXPORT_SERVICES" hidden="1">"c20887"</definedName>
    <definedName name="IQ_NOM_GDP" hidden="1">"c20888"</definedName>
    <definedName name="IQ_NOM_GDP_RESIDUAL" hidden="1">"c20889"</definedName>
    <definedName name="IQ_NOM_GNP" hidden="1">"c20890"</definedName>
    <definedName name="IQ_NOM_GOVT_CONSUM_INVEST" hidden="1">"c20891"</definedName>
    <definedName name="IQ_NOM_GOVT_CONSUM_INVEST_DEF" hidden="1">"c20892"</definedName>
    <definedName name="IQ_NOM_GOVT_CONSUM_INVEST_DEF_CONSUM" hidden="1">"c20893"</definedName>
    <definedName name="IQ_NOM_GOVT_CONSUM_INVEST_DEF_INVEST" hidden="1">"c20894"</definedName>
    <definedName name="IQ_NOM_GOVT_CONSUM_INVEST_FEDERAL" hidden="1">"c20895"</definedName>
    <definedName name="IQ_NOM_GOVT_CONSUM_INVEST_NONDEF" hidden="1">"c20896"</definedName>
    <definedName name="IQ_NOM_GOVT_CONSUM_INVEST_NONDEF_CONSUM" hidden="1">"c20897"</definedName>
    <definedName name="IQ_NOM_GOVT_CONSUM_INVEST_NONDEF_INVEST" hidden="1">"c20898"</definedName>
    <definedName name="IQ_NOM_GOVT_CONSUM_INVEST_STATE_LOCAL" hidden="1">"c20899"</definedName>
    <definedName name="IQ_NOM_GOVT_CONSUM_INVEST_STATE_LOCAL_CONSUM" hidden="1">"c20900"</definedName>
    <definedName name="IQ_NOM_GOVT_CONSUM_INVEST_STATE_LOCAL_INVEST" hidden="1">"c20901"</definedName>
    <definedName name="IQ_NOM_IMPORT" hidden="1">"c20902"</definedName>
    <definedName name="IQ_NOM_IMPORT_GOODS" hidden="1">"c20903"</definedName>
    <definedName name="IQ_NOM_IMPORT_INCOME" hidden="1">"c20904"</definedName>
    <definedName name="IQ_NOM_IMPORT_SERVICES" hidden="1">"c20905"</definedName>
    <definedName name="IQ_NOM_NET_DOMESTIC_PRODUCTION" hidden="1">"c20906"</definedName>
    <definedName name="IQ_NOM_NET_EXPORT" hidden="1">"c20907"</definedName>
    <definedName name="IQ_NOM_PCE" hidden="1">"c20908"</definedName>
    <definedName name="IQ_NOM_PCE_CLOTHING" hidden="1">"c20909"</definedName>
    <definedName name="IQ_NOM_PCE_DUR_GOODS" hidden="1">"c20910"</definedName>
    <definedName name="IQ_NOM_PCE_DUR_GOODS_OTHER" hidden="1">"c20911"</definedName>
    <definedName name="IQ_NOM_PCE_FINANCIAL" hidden="1">"c20912"</definedName>
    <definedName name="IQ_NOM_PCE_FOOD_ACCOMADATIONS" hidden="1">"c20913"</definedName>
    <definedName name="IQ_NOM_PCE_FOOD_BEVERAGE" hidden="1">"c20914"</definedName>
    <definedName name="IQ_NOM_PCE_FURNISHINGS" hidden="1">"c20915"</definedName>
    <definedName name="IQ_NOM_PCE_GAS" hidden="1">"c20916"</definedName>
    <definedName name="IQ_NOM_PCE_GOOD" hidden="1">"c20917"</definedName>
    <definedName name="IQ_NOM_PCE_HEALTH_CARE" hidden="1">"c20918"</definedName>
    <definedName name="IQ_NOM_PCE_HOUSEHOLD_CONSUM" hidden="1">"c20919"</definedName>
    <definedName name="IQ_NOM_PCE_HOUSEHOLD_CONSUM_OTHER" hidden="1">"c20920"</definedName>
    <definedName name="IQ_NOM_PCE_HOUSING" hidden="1">"c20921"</definedName>
    <definedName name="IQ_NOM_PCE_MOTOR_VEHICLE" hidden="1">"c20922"</definedName>
    <definedName name="IQ_NOM_PCE_NONDUR_GOODS" hidden="1">"c20923"</definedName>
    <definedName name="IQ_NOM_PCE_NONDUR_GOODS_OTHER" hidden="1">"c20924"</definedName>
    <definedName name="IQ_NOM_PCE_NONPROFIT_CONSUM" hidden="1">"c20925"</definedName>
    <definedName name="IQ_NOM_PCE_NONPROFIT_OUTPUT" hidden="1">"c20926"</definedName>
    <definedName name="IQ_NOM_PCE_NONPROFIT_RECEIPTS" hidden="1">"c20927"</definedName>
    <definedName name="IQ_NOM_PCE_RECREATION_GOODS" hidden="1">"c20928"</definedName>
    <definedName name="IQ_NOM_PCE_RECREATION_SERVICES" hidden="1">"c20929"</definedName>
    <definedName name="IQ_NOM_PCE_SERVICES" hidden="1">"c20930"</definedName>
    <definedName name="IQ_NOM_PCE_TRANSPORTATION" hidden="1">"c20931"</definedName>
    <definedName name="IQ_NOM_PRIVATE_INVEST" hidden="1">"c20932"</definedName>
    <definedName name="IQ_NOM_PRIVATE_INVEST_EQUIP" hidden="1">"c20933"</definedName>
    <definedName name="IQ_NOM_PRIVATE_INVEST_EQUIP_OTHER" hidden="1">"c20934"</definedName>
    <definedName name="IQ_NOM_PRIVATE_INVEST_FIXED" hidden="1">"c20935"</definedName>
    <definedName name="IQ_NOM_PRIVATE_INVEST_INDUSTRIAL_EQUIP" hidden="1">"c20936"</definedName>
    <definedName name="IQ_NOM_PRIVATE_INVEST_INFO_EQUIP" hidden="1">"c20937"</definedName>
    <definedName name="IQ_NOM_PRIVATE_INVEST_INFO_EQUIP_COMPUTERS" hidden="1">"c20938"</definedName>
    <definedName name="IQ_NOM_PRIVATE_INVEST_INFO_EQUIP_OTHER" hidden="1">"c20939"</definedName>
    <definedName name="IQ_NOM_PRIVATE_INVEST_INFO_EQUIP_SOFTWARE" hidden="1">"c20940"</definedName>
    <definedName name="IQ_NOM_PRIVATE_INVEST_NONRES" hidden="1">"c20941"</definedName>
    <definedName name="IQ_NOM_PRIVATE_INVEST_PRIVATE_INV_CHANGE" hidden="1">"c20942"</definedName>
    <definedName name="IQ_NOM_PRIVATE_INVEST_PRIVATE_INV_FARMS" hidden="1">"c20943"</definedName>
    <definedName name="IQ_NOM_PRIVATE_INVEST_PRIVATE_INV_NONFARMS" hidden="1">"c20944"</definedName>
    <definedName name="IQ_NOM_PRIVATE_INVEST_RES" hidden="1">"c20945"</definedName>
    <definedName name="IQ_NOM_PRIVATE_INVEST_STRUCTURES" hidden="1">"c20946"</definedName>
    <definedName name="IQ_NOM_PRIVATE_INVEST_TRANSPORTATION_EQUIP" hidden="1">"c20947"</definedName>
    <definedName name="IQ_NOM_SALES_TO_DOMESTIC_PURCHASES" hidden="1">"c20948"</definedName>
    <definedName name="IQ_NOMINAL_GDP" hidden="1">"c20949"</definedName>
    <definedName name="IQ_NOMINAL_GDP_FC" hidden="1">"c20950"</definedName>
    <definedName name="IQ_NOMINAL_GDP_PER_CAPITA" hidden="1">"c20951"</definedName>
    <definedName name="IQ_NOMINAL_GDP_PER_CAPITA_FC" hidden="1">"c20952"</definedName>
    <definedName name="IQ_NON_INT_BEARING_DEMAND_DEPOSITS_THRIFT" hidden="1">"c25007"</definedName>
    <definedName name="IQ_NON_INT_EXP_AFTER_PROVISION_THRIFT" hidden="1">"c25872"</definedName>
    <definedName name="IQ_NON_INT_EXP_AVG_ASSETS_THRIFT" hidden="1">"c25784"</definedName>
    <definedName name="IQ_NON_INT_EXP_FDIC" hidden="1">"c6579"</definedName>
    <definedName name="IQ_NON_INT_EXP_THRIFT" hidden="1">"c24793"</definedName>
    <definedName name="IQ_NON_INT_INC_FDIC" hidden="1">"c6575"</definedName>
    <definedName name="IQ_NON_INT_INCOME_ADJUSTED_OPERATING_INCOME_THRIFT" hidden="1">"c25688"</definedName>
    <definedName name="IQ_NON_INT_INCOME_AVG_ASSETS_THRIFT" hidden="1">"c25650"</definedName>
    <definedName name="IQ_NON_INT_INCOME_THRIFT" hidden="1">"c24781"</definedName>
    <definedName name="IQ_NON_INTEREST_BEARING_DEPOSITS_ALL_OTHER_ACCOUNTS_THRIFT" hidden="1">"c25423"</definedName>
    <definedName name="IQ_NON_INTEREST_BEARING_DEPOSITS_EMPLOYEE_BENEFIT_RETIREMENT_RELATED_ACCOUNTS_THRIFT" hidden="1">"c25407"</definedName>
    <definedName name="IQ_NON_INTEREST_BEARING_DEPOSITS_PERSONAL_TRUST_AGENCY_INV_MANAGEMENT_ACCOUNTS_THRIFT" hidden="1">"c25391"</definedName>
    <definedName name="IQ_NON_MORTGAGE_AGRICULTURE_FARMERS_COMM_LOANS_100000_THROUGH_250000_THRIFT" hidden="1">"c24974"</definedName>
    <definedName name="IQ_NON_MORTGAGE_AGRICULTURE_FARMERS_COMM_LOANS_250000_THROUGH_500000_THRIFT" hidden="1">"c24976"</definedName>
    <definedName name="IQ_NON_MORTGAGE_AGRICULTURE_FARMERS_COMM_LOANS_LESS_THAN_EQUAL_100000_THRIFT" hidden="1">"c24972"</definedName>
    <definedName name="IQ_NON_MORTGAGE_LOANS_ADJUSTED_NCOS_TOTAL_TOTAL_THRIFT" hidden="1">"c25209"</definedName>
    <definedName name="IQ_NON_MORTGAGE_LOANS_GVA_CHARGE_OFFS_TOTAL_THRIFT" hidden="1">"c25124"</definedName>
    <definedName name="IQ_NON_MORTGAGE_LOANS_GVA_RECOVERIES_TOTAL_THRIFT" hidden="1">"c25155"</definedName>
    <definedName name="IQ_NON_MORTGAGE_LOANS_SVA_PROVISIONS_TRANSFERS_FROM_GVA_TOTAL_TOTAL_THRIFT" hidden="1">"c25178"</definedName>
    <definedName name="IQ_NON_MORTGAGE_NON_AGRICULTURE_COMM_LOANS_100000_THROUGH_250000_THRIFT" hidden="1">"c24961"</definedName>
    <definedName name="IQ_NON_MORTGAGE_NON_AGRICULTURE_COMM_LOANS_250000_THROUGH_1000000_THRIFT" hidden="1">"c24963"</definedName>
    <definedName name="IQ_NON_MORTGAGE_NON_AGRICULTURE_COMM_LOANS_LESS_THAN_EQUAL_100000_THRIFT" hidden="1">"c24959"</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ORE_FUNDING_TOTAL_ASSETS_THRIFT" hidden="1">"c25700"</definedName>
    <definedName name="IQ_NONCUMULATIVE_PREF_THRIFT" hidden="1">"c24916"</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FARM_NONRES_LOANS_GROSS_LOANS_THRIFT" hidden="1">"c25730"</definedName>
    <definedName name="IQ_NONFARM_NONRES_LOANS_RISK_BASED_CAPITAL_THRIFT" hidden="1">"c25715"</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S_PROPERTY_CONSTRUCTION_MORTGAGE_LOANS_GVA_CHARGE_OFFS_THRIFT" hidden="1">"c25117"</definedName>
    <definedName name="IQ_NONRES_PROPERTY_CONSTRUCTION_MORTGAGE_LOANS_GVA_RECOVERIES_THRIFT" hidden="1">"c25148"</definedName>
    <definedName name="IQ_NONRES_PROPERTY_DWELLING_UNITS_CONSTRUCTION_MORTGAGE_LOANS_ADJUSTED_NCOS_TOTAL_THRIFT" hidden="1">"c25202"</definedName>
    <definedName name="IQ_NONRES_PROPERTY_DWELLING_UNITS_CONSTRUCTION_MORTGAGE_LOANS_SVA_PROVISIONS_TRANSFERS_FROM_GVA_TOTAL_THRIFT" hidden="1">"c25171"</definedName>
    <definedName name="IQ_NONRES_PROPERTY_EXCEPT_LAND_IN_PROCESS_FORECLOSURE_THRIFT" hidden="1">"c25308"</definedName>
    <definedName name="IQ_NONRES_PROPERTY_EXCEPT_LAND_PML_ADJUSTED_NCOS_TOTAL_THRIFT" hidden="1">"c25207"</definedName>
    <definedName name="IQ_NONRES_PROPERTY_EXCEPT_LAND_PML_GVA_CHARGE_OFFS_THRIFT" hidden="1">"c25122"</definedName>
    <definedName name="IQ_NONRES_PROPERTY_EXCEPT_LAND_PML_GVA_RECOVERIES_THRIFT" hidden="1">"c25153"</definedName>
    <definedName name="IQ_NONRES_PROPERTY_EXCEPT_LAND_PML_SVA_PROVISIONS_TRANSFERS_FROM_GVA_TOTAL_THRIFT" hidden="1">"c25176"</definedName>
    <definedName name="IQ_NONTRANSACTION_ACCOUNTS_FDIC" hidden="1">"c6552"</definedName>
    <definedName name="IQ_NOTES_OBLIGATIONS_FDIC_INC_COVERED_ASSETS_ELIGIBLE_0_PCT_RISK_WEIGHT_THRIFT" hidden="1">"c25053"</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TM" hidden="1">6000</definedName>
    <definedName name="IQ_NUMBER_DEPOSIT_ACCOUNTS_EXCLUDING_RETIREMENT_ACCOUNTS_GREATER_THAN_250000_THRIFT" hidden="1">"c24989"</definedName>
    <definedName name="IQ_NUMBER_DEPOSIT_ACCOUNTS_EXCLUDING_RETIREMENT_ACCOUNTS_LESS_THAN_250000_THRIFT" hidden="1">"c24988"</definedName>
    <definedName name="IQ_NUMBER_DEPOSIT_ACCOUNTS_THRIFT" hidden="1">"c24987"</definedName>
    <definedName name="IQ_NUMBER_DEPOSITS_LESS_THAN_100K_FDIC" hidden="1">"c6495"</definedName>
    <definedName name="IQ_NUMBER_DEPOSITS_MORE_THAN_100K_FDIC" hidden="1">"c6493"</definedName>
    <definedName name="IQ_NUMBER_FIDUCIARY_MANAGED_ACCOUNTS_THRIFT" hidden="1">"c25439"</definedName>
    <definedName name="IQ_NUMBER_FTE_EMPLOYEES_THRIFT" hidden="1">"c24929"</definedName>
    <definedName name="IQ_NUMBER_ISSUES_IN_DEFAULT_THRIFT" hidden="1">"c25443"</definedName>
    <definedName name="IQ_NUMBER_LOANS_SECURED_FARM_100000_THROUGH_250000_THRIFT" hidden="1">"c24969"</definedName>
    <definedName name="IQ_NUMBER_LOANS_SECURED_FARM_250000_THROUGH_500000_THRIFT" hidden="1">"c24971"</definedName>
    <definedName name="IQ_NUMBER_LOANS_SECURED_FARM_LESS_THAN_EQUAL_100000_THRIFT" hidden="1">"c24967"</definedName>
    <definedName name="IQ_NUMBER_MORTGAGE_LOANS_SECURED_NON_RES_PROPERTY_100000_THROUGH_250000_THRIFT" hidden="1">"c24955"</definedName>
    <definedName name="IQ_NUMBER_MORTGAGE_LOANS_SECURED_NON_RES_PROPERTY_250000_THROUGH_1000000_THRIFT" hidden="1">"c24957"</definedName>
    <definedName name="IQ_NUMBER_MORTGAGE_LOANS_SECURED_NON_RES_PROPERTY_LESS_THAN_EQUAL_100000_THRIFT" hidden="1">"c24953"</definedName>
    <definedName name="IQ_NUMBER_MORTGAGE_LOANS_SECURED_NON_RES_PROPERTY_THRIFT" hidden="1">"c24958"</definedName>
    <definedName name="IQ_NUMBER_NON_MORTGAGE_AGRICULTURE_FARMERS_COMM_LOANS_100000_THROUGH_250000_THRIFT" hidden="1">"c24975"</definedName>
    <definedName name="IQ_NUMBER_NON_MORTGAGE_AGRICULTURE_FARMERS_COMM_LOANS_250000_THROUGH_500000_THRIFT" hidden="1">"c24977"</definedName>
    <definedName name="IQ_NUMBER_NON_MORTGAGE_AGRICULTURE_FARMERS_COMM_LOANS_LESS_THAN_EQUAL_100000_THRIFT" hidden="1">"c24973"</definedName>
    <definedName name="IQ_NUMBER_NON_MORTGAGE_LOANS_EXCEPT_CREDIT_CARD_LOANS_THRIFT" hidden="1">"c24965"</definedName>
    <definedName name="IQ_NUMBER_NON_MORTGAGE_NON_AGRICULTURE_COMM_LOANS_100000_THROUGH_250000_THRIFT" hidden="1">"c24962"</definedName>
    <definedName name="IQ_NUMBER_NON_MORTGAGE_NON_AGRICULTURE_COMM_LOANS_250000_THROUGH_1000000_THRIFT" hidden="1">"c24964"</definedName>
    <definedName name="IQ_NUMBER_NON_MORTGAGE_NON_AGRICULTURE_COMM_LOANS_LESS_THAN_EQUAL_100000_THRIFT" hidden="1">"c24960"</definedName>
    <definedName name="IQ_NUMBER_NONINTEREST_BEARING_TRANSACTION_ACCOUNTS_MORE_THAN_250000_THRIFT" hidden="1">"c25583"</definedName>
    <definedName name="IQ_NUMBER_RETIREMENT_DEPOSIT_ACCOUNTS_GREATER_THAN_250000_THRIFT" hidden="1">"c24993"</definedName>
    <definedName name="IQ_NUMBER_RETIREMENT_DEPOSIT_ACCOUNTS_LESS_THAN_250000_THRIFT" hidden="1">"c24992"</definedName>
    <definedName name="IQ_NUMBER_TRADES_EXECUTED" hidden="1">"c20428"</definedName>
    <definedName name="IQ_OBLIGATIONS_OF_STATES_TOTAL_LOANS_FOREIGN_FDIC" hidden="1">"c6447"</definedName>
    <definedName name="IQ_OBLIGATIONS_STATES_FDIC" hidden="1">"c6431"</definedName>
    <definedName name="IQ_OCCUPANCY_EXP_AVG_ASSETS_THRIFT" hidden="1">"c25663"</definedName>
    <definedName name="IQ_OECD_LEAD_INDICATOR" hidden="1">"c20953"</definedName>
    <definedName name="IQ_OFFICE_OCCUPANCY_EQUIP_EXP_THRIFT" hidden="1">"c24787"</definedName>
    <definedName name="IQ_OFFICE_PREMISES_EQUIPMENT_THRIFT" hidden="1">"c24882"</definedName>
    <definedName name="IQ_OG_EQUITY_RESERVES_GAS" hidden="1">"c2050"</definedName>
    <definedName name="IQ_OG_EQUITY_RESERVES_NGL" hidden="1">"c2921"</definedName>
    <definedName name="IQ_OG_EQUITY_RESERVES_OIL" hidden="1">"c2038"</definedName>
    <definedName name="IQ_OPEN_END_LINES_CREDIT_THRIFT" hidden="1">"c25608"</definedName>
    <definedName name="IQ_OPER_INC_CM" hidden="1">"c850"</definedName>
    <definedName name="IQ_OPT_TOTAL_AGG_INT_VALUE_EXER" hidden="1">"c18441"</definedName>
    <definedName name="IQ_OPT_TOTAL_AGG_INT_VALUE_OUT" hidden="1">"c18437"</definedName>
    <definedName name="IQ_OPT_TOTAL_NUM_EXER" hidden="1">"c18439"</definedName>
    <definedName name="IQ_OPT_TOTAL_NUM_OUT" hidden="1">"c18435"</definedName>
    <definedName name="IQ_OPT_TOTAL_PLAN_NAME" hidden="1">"c18467"</definedName>
    <definedName name="IQ_OPT_TOTAL_PRICE_HIGH" hidden="1">"c18432"</definedName>
    <definedName name="IQ_OPT_TOTAL_PRICE_LOW" hidden="1">"c18431"</definedName>
    <definedName name="IQ_OPT_TOTAL_PRICE_RANGE" hidden="1">"c18433"</definedName>
    <definedName name="IQ_OPT_TOTAL_WTD_LIFE_EXER" hidden="1">"c18440"</definedName>
    <definedName name="IQ_OPT_TOTAL_WTD_LIFE_OUT" hidden="1">"c18436"</definedName>
    <definedName name="IQ_OPT_TOTAL_WTD_PRICE_EXER" hidden="1">"c18438"</definedName>
    <definedName name="IQ_OPT_TOTAL_WTD_PRICE_OUT" hidden="1">"c18434"</definedName>
    <definedName name="IQ_OPT_TRANCHE_AGG_INT_VALUE_EXER" hidden="1">"c18430"</definedName>
    <definedName name="IQ_OPT_TRANCHE_AGG_INT_VALUE_OUT" hidden="1">"c18426"</definedName>
    <definedName name="IQ_OPT_TRANCHE_CLASS_NAME" hidden="1">"c18419"</definedName>
    <definedName name="IQ_OPT_TRANCHE_NUM_EXER" hidden="1">"c18428"</definedName>
    <definedName name="IQ_OPT_TRANCHE_NUM_OUT" hidden="1">"c18424"</definedName>
    <definedName name="IQ_OPT_TRANCHE_PLAN_NAME" hidden="1">"c18418"</definedName>
    <definedName name="IQ_OPT_TRANCHE_PLAN_RANK" hidden="1">"c18466"</definedName>
    <definedName name="IQ_OPT_TRANCHE_PRICE_HIGH" hidden="1">"c18421"</definedName>
    <definedName name="IQ_OPT_TRANCHE_PRICE_LOW" hidden="1">"c18420"</definedName>
    <definedName name="IQ_OPT_TRANCHE_PRICE_RANGE" hidden="1">"c18422"</definedName>
    <definedName name="IQ_OPT_TRANCHE_WTD_LIFE_EXER" hidden="1">"c18429"</definedName>
    <definedName name="IQ_OPT_TRANCHE_WTD_LIFE_OUT" hidden="1">"c18425"</definedName>
    <definedName name="IQ_OPT_TRANCHE_WTD_PRICE_EXER" hidden="1">"c18427"</definedName>
    <definedName name="IQ_OPT_TRANCHE_WTD_PRICE_OUT" hidden="1">"c18423"</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RGANIC_GROWTH_RATE" hidden="1">"c20429"</definedName>
    <definedName name="IQ_OTHER_ACCRUED_INT_PAYABLE_THRIFT" hidden="1">"c24908"</definedName>
    <definedName name="IQ_OTHER_ADDITIONS_ADJUSTED_ASSETS_THRIFT" hidden="1">"c25037"</definedName>
    <definedName name="IQ_OTHER_ADDITIONS_T1_THRIFT" hidden="1">"c25028"</definedName>
    <definedName name="IQ_OTHER_ADDITIONS_T2_THRIFT" hidden="1">"c25044"</definedName>
    <definedName name="IQ_OTHER_ADJUSTMENTS_SAVINGS_ASSOCIATION_THRIFT" hidden="1">"c25018"</definedName>
    <definedName name="IQ_OTHER_AMORT_CM" hidden="1">"c5566"</definedName>
    <definedName name="IQ_OTHER_AOCI_THRIFT" hidden="1">"c24923"</definedName>
    <definedName name="IQ_OTHER_ASSETS_ADJUSTED_NCOS_TOTAL_THRIFT" hidden="1">"c25227"</definedName>
    <definedName name="IQ_OTHER_ASSETS_CM" hidden="1">"c862"</definedName>
    <definedName name="IQ_OTHER_ASSETS_FDIC" hidden="1">"c6338"</definedName>
    <definedName name="IQ_OTHER_ASSETS_GVA_CHARGE_OFFS_THRIFT" hidden="1">"c25142"</definedName>
    <definedName name="IQ_OTHER_ASSETS_GVA_RECOVERIES_THRIFT" hidden="1">"c25165"</definedName>
    <definedName name="IQ_OTHER_ASSETS_GVA_THRIFT" hidden="1">"c24893"</definedName>
    <definedName name="IQ_OTHER_ASSETS_SVA_PROVISIONS_TRANSFERS_FROM_GVA_TOTAL_THRIFT" hidden="1">"c25196"</definedName>
    <definedName name="IQ_OTHER_ASSETS_THRIFT" hidden="1">"c24892"</definedName>
    <definedName name="IQ_OTHER_BALANCE_CHANGES_OTHER_MORTGAGE_BACKED_SEC_THRIFT" hidden="1">"c25316"</definedName>
    <definedName name="IQ_OTHER_BALANCE_CHANGES_PASS_THROUGH_MORTGAGE_BACKED_SEC_THRIFT" hidden="1">"c25313"</definedName>
    <definedName name="IQ_OTHER_BANK_OWNED_LIFE_INSURANCE_THRIFT" hidden="1">"c24886"</definedName>
    <definedName name="IQ_OTHER_BORROWED_FUNDS_FDIC" hidden="1">"c6345"</definedName>
    <definedName name="IQ_OTHER_BORROWINGS_AMOUNTS_NETTED_THRIFT" hidden="1">"c25546"</definedName>
    <definedName name="IQ_OTHER_BORROWINGS_LESS_THAN_1_YR_TOTAL_ASSETS_THRIFT" hidden="1">"c25705"</definedName>
    <definedName name="IQ_OTHER_BORROWINGS_LEVEL_1_THRIFT" hidden="1">"c25542"</definedName>
    <definedName name="IQ_OTHER_BORROWINGS_LEVEL_2_THRIFT" hidden="1">"c25543"</definedName>
    <definedName name="IQ_OTHER_BORROWINGS_LEVEL_3_THRIFT" hidden="1">"c25544"</definedName>
    <definedName name="IQ_OTHER_BORROWINGS_THRIFT" hidden="1">"c24904"</definedName>
    <definedName name="IQ_OTHER_BORROWINGS_TOTAL_AFTER_NETTING_THRIFT" hidden="1">"c25547"</definedName>
    <definedName name="IQ_OTHER_BORROWINGS_TOTAL_BEFORE_NETTING_THRIFT" hidden="1">"c25545"</definedName>
    <definedName name="IQ_OTHER_BROKERED_TIME_DEPOSITS_THRIFT" hidden="1">"c25006"</definedName>
    <definedName name="IQ_OTHER_CA_SUPPL_CM" hidden="1">"c871"</definedName>
    <definedName name="IQ_OTHER_CL_SUPPL_CM" hidden="1">"c880"</definedName>
    <definedName name="IQ_OTHER_COMMON_PREFERRED_STOCKS_ALL_OTHER_ACCOUNTS_THRIFT" hidden="1">"c25434"</definedName>
    <definedName name="IQ_OTHER_COMMON_PREFERRED_STOCKS_EMPLOYEE_BENEFIT_RETIREMENT_RELATED_ACCOUNTS_THRIFT" hidden="1">"c25418"</definedName>
    <definedName name="IQ_OTHER_COMMON_PREFERRED_STOCKS_PERSONAL_TRUST_AGENCY_INV_MANAGEMENT_ACCOUNTS_THRIFT" hidden="1">"c25402"</definedName>
    <definedName name="IQ_OTHER_COMPREHENSIVE_INCOME_FDIC" hidden="1">"c6503"</definedName>
    <definedName name="IQ_OTHER_COMPREHENSIVE_INCOME_SAVINGS_ASSOCIATION_THRIFT" hidden="1">"c25016"</definedName>
    <definedName name="IQ_OTHER_CONSTRUCTION_LOANS_GROSS_LOANS_THRIFT" hidden="1">"c25728"</definedName>
    <definedName name="IQ_OTHER_CONSTRUCTION_LOANS_RISK_BASED_CAPITAL_THRIFT" hidden="1">"c25713"</definedName>
    <definedName name="IQ_OTHER_CONSUMER_INC_LEASE_RECEIVABLES_THRIFT" hidden="1">"c24865"</definedName>
    <definedName name="IQ_OTHER_CONTINGENT_LIABILITIES_THRIFT" hidden="1">"c25621"</definedName>
    <definedName name="IQ_OTHER_CREDIT_CARD_LINES_UNUSED_FFIEC" hidden="1">"c25863"</definedName>
    <definedName name="IQ_OTHER_DEBT_SEC_DOM_AFS_AMORT_COST_FFIEC" hidden="1">"c20503"</definedName>
    <definedName name="IQ_OTHER_DEBT_SEC_DOM_AFS_FAIR_VAL_FFIEC" hidden="1">"c20468"</definedName>
    <definedName name="IQ_OTHER_DEBT_SEC_FOREIGN_AFS_AMORT_COST_FFIEC" hidden="1">"c20504"</definedName>
    <definedName name="IQ_OTHER_DEBT_SEC_FOREIGN_AFS_FAIR_VAL_FFIEC" hidden="1">"c20469"</definedName>
    <definedName name="IQ_OTHER_DEBT_SECURITIES_DOM_HTM_AMORT_COST_FFIEC" hidden="1">"c20451"</definedName>
    <definedName name="IQ_OTHER_DEBT_SECURITIES_DOM_HTM_FAIR_VAL_FFIEC" hidden="1">"c20486"</definedName>
    <definedName name="IQ_OTHER_DEBT_SECURITIES_FOREIGN_HTM_AMORT_COST_FFIEC" hidden="1">"c20452"</definedName>
    <definedName name="IQ_OTHER_DEBT_SECURITIES_FOREIGN_HTM_FAIR_VAL_FFIEC" hidden="1">"c20487"</definedName>
    <definedName name="IQ_OTHER_DEDUCTIONS_ADJUSTED_ASSETS_THRIFT" hidden="1">"c25034"</definedName>
    <definedName name="IQ_OTHER_DEDUCTIONS_T1_THRIFT" hidden="1">"c25025"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LIGIBLE_0_PCT_RISK_WEIGHT_THRIFT" hidden="1">"c25054"</definedName>
    <definedName name="IQ_OTHER_ELIGIBLE_20_PCT_RISK_WEIGHT_THRIFT" hidden="1">"c25061"</definedName>
    <definedName name="IQ_OTHER_ELIGIBLE_50_PCT_RISK_WEIGHT_THRIFT" hidden="1">"c25068"</definedName>
    <definedName name="IQ_OTHER_EQUITY_CAPITAL_COMPONENTS_THRIFT" hidden="1">"c24924"</definedName>
    <definedName name="IQ_OTHER_EQUITY_CM" hidden="1">"c888"</definedName>
    <definedName name="IQ_OTHER_EQUITY_INSTRUMENTS_T2_THRIFT" hidden="1">"c25042"</definedName>
    <definedName name="IQ_OTHER_EQUITY_INV_NOT_CARRIED_FV_THRIFT" hidden="1">"c24881"</definedName>
    <definedName name="IQ_OTHER_FEES_CHARGES_THRIFT" hidden="1">"c24768"</definedName>
    <definedName name="IQ_OTHER_FIDUCIARY_ACCOUNTS_INC_THRIFT" hidden="1">"c24808"</definedName>
    <definedName name="IQ_OTHER_FIDUCIARY_ACCOUNTS_MANAGED_ASSETS_THRIFT" hidden="1">"c25355"</definedName>
    <definedName name="IQ_OTHER_FIDUCIARY_ACCOUNTS_NONMANAGED_ASSETS_THRIFT" hidden="1">"c25376"</definedName>
    <definedName name="IQ_OTHER_FIDUCIARY_ACCOUNTS_NUMBER_MANAGED_ACCOUNTS_THRIFT" hidden="1">"c25366"</definedName>
    <definedName name="IQ_OTHER_FIDUCIARY_ACCOUNTS_NUMBER_NONMANAGED_ACCOUNTS_THRIFT" hidden="1">"c25388"</definedName>
    <definedName name="IQ_OTHER_FIDUCIARY_ACCOUNTS_RELATED_SERVICES_GROSS_LOSSES_MANAGED_ACCOUNTS_THRIFT" hidden="1">"c25464"</definedName>
    <definedName name="IQ_OTHER_FIDUCIARY_ACCOUNTS_RELATED_SERVICES_GROSS_LOSSES_NONMANAGED_ACCOUNTS_THRIFT" hidden="1">"c25469"</definedName>
    <definedName name="IQ_OTHER_FIDUCIARY_ACCOUNTS_RELATED_SERVICES_RECOVERIES_THRIFT" hidden="1">"c25474"</definedName>
    <definedName name="IQ_OTHER_FIDUCIARY_RELATED_SERVICES_INC_THRIFT" hidden="1">"c24810"</definedName>
    <definedName name="IQ_OTHER_FINANCE_ACT_CM" hidden="1">"c895"</definedName>
    <definedName name="IQ_OTHER_FINANCE_ACT_SUPPL_CM" hidden="1">"c901"</definedName>
    <definedName name="IQ_OTHER_INSURANCE_FEES_FDIC" hidden="1">"c6672"</definedName>
    <definedName name="IQ_OTHER_INT_EARNING_DEPOSITS_THRIFT" hidden="1">"c24820"</definedName>
    <definedName name="IQ_OTHER_INTAN_CM" hidden="1">"c909"</definedName>
    <definedName name="IQ_OTHER_INTANGIBLE_FDIC" hidden="1">"c6337"</definedName>
    <definedName name="IQ_OTHER_INV_SEC_INV_SEC_THRIFT" hidden="1">"c25675"</definedName>
    <definedName name="IQ_OTHER_INV_SEC_THRIFT" hidden="1">"c24826"</definedName>
    <definedName name="IQ_OTHER_INVEST_ACT_CM" hidden="1">"c918"</definedName>
    <definedName name="IQ_OTHER_INVEST_ACT_SUPPL_CM" hidden="1">"c924"</definedName>
    <definedName name="IQ_OTHER_LIAB_CM" hidden="1">"c932"</definedName>
    <definedName name="IQ_OTHER_LIAB_LT_CM" hidden="1">"c937"</definedName>
    <definedName name="IQ_OTHER_LIABILITIES_DEFERRED_INCOME_THRIFT" hidden="1">"c24912"</definedName>
    <definedName name="IQ_OTHER_LIABILITIES_FDIC" hidden="1">"c6347"</definedName>
    <definedName name="IQ_OTHER_LIABILITIES_THRIFT" hidden="1">"c24905"</definedName>
    <definedName name="IQ_OTHER_LINES_CREDIT_THRIFT" hidden="1">"c25611"</definedName>
    <definedName name="IQ_OTHER_LOANS_CHARGE_OFFS_FDIC" hidden="1">"c6601"</definedName>
    <definedName name="IQ_OTHER_LOANS_FOREIGN_FDIC" hidden="1">"c6446"</definedName>
    <definedName name="IQ_OTHER_LOANS_LEASES_FDIC" hidden="1">"c6322"</definedName>
    <definedName name="IQ_OTHER_LOANS_LEASES_GROSS_LOANS_THRIFT" hidden="1">"c25735"</definedName>
    <definedName name="IQ_OTHER_LOANS_LEASES_RISK_BASED_CAPITAL_THRIFT" hidden="1">"c25720"</definedName>
    <definedName name="IQ_OTHER_LOANS_NET_CHARGE_OFFS_FDIC" hidden="1">"c6639"</definedName>
    <definedName name="IQ_OTHER_LOANS_RECOVERIES_FDIC" hidden="1">"c6620"</definedName>
    <definedName name="IQ_OTHER_LOANS_TOTAL_FDIC" hidden="1">"c6432"</definedName>
    <definedName name="IQ_OTHER_LT_ASSETS_CM" hidden="1">"c948"</definedName>
    <definedName name="IQ_OTHER_MBS_AFS_AMORT_COST_FFIEC" hidden="1">"c20498"</definedName>
    <definedName name="IQ_OTHER_MBS_AFS_FAIR_VAL_FFIEC" hidden="1">"c20463"</definedName>
    <definedName name="IQ_OTHER_MBS_EXCLUDING_BONDS_THRIFT" hidden="1">"c24832"</definedName>
    <definedName name="IQ_OTHER_MBS_HTM_AMORT_COST_FFIEC" hidden="1">"c20446"</definedName>
    <definedName name="IQ_OTHER_MBS_HTM_FAIR_VAL_FFIEC" hidden="1">"c20481"</definedName>
    <definedName name="IQ_OTHER_MBS_THRIFT" hidden="1">"c24835"</definedName>
    <definedName name="IQ_OTHER_NO_NINT_INCOME_THRIFT" hidden="1">"c24780"</definedName>
    <definedName name="IQ_OTHER_NON_INT_EXP_FDIC" hidden="1">"c6578"</definedName>
    <definedName name="IQ_OTHER_NON_INT_EXP_THRIFT" hidden="1">"c24792"</definedName>
    <definedName name="IQ_OTHER_NON_INT_EXPENSE_FDIC" hidden="1">"c6679"</definedName>
    <definedName name="IQ_OTHER_NON_INT_INC_FDIC" hidden="1">"c6676"</definedName>
    <definedName name="IQ_OTHER_NON_INT_INCOME_ADJUSTED_OPERATING_INCOME_THRIFT" hidden="1">"c25691"</definedName>
    <definedName name="IQ_OTHER_NON_OPER_EXP_CM" hidden="1">"c957"</definedName>
    <definedName name="IQ_OTHER_NON_OPER_EXP_SUPPL_CM" hidden="1">"c962"</definedName>
    <definedName name="IQ_OTHER_NOTES_BONDS_ALL_OTHER_ACCOUNTS_THRIFT" hidden="1">"c25432"</definedName>
    <definedName name="IQ_OTHER_NOTES_BONDS_EMPLOYEE_BENEFIT_RETIREMENT_RELATED_ACCOUNTS_THRIFT" hidden="1">"c25416"</definedName>
    <definedName name="IQ_OTHER_NOTES_BONDS_PERSONAL_TRUST_AGENCY_INV_MANAGEMENT_ACCOUNTS_THRIFT" hidden="1">"c25400"</definedName>
    <definedName name="IQ_OTHER_OFF_BS_LIAB_FDIC" hidden="1">"c6533"</definedName>
    <definedName name="IQ_OTHER_OPER_ACT_CM" hidden="1">"c985"</definedName>
    <definedName name="IQ_OTHER_OPER_CM" hidden="1">"c990"</definedName>
    <definedName name="IQ_OTHER_OPER_SUPPL_CM" hidden="1">"c994"</definedName>
    <definedName name="IQ_OTHER_OPER_TOT_CM" hidden="1">"c1000"</definedName>
    <definedName name="IQ_OTHER_OPERATING_EXPENSES_ADJUSTED_OPERATING_INCOME_THRIFT" hidden="1">"c25687"</definedName>
    <definedName name="IQ_OTHER_OPERATING_EXPENSES_AVG_ASSETS_THRIFT" hidden="1">"c25664"</definedName>
    <definedName name="IQ_OTHER_PASS_THROUGH_THRIFT" hidden="1">"c24831"</definedName>
    <definedName name="IQ_OTHER_PML_SECURED_FIRST_LIEN_1_4_DWELLING_UNITS_DUE_30_89_THRIFT" hidden="1">"c25242"</definedName>
    <definedName name="IQ_OTHER_PML_SECURED_FIRST_LIEN_1_4_DWELLING_UNITS_DUE_90_THRIFT" hidden="1">"c25263"</definedName>
    <definedName name="IQ_OTHER_PML_SECURED_FIRST_LIEN_1_4_DWELLING_UNITS_NON_ACCRUAL_THRIFT" hidden="1">"c25284"</definedName>
    <definedName name="IQ_OTHER_PML_SECURED_JUNIOR_LIEN_1_4_DWELLING_UNITS_DUE_30_89_THRIFT" hidden="1">"c25243"</definedName>
    <definedName name="IQ_OTHER_PML_SECURED_JUNIOR_LIEN_1_4_DWELLING_UNITS_DUE_90_THRIFT" hidden="1">"c25264"</definedName>
    <definedName name="IQ_OTHER_PML_SECURED_JUNIOR_LIEN_1_4_DWELLING_UNITS_NON_ACCRUAL_THRIFT" hidden="1">"c25285"</definedName>
    <definedName name="IQ_OTHER_RE_OWNED_FDIC" hidden="1">"c6330"</definedName>
    <definedName name="IQ_OTHER_RENTAL" hidden="1">"c26971"</definedName>
    <definedName name="IQ_OTHER_REPOSSESSED_ASSETS_ADJUSTED_NCOS_TOTAL_THRIFT" hidden="1">"c25224"</definedName>
    <definedName name="IQ_OTHER_REPOSSESSED_ASSETS_GVA_CHARGE_OFFS_THRIFT" hidden="1">"c25139"</definedName>
    <definedName name="IQ_OTHER_REPOSSESSED_ASSETS_SVA_PROVISIONS_TRANSFERS_FROM_GVA_TOTAL_THRIFT" hidden="1">"c25193"</definedName>
    <definedName name="IQ_OTHER_RESIDUAL_INTERESTS_THRIFT" hidden="1">"c24940"</definedName>
    <definedName name="IQ_OTHER_REV_CM" hidden="1">"c1011"</definedName>
    <definedName name="IQ_OTHER_REV_SUPPL_CM" hidden="1">"c1016"</definedName>
    <definedName name="IQ_OTHER_SAVINGS_DEPOSITS_FDIC" hidden="1">"c6554"</definedName>
    <definedName name="IQ_OTHER_SERVICE_CHARGES_COMM_FEE_DOM_FFIEC" hidden="1">"c25822"</definedName>
    <definedName name="IQ_OTHER_SHORT_TERM_OBLIGATIONS_ALL_OTHER_ACCOUNTS_THRIFT" hidden="1">"c25431"</definedName>
    <definedName name="IQ_OTHER_SHORT_TERM_OBLIGATIONS_EMPLOYEE_BENEFIT_RETIREMENT_RELATED_ACCOUNTS_THRIFT" hidden="1">"c25415"</definedName>
    <definedName name="IQ_OTHER_SHORT_TERM_OBLIGATIONS_PERSONAL_TRUST_AGENCY_INV_MANAGEMENT_ACCOUNTS_THRIFT" hidden="1">"c25399"</definedName>
    <definedName name="IQ_OTHER_TEMP_IMPAIR_LOSS_HTM_AFS_FFIEC" hidden="1">"c25845"</definedName>
    <definedName name="IQ_OTHER_TIME_DEPOSITS_THRIFT" hidden="1">"c25569"</definedName>
    <definedName name="IQ_OTHER_TRANSACTIONS_FDIC" hidden="1">"c6504"</definedName>
    <definedName name="IQ_OTHER_UNUSED_COMMITMENTS_FDIC" hidden="1">"c6530"</definedName>
    <definedName name="IQ_OTHER_UNUSUAL_CM" hidden="1">"c1561"</definedName>
    <definedName name="IQ_OTHER_UNUSUAL_SUPPL_CM" hidden="1">"c1496"</definedName>
    <definedName name="IQ_OUTSTANDING_BALANCE_CONTRACTUAL_PURCHASED_CREDIT_IMPAIRED_LOANS_THRIFT" hidden="1">"c25237"</definedName>
    <definedName name="IQ_OUTSTANDING_CHECKS_DRAWN_AGAINST_FHLBS_FEDERAL_RESERVE_BANKS_THRIFT" hidden="1">"c25571"</definedName>
    <definedName name="IQ_OUTSTANDING_COMMITMENTS_LOANS_CLOSED_LOANS_IN_PROCESS_MORTGAGE_CONSTRUCTION_LOANS_THRIFT" hidden="1">"c25591"</definedName>
    <definedName name="IQ_OUTSTANDING_COMMITMENTS_LOANS_CLOSED_LOANS_IN_PROCESS_NON_MORTGAGE_LOANS_THRIFT" hidden="1">"c25593"</definedName>
    <definedName name="IQ_OUTSTANDING_COMMITMENTS_LOANS_CLOSED_LOANS_IN_PROCESS_OTHER_MORTGAGE_LOANS_THRIFT" hidden="1">"c25592"</definedName>
    <definedName name="IQ_OUTSTANDING_COMMITMENTS_ORIGINATE_MORTGAGE_LOANS_SECURED_1_4_DWELLING_UNITS_THRIFT" hidden="1">"c25595"</definedName>
    <definedName name="IQ_OUTSTANDING_COMMITMENTS_ORIGINATE_MORTGAGE_LOANS_SECURED_ALL_OTHER_RE_THRIFT" hidden="1">"c25597"</definedName>
    <definedName name="IQ_OUTSTANDING_COMMITMENTS_ORIGINATE_MORTGAGE_LOANS_SECURED_MULTIFAMILY_5_MORE_DWELLING_UNITS_THRIFT" hidden="1">"c25596"</definedName>
    <definedName name="IQ_OUTSTANDING_COMMITMENTS_ORIGINATE_MORTGAGE_LOANS_SECURED_RE_THRIFT" hidden="1">"c25594"</definedName>
    <definedName name="IQ_OUTSTANDING_COMMITMENTS_ORIGINATE_NON_MORTGAGE_LOANS_THRIFT" hidden="1">"c25598"</definedName>
    <definedName name="IQ_OUTSTANDING_COMMITMENTS_PURCHASE_INV_SEC_THRIFT" hidden="1">"c25603"</definedName>
    <definedName name="IQ_OUTSTANDING_COMMITMENTS_PURCHASE_LOANS_THRIFT" hidden="1">"c25599"</definedName>
    <definedName name="IQ_OUTSTANDING_COMMITMENTS_PURCHASE_MORTGAGE_BACKED_SEC_THRIFT" hidden="1">"c25601"</definedName>
    <definedName name="IQ_OUTSTANDING_COMMITMENTS_SELL_INV_SEC_THRIFT" hidden="1">"c25604"</definedName>
    <definedName name="IQ_OUTSTANDING_COMMITMENTS_SELL_LOANS_THRIFT" hidden="1">"c25600"</definedName>
    <definedName name="IQ_OUTSTANDING_COMMITMENTS_SELL_MORTGAGE_BACKED_SEC_THRIFT" hidden="1">"c25602"</definedName>
    <definedName name="IQ_OUTSTANDING_COMMITMENTS_UNDISBURSED_BALANCE_LOANS_CLOSED_THRIFT" hidden="1">"c25590"</definedName>
    <definedName name="IQ_OVER_FIFETEEN_YEAR_MORTGAGE_PASS_THROUGHS_FDIC" hidden="1">"c6416"</definedName>
    <definedName name="IQ_OVER_FIFTEEN_YEAR_FIXED_AND_FLOATING_RATE_FDIC" hidden="1">"c6424"</definedName>
    <definedName name="IQ_OVER_THREE_YEARS_FDIC" hidden="1">"c6418"</definedName>
    <definedName name="IQ_OVERHEAD_EXP_ADJUSTED_OPERATING_INCOME_THRIFT" hidden="1">"c25684"</definedName>
    <definedName name="IQ_OVERHEAD_EXP_AVG_ASSETS_THRIFT" hidden="1">"c25652"</definedName>
    <definedName name="IQ_OVERHEAD_EXP_REVENUES_THRIFT" hidden="1">"c25683"</definedName>
    <definedName name="IQ_OVERHEAD_LESS_NON_INT_INCOME_ADJUSTED_OPERATING_INCOME_THRIFT" hidden="1">"c25692"</definedName>
    <definedName name="IQ_OVERHEAD_LESS_NON_INT_INCOME_AVG_ASSETS_THRIFT" hidden="1">"c25665"</definedName>
    <definedName name="IQ_PARTICIPATION_POOLS_RESIDENTIAL_MORTGAGES_FDIC" hidden="1">"c6403"</definedName>
    <definedName name="IQ_PASS_THROUGH_MBS_THRIFT" hidden="1">"c24829"</definedName>
    <definedName name="IQ_PASSBOOK_ACCOUNTS_INC_NONDEMAND_ESCROWS_THRIFT" hidden="1">"c25000"</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ST_DUE_LOANS_GROSS_LOANS_THRIFT" hidden="1">"c25737"</definedName>
    <definedName name="IQ_PERCENT_ASSETS_TEST_THRIFT" hidden="1">"c25587"</definedName>
    <definedName name="IQ_PERCENT_INSURED_FDIC" hidden="1">"c6374"</definedName>
    <definedName name="IQ_PERIODDATE_FDIC" hidden="1">"c13646"</definedName>
    <definedName name="IQ_PERIODDATE_THRIFT" hidden="1">"c25897"</definedName>
    <definedName name="IQ_PERMANENT_1_4_DWELLING_UNITS_ALL_OTHER_SECURED_FIRST_LIENS_THRIFT" hidden="1">"c24844"</definedName>
    <definedName name="IQ_PERMANENT_1_4_DWELLING_UNITS_ALL_OTHER_SECURED_JUNIOR_LIENS_THRIFT" hidden="1">"c24845"</definedName>
    <definedName name="IQ_PERMANENT_1_4_DWELLING_UNITS_REVOLVING_OPEN_END_LOANS_THRIFT" hidden="1">"c24843"</definedName>
    <definedName name="IQ_PERMANENT_LAND_THRIFT" hidden="1">"c24848"</definedName>
    <definedName name="IQ_PERMANENT_LOANS_SECURED_1_4_DWELLING_UNITS_FORECLOSED_DURING_QUARTER_THRIFT" hidden="1">"c25232"</definedName>
    <definedName name="IQ_PERMANENT_LOANS_SECURED_LAND_FORECLOSED_DURING_QUARTER_THRIFT" hidden="1">"c25235"</definedName>
    <definedName name="IQ_PERMANENT_LOANS_SECURED_MULTIFAMILY_5_MORE_DWELLING_UNITS_FORECLOSED_DURING_QUARTER_THRIFT" hidden="1">"c25233"</definedName>
    <definedName name="IQ_PERMANENT_LOANS_SECURED_NONRES_EXCEPT_LAND_FORECLOSED_DURING_QUARTER_THRIFT" hidden="1">"c25234"</definedName>
    <definedName name="IQ_PERMANENT_MORTGAGE_LOANS_THRIFT" hidden="1">"c24842"</definedName>
    <definedName name="IQ_PERMANENT_MULTIFAMILY_5_MORE_DWELLING_UNITS_THRIFT" hidden="1">"c24846"</definedName>
    <definedName name="IQ_PERMANENT_NONRES_PROPERTY_EXCEPT_LAND_THRIFT" hidden="1">"c24847"</definedName>
    <definedName name="IQ_PERPETUAL_PREF_STOCK_THRIFT" hidden="1">"c24914"</definedName>
    <definedName name="IQ_PERSON_INCOME" hidden="1">"c20954"</definedName>
    <definedName name="IQ_PERSONAL_CURRENT_TAXES" hidden="1">"c20956"</definedName>
    <definedName name="IQ_PERSONAL_DISPOSABLE_INCOME" hidden="1">"c20957"</definedName>
    <definedName name="IQ_PERSONAL_INCOME_ASSETS" hidden="1">"c20958"</definedName>
    <definedName name="IQ_PERSONAL_INCOME_ASSETS_DIVIDEND" hidden="1">"c20959"</definedName>
    <definedName name="IQ_PERSONAL_INCOME_ASSETS_INTEREST" hidden="1">"c20960"</definedName>
    <definedName name="IQ_PERSONAL_INCOME_CHAINED_DOLLARS" hidden="1">"c20961"</definedName>
    <definedName name="IQ_PERSONAL_INCOME_COMPENSATION" hidden="1">"c20962"</definedName>
    <definedName name="IQ_PERSONAL_INCOME_EMPLOYER_GOVT_INSURANCE_CONTRIBUTION" hidden="1">"c20963"</definedName>
    <definedName name="IQ_PERSONAL_INCOME_EMPLOYER_PENSION_CONTRIBUTION" hidden="1">"c20964"</definedName>
    <definedName name="IQ_PERSONAL_INCOME_EX_TRANSFER_RECEIPTS" hidden="1">"c20965"</definedName>
    <definedName name="IQ_PERSONAL_INCOME_GOVT_CONTRIBUTION_SOCIAL_INS" hidden="1">"c20966"</definedName>
    <definedName name="IQ_PERSONAL_INCOME_GOVT_SOCIAL_BENEFITS" hidden="1">"c20967"</definedName>
    <definedName name="IQ_PERSONAL_INCOME_GOVT_SOCIAL_BENEFITS_FAMILY" hidden="1">"c20968"</definedName>
    <definedName name="IQ_PERSONAL_INCOME_GOVT_SOCIAL_BENEFITS_OTHER" hidden="1">"c20969"</definedName>
    <definedName name="IQ_PERSONAL_INCOME_GOVT_SOCIAL_BENEFITS_UNEMPLOYMENT" hidden="1">"c20970"</definedName>
    <definedName name="IQ_PERSONAL_INCOME_GOVT_SOCIAL_BENEFITS_VETERANS" hidden="1">"c20971"</definedName>
    <definedName name="IQ_PERSONAL_INCOME_GOVT_SOCIAL_BENEFITS_WELFARE" hidden="1">"c20972"</definedName>
    <definedName name="IQ_PERSONAL_INCOME_PCT_CHANGE" hidden="1">"c20973"</definedName>
    <definedName name="IQ_PERSONAL_INCOME_PCT_CHANGE_CHAINED_DOLLARS" hidden="1">"c20974"</definedName>
    <definedName name="IQ_PERSONAL_INCOME_PER_CAPITA" hidden="1">"c20975"</definedName>
    <definedName name="IQ_PERSONAL_INCOME_PER_CAPITA_CHAINED_DOLLARS" hidden="1">"c20976"</definedName>
    <definedName name="IQ_PERSONAL_INCOME_PROPIETOR" hidden="1">"c20977"</definedName>
    <definedName name="IQ_PERSONAL_INCOME_PROPIETOR_FARM" hidden="1">"c20978"</definedName>
    <definedName name="IQ_PERSONAL_INCOME_PROPIETOR_NONFARM" hidden="1">"c20979"</definedName>
    <definedName name="IQ_PERSONAL_INCOME_RENTAL" hidden="1">"c20980"</definedName>
    <definedName name="IQ_PERSONAL_INCOME_TRANSFER_RECEIPTS" hidden="1">"c20981"</definedName>
    <definedName name="IQ_PERSONAL_INCOME_TRANSFER_RECEIPTS_OTHER" hidden="1">"c20982"</definedName>
    <definedName name="IQ_PERSONAL_INCOME_WAGE_SUPPLEMENTS" hidden="1">"c20983"</definedName>
    <definedName name="IQ_PERSONAL_INCOME_WAGES" hidden="1">"c20984"</definedName>
    <definedName name="IQ_PERSONAL_INCOME_WAGES_GOVT" hidden="1">"c20985"</definedName>
    <definedName name="IQ_PERSONAL_INCOME_WAGES_PRIVATE_INDUSTRY" hidden="1">"c20986"</definedName>
    <definedName name="IQ_PERSONAL_INTEREST_PAYMENTS" hidden="1">"c20987"</definedName>
    <definedName name="IQ_PERSONAL_OUTLAYS" hidden="1">"c20988"</definedName>
    <definedName name="IQ_PERSONAL_SAVINGS" hidden="1">"c20989"</definedName>
    <definedName name="IQ_PERSONAL_SAVINGS_PCT_INCOME" hidden="1">"c20990"</definedName>
    <definedName name="IQ_PERSONAL_TRANSFER_PAYMENTS" hidden="1">"c20991"</definedName>
    <definedName name="IQ_PERSONAL_TRANSFER_PAYMENTS_GOVT" hidden="1">"c20992"</definedName>
    <definedName name="IQ_PERSONAL_TRANSFER_PAYMENTS_WORLD" hidden="1">"c20993"</definedName>
    <definedName name="IQ_PERSONAL_TRUST_AGENCY_ACCOUNTS_GROSS_LOSSES_MANAGED_ACCOUNTS_THRIFT" hidden="1">"c25461"</definedName>
    <definedName name="IQ_PERSONAL_TRUST_AGENCY_ACCOUNTS_GROSS_LOSSES_NONMANAGED_ACCOUNTS_THRIFT" hidden="1">"c25466"</definedName>
    <definedName name="IQ_PERSONAL_TRUST_AGENCY_ACCOUNTS_INC_THRIFT" hidden="1">"c24801"</definedName>
    <definedName name="IQ_PERSONAL_TRUST_AGENCY_ACCOUNTS_MANAGED_ASSETS_THRIFT" hidden="1">"c25347"</definedName>
    <definedName name="IQ_PERSONAL_TRUST_AGENCY_ACCOUNTS_NONMANAGED_ASSETS_THRIFT" hidden="1">"c25368"</definedName>
    <definedName name="IQ_PERSONAL_TRUST_AGENCY_ACCOUNTS_NUMBER_MANAGED_ACCOUNTS_THRIFT" hidden="1">"c25358"</definedName>
    <definedName name="IQ_PERSONAL_TRUST_AGENCY_ACCOUNTS_NUMBER_NONMANAGED_ACCOUNTS_THRIFT" hidden="1">"c25380"</definedName>
    <definedName name="IQ_PERSONAL_TRUST_AGENCY_ACCOUNTS_RECOVERIES_THRIFT" hidden="1">"c25471"</definedName>
    <definedName name="IQ_PERSONNEL_EXP_ADJUSTED_OPERATING_INCOME_THRIFT" hidden="1">"c25685"</definedName>
    <definedName name="IQ_PERSONNEL_EXP_AVG_ASSETS_THRIFT" hidden="1">"c25662"</definedName>
    <definedName name="IQ_PLEDGED_LOANS_THRIFT" hidden="1">"c24936"</definedName>
    <definedName name="IQ_PLEDGED_SECURITIES_FDIC" hidden="1">"c6401"</definedName>
    <definedName name="IQ_PLEDGED_SECURITIES_FFIEC" hidden="1">"c24743"</definedName>
    <definedName name="IQ_PLEDGED_TRADING_ASSETS_THRIFT" hidden="1">"c24937"</definedName>
    <definedName name="IQ_PML_SECURED_LAND_DUE_30_89_THRIFT" hidden="1">"c25246"</definedName>
    <definedName name="IQ_PML_SECURED_LAND_DUE_90_THRIFT" hidden="1">"c25267"</definedName>
    <definedName name="IQ_PML_SECURED_LAND_NON_ACCRUAL_THRIFT" hidden="1">"c25288"</definedName>
    <definedName name="IQ_PML_SECURED_MULTIFAMILY_5_MORE_DWELLING_UNITS_DUE_30_89_THRIFT" hidden="1">"c25244"</definedName>
    <definedName name="IQ_PML_SECURED_MULTIFAMILY_5_MORE_DWELLING_UNITS_DUE_90_THRIFT" hidden="1">"c25265"</definedName>
    <definedName name="IQ_PML_SECURED_MULTIFAMILY_5_MORE_DWELLING_UNITS_NON_ACCRUAL_THRIFT" hidden="1">"c25286"</definedName>
    <definedName name="IQ_PML_SECURED_NONRES_PROPERTY_EXCEPT_LAND_DUE_30_89_THRIFT" hidden="1">"c25245"</definedName>
    <definedName name="IQ_PML_SECURED_NONRES_PROPERTY_EXCEPT_LAND_DUE_90_THRIFT" hidden="1">"c25266"</definedName>
    <definedName name="IQ_PML_SECURED_NONRES_PROPERTY_EXCEPT_LAND_NON_ACCRUAL_THRIFT" hidden="1">"c25287"</definedName>
    <definedName name="IQ_POPULATION" hidden="1">"c20994"</definedName>
    <definedName name="IQ_POPULATION_FC" hidden="1">"c20995"</definedName>
    <definedName name="IQ_PORTFOLIO_INVESTMENT_NET" hidden="1">"c20996"</definedName>
    <definedName name="IQ_PORTFOLIO_SHARES" hidden="1">"c19116"</definedName>
    <definedName name="IQ_PRE_TAX_INCOME_FDIC" hidden="1">"c6581"</definedName>
    <definedName name="IQ_PREF_ISSUED_CM" hidden="1">"c1047"</definedName>
    <definedName name="IQ_PREF_OTHER_CM" hidden="1">"c1055"</definedName>
    <definedName name="IQ_PREF_REP_CM" hidden="1">"c1062"</definedName>
    <definedName name="IQ_PREFERRED_DEPOSITS_THRIFT" hidden="1">"c24996"</definedName>
    <definedName name="IQ_PREFERRED_FDIC" hidden="1">"c6349"</definedName>
    <definedName name="IQ_PREFERRED_STOCK_DIVIDENDS_DECLARED_SAVINGS_ASSOCIATION_THRIFT" hidden="1">"c25010"</definedName>
    <definedName name="IQ_PREMISES_EQUIPMENT_FDIC" hidden="1">"c6577"</definedName>
    <definedName name="IQ_PRETAX_RETURN_ASSETS_FDIC" hidden="1">"c6731"</definedName>
    <definedName name="IQ_PRICE_SALES" hidden="1">"c17552"</definedName>
    <definedName name="IQ_PRIMARY_EST_CONSOLIDATION" hidden="1">"c16246"</definedName>
    <definedName name="IQ_PRIMARY_EST_CONSOLIDATION_CIQ" hidden="1">"c16247"</definedName>
    <definedName name="IQ_PRIOR_PERIOD_ADJUSTMENTS_SAVINGS_ASSOCIATION_THRIFT" hidden="1">"c25017"</definedName>
    <definedName name="IQ_PRIVATELY_ISSUED_MORTGAGE_BACKED_SECURITIES_FDIC" hidden="1">"c6407"</definedName>
    <definedName name="IQ_PRIVATELY_ISSUED_MORTGAGE_PASS_THROUGHS_FDIC" hidden="1">"c6405"</definedName>
    <definedName name="IQ_PROVISION_LL_AVG_LOANS_THRIFT" hidden="1">"c25639"</definedName>
    <definedName name="IQ_PROVISION_LL_INT_BEARING_ASSETS_THRIFT" hidden="1">"c24783"</definedName>
    <definedName name="IQ_PROVISION_LL_NET_LOSSES_THRIFT" hidden="1">"c25640"</definedName>
    <definedName name="IQ_PROVISION_LL_NON_INT_BEARING_ASSETS_THRIFT" hidden="1">"c24784"</definedName>
    <definedName name="IQ_PROVISION_LOAN_LL_AVG_ASSETS_THRIFT" hidden="1">"c25785"</definedName>
    <definedName name="IQ_PROVISION_LOAN_LOSSES_AVG_ASSETS_THRIFT" hidden="1">"c25653"</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OTHER_MORTGAGE_BACKED_SEC_THRIFT" hidden="1">"c25314"</definedName>
    <definedName name="IQ_PURCHASES_PASS_THROUGH_MORTGAGE_BACKED_SEC_THRIFT" hidden="1">"c25311"</definedName>
    <definedName name="IQ_QTD" hidden="1">750000</definedName>
    <definedName name="IQ_QUALIFYING_MULTIFAMILY_RES_MORTGAGE_LOANS_ELIGIBLE_50_PCT_RISK_WEIGHT_THRIFT" hidden="1">"c25065"</definedName>
    <definedName name="IQ_QUALIFYING_SINGLE_FAMILY_RES_MORTGAGE_LOANS_ELIGIBLE_50_PCT_RISK_WEIGHT_THRIFT" hidden="1">"c25064"</definedName>
    <definedName name="IQ_QUALIFYING_SUB_DEBT_REDEEMABLE_PREFERRED_T2_THRIFT" hidden="1">"c25041"</definedName>
    <definedName name="IQ_RATE_COUNTRY" hidden="1">"c19247"</definedName>
    <definedName name="IQ_RATE_LEVEL" hidden="1">"c19251"</definedName>
    <definedName name="IQ_RATE_NAME" hidden="1">"c19249"</definedName>
    <definedName name="IQ_RATE_TERM" hidden="1">"c19248"</definedName>
    <definedName name="IQ_RATE_TYPE" hidden="1">"c19246"</definedName>
    <definedName name="IQ_RE_1_4_DWELLING_UNITS_REPOSSESSED_ASSETS_ADJUSTED_NCOS_TOTAL_THRIFT" hidden="1">"c25220"</definedName>
    <definedName name="IQ_RE_1_4_DWELLING_UNITS_REPOSSESSED_ASSETS_GVA_CHARGE_OFFS_THRIFT" hidden="1">"c25135"</definedName>
    <definedName name="IQ_RE_1_4_DWELLING_UNITS_REPOSSESSED_ASSETS_SVA_PROVISIONS_TRANSFERS_FROM_GVA_TOTAL_THRIFT" hidden="1">"c25189"</definedName>
    <definedName name="IQ_RE_ALL_OTHER_ACCOUNTS_THRIFT" hidden="1">"c25436"</definedName>
    <definedName name="IQ_RE_CONSTRUCTION_REPOSSESSED_ASSETS_ADJUSTED_NCOS_TOTAL_THRIFT" hidden="1">"c25219"</definedName>
    <definedName name="IQ_RE_CONSTRUCTION_REPOSSESSED_ASSETS_GVA_CHARGE_OFFS_THRIFT" hidden="1">"c25134"</definedName>
    <definedName name="IQ_RE_CONSTRUCTION_REPOSSESSED_ASSETS_SVA_PROVISIONS_TRANSFERS_FROM_GVA_TOTAL_THRIFT" hidden="1">"c25188"</definedName>
    <definedName name="IQ_RE_EMPLOYEE_BENEFIT_RETIREMENT_RELATED_ACCOUNTS_THRIFT" hidden="1">"c25420"</definedName>
    <definedName name="IQ_RE_FORECLOSURE_FDIC" hidden="1">"c6332"</definedName>
    <definedName name="IQ_RE_HELD_INV_ADJUSTED_NCOS_THRIFT" hidden="1">"c25225"</definedName>
    <definedName name="IQ_RE_HELD_INV_GVA_CHARGE_OFFS_THRIFT" hidden="1">"c25140"</definedName>
    <definedName name="IQ_RE_HELD_INV_SVA_PROVISIONS_TRANSFERS_FROM_GVA_THRIFT" hidden="1">"c25194"</definedName>
    <definedName name="IQ_RE_HELD_INV_THRIFT" hidden="1">"c24878"</definedName>
    <definedName name="IQ_RE_INVEST_FDIC" hidden="1">"c6331"</definedName>
    <definedName name="IQ_RE_LAND_REPOSSESSED_ASSETS_ADJUSTED_NCOS_TOTAL_THRIFT" hidden="1">"c25223"</definedName>
    <definedName name="IQ_RE_LAND_REPOSSESSED_ASSETS_GVA_CHARGE_OFFS_THRIFT" hidden="1">"c25138"</definedName>
    <definedName name="IQ_RE_LAND_REPOSSESSED_ASSETS_SVA_PROVISIONS_TRANSFERS_FROM_GVA_TOTAL_THRIFT" hidden="1">"c25192"</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DUE_30_89_FFIEC" hidden="1">"c25826"</definedName>
    <definedName name="IQ_RE_LOANS_DUE_90_FFIEC" hidden="1">"c25827"</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LOANS_NON_ACCRUAL_FFIEC" hidden="1">"c25828"</definedName>
    <definedName name="IQ_RE_LOANS_SECURED_1_4_FAMILY_GROSS_LOANS_THRIFT" hidden="1">"c25722"</definedName>
    <definedName name="IQ_RE_LOANS_SECURED_1_4_FAMILY_RISK_BASED_CAPITAL_THRIFT" hidden="1">"c25707"</definedName>
    <definedName name="IQ_RE_LOANS_SECURED_LAND_GROSS_LOANS_THRIFT" hidden="1">"c25731"</definedName>
    <definedName name="IQ_RE_LOANS_SECURED_LAND_RISK_BASED_CAPITAL_THRIFT" hidden="1">"c25716"</definedName>
    <definedName name="IQ_RE_MORTGAGES_ALL_OTHER_ACCOUNTS_THRIFT" hidden="1">"c25435"</definedName>
    <definedName name="IQ_RE_MORTGAGES_EMPLOYEE_BENEFIT_RETIREMENT_RELATED_ACCOUNTS_THRIFT" hidden="1">"c25419"</definedName>
    <definedName name="IQ_RE_MORTGAGES_PERSONAL_TRUST_AGENCY_INV_MANAGEMENT_ACCOUNTS_THRIFT" hidden="1">"c25403"</definedName>
    <definedName name="IQ_RE_MULTIFAMILY_5_MORE_DWELLING_UNITS_REPOSSESSED_ASSETS_ADJUSTED_NCOS_TOTAL_THRIFT" hidden="1">"c25221"</definedName>
    <definedName name="IQ_RE_MULTIFAMILY_5_MORE_DWELLING_UNITS_REPOSSESSED_ASSETS_GVA_CHARGE_OFFS_THRIFT" hidden="1">"c25136"</definedName>
    <definedName name="IQ_RE_MULTIFAMILY_5_MORE_DWELLING_UNITS_REPOSSESSED_ASSETS_SVA_PROVISIONS_TRANSFERS_FROM_GVA_TOTAL_THRIFT" hidden="1">"c25190"</definedName>
    <definedName name="IQ_RE_NONRES_EXCEPT_LAND_REPOSSESSED_ASSETS_ADJUSTED_NCOS_TOTAL_THRIFT" hidden="1">"c25222"</definedName>
    <definedName name="IQ_RE_NONRES_EXCEPT_LAND_REPOSSESSED_ASSETS_GVA_CHARGE_OFFS_THRIFT" hidden="1">"c25137"</definedName>
    <definedName name="IQ_RE_NONRES_EXCEPT_LAND_REPOSSESSED_ASSETS_SVA_PROVISIONS_TRANSFERS_FROM_GVA_TOTAL_THRIFT" hidden="1">"c25191"</definedName>
    <definedName name="IQ_RE_PERSONAL_TRUST_AGENCY_INV_MANAGEMENT_ACCOUNTS_THRIFT" hidden="1">"c25404"</definedName>
    <definedName name="IQ_REAL_DOMESTIC_PURCHASES" hidden="1">"c20997"</definedName>
    <definedName name="IQ_REAL_EXPORT" hidden="1">"c20998"</definedName>
    <definedName name="IQ_REAL_EXPORT_GOODS" hidden="1">"c20999"</definedName>
    <definedName name="IQ_REAL_EXPORT_INCOME" hidden="1">"c21000"</definedName>
    <definedName name="IQ_REAL_EXPORT_SERVICES" hidden="1">"c21001"</definedName>
    <definedName name="IQ_REAL_FIXED_INVESTMENT" hidden="1">"c21002"</definedName>
    <definedName name="IQ_REAL_GDP" hidden="1">"c21003"</definedName>
    <definedName name="IQ_REAL_GDP_FC" hidden="1">"c21004"</definedName>
    <definedName name="IQ_REAL_GDP_GROWTH" hidden="1">"c21005"</definedName>
    <definedName name="IQ_REAL_GDP_GROWTH_FC" hidden="1">"c21006"</definedName>
    <definedName name="IQ_REAL_GDP_USD" hidden="1">"c21007"</definedName>
    <definedName name="IQ_REAL_GDP_USD_FC" hidden="1">"c21008"</definedName>
    <definedName name="IQ_REAL_GNP" hidden="1">"c21009"</definedName>
    <definedName name="IQ_REAL_GOVT_CONSUM_INVEST" hidden="1">"c21010"</definedName>
    <definedName name="IQ_REAL_GOVT_CONSUM_INVEST_DEF" hidden="1">"c21011"</definedName>
    <definedName name="IQ_REAL_GOVT_CONSUM_INVEST_DEF_CONSUM" hidden="1">"c21012"</definedName>
    <definedName name="IQ_REAL_GOVT_CONSUM_INVEST_DEF_INVEST" hidden="1">"c21013"</definedName>
    <definedName name="IQ_REAL_GOVT_CONSUM_INVEST_FEDERAL" hidden="1">"c21014"</definedName>
    <definedName name="IQ_REAL_GOVT_CONSUM_INVEST_NONDEF" hidden="1">"c21015"</definedName>
    <definedName name="IQ_REAL_GOVT_CONSUM_INVEST_NONDEF_CONSUM" hidden="1">"c21016"</definedName>
    <definedName name="IQ_REAL_GOVT_CONSUM_INVEST_NONDEF_INVEST" hidden="1">"c21017"</definedName>
    <definedName name="IQ_REAL_GOVT_CONSUM_INVEST_STATE_LOCAL" hidden="1">"c21018"</definedName>
    <definedName name="IQ_REAL_GOVT_CONSUM_INVEST_STATE_LOCAL_CONSUM" hidden="1">"c21019"</definedName>
    <definedName name="IQ_REAL_GOVT_CONSUM_INVEST_STATE_LOCAL_INVEST" hidden="1">"c21020"</definedName>
    <definedName name="IQ_REAL_IMPORT" hidden="1">"c21021"</definedName>
    <definedName name="IQ_REAL_IMPORT_GOODS" hidden="1">"c21022"</definedName>
    <definedName name="IQ_REAL_IMPORT_INCOME" hidden="1">"c21023"</definedName>
    <definedName name="IQ_REAL_IMPORT_SERVICES" hidden="1">"c21024"</definedName>
    <definedName name="IQ_REAL_NET_DOMESTIC_PRODUCTION" hidden="1">"c21025"</definedName>
    <definedName name="IQ_REAL_NET_EXPORT" hidden="1">"c21026"</definedName>
    <definedName name="IQ_REAL_PCE" hidden="1">"c21027"</definedName>
    <definedName name="IQ_REAL_PCE_CLOTHING" hidden="1">"c21028"</definedName>
    <definedName name="IQ_REAL_PCE_DUR_GOODS" hidden="1">"c21029"</definedName>
    <definedName name="IQ_REAL_PCE_DUR_GOODS_OTHER" hidden="1">"c21030"</definedName>
    <definedName name="IQ_REAL_PCE_FINANCIAL" hidden="1">"c21031"</definedName>
    <definedName name="IQ_REAL_PCE_FOOD_ACCOMADATIONS" hidden="1">"c21032"</definedName>
    <definedName name="IQ_REAL_PCE_FOOD_BEVERAGE" hidden="1">"c21033"</definedName>
    <definedName name="IQ_REAL_PCE_FURNISHINGS" hidden="1">"c21034"</definedName>
    <definedName name="IQ_REAL_PCE_GAS" hidden="1">"c21035"</definedName>
    <definedName name="IQ_REAL_PCE_GOOD" hidden="1">"c21036"</definedName>
    <definedName name="IQ_REAL_PCE_HEALTH_CARE" hidden="1">"c21037"</definedName>
    <definedName name="IQ_REAL_PCE_HOUSEHOLD_CONSUM" hidden="1">"c21038"</definedName>
    <definedName name="IQ_REAL_PCE_HOUSEHOLD_CONSUM_OTHER" hidden="1">"c21039"</definedName>
    <definedName name="IQ_REAL_PCE_HOUSING" hidden="1">"c21040"</definedName>
    <definedName name="IQ_REAL_PCE_MOTOR_VEHICLE" hidden="1">"c21041"</definedName>
    <definedName name="IQ_REAL_PCE_NONDUR_GOODS" hidden="1">"c21042"</definedName>
    <definedName name="IQ_REAL_PCE_NONDUR_GOODS_OTHER" hidden="1">"c21043"</definedName>
    <definedName name="IQ_REAL_PCE_NONPROFIT_CONSUM" hidden="1">"c21044"</definedName>
    <definedName name="IQ_REAL_PCE_NONPROFIT_OUTPUT" hidden="1">"c21045"</definedName>
    <definedName name="IQ_REAL_PCE_NONPROFIT_RECEIPTS" hidden="1">"c21046"</definedName>
    <definedName name="IQ_REAL_PCE_RECREATION_GOODS" hidden="1">"c21047"</definedName>
    <definedName name="IQ_REAL_PCE_RECREATION_SERVICES" hidden="1">"c21048"</definedName>
    <definedName name="IQ_REAL_PCE_SERVICES" hidden="1">"c21049"</definedName>
    <definedName name="IQ_REAL_PCE_TRANSPORTATION" hidden="1">"c21050"</definedName>
    <definedName name="IQ_REAL_PRIVATE_CONSUM_GROWTH" hidden="1">"c21051"</definedName>
    <definedName name="IQ_REAL_PRIVATE_INVEST" hidden="1">"c21052"</definedName>
    <definedName name="IQ_REAL_PRIVATE_INVEST_EQUIP" hidden="1">"c21053"</definedName>
    <definedName name="IQ_REAL_PRIVATE_INVEST_EQUIP_OTHER" hidden="1">"c21054"</definedName>
    <definedName name="IQ_REAL_PRIVATE_INVEST_FIXED" hidden="1">"c21055"</definedName>
    <definedName name="IQ_REAL_PRIVATE_INVEST_INDUSTRIAL_EQUIP" hidden="1">"c21056"</definedName>
    <definedName name="IQ_REAL_PRIVATE_INVEST_INFO_EQUIP" hidden="1">"c21057"</definedName>
    <definedName name="IQ_REAL_PRIVATE_INVEST_INFO_EQUIP_COMPUTERS" hidden="1">"c21058"</definedName>
    <definedName name="IQ_REAL_PRIVATE_INVEST_INFO_EQUIP_OTHER" hidden="1">"c21059"</definedName>
    <definedName name="IQ_REAL_PRIVATE_INVEST_INFO_EQUIP_SOFTWARE" hidden="1">"c21060"</definedName>
    <definedName name="IQ_REAL_PRIVATE_INVEST_NONRES" hidden="1">"c21061"</definedName>
    <definedName name="IQ_REAL_PRIVATE_INVEST_PRIVATE_INV_CHANGE" hidden="1">"c21062"</definedName>
    <definedName name="IQ_REAL_PRIVATE_INVEST_PRIVATE_INV_FARMS" hidden="1">"c21063"</definedName>
    <definedName name="IQ_REAL_PRIVATE_INVEST_PRIVATE_INV_NONFARMS" hidden="1">"c21064"</definedName>
    <definedName name="IQ_REAL_PRIVATE_INVEST_RES" hidden="1">"c21065"</definedName>
    <definedName name="IQ_REAL_PRIVATE_INVEST_STRUCTURES" hidden="1">"c21066"</definedName>
    <definedName name="IQ_REAL_PRIVATE_INVEST_TRANSPORTATION_EQUIP" hidden="1">"c21067"</definedName>
    <definedName name="IQ_REAL_SALES_TO_DOMESTIC_PURCHASES" hidden="1">"c21068"</definedName>
    <definedName name="IQ_REBOOKED_GNMA_LOANS_REPURCHASED_ELIGIBLE_REPURCHASE_DUE_30_89_THRIFT" hidden="1">"c25260"</definedName>
    <definedName name="IQ_REBOOKED_GNMA_LOANS_REPURCHASED_ELIGIBLE_REPURCHASE_DUE_90_THRIFT" hidden="1">"c25281"</definedName>
    <definedName name="IQ_REBOOKED_GNMA_LOANS_REPURCHASED_ELIGIBLE_REPURCHASE_NON_ACCRUAL_THRIFT" hidden="1">"c25302"</definedName>
    <definedName name="IQ_RECIPROCAL_BROKERED_DEPOSITS_THRIFT" hidden="1">"c24997"</definedName>
    <definedName name="IQ_RECORDED_INV_PURCHASED_CREDIT_IMPAIRED_LOANS_THRIFT" hidden="1">"c25238"</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GVA_THRIFT" hidden="1">"c25094"</definedName>
    <definedName name="IQ_RECOVERIES_HOME_EQUITY_LINES_FDIC" hidden="1">"c6705"</definedName>
    <definedName name="IQ_RECOVERIES_OTHER_CONSUMER_LOANS_FDIC" hidden="1">"c6703"</definedName>
    <definedName name="IQ_RECOVERIES_OTHER_LOANS_FDIC" hidden="1">"c6706"</definedName>
    <definedName name="IQ_RECOVERIES_TVA_THRIFT" hidden="1">"c25108"</definedName>
    <definedName name="IQ_RELATED_PLANS_FDIC" hidden="1">"c6320"</definedName>
    <definedName name="IQ_REPOSSESS_1_4_DWELLING_UNITS_RE_THRIFT" hidden="1">"c24871"</definedName>
    <definedName name="IQ_REPOSSESS_ASSETS_THRIFT" hidden="1">"c24869"</definedName>
    <definedName name="IQ_REPOSSESS_CONSTRUCTION_RE_THRIFT" hidden="1">"c24870"</definedName>
    <definedName name="IQ_REPOSSESS_GVA_THRIFT" hidden="1">"c24877"</definedName>
    <definedName name="IQ_REPOSSESS_LAND_THRIFT" hidden="1">"c24874"</definedName>
    <definedName name="IQ_REPOSSESS_MULTIFAMILY_5_MORE_DWELLING_UNITS_RE_THRIFT" hidden="1">"c24872"</definedName>
    <definedName name="IQ_REPOSSESS_NONRES_EXCEPT_LAND_RE_THRIFT" hidden="1">"c24873"</definedName>
    <definedName name="IQ_REPOSSESS_OTHER_ASSETS_THRIFT" hidden="1">"c24876"</definedName>
    <definedName name="IQ_REPOSSESS_US_GOVT_GUARANTEED_INSURED_RE_OWNED_THRIFT" hidden="1">"c24875"</definedName>
    <definedName name="IQ_REPOSSESSED_ASSETS_TOTAL_ADJUSTED_NCOS_TOTAL_THRIFT" hidden="1">"c25218"</definedName>
    <definedName name="IQ_REPOSSESSED_ASSETS_TOTAL_GVA_CHARGE_OFFS_THRIFT" hidden="1">"c25133"</definedName>
    <definedName name="IQ_REPOSSESSED_ASSETS_TOTAL_SVA_PROVISIONS_TRANSFERS_FROM_GVA_TOTAL_THRIFT" hidden="1">"c25187"</definedName>
    <definedName name="IQ_RESIDUAL_INTERESTS_INT_ONLY_STRIPS_THRIFT" hidden="1">"c24939"</definedName>
    <definedName name="IQ_RESIDUAL_INTERESTS_THRIFT" hidden="1">"c24938"</definedName>
    <definedName name="IQ_RESTATEMENTS_NET_FDIC" hidden="1">"c6500"</definedName>
    <definedName name="IQ_RESTRUCTURE_CM" hidden="1">"c1106"</definedName>
    <definedName name="IQ_RESTRUCTURED_LOANS_1_4_RESIDENTIAL_FDIC" hidden="1">"c6378"</definedName>
    <definedName name="IQ_RESTRUCTURED_LOANS_LEASES_FDIC" hidden="1">"c6377"</definedName>
    <definedName name="IQ_RESTRUCTURED_LOANS_NON_1_4_FDIC" hidden="1">"c6379"</definedName>
    <definedName name="IQ_RETAIL_DEPOSITS_FDIC" hidden="1">"c6488"</definedName>
    <definedName name="IQ_RETAIL_INV_BUILDING_MATERIAL" hidden="1">"c21069"</definedName>
    <definedName name="IQ_RETAIL_INV_CLOTHING" hidden="1">"c21070"</definedName>
    <definedName name="IQ_RETAIL_INV_DEPT_STORE" hidden="1">"c21071"</definedName>
    <definedName name="IQ_RETAIL_INV_FOOD" hidden="1">"c21072"</definedName>
    <definedName name="IQ_RETAIL_INV_FURNITURE" hidden="1">"c21073"</definedName>
    <definedName name="IQ_RETAIL_INV_GENERAL" hidden="1">"c21074"</definedName>
    <definedName name="IQ_RETAIL_INV_MOTOR_VEHICLE" hidden="1">"c21075"</definedName>
    <definedName name="IQ_RETAIL_INV_SALES_RATIO_BUILDING" hidden="1">"c21076"</definedName>
    <definedName name="IQ_RETAIL_INV_SALES_RATIO_CLOTHING" hidden="1">"c21077"</definedName>
    <definedName name="IQ_RETAIL_INV_SALES_RATIO_DEPT_STORE" hidden="1">"c21078"</definedName>
    <definedName name="IQ_RETAIL_INV_SALES_RATIO_FOOD" hidden="1">"c21079"</definedName>
    <definedName name="IQ_RETAIL_INV_SALES_RATIO_FURNITURE" hidden="1">"c21080"</definedName>
    <definedName name="IQ_RETAIL_INV_SALES_RATIO_GENERAL" hidden="1">"c21081"</definedName>
    <definedName name="IQ_RETAIL_INV_SALES_RATIO_MV" hidden="1">"c21082"</definedName>
    <definedName name="IQ_RETAIL_INV_SALES_RATIO_TOTAL" hidden="1">"c21083"</definedName>
    <definedName name="IQ_RETAIL_INV_SALES_RATIO_TOTAL_EX_MV" hidden="1">"c21084"</definedName>
    <definedName name="IQ_RETAIL_INV_TOTAL" hidden="1">"c21085"</definedName>
    <definedName name="IQ_RETAIL_INV_TOTAL_EX_MOTOR_VEHICLE" hidden="1">"c21086"</definedName>
    <definedName name="IQ_RETAIL_SALES_BUILDING_MATERIAL" hidden="1">"c21087"</definedName>
    <definedName name="IQ_RETAIL_SALES_CLOTHING" hidden="1">"c21088"</definedName>
    <definedName name="IQ_RETAIL_SALES_FOODSTUFF" hidden="1">"c21089"</definedName>
    <definedName name="IQ_RETAIL_SALES_FURNITURE" hidden="1">"c21090"</definedName>
    <definedName name="IQ_RETAIL_SALES_GAS" hidden="1">"c21091"</definedName>
    <definedName name="IQ_RETAIL_SALES_GENERAL" hidden="1">"c21092"</definedName>
    <definedName name="IQ_RETAIL_SALES_HEALTH" hidden="1">"c21093"</definedName>
    <definedName name="IQ_RETAIL_SALES_MISC" hidden="1">"c21094"</definedName>
    <definedName name="IQ_RETAIL_SALES_MOTOR_VEHICLE" hidden="1">"c21095"</definedName>
    <definedName name="IQ_RETAIL_SALES_NONSTORES" hidden="1">"c21096"</definedName>
    <definedName name="IQ_RETAIL_SALES_SPORTING_GOODS" hidden="1">"c21097"</definedName>
    <definedName name="IQ_RETAIL_SALES_TOTAL" hidden="1">"c21098"</definedName>
    <definedName name="IQ_RETAIL_SALES_TOTAL_EX_MOTOR_VEHICLE" hidden="1">"c21099"</definedName>
    <definedName name="IQ_RETAIL_SALES_YOY_PCT" hidden="1">"c21100"</definedName>
    <definedName name="IQ_RETAINED_EARNINGS_AVERAGE_EQUITY_FDIC" hidden="1">"c6733"</definedName>
    <definedName name="IQ_RETAINED_EARNINGS_EQUITY_THRIFT" hidden="1">"c25633"</definedName>
    <definedName name="IQ_RETAINED_EARNINGS_THRIFT" hidden="1">"c24919"</definedName>
    <definedName name="IQ_RETIREMENT_DEFINED_BENEFIT_INC_THRIFT" hidden="1">"c24803"</definedName>
    <definedName name="IQ_RETIREMENT_DEFINED_CONT_INC_THRIFT" hidden="1">"c24802"</definedName>
    <definedName name="IQ_RETIREMENT_DEPOSITS_LESS_THAN_250000_THRIFT" hidden="1">"c24990"</definedName>
    <definedName name="IQ_RETIREMENT_DEPOSITS_WITH_BALANCES_GREATER_THAN_250000_THRIFT" hidden="1">"c24991"</definedName>
    <definedName name="IQ_RETIREMENT_OTHER_RETIREMENT_ACCOUNTS_INC_THRIFT" hidden="1">"c24804"</definedName>
    <definedName name="IQ_RETIREMENT_RELATED_EMPLOYEE_BENEFIT_ACCOUNTS_GROSS_LOSSES_MANAGED_ACCOUNTS_THRIFT" hidden="1">"c25462"</definedName>
    <definedName name="IQ_RETIREMENT_RELATED_EMPLOYEE_BENEFIT_ACCOUNTS_GROSS_LOSSES_NONMANAGED_ACCOUNTS_THRIFT" hidden="1">"c25467"</definedName>
    <definedName name="IQ_RETIREMENT_RELATED_EMPLOYEE_BENEFIT_ACCOUNTS_RECOVERIES_THRIFT" hidden="1">"c25472"</definedName>
    <definedName name="IQ_RETIREMENT_RELATED_TRUST_AGENCY_ACCOUNTS_EMPLOYEE_BENEFIT_DEFINED_BENEFIT_MANAGED_ASSETS_THRIFT" hidden="1">"c25349"</definedName>
    <definedName name="IQ_RETIREMENT_RELATED_TRUST_AGENCY_ACCOUNTS_EMPLOYEE_BENEFIT_DEFINED_BENEFIT_NONMANAGED_ASSETS_THRIFT" hidden="1">"c25370"</definedName>
    <definedName name="IQ_RETIREMENT_RELATED_TRUST_AGENCY_ACCOUNTS_EMPLOYEE_BENEFIT_DEFINED_BENEFIT_NUMBER_MANAGED_ACCOUNTS_THRIFT" hidden="1">"c25360"</definedName>
    <definedName name="IQ_RETIREMENT_RELATED_TRUST_AGENCY_ACCOUNTS_EMPLOYEE_BENEFIT_DEFINED_BENEFIT_NUMBER_NONMANAGED_ACCOUNTS_THRIFT" hidden="1">"c25382"</definedName>
    <definedName name="IQ_RETIREMENT_RELATED_TRUST_AGENCY_ACCOUNTS_EMPLOYEE_BENEFIT_DEFINED_CONTRIBUTION_MANAGED_ASSETS_THRIFT" hidden="1">"c25348"</definedName>
    <definedName name="IQ_RETIREMENT_RELATED_TRUST_AGENCY_ACCOUNTS_EMPLOYEE_BENEFIT_DEFINED_CONTRIBUTION_NONMANAGED_ASSETS_THRIFT" hidden="1">"c25369"</definedName>
    <definedName name="IQ_RETIREMENT_RELATED_TRUST_AGENCY_ACCOUNTS_EMPLOYEE_BENEFIT_DEFINED_CONTRIBUTION_NUMBER_MANAGED_ACCOUNTS_THRIFT" hidden="1">"c25359"</definedName>
    <definedName name="IQ_RETIREMENT_RELATED_TRUST_AGENCY_ACCOUNTS_EMPLOYEE_BENEFIT_DEFINED_CONTRIBUTION_NUMBER_NONMANAGED_ACCOUNTS_THRIFT" hidden="1">"c25381"</definedName>
    <definedName name="IQ_RETIREMENT_RELATED_TRUST_AGENCY_ACCOUNTS_EMPLOYEE_BENEFIT_OTHER_MANAGED_ASSETS_THRIFT" hidden="1">"c25350"</definedName>
    <definedName name="IQ_RETIREMENT_RELATED_TRUST_AGENCY_ACCOUNTS_EMPLOYEE_BENEFIT_OTHER_NONMANAGED_ASSETS_THRIFT" hidden="1">"c25371"</definedName>
    <definedName name="IQ_RETIREMENT_RELATED_TRUST_AGENCY_ACCOUNTS_EMPLOYEE_BENEFIT_OTHER_NUMBER_MANAGED_ACCOUNTS_THRIFT" hidden="1">"c25361"</definedName>
    <definedName name="IQ_RETIREMENT_RELATED_TRUST_AGENCY_ACCOUNTS_EMPLOYEE_BENEFIT_OTHER_NUMBER_NONMANAGED_ACCOUNTS_THRIFT" hidden="1">"c25383"</definedName>
    <definedName name="IQ_RETURN_ASSETS_CM" hidden="1">"c1115"</definedName>
    <definedName name="IQ_RETURN_ASSETS_FDIC" hidden="1">"c6730"</definedName>
    <definedName name="IQ_RETURN_EQUITY_CM" hidden="1">"c1120"</definedName>
    <definedName name="IQ_RETURN_EQUITY_FDIC" hidden="1">"c6732"</definedName>
    <definedName name="IQ_REVALUATION_GAINS_FDIC" hidden="1">"c6428"</definedName>
    <definedName name="IQ_REVALUATION_LOSSES_FDIC" hidden="1">"c6429"</definedName>
    <definedName name="IQ_REVENUE_BEFORE_LL_THRIFT" hidden="1">"c24782"</definedName>
    <definedName name="IQ_REVENUE_EST_DOWN_2MONTH" hidden="1">"c16285"</definedName>
    <definedName name="IQ_REVENUE_EST_DOWN_2MONTH_CIQ" hidden="1">"c16609"</definedName>
    <definedName name="IQ_REVENUE_EST_DOWN_3MONTH" hidden="1">"c16289"</definedName>
    <definedName name="IQ_REVENUE_EST_DOWN_3MONTH_CIQ" hidden="1">"c16613"</definedName>
    <definedName name="IQ_REVENUE_EST_DOWN_MONTH" hidden="1">"c16281"</definedName>
    <definedName name="IQ_REVENUE_EST_DOWN_MONTH_CIQ" hidden="1">"c16605"</definedName>
    <definedName name="IQ_REVENUE_EST_NOTE" hidden="1">"c17502"</definedName>
    <definedName name="IQ_REVENUE_EST_NOTE_CIQ" hidden="1">"c17455"</definedName>
    <definedName name="IQ_REVENUE_EST_NUM_ANALYSTS_2MONTH" hidden="1">"c16283"</definedName>
    <definedName name="IQ_REVENUE_EST_NUM_ANALYSTS_2MONTH_CIQ" hidden="1">"c16607"</definedName>
    <definedName name="IQ_REVENUE_EST_NUM_ANALYSTS_3MONTH" hidden="1">"c16287"</definedName>
    <definedName name="IQ_REVENUE_EST_NUM_ANALYSTS_3MONTH_CIQ" hidden="1">"c16611"</definedName>
    <definedName name="IQ_REVENUE_EST_NUM_ANALYSTS_MONTH" hidden="1">"c16279"</definedName>
    <definedName name="IQ_REVENUE_EST_NUM_ANALYSTS_MONTH_CIQ" hidden="1">"c16603"</definedName>
    <definedName name="IQ_REVENUE_EST_TOTAL_REVISED_2MONTH" hidden="1">"c16286"</definedName>
    <definedName name="IQ_REVENUE_EST_TOTAL_REVISED_2MONTH_CIQ" hidden="1">"c16610"</definedName>
    <definedName name="IQ_REVENUE_EST_TOTAL_REVISED_3MONTH" hidden="1">"c16290"</definedName>
    <definedName name="IQ_REVENUE_EST_TOTAL_REVISED_3MONTH_CIQ" hidden="1">"c16614"</definedName>
    <definedName name="IQ_REVENUE_EST_TOTAL_REVISED_MONTH" hidden="1">"c16282"</definedName>
    <definedName name="IQ_REVENUE_EST_TOTAL_REVISED_MONTH_CIQ" hidden="1">"c16606"</definedName>
    <definedName name="IQ_REVENUE_EST_UP_2MONTH" hidden="1">"c16284"</definedName>
    <definedName name="IQ_REVENUE_EST_UP_2MONTH_CIQ" hidden="1">"c16608"</definedName>
    <definedName name="IQ_REVENUE_EST_UP_3MONTH" hidden="1">"c16288"</definedName>
    <definedName name="IQ_REVENUE_EST_UP_3MONTH_CIQ" hidden="1">"c16612"</definedName>
    <definedName name="IQ_REVENUE_EST_UP_MONTH" hidden="1">"c16280"</definedName>
    <definedName name="IQ_REVENUE_EST_UP_MONTH_CIQ" hidden="1">"c16604"</definedName>
    <definedName name="IQ_REVOLVING_LOANS_GROSS_LOANS_THRIFT" hidden="1">"c25723"</definedName>
    <definedName name="IQ_REVOLVING_LOANS_RISK_BASED_CAPITAL_THRIFT" hidden="1">"c25708"</definedName>
    <definedName name="IQ_REVOLVING_OPEN_END_PML_SECURED_1_4_DWELLING_UNITS_DUE_30_89_THRIFT" hidden="1">"c25241"</definedName>
    <definedName name="IQ_REVOLVING_OPEN_END_PML_SECURED_1_4_DWELLING_UNITS_DUE_90_THRIFT" hidden="1">"c25262"</definedName>
    <definedName name="IQ_REVOLVING_OPEN_END_PML_SECURED_1_4_DWELLING_UNITS_NON_ACCRUAL_THRIFT" hidden="1">"c25283"</definedName>
    <definedName name="IQ_RISK_WEIGHTED_ASSETS_BEFORE_EXCESS_ALLOWANCE_LL_LOSSES_THRIFT" hidden="1">"c25077"</definedName>
    <definedName name="IQ_RISK_WEIGHTED_ASSETS_FDIC" hidden="1">"c6370"</definedName>
    <definedName name="IQ_RISK_WEIGHTED_ASSETS_LOW_LEVEL_RECOURSE_RESIDUAL_INTERESTS_THRIFT" hidden="1">"c25075"</definedName>
    <definedName name="IQ_RSSD_ID_FFIEC" hidden="1">"c20506"</definedName>
    <definedName name="IQ_SALARIES_EMPLOYEE_BENEFITS_THRIFT" hidden="1">"c24786"</definedName>
    <definedName name="IQ_SALARY_FDIC" hidden="1">"c6576"</definedName>
    <definedName name="IQ_SALE_CONVERSION_RETIREMENT_STOCK_FDIC" hidden="1">"c6661"</definedName>
    <definedName name="IQ_SALE_INTAN_CF_CM" hidden="1">"c1133"</definedName>
    <definedName name="IQ_SALE_PPE_CF_CM" hidden="1">"c1139"</definedName>
    <definedName name="IQ_SALE_PROCEEDS_RENTAL_ASSETS" hidden="1">"c26974"</definedName>
    <definedName name="IQ_SALE_REAL_ESTATE_CF_CM" hidden="1">"c1145"</definedName>
    <definedName name="IQ_SALES_COMM_NON_MORTGAGE_LOANS_THRIFT" hidden="1">"c25340"</definedName>
    <definedName name="IQ_SALES_CONSUMER_NON_MORTGAGE_LOANS_THRIFT" hidden="1">"c25342"</definedName>
    <definedName name="IQ_SALES_OTHER_MORTGAGE_BACKED_SEC_THRIFT" hidden="1">"c25315"</definedName>
    <definedName name="IQ_SALES_PASS_THROUGH_MORTGAGE_BACKED_SEC_THRIFT" hidden="1">"c25312"</definedName>
    <definedName name="IQ_SAVINGS_ASSOCIATION_EQUITY_CAPITAL_BEGINNING_BALANCE_FROM_PRIOR_QTR_THRIFT" hidden="1">"c25008"</definedName>
    <definedName name="IQ_SAVINGS_ASSOCIATION_EQUITY_CAPITAL_ENDING_BALANCE_THRIFT" hidden="1">"c25019"</definedName>
    <definedName name="IQ_SEC_BACKED_NON_MORTGAGE_LOANS_THRIFT" hidden="1">"c24825"</definedName>
    <definedName name="IQ_SEC_BACKED_US_GOVT_ELIGIBLE_0_PCT_RISK_WEIGHT_THRIFT" hidden="1">"c25052"</definedName>
    <definedName name="IQ_SEC_ISSUED_US_AFS_AMORT_COST_FFIEC" hidden="1">"c20492"</definedName>
    <definedName name="IQ_SEC_ISSUED_US_AFS_FAIR_VAL_FFIEC" hidden="1">"c20457"</definedName>
    <definedName name="IQ_SEC_RISK_WEIGHTED_100_PCT_MORE_UNDER_RATINGS_THRIFT" hidden="1">"c25071"</definedName>
    <definedName name="IQ_SEC_SOLD_UNDER_AGREEMENTS_REPURCHASE_THRIFT" hidden="1">"c25574"</definedName>
    <definedName name="IQ_SECOND_LIEN_BONDS_NOTES" hidden="1">"c17893"</definedName>
    <definedName name="IQ_SECOND_LIEN_BONDS_NOTES_PCT" hidden="1">"c18007"</definedName>
    <definedName name="IQ_SECOND_LIEN_DEBT" hidden="1">"c17898"</definedName>
    <definedName name="IQ_SECOND_LIEN_DEBT_PCT" hidden="1">"c18012"</definedName>
    <definedName name="IQ_SECOND_LIEN_LOANS" hidden="1">"c17892"</definedName>
    <definedName name="IQ_SECOND_LIEN_LOANS_PCT" hidden="1">"c18006"</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COMMERCIAL_LOANS_THRIFT" hidden="1">"c24854"</definedName>
    <definedName name="IQ_SECURED_FARMLAND_CHARGE_OFFS_FDIC" hidden="1">"c6593"</definedName>
    <definedName name="IQ_SECURED_FARMLAND_NET_CHARGE_OFFS_FDIC" hidden="1">"c6631"</definedName>
    <definedName name="IQ_SECURED_FARMLAND_RECOVERIES_FDIC" hidden="1">"c6612"</definedName>
    <definedName name="IQ_SECURED_FED_FUNDS_PURCHASED_TOTAL_ASSETS_THRIFT" hidden="1">"c25703"</definedName>
    <definedName name="IQ_SECURED_FEDERAL_FUNDS_PURCHASED_THRIFT" hidden="1">"c25573"</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AFS_AMORT_COST_FFIEC" hidden="1">"c20488"</definedName>
    <definedName name="IQ_SECURITIES_AFS_FAIR_VAL_FFIEC" hidden="1">"c20453"</definedName>
    <definedName name="IQ_SECURITIES_GAINS_FDIC" hidden="1">"c6584"</definedName>
    <definedName name="IQ_SECURITIES_HTM_AMORT_COST_FFIEC" hidden="1">"c20436"</definedName>
    <definedName name="IQ_SECURITIES_HTM_FAIR_VAL_FFIEC" hidden="1">"c20471"</definedName>
    <definedName name="IQ_SECURITIES_ISSUED_STATES_FDIC" hidden="1">"c6300"</definedName>
    <definedName name="IQ_SECURITIES_ISSUED_US_HTM_AMORT_COST_FFIEC" hidden="1">"c20440"</definedName>
    <definedName name="IQ_SECURITIES_ISSUED_US_HTM_FAIR_VAL_FFIEC" hidden="1">"c20475"</definedName>
    <definedName name="IQ_SECURITIES_LENT_FDIC" hidden="1">"c6532"</definedName>
    <definedName name="IQ_SECURITIES_UNDERWRITING_FDIC" hidden="1">"c6529"</definedName>
    <definedName name="IQ_SECURITIZED_DEBT" hidden="1">"c17897"</definedName>
    <definedName name="IQ_SECURITIZED_DEBT_PCT" hidden="1">"c18011"</definedName>
    <definedName name="IQ_SERVICE_CHARGES_COMM_FEE_DOM_FFIEC" hidden="1">"c25821"</definedName>
    <definedName name="IQ_SERVICE_CHARGES_FDIC" hidden="1">"c6572"</definedName>
    <definedName name="IQ_SERVICING_ASSETS_MORTGAGE_LOANS_THRIFT" hidden="1">"c24888"</definedName>
    <definedName name="IQ_SERVICING_ASSETS_NON_MORTGAGE_LOANS_THRIFT" hidden="1">"c24889"</definedName>
    <definedName name="IQ_SHAREOUTSTANDING" hidden="1">"c1347"</definedName>
    <definedName name="IQ_SHORT_BUSINESS_DESCRIPTION" hidden="1">"c24668"</definedName>
    <definedName name="IQ_SHORT_TERM_INV_SHORT_TERM_NONCORE_FUNDING_THRIFT" hidden="1">"c25625"</definedName>
    <definedName name="IQ_SHORT_TERM_INV_TOTAL_ASSETS_THRIFT" hidden="1">"c25695"</definedName>
    <definedName name="IQ_SP_QUALITY_RANKING_DESCRIPTION" hidden="1">"c17410"</definedName>
    <definedName name="IQ_SP_QUALITY_RANKING_VALUE" hidden="1">"c17409"</definedName>
    <definedName name="IQ_SP_STARS_DESCRIPTION" hidden="1">"c17408"</definedName>
    <definedName name="IQ_SP_STARS_VALUE" hidden="1">"c17407"</definedName>
    <definedName name="IQ_SPECIAL_DIV_CF_CM" hidden="1">"c1171"</definedName>
    <definedName name="IQ_SPOT_CLOSEPRICE" hidden="1">"c17802"</definedName>
    <definedName name="IQ_SPOT_HIGHPRICE" hidden="1">"c17800"</definedName>
    <definedName name="IQ_SPOT_LASTSALEPRICE" hidden="1">"c17806"</definedName>
    <definedName name="IQ_SPOT_LOWPRICE" hidden="1">"c17801"</definedName>
    <definedName name="IQ_SPOT_PRICEDATE" hidden="1">"c17805"</definedName>
    <definedName name="IQ_SPOT_YEARHIGH" hidden="1">"c17803"</definedName>
    <definedName name="IQ_SPOT_YEARLOW" hidden="1">"c17804"</definedName>
    <definedName name="IQ_SR_SECURED_BONDS_NOTES" hidden="1">"c17889"</definedName>
    <definedName name="IQ_SR_SECURED_BONDS_NOTES_PCT" hidden="1">"c18003"</definedName>
    <definedName name="IQ_SR_SECURED_LOANS" hidden="1">"c17888"</definedName>
    <definedName name="IQ_SR_SECURED_LOANS_PCT" hidden="1">"c18002"</definedName>
    <definedName name="IQ_SR_UNSECURED_BONDS_NOTES" hidden="1">"c17891"</definedName>
    <definedName name="IQ_SR_UNSECURED_BONDS_NOTES_PCT" hidden="1">"c18005"</definedName>
    <definedName name="IQ_ST_DEBT_CM" hidden="1">"c1178"</definedName>
    <definedName name="IQ_ST_DEBT_DERIVATIVES" hidden="1">"c17741"</definedName>
    <definedName name="IQ_ST_DEBT_ISSUED_CM" hidden="1">"c1183"</definedName>
    <definedName name="IQ_ST_DEBT_REPAID_CM" hidden="1">"c1191"</definedName>
    <definedName name="IQ_STANDBY_LETTERS_CREDIT_THRIFT" hidden="1">"c25614"</definedName>
    <definedName name="IQ_STATE_COUNTY_MUNICIPAL_OBLIGATIONS_ALL_OTHER_ACCOUNTS_THRIFT" hidden="1">"c25426"</definedName>
    <definedName name="IQ_STATE_COUNTY_MUNICIPAL_OBLIGATIONS_EMPLOYEE_BENEFIT_RETIREMENT_RELATED_ACCOUNTS_THRIFT" hidden="1">"c25410"</definedName>
    <definedName name="IQ_STATE_COUNTY_MUNICIPAL_OBLIGATIONS_PERSONAL_TRUST_AGENCY_INV_MANAGEMENT_ACCOUNTS_THRIFT" hidden="1">"c25394"</definedName>
    <definedName name="IQ_STATE_LOCAL_OTHER_INC_TAXES_THRIFT" hidden="1">"c24817"</definedName>
    <definedName name="IQ_STATE_LOCAL_REVENUE_BONDS_ELIGIBLE_50_PCT_RISK_WEIGHT_THRIFT" hidden="1">"c25067"</definedName>
    <definedName name="IQ_STATE_MUNI_OBLIGATIONS_THRIFT" hidden="1">"c24824"</definedName>
    <definedName name="IQ_STATE_OF_INC" hidden="1">"c18104"</definedName>
    <definedName name="IQ_STATES_NONTRANSACTION_ACCOUNTS_FDIC" hidden="1">"c6547"</definedName>
    <definedName name="IQ_STATES_TOTAL_DEPOSITS_FDIC" hidden="1">"c6473"</definedName>
    <definedName name="IQ_STATES_TRANSACTION_ACCOUNTS_FDIC" hidden="1">"c6539"</definedName>
    <definedName name="IQ_STOCK_ISSUED_SAVINGS_ASSOCIATION_THRIFT" hidden="1">"c25012"</definedName>
    <definedName name="IQ_STOCK_MARKET_INDEX" hidden="1">"c21101"</definedName>
    <definedName name="IQ_STOCK_RETIRED_SAVINGS_ASSOCIATION_THRIFT" hidden="1">"c25013"</definedName>
    <definedName name="IQ_STYLE_GROWTH_VALUE" hidden="1">"c19203"</definedName>
    <definedName name="IQ_STYLE_HIGH_YIELD" hidden="1">"c19204"</definedName>
    <definedName name="IQ_STYLE_MARKET_CAP" hidden="1">"c19202"</definedName>
    <definedName name="IQ_STYLE_REPORTED" hidden="1">"c19205"</definedName>
    <definedName name="IQ_SUB_DEBENTURES_THRIFT" hidden="1">"c24902"</definedName>
    <definedName name="IQ_SUB_DEBT_FDIC" hidden="1">"c6346"</definedName>
    <definedName name="IQ_SUBORDINATED_DEBENTURES_AMOUNTS_NETTED_THRIFT" hidden="1">"c25540"</definedName>
    <definedName name="IQ_SUBORDINATED_DEBENTURES_LEVEL_1_THRIFT" hidden="1">"c25536"</definedName>
    <definedName name="IQ_SUBORDINATED_DEBENTURES_LEVEL_2_THRIFT" hidden="1">"c25537"</definedName>
    <definedName name="IQ_SUBORDINATED_DEBENTURES_LEVEL_3_THRIFT" hidden="1">"c25538"</definedName>
    <definedName name="IQ_SUBORDINATED_DEBENTURES_TOTAL_AFTER_NETTING_THRIFT" hidden="1">"c25541"</definedName>
    <definedName name="IQ_SUBORDINATED_DEBENTURES_TOTAL_BEFORE_NETTING_THRIFT" hidden="1">"c25539"</definedName>
    <definedName name="IQ_SUBORDINATED_DEBENTURES_WITH_REMAINING_MATURITY_ONE_YEAR_LESS_THRIFT" hidden="1">"c25577"</definedName>
    <definedName name="IQ_SUBORDINATED_DEBENTURES_WITH_REMAINING_MATURITY_OVER_ONE_YEAR_THRIFT" hidden="1">"c25578"</definedName>
    <definedName name="IQ_SURPLUS_FDIC" hidden="1">"c6351"</definedName>
    <definedName name="IQ_SYNTH_STRUCTURED_PRODUCTS_AFS_AMORT_COST_FFIEC" hidden="1">"c20501"</definedName>
    <definedName name="IQ_SYNTH_STRUCTURED_PRODUCTS_AFS_FAIR_VAL_FFIEC" hidden="1">"c20466"</definedName>
    <definedName name="IQ_SYNTH_STRUCTURED_PRODUCTS_HTM_AMORT_COST_FFIEC" hidden="1">"c20449"</definedName>
    <definedName name="IQ_SYNTH_STRUCTURED_PRODUCTS_HTM_FAIR_VAL_FFIEC" hidden="1">"c20484"</definedName>
    <definedName name="IQ_TANGIBLE_ASSETS_THRIFT" hidden="1">"c25088"</definedName>
    <definedName name="IQ_TANGIBLE_COMMON_EQUITY_THRIFT" hidden="1">"c25086"</definedName>
    <definedName name="IQ_TANGIBLE_EQUITY_RATIO_THRIFT" hidden="1">"c25084"</definedName>
    <definedName name="IQ_TANGIBLE_EQUITY_THRIFT" hidden="1">"c25087"</definedName>
    <definedName name="IQ_TANGIBLE_TIER_1_LEVERAGE_RATIO_THRIFT" hidden="1">"c25631"</definedName>
    <definedName name="IQ_TARP_INIT_INVEST_AMT" hidden="1">"c17863"</definedName>
    <definedName name="IQ_TARP_INIT_INVEST_DATE_ANN" hidden="1">"c17861"</definedName>
    <definedName name="IQ_TARP_INIT_INVEST_DATE_CLOSED" hidden="1">"c17862"</definedName>
    <definedName name="IQ_TARP_INVESTOR_STATUS" hidden="1">"c17865"</definedName>
    <definedName name="IQ_TARP_REMAINING_AMT" hidden="1">"c17869"</definedName>
    <definedName name="IQ_TARP_REMAINING_SEC_DES" hidden="1">"c17870"</definedName>
    <definedName name="IQ_TARP_REPAYMENT_DISP" hidden="1">"c17866"</definedName>
    <definedName name="IQ_TARP_REPAYMENT_DISP_AMT" hidden="1">"c17868"</definedName>
    <definedName name="IQ_TARP_REPAYMENT_DISP_DATE" hidden="1">"c17867"</definedName>
    <definedName name="IQ_TARP_ROUND" hidden="1">"c17859"</definedName>
    <definedName name="IQ_TARP_STATUS" hidden="1">"c17864"</definedName>
    <definedName name="IQ_TARP_TR_AMT" hidden="1">"c17857"</definedName>
    <definedName name="IQ_TARP_TR_DATE" hidden="1">"c17856"</definedName>
    <definedName name="IQ_TARP_TR_TYPE" hidden="1">"c17858"</definedName>
    <definedName name="IQ_TARP_TRANSACTION_ID" hidden="1">"c17871"</definedName>
    <definedName name="IQ_TEV_EBITDA_CAPEX" hidden="1">"c17553"</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CAPITAL_RATIO_THRIFT" hidden="1">"c25081"</definedName>
    <definedName name="IQ_TIER_1_CAPITAL_REQUIREMENT_ADJUSTED_ASSETS_THRIFT" hidden="1">"c25039"</definedName>
    <definedName name="IQ_TIER_1_CAPITAL_T1_THRIFT" hidden="1">"c25029"</definedName>
    <definedName name="IQ_TIER_1_RISK_BASED_CAPITAL_RATIO_FDIC" hidden="1">"c6746"</definedName>
    <definedName name="IQ_TIER_1_RISK_BASED_CAPITAL_RATIO_THRIFT" hidden="1">"c25083"</definedName>
    <definedName name="IQ_TIER_2_CAPITAL_T2_THRIFT" hidden="1">"c25045"</definedName>
    <definedName name="IQ_TIER_ONE_FDIC" hidden="1">"c6369"</definedName>
    <definedName name="IQ_TIME_DEPOSITS_100000_MORE_TOTAL_ASSETS_THRIFT" hidden="1">"c25701"</definedName>
    <definedName name="IQ_TIME_DEPOSITS_100000_THROUGH_250000_THRIFT" hidden="1">"c25002"</definedName>
    <definedName name="IQ_TIME_DEPOSITS_GREATER_100000_TOTAL_DEPOSITS_THRIFT" hidden="1">"c25779"</definedName>
    <definedName name="IQ_TIME_DEPOSITS_GREATER_THAN_250000_THRIFT" hidden="1">"c25003"</definedName>
    <definedName name="IQ_TIME_DEPOSITS_LESS_THAN_100K_FDIC" hidden="1">"c6465"</definedName>
    <definedName name="IQ_TIME_DEPOSITS_MORE_THAN_100K_FDIC" hidden="1">"c6470"</definedName>
    <definedName name="IQ_TIME_DEPOSITS_THRIFT" hidden="1">"c25001"</definedName>
    <definedName name="IQ_TODAY" hidden="1">0</definedName>
    <definedName name="IQ_TOTAL_1_4_FAMILY_LOANS_TOTAL_LOANS_THRIFT" hidden="1">"c25741"</definedName>
    <definedName name="IQ_TOTAL_ALLOWABLE_EXCLUSIONS_THRIFT" hidden="1">"c25567"</definedName>
    <definedName name="IQ_TOTAL_AR_CM" hidden="1">"c1231"</definedName>
    <definedName name="IQ_TOTAL_ASSETS_ADJUSTED_ASSETS_THRIFT" hidden="1">"c25030"</definedName>
    <definedName name="IQ_TOTAL_ASSETS_FDIC" hidden="1">"c6339"</definedName>
    <definedName name="IQ_TOTAL_ASSETS_MANAGED_PROP_MUTUAL_FUNDS_ANNUITIES_THRIFT" hidden="1">"c24941"</definedName>
    <definedName name="IQ_TOTAL_ASSETS_MEASURED_FV_RECURRING_BASIS_AMOUNTS_NETTED_THRIFT" hidden="1">"c25522"</definedName>
    <definedName name="IQ_TOTAL_ASSETS_MEASURED_FV_RECURRING_BASIS_LEVEL_1_THRIFT" hidden="1">"c25518"</definedName>
    <definedName name="IQ_TOTAL_ASSETS_MEASURED_FV_RECURRING_BASIS_LEVEL_2_THRIFT" hidden="1">"c25519"</definedName>
    <definedName name="IQ_TOTAL_ASSETS_MEASURED_FV_RECURRING_BASIS_LEVEL_3_THRIFT" hidden="1">"c25520"</definedName>
    <definedName name="IQ_TOTAL_ASSETS_MEASURED_FV_RECURRING_BASIS_TOTAL_AFTER_NETTING_THRIFT" hidden="1">"c25523"</definedName>
    <definedName name="IQ_TOTAL_ASSETS_MEASURED_FV_RECURRING_BASIS_TOTAL_BEFORE_NETTING_THRIFT" hidden="1">"c25521"</definedName>
    <definedName name="IQ_TOTAL_ASSETS_THRIFT" hidden="1">"c24894"</definedName>
    <definedName name="IQ_TOTAL_BORROWINGS_THRIFT" hidden="1">"c24899"</definedName>
    <definedName name="IQ_TOTAL_BROKER_ORIGINATED_DEPOSITS_FULLY_INSURED_THRIFT" hidden="1">"c24978"</definedName>
    <definedName name="IQ_TOTAL_BROKER_ORIGINATED_DEPOSITS_OTHER_THRIFT" hidden="1">"c24981"</definedName>
    <definedName name="IQ_TOTAL_CASH_DEPOSITS_INV_SEC_THRIFT" hidden="1">"c24828"</definedName>
    <definedName name="IQ_TOTAL_CHARGE_OFFS_FDIC" hidden="1">"c6603"</definedName>
    <definedName name="IQ_TOTAL_COMMON_EQUITY_THRIFT" hidden="1">"c25085"</definedName>
    <definedName name="IQ_TOTAL_COMMON_EQUITY_TOTAL_ASSETS_THRIFT" hidden="1">"c25739"</definedName>
    <definedName name="IQ_TOTAL_DAILY_AVERAGE_ALLOWABLE_EXCLUSIONS_THRIFT" hidden="1">"c25580"</definedName>
    <definedName name="IQ_TOTAL_DAILY_AVERAGE_FOREIGN_DEPOSITS_THRIFT" hidden="1">"c25581"</definedName>
    <definedName name="IQ_TOTAL_DAILY_AVERAGE_GROSS_DEPOSIT_LIABILITIES_BEFORE_EXCLUSIONS_THRIFT" hidden="1">"c25579"</definedName>
    <definedName name="IQ_TOTAL_DEBT_ISSUED_CM" hidden="1">"c1253"</definedName>
    <definedName name="IQ_TOTAL_DEBT_REPAID_CM" hidden="1">"c1260"</definedName>
    <definedName name="IQ_TOTAL_DEBT_SECURITIES_FDIC" hidden="1">"c6410"</definedName>
    <definedName name="IQ_TOTAL_DEPOSITS_FDIC" hidden="1">"c6342"</definedName>
    <definedName name="IQ_TOTAL_DEPOSITS_THRIFT" hidden="1">"c24984"</definedName>
    <definedName name="IQ_TOTAL_DIVIDEND_INCOME_THRIFT" hidden="1">"c24756"</definedName>
    <definedName name="IQ_TOTAL_EARNING_ASSETS_QUARTERLY_AVG_FFIEC" hidden="1">"c25823"</definedName>
    <definedName name="IQ_TOTAL_ELIGIBLE_0_PCT_RISK_WEIGHT_THRIFT" hidden="1">"c25050"</definedName>
    <definedName name="IQ_TOTAL_ELIGIBLE_100_PCT_RISK_WEIGHT_THRIFT" hidden="1">"c25070"</definedName>
    <definedName name="IQ_TOTAL_ELIGIBLE_20_PCT_RISK_WEIGHT_THRIFT" hidden="1">"c25056"</definedName>
    <definedName name="IQ_TOTAL_ELIGIBLE_50_PCT_RISK_WEIGHT_THRIFT" hidden="1">"c25063"</definedName>
    <definedName name="IQ_TOTAL_EMPLOYEES_FDIC" hidden="1">"c6355"</definedName>
    <definedName name="IQ_TOTAL_EQUITY_CAPITAL_INC_MINORITY_INT_THRIFT" hidden="1">"c24927"</definedName>
    <definedName name="IQ_TOTAL_EQUITY_CAPITAL_T1_THRIFT" hidden="1">"c25021"</definedName>
    <definedName name="IQ_TOTAL_EQUITY_CAPITAL_THRIFT" hidden="1">"c24925"</definedName>
    <definedName name="IQ_TOTAL_EQUITY_INV_NOT_CARRIED_FV_THRIFT" hidden="1">"c24879"</definedName>
    <definedName name="IQ_TOTAL_EQUITY_TOTAL_ASSETS_THRIFT" hidden="1">"c25738"</definedName>
    <definedName name="IQ_TOTAL_FIDUCIARY_ACCOUNTS_MANAGED_ASSETS_THRIFT" hidden="1">"c25346"</definedName>
    <definedName name="IQ_TOTAL_FIDUCIARY_ACCOUNTS_NONMANAGED_ASSETS_THRIFT" hidden="1">"c25367"</definedName>
    <definedName name="IQ_TOTAL_FIDUCIARY_ACCOUNTS_NUMBER_MANAGED_ACCOUNTS_THRIFT" hidden="1">"c25357"</definedName>
    <definedName name="IQ_TOTAL_FIDUCIARY_ACCOUNTS_NUMBER_NONMANAGED_ACCOUNTS_THRIFT" hidden="1">"c25379"</definedName>
    <definedName name="IQ_TOTAL_FOREIGN_DEPOSITS_INCLUDED_IN_TOTAL_ALLOWABLE_EXCLUSIONS_THRIFT" hidden="1">"c25568"</definedName>
    <definedName name="IQ_TOTAL_GROSS_DEPOSIT_LIABILITIES_BEFORE_EXCLUSIONS_THRIFT" hidden="1">"c25566"</definedName>
    <definedName name="IQ_TOTAL_GROSS_FIDUCIARY_RELATED_SERVICES_INC_THRIFT" hidden="1">"c24811"</definedName>
    <definedName name="IQ_TOTAL_GROSS_LOSSES_MANAGED_ACCOUNTS_THRIFT" hidden="1">"c25465"</definedName>
    <definedName name="IQ_TOTAL_GROSS_LOSSES_NONMANAGED_ACCOUNTS_THRIFT" hidden="1">"c25470"</definedName>
    <definedName name="IQ_TOTAL_INT_EXP_THRIFT" hidden="1">"c24764"</definedName>
    <definedName name="IQ_TOTAL_INT_INCOME_THRIFT" hidden="1">"c24753"</definedName>
    <definedName name="IQ_TOTAL_LEASES_TOTAL_LOANS_THRIFT" hidden="1">"c25751"</definedName>
    <definedName name="IQ_TOTAL_LIAB_CM" hidden="1">"c1278"</definedName>
    <definedName name="IQ_TOTAL_LIAB_EQUITY_FDIC" hidden="1">"c6354"</definedName>
    <definedName name="IQ_TOTAL_LIABILITIES_EQUITY_THRIFT" hidden="1">"c24928"</definedName>
    <definedName name="IQ_TOTAL_LIABILITIES_FDIC" hidden="1">"c6348"</definedName>
    <definedName name="IQ_TOTAL_LIABILITIES_MEASURED_FV_RECURRING_BASIS_AMOUNTS_NETTED_THRIFT" hidden="1">"c25564"</definedName>
    <definedName name="IQ_TOTAL_LIABILITIES_MEASURED_FV_RECURRING_BASIS_LEVEL_1_THRIFT" hidden="1">"c25560"</definedName>
    <definedName name="IQ_TOTAL_LIABILITIES_MEASURED_FV_RECURRING_BASIS_LEVEL_2_THRIFT" hidden="1">"c25561"</definedName>
    <definedName name="IQ_TOTAL_LIABILITIES_MEASURED_FV_RECURRING_BASIS_LEVEL_3_THRIFT" hidden="1">"c25562"</definedName>
    <definedName name="IQ_TOTAL_LIABILITIES_MEASURED_FV_RECURRING_BASIS_TOTAL_AFTER_NETTING_THRIFT" hidden="1">"c25565"</definedName>
    <definedName name="IQ_TOTAL_LIABILITIES_MEASURED_FV_RECURRING_BASIS_TOTAL_BEFORE_NETTING_THRIFT" hidden="1">"c25563"</definedName>
    <definedName name="IQ_TOTAL_LIABILITIES_THRIFT" hidden="1">"c24913"</definedName>
    <definedName name="IQ_TOTAL_LL_DOMESTIC_QUARTERLY_AVG_FFIEC" hidden="1">"c25825"</definedName>
    <definedName name="IQ_TOTAL_LL_FOREIGN_QUARTERLY_AVG_FFIEC" hidden="1">"c25824"</definedName>
    <definedName name="IQ_TOTAL_LOANS_IN_PROCESS_FORECLOSURE_THRIFT" hidden="1">"c25310"</definedName>
    <definedName name="IQ_TOTAL_MANAGED_ASSETS_ALL_OTHER_ACCOUNTS_THRIFT" hidden="1">"c25422"</definedName>
    <definedName name="IQ_TOTAL_MANAGED_ASSETS_EMPLOYEE_BENEFIT_RETIREMENT_RELATED_ACCOUNTS_THRIFT" hidden="1">"c25406"</definedName>
    <definedName name="IQ_TOTAL_MANAGED_ASSETS_PERSONAL_TRUST_AGENCY_INV_MANAGEMENT_ACCOUNTS_THRIFT" hidden="1">"c25390"</definedName>
    <definedName name="IQ_TOTAL_MBS_THRIFT" hidden="1">"c24837"</definedName>
    <definedName name="IQ_TOTAL_MORTGAGE_LOANS_THRIFT" hidden="1">"c24852"</definedName>
    <definedName name="IQ_TOTAL_MORTGAGE_NON_MORTGAGE_LOANS_DUE_30_89_THRIFT" hidden="1">"c25255"</definedName>
    <definedName name="IQ_TOTAL_MORTGAGE_NON_MORTGAGE_LOANS_DUE_90_THRIFT" hidden="1">"c25276"</definedName>
    <definedName name="IQ_TOTAL_MORTGAGE_NON_MORTGAGE_LOANS_NON_ACCRUAL_THRIFT" hidden="1">"c25297"</definedName>
    <definedName name="IQ_TOTAL_NON_MORTGAGE_LOANS_THRIFT" hidden="1">"c24868"</definedName>
    <definedName name="IQ_TOTAL_NON_RE_LOANS_TOTAL_LOANS_THRIFT" hidden="1">"c25752"</definedName>
    <definedName name="IQ_TOTAL_OPER_EXP_CM" hidden="1">"c1284"</definedName>
    <definedName name="IQ_TOTAL_OTHER_ASSETS_THRIFT" hidden="1">"c24883"</definedName>
    <definedName name="IQ_TOTAL_OTHER_TEMP_IMPAIR_LOSS_FFIEC" hidden="1">"c25846"</definedName>
    <definedName name="IQ_TOTAL_OTHER_UNUSED_FFIEC" hidden="1">"c25858"</definedName>
    <definedName name="IQ_TOTAL_PRINCIPAL_AMT_ASSETS_COVERED_RECOURSE_OBLIGATIONS_DIRECT_CREDIT_SUBSTITUTES_THRIFT" hidden="1">"c25615"</definedName>
    <definedName name="IQ_TOTAL_RECOVERIES_FDIC" hidden="1">"c6622"</definedName>
    <definedName name="IQ_TOTAL_RECOVERIES_THRIFT" hidden="1">"c25475"</definedName>
    <definedName name="IQ_TOTAL_RESERVES" hidden="1">"c21102"</definedName>
    <definedName name="IQ_TOTAL_REV_BNK_FDIC" hidden="1">"c6786"</definedName>
    <definedName name="IQ_TOTAL_REV_CM" hidden="1">"c1303"</definedName>
    <definedName name="IQ_TOTAL_REVENUE_THRIFT" hidden="1">"c24785"</definedName>
    <definedName name="IQ_TOTAL_RISK_BASED_CAPITAL_RATIO_FDIC" hidden="1">"c6747"</definedName>
    <definedName name="IQ_TOTAL_RISK_BASED_CAPITAL_RATIO_THRIFT" hidden="1">"c25082"</definedName>
    <definedName name="IQ_TOTAL_RISK_BASED_CAPITAL_REQUIREMENT_THRIFT" hidden="1">"c25080"</definedName>
    <definedName name="IQ_TOTAL_RISK_BASED_CAPITAL_THRIFT" hidden="1">"c25049"</definedName>
    <definedName name="IQ_TOTAL_RISK_WEIGHTED_ASSETS_THRIFT" hidden="1">"c25079"</definedName>
    <definedName name="IQ_TOTAL_SECURITIES_FDIC" hidden="1">"c6306"</definedName>
    <definedName name="IQ_TOTAL_SR_SECURED" hidden="1">"c17890"</definedName>
    <definedName name="IQ_TOTAL_SR_SECURED_EBITDA" hidden="1">"c17901"</definedName>
    <definedName name="IQ_TOTAL_SR_SECURED_EBITDA_CAPEX" hidden="1">"c17902"</definedName>
    <definedName name="IQ_TOTAL_SR_SECURED_PCT" hidden="1">"c18004"</definedName>
    <definedName name="IQ_TOTAL_TIME_DEPOSITS_FDIC" hidden="1">"c6497"</definedName>
    <definedName name="IQ_TOTAL_TIME_DEPOSITS_TOTAL_DEPOSITS_THRIFT" hidden="1">"c25780"</definedName>
    <definedName name="IQ_TOTAL_TIME_SAVINGS_DEPOSITS_FDIC" hidden="1">"c6498"</definedName>
    <definedName name="IQ_TOTAL_UNUSED_COMMITMENTS_FDIC" hidden="1">"c6536"</definedName>
    <definedName name="IQ_TOTAL_UNUSUAL_CM" hidden="1">"c5517"</definedName>
    <definedName name="IQ_TR_ADJ_SIZE_FINAL" hidden="1">"c16265"</definedName>
    <definedName name="IQ_TR_BNKY_ADVISOR_CLIENT_NAME_LIST" hidden="1">"c17671"</definedName>
    <definedName name="IQ_TR_BNKY_ADVISOR_FEE_LIST" hidden="1">"c17673"</definedName>
    <definedName name="IQ_TR_BNKY_ADVISOR_FEE_PCT_LIST" hidden="1">"c17674"</definedName>
    <definedName name="IQ_TR_BNKY_ADVISOR_ID_LIST" hidden="1">"c17670"</definedName>
    <definedName name="IQ_TR_BNKY_ADVISOR_NAME_LIST" hidden="1">"c17669"</definedName>
    <definedName name="IQ_TR_BNKY_ADVISOR_ROLE_LIST" hidden="1">"c17672"</definedName>
    <definedName name="IQ_TR_BNKY_AFFILIATES_JOINT_ADMIN" hidden="1">"c17636"</definedName>
    <definedName name="IQ_TR_BNKY_AFFILIATES_JOINT_ADMIN_LIST" hidden="1">"c17656"</definedName>
    <definedName name="IQ_TR_BNKY_CASE_CONSOLIDATED_DATE" hidden="1">"c17632"</definedName>
    <definedName name="IQ_TR_BNKY_CASE_FILING_FEE_PAID" hidden="1">"c17634"</definedName>
    <definedName name="IQ_TR_BNKY_CASE_NUMBER" hidden="1">"c17627"</definedName>
    <definedName name="IQ_TR_BNKY_CASH_IN_HAND" hidden="1">"c17651"</definedName>
    <definedName name="IQ_TR_BNKY_COURT" hidden="1">"c17626"</definedName>
    <definedName name="IQ_TR_BNKY_CREDITOR_CLAIM_AMT_LIST" hidden="1">"c17660"</definedName>
    <definedName name="IQ_TR_BNKY_CREDITOR_ID_LIST" hidden="1">"c17658"</definedName>
    <definedName name="IQ_TR_BNKY_CREDITOR_NAME_LIST" hidden="1">"c17657"</definedName>
    <definedName name="IQ_TR_BNKY_CREDITOR_REL_LIST" hidden="1">"c17659"</definedName>
    <definedName name="IQ_TR_BNKY_CREDITORS" hidden="1">"c17635"</definedName>
    <definedName name="IQ_TR_BNKY_DIP_COMMITMENT_FEE_LIST" hidden="1">"c17667"</definedName>
    <definedName name="IQ_TR_BNKY_DIP_FIN_PROVIDED" hidden="1">"c17640"</definedName>
    <definedName name="IQ_TR_BNKY_DIP_FIN_PROVIDED_LIST" hidden="1">"c17665"</definedName>
    <definedName name="IQ_TR_BNKY_DIP_FIN_PROVIDERS" hidden="1">"c17639"</definedName>
    <definedName name="IQ_TR_BNKY_DIP_FIN_SECURITY_TYPES" hidden="1">"c17642"</definedName>
    <definedName name="IQ_TR_BNKY_DIP_FIN_UTILIZED" hidden="1">"c17641"</definedName>
    <definedName name="IQ_TR_BNKY_DIP_ID_LIST" hidden="1">"c17662"</definedName>
    <definedName name="IQ_TR_BNKY_DIP_LEAD_PROVIDER_LIST" hidden="1">"c17668"</definedName>
    <definedName name="IQ_TR_BNKY_DIP_LIBOR_SPREAD_LIST" hidden="1">"c17666"</definedName>
    <definedName name="IQ_TR_BNKY_DIP_MATURITY_DATE_LIST" hidden="1">"c17664"</definedName>
    <definedName name="IQ_TR_BNKY_DIP_NAME_LIST" hidden="1">"c17661"</definedName>
    <definedName name="IQ_TR_BNKY_DIP_SECURITY_LIST" hidden="1">"c17663"</definedName>
    <definedName name="IQ_TR_BNKY_DISMISSED_DATE" hidden="1">"c17633"</definedName>
    <definedName name="IQ_TR_BNKY_EMERGED_REORG_DATE" hidden="1">"c17630"</definedName>
    <definedName name="IQ_TR_BNKY_FEATURES_LIST" hidden="1">"c17655"</definedName>
    <definedName name="IQ_TR_BNKY_FILING_TYPE" hidden="1">"c17624"</definedName>
    <definedName name="IQ_TR_BNKY_INVOL_PETITION_FILED_DATE" hidden="1">"c17629"</definedName>
    <definedName name="IQ_TR_BNKY_ISSUANCE_DEBT" hidden="1">"c17648"</definedName>
    <definedName name="IQ_TR_BNKY_ISSUANCE_EQUITY" hidden="1">"c17649"</definedName>
    <definedName name="IQ_TR_BNKY_LEAD_ASSETS_INIT_FILING" hidden="1">"c17645"</definedName>
    <definedName name="IQ_TR_BNKY_LEAD_ASSETS_INIT_FILING_LIST" hidden="1">"c17678"</definedName>
    <definedName name="IQ_TR_BNKY_LEAD_DEBTOR" hidden="1">"c17643"</definedName>
    <definedName name="IQ_TR_BNKY_LEAD_DEBTOR_LIST" hidden="1">"c17675"</definedName>
    <definedName name="IQ_TR_BNKY_LEAD_LIAB_INIT_FILING" hidden="1">"c17644"</definedName>
    <definedName name="IQ_TR_BNKY_LEAD_LIAB_INIT_FILING_LIST" hidden="1">"c17677"</definedName>
    <definedName name="IQ_TR_BNKY_LEAD_REV_ANN" hidden="1">"c17646"</definedName>
    <definedName name="IQ_TR_BNKY_LEAD_REV_ANN_LIST" hidden="1">"c17679"</definedName>
    <definedName name="IQ_TR_BNKY_LEAD_STOCK_PRICE_ANN" hidden="1">"c17647"</definedName>
    <definedName name="IQ_TR_BNKY_LEAD_STOCK_PRICE_ANN_LIST" hidden="1">"c17680"</definedName>
    <definedName name="IQ_TR_BNKY_LEAD_TYPE_LIST" hidden="1">"c17676"</definedName>
    <definedName name="IQ_TR_BNKY_LIQUIDATED_DATE" hidden="1">"c17631"</definedName>
    <definedName name="IQ_TR_BNKY_PRE_BANKRUPTCY_SITUATION" hidden="1">"c17637"</definedName>
    <definedName name="IQ_TR_BNKY_RESOLUTION" hidden="1">"c17638"</definedName>
    <definedName name="IQ_TR_BNKY_RESTRUCTURING_WEBSITE" hidden="1">"c17625"</definedName>
    <definedName name="IQ_TR_BNKY_SALE_ASSETS" hidden="1">"c17650"</definedName>
    <definedName name="IQ_TR_BNKY_TOTAL_CLAIMANTS_AMT" hidden="1">"c17653"</definedName>
    <definedName name="IQ_TR_BNKY_TOTAL_FIN_PROVIDED" hidden="1">"c17652"</definedName>
    <definedName name="IQ_TR_BNKY_TOTAL_PAYMENTS_CLAIMANTS" hidden="1">"c17654"</definedName>
    <definedName name="IQ_TR_BNKY_VOL_PETITION_FILED_DATE" hidden="1">"c17628"</definedName>
    <definedName name="IQ_TR_CASH_CONSID_PCT_FINAL" hidden="1">"c16268"</definedName>
    <definedName name="IQ_TR_CASH_ST_INVEST_FINAL" hidden="1">"c16266"</definedName>
    <definedName name="IQ_TR_CO_NET_PROCEEDS_ISSUE" hidden="1">"c17571"</definedName>
    <definedName name="IQ_TR_DEBT_CONSID_PCT_FINAL" hidden="1">"c16274"</definedName>
    <definedName name="IQ_TR_EARNOUTS_FINAL" hidden="1">"c16262"</definedName>
    <definedName name="IQ_TR_EX_OVER_SHARES_ISSUE" hidden="1">"c17566"</definedName>
    <definedName name="IQ_TR_GROSS_PROCEEDS_ISSUE" hidden="1">"c17568"</definedName>
    <definedName name="IQ_TR_HYBRID_CONSID_PCT_FINAL" hidden="1">"c16276"</definedName>
    <definedName name="IQ_TR_IMPLIED_EQ_BV_FINAL" hidden="1">"c16255"</definedName>
    <definedName name="IQ_TR_IMPLIED_EQ_FINAL" hidden="1">"c16253"</definedName>
    <definedName name="IQ_TR_IMPLIED_EQ_NI_LTM_FINAL" hidden="1">"c16254"</definedName>
    <definedName name="IQ_TR_IMPLIED_EV_EBIT_FINAL" hidden="1">"c16252"</definedName>
    <definedName name="IQ_TR_IMPLIED_EV_EBIT_FWD" hidden="1">"c17878"</definedName>
    <definedName name="IQ_TR_IMPLIED_EV_EBITDA_FINAL" hidden="1">"c16251"</definedName>
    <definedName name="IQ_TR_IMPLIED_EV_EBITDA_FWD" hidden="1">"c17877"</definedName>
    <definedName name="IQ_TR_IMPLIED_EV_FINAL" hidden="1">"c16249"</definedName>
    <definedName name="IQ_TR_IMPLIED_EV_REV_FINAL" hidden="1">"c16250"</definedName>
    <definedName name="IQ_TR_IMPLIED_EV_REV_FWD" hidden="1">"c17876"</definedName>
    <definedName name="IQ_TR_IPO_TRANSACTION_ID" hidden="1">"c17554"</definedName>
    <definedName name="IQ_TR_LEAD_UNDERWRITERS" hidden="1">"c17576"</definedName>
    <definedName name="IQ_TR_NET_ASSUM_LIABILITIES_FINAL" hidden="1">"c16264"</definedName>
    <definedName name="IQ_TR_OFFER_PER_SHARE_FINAL" hidden="1">"c16257"</definedName>
    <definedName name="IQ_TR_OFFER_PRICE_BV_FWD" hidden="1">"c17880"</definedName>
    <definedName name="IQ_TR_OFFER_PRICE_EARNINGS_FWD" hidden="1">"c17879"</definedName>
    <definedName name="IQ_TR_OPTIONS_CONSID_PCT_FINAL" hidden="1">"c16278"</definedName>
    <definedName name="IQ_TR_OTHER_CONSID_FINAL" hidden="1">"c16261"</definedName>
    <definedName name="IQ_TR_PCT_SOUGHT_ACQUIRED_FINAL" hidden="1">"c16256"</definedName>
    <definedName name="IQ_TR_PO_1D_PRICE" hidden="1">"c19180"</definedName>
    <definedName name="IQ_TR_PO_1D_RETURN" hidden="1">"c19179"</definedName>
    <definedName name="IQ_TR_PO_1M_PRICE" hidden="1">"c19184"</definedName>
    <definedName name="IQ_TR_PO_1M_RETURN" hidden="1">"c19183"</definedName>
    <definedName name="IQ_TR_PO_1W_PRICE" hidden="1">"c19182"</definedName>
    <definedName name="IQ_TR_PO_1W_RETURN" hidden="1">"c19181"</definedName>
    <definedName name="IQ_TR_PO_1Y_PRICE" hidden="1">"c19190"</definedName>
    <definedName name="IQ_TR_PO_1Y_RETURN" hidden="1">"c19189"</definedName>
    <definedName name="IQ_TR_PO_3M_PRICE" hidden="1">"c19186"</definedName>
    <definedName name="IQ_TR_PO_3M_RETURN" hidden="1">"c19185"</definedName>
    <definedName name="IQ_TR_PO_6M_PRICE" hidden="1">"c19188"</definedName>
    <definedName name="IQ_TR_PO_6M_RETURN" hidden="1">"c19187"</definedName>
    <definedName name="IQ_TR_PO_DISCOUNT_SHARE" hidden="1">"c17562"</definedName>
    <definedName name="IQ_TR_PO_ISSUE_CURRENCY" hidden="1">"c17557"</definedName>
    <definedName name="IQ_TR_PO_NET_PROCEEDS_SHARE" hidden="1">"c17563"</definedName>
    <definedName name="IQ_TR_PO_PRICE_RANGE" hidden="1">"c17559"</definedName>
    <definedName name="IQ_TR_PO_PRICE_RANGE_HIGH" hidden="1">"c17560"</definedName>
    <definedName name="IQ_TR_PO_PRICE_RANGE_LOW" hidden="1">"c17561"</definedName>
    <definedName name="IQ_TR_PO_PRICE_SHARE" hidden="1">"c17558"</definedName>
    <definedName name="IQ_TR_PO_SHARES_OFFERED" hidden="1">"c17564"</definedName>
    <definedName name="IQ_TR_PO_SHARES_OFFERED_EX_OVER" hidden="1">"c17567"</definedName>
    <definedName name="IQ_TR_PO_TICKER" hidden="1">"c17556"</definedName>
    <definedName name="IQ_TR_PO_TRADING_ITEM_CIQID" hidden="1">"c17555"</definedName>
    <definedName name="IQ_TR_PREF_CONSID_PCT_FINAL" hidden="1">"c16272"</definedName>
    <definedName name="IQ_TR_PROCEEDS_EX_OVER_ISSUE" hidden="1">"c17574"</definedName>
    <definedName name="IQ_TR_REG_OVER_SHARES_ISSUE" hidden="1">"c17565"</definedName>
    <definedName name="IQ_TR_REG_OVER_VALUE_ISSUE" hidden="1">"c17572"</definedName>
    <definedName name="IQ_TR_REMAIN_MONETARY_VALUE" hidden="1">"c18099"</definedName>
    <definedName name="IQ_TR_REMAIN_NUMBER_SHARES" hidden="1">"c18101"</definedName>
    <definedName name="IQ_TR_REMAIN_PCT_SHARES" hidden="1">"c18100"</definedName>
    <definedName name="IQ_TR_SELLER_DILUT_EPS_EXCL" hidden="1">"c17703"</definedName>
    <definedName name="IQ_TR_SELLER_EARNING_CO" hidden="1">"c17702"</definedName>
    <definedName name="IQ_TR_SELLER_EBIT" hidden="1">"c17700"</definedName>
    <definedName name="IQ_TR_SELLER_EBITDA" hidden="1">"c17699"</definedName>
    <definedName name="IQ_TR_SELLER_MIN_INT" hidden="1">"c17707"</definedName>
    <definedName name="IQ_TR_SELLER_NET_DEBT" hidden="1">"c17709"</definedName>
    <definedName name="IQ_TR_SELLER_NI" hidden="1">"c17701"</definedName>
    <definedName name="IQ_TR_SELLER_TOTAL_ASSETS" hidden="1">"c17710"</definedName>
    <definedName name="IQ_TR_SELLER_TOTAL_CASH_ST_INVEST" hidden="1">"c17708"</definedName>
    <definedName name="IQ_TR_SELLER_TOTAL_COMMON_EQ" hidden="1">"c17704"</definedName>
    <definedName name="IQ_TR_SELLER_TOTAL_DEBT" hidden="1">"c17705"</definedName>
    <definedName name="IQ_TR_SELLER_TOTAL_PREF" hidden="1">"c17706"</definedName>
    <definedName name="IQ_TR_SELLER_TOTAL_REV" hidden="1">"c17698"</definedName>
    <definedName name="IQ_TR_SH_NET_PROCEEDS_ISSUE" hidden="1">"c17570"</definedName>
    <definedName name="IQ_TR_SHELF_EXP_EXPIRATION_DATE" hidden="1">"c18102"</definedName>
    <definedName name="IQ_TR_SHELF_EXPIRED_DATE" hidden="1">"c18103"</definedName>
    <definedName name="IQ_TR_SPIN_DEF_AGRMT_DATE" hidden="1">"c17696"</definedName>
    <definedName name="IQ_TR_SPIN_DIST_RATIO_FINAL" hidden="1">"c17734"</definedName>
    <definedName name="IQ_TR_SPIN_DIST_RATIO_OFFER" hidden="1">"c17728"</definedName>
    <definedName name="IQ_TR_SPIN_DIST_SHARES_FINAL" hidden="1">"c17852"</definedName>
    <definedName name="IQ_TR_SPIN_DIST_SHARES_OFFER" hidden="1">"c17729"</definedName>
    <definedName name="IQ_TR_SPIN_DIST_VALUE" hidden="1">"c17711"</definedName>
    <definedName name="IQ_TR_SPIN_DIST_VALUE_FINAL" hidden="1">"c17722"</definedName>
    <definedName name="IQ_TR_SPIN_DIST_VALUE_OFFER" hidden="1">"c17712"</definedName>
    <definedName name="IQ_TR_SPIN_IMPLIED_EQ_BV_OFFER" hidden="1">"c17721"</definedName>
    <definedName name="IQ_TR_SPIN_IMPLIED_EQ_NI_LTM_OFFER" hidden="1">"c17720"</definedName>
    <definedName name="IQ_TR_SPIN_IMPLIED_EQ_OFFER" hidden="1">"c17714"</definedName>
    <definedName name="IQ_TR_SPIN_IMPLIED_EV_EBIT_OFFER" hidden="1">"c17719"</definedName>
    <definedName name="IQ_TR_SPIN_IMPLIED_EV_EBITDA_OFFER" hidden="1">"c17718"</definedName>
    <definedName name="IQ_TR_SPIN_IMPLIED_EV_OFFER" hidden="1">"c17716"</definedName>
    <definedName name="IQ_TR_SPIN_IMPLIED_EV_REV_OFFER" hidden="1">"c17717"</definedName>
    <definedName name="IQ_TR_SPIN_NET_ASSUM_LIAB_OFFER" hidden="1">"c17715"</definedName>
    <definedName name="IQ_TR_SPIN_PARENT_SHARES_OUT_FINAL" hidden="1">"c17733"</definedName>
    <definedName name="IQ_TR_SPIN_PARENT_SHARES_OUT_OFFER" hidden="1">"c17727"</definedName>
    <definedName name="IQ_TR_SPIN_PCT_DIST_FINAL" hidden="1">"c17723"</definedName>
    <definedName name="IQ_TR_SPIN_PCT_DIST_OFFER" hidden="1">"c17713"</definedName>
    <definedName name="IQ_TR_SPIN_RECORD_DATE" hidden="1">"c17697"</definedName>
    <definedName name="IQ_TR_SPIN_SECURITY_CIQID" hidden="1">"c17724"</definedName>
    <definedName name="IQ_TR_SPIN_SECURITY_PCT_DIST_FINAL" hidden="1">"c17732"</definedName>
    <definedName name="IQ_TR_SPIN_SECURITY_PCT_DIST_OFFER" hidden="1">"c17726"</definedName>
    <definedName name="IQ_TR_SPIN_SECURITY_PRICE_FINAL" hidden="1">"c17731"</definedName>
    <definedName name="IQ_TR_SPIN_SECURITY_PRICE_OFFER" hidden="1">"c17725"</definedName>
    <definedName name="IQ_TR_SPIN_VALUE_CONSID_FINAL" hidden="1">"c17853"</definedName>
    <definedName name="IQ_TR_SPIN_VALUE_CONSID_OFFER" hidden="1">"c17730"</definedName>
    <definedName name="IQ_TR_STOCK_CONSID_PCT_FINAL" hidden="1">"c16270"</definedName>
    <definedName name="IQ_TR_TARGET_BV_SHARE_EST" hidden="1">"c17885"</definedName>
    <definedName name="IQ_TR_TARGET_EBIT_EST" hidden="1">"c17883"</definedName>
    <definedName name="IQ_TR_TARGET_EBITDA_EST" hidden="1">"c17882"</definedName>
    <definedName name="IQ_TR_TARGET_EPS_EST" hidden="1">"c17884"</definedName>
    <definedName name="IQ_TR_TARGET_EST_CURRENCY" hidden="1">"c17886"</definedName>
    <definedName name="IQ_TR_TARGET_EST_DATE" hidden="1">"c17887"</definedName>
    <definedName name="IQ_TR_TARGET_REVENUE_EST" hidden="1">"c17881"</definedName>
    <definedName name="IQ_TR_TOTAL_CASH_FINAL" hidden="1">"c16267"</definedName>
    <definedName name="IQ_TR_TOTAL_CONSID_SH_FINAL" hidden="1">"c16260"</definedName>
    <definedName name="IQ_TR_TOTAL_DEBT_FINAL" hidden="1">"c16273"</definedName>
    <definedName name="IQ_TR_TOTAL_EX_OVER_VALUE_ISSUE" hidden="1">"c17573"</definedName>
    <definedName name="IQ_TR_TOTAL_GROSS_TV_FINAL" hidden="1">"c16259"</definedName>
    <definedName name="IQ_TR_TOTAL_HYBRID_FINAL" hidden="1">"c16275"</definedName>
    <definedName name="IQ_TR_TOTAL_NET_TV_FINAL" hidden="1">"c16258"</definedName>
    <definedName name="IQ_TR_TOTAL_OPTIONS_BUYER_FINAL" hidden="1">"c16277"</definedName>
    <definedName name="IQ_TR_TOTAL_OPTIONS_FINAL" hidden="1">"c16263"</definedName>
    <definedName name="IQ_TR_TOTAL_PREFERRED_FINAL" hidden="1">"c16271"</definedName>
    <definedName name="IQ_TR_TOTAL_STOCK_FINAL" hidden="1">"c16269"</definedName>
    <definedName name="IQ_TR_UNDERWRITER_COMP_ISSUE" hidden="1">"c17569"</definedName>
    <definedName name="IQ_TR_UNDERWRITERS_OTHER" hidden="1">"c17577"</definedName>
    <definedName name="IQ_TRADE_BALANCE_USD" hidden="1">"c21103"</definedName>
    <definedName name="IQ_TRADING_ACCOUNT_GAINS_FEES_FDIC" hidden="1">"c6573"</definedName>
    <definedName name="IQ_TRADING_ASSETS_FDIC" hidden="1">"c6328"</definedName>
    <definedName name="IQ_TRADING_LIABILITIES_FDIC" hidden="1">"c6344"</definedName>
    <definedName name="IQ_TRADING_SEC_AMOUNTS_NETTED_THRIFT" hidden="1">"c25486"</definedName>
    <definedName name="IQ_TRADING_SEC_LEVEL_1_THRIFT" hidden="1">"c25482"</definedName>
    <definedName name="IQ_TRADING_SEC_LEVEL_2_THRIFT" hidden="1">"c25483"</definedName>
    <definedName name="IQ_TRADING_SEC_LEVEL_3_THRIFT" hidden="1">"c25484"</definedName>
    <definedName name="IQ_TRADING_SEC_TOTAL_AFTER_NETTING_THRIFT" hidden="1">"c25487"</definedName>
    <definedName name="IQ_TRADING_SEC_TOTAL_BEFORE_NETTING_THRIFT" hidden="1">"c25485"</definedName>
    <definedName name="IQ_TRANSACTION_ACCOUNTS_FDIC" hidden="1">"c6544"</definedName>
    <definedName name="IQ_TRANSACTION_ACCOUNTS_INC_DEMAND_DEPOSITS_THRIFT" hidden="1">"c24998"</definedName>
    <definedName name="IQ_TRANSACTION_ACCOUNTS_TOTAL_DEPOSITS_THRIFT" hidden="1">"c25777"</definedName>
    <definedName name="IQ_TRANSFER_AGENT_REGISTRAR_PAYING_AGENT_OTHER_CORPORATE_AGENCY_NUMBER_ISSUES_THRIFT" hidden="1">"c25444"</definedName>
    <definedName name="IQ_TRANSFERS_GVA_THRIFT" hidden="1">"c25093"</definedName>
    <definedName name="IQ_TRANSFERS_SVA_THRIFT" hidden="1">"c25101"</definedName>
    <definedName name="IQ_TREASURY_OTHER_EQUITY_CM" hidden="1">"c1314"</definedName>
    <definedName name="IQ_TREASURY_STOCK_TRANSACTIONS_FDIC" hidden="1">"c6501"</definedName>
    <definedName name="IQ_TROUBLED_DEBT_RESTRUCTURED_DUE_30_89_THRIFT" hidden="1">"c25256"</definedName>
    <definedName name="IQ_TROUBLED_DEBT_RESTRUCTURED_DUE_90_THRIFT" hidden="1">"c25277"</definedName>
    <definedName name="IQ_TROUBLED_DEBT_RESTRUCTURED_NON_ACCRUAL_THRIFT" hidden="1">"c25298"</definedName>
    <definedName name="IQ_TROUBLED_DEBT_RESTRUCTURED_THRIFT" hidden="1">"c25230"</definedName>
    <definedName name="IQ_TWELVE_MONTHS_FIXED_AND_FLOATING_FDIC" hidden="1">"c6420"</definedName>
    <definedName name="IQ_TWELVE_MONTHS_MORTGAGE_PASS_THROUGHS_FDIC" hidden="1">"c6412"</definedName>
    <definedName name="IQ_UNAMORTIZED_YIELD_ADJUSTMENTS_THRIFT" hidden="1">"c24898"</definedName>
    <definedName name="IQ_UNDIVIDED_PROFITS_FDIC" hidden="1">"c6352"</definedName>
    <definedName name="IQ_UNDRAWN_SECURITIZED" hidden="1">"c17900"</definedName>
    <definedName name="IQ_UNEARN_REV_CURRENT_CM" hidden="1">"c1324"</definedName>
    <definedName name="IQ_UNEARNED_INCOME_FDIC" hidden="1">"c6324"</definedName>
    <definedName name="IQ_UNEARNED_INCOME_FOREIGN_FDIC" hidden="1">"c6385"</definedName>
    <definedName name="IQ_UNEMPLOY_RATE" hidden="1">"c21104"</definedName>
    <definedName name="IQ_UNINSURED_DEPOSITS_THRIFT" hidden="1">"c24995"</definedName>
    <definedName name="IQ_UNPROFITABLE_INSTITUTIONS_FDIC" hidden="1">"c6722"</definedName>
    <definedName name="IQ_UNREALIZED_GAINS_AFS_EQUITY_SEC_T2_THRIFT" hidden="1">"c25040"</definedName>
    <definedName name="IQ_UNSECURED_COMMERCIAL_LOANS_THRIFT" hidden="1">"c24855"</definedName>
    <definedName name="IQ_UNSECURED_FEDERAL_FUNDS_PURCHASED_THRIFT" hidden="1">"c25572"</definedName>
    <definedName name="IQ_UNSECURED_OTHER_BORROWINGS_WITH_REMAINING_MATURITY_ONE_YEAR_LESS_THRIFT" hidden="1">"c25575"</definedName>
    <definedName name="IQ_UNSECURED_OTHER_BORROWINGS_WITH_REMAINING_MATURITY_OVER_ONE_YEAR_THRIFT" hidden="1">"c25576"</definedName>
    <definedName name="IQ_UNUSED_LINES_CREDIT_COMM_LINES_THRIFT" hidden="1">"c25607"</definedName>
    <definedName name="IQ_UNUSED_LINES_CREDIT_REVOLVING_OPEN_END_LOANS_1_4_DWELLING_UNITS_THRIFT" hidden="1">"c25606"</definedName>
    <definedName name="IQ_UNUSED_LINES_CREDIT_THRIFT" hidden="1">"c25605"</definedName>
    <definedName name="IQ_UNUSED_LOAN_COMMITMENTS_FDIC" hidden="1">"c6368"</definedName>
    <definedName name="IQ_US_AGENCY_OBLIG_HTM_AMORT_COST_FFIEC" hidden="1">"c20438"</definedName>
    <definedName name="IQ_US_AGENCY_OBLIG_HTM_FAIR_VAL_FFIEC" hidden="1">"c20473"</definedName>
    <definedName name="IQ_US_AGENCY_OBLIGATIONS_AFS_AMORT_COST_FFIEC" hidden="1">"c20490"</definedName>
    <definedName name="IQ_US_AGENCY_OBLIGATIONS_AFS_FAIR_VAL_FFIEC" hidden="1">"c20455"</definedName>
    <definedName name="IQ_US_AGENCY_SPONSORED_ENTERPRISE_SEC_THRIFT" hidden="1">"c24822"</definedName>
    <definedName name="IQ_US_BRANCHES_FOREIGN_BANK_LOANS_FDIC" hidden="1">"c6435"</definedName>
    <definedName name="IQ_US_BRANCHES_FOREIGN_BANKS_FDIC" hidden="1">"c6390"</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GOVT_AGENCY_SPONSORED_ENTERPRISE_SEC_INV_SEC_THRIFT" hidden="1">"c25671"</definedName>
    <definedName name="IQ_US_SPONSORED_AGENCY_OBLIG_AFS_AMORT_COST_FFIEC" hidden="1">"c20491"</definedName>
    <definedName name="IQ_US_SPONSORED_AGENCY_OBLIG_AFS_FAIR_VAL_FFIEC" hidden="1">"c20456"</definedName>
    <definedName name="IQ_US_SPONSORED_AGENCY_OBLIG_HTM_AMORT_COST_FFIEC" hidden="1">"c20439"</definedName>
    <definedName name="IQ_US_SPONSORED_AGENCY_OBLIG_HTM_FAIR_VAL_FFIEC" hidden="1">"c20474"</definedName>
    <definedName name="IQ_US_TREASURY_SEC_AFS_AMORT_COST_FFIEC" hidden="1">"c20489"</definedName>
    <definedName name="IQ_US_TREASURY_SEC_AFS_FAIR_VAL_FFIEC" hidden="1">"c20454"</definedName>
    <definedName name="IQ_US_TREASURY_SECURITIES_FDIC" hidden="1">"c6298"</definedName>
    <definedName name="IQ_US_TREASURY_SECURITIES_HTM_AMORT_COST_FFIEC" hidden="1">"c20437"</definedName>
    <definedName name="IQ_US_TREASURY_SECURITIES_HTM_FAIR_VAL_FFIEC" hidden="1">"c20472"</definedName>
    <definedName name="IQ_US_TREASURY_US_GOVT_AGENCY_OBLIGATIONS_ALL_OTHER_ACCOUNTS_THRIFT" hidden="1">"c25425"</definedName>
    <definedName name="IQ_US_TREASURY_US_GOVT_AGENCY_OBLIGATIONS_EMPLOYEE_BENEFIT_RETIREMENT_RELATED_ACCOUNTS_THRIFT" hidden="1">"c25409"</definedName>
    <definedName name="IQ_US_TREASURY_US_GOVT_AGENCY_OBLIGATIONS_PERSONAL_TRUST_AGENCY_INV_MANAGEMENT_ACCOUNTS_THRIFT" hidden="1">"c25393"</definedName>
    <definedName name="IQ_VALUATION_ALLOWANCES_FDIC" hidden="1">"c6400"</definedName>
    <definedName name="IQ_VALUE_CUSTOMER_ASSETS" hidden="1">"c20433"</definedName>
    <definedName name="IQ_VARIABLE_RATE_DEBT" hidden="1">"c17895"</definedName>
    <definedName name="IQ_VARIABLE_RATE_DEBT_PCT" hidden="1">"c18009"</definedName>
    <definedName name="IQ_VC_REVENUE_FDIC" hidden="1">"c6667"</definedName>
    <definedName name="IQ_VOLATILE_LIABILITIES_FDIC" hidden="1">"c6364"</definedName>
    <definedName name="IQ_WAR_TOTAL_AGG_INT_VALUE_EXER" hidden="1">"c18465"</definedName>
    <definedName name="IQ_WAR_TOTAL_AGG_INT_VALUE_OUT" hidden="1">"c18461"</definedName>
    <definedName name="IQ_WAR_TOTAL_NUM_EXER" hidden="1">"c18463"</definedName>
    <definedName name="IQ_WAR_TOTAL_NUM_OUT" hidden="1">"c18459"</definedName>
    <definedName name="IQ_WAR_TOTAL_PLAN_NAME" hidden="1">"c18469"</definedName>
    <definedName name="IQ_WAR_TOTAL_PRICE_HIGH" hidden="1">"c18456"</definedName>
    <definedName name="IQ_WAR_TOTAL_PRICE_LOW" hidden="1">"c18455"</definedName>
    <definedName name="IQ_WAR_TOTAL_PRICE_RANGE" hidden="1">"c18457"</definedName>
    <definedName name="IQ_WAR_TOTAL_WTD_LIFE_EXER" hidden="1">"c18464"</definedName>
    <definedName name="IQ_WAR_TOTAL_WTD_LIFE_OUT" hidden="1">"c18460"</definedName>
    <definedName name="IQ_WAR_TOTAL_WTD_PRICE_EXER" hidden="1">"c18462"</definedName>
    <definedName name="IQ_WAR_TOTAL_WTD_PRICE_OUT" hidden="1">"c18458"</definedName>
    <definedName name="IQ_WAR_TRANCHE_AGG_INT_VALUE_EXER" hidden="1">"c18454"</definedName>
    <definedName name="IQ_WAR_TRANCHE_AGG_INT_VALUE_OUT" hidden="1">"c18450"</definedName>
    <definedName name="IQ_WAR_TRANCHE_CLASS_NAME" hidden="1">"c18443"</definedName>
    <definedName name="IQ_WAR_TRANCHE_NUM_EXER" hidden="1">"c18452"</definedName>
    <definedName name="IQ_WAR_TRANCHE_NUM_OUT" hidden="1">"c18448"</definedName>
    <definedName name="IQ_WAR_TRANCHE_PLAN_NAME" hidden="1">"c18442"</definedName>
    <definedName name="IQ_WAR_TRANCHE_PLAN_RANK" hidden="1">"c18468"</definedName>
    <definedName name="IQ_WAR_TRANCHE_PRICE_HIGH" hidden="1">"c18445"</definedName>
    <definedName name="IQ_WAR_TRANCHE_PRICE_LOW" hidden="1">"c18444"</definedName>
    <definedName name="IQ_WAR_TRANCHE_PRICE_RANGE" hidden="1">"c18446"</definedName>
    <definedName name="IQ_WAR_TRANCHE_WTD_LIFE_EXER" hidden="1">"c18453"</definedName>
    <definedName name="IQ_WAR_TRANCHE_WTD_LIFE_OUT" hidden="1">"c18449"</definedName>
    <definedName name="IQ_WAR_TRANCHE_WTD_PRICE_EXER" hidden="1">"c18451"</definedName>
    <definedName name="IQ_WAR_TRANCHE_WTD_PRICE_OUT" hidden="1">"c18447"</definedName>
    <definedName name="IQ_WEEK" hidden="1">50000</definedName>
    <definedName name="IQ_WHOLESALE_INV_ALCOHOL" hidden="1">"c21105"</definedName>
    <definedName name="IQ_WHOLESALE_INV_APPAREL" hidden="1">"c21106"</definedName>
    <definedName name="IQ_WHOLESALE_INV_CHEMICALS" hidden="1">"c21107"</definedName>
    <definedName name="IQ_WHOLESALE_INV_COMPUTER" hidden="1">"c21108"</definedName>
    <definedName name="IQ_WHOLESALE_INV_DRUGS" hidden="1">"c21109"</definedName>
    <definedName name="IQ_WHOLESALE_INV_DUR" hidden="1">"c21110"</definedName>
    <definedName name="IQ_WHOLESALE_INV_DUR_MISC" hidden="1">"c21111"</definedName>
    <definedName name="IQ_WHOLESALE_INV_ELECTRIC" hidden="1">"c21112"</definedName>
    <definedName name="IQ_WHOLESALE_INV_EQUIP" hidden="1">"c21113"</definedName>
    <definedName name="IQ_WHOLESALE_INV_FARM_PRODUCT" hidden="1">"c21114"</definedName>
    <definedName name="IQ_WHOLESALE_INV_FURNITURE" hidden="1">"c21115"</definedName>
    <definedName name="IQ_WHOLESALE_INV_GROCERIES" hidden="1">"c21116"</definedName>
    <definedName name="IQ_WHOLESALE_INV_HARDWARE" hidden="1">"c21117"</definedName>
    <definedName name="IQ_WHOLESALE_INV_LUMBER" hidden="1">"c21118"</definedName>
    <definedName name="IQ_WHOLESALE_INV_MACHINERY" hidden="1">"c21119"</definedName>
    <definedName name="IQ_WHOLESALE_INV_METALS_MINERALS" hidden="1">"c21120"</definedName>
    <definedName name="IQ_WHOLESALE_INV_MOTOR_VEHICLE" hidden="1">"c21121"</definedName>
    <definedName name="IQ_WHOLESALE_INV_NONDUR" hidden="1">"c21122"</definedName>
    <definedName name="IQ_WHOLESALE_INV_NONDUR_MISC" hidden="1">"c21123"</definedName>
    <definedName name="IQ_WHOLESALE_INV_PAPER" hidden="1">"c21124"</definedName>
    <definedName name="IQ_WHOLESALE_INV_PETROLEUM" hidden="1">"c21125"</definedName>
    <definedName name="IQ_WHOLESALE_INV_SALES_RATIO_ALCOHOL" hidden="1">"c21126"</definedName>
    <definedName name="IQ_WHOLESALE_INV_SALES_RATIO_APPAREL" hidden="1">"c21127"</definedName>
    <definedName name="IQ_WHOLESALE_INV_SALES_RATIO_CHEMICALS" hidden="1">"c21128"</definedName>
    <definedName name="IQ_WHOLESALE_INV_SALES_RATIO_COMPUTER" hidden="1">"c21129"</definedName>
    <definedName name="IQ_WHOLESALE_INV_SALES_RATIO_DRUGS" hidden="1">"c21130"</definedName>
    <definedName name="IQ_WHOLESALE_INV_SALES_RATIO_DUR" hidden="1">"c21131"</definedName>
    <definedName name="IQ_WHOLESALE_INV_SALES_RATIO_DUR_MISC" hidden="1">"c21132"</definedName>
    <definedName name="IQ_WHOLESALE_INV_SALES_RATIO_ELECTRIC" hidden="1">"c21133"</definedName>
    <definedName name="IQ_WHOLESALE_INV_SALES_RATIO_EQUIP" hidden="1">"c21134"</definedName>
    <definedName name="IQ_WHOLESALE_INV_SALES_RATIO_FARM_PRODUCT" hidden="1">"c21135"</definedName>
    <definedName name="IQ_WHOLESALE_INV_SALES_RATIO_FURNITURE" hidden="1">"c21136"</definedName>
    <definedName name="IQ_WHOLESALE_INV_SALES_RATIO_GROCERIES" hidden="1">"c21137"</definedName>
    <definedName name="IQ_WHOLESALE_INV_SALES_RATIO_HARDWARE" hidden="1">"c21138"</definedName>
    <definedName name="IQ_WHOLESALE_INV_SALES_RATIO_LUMBER" hidden="1">"c21139"</definedName>
    <definedName name="IQ_WHOLESALE_INV_SALES_RATIO_MACHINERY" hidden="1">"c21140"</definedName>
    <definedName name="IQ_WHOLESALE_INV_SALES_RATIO_METALS_MINERALS" hidden="1">"c21141"</definedName>
    <definedName name="IQ_WHOLESALE_INV_SALES_RATIO_MOTOR_VEHICLE" hidden="1">"c21142"</definedName>
    <definedName name="IQ_WHOLESALE_INV_SALES_RATIO_NONDUR" hidden="1">"c21143"</definedName>
    <definedName name="IQ_WHOLESALE_INV_SALES_RATIO_NONDUR_MISC" hidden="1">"c21144"</definedName>
    <definedName name="IQ_WHOLESALE_INV_SALES_RATIO_PAPER" hidden="1">"c21145"</definedName>
    <definedName name="IQ_WHOLESALE_INV_SALES_RATIO_PETROLEUM" hidden="1">"c21146"</definedName>
    <definedName name="IQ_WHOLESALE_INV_SALES_RATIO_TOTAL" hidden="1">"c21147"</definedName>
    <definedName name="IQ_WHOLESALE_INV_TOTAL" hidden="1">"c21148"</definedName>
    <definedName name="IQ_WHOLESALE_SALES_ALCOHOL" hidden="1">"c21149"</definedName>
    <definedName name="IQ_WHOLESALE_SALES_APPAREL" hidden="1">"c21150"</definedName>
    <definedName name="IQ_WHOLESALE_SALES_CHEMICALS" hidden="1">"c21151"</definedName>
    <definedName name="IQ_WHOLESALE_SALES_COMPUTER" hidden="1">"c21152"</definedName>
    <definedName name="IQ_WHOLESALE_SALES_DRUGS" hidden="1">"c21153"</definedName>
    <definedName name="IQ_WHOLESALE_SALES_DUR" hidden="1">"c21154"</definedName>
    <definedName name="IQ_WHOLESALE_SALES_DUR_MISC" hidden="1">"c21155"</definedName>
    <definedName name="IQ_WHOLESALE_SALES_ELECTRIC" hidden="1">"c21156"</definedName>
    <definedName name="IQ_WHOLESALE_SALES_EQUIP" hidden="1">"c21157"</definedName>
    <definedName name="IQ_WHOLESALE_SALES_FARM_PRODUCT" hidden="1">"c21158"</definedName>
    <definedName name="IQ_WHOLESALE_SALES_FURNITURE" hidden="1">"c21159"</definedName>
    <definedName name="IQ_WHOLESALE_SALES_GROCERIES" hidden="1">"c21160"</definedName>
    <definedName name="IQ_WHOLESALE_SALES_HARDWARE" hidden="1">"c21161"</definedName>
    <definedName name="IQ_WHOLESALE_SALES_LUMBER" hidden="1">"c21162"</definedName>
    <definedName name="IQ_WHOLESALE_SALES_MACHINERY" hidden="1">"c21163"</definedName>
    <definedName name="IQ_WHOLESALE_SALES_METALS_MINERALS" hidden="1">"c21164"</definedName>
    <definedName name="IQ_WHOLESALE_SALES_MOTOR_VEHICLE" hidden="1">"c21165"</definedName>
    <definedName name="IQ_WHOLESALE_SALES_NONDUR" hidden="1">"c21166"</definedName>
    <definedName name="IQ_WHOLESALE_SALES_NONDUR_MISC" hidden="1">"c21167"</definedName>
    <definedName name="IQ_WHOLESALE_SALES_PAPER" hidden="1">"c21168"</definedName>
    <definedName name="IQ_WHOLESALE_SALES_PETROLEUM" hidden="1">"c21169"</definedName>
    <definedName name="IQ_WHOLESALE_SALES_TOTAL" hidden="1">"c21170"</definedName>
    <definedName name="IQ_WRITTEN_OPTION_CONTRACTS_FDIC" hidden="1">"c6509"</definedName>
    <definedName name="IQ_WRITTEN_OPTION_CONTRACTS_FX_RISK_FDIC" hidden="1">"c6514"</definedName>
    <definedName name="IQ_WRITTEN_OPTION_CONTRACTS_NON_FX_IR_FDIC" hidden="1">"c6519"</definedName>
    <definedName name="IQ_XDIV_DATE_LIST" hidden="1">"c17416"</definedName>
    <definedName name="IQ_YIELD_CURVE_LIST" hidden="1">"c19250"</definedName>
    <definedName name="IQ_YTD" hidden="1">3000</definedName>
    <definedName name="IQ_YTDMONTH" hidden="1">130000</definedName>
    <definedName name="IQ_ZERO_COUPON_DEBT" hidden="1">"c17896"</definedName>
    <definedName name="IQ_ZERO_COUPON_DEBT_PCT" hidden="1">"c18010"</definedName>
    <definedName name="IRRFromStabilizationTo10Years" localSheetId="20">(OFFSET('[1]Annual CF'!$O$89,ROUNDUP('AIRR Model Summary_v1'!STABILIZATION/12,0),,MATCH(10,'[1]Annual CF'!$A$90:$A$99,0)-ROUNDUP('AIRR Model Summary_v1'!STABILIZATION/12,0)+1,1))</definedName>
    <definedName name="IRRFromStabilizationTo10Years" localSheetId="24">(OFFSET('[1]Annual CF'!$O$89,ROUNDUP('AIRR Model vs. UW Model'!STABILIZATION/12,0),,MATCH(10,'[1]Annual CF'!$A$90:$A$99,0)-ROUNDUP('AIRR Model vs. UW Model'!STABILIZATION/12,0)+1,1))</definedName>
    <definedName name="IRRFromStabilizationTo10Years" localSheetId="18">(OFFSET('[1]Annual CF'!$O$89,ROUNDUP('Deal Landing Dashboard'!STABILIZATION/12,0),,MATCH(10,'[1]Annual CF'!$A$90:$A$99,0)-ROUNDUP('Deal Landing Dashboard'!STABILIZATION/12,0)+1,1))</definedName>
    <definedName name="IRRFromStabilizationTo10Years" localSheetId="26">(OFFSET('[1]Annual CF'!$O$89,ROUNDUP('Exit and Return Sensitivities'!STABILIZATION/12,0),,MATCH(10,'[1]Annual CF'!$A$90:$A$99,0)-ROUNDUP('Exit and Return Sensitivities'!STABILIZATION/12,0)+1,1))</definedName>
    <definedName name="IRRFromStabilizationTo10Years" localSheetId="23">(OFFSET('[1]Annual CF'!$O$89,ROUNDUP('Net Operating Income Tracker'!STABILIZATION/12,0),,MATCH(10,'[1]Annual CF'!$A$90:$A$99,0)-ROUNDUP('Net Operating Income Tracker'!STABILIZATION/12,0)+1,1))</definedName>
    <definedName name="IRRFromStabilizationTo10Years" localSheetId="19">(OFFSET('[1]Annual CF'!$O$89,ROUNDUP('Performance Dashboard'!STABILIZATION/12,0),,MATCH(10,'[1]Annual CF'!$A$90:$A$99,0)-ROUNDUP('Performance Dashboard'!STABILIZATION/12,0)+1,1))</definedName>
    <definedName name="IRRFromStabilizationTo10Years" localSheetId="25">(OFFSET('[1]Annual CF'!$O$89,ROUNDUP('Senior Loan and Refinancing'!STABILIZATION/12,0),,MATCH(10,'[1]Annual CF'!$A$90:$A$99,0)-ROUNDUP('Senior Loan and Refinancing'!STABILIZATION/12,0)+1,1))</definedName>
    <definedName name="IRRFromStabilizationTo10Years" localSheetId="1">(OFFSET('[1]Annual CF'!$O$89,ROUNDUP('Senior Maturity Tracker'!STABILIZATION/12,0),,MATCH(10,'[1]Annual CF'!$A$90:$A$99,0)-ROUNDUP('Senior Maturity Tracker'!STABILIZATION/12,0)+1,1))</definedName>
    <definedName name="IRRFromStabilizationTo10Years" localSheetId="21">(OFFSET('[1]Annual CF'!$O$89,ROUNDUP('Underwriting Model Summary'!STABILIZATION/12,0),,MATCH(10,'[1]Annual CF'!$A$90:$A$99,0)-ROUNDUP('Underwriting Model Summary'!STABILIZATION/12,0)+1,1))</definedName>
    <definedName name="IRRFromStabilizationTo10Years" localSheetId="28">(OFFSET('[1]Annual CF'!$O$89,ROUNDUP('UW VS. ASSET MANAGEMENT'!STABILIZATION/12,0),,MATCH(10,'[1]Annual CF'!$A$90:$A$99,0)-ROUNDUP('UW VS. ASSET MANAGEMENT'!STABILIZATION/12,0)+1,1))</definedName>
    <definedName name="IRRfromStabTo10YearTimeframe" localSheetId="20">OFFSET('[1]Annual CF'!$A$89,ROUNDUP('AIRR Model Summary_v1'!STABILIZATION/12,0),,MATCH(10,'[1]Annual CF'!$A$90:$A$99,0)-ROUNDUP('AIRR Model Summary_v1'!STABILIZATION/12,0)+1,1)</definedName>
    <definedName name="IRRfromStabTo10YearTimeframe" localSheetId="24">OFFSET('[1]Annual CF'!$A$89,ROUNDUP('AIRR Model vs. UW Model'!STABILIZATION/12,0),,MATCH(10,'[1]Annual CF'!$A$90:$A$99,0)-ROUNDUP('AIRR Model vs. UW Model'!STABILIZATION/12,0)+1,1)</definedName>
    <definedName name="IRRfromStabTo10YearTimeframe" localSheetId="18">OFFSET('[1]Annual CF'!$A$89,ROUNDUP('Deal Landing Dashboard'!STABILIZATION/12,0),,MATCH(10,'[1]Annual CF'!$A$90:$A$99,0)-ROUNDUP('Deal Landing Dashboard'!STABILIZATION/12,0)+1,1)</definedName>
    <definedName name="IRRfromStabTo10YearTimeframe" localSheetId="26">OFFSET('[1]Annual CF'!$A$89,ROUNDUP('Exit and Return Sensitivities'!STABILIZATION/12,0),,MATCH(10,'[1]Annual CF'!$A$90:$A$99,0)-ROUNDUP('Exit and Return Sensitivities'!STABILIZATION/12,0)+1,1)</definedName>
    <definedName name="IRRfromStabTo10YearTimeframe" localSheetId="23">OFFSET('[1]Annual CF'!$A$89,ROUNDUP('Net Operating Income Tracker'!STABILIZATION/12,0),,MATCH(10,'[1]Annual CF'!$A$90:$A$99,0)-ROUNDUP('Net Operating Income Tracker'!STABILIZATION/12,0)+1,1)</definedName>
    <definedName name="IRRfromStabTo10YearTimeframe" localSheetId="19">OFFSET('[1]Annual CF'!$A$89,ROUNDUP('Performance Dashboard'!STABILIZATION/12,0),,MATCH(10,'[1]Annual CF'!$A$90:$A$99,0)-ROUNDUP('Performance Dashboard'!STABILIZATION/12,0)+1,1)</definedName>
    <definedName name="IRRfromStabTo10YearTimeframe" localSheetId="25">OFFSET('[1]Annual CF'!$A$89,ROUNDUP('Senior Loan and Refinancing'!STABILIZATION/12,0),,MATCH(10,'[1]Annual CF'!$A$90:$A$99,0)-ROUNDUP('Senior Loan and Refinancing'!STABILIZATION/12,0)+1,1)</definedName>
    <definedName name="IRRfromStabTo10YearTimeframe" localSheetId="1">OFFSET('[1]Annual CF'!$A$89,ROUNDUP('Senior Maturity Tracker'!STABILIZATION/12,0),,MATCH(10,'[1]Annual CF'!$A$90:$A$99,0)-ROUNDUP('Senior Maturity Tracker'!STABILIZATION/12,0)+1,1)</definedName>
    <definedName name="IRRfromStabTo10YearTimeframe" localSheetId="21">OFFSET('[1]Annual CF'!$A$89,ROUNDUP('Underwriting Model Summary'!STABILIZATION/12,0),,MATCH(10,'[1]Annual CF'!$A$90:$A$99,0)-ROUNDUP('Underwriting Model Summary'!STABILIZATION/12,0)+1,1)</definedName>
    <definedName name="IRRfromStabTo10YearTimeframe" localSheetId="28">OFFSET('[1]Annual CF'!$A$89,ROUNDUP('UW VS. ASSET MANAGEMENT'!STABILIZATION/12,0),,MATCH(10,'[1]Annual CF'!$A$90:$A$99,0)-ROUNDUP('UW VS. ASSET MANAGEMENT'!STABILIZATION/12,0)+1,1)</definedName>
    <definedName name="LEASEUPLENGTH" localSheetId="20">[1]Input!$B$29</definedName>
    <definedName name="LEASEUPLENGTH" localSheetId="24">[1]Input!$B$29</definedName>
    <definedName name="LEASEUPLENGTH" localSheetId="18">[1]Input!$B$29</definedName>
    <definedName name="LEASEUPLENGTH" localSheetId="26">[1]Input!$B$29</definedName>
    <definedName name="LEASEUPLENGTH" localSheetId="23">[1]Input!$B$29</definedName>
    <definedName name="LEASEUPLENGTH" localSheetId="19">[1]Input!$B$29</definedName>
    <definedName name="LEASEUPLENGTH" localSheetId="25">[1]Input!$B$29</definedName>
    <definedName name="LEASEUPLENGTH" localSheetId="1">[1]Input!$B$29</definedName>
    <definedName name="LEASEUPLENGTH" localSheetId="21">[1]Input!$B$29</definedName>
    <definedName name="LEASEUPLENGTH" localSheetId="28">[1]Input!$B$29</definedName>
    <definedName name="LEASEUPSTART" localSheetId="20">[1]Input!$B$27</definedName>
    <definedName name="LEASEUPSTART" localSheetId="24">[1]Input!$B$27</definedName>
    <definedName name="LEASEUPSTART" localSheetId="18">[1]Input!$B$27</definedName>
    <definedName name="LEASEUPSTART" localSheetId="26">[1]Input!$B$27</definedName>
    <definedName name="LEASEUPSTART" localSheetId="23">[1]Input!$B$27</definedName>
    <definedName name="LEASEUPSTART" localSheetId="19">[1]Input!$B$27</definedName>
    <definedName name="LEASEUPSTART" localSheetId="25">[1]Input!$B$27</definedName>
    <definedName name="LEASEUPSTART" localSheetId="1">[1]Input!$B$27</definedName>
    <definedName name="LEASEUPSTART" localSheetId="21">[1]Input!$B$27</definedName>
    <definedName name="LEASEUPSTART" localSheetId="28">[1]Input!$B$27</definedName>
    <definedName name="LoanTerm" localSheetId="20">[1]Input!$E$21</definedName>
    <definedName name="LoanTerm" localSheetId="24">[1]Input!$E$21</definedName>
    <definedName name="LoanTerm" localSheetId="18">[1]Input!$E$21</definedName>
    <definedName name="LoanTerm" localSheetId="26">[1]Input!$E$21</definedName>
    <definedName name="LoanTerm" localSheetId="23">[1]Input!$E$21</definedName>
    <definedName name="LoanTerm" localSheetId="19">[1]Input!$E$21</definedName>
    <definedName name="LoanTerm" localSheetId="25">[1]Input!$E$21</definedName>
    <definedName name="LoanTerm" localSheetId="1">[1]Input!$E$21</definedName>
    <definedName name="LoanTerm" localSheetId="21">[1]Input!$E$21</definedName>
    <definedName name="LoanTerm" localSheetId="28">[1]Input!$E$21</definedName>
    <definedName name="LPCF2" localSheetId="20">[1]Input!$I$63</definedName>
    <definedName name="LPCF2" localSheetId="24">[1]Input!$I$63</definedName>
    <definedName name="LPCF2" localSheetId="18">[1]Input!$I$63</definedName>
    <definedName name="LPCF2" localSheetId="26">[1]Input!$I$63</definedName>
    <definedName name="LPCF2" localSheetId="23">[1]Input!$I$63</definedName>
    <definedName name="LPCF2" localSheetId="19">[1]Input!$I$63</definedName>
    <definedName name="LPCF2" localSheetId="25">[1]Input!$I$63</definedName>
    <definedName name="LPCF2" localSheetId="1">[1]Input!$I$63</definedName>
    <definedName name="LPCF2" localSheetId="21">[1]Input!$I$63</definedName>
    <definedName name="LPCF2" localSheetId="28">[1]Input!$I$63</definedName>
    <definedName name="LPCF3" localSheetId="20">[1]Input!$I$64</definedName>
    <definedName name="LPCF3" localSheetId="24">[1]Input!$I$64</definedName>
    <definedName name="LPCF3" localSheetId="18">[1]Input!$I$64</definedName>
    <definedName name="LPCF3" localSheetId="26">[1]Input!$I$64</definedName>
    <definedName name="LPCF3" localSheetId="23">[1]Input!$I$64</definedName>
    <definedName name="LPCF3" localSheetId="19">[1]Input!$I$64</definedName>
    <definedName name="LPCF3" localSheetId="25">[1]Input!$I$64</definedName>
    <definedName name="LPCF3" localSheetId="1">[1]Input!$I$64</definedName>
    <definedName name="LPCF3" localSheetId="21">[1]Input!$I$64</definedName>
    <definedName name="LPCF3" localSheetId="28">[1]Input!$I$64</definedName>
    <definedName name="LPCF4" localSheetId="20">[1]Input!$I$65</definedName>
    <definedName name="LPCF4" localSheetId="24">[1]Input!$I$65</definedName>
    <definedName name="LPCF4" localSheetId="18">[1]Input!$I$65</definedName>
    <definedName name="LPCF4" localSheetId="26">[1]Input!$I$65</definedName>
    <definedName name="LPCF4" localSheetId="23">[1]Input!$I$65</definedName>
    <definedName name="LPCF4" localSheetId="19">[1]Input!$I$65</definedName>
    <definedName name="LPCF4" localSheetId="25">[1]Input!$I$65</definedName>
    <definedName name="LPCF4" localSheetId="1">[1]Input!$I$65</definedName>
    <definedName name="LPCF4" localSheetId="21">[1]Input!$I$65</definedName>
    <definedName name="LPCF4" localSheetId="28">[1]Input!$I$65</definedName>
    <definedName name="LPEquity" localSheetId="20">[1]Input!$I$49</definedName>
    <definedName name="LPEquity" localSheetId="24">[1]Input!$I$49</definedName>
    <definedName name="LPEquity" localSheetId="18">[1]Input!$I$49</definedName>
    <definedName name="LPEquity" localSheetId="26">[1]Input!$I$49</definedName>
    <definedName name="LPEquity" localSheetId="23">[1]Input!$I$49</definedName>
    <definedName name="LPEquity" localSheetId="19">[1]Input!$I$49</definedName>
    <definedName name="LPEquity" localSheetId="25">[1]Input!$I$49</definedName>
    <definedName name="LPEquity" localSheetId="1">[1]Input!$I$49</definedName>
    <definedName name="LPEquity" localSheetId="21">[1]Input!$I$49</definedName>
    <definedName name="LPEquity" localSheetId="28">[1]Input!$I$49</definedName>
    <definedName name="ManFee" localSheetId="20">[1]Input!$L$77</definedName>
    <definedName name="ManFee" localSheetId="24">[1]Input!$L$77</definedName>
    <definedName name="ManFee" localSheetId="18">[1]Input!$L$77</definedName>
    <definedName name="ManFee" localSheetId="26">[1]Input!$L$77</definedName>
    <definedName name="ManFee" localSheetId="23">[1]Input!$L$77</definedName>
    <definedName name="ManFee" localSheetId="19">[1]Input!$L$77</definedName>
    <definedName name="ManFee" localSheetId="25">[1]Input!$L$77</definedName>
    <definedName name="ManFee" localSheetId="1">[1]Input!$L$77</definedName>
    <definedName name="ManFee" localSheetId="21">[1]Input!$L$77</definedName>
    <definedName name="ManFee" localSheetId="28">[1]Input!$L$77</definedName>
    <definedName name="MezzLoan" localSheetId="20">[1]Input!$E$48</definedName>
    <definedName name="MezzLoan" localSheetId="24">[1]Input!$E$48</definedName>
    <definedName name="MezzLoan" localSheetId="18">[1]Input!$E$48</definedName>
    <definedName name="MezzLoan" localSheetId="26">[1]Input!$E$48</definedName>
    <definedName name="MezzLoan" localSheetId="23">[1]Input!$E$48</definedName>
    <definedName name="MezzLoan" localSheetId="19">[1]Input!$E$48</definedName>
    <definedName name="MezzLoan" localSheetId="25">[1]Input!$E$48</definedName>
    <definedName name="MezzLoan" localSheetId="1">[1]Input!$E$48</definedName>
    <definedName name="MezzLoan" localSheetId="21">[1]Input!$E$48</definedName>
    <definedName name="MezzLoan" localSheetId="28">[1]Input!$E$48</definedName>
    <definedName name="MezzY_N" localSheetId="20">[1]Input!$E$41</definedName>
    <definedName name="MezzY_N" localSheetId="24">[1]Input!$E$41</definedName>
    <definedName name="MezzY_N" localSheetId="18">[1]Input!$E$41</definedName>
    <definedName name="MezzY_N" localSheetId="26">[1]Input!$E$41</definedName>
    <definedName name="MezzY_N" localSheetId="23">[1]Input!$E$41</definedName>
    <definedName name="MezzY_N" localSheetId="19">[1]Input!$E$41</definedName>
    <definedName name="MezzY_N" localSheetId="25">[1]Input!$E$41</definedName>
    <definedName name="MezzY_N" localSheetId="1">[1]Input!$E$41</definedName>
    <definedName name="MezzY_N" localSheetId="21">[1]Input!$E$41</definedName>
    <definedName name="MezzY_N" localSheetId="28">[1]Input!$E$41</definedName>
    <definedName name="MilRate" localSheetId="20">[1]Input!$L$94</definedName>
    <definedName name="MilRate" localSheetId="24">[1]Input!$L$94</definedName>
    <definedName name="MilRate" localSheetId="18">[1]Input!$L$94</definedName>
    <definedName name="MilRate" localSheetId="26">[1]Input!$L$94</definedName>
    <definedName name="MilRate" localSheetId="23">[1]Input!$L$94</definedName>
    <definedName name="MilRate" localSheetId="19">[1]Input!$L$94</definedName>
    <definedName name="MilRate" localSheetId="25">[1]Input!$L$94</definedName>
    <definedName name="MilRate" localSheetId="1">[1]Input!$L$94</definedName>
    <definedName name="MilRate" localSheetId="21">[1]Input!$L$94</definedName>
    <definedName name="MilRate" localSheetId="28">[1]Input!$L$94</definedName>
    <definedName name="NOIHoldPeriodTimeFrame" localSheetId="20">(OFFSET('[1]Annual CF'!$C$46,,,,COUNT('[1]Annual CF'!$D$5:$M$5)-COUNTIF('[1]Annual CF'!$C$5:$M$5,0)+2))</definedName>
    <definedName name="NOIHoldPeriodTimeFrame" localSheetId="24">(OFFSET('[1]Annual CF'!$C$46,,,,COUNT('[1]Annual CF'!$D$5:$M$5)-COUNTIF('[1]Annual CF'!$C$5:$M$5,0)+2))</definedName>
    <definedName name="NOIHoldPeriodTimeFrame" localSheetId="18">(OFFSET('[1]Annual CF'!$C$46,,,,COUNT('[1]Annual CF'!$D$5:$M$5)-COUNTIF('[1]Annual CF'!$C$5:$M$5,0)+2))</definedName>
    <definedName name="NOIHoldPeriodTimeFrame" localSheetId="26">(OFFSET('[1]Annual CF'!$C$46,,,,COUNT('[1]Annual CF'!$D$5:$M$5)-COUNTIF('[1]Annual CF'!$C$5:$M$5,0)+2))</definedName>
    <definedName name="NOIHoldPeriodTimeFrame" localSheetId="23">(OFFSET('[1]Annual CF'!$C$46,,,,COUNT('[1]Annual CF'!$D$5:$M$5)-COUNTIF('[1]Annual CF'!$C$5:$M$5,0)+2))</definedName>
    <definedName name="NOIHoldPeriodTimeFrame" localSheetId="19">(OFFSET('[1]Annual CF'!$C$46,,,,COUNT('[1]Annual CF'!$D$5:$M$5)-COUNTIF('[1]Annual CF'!$C$5:$M$5,0)+2))</definedName>
    <definedName name="NOIHoldPeriodTimeFrame" localSheetId="25">(OFFSET('[1]Annual CF'!$C$46,,,,COUNT('[1]Annual CF'!$D$5:$M$5)-COUNTIF('[1]Annual CF'!$C$5:$M$5,0)+2))</definedName>
    <definedName name="NOIHoldPeriodTimeFrame" localSheetId="1">(OFFSET('[1]Annual CF'!$C$46,,,,COUNT('[1]Annual CF'!$D$5:$M$5)-COUNTIF('[1]Annual CF'!$C$5:$M$5,0)+2))</definedName>
    <definedName name="NOIHoldPeriodTimeFrame" localSheetId="21">(OFFSET('[1]Annual CF'!$C$46,,,,COUNT('[1]Annual CF'!$D$5:$M$5)-COUNTIF('[1]Annual CF'!$C$5:$M$5,0)+2))</definedName>
    <definedName name="NOIHoldPeriodTimeFrame" localSheetId="28">(OFFSET('[1]Annual CF'!$C$46,,,,COUNT('[1]Annual CF'!$D$5:$M$5)-COUNTIF('[1]Annual CF'!$C$5:$M$5,0)+2))</definedName>
    <definedName name="NoTiers" localSheetId="20">[1]Input!$H$53</definedName>
    <definedName name="NoTiers" localSheetId="24">[1]Input!$H$53</definedName>
    <definedName name="NoTiers" localSheetId="18">[1]Input!$H$53</definedName>
    <definedName name="NoTiers" localSheetId="26">[1]Input!$H$53</definedName>
    <definedName name="NoTiers" localSheetId="23">[1]Input!$H$53</definedName>
    <definedName name="NoTiers" localSheetId="19">[1]Input!$H$53</definedName>
    <definedName name="NoTiers" localSheetId="25">[1]Input!$H$53</definedName>
    <definedName name="NoTiers" localSheetId="1">[1]Input!$H$53</definedName>
    <definedName name="NoTiers" localSheetId="21">[1]Input!$H$53</definedName>
    <definedName name="NoTiers" localSheetId="28">[1]Input!$H$53</definedName>
    <definedName name="NumUnits" localSheetId="20">[1]Input!$K$29</definedName>
    <definedName name="NumUnits" localSheetId="24">[1]Input!$K$29</definedName>
    <definedName name="NumUnits" localSheetId="18">[1]Input!$K$29</definedName>
    <definedName name="NumUnits" localSheetId="26">[1]Input!$K$29</definedName>
    <definedName name="NumUnits" localSheetId="23">[1]Input!$K$29</definedName>
    <definedName name="NumUnits" localSheetId="19">[1]Input!$K$29</definedName>
    <definedName name="NumUnits" localSheetId="25">[1]Input!$K$29</definedName>
    <definedName name="NumUnits" localSheetId="1">[1]Input!$K$29</definedName>
    <definedName name="NumUnits" localSheetId="21">[1]Input!$K$29</definedName>
    <definedName name="NumUnits" localSheetId="28">[1]Input!$K$29</definedName>
    <definedName name="OtherIncomeGrowth" localSheetId="20">[1]Input!$L$55:$P$55</definedName>
    <definedName name="OtherIncomeGrowth" localSheetId="24">[1]Input!$L$55:$P$55</definedName>
    <definedName name="OtherIncomeGrowth" localSheetId="18">[1]Input!$L$55:$P$55</definedName>
    <definedName name="OtherIncomeGrowth" localSheetId="26">[1]Input!$L$55:$P$55</definedName>
    <definedName name="OtherIncomeGrowth" localSheetId="23">[1]Input!$L$55:$P$55</definedName>
    <definedName name="OtherIncomeGrowth" localSheetId="19">[1]Input!$L$55:$P$55</definedName>
    <definedName name="OtherIncomeGrowth" localSheetId="25">[1]Input!$L$55:$P$55</definedName>
    <definedName name="OtherIncomeGrowth" localSheetId="1">[1]Input!$L$55:$P$55</definedName>
    <definedName name="OtherIncomeGrowth" localSheetId="21">[1]Input!$L$55:$P$55</definedName>
    <definedName name="OtherIncomeGrowth" localSheetId="28">[1]Input!$L$55:$P$55</definedName>
    <definedName name="OtherLoss" localSheetId="20">[1]Input!$L$51:$P$51</definedName>
    <definedName name="OtherLoss" localSheetId="24">[1]Input!$L$51:$P$51</definedName>
    <definedName name="OtherLoss" localSheetId="18">[1]Input!$L$51:$P$51</definedName>
    <definedName name="OtherLoss" localSheetId="26">[1]Input!$L$51:$P$51</definedName>
    <definedName name="OtherLoss" localSheetId="23">[1]Input!$L$51:$P$51</definedName>
    <definedName name="OtherLoss" localSheetId="19">[1]Input!$L$51:$P$51</definedName>
    <definedName name="OtherLoss" localSheetId="25">[1]Input!$L$51:$P$51</definedName>
    <definedName name="OtherLoss" localSheetId="1">[1]Input!$L$51:$P$51</definedName>
    <definedName name="OtherLoss" localSheetId="21">[1]Input!$L$51:$P$51</definedName>
    <definedName name="OtherLoss" localSheetId="28">[1]Input!$L$51:$P$51</definedName>
    <definedName name="PasteArea" localSheetId="20">[1]Input!$N$7:$N$11</definedName>
    <definedName name="PasteArea" localSheetId="24">[1]Input!$N$7:$N$11</definedName>
    <definedName name="PasteArea" localSheetId="18">[1]Input!$N$7:$N$11</definedName>
    <definedName name="PasteArea" localSheetId="26">[1]Input!$N$7:$N$11</definedName>
    <definedName name="PasteArea" localSheetId="23">[1]Input!$N$7:$N$11</definedName>
    <definedName name="PasteArea" localSheetId="19">[1]Input!$N$7:$N$11</definedName>
    <definedName name="PasteArea" localSheetId="25">[1]Input!$N$7:$N$11</definedName>
    <definedName name="PasteArea" localSheetId="1">[1]Input!$N$7:$N$11</definedName>
    <definedName name="PasteArea" localSheetId="21">[1]Input!$N$7:$N$11</definedName>
    <definedName name="PasteArea" localSheetId="28">[1]Input!$N$7:$N$11</definedName>
    <definedName name="PermAmor" localSheetId="20">[1]Input!$E$35</definedName>
    <definedName name="PermAmor" localSheetId="24">[1]Input!$E$35</definedName>
    <definedName name="PermAmor" localSheetId="18">[1]Input!$E$35</definedName>
    <definedName name="PermAmor" localSheetId="26">[1]Input!$E$35</definedName>
    <definedName name="PermAmor" localSheetId="23">[1]Input!$E$35</definedName>
    <definedName name="PermAmor" localSheetId="19">[1]Input!$E$35</definedName>
    <definedName name="PermAmor" localSheetId="25">[1]Input!$E$35</definedName>
    <definedName name="PermAmor" localSheetId="1">[1]Input!$E$35</definedName>
    <definedName name="PermAmor" localSheetId="21">[1]Input!$E$35</definedName>
    <definedName name="PermAmor" localSheetId="28">[1]Input!$E$35</definedName>
    <definedName name="PermLoanAmount" localSheetId="20">[1]Input!$E$25</definedName>
    <definedName name="PermLoanAmount" localSheetId="24">[1]Input!$E$25</definedName>
    <definedName name="PermLoanAmount" localSheetId="18">[1]Input!$E$25</definedName>
    <definedName name="PermLoanAmount" localSheetId="26">[1]Input!$E$25</definedName>
    <definedName name="PermLoanAmount" localSheetId="23">[1]Input!$E$25</definedName>
    <definedName name="PermLoanAmount" localSheetId="19">[1]Input!$E$25</definedName>
    <definedName name="PermLoanAmount" localSheetId="25">[1]Input!$E$25</definedName>
    <definedName name="PermLoanAmount" localSheetId="1">[1]Input!$E$25</definedName>
    <definedName name="PermLoanAmount" localSheetId="21">[1]Input!$E$25</definedName>
    <definedName name="PermLoanAmount" localSheetId="28">[1]Input!$E$25</definedName>
    <definedName name="PermMonth" localSheetId="20">[1]Input!$E$24</definedName>
    <definedName name="PermMonth" localSheetId="24">[1]Input!$E$24</definedName>
    <definedName name="PermMonth" localSheetId="18">[1]Input!$E$24</definedName>
    <definedName name="PermMonth" localSheetId="26">[1]Input!$E$24</definedName>
    <definedName name="PermMonth" localSheetId="23">[1]Input!$E$24</definedName>
    <definedName name="PermMonth" localSheetId="19">[1]Input!$E$24</definedName>
    <definedName name="PermMonth" localSheetId="25">[1]Input!$E$24</definedName>
    <definedName name="PermMonth" localSheetId="1">[1]Input!$E$24</definedName>
    <definedName name="PermMonth" localSheetId="21">[1]Input!$E$24</definedName>
    <definedName name="PermMonth" localSheetId="28">[1]Input!$E$24</definedName>
    <definedName name="PermRefAmort" localSheetId="20">[1]Input!$B$53</definedName>
    <definedName name="PermRefAmort" localSheetId="24">[1]Input!$B$53</definedName>
    <definedName name="PermRefAmort" localSheetId="18">[1]Input!$B$53</definedName>
    <definedName name="PermRefAmort" localSheetId="26">[1]Input!$B$53</definedName>
    <definedName name="PermRefAmort" localSheetId="23">[1]Input!$B$53</definedName>
    <definedName name="PermRefAmort" localSheetId="19">[1]Input!$B$53</definedName>
    <definedName name="PermRefAmort" localSheetId="25">[1]Input!$B$53</definedName>
    <definedName name="PermRefAmort" localSheetId="1">[1]Input!$B$53</definedName>
    <definedName name="PermRefAmort" localSheetId="21">[1]Input!$B$53</definedName>
    <definedName name="PermRefAmort" localSheetId="28">[1]Input!$B$53</definedName>
    <definedName name="PIK" localSheetId="20">[1]Input!$E$44</definedName>
    <definedName name="PIK" localSheetId="24">[1]Input!$E$44</definedName>
    <definedName name="PIK" localSheetId="18">[1]Input!$E$44</definedName>
    <definedName name="PIK" localSheetId="26">[1]Input!$E$44</definedName>
    <definedName name="PIK" localSheetId="23">[1]Input!$E$44</definedName>
    <definedName name="PIK" localSheetId="19">[1]Input!$E$44</definedName>
    <definedName name="PIK" localSheetId="25">[1]Input!$E$44</definedName>
    <definedName name="PIK" localSheetId="1">[1]Input!$E$44</definedName>
    <definedName name="PIK" localSheetId="21">[1]Input!$E$44</definedName>
    <definedName name="PIK" localSheetId="28">[1]Input!$E$44</definedName>
    <definedName name="_xlnm.Print_Area" localSheetId="50">Budget_vOld!$A$1:$E$56</definedName>
    <definedName name="_xlnm.Print_Area" localSheetId="1">'Senior Maturity Tracker'!$B$2:$AB$18</definedName>
    <definedName name="ProjectCumCostDinamicRange" localSheetId="20">OFFSET([1]Financing!$F$27,,,1,MATCH('[1]Construction Schedule'!$E$48,'[1]Month CF'!$E$2:$EG$2,0))</definedName>
    <definedName name="ProjectCumCostDinamicRange" localSheetId="24">OFFSET([1]Financing!$F$27,,,1,MATCH('[1]Construction Schedule'!$E$48,'[1]Month CF'!$E$2:$EG$2,0))</definedName>
    <definedName name="ProjectCumCostDinamicRange" localSheetId="18">OFFSET([1]Financing!$F$27,,,1,MATCH('[1]Construction Schedule'!$E$48,'[1]Month CF'!$E$2:$EG$2,0))</definedName>
    <definedName name="ProjectCumCostDinamicRange" localSheetId="26">OFFSET([1]Financing!$F$27,,,1,MATCH('[1]Construction Schedule'!$E$48,'[1]Month CF'!$E$2:$EG$2,0))</definedName>
    <definedName name="ProjectCumCostDinamicRange" localSheetId="23">OFFSET([1]Financing!$F$27,,,1,MATCH('[1]Construction Schedule'!$E$48,'[1]Month CF'!$E$2:$EG$2,0))</definedName>
    <definedName name="ProjectCumCostDinamicRange" localSheetId="19">OFFSET([1]Financing!$F$27,,,1,MATCH('[1]Construction Schedule'!$E$48,'[1]Month CF'!$E$2:$EG$2,0))</definedName>
    <definedName name="ProjectCumCostDinamicRange" localSheetId="25">OFFSET([1]Financing!$F$27,,,1,MATCH('[1]Construction Schedule'!$E$48,'[1]Month CF'!$E$2:$EG$2,0))</definedName>
    <definedName name="ProjectCumCostDinamicRange" localSheetId="1">OFFSET([1]Financing!$F$27,,,1,MATCH('[1]Construction Schedule'!$E$48,'[1]Month CF'!$E$2:$EG$2,0))</definedName>
    <definedName name="ProjectCumCostDinamicRange" localSheetId="21">OFFSET([1]Financing!$F$27,,,1,MATCH('[1]Construction Schedule'!$E$48,'[1]Month CF'!$E$2:$EG$2,0))</definedName>
    <definedName name="ProjectCumCostDinamicRange" localSheetId="28">OFFSET([1]Financing!$F$27,,,1,MATCH('[1]Construction Schedule'!$E$48,'[1]Month CF'!$E$2:$EG$2,0))</definedName>
    <definedName name="ProjectDinamicTimeFrame" localSheetId="20">OFFSET('[1]Month CF'!$E$2,,,1,MATCH('[1]Construction Schedule'!$E$48,'[1]Month CF'!$E$2:$EG$2,0)+1)</definedName>
    <definedName name="ProjectDinamicTimeFrame" localSheetId="24">OFFSET('[1]Month CF'!$E$2,,,1,MATCH('[1]Construction Schedule'!$E$48,'[1]Month CF'!$E$2:$EG$2,0)+1)</definedName>
    <definedName name="ProjectDinamicTimeFrame" localSheetId="18">OFFSET('[1]Month CF'!$E$2,,,1,MATCH('[1]Construction Schedule'!$E$48,'[1]Month CF'!$E$2:$EG$2,0)+1)</definedName>
    <definedName name="ProjectDinamicTimeFrame" localSheetId="26">OFFSET('[1]Month CF'!$E$2,,,1,MATCH('[1]Construction Schedule'!$E$48,'[1]Month CF'!$E$2:$EG$2,0)+1)</definedName>
    <definedName name="ProjectDinamicTimeFrame" localSheetId="23">OFFSET('[1]Month CF'!$E$2,,,1,MATCH('[1]Construction Schedule'!$E$48,'[1]Month CF'!$E$2:$EG$2,0)+1)</definedName>
    <definedName name="ProjectDinamicTimeFrame" localSheetId="19">OFFSET('[1]Month CF'!$E$2,,,1,MATCH('[1]Construction Schedule'!$E$48,'[1]Month CF'!$E$2:$EG$2,0)+1)</definedName>
    <definedName name="ProjectDinamicTimeFrame" localSheetId="25">OFFSET('[1]Month CF'!$E$2,,,1,MATCH('[1]Construction Schedule'!$E$48,'[1]Month CF'!$E$2:$EG$2,0)+1)</definedName>
    <definedName name="ProjectDinamicTimeFrame" localSheetId="1">OFFSET('[1]Month CF'!$E$2,,,1,MATCH('[1]Construction Schedule'!$E$48,'[1]Month CF'!$E$2:$EG$2,0)+1)</definedName>
    <definedName name="ProjectDinamicTimeFrame" localSheetId="21">OFFSET('[1]Month CF'!$E$2,,,1,MATCH('[1]Construction Schedule'!$E$48,'[1]Month CF'!$E$2:$EG$2,0)+1)</definedName>
    <definedName name="ProjectDinamicTimeFrame" localSheetId="28">OFFSET('[1]Month CF'!$E$2,,,1,MATCH('[1]Construction Schedule'!$E$48,'[1]Month CF'!$E$2:$EG$2,0)+1)</definedName>
    <definedName name="PropertyTaxes" localSheetId="20">[1]Input!$N$81:$N$91</definedName>
    <definedName name="PropertyTaxes" localSheetId="24">[1]Input!$N$81:$N$91</definedName>
    <definedName name="PropertyTaxes" localSheetId="18">[1]Input!$N$81:$N$91</definedName>
    <definedName name="PropertyTaxes" localSheetId="26">[1]Input!$N$81:$N$91</definedName>
    <definedName name="PropertyTaxes" localSheetId="23">[1]Input!$N$81:$N$91</definedName>
    <definedName name="PropertyTaxes" localSheetId="19">[1]Input!$N$81:$N$91</definedName>
    <definedName name="PropertyTaxes" localSheetId="25">[1]Input!$N$81:$N$91</definedName>
    <definedName name="PropertyTaxes" localSheetId="1">[1]Input!$N$81:$N$91</definedName>
    <definedName name="PropertyTaxes" localSheetId="21">[1]Input!$N$81:$N$91</definedName>
    <definedName name="PropertyTaxes" localSheetId="28">[1]Input!$N$81:$N$91</definedName>
    <definedName name="PropertyTaxesGrowth" localSheetId="20">[1]Input!$L$81:$L$91</definedName>
    <definedName name="PropertyTaxesGrowth" localSheetId="24">[1]Input!$L$81:$L$91</definedName>
    <definedName name="PropertyTaxesGrowth" localSheetId="18">[1]Input!$L$81:$L$91</definedName>
    <definedName name="PropertyTaxesGrowth" localSheetId="26">[1]Input!$L$81:$L$91</definedName>
    <definedName name="PropertyTaxesGrowth" localSheetId="23">[1]Input!$L$81:$L$91</definedName>
    <definedName name="PropertyTaxesGrowth" localSheetId="19">[1]Input!$L$81:$L$91</definedName>
    <definedName name="PropertyTaxesGrowth" localSheetId="25">[1]Input!$L$81:$L$91</definedName>
    <definedName name="PropertyTaxesGrowth" localSheetId="1">[1]Input!$L$81:$L$91</definedName>
    <definedName name="PropertyTaxesGrowth" localSheetId="21">[1]Input!$L$81:$L$91</definedName>
    <definedName name="PropertyTaxesGrowth" localSheetId="28">[1]Input!$L$81:$L$91</definedName>
    <definedName name="Reass" localSheetId="20">[1]Input!$L$95</definedName>
    <definedName name="Reass" localSheetId="24">[1]Input!$L$95</definedName>
    <definedName name="Reass" localSheetId="18">[1]Input!$L$95</definedName>
    <definedName name="Reass" localSheetId="26">[1]Input!$L$95</definedName>
    <definedName name="Reass" localSheetId="23">[1]Input!$L$95</definedName>
    <definedName name="Reass" localSheetId="19">[1]Input!$L$95</definedName>
    <definedName name="Reass" localSheetId="25">[1]Input!$L$95</definedName>
    <definedName name="Reass" localSheetId="1">[1]Input!$L$95</definedName>
    <definedName name="Reass" localSheetId="21">[1]Input!$L$95</definedName>
    <definedName name="Reass" localSheetId="28">[1]Input!$L$95</definedName>
    <definedName name="RefLoanAmount" localSheetId="20">[1]Input!$B$43</definedName>
    <definedName name="RefLoanAmount" localSheetId="24">[1]Input!$B$43</definedName>
    <definedName name="RefLoanAmount" localSheetId="18">[1]Input!$B$43</definedName>
    <definedName name="RefLoanAmount" localSheetId="26">[1]Input!$B$43</definedName>
    <definedName name="RefLoanAmount" localSheetId="23">[1]Input!$B$43</definedName>
    <definedName name="RefLoanAmount" localSheetId="19">[1]Input!$B$43</definedName>
    <definedName name="RefLoanAmount" localSheetId="25">[1]Input!$B$43</definedName>
    <definedName name="RefLoanAmount" localSheetId="1">[1]Input!$B$43</definedName>
    <definedName name="RefLoanAmount" localSheetId="21">[1]Input!$B$43</definedName>
    <definedName name="RefLoanAmount" localSheetId="28">[1]Input!$B$43</definedName>
    <definedName name="RefMOnth" localSheetId="20">[1]Input!$B$40</definedName>
    <definedName name="RefMOnth" localSheetId="24">[1]Input!$B$40</definedName>
    <definedName name="RefMOnth" localSheetId="18">[1]Input!$B$40</definedName>
    <definedName name="RefMOnth" localSheetId="26">[1]Input!$B$40</definedName>
    <definedName name="RefMOnth" localSheetId="23">[1]Input!$B$40</definedName>
    <definedName name="RefMOnth" localSheetId="19">[1]Input!$B$40</definedName>
    <definedName name="RefMOnth" localSheetId="25">[1]Input!$B$40</definedName>
    <definedName name="RefMOnth" localSheetId="1">[1]Input!$B$40</definedName>
    <definedName name="RefMOnth" localSheetId="21">[1]Input!$B$40</definedName>
    <definedName name="RefMOnth" localSheetId="28">[1]Input!$B$40</definedName>
    <definedName name="RefPermIOP" localSheetId="20">[1]Input!$B$50</definedName>
    <definedName name="RefPermIOP" localSheetId="24">[1]Input!$B$50</definedName>
    <definedName name="RefPermIOP" localSheetId="18">[1]Input!$B$50</definedName>
    <definedName name="RefPermIOP" localSheetId="26">[1]Input!$B$50</definedName>
    <definedName name="RefPermIOP" localSheetId="23">[1]Input!$B$50</definedName>
    <definedName name="RefPermIOP" localSheetId="19">[1]Input!$B$50</definedName>
    <definedName name="RefPermIOP" localSheetId="25">[1]Input!$B$50</definedName>
    <definedName name="RefPermIOP" localSheetId="1">[1]Input!$B$50</definedName>
    <definedName name="RefPermIOP" localSheetId="21">[1]Input!$B$50</definedName>
    <definedName name="RefPermIOP" localSheetId="28">[1]Input!$B$50</definedName>
    <definedName name="RefPermQuestion" localSheetId="20">[1]Input!$E$37</definedName>
    <definedName name="RefPermQuestion" localSheetId="24">[1]Input!$E$37</definedName>
    <definedName name="RefPermQuestion" localSheetId="18">[1]Input!$E$37</definedName>
    <definedName name="RefPermQuestion" localSheetId="26">[1]Input!$E$37</definedName>
    <definedName name="RefPermQuestion" localSheetId="23">[1]Input!$E$37</definedName>
    <definedName name="RefPermQuestion" localSheetId="19">[1]Input!$E$37</definedName>
    <definedName name="RefPermQuestion" localSheetId="25">[1]Input!$E$37</definedName>
    <definedName name="RefPermQuestion" localSheetId="1">[1]Input!$E$37</definedName>
    <definedName name="RefPermQuestion" localSheetId="21">[1]Input!$E$37</definedName>
    <definedName name="RefPermQuestion" localSheetId="28">[1]Input!$E$37</definedName>
    <definedName name="SalePrice" localSheetId="20">[1]Input!$I$40</definedName>
    <definedName name="SalePrice" localSheetId="24">[1]Input!$I$40</definedName>
    <definedName name="SalePrice" localSheetId="18">[1]Input!$I$40</definedName>
    <definedName name="SalePrice" localSheetId="26">[1]Input!$I$40</definedName>
    <definedName name="SalePrice" localSheetId="23">[1]Input!$I$40</definedName>
    <definedName name="SalePrice" localSheetId="19">[1]Input!$I$40</definedName>
    <definedName name="SalePrice" localSheetId="25">[1]Input!$I$40</definedName>
    <definedName name="SalePrice" localSheetId="1">[1]Input!$I$40</definedName>
    <definedName name="SalePrice" localSheetId="21">[1]Input!$I$40</definedName>
    <definedName name="SalePrice" localSheetId="28">[1]Input!$I$40</definedName>
    <definedName name="Sprea_Fixed_Constr" localSheetId="20">[1]Input!$E$19</definedName>
    <definedName name="Sprea_Fixed_Constr" localSheetId="24">[1]Input!$E$19</definedName>
    <definedName name="Sprea_Fixed_Constr" localSheetId="18">[1]Input!$E$19</definedName>
    <definedName name="Sprea_Fixed_Constr" localSheetId="26">[1]Input!$E$19</definedName>
    <definedName name="Sprea_Fixed_Constr" localSheetId="23">[1]Input!$E$19</definedName>
    <definedName name="Sprea_Fixed_Constr" localSheetId="19">[1]Input!$E$19</definedName>
    <definedName name="Sprea_Fixed_Constr" localSheetId="25">[1]Input!$E$19</definedName>
    <definedName name="Sprea_Fixed_Constr" localSheetId="1">[1]Input!$E$19</definedName>
    <definedName name="Sprea_Fixed_Constr" localSheetId="21">[1]Input!$E$19</definedName>
    <definedName name="Sprea_Fixed_Constr" localSheetId="28">[1]Input!$E$19</definedName>
    <definedName name="STABILIZATION" localSheetId="20">[1]Input!$B$28</definedName>
    <definedName name="STABILIZATION" localSheetId="24">[1]Input!$B$28</definedName>
    <definedName name="STABILIZATION" localSheetId="18">[1]Input!$B$28</definedName>
    <definedName name="STABILIZATION" localSheetId="26">[1]Input!$B$28</definedName>
    <definedName name="STABILIZATION" localSheetId="23">[1]Input!$B$28</definedName>
    <definedName name="STABILIZATION" localSheetId="19">[1]Input!$B$28</definedName>
    <definedName name="STABILIZATION" localSheetId="25">[1]Input!$B$28</definedName>
    <definedName name="STABILIZATION" localSheetId="1">[1]Input!$B$28</definedName>
    <definedName name="STABILIZATION" localSheetId="21">[1]Input!$B$28</definedName>
    <definedName name="STABILIZATION" localSheetId="28">[1]Input!$B$28</definedName>
    <definedName name="units" localSheetId="20">[1]Input!$B$16</definedName>
    <definedName name="units" localSheetId="24">[1]Input!$B$16</definedName>
    <definedName name="units" localSheetId="18">[1]Input!$B$16</definedName>
    <definedName name="units" localSheetId="26">[1]Input!$B$16</definedName>
    <definedName name="units" localSheetId="23">[1]Input!$B$16</definedName>
    <definedName name="units" localSheetId="19">[1]Input!$B$16</definedName>
    <definedName name="units" localSheetId="25">[1]Input!$B$16</definedName>
    <definedName name="units" localSheetId="1">[1]Input!$B$16</definedName>
    <definedName name="units" localSheetId="21">[1]Input!$B$16</definedName>
    <definedName name="units" localSheetId="28">[1]Input!$B$16</definedName>
    <definedName name="Vacancy" localSheetId="20">[1]Input!$L$48:$P$48</definedName>
    <definedName name="Vacancy" localSheetId="24">[1]Input!$L$48:$P$48</definedName>
    <definedName name="Vacancy" localSheetId="18">[1]Input!$L$48:$P$48</definedName>
    <definedName name="Vacancy" localSheetId="26">[1]Input!$L$48:$P$48</definedName>
    <definedName name="Vacancy" localSheetId="23">[1]Input!$L$48:$P$48</definedName>
    <definedName name="Vacancy" localSheetId="19">[1]Input!$L$48:$P$48</definedName>
    <definedName name="Vacancy" localSheetId="25">[1]Input!$L$48:$P$48</definedName>
    <definedName name="Vacancy" localSheetId="1">[1]Input!$L$48:$P$48</definedName>
    <definedName name="Vacancy" localSheetId="21">[1]Input!$L$48:$P$48</definedName>
    <definedName name="Vacancy" localSheetId="28">[1]Input!$L$48:$P$48</definedName>
    <definedName name="ValuesToBePaste" localSheetId="20">[1]Input!$O$7:$O$11</definedName>
    <definedName name="ValuesToBePaste" localSheetId="24">[1]Input!$O$7:$O$11</definedName>
    <definedName name="ValuesToBePaste" localSheetId="18">[1]Input!$O$7:$O$11</definedName>
    <definedName name="ValuesToBePaste" localSheetId="26">[1]Input!$O$7:$O$11</definedName>
    <definedName name="ValuesToBePaste" localSheetId="23">[1]Input!$O$7:$O$11</definedName>
    <definedName name="ValuesToBePaste" localSheetId="19">[1]Input!$O$7:$O$11</definedName>
    <definedName name="ValuesToBePaste" localSheetId="25">[1]Input!$O$7:$O$11</definedName>
    <definedName name="ValuesToBePaste" localSheetId="1">[1]Input!$O$7:$O$11</definedName>
    <definedName name="ValuesToBePaste" localSheetId="21">[1]Input!$O$7:$O$11</definedName>
    <definedName name="ValuesToBePaste" localSheetId="28">[1]Input!$O$7:$O$11</definedName>
    <definedName name="YearHoldingPeriodTimeFrame" localSheetId="20">OFFSET('[1]Annual CF'!$C$2,0,0,1,COUNT('[1]Annual CF'!XES1048573:XFB1048573)-COUNTIF('[1]Annual CF'!XER1048573:XFB1048573,0)+2)</definedName>
    <definedName name="YearHoldingPeriodTimeFrame" localSheetId="24">OFFSET('[1]Annual CF'!$C$2,0,0,1,COUNT('[1]Annual CF'!XES1048573:XFB1048573)-COUNTIF('[1]Annual CF'!XER1048573:XFB1048573,0)+2)</definedName>
    <definedName name="YearHoldingPeriodTimeFrame" localSheetId="18">OFFSET('[1]Annual CF'!$C$2,0,0,1,COUNT('[1]Annual CF'!XES1048573:XFB1048573)-COUNTIF('[1]Annual CF'!XER1048573:XFB1048573,0)+2)</definedName>
    <definedName name="YearHoldingPeriodTimeFrame" localSheetId="26">OFFSET('[1]Annual CF'!$C$2,0,0,1,COUNT('[1]Annual CF'!XES1048573:XFB1048573)-COUNTIF('[1]Annual CF'!XER1048573:XFB1048573,0)+2)</definedName>
    <definedName name="YearHoldingPeriodTimeFrame" localSheetId="23">OFFSET('[1]Annual CF'!$C$2,0,0,1,COUNT('[1]Annual CF'!XES1048573:XFB1048573)-COUNTIF('[1]Annual CF'!XER1048573:XFB1048573,0)+2)</definedName>
    <definedName name="YearHoldingPeriodTimeFrame" localSheetId="19">OFFSET('[1]Annual CF'!$C$2,0,0,1,COUNT('[1]Annual CF'!XES1048573:XFB1048573)-COUNTIF('[1]Annual CF'!XER1048573:XFB1048573,0)+2)</definedName>
    <definedName name="YearHoldingPeriodTimeFrame" localSheetId="25">OFFSET('[1]Annual CF'!$C$2,0,0,1,COUNT('[1]Annual CF'!XES1048573:XFB1048573)-COUNTIF('[1]Annual CF'!XER1048573:XFB1048573,0)+2)</definedName>
    <definedName name="YearHoldingPeriodTimeFrame" localSheetId="1">OFFSET('[1]Annual CF'!$C$2,0,0,1,COUNT('[1]Annual CF'!XES1048573:XFB1048573)-COUNTIF('[1]Annual CF'!XER1048573:XFB1048573,0)+2)</definedName>
    <definedName name="YearHoldingPeriodTimeFrame" localSheetId="21">OFFSET('[1]Annual CF'!$C$2,0,0,1,COUNT('[1]Annual CF'!XES1048573:XFB1048573)-COUNTIF('[1]Annual CF'!XER1048573:XFB1048573,0)+2)</definedName>
    <definedName name="YearHoldingPeriodTimeFrame" localSheetId="28">OFFSET('[1]Annual CF'!$C$2,0,0,1,COUNT('[1]Annual CF'!XES1048573:XFB1048573)-COUNTIF('[1]Annual CF'!XER1048573:XFB1048573,0)+2)</definedName>
  </definedNames>
  <calcPr calcId="191029" calcMode="manual" iterate="1" calcCompleted="0"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5" l="1"/>
  <c r="F27" i="5"/>
  <c r="F25" i="5"/>
  <c r="D83" i="5"/>
  <c r="D82" i="5"/>
  <c r="D77" i="5"/>
  <c r="D76" i="5"/>
  <c r="D75" i="5"/>
  <c r="C24" i="5"/>
  <c r="C22" i="5"/>
  <c r="C18" i="5"/>
  <c r="C11" i="5"/>
  <c r="N12" i="81" s="1"/>
  <c r="C17" i="5"/>
  <c r="C16" i="5"/>
  <c r="F36" i="5"/>
  <c r="F34" i="5"/>
  <c r="C59" i="5"/>
  <c r="C58" i="5"/>
  <c r="C54" i="5"/>
  <c r="C53" i="5"/>
  <c r="C52" i="5"/>
  <c r="C51" i="5"/>
  <c r="C50" i="5"/>
  <c r="C49" i="5"/>
  <c r="C48" i="5"/>
  <c r="L47" i="5"/>
  <c r="L48" i="5" s="1"/>
  <c r="N25" i="14" s="1"/>
  <c r="N26" i="14" s="1"/>
  <c r="N27" i="14" s="1"/>
  <c r="L46" i="5"/>
  <c r="N23" i="14" s="1"/>
  <c r="L45" i="5"/>
  <c r="N22" i="14" s="1"/>
  <c r="J45" i="5"/>
  <c r="J46" i="5" s="1"/>
  <c r="J47" i="5" s="1"/>
  <c r="J48" i="5" s="1"/>
  <c r="J49" i="5" s="1"/>
  <c r="I48" i="5"/>
  <c r="I49" i="5" s="1"/>
  <c r="I47" i="5"/>
  <c r="K23" i="14" s="1"/>
  <c r="I46" i="5"/>
  <c r="I45" i="5"/>
  <c r="K21" i="14" s="1"/>
  <c r="P40" i="5"/>
  <c r="O40" i="5"/>
  <c r="N40" i="5"/>
  <c r="M40" i="5"/>
  <c r="L40" i="5"/>
  <c r="K40" i="5"/>
  <c r="J40" i="5"/>
  <c r="I40" i="5"/>
  <c r="P39" i="5"/>
  <c r="O39" i="5"/>
  <c r="N39" i="5"/>
  <c r="M39" i="5"/>
  <c r="L39" i="5"/>
  <c r="K39" i="5"/>
  <c r="J39" i="5"/>
  <c r="I39" i="5"/>
  <c r="P38" i="5"/>
  <c r="O38" i="5"/>
  <c r="N38" i="5"/>
  <c r="M38" i="5"/>
  <c r="L38" i="5"/>
  <c r="K38" i="5"/>
  <c r="J38" i="5"/>
  <c r="I38" i="5"/>
  <c r="P37" i="5"/>
  <c r="O37" i="5"/>
  <c r="N37" i="5"/>
  <c r="M37" i="5"/>
  <c r="L37" i="5"/>
  <c r="K37" i="5"/>
  <c r="J37" i="5"/>
  <c r="I37" i="5"/>
  <c r="P35" i="5"/>
  <c r="P36" i="5" s="1"/>
  <c r="O35" i="5"/>
  <c r="O36" i="5" s="1"/>
  <c r="N35" i="5"/>
  <c r="N36" i="5" s="1"/>
  <c r="M35" i="5"/>
  <c r="M36" i="5" s="1"/>
  <c r="L35" i="5"/>
  <c r="L36" i="5" s="1"/>
  <c r="K35" i="5"/>
  <c r="K36" i="5" s="1"/>
  <c r="J35" i="5"/>
  <c r="J36" i="5" s="1"/>
  <c r="I35" i="5"/>
  <c r="I36" i="5" s="1"/>
  <c r="E10" i="16"/>
  <c r="N21" i="81"/>
  <c r="N20" i="81"/>
  <c r="N27" i="81"/>
  <c r="M27" i="81"/>
  <c r="L27" i="81"/>
  <c r="K26" i="5"/>
  <c r="G7" i="41" s="1"/>
  <c r="K25" i="5"/>
  <c r="G6" i="41" s="1"/>
  <c r="K24" i="5"/>
  <c r="G5" i="41" s="1"/>
  <c r="K23" i="5"/>
  <c r="G4" i="41" s="1"/>
  <c r="J26" i="5"/>
  <c r="F7" i="41" s="1"/>
  <c r="J25" i="5"/>
  <c r="F6" i="41" s="1"/>
  <c r="J24" i="5"/>
  <c r="F5" i="41" s="1"/>
  <c r="J23" i="5"/>
  <c r="F4" i="41" s="1"/>
  <c r="I26" i="5"/>
  <c r="E7" i="41" s="1"/>
  <c r="I25" i="5"/>
  <c r="E6" i="41" s="1"/>
  <c r="I24" i="5"/>
  <c r="E5" i="41" s="1"/>
  <c r="I23" i="5"/>
  <c r="E4" i="41" s="1"/>
  <c r="H26" i="5"/>
  <c r="B7" i="41" s="1"/>
  <c r="H25" i="5"/>
  <c r="B6" i="41" s="1"/>
  <c r="H24" i="5"/>
  <c r="B5" i="41" s="1"/>
  <c r="H23" i="5"/>
  <c r="B4" i="41" s="1"/>
  <c r="F13" i="5"/>
  <c r="F15" i="5"/>
  <c r="F8" i="5"/>
  <c r="F10" i="16" s="1"/>
  <c r="F6" i="5"/>
  <c r="F5" i="5"/>
  <c r="D10" i="16" s="1"/>
  <c r="J15" i="5"/>
  <c r="G28" i="81" s="1"/>
  <c r="I28" i="81" s="1"/>
  <c r="J16" i="5"/>
  <c r="G29" i="81" s="1"/>
  <c r="I29" i="81" s="1"/>
  <c r="J18" i="5"/>
  <c r="G31" i="81" s="1"/>
  <c r="I31" i="81" s="1"/>
  <c r="J17" i="5"/>
  <c r="G30" i="81" s="1"/>
  <c r="I30" i="81" s="1"/>
  <c r="J14" i="5"/>
  <c r="G27" i="81" s="1"/>
  <c r="I27" i="81" s="1"/>
  <c r="J13" i="5"/>
  <c r="C11" i="62" s="1"/>
  <c r="K46" i="5" l="1"/>
  <c r="C51" i="62"/>
  <c r="K47" i="5"/>
  <c r="K24" i="14"/>
  <c r="K25" i="14" s="1"/>
  <c r="K26" i="14" s="1"/>
  <c r="K27" i="14" s="1"/>
  <c r="K28" i="14" s="1"/>
  <c r="N24" i="14"/>
  <c r="C16" i="62"/>
  <c r="C52" i="62"/>
  <c r="K49" i="5"/>
  <c r="C5" i="5"/>
  <c r="C23" i="62"/>
  <c r="K22" i="14"/>
  <c r="C44" i="62"/>
  <c r="C10" i="16"/>
  <c r="K48" i="5"/>
  <c r="D6" i="16"/>
  <c r="C6" i="16" s="1"/>
  <c r="F14" i="5"/>
  <c r="D5" i="16" s="1"/>
  <c r="C5" i="16" s="1"/>
  <c r="L23" i="5"/>
  <c r="L26" i="5"/>
  <c r="J19" i="5"/>
  <c r="L24" i="5"/>
  <c r="L25" i="5"/>
  <c r="J6" i="5"/>
  <c r="G26" i="81"/>
  <c r="I26" i="81" s="1"/>
  <c r="D4" i="16" s="1"/>
  <c r="C4" i="16" s="1"/>
  <c r="J5" i="5"/>
  <c r="I29" i="5"/>
  <c r="G20" i="81" l="1"/>
  <c r="I20" i="81" s="1"/>
  <c r="C61" i="62"/>
  <c r="K29" i="5"/>
  <c r="C76" i="5"/>
  <c r="C77" i="5"/>
  <c r="C83" i="5"/>
  <c r="C75" i="5"/>
  <c r="C82" i="5"/>
  <c r="J7" i="5"/>
  <c r="G32" i="81"/>
  <c r="H28" i="81" s="1"/>
  <c r="J29" i="5"/>
  <c r="L29" i="5" s="1"/>
  <c r="G21" i="81" l="1"/>
  <c r="I21" i="81" s="1"/>
  <c r="C63" i="62"/>
  <c r="H27" i="81"/>
  <c r="J8" i="5"/>
  <c r="H31" i="81"/>
  <c r="H30" i="81"/>
  <c r="H29" i="81"/>
  <c r="H26" i="81"/>
  <c r="J9" i="5"/>
  <c r="N10" i="81"/>
  <c r="N22" i="97"/>
  <c r="O22" i="97"/>
  <c r="M22" i="97"/>
  <c r="L22" i="97"/>
  <c r="L16" i="97"/>
  <c r="N16" i="97"/>
  <c r="O16" i="97"/>
  <c r="Q16" i="97"/>
  <c r="M16" i="97"/>
  <c r="B9" i="97"/>
  <c r="C9" i="97"/>
  <c r="D9" i="97"/>
  <c r="G9" i="97"/>
  <c r="H9" i="97"/>
  <c r="I9" i="97"/>
  <c r="J9" i="97"/>
  <c r="K9" i="97"/>
  <c r="L9" i="97"/>
  <c r="M9" i="97"/>
  <c r="N9" i="97"/>
  <c r="B10" i="97"/>
  <c r="C10" i="97"/>
  <c r="D10" i="97"/>
  <c r="G10" i="97"/>
  <c r="H10" i="97"/>
  <c r="I10" i="97"/>
  <c r="J10" i="97"/>
  <c r="K10" i="97"/>
  <c r="L10" i="97"/>
  <c r="M10" i="97"/>
  <c r="N10" i="97"/>
  <c r="B11" i="97"/>
  <c r="C11" i="97"/>
  <c r="D11" i="97"/>
  <c r="G11" i="97"/>
  <c r="H11" i="97"/>
  <c r="I11" i="97"/>
  <c r="J11" i="97"/>
  <c r="K11" i="97"/>
  <c r="L11" i="97"/>
  <c r="M11" i="97"/>
  <c r="B12" i="97"/>
  <c r="C12" i="97"/>
  <c r="D12" i="97"/>
  <c r="G12" i="97"/>
  <c r="H12" i="97"/>
  <c r="I12" i="97"/>
  <c r="J12" i="97"/>
  <c r="K12" i="97"/>
  <c r="L12" i="97"/>
  <c r="M12" i="97"/>
  <c r="N12" i="97"/>
  <c r="B13" i="97"/>
  <c r="C13" i="97"/>
  <c r="D13" i="97"/>
  <c r="G13" i="97"/>
  <c r="H13" i="97"/>
  <c r="I13" i="97"/>
  <c r="J13" i="97"/>
  <c r="K13" i="97"/>
  <c r="L13" i="97"/>
  <c r="M13" i="97"/>
  <c r="B14" i="97"/>
  <c r="C14" i="97"/>
  <c r="D14" i="97"/>
  <c r="G14" i="97"/>
  <c r="H14" i="97"/>
  <c r="I14" i="97"/>
  <c r="J14" i="97"/>
  <c r="K14" i="97"/>
  <c r="L14" i="97"/>
  <c r="M14" i="97"/>
  <c r="N14" i="97"/>
  <c r="B15" i="97"/>
  <c r="C15" i="97"/>
  <c r="D15" i="97"/>
  <c r="G15" i="97"/>
  <c r="H15" i="97"/>
  <c r="I15" i="97"/>
  <c r="J15" i="97"/>
  <c r="K15" i="97"/>
  <c r="L15" i="97"/>
  <c r="M15" i="97"/>
  <c r="N15" i="97"/>
  <c r="B16" i="97"/>
  <c r="C16" i="97"/>
  <c r="D16" i="97"/>
  <c r="G16" i="97"/>
  <c r="H16" i="97"/>
  <c r="I16" i="97"/>
  <c r="J16" i="97"/>
  <c r="K16" i="97"/>
  <c r="B17" i="97"/>
  <c r="C17" i="97"/>
  <c r="D17" i="97"/>
  <c r="G17" i="97"/>
  <c r="H17" i="97"/>
  <c r="I17" i="97"/>
  <c r="J17" i="97"/>
  <c r="K17" i="97"/>
  <c r="L17" i="97"/>
  <c r="M17" i="97"/>
  <c r="N17" i="97"/>
  <c r="B18" i="97"/>
  <c r="C18" i="97"/>
  <c r="D18" i="97"/>
  <c r="G18" i="97"/>
  <c r="H18" i="97"/>
  <c r="I18" i="97"/>
  <c r="J18" i="97"/>
  <c r="K18" i="97"/>
  <c r="L18" i="97"/>
  <c r="M18" i="97"/>
  <c r="N18" i="97"/>
  <c r="B19" i="97"/>
  <c r="C19" i="97"/>
  <c r="D19" i="97"/>
  <c r="G19" i="97"/>
  <c r="H19" i="97"/>
  <c r="I19" i="97"/>
  <c r="J19" i="97"/>
  <c r="K19" i="97"/>
  <c r="L19" i="97"/>
  <c r="M19" i="97"/>
  <c r="B20" i="97"/>
  <c r="C20" i="97"/>
  <c r="D20" i="97"/>
  <c r="G20" i="97"/>
  <c r="H20" i="97"/>
  <c r="I20" i="97"/>
  <c r="J20" i="97"/>
  <c r="K20" i="97"/>
  <c r="L20" i="97"/>
  <c r="M20" i="97"/>
  <c r="N20" i="97"/>
  <c r="B21" i="97"/>
  <c r="C21" i="97"/>
  <c r="D21" i="97"/>
  <c r="G21" i="97"/>
  <c r="H21" i="97"/>
  <c r="I21" i="97"/>
  <c r="J21" i="97"/>
  <c r="K21" i="97"/>
  <c r="L21" i="97"/>
  <c r="M21" i="97"/>
  <c r="N21" i="97"/>
  <c r="B22" i="97"/>
  <c r="C22" i="97"/>
  <c r="D22" i="97"/>
  <c r="G22" i="97"/>
  <c r="H22" i="97"/>
  <c r="I22" i="97"/>
  <c r="J22" i="97"/>
  <c r="K22" i="97"/>
  <c r="B23" i="97"/>
  <c r="C23" i="97"/>
  <c r="D23" i="97"/>
  <c r="G23" i="97"/>
  <c r="H23" i="97"/>
  <c r="I23" i="97"/>
  <c r="J23" i="97"/>
  <c r="K23" i="97"/>
  <c r="L23" i="97"/>
  <c r="M23" i="97"/>
  <c r="N23" i="97"/>
  <c r="B24" i="97"/>
  <c r="C24" i="97"/>
  <c r="D24" i="97"/>
  <c r="G24" i="97"/>
  <c r="H24" i="97"/>
  <c r="I24" i="97"/>
  <c r="J24" i="97"/>
  <c r="K24" i="97"/>
  <c r="L24" i="97"/>
  <c r="M24" i="97"/>
  <c r="N24" i="97"/>
  <c r="B25" i="97"/>
  <c r="C25" i="97"/>
  <c r="D25" i="97"/>
  <c r="G25" i="97"/>
  <c r="H25" i="97"/>
  <c r="I25" i="97"/>
  <c r="J25" i="97"/>
  <c r="K25" i="97"/>
  <c r="L25" i="97"/>
  <c r="M25" i="97"/>
  <c r="N25" i="97"/>
  <c r="B26" i="97"/>
  <c r="C26" i="97"/>
  <c r="D26" i="97"/>
  <c r="G26" i="97"/>
  <c r="H26" i="97"/>
  <c r="I26" i="97"/>
  <c r="J26" i="97"/>
  <c r="K26" i="97"/>
  <c r="L26" i="97"/>
  <c r="M26" i="97"/>
  <c r="N26" i="97"/>
  <c r="B27" i="97"/>
  <c r="C27" i="97"/>
  <c r="D27" i="97"/>
  <c r="G27" i="97"/>
  <c r="H27" i="97"/>
  <c r="I27" i="97"/>
  <c r="J27" i="97"/>
  <c r="K27" i="97"/>
  <c r="L27" i="97"/>
  <c r="M27" i="97"/>
  <c r="N27" i="97"/>
  <c r="B28" i="97"/>
  <c r="C28" i="97"/>
  <c r="D28" i="97"/>
  <c r="G28" i="97"/>
  <c r="H28" i="97"/>
  <c r="I28" i="97"/>
  <c r="J28" i="97"/>
  <c r="K28" i="97"/>
  <c r="L28" i="97"/>
  <c r="M28" i="97"/>
  <c r="N28" i="97"/>
  <c r="B29" i="97"/>
  <c r="C29" i="97"/>
  <c r="D29" i="97"/>
  <c r="G29" i="97"/>
  <c r="H29" i="97"/>
  <c r="I29" i="97"/>
  <c r="J29" i="97"/>
  <c r="K29" i="97"/>
  <c r="L29" i="97"/>
  <c r="M29" i="97"/>
  <c r="B30" i="97"/>
  <c r="C30" i="97"/>
  <c r="D30" i="97"/>
  <c r="G30" i="97"/>
  <c r="H30" i="97"/>
  <c r="I30" i="97"/>
  <c r="J30" i="97"/>
  <c r="K30" i="97"/>
  <c r="L30" i="97"/>
  <c r="M30" i="97"/>
  <c r="N30" i="97"/>
  <c r="B31" i="97"/>
  <c r="C31" i="97"/>
  <c r="D31" i="97"/>
  <c r="G31" i="97"/>
  <c r="H31" i="97"/>
  <c r="I31" i="97"/>
  <c r="J31" i="97"/>
  <c r="K31" i="97"/>
  <c r="L31" i="97"/>
  <c r="M31" i="97"/>
  <c r="N31" i="97"/>
  <c r="B32" i="97"/>
  <c r="C32" i="97"/>
  <c r="D32" i="97"/>
  <c r="G32" i="97"/>
  <c r="H32" i="97"/>
  <c r="I32" i="97"/>
  <c r="J32" i="97"/>
  <c r="K32" i="97"/>
  <c r="L32" i="97"/>
  <c r="M32" i="97"/>
  <c r="N32" i="97"/>
  <c r="B33" i="97"/>
  <c r="C33" i="97"/>
  <c r="D33" i="97"/>
  <c r="G33" i="97"/>
  <c r="H33" i="97"/>
  <c r="I33" i="97"/>
  <c r="J33" i="97"/>
  <c r="K33" i="97"/>
  <c r="L33" i="97"/>
  <c r="M33" i="97"/>
  <c r="N33" i="97"/>
  <c r="B34" i="97"/>
  <c r="C34" i="97"/>
  <c r="D34" i="97"/>
  <c r="G34" i="97"/>
  <c r="H34" i="97"/>
  <c r="I34" i="97"/>
  <c r="J34" i="97"/>
  <c r="K34" i="97"/>
  <c r="L34" i="97"/>
  <c r="M34" i="97"/>
  <c r="N34" i="97"/>
  <c r="B35" i="97"/>
  <c r="C35" i="97"/>
  <c r="D35" i="97"/>
  <c r="G35" i="97"/>
  <c r="H35" i="97"/>
  <c r="I35" i="97"/>
  <c r="J35" i="97"/>
  <c r="K35" i="97"/>
  <c r="L35" i="97"/>
  <c r="M35" i="97"/>
  <c r="N35" i="97"/>
  <c r="B36" i="97"/>
  <c r="C36" i="97"/>
  <c r="D36" i="97"/>
  <c r="G36" i="97"/>
  <c r="H36" i="97"/>
  <c r="I36" i="97"/>
  <c r="J36" i="97"/>
  <c r="K36" i="97"/>
  <c r="L36" i="97"/>
  <c r="M36" i="97"/>
  <c r="N36" i="97"/>
  <c r="B37" i="97"/>
  <c r="C37" i="97"/>
  <c r="D37" i="97"/>
  <c r="G37" i="97"/>
  <c r="H37" i="97"/>
  <c r="I37" i="97"/>
  <c r="J37" i="97"/>
  <c r="K37" i="97"/>
  <c r="L37" i="97"/>
  <c r="M37" i="97"/>
  <c r="N37" i="97"/>
  <c r="B38" i="97"/>
  <c r="C38" i="97"/>
  <c r="D38" i="97"/>
  <c r="G38" i="97"/>
  <c r="H38" i="97"/>
  <c r="I38" i="97"/>
  <c r="J38" i="97"/>
  <c r="K38" i="97"/>
  <c r="L38" i="97"/>
  <c r="M38" i="97"/>
  <c r="N38" i="97"/>
  <c r="B39" i="97"/>
  <c r="C39" i="97"/>
  <c r="D39" i="97"/>
  <c r="G39" i="97"/>
  <c r="H39" i="97"/>
  <c r="I39" i="97"/>
  <c r="J39" i="97"/>
  <c r="K39" i="97"/>
  <c r="L39" i="97"/>
  <c r="M39" i="97"/>
  <c r="N39" i="97"/>
  <c r="B40" i="97"/>
  <c r="C40" i="97"/>
  <c r="D40" i="97"/>
  <c r="G40" i="97"/>
  <c r="H40" i="97"/>
  <c r="I40" i="97"/>
  <c r="J40" i="97"/>
  <c r="K40" i="97"/>
  <c r="L40" i="97"/>
  <c r="M40" i="97"/>
  <c r="N40" i="97"/>
  <c r="B41" i="97"/>
  <c r="C41" i="97"/>
  <c r="D41" i="97"/>
  <c r="G41" i="97"/>
  <c r="H41" i="97"/>
  <c r="I41" i="97"/>
  <c r="J41" i="97"/>
  <c r="K41" i="97"/>
  <c r="L41" i="97"/>
  <c r="M41" i="97"/>
  <c r="B42" i="97"/>
  <c r="C42" i="97"/>
  <c r="D42" i="97"/>
  <c r="G42" i="97"/>
  <c r="H42" i="97"/>
  <c r="I42" i="97"/>
  <c r="J42" i="97"/>
  <c r="K42" i="97"/>
  <c r="L42" i="97"/>
  <c r="M42" i="97"/>
  <c r="N42" i="97"/>
  <c r="N8" i="97"/>
  <c r="B8" i="97"/>
  <c r="C8" i="97"/>
  <c r="D8" i="97"/>
  <c r="G8" i="97"/>
  <c r="H8" i="97"/>
  <c r="I8" i="97"/>
  <c r="J8" i="97"/>
  <c r="K8" i="97"/>
  <c r="L8" i="97"/>
  <c r="M8" i="97"/>
  <c r="M7" i="97"/>
  <c r="L7" i="97"/>
  <c r="K7" i="97"/>
  <c r="J7" i="97"/>
  <c r="I7" i="97"/>
  <c r="H7" i="97"/>
  <c r="G7" i="97"/>
  <c r="D7" i="97"/>
  <c r="C7" i="97"/>
  <c r="B7" i="97"/>
  <c r="G6" i="97"/>
  <c r="I6" i="97"/>
  <c r="H6" i="97"/>
  <c r="K6" i="97"/>
  <c r="M6" i="97"/>
  <c r="L6" i="97"/>
  <c r="J6" i="97"/>
  <c r="D6" i="97"/>
  <c r="C6" i="97"/>
  <c r="B6" i="97"/>
  <c r="G5" i="97"/>
  <c r="R5" i="97"/>
  <c r="S5" i="97" s="1"/>
  <c r="D5" i="97"/>
  <c r="B11" i="85"/>
  <c r="B12" i="85" s="1"/>
  <c r="B13" i="85" s="1"/>
  <c r="B14" i="85" s="1"/>
  <c r="B15" i="85" s="1"/>
  <c r="B16" i="85" s="1"/>
  <c r="B17" i="85" s="1"/>
  <c r="B18" i="85" s="1"/>
  <c r="B19" i="85" s="1"/>
  <c r="B20" i="85" s="1"/>
  <c r="B21" i="85" s="1"/>
  <c r="B22" i="85" s="1"/>
  <c r="B23" i="85" s="1"/>
  <c r="B24" i="85" s="1"/>
  <c r="B25" i="85" s="1"/>
  <c r="B26" i="85" s="1"/>
  <c r="B27" i="85" s="1"/>
  <c r="B28" i="85" s="1"/>
  <c r="B29" i="85" s="1"/>
  <c r="B30" i="85" s="1"/>
  <c r="B31" i="85" s="1"/>
  <c r="B32" i="85" s="1"/>
  <c r="B33" i="85" s="1"/>
  <c r="B34" i="85" s="1"/>
  <c r="B35" i="85" s="1"/>
  <c r="B36" i="85" s="1"/>
  <c r="B37" i="85" s="1"/>
  <c r="B38" i="85" s="1"/>
  <c r="B39" i="85" s="1"/>
  <c r="B40" i="85" s="1"/>
  <c r="B41" i="85" s="1"/>
  <c r="B42" i="85" s="1"/>
  <c r="B43" i="85" s="1"/>
  <c r="B44" i="85" s="1"/>
  <c r="B45" i="85" s="1"/>
  <c r="B46" i="85" s="1"/>
  <c r="B47" i="85" s="1"/>
  <c r="B48" i="85" s="1"/>
  <c r="B49" i="85" s="1"/>
  <c r="B50" i="85" s="1"/>
  <c r="B51" i="85" s="1"/>
  <c r="B52" i="85" s="1"/>
  <c r="B53" i="85" s="1"/>
  <c r="B54" i="85" s="1"/>
  <c r="B55" i="85" s="1"/>
  <c r="B56" i="85" s="1"/>
  <c r="B57" i="85" s="1"/>
  <c r="B58" i="85" s="1"/>
  <c r="B59" i="85" s="1"/>
  <c r="B60" i="85" s="1"/>
  <c r="B61" i="85" s="1"/>
  <c r="B62" i="85" s="1"/>
  <c r="B63" i="85" s="1"/>
  <c r="B64" i="85" s="1"/>
  <c r="B65" i="85" s="1"/>
  <c r="B66" i="85" s="1"/>
  <c r="B67" i="85" s="1"/>
  <c r="B68" i="85" s="1"/>
  <c r="B69" i="85" s="1"/>
  <c r="B70" i="85" s="1"/>
  <c r="B71" i="85" s="1"/>
  <c r="B72" i="85" s="1"/>
  <c r="B73" i="85" s="1"/>
  <c r="B74" i="85" s="1"/>
  <c r="B75" i="85" s="1"/>
  <c r="B76" i="85" s="1"/>
  <c r="B77" i="85" s="1"/>
  <c r="B78" i="85" s="1"/>
  <c r="B79" i="85" s="1"/>
  <c r="B80" i="85" s="1"/>
  <c r="B81" i="85" s="1"/>
  <c r="B82" i="85" s="1"/>
  <c r="B83" i="85" s="1"/>
  <c r="B84" i="85" s="1"/>
  <c r="B85" i="85" s="1"/>
  <c r="B86" i="85" s="1"/>
  <c r="B87" i="85" s="1"/>
  <c r="B88" i="85" s="1"/>
  <c r="B89" i="85" s="1"/>
  <c r="B90" i="85" s="1"/>
  <c r="B91" i="85" s="1"/>
  <c r="B92" i="85" s="1"/>
  <c r="B93" i="85" s="1"/>
  <c r="B94" i="85" s="1"/>
  <c r="B95" i="85" s="1"/>
  <c r="B96" i="85" s="1"/>
  <c r="B97" i="85" s="1"/>
  <c r="B98" i="85" s="1"/>
  <c r="B99" i="85" s="1"/>
  <c r="B100" i="85" s="1"/>
  <c r="B101" i="85" s="1"/>
  <c r="B102" i="85" s="1"/>
  <c r="B103" i="85" s="1"/>
  <c r="B104" i="85" s="1"/>
  <c r="B105" i="85" s="1"/>
  <c r="B106" i="85" s="1"/>
  <c r="B107" i="85" s="1"/>
  <c r="B108" i="85" s="1"/>
  <c r="B109" i="85" s="1"/>
  <c r="B110" i="85" s="1"/>
  <c r="B111" i="85" s="1"/>
  <c r="B112" i="85" s="1"/>
  <c r="B113" i="85" s="1"/>
  <c r="B114" i="85" s="1"/>
  <c r="B115" i="85" s="1"/>
  <c r="B116" i="85" s="1"/>
  <c r="B117" i="85" s="1"/>
  <c r="B118" i="85" s="1"/>
  <c r="B119" i="85" s="1"/>
  <c r="B120" i="85" s="1"/>
  <c r="B121" i="85" s="1"/>
  <c r="B122" i="85" s="1"/>
  <c r="B123" i="85" s="1"/>
  <c r="B124" i="85" s="1"/>
  <c r="B125" i="85" s="1"/>
  <c r="B126" i="85" s="1"/>
  <c r="B127" i="85" s="1"/>
  <c r="B128" i="85" s="1"/>
  <c r="B129" i="85" s="1"/>
  <c r="B10" i="85"/>
  <c r="G22" i="81" l="1"/>
  <c r="I22" i="81" s="1"/>
  <c r="I23" i="81" s="1"/>
  <c r="D3" i="16" s="1"/>
  <c r="C3" i="16" s="1"/>
  <c r="C64" i="62"/>
  <c r="H32" i="81"/>
  <c r="R19" i="97"/>
  <c r="S19" i="97" s="1"/>
  <c r="R13" i="97"/>
  <c r="S13" i="97" s="1"/>
  <c r="R24" i="97"/>
  <c r="S24" i="97" s="1"/>
  <c r="R30" i="97"/>
  <c r="S30" i="97" s="1"/>
  <c r="R25" i="97"/>
  <c r="S25" i="97" s="1"/>
  <c r="R38" i="97"/>
  <c r="S38" i="97" s="1"/>
  <c r="R33" i="97"/>
  <c r="S33" i="97" s="1"/>
  <c r="R36" i="97"/>
  <c r="S36" i="97" s="1"/>
  <c r="R31" i="97"/>
  <c r="S31" i="97" s="1"/>
  <c r="R12" i="97"/>
  <c r="S12" i="97" s="1"/>
  <c r="R11" i="97"/>
  <c r="S11" i="97" s="1"/>
  <c r="R39" i="97"/>
  <c r="S39" i="97" s="1"/>
  <c r="R10" i="97"/>
  <c r="S10" i="97" s="1"/>
  <c r="R16" i="97"/>
  <c r="S16" i="97" s="1"/>
  <c r="R34" i="97"/>
  <c r="S34" i="97" s="1"/>
  <c r="R26" i="97"/>
  <c r="S26" i="97" s="1"/>
  <c r="R41" i="97"/>
  <c r="S41" i="97" s="1"/>
  <c r="R15" i="97"/>
  <c r="S15" i="97" s="1"/>
  <c r="R42" i="97"/>
  <c r="S42" i="97" s="1"/>
  <c r="R37" i="97"/>
  <c r="S37" i="97" s="1"/>
  <c r="R35" i="97"/>
  <c r="S35" i="97" s="1"/>
  <c r="R29" i="97"/>
  <c r="S29" i="97" s="1"/>
  <c r="R28" i="97"/>
  <c r="S28" i="97" s="1"/>
  <c r="R23" i="97"/>
  <c r="S23" i="97" s="1"/>
  <c r="R17" i="97"/>
  <c r="S17" i="97" s="1"/>
  <c r="R40" i="97"/>
  <c r="S40" i="97" s="1"/>
  <c r="R32" i="97"/>
  <c r="S32" i="97" s="1"/>
  <c r="R27" i="97"/>
  <c r="S27" i="97" s="1"/>
  <c r="R21" i="97"/>
  <c r="S21" i="97" s="1"/>
  <c r="R14" i="97"/>
  <c r="S14" i="97" s="1"/>
  <c r="R9" i="97"/>
  <c r="S9" i="97" s="1"/>
  <c r="R22" i="97"/>
  <c r="S22" i="97" s="1"/>
  <c r="R18" i="97"/>
  <c r="S18" i="97" s="1"/>
  <c r="R20" i="97"/>
  <c r="S20" i="97" s="1"/>
  <c r="R8" i="97"/>
  <c r="S8" i="97" s="1"/>
  <c r="R7" i="97"/>
  <c r="S7" i="97" s="1"/>
  <c r="R6" i="97"/>
  <c r="S6" i="97" s="1"/>
  <c r="D27" i="96"/>
  <c r="DT74" i="96"/>
  <c r="DS74" i="96"/>
  <c r="DR74" i="96"/>
  <c r="DQ74" i="96"/>
  <c r="DP74" i="96"/>
  <c r="DO74" i="96"/>
  <c r="DN74" i="96"/>
  <c r="DM74" i="96"/>
  <c r="DL74" i="96"/>
  <c r="DK74" i="96"/>
  <c r="DJ74" i="96"/>
  <c r="DI74" i="96"/>
  <c r="DH74" i="96"/>
  <c r="DG74" i="96"/>
  <c r="DF74" i="96"/>
  <c r="DE74" i="96"/>
  <c r="DD74" i="96"/>
  <c r="DC74" i="96"/>
  <c r="DB74" i="96"/>
  <c r="DA74" i="96"/>
  <c r="CZ74" i="96"/>
  <c r="CY74" i="96"/>
  <c r="CX74" i="96"/>
  <c r="CW74" i="96"/>
  <c r="CV74" i="96"/>
  <c r="CU74" i="96"/>
  <c r="CT74" i="96"/>
  <c r="CS74" i="96"/>
  <c r="CR74" i="96"/>
  <c r="CQ74" i="96"/>
  <c r="CP74" i="96"/>
  <c r="CO74" i="96"/>
  <c r="CN74" i="96"/>
  <c r="CM74" i="96"/>
  <c r="CL74" i="96"/>
  <c r="CK74" i="96"/>
  <c r="CJ74" i="96"/>
  <c r="CI74" i="96"/>
  <c r="CH74" i="96"/>
  <c r="CG74" i="96"/>
  <c r="CF74" i="96"/>
  <c r="CE74" i="96"/>
  <c r="CD74" i="96"/>
  <c r="CC74" i="96"/>
  <c r="CB74" i="96"/>
  <c r="CA74" i="96"/>
  <c r="BZ74" i="96"/>
  <c r="BY74" i="96"/>
  <c r="BX74" i="96"/>
  <c r="BW74" i="96"/>
  <c r="BV74" i="96"/>
  <c r="BU74" i="96"/>
  <c r="BT74" i="96"/>
  <c r="BS74" i="96"/>
  <c r="BR74" i="96"/>
  <c r="BQ74" i="96"/>
  <c r="BP74" i="96"/>
  <c r="BO74" i="96"/>
  <c r="BN74" i="96"/>
  <c r="BM74" i="96"/>
  <c r="BL74" i="96"/>
  <c r="BK74" i="96"/>
  <c r="BJ74" i="96"/>
  <c r="BI74" i="96"/>
  <c r="BH74" i="96"/>
  <c r="BG74" i="96"/>
  <c r="BF74" i="96"/>
  <c r="BE74" i="96"/>
  <c r="BD74" i="96"/>
  <c r="BC74" i="96"/>
  <c r="BB74" i="96"/>
  <c r="BA74" i="96"/>
  <c r="AZ74" i="96"/>
  <c r="AY74" i="96"/>
  <c r="AX74" i="96"/>
  <c r="AW74" i="96"/>
  <c r="AV74" i="96"/>
  <c r="AU74" i="96"/>
  <c r="AT74" i="96"/>
  <c r="AS74" i="96"/>
  <c r="AR74" i="96"/>
  <c r="AQ74" i="96"/>
  <c r="AP74" i="96"/>
  <c r="AO74" i="96"/>
  <c r="AN74" i="96"/>
  <c r="AM74" i="96"/>
  <c r="AL74" i="96"/>
  <c r="AK74" i="96"/>
  <c r="AJ74" i="96"/>
  <c r="AI74" i="96"/>
  <c r="AH74" i="96"/>
  <c r="AG74" i="96"/>
  <c r="AF74" i="96"/>
  <c r="AE74" i="96"/>
  <c r="AD74" i="96"/>
  <c r="AC74" i="96"/>
  <c r="AB74" i="96"/>
  <c r="AA74" i="96"/>
  <c r="Z74" i="96"/>
  <c r="Y74" i="96"/>
  <c r="X74" i="96"/>
  <c r="W74" i="96"/>
  <c r="V74" i="96"/>
  <c r="U74" i="96"/>
  <c r="T74" i="96"/>
  <c r="S74" i="96"/>
  <c r="R74" i="96"/>
  <c r="Q74" i="96"/>
  <c r="P74" i="96"/>
  <c r="O74" i="96"/>
  <c r="N74" i="96"/>
  <c r="M74" i="96"/>
  <c r="L74" i="96"/>
  <c r="K74" i="96"/>
  <c r="J74" i="96"/>
  <c r="I74" i="96"/>
  <c r="H74" i="96"/>
  <c r="G74" i="96"/>
  <c r="F74" i="96"/>
  <c r="E74" i="96"/>
  <c r="D74" i="96"/>
  <c r="DT38" i="96"/>
  <c r="DS38" i="96"/>
  <c r="DR38" i="96"/>
  <c r="DQ38" i="96"/>
  <c r="DP38" i="96"/>
  <c r="DO38" i="96"/>
  <c r="DN38" i="96"/>
  <c r="DM38" i="96"/>
  <c r="DL38" i="96"/>
  <c r="DK38" i="96"/>
  <c r="DJ38" i="96"/>
  <c r="DI38" i="96"/>
  <c r="DH38" i="96"/>
  <c r="DG38" i="96"/>
  <c r="DF38" i="96"/>
  <c r="DE38" i="96"/>
  <c r="DD38" i="96"/>
  <c r="DC38" i="96"/>
  <c r="DB38" i="96"/>
  <c r="DA38" i="96"/>
  <c r="CZ38" i="96"/>
  <c r="CY38" i="96"/>
  <c r="CX38" i="96"/>
  <c r="CW38" i="96"/>
  <c r="CV38" i="96"/>
  <c r="CU38" i="96"/>
  <c r="CT38" i="96"/>
  <c r="CS38" i="96"/>
  <c r="CR38" i="96"/>
  <c r="CQ38" i="96"/>
  <c r="CP38" i="96"/>
  <c r="CO38" i="96"/>
  <c r="CN38" i="96"/>
  <c r="CM38" i="96"/>
  <c r="CL38" i="96"/>
  <c r="CK38" i="96"/>
  <c r="CJ38" i="96"/>
  <c r="CI38" i="96"/>
  <c r="CH38" i="96"/>
  <c r="CG38" i="96"/>
  <c r="CF38" i="96"/>
  <c r="CE38" i="96"/>
  <c r="CD38" i="96"/>
  <c r="CC38" i="96"/>
  <c r="CB38" i="96"/>
  <c r="CA38" i="96"/>
  <c r="BZ38" i="96"/>
  <c r="BY38" i="96"/>
  <c r="BX38" i="96"/>
  <c r="BW38" i="96"/>
  <c r="BV38" i="96"/>
  <c r="BU38" i="96"/>
  <c r="BT38" i="96"/>
  <c r="BS38" i="96"/>
  <c r="BR38" i="96"/>
  <c r="BQ38" i="96"/>
  <c r="BP38" i="96"/>
  <c r="BO38" i="96"/>
  <c r="BN38" i="96"/>
  <c r="BM38" i="96"/>
  <c r="BL38" i="96"/>
  <c r="BK38" i="96"/>
  <c r="BJ38" i="96"/>
  <c r="BI38" i="96"/>
  <c r="BH38" i="96"/>
  <c r="BG38" i="96"/>
  <c r="BF38" i="96"/>
  <c r="BE38" i="96"/>
  <c r="BD38" i="96"/>
  <c r="BC38" i="96"/>
  <c r="BB38" i="96"/>
  <c r="BA38" i="96"/>
  <c r="AZ38" i="96"/>
  <c r="AY38" i="96"/>
  <c r="AX38" i="96"/>
  <c r="AW38" i="96"/>
  <c r="AV38" i="96"/>
  <c r="AU38" i="96"/>
  <c r="AT38" i="96"/>
  <c r="AS38" i="96"/>
  <c r="AR38" i="96"/>
  <c r="AQ38" i="96"/>
  <c r="AP38" i="96"/>
  <c r="AO38" i="96"/>
  <c r="AN38" i="96"/>
  <c r="AM38" i="96"/>
  <c r="AL38" i="96"/>
  <c r="AK38" i="96"/>
  <c r="AJ38" i="96"/>
  <c r="AI38" i="96"/>
  <c r="AH38" i="96"/>
  <c r="AG38" i="96"/>
  <c r="AF38" i="96"/>
  <c r="AE38" i="96"/>
  <c r="AD38" i="96"/>
  <c r="AC38" i="96"/>
  <c r="AB38" i="96"/>
  <c r="AA38" i="96"/>
  <c r="Z38" i="96"/>
  <c r="Y38" i="96"/>
  <c r="X38" i="96"/>
  <c r="W38" i="96"/>
  <c r="V38" i="96"/>
  <c r="U38" i="96"/>
  <c r="T38" i="96"/>
  <c r="S38" i="96"/>
  <c r="R38" i="96"/>
  <c r="Q38" i="96"/>
  <c r="P38" i="96"/>
  <c r="O38" i="96"/>
  <c r="N38" i="96"/>
  <c r="M38" i="96"/>
  <c r="L38" i="96"/>
  <c r="K38" i="96"/>
  <c r="J38" i="96"/>
  <c r="I38" i="96"/>
  <c r="H38" i="96"/>
  <c r="G38" i="96"/>
  <c r="F38" i="96"/>
  <c r="E38" i="96"/>
  <c r="D38" i="96"/>
  <c r="F18" i="96"/>
  <c r="G18" i="96"/>
  <c r="H18" i="96"/>
  <c r="I18" i="96"/>
  <c r="J18" i="96"/>
  <c r="K18" i="96"/>
  <c r="L18" i="96"/>
  <c r="M18" i="96"/>
  <c r="N18" i="96"/>
  <c r="O18" i="96"/>
  <c r="P18" i="96"/>
  <c r="Q18" i="96"/>
  <c r="R18" i="96"/>
  <c r="S18" i="96"/>
  <c r="T18" i="96"/>
  <c r="U18" i="96"/>
  <c r="V18" i="96"/>
  <c r="W18" i="96"/>
  <c r="X18" i="96"/>
  <c r="Y18" i="96"/>
  <c r="Z18" i="96"/>
  <c r="AA18" i="96"/>
  <c r="AB18" i="96"/>
  <c r="AC18" i="96"/>
  <c r="AD18" i="96"/>
  <c r="AE18" i="96"/>
  <c r="AF18" i="96"/>
  <c r="AG18" i="96"/>
  <c r="AH18" i="96"/>
  <c r="AI18" i="96"/>
  <c r="AJ18" i="96"/>
  <c r="AK18" i="96"/>
  <c r="AL18" i="96"/>
  <c r="AM18" i="96"/>
  <c r="AN18" i="96"/>
  <c r="AO18" i="96"/>
  <c r="AP18" i="96"/>
  <c r="AQ18" i="96"/>
  <c r="AR18" i="96"/>
  <c r="AS18" i="96"/>
  <c r="AT18" i="96"/>
  <c r="AU18" i="96"/>
  <c r="AV18" i="96"/>
  <c r="AW18" i="96"/>
  <c r="AX18" i="96"/>
  <c r="AY18" i="96"/>
  <c r="AZ18" i="96"/>
  <c r="BA18" i="96"/>
  <c r="BB18" i="96"/>
  <c r="BC18" i="96"/>
  <c r="BD18" i="96"/>
  <c r="BE18" i="96"/>
  <c r="BF18" i="96"/>
  <c r="BG18" i="96"/>
  <c r="BH18" i="96"/>
  <c r="BI18" i="96"/>
  <c r="BJ18" i="96"/>
  <c r="BK18" i="96"/>
  <c r="BL18" i="96"/>
  <c r="BM18" i="96"/>
  <c r="BN18" i="96"/>
  <c r="BO18" i="96"/>
  <c r="BP18" i="96"/>
  <c r="BQ18" i="96"/>
  <c r="BR18" i="96"/>
  <c r="BS18" i="96"/>
  <c r="BT18" i="96"/>
  <c r="BU18" i="96"/>
  <c r="BV18" i="96"/>
  <c r="BW18" i="96"/>
  <c r="BX18" i="96"/>
  <c r="BY18" i="96"/>
  <c r="BZ18" i="96"/>
  <c r="CA18" i="96"/>
  <c r="CB18" i="96"/>
  <c r="CC18" i="96"/>
  <c r="CD18" i="96"/>
  <c r="CE18" i="96"/>
  <c r="CF18" i="96"/>
  <c r="CG18" i="96"/>
  <c r="CH18" i="96"/>
  <c r="CI18" i="96"/>
  <c r="CJ18" i="96"/>
  <c r="CK18" i="96"/>
  <c r="CL18" i="96"/>
  <c r="CM18" i="96"/>
  <c r="CN18" i="96"/>
  <c r="CO18" i="96"/>
  <c r="CP18" i="96"/>
  <c r="CQ18" i="96"/>
  <c r="CR18" i="96"/>
  <c r="CS18" i="96"/>
  <c r="CT18" i="96"/>
  <c r="CU18" i="96"/>
  <c r="CV18" i="96"/>
  <c r="CW18" i="96"/>
  <c r="CX18" i="96"/>
  <c r="CY18" i="96"/>
  <c r="CZ18" i="96"/>
  <c r="DA18" i="96"/>
  <c r="DB18" i="96"/>
  <c r="DC18" i="96"/>
  <c r="DD18" i="96"/>
  <c r="DE18" i="96"/>
  <c r="DF18" i="96"/>
  <c r="DG18" i="96"/>
  <c r="DH18" i="96"/>
  <c r="DI18" i="96"/>
  <c r="DJ18" i="96"/>
  <c r="DK18" i="96"/>
  <c r="DL18" i="96"/>
  <c r="DM18" i="96"/>
  <c r="DN18" i="96"/>
  <c r="DO18" i="96"/>
  <c r="DP18" i="96"/>
  <c r="DQ18" i="96"/>
  <c r="DR18" i="96"/>
  <c r="DS18" i="96"/>
  <c r="DT18" i="96"/>
  <c r="F27" i="96"/>
  <c r="G27" i="96"/>
  <c r="H27" i="96"/>
  <c r="I27" i="96"/>
  <c r="J27" i="96"/>
  <c r="K27" i="96"/>
  <c r="L27" i="96"/>
  <c r="M27" i="96"/>
  <c r="N27" i="96"/>
  <c r="O27" i="96"/>
  <c r="P27" i="96"/>
  <c r="Q27" i="96"/>
  <c r="R27" i="96"/>
  <c r="S27" i="96"/>
  <c r="T27" i="96"/>
  <c r="U27" i="96"/>
  <c r="V27" i="96"/>
  <c r="W27" i="96"/>
  <c r="X27" i="96"/>
  <c r="Y27" i="96"/>
  <c r="Z27" i="96"/>
  <c r="AA27" i="96"/>
  <c r="AB27" i="96"/>
  <c r="AC27" i="96"/>
  <c r="AD27" i="96"/>
  <c r="AE27" i="96"/>
  <c r="AF27" i="96"/>
  <c r="AG27" i="96"/>
  <c r="AH27" i="96"/>
  <c r="AI27" i="96"/>
  <c r="AJ27" i="96"/>
  <c r="AK27" i="96"/>
  <c r="AL27" i="96"/>
  <c r="AM27" i="96"/>
  <c r="AN27" i="96"/>
  <c r="AO27" i="96"/>
  <c r="AP27" i="96"/>
  <c r="AQ27" i="96"/>
  <c r="AR27" i="96"/>
  <c r="AS27" i="96"/>
  <c r="AT27" i="96"/>
  <c r="AU27" i="96"/>
  <c r="AV27" i="96"/>
  <c r="AW27" i="96"/>
  <c r="AX27" i="96"/>
  <c r="AY27" i="96"/>
  <c r="AZ27" i="96"/>
  <c r="BA27" i="96"/>
  <c r="BB27" i="96"/>
  <c r="BC27" i="96"/>
  <c r="BD27" i="96"/>
  <c r="BE27" i="96"/>
  <c r="BF27" i="96"/>
  <c r="BG27" i="96"/>
  <c r="BH27" i="96"/>
  <c r="BI27" i="96"/>
  <c r="BJ27" i="96"/>
  <c r="BK27" i="96"/>
  <c r="BL27" i="96"/>
  <c r="BM27" i="96"/>
  <c r="BN27" i="96"/>
  <c r="BO27" i="96"/>
  <c r="BP27" i="96"/>
  <c r="BQ27" i="96"/>
  <c r="BR27" i="96"/>
  <c r="BS27" i="96"/>
  <c r="BT27" i="96"/>
  <c r="BU27" i="96"/>
  <c r="BV27" i="96"/>
  <c r="BW27" i="96"/>
  <c r="BX27" i="96"/>
  <c r="BY27" i="96"/>
  <c r="BZ27" i="96"/>
  <c r="CA27" i="96"/>
  <c r="CB27" i="96"/>
  <c r="CC27" i="96"/>
  <c r="CD27" i="96"/>
  <c r="CE27" i="96"/>
  <c r="CF27" i="96"/>
  <c r="CG27" i="96"/>
  <c r="CH27" i="96"/>
  <c r="CI27" i="96"/>
  <c r="CJ27" i="96"/>
  <c r="CK27" i="96"/>
  <c r="CL27" i="96"/>
  <c r="CM27" i="96"/>
  <c r="CN27" i="96"/>
  <c r="CO27" i="96"/>
  <c r="CP27" i="96"/>
  <c r="CQ27" i="96"/>
  <c r="CR27" i="96"/>
  <c r="CS27" i="96"/>
  <c r="CT27" i="96"/>
  <c r="CU27" i="96"/>
  <c r="CV27" i="96"/>
  <c r="CW27" i="96"/>
  <c r="CX27" i="96"/>
  <c r="CY27" i="96"/>
  <c r="CZ27" i="96"/>
  <c r="DA27" i="96"/>
  <c r="DB27" i="96"/>
  <c r="DC27" i="96"/>
  <c r="DD27" i="96"/>
  <c r="DE27" i="96"/>
  <c r="DF27" i="96"/>
  <c r="DG27" i="96"/>
  <c r="DH27" i="96"/>
  <c r="DI27" i="96"/>
  <c r="DJ27" i="96"/>
  <c r="DK27" i="96"/>
  <c r="DL27" i="96"/>
  <c r="DM27" i="96"/>
  <c r="DN27" i="96"/>
  <c r="DO27" i="96"/>
  <c r="DP27" i="96"/>
  <c r="DQ27" i="96"/>
  <c r="DR27" i="96"/>
  <c r="DS27" i="96"/>
  <c r="DT27" i="96"/>
  <c r="F48" i="96"/>
  <c r="G48" i="96"/>
  <c r="H48" i="96"/>
  <c r="I48" i="96"/>
  <c r="J48" i="96"/>
  <c r="K48" i="96"/>
  <c r="L48" i="96"/>
  <c r="M48" i="96"/>
  <c r="N48" i="96"/>
  <c r="O48" i="96"/>
  <c r="P48" i="96"/>
  <c r="Q48" i="96"/>
  <c r="R48" i="96"/>
  <c r="S48" i="96"/>
  <c r="T48" i="96"/>
  <c r="U48" i="96"/>
  <c r="V48" i="96"/>
  <c r="W48" i="96"/>
  <c r="X48" i="96"/>
  <c r="Y48" i="96"/>
  <c r="Z48" i="96"/>
  <c r="AA48" i="96"/>
  <c r="AB48" i="96"/>
  <c r="AC48" i="96"/>
  <c r="AD48" i="96"/>
  <c r="AE48" i="96"/>
  <c r="AF48" i="96"/>
  <c r="AG48" i="96"/>
  <c r="AH48" i="96"/>
  <c r="AI48" i="96"/>
  <c r="AJ48" i="96"/>
  <c r="AK48" i="96"/>
  <c r="AL48" i="96"/>
  <c r="AM48" i="96"/>
  <c r="AN48" i="96"/>
  <c r="AO48" i="96"/>
  <c r="AP48" i="96"/>
  <c r="AQ48" i="96"/>
  <c r="AR48" i="96"/>
  <c r="AS48" i="96"/>
  <c r="AT48" i="96"/>
  <c r="AU48" i="96"/>
  <c r="AV48" i="96"/>
  <c r="AW48" i="96"/>
  <c r="AX48" i="96"/>
  <c r="AY48" i="96"/>
  <c r="AZ48" i="96"/>
  <c r="BA48" i="96"/>
  <c r="BB48" i="96"/>
  <c r="BC48" i="96"/>
  <c r="BD48" i="96"/>
  <c r="BE48" i="96"/>
  <c r="BF48" i="96"/>
  <c r="BG48" i="96"/>
  <c r="BH48" i="96"/>
  <c r="BI48" i="96"/>
  <c r="BJ48" i="96"/>
  <c r="BK48" i="96"/>
  <c r="BL48" i="96"/>
  <c r="BM48" i="96"/>
  <c r="BN48" i="96"/>
  <c r="BO48" i="96"/>
  <c r="BP48" i="96"/>
  <c r="BQ48" i="96"/>
  <c r="BR48" i="96"/>
  <c r="BS48" i="96"/>
  <c r="BT48" i="96"/>
  <c r="BU48" i="96"/>
  <c r="BV48" i="96"/>
  <c r="BW48" i="96"/>
  <c r="BX48" i="96"/>
  <c r="BY48" i="96"/>
  <c r="BZ48" i="96"/>
  <c r="CA48" i="96"/>
  <c r="CB48" i="96"/>
  <c r="CC48" i="96"/>
  <c r="CD48" i="96"/>
  <c r="CE48" i="96"/>
  <c r="CF48" i="96"/>
  <c r="CG48" i="96"/>
  <c r="CH48" i="96"/>
  <c r="CI48" i="96"/>
  <c r="CJ48" i="96"/>
  <c r="CK48" i="96"/>
  <c r="CL48" i="96"/>
  <c r="CM48" i="96"/>
  <c r="CN48" i="96"/>
  <c r="CO48" i="96"/>
  <c r="CP48" i="96"/>
  <c r="CQ48" i="96"/>
  <c r="CR48" i="96"/>
  <c r="CS48" i="96"/>
  <c r="CT48" i="96"/>
  <c r="CU48" i="96"/>
  <c r="CV48" i="96"/>
  <c r="CW48" i="96"/>
  <c r="CX48" i="96"/>
  <c r="CY48" i="96"/>
  <c r="CZ48" i="96"/>
  <c r="DA48" i="96"/>
  <c r="DB48" i="96"/>
  <c r="DC48" i="96"/>
  <c r="DD48" i="96"/>
  <c r="DE48" i="96"/>
  <c r="DF48" i="96"/>
  <c r="DG48" i="96"/>
  <c r="DH48" i="96"/>
  <c r="DI48" i="96"/>
  <c r="DJ48" i="96"/>
  <c r="DK48" i="96"/>
  <c r="DL48" i="96"/>
  <c r="DM48" i="96"/>
  <c r="DN48" i="96"/>
  <c r="DO48" i="96"/>
  <c r="DP48" i="96"/>
  <c r="DQ48" i="96"/>
  <c r="DR48" i="96"/>
  <c r="DS48" i="96"/>
  <c r="DT48" i="96"/>
  <c r="F62" i="96"/>
  <c r="G62" i="96"/>
  <c r="H62" i="96"/>
  <c r="I62" i="96"/>
  <c r="J62" i="96"/>
  <c r="K62" i="96"/>
  <c r="L62" i="96"/>
  <c r="M62" i="96"/>
  <c r="N62" i="96"/>
  <c r="O62" i="96"/>
  <c r="P62" i="96"/>
  <c r="Q62" i="96"/>
  <c r="R62" i="96"/>
  <c r="S62" i="96"/>
  <c r="T62" i="96"/>
  <c r="U62" i="96"/>
  <c r="V62" i="96"/>
  <c r="W62" i="96"/>
  <c r="X62" i="96"/>
  <c r="Y62" i="96"/>
  <c r="Z62" i="96"/>
  <c r="AA62" i="96"/>
  <c r="AB62" i="96"/>
  <c r="AC62" i="96"/>
  <c r="AD62" i="96"/>
  <c r="AE62" i="96"/>
  <c r="AF62" i="96"/>
  <c r="AG62" i="96"/>
  <c r="AH62" i="96"/>
  <c r="AI62" i="96"/>
  <c r="AJ62" i="96"/>
  <c r="AK62" i="96"/>
  <c r="AL62" i="96"/>
  <c r="AM62" i="96"/>
  <c r="AN62" i="96"/>
  <c r="AO62" i="96"/>
  <c r="AP62" i="96"/>
  <c r="AQ62" i="96"/>
  <c r="AR62" i="96"/>
  <c r="AS62" i="96"/>
  <c r="AT62" i="96"/>
  <c r="AU62" i="96"/>
  <c r="AV62" i="96"/>
  <c r="AW62" i="96"/>
  <c r="AX62" i="96"/>
  <c r="AY62" i="96"/>
  <c r="AZ62" i="96"/>
  <c r="BA62" i="96"/>
  <c r="BB62" i="96"/>
  <c r="BC62" i="96"/>
  <c r="BD62" i="96"/>
  <c r="BE62" i="96"/>
  <c r="BF62" i="96"/>
  <c r="BG62" i="96"/>
  <c r="BH62" i="96"/>
  <c r="BI62" i="96"/>
  <c r="BJ62" i="96"/>
  <c r="BK62" i="96"/>
  <c r="BL62" i="96"/>
  <c r="BM62" i="96"/>
  <c r="BN62" i="96"/>
  <c r="BO62" i="96"/>
  <c r="BP62" i="96"/>
  <c r="BQ62" i="96"/>
  <c r="BR62" i="96"/>
  <c r="BS62" i="96"/>
  <c r="BT62" i="96"/>
  <c r="BU62" i="96"/>
  <c r="BV62" i="96"/>
  <c r="BW62" i="96"/>
  <c r="BX62" i="96"/>
  <c r="BY62" i="96"/>
  <c r="BZ62" i="96"/>
  <c r="CA62" i="96"/>
  <c r="CB62" i="96"/>
  <c r="CC62" i="96"/>
  <c r="CD62" i="96"/>
  <c r="CE62" i="96"/>
  <c r="CF62" i="96"/>
  <c r="CG62" i="96"/>
  <c r="CH62" i="96"/>
  <c r="CI62" i="96"/>
  <c r="CJ62" i="96"/>
  <c r="CK62" i="96"/>
  <c r="CL62" i="96"/>
  <c r="CM62" i="96"/>
  <c r="CN62" i="96"/>
  <c r="CO62" i="96"/>
  <c r="CP62" i="96"/>
  <c r="CQ62" i="96"/>
  <c r="CR62" i="96"/>
  <c r="CS62" i="96"/>
  <c r="CT62" i="96"/>
  <c r="CU62" i="96"/>
  <c r="CV62" i="96"/>
  <c r="CW62" i="96"/>
  <c r="CX62" i="96"/>
  <c r="CY62" i="96"/>
  <c r="CZ62" i="96"/>
  <c r="DA62" i="96"/>
  <c r="DB62" i="96"/>
  <c r="DC62" i="96"/>
  <c r="DD62" i="96"/>
  <c r="DE62" i="96"/>
  <c r="DF62" i="96"/>
  <c r="DG62" i="96"/>
  <c r="DH62" i="96"/>
  <c r="DI62" i="96"/>
  <c r="DJ62" i="96"/>
  <c r="DK62" i="96"/>
  <c r="DL62" i="96"/>
  <c r="DM62" i="96"/>
  <c r="DN62" i="96"/>
  <c r="DO62" i="96"/>
  <c r="DP62" i="96"/>
  <c r="DQ62" i="96"/>
  <c r="DR62" i="96"/>
  <c r="DS62" i="96"/>
  <c r="DT62" i="96"/>
  <c r="F85" i="96"/>
  <c r="G85" i="96"/>
  <c r="H85" i="96"/>
  <c r="I85" i="96"/>
  <c r="J85" i="96"/>
  <c r="K85" i="96"/>
  <c r="L85" i="96"/>
  <c r="M85" i="96"/>
  <c r="N85" i="96"/>
  <c r="O85" i="96"/>
  <c r="P85" i="96"/>
  <c r="Q85" i="96"/>
  <c r="R85" i="96"/>
  <c r="S85" i="96"/>
  <c r="T85" i="96"/>
  <c r="U85" i="96"/>
  <c r="V85" i="96"/>
  <c r="W85" i="96"/>
  <c r="X85" i="96"/>
  <c r="Y85" i="96"/>
  <c r="Z85" i="96"/>
  <c r="AA85" i="96"/>
  <c r="AB85" i="96"/>
  <c r="AC85" i="96"/>
  <c r="AD85" i="96"/>
  <c r="AE85" i="96"/>
  <c r="AF85" i="96"/>
  <c r="AG85" i="96"/>
  <c r="AH85" i="96"/>
  <c r="AI85" i="96"/>
  <c r="AJ85" i="96"/>
  <c r="AK85" i="96"/>
  <c r="AL85" i="96"/>
  <c r="AM85" i="96"/>
  <c r="AN85" i="96"/>
  <c r="AO85" i="96"/>
  <c r="AP85" i="96"/>
  <c r="AQ85" i="96"/>
  <c r="AR85" i="96"/>
  <c r="AS85" i="96"/>
  <c r="AT85" i="96"/>
  <c r="AU85" i="96"/>
  <c r="AV85" i="96"/>
  <c r="AW85" i="96"/>
  <c r="AX85" i="96"/>
  <c r="AY85" i="96"/>
  <c r="AZ85" i="96"/>
  <c r="BA85" i="96"/>
  <c r="BB85" i="96"/>
  <c r="BC85" i="96"/>
  <c r="BD85" i="96"/>
  <c r="BE85" i="96"/>
  <c r="BF85" i="96"/>
  <c r="BG85" i="96"/>
  <c r="BH85" i="96"/>
  <c r="BI85" i="96"/>
  <c r="BJ85" i="96"/>
  <c r="BK85" i="96"/>
  <c r="BL85" i="96"/>
  <c r="BM85" i="96"/>
  <c r="BN85" i="96"/>
  <c r="BO85" i="96"/>
  <c r="BP85" i="96"/>
  <c r="BQ85" i="96"/>
  <c r="BR85" i="96"/>
  <c r="BS85" i="96"/>
  <c r="BT85" i="96"/>
  <c r="BU85" i="96"/>
  <c r="BV85" i="96"/>
  <c r="BW85" i="96"/>
  <c r="BX85" i="96"/>
  <c r="BY85" i="96"/>
  <c r="BZ85" i="96"/>
  <c r="CA85" i="96"/>
  <c r="CB85" i="96"/>
  <c r="CC85" i="96"/>
  <c r="CD85" i="96"/>
  <c r="CE85" i="96"/>
  <c r="CF85" i="96"/>
  <c r="CG85" i="96"/>
  <c r="CH85" i="96"/>
  <c r="CI85" i="96"/>
  <c r="CJ85" i="96"/>
  <c r="CK85" i="96"/>
  <c r="CL85" i="96"/>
  <c r="CM85" i="96"/>
  <c r="CN85" i="96"/>
  <c r="CO85" i="96"/>
  <c r="CP85" i="96"/>
  <c r="CQ85" i="96"/>
  <c r="CR85" i="96"/>
  <c r="CS85" i="96"/>
  <c r="CT85" i="96"/>
  <c r="CU85" i="96"/>
  <c r="CV85" i="96"/>
  <c r="CW85" i="96"/>
  <c r="CX85" i="96"/>
  <c r="CY85" i="96"/>
  <c r="CZ85" i="96"/>
  <c r="DA85" i="96"/>
  <c r="DB85" i="96"/>
  <c r="DC85" i="96"/>
  <c r="DD85" i="96"/>
  <c r="DE85" i="96"/>
  <c r="DF85" i="96"/>
  <c r="DG85" i="96"/>
  <c r="DH85" i="96"/>
  <c r="DI85" i="96"/>
  <c r="DJ85" i="96"/>
  <c r="DK85" i="96"/>
  <c r="DL85" i="96"/>
  <c r="DM85" i="96"/>
  <c r="DN85" i="96"/>
  <c r="DO85" i="96"/>
  <c r="DP85" i="96"/>
  <c r="DQ85" i="96"/>
  <c r="DR85" i="96"/>
  <c r="DS85" i="96"/>
  <c r="DT85" i="96"/>
  <c r="F92" i="96"/>
  <c r="G92" i="96"/>
  <c r="H92" i="96"/>
  <c r="I92" i="96"/>
  <c r="J92" i="96"/>
  <c r="K92" i="96"/>
  <c r="L92" i="96"/>
  <c r="M92" i="96"/>
  <c r="N92" i="96"/>
  <c r="O92" i="96"/>
  <c r="P92" i="96"/>
  <c r="Q92" i="96"/>
  <c r="R92" i="96"/>
  <c r="S92" i="96"/>
  <c r="T92" i="96"/>
  <c r="U92" i="96"/>
  <c r="V92" i="96"/>
  <c r="W92" i="96"/>
  <c r="X92" i="96"/>
  <c r="Y92" i="96"/>
  <c r="Z92" i="96"/>
  <c r="AA92" i="96"/>
  <c r="AB92" i="96"/>
  <c r="AC92" i="96"/>
  <c r="AD92" i="96"/>
  <c r="AE92" i="96"/>
  <c r="AF92" i="96"/>
  <c r="AG92" i="96"/>
  <c r="AH92" i="96"/>
  <c r="AI92" i="96"/>
  <c r="AJ92" i="96"/>
  <c r="AK92" i="96"/>
  <c r="AL92" i="96"/>
  <c r="AM92" i="96"/>
  <c r="AN92" i="96"/>
  <c r="AO92" i="96"/>
  <c r="AP92" i="96"/>
  <c r="AQ92" i="96"/>
  <c r="AR92" i="96"/>
  <c r="AS92" i="96"/>
  <c r="AT92" i="96"/>
  <c r="AU92" i="96"/>
  <c r="AV92" i="96"/>
  <c r="AW92" i="96"/>
  <c r="AX92" i="96"/>
  <c r="AY92" i="96"/>
  <c r="AZ92" i="96"/>
  <c r="BA92" i="96"/>
  <c r="BB92" i="96"/>
  <c r="BC92" i="96"/>
  <c r="BD92" i="96"/>
  <c r="BE92" i="96"/>
  <c r="BF92" i="96"/>
  <c r="BG92" i="96"/>
  <c r="BH92" i="96"/>
  <c r="BI92" i="96"/>
  <c r="BJ92" i="96"/>
  <c r="BK92" i="96"/>
  <c r="BL92" i="96"/>
  <c r="BM92" i="96"/>
  <c r="BN92" i="96"/>
  <c r="BO92" i="96"/>
  <c r="BP92" i="96"/>
  <c r="BQ92" i="96"/>
  <c r="BR92" i="96"/>
  <c r="BS92" i="96"/>
  <c r="BT92" i="96"/>
  <c r="BU92" i="96"/>
  <c r="BV92" i="96"/>
  <c r="BW92" i="96"/>
  <c r="BX92" i="96"/>
  <c r="BY92" i="96"/>
  <c r="BZ92" i="96"/>
  <c r="CA92" i="96"/>
  <c r="CB92" i="96"/>
  <c r="CC92" i="96"/>
  <c r="CD92" i="96"/>
  <c r="CE92" i="96"/>
  <c r="CF92" i="96"/>
  <c r="CG92" i="96"/>
  <c r="CH92" i="96"/>
  <c r="CI92" i="96"/>
  <c r="CJ92" i="96"/>
  <c r="CK92" i="96"/>
  <c r="CL92" i="96"/>
  <c r="CM92" i="96"/>
  <c r="CN92" i="96"/>
  <c r="CO92" i="96"/>
  <c r="CP92" i="96"/>
  <c r="CQ92" i="96"/>
  <c r="CR92" i="96"/>
  <c r="CS92" i="96"/>
  <c r="CT92" i="96"/>
  <c r="CU92" i="96"/>
  <c r="CV92" i="96"/>
  <c r="CW92" i="96"/>
  <c r="CX92" i="96"/>
  <c r="CY92" i="96"/>
  <c r="CZ92" i="96"/>
  <c r="DA92" i="96"/>
  <c r="DB92" i="96"/>
  <c r="DC92" i="96"/>
  <c r="DD92" i="96"/>
  <c r="DE92" i="96"/>
  <c r="DF92" i="96"/>
  <c r="DG92" i="96"/>
  <c r="DH92" i="96"/>
  <c r="DI92" i="96"/>
  <c r="DJ92" i="96"/>
  <c r="DK92" i="96"/>
  <c r="DL92" i="96"/>
  <c r="DM92" i="96"/>
  <c r="DN92" i="96"/>
  <c r="DO92" i="96"/>
  <c r="DP92" i="96"/>
  <c r="DQ92" i="96"/>
  <c r="DR92" i="96"/>
  <c r="DS92" i="96"/>
  <c r="DT92" i="96"/>
  <c r="F100" i="96"/>
  <c r="G100" i="96"/>
  <c r="H100" i="96"/>
  <c r="I100" i="96"/>
  <c r="J100" i="96"/>
  <c r="K100" i="96"/>
  <c r="L100" i="96"/>
  <c r="M100" i="96"/>
  <c r="N100" i="96"/>
  <c r="O100" i="96"/>
  <c r="P100" i="96"/>
  <c r="Q100" i="96"/>
  <c r="R100" i="96"/>
  <c r="S100" i="96"/>
  <c r="T100" i="96"/>
  <c r="U100" i="96"/>
  <c r="V100" i="96"/>
  <c r="W100" i="96"/>
  <c r="X100" i="96"/>
  <c r="Y100" i="96"/>
  <c r="Z100" i="96"/>
  <c r="AA100" i="96"/>
  <c r="AB100" i="96"/>
  <c r="AC100" i="96"/>
  <c r="AD100" i="96"/>
  <c r="AE100" i="96"/>
  <c r="AF100" i="96"/>
  <c r="AG100" i="96"/>
  <c r="AH100" i="96"/>
  <c r="AI100" i="96"/>
  <c r="AJ100" i="96"/>
  <c r="AK100" i="96"/>
  <c r="AL100" i="96"/>
  <c r="AM100" i="96"/>
  <c r="AN100" i="96"/>
  <c r="AO100" i="96"/>
  <c r="AP100" i="96"/>
  <c r="AQ100" i="96"/>
  <c r="AR100" i="96"/>
  <c r="AS100" i="96"/>
  <c r="AT100" i="96"/>
  <c r="AU100" i="96"/>
  <c r="AV100" i="96"/>
  <c r="AW100" i="96"/>
  <c r="AX100" i="96"/>
  <c r="AY100" i="96"/>
  <c r="AZ100" i="96"/>
  <c r="BA100" i="96"/>
  <c r="BB100" i="96"/>
  <c r="BC100" i="96"/>
  <c r="BD100" i="96"/>
  <c r="BE100" i="96"/>
  <c r="BF100" i="96"/>
  <c r="BG100" i="96"/>
  <c r="BH100" i="96"/>
  <c r="BI100" i="96"/>
  <c r="BJ100" i="96"/>
  <c r="BK100" i="96"/>
  <c r="BL100" i="96"/>
  <c r="BM100" i="96"/>
  <c r="BN100" i="96"/>
  <c r="BO100" i="96"/>
  <c r="BP100" i="96"/>
  <c r="BQ100" i="96"/>
  <c r="BR100" i="96"/>
  <c r="BS100" i="96"/>
  <c r="BT100" i="96"/>
  <c r="BU100" i="96"/>
  <c r="BV100" i="96"/>
  <c r="BW100" i="96"/>
  <c r="BX100" i="96"/>
  <c r="BY100" i="96"/>
  <c r="BZ100" i="96"/>
  <c r="CA100" i="96"/>
  <c r="CB100" i="96"/>
  <c r="CC100" i="96"/>
  <c r="CD100" i="96"/>
  <c r="CE100" i="96"/>
  <c r="CF100" i="96"/>
  <c r="CG100" i="96"/>
  <c r="CH100" i="96"/>
  <c r="CI100" i="96"/>
  <c r="CJ100" i="96"/>
  <c r="CK100" i="96"/>
  <c r="CL100" i="96"/>
  <c r="CM100" i="96"/>
  <c r="CN100" i="96"/>
  <c r="CO100" i="96"/>
  <c r="CP100" i="96"/>
  <c r="CQ100" i="96"/>
  <c r="CR100" i="96"/>
  <c r="CS100" i="96"/>
  <c r="CT100" i="96"/>
  <c r="CU100" i="96"/>
  <c r="CV100" i="96"/>
  <c r="CW100" i="96"/>
  <c r="CX100" i="96"/>
  <c r="CY100" i="96"/>
  <c r="CZ100" i="96"/>
  <c r="DA100" i="96"/>
  <c r="DB100" i="96"/>
  <c r="DC100" i="96"/>
  <c r="DD100" i="96"/>
  <c r="DE100" i="96"/>
  <c r="DF100" i="96"/>
  <c r="DG100" i="96"/>
  <c r="DH100" i="96"/>
  <c r="DI100" i="96"/>
  <c r="DJ100" i="96"/>
  <c r="DK100" i="96"/>
  <c r="DL100" i="96"/>
  <c r="DM100" i="96"/>
  <c r="DN100" i="96"/>
  <c r="DO100" i="96"/>
  <c r="DP100" i="96"/>
  <c r="DQ100" i="96"/>
  <c r="DR100" i="96"/>
  <c r="DS100" i="96"/>
  <c r="DT100" i="96"/>
  <c r="F108" i="96"/>
  <c r="G108" i="96"/>
  <c r="H108" i="96"/>
  <c r="I108" i="96"/>
  <c r="J108" i="96"/>
  <c r="K108" i="96"/>
  <c r="L108" i="96"/>
  <c r="M108" i="96"/>
  <c r="N108" i="96"/>
  <c r="O108" i="96"/>
  <c r="P108" i="96"/>
  <c r="Q108" i="96"/>
  <c r="R108" i="96"/>
  <c r="S108" i="96"/>
  <c r="T108" i="96"/>
  <c r="U108" i="96"/>
  <c r="V108" i="96"/>
  <c r="W108" i="96"/>
  <c r="X108" i="96"/>
  <c r="Y108" i="96"/>
  <c r="Z108" i="96"/>
  <c r="AA108" i="96"/>
  <c r="AB108" i="96"/>
  <c r="AC108" i="96"/>
  <c r="AD108" i="96"/>
  <c r="AE108" i="96"/>
  <c r="AF108" i="96"/>
  <c r="AG108" i="96"/>
  <c r="AH108" i="96"/>
  <c r="AI108" i="96"/>
  <c r="AJ108" i="96"/>
  <c r="AK108" i="96"/>
  <c r="AL108" i="96"/>
  <c r="AM108" i="96"/>
  <c r="AN108" i="96"/>
  <c r="AO108" i="96"/>
  <c r="AP108" i="96"/>
  <c r="AQ108" i="96"/>
  <c r="AR108" i="96"/>
  <c r="AS108" i="96"/>
  <c r="AT108" i="96"/>
  <c r="AU108" i="96"/>
  <c r="AV108" i="96"/>
  <c r="AW108" i="96"/>
  <c r="AX108" i="96"/>
  <c r="AY108" i="96"/>
  <c r="AZ108" i="96"/>
  <c r="BA108" i="96"/>
  <c r="BB108" i="96"/>
  <c r="BC108" i="96"/>
  <c r="BD108" i="96"/>
  <c r="BE108" i="96"/>
  <c r="BF108" i="96"/>
  <c r="BG108" i="96"/>
  <c r="BH108" i="96"/>
  <c r="BI108" i="96"/>
  <c r="BJ108" i="96"/>
  <c r="BK108" i="96"/>
  <c r="BL108" i="96"/>
  <c r="BM108" i="96"/>
  <c r="BN108" i="96"/>
  <c r="BO108" i="96"/>
  <c r="BP108" i="96"/>
  <c r="BQ108" i="96"/>
  <c r="BR108" i="96"/>
  <c r="BS108" i="96"/>
  <c r="BT108" i="96"/>
  <c r="BU108" i="96"/>
  <c r="BV108" i="96"/>
  <c r="BW108" i="96"/>
  <c r="BX108" i="96"/>
  <c r="BY108" i="96"/>
  <c r="BZ108" i="96"/>
  <c r="CA108" i="96"/>
  <c r="CB108" i="96"/>
  <c r="CC108" i="96"/>
  <c r="CD108" i="96"/>
  <c r="CE108" i="96"/>
  <c r="CF108" i="96"/>
  <c r="CG108" i="96"/>
  <c r="CH108" i="96"/>
  <c r="CI108" i="96"/>
  <c r="CJ108" i="96"/>
  <c r="CK108" i="96"/>
  <c r="CL108" i="96"/>
  <c r="CM108" i="96"/>
  <c r="CN108" i="96"/>
  <c r="CO108" i="96"/>
  <c r="CP108" i="96"/>
  <c r="CQ108" i="96"/>
  <c r="CR108" i="96"/>
  <c r="CS108" i="96"/>
  <c r="CT108" i="96"/>
  <c r="CU108" i="96"/>
  <c r="CV108" i="96"/>
  <c r="CW108" i="96"/>
  <c r="CX108" i="96"/>
  <c r="CY108" i="96"/>
  <c r="CZ108" i="96"/>
  <c r="DA108" i="96"/>
  <c r="DB108" i="96"/>
  <c r="DC108" i="96"/>
  <c r="DD108" i="96"/>
  <c r="DE108" i="96"/>
  <c r="DF108" i="96"/>
  <c r="DG108" i="96"/>
  <c r="DH108" i="96"/>
  <c r="DI108" i="96"/>
  <c r="DJ108" i="96"/>
  <c r="DK108" i="96"/>
  <c r="DL108" i="96"/>
  <c r="DM108" i="96"/>
  <c r="DN108" i="96"/>
  <c r="DO108" i="96"/>
  <c r="DP108" i="96"/>
  <c r="DQ108" i="96"/>
  <c r="DR108" i="96"/>
  <c r="DS108" i="96"/>
  <c r="DT108" i="96"/>
  <c r="F121" i="96"/>
  <c r="G121" i="96"/>
  <c r="H121" i="96"/>
  <c r="I121" i="96"/>
  <c r="J121" i="96"/>
  <c r="K121" i="96"/>
  <c r="L121" i="96"/>
  <c r="M121" i="96"/>
  <c r="N121" i="96"/>
  <c r="O121" i="96"/>
  <c r="P121" i="96"/>
  <c r="Q121" i="96"/>
  <c r="R121" i="96"/>
  <c r="S121" i="96"/>
  <c r="T121" i="96"/>
  <c r="U121" i="96"/>
  <c r="V121" i="96"/>
  <c r="W121" i="96"/>
  <c r="X121" i="96"/>
  <c r="Y121" i="96"/>
  <c r="Z121" i="96"/>
  <c r="AA121" i="96"/>
  <c r="AB121" i="96"/>
  <c r="AC121" i="96"/>
  <c r="AD121" i="96"/>
  <c r="AE121" i="96"/>
  <c r="AF121" i="96"/>
  <c r="AG121" i="96"/>
  <c r="AH121" i="96"/>
  <c r="AI121" i="96"/>
  <c r="AJ121" i="96"/>
  <c r="AK121" i="96"/>
  <c r="AL121" i="96"/>
  <c r="AM121" i="96"/>
  <c r="AN121" i="96"/>
  <c r="AO121" i="96"/>
  <c r="AP121" i="96"/>
  <c r="AQ121" i="96"/>
  <c r="AR121" i="96"/>
  <c r="AS121" i="96"/>
  <c r="AT121" i="96"/>
  <c r="AU121" i="96"/>
  <c r="AV121" i="96"/>
  <c r="AW121" i="96"/>
  <c r="AX121" i="96"/>
  <c r="AY121" i="96"/>
  <c r="AZ121" i="96"/>
  <c r="BA121" i="96"/>
  <c r="BB121" i="96"/>
  <c r="BC121" i="96"/>
  <c r="BD121" i="96"/>
  <c r="BE121" i="96"/>
  <c r="BF121" i="96"/>
  <c r="BG121" i="96"/>
  <c r="BH121" i="96"/>
  <c r="BI121" i="96"/>
  <c r="BJ121" i="96"/>
  <c r="BK121" i="96"/>
  <c r="BL121" i="96"/>
  <c r="BM121" i="96"/>
  <c r="BN121" i="96"/>
  <c r="BO121" i="96"/>
  <c r="BP121" i="96"/>
  <c r="BQ121" i="96"/>
  <c r="BR121" i="96"/>
  <c r="BS121" i="96"/>
  <c r="BT121" i="96"/>
  <c r="BU121" i="96"/>
  <c r="BV121" i="96"/>
  <c r="BW121" i="96"/>
  <c r="BX121" i="96"/>
  <c r="BY121" i="96"/>
  <c r="BZ121" i="96"/>
  <c r="CA121" i="96"/>
  <c r="CB121" i="96"/>
  <c r="CC121" i="96"/>
  <c r="CD121" i="96"/>
  <c r="CE121" i="96"/>
  <c r="CF121" i="96"/>
  <c r="CG121" i="96"/>
  <c r="CH121" i="96"/>
  <c r="CI121" i="96"/>
  <c r="CJ121" i="96"/>
  <c r="CK121" i="96"/>
  <c r="CL121" i="96"/>
  <c r="CM121" i="96"/>
  <c r="CN121" i="96"/>
  <c r="CO121" i="96"/>
  <c r="CP121" i="96"/>
  <c r="CQ121" i="96"/>
  <c r="CR121" i="96"/>
  <c r="CS121" i="96"/>
  <c r="CT121" i="96"/>
  <c r="CU121" i="96"/>
  <c r="CV121" i="96"/>
  <c r="CW121" i="96"/>
  <c r="CX121" i="96"/>
  <c r="CY121" i="96"/>
  <c r="CZ121" i="96"/>
  <c r="DA121" i="96"/>
  <c r="DB121" i="96"/>
  <c r="DC121" i="96"/>
  <c r="DD121" i="96"/>
  <c r="DE121" i="96"/>
  <c r="DF121" i="96"/>
  <c r="DG121" i="96"/>
  <c r="DH121" i="96"/>
  <c r="DI121" i="96"/>
  <c r="DJ121" i="96"/>
  <c r="DK121" i="96"/>
  <c r="DL121" i="96"/>
  <c r="DM121" i="96"/>
  <c r="DN121" i="96"/>
  <c r="DO121" i="96"/>
  <c r="DP121" i="96"/>
  <c r="DQ121" i="96"/>
  <c r="DR121" i="96"/>
  <c r="DS121" i="96"/>
  <c r="DT121" i="96"/>
  <c r="F130" i="96"/>
  <c r="G130" i="96"/>
  <c r="H130" i="96"/>
  <c r="I130" i="96"/>
  <c r="J130" i="96"/>
  <c r="K130" i="96"/>
  <c r="L130" i="96"/>
  <c r="M130" i="96"/>
  <c r="N130" i="96"/>
  <c r="O130" i="96"/>
  <c r="P130" i="96"/>
  <c r="Q130" i="96"/>
  <c r="R130" i="96"/>
  <c r="S130" i="96"/>
  <c r="T130" i="96"/>
  <c r="U130" i="96"/>
  <c r="V130" i="96"/>
  <c r="W130" i="96"/>
  <c r="X130" i="96"/>
  <c r="Y130" i="96"/>
  <c r="Z130" i="96"/>
  <c r="AA130" i="96"/>
  <c r="AB130" i="96"/>
  <c r="AC130" i="96"/>
  <c r="AD130" i="96"/>
  <c r="AE130" i="96"/>
  <c r="AF130" i="96"/>
  <c r="AG130" i="96"/>
  <c r="AH130" i="96"/>
  <c r="AI130" i="96"/>
  <c r="AJ130" i="96"/>
  <c r="AK130" i="96"/>
  <c r="AL130" i="96"/>
  <c r="AM130" i="96"/>
  <c r="AN130" i="96"/>
  <c r="AO130" i="96"/>
  <c r="AP130" i="96"/>
  <c r="AQ130" i="96"/>
  <c r="AR130" i="96"/>
  <c r="AS130" i="96"/>
  <c r="AT130" i="96"/>
  <c r="AU130" i="96"/>
  <c r="AV130" i="96"/>
  <c r="AW130" i="96"/>
  <c r="AX130" i="96"/>
  <c r="AY130" i="96"/>
  <c r="AZ130" i="96"/>
  <c r="BA130" i="96"/>
  <c r="BB130" i="96"/>
  <c r="BC130" i="96"/>
  <c r="BD130" i="96"/>
  <c r="BE130" i="96"/>
  <c r="BF130" i="96"/>
  <c r="BG130" i="96"/>
  <c r="BH130" i="96"/>
  <c r="BI130" i="96"/>
  <c r="BJ130" i="96"/>
  <c r="BK130" i="96"/>
  <c r="BL130" i="96"/>
  <c r="BM130" i="96"/>
  <c r="BN130" i="96"/>
  <c r="BO130" i="96"/>
  <c r="BP130" i="96"/>
  <c r="BQ130" i="96"/>
  <c r="BR130" i="96"/>
  <c r="BS130" i="96"/>
  <c r="BT130" i="96"/>
  <c r="BU130" i="96"/>
  <c r="BV130" i="96"/>
  <c r="BW130" i="96"/>
  <c r="BX130" i="96"/>
  <c r="BY130" i="96"/>
  <c r="BZ130" i="96"/>
  <c r="CA130" i="96"/>
  <c r="CB130" i="96"/>
  <c r="CC130" i="96"/>
  <c r="CD130" i="96"/>
  <c r="CE130" i="96"/>
  <c r="CF130" i="96"/>
  <c r="CG130" i="96"/>
  <c r="CH130" i="96"/>
  <c r="CI130" i="96"/>
  <c r="CJ130" i="96"/>
  <c r="CK130" i="96"/>
  <c r="CL130" i="96"/>
  <c r="CM130" i="96"/>
  <c r="CN130" i="96"/>
  <c r="CO130" i="96"/>
  <c r="CP130" i="96"/>
  <c r="CQ130" i="96"/>
  <c r="CR130" i="96"/>
  <c r="CS130" i="96"/>
  <c r="CT130" i="96"/>
  <c r="CU130" i="96"/>
  <c r="CV130" i="96"/>
  <c r="CW130" i="96"/>
  <c r="CX130" i="96"/>
  <c r="CY130" i="96"/>
  <c r="CZ130" i="96"/>
  <c r="DA130" i="96"/>
  <c r="DB130" i="96"/>
  <c r="DC130" i="96"/>
  <c r="DD130" i="96"/>
  <c r="DE130" i="96"/>
  <c r="DF130" i="96"/>
  <c r="DG130" i="96"/>
  <c r="DH130" i="96"/>
  <c r="DI130" i="96"/>
  <c r="DJ130" i="96"/>
  <c r="DK130" i="96"/>
  <c r="DL130" i="96"/>
  <c r="DM130" i="96"/>
  <c r="DN130" i="96"/>
  <c r="DO130" i="96"/>
  <c r="DP130" i="96"/>
  <c r="DQ130" i="96"/>
  <c r="DR130" i="96"/>
  <c r="DS130" i="96"/>
  <c r="DT130" i="96"/>
  <c r="F146" i="96"/>
  <c r="G146" i="96"/>
  <c r="H146" i="96"/>
  <c r="I146" i="96"/>
  <c r="J146" i="96"/>
  <c r="K146" i="96"/>
  <c r="L146" i="96"/>
  <c r="M146" i="96"/>
  <c r="N146" i="96"/>
  <c r="O146" i="96"/>
  <c r="P146" i="96"/>
  <c r="Q146" i="96"/>
  <c r="R146" i="96"/>
  <c r="S146" i="96"/>
  <c r="T146" i="96"/>
  <c r="U146" i="96"/>
  <c r="V146" i="96"/>
  <c r="W146" i="96"/>
  <c r="X146" i="96"/>
  <c r="Y146" i="96"/>
  <c r="Z146" i="96"/>
  <c r="AA146" i="96"/>
  <c r="AB146" i="96"/>
  <c r="AC146" i="96"/>
  <c r="AD146" i="96"/>
  <c r="AE146" i="96"/>
  <c r="AF146" i="96"/>
  <c r="AG146" i="96"/>
  <c r="AH146" i="96"/>
  <c r="AI146" i="96"/>
  <c r="AJ146" i="96"/>
  <c r="AK146" i="96"/>
  <c r="AL146" i="96"/>
  <c r="AM146" i="96"/>
  <c r="AN146" i="96"/>
  <c r="AO146" i="96"/>
  <c r="AP146" i="96"/>
  <c r="AQ146" i="96"/>
  <c r="AR146" i="96"/>
  <c r="AS146" i="96"/>
  <c r="AT146" i="96"/>
  <c r="AU146" i="96"/>
  <c r="AV146" i="96"/>
  <c r="AW146" i="96"/>
  <c r="AX146" i="96"/>
  <c r="AY146" i="96"/>
  <c r="AZ146" i="96"/>
  <c r="BA146" i="96"/>
  <c r="BB146" i="96"/>
  <c r="BC146" i="96"/>
  <c r="BD146" i="96"/>
  <c r="BE146" i="96"/>
  <c r="BF146" i="96"/>
  <c r="BG146" i="96"/>
  <c r="BH146" i="96"/>
  <c r="BI146" i="96"/>
  <c r="BJ146" i="96"/>
  <c r="BK146" i="96"/>
  <c r="BL146" i="96"/>
  <c r="BM146" i="96"/>
  <c r="BN146" i="96"/>
  <c r="BO146" i="96"/>
  <c r="BP146" i="96"/>
  <c r="BQ146" i="96"/>
  <c r="BR146" i="96"/>
  <c r="BS146" i="96"/>
  <c r="BT146" i="96"/>
  <c r="BU146" i="96"/>
  <c r="BV146" i="96"/>
  <c r="BW146" i="96"/>
  <c r="BX146" i="96"/>
  <c r="BY146" i="96"/>
  <c r="BZ146" i="96"/>
  <c r="CA146" i="96"/>
  <c r="CB146" i="96"/>
  <c r="CC146" i="96"/>
  <c r="CD146" i="96"/>
  <c r="CE146" i="96"/>
  <c r="CF146" i="96"/>
  <c r="CG146" i="96"/>
  <c r="CH146" i="96"/>
  <c r="CI146" i="96"/>
  <c r="CJ146" i="96"/>
  <c r="CK146" i="96"/>
  <c r="CL146" i="96"/>
  <c r="CM146" i="96"/>
  <c r="CN146" i="96"/>
  <c r="CO146" i="96"/>
  <c r="CP146" i="96"/>
  <c r="CQ146" i="96"/>
  <c r="CR146" i="96"/>
  <c r="CS146" i="96"/>
  <c r="CT146" i="96"/>
  <c r="CU146" i="96"/>
  <c r="CV146" i="96"/>
  <c r="CW146" i="96"/>
  <c r="CX146" i="96"/>
  <c r="CY146" i="96"/>
  <c r="CZ146" i="96"/>
  <c r="DA146" i="96"/>
  <c r="DB146" i="96"/>
  <c r="DC146" i="96"/>
  <c r="DD146" i="96"/>
  <c r="DE146" i="96"/>
  <c r="DF146" i="96"/>
  <c r="DG146" i="96"/>
  <c r="DH146" i="96"/>
  <c r="DI146" i="96"/>
  <c r="DJ146" i="96"/>
  <c r="DK146" i="96"/>
  <c r="DL146" i="96"/>
  <c r="DM146" i="96"/>
  <c r="DN146" i="96"/>
  <c r="DO146" i="96"/>
  <c r="DP146" i="96"/>
  <c r="DQ146" i="96"/>
  <c r="DR146" i="96"/>
  <c r="DS146" i="96"/>
  <c r="DT146" i="96"/>
  <c r="F161" i="96"/>
  <c r="G161" i="96"/>
  <c r="H161" i="96"/>
  <c r="I161" i="96"/>
  <c r="J161" i="96"/>
  <c r="K161" i="96"/>
  <c r="L161" i="96"/>
  <c r="M161" i="96"/>
  <c r="N161" i="96"/>
  <c r="O161" i="96"/>
  <c r="P161" i="96"/>
  <c r="Q161" i="96"/>
  <c r="R161" i="96"/>
  <c r="S161" i="96"/>
  <c r="T161" i="96"/>
  <c r="U161" i="96"/>
  <c r="V161" i="96"/>
  <c r="W161" i="96"/>
  <c r="X161" i="96"/>
  <c r="Y161" i="96"/>
  <c r="Z161" i="96"/>
  <c r="AA161" i="96"/>
  <c r="AB161" i="96"/>
  <c r="AC161" i="96"/>
  <c r="AD161" i="96"/>
  <c r="AE161" i="96"/>
  <c r="AF161" i="96"/>
  <c r="AG161" i="96"/>
  <c r="AH161" i="96"/>
  <c r="AI161" i="96"/>
  <c r="AJ161" i="96"/>
  <c r="AK161" i="96"/>
  <c r="AL161" i="96"/>
  <c r="AM161" i="96"/>
  <c r="AN161" i="96"/>
  <c r="AO161" i="96"/>
  <c r="AP161" i="96"/>
  <c r="AQ161" i="96"/>
  <c r="AR161" i="96"/>
  <c r="AS161" i="96"/>
  <c r="AT161" i="96"/>
  <c r="AU161" i="96"/>
  <c r="AV161" i="96"/>
  <c r="AW161" i="96"/>
  <c r="AX161" i="96"/>
  <c r="AY161" i="96"/>
  <c r="AZ161" i="96"/>
  <c r="BA161" i="96"/>
  <c r="BB161" i="96"/>
  <c r="BC161" i="96"/>
  <c r="BD161" i="96"/>
  <c r="BE161" i="96"/>
  <c r="BF161" i="96"/>
  <c r="BG161" i="96"/>
  <c r="BH161" i="96"/>
  <c r="BI161" i="96"/>
  <c r="BJ161" i="96"/>
  <c r="BK161" i="96"/>
  <c r="BL161" i="96"/>
  <c r="BM161" i="96"/>
  <c r="BN161" i="96"/>
  <c r="BO161" i="96"/>
  <c r="BP161" i="96"/>
  <c r="BQ161" i="96"/>
  <c r="BR161" i="96"/>
  <c r="BS161" i="96"/>
  <c r="BT161" i="96"/>
  <c r="BU161" i="96"/>
  <c r="BV161" i="96"/>
  <c r="BW161" i="96"/>
  <c r="BX161" i="96"/>
  <c r="BY161" i="96"/>
  <c r="BZ161" i="96"/>
  <c r="CA161" i="96"/>
  <c r="CB161" i="96"/>
  <c r="CC161" i="96"/>
  <c r="CD161" i="96"/>
  <c r="CE161" i="96"/>
  <c r="CF161" i="96"/>
  <c r="CG161" i="96"/>
  <c r="CH161" i="96"/>
  <c r="CI161" i="96"/>
  <c r="CJ161" i="96"/>
  <c r="CK161" i="96"/>
  <c r="CL161" i="96"/>
  <c r="CM161" i="96"/>
  <c r="CN161" i="96"/>
  <c r="CO161" i="96"/>
  <c r="CP161" i="96"/>
  <c r="CQ161" i="96"/>
  <c r="CR161" i="96"/>
  <c r="CS161" i="96"/>
  <c r="CT161" i="96"/>
  <c r="CU161" i="96"/>
  <c r="CV161" i="96"/>
  <c r="CW161" i="96"/>
  <c r="CX161" i="96"/>
  <c r="CY161" i="96"/>
  <c r="CZ161" i="96"/>
  <c r="DA161" i="96"/>
  <c r="DB161" i="96"/>
  <c r="DC161" i="96"/>
  <c r="DD161" i="96"/>
  <c r="DE161" i="96"/>
  <c r="DF161" i="96"/>
  <c r="DG161" i="96"/>
  <c r="DH161" i="96"/>
  <c r="DI161" i="96"/>
  <c r="DJ161" i="96"/>
  <c r="DK161" i="96"/>
  <c r="DL161" i="96"/>
  <c r="DM161" i="96"/>
  <c r="DN161" i="96"/>
  <c r="DO161" i="96"/>
  <c r="DP161" i="96"/>
  <c r="DQ161" i="96"/>
  <c r="DR161" i="96"/>
  <c r="DS161" i="96"/>
  <c r="DT161" i="96"/>
  <c r="E161" i="96"/>
  <c r="E146" i="96"/>
  <c r="E130" i="96"/>
  <c r="E121" i="96"/>
  <c r="E108" i="96"/>
  <c r="E100" i="96"/>
  <c r="E92" i="96"/>
  <c r="E85" i="96"/>
  <c r="E62" i="96"/>
  <c r="E48" i="96"/>
  <c r="E27" i="96"/>
  <c r="E18" i="96"/>
  <c r="D161" i="96"/>
  <c r="D130" i="96"/>
  <c r="D121" i="96"/>
  <c r="D108" i="96"/>
  <c r="D100" i="96"/>
  <c r="D85" i="96"/>
  <c r="D146" i="96"/>
  <c r="D92" i="96"/>
  <c r="D62" i="96"/>
  <c r="D48" i="96"/>
  <c r="D18" i="96"/>
  <c r="DT4" i="96"/>
  <c r="DS4" i="96"/>
  <c r="DR4" i="96"/>
  <c r="DQ4" i="96"/>
  <c r="DP4" i="96"/>
  <c r="DO4" i="96"/>
  <c r="DN4" i="96"/>
  <c r="DM4" i="96"/>
  <c r="DL4" i="96"/>
  <c r="DK4" i="96"/>
  <c r="DJ4" i="96"/>
  <c r="DI4" i="96"/>
  <c r="DH4" i="96"/>
  <c r="DG4" i="96"/>
  <c r="DF4" i="96"/>
  <c r="DE4" i="96"/>
  <c r="DD4" i="96"/>
  <c r="DC4" i="96"/>
  <c r="DB4" i="96"/>
  <c r="DA4" i="96"/>
  <c r="CZ4" i="96"/>
  <c r="CY4" i="96"/>
  <c r="CX4" i="96"/>
  <c r="CW4" i="96"/>
  <c r="CV4" i="96"/>
  <c r="CU4" i="96"/>
  <c r="CT4" i="96"/>
  <c r="CS4" i="96"/>
  <c r="CR4" i="96"/>
  <c r="CQ4" i="96"/>
  <c r="CP4" i="96"/>
  <c r="CO4" i="96"/>
  <c r="CN4" i="96"/>
  <c r="CM4" i="96"/>
  <c r="CL4" i="96"/>
  <c r="CK4" i="96"/>
  <c r="CJ4" i="96"/>
  <c r="CI4" i="96"/>
  <c r="CH4" i="96"/>
  <c r="CG4" i="96"/>
  <c r="CF4" i="96"/>
  <c r="CE4" i="96"/>
  <c r="CD4" i="96"/>
  <c r="CC4" i="96"/>
  <c r="CB4" i="96"/>
  <c r="CA4" i="96"/>
  <c r="BZ4" i="96"/>
  <c r="BY4" i="96"/>
  <c r="BX4" i="96"/>
  <c r="BW4" i="96"/>
  <c r="BV4" i="96"/>
  <c r="BU4" i="96"/>
  <c r="BT4" i="96"/>
  <c r="BS4" i="96"/>
  <c r="BR4" i="96"/>
  <c r="BQ4" i="96"/>
  <c r="BP4" i="96"/>
  <c r="BO4" i="96"/>
  <c r="BN4" i="96"/>
  <c r="BM4" i="96"/>
  <c r="BL4" i="96"/>
  <c r="BK4" i="96"/>
  <c r="BJ4" i="96"/>
  <c r="BI4" i="96"/>
  <c r="BH4" i="96"/>
  <c r="BG4" i="96"/>
  <c r="BF4" i="96"/>
  <c r="BE4" i="96"/>
  <c r="BD4" i="96"/>
  <c r="BC4" i="96"/>
  <c r="BB4" i="96"/>
  <c r="BA4" i="96"/>
  <c r="AZ4" i="96"/>
  <c r="AY4" i="96"/>
  <c r="AX4" i="96"/>
  <c r="AW4" i="96"/>
  <c r="AV4" i="96"/>
  <c r="AU4" i="96"/>
  <c r="AT4" i="96"/>
  <c r="AS4" i="96"/>
  <c r="AR4" i="96"/>
  <c r="AQ4" i="96"/>
  <c r="AP4" i="96"/>
  <c r="AO4" i="96"/>
  <c r="AN4" i="96"/>
  <c r="AM4" i="96"/>
  <c r="AL4" i="96"/>
  <c r="AK4" i="96"/>
  <c r="AJ4" i="96"/>
  <c r="AI4" i="96"/>
  <c r="AH4" i="96"/>
  <c r="AG4" i="96"/>
  <c r="AF4" i="96"/>
  <c r="AE4" i="96"/>
  <c r="AD4" i="96"/>
  <c r="AC4" i="96"/>
  <c r="AB4" i="96"/>
  <c r="AA4" i="96"/>
  <c r="Z4" i="96"/>
  <c r="Y4" i="96"/>
  <c r="X4" i="96"/>
  <c r="W4" i="96"/>
  <c r="V4" i="96"/>
  <c r="U4" i="96"/>
  <c r="T4" i="96"/>
  <c r="S4" i="96"/>
  <c r="R4" i="96"/>
  <c r="Q4" i="96"/>
  <c r="P4" i="96"/>
  <c r="O4" i="96"/>
  <c r="N4" i="96"/>
  <c r="M4" i="96"/>
  <c r="L4" i="96"/>
  <c r="K4" i="96"/>
  <c r="J4" i="96"/>
  <c r="I4" i="96"/>
  <c r="H4" i="96"/>
  <c r="G4" i="96"/>
  <c r="F4" i="96"/>
  <c r="E4" i="96"/>
  <c r="D4" i="96"/>
  <c r="DT3" i="96"/>
  <c r="DS3" i="96"/>
  <c r="DR3" i="96"/>
  <c r="DQ3" i="96"/>
  <c r="DP3" i="96"/>
  <c r="DO3" i="96"/>
  <c r="DN3" i="96"/>
  <c r="DM3" i="96"/>
  <c r="DL3" i="96"/>
  <c r="DK3" i="96"/>
  <c r="DJ3" i="96"/>
  <c r="DI3" i="96"/>
  <c r="DH3" i="96"/>
  <c r="DG3" i="96"/>
  <c r="DF3" i="96"/>
  <c r="DE3" i="96"/>
  <c r="DD3" i="96"/>
  <c r="DC3" i="96"/>
  <c r="DB3" i="96"/>
  <c r="DA3" i="96"/>
  <c r="CZ3" i="96"/>
  <c r="CY3" i="96"/>
  <c r="CX3" i="96"/>
  <c r="CW3" i="96"/>
  <c r="CV3" i="96"/>
  <c r="CU3" i="96"/>
  <c r="CT3" i="96"/>
  <c r="CS3" i="96"/>
  <c r="CR3" i="96"/>
  <c r="CQ3" i="96"/>
  <c r="CP3" i="96"/>
  <c r="CO3" i="96"/>
  <c r="CN3" i="96"/>
  <c r="CM3" i="96"/>
  <c r="CL3" i="96"/>
  <c r="CK3" i="96"/>
  <c r="CJ3" i="96"/>
  <c r="CI3" i="96"/>
  <c r="CH3" i="96"/>
  <c r="CG3" i="96"/>
  <c r="CF3" i="96"/>
  <c r="CE3" i="96"/>
  <c r="CD3" i="96"/>
  <c r="CC3" i="96"/>
  <c r="CB3" i="96"/>
  <c r="CA3" i="96"/>
  <c r="BZ3" i="96"/>
  <c r="BY3" i="96"/>
  <c r="BX3" i="96"/>
  <c r="BW3" i="96"/>
  <c r="BV3" i="96"/>
  <c r="BU3" i="96"/>
  <c r="BT3" i="96"/>
  <c r="BS3" i="96"/>
  <c r="BR3" i="96"/>
  <c r="BQ3" i="96"/>
  <c r="BP3" i="96"/>
  <c r="BO3" i="96"/>
  <c r="BN3" i="96"/>
  <c r="BM3" i="96"/>
  <c r="BL3" i="96"/>
  <c r="BK3" i="96"/>
  <c r="BJ3" i="96"/>
  <c r="BI3" i="96"/>
  <c r="BH3" i="96"/>
  <c r="BG3" i="96"/>
  <c r="BF3" i="96"/>
  <c r="BE3" i="96"/>
  <c r="BD3" i="96"/>
  <c r="BC3" i="96"/>
  <c r="BB3" i="96"/>
  <c r="BA3" i="96"/>
  <c r="AZ3" i="96"/>
  <c r="AY3" i="96"/>
  <c r="AX3" i="96"/>
  <c r="AW3" i="96"/>
  <c r="AV3" i="96"/>
  <c r="AU3" i="96"/>
  <c r="AT3" i="96"/>
  <c r="AS3" i="96"/>
  <c r="AR3" i="96"/>
  <c r="AQ3" i="96"/>
  <c r="AP3" i="96"/>
  <c r="AO3" i="96"/>
  <c r="AN3" i="96"/>
  <c r="AM3" i="96"/>
  <c r="AL3" i="96"/>
  <c r="AK3" i="96"/>
  <c r="AJ3" i="96"/>
  <c r="AI3" i="96"/>
  <c r="AH3" i="96"/>
  <c r="AG3" i="96"/>
  <c r="AF3" i="96"/>
  <c r="AE3" i="96"/>
  <c r="AD3" i="96"/>
  <c r="AC3" i="96"/>
  <c r="AB3" i="96"/>
  <c r="AA3" i="96"/>
  <c r="Z3" i="96"/>
  <c r="Y3" i="96"/>
  <c r="X3" i="96"/>
  <c r="W3" i="96"/>
  <c r="V3" i="96"/>
  <c r="U3" i="96"/>
  <c r="T3" i="96"/>
  <c r="S3" i="96"/>
  <c r="R3" i="96"/>
  <c r="Q3" i="96"/>
  <c r="P3" i="96"/>
  <c r="O3" i="96"/>
  <c r="N3" i="96"/>
  <c r="M3" i="96"/>
  <c r="L3" i="96"/>
  <c r="K3" i="96"/>
  <c r="J3" i="96"/>
  <c r="I3" i="96"/>
  <c r="H3" i="96"/>
  <c r="G3" i="96"/>
  <c r="F3" i="96"/>
  <c r="E3" i="96"/>
  <c r="D3" i="96"/>
  <c r="DT272" i="95"/>
  <c r="DS272" i="95"/>
  <c r="DR272" i="95"/>
  <c r="DQ272" i="95"/>
  <c r="DP272" i="95"/>
  <c r="DO272" i="95"/>
  <c r="DN272" i="95"/>
  <c r="DM272" i="95"/>
  <c r="DL272" i="95"/>
  <c r="DK272" i="95"/>
  <c r="DJ272" i="95"/>
  <c r="DI272" i="95"/>
  <c r="DH272" i="95"/>
  <c r="DG272" i="95"/>
  <c r="DF272" i="95"/>
  <c r="DE272" i="95"/>
  <c r="DD272" i="95"/>
  <c r="DC272" i="95"/>
  <c r="DB272" i="95"/>
  <c r="DA272" i="95"/>
  <c r="CZ272" i="95"/>
  <c r="CY272" i="95"/>
  <c r="CX272" i="95"/>
  <c r="CW272" i="95"/>
  <c r="CV272" i="95"/>
  <c r="CU272" i="95"/>
  <c r="CT272" i="95"/>
  <c r="CS272" i="95"/>
  <c r="CR272" i="95"/>
  <c r="CQ272" i="95"/>
  <c r="CP272" i="95"/>
  <c r="CO272" i="95"/>
  <c r="CN272" i="95"/>
  <c r="CM272" i="95"/>
  <c r="CL272" i="95"/>
  <c r="CK272" i="95"/>
  <c r="CJ272" i="95"/>
  <c r="CI272" i="95"/>
  <c r="CH272" i="95"/>
  <c r="CG272" i="95"/>
  <c r="CF272" i="95"/>
  <c r="CE272" i="95"/>
  <c r="CD272" i="95"/>
  <c r="CC272" i="95"/>
  <c r="CB272" i="95"/>
  <c r="CA272" i="95"/>
  <c r="BZ272" i="95"/>
  <c r="BY272" i="95"/>
  <c r="BX272" i="95"/>
  <c r="BW272" i="95"/>
  <c r="BV272" i="95"/>
  <c r="BU272" i="95"/>
  <c r="BT272" i="95"/>
  <c r="BS272" i="95"/>
  <c r="BR272" i="95"/>
  <c r="BQ272" i="95"/>
  <c r="BP272" i="95"/>
  <c r="BO272" i="95"/>
  <c r="BN272" i="95"/>
  <c r="BM272" i="95"/>
  <c r="BL272" i="95"/>
  <c r="BK272" i="95"/>
  <c r="BJ272" i="95"/>
  <c r="BI272" i="95"/>
  <c r="BH272" i="95"/>
  <c r="BG272" i="95"/>
  <c r="BF272" i="95"/>
  <c r="BE272" i="95"/>
  <c r="BD272" i="95"/>
  <c r="BC272" i="95"/>
  <c r="BB272" i="95"/>
  <c r="BA272" i="95"/>
  <c r="AZ272" i="95"/>
  <c r="AY272" i="95"/>
  <c r="AX272" i="95"/>
  <c r="AW272" i="95"/>
  <c r="AV272" i="95"/>
  <c r="AU272" i="95"/>
  <c r="AT272" i="95"/>
  <c r="AS272" i="95"/>
  <c r="AR272" i="95"/>
  <c r="AQ272" i="95"/>
  <c r="AP272" i="95"/>
  <c r="AO272" i="95"/>
  <c r="AN272" i="95"/>
  <c r="AM272" i="95"/>
  <c r="AL272" i="95"/>
  <c r="AK272" i="95"/>
  <c r="AJ272" i="95"/>
  <c r="AI272" i="95"/>
  <c r="AH272" i="95"/>
  <c r="AG272" i="95"/>
  <c r="AF272" i="95"/>
  <c r="AE272" i="95"/>
  <c r="AD272" i="95"/>
  <c r="AC272" i="95"/>
  <c r="AB272" i="95"/>
  <c r="AA272" i="95"/>
  <c r="Z272" i="95"/>
  <c r="Y272" i="95"/>
  <c r="X272" i="95"/>
  <c r="W272" i="95"/>
  <c r="V272" i="95"/>
  <c r="U272" i="95"/>
  <c r="T272" i="95"/>
  <c r="S272" i="95"/>
  <c r="R272" i="95"/>
  <c r="Q272" i="95"/>
  <c r="P272" i="95"/>
  <c r="O272" i="95"/>
  <c r="N272" i="95"/>
  <c r="M272" i="95"/>
  <c r="L272" i="95"/>
  <c r="K272" i="95"/>
  <c r="J272" i="95"/>
  <c r="I272" i="95"/>
  <c r="H272" i="95"/>
  <c r="G272" i="95"/>
  <c r="F272" i="95"/>
  <c r="E272" i="95"/>
  <c r="D272" i="95"/>
  <c r="DT213" i="95"/>
  <c r="DS213" i="95"/>
  <c r="DR213" i="95"/>
  <c r="DQ213" i="95"/>
  <c r="DP213" i="95"/>
  <c r="DO213" i="95"/>
  <c r="DN213" i="95"/>
  <c r="DM213" i="95"/>
  <c r="DL213" i="95"/>
  <c r="DK213" i="95"/>
  <c r="DJ213" i="95"/>
  <c r="DI213" i="95"/>
  <c r="DH213" i="95"/>
  <c r="DG213" i="95"/>
  <c r="DF213" i="95"/>
  <c r="DE213" i="95"/>
  <c r="DD213" i="95"/>
  <c r="DC213" i="95"/>
  <c r="DB213" i="95"/>
  <c r="DA213" i="95"/>
  <c r="CZ213" i="95"/>
  <c r="CY213" i="95"/>
  <c r="CX213" i="95"/>
  <c r="CW213" i="95"/>
  <c r="CV213" i="95"/>
  <c r="CU213" i="95"/>
  <c r="CT213" i="95"/>
  <c r="CS213" i="95"/>
  <c r="CR213" i="95"/>
  <c r="CQ213" i="95"/>
  <c r="CP213" i="95"/>
  <c r="CO213" i="95"/>
  <c r="CN213" i="95"/>
  <c r="CM213" i="95"/>
  <c r="CL213" i="95"/>
  <c r="CK213" i="95"/>
  <c r="CJ213" i="95"/>
  <c r="CI213" i="95"/>
  <c r="CH213" i="95"/>
  <c r="CG213" i="95"/>
  <c r="CF213" i="95"/>
  <c r="CE213" i="95"/>
  <c r="CD213" i="95"/>
  <c r="CC213" i="95"/>
  <c r="CB213" i="95"/>
  <c r="CA213" i="95"/>
  <c r="BZ213" i="95"/>
  <c r="BY213" i="95"/>
  <c r="BX213" i="95"/>
  <c r="BW213" i="95"/>
  <c r="BV213" i="95"/>
  <c r="BU213" i="95"/>
  <c r="BT213" i="95"/>
  <c r="BS213" i="95"/>
  <c r="BR213" i="95"/>
  <c r="BQ213" i="95"/>
  <c r="BP213" i="95"/>
  <c r="BO213" i="95"/>
  <c r="BN213" i="95"/>
  <c r="BM213" i="95"/>
  <c r="BL213" i="95"/>
  <c r="BK213" i="95"/>
  <c r="BJ213" i="95"/>
  <c r="BI213" i="95"/>
  <c r="BH213" i="95"/>
  <c r="BG213" i="95"/>
  <c r="BF213" i="95"/>
  <c r="BE213" i="95"/>
  <c r="BD213" i="95"/>
  <c r="BC213" i="95"/>
  <c r="BB213" i="95"/>
  <c r="BA213" i="95"/>
  <c r="AZ213" i="95"/>
  <c r="AY213" i="95"/>
  <c r="AX213" i="95"/>
  <c r="AW213" i="95"/>
  <c r="AV213" i="95"/>
  <c r="AU213" i="95"/>
  <c r="AT213" i="95"/>
  <c r="AS213" i="95"/>
  <c r="AR213" i="95"/>
  <c r="AQ213" i="95"/>
  <c r="AP213" i="95"/>
  <c r="AO213" i="95"/>
  <c r="AN213" i="95"/>
  <c r="AM213" i="95"/>
  <c r="AL213" i="95"/>
  <c r="AK213" i="95"/>
  <c r="AJ213" i="95"/>
  <c r="AI213" i="95"/>
  <c r="AH213" i="95"/>
  <c r="AG213" i="95"/>
  <c r="AF213" i="95"/>
  <c r="AE213" i="95"/>
  <c r="AD213" i="95"/>
  <c r="AC213" i="95"/>
  <c r="AB213" i="95"/>
  <c r="AA213" i="95"/>
  <c r="Z213" i="95"/>
  <c r="Y213" i="95"/>
  <c r="X213" i="95"/>
  <c r="W213" i="95"/>
  <c r="V213" i="95"/>
  <c r="U213" i="95"/>
  <c r="T213" i="95"/>
  <c r="S213" i="95"/>
  <c r="R213" i="95"/>
  <c r="Q213" i="95"/>
  <c r="P213" i="95"/>
  <c r="O213" i="95"/>
  <c r="N213" i="95"/>
  <c r="M213" i="95"/>
  <c r="L213" i="95"/>
  <c r="K213" i="95"/>
  <c r="J213" i="95"/>
  <c r="I213" i="95"/>
  <c r="H213" i="95"/>
  <c r="G213" i="95"/>
  <c r="F213" i="95"/>
  <c r="E213" i="95"/>
  <c r="D213" i="95"/>
  <c r="DT208" i="95"/>
  <c r="DS208" i="95"/>
  <c r="DR208" i="95"/>
  <c r="DQ208" i="95"/>
  <c r="DP208" i="95"/>
  <c r="DO208" i="95"/>
  <c r="DN208" i="95"/>
  <c r="DM208" i="95"/>
  <c r="DL208" i="95"/>
  <c r="DK208" i="95"/>
  <c r="DJ208" i="95"/>
  <c r="DI208" i="95"/>
  <c r="DH208" i="95"/>
  <c r="DG208" i="95"/>
  <c r="DF208" i="95"/>
  <c r="DE208" i="95"/>
  <c r="DD208" i="95"/>
  <c r="DC208" i="95"/>
  <c r="DB208" i="95"/>
  <c r="DA208" i="95"/>
  <c r="CZ208" i="95"/>
  <c r="CY208" i="95"/>
  <c r="CX208" i="95"/>
  <c r="CW208" i="95"/>
  <c r="CV208" i="95"/>
  <c r="CU208" i="95"/>
  <c r="CT208" i="95"/>
  <c r="CS208" i="95"/>
  <c r="CR208" i="95"/>
  <c r="CQ208" i="95"/>
  <c r="CP208" i="95"/>
  <c r="CO208" i="95"/>
  <c r="CN208" i="95"/>
  <c r="CM208" i="95"/>
  <c r="CL208" i="95"/>
  <c r="CK208" i="95"/>
  <c r="CJ208" i="95"/>
  <c r="CI208" i="95"/>
  <c r="CH208" i="95"/>
  <c r="CG208" i="95"/>
  <c r="CF208" i="95"/>
  <c r="CE208" i="95"/>
  <c r="CD208" i="95"/>
  <c r="CC208" i="95"/>
  <c r="CB208" i="95"/>
  <c r="CA208" i="95"/>
  <c r="BZ208" i="95"/>
  <c r="BY208" i="95"/>
  <c r="BX208" i="95"/>
  <c r="BW208" i="95"/>
  <c r="BV208" i="95"/>
  <c r="BU208" i="95"/>
  <c r="BT208" i="95"/>
  <c r="BS208" i="95"/>
  <c r="BR208" i="95"/>
  <c r="BQ208" i="95"/>
  <c r="BP208" i="95"/>
  <c r="BO208" i="95"/>
  <c r="BN208" i="95"/>
  <c r="BM208" i="95"/>
  <c r="BL208" i="95"/>
  <c r="BK208" i="95"/>
  <c r="BJ208" i="95"/>
  <c r="BI208" i="95"/>
  <c r="BH208" i="95"/>
  <c r="BG208" i="95"/>
  <c r="BF208" i="95"/>
  <c r="BE208" i="95"/>
  <c r="BD208" i="95"/>
  <c r="BC208" i="95"/>
  <c r="BB208" i="95"/>
  <c r="BA208" i="95"/>
  <c r="AZ208" i="95"/>
  <c r="AY208" i="95"/>
  <c r="AX208" i="95"/>
  <c r="AW208" i="95"/>
  <c r="AV208" i="95"/>
  <c r="AU208" i="95"/>
  <c r="AT208" i="95"/>
  <c r="AS208" i="95"/>
  <c r="AR208" i="95"/>
  <c r="AQ208" i="95"/>
  <c r="AP208" i="95"/>
  <c r="AO208" i="95"/>
  <c r="AN208" i="95"/>
  <c r="AM208" i="95"/>
  <c r="AL208" i="95"/>
  <c r="AK208" i="95"/>
  <c r="AJ208" i="95"/>
  <c r="AI208" i="95"/>
  <c r="AH208" i="95"/>
  <c r="AG208" i="95"/>
  <c r="AF208" i="95"/>
  <c r="AE208" i="95"/>
  <c r="AD208" i="95"/>
  <c r="AC208" i="95"/>
  <c r="AB208" i="95"/>
  <c r="AA208" i="95"/>
  <c r="Z208" i="95"/>
  <c r="Y208" i="95"/>
  <c r="X208" i="95"/>
  <c r="W208" i="95"/>
  <c r="V208" i="95"/>
  <c r="U208" i="95"/>
  <c r="T208" i="95"/>
  <c r="S208" i="95"/>
  <c r="R208" i="95"/>
  <c r="Q208" i="95"/>
  <c r="P208" i="95"/>
  <c r="O208" i="95"/>
  <c r="N208" i="95"/>
  <c r="M208" i="95"/>
  <c r="L208" i="95"/>
  <c r="K208" i="95"/>
  <c r="J208" i="95"/>
  <c r="I208" i="95"/>
  <c r="H208" i="95"/>
  <c r="G208" i="95"/>
  <c r="F208" i="95"/>
  <c r="E208" i="95"/>
  <c r="D208" i="95"/>
  <c r="D320" i="95"/>
  <c r="DT192" i="95"/>
  <c r="DT317" i="95" s="1"/>
  <c r="DS192" i="95"/>
  <c r="DS317" i="95" s="1"/>
  <c r="DR192" i="95"/>
  <c r="DR317" i="95" s="1"/>
  <c r="DQ192" i="95"/>
  <c r="DQ317" i="95" s="1"/>
  <c r="DP192" i="95"/>
  <c r="DP317" i="95" s="1"/>
  <c r="DO192" i="95"/>
  <c r="DO317" i="95" s="1"/>
  <c r="DN192" i="95"/>
  <c r="DN317" i="95" s="1"/>
  <c r="DM192" i="95"/>
  <c r="DM317" i="95" s="1"/>
  <c r="DL192" i="95"/>
  <c r="DL317" i="95" s="1"/>
  <c r="DK192" i="95"/>
  <c r="DK317" i="95" s="1"/>
  <c r="DJ192" i="95"/>
  <c r="DJ317" i="95" s="1"/>
  <c r="DI192" i="95"/>
  <c r="DI317" i="95" s="1"/>
  <c r="DH192" i="95"/>
  <c r="DH317" i="95" s="1"/>
  <c r="DG192" i="95"/>
  <c r="DG317" i="95" s="1"/>
  <c r="DF192" i="95"/>
  <c r="DF317" i="95" s="1"/>
  <c r="DE192" i="95"/>
  <c r="DE317" i="95" s="1"/>
  <c r="DD192" i="95"/>
  <c r="DD317" i="95" s="1"/>
  <c r="DC192" i="95"/>
  <c r="DC317" i="95" s="1"/>
  <c r="DB192" i="95"/>
  <c r="DB317" i="95" s="1"/>
  <c r="DA192" i="95"/>
  <c r="DA317" i="95" s="1"/>
  <c r="CZ192" i="95"/>
  <c r="CZ317" i="95" s="1"/>
  <c r="CY192" i="95"/>
  <c r="CY317" i="95" s="1"/>
  <c r="CX192" i="95"/>
  <c r="CX317" i="95" s="1"/>
  <c r="CW192" i="95"/>
  <c r="CW317" i="95" s="1"/>
  <c r="CV192" i="95"/>
  <c r="CV317" i="95" s="1"/>
  <c r="CU192" i="95"/>
  <c r="CU317" i="95" s="1"/>
  <c r="CT192" i="95"/>
  <c r="CT317" i="95" s="1"/>
  <c r="CS192" i="95"/>
  <c r="CS317" i="95" s="1"/>
  <c r="CR192" i="95"/>
  <c r="CR317" i="95" s="1"/>
  <c r="CQ192" i="95"/>
  <c r="CQ317" i="95" s="1"/>
  <c r="CP192" i="95"/>
  <c r="CP317" i="95" s="1"/>
  <c r="CO192" i="95"/>
  <c r="CO317" i="95" s="1"/>
  <c r="CN192" i="95"/>
  <c r="CN317" i="95" s="1"/>
  <c r="CM192" i="95"/>
  <c r="CM317" i="95" s="1"/>
  <c r="CL192" i="95"/>
  <c r="CL317" i="95" s="1"/>
  <c r="CK192" i="95"/>
  <c r="CK317" i="95" s="1"/>
  <c r="CJ192" i="95"/>
  <c r="CJ317" i="95" s="1"/>
  <c r="CI192" i="95"/>
  <c r="CI317" i="95" s="1"/>
  <c r="CH192" i="95"/>
  <c r="CH317" i="95" s="1"/>
  <c r="CG192" i="95"/>
  <c r="CG317" i="95" s="1"/>
  <c r="CF192" i="95"/>
  <c r="CF317" i="95" s="1"/>
  <c r="CE192" i="95"/>
  <c r="CE317" i="95" s="1"/>
  <c r="CD192" i="95"/>
  <c r="CD317" i="95" s="1"/>
  <c r="CC192" i="95"/>
  <c r="CC317" i="95" s="1"/>
  <c r="CB192" i="95"/>
  <c r="CB317" i="95" s="1"/>
  <c r="CA192" i="95"/>
  <c r="CA317" i="95" s="1"/>
  <c r="BZ192" i="95"/>
  <c r="BZ317" i="95" s="1"/>
  <c r="BY192" i="95"/>
  <c r="BY317" i="95" s="1"/>
  <c r="BX192" i="95"/>
  <c r="BX317" i="95" s="1"/>
  <c r="BW192" i="95"/>
  <c r="BW317" i="95" s="1"/>
  <c r="BV192" i="95"/>
  <c r="BV317" i="95" s="1"/>
  <c r="BU192" i="95"/>
  <c r="BU317" i="95" s="1"/>
  <c r="BT192" i="95"/>
  <c r="BT317" i="95" s="1"/>
  <c r="BS192" i="95"/>
  <c r="BS317" i="95" s="1"/>
  <c r="BR192" i="95"/>
  <c r="BR317" i="95" s="1"/>
  <c r="BQ192" i="95"/>
  <c r="BQ317" i="95" s="1"/>
  <c r="BP192" i="95"/>
  <c r="BP317" i="95" s="1"/>
  <c r="BO192" i="95"/>
  <c r="BO317" i="95" s="1"/>
  <c r="BN192" i="95"/>
  <c r="BN317" i="95" s="1"/>
  <c r="BM192" i="95"/>
  <c r="BM317" i="95" s="1"/>
  <c r="BL192" i="95"/>
  <c r="BL317" i="95" s="1"/>
  <c r="BK192" i="95"/>
  <c r="BK317" i="95" s="1"/>
  <c r="BJ192" i="95"/>
  <c r="BJ317" i="95" s="1"/>
  <c r="BI192" i="95"/>
  <c r="BI317" i="95" s="1"/>
  <c r="BH192" i="95"/>
  <c r="BH317" i="95" s="1"/>
  <c r="BG192" i="95"/>
  <c r="BG317" i="95" s="1"/>
  <c r="BF192" i="95"/>
  <c r="BF317" i="95" s="1"/>
  <c r="BE192" i="95"/>
  <c r="BE317" i="95" s="1"/>
  <c r="BD192" i="95"/>
  <c r="BD317" i="95" s="1"/>
  <c r="BC192" i="95"/>
  <c r="BC317" i="95" s="1"/>
  <c r="BB192" i="95"/>
  <c r="BB317" i="95" s="1"/>
  <c r="BA192" i="95"/>
  <c r="BA317" i="95" s="1"/>
  <c r="AZ192" i="95"/>
  <c r="AZ317" i="95" s="1"/>
  <c r="AY192" i="95"/>
  <c r="AY317" i="95" s="1"/>
  <c r="AX192" i="95"/>
  <c r="AX317" i="95" s="1"/>
  <c r="AW192" i="95"/>
  <c r="AW317" i="95" s="1"/>
  <c r="AV192" i="95"/>
  <c r="AV317" i="95" s="1"/>
  <c r="AU192" i="95"/>
  <c r="AU317" i="95" s="1"/>
  <c r="AT192" i="95"/>
  <c r="AT317" i="95" s="1"/>
  <c r="AS192" i="95"/>
  <c r="AS317" i="95" s="1"/>
  <c r="AR192" i="95"/>
  <c r="AR317" i="95" s="1"/>
  <c r="AQ192" i="95"/>
  <c r="AQ317" i="95" s="1"/>
  <c r="AP192" i="95"/>
  <c r="AP317" i="95" s="1"/>
  <c r="AO192" i="95"/>
  <c r="AO317" i="95" s="1"/>
  <c r="AN192" i="95"/>
  <c r="AN317" i="95" s="1"/>
  <c r="AM192" i="95"/>
  <c r="AM317" i="95" s="1"/>
  <c r="AL192" i="95"/>
  <c r="AL317" i="95" s="1"/>
  <c r="AK192" i="95"/>
  <c r="AK317" i="95" s="1"/>
  <c r="AJ192" i="95"/>
  <c r="AJ317" i="95" s="1"/>
  <c r="AI192" i="95"/>
  <c r="AI317" i="95" s="1"/>
  <c r="AH192" i="95"/>
  <c r="AH317" i="95" s="1"/>
  <c r="AG192" i="95"/>
  <c r="AG317" i="95" s="1"/>
  <c r="AF192" i="95"/>
  <c r="AF317" i="95" s="1"/>
  <c r="AE192" i="95"/>
  <c r="AE317" i="95" s="1"/>
  <c r="AD192" i="95"/>
  <c r="AD317" i="95" s="1"/>
  <c r="AC192" i="95"/>
  <c r="AC317" i="95" s="1"/>
  <c r="AB192" i="95"/>
  <c r="AB317" i="95" s="1"/>
  <c r="AA192" i="95"/>
  <c r="AA317" i="95" s="1"/>
  <c r="Z192" i="95"/>
  <c r="Z317" i="95" s="1"/>
  <c r="Y192" i="95"/>
  <c r="Y317" i="95" s="1"/>
  <c r="X192" i="95"/>
  <c r="X317" i="95" s="1"/>
  <c r="W192" i="95"/>
  <c r="W317" i="95" s="1"/>
  <c r="V192" i="95"/>
  <c r="V317" i="95" s="1"/>
  <c r="U192" i="95"/>
  <c r="U317" i="95" s="1"/>
  <c r="T192" i="95"/>
  <c r="T317" i="95" s="1"/>
  <c r="S192" i="95"/>
  <c r="S317" i="95" s="1"/>
  <c r="R192" i="95"/>
  <c r="R317" i="95" s="1"/>
  <c r="Q192" i="95"/>
  <c r="Q317" i="95" s="1"/>
  <c r="P192" i="95"/>
  <c r="P317" i="95" s="1"/>
  <c r="O192" i="95"/>
  <c r="O317" i="95" s="1"/>
  <c r="N192" i="95"/>
  <c r="N317" i="95" s="1"/>
  <c r="M192" i="95"/>
  <c r="M317" i="95" s="1"/>
  <c r="L192" i="95"/>
  <c r="L317" i="95" s="1"/>
  <c r="K192" i="95"/>
  <c r="K317" i="95" s="1"/>
  <c r="J192" i="95"/>
  <c r="J317" i="95" s="1"/>
  <c r="I192" i="95"/>
  <c r="I317" i="95" s="1"/>
  <c r="H192" i="95"/>
  <c r="H317" i="95" s="1"/>
  <c r="G192" i="95"/>
  <c r="G317" i="95" s="1"/>
  <c r="F192" i="95"/>
  <c r="F317" i="95" s="1"/>
  <c r="E192" i="95"/>
  <c r="E317" i="95" s="1"/>
  <c r="D192" i="95"/>
  <c r="D317" i="95" s="1"/>
  <c r="DT323" i="95"/>
  <c r="DM323" i="95"/>
  <c r="DL323" i="95"/>
  <c r="DE323" i="95"/>
  <c r="DD323" i="95"/>
  <c r="CW323" i="95"/>
  <c r="CV323" i="95"/>
  <c r="CO323" i="95"/>
  <c r="CN323" i="95"/>
  <c r="CG323" i="95"/>
  <c r="CF323" i="95"/>
  <c r="BY323" i="95"/>
  <c r="BX323" i="95"/>
  <c r="BQ323" i="95"/>
  <c r="BP323" i="95"/>
  <c r="BI323" i="95"/>
  <c r="BH323" i="95"/>
  <c r="BA323" i="95"/>
  <c r="AZ323" i="95"/>
  <c r="AS323" i="95"/>
  <c r="AR323" i="95"/>
  <c r="AK323" i="95"/>
  <c r="AJ323" i="95"/>
  <c r="AC323" i="95"/>
  <c r="AB323" i="95"/>
  <c r="U323" i="95"/>
  <c r="T323" i="95"/>
  <c r="P323" i="95"/>
  <c r="M323" i="95"/>
  <c r="L323" i="95"/>
  <c r="H323" i="95"/>
  <c r="E323" i="95"/>
  <c r="D323" i="95"/>
  <c r="DS323" i="95"/>
  <c r="DN322" i="95"/>
  <c r="DM322" i="95"/>
  <c r="DF322" i="95"/>
  <c r="DE322" i="95"/>
  <c r="CX322" i="95"/>
  <c r="CW322" i="95"/>
  <c r="CP322" i="95"/>
  <c r="CO322" i="95"/>
  <c r="CH322" i="95"/>
  <c r="CG322" i="95"/>
  <c r="BZ322" i="95"/>
  <c r="BY322" i="95"/>
  <c r="BR322" i="95"/>
  <c r="BQ322" i="95"/>
  <c r="BJ322" i="95"/>
  <c r="BI322" i="95"/>
  <c r="BB322" i="95"/>
  <c r="BA322" i="95"/>
  <c r="AT322" i="95"/>
  <c r="AS322" i="95"/>
  <c r="AL322" i="95"/>
  <c r="AK322" i="95"/>
  <c r="AF322" i="95"/>
  <c r="AD322" i="95"/>
  <c r="Z322" i="95"/>
  <c r="Y322" i="95"/>
  <c r="U322" i="95"/>
  <c r="T322" i="95"/>
  <c r="P322" i="95"/>
  <c r="N322" i="95"/>
  <c r="L322" i="95"/>
  <c r="J322" i="95"/>
  <c r="I322" i="95"/>
  <c r="F322" i="95"/>
  <c r="E322" i="95"/>
  <c r="D322" i="95"/>
  <c r="DT322" i="95"/>
  <c r="DP321" i="95"/>
  <c r="DE321" i="95"/>
  <c r="CO321" i="95"/>
  <c r="CJ321" i="95"/>
  <c r="BY321" i="95"/>
  <c r="BI321" i="95"/>
  <c r="BD321" i="95"/>
  <c r="AW321" i="95"/>
  <c r="AL321" i="95"/>
  <c r="AH321" i="95"/>
  <c r="AB321" i="95"/>
  <c r="Q321" i="95"/>
  <c r="M321" i="95"/>
  <c r="F321" i="95"/>
  <c r="DT305" i="95"/>
  <c r="DS305" i="95"/>
  <c r="DR305" i="95"/>
  <c r="DQ305" i="95"/>
  <c r="DP305" i="95"/>
  <c r="DO305" i="95"/>
  <c r="DN305" i="95"/>
  <c r="DM305" i="95"/>
  <c r="DL305" i="95"/>
  <c r="DK305" i="95"/>
  <c r="DJ305" i="95"/>
  <c r="DI305" i="95"/>
  <c r="DH305" i="95"/>
  <c r="DG305" i="95"/>
  <c r="DF305" i="95"/>
  <c r="DE305" i="95"/>
  <c r="DD305" i="95"/>
  <c r="DC305" i="95"/>
  <c r="DB305" i="95"/>
  <c r="DA305" i="95"/>
  <c r="CZ305" i="95"/>
  <c r="CY305" i="95"/>
  <c r="CX305" i="95"/>
  <c r="CW305" i="95"/>
  <c r="CV305" i="95"/>
  <c r="CU305" i="95"/>
  <c r="CT305" i="95"/>
  <c r="CS305" i="95"/>
  <c r="CR305" i="95"/>
  <c r="CQ305" i="95"/>
  <c r="CP305" i="95"/>
  <c r="CO305" i="95"/>
  <c r="CN305" i="95"/>
  <c r="CM305" i="95"/>
  <c r="CL305" i="95"/>
  <c r="CK305" i="95"/>
  <c r="CJ305" i="95"/>
  <c r="CI305" i="95"/>
  <c r="CH305" i="95"/>
  <c r="CG305" i="95"/>
  <c r="CF305" i="95"/>
  <c r="CE305" i="95"/>
  <c r="CD305" i="95"/>
  <c r="CC305" i="95"/>
  <c r="CB305" i="95"/>
  <c r="CA305" i="95"/>
  <c r="BZ305" i="95"/>
  <c r="BY305" i="95"/>
  <c r="BX305" i="95"/>
  <c r="BW305" i="95"/>
  <c r="BV305" i="95"/>
  <c r="BU305" i="95"/>
  <c r="BT305" i="95"/>
  <c r="BS305" i="95"/>
  <c r="BR305" i="95"/>
  <c r="BQ305" i="95"/>
  <c r="BP305" i="95"/>
  <c r="BO305" i="95"/>
  <c r="BN305" i="95"/>
  <c r="BM305" i="95"/>
  <c r="BL305" i="95"/>
  <c r="BK305" i="95"/>
  <c r="BJ305" i="95"/>
  <c r="BI305" i="95"/>
  <c r="BH305" i="95"/>
  <c r="BG305" i="95"/>
  <c r="BF305" i="95"/>
  <c r="BE305" i="95"/>
  <c r="BD305" i="95"/>
  <c r="BC305" i="95"/>
  <c r="BB305" i="95"/>
  <c r="BA305" i="95"/>
  <c r="AZ305" i="95"/>
  <c r="AY305" i="95"/>
  <c r="AX305" i="95"/>
  <c r="AW305" i="95"/>
  <c r="AV305" i="95"/>
  <c r="AU305" i="95"/>
  <c r="AT305" i="95"/>
  <c r="AS305" i="95"/>
  <c r="AR305" i="95"/>
  <c r="AQ305" i="95"/>
  <c r="AP305" i="95"/>
  <c r="AO305" i="95"/>
  <c r="AN305" i="95"/>
  <c r="AM305" i="95"/>
  <c r="AL305" i="95"/>
  <c r="AK305" i="95"/>
  <c r="AJ305" i="95"/>
  <c r="AI305" i="95"/>
  <c r="AH305" i="95"/>
  <c r="AG305" i="95"/>
  <c r="AF305" i="95"/>
  <c r="AE305" i="95"/>
  <c r="AD305" i="95"/>
  <c r="AC305" i="95"/>
  <c r="AB305" i="95"/>
  <c r="AA305" i="95"/>
  <c r="Z305" i="95"/>
  <c r="Y305" i="95"/>
  <c r="X305" i="95"/>
  <c r="D292" i="95"/>
  <c r="B292" i="95"/>
  <c r="D291" i="95"/>
  <c r="B291" i="95"/>
  <c r="D290" i="95"/>
  <c r="B290" i="95"/>
  <c r="D289" i="95"/>
  <c r="B289" i="95"/>
  <c r="D288" i="95"/>
  <c r="B288" i="95"/>
  <c r="D287" i="95"/>
  <c r="B287" i="95"/>
  <c r="D286" i="95"/>
  <c r="B286" i="95"/>
  <c r="D285" i="95"/>
  <c r="B285" i="95"/>
  <c r="D284" i="95"/>
  <c r="B284" i="95"/>
  <c r="D283" i="95"/>
  <c r="B283" i="95"/>
  <c r="D282" i="95"/>
  <c r="B282" i="95"/>
  <c r="D281" i="95"/>
  <c r="B281" i="95"/>
  <c r="D280" i="95"/>
  <c r="B280" i="95"/>
  <c r="D279" i="95"/>
  <c r="B279" i="95"/>
  <c r="D278" i="95"/>
  <c r="B278" i="95"/>
  <c r="B277" i="95"/>
  <c r="DT246" i="95"/>
  <c r="DS246" i="95"/>
  <c r="DR246" i="95"/>
  <c r="DQ246" i="95"/>
  <c r="DP246" i="95"/>
  <c r="DO246" i="95"/>
  <c r="DN246" i="95"/>
  <c r="DM246" i="95"/>
  <c r="DL246" i="95"/>
  <c r="DK246" i="95"/>
  <c r="DJ246" i="95"/>
  <c r="DI246" i="95"/>
  <c r="DH246" i="95"/>
  <c r="DG246" i="95"/>
  <c r="DF246" i="95"/>
  <c r="DE246" i="95"/>
  <c r="DD246" i="95"/>
  <c r="DC246" i="95"/>
  <c r="DB246" i="95"/>
  <c r="DA246" i="95"/>
  <c r="CZ246" i="95"/>
  <c r="CY246" i="95"/>
  <c r="CX246" i="95"/>
  <c r="CW246" i="95"/>
  <c r="CV246" i="95"/>
  <c r="CU246" i="95"/>
  <c r="CT246" i="95"/>
  <c r="CS246" i="95"/>
  <c r="CR246" i="95"/>
  <c r="CQ246" i="95"/>
  <c r="CP246" i="95"/>
  <c r="CO246" i="95"/>
  <c r="CN246" i="95"/>
  <c r="CM246" i="95"/>
  <c r="CL246" i="95"/>
  <c r="CK246" i="95"/>
  <c r="CJ246" i="95"/>
  <c r="CI246" i="95"/>
  <c r="CH246" i="95"/>
  <c r="CG246" i="95"/>
  <c r="CF246" i="95"/>
  <c r="CE246" i="95"/>
  <c r="CD246" i="95"/>
  <c r="CC246" i="95"/>
  <c r="CB246" i="95"/>
  <c r="CA246" i="95"/>
  <c r="BZ246" i="95"/>
  <c r="BY246" i="95"/>
  <c r="BX246" i="95"/>
  <c r="BW246" i="95"/>
  <c r="BV246" i="95"/>
  <c r="BU246" i="95"/>
  <c r="BT246" i="95"/>
  <c r="BS246" i="95"/>
  <c r="BR246" i="95"/>
  <c r="BQ246" i="95"/>
  <c r="BP246" i="95"/>
  <c r="BO246" i="95"/>
  <c r="BN246" i="95"/>
  <c r="BM246" i="95"/>
  <c r="BL246" i="95"/>
  <c r="BK246" i="95"/>
  <c r="BJ246" i="95"/>
  <c r="BI246" i="95"/>
  <c r="BH246" i="95"/>
  <c r="BG246" i="95"/>
  <c r="BF246" i="95"/>
  <c r="BE246" i="95"/>
  <c r="BD246" i="95"/>
  <c r="BC246" i="95"/>
  <c r="BB246" i="95"/>
  <c r="BA246" i="95"/>
  <c r="AZ246" i="95"/>
  <c r="AY246" i="95"/>
  <c r="AX246" i="95"/>
  <c r="AW246" i="95"/>
  <c r="AV246" i="95"/>
  <c r="AU246" i="95"/>
  <c r="AT246" i="95"/>
  <c r="AS246" i="95"/>
  <c r="AR246" i="95"/>
  <c r="AQ246" i="95"/>
  <c r="AP246" i="95"/>
  <c r="AO246" i="95"/>
  <c r="AN246" i="95"/>
  <c r="AM246" i="95"/>
  <c r="AL246" i="95"/>
  <c r="AK246" i="95"/>
  <c r="AJ246" i="95"/>
  <c r="AI246" i="95"/>
  <c r="AH246" i="95"/>
  <c r="AG246" i="95"/>
  <c r="AF246" i="95"/>
  <c r="AE246" i="95"/>
  <c r="AD246" i="95"/>
  <c r="AC246" i="95"/>
  <c r="AB246" i="95"/>
  <c r="AA246" i="95"/>
  <c r="Z246" i="95"/>
  <c r="Y246" i="95"/>
  <c r="X246" i="95"/>
  <c r="W246" i="95"/>
  <c r="V246" i="95"/>
  <c r="U246" i="95"/>
  <c r="T246" i="95"/>
  <c r="S246" i="95"/>
  <c r="R246" i="95"/>
  <c r="Q246" i="95"/>
  <c r="P246" i="95"/>
  <c r="O246" i="95"/>
  <c r="N246" i="95"/>
  <c r="M246" i="95"/>
  <c r="L246" i="95"/>
  <c r="K246" i="95"/>
  <c r="J246" i="95"/>
  <c r="I246" i="95"/>
  <c r="H246" i="95"/>
  <c r="G246" i="95"/>
  <c r="F246" i="95"/>
  <c r="E246" i="95"/>
  <c r="D246" i="95"/>
  <c r="DT256" i="95"/>
  <c r="DS256" i="95"/>
  <c r="DR256" i="95"/>
  <c r="DQ256" i="95"/>
  <c r="DP256" i="95"/>
  <c r="DO256" i="95"/>
  <c r="DN256" i="95"/>
  <c r="DM256" i="95"/>
  <c r="DL256" i="95"/>
  <c r="DK256" i="95"/>
  <c r="DJ256" i="95"/>
  <c r="DI256" i="95"/>
  <c r="DH256" i="95"/>
  <c r="DG256" i="95"/>
  <c r="DF256" i="95"/>
  <c r="DE256" i="95"/>
  <c r="DD256" i="95"/>
  <c r="DC256" i="95"/>
  <c r="DB256" i="95"/>
  <c r="DA256" i="95"/>
  <c r="CZ256" i="95"/>
  <c r="CY256" i="95"/>
  <c r="CX256" i="95"/>
  <c r="CW256" i="95"/>
  <c r="CV256" i="95"/>
  <c r="CU256" i="95"/>
  <c r="CT256" i="95"/>
  <c r="CS256" i="95"/>
  <c r="CR256" i="95"/>
  <c r="CQ256" i="95"/>
  <c r="CP256" i="95"/>
  <c r="CO256" i="95"/>
  <c r="CN256" i="95"/>
  <c r="CM256" i="95"/>
  <c r="CL256" i="95"/>
  <c r="CK256" i="95"/>
  <c r="CJ256" i="95"/>
  <c r="CI256" i="95"/>
  <c r="CH256" i="95"/>
  <c r="CG256" i="95"/>
  <c r="CF256" i="95"/>
  <c r="CE256" i="95"/>
  <c r="CD256" i="95"/>
  <c r="CC256" i="95"/>
  <c r="CB256" i="95"/>
  <c r="CA256" i="95"/>
  <c r="BZ256" i="95"/>
  <c r="BY256" i="95"/>
  <c r="BX256" i="95"/>
  <c r="BW256" i="95"/>
  <c r="BV256" i="95"/>
  <c r="BU256" i="95"/>
  <c r="BT256" i="95"/>
  <c r="BS256" i="95"/>
  <c r="BR256" i="95"/>
  <c r="BQ256" i="95"/>
  <c r="BP256" i="95"/>
  <c r="BO256" i="95"/>
  <c r="BN256" i="95"/>
  <c r="BM256" i="95"/>
  <c r="BL256" i="95"/>
  <c r="BK256" i="95"/>
  <c r="BJ256" i="95"/>
  <c r="BI256" i="95"/>
  <c r="BH256" i="95"/>
  <c r="BG256" i="95"/>
  <c r="BF256" i="95"/>
  <c r="BE256" i="95"/>
  <c r="BD256" i="95"/>
  <c r="BC256" i="95"/>
  <c r="BB256" i="95"/>
  <c r="BA256" i="95"/>
  <c r="AZ256" i="95"/>
  <c r="AY256" i="95"/>
  <c r="AX256" i="95"/>
  <c r="AW256" i="95"/>
  <c r="AV256" i="95"/>
  <c r="AU256" i="95"/>
  <c r="AT256" i="95"/>
  <c r="AS256" i="95"/>
  <c r="AR256" i="95"/>
  <c r="AQ256" i="95"/>
  <c r="AP256" i="95"/>
  <c r="AO256" i="95"/>
  <c r="AN256" i="95"/>
  <c r="AM256" i="95"/>
  <c r="AL256" i="95"/>
  <c r="AK256" i="95"/>
  <c r="AJ256" i="95"/>
  <c r="AI256" i="95"/>
  <c r="AH256" i="95"/>
  <c r="AG256" i="95"/>
  <c r="AF256" i="95"/>
  <c r="AE256" i="95"/>
  <c r="AD256" i="95"/>
  <c r="AC256" i="95"/>
  <c r="AB256" i="95"/>
  <c r="AA256" i="95"/>
  <c r="Z256" i="95"/>
  <c r="Y256" i="95"/>
  <c r="X256" i="95"/>
  <c r="W256" i="95"/>
  <c r="V256" i="95"/>
  <c r="U256" i="95"/>
  <c r="T256" i="95"/>
  <c r="S256" i="95"/>
  <c r="R256" i="95"/>
  <c r="Q256" i="95"/>
  <c r="P256" i="95"/>
  <c r="O256" i="95"/>
  <c r="N256" i="95"/>
  <c r="M256" i="95"/>
  <c r="L256" i="95"/>
  <c r="K256" i="95"/>
  <c r="J256" i="95"/>
  <c r="I256" i="95"/>
  <c r="H256" i="95"/>
  <c r="G256" i="95"/>
  <c r="F256" i="95"/>
  <c r="E256" i="95"/>
  <c r="D256" i="95"/>
  <c r="DT239" i="95"/>
  <c r="DS239" i="95"/>
  <c r="DR239" i="95"/>
  <c r="DQ239" i="95"/>
  <c r="DP239" i="95"/>
  <c r="DO239" i="95"/>
  <c r="DN239" i="95"/>
  <c r="DM239" i="95"/>
  <c r="DL239" i="95"/>
  <c r="DK239" i="95"/>
  <c r="DJ239" i="95"/>
  <c r="DI239" i="95"/>
  <c r="DH239" i="95"/>
  <c r="DG239" i="95"/>
  <c r="DF239" i="95"/>
  <c r="DE239" i="95"/>
  <c r="DD239" i="95"/>
  <c r="DC239" i="95"/>
  <c r="DB239" i="95"/>
  <c r="DA239" i="95"/>
  <c r="CZ239" i="95"/>
  <c r="CY239" i="95"/>
  <c r="CX239" i="95"/>
  <c r="CW239" i="95"/>
  <c r="CV239" i="95"/>
  <c r="CU239" i="95"/>
  <c r="CT239" i="95"/>
  <c r="CS239" i="95"/>
  <c r="CR239" i="95"/>
  <c r="CQ239" i="95"/>
  <c r="CP239" i="95"/>
  <c r="CO239" i="95"/>
  <c r="CN239" i="95"/>
  <c r="CM239" i="95"/>
  <c r="CL239" i="95"/>
  <c r="CK239" i="95"/>
  <c r="CJ239" i="95"/>
  <c r="CI239" i="95"/>
  <c r="CH239" i="95"/>
  <c r="CG239" i="95"/>
  <c r="CF239" i="95"/>
  <c r="CE239" i="95"/>
  <c r="CD239" i="95"/>
  <c r="CC239" i="95"/>
  <c r="CB239" i="95"/>
  <c r="CA239" i="95"/>
  <c r="BZ239" i="95"/>
  <c r="BY239" i="95"/>
  <c r="BX239" i="95"/>
  <c r="BW239" i="95"/>
  <c r="BV239" i="95"/>
  <c r="BU239" i="95"/>
  <c r="BT239" i="95"/>
  <c r="BS239" i="95"/>
  <c r="BR239" i="95"/>
  <c r="BQ239" i="95"/>
  <c r="BP239" i="95"/>
  <c r="BO239" i="95"/>
  <c r="BN239" i="95"/>
  <c r="BM239" i="95"/>
  <c r="BL239" i="95"/>
  <c r="BK239" i="95"/>
  <c r="BJ239" i="95"/>
  <c r="BI239" i="95"/>
  <c r="BH239" i="95"/>
  <c r="BG239" i="95"/>
  <c r="BF239" i="95"/>
  <c r="BE239" i="95"/>
  <c r="BD239" i="95"/>
  <c r="BC239" i="95"/>
  <c r="BB239" i="95"/>
  <c r="BA239" i="95"/>
  <c r="AZ239" i="95"/>
  <c r="AY239" i="95"/>
  <c r="AX239" i="95"/>
  <c r="AW239" i="95"/>
  <c r="AV239" i="95"/>
  <c r="AU239" i="95"/>
  <c r="AT239" i="95"/>
  <c r="AS239" i="95"/>
  <c r="AR239" i="95"/>
  <c r="AQ239" i="95"/>
  <c r="AP239" i="95"/>
  <c r="AO239" i="95"/>
  <c r="AN239" i="95"/>
  <c r="AM239" i="95"/>
  <c r="AL239" i="95"/>
  <c r="AK239" i="95"/>
  <c r="AJ239" i="95"/>
  <c r="AI239" i="95"/>
  <c r="AH239" i="95"/>
  <c r="AG239" i="95"/>
  <c r="AF239" i="95"/>
  <c r="AE239" i="95"/>
  <c r="AD239" i="95"/>
  <c r="AC239" i="95"/>
  <c r="AB239" i="95"/>
  <c r="AA239" i="95"/>
  <c r="Z239" i="95"/>
  <c r="Y239" i="95"/>
  <c r="X239" i="95"/>
  <c r="W239" i="95"/>
  <c r="V239" i="95"/>
  <c r="U239" i="95"/>
  <c r="T239" i="95"/>
  <c r="S239" i="95"/>
  <c r="R239" i="95"/>
  <c r="Q239" i="95"/>
  <c r="P239" i="95"/>
  <c r="O239" i="95"/>
  <c r="N239" i="95"/>
  <c r="M239" i="95"/>
  <c r="L239" i="95"/>
  <c r="K239" i="95"/>
  <c r="J239" i="95"/>
  <c r="I239" i="95"/>
  <c r="H239" i="95"/>
  <c r="G239" i="95"/>
  <c r="F239" i="95"/>
  <c r="E239" i="95"/>
  <c r="D239" i="95"/>
  <c r="DT232" i="95"/>
  <c r="DS232" i="95"/>
  <c r="DR232" i="95"/>
  <c r="DQ232" i="95"/>
  <c r="DP232" i="95"/>
  <c r="DO232" i="95"/>
  <c r="DN232" i="95"/>
  <c r="DM232" i="95"/>
  <c r="DL232" i="95"/>
  <c r="DK232" i="95"/>
  <c r="DJ232" i="95"/>
  <c r="DI232" i="95"/>
  <c r="DH232" i="95"/>
  <c r="DG232" i="95"/>
  <c r="DF232" i="95"/>
  <c r="DE232" i="95"/>
  <c r="DD232" i="95"/>
  <c r="DC232" i="95"/>
  <c r="DB232" i="95"/>
  <c r="DA232" i="95"/>
  <c r="CZ232" i="95"/>
  <c r="CY232" i="95"/>
  <c r="CX232" i="95"/>
  <c r="CW232" i="95"/>
  <c r="CV232" i="95"/>
  <c r="CU232" i="95"/>
  <c r="CT232" i="95"/>
  <c r="CS232" i="95"/>
  <c r="CR232" i="95"/>
  <c r="CQ232" i="95"/>
  <c r="CP232" i="95"/>
  <c r="CO232" i="95"/>
  <c r="CN232" i="95"/>
  <c r="CM232" i="95"/>
  <c r="CL232" i="95"/>
  <c r="CK232" i="95"/>
  <c r="CJ232" i="95"/>
  <c r="CI232" i="95"/>
  <c r="CH232" i="95"/>
  <c r="CG232" i="95"/>
  <c r="CF232" i="95"/>
  <c r="CE232" i="95"/>
  <c r="CD232" i="95"/>
  <c r="CC232" i="95"/>
  <c r="CB232" i="95"/>
  <c r="CA232" i="95"/>
  <c r="BZ232" i="95"/>
  <c r="BY232" i="95"/>
  <c r="BX232" i="95"/>
  <c r="BW232" i="95"/>
  <c r="BV232" i="95"/>
  <c r="BU232" i="95"/>
  <c r="BT232" i="95"/>
  <c r="BS232" i="95"/>
  <c r="BR232" i="95"/>
  <c r="BQ232" i="95"/>
  <c r="BP232" i="95"/>
  <c r="BO232" i="95"/>
  <c r="BN232" i="95"/>
  <c r="BM232" i="95"/>
  <c r="BL232" i="95"/>
  <c r="BK232" i="95"/>
  <c r="BJ232" i="95"/>
  <c r="BI232" i="95"/>
  <c r="BH232" i="95"/>
  <c r="BG232" i="95"/>
  <c r="BF232" i="95"/>
  <c r="BE232" i="95"/>
  <c r="BD232" i="95"/>
  <c r="BC232" i="95"/>
  <c r="BB232" i="95"/>
  <c r="BA232" i="95"/>
  <c r="AZ232" i="95"/>
  <c r="AY232" i="95"/>
  <c r="AX232" i="95"/>
  <c r="AW232" i="95"/>
  <c r="AV232" i="95"/>
  <c r="AU232" i="95"/>
  <c r="AT232" i="95"/>
  <c r="AS232" i="95"/>
  <c r="AR232" i="95"/>
  <c r="AQ232" i="95"/>
  <c r="AP232" i="95"/>
  <c r="AO232" i="95"/>
  <c r="AN232" i="95"/>
  <c r="AM232" i="95"/>
  <c r="AL232" i="95"/>
  <c r="AK232" i="95"/>
  <c r="AJ232" i="95"/>
  <c r="AI232" i="95"/>
  <c r="AH232" i="95"/>
  <c r="AG232" i="95"/>
  <c r="AF232" i="95"/>
  <c r="AE232" i="95"/>
  <c r="AD232" i="95"/>
  <c r="AC232" i="95"/>
  <c r="AB232" i="95"/>
  <c r="AA232" i="95"/>
  <c r="Z232" i="95"/>
  <c r="Y232" i="95"/>
  <c r="X232" i="95"/>
  <c r="W232" i="95"/>
  <c r="V232" i="95"/>
  <c r="U232" i="95"/>
  <c r="T232" i="95"/>
  <c r="S232" i="95"/>
  <c r="R232" i="95"/>
  <c r="Q232" i="95"/>
  <c r="P232" i="95"/>
  <c r="O232" i="95"/>
  <c r="N232" i="95"/>
  <c r="M232" i="95"/>
  <c r="L232" i="95"/>
  <c r="K232" i="95"/>
  <c r="J232" i="95"/>
  <c r="I232" i="95"/>
  <c r="H232" i="95"/>
  <c r="G232" i="95"/>
  <c r="F232" i="95"/>
  <c r="E232" i="95"/>
  <c r="D232" i="95"/>
  <c r="DT219" i="95"/>
  <c r="DS219" i="95"/>
  <c r="DR219" i="95"/>
  <c r="DQ219" i="95"/>
  <c r="DP219" i="95"/>
  <c r="DO219" i="95"/>
  <c r="DN219" i="95"/>
  <c r="DM219" i="95"/>
  <c r="DL219" i="95"/>
  <c r="DK219" i="95"/>
  <c r="DJ219" i="95"/>
  <c r="DI219" i="95"/>
  <c r="DH219" i="95"/>
  <c r="DG219" i="95"/>
  <c r="DF219" i="95"/>
  <c r="DE219" i="95"/>
  <c r="DD219" i="95"/>
  <c r="DC219" i="95"/>
  <c r="DB219" i="95"/>
  <c r="DA219" i="95"/>
  <c r="CZ219" i="95"/>
  <c r="CY219" i="95"/>
  <c r="CX219" i="95"/>
  <c r="CW219" i="95"/>
  <c r="CV219" i="95"/>
  <c r="CU219" i="95"/>
  <c r="CT219" i="95"/>
  <c r="CS219" i="95"/>
  <c r="CR219" i="95"/>
  <c r="CQ219" i="95"/>
  <c r="CP219" i="95"/>
  <c r="CO219" i="95"/>
  <c r="CN219" i="95"/>
  <c r="CM219" i="95"/>
  <c r="CL219" i="95"/>
  <c r="CK219" i="95"/>
  <c r="CJ219" i="95"/>
  <c r="CI219" i="95"/>
  <c r="CH219" i="95"/>
  <c r="CG219" i="95"/>
  <c r="CF219" i="95"/>
  <c r="CE219" i="95"/>
  <c r="CD219" i="95"/>
  <c r="CC219" i="95"/>
  <c r="CB219" i="95"/>
  <c r="CA219" i="95"/>
  <c r="BZ219" i="95"/>
  <c r="BY219" i="95"/>
  <c r="BX219" i="95"/>
  <c r="BW219" i="95"/>
  <c r="BV219" i="95"/>
  <c r="BU219" i="95"/>
  <c r="BT219" i="95"/>
  <c r="BS219" i="95"/>
  <c r="BR219" i="95"/>
  <c r="BQ219" i="95"/>
  <c r="BP219" i="95"/>
  <c r="BO219" i="95"/>
  <c r="BN219" i="95"/>
  <c r="BM219" i="95"/>
  <c r="BL219" i="95"/>
  <c r="BK219" i="95"/>
  <c r="BJ219" i="95"/>
  <c r="BI219" i="95"/>
  <c r="BH219" i="95"/>
  <c r="BG219" i="95"/>
  <c r="BF219" i="95"/>
  <c r="BE219" i="95"/>
  <c r="BD219" i="95"/>
  <c r="BC219" i="95"/>
  <c r="BB219" i="95"/>
  <c r="BA219" i="95"/>
  <c r="AZ219" i="95"/>
  <c r="AY219" i="95"/>
  <c r="AX219" i="95"/>
  <c r="AW219" i="95"/>
  <c r="AV219" i="95"/>
  <c r="AU219" i="95"/>
  <c r="AT219" i="95"/>
  <c r="AS219" i="95"/>
  <c r="AR219" i="95"/>
  <c r="AQ219" i="95"/>
  <c r="AP219" i="95"/>
  <c r="AO219" i="95"/>
  <c r="AN219" i="95"/>
  <c r="AM219" i="95"/>
  <c r="AL219" i="95"/>
  <c r="AK219" i="95"/>
  <c r="AJ219" i="95"/>
  <c r="AI219" i="95"/>
  <c r="AH219" i="95"/>
  <c r="AG219" i="95"/>
  <c r="AF219" i="95"/>
  <c r="AE219" i="95"/>
  <c r="AD219" i="95"/>
  <c r="AC219" i="95"/>
  <c r="AB219" i="95"/>
  <c r="AA219" i="95"/>
  <c r="Z219" i="95"/>
  <c r="Y219" i="95"/>
  <c r="X219" i="95"/>
  <c r="W219" i="95"/>
  <c r="V219" i="95"/>
  <c r="U219" i="95"/>
  <c r="T219" i="95"/>
  <c r="S219" i="95"/>
  <c r="R219" i="95"/>
  <c r="Q219" i="95"/>
  <c r="P219" i="95"/>
  <c r="O219" i="95"/>
  <c r="N219" i="95"/>
  <c r="M219" i="95"/>
  <c r="L219" i="95"/>
  <c r="K219" i="95"/>
  <c r="J219" i="95"/>
  <c r="I219" i="95"/>
  <c r="H219" i="95"/>
  <c r="G219" i="95"/>
  <c r="F219" i="95"/>
  <c r="E219" i="95"/>
  <c r="D219" i="95"/>
  <c r="DT203" i="95"/>
  <c r="DS203" i="95"/>
  <c r="DR203" i="95"/>
  <c r="DQ203" i="95"/>
  <c r="DP203" i="95"/>
  <c r="DO203" i="95"/>
  <c r="DN203" i="95"/>
  <c r="DM203" i="95"/>
  <c r="DL203" i="95"/>
  <c r="DK203" i="95"/>
  <c r="DJ203" i="95"/>
  <c r="DI203" i="95"/>
  <c r="DH203" i="95"/>
  <c r="DG203" i="95"/>
  <c r="DF203" i="95"/>
  <c r="DE203" i="95"/>
  <c r="DD203" i="95"/>
  <c r="DC203" i="95"/>
  <c r="DB203" i="95"/>
  <c r="DA203" i="95"/>
  <c r="CZ203" i="95"/>
  <c r="CY203" i="95"/>
  <c r="CX203" i="95"/>
  <c r="CW203" i="95"/>
  <c r="CV203" i="95"/>
  <c r="CU203" i="95"/>
  <c r="CT203" i="95"/>
  <c r="CS203" i="95"/>
  <c r="CR203" i="95"/>
  <c r="CQ203" i="95"/>
  <c r="CP203" i="95"/>
  <c r="CO203" i="95"/>
  <c r="CN203" i="95"/>
  <c r="CM203" i="95"/>
  <c r="CL203" i="95"/>
  <c r="CK203" i="95"/>
  <c r="CJ203" i="95"/>
  <c r="CI203" i="95"/>
  <c r="CH203" i="95"/>
  <c r="CG203" i="95"/>
  <c r="CF203" i="95"/>
  <c r="CE203" i="95"/>
  <c r="CD203" i="95"/>
  <c r="CC203" i="95"/>
  <c r="CB203" i="95"/>
  <c r="CA203" i="95"/>
  <c r="BZ203" i="95"/>
  <c r="BY203" i="95"/>
  <c r="BX203" i="95"/>
  <c r="BW203" i="95"/>
  <c r="BV203" i="95"/>
  <c r="BU203" i="95"/>
  <c r="BT203" i="95"/>
  <c r="BS203" i="95"/>
  <c r="BR203" i="95"/>
  <c r="BQ203" i="95"/>
  <c r="BP203" i="95"/>
  <c r="BO203" i="95"/>
  <c r="BN203" i="95"/>
  <c r="BM203" i="95"/>
  <c r="BL203" i="95"/>
  <c r="BK203" i="95"/>
  <c r="BJ203" i="95"/>
  <c r="BI203" i="95"/>
  <c r="BH203" i="95"/>
  <c r="BG203" i="95"/>
  <c r="BF203" i="95"/>
  <c r="BE203" i="95"/>
  <c r="BD203" i="95"/>
  <c r="BC203" i="95"/>
  <c r="BB203" i="95"/>
  <c r="BA203" i="95"/>
  <c r="AZ203" i="95"/>
  <c r="AY203" i="95"/>
  <c r="AX203" i="95"/>
  <c r="AW203" i="95"/>
  <c r="AV203" i="95"/>
  <c r="AU203" i="95"/>
  <c r="AT203" i="95"/>
  <c r="AS203" i="95"/>
  <c r="AR203" i="95"/>
  <c r="AQ203" i="95"/>
  <c r="AP203" i="95"/>
  <c r="AO203" i="95"/>
  <c r="AN203" i="95"/>
  <c r="AM203" i="95"/>
  <c r="AL203" i="95"/>
  <c r="AK203" i="95"/>
  <c r="AJ203" i="95"/>
  <c r="AI203" i="95"/>
  <c r="AH203" i="95"/>
  <c r="AG203" i="95"/>
  <c r="AF203" i="95"/>
  <c r="AE203" i="95"/>
  <c r="AD203" i="95"/>
  <c r="AC203" i="95"/>
  <c r="AB203" i="95"/>
  <c r="AA203" i="95"/>
  <c r="Z203" i="95"/>
  <c r="Y203" i="95"/>
  <c r="X203" i="95"/>
  <c r="W203" i="95"/>
  <c r="V203" i="95"/>
  <c r="U203" i="95"/>
  <c r="T203" i="95"/>
  <c r="S203" i="95"/>
  <c r="R203" i="95"/>
  <c r="Q203" i="95"/>
  <c r="P203" i="95"/>
  <c r="O203" i="95"/>
  <c r="N203" i="95"/>
  <c r="M203" i="95"/>
  <c r="L203" i="95"/>
  <c r="K203" i="95"/>
  <c r="J203" i="95"/>
  <c r="I203" i="95"/>
  <c r="H203" i="95"/>
  <c r="G203" i="95"/>
  <c r="F203" i="95"/>
  <c r="E203" i="95"/>
  <c r="D203" i="95"/>
  <c r="DT71" i="95"/>
  <c r="DT310" i="95" s="1"/>
  <c r="DS71" i="95"/>
  <c r="DS310" i="95" s="1"/>
  <c r="DR71" i="95"/>
  <c r="DR310" i="95" s="1"/>
  <c r="DQ71" i="95"/>
  <c r="DQ310" i="95" s="1"/>
  <c r="DP71" i="95"/>
  <c r="DP310" i="95" s="1"/>
  <c r="DO71" i="95"/>
  <c r="DO310" i="95" s="1"/>
  <c r="DN71" i="95"/>
  <c r="DN310" i="95" s="1"/>
  <c r="DM71" i="95"/>
  <c r="DM310" i="95" s="1"/>
  <c r="DL71" i="95"/>
  <c r="DL310" i="95" s="1"/>
  <c r="DK71" i="95"/>
  <c r="DK310" i="95" s="1"/>
  <c r="DJ71" i="95"/>
  <c r="DJ310" i="95" s="1"/>
  <c r="DI71" i="95"/>
  <c r="DI310" i="95" s="1"/>
  <c r="DH71" i="95"/>
  <c r="DH310" i="95" s="1"/>
  <c r="DG71" i="95"/>
  <c r="DG310" i="95" s="1"/>
  <c r="DF71" i="95"/>
  <c r="DF310" i="95" s="1"/>
  <c r="DE71" i="95"/>
  <c r="DE310" i="95" s="1"/>
  <c r="DD71" i="95"/>
  <c r="DD310" i="95" s="1"/>
  <c r="DC71" i="95"/>
  <c r="DC310" i="95" s="1"/>
  <c r="DB71" i="95"/>
  <c r="DB310" i="95" s="1"/>
  <c r="DA71" i="95"/>
  <c r="DA310" i="95" s="1"/>
  <c r="CZ71" i="95"/>
  <c r="CZ310" i="95" s="1"/>
  <c r="CY71" i="95"/>
  <c r="CY310" i="95" s="1"/>
  <c r="CX71" i="95"/>
  <c r="CX310" i="95" s="1"/>
  <c r="CW71" i="95"/>
  <c r="CW310" i="95" s="1"/>
  <c r="CV71" i="95"/>
  <c r="CV310" i="95" s="1"/>
  <c r="CU71" i="95"/>
  <c r="CU310" i="95" s="1"/>
  <c r="CT71" i="95"/>
  <c r="CT310" i="95" s="1"/>
  <c r="CS71" i="95"/>
  <c r="CS310" i="95" s="1"/>
  <c r="CR71" i="95"/>
  <c r="CR310" i="95" s="1"/>
  <c r="CQ71" i="95"/>
  <c r="CQ310" i="95" s="1"/>
  <c r="CP71" i="95"/>
  <c r="CP310" i="95" s="1"/>
  <c r="CO71" i="95"/>
  <c r="CO310" i="95" s="1"/>
  <c r="CN71" i="95"/>
  <c r="CN310" i="95" s="1"/>
  <c r="CM71" i="95"/>
  <c r="CM310" i="95" s="1"/>
  <c r="CL71" i="95"/>
  <c r="CL310" i="95" s="1"/>
  <c r="CK71" i="95"/>
  <c r="CK310" i="95" s="1"/>
  <c r="CJ71" i="95"/>
  <c r="CJ310" i="95" s="1"/>
  <c r="CI71" i="95"/>
  <c r="CI310" i="95" s="1"/>
  <c r="CH71" i="95"/>
  <c r="CH310" i="95" s="1"/>
  <c r="CG71" i="95"/>
  <c r="CG310" i="95" s="1"/>
  <c r="CF71" i="95"/>
  <c r="CF310" i="95" s="1"/>
  <c r="CE71" i="95"/>
  <c r="CE310" i="95" s="1"/>
  <c r="CD71" i="95"/>
  <c r="CD310" i="95" s="1"/>
  <c r="CC71" i="95"/>
  <c r="CC310" i="95" s="1"/>
  <c r="CB71" i="95"/>
  <c r="CB310" i="95" s="1"/>
  <c r="CA71" i="95"/>
  <c r="CA310" i="95" s="1"/>
  <c r="BZ71" i="95"/>
  <c r="BZ310" i="95" s="1"/>
  <c r="BY71" i="95"/>
  <c r="BY310" i="95" s="1"/>
  <c r="BX71" i="95"/>
  <c r="BX310" i="95" s="1"/>
  <c r="BW71" i="95"/>
  <c r="BW310" i="95" s="1"/>
  <c r="BV71" i="95"/>
  <c r="BV310" i="95" s="1"/>
  <c r="BU71" i="95"/>
  <c r="BU310" i="95" s="1"/>
  <c r="BT71" i="95"/>
  <c r="BT310" i="95" s="1"/>
  <c r="BS71" i="95"/>
  <c r="BS310" i="95" s="1"/>
  <c r="BR71" i="95"/>
  <c r="BR310" i="95" s="1"/>
  <c r="BQ71" i="95"/>
  <c r="BQ310" i="95" s="1"/>
  <c r="BP71" i="95"/>
  <c r="BP310" i="95" s="1"/>
  <c r="BO71" i="95"/>
  <c r="BO310" i="95" s="1"/>
  <c r="BN71" i="95"/>
  <c r="BN310" i="95" s="1"/>
  <c r="BM71" i="95"/>
  <c r="BM310" i="95" s="1"/>
  <c r="BL71" i="95"/>
  <c r="BL310" i="95" s="1"/>
  <c r="BK71" i="95"/>
  <c r="BK310" i="95" s="1"/>
  <c r="BJ71" i="95"/>
  <c r="BJ310" i="95" s="1"/>
  <c r="BI71" i="95"/>
  <c r="BI310" i="95" s="1"/>
  <c r="BH71" i="95"/>
  <c r="BH310" i="95" s="1"/>
  <c r="BG71" i="95"/>
  <c r="BG310" i="95" s="1"/>
  <c r="BF71" i="95"/>
  <c r="BF310" i="95" s="1"/>
  <c r="BE71" i="95"/>
  <c r="BE310" i="95" s="1"/>
  <c r="BD71" i="95"/>
  <c r="BD310" i="95" s="1"/>
  <c r="BC71" i="95"/>
  <c r="BC310" i="95" s="1"/>
  <c r="BB71" i="95"/>
  <c r="BB310" i="95" s="1"/>
  <c r="BA71" i="95"/>
  <c r="BA310" i="95" s="1"/>
  <c r="AZ71" i="95"/>
  <c r="AZ310" i="95" s="1"/>
  <c r="AY71" i="95"/>
  <c r="AY310" i="95" s="1"/>
  <c r="AX71" i="95"/>
  <c r="AX310" i="95" s="1"/>
  <c r="AW71" i="95"/>
  <c r="AW310" i="95" s="1"/>
  <c r="AV71" i="95"/>
  <c r="AV310" i="95" s="1"/>
  <c r="AU71" i="95"/>
  <c r="AU310" i="95" s="1"/>
  <c r="AT71" i="95"/>
  <c r="AT310" i="95" s="1"/>
  <c r="AS71" i="95"/>
  <c r="AS310" i="95" s="1"/>
  <c r="AR71" i="95"/>
  <c r="AR310" i="95" s="1"/>
  <c r="AQ71" i="95"/>
  <c r="AQ310" i="95" s="1"/>
  <c r="AP71" i="95"/>
  <c r="AP310" i="95" s="1"/>
  <c r="AO71" i="95"/>
  <c r="AO310" i="95" s="1"/>
  <c r="AN71" i="95"/>
  <c r="AN310" i="95" s="1"/>
  <c r="AM71" i="95"/>
  <c r="AM310" i="95" s="1"/>
  <c r="AL71" i="95"/>
  <c r="AL310" i="95" s="1"/>
  <c r="AK71" i="95"/>
  <c r="AK310" i="95" s="1"/>
  <c r="AJ71" i="95"/>
  <c r="AJ310" i="95" s="1"/>
  <c r="AI71" i="95"/>
  <c r="AI310" i="95" s="1"/>
  <c r="AH71" i="95"/>
  <c r="AH310" i="95" s="1"/>
  <c r="AG71" i="95"/>
  <c r="AG310" i="95" s="1"/>
  <c r="AF71" i="95"/>
  <c r="AF310" i="95" s="1"/>
  <c r="AE71" i="95"/>
  <c r="AE310" i="95" s="1"/>
  <c r="AD71" i="95"/>
  <c r="AD310" i="95" s="1"/>
  <c r="AC71" i="95"/>
  <c r="AC310" i="95" s="1"/>
  <c r="AB71" i="95"/>
  <c r="AB310" i="95" s="1"/>
  <c r="AA71" i="95"/>
  <c r="AA310" i="95" s="1"/>
  <c r="Z71" i="95"/>
  <c r="Z310" i="95" s="1"/>
  <c r="Y71" i="95"/>
  <c r="Y310" i="95" s="1"/>
  <c r="X71" i="95"/>
  <c r="X310" i="95" s="1"/>
  <c r="W71" i="95"/>
  <c r="W310" i="95" s="1"/>
  <c r="V71" i="95"/>
  <c r="V310" i="95" s="1"/>
  <c r="U71" i="95"/>
  <c r="U310" i="95" s="1"/>
  <c r="T71" i="95"/>
  <c r="T310" i="95" s="1"/>
  <c r="S71" i="95"/>
  <c r="S310" i="95" s="1"/>
  <c r="R71" i="95"/>
  <c r="R310" i="95" s="1"/>
  <c r="Q71" i="95"/>
  <c r="Q310" i="95" s="1"/>
  <c r="P71" i="95"/>
  <c r="P310" i="95" s="1"/>
  <c r="O71" i="95"/>
  <c r="O310" i="95" s="1"/>
  <c r="N71" i="95"/>
  <c r="N310" i="95" s="1"/>
  <c r="M71" i="95"/>
  <c r="M310" i="95" s="1"/>
  <c r="L71" i="95"/>
  <c r="L310" i="95" s="1"/>
  <c r="K71" i="95"/>
  <c r="K310" i="95" s="1"/>
  <c r="J71" i="95"/>
  <c r="J310" i="95" s="1"/>
  <c r="I71" i="95"/>
  <c r="I310" i="95" s="1"/>
  <c r="H71" i="95"/>
  <c r="H310" i="95" s="1"/>
  <c r="G71" i="95"/>
  <c r="G310" i="95" s="1"/>
  <c r="F71" i="95"/>
  <c r="F310" i="95" s="1"/>
  <c r="E71" i="95"/>
  <c r="E310" i="95" s="1"/>
  <c r="D71" i="95"/>
  <c r="D310" i="95" s="1"/>
  <c r="DT83" i="95"/>
  <c r="DT311" i="95" s="1"/>
  <c r="DS83" i="95"/>
  <c r="DS311" i="95" s="1"/>
  <c r="DR83" i="95"/>
  <c r="DR311" i="95" s="1"/>
  <c r="DQ83" i="95"/>
  <c r="DQ311" i="95" s="1"/>
  <c r="DP83" i="95"/>
  <c r="DP311" i="95" s="1"/>
  <c r="DO83" i="95"/>
  <c r="DO311" i="95" s="1"/>
  <c r="DN83" i="95"/>
  <c r="DN311" i="95" s="1"/>
  <c r="DM83" i="95"/>
  <c r="DM311" i="95" s="1"/>
  <c r="DL83" i="95"/>
  <c r="DL311" i="95" s="1"/>
  <c r="DK83" i="95"/>
  <c r="DK311" i="95" s="1"/>
  <c r="DJ83" i="95"/>
  <c r="DJ311" i="95" s="1"/>
  <c r="DI83" i="95"/>
  <c r="DI311" i="95" s="1"/>
  <c r="DH83" i="95"/>
  <c r="DH311" i="95" s="1"/>
  <c r="DG83" i="95"/>
  <c r="DG311" i="95" s="1"/>
  <c r="DF83" i="95"/>
  <c r="DF311" i="95" s="1"/>
  <c r="DE83" i="95"/>
  <c r="DE311" i="95" s="1"/>
  <c r="DD83" i="95"/>
  <c r="DD311" i="95" s="1"/>
  <c r="DC83" i="95"/>
  <c r="DC311" i="95" s="1"/>
  <c r="DB83" i="95"/>
  <c r="DB311" i="95" s="1"/>
  <c r="DA83" i="95"/>
  <c r="DA311" i="95" s="1"/>
  <c r="CZ83" i="95"/>
  <c r="CZ311" i="95" s="1"/>
  <c r="CY83" i="95"/>
  <c r="CY311" i="95" s="1"/>
  <c r="CX83" i="95"/>
  <c r="CX311" i="95" s="1"/>
  <c r="CW83" i="95"/>
  <c r="CW311" i="95" s="1"/>
  <c r="CV83" i="95"/>
  <c r="CV311" i="95" s="1"/>
  <c r="CU83" i="95"/>
  <c r="CU311" i="95" s="1"/>
  <c r="CT83" i="95"/>
  <c r="CT311" i="95" s="1"/>
  <c r="CS83" i="95"/>
  <c r="CS311" i="95" s="1"/>
  <c r="CR83" i="95"/>
  <c r="CR311" i="95" s="1"/>
  <c r="CQ83" i="95"/>
  <c r="CQ311" i="95" s="1"/>
  <c r="CP83" i="95"/>
  <c r="CP311" i="95" s="1"/>
  <c r="CO83" i="95"/>
  <c r="CO311" i="95" s="1"/>
  <c r="CN83" i="95"/>
  <c r="CN311" i="95" s="1"/>
  <c r="CM83" i="95"/>
  <c r="CM311" i="95" s="1"/>
  <c r="CL83" i="95"/>
  <c r="CL311" i="95" s="1"/>
  <c r="CK83" i="95"/>
  <c r="CK311" i="95" s="1"/>
  <c r="CJ83" i="95"/>
  <c r="CJ311" i="95" s="1"/>
  <c r="CI83" i="95"/>
  <c r="CI311" i="95" s="1"/>
  <c r="CH83" i="95"/>
  <c r="CH311" i="95" s="1"/>
  <c r="CG83" i="95"/>
  <c r="CG311" i="95" s="1"/>
  <c r="CF83" i="95"/>
  <c r="CF311" i="95" s="1"/>
  <c r="CE83" i="95"/>
  <c r="CE311" i="95" s="1"/>
  <c r="CD83" i="95"/>
  <c r="CD311" i="95" s="1"/>
  <c r="CC83" i="95"/>
  <c r="CC311" i="95" s="1"/>
  <c r="CB83" i="95"/>
  <c r="CB311" i="95" s="1"/>
  <c r="CA83" i="95"/>
  <c r="CA311" i="95" s="1"/>
  <c r="BZ83" i="95"/>
  <c r="BZ311" i="95" s="1"/>
  <c r="BY83" i="95"/>
  <c r="BY311" i="95" s="1"/>
  <c r="BX83" i="95"/>
  <c r="BX311" i="95" s="1"/>
  <c r="BW83" i="95"/>
  <c r="BW311" i="95" s="1"/>
  <c r="BV83" i="95"/>
  <c r="BV311" i="95" s="1"/>
  <c r="BU83" i="95"/>
  <c r="BU311" i="95" s="1"/>
  <c r="BT83" i="95"/>
  <c r="BT311" i="95" s="1"/>
  <c r="BS83" i="95"/>
  <c r="BS311" i="95" s="1"/>
  <c r="BR83" i="95"/>
  <c r="BR311" i="95" s="1"/>
  <c r="BQ83" i="95"/>
  <c r="BQ311" i="95" s="1"/>
  <c r="BP83" i="95"/>
  <c r="BP311" i="95" s="1"/>
  <c r="BO83" i="95"/>
  <c r="BO311" i="95" s="1"/>
  <c r="BN83" i="95"/>
  <c r="BN311" i="95" s="1"/>
  <c r="BM83" i="95"/>
  <c r="BM311" i="95" s="1"/>
  <c r="BL83" i="95"/>
  <c r="BL311" i="95" s="1"/>
  <c r="BK83" i="95"/>
  <c r="BK311" i="95" s="1"/>
  <c r="BJ83" i="95"/>
  <c r="BJ311" i="95" s="1"/>
  <c r="BI83" i="95"/>
  <c r="BI311" i="95" s="1"/>
  <c r="BH83" i="95"/>
  <c r="BH311" i="95" s="1"/>
  <c r="BG83" i="95"/>
  <c r="BG311" i="95" s="1"/>
  <c r="BF83" i="95"/>
  <c r="BF311" i="95" s="1"/>
  <c r="BE83" i="95"/>
  <c r="BE311" i="95" s="1"/>
  <c r="BD83" i="95"/>
  <c r="BD311" i="95" s="1"/>
  <c r="BC83" i="95"/>
  <c r="BC311" i="95" s="1"/>
  <c r="BB83" i="95"/>
  <c r="BB311" i="95" s="1"/>
  <c r="BA83" i="95"/>
  <c r="BA311" i="95" s="1"/>
  <c r="AZ83" i="95"/>
  <c r="AZ311" i="95" s="1"/>
  <c r="AY83" i="95"/>
  <c r="AY311" i="95" s="1"/>
  <c r="AX83" i="95"/>
  <c r="AX311" i="95" s="1"/>
  <c r="AW83" i="95"/>
  <c r="AW311" i="95" s="1"/>
  <c r="AV83" i="95"/>
  <c r="AV311" i="95" s="1"/>
  <c r="AU83" i="95"/>
  <c r="AU311" i="95" s="1"/>
  <c r="AT83" i="95"/>
  <c r="AT311" i="95" s="1"/>
  <c r="AS83" i="95"/>
  <c r="AS311" i="95" s="1"/>
  <c r="AR83" i="95"/>
  <c r="AR311" i="95" s="1"/>
  <c r="AQ83" i="95"/>
  <c r="AQ311" i="95" s="1"/>
  <c r="AP83" i="95"/>
  <c r="AP311" i="95" s="1"/>
  <c r="AO83" i="95"/>
  <c r="AO311" i="95" s="1"/>
  <c r="AN83" i="95"/>
  <c r="AN311" i="95" s="1"/>
  <c r="AM83" i="95"/>
  <c r="AM311" i="95" s="1"/>
  <c r="AL83" i="95"/>
  <c r="AL311" i="95" s="1"/>
  <c r="AK83" i="95"/>
  <c r="AK311" i="95" s="1"/>
  <c r="AJ83" i="95"/>
  <c r="AJ311" i="95" s="1"/>
  <c r="AI83" i="95"/>
  <c r="AI311" i="95" s="1"/>
  <c r="AH83" i="95"/>
  <c r="AH311" i="95" s="1"/>
  <c r="AG83" i="95"/>
  <c r="AG311" i="95" s="1"/>
  <c r="AF83" i="95"/>
  <c r="AF311" i="95" s="1"/>
  <c r="AE83" i="95"/>
  <c r="AE311" i="95" s="1"/>
  <c r="AD83" i="95"/>
  <c r="AD311" i="95" s="1"/>
  <c r="AC83" i="95"/>
  <c r="AC311" i="95" s="1"/>
  <c r="AB83" i="95"/>
  <c r="AB311" i="95" s="1"/>
  <c r="AA83" i="95"/>
  <c r="AA311" i="95" s="1"/>
  <c r="Z83" i="95"/>
  <c r="Z311" i="95" s="1"/>
  <c r="Y83" i="95"/>
  <c r="Y311" i="95" s="1"/>
  <c r="X83" i="95"/>
  <c r="X311" i="95" s="1"/>
  <c r="W83" i="95"/>
  <c r="W311" i="95" s="1"/>
  <c r="V83" i="95"/>
  <c r="V311" i="95" s="1"/>
  <c r="U83" i="95"/>
  <c r="U311" i="95" s="1"/>
  <c r="T83" i="95"/>
  <c r="T311" i="95" s="1"/>
  <c r="S83" i="95"/>
  <c r="S311" i="95" s="1"/>
  <c r="R83" i="95"/>
  <c r="R311" i="95" s="1"/>
  <c r="Q83" i="95"/>
  <c r="Q311" i="95" s="1"/>
  <c r="P83" i="95"/>
  <c r="P311" i="95" s="1"/>
  <c r="O83" i="95"/>
  <c r="O311" i="95" s="1"/>
  <c r="N83" i="95"/>
  <c r="N311" i="95" s="1"/>
  <c r="M83" i="95"/>
  <c r="M311" i="95" s="1"/>
  <c r="L83" i="95"/>
  <c r="L311" i="95" s="1"/>
  <c r="K83" i="95"/>
  <c r="K311" i="95" s="1"/>
  <c r="J83" i="95"/>
  <c r="J311" i="95" s="1"/>
  <c r="I83" i="95"/>
  <c r="I311" i="95" s="1"/>
  <c r="H83" i="95"/>
  <c r="H311" i="95" s="1"/>
  <c r="G83" i="95"/>
  <c r="G311" i="95" s="1"/>
  <c r="F83" i="95"/>
  <c r="F311" i="95" s="1"/>
  <c r="E83" i="95"/>
  <c r="E311" i="95" s="1"/>
  <c r="D83" i="95"/>
  <c r="D311" i="95" s="1"/>
  <c r="DT138" i="95"/>
  <c r="DT314" i="95" s="1"/>
  <c r="DS138" i="95"/>
  <c r="DS314" i="95" s="1"/>
  <c r="DR138" i="95"/>
  <c r="DR314" i="95" s="1"/>
  <c r="DQ138" i="95"/>
  <c r="DQ314" i="95" s="1"/>
  <c r="DP138" i="95"/>
  <c r="DP314" i="95" s="1"/>
  <c r="DO138" i="95"/>
  <c r="DO314" i="95" s="1"/>
  <c r="DN138" i="95"/>
  <c r="DN314" i="95" s="1"/>
  <c r="DM138" i="95"/>
  <c r="DM314" i="95" s="1"/>
  <c r="DL138" i="95"/>
  <c r="DL314" i="95" s="1"/>
  <c r="DK138" i="95"/>
  <c r="DK314" i="95" s="1"/>
  <c r="DJ138" i="95"/>
  <c r="DJ314" i="95" s="1"/>
  <c r="DI138" i="95"/>
  <c r="DI314" i="95" s="1"/>
  <c r="DH138" i="95"/>
  <c r="DH314" i="95" s="1"/>
  <c r="DG138" i="95"/>
  <c r="DG314" i="95" s="1"/>
  <c r="DF138" i="95"/>
  <c r="DF314" i="95" s="1"/>
  <c r="DE138" i="95"/>
  <c r="DE314" i="95" s="1"/>
  <c r="DD138" i="95"/>
  <c r="DD314" i="95" s="1"/>
  <c r="DC138" i="95"/>
  <c r="DC314" i="95" s="1"/>
  <c r="DB138" i="95"/>
  <c r="DB314" i="95" s="1"/>
  <c r="DA138" i="95"/>
  <c r="DA314" i="95" s="1"/>
  <c r="CZ138" i="95"/>
  <c r="CZ314" i="95" s="1"/>
  <c r="CY138" i="95"/>
  <c r="CY314" i="95" s="1"/>
  <c r="CX138" i="95"/>
  <c r="CX314" i="95" s="1"/>
  <c r="CW138" i="95"/>
  <c r="CW314" i="95" s="1"/>
  <c r="CV138" i="95"/>
  <c r="CV314" i="95" s="1"/>
  <c r="CU138" i="95"/>
  <c r="CU314" i="95" s="1"/>
  <c r="CT138" i="95"/>
  <c r="CT314" i="95" s="1"/>
  <c r="CS138" i="95"/>
  <c r="CS314" i="95" s="1"/>
  <c r="CR138" i="95"/>
  <c r="CR314" i="95" s="1"/>
  <c r="CQ138" i="95"/>
  <c r="CQ314" i="95" s="1"/>
  <c r="CP138" i="95"/>
  <c r="CP314" i="95" s="1"/>
  <c r="CO138" i="95"/>
  <c r="CO314" i="95" s="1"/>
  <c r="CN138" i="95"/>
  <c r="CN314" i="95" s="1"/>
  <c r="CM138" i="95"/>
  <c r="CM314" i="95" s="1"/>
  <c r="CL138" i="95"/>
  <c r="CL314" i="95" s="1"/>
  <c r="CK138" i="95"/>
  <c r="CK314" i="95" s="1"/>
  <c r="CJ138" i="95"/>
  <c r="CJ314" i="95" s="1"/>
  <c r="CI138" i="95"/>
  <c r="CI314" i="95" s="1"/>
  <c r="CH138" i="95"/>
  <c r="CH314" i="95" s="1"/>
  <c r="CG138" i="95"/>
  <c r="CG314" i="95" s="1"/>
  <c r="CF138" i="95"/>
  <c r="CF314" i="95" s="1"/>
  <c r="CE138" i="95"/>
  <c r="CE314" i="95" s="1"/>
  <c r="CD138" i="95"/>
  <c r="CD314" i="95" s="1"/>
  <c r="CC138" i="95"/>
  <c r="CC314" i="95" s="1"/>
  <c r="CB138" i="95"/>
  <c r="CB314" i="95" s="1"/>
  <c r="CA138" i="95"/>
  <c r="CA314" i="95" s="1"/>
  <c r="BZ138" i="95"/>
  <c r="BZ314" i="95" s="1"/>
  <c r="BY138" i="95"/>
  <c r="BY314" i="95" s="1"/>
  <c r="BX138" i="95"/>
  <c r="BX314" i="95" s="1"/>
  <c r="BW138" i="95"/>
  <c r="BW314" i="95" s="1"/>
  <c r="BV138" i="95"/>
  <c r="BV314" i="95" s="1"/>
  <c r="BU138" i="95"/>
  <c r="BU314" i="95" s="1"/>
  <c r="BT138" i="95"/>
  <c r="BT314" i="95" s="1"/>
  <c r="BS138" i="95"/>
  <c r="BS314" i="95" s="1"/>
  <c r="BR138" i="95"/>
  <c r="BR314" i="95" s="1"/>
  <c r="BQ138" i="95"/>
  <c r="BQ314" i="95" s="1"/>
  <c r="BP138" i="95"/>
  <c r="BP314" i="95" s="1"/>
  <c r="BO138" i="95"/>
  <c r="BO314" i="95" s="1"/>
  <c r="BN138" i="95"/>
  <c r="BN314" i="95" s="1"/>
  <c r="BM138" i="95"/>
  <c r="BM314" i="95" s="1"/>
  <c r="BL138" i="95"/>
  <c r="BL314" i="95" s="1"/>
  <c r="BK138" i="95"/>
  <c r="BK314" i="95" s="1"/>
  <c r="BJ138" i="95"/>
  <c r="BJ314" i="95" s="1"/>
  <c r="BI138" i="95"/>
  <c r="BI314" i="95" s="1"/>
  <c r="BH138" i="95"/>
  <c r="BH314" i="95" s="1"/>
  <c r="BG138" i="95"/>
  <c r="BG314" i="95" s="1"/>
  <c r="BF138" i="95"/>
  <c r="BF314" i="95" s="1"/>
  <c r="BE138" i="95"/>
  <c r="BE314" i="95" s="1"/>
  <c r="BD138" i="95"/>
  <c r="BD314" i="95" s="1"/>
  <c r="BC138" i="95"/>
  <c r="BC314" i="95" s="1"/>
  <c r="BB138" i="95"/>
  <c r="BB314" i="95" s="1"/>
  <c r="BA138" i="95"/>
  <c r="BA314" i="95" s="1"/>
  <c r="AZ138" i="95"/>
  <c r="AZ314" i="95" s="1"/>
  <c r="AY138" i="95"/>
  <c r="AY314" i="95" s="1"/>
  <c r="AX138" i="95"/>
  <c r="AX314" i="95" s="1"/>
  <c r="AW138" i="95"/>
  <c r="AW314" i="95" s="1"/>
  <c r="AV138" i="95"/>
  <c r="AV314" i="95" s="1"/>
  <c r="AU138" i="95"/>
  <c r="AU314" i="95" s="1"/>
  <c r="AT138" i="95"/>
  <c r="AT314" i="95" s="1"/>
  <c r="AS138" i="95"/>
  <c r="AS314" i="95" s="1"/>
  <c r="AR138" i="95"/>
  <c r="AR314" i="95" s="1"/>
  <c r="AQ138" i="95"/>
  <c r="AQ314" i="95" s="1"/>
  <c r="AP138" i="95"/>
  <c r="AP314" i="95" s="1"/>
  <c r="AO138" i="95"/>
  <c r="AO314" i="95" s="1"/>
  <c r="AN138" i="95"/>
  <c r="AN314" i="95" s="1"/>
  <c r="AM138" i="95"/>
  <c r="AM314" i="95" s="1"/>
  <c r="AL138" i="95"/>
  <c r="AL314" i="95" s="1"/>
  <c r="AK138" i="95"/>
  <c r="AK314" i="95" s="1"/>
  <c r="AJ138" i="95"/>
  <c r="AJ314" i="95" s="1"/>
  <c r="AI138" i="95"/>
  <c r="AI314" i="95" s="1"/>
  <c r="AH138" i="95"/>
  <c r="AH314" i="95" s="1"/>
  <c r="AG138" i="95"/>
  <c r="AG314" i="95" s="1"/>
  <c r="AF138" i="95"/>
  <c r="AF314" i="95" s="1"/>
  <c r="AE138" i="95"/>
  <c r="AE314" i="95" s="1"/>
  <c r="AD138" i="95"/>
  <c r="AD314" i="95" s="1"/>
  <c r="AC138" i="95"/>
  <c r="AC314" i="95" s="1"/>
  <c r="AB138" i="95"/>
  <c r="AB314" i="95" s="1"/>
  <c r="AA138" i="95"/>
  <c r="AA314" i="95" s="1"/>
  <c r="Z138" i="95"/>
  <c r="Z314" i="95" s="1"/>
  <c r="Y138" i="95"/>
  <c r="Y314" i="95" s="1"/>
  <c r="X138" i="95"/>
  <c r="X314" i="95" s="1"/>
  <c r="W138" i="95"/>
  <c r="W314" i="95" s="1"/>
  <c r="V138" i="95"/>
  <c r="V314" i="95" s="1"/>
  <c r="U138" i="95"/>
  <c r="U314" i="95" s="1"/>
  <c r="T138" i="95"/>
  <c r="T314" i="95" s="1"/>
  <c r="S138" i="95"/>
  <c r="S314" i="95" s="1"/>
  <c r="R138" i="95"/>
  <c r="R314" i="95" s="1"/>
  <c r="Q138" i="95"/>
  <c r="Q314" i="95" s="1"/>
  <c r="P138" i="95"/>
  <c r="P314" i="95" s="1"/>
  <c r="O138" i="95"/>
  <c r="O314" i="95" s="1"/>
  <c r="N138" i="95"/>
  <c r="N314" i="95" s="1"/>
  <c r="M138" i="95"/>
  <c r="M314" i="95" s="1"/>
  <c r="L138" i="95"/>
  <c r="L314" i="95" s="1"/>
  <c r="K138" i="95"/>
  <c r="K314" i="95" s="1"/>
  <c r="J138" i="95"/>
  <c r="J314" i="95" s="1"/>
  <c r="I138" i="95"/>
  <c r="I314" i="95" s="1"/>
  <c r="H138" i="95"/>
  <c r="H314" i="95" s="1"/>
  <c r="G138" i="95"/>
  <c r="G314" i="95" s="1"/>
  <c r="F138" i="95"/>
  <c r="F314" i="95" s="1"/>
  <c r="E138" i="95"/>
  <c r="E314" i="95" s="1"/>
  <c r="D138" i="95"/>
  <c r="D314" i="95" s="1"/>
  <c r="DT160" i="95"/>
  <c r="DT315" i="95" s="1"/>
  <c r="DS160" i="95"/>
  <c r="DS315" i="95" s="1"/>
  <c r="DR160" i="95"/>
  <c r="DR315" i="95" s="1"/>
  <c r="DQ160" i="95"/>
  <c r="DQ315" i="95" s="1"/>
  <c r="DP160" i="95"/>
  <c r="DP315" i="95" s="1"/>
  <c r="DO160" i="95"/>
  <c r="DO315" i="95" s="1"/>
  <c r="DN160" i="95"/>
  <c r="DN315" i="95" s="1"/>
  <c r="DM160" i="95"/>
  <c r="DM315" i="95" s="1"/>
  <c r="DL160" i="95"/>
  <c r="DL315" i="95" s="1"/>
  <c r="DK160" i="95"/>
  <c r="DK315" i="95" s="1"/>
  <c r="DJ160" i="95"/>
  <c r="DJ315" i="95" s="1"/>
  <c r="DI160" i="95"/>
  <c r="DI315" i="95" s="1"/>
  <c r="DH160" i="95"/>
  <c r="DH315" i="95" s="1"/>
  <c r="DG160" i="95"/>
  <c r="DG315" i="95" s="1"/>
  <c r="DF160" i="95"/>
  <c r="DF315" i="95" s="1"/>
  <c r="DE160" i="95"/>
  <c r="DE315" i="95" s="1"/>
  <c r="DD160" i="95"/>
  <c r="DD315" i="95" s="1"/>
  <c r="DC160" i="95"/>
  <c r="DC315" i="95" s="1"/>
  <c r="DB160" i="95"/>
  <c r="DB315" i="95" s="1"/>
  <c r="DA160" i="95"/>
  <c r="DA315" i="95" s="1"/>
  <c r="CZ160" i="95"/>
  <c r="CZ315" i="95" s="1"/>
  <c r="CY160" i="95"/>
  <c r="CY315" i="95" s="1"/>
  <c r="CX160" i="95"/>
  <c r="CX315" i="95" s="1"/>
  <c r="CW160" i="95"/>
  <c r="CW315" i="95" s="1"/>
  <c r="CV160" i="95"/>
  <c r="CV315" i="95" s="1"/>
  <c r="CU160" i="95"/>
  <c r="CU315" i="95" s="1"/>
  <c r="CT160" i="95"/>
  <c r="CT315" i="95" s="1"/>
  <c r="CS160" i="95"/>
  <c r="CS315" i="95" s="1"/>
  <c r="CR160" i="95"/>
  <c r="CR315" i="95" s="1"/>
  <c r="CQ160" i="95"/>
  <c r="CQ315" i="95" s="1"/>
  <c r="CP160" i="95"/>
  <c r="CP315" i="95" s="1"/>
  <c r="CO160" i="95"/>
  <c r="CO315" i="95" s="1"/>
  <c r="CN160" i="95"/>
  <c r="CN315" i="95" s="1"/>
  <c r="CM160" i="95"/>
  <c r="CM315" i="95" s="1"/>
  <c r="CL160" i="95"/>
  <c r="CL315" i="95" s="1"/>
  <c r="CK160" i="95"/>
  <c r="CK315" i="95" s="1"/>
  <c r="CJ160" i="95"/>
  <c r="CJ315" i="95" s="1"/>
  <c r="CI160" i="95"/>
  <c r="CI315" i="95" s="1"/>
  <c r="CH160" i="95"/>
  <c r="CH315" i="95" s="1"/>
  <c r="CG160" i="95"/>
  <c r="CG315" i="95" s="1"/>
  <c r="CF160" i="95"/>
  <c r="CF315" i="95" s="1"/>
  <c r="CE160" i="95"/>
  <c r="CE315" i="95" s="1"/>
  <c r="CD160" i="95"/>
  <c r="CD315" i="95" s="1"/>
  <c r="CC160" i="95"/>
  <c r="CC315" i="95" s="1"/>
  <c r="CB160" i="95"/>
  <c r="CB315" i="95" s="1"/>
  <c r="CA160" i="95"/>
  <c r="CA315" i="95" s="1"/>
  <c r="BZ160" i="95"/>
  <c r="BZ315" i="95" s="1"/>
  <c r="BY160" i="95"/>
  <c r="BY315" i="95" s="1"/>
  <c r="BX160" i="95"/>
  <c r="BX315" i="95" s="1"/>
  <c r="BW160" i="95"/>
  <c r="BW315" i="95" s="1"/>
  <c r="BV160" i="95"/>
  <c r="BV315" i="95" s="1"/>
  <c r="BU160" i="95"/>
  <c r="BU315" i="95" s="1"/>
  <c r="BT160" i="95"/>
  <c r="BT315" i="95" s="1"/>
  <c r="BS160" i="95"/>
  <c r="BS315" i="95" s="1"/>
  <c r="BR160" i="95"/>
  <c r="BR315" i="95" s="1"/>
  <c r="BQ160" i="95"/>
  <c r="BQ315" i="95" s="1"/>
  <c r="BP160" i="95"/>
  <c r="BP315" i="95" s="1"/>
  <c r="BO160" i="95"/>
  <c r="BO315" i="95" s="1"/>
  <c r="BN160" i="95"/>
  <c r="BN315" i="95" s="1"/>
  <c r="BM160" i="95"/>
  <c r="BM315" i="95" s="1"/>
  <c r="BL160" i="95"/>
  <c r="BL315" i="95" s="1"/>
  <c r="BK160" i="95"/>
  <c r="BK315" i="95" s="1"/>
  <c r="BJ160" i="95"/>
  <c r="BJ315" i="95" s="1"/>
  <c r="BI160" i="95"/>
  <c r="BI315" i="95" s="1"/>
  <c r="BH160" i="95"/>
  <c r="BH315" i="95" s="1"/>
  <c r="BG160" i="95"/>
  <c r="BG315" i="95" s="1"/>
  <c r="BF160" i="95"/>
  <c r="BF315" i="95" s="1"/>
  <c r="BE160" i="95"/>
  <c r="BE315" i="95" s="1"/>
  <c r="BD160" i="95"/>
  <c r="BD315" i="95" s="1"/>
  <c r="BC160" i="95"/>
  <c r="BC315" i="95" s="1"/>
  <c r="BB160" i="95"/>
  <c r="BB315" i="95" s="1"/>
  <c r="BA160" i="95"/>
  <c r="BA315" i="95" s="1"/>
  <c r="AZ160" i="95"/>
  <c r="AZ315" i="95" s="1"/>
  <c r="AY160" i="95"/>
  <c r="AY315" i="95" s="1"/>
  <c r="AX160" i="95"/>
  <c r="AX315" i="95" s="1"/>
  <c r="AW160" i="95"/>
  <c r="AW315" i="95" s="1"/>
  <c r="AV160" i="95"/>
  <c r="AV315" i="95" s="1"/>
  <c r="AU160" i="95"/>
  <c r="AU315" i="95" s="1"/>
  <c r="AT160" i="95"/>
  <c r="AT315" i="95" s="1"/>
  <c r="AS160" i="95"/>
  <c r="AS315" i="95" s="1"/>
  <c r="AR160" i="95"/>
  <c r="AR315" i="95" s="1"/>
  <c r="AQ160" i="95"/>
  <c r="AQ315" i="95" s="1"/>
  <c r="AP160" i="95"/>
  <c r="AP315" i="95" s="1"/>
  <c r="AO160" i="95"/>
  <c r="AO315" i="95" s="1"/>
  <c r="AN160" i="95"/>
  <c r="AN315" i="95" s="1"/>
  <c r="AM160" i="95"/>
  <c r="AM315" i="95" s="1"/>
  <c r="AL160" i="95"/>
  <c r="AL315" i="95" s="1"/>
  <c r="AK160" i="95"/>
  <c r="AK315" i="95" s="1"/>
  <c r="AJ160" i="95"/>
  <c r="AJ315" i="95" s="1"/>
  <c r="AI160" i="95"/>
  <c r="AI315" i="95" s="1"/>
  <c r="AH160" i="95"/>
  <c r="AH315" i="95" s="1"/>
  <c r="AG160" i="95"/>
  <c r="AG315" i="95" s="1"/>
  <c r="AF160" i="95"/>
  <c r="AF315" i="95" s="1"/>
  <c r="AE160" i="95"/>
  <c r="AE315" i="95" s="1"/>
  <c r="AD160" i="95"/>
  <c r="AD315" i="95" s="1"/>
  <c r="AC160" i="95"/>
  <c r="AC315" i="95" s="1"/>
  <c r="AB160" i="95"/>
  <c r="AB315" i="95" s="1"/>
  <c r="AA160" i="95"/>
  <c r="AA315" i="95" s="1"/>
  <c r="Z160" i="95"/>
  <c r="Z315" i="95" s="1"/>
  <c r="Y160" i="95"/>
  <c r="Y315" i="95" s="1"/>
  <c r="X160" i="95"/>
  <c r="X315" i="95" s="1"/>
  <c r="W160" i="95"/>
  <c r="W315" i="95" s="1"/>
  <c r="V160" i="95"/>
  <c r="V315" i="95" s="1"/>
  <c r="U160" i="95"/>
  <c r="U315" i="95" s="1"/>
  <c r="T160" i="95"/>
  <c r="T315" i="95" s="1"/>
  <c r="S160" i="95"/>
  <c r="S315" i="95" s="1"/>
  <c r="R160" i="95"/>
  <c r="R315" i="95" s="1"/>
  <c r="Q160" i="95"/>
  <c r="Q315" i="95" s="1"/>
  <c r="P160" i="95"/>
  <c r="P315" i="95" s="1"/>
  <c r="O160" i="95"/>
  <c r="O315" i="95" s="1"/>
  <c r="N160" i="95"/>
  <c r="N315" i="95" s="1"/>
  <c r="M160" i="95"/>
  <c r="M315" i="95" s="1"/>
  <c r="L160" i="95"/>
  <c r="L315" i="95" s="1"/>
  <c r="K160" i="95"/>
  <c r="K315" i="95" s="1"/>
  <c r="J160" i="95"/>
  <c r="J315" i="95" s="1"/>
  <c r="I160" i="95"/>
  <c r="I315" i="95" s="1"/>
  <c r="H160" i="95"/>
  <c r="H315" i="95" s="1"/>
  <c r="G160" i="95"/>
  <c r="G315" i="95" s="1"/>
  <c r="F160" i="95"/>
  <c r="F315" i="95" s="1"/>
  <c r="E160" i="95"/>
  <c r="E315" i="95" s="1"/>
  <c r="D160" i="95"/>
  <c r="D315" i="95" s="1"/>
  <c r="DT186" i="95"/>
  <c r="DT316" i="95" s="1"/>
  <c r="DS186" i="95"/>
  <c r="DS316" i="95" s="1"/>
  <c r="DR186" i="95"/>
  <c r="DR316" i="95" s="1"/>
  <c r="DQ186" i="95"/>
  <c r="DQ316" i="95" s="1"/>
  <c r="DP186" i="95"/>
  <c r="DP316" i="95" s="1"/>
  <c r="DO186" i="95"/>
  <c r="DO316" i="95" s="1"/>
  <c r="DN186" i="95"/>
  <c r="DN316" i="95" s="1"/>
  <c r="DM186" i="95"/>
  <c r="DM316" i="95" s="1"/>
  <c r="DL186" i="95"/>
  <c r="DL316" i="95" s="1"/>
  <c r="DK186" i="95"/>
  <c r="DK316" i="95" s="1"/>
  <c r="DJ186" i="95"/>
  <c r="DJ316" i="95" s="1"/>
  <c r="DI186" i="95"/>
  <c r="DI316" i="95" s="1"/>
  <c r="DH186" i="95"/>
  <c r="DH316" i="95" s="1"/>
  <c r="DG186" i="95"/>
  <c r="DG316" i="95" s="1"/>
  <c r="DF186" i="95"/>
  <c r="DF316" i="95" s="1"/>
  <c r="DE186" i="95"/>
  <c r="DE316" i="95" s="1"/>
  <c r="DD186" i="95"/>
  <c r="DD316" i="95" s="1"/>
  <c r="DC186" i="95"/>
  <c r="DC316" i="95" s="1"/>
  <c r="DB186" i="95"/>
  <c r="DB316" i="95" s="1"/>
  <c r="DA186" i="95"/>
  <c r="DA316" i="95" s="1"/>
  <c r="CZ186" i="95"/>
  <c r="CZ316" i="95" s="1"/>
  <c r="CY186" i="95"/>
  <c r="CY316" i="95" s="1"/>
  <c r="CX186" i="95"/>
  <c r="CX316" i="95" s="1"/>
  <c r="CW186" i="95"/>
  <c r="CW316" i="95" s="1"/>
  <c r="CV186" i="95"/>
  <c r="CV316" i="95" s="1"/>
  <c r="CU186" i="95"/>
  <c r="CU316" i="95" s="1"/>
  <c r="CT186" i="95"/>
  <c r="CT316" i="95" s="1"/>
  <c r="CS186" i="95"/>
  <c r="CS316" i="95" s="1"/>
  <c r="CR186" i="95"/>
  <c r="CR316" i="95" s="1"/>
  <c r="CQ186" i="95"/>
  <c r="CQ316" i="95" s="1"/>
  <c r="CP186" i="95"/>
  <c r="CP316" i="95" s="1"/>
  <c r="CO186" i="95"/>
  <c r="CO316" i="95" s="1"/>
  <c r="CN186" i="95"/>
  <c r="CN316" i="95" s="1"/>
  <c r="CM186" i="95"/>
  <c r="CM316" i="95" s="1"/>
  <c r="CL186" i="95"/>
  <c r="CL316" i="95" s="1"/>
  <c r="CK186" i="95"/>
  <c r="CK316" i="95" s="1"/>
  <c r="CJ186" i="95"/>
  <c r="CJ316" i="95" s="1"/>
  <c r="CI186" i="95"/>
  <c r="CI316" i="95" s="1"/>
  <c r="CH186" i="95"/>
  <c r="CH316" i="95" s="1"/>
  <c r="CG186" i="95"/>
  <c r="CG316" i="95" s="1"/>
  <c r="CF186" i="95"/>
  <c r="CF316" i="95" s="1"/>
  <c r="CE186" i="95"/>
  <c r="CE316" i="95" s="1"/>
  <c r="CD186" i="95"/>
  <c r="CD316" i="95" s="1"/>
  <c r="CC186" i="95"/>
  <c r="CC316" i="95" s="1"/>
  <c r="CB186" i="95"/>
  <c r="CB316" i="95" s="1"/>
  <c r="CA186" i="95"/>
  <c r="CA316" i="95" s="1"/>
  <c r="BZ186" i="95"/>
  <c r="BZ316" i="95" s="1"/>
  <c r="BY186" i="95"/>
  <c r="BY316" i="95" s="1"/>
  <c r="BX186" i="95"/>
  <c r="BX316" i="95" s="1"/>
  <c r="BW186" i="95"/>
  <c r="BW316" i="95" s="1"/>
  <c r="BV186" i="95"/>
  <c r="BV316" i="95" s="1"/>
  <c r="BU186" i="95"/>
  <c r="BU316" i="95" s="1"/>
  <c r="BT186" i="95"/>
  <c r="BT316" i="95" s="1"/>
  <c r="BS186" i="95"/>
  <c r="BS316" i="95" s="1"/>
  <c r="BR186" i="95"/>
  <c r="BR316" i="95" s="1"/>
  <c r="BQ186" i="95"/>
  <c r="BQ316" i="95" s="1"/>
  <c r="BP186" i="95"/>
  <c r="BP316" i="95" s="1"/>
  <c r="BO186" i="95"/>
  <c r="BO316" i="95" s="1"/>
  <c r="BN186" i="95"/>
  <c r="BN316" i="95" s="1"/>
  <c r="BM186" i="95"/>
  <c r="BM316" i="95" s="1"/>
  <c r="BL186" i="95"/>
  <c r="BL316" i="95" s="1"/>
  <c r="BK186" i="95"/>
  <c r="BK316" i="95" s="1"/>
  <c r="BJ186" i="95"/>
  <c r="BJ316" i="95" s="1"/>
  <c r="BI186" i="95"/>
  <c r="BI316" i="95" s="1"/>
  <c r="BH186" i="95"/>
  <c r="BH316" i="95" s="1"/>
  <c r="BG186" i="95"/>
  <c r="BG316" i="95" s="1"/>
  <c r="BF186" i="95"/>
  <c r="BF316" i="95" s="1"/>
  <c r="BE186" i="95"/>
  <c r="BE316" i="95" s="1"/>
  <c r="BD186" i="95"/>
  <c r="BD316" i="95" s="1"/>
  <c r="BC186" i="95"/>
  <c r="BC316" i="95" s="1"/>
  <c r="BB186" i="95"/>
  <c r="BB316" i="95" s="1"/>
  <c r="BA186" i="95"/>
  <c r="BA316" i="95" s="1"/>
  <c r="AZ186" i="95"/>
  <c r="AZ316" i="95" s="1"/>
  <c r="AY186" i="95"/>
  <c r="AY316" i="95" s="1"/>
  <c r="AX186" i="95"/>
  <c r="AX316" i="95" s="1"/>
  <c r="AW186" i="95"/>
  <c r="AW316" i="95" s="1"/>
  <c r="AV186" i="95"/>
  <c r="AV316" i="95" s="1"/>
  <c r="AU186" i="95"/>
  <c r="AU316" i="95" s="1"/>
  <c r="AT186" i="95"/>
  <c r="AT316" i="95" s="1"/>
  <c r="AS186" i="95"/>
  <c r="AS316" i="95" s="1"/>
  <c r="AR186" i="95"/>
  <c r="AR316" i="95" s="1"/>
  <c r="AQ186" i="95"/>
  <c r="AQ316" i="95" s="1"/>
  <c r="AP186" i="95"/>
  <c r="AP316" i="95" s="1"/>
  <c r="AO186" i="95"/>
  <c r="AO316" i="95" s="1"/>
  <c r="AN186" i="95"/>
  <c r="AN316" i="95" s="1"/>
  <c r="AM186" i="95"/>
  <c r="AM316" i="95" s="1"/>
  <c r="AL186" i="95"/>
  <c r="AL316" i="95" s="1"/>
  <c r="AK186" i="95"/>
  <c r="AK316" i="95" s="1"/>
  <c r="AJ186" i="95"/>
  <c r="AJ316" i="95" s="1"/>
  <c r="AI186" i="95"/>
  <c r="AI316" i="95" s="1"/>
  <c r="AH186" i="95"/>
  <c r="AH316" i="95" s="1"/>
  <c r="AG186" i="95"/>
  <c r="AG316" i="95" s="1"/>
  <c r="AF186" i="95"/>
  <c r="AF316" i="95" s="1"/>
  <c r="AE186" i="95"/>
  <c r="AE316" i="95" s="1"/>
  <c r="AD186" i="95"/>
  <c r="AD316" i="95" s="1"/>
  <c r="AC186" i="95"/>
  <c r="AC316" i="95" s="1"/>
  <c r="AB186" i="95"/>
  <c r="AB316" i="95" s="1"/>
  <c r="AA186" i="95"/>
  <c r="AA316" i="95" s="1"/>
  <c r="Z186" i="95"/>
  <c r="Z316" i="95" s="1"/>
  <c r="Y186" i="95"/>
  <c r="Y316" i="95" s="1"/>
  <c r="X186" i="95"/>
  <c r="X316" i="95" s="1"/>
  <c r="W186" i="95"/>
  <c r="W316" i="95" s="1"/>
  <c r="V186" i="95"/>
  <c r="V316" i="95" s="1"/>
  <c r="U186" i="95"/>
  <c r="U316" i="95" s="1"/>
  <c r="T186" i="95"/>
  <c r="T316" i="95" s="1"/>
  <c r="S186" i="95"/>
  <c r="S316" i="95" s="1"/>
  <c r="R186" i="95"/>
  <c r="R316" i="95" s="1"/>
  <c r="Q186" i="95"/>
  <c r="Q316" i="95" s="1"/>
  <c r="P186" i="95"/>
  <c r="P316" i="95" s="1"/>
  <c r="O186" i="95"/>
  <c r="O316" i="95" s="1"/>
  <c r="N186" i="95"/>
  <c r="N316" i="95" s="1"/>
  <c r="M186" i="95"/>
  <c r="M316" i="95" s="1"/>
  <c r="L186" i="95"/>
  <c r="L316" i="95" s="1"/>
  <c r="K186" i="95"/>
  <c r="K316" i="95" s="1"/>
  <c r="J186" i="95"/>
  <c r="J316" i="95" s="1"/>
  <c r="I186" i="95"/>
  <c r="I316" i="95" s="1"/>
  <c r="H186" i="95"/>
  <c r="H316" i="95" s="1"/>
  <c r="G186" i="95"/>
  <c r="G316" i="95" s="1"/>
  <c r="F186" i="95"/>
  <c r="F316" i="95" s="1"/>
  <c r="E186" i="95"/>
  <c r="E316" i="95" s="1"/>
  <c r="D186" i="95"/>
  <c r="D316" i="95" s="1"/>
  <c r="DT109" i="95"/>
  <c r="DT313" i="95" s="1"/>
  <c r="DS109" i="95"/>
  <c r="DS313" i="95" s="1"/>
  <c r="DR109" i="95"/>
  <c r="DR313" i="95" s="1"/>
  <c r="DQ109" i="95"/>
  <c r="DQ313" i="95" s="1"/>
  <c r="DP109" i="95"/>
  <c r="DP313" i="95" s="1"/>
  <c r="DO109" i="95"/>
  <c r="DO313" i="95" s="1"/>
  <c r="DN109" i="95"/>
  <c r="DN313" i="95" s="1"/>
  <c r="DM109" i="95"/>
  <c r="DM313" i="95" s="1"/>
  <c r="DL109" i="95"/>
  <c r="DL313" i="95" s="1"/>
  <c r="DK109" i="95"/>
  <c r="DK313" i="95" s="1"/>
  <c r="DJ109" i="95"/>
  <c r="DJ313" i="95" s="1"/>
  <c r="DI109" i="95"/>
  <c r="DI313" i="95" s="1"/>
  <c r="DH109" i="95"/>
  <c r="DH313" i="95" s="1"/>
  <c r="DG109" i="95"/>
  <c r="DG313" i="95" s="1"/>
  <c r="DF109" i="95"/>
  <c r="DF313" i="95" s="1"/>
  <c r="DE109" i="95"/>
  <c r="DE313" i="95" s="1"/>
  <c r="DD109" i="95"/>
  <c r="DD313" i="95" s="1"/>
  <c r="DC109" i="95"/>
  <c r="DC313" i="95" s="1"/>
  <c r="DB109" i="95"/>
  <c r="DB313" i="95" s="1"/>
  <c r="DA109" i="95"/>
  <c r="DA313" i="95" s="1"/>
  <c r="CZ109" i="95"/>
  <c r="CZ313" i="95" s="1"/>
  <c r="CY109" i="95"/>
  <c r="CY313" i="95" s="1"/>
  <c r="CX109" i="95"/>
  <c r="CX313" i="95" s="1"/>
  <c r="CW109" i="95"/>
  <c r="CW313" i="95" s="1"/>
  <c r="CV109" i="95"/>
  <c r="CV313" i="95" s="1"/>
  <c r="CU109" i="95"/>
  <c r="CU313" i="95" s="1"/>
  <c r="CT109" i="95"/>
  <c r="CT313" i="95" s="1"/>
  <c r="CS109" i="95"/>
  <c r="CS313" i="95" s="1"/>
  <c r="CR109" i="95"/>
  <c r="CR313" i="95" s="1"/>
  <c r="CQ109" i="95"/>
  <c r="CQ313" i="95" s="1"/>
  <c r="CP109" i="95"/>
  <c r="CP313" i="95" s="1"/>
  <c r="CO109" i="95"/>
  <c r="CO313" i="95" s="1"/>
  <c r="CN109" i="95"/>
  <c r="CN313" i="95" s="1"/>
  <c r="CM109" i="95"/>
  <c r="CM313" i="95" s="1"/>
  <c r="CL109" i="95"/>
  <c r="CL313" i="95" s="1"/>
  <c r="CK109" i="95"/>
  <c r="CK313" i="95" s="1"/>
  <c r="CJ109" i="95"/>
  <c r="CJ313" i="95" s="1"/>
  <c r="CI109" i="95"/>
  <c r="CI313" i="95" s="1"/>
  <c r="CH109" i="95"/>
  <c r="CH313" i="95" s="1"/>
  <c r="CG109" i="95"/>
  <c r="CG313" i="95" s="1"/>
  <c r="CF109" i="95"/>
  <c r="CF313" i="95" s="1"/>
  <c r="CE109" i="95"/>
  <c r="CE313" i="95" s="1"/>
  <c r="CD109" i="95"/>
  <c r="CD313" i="95" s="1"/>
  <c r="CC109" i="95"/>
  <c r="CC313" i="95" s="1"/>
  <c r="CB109" i="95"/>
  <c r="CB313" i="95" s="1"/>
  <c r="CA109" i="95"/>
  <c r="CA313" i="95" s="1"/>
  <c r="BZ109" i="95"/>
  <c r="BZ313" i="95" s="1"/>
  <c r="BY109" i="95"/>
  <c r="BY313" i="95" s="1"/>
  <c r="BX109" i="95"/>
  <c r="BX313" i="95" s="1"/>
  <c r="BW109" i="95"/>
  <c r="BW313" i="95" s="1"/>
  <c r="BV109" i="95"/>
  <c r="BV313" i="95" s="1"/>
  <c r="BU109" i="95"/>
  <c r="BU313" i="95" s="1"/>
  <c r="BT109" i="95"/>
  <c r="BT313" i="95" s="1"/>
  <c r="BS109" i="95"/>
  <c r="BS313" i="95" s="1"/>
  <c r="BR109" i="95"/>
  <c r="BR313" i="95" s="1"/>
  <c r="BQ109" i="95"/>
  <c r="BQ313" i="95" s="1"/>
  <c r="BP109" i="95"/>
  <c r="BP313" i="95" s="1"/>
  <c r="BO109" i="95"/>
  <c r="BO313" i="95" s="1"/>
  <c r="BN109" i="95"/>
  <c r="BN313" i="95" s="1"/>
  <c r="BM109" i="95"/>
  <c r="BM313" i="95" s="1"/>
  <c r="BL109" i="95"/>
  <c r="BL313" i="95" s="1"/>
  <c r="BK109" i="95"/>
  <c r="BK313" i="95" s="1"/>
  <c r="BJ109" i="95"/>
  <c r="BJ313" i="95" s="1"/>
  <c r="BI109" i="95"/>
  <c r="BI313" i="95" s="1"/>
  <c r="BH109" i="95"/>
  <c r="BH313" i="95" s="1"/>
  <c r="BG109" i="95"/>
  <c r="BG313" i="95" s="1"/>
  <c r="BF109" i="95"/>
  <c r="BF313" i="95" s="1"/>
  <c r="BE109" i="95"/>
  <c r="BE313" i="95" s="1"/>
  <c r="BD109" i="95"/>
  <c r="BD313" i="95" s="1"/>
  <c r="BC109" i="95"/>
  <c r="BC313" i="95" s="1"/>
  <c r="BB109" i="95"/>
  <c r="BB313" i="95" s="1"/>
  <c r="BA109" i="95"/>
  <c r="BA313" i="95" s="1"/>
  <c r="AZ109" i="95"/>
  <c r="AZ313" i="95" s="1"/>
  <c r="AY109" i="95"/>
  <c r="AY313" i="95" s="1"/>
  <c r="AX109" i="95"/>
  <c r="AX313" i="95" s="1"/>
  <c r="AW109" i="95"/>
  <c r="AW313" i="95" s="1"/>
  <c r="AV109" i="95"/>
  <c r="AV313" i="95" s="1"/>
  <c r="AU109" i="95"/>
  <c r="AU313" i="95" s="1"/>
  <c r="AT109" i="95"/>
  <c r="AT313" i="95" s="1"/>
  <c r="AS109" i="95"/>
  <c r="AS313" i="95" s="1"/>
  <c r="AR109" i="95"/>
  <c r="AR313" i="95" s="1"/>
  <c r="AQ109" i="95"/>
  <c r="AQ313" i="95" s="1"/>
  <c r="AP109" i="95"/>
  <c r="AP313" i="95" s="1"/>
  <c r="AO109" i="95"/>
  <c r="AO313" i="95" s="1"/>
  <c r="AN109" i="95"/>
  <c r="AN313" i="95" s="1"/>
  <c r="AM109" i="95"/>
  <c r="AM313" i="95" s="1"/>
  <c r="AL109" i="95"/>
  <c r="AL313" i="95" s="1"/>
  <c r="AK109" i="95"/>
  <c r="AK313" i="95" s="1"/>
  <c r="AJ109" i="95"/>
  <c r="AJ313" i="95" s="1"/>
  <c r="AI109" i="95"/>
  <c r="AI313" i="95" s="1"/>
  <c r="AH109" i="95"/>
  <c r="AH313" i="95" s="1"/>
  <c r="AG109" i="95"/>
  <c r="AG313" i="95" s="1"/>
  <c r="AF109" i="95"/>
  <c r="AF313" i="95" s="1"/>
  <c r="AE109" i="95"/>
  <c r="AE313" i="95" s="1"/>
  <c r="AD109" i="95"/>
  <c r="AD313" i="95" s="1"/>
  <c r="AC109" i="95"/>
  <c r="AC313" i="95" s="1"/>
  <c r="AB109" i="95"/>
  <c r="AB313" i="95" s="1"/>
  <c r="AA109" i="95"/>
  <c r="AA313" i="95" s="1"/>
  <c r="Z109" i="95"/>
  <c r="Z313" i="95" s="1"/>
  <c r="Y109" i="95"/>
  <c r="Y313" i="95" s="1"/>
  <c r="X109" i="95"/>
  <c r="X313" i="95" s="1"/>
  <c r="W109" i="95"/>
  <c r="W313" i="95" s="1"/>
  <c r="V109" i="95"/>
  <c r="V313" i="95" s="1"/>
  <c r="U109" i="95"/>
  <c r="U313" i="95" s="1"/>
  <c r="T109" i="95"/>
  <c r="T313" i="95" s="1"/>
  <c r="S109" i="95"/>
  <c r="S313" i="95" s="1"/>
  <c r="R109" i="95"/>
  <c r="R313" i="95" s="1"/>
  <c r="Q109" i="95"/>
  <c r="Q313" i="95" s="1"/>
  <c r="P109" i="95"/>
  <c r="P313" i="95" s="1"/>
  <c r="O109" i="95"/>
  <c r="O313" i="95" s="1"/>
  <c r="N109" i="95"/>
  <c r="N313" i="95" s="1"/>
  <c r="M109" i="95"/>
  <c r="M313" i="95" s="1"/>
  <c r="L109" i="95"/>
  <c r="L313" i="95" s="1"/>
  <c r="K109" i="95"/>
  <c r="K313" i="95" s="1"/>
  <c r="J109" i="95"/>
  <c r="J313" i="95" s="1"/>
  <c r="I109" i="95"/>
  <c r="I313" i="95" s="1"/>
  <c r="H109" i="95"/>
  <c r="H313" i="95" s="1"/>
  <c r="G109" i="95"/>
  <c r="G313" i="95" s="1"/>
  <c r="F109" i="95"/>
  <c r="F313" i="95" s="1"/>
  <c r="E109" i="95"/>
  <c r="E313" i="95" s="1"/>
  <c r="D109" i="95"/>
  <c r="D313" i="95" s="1"/>
  <c r="G23" i="81" l="1"/>
  <c r="H21" i="81" s="1"/>
  <c r="H20" i="81"/>
  <c r="H22" i="81"/>
  <c r="H23" i="81" s="1"/>
  <c r="DK50" i="96"/>
  <c r="CY50" i="96"/>
  <c r="CY76" i="96" s="1"/>
  <c r="CQ50" i="96"/>
  <c r="CI50" i="96"/>
  <c r="CI76" i="96" s="1"/>
  <c r="CA50" i="96"/>
  <c r="CA76" i="96" s="1"/>
  <c r="BO50" i="96"/>
  <c r="BO76" i="96" s="1"/>
  <c r="BC50" i="96"/>
  <c r="BC76" i="96" s="1"/>
  <c r="AU50" i="96"/>
  <c r="AU76" i="96" s="1"/>
  <c r="AE50" i="96"/>
  <c r="S50" i="96"/>
  <c r="S76" i="96" s="1"/>
  <c r="O50" i="96"/>
  <c r="O76" i="96" s="1"/>
  <c r="DO50" i="96"/>
  <c r="DO76" i="96" s="1"/>
  <c r="DG50" i="96"/>
  <c r="DG76" i="96" s="1"/>
  <c r="CU50" i="96"/>
  <c r="CU76" i="96" s="1"/>
  <c r="CE50" i="96"/>
  <c r="CE76" i="96" s="1"/>
  <c r="BS50" i="96"/>
  <c r="BK50" i="96"/>
  <c r="BK76" i="96" s="1"/>
  <c r="AY50" i="96"/>
  <c r="AM50" i="96"/>
  <c r="AM76" i="96" s="1"/>
  <c r="AI50" i="96"/>
  <c r="AI76" i="96" s="1"/>
  <c r="W50" i="96"/>
  <c r="W76" i="96" s="1"/>
  <c r="G50" i="96"/>
  <c r="K50" i="96"/>
  <c r="K76" i="96" s="1"/>
  <c r="AA50" i="96"/>
  <c r="AA76" i="96" s="1"/>
  <c r="AQ50" i="96"/>
  <c r="AQ76" i="96" s="1"/>
  <c r="BG50" i="96"/>
  <c r="BG76" i="96" s="1"/>
  <c r="BW50" i="96"/>
  <c r="BW76" i="96" s="1"/>
  <c r="CM50" i="96"/>
  <c r="CM76" i="96" s="1"/>
  <c r="DC50" i="96"/>
  <c r="DC76" i="96" s="1"/>
  <c r="DS50" i="96"/>
  <c r="DS76" i="96" s="1"/>
  <c r="BK132" i="96"/>
  <c r="BK148" i="96" s="1"/>
  <c r="DT50" i="96"/>
  <c r="DT76" i="96" s="1"/>
  <c r="DP50" i="96"/>
  <c r="DP76" i="96" s="1"/>
  <c r="DL50" i="96"/>
  <c r="DL76" i="96" s="1"/>
  <c r="DH50" i="96"/>
  <c r="DH76" i="96" s="1"/>
  <c r="DD50" i="96"/>
  <c r="DD76" i="96" s="1"/>
  <c r="CZ50" i="96"/>
  <c r="CZ76" i="96" s="1"/>
  <c r="CV50" i="96"/>
  <c r="CV76" i="96" s="1"/>
  <c r="CR50" i="96"/>
  <c r="CR76" i="96" s="1"/>
  <c r="CN50" i="96"/>
  <c r="CN76" i="96" s="1"/>
  <c r="CJ50" i="96"/>
  <c r="CJ76" i="96" s="1"/>
  <c r="CF50" i="96"/>
  <c r="CF76" i="96" s="1"/>
  <c r="CB50" i="96"/>
  <c r="CB76" i="96" s="1"/>
  <c r="BX50" i="96"/>
  <c r="BX76" i="96" s="1"/>
  <c r="BT50" i="96"/>
  <c r="BT76" i="96" s="1"/>
  <c r="BP50" i="96"/>
  <c r="BP76" i="96" s="1"/>
  <c r="BL50" i="96"/>
  <c r="BL76" i="96" s="1"/>
  <c r="BH50" i="96"/>
  <c r="BH76" i="96" s="1"/>
  <c r="BD50" i="96"/>
  <c r="BD76" i="96" s="1"/>
  <c r="AZ50" i="96"/>
  <c r="AZ76" i="96" s="1"/>
  <c r="AV50" i="96"/>
  <c r="AV76" i="96" s="1"/>
  <c r="AR50" i="96"/>
  <c r="AR76" i="96" s="1"/>
  <c r="AN50" i="96"/>
  <c r="AN76" i="96" s="1"/>
  <c r="AJ50" i="96"/>
  <c r="AJ76" i="96" s="1"/>
  <c r="AF50" i="96"/>
  <c r="AF76" i="96" s="1"/>
  <c r="AB50" i="96"/>
  <c r="AB76" i="96" s="1"/>
  <c r="X50" i="96"/>
  <c r="X76" i="96" s="1"/>
  <c r="T50" i="96"/>
  <c r="T76" i="96" s="1"/>
  <c r="P50" i="96"/>
  <c r="P76" i="96" s="1"/>
  <c r="L50" i="96"/>
  <c r="L76" i="96" s="1"/>
  <c r="H50" i="96"/>
  <c r="H76" i="96" s="1"/>
  <c r="DK76" i="96"/>
  <c r="CQ76" i="96"/>
  <c r="BS76" i="96"/>
  <c r="AY76" i="96"/>
  <c r="AE76" i="96"/>
  <c r="G76" i="96"/>
  <c r="DR50" i="96"/>
  <c r="DR76" i="96" s="1"/>
  <c r="DN50" i="96"/>
  <c r="DJ50" i="96"/>
  <c r="DF50" i="96"/>
  <c r="DF76" i="96" s="1"/>
  <c r="DB50" i="96"/>
  <c r="DB76" i="96" s="1"/>
  <c r="CX50" i="96"/>
  <c r="CT50" i="96"/>
  <c r="CT76" i="96" s="1"/>
  <c r="CP50" i="96"/>
  <c r="CP76" i="96" s="1"/>
  <c r="CL50" i="96"/>
  <c r="CL76" i="96" s="1"/>
  <c r="CH50" i="96"/>
  <c r="CD50" i="96"/>
  <c r="CD76" i="96" s="1"/>
  <c r="BZ50" i="96"/>
  <c r="BZ76" i="96" s="1"/>
  <c r="BV50" i="96"/>
  <c r="BV76" i="96" s="1"/>
  <c r="BR50" i="96"/>
  <c r="BN50" i="96"/>
  <c r="BN76" i="96" s="1"/>
  <c r="BJ50" i="96"/>
  <c r="BJ76" i="96" s="1"/>
  <c r="BF50" i="96"/>
  <c r="BF76" i="96" s="1"/>
  <c r="BB50" i="96"/>
  <c r="AX50" i="96"/>
  <c r="AX76" i="96" s="1"/>
  <c r="AT50" i="96"/>
  <c r="AT76" i="96" s="1"/>
  <c r="AP50" i="96"/>
  <c r="AP76" i="96" s="1"/>
  <c r="AL50" i="96"/>
  <c r="AH50" i="96"/>
  <c r="AH76" i="96" s="1"/>
  <c r="AD50" i="96"/>
  <c r="AD76" i="96" s="1"/>
  <c r="Z50" i="96"/>
  <c r="Z76" i="96" s="1"/>
  <c r="V50" i="96"/>
  <c r="R50" i="96"/>
  <c r="N50" i="96"/>
  <c r="N76" i="96" s="1"/>
  <c r="J50" i="96"/>
  <c r="J76" i="96" s="1"/>
  <c r="F50" i="96"/>
  <c r="DQ50" i="96"/>
  <c r="DQ76" i="96" s="1"/>
  <c r="DM50" i="96"/>
  <c r="DM76" i="96" s="1"/>
  <c r="DI50" i="96"/>
  <c r="DI76" i="96" s="1"/>
  <c r="DE50" i="96"/>
  <c r="DA50" i="96"/>
  <c r="DA76" i="96" s="1"/>
  <c r="CW50" i="96"/>
  <c r="CW76" i="96" s="1"/>
  <c r="CS50" i="96"/>
  <c r="CS76" i="96" s="1"/>
  <c r="CO50" i="96"/>
  <c r="CK50" i="96"/>
  <c r="CK76" i="96" s="1"/>
  <c r="CG50" i="96"/>
  <c r="CG76" i="96" s="1"/>
  <c r="CC50" i="96"/>
  <c r="CC76" i="96" s="1"/>
  <c r="BY50" i="96"/>
  <c r="BU50" i="96"/>
  <c r="BU76" i="96" s="1"/>
  <c r="BQ50" i="96"/>
  <c r="BQ76" i="96" s="1"/>
  <c r="BM50" i="96"/>
  <c r="BM76" i="96" s="1"/>
  <c r="BI50" i="96"/>
  <c r="BE50" i="96"/>
  <c r="BE76" i="96" s="1"/>
  <c r="BA50" i="96"/>
  <c r="BA76" i="96" s="1"/>
  <c r="AW50" i="96"/>
  <c r="AW76" i="96" s="1"/>
  <c r="AS50" i="96"/>
  <c r="AO50" i="96"/>
  <c r="AO76" i="96" s="1"/>
  <c r="AK50" i="96"/>
  <c r="AK76" i="96" s="1"/>
  <c r="AG50" i="96"/>
  <c r="AG76" i="96" s="1"/>
  <c r="AC50" i="96"/>
  <c r="Y50" i="96"/>
  <c r="Y76" i="96" s="1"/>
  <c r="U50" i="96"/>
  <c r="U76" i="96" s="1"/>
  <c r="Q50" i="96"/>
  <c r="Q76" i="96" s="1"/>
  <c r="M50" i="96"/>
  <c r="I50" i="96"/>
  <c r="I76" i="96" s="1"/>
  <c r="DK132" i="96"/>
  <c r="DK148" i="96" s="1"/>
  <c r="DK163" i="96" s="1"/>
  <c r="CY132" i="96"/>
  <c r="CY148" i="96" s="1"/>
  <c r="CY163" i="96" s="1"/>
  <c r="CM132" i="96"/>
  <c r="CM148" i="96" s="1"/>
  <c r="CM163" i="96" s="1"/>
  <c r="AE132" i="96"/>
  <c r="AE148" i="96" s="1"/>
  <c r="AE163" i="96" s="1"/>
  <c r="G132" i="96"/>
  <c r="G148" i="96" s="1"/>
  <c r="G163" i="96" s="1"/>
  <c r="BK163" i="96"/>
  <c r="DN76" i="96"/>
  <c r="CX76" i="96"/>
  <c r="R76" i="96"/>
  <c r="F76" i="96"/>
  <c r="M76" i="96"/>
  <c r="CW132" i="96"/>
  <c r="CW148" i="96" s="1"/>
  <c r="CW163" i="96" s="1"/>
  <c r="CS132" i="96"/>
  <c r="CS148" i="96" s="1"/>
  <c r="CS163" i="96" s="1"/>
  <c r="DS132" i="96"/>
  <c r="DS148" i="96" s="1"/>
  <c r="DS163" i="96" s="1"/>
  <c r="DO132" i="96"/>
  <c r="DO148" i="96" s="1"/>
  <c r="DO163" i="96" s="1"/>
  <c r="DG132" i="96"/>
  <c r="DG148" i="96" s="1"/>
  <c r="DG163" i="96" s="1"/>
  <c r="DC132" i="96"/>
  <c r="DC148" i="96" s="1"/>
  <c r="DC163" i="96" s="1"/>
  <c r="CU132" i="96"/>
  <c r="CU148" i="96" s="1"/>
  <c r="CU163" i="96" s="1"/>
  <c r="CI132" i="96"/>
  <c r="CI148" i="96" s="1"/>
  <c r="CI163" i="96" s="1"/>
  <c r="BW132" i="96"/>
  <c r="BW148" i="96" s="1"/>
  <c r="BW163" i="96" s="1"/>
  <c r="BS132" i="96"/>
  <c r="BS148" i="96" s="1"/>
  <c r="BS163" i="96" s="1"/>
  <c r="BC132" i="96"/>
  <c r="BC148" i="96" s="1"/>
  <c r="BC163" i="96" s="1"/>
  <c r="AU132" i="96"/>
  <c r="AU148" i="96" s="1"/>
  <c r="AU163" i="96" s="1"/>
  <c r="AQ132" i="96"/>
  <c r="AQ148" i="96" s="1"/>
  <c r="AQ163" i="96" s="1"/>
  <c r="AA132" i="96"/>
  <c r="AA148" i="96" s="1"/>
  <c r="AA163" i="96" s="1"/>
  <c r="W132" i="96"/>
  <c r="W148" i="96" s="1"/>
  <c r="W163" i="96" s="1"/>
  <c r="O132" i="96"/>
  <c r="O148" i="96" s="1"/>
  <c r="O163" i="96" s="1"/>
  <c r="K132" i="96"/>
  <c r="K148" i="96" s="1"/>
  <c r="K163" i="96" s="1"/>
  <c r="DN132" i="96"/>
  <c r="DN148" i="96" s="1"/>
  <c r="DN163" i="96" s="1"/>
  <c r="DF132" i="96"/>
  <c r="DF148" i="96" s="1"/>
  <c r="DF163" i="96" s="1"/>
  <c r="DJ76" i="96"/>
  <c r="CH76" i="96"/>
  <c r="BR76" i="96"/>
  <c r="BB76" i="96"/>
  <c r="AL76" i="96"/>
  <c r="V76" i="96"/>
  <c r="DE76" i="96"/>
  <c r="CO76" i="96"/>
  <c r="BY76" i="96"/>
  <c r="BI76" i="96"/>
  <c r="AS76" i="96"/>
  <c r="AC76" i="96"/>
  <c r="CR132" i="96"/>
  <c r="CR148" i="96" s="1"/>
  <c r="CR163" i="96" s="1"/>
  <c r="E132" i="96"/>
  <c r="E148" i="96" s="1"/>
  <c r="E163" i="96" s="1"/>
  <c r="CA132" i="96"/>
  <c r="CA148" i="96" s="1"/>
  <c r="CA163" i="96" s="1"/>
  <c r="BG132" i="96"/>
  <c r="BG148" i="96" s="1"/>
  <c r="BG163" i="96" s="1"/>
  <c r="AM132" i="96"/>
  <c r="AM148" i="96" s="1"/>
  <c r="AM163" i="96" s="1"/>
  <c r="DR132" i="96"/>
  <c r="DR148" i="96" s="1"/>
  <c r="DR163" i="96" s="1"/>
  <c r="DJ132" i="96"/>
  <c r="DJ148" i="96" s="1"/>
  <c r="DJ163" i="96" s="1"/>
  <c r="DB132" i="96"/>
  <c r="DB148" i="96" s="1"/>
  <c r="DB163" i="96" s="1"/>
  <c r="CX132" i="96"/>
  <c r="CX148" i="96" s="1"/>
  <c r="CX163" i="96" s="1"/>
  <c r="CT132" i="96"/>
  <c r="CT148" i="96" s="1"/>
  <c r="CT163" i="96" s="1"/>
  <c r="CP132" i="96"/>
  <c r="CP148" i="96" s="1"/>
  <c r="CP163" i="96" s="1"/>
  <c r="CL132" i="96"/>
  <c r="CL148" i="96" s="1"/>
  <c r="CL163" i="96" s="1"/>
  <c r="CH132" i="96"/>
  <c r="CH148" i="96" s="1"/>
  <c r="CH163" i="96" s="1"/>
  <c r="CD132" i="96"/>
  <c r="CD148" i="96" s="1"/>
  <c r="CD163" i="96" s="1"/>
  <c r="BZ132" i="96"/>
  <c r="BZ148" i="96" s="1"/>
  <c r="BZ163" i="96" s="1"/>
  <c r="BV132" i="96"/>
  <c r="BV148" i="96" s="1"/>
  <c r="BV163" i="96" s="1"/>
  <c r="BR132" i="96"/>
  <c r="BR148" i="96" s="1"/>
  <c r="BR163" i="96" s="1"/>
  <c r="BN132" i="96"/>
  <c r="BN148" i="96" s="1"/>
  <c r="BN163" i="96" s="1"/>
  <c r="BJ132" i="96"/>
  <c r="BJ148" i="96" s="1"/>
  <c r="BJ163" i="96" s="1"/>
  <c r="BF132" i="96"/>
  <c r="BF148" i="96" s="1"/>
  <c r="BF163" i="96" s="1"/>
  <c r="BB132" i="96"/>
  <c r="BB148" i="96" s="1"/>
  <c r="BB163" i="96" s="1"/>
  <c r="AX132" i="96"/>
  <c r="AX148" i="96" s="1"/>
  <c r="AX163" i="96" s="1"/>
  <c r="AT132" i="96"/>
  <c r="AT148" i="96" s="1"/>
  <c r="AT163" i="96" s="1"/>
  <c r="AP132" i="96"/>
  <c r="AP148" i="96" s="1"/>
  <c r="AP163" i="96" s="1"/>
  <c r="AL132" i="96"/>
  <c r="AL148" i="96" s="1"/>
  <c r="AL163" i="96" s="1"/>
  <c r="AH132" i="96"/>
  <c r="AH148" i="96" s="1"/>
  <c r="AH163" i="96" s="1"/>
  <c r="AD132" i="96"/>
  <c r="AD148" i="96" s="1"/>
  <c r="AD163" i="96" s="1"/>
  <c r="Z132" i="96"/>
  <c r="Z148" i="96" s="1"/>
  <c r="Z163" i="96" s="1"/>
  <c r="V132" i="96"/>
  <c r="V148" i="96" s="1"/>
  <c r="V163" i="96" s="1"/>
  <c r="R132" i="96"/>
  <c r="R148" i="96" s="1"/>
  <c r="R163" i="96" s="1"/>
  <c r="N132" i="96"/>
  <c r="N148" i="96" s="1"/>
  <c r="N163" i="96" s="1"/>
  <c r="J132" i="96"/>
  <c r="J148" i="96" s="1"/>
  <c r="J163" i="96" s="1"/>
  <c r="F132" i="96"/>
  <c r="F148" i="96" s="1"/>
  <c r="F163" i="96" s="1"/>
  <c r="DQ132" i="96"/>
  <c r="DQ148" i="96" s="1"/>
  <c r="DQ163" i="96" s="1"/>
  <c r="DM132" i="96"/>
  <c r="DM148" i="96" s="1"/>
  <c r="DM163" i="96" s="1"/>
  <c r="DI132" i="96"/>
  <c r="DI148" i="96" s="1"/>
  <c r="DI163" i="96" s="1"/>
  <c r="DE132" i="96"/>
  <c r="DE148" i="96" s="1"/>
  <c r="DE163" i="96" s="1"/>
  <c r="DA132" i="96"/>
  <c r="DA148" i="96" s="1"/>
  <c r="DA163" i="96" s="1"/>
  <c r="CO132" i="96"/>
  <c r="CO148" i="96" s="1"/>
  <c r="CO163" i="96" s="1"/>
  <c r="CK132" i="96"/>
  <c r="CK148" i="96" s="1"/>
  <c r="CK163" i="96" s="1"/>
  <c r="CG132" i="96"/>
  <c r="CG148" i="96" s="1"/>
  <c r="CG163" i="96" s="1"/>
  <c r="CC132" i="96"/>
  <c r="CC148" i="96" s="1"/>
  <c r="CC163" i="96" s="1"/>
  <c r="BY132" i="96"/>
  <c r="BY148" i="96" s="1"/>
  <c r="BY163" i="96" s="1"/>
  <c r="BU132" i="96"/>
  <c r="BU148" i="96" s="1"/>
  <c r="BU163" i="96" s="1"/>
  <c r="BQ132" i="96"/>
  <c r="BQ148" i="96" s="1"/>
  <c r="BQ163" i="96" s="1"/>
  <c r="BM132" i="96"/>
  <c r="BM148" i="96" s="1"/>
  <c r="BM163" i="96" s="1"/>
  <c r="BI132" i="96"/>
  <c r="BI148" i="96" s="1"/>
  <c r="BI163" i="96" s="1"/>
  <c r="BE132" i="96"/>
  <c r="BE148" i="96" s="1"/>
  <c r="BE163" i="96" s="1"/>
  <c r="BA132" i="96"/>
  <c r="BA148" i="96" s="1"/>
  <c r="BA163" i="96" s="1"/>
  <c r="AW132" i="96"/>
  <c r="AW148" i="96" s="1"/>
  <c r="AW163" i="96" s="1"/>
  <c r="AS132" i="96"/>
  <c r="AS148" i="96" s="1"/>
  <c r="AS163" i="96" s="1"/>
  <c r="AO132" i="96"/>
  <c r="AO148" i="96" s="1"/>
  <c r="AO163" i="96" s="1"/>
  <c r="AK132" i="96"/>
  <c r="AK148" i="96" s="1"/>
  <c r="AK163" i="96" s="1"/>
  <c r="AG132" i="96"/>
  <c r="AG148" i="96" s="1"/>
  <c r="AG163" i="96" s="1"/>
  <c r="AC132" i="96"/>
  <c r="AC148" i="96" s="1"/>
  <c r="AC163" i="96" s="1"/>
  <c r="Y132" i="96"/>
  <c r="Y148" i="96" s="1"/>
  <c r="Y163" i="96" s="1"/>
  <c r="U132" i="96"/>
  <c r="U148" i="96" s="1"/>
  <c r="U163" i="96" s="1"/>
  <c r="Q132" i="96"/>
  <c r="Q148" i="96" s="1"/>
  <c r="Q163" i="96" s="1"/>
  <c r="M132" i="96"/>
  <c r="M148" i="96" s="1"/>
  <c r="M163" i="96" s="1"/>
  <c r="I132" i="96"/>
  <c r="I148" i="96" s="1"/>
  <c r="I163" i="96" s="1"/>
  <c r="DT132" i="96"/>
  <c r="DT148" i="96" s="1"/>
  <c r="DT163" i="96" s="1"/>
  <c r="DP132" i="96"/>
  <c r="DP148" i="96" s="1"/>
  <c r="DP163" i="96" s="1"/>
  <c r="DL132" i="96"/>
  <c r="DL148" i="96" s="1"/>
  <c r="DL163" i="96" s="1"/>
  <c r="DH132" i="96"/>
  <c r="DH148" i="96" s="1"/>
  <c r="DH163" i="96" s="1"/>
  <c r="DD132" i="96"/>
  <c r="DD148" i="96" s="1"/>
  <c r="DD163" i="96" s="1"/>
  <c r="CZ132" i="96"/>
  <c r="CZ148" i="96" s="1"/>
  <c r="CZ163" i="96" s="1"/>
  <c r="CV132" i="96"/>
  <c r="CV148" i="96" s="1"/>
  <c r="CV163" i="96" s="1"/>
  <c r="CN132" i="96"/>
  <c r="CN148" i="96" s="1"/>
  <c r="CN163" i="96" s="1"/>
  <c r="CJ132" i="96"/>
  <c r="CJ148" i="96" s="1"/>
  <c r="CJ163" i="96" s="1"/>
  <c r="CF132" i="96"/>
  <c r="CF148" i="96" s="1"/>
  <c r="CF163" i="96" s="1"/>
  <c r="CB132" i="96"/>
  <c r="CB148" i="96" s="1"/>
  <c r="CB163" i="96" s="1"/>
  <c r="BX132" i="96"/>
  <c r="BX148" i="96" s="1"/>
  <c r="BX163" i="96" s="1"/>
  <c r="BT132" i="96"/>
  <c r="BT148" i="96" s="1"/>
  <c r="BT163" i="96" s="1"/>
  <c r="BP132" i="96"/>
  <c r="BP148" i="96" s="1"/>
  <c r="BP163" i="96" s="1"/>
  <c r="BL132" i="96"/>
  <c r="BL148" i="96" s="1"/>
  <c r="BL163" i="96" s="1"/>
  <c r="BH132" i="96"/>
  <c r="BH148" i="96" s="1"/>
  <c r="BH163" i="96" s="1"/>
  <c r="BD132" i="96"/>
  <c r="BD148" i="96" s="1"/>
  <c r="BD163" i="96" s="1"/>
  <c r="AZ132" i="96"/>
  <c r="AZ148" i="96" s="1"/>
  <c r="AZ163" i="96" s="1"/>
  <c r="AV132" i="96"/>
  <c r="AV148" i="96" s="1"/>
  <c r="AV163" i="96" s="1"/>
  <c r="AR132" i="96"/>
  <c r="AR148" i="96" s="1"/>
  <c r="AR163" i="96" s="1"/>
  <c r="AN132" i="96"/>
  <c r="AN148" i="96" s="1"/>
  <c r="AN163" i="96" s="1"/>
  <c r="AJ132" i="96"/>
  <c r="AJ148" i="96" s="1"/>
  <c r="AJ163" i="96" s="1"/>
  <c r="AF132" i="96"/>
  <c r="AF148" i="96" s="1"/>
  <c r="AF163" i="96" s="1"/>
  <c r="AB132" i="96"/>
  <c r="AB148" i="96" s="1"/>
  <c r="AB163" i="96" s="1"/>
  <c r="X132" i="96"/>
  <c r="X148" i="96" s="1"/>
  <c r="X163" i="96" s="1"/>
  <c r="T132" i="96"/>
  <c r="T148" i="96" s="1"/>
  <c r="T163" i="96" s="1"/>
  <c r="P132" i="96"/>
  <c r="P148" i="96" s="1"/>
  <c r="P163" i="96" s="1"/>
  <c r="L132" i="96"/>
  <c r="L148" i="96" s="1"/>
  <c r="L163" i="96" s="1"/>
  <c r="H132" i="96"/>
  <c r="H148" i="96" s="1"/>
  <c r="H163" i="96" s="1"/>
  <c r="CQ132" i="96"/>
  <c r="CQ148" i="96" s="1"/>
  <c r="CQ163" i="96" s="1"/>
  <c r="CE132" i="96"/>
  <c r="CE148" i="96" s="1"/>
  <c r="CE163" i="96" s="1"/>
  <c r="BO132" i="96"/>
  <c r="BO148" i="96" s="1"/>
  <c r="BO163" i="96" s="1"/>
  <c r="AY132" i="96"/>
  <c r="AY148" i="96" s="1"/>
  <c r="AY163" i="96" s="1"/>
  <c r="AI132" i="96"/>
  <c r="AI148" i="96" s="1"/>
  <c r="AI163" i="96" s="1"/>
  <c r="S132" i="96"/>
  <c r="S148" i="96" s="1"/>
  <c r="S163" i="96" s="1"/>
  <c r="E50" i="96"/>
  <c r="E76" i="96" s="1"/>
  <c r="D132" i="96"/>
  <c r="D148" i="96" s="1"/>
  <c r="D163" i="96" s="1"/>
  <c r="D50" i="96"/>
  <c r="D76" i="96" s="1"/>
  <c r="DR222" i="95"/>
  <c r="F222" i="95"/>
  <c r="V222" i="95"/>
  <c r="AT222" i="95"/>
  <c r="BB222" i="95"/>
  <c r="BJ222" i="95"/>
  <c r="BR222" i="95"/>
  <c r="BZ222" i="95"/>
  <c r="CD222" i="95"/>
  <c r="CL222" i="95"/>
  <c r="CT222" i="95"/>
  <c r="CX222" i="95"/>
  <c r="DB222" i="95"/>
  <c r="DF222" i="95"/>
  <c r="DN222" i="95"/>
  <c r="E222" i="95"/>
  <c r="I222" i="95"/>
  <c r="M222" i="95"/>
  <c r="Q222" i="95"/>
  <c r="U222" i="95"/>
  <c r="Y222" i="95"/>
  <c r="AC222" i="95"/>
  <c r="AG222" i="95"/>
  <c r="AK222" i="95"/>
  <c r="AO222" i="95"/>
  <c r="AS222" i="95"/>
  <c r="AW222" i="95"/>
  <c r="BA222" i="95"/>
  <c r="BE222" i="95"/>
  <c r="BI222" i="95"/>
  <c r="BM222" i="95"/>
  <c r="BQ222" i="95"/>
  <c r="BU222" i="95"/>
  <c r="BY222" i="95"/>
  <c r="CC222" i="95"/>
  <c r="CG222" i="95"/>
  <c r="CK222" i="95"/>
  <c r="CO222" i="95"/>
  <c r="CS222" i="95"/>
  <c r="CW222" i="95"/>
  <c r="DA222" i="95"/>
  <c r="DE222" i="95"/>
  <c r="DI222" i="95"/>
  <c r="DM222" i="95"/>
  <c r="DQ222" i="95"/>
  <c r="N222" i="95"/>
  <c r="AD222" i="95"/>
  <c r="AL222" i="95"/>
  <c r="AX222" i="95"/>
  <c r="BF222" i="95"/>
  <c r="BN222" i="95"/>
  <c r="BV222" i="95"/>
  <c r="CH222" i="95"/>
  <c r="CP222" i="95"/>
  <c r="DJ222" i="95"/>
  <c r="J222" i="95"/>
  <c r="R222" i="95"/>
  <c r="Z222" i="95"/>
  <c r="AH222" i="95"/>
  <c r="AP222" i="95"/>
  <c r="D222" i="95"/>
  <c r="H222" i="95"/>
  <c r="L222" i="95"/>
  <c r="P222" i="95"/>
  <c r="T222" i="95"/>
  <c r="X222" i="95"/>
  <c r="AB222" i="95"/>
  <c r="AF222" i="95"/>
  <c r="AJ222" i="95"/>
  <c r="AN222" i="95"/>
  <c r="AR222" i="95"/>
  <c r="AV222" i="95"/>
  <c r="AZ222" i="95"/>
  <c r="BD222" i="95"/>
  <c r="BH222" i="95"/>
  <c r="BL222" i="95"/>
  <c r="BP222" i="95"/>
  <c r="BT222" i="95"/>
  <c r="BX222" i="95"/>
  <c r="CB222" i="95"/>
  <c r="CF222" i="95"/>
  <c r="CJ222" i="95"/>
  <c r="CN222" i="95"/>
  <c r="CR222" i="95"/>
  <c r="CV222" i="95"/>
  <c r="CZ222" i="95"/>
  <c r="DD222" i="95"/>
  <c r="DH222" i="95"/>
  <c r="DL222" i="95"/>
  <c r="DP222" i="95"/>
  <c r="DT222" i="95"/>
  <c r="G222" i="95"/>
  <c r="K222" i="95"/>
  <c r="O222" i="95"/>
  <c r="S222" i="95"/>
  <c r="W222" i="95"/>
  <c r="AA222" i="95"/>
  <c r="AE222" i="95"/>
  <c r="AI222" i="95"/>
  <c r="AM222" i="95"/>
  <c r="AQ222" i="95"/>
  <c r="AU222" i="95"/>
  <c r="AY222" i="95"/>
  <c r="BC222" i="95"/>
  <c r="BG222" i="95"/>
  <c r="BK222" i="95"/>
  <c r="BO222" i="95"/>
  <c r="BS222" i="95"/>
  <c r="BW222" i="95"/>
  <c r="CA222" i="95"/>
  <c r="CE222" i="95"/>
  <c r="CI222" i="95"/>
  <c r="CM222" i="95"/>
  <c r="CQ222" i="95"/>
  <c r="CU222" i="95"/>
  <c r="CY222" i="95"/>
  <c r="DC222" i="95"/>
  <c r="DG222" i="95"/>
  <c r="DK222" i="95"/>
  <c r="DO222" i="95"/>
  <c r="DS222" i="95"/>
  <c r="AI330" i="95"/>
  <c r="Q259" i="95"/>
  <c r="AS259" i="95"/>
  <c r="AW259" i="95"/>
  <c r="BY259" i="95"/>
  <c r="CC259" i="95"/>
  <c r="DE259" i="95"/>
  <c r="DI259" i="95"/>
  <c r="M259" i="95"/>
  <c r="E280" i="95"/>
  <c r="F280" i="95" s="1"/>
  <c r="G280" i="95" s="1"/>
  <c r="H280" i="95" s="1"/>
  <c r="I280" i="95" s="1"/>
  <c r="J280" i="95" s="1"/>
  <c r="K280" i="95" s="1"/>
  <c r="L280" i="95" s="1"/>
  <c r="M280" i="95" s="1"/>
  <c r="N280" i="95" s="1"/>
  <c r="O280" i="95" s="1"/>
  <c r="P280" i="95" s="1"/>
  <c r="Q280" i="95" s="1"/>
  <c r="R280" i="95" s="1"/>
  <c r="S280" i="95" s="1"/>
  <c r="T280" i="95" s="1"/>
  <c r="U280" i="95" s="1"/>
  <c r="V280" i="95" s="1"/>
  <c r="W280" i="95" s="1"/>
  <c r="X280" i="95" s="1"/>
  <c r="Y280" i="95" s="1"/>
  <c r="Z280" i="95" s="1"/>
  <c r="AA280" i="95" s="1"/>
  <c r="AB280" i="95" s="1"/>
  <c r="AC280" i="95" s="1"/>
  <c r="AD280" i="95" s="1"/>
  <c r="AE280" i="95" s="1"/>
  <c r="AF280" i="95" s="1"/>
  <c r="AG280" i="95" s="1"/>
  <c r="AH280" i="95" s="1"/>
  <c r="AI280" i="95" s="1"/>
  <c r="AJ280" i="95" s="1"/>
  <c r="AK280" i="95" s="1"/>
  <c r="AL280" i="95" s="1"/>
  <c r="AM280" i="95" s="1"/>
  <c r="AN280" i="95" s="1"/>
  <c r="AO280" i="95" s="1"/>
  <c r="AP280" i="95" s="1"/>
  <c r="AQ280" i="95" s="1"/>
  <c r="AR280" i="95" s="1"/>
  <c r="AS280" i="95" s="1"/>
  <c r="AT280" i="95" s="1"/>
  <c r="AU280" i="95" s="1"/>
  <c r="AV280" i="95" s="1"/>
  <c r="AW280" i="95" s="1"/>
  <c r="AX280" i="95" s="1"/>
  <c r="AY280" i="95" s="1"/>
  <c r="AZ280" i="95" s="1"/>
  <c r="BA280" i="95" s="1"/>
  <c r="BB280" i="95" s="1"/>
  <c r="BC280" i="95" s="1"/>
  <c r="BD280" i="95" s="1"/>
  <c r="BE280" i="95" s="1"/>
  <c r="BF280" i="95" s="1"/>
  <c r="BG280" i="95" s="1"/>
  <c r="BH280" i="95" s="1"/>
  <c r="BI280" i="95" s="1"/>
  <c r="BJ280" i="95" s="1"/>
  <c r="BK280" i="95" s="1"/>
  <c r="BL280" i="95" s="1"/>
  <c r="BM280" i="95" s="1"/>
  <c r="BN280" i="95" s="1"/>
  <c r="BO280" i="95" s="1"/>
  <c r="BP280" i="95" s="1"/>
  <c r="BQ280" i="95" s="1"/>
  <c r="BR280" i="95" s="1"/>
  <c r="BS280" i="95" s="1"/>
  <c r="BT280" i="95" s="1"/>
  <c r="BU280" i="95" s="1"/>
  <c r="BV280" i="95" s="1"/>
  <c r="BW280" i="95" s="1"/>
  <c r="BX280" i="95" s="1"/>
  <c r="BY280" i="95" s="1"/>
  <c r="BZ280" i="95" s="1"/>
  <c r="CA280" i="95" s="1"/>
  <c r="CB280" i="95" s="1"/>
  <c r="CC280" i="95" s="1"/>
  <c r="CD280" i="95" s="1"/>
  <c r="CE280" i="95" s="1"/>
  <c r="CF280" i="95" s="1"/>
  <c r="CG280" i="95" s="1"/>
  <c r="CH280" i="95" s="1"/>
  <c r="CI280" i="95" s="1"/>
  <c r="CJ280" i="95" s="1"/>
  <c r="CK280" i="95" s="1"/>
  <c r="CL280" i="95" s="1"/>
  <c r="CM280" i="95" s="1"/>
  <c r="CN280" i="95" s="1"/>
  <c r="CO280" i="95" s="1"/>
  <c r="CP280" i="95" s="1"/>
  <c r="CQ280" i="95" s="1"/>
  <c r="CR280" i="95" s="1"/>
  <c r="CS280" i="95" s="1"/>
  <c r="CT280" i="95" s="1"/>
  <c r="CU280" i="95" s="1"/>
  <c r="CV280" i="95" s="1"/>
  <c r="CW280" i="95" s="1"/>
  <c r="CX280" i="95" s="1"/>
  <c r="CY280" i="95" s="1"/>
  <c r="CZ280" i="95" s="1"/>
  <c r="DA280" i="95" s="1"/>
  <c r="DB280" i="95" s="1"/>
  <c r="DC280" i="95" s="1"/>
  <c r="DD280" i="95" s="1"/>
  <c r="DE280" i="95" s="1"/>
  <c r="DF280" i="95" s="1"/>
  <c r="DG280" i="95" s="1"/>
  <c r="DH280" i="95" s="1"/>
  <c r="DI280" i="95" s="1"/>
  <c r="DJ280" i="95" s="1"/>
  <c r="DK280" i="95" s="1"/>
  <c r="DL280" i="95" s="1"/>
  <c r="DM280" i="95" s="1"/>
  <c r="DN280" i="95" s="1"/>
  <c r="DO280" i="95" s="1"/>
  <c r="DP280" i="95" s="1"/>
  <c r="DQ280" i="95" s="1"/>
  <c r="DR280" i="95" s="1"/>
  <c r="DS280" i="95" s="1"/>
  <c r="DT280" i="95" s="1"/>
  <c r="CT330" i="95"/>
  <c r="I259" i="95"/>
  <c r="Y259" i="95"/>
  <c r="AO259" i="95"/>
  <c r="BE259" i="95"/>
  <c r="CK259" i="95"/>
  <c r="DQ259" i="95"/>
  <c r="DO330" i="95"/>
  <c r="E259" i="95"/>
  <c r="U259" i="95"/>
  <c r="AC259" i="95"/>
  <c r="AG259" i="95"/>
  <c r="AK259" i="95"/>
  <c r="BA259" i="95"/>
  <c r="BI259" i="95"/>
  <c r="BM259" i="95"/>
  <c r="BQ259" i="95"/>
  <c r="CG259" i="95"/>
  <c r="CO259" i="95"/>
  <c r="CS259" i="95"/>
  <c r="CW259" i="95"/>
  <c r="DM259" i="95"/>
  <c r="D259" i="95"/>
  <c r="H259" i="95"/>
  <c r="L259" i="95"/>
  <c r="T259" i="95"/>
  <c r="X259" i="95"/>
  <c r="AB259" i="95"/>
  <c r="AF259" i="95"/>
  <c r="AJ259" i="95"/>
  <c r="AN259" i="95"/>
  <c r="AR259" i="95"/>
  <c r="AV259" i="95"/>
  <c r="AZ259" i="95"/>
  <c r="BD259" i="95"/>
  <c r="BH259" i="95"/>
  <c r="BL259" i="95"/>
  <c r="BP259" i="95"/>
  <c r="BT259" i="95"/>
  <c r="BX259" i="95"/>
  <c r="CB259" i="95"/>
  <c r="CF259" i="95"/>
  <c r="CJ259" i="95"/>
  <c r="CN259" i="95"/>
  <c r="CR259" i="95"/>
  <c r="CV259" i="95"/>
  <c r="CZ259" i="95"/>
  <c r="DD259" i="95"/>
  <c r="DH259" i="95"/>
  <c r="DL259" i="95"/>
  <c r="DP259" i="95"/>
  <c r="DT259" i="95"/>
  <c r="BY330" i="95"/>
  <c r="N330" i="95"/>
  <c r="BN330" i="95"/>
  <c r="M330" i="95"/>
  <c r="BU259" i="95"/>
  <c r="DA259" i="95"/>
  <c r="CU330" i="95"/>
  <c r="DS321" i="95"/>
  <c r="DT321" i="95"/>
  <c r="DL321" i="95"/>
  <c r="DD321" i="95"/>
  <c r="CV321" i="95"/>
  <c r="CN321" i="95"/>
  <c r="CF321" i="95"/>
  <c r="BX321" i="95"/>
  <c r="BP321" i="95"/>
  <c r="BH321" i="95"/>
  <c r="BA321" i="95"/>
  <c r="AV321" i="95"/>
  <c r="AP321" i="95"/>
  <c r="AK321" i="95"/>
  <c r="AF321" i="95"/>
  <c r="Z321" i="95"/>
  <c r="U321" i="95"/>
  <c r="P321" i="95"/>
  <c r="J321" i="95"/>
  <c r="E321" i="95"/>
  <c r="DQ321" i="95"/>
  <c r="DI321" i="95"/>
  <c r="DA321" i="95"/>
  <c r="CS321" i="95"/>
  <c r="CK321" i="95"/>
  <c r="CC321" i="95"/>
  <c r="BU321" i="95"/>
  <c r="BM321" i="95"/>
  <c r="BE321" i="95"/>
  <c r="AZ321" i="95"/>
  <c r="AT321" i="95"/>
  <c r="AO321" i="95"/>
  <c r="AJ321" i="95"/>
  <c r="AD321" i="95"/>
  <c r="Y321" i="95"/>
  <c r="T321" i="95"/>
  <c r="N321" i="95"/>
  <c r="I321" i="95"/>
  <c r="D321" i="95"/>
  <c r="DM321" i="95"/>
  <c r="CW321" i="95"/>
  <c r="CG321" i="95"/>
  <c r="BQ321" i="95"/>
  <c r="BB321" i="95"/>
  <c r="AR321" i="95"/>
  <c r="AG321" i="95"/>
  <c r="V321" i="95"/>
  <c r="L321" i="95"/>
  <c r="DH321" i="95"/>
  <c r="CR321" i="95"/>
  <c r="CB321" i="95"/>
  <c r="BL321" i="95"/>
  <c r="AX321" i="95"/>
  <c r="AN321" i="95"/>
  <c r="AC321" i="95"/>
  <c r="R321" i="95"/>
  <c r="H321" i="95"/>
  <c r="X321" i="95"/>
  <c r="AS321" i="95"/>
  <c r="BT321" i="95"/>
  <c r="CZ321" i="95"/>
  <c r="AS330" i="95"/>
  <c r="Q322" i="95"/>
  <c r="V322" i="95"/>
  <c r="AB322" i="95"/>
  <c r="AG322" i="95"/>
  <c r="AO322" i="95"/>
  <c r="AW322" i="95"/>
  <c r="BE322" i="95"/>
  <c r="BM322" i="95"/>
  <c r="BU322" i="95"/>
  <c r="CC322" i="95"/>
  <c r="CK322" i="95"/>
  <c r="CS322" i="95"/>
  <c r="DA322" i="95"/>
  <c r="DI322" i="95"/>
  <c r="DQ322" i="95"/>
  <c r="X323" i="95"/>
  <c r="AF323" i="95"/>
  <c r="AN323" i="95"/>
  <c r="AV323" i="95"/>
  <c r="BD323" i="95"/>
  <c r="BL323" i="95"/>
  <c r="BT323" i="95"/>
  <c r="CB323" i="95"/>
  <c r="CJ323" i="95"/>
  <c r="CR323" i="95"/>
  <c r="CZ323" i="95"/>
  <c r="DH323" i="95"/>
  <c r="DP323" i="95"/>
  <c r="W330" i="95"/>
  <c r="BC330" i="95"/>
  <c r="BZ330" i="95"/>
  <c r="H322" i="95"/>
  <c r="M322" i="95"/>
  <c r="R322" i="95"/>
  <c r="X322" i="95"/>
  <c r="AC322" i="95"/>
  <c r="AH322" i="95"/>
  <c r="AP322" i="95"/>
  <c r="AX322" i="95"/>
  <c r="BF322" i="95"/>
  <c r="BN322" i="95"/>
  <c r="BV322" i="95"/>
  <c r="CD322" i="95"/>
  <c r="CL322" i="95"/>
  <c r="CT322" i="95"/>
  <c r="DB322" i="95"/>
  <c r="DJ322" i="95"/>
  <c r="DR322" i="95"/>
  <c r="I323" i="95"/>
  <c r="Q323" i="95"/>
  <c r="Y323" i="95"/>
  <c r="AG323" i="95"/>
  <c r="AO323" i="95"/>
  <c r="AW323" i="95"/>
  <c r="BE323" i="95"/>
  <c r="BM323" i="95"/>
  <c r="BU323" i="95"/>
  <c r="CC323" i="95"/>
  <c r="CK323" i="95"/>
  <c r="CS323" i="95"/>
  <c r="DA323" i="95"/>
  <c r="DI323" i="95"/>
  <c r="DQ323" i="95"/>
  <c r="DE330" i="95"/>
  <c r="AH330" i="95"/>
  <c r="BE330" i="95"/>
  <c r="CI330" i="95"/>
  <c r="DQ330" i="95"/>
  <c r="E285" i="95"/>
  <c r="F285" i="95" s="1"/>
  <c r="G285" i="95" s="1"/>
  <c r="H285" i="95" s="1"/>
  <c r="I285" i="95" s="1"/>
  <c r="J285" i="95" s="1"/>
  <c r="K285" i="95" s="1"/>
  <c r="L285" i="95" s="1"/>
  <c r="M285" i="95" s="1"/>
  <c r="N285" i="95" s="1"/>
  <c r="O285" i="95" s="1"/>
  <c r="P285" i="95" s="1"/>
  <c r="Q285" i="95" s="1"/>
  <c r="R285" i="95" s="1"/>
  <c r="S285" i="95" s="1"/>
  <c r="T285" i="95" s="1"/>
  <c r="U285" i="95" s="1"/>
  <c r="V285" i="95" s="1"/>
  <c r="W285" i="95" s="1"/>
  <c r="X285" i="95" s="1"/>
  <c r="Y285" i="95" s="1"/>
  <c r="Z285" i="95" s="1"/>
  <c r="AA285" i="95" s="1"/>
  <c r="AB285" i="95" s="1"/>
  <c r="AC285" i="95" s="1"/>
  <c r="AD285" i="95" s="1"/>
  <c r="AE285" i="95" s="1"/>
  <c r="AF285" i="95" s="1"/>
  <c r="AG285" i="95" s="1"/>
  <c r="AH285" i="95" s="1"/>
  <c r="AI285" i="95" s="1"/>
  <c r="AJ285" i="95" s="1"/>
  <c r="AK285" i="95" s="1"/>
  <c r="AL285" i="95" s="1"/>
  <c r="AM285" i="95" s="1"/>
  <c r="AN285" i="95" s="1"/>
  <c r="AO285" i="95" s="1"/>
  <c r="AP285" i="95" s="1"/>
  <c r="AQ285" i="95" s="1"/>
  <c r="AR285" i="95" s="1"/>
  <c r="AS285" i="95" s="1"/>
  <c r="AT285" i="95" s="1"/>
  <c r="AU285" i="95" s="1"/>
  <c r="AV285" i="95" s="1"/>
  <c r="AW285" i="95" s="1"/>
  <c r="AX285" i="95" s="1"/>
  <c r="AY285" i="95" s="1"/>
  <c r="AZ285" i="95" s="1"/>
  <c r="BA285" i="95" s="1"/>
  <c r="BB285" i="95" s="1"/>
  <c r="BC285" i="95" s="1"/>
  <c r="BD285" i="95" s="1"/>
  <c r="BE285" i="95" s="1"/>
  <c r="BF285" i="95" s="1"/>
  <c r="BG285" i="95" s="1"/>
  <c r="BH285" i="95" s="1"/>
  <c r="BI285" i="95" s="1"/>
  <c r="BJ285" i="95" s="1"/>
  <c r="BK285" i="95" s="1"/>
  <c r="BL285" i="95" s="1"/>
  <c r="BM285" i="95" s="1"/>
  <c r="BN285" i="95" s="1"/>
  <c r="BO285" i="95" s="1"/>
  <c r="BP285" i="95" s="1"/>
  <c r="BQ285" i="95" s="1"/>
  <c r="BR285" i="95" s="1"/>
  <c r="BS285" i="95" s="1"/>
  <c r="BT285" i="95" s="1"/>
  <c r="BU285" i="95" s="1"/>
  <c r="BV285" i="95" s="1"/>
  <c r="BW285" i="95" s="1"/>
  <c r="BX285" i="95" s="1"/>
  <c r="BY285" i="95" s="1"/>
  <c r="BZ285" i="95" s="1"/>
  <c r="CA285" i="95" s="1"/>
  <c r="CB285" i="95" s="1"/>
  <c r="CC285" i="95" s="1"/>
  <c r="CD285" i="95" s="1"/>
  <c r="CE285" i="95" s="1"/>
  <c r="CF285" i="95" s="1"/>
  <c r="CG285" i="95" s="1"/>
  <c r="CH285" i="95" s="1"/>
  <c r="CI285" i="95" s="1"/>
  <c r="CJ285" i="95" s="1"/>
  <c r="CK285" i="95" s="1"/>
  <c r="CL285" i="95" s="1"/>
  <c r="CM285" i="95" s="1"/>
  <c r="CN285" i="95" s="1"/>
  <c r="CO285" i="95" s="1"/>
  <c r="CP285" i="95" s="1"/>
  <c r="CQ285" i="95" s="1"/>
  <c r="CR285" i="95" s="1"/>
  <c r="CS285" i="95" s="1"/>
  <c r="CT285" i="95" s="1"/>
  <c r="CU285" i="95" s="1"/>
  <c r="CV285" i="95" s="1"/>
  <c r="CW285" i="95" s="1"/>
  <c r="CX285" i="95" s="1"/>
  <c r="CY285" i="95" s="1"/>
  <c r="CZ285" i="95" s="1"/>
  <c r="DA285" i="95" s="1"/>
  <c r="DB285" i="95" s="1"/>
  <c r="DC285" i="95" s="1"/>
  <c r="DD285" i="95" s="1"/>
  <c r="DE285" i="95" s="1"/>
  <c r="DF285" i="95" s="1"/>
  <c r="DG285" i="95" s="1"/>
  <c r="DH285" i="95" s="1"/>
  <c r="DI285" i="95" s="1"/>
  <c r="DJ285" i="95" s="1"/>
  <c r="DK285" i="95" s="1"/>
  <c r="DL285" i="95" s="1"/>
  <c r="DM285" i="95" s="1"/>
  <c r="DN285" i="95" s="1"/>
  <c r="DO285" i="95" s="1"/>
  <c r="DP285" i="95" s="1"/>
  <c r="DQ285" i="95" s="1"/>
  <c r="DR285" i="95" s="1"/>
  <c r="DS285" i="95" s="1"/>
  <c r="DT285" i="95" s="1"/>
  <c r="E283" i="95"/>
  <c r="F283" i="95" s="1"/>
  <c r="G283" i="95" s="1"/>
  <c r="H283" i="95" s="1"/>
  <c r="I283" i="95" s="1"/>
  <c r="J283" i="95" s="1"/>
  <c r="K283" i="95" s="1"/>
  <c r="L283" i="95" s="1"/>
  <c r="M283" i="95" s="1"/>
  <c r="N283" i="95" s="1"/>
  <c r="O283" i="95" s="1"/>
  <c r="P283" i="95" s="1"/>
  <c r="Q283" i="95" s="1"/>
  <c r="R283" i="95" s="1"/>
  <c r="S283" i="95" s="1"/>
  <c r="T283" i="95" s="1"/>
  <c r="U283" i="95" s="1"/>
  <c r="V283" i="95" s="1"/>
  <c r="W283" i="95" s="1"/>
  <c r="X283" i="95" s="1"/>
  <c r="Y283" i="95" s="1"/>
  <c r="Z283" i="95" s="1"/>
  <c r="AA283" i="95" s="1"/>
  <c r="AB283" i="95" s="1"/>
  <c r="AC283" i="95" s="1"/>
  <c r="AD283" i="95" s="1"/>
  <c r="AE283" i="95" s="1"/>
  <c r="AF283" i="95" s="1"/>
  <c r="AG283" i="95" s="1"/>
  <c r="AH283" i="95" s="1"/>
  <c r="AI283" i="95" s="1"/>
  <c r="AJ283" i="95" s="1"/>
  <c r="AK283" i="95" s="1"/>
  <c r="AL283" i="95" s="1"/>
  <c r="AM283" i="95" s="1"/>
  <c r="AN283" i="95" s="1"/>
  <c r="AO283" i="95" s="1"/>
  <c r="AP283" i="95" s="1"/>
  <c r="AQ283" i="95" s="1"/>
  <c r="AR283" i="95" s="1"/>
  <c r="AS283" i="95" s="1"/>
  <c r="AT283" i="95" s="1"/>
  <c r="AU283" i="95" s="1"/>
  <c r="AV283" i="95" s="1"/>
  <c r="AW283" i="95" s="1"/>
  <c r="AX283" i="95" s="1"/>
  <c r="AY283" i="95" s="1"/>
  <c r="AZ283" i="95" s="1"/>
  <c r="BA283" i="95" s="1"/>
  <c r="BB283" i="95" s="1"/>
  <c r="BC283" i="95" s="1"/>
  <c r="BD283" i="95" s="1"/>
  <c r="BE283" i="95" s="1"/>
  <c r="BF283" i="95" s="1"/>
  <c r="BG283" i="95" s="1"/>
  <c r="BH283" i="95" s="1"/>
  <c r="BI283" i="95" s="1"/>
  <c r="BJ283" i="95" s="1"/>
  <c r="BK283" i="95" s="1"/>
  <c r="BL283" i="95" s="1"/>
  <c r="BM283" i="95" s="1"/>
  <c r="BN283" i="95" s="1"/>
  <c r="BO283" i="95" s="1"/>
  <c r="BP283" i="95" s="1"/>
  <c r="BQ283" i="95" s="1"/>
  <c r="BR283" i="95" s="1"/>
  <c r="BS283" i="95" s="1"/>
  <c r="BT283" i="95" s="1"/>
  <c r="BU283" i="95" s="1"/>
  <c r="BV283" i="95" s="1"/>
  <c r="BW283" i="95" s="1"/>
  <c r="BX283" i="95" s="1"/>
  <c r="BY283" i="95" s="1"/>
  <c r="BZ283" i="95" s="1"/>
  <c r="CA283" i="95" s="1"/>
  <c r="CB283" i="95" s="1"/>
  <c r="CC283" i="95" s="1"/>
  <c r="CD283" i="95" s="1"/>
  <c r="CE283" i="95" s="1"/>
  <c r="CF283" i="95" s="1"/>
  <c r="CG283" i="95" s="1"/>
  <c r="CH283" i="95" s="1"/>
  <c r="CI283" i="95" s="1"/>
  <c r="CJ283" i="95" s="1"/>
  <c r="CK283" i="95" s="1"/>
  <c r="CL283" i="95" s="1"/>
  <c r="CM283" i="95" s="1"/>
  <c r="CN283" i="95" s="1"/>
  <c r="CO283" i="95" s="1"/>
  <c r="CP283" i="95" s="1"/>
  <c r="CQ283" i="95" s="1"/>
  <c r="CR283" i="95" s="1"/>
  <c r="CS283" i="95" s="1"/>
  <c r="CT283" i="95" s="1"/>
  <c r="CU283" i="95" s="1"/>
  <c r="CV283" i="95" s="1"/>
  <c r="CW283" i="95" s="1"/>
  <c r="CX283" i="95" s="1"/>
  <c r="CY283" i="95" s="1"/>
  <c r="CZ283" i="95" s="1"/>
  <c r="DA283" i="95" s="1"/>
  <c r="DB283" i="95" s="1"/>
  <c r="DC283" i="95" s="1"/>
  <c r="DD283" i="95" s="1"/>
  <c r="DE283" i="95" s="1"/>
  <c r="DF283" i="95" s="1"/>
  <c r="DG283" i="95" s="1"/>
  <c r="DH283" i="95" s="1"/>
  <c r="DI283" i="95" s="1"/>
  <c r="DJ283" i="95" s="1"/>
  <c r="DK283" i="95" s="1"/>
  <c r="DL283" i="95" s="1"/>
  <c r="DM283" i="95" s="1"/>
  <c r="DN283" i="95" s="1"/>
  <c r="DO283" i="95" s="1"/>
  <c r="DP283" i="95" s="1"/>
  <c r="DQ283" i="95" s="1"/>
  <c r="DR283" i="95" s="1"/>
  <c r="DS283" i="95" s="1"/>
  <c r="DT283" i="95" s="1"/>
  <c r="E290" i="95"/>
  <c r="F290" i="95" s="1"/>
  <c r="G290" i="95" s="1"/>
  <c r="H290" i="95" s="1"/>
  <c r="I290" i="95" s="1"/>
  <c r="J290" i="95" s="1"/>
  <c r="K290" i="95" s="1"/>
  <c r="L290" i="95" s="1"/>
  <c r="M290" i="95" s="1"/>
  <c r="N290" i="95" s="1"/>
  <c r="O290" i="95" s="1"/>
  <c r="P290" i="95" s="1"/>
  <c r="Q290" i="95" s="1"/>
  <c r="R290" i="95" s="1"/>
  <c r="S290" i="95" s="1"/>
  <c r="T290" i="95" s="1"/>
  <c r="U290" i="95" s="1"/>
  <c r="V290" i="95" s="1"/>
  <c r="W290" i="95" s="1"/>
  <c r="X290" i="95" s="1"/>
  <c r="Y290" i="95" s="1"/>
  <c r="Z290" i="95" s="1"/>
  <c r="AA290" i="95" s="1"/>
  <c r="AB290" i="95" s="1"/>
  <c r="AC290" i="95" s="1"/>
  <c r="AD290" i="95" s="1"/>
  <c r="AE290" i="95" s="1"/>
  <c r="AF290" i="95" s="1"/>
  <c r="AG290" i="95" s="1"/>
  <c r="AH290" i="95" s="1"/>
  <c r="AI290" i="95" s="1"/>
  <c r="AJ290" i="95" s="1"/>
  <c r="AK290" i="95" s="1"/>
  <c r="AL290" i="95" s="1"/>
  <c r="AM290" i="95" s="1"/>
  <c r="AN290" i="95" s="1"/>
  <c r="AO290" i="95" s="1"/>
  <c r="AP290" i="95" s="1"/>
  <c r="AQ290" i="95" s="1"/>
  <c r="AR290" i="95" s="1"/>
  <c r="AS290" i="95" s="1"/>
  <c r="AT290" i="95" s="1"/>
  <c r="AU290" i="95" s="1"/>
  <c r="AV290" i="95" s="1"/>
  <c r="AW290" i="95" s="1"/>
  <c r="AX290" i="95" s="1"/>
  <c r="AY290" i="95" s="1"/>
  <c r="AZ290" i="95" s="1"/>
  <c r="BA290" i="95" s="1"/>
  <c r="BB290" i="95" s="1"/>
  <c r="BC290" i="95" s="1"/>
  <c r="BD290" i="95" s="1"/>
  <c r="BE290" i="95" s="1"/>
  <c r="BF290" i="95" s="1"/>
  <c r="BG290" i="95" s="1"/>
  <c r="BH290" i="95" s="1"/>
  <c r="BI290" i="95" s="1"/>
  <c r="BJ290" i="95" s="1"/>
  <c r="BK290" i="95" s="1"/>
  <c r="BL290" i="95" s="1"/>
  <c r="BM290" i="95" s="1"/>
  <c r="BN290" i="95" s="1"/>
  <c r="BO290" i="95" s="1"/>
  <c r="BP290" i="95" s="1"/>
  <c r="BQ290" i="95" s="1"/>
  <c r="BR290" i="95" s="1"/>
  <c r="BS290" i="95" s="1"/>
  <c r="BT290" i="95" s="1"/>
  <c r="BU290" i="95" s="1"/>
  <c r="BV290" i="95" s="1"/>
  <c r="BW290" i="95" s="1"/>
  <c r="BX290" i="95" s="1"/>
  <c r="BY290" i="95" s="1"/>
  <c r="BZ290" i="95" s="1"/>
  <c r="CA290" i="95" s="1"/>
  <c r="CB290" i="95" s="1"/>
  <c r="CC290" i="95" s="1"/>
  <c r="CD290" i="95" s="1"/>
  <c r="CE290" i="95" s="1"/>
  <c r="CF290" i="95" s="1"/>
  <c r="CG290" i="95" s="1"/>
  <c r="CH290" i="95" s="1"/>
  <c r="CI290" i="95" s="1"/>
  <c r="CJ290" i="95" s="1"/>
  <c r="CK290" i="95" s="1"/>
  <c r="CL290" i="95" s="1"/>
  <c r="CM290" i="95" s="1"/>
  <c r="CN290" i="95" s="1"/>
  <c r="CO290" i="95" s="1"/>
  <c r="CP290" i="95" s="1"/>
  <c r="CQ290" i="95" s="1"/>
  <c r="CR290" i="95" s="1"/>
  <c r="CS290" i="95" s="1"/>
  <c r="CT290" i="95" s="1"/>
  <c r="CU290" i="95" s="1"/>
  <c r="CV290" i="95" s="1"/>
  <c r="CW290" i="95" s="1"/>
  <c r="CX290" i="95" s="1"/>
  <c r="CY290" i="95" s="1"/>
  <c r="CZ290" i="95" s="1"/>
  <c r="DA290" i="95" s="1"/>
  <c r="DB290" i="95" s="1"/>
  <c r="DC290" i="95" s="1"/>
  <c r="DD290" i="95" s="1"/>
  <c r="DE290" i="95" s="1"/>
  <c r="DF290" i="95" s="1"/>
  <c r="DG290" i="95" s="1"/>
  <c r="DH290" i="95" s="1"/>
  <c r="DI290" i="95" s="1"/>
  <c r="DJ290" i="95" s="1"/>
  <c r="DK290" i="95" s="1"/>
  <c r="DL290" i="95" s="1"/>
  <c r="DM290" i="95" s="1"/>
  <c r="DN290" i="95" s="1"/>
  <c r="DO290" i="95" s="1"/>
  <c r="DP290" i="95" s="1"/>
  <c r="DQ290" i="95" s="1"/>
  <c r="DR290" i="95" s="1"/>
  <c r="DS290" i="95" s="1"/>
  <c r="DT290" i="95" s="1"/>
  <c r="E286" i="95"/>
  <c r="F286" i="95" s="1"/>
  <c r="G286" i="95" s="1"/>
  <c r="H286" i="95" s="1"/>
  <c r="I286" i="95" s="1"/>
  <c r="J286" i="95" s="1"/>
  <c r="K286" i="95" s="1"/>
  <c r="L286" i="95" s="1"/>
  <c r="M286" i="95" s="1"/>
  <c r="N286" i="95" s="1"/>
  <c r="O286" i="95" s="1"/>
  <c r="P286" i="95" s="1"/>
  <c r="Q286" i="95" s="1"/>
  <c r="R286" i="95" s="1"/>
  <c r="S286" i="95" s="1"/>
  <c r="T286" i="95" s="1"/>
  <c r="U286" i="95" s="1"/>
  <c r="V286" i="95" s="1"/>
  <c r="W286" i="95" s="1"/>
  <c r="X286" i="95" s="1"/>
  <c r="Y286" i="95" s="1"/>
  <c r="Z286" i="95" s="1"/>
  <c r="AA286" i="95" s="1"/>
  <c r="AB286" i="95" s="1"/>
  <c r="AC286" i="95" s="1"/>
  <c r="AD286" i="95" s="1"/>
  <c r="AE286" i="95" s="1"/>
  <c r="AF286" i="95" s="1"/>
  <c r="AG286" i="95" s="1"/>
  <c r="AH286" i="95" s="1"/>
  <c r="AI286" i="95" s="1"/>
  <c r="AJ286" i="95" s="1"/>
  <c r="AK286" i="95" s="1"/>
  <c r="AL286" i="95" s="1"/>
  <c r="AM286" i="95" s="1"/>
  <c r="AN286" i="95" s="1"/>
  <c r="AO286" i="95" s="1"/>
  <c r="AP286" i="95" s="1"/>
  <c r="AQ286" i="95" s="1"/>
  <c r="AR286" i="95" s="1"/>
  <c r="AS286" i="95" s="1"/>
  <c r="AT286" i="95" s="1"/>
  <c r="AU286" i="95" s="1"/>
  <c r="AV286" i="95" s="1"/>
  <c r="AW286" i="95" s="1"/>
  <c r="AX286" i="95" s="1"/>
  <c r="AY286" i="95" s="1"/>
  <c r="AZ286" i="95" s="1"/>
  <c r="BA286" i="95" s="1"/>
  <c r="BB286" i="95" s="1"/>
  <c r="BC286" i="95" s="1"/>
  <c r="BD286" i="95" s="1"/>
  <c r="BE286" i="95" s="1"/>
  <c r="BF286" i="95" s="1"/>
  <c r="BG286" i="95" s="1"/>
  <c r="BH286" i="95" s="1"/>
  <c r="BI286" i="95" s="1"/>
  <c r="BJ286" i="95" s="1"/>
  <c r="BK286" i="95" s="1"/>
  <c r="BL286" i="95" s="1"/>
  <c r="BM286" i="95" s="1"/>
  <c r="BN286" i="95" s="1"/>
  <c r="BO286" i="95" s="1"/>
  <c r="BP286" i="95" s="1"/>
  <c r="BQ286" i="95" s="1"/>
  <c r="BR286" i="95" s="1"/>
  <c r="BS286" i="95" s="1"/>
  <c r="BT286" i="95" s="1"/>
  <c r="BU286" i="95" s="1"/>
  <c r="BV286" i="95" s="1"/>
  <c r="BW286" i="95" s="1"/>
  <c r="BX286" i="95" s="1"/>
  <c r="BY286" i="95" s="1"/>
  <c r="BZ286" i="95" s="1"/>
  <c r="CA286" i="95" s="1"/>
  <c r="CB286" i="95" s="1"/>
  <c r="CC286" i="95" s="1"/>
  <c r="CD286" i="95" s="1"/>
  <c r="CE286" i="95" s="1"/>
  <c r="CF286" i="95" s="1"/>
  <c r="CG286" i="95" s="1"/>
  <c r="CH286" i="95" s="1"/>
  <c r="CI286" i="95" s="1"/>
  <c r="CJ286" i="95" s="1"/>
  <c r="CK286" i="95" s="1"/>
  <c r="CL286" i="95" s="1"/>
  <c r="CM286" i="95" s="1"/>
  <c r="CN286" i="95" s="1"/>
  <c r="CO286" i="95" s="1"/>
  <c r="CP286" i="95" s="1"/>
  <c r="CQ286" i="95" s="1"/>
  <c r="CR286" i="95" s="1"/>
  <c r="CS286" i="95" s="1"/>
  <c r="CT286" i="95" s="1"/>
  <c r="CU286" i="95" s="1"/>
  <c r="CV286" i="95" s="1"/>
  <c r="CW286" i="95" s="1"/>
  <c r="CX286" i="95" s="1"/>
  <c r="CY286" i="95" s="1"/>
  <c r="CZ286" i="95" s="1"/>
  <c r="DA286" i="95" s="1"/>
  <c r="DB286" i="95" s="1"/>
  <c r="DC286" i="95" s="1"/>
  <c r="DD286" i="95" s="1"/>
  <c r="DE286" i="95" s="1"/>
  <c r="DF286" i="95" s="1"/>
  <c r="DG286" i="95" s="1"/>
  <c r="DH286" i="95" s="1"/>
  <c r="DI286" i="95" s="1"/>
  <c r="DJ286" i="95" s="1"/>
  <c r="DK286" i="95" s="1"/>
  <c r="DL286" i="95" s="1"/>
  <c r="DM286" i="95" s="1"/>
  <c r="DN286" i="95" s="1"/>
  <c r="DO286" i="95" s="1"/>
  <c r="DP286" i="95" s="1"/>
  <c r="DQ286" i="95" s="1"/>
  <c r="DR286" i="95" s="1"/>
  <c r="DS286" i="95" s="1"/>
  <c r="DT286" i="95" s="1"/>
  <c r="E278" i="95"/>
  <c r="F278" i="95" s="1"/>
  <c r="G278" i="95" s="1"/>
  <c r="H278" i="95" s="1"/>
  <c r="I278" i="95" s="1"/>
  <c r="J278" i="95" s="1"/>
  <c r="K278" i="95" s="1"/>
  <c r="L278" i="95" s="1"/>
  <c r="M278" i="95" s="1"/>
  <c r="N278" i="95" s="1"/>
  <c r="O278" i="95" s="1"/>
  <c r="P278" i="95" s="1"/>
  <c r="Q278" i="95" s="1"/>
  <c r="R278" i="95" s="1"/>
  <c r="S278" i="95" s="1"/>
  <c r="T278" i="95" s="1"/>
  <c r="U278" i="95" s="1"/>
  <c r="V278" i="95" s="1"/>
  <c r="W278" i="95" s="1"/>
  <c r="X278" i="95" s="1"/>
  <c r="Y278" i="95" s="1"/>
  <c r="Z278" i="95" s="1"/>
  <c r="AA278" i="95" s="1"/>
  <c r="AB278" i="95" s="1"/>
  <c r="AC278" i="95" s="1"/>
  <c r="AD278" i="95" s="1"/>
  <c r="AE278" i="95" s="1"/>
  <c r="AF278" i="95" s="1"/>
  <c r="AG278" i="95" s="1"/>
  <c r="AH278" i="95" s="1"/>
  <c r="AI278" i="95" s="1"/>
  <c r="AJ278" i="95" s="1"/>
  <c r="AK278" i="95" s="1"/>
  <c r="AL278" i="95" s="1"/>
  <c r="AM278" i="95" s="1"/>
  <c r="AN278" i="95" s="1"/>
  <c r="AO278" i="95" s="1"/>
  <c r="AP278" i="95" s="1"/>
  <c r="AQ278" i="95" s="1"/>
  <c r="AR278" i="95" s="1"/>
  <c r="AS278" i="95" s="1"/>
  <c r="AT278" i="95" s="1"/>
  <c r="AU278" i="95" s="1"/>
  <c r="AV278" i="95" s="1"/>
  <c r="AW278" i="95" s="1"/>
  <c r="AX278" i="95" s="1"/>
  <c r="AY278" i="95" s="1"/>
  <c r="AZ278" i="95" s="1"/>
  <c r="BA278" i="95" s="1"/>
  <c r="BB278" i="95" s="1"/>
  <c r="BC278" i="95" s="1"/>
  <c r="BD278" i="95" s="1"/>
  <c r="BE278" i="95" s="1"/>
  <c r="BF278" i="95" s="1"/>
  <c r="BG278" i="95" s="1"/>
  <c r="BH278" i="95" s="1"/>
  <c r="BI278" i="95" s="1"/>
  <c r="BJ278" i="95" s="1"/>
  <c r="BK278" i="95" s="1"/>
  <c r="BL278" i="95" s="1"/>
  <c r="BM278" i="95" s="1"/>
  <c r="BN278" i="95" s="1"/>
  <c r="BO278" i="95" s="1"/>
  <c r="BP278" i="95" s="1"/>
  <c r="BQ278" i="95" s="1"/>
  <c r="BR278" i="95" s="1"/>
  <c r="BS278" i="95" s="1"/>
  <c r="BT278" i="95" s="1"/>
  <c r="BU278" i="95" s="1"/>
  <c r="BV278" i="95" s="1"/>
  <c r="BW278" i="95" s="1"/>
  <c r="BX278" i="95" s="1"/>
  <c r="BY278" i="95" s="1"/>
  <c r="BZ278" i="95" s="1"/>
  <c r="CA278" i="95" s="1"/>
  <c r="CB278" i="95" s="1"/>
  <c r="CC278" i="95" s="1"/>
  <c r="CD278" i="95" s="1"/>
  <c r="CE278" i="95" s="1"/>
  <c r="CF278" i="95" s="1"/>
  <c r="CG278" i="95" s="1"/>
  <c r="CH278" i="95" s="1"/>
  <c r="CI278" i="95" s="1"/>
  <c r="CJ278" i="95" s="1"/>
  <c r="CK278" i="95" s="1"/>
  <c r="CL278" i="95" s="1"/>
  <c r="CM278" i="95" s="1"/>
  <c r="CN278" i="95" s="1"/>
  <c r="CO278" i="95" s="1"/>
  <c r="CP278" i="95" s="1"/>
  <c r="CQ278" i="95" s="1"/>
  <c r="CR278" i="95" s="1"/>
  <c r="CS278" i="95" s="1"/>
  <c r="CT278" i="95" s="1"/>
  <c r="CU278" i="95" s="1"/>
  <c r="CV278" i="95" s="1"/>
  <c r="CW278" i="95" s="1"/>
  <c r="CX278" i="95" s="1"/>
  <c r="CY278" i="95" s="1"/>
  <c r="CZ278" i="95" s="1"/>
  <c r="DA278" i="95" s="1"/>
  <c r="DB278" i="95" s="1"/>
  <c r="DC278" i="95" s="1"/>
  <c r="DD278" i="95" s="1"/>
  <c r="DE278" i="95" s="1"/>
  <c r="DF278" i="95" s="1"/>
  <c r="DG278" i="95" s="1"/>
  <c r="DH278" i="95" s="1"/>
  <c r="DI278" i="95" s="1"/>
  <c r="DJ278" i="95" s="1"/>
  <c r="DK278" i="95" s="1"/>
  <c r="DL278" i="95" s="1"/>
  <c r="DM278" i="95" s="1"/>
  <c r="DN278" i="95" s="1"/>
  <c r="DO278" i="95" s="1"/>
  <c r="DP278" i="95" s="1"/>
  <c r="DQ278" i="95" s="1"/>
  <c r="DR278" i="95" s="1"/>
  <c r="DS278" i="95" s="1"/>
  <c r="DT278" i="95" s="1"/>
  <c r="E291" i="95"/>
  <c r="F291" i="95" s="1"/>
  <c r="G291" i="95" s="1"/>
  <c r="H291" i="95" s="1"/>
  <c r="I291" i="95" s="1"/>
  <c r="J291" i="95" s="1"/>
  <c r="K291" i="95" s="1"/>
  <c r="L291" i="95" s="1"/>
  <c r="M291" i="95" s="1"/>
  <c r="N291" i="95" s="1"/>
  <c r="O291" i="95" s="1"/>
  <c r="P291" i="95" s="1"/>
  <c r="Q291" i="95" s="1"/>
  <c r="R291" i="95" s="1"/>
  <c r="S291" i="95" s="1"/>
  <c r="T291" i="95" s="1"/>
  <c r="U291" i="95" s="1"/>
  <c r="V291" i="95" s="1"/>
  <c r="W291" i="95" s="1"/>
  <c r="X291" i="95" s="1"/>
  <c r="Y291" i="95" s="1"/>
  <c r="Z291" i="95" s="1"/>
  <c r="AA291" i="95" s="1"/>
  <c r="AB291" i="95" s="1"/>
  <c r="AC291" i="95" s="1"/>
  <c r="AD291" i="95" s="1"/>
  <c r="AE291" i="95" s="1"/>
  <c r="AF291" i="95" s="1"/>
  <c r="AG291" i="95" s="1"/>
  <c r="AH291" i="95" s="1"/>
  <c r="AI291" i="95" s="1"/>
  <c r="AJ291" i="95" s="1"/>
  <c r="AK291" i="95" s="1"/>
  <c r="AL291" i="95" s="1"/>
  <c r="AM291" i="95" s="1"/>
  <c r="AN291" i="95" s="1"/>
  <c r="AO291" i="95" s="1"/>
  <c r="AP291" i="95" s="1"/>
  <c r="AQ291" i="95" s="1"/>
  <c r="AR291" i="95" s="1"/>
  <c r="AS291" i="95" s="1"/>
  <c r="AT291" i="95" s="1"/>
  <c r="AU291" i="95" s="1"/>
  <c r="AV291" i="95" s="1"/>
  <c r="AW291" i="95" s="1"/>
  <c r="AX291" i="95" s="1"/>
  <c r="AY291" i="95" s="1"/>
  <c r="AZ291" i="95" s="1"/>
  <c r="BA291" i="95" s="1"/>
  <c r="BB291" i="95" s="1"/>
  <c r="BC291" i="95" s="1"/>
  <c r="BD291" i="95" s="1"/>
  <c r="BE291" i="95" s="1"/>
  <c r="BF291" i="95" s="1"/>
  <c r="BG291" i="95" s="1"/>
  <c r="BH291" i="95" s="1"/>
  <c r="BI291" i="95" s="1"/>
  <c r="BJ291" i="95" s="1"/>
  <c r="BK291" i="95" s="1"/>
  <c r="BL291" i="95" s="1"/>
  <c r="BM291" i="95" s="1"/>
  <c r="BN291" i="95" s="1"/>
  <c r="BO291" i="95" s="1"/>
  <c r="BP291" i="95" s="1"/>
  <c r="BQ291" i="95" s="1"/>
  <c r="BR291" i="95" s="1"/>
  <c r="BS291" i="95" s="1"/>
  <c r="BT291" i="95" s="1"/>
  <c r="BU291" i="95" s="1"/>
  <c r="BV291" i="95" s="1"/>
  <c r="BW291" i="95" s="1"/>
  <c r="BX291" i="95" s="1"/>
  <c r="BY291" i="95" s="1"/>
  <c r="BZ291" i="95" s="1"/>
  <c r="CA291" i="95" s="1"/>
  <c r="CB291" i="95" s="1"/>
  <c r="CC291" i="95" s="1"/>
  <c r="CD291" i="95" s="1"/>
  <c r="CE291" i="95" s="1"/>
  <c r="CF291" i="95" s="1"/>
  <c r="CG291" i="95" s="1"/>
  <c r="CH291" i="95" s="1"/>
  <c r="CI291" i="95" s="1"/>
  <c r="CJ291" i="95" s="1"/>
  <c r="CK291" i="95" s="1"/>
  <c r="CL291" i="95" s="1"/>
  <c r="CM291" i="95" s="1"/>
  <c r="CN291" i="95" s="1"/>
  <c r="CO291" i="95" s="1"/>
  <c r="CP291" i="95" s="1"/>
  <c r="CQ291" i="95" s="1"/>
  <c r="CR291" i="95" s="1"/>
  <c r="CS291" i="95" s="1"/>
  <c r="CT291" i="95" s="1"/>
  <c r="CU291" i="95" s="1"/>
  <c r="CV291" i="95" s="1"/>
  <c r="CW291" i="95" s="1"/>
  <c r="CX291" i="95" s="1"/>
  <c r="CY291" i="95" s="1"/>
  <c r="CZ291" i="95" s="1"/>
  <c r="DA291" i="95" s="1"/>
  <c r="DB291" i="95" s="1"/>
  <c r="DC291" i="95" s="1"/>
  <c r="DD291" i="95" s="1"/>
  <c r="DE291" i="95" s="1"/>
  <c r="DF291" i="95" s="1"/>
  <c r="DG291" i="95" s="1"/>
  <c r="DH291" i="95" s="1"/>
  <c r="DI291" i="95" s="1"/>
  <c r="DJ291" i="95" s="1"/>
  <c r="DK291" i="95" s="1"/>
  <c r="DL291" i="95" s="1"/>
  <c r="DM291" i="95" s="1"/>
  <c r="DN291" i="95" s="1"/>
  <c r="DO291" i="95" s="1"/>
  <c r="DP291" i="95" s="1"/>
  <c r="DQ291" i="95" s="1"/>
  <c r="DR291" i="95" s="1"/>
  <c r="DS291" i="95" s="1"/>
  <c r="DT291" i="95" s="1"/>
  <c r="D277" i="95"/>
  <c r="E287" i="95"/>
  <c r="F287" i="95" s="1"/>
  <c r="G287" i="95" s="1"/>
  <c r="H287" i="95" s="1"/>
  <c r="I287" i="95" s="1"/>
  <c r="J287" i="95" s="1"/>
  <c r="K287" i="95" s="1"/>
  <c r="L287" i="95" s="1"/>
  <c r="M287" i="95" s="1"/>
  <c r="N287" i="95" s="1"/>
  <c r="O287" i="95" s="1"/>
  <c r="P287" i="95" s="1"/>
  <c r="Q287" i="95" s="1"/>
  <c r="R287" i="95" s="1"/>
  <c r="S287" i="95" s="1"/>
  <c r="T287" i="95" s="1"/>
  <c r="U287" i="95" s="1"/>
  <c r="V287" i="95" s="1"/>
  <c r="W287" i="95" s="1"/>
  <c r="X287" i="95" s="1"/>
  <c r="Y287" i="95" s="1"/>
  <c r="Z287" i="95" s="1"/>
  <c r="AA287" i="95" s="1"/>
  <c r="AB287" i="95" s="1"/>
  <c r="AC287" i="95" s="1"/>
  <c r="AD287" i="95" s="1"/>
  <c r="AE287" i="95" s="1"/>
  <c r="AF287" i="95" s="1"/>
  <c r="AG287" i="95" s="1"/>
  <c r="AH287" i="95" s="1"/>
  <c r="AI287" i="95" s="1"/>
  <c r="AJ287" i="95" s="1"/>
  <c r="AK287" i="95" s="1"/>
  <c r="AL287" i="95" s="1"/>
  <c r="AM287" i="95" s="1"/>
  <c r="AN287" i="95" s="1"/>
  <c r="AO287" i="95" s="1"/>
  <c r="AP287" i="95" s="1"/>
  <c r="AQ287" i="95" s="1"/>
  <c r="AR287" i="95" s="1"/>
  <c r="AS287" i="95" s="1"/>
  <c r="AT287" i="95" s="1"/>
  <c r="AU287" i="95" s="1"/>
  <c r="AV287" i="95" s="1"/>
  <c r="AW287" i="95" s="1"/>
  <c r="AX287" i="95" s="1"/>
  <c r="AY287" i="95" s="1"/>
  <c r="AZ287" i="95" s="1"/>
  <c r="BA287" i="95" s="1"/>
  <c r="BB287" i="95" s="1"/>
  <c r="BC287" i="95" s="1"/>
  <c r="BD287" i="95" s="1"/>
  <c r="BE287" i="95" s="1"/>
  <c r="BF287" i="95" s="1"/>
  <c r="BG287" i="95" s="1"/>
  <c r="BH287" i="95" s="1"/>
  <c r="BI287" i="95" s="1"/>
  <c r="BJ287" i="95" s="1"/>
  <c r="BK287" i="95" s="1"/>
  <c r="BL287" i="95" s="1"/>
  <c r="BM287" i="95" s="1"/>
  <c r="BN287" i="95" s="1"/>
  <c r="BO287" i="95" s="1"/>
  <c r="BP287" i="95" s="1"/>
  <c r="BQ287" i="95" s="1"/>
  <c r="BR287" i="95" s="1"/>
  <c r="BS287" i="95" s="1"/>
  <c r="BT287" i="95" s="1"/>
  <c r="BU287" i="95" s="1"/>
  <c r="BV287" i="95" s="1"/>
  <c r="BW287" i="95" s="1"/>
  <c r="BX287" i="95" s="1"/>
  <c r="BY287" i="95" s="1"/>
  <c r="BZ287" i="95" s="1"/>
  <c r="CA287" i="95" s="1"/>
  <c r="CB287" i="95" s="1"/>
  <c r="CC287" i="95" s="1"/>
  <c r="CD287" i="95" s="1"/>
  <c r="CE287" i="95" s="1"/>
  <c r="CF287" i="95" s="1"/>
  <c r="CG287" i="95" s="1"/>
  <c r="CH287" i="95" s="1"/>
  <c r="CI287" i="95" s="1"/>
  <c r="CJ287" i="95" s="1"/>
  <c r="CK287" i="95" s="1"/>
  <c r="CL287" i="95" s="1"/>
  <c r="CM287" i="95" s="1"/>
  <c r="CN287" i="95" s="1"/>
  <c r="CO287" i="95" s="1"/>
  <c r="CP287" i="95" s="1"/>
  <c r="CQ287" i="95" s="1"/>
  <c r="CR287" i="95" s="1"/>
  <c r="CS287" i="95" s="1"/>
  <c r="CT287" i="95" s="1"/>
  <c r="CU287" i="95" s="1"/>
  <c r="CV287" i="95" s="1"/>
  <c r="CW287" i="95" s="1"/>
  <c r="CX287" i="95" s="1"/>
  <c r="CY287" i="95" s="1"/>
  <c r="CZ287" i="95" s="1"/>
  <c r="DA287" i="95" s="1"/>
  <c r="DB287" i="95" s="1"/>
  <c r="DC287" i="95" s="1"/>
  <c r="DD287" i="95" s="1"/>
  <c r="DE287" i="95" s="1"/>
  <c r="DF287" i="95" s="1"/>
  <c r="DG287" i="95" s="1"/>
  <c r="DH287" i="95" s="1"/>
  <c r="DI287" i="95" s="1"/>
  <c r="DJ287" i="95" s="1"/>
  <c r="DK287" i="95" s="1"/>
  <c r="DL287" i="95" s="1"/>
  <c r="DM287" i="95" s="1"/>
  <c r="DN287" i="95" s="1"/>
  <c r="DO287" i="95" s="1"/>
  <c r="DP287" i="95" s="1"/>
  <c r="DQ287" i="95" s="1"/>
  <c r="DR287" i="95" s="1"/>
  <c r="DS287" i="95" s="1"/>
  <c r="DT287" i="95" s="1"/>
  <c r="E279" i="95"/>
  <c r="F279" i="95" s="1"/>
  <c r="G279" i="95" s="1"/>
  <c r="H279" i="95" s="1"/>
  <c r="I279" i="95" s="1"/>
  <c r="J279" i="95" s="1"/>
  <c r="K279" i="95" s="1"/>
  <c r="L279" i="95" s="1"/>
  <c r="M279" i="95" s="1"/>
  <c r="N279" i="95" s="1"/>
  <c r="O279" i="95" s="1"/>
  <c r="P279" i="95" s="1"/>
  <c r="Q279" i="95" s="1"/>
  <c r="R279" i="95" s="1"/>
  <c r="S279" i="95" s="1"/>
  <c r="T279" i="95" s="1"/>
  <c r="U279" i="95" s="1"/>
  <c r="V279" i="95" s="1"/>
  <c r="W279" i="95" s="1"/>
  <c r="X279" i="95" s="1"/>
  <c r="Y279" i="95" s="1"/>
  <c r="Z279" i="95" s="1"/>
  <c r="AA279" i="95" s="1"/>
  <c r="AB279" i="95" s="1"/>
  <c r="AC279" i="95" s="1"/>
  <c r="AD279" i="95" s="1"/>
  <c r="AE279" i="95" s="1"/>
  <c r="AF279" i="95" s="1"/>
  <c r="AG279" i="95" s="1"/>
  <c r="AH279" i="95" s="1"/>
  <c r="AI279" i="95" s="1"/>
  <c r="AJ279" i="95" s="1"/>
  <c r="AK279" i="95" s="1"/>
  <c r="AL279" i="95" s="1"/>
  <c r="AM279" i="95" s="1"/>
  <c r="AN279" i="95" s="1"/>
  <c r="AO279" i="95" s="1"/>
  <c r="AP279" i="95" s="1"/>
  <c r="AQ279" i="95" s="1"/>
  <c r="AR279" i="95" s="1"/>
  <c r="AS279" i="95" s="1"/>
  <c r="AT279" i="95" s="1"/>
  <c r="AU279" i="95" s="1"/>
  <c r="AV279" i="95" s="1"/>
  <c r="AW279" i="95" s="1"/>
  <c r="AX279" i="95" s="1"/>
  <c r="AY279" i="95" s="1"/>
  <c r="AZ279" i="95" s="1"/>
  <c r="BA279" i="95" s="1"/>
  <c r="BB279" i="95" s="1"/>
  <c r="BC279" i="95" s="1"/>
  <c r="BD279" i="95" s="1"/>
  <c r="BE279" i="95" s="1"/>
  <c r="BF279" i="95" s="1"/>
  <c r="BG279" i="95" s="1"/>
  <c r="BH279" i="95" s="1"/>
  <c r="BI279" i="95" s="1"/>
  <c r="BJ279" i="95" s="1"/>
  <c r="BK279" i="95" s="1"/>
  <c r="BL279" i="95" s="1"/>
  <c r="BM279" i="95" s="1"/>
  <c r="BN279" i="95" s="1"/>
  <c r="BO279" i="95" s="1"/>
  <c r="BP279" i="95" s="1"/>
  <c r="BQ279" i="95" s="1"/>
  <c r="BR279" i="95" s="1"/>
  <c r="BS279" i="95" s="1"/>
  <c r="BT279" i="95" s="1"/>
  <c r="BU279" i="95" s="1"/>
  <c r="BV279" i="95" s="1"/>
  <c r="BW279" i="95" s="1"/>
  <c r="BX279" i="95" s="1"/>
  <c r="BY279" i="95" s="1"/>
  <c r="BZ279" i="95" s="1"/>
  <c r="CA279" i="95" s="1"/>
  <c r="CB279" i="95" s="1"/>
  <c r="CC279" i="95" s="1"/>
  <c r="CD279" i="95" s="1"/>
  <c r="CE279" i="95" s="1"/>
  <c r="CF279" i="95" s="1"/>
  <c r="CG279" i="95" s="1"/>
  <c r="CH279" i="95" s="1"/>
  <c r="CI279" i="95" s="1"/>
  <c r="CJ279" i="95" s="1"/>
  <c r="CK279" i="95" s="1"/>
  <c r="CL279" i="95" s="1"/>
  <c r="CM279" i="95" s="1"/>
  <c r="CN279" i="95" s="1"/>
  <c r="CO279" i="95" s="1"/>
  <c r="CP279" i="95" s="1"/>
  <c r="CQ279" i="95" s="1"/>
  <c r="CR279" i="95" s="1"/>
  <c r="CS279" i="95" s="1"/>
  <c r="CT279" i="95" s="1"/>
  <c r="CU279" i="95" s="1"/>
  <c r="CV279" i="95" s="1"/>
  <c r="CW279" i="95" s="1"/>
  <c r="CX279" i="95" s="1"/>
  <c r="CY279" i="95" s="1"/>
  <c r="CZ279" i="95" s="1"/>
  <c r="DA279" i="95" s="1"/>
  <c r="DB279" i="95" s="1"/>
  <c r="DC279" i="95" s="1"/>
  <c r="DD279" i="95" s="1"/>
  <c r="DE279" i="95" s="1"/>
  <c r="DF279" i="95" s="1"/>
  <c r="DG279" i="95" s="1"/>
  <c r="DH279" i="95" s="1"/>
  <c r="DI279" i="95" s="1"/>
  <c r="DJ279" i="95" s="1"/>
  <c r="DK279" i="95" s="1"/>
  <c r="DL279" i="95" s="1"/>
  <c r="DM279" i="95" s="1"/>
  <c r="DN279" i="95" s="1"/>
  <c r="DO279" i="95" s="1"/>
  <c r="DP279" i="95" s="1"/>
  <c r="DQ279" i="95" s="1"/>
  <c r="DR279" i="95" s="1"/>
  <c r="DS279" i="95" s="1"/>
  <c r="DT279" i="95" s="1"/>
  <c r="E281" i="95"/>
  <c r="F281" i="95" s="1"/>
  <c r="G281" i="95" s="1"/>
  <c r="H281" i="95" s="1"/>
  <c r="I281" i="95" s="1"/>
  <c r="J281" i="95" s="1"/>
  <c r="K281" i="95" s="1"/>
  <c r="L281" i="95" s="1"/>
  <c r="M281" i="95" s="1"/>
  <c r="N281" i="95" s="1"/>
  <c r="O281" i="95" s="1"/>
  <c r="P281" i="95" s="1"/>
  <c r="Q281" i="95" s="1"/>
  <c r="R281" i="95" s="1"/>
  <c r="S281" i="95" s="1"/>
  <c r="T281" i="95" s="1"/>
  <c r="U281" i="95" s="1"/>
  <c r="V281" i="95" s="1"/>
  <c r="W281" i="95" s="1"/>
  <c r="X281" i="95" s="1"/>
  <c r="Y281" i="95" s="1"/>
  <c r="Z281" i="95" s="1"/>
  <c r="AA281" i="95" s="1"/>
  <c r="AB281" i="95" s="1"/>
  <c r="AC281" i="95" s="1"/>
  <c r="AD281" i="95" s="1"/>
  <c r="AE281" i="95" s="1"/>
  <c r="AF281" i="95" s="1"/>
  <c r="AG281" i="95" s="1"/>
  <c r="AH281" i="95" s="1"/>
  <c r="AI281" i="95" s="1"/>
  <c r="AJ281" i="95" s="1"/>
  <c r="AK281" i="95" s="1"/>
  <c r="AL281" i="95" s="1"/>
  <c r="AM281" i="95" s="1"/>
  <c r="AN281" i="95" s="1"/>
  <c r="AO281" i="95" s="1"/>
  <c r="AP281" i="95" s="1"/>
  <c r="AQ281" i="95" s="1"/>
  <c r="AR281" i="95" s="1"/>
  <c r="AS281" i="95" s="1"/>
  <c r="AT281" i="95" s="1"/>
  <c r="AU281" i="95" s="1"/>
  <c r="AV281" i="95" s="1"/>
  <c r="AW281" i="95" s="1"/>
  <c r="AX281" i="95" s="1"/>
  <c r="AY281" i="95" s="1"/>
  <c r="AZ281" i="95" s="1"/>
  <c r="BA281" i="95" s="1"/>
  <c r="BB281" i="95" s="1"/>
  <c r="BC281" i="95" s="1"/>
  <c r="BD281" i="95" s="1"/>
  <c r="BE281" i="95" s="1"/>
  <c r="BF281" i="95" s="1"/>
  <c r="BG281" i="95" s="1"/>
  <c r="BH281" i="95" s="1"/>
  <c r="BI281" i="95" s="1"/>
  <c r="BJ281" i="95" s="1"/>
  <c r="BK281" i="95" s="1"/>
  <c r="BL281" i="95" s="1"/>
  <c r="BM281" i="95" s="1"/>
  <c r="BN281" i="95" s="1"/>
  <c r="BO281" i="95" s="1"/>
  <c r="BP281" i="95" s="1"/>
  <c r="BQ281" i="95" s="1"/>
  <c r="BR281" i="95" s="1"/>
  <c r="BS281" i="95" s="1"/>
  <c r="BT281" i="95" s="1"/>
  <c r="BU281" i="95" s="1"/>
  <c r="BV281" i="95" s="1"/>
  <c r="BW281" i="95" s="1"/>
  <c r="BX281" i="95" s="1"/>
  <c r="BY281" i="95" s="1"/>
  <c r="BZ281" i="95" s="1"/>
  <c r="CA281" i="95" s="1"/>
  <c r="CB281" i="95" s="1"/>
  <c r="CC281" i="95" s="1"/>
  <c r="CD281" i="95" s="1"/>
  <c r="CE281" i="95" s="1"/>
  <c r="CF281" i="95" s="1"/>
  <c r="CG281" i="95" s="1"/>
  <c r="CH281" i="95" s="1"/>
  <c r="CI281" i="95" s="1"/>
  <c r="CJ281" i="95" s="1"/>
  <c r="CK281" i="95" s="1"/>
  <c r="CL281" i="95" s="1"/>
  <c r="CM281" i="95" s="1"/>
  <c r="CN281" i="95" s="1"/>
  <c r="CO281" i="95" s="1"/>
  <c r="CP281" i="95" s="1"/>
  <c r="CQ281" i="95" s="1"/>
  <c r="CR281" i="95" s="1"/>
  <c r="CS281" i="95" s="1"/>
  <c r="CT281" i="95" s="1"/>
  <c r="CU281" i="95" s="1"/>
  <c r="CV281" i="95" s="1"/>
  <c r="CW281" i="95" s="1"/>
  <c r="CX281" i="95" s="1"/>
  <c r="CY281" i="95" s="1"/>
  <c r="CZ281" i="95" s="1"/>
  <c r="DA281" i="95" s="1"/>
  <c r="DB281" i="95" s="1"/>
  <c r="DC281" i="95" s="1"/>
  <c r="DD281" i="95" s="1"/>
  <c r="DE281" i="95" s="1"/>
  <c r="DF281" i="95" s="1"/>
  <c r="DG281" i="95" s="1"/>
  <c r="DH281" i="95" s="1"/>
  <c r="DI281" i="95" s="1"/>
  <c r="DJ281" i="95" s="1"/>
  <c r="DK281" i="95" s="1"/>
  <c r="DL281" i="95" s="1"/>
  <c r="DM281" i="95" s="1"/>
  <c r="DN281" i="95" s="1"/>
  <c r="DO281" i="95" s="1"/>
  <c r="DP281" i="95" s="1"/>
  <c r="DQ281" i="95" s="1"/>
  <c r="DR281" i="95" s="1"/>
  <c r="DS281" i="95" s="1"/>
  <c r="DT281" i="95" s="1"/>
  <c r="E282" i="95"/>
  <c r="F282" i="95" s="1"/>
  <c r="G282" i="95" s="1"/>
  <c r="H282" i="95" s="1"/>
  <c r="I282" i="95" s="1"/>
  <c r="J282" i="95" s="1"/>
  <c r="K282" i="95" s="1"/>
  <c r="L282" i="95" s="1"/>
  <c r="M282" i="95" s="1"/>
  <c r="N282" i="95" s="1"/>
  <c r="O282" i="95" s="1"/>
  <c r="P282" i="95" s="1"/>
  <c r="Q282" i="95" s="1"/>
  <c r="R282" i="95" s="1"/>
  <c r="S282" i="95" s="1"/>
  <c r="T282" i="95" s="1"/>
  <c r="U282" i="95" s="1"/>
  <c r="V282" i="95" s="1"/>
  <c r="W282" i="95" s="1"/>
  <c r="X282" i="95" s="1"/>
  <c r="Y282" i="95" s="1"/>
  <c r="Z282" i="95" s="1"/>
  <c r="AA282" i="95" s="1"/>
  <c r="AB282" i="95" s="1"/>
  <c r="AC282" i="95" s="1"/>
  <c r="AD282" i="95" s="1"/>
  <c r="AE282" i="95" s="1"/>
  <c r="AF282" i="95" s="1"/>
  <c r="AG282" i="95" s="1"/>
  <c r="AH282" i="95" s="1"/>
  <c r="AI282" i="95" s="1"/>
  <c r="AJ282" i="95" s="1"/>
  <c r="AK282" i="95" s="1"/>
  <c r="AL282" i="95" s="1"/>
  <c r="AM282" i="95" s="1"/>
  <c r="AN282" i="95" s="1"/>
  <c r="AO282" i="95" s="1"/>
  <c r="AP282" i="95" s="1"/>
  <c r="AQ282" i="95" s="1"/>
  <c r="AR282" i="95" s="1"/>
  <c r="AS282" i="95" s="1"/>
  <c r="AT282" i="95" s="1"/>
  <c r="AU282" i="95" s="1"/>
  <c r="AV282" i="95" s="1"/>
  <c r="AW282" i="95" s="1"/>
  <c r="AX282" i="95" s="1"/>
  <c r="AY282" i="95" s="1"/>
  <c r="AZ282" i="95" s="1"/>
  <c r="BA282" i="95" s="1"/>
  <c r="BB282" i="95" s="1"/>
  <c r="BC282" i="95" s="1"/>
  <c r="BD282" i="95" s="1"/>
  <c r="BE282" i="95" s="1"/>
  <c r="BF282" i="95" s="1"/>
  <c r="BG282" i="95" s="1"/>
  <c r="BH282" i="95" s="1"/>
  <c r="BI282" i="95" s="1"/>
  <c r="BJ282" i="95" s="1"/>
  <c r="BK282" i="95" s="1"/>
  <c r="BL282" i="95" s="1"/>
  <c r="BM282" i="95" s="1"/>
  <c r="BN282" i="95" s="1"/>
  <c r="BO282" i="95" s="1"/>
  <c r="BP282" i="95" s="1"/>
  <c r="BQ282" i="95" s="1"/>
  <c r="BR282" i="95" s="1"/>
  <c r="BS282" i="95" s="1"/>
  <c r="BT282" i="95" s="1"/>
  <c r="BU282" i="95" s="1"/>
  <c r="BV282" i="95" s="1"/>
  <c r="BW282" i="95" s="1"/>
  <c r="BX282" i="95" s="1"/>
  <c r="BY282" i="95" s="1"/>
  <c r="BZ282" i="95" s="1"/>
  <c r="CA282" i="95" s="1"/>
  <c r="CB282" i="95" s="1"/>
  <c r="CC282" i="95" s="1"/>
  <c r="CD282" i="95" s="1"/>
  <c r="CE282" i="95" s="1"/>
  <c r="CF282" i="95" s="1"/>
  <c r="CG282" i="95" s="1"/>
  <c r="CH282" i="95" s="1"/>
  <c r="CI282" i="95" s="1"/>
  <c r="CJ282" i="95" s="1"/>
  <c r="CK282" i="95" s="1"/>
  <c r="CL282" i="95" s="1"/>
  <c r="CM282" i="95" s="1"/>
  <c r="CN282" i="95" s="1"/>
  <c r="CO282" i="95" s="1"/>
  <c r="CP282" i="95" s="1"/>
  <c r="CQ282" i="95" s="1"/>
  <c r="CR282" i="95" s="1"/>
  <c r="CS282" i="95" s="1"/>
  <c r="CT282" i="95" s="1"/>
  <c r="CU282" i="95" s="1"/>
  <c r="CV282" i="95" s="1"/>
  <c r="CW282" i="95" s="1"/>
  <c r="CX282" i="95" s="1"/>
  <c r="CY282" i="95" s="1"/>
  <c r="CZ282" i="95" s="1"/>
  <c r="DA282" i="95" s="1"/>
  <c r="DB282" i="95" s="1"/>
  <c r="DC282" i="95" s="1"/>
  <c r="DD282" i="95" s="1"/>
  <c r="DE282" i="95" s="1"/>
  <c r="DF282" i="95" s="1"/>
  <c r="DG282" i="95" s="1"/>
  <c r="DH282" i="95" s="1"/>
  <c r="DI282" i="95" s="1"/>
  <c r="DJ282" i="95" s="1"/>
  <c r="DK282" i="95" s="1"/>
  <c r="DL282" i="95" s="1"/>
  <c r="DM282" i="95" s="1"/>
  <c r="DN282" i="95" s="1"/>
  <c r="DO282" i="95" s="1"/>
  <c r="DP282" i="95" s="1"/>
  <c r="DQ282" i="95" s="1"/>
  <c r="DR282" i="95" s="1"/>
  <c r="DS282" i="95" s="1"/>
  <c r="DT282" i="95" s="1"/>
  <c r="E289" i="95"/>
  <c r="F289" i="95" s="1"/>
  <c r="G289" i="95" s="1"/>
  <c r="H289" i="95" s="1"/>
  <c r="I289" i="95" s="1"/>
  <c r="J289" i="95" s="1"/>
  <c r="K289" i="95" s="1"/>
  <c r="L289" i="95" s="1"/>
  <c r="M289" i="95" s="1"/>
  <c r="N289" i="95" s="1"/>
  <c r="O289" i="95" s="1"/>
  <c r="P289" i="95" s="1"/>
  <c r="Q289" i="95" s="1"/>
  <c r="R289" i="95" s="1"/>
  <c r="S289" i="95" s="1"/>
  <c r="T289" i="95" s="1"/>
  <c r="U289" i="95" s="1"/>
  <c r="V289" i="95" s="1"/>
  <c r="W289" i="95" s="1"/>
  <c r="X289" i="95" s="1"/>
  <c r="Y289" i="95" s="1"/>
  <c r="Z289" i="95" s="1"/>
  <c r="AA289" i="95" s="1"/>
  <c r="AB289" i="95" s="1"/>
  <c r="AC289" i="95" s="1"/>
  <c r="AD289" i="95" s="1"/>
  <c r="AE289" i="95" s="1"/>
  <c r="AF289" i="95" s="1"/>
  <c r="AG289" i="95" s="1"/>
  <c r="AH289" i="95" s="1"/>
  <c r="AI289" i="95" s="1"/>
  <c r="AJ289" i="95" s="1"/>
  <c r="AK289" i="95" s="1"/>
  <c r="AL289" i="95" s="1"/>
  <c r="AM289" i="95" s="1"/>
  <c r="AN289" i="95" s="1"/>
  <c r="AO289" i="95" s="1"/>
  <c r="AP289" i="95" s="1"/>
  <c r="AQ289" i="95" s="1"/>
  <c r="AR289" i="95" s="1"/>
  <c r="AS289" i="95" s="1"/>
  <c r="AT289" i="95" s="1"/>
  <c r="AU289" i="95" s="1"/>
  <c r="AV289" i="95" s="1"/>
  <c r="AW289" i="95" s="1"/>
  <c r="AX289" i="95" s="1"/>
  <c r="AY289" i="95" s="1"/>
  <c r="AZ289" i="95" s="1"/>
  <c r="BA289" i="95" s="1"/>
  <c r="BB289" i="95" s="1"/>
  <c r="BC289" i="95" s="1"/>
  <c r="BD289" i="95" s="1"/>
  <c r="BE289" i="95" s="1"/>
  <c r="BF289" i="95" s="1"/>
  <c r="BG289" i="95" s="1"/>
  <c r="BH289" i="95" s="1"/>
  <c r="BI289" i="95" s="1"/>
  <c r="BJ289" i="95" s="1"/>
  <c r="BK289" i="95" s="1"/>
  <c r="BL289" i="95" s="1"/>
  <c r="BM289" i="95" s="1"/>
  <c r="BN289" i="95" s="1"/>
  <c r="BO289" i="95" s="1"/>
  <c r="BP289" i="95" s="1"/>
  <c r="BQ289" i="95" s="1"/>
  <c r="BR289" i="95" s="1"/>
  <c r="BS289" i="95" s="1"/>
  <c r="BT289" i="95" s="1"/>
  <c r="BU289" i="95" s="1"/>
  <c r="BV289" i="95" s="1"/>
  <c r="BW289" i="95" s="1"/>
  <c r="BX289" i="95" s="1"/>
  <c r="BY289" i="95" s="1"/>
  <c r="BZ289" i="95" s="1"/>
  <c r="CA289" i="95" s="1"/>
  <c r="CB289" i="95" s="1"/>
  <c r="CC289" i="95" s="1"/>
  <c r="CD289" i="95" s="1"/>
  <c r="CE289" i="95" s="1"/>
  <c r="CF289" i="95" s="1"/>
  <c r="CG289" i="95" s="1"/>
  <c r="CH289" i="95" s="1"/>
  <c r="CI289" i="95" s="1"/>
  <c r="CJ289" i="95" s="1"/>
  <c r="CK289" i="95" s="1"/>
  <c r="CL289" i="95" s="1"/>
  <c r="CM289" i="95" s="1"/>
  <c r="CN289" i="95" s="1"/>
  <c r="CO289" i="95" s="1"/>
  <c r="CP289" i="95" s="1"/>
  <c r="CQ289" i="95" s="1"/>
  <c r="CR289" i="95" s="1"/>
  <c r="CS289" i="95" s="1"/>
  <c r="CT289" i="95" s="1"/>
  <c r="CU289" i="95" s="1"/>
  <c r="CV289" i="95" s="1"/>
  <c r="CW289" i="95" s="1"/>
  <c r="CX289" i="95" s="1"/>
  <c r="CY289" i="95" s="1"/>
  <c r="CZ289" i="95" s="1"/>
  <c r="DA289" i="95" s="1"/>
  <c r="DB289" i="95" s="1"/>
  <c r="DC289" i="95" s="1"/>
  <c r="DD289" i="95" s="1"/>
  <c r="DE289" i="95" s="1"/>
  <c r="DF289" i="95" s="1"/>
  <c r="DG289" i="95" s="1"/>
  <c r="DH289" i="95" s="1"/>
  <c r="DI289" i="95" s="1"/>
  <c r="DJ289" i="95" s="1"/>
  <c r="DK289" i="95" s="1"/>
  <c r="DL289" i="95" s="1"/>
  <c r="DM289" i="95" s="1"/>
  <c r="DN289" i="95" s="1"/>
  <c r="DO289" i="95" s="1"/>
  <c r="DP289" i="95" s="1"/>
  <c r="DQ289" i="95" s="1"/>
  <c r="DR289" i="95" s="1"/>
  <c r="DS289" i="95" s="1"/>
  <c r="DT289" i="95" s="1"/>
  <c r="E284" i="95"/>
  <c r="F284" i="95" s="1"/>
  <c r="G284" i="95" s="1"/>
  <c r="H284" i="95" s="1"/>
  <c r="I284" i="95" s="1"/>
  <c r="J284" i="95" s="1"/>
  <c r="K284" i="95" s="1"/>
  <c r="L284" i="95" s="1"/>
  <c r="M284" i="95" s="1"/>
  <c r="N284" i="95" s="1"/>
  <c r="O284" i="95" s="1"/>
  <c r="P284" i="95" s="1"/>
  <c r="Q284" i="95" s="1"/>
  <c r="R284" i="95" s="1"/>
  <c r="S284" i="95" s="1"/>
  <c r="T284" i="95" s="1"/>
  <c r="U284" i="95" s="1"/>
  <c r="V284" i="95" s="1"/>
  <c r="W284" i="95" s="1"/>
  <c r="X284" i="95" s="1"/>
  <c r="Y284" i="95" s="1"/>
  <c r="Z284" i="95" s="1"/>
  <c r="AA284" i="95" s="1"/>
  <c r="AB284" i="95" s="1"/>
  <c r="AC284" i="95" s="1"/>
  <c r="AD284" i="95" s="1"/>
  <c r="AE284" i="95" s="1"/>
  <c r="AF284" i="95" s="1"/>
  <c r="AG284" i="95" s="1"/>
  <c r="AH284" i="95" s="1"/>
  <c r="AI284" i="95" s="1"/>
  <c r="AJ284" i="95" s="1"/>
  <c r="AK284" i="95" s="1"/>
  <c r="AL284" i="95" s="1"/>
  <c r="AM284" i="95" s="1"/>
  <c r="AN284" i="95" s="1"/>
  <c r="AO284" i="95" s="1"/>
  <c r="AP284" i="95" s="1"/>
  <c r="AQ284" i="95" s="1"/>
  <c r="AR284" i="95" s="1"/>
  <c r="AS284" i="95" s="1"/>
  <c r="AT284" i="95" s="1"/>
  <c r="AU284" i="95" s="1"/>
  <c r="AV284" i="95" s="1"/>
  <c r="AW284" i="95" s="1"/>
  <c r="AX284" i="95" s="1"/>
  <c r="AY284" i="95" s="1"/>
  <c r="AZ284" i="95" s="1"/>
  <c r="BA284" i="95" s="1"/>
  <c r="BB284" i="95" s="1"/>
  <c r="BC284" i="95" s="1"/>
  <c r="BD284" i="95" s="1"/>
  <c r="BE284" i="95" s="1"/>
  <c r="BF284" i="95" s="1"/>
  <c r="BG284" i="95" s="1"/>
  <c r="BH284" i="95" s="1"/>
  <c r="BI284" i="95" s="1"/>
  <c r="BJ284" i="95" s="1"/>
  <c r="BK284" i="95" s="1"/>
  <c r="BL284" i="95" s="1"/>
  <c r="BM284" i="95" s="1"/>
  <c r="BN284" i="95" s="1"/>
  <c r="BO284" i="95" s="1"/>
  <c r="BP284" i="95" s="1"/>
  <c r="BQ284" i="95" s="1"/>
  <c r="BR284" i="95" s="1"/>
  <c r="BS284" i="95" s="1"/>
  <c r="BT284" i="95" s="1"/>
  <c r="BU284" i="95" s="1"/>
  <c r="BV284" i="95" s="1"/>
  <c r="BW284" i="95" s="1"/>
  <c r="BX284" i="95" s="1"/>
  <c r="BY284" i="95" s="1"/>
  <c r="BZ284" i="95" s="1"/>
  <c r="CA284" i="95" s="1"/>
  <c r="CB284" i="95" s="1"/>
  <c r="CC284" i="95" s="1"/>
  <c r="CD284" i="95" s="1"/>
  <c r="CE284" i="95" s="1"/>
  <c r="CF284" i="95" s="1"/>
  <c r="CG284" i="95" s="1"/>
  <c r="CH284" i="95" s="1"/>
  <c r="CI284" i="95" s="1"/>
  <c r="CJ284" i="95" s="1"/>
  <c r="CK284" i="95" s="1"/>
  <c r="CL284" i="95" s="1"/>
  <c r="CM284" i="95" s="1"/>
  <c r="CN284" i="95" s="1"/>
  <c r="CO284" i="95" s="1"/>
  <c r="CP284" i="95" s="1"/>
  <c r="CQ284" i="95" s="1"/>
  <c r="CR284" i="95" s="1"/>
  <c r="CS284" i="95" s="1"/>
  <c r="CT284" i="95" s="1"/>
  <c r="CU284" i="95" s="1"/>
  <c r="CV284" i="95" s="1"/>
  <c r="CW284" i="95" s="1"/>
  <c r="CX284" i="95" s="1"/>
  <c r="CY284" i="95" s="1"/>
  <c r="CZ284" i="95" s="1"/>
  <c r="DA284" i="95" s="1"/>
  <c r="DB284" i="95" s="1"/>
  <c r="DC284" i="95" s="1"/>
  <c r="DD284" i="95" s="1"/>
  <c r="DE284" i="95" s="1"/>
  <c r="DF284" i="95" s="1"/>
  <c r="DG284" i="95" s="1"/>
  <c r="DH284" i="95" s="1"/>
  <c r="DI284" i="95" s="1"/>
  <c r="DJ284" i="95" s="1"/>
  <c r="DK284" i="95" s="1"/>
  <c r="DL284" i="95" s="1"/>
  <c r="DM284" i="95" s="1"/>
  <c r="DN284" i="95" s="1"/>
  <c r="DO284" i="95" s="1"/>
  <c r="DP284" i="95" s="1"/>
  <c r="DQ284" i="95" s="1"/>
  <c r="DR284" i="95" s="1"/>
  <c r="DS284" i="95" s="1"/>
  <c r="DT284" i="95" s="1"/>
  <c r="E288" i="95"/>
  <c r="F288" i="95" s="1"/>
  <c r="G288" i="95" s="1"/>
  <c r="H288" i="95" s="1"/>
  <c r="I288" i="95" s="1"/>
  <c r="J288" i="95" s="1"/>
  <c r="K288" i="95" s="1"/>
  <c r="L288" i="95" s="1"/>
  <c r="M288" i="95" s="1"/>
  <c r="N288" i="95" s="1"/>
  <c r="O288" i="95" s="1"/>
  <c r="P288" i="95" s="1"/>
  <c r="Q288" i="95" s="1"/>
  <c r="R288" i="95" s="1"/>
  <c r="S288" i="95" s="1"/>
  <c r="T288" i="95" s="1"/>
  <c r="U288" i="95" s="1"/>
  <c r="V288" i="95" s="1"/>
  <c r="W288" i="95" s="1"/>
  <c r="X288" i="95" s="1"/>
  <c r="Y288" i="95" s="1"/>
  <c r="Z288" i="95" s="1"/>
  <c r="AA288" i="95" s="1"/>
  <c r="AB288" i="95" s="1"/>
  <c r="AC288" i="95" s="1"/>
  <c r="AD288" i="95" s="1"/>
  <c r="AE288" i="95" s="1"/>
  <c r="AF288" i="95" s="1"/>
  <c r="AG288" i="95" s="1"/>
  <c r="AH288" i="95" s="1"/>
  <c r="AI288" i="95" s="1"/>
  <c r="AJ288" i="95" s="1"/>
  <c r="AK288" i="95" s="1"/>
  <c r="AL288" i="95" s="1"/>
  <c r="AM288" i="95" s="1"/>
  <c r="AN288" i="95" s="1"/>
  <c r="AO288" i="95" s="1"/>
  <c r="AP288" i="95" s="1"/>
  <c r="AQ288" i="95" s="1"/>
  <c r="AR288" i="95" s="1"/>
  <c r="AS288" i="95" s="1"/>
  <c r="AT288" i="95" s="1"/>
  <c r="AU288" i="95" s="1"/>
  <c r="AV288" i="95" s="1"/>
  <c r="AW288" i="95" s="1"/>
  <c r="AX288" i="95" s="1"/>
  <c r="AY288" i="95" s="1"/>
  <c r="AZ288" i="95" s="1"/>
  <c r="BA288" i="95" s="1"/>
  <c r="BB288" i="95" s="1"/>
  <c r="BC288" i="95" s="1"/>
  <c r="BD288" i="95" s="1"/>
  <c r="BE288" i="95" s="1"/>
  <c r="BF288" i="95" s="1"/>
  <c r="BG288" i="95" s="1"/>
  <c r="BH288" i="95" s="1"/>
  <c r="BI288" i="95" s="1"/>
  <c r="BJ288" i="95" s="1"/>
  <c r="BK288" i="95" s="1"/>
  <c r="BL288" i="95" s="1"/>
  <c r="BM288" i="95" s="1"/>
  <c r="BN288" i="95" s="1"/>
  <c r="BO288" i="95" s="1"/>
  <c r="BP288" i="95" s="1"/>
  <c r="BQ288" i="95" s="1"/>
  <c r="BR288" i="95" s="1"/>
  <c r="BS288" i="95" s="1"/>
  <c r="BT288" i="95" s="1"/>
  <c r="BU288" i="95" s="1"/>
  <c r="BV288" i="95" s="1"/>
  <c r="BW288" i="95" s="1"/>
  <c r="BX288" i="95" s="1"/>
  <c r="BY288" i="95" s="1"/>
  <c r="BZ288" i="95" s="1"/>
  <c r="CA288" i="95" s="1"/>
  <c r="CB288" i="95" s="1"/>
  <c r="CC288" i="95" s="1"/>
  <c r="CD288" i="95" s="1"/>
  <c r="CE288" i="95" s="1"/>
  <c r="CF288" i="95" s="1"/>
  <c r="CG288" i="95" s="1"/>
  <c r="CH288" i="95" s="1"/>
  <c r="CI288" i="95" s="1"/>
  <c r="CJ288" i="95" s="1"/>
  <c r="CK288" i="95" s="1"/>
  <c r="CL288" i="95" s="1"/>
  <c r="CM288" i="95" s="1"/>
  <c r="CN288" i="95" s="1"/>
  <c r="CO288" i="95" s="1"/>
  <c r="CP288" i="95" s="1"/>
  <c r="CQ288" i="95" s="1"/>
  <c r="CR288" i="95" s="1"/>
  <c r="CS288" i="95" s="1"/>
  <c r="CT288" i="95" s="1"/>
  <c r="CU288" i="95" s="1"/>
  <c r="CV288" i="95" s="1"/>
  <c r="CW288" i="95" s="1"/>
  <c r="CX288" i="95" s="1"/>
  <c r="CY288" i="95" s="1"/>
  <c r="CZ288" i="95" s="1"/>
  <c r="DA288" i="95" s="1"/>
  <c r="DB288" i="95" s="1"/>
  <c r="DC288" i="95" s="1"/>
  <c r="DD288" i="95" s="1"/>
  <c r="DE288" i="95" s="1"/>
  <c r="DF288" i="95" s="1"/>
  <c r="DG288" i="95" s="1"/>
  <c r="DH288" i="95" s="1"/>
  <c r="DI288" i="95" s="1"/>
  <c r="DJ288" i="95" s="1"/>
  <c r="DK288" i="95" s="1"/>
  <c r="DL288" i="95" s="1"/>
  <c r="DM288" i="95" s="1"/>
  <c r="DN288" i="95" s="1"/>
  <c r="DO288" i="95" s="1"/>
  <c r="DP288" i="95" s="1"/>
  <c r="DQ288" i="95" s="1"/>
  <c r="DR288" i="95" s="1"/>
  <c r="DS288" i="95" s="1"/>
  <c r="DT288" i="95" s="1"/>
  <c r="E292" i="95"/>
  <c r="F292" i="95" s="1"/>
  <c r="G292" i="95" s="1"/>
  <c r="H292" i="95" s="1"/>
  <c r="I292" i="95" s="1"/>
  <c r="J292" i="95" s="1"/>
  <c r="K292" i="95" s="1"/>
  <c r="L292" i="95" s="1"/>
  <c r="M292" i="95" s="1"/>
  <c r="N292" i="95" s="1"/>
  <c r="O292" i="95" s="1"/>
  <c r="P292" i="95" s="1"/>
  <c r="Q292" i="95" s="1"/>
  <c r="R292" i="95" s="1"/>
  <c r="S292" i="95" s="1"/>
  <c r="T292" i="95" s="1"/>
  <c r="U292" i="95" s="1"/>
  <c r="V292" i="95" s="1"/>
  <c r="W292" i="95" s="1"/>
  <c r="X292" i="95" s="1"/>
  <c r="Y292" i="95" s="1"/>
  <c r="Z292" i="95" s="1"/>
  <c r="AA292" i="95" s="1"/>
  <c r="AB292" i="95" s="1"/>
  <c r="AC292" i="95" s="1"/>
  <c r="AD292" i="95" s="1"/>
  <c r="AE292" i="95" s="1"/>
  <c r="AF292" i="95" s="1"/>
  <c r="AG292" i="95" s="1"/>
  <c r="AH292" i="95" s="1"/>
  <c r="AI292" i="95" s="1"/>
  <c r="AJ292" i="95" s="1"/>
  <c r="AK292" i="95" s="1"/>
  <c r="AL292" i="95" s="1"/>
  <c r="AM292" i="95" s="1"/>
  <c r="AN292" i="95" s="1"/>
  <c r="AO292" i="95" s="1"/>
  <c r="AP292" i="95" s="1"/>
  <c r="AQ292" i="95" s="1"/>
  <c r="AR292" i="95" s="1"/>
  <c r="AS292" i="95" s="1"/>
  <c r="AT292" i="95" s="1"/>
  <c r="AU292" i="95" s="1"/>
  <c r="AV292" i="95" s="1"/>
  <c r="AW292" i="95" s="1"/>
  <c r="AX292" i="95" s="1"/>
  <c r="AY292" i="95" s="1"/>
  <c r="AZ292" i="95" s="1"/>
  <c r="BA292" i="95" s="1"/>
  <c r="BB292" i="95" s="1"/>
  <c r="BC292" i="95" s="1"/>
  <c r="BD292" i="95" s="1"/>
  <c r="BE292" i="95" s="1"/>
  <c r="BF292" i="95" s="1"/>
  <c r="BG292" i="95" s="1"/>
  <c r="BH292" i="95" s="1"/>
  <c r="BI292" i="95" s="1"/>
  <c r="BJ292" i="95" s="1"/>
  <c r="BK292" i="95" s="1"/>
  <c r="BL292" i="95" s="1"/>
  <c r="BM292" i="95" s="1"/>
  <c r="BN292" i="95" s="1"/>
  <c r="BO292" i="95" s="1"/>
  <c r="BP292" i="95" s="1"/>
  <c r="BQ292" i="95" s="1"/>
  <c r="BR292" i="95" s="1"/>
  <c r="BS292" i="95" s="1"/>
  <c r="BT292" i="95" s="1"/>
  <c r="BU292" i="95" s="1"/>
  <c r="BV292" i="95" s="1"/>
  <c r="BW292" i="95" s="1"/>
  <c r="BX292" i="95" s="1"/>
  <c r="BY292" i="95" s="1"/>
  <c r="BZ292" i="95" s="1"/>
  <c r="CA292" i="95" s="1"/>
  <c r="CB292" i="95" s="1"/>
  <c r="CC292" i="95" s="1"/>
  <c r="CD292" i="95" s="1"/>
  <c r="CE292" i="95" s="1"/>
  <c r="CF292" i="95" s="1"/>
  <c r="CG292" i="95" s="1"/>
  <c r="CH292" i="95" s="1"/>
  <c r="CI292" i="95" s="1"/>
  <c r="CJ292" i="95" s="1"/>
  <c r="CK292" i="95" s="1"/>
  <c r="CL292" i="95" s="1"/>
  <c r="CM292" i="95" s="1"/>
  <c r="CN292" i="95" s="1"/>
  <c r="CO292" i="95" s="1"/>
  <c r="CP292" i="95" s="1"/>
  <c r="CQ292" i="95" s="1"/>
  <c r="CR292" i="95" s="1"/>
  <c r="CS292" i="95" s="1"/>
  <c r="CT292" i="95" s="1"/>
  <c r="CU292" i="95" s="1"/>
  <c r="CV292" i="95" s="1"/>
  <c r="CW292" i="95" s="1"/>
  <c r="CX292" i="95" s="1"/>
  <c r="CY292" i="95" s="1"/>
  <c r="CZ292" i="95" s="1"/>
  <c r="DA292" i="95" s="1"/>
  <c r="DB292" i="95" s="1"/>
  <c r="DC292" i="95" s="1"/>
  <c r="DD292" i="95" s="1"/>
  <c r="DE292" i="95" s="1"/>
  <c r="DF292" i="95" s="1"/>
  <c r="DG292" i="95" s="1"/>
  <c r="DH292" i="95" s="1"/>
  <c r="DI292" i="95" s="1"/>
  <c r="DJ292" i="95" s="1"/>
  <c r="DK292" i="95" s="1"/>
  <c r="DL292" i="95" s="1"/>
  <c r="DM292" i="95" s="1"/>
  <c r="DN292" i="95" s="1"/>
  <c r="DO292" i="95" s="1"/>
  <c r="DP292" i="95" s="1"/>
  <c r="DQ292" i="95" s="1"/>
  <c r="DR292" i="95" s="1"/>
  <c r="DS292" i="95" s="1"/>
  <c r="DT292" i="95" s="1"/>
  <c r="BF321" i="95"/>
  <c r="BJ321" i="95"/>
  <c r="BN321" i="95"/>
  <c r="BR321" i="95"/>
  <c r="BV321" i="95"/>
  <c r="BZ321" i="95"/>
  <c r="CD321" i="95"/>
  <c r="CH321" i="95"/>
  <c r="CL321" i="95"/>
  <c r="CP321" i="95"/>
  <c r="CT321" i="95"/>
  <c r="CX321" i="95"/>
  <c r="DB321" i="95"/>
  <c r="DF321" i="95"/>
  <c r="DJ321" i="95"/>
  <c r="DN321" i="95"/>
  <c r="DR321" i="95"/>
  <c r="G321" i="95"/>
  <c r="K321" i="95"/>
  <c r="O321" i="95"/>
  <c r="S321" i="95"/>
  <c r="W321" i="95"/>
  <c r="AA321" i="95"/>
  <c r="AE321" i="95"/>
  <c r="AI321" i="95"/>
  <c r="AM321" i="95"/>
  <c r="AQ321" i="95"/>
  <c r="AU321" i="95"/>
  <c r="AY321" i="95"/>
  <c r="BC321" i="95"/>
  <c r="BG321" i="95"/>
  <c r="BK321" i="95"/>
  <c r="BO321" i="95"/>
  <c r="BS321" i="95"/>
  <c r="BW321" i="95"/>
  <c r="CA321" i="95"/>
  <c r="CE321" i="95"/>
  <c r="CI321" i="95"/>
  <c r="CM321" i="95"/>
  <c r="CQ321" i="95"/>
  <c r="CU321" i="95"/>
  <c r="CY321" i="95"/>
  <c r="DC321" i="95"/>
  <c r="DG321" i="95"/>
  <c r="DK321" i="95"/>
  <c r="DO321" i="95"/>
  <c r="DT330" i="95"/>
  <c r="DP330" i="95"/>
  <c r="DL330" i="95"/>
  <c r="DH330" i="95"/>
  <c r="DD330" i="95"/>
  <c r="CZ330" i="95"/>
  <c r="CV330" i="95"/>
  <c r="CR330" i="95"/>
  <c r="CN330" i="95"/>
  <c r="CJ330" i="95"/>
  <c r="CF330" i="95"/>
  <c r="CB330" i="95"/>
  <c r="BX330" i="95"/>
  <c r="BT330" i="95"/>
  <c r="BP330" i="95"/>
  <c r="BL330" i="95"/>
  <c r="BH330" i="95"/>
  <c r="BD330" i="95"/>
  <c r="AZ330" i="95"/>
  <c r="AV330" i="95"/>
  <c r="AR330" i="95"/>
  <c r="AN330" i="95"/>
  <c r="AJ330" i="95"/>
  <c r="AF330" i="95"/>
  <c r="AB330" i="95"/>
  <c r="X330" i="95"/>
  <c r="T330" i="95"/>
  <c r="P330" i="95"/>
  <c r="L330" i="95"/>
  <c r="H330" i="95"/>
  <c r="D330" i="95"/>
  <c r="DS330" i="95"/>
  <c r="DN330" i="95"/>
  <c r="DI330" i="95"/>
  <c r="DC330" i="95"/>
  <c r="CX330" i="95"/>
  <c r="CS330" i="95"/>
  <c r="CM330" i="95"/>
  <c r="CH330" i="95"/>
  <c r="CC330" i="95"/>
  <c r="BW330" i="95"/>
  <c r="BR330" i="95"/>
  <c r="BM330" i="95"/>
  <c r="BG330" i="95"/>
  <c r="BB330" i="95"/>
  <c r="AW330" i="95"/>
  <c r="AQ330" i="95"/>
  <c r="AL330" i="95"/>
  <c r="AG330" i="95"/>
  <c r="AA330" i="95"/>
  <c r="V330" i="95"/>
  <c r="Q330" i="95"/>
  <c r="K330" i="95"/>
  <c r="F330" i="95"/>
  <c r="DR330" i="95"/>
  <c r="DM330" i="95"/>
  <c r="DG330" i="95"/>
  <c r="DB330" i="95"/>
  <c r="CW330" i="95"/>
  <c r="CQ330" i="95"/>
  <c r="CL330" i="95"/>
  <c r="CG330" i="95"/>
  <c r="CA330" i="95"/>
  <c r="BV330" i="95"/>
  <c r="BQ330" i="95"/>
  <c r="BK330" i="95"/>
  <c r="BF330" i="95"/>
  <c r="BA330" i="95"/>
  <c r="AU330" i="95"/>
  <c r="AP330" i="95"/>
  <c r="AK330" i="95"/>
  <c r="AE330" i="95"/>
  <c r="Z330" i="95"/>
  <c r="U330" i="95"/>
  <c r="O330" i="95"/>
  <c r="J330" i="95"/>
  <c r="E330" i="95"/>
  <c r="DK330" i="95"/>
  <c r="DA330" i="95"/>
  <c r="CP330" i="95"/>
  <c r="CE330" i="95"/>
  <c r="BU330" i="95"/>
  <c r="BJ330" i="95"/>
  <c r="AY330" i="95"/>
  <c r="AO330" i="95"/>
  <c r="AD330" i="95"/>
  <c r="S330" i="95"/>
  <c r="I330" i="95"/>
  <c r="DJ330" i="95"/>
  <c r="CY330" i="95"/>
  <c r="CO330" i="95"/>
  <c r="CD330" i="95"/>
  <c r="BS330" i="95"/>
  <c r="BI330" i="95"/>
  <c r="AX330" i="95"/>
  <c r="AM330" i="95"/>
  <c r="AC330" i="95"/>
  <c r="R330" i="95"/>
  <c r="G330" i="95"/>
  <c r="Y330" i="95"/>
  <c r="AT330" i="95"/>
  <c r="BO330" i="95"/>
  <c r="CK330" i="95"/>
  <c r="DF330" i="95"/>
  <c r="G322" i="95"/>
  <c r="K322" i="95"/>
  <c r="O322" i="95"/>
  <c r="S322" i="95"/>
  <c r="W322" i="95"/>
  <c r="AA322" i="95"/>
  <c r="AE322" i="95"/>
  <c r="AI322" i="95"/>
  <c r="AM322" i="95"/>
  <c r="AQ322" i="95"/>
  <c r="AU322" i="95"/>
  <c r="AY322" i="95"/>
  <c r="BC322" i="95"/>
  <c r="BG322" i="95"/>
  <c r="BK322" i="95"/>
  <c r="BO322" i="95"/>
  <c r="BS322" i="95"/>
  <c r="BW322" i="95"/>
  <c r="CA322" i="95"/>
  <c r="CE322" i="95"/>
  <c r="CI322" i="95"/>
  <c r="CM322" i="95"/>
  <c r="CQ322" i="95"/>
  <c r="CU322" i="95"/>
  <c r="CY322" i="95"/>
  <c r="DC322" i="95"/>
  <c r="DG322" i="95"/>
  <c r="DK322" i="95"/>
  <c r="DO322" i="95"/>
  <c r="DS322" i="95"/>
  <c r="F323" i="95"/>
  <c r="J323" i="95"/>
  <c r="N323" i="95"/>
  <c r="R323" i="95"/>
  <c r="V323" i="95"/>
  <c r="Z323" i="95"/>
  <c r="AD323" i="95"/>
  <c r="AH323" i="95"/>
  <c r="AL323" i="95"/>
  <c r="AP323" i="95"/>
  <c r="AT323" i="95"/>
  <c r="AX323" i="95"/>
  <c r="BB323" i="95"/>
  <c r="BF323" i="95"/>
  <c r="BJ323" i="95"/>
  <c r="BN323" i="95"/>
  <c r="BR323" i="95"/>
  <c r="BV323" i="95"/>
  <c r="BZ323" i="95"/>
  <c r="CD323" i="95"/>
  <c r="CH323" i="95"/>
  <c r="CL323" i="95"/>
  <c r="CP323" i="95"/>
  <c r="CT323" i="95"/>
  <c r="CX323" i="95"/>
  <c r="DB323" i="95"/>
  <c r="DF323" i="95"/>
  <c r="DJ323" i="95"/>
  <c r="DN323" i="95"/>
  <c r="DR323" i="95"/>
  <c r="AJ322" i="95"/>
  <c r="AN322" i="95"/>
  <c r="AR322" i="95"/>
  <c r="AV322" i="95"/>
  <c r="AZ322" i="95"/>
  <c r="BD322" i="95"/>
  <c r="BH322" i="95"/>
  <c r="BL322" i="95"/>
  <c r="BP322" i="95"/>
  <c r="BT322" i="95"/>
  <c r="BX322" i="95"/>
  <c r="CB322" i="95"/>
  <c r="CF322" i="95"/>
  <c r="CJ322" i="95"/>
  <c r="CN322" i="95"/>
  <c r="CR322" i="95"/>
  <c r="CV322" i="95"/>
  <c r="CZ322" i="95"/>
  <c r="DD322" i="95"/>
  <c r="DH322" i="95"/>
  <c r="DL322" i="95"/>
  <c r="DP322" i="95"/>
  <c r="G323" i="95"/>
  <c r="K323" i="95"/>
  <c r="O323" i="95"/>
  <c r="S323" i="95"/>
  <c r="W323" i="95"/>
  <c r="AA323" i="95"/>
  <c r="AE323" i="95"/>
  <c r="AI323" i="95"/>
  <c r="AM323" i="95"/>
  <c r="AQ323" i="95"/>
  <c r="AU323" i="95"/>
  <c r="AY323" i="95"/>
  <c r="BC323" i="95"/>
  <c r="BG323" i="95"/>
  <c r="BK323" i="95"/>
  <c r="BO323" i="95"/>
  <c r="BS323" i="95"/>
  <c r="BW323" i="95"/>
  <c r="CA323" i="95"/>
  <c r="CE323" i="95"/>
  <c r="CI323" i="95"/>
  <c r="CM323" i="95"/>
  <c r="CQ323" i="95"/>
  <c r="CU323" i="95"/>
  <c r="CY323" i="95"/>
  <c r="DC323" i="95"/>
  <c r="DG323" i="95"/>
  <c r="DK323" i="95"/>
  <c r="DO323" i="95"/>
  <c r="F259" i="95"/>
  <c r="J259" i="95"/>
  <c r="N259" i="95"/>
  <c r="R259" i="95"/>
  <c r="V259" i="95"/>
  <c r="Z259" i="95"/>
  <c r="AD259" i="95"/>
  <c r="AH259" i="95"/>
  <c r="AL259" i="95"/>
  <c r="AP259" i="95"/>
  <c r="AT259" i="95"/>
  <c r="AX259" i="95"/>
  <c r="BB259" i="95"/>
  <c r="BF259" i="95"/>
  <c r="BJ259" i="95"/>
  <c r="BN259" i="95"/>
  <c r="BR259" i="95"/>
  <c r="BV259" i="95"/>
  <c r="BZ259" i="95"/>
  <c r="CD259" i="95"/>
  <c r="CH259" i="95"/>
  <c r="CL259" i="95"/>
  <c r="CP259" i="95"/>
  <c r="CT259" i="95"/>
  <c r="CX259" i="95"/>
  <c r="DB259" i="95"/>
  <c r="DF259" i="95"/>
  <c r="DJ259" i="95"/>
  <c r="DN259" i="95"/>
  <c r="DR259" i="95"/>
  <c r="G259" i="95"/>
  <c r="K259" i="95"/>
  <c r="O259" i="95"/>
  <c r="S259" i="95"/>
  <c r="W259" i="95"/>
  <c r="AA259" i="95"/>
  <c r="AE259" i="95"/>
  <c r="AI259" i="95"/>
  <c r="AM259" i="95"/>
  <c r="AQ259" i="95"/>
  <c r="AU259" i="95"/>
  <c r="AY259" i="95"/>
  <c r="BC259" i="95"/>
  <c r="BG259" i="95"/>
  <c r="BK259" i="95"/>
  <c r="BO259" i="95"/>
  <c r="BS259" i="95"/>
  <c r="BW259" i="95"/>
  <c r="CA259" i="95"/>
  <c r="CE259" i="95"/>
  <c r="CI259" i="95"/>
  <c r="CM259" i="95"/>
  <c r="CQ259" i="95"/>
  <c r="CU259" i="95"/>
  <c r="CY259" i="95"/>
  <c r="DC259" i="95"/>
  <c r="DG259" i="95"/>
  <c r="DK259" i="95"/>
  <c r="DO259" i="95"/>
  <c r="DS259" i="95"/>
  <c r="P259" i="95"/>
  <c r="DT98" i="95"/>
  <c r="DS98" i="95"/>
  <c r="DR98" i="95"/>
  <c r="DQ98" i="95"/>
  <c r="DP98" i="95"/>
  <c r="DO98" i="95"/>
  <c r="DN98" i="95"/>
  <c r="DM98" i="95"/>
  <c r="DL98" i="95"/>
  <c r="DK98" i="95"/>
  <c r="DJ98" i="95"/>
  <c r="DI98" i="95"/>
  <c r="DH98" i="95"/>
  <c r="DG98" i="95"/>
  <c r="DF98" i="95"/>
  <c r="DE98" i="95"/>
  <c r="DD98" i="95"/>
  <c r="DC98" i="95"/>
  <c r="DB98" i="95"/>
  <c r="DA98" i="95"/>
  <c r="CZ98" i="95"/>
  <c r="CY98" i="95"/>
  <c r="CX98" i="95"/>
  <c r="CW98" i="95"/>
  <c r="CV98" i="95"/>
  <c r="CU98" i="95"/>
  <c r="CT98" i="95"/>
  <c r="CS98" i="95"/>
  <c r="CR98" i="95"/>
  <c r="CQ98" i="95"/>
  <c r="CP98" i="95"/>
  <c r="CO98" i="95"/>
  <c r="CN98" i="95"/>
  <c r="CM98" i="95"/>
  <c r="CL98" i="95"/>
  <c r="CK98" i="95"/>
  <c r="CJ98" i="95"/>
  <c r="CI98" i="95"/>
  <c r="CH98" i="95"/>
  <c r="CG98" i="95"/>
  <c r="CF98" i="95"/>
  <c r="CE98" i="95"/>
  <c r="CD98" i="95"/>
  <c r="CC98" i="95"/>
  <c r="CB98" i="95"/>
  <c r="CA98" i="95"/>
  <c r="BZ98" i="95"/>
  <c r="BY98" i="95"/>
  <c r="BX98" i="95"/>
  <c r="BW98" i="95"/>
  <c r="BV98" i="95"/>
  <c r="BU98" i="95"/>
  <c r="BT98" i="95"/>
  <c r="BS98" i="95"/>
  <c r="BR98" i="95"/>
  <c r="BQ98" i="95"/>
  <c r="BP98" i="95"/>
  <c r="BO98" i="95"/>
  <c r="BN98" i="95"/>
  <c r="BM98" i="95"/>
  <c r="BL98" i="95"/>
  <c r="BK98" i="95"/>
  <c r="BJ98" i="95"/>
  <c r="BI98" i="95"/>
  <c r="BH98" i="95"/>
  <c r="BG98" i="95"/>
  <c r="BF98" i="95"/>
  <c r="BE98" i="95"/>
  <c r="BD98" i="95"/>
  <c r="BC98" i="95"/>
  <c r="BB98" i="95"/>
  <c r="BA98" i="95"/>
  <c r="AZ98" i="95"/>
  <c r="AY98" i="95"/>
  <c r="AX98" i="95"/>
  <c r="AW98" i="95"/>
  <c r="AV98" i="95"/>
  <c r="AU98" i="95"/>
  <c r="AT98" i="95"/>
  <c r="AS98" i="95"/>
  <c r="AR98" i="95"/>
  <c r="AQ98" i="95"/>
  <c r="AP98" i="95"/>
  <c r="AO98" i="95"/>
  <c r="AN98" i="95"/>
  <c r="AM98" i="95"/>
  <c r="AL98" i="95"/>
  <c r="AK98" i="95"/>
  <c r="AJ98" i="95"/>
  <c r="AI98" i="95"/>
  <c r="AH98" i="95"/>
  <c r="AG98" i="95"/>
  <c r="AF98" i="95"/>
  <c r="AE98" i="95"/>
  <c r="AD98" i="95"/>
  <c r="AC98" i="95"/>
  <c r="AB98" i="95"/>
  <c r="AA98" i="95"/>
  <c r="Z98" i="95"/>
  <c r="Y98" i="95"/>
  <c r="X98" i="95"/>
  <c r="W98" i="95"/>
  <c r="V98" i="95"/>
  <c r="U98" i="95"/>
  <c r="T98" i="95"/>
  <c r="S98" i="95"/>
  <c r="R98" i="95"/>
  <c r="Q98" i="95"/>
  <c r="P98" i="95"/>
  <c r="O98" i="95"/>
  <c r="N98" i="95"/>
  <c r="M98" i="95"/>
  <c r="L98" i="95"/>
  <c r="K98" i="95"/>
  <c r="J98" i="95"/>
  <c r="I98" i="95"/>
  <c r="H98" i="95"/>
  <c r="G98" i="95"/>
  <c r="F98" i="95"/>
  <c r="E98" i="95"/>
  <c r="D98" i="95"/>
  <c r="D195" i="95" s="1"/>
  <c r="DT24" i="95"/>
  <c r="DS24" i="95"/>
  <c r="DR24" i="95"/>
  <c r="DQ24" i="95"/>
  <c r="DP24" i="95"/>
  <c r="DO24" i="95"/>
  <c r="DN24" i="95"/>
  <c r="DM24" i="95"/>
  <c r="DL24" i="95"/>
  <c r="DK24" i="95"/>
  <c r="DJ24" i="95"/>
  <c r="DI24" i="95"/>
  <c r="DH24" i="95"/>
  <c r="DG24" i="95"/>
  <c r="DF24" i="95"/>
  <c r="DE24" i="95"/>
  <c r="DD24" i="95"/>
  <c r="DC24" i="95"/>
  <c r="DB24" i="95"/>
  <c r="DA24" i="95"/>
  <c r="CZ24" i="95"/>
  <c r="CY24" i="95"/>
  <c r="CX24" i="95"/>
  <c r="CW24" i="95"/>
  <c r="CV24" i="95"/>
  <c r="CU24" i="95"/>
  <c r="CT24" i="95"/>
  <c r="CS24" i="95"/>
  <c r="CR24" i="95"/>
  <c r="CQ24" i="95"/>
  <c r="CP24" i="95"/>
  <c r="CO24" i="95"/>
  <c r="CN24" i="95"/>
  <c r="CM24" i="95"/>
  <c r="CL24" i="95"/>
  <c r="CK24" i="95"/>
  <c r="CJ24" i="95"/>
  <c r="CI24" i="95"/>
  <c r="CH24" i="95"/>
  <c r="CG24" i="95"/>
  <c r="CF24" i="95"/>
  <c r="CE24" i="95"/>
  <c r="CD24" i="95"/>
  <c r="CC24" i="95"/>
  <c r="CB24" i="95"/>
  <c r="CA24" i="95"/>
  <c r="BZ24" i="95"/>
  <c r="BY24" i="95"/>
  <c r="BX24" i="95"/>
  <c r="BW24" i="95"/>
  <c r="BV24" i="95"/>
  <c r="BU24" i="95"/>
  <c r="BT24" i="95"/>
  <c r="BS24" i="95"/>
  <c r="BR24" i="95"/>
  <c r="BQ24" i="95"/>
  <c r="BP24" i="95"/>
  <c r="BO24" i="95"/>
  <c r="BN24" i="95"/>
  <c r="BM24" i="95"/>
  <c r="BL24" i="95"/>
  <c r="BK24" i="95"/>
  <c r="BJ24" i="95"/>
  <c r="BI24" i="95"/>
  <c r="BH24" i="95"/>
  <c r="BG24" i="95"/>
  <c r="BF24" i="95"/>
  <c r="BE24" i="95"/>
  <c r="BD24" i="95"/>
  <c r="BC24" i="95"/>
  <c r="BB24" i="95"/>
  <c r="BA24" i="95"/>
  <c r="AZ24" i="95"/>
  <c r="AY24" i="95"/>
  <c r="AX24" i="95"/>
  <c r="AW24" i="95"/>
  <c r="AV24" i="95"/>
  <c r="AU24" i="95"/>
  <c r="AT24" i="95"/>
  <c r="AS24" i="95"/>
  <c r="AR24" i="95"/>
  <c r="AQ24" i="95"/>
  <c r="AP24" i="95"/>
  <c r="AO24" i="95"/>
  <c r="AN24" i="95"/>
  <c r="AM24" i="95"/>
  <c r="AL24" i="95"/>
  <c r="AK24" i="95"/>
  <c r="AJ24" i="95"/>
  <c r="AI24" i="95"/>
  <c r="AH24" i="95"/>
  <c r="AG24" i="95"/>
  <c r="AF24" i="95"/>
  <c r="AE24" i="95"/>
  <c r="AD24" i="95"/>
  <c r="AC24" i="95"/>
  <c r="AB24" i="95"/>
  <c r="AA24" i="95"/>
  <c r="Z24" i="95"/>
  <c r="Y24" i="95"/>
  <c r="X24" i="95"/>
  <c r="W24" i="95"/>
  <c r="V24" i="95"/>
  <c r="U24" i="95"/>
  <c r="T24" i="95"/>
  <c r="S24" i="95"/>
  <c r="R24" i="95"/>
  <c r="Q24" i="95"/>
  <c r="P24" i="95"/>
  <c r="O24" i="95"/>
  <c r="N24" i="95"/>
  <c r="M24" i="95"/>
  <c r="L24" i="95"/>
  <c r="K24" i="95"/>
  <c r="J24" i="95"/>
  <c r="I24" i="95"/>
  <c r="H24" i="95"/>
  <c r="G24" i="95"/>
  <c r="F24" i="95"/>
  <c r="E24" i="95"/>
  <c r="D24" i="95"/>
  <c r="DQ50" i="95"/>
  <c r="DR50" i="95"/>
  <c r="DS50" i="95"/>
  <c r="DT50" i="95"/>
  <c r="DP50" i="95"/>
  <c r="DO50" i="95"/>
  <c r="DN50" i="95"/>
  <c r="DM50" i="95"/>
  <c r="DL50" i="95"/>
  <c r="DK50" i="95"/>
  <c r="DJ50" i="95"/>
  <c r="DI50" i="95"/>
  <c r="DH50" i="95"/>
  <c r="DG50" i="95"/>
  <c r="DF50" i="95"/>
  <c r="DE50" i="95"/>
  <c r="DD50" i="95"/>
  <c r="DC50" i="95"/>
  <c r="DB50" i="95"/>
  <c r="DA50" i="95"/>
  <c r="CZ50" i="95"/>
  <c r="CY50" i="95"/>
  <c r="CX50" i="95"/>
  <c r="CW50" i="95"/>
  <c r="CV50" i="95"/>
  <c r="CU50" i="95"/>
  <c r="CT50" i="95"/>
  <c r="CS50" i="95"/>
  <c r="CR50" i="95"/>
  <c r="CQ50" i="95"/>
  <c r="CP50" i="95"/>
  <c r="CO50" i="95"/>
  <c r="CN50" i="95"/>
  <c r="CM50" i="95"/>
  <c r="CL50" i="95"/>
  <c r="CK50" i="95"/>
  <c r="CJ50" i="95"/>
  <c r="CI50" i="95"/>
  <c r="CH50" i="95"/>
  <c r="CG50" i="95"/>
  <c r="CF50" i="95"/>
  <c r="CE50" i="95"/>
  <c r="CD50" i="95"/>
  <c r="CC50" i="95"/>
  <c r="CB50" i="95"/>
  <c r="CA50" i="95"/>
  <c r="BZ50" i="95"/>
  <c r="BY50" i="95"/>
  <c r="BX50" i="95"/>
  <c r="BW50" i="95"/>
  <c r="BV50" i="95"/>
  <c r="BU50" i="95"/>
  <c r="BT50" i="95"/>
  <c r="BS50" i="95"/>
  <c r="BR50" i="95"/>
  <c r="BQ50" i="95"/>
  <c r="BP50" i="95"/>
  <c r="BO50" i="95"/>
  <c r="BN50" i="95"/>
  <c r="BM50" i="95"/>
  <c r="BL50" i="95"/>
  <c r="BK50" i="95"/>
  <c r="BJ50" i="95"/>
  <c r="BI50" i="95"/>
  <c r="BH50" i="95"/>
  <c r="BG50" i="95"/>
  <c r="BF50" i="95"/>
  <c r="BE50" i="95"/>
  <c r="BD50" i="95"/>
  <c r="BC50" i="95"/>
  <c r="BB50" i="95"/>
  <c r="BA50" i="95"/>
  <c r="AZ50" i="95"/>
  <c r="AY50" i="95"/>
  <c r="AX50" i="95"/>
  <c r="AW50" i="95"/>
  <c r="AV50" i="95"/>
  <c r="AU50" i="95"/>
  <c r="AT50" i="95"/>
  <c r="AS50" i="95"/>
  <c r="AR50" i="95"/>
  <c r="AQ50" i="95"/>
  <c r="AP50" i="95"/>
  <c r="AO50" i="95"/>
  <c r="AN50" i="95"/>
  <c r="AM50" i="95"/>
  <c r="AL50" i="95"/>
  <c r="AK50" i="95"/>
  <c r="AJ50" i="95"/>
  <c r="AI50" i="95"/>
  <c r="AH50" i="95"/>
  <c r="AG50" i="95"/>
  <c r="AF50" i="95"/>
  <c r="AE50" i="95"/>
  <c r="AD50" i="95"/>
  <c r="AC50" i="95"/>
  <c r="AB50" i="95"/>
  <c r="AA50" i="95"/>
  <c r="Z50" i="95"/>
  <c r="Y50" i="95"/>
  <c r="X50" i="95"/>
  <c r="W50" i="95"/>
  <c r="V50" i="95"/>
  <c r="U50" i="95"/>
  <c r="T50" i="95"/>
  <c r="S50" i="95"/>
  <c r="R50" i="95"/>
  <c r="Q50" i="95"/>
  <c r="P50" i="95"/>
  <c r="O50" i="95"/>
  <c r="N50" i="95"/>
  <c r="M50" i="95"/>
  <c r="L50" i="95"/>
  <c r="K50" i="95"/>
  <c r="J50" i="95"/>
  <c r="I50" i="95"/>
  <c r="H50" i="95"/>
  <c r="G50" i="95"/>
  <c r="F50" i="95"/>
  <c r="E50" i="95"/>
  <c r="D50" i="95"/>
  <c r="I26" i="93"/>
  <c r="J26" i="93"/>
  <c r="K26" i="93"/>
  <c r="Q26" i="93"/>
  <c r="I27" i="93"/>
  <c r="J27" i="93"/>
  <c r="K27" i="93"/>
  <c r="K28" i="93" s="1"/>
  <c r="K29" i="93" s="1"/>
  <c r="K30" i="93" s="1"/>
  <c r="Q27" i="93"/>
  <c r="I28" i="93"/>
  <c r="J28" i="93"/>
  <c r="J29" i="93" s="1"/>
  <c r="J30" i="93" s="1"/>
  <c r="Q28" i="93"/>
  <c r="I29" i="93"/>
  <c r="I30" i="93" s="1"/>
  <c r="Q29" i="93"/>
  <c r="Q30" i="93"/>
  <c r="Q12" i="93"/>
  <c r="Q13" i="93" s="1"/>
  <c r="Q14" i="93" s="1"/>
  <c r="Q15" i="93" s="1"/>
  <c r="Q16" i="93" s="1"/>
  <c r="Q17" i="93" s="1"/>
  <c r="Q18" i="93" s="1"/>
  <c r="Q19" i="93" s="1"/>
  <c r="Q20" i="93" s="1"/>
  <c r="Q21" i="93" s="1"/>
  <c r="Q22" i="93" s="1"/>
  <c r="Q23" i="93" s="1"/>
  <c r="Q24" i="93" s="1"/>
  <c r="Q25" i="93" s="1"/>
  <c r="Q31" i="93" s="1"/>
  <c r="Q32" i="93" s="1"/>
  <c r="Q33" i="93" s="1"/>
  <c r="Q34" i="93" s="1"/>
  <c r="K12" i="93"/>
  <c r="K13" i="93" s="1"/>
  <c r="K14" i="93" s="1"/>
  <c r="K15" i="93" s="1"/>
  <c r="K16" i="93" s="1"/>
  <c r="K17" i="93" s="1"/>
  <c r="K18" i="93" s="1"/>
  <c r="K19" i="93" s="1"/>
  <c r="K20" i="93" s="1"/>
  <c r="K21" i="93" s="1"/>
  <c r="K22" i="93" s="1"/>
  <c r="K23" i="93" s="1"/>
  <c r="K24" i="93" s="1"/>
  <c r="K25" i="93" s="1"/>
  <c r="K31" i="93" s="1"/>
  <c r="K32" i="93" s="1"/>
  <c r="K33" i="93" s="1"/>
  <c r="K34" i="93" s="1"/>
  <c r="Q11" i="93"/>
  <c r="J11" i="93"/>
  <c r="J12" i="93" s="1"/>
  <c r="J13" i="93" s="1"/>
  <c r="J14" i="93" s="1"/>
  <c r="J15" i="93" s="1"/>
  <c r="J16" i="93" s="1"/>
  <c r="J17" i="93" s="1"/>
  <c r="J18" i="93" s="1"/>
  <c r="J19" i="93" s="1"/>
  <c r="J20" i="93" s="1"/>
  <c r="J21" i="93" s="1"/>
  <c r="J22" i="93" s="1"/>
  <c r="J23" i="93" s="1"/>
  <c r="J24" i="93" s="1"/>
  <c r="J25" i="93" s="1"/>
  <c r="J31" i="93" s="1"/>
  <c r="J32" i="93" s="1"/>
  <c r="J33" i="93" s="1"/>
  <c r="J34" i="93" s="1"/>
  <c r="H11" i="93"/>
  <c r="H12" i="93" s="1"/>
  <c r="H13" i="93" s="1"/>
  <c r="H14" i="93" s="1"/>
  <c r="H15" i="93" s="1"/>
  <c r="H16" i="93" s="1"/>
  <c r="H17" i="93" s="1"/>
  <c r="H18" i="93" s="1"/>
  <c r="H19" i="93" s="1"/>
  <c r="H20" i="93" s="1"/>
  <c r="H21" i="93" s="1"/>
  <c r="H22" i="93" s="1"/>
  <c r="H23" i="93" s="1"/>
  <c r="H24" i="93" s="1"/>
  <c r="H25" i="93" s="1"/>
  <c r="H31" i="93" s="1"/>
  <c r="H32" i="93" s="1"/>
  <c r="H33" i="93" s="1"/>
  <c r="H34" i="93" s="1"/>
  <c r="K11" i="93"/>
  <c r="L11" i="93"/>
  <c r="L12" i="93" s="1"/>
  <c r="L13" i="93" s="1"/>
  <c r="L14" i="93" s="1"/>
  <c r="L15" i="93" s="1"/>
  <c r="L16" i="93" s="1"/>
  <c r="L17" i="93" s="1"/>
  <c r="L18" i="93" s="1"/>
  <c r="L19" i="93" s="1"/>
  <c r="L20" i="93" s="1"/>
  <c r="L21" i="93" s="1"/>
  <c r="L22" i="93" s="1"/>
  <c r="L23" i="93" s="1"/>
  <c r="L24" i="93" s="1"/>
  <c r="L25" i="93" s="1"/>
  <c r="I11" i="93"/>
  <c r="I12" i="93" s="1"/>
  <c r="I13" i="93" s="1"/>
  <c r="I14" i="93" s="1"/>
  <c r="I15" i="93" s="1"/>
  <c r="I16" i="93" s="1"/>
  <c r="I17" i="93" s="1"/>
  <c r="I18" i="93" s="1"/>
  <c r="I19" i="93" s="1"/>
  <c r="I20" i="93" s="1"/>
  <c r="I21" i="93" s="1"/>
  <c r="I22" i="93" s="1"/>
  <c r="I23" i="93" s="1"/>
  <c r="I24" i="93" s="1"/>
  <c r="I25" i="93" s="1"/>
  <c r="I31" i="93" s="1"/>
  <c r="I32" i="93" s="1"/>
  <c r="I33" i="93" s="1"/>
  <c r="I34" i="93" s="1"/>
  <c r="F11" i="93"/>
  <c r="N16" i="92"/>
  <c r="D51" i="14"/>
  <c r="D61" i="14" s="1"/>
  <c r="D72" i="14" s="1"/>
  <c r="L16" i="92" s="1"/>
  <c r="L35" i="92" s="1"/>
  <c r="I35" i="92"/>
  <c r="F16" i="92"/>
  <c r="N12" i="92"/>
  <c r="F10" i="92"/>
  <c r="E64" i="58"/>
  <c r="I34" i="5"/>
  <c r="J33" i="5"/>
  <c r="J34" i="5" s="1"/>
  <c r="D46" i="58"/>
  <c r="O25" i="58"/>
  <c r="O23" i="58"/>
  <c r="O22" i="58"/>
  <c r="O16" i="58"/>
  <c r="J12" i="58"/>
  <c r="O14" i="58"/>
  <c r="G29" i="58"/>
  <c r="J71" i="41"/>
  <c r="I71" i="41"/>
  <c r="E71" i="41"/>
  <c r="F71" i="41" s="1"/>
  <c r="I57" i="41"/>
  <c r="I81" i="41" s="1"/>
  <c r="E57" i="41"/>
  <c r="E81" i="41" s="1"/>
  <c r="J7" i="41"/>
  <c r="J57" i="41" s="1"/>
  <c r="I7" i="41"/>
  <c r="H7" i="41"/>
  <c r="E70" i="41"/>
  <c r="E69" i="41"/>
  <c r="E68" i="41"/>
  <c r="E56" i="41"/>
  <c r="E55" i="41"/>
  <c r="E54" i="41"/>
  <c r="E60" i="41" l="1"/>
  <c r="I29" i="58"/>
  <c r="J81" i="41"/>
  <c r="F57" i="41"/>
  <c r="J11" i="58" s="1"/>
  <c r="K33" i="5"/>
  <c r="H26" i="93"/>
  <c r="H27" i="93" s="1"/>
  <c r="H28" i="93" s="1"/>
  <c r="H29" i="93" s="1"/>
  <c r="H30" i="93" s="1"/>
  <c r="L31" i="93"/>
  <c r="L32" i="93" s="1"/>
  <c r="L33" i="93" s="1"/>
  <c r="L34" i="93" s="1"/>
  <c r="L26" i="93"/>
  <c r="L27" i="93" s="1"/>
  <c r="L28" i="93" s="1"/>
  <c r="L29" i="93" s="1"/>
  <c r="L30" i="93" s="1"/>
  <c r="K16" i="92"/>
  <c r="K35" i="92" s="1"/>
  <c r="H10" i="92" s="1"/>
  <c r="M11" i="93"/>
  <c r="M12" i="93" s="1"/>
  <c r="M13" i="93" s="1"/>
  <c r="M14" i="93" s="1"/>
  <c r="M15" i="93" s="1"/>
  <c r="M16" i="93" s="1"/>
  <c r="M17" i="93" s="1"/>
  <c r="M18" i="93" s="1"/>
  <c r="M19" i="93" s="1"/>
  <c r="M20" i="93" s="1"/>
  <c r="M21" i="93" s="1"/>
  <c r="M22" i="93" s="1"/>
  <c r="M23" i="93" s="1"/>
  <c r="M24" i="93" s="1"/>
  <c r="M25" i="93" s="1"/>
  <c r="N11" i="93"/>
  <c r="N12" i="93" s="1"/>
  <c r="N13" i="93" s="1"/>
  <c r="N14" i="93" s="1"/>
  <c r="N15" i="93" s="1"/>
  <c r="N16" i="93" s="1"/>
  <c r="N17" i="93" s="1"/>
  <c r="N18" i="93" s="1"/>
  <c r="N19" i="93" s="1"/>
  <c r="N20" i="93" s="1"/>
  <c r="N21" i="93" s="1"/>
  <c r="N22" i="93" s="1"/>
  <c r="N23" i="93" s="1"/>
  <c r="N24" i="93" s="1"/>
  <c r="N25" i="93" s="1"/>
  <c r="H195" i="95"/>
  <c r="H312" i="95"/>
  <c r="H318" i="95" s="1"/>
  <c r="L195" i="95"/>
  <c r="L312" i="95"/>
  <c r="L318" i="95" s="1"/>
  <c r="P195" i="95"/>
  <c r="P312" i="95"/>
  <c r="P318" i="95" s="1"/>
  <c r="T195" i="95"/>
  <c r="T312" i="95"/>
  <c r="T318" i="95" s="1"/>
  <c r="X195" i="95"/>
  <c r="X312" i="95"/>
  <c r="X318" i="95" s="1"/>
  <c r="AB195" i="95"/>
  <c r="AB312" i="95"/>
  <c r="AB318" i="95" s="1"/>
  <c r="AF195" i="95"/>
  <c r="AF312" i="95"/>
  <c r="AF318" i="95" s="1"/>
  <c r="AJ195" i="95"/>
  <c r="AJ312" i="95"/>
  <c r="AJ318" i="95" s="1"/>
  <c r="AN195" i="95"/>
  <c r="AN312" i="95"/>
  <c r="AN318" i="95" s="1"/>
  <c r="AR195" i="95"/>
  <c r="AR312" i="95"/>
  <c r="AR318" i="95" s="1"/>
  <c r="AV195" i="95"/>
  <c r="AV312" i="95"/>
  <c r="AV318" i="95" s="1"/>
  <c r="AZ195" i="95"/>
  <c r="AZ312" i="95"/>
  <c r="AZ318" i="95" s="1"/>
  <c r="BD195" i="95"/>
  <c r="BD312" i="95"/>
  <c r="BD318" i="95" s="1"/>
  <c r="BH195" i="95"/>
  <c r="BH312" i="95"/>
  <c r="BH318" i="95" s="1"/>
  <c r="BL195" i="95"/>
  <c r="BL312" i="95"/>
  <c r="BL318" i="95" s="1"/>
  <c r="BP195" i="95"/>
  <c r="BP312" i="95"/>
  <c r="BP318" i="95" s="1"/>
  <c r="BT195" i="95"/>
  <c r="BT312" i="95"/>
  <c r="BT318" i="95" s="1"/>
  <c r="BX195" i="95"/>
  <c r="BX312" i="95"/>
  <c r="BX318" i="95" s="1"/>
  <c r="CB195" i="95"/>
  <c r="CB312" i="95"/>
  <c r="CB318" i="95" s="1"/>
  <c r="CF195" i="95"/>
  <c r="CF312" i="95"/>
  <c r="CF318" i="95" s="1"/>
  <c r="CJ195" i="95"/>
  <c r="CJ312" i="95"/>
  <c r="CJ318" i="95" s="1"/>
  <c r="CN195" i="95"/>
  <c r="CN312" i="95"/>
  <c r="CN318" i="95" s="1"/>
  <c r="CR195" i="95"/>
  <c r="CR312" i="95"/>
  <c r="CR318" i="95" s="1"/>
  <c r="CV195" i="95"/>
  <c r="CV312" i="95"/>
  <c r="CV318" i="95" s="1"/>
  <c r="CZ195" i="95"/>
  <c r="CZ312" i="95"/>
  <c r="CZ318" i="95" s="1"/>
  <c r="DD195" i="95"/>
  <c r="DD312" i="95"/>
  <c r="DD318" i="95" s="1"/>
  <c r="DH195" i="95"/>
  <c r="DH312" i="95"/>
  <c r="DH318" i="95" s="1"/>
  <c r="DL195" i="95"/>
  <c r="DL312" i="95"/>
  <c r="DL318" i="95" s="1"/>
  <c r="DP195" i="95"/>
  <c r="DP312" i="95"/>
  <c r="DP318" i="95" s="1"/>
  <c r="DT195" i="95"/>
  <c r="DT312" i="95"/>
  <c r="DT318" i="95" s="1"/>
  <c r="E195" i="95"/>
  <c r="E312" i="95"/>
  <c r="E318" i="95" s="1"/>
  <c r="I195" i="95"/>
  <c r="I312" i="95"/>
  <c r="I318" i="95" s="1"/>
  <c r="M195" i="95"/>
  <c r="M312" i="95"/>
  <c r="M318" i="95" s="1"/>
  <c r="Q195" i="95"/>
  <c r="Q312" i="95"/>
  <c r="Q318" i="95" s="1"/>
  <c r="U195" i="95"/>
  <c r="U312" i="95"/>
  <c r="U318" i="95" s="1"/>
  <c r="Y195" i="95"/>
  <c r="Y312" i="95"/>
  <c r="Y318" i="95" s="1"/>
  <c r="AC195" i="95"/>
  <c r="AC312" i="95"/>
  <c r="AC318" i="95" s="1"/>
  <c r="AG195" i="95"/>
  <c r="AG312" i="95"/>
  <c r="AG318" i="95" s="1"/>
  <c r="AK195" i="95"/>
  <c r="AK312" i="95"/>
  <c r="AK318" i="95" s="1"/>
  <c r="AO195" i="95"/>
  <c r="AO312" i="95"/>
  <c r="AO318" i="95" s="1"/>
  <c r="AS195" i="95"/>
  <c r="AS312" i="95"/>
  <c r="AS318" i="95" s="1"/>
  <c r="AW195" i="95"/>
  <c r="AW312" i="95"/>
  <c r="AW318" i="95" s="1"/>
  <c r="BA195" i="95"/>
  <c r="BA312" i="95"/>
  <c r="BA318" i="95" s="1"/>
  <c r="BE195" i="95"/>
  <c r="BE312" i="95"/>
  <c r="BE318" i="95" s="1"/>
  <c r="BI195" i="95"/>
  <c r="BI312" i="95"/>
  <c r="BI318" i="95" s="1"/>
  <c r="BM195" i="95"/>
  <c r="BM312" i="95"/>
  <c r="BM318" i="95" s="1"/>
  <c r="BQ195" i="95"/>
  <c r="BQ312" i="95"/>
  <c r="BQ318" i="95" s="1"/>
  <c r="BU195" i="95"/>
  <c r="BU312" i="95"/>
  <c r="BU318" i="95" s="1"/>
  <c r="BY195" i="95"/>
  <c r="BY312" i="95"/>
  <c r="BY318" i="95" s="1"/>
  <c r="CC195" i="95"/>
  <c r="CC312" i="95"/>
  <c r="CC318" i="95" s="1"/>
  <c r="CG195" i="95"/>
  <c r="CG312" i="95"/>
  <c r="CG318" i="95" s="1"/>
  <c r="CK195" i="95"/>
  <c r="CK312" i="95"/>
  <c r="CK318" i="95" s="1"/>
  <c r="CO195" i="95"/>
  <c r="CO312" i="95"/>
  <c r="CO318" i="95" s="1"/>
  <c r="CS195" i="95"/>
  <c r="CS312" i="95"/>
  <c r="CS318" i="95" s="1"/>
  <c r="CW195" i="95"/>
  <c r="CW312" i="95"/>
  <c r="CW318" i="95" s="1"/>
  <c r="DA195" i="95"/>
  <c r="DA312" i="95"/>
  <c r="DA318" i="95" s="1"/>
  <c r="DE195" i="95"/>
  <c r="DE312" i="95"/>
  <c r="DE318" i="95" s="1"/>
  <c r="DI195" i="95"/>
  <c r="DI312" i="95"/>
  <c r="DI318" i="95" s="1"/>
  <c r="DM195" i="95"/>
  <c r="DM312" i="95"/>
  <c r="DM318" i="95" s="1"/>
  <c r="DQ195" i="95"/>
  <c r="DQ312" i="95"/>
  <c r="DQ318" i="95" s="1"/>
  <c r="F195" i="95"/>
  <c r="F312" i="95"/>
  <c r="F318" i="95" s="1"/>
  <c r="J195" i="95"/>
  <c r="J312" i="95"/>
  <c r="J318" i="95" s="1"/>
  <c r="N195" i="95"/>
  <c r="N312" i="95"/>
  <c r="N318" i="95" s="1"/>
  <c r="R195" i="95"/>
  <c r="R312" i="95"/>
  <c r="R318" i="95" s="1"/>
  <c r="V195" i="95"/>
  <c r="V312" i="95"/>
  <c r="V318" i="95" s="1"/>
  <c r="Z195" i="95"/>
  <c r="Z312" i="95"/>
  <c r="Z318" i="95" s="1"/>
  <c r="AD195" i="95"/>
  <c r="AD312" i="95"/>
  <c r="AD318" i="95" s="1"/>
  <c r="AH195" i="95"/>
  <c r="AH312" i="95"/>
  <c r="AH318" i="95" s="1"/>
  <c r="AL195" i="95"/>
  <c r="AL312" i="95"/>
  <c r="AL318" i="95" s="1"/>
  <c r="AP195" i="95"/>
  <c r="AP312" i="95"/>
  <c r="AP318" i="95" s="1"/>
  <c r="AT195" i="95"/>
  <c r="AT312" i="95"/>
  <c r="AT318" i="95" s="1"/>
  <c r="AX195" i="95"/>
  <c r="AX312" i="95"/>
  <c r="AX318" i="95" s="1"/>
  <c r="BB195" i="95"/>
  <c r="BB312" i="95"/>
  <c r="BB318" i="95" s="1"/>
  <c r="BF195" i="95"/>
  <c r="BF312" i="95"/>
  <c r="BF318" i="95" s="1"/>
  <c r="BJ195" i="95"/>
  <c r="BJ312" i="95"/>
  <c r="BJ318" i="95" s="1"/>
  <c r="BN195" i="95"/>
  <c r="BN312" i="95"/>
  <c r="BN318" i="95" s="1"/>
  <c r="BR195" i="95"/>
  <c r="BR312" i="95"/>
  <c r="BR318" i="95" s="1"/>
  <c r="BV195" i="95"/>
  <c r="BV312" i="95"/>
  <c r="BV318" i="95" s="1"/>
  <c r="BZ195" i="95"/>
  <c r="BZ312" i="95"/>
  <c r="BZ318" i="95" s="1"/>
  <c r="CD195" i="95"/>
  <c r="CD312" i="95"/>
  <c r="CD318" i="95" s="1"/>
  <c r="CH195" i="95"/>
  <c r="CH312" i="95"/>
  <c r="CH318" i="95" s="1"/>
  <c r="CL195" i="95"/>
  <c r="CL312" i="95"/>
  <c r="CL318" i="95" s="1"/>
  <c r="CP195" i="95"/>
  <c r="CP312" i="95"/>
  <c r="CP318" i="95" s="1"/>
  <c r="CT195" i="95"/>
  <c r="CT312" i="95"/>
  <c r="CT318" i="95" s="1"/>
  <c r="CX195" i="95"/>
  <c r="CX312" i="95"/>
  <c r="CX318" i="95" s="1"/>
  <c r="DB195" i="95"/>
  <c r="DB312" i="95"/>
  <c r="DB318" i="95" s="1"/>
  <c r="DF195" i="95"/>
  <c r="DF312" i="95"/>
  <c r="DF318" i="95" s="1"/>
  <c r="DJ195" i="95"/>
  <c r="DJ312" i="95"/>
  <c r="DJ318" i="95" s="1"/>
  <c r="DN195" i="95"/>
  <c r="DN312" i="95"/>
  <c r="DN318" i="95" s="1"/>
  <c r="DR195" i="95"/>
  <c r="DR312" i="95"/>
  <c r="DR318" i="95" s="1"/>
  <c r="G195" i="95"/>
  <c r="G312" i="95"/>
  <c r="G318" i="95" s="1"/>
  <c r="K195" i="95"/>
  <c r="K312" i="95"/>
  <c r="K318" i="95" s="1"/>
  <c r="O195" i="95"/>
  <c r="O312" i="95"/>
  <c r="O318" i="95" s="1"/>
  <c r="S195" i="95"/>
  <c r="S312" i="95"/>
  <c r="S318" i="95" s="1"/>
  <c r="W195" i="95"/>
  <c r="W312" i="95"/>
  <c r="W318" i="95" s="1"/>
  <c r="AA195" i="95"/>
  <c r="AA312" i="95"/>
  <c r="AA318" i="95" s="1"/>
  <c r="AE195" i="95"/>
  <c r="AE312" i="95"/>
  <c r="AE318" i="95" s="1"/>
  <c r="AI195" i="95"/>
  <c r="AI312" i="95"/>
  <c r="AI318" i="95" s="1"/>
  <c r="AM195" i="95"/>
  <c r="AM312" i="95"/>
  <c r="AM318" i="95" s="1"/>
  <c r="AQ195" i="95"/>
  <c r="AQ312" i="95"/>
  <c r="AQ318" i="95" s="1"/>
  <c r="AU195" i="95"/>
  <c r="AU312" i="95"/>
  <c r="AU318" i="95" s="1"/>
  <c r="AY195" i="95"/>
  <c r="AY312" i="95"/>
  <c r="AY318" i="95" s="1"/>
  <c r="BC195" i="95"/>
  <c r="BC312" i="95"/>
  <c r="BC318" i="95" s="1"/>
  <c r="BG195" i="95"/>
  <c r="BG312" i="95"/>
  <c r="BG318" i="95" s="1"/>
  <c r="BK195" i="95"/>
  <c r="BK312" i="95"/>
  <c r="BK318" i="95" s="1"/>
  <c r="BO195" i="95"/>
  <c r="BO312" i="95"/>
  <c r="BO318" i="95" s="1"/>
  <c r="BS195" i="95"/>
  <c r="BS312" i="95"/>
  <c r="BS318" i="95" s="1"/>
  <c r="BW195" i="95"/>
  <c r="BW312" i="95"/>
  <c r="BW318" i="95" s="1"/>
  <c r="CA195" i="95"/>
  <c r="CA312" i="95"/>
  <c r="CA318" i="95" s="1"/>
  <c r="CE195" i="95"/>
  <c r="CE312" i="95"/>
  <c r="CE318" i="95" s="1"/>
  <c r="CI195" i="95"/>
  <c r="CI312" i="95"/>
  <c r="CI318" i="95" s="1"/>
  <c r="CM195" i="95"/>
  <c r="CM312" i="95"/>
  <c r="CM318" i="95" s="1"/>
  <c r="CQ195" i="95"/>
  <c r="CQ312" i="95"/>
  <c r="CQ318" i="95" s="1"/>
  <c r="CU195" i="95"/>
  <c r="CU312" i="95"/>
  <c r="CU318" i="95" s="1"/>
  <c r="CY195" i="95"/>
  <c r="CY312" i="95"/>
  <c r="CY318" i="95" s="1"/>
  <c r="DC195" i="95"/>
  <c r="DC312" i="95"/>
  <c r="DC318" i="95" s="1"/>
  <c r="DG195" i="95"/>
  <c r="DG312" i="95"/>
  <c r="DG318" i="95" s="1"/>
  <c r="DK195" i="95"/>
  <c r="DK312" i="95"/>
  <c r="DK318" i="95" s="1"/>
  <c r="DO195" i="95"/>
  <c r="DO312" i="95"/>
  <c r="DO318" i="95" s="1"/>
  <c r="DS195" i="95"/>
  <c r="DS312" i="95"/>
  <c r="DS318" i="95" s="1"/>
  <c r="D312" i="95"/>
  <c r="D318" i="95" s="1"/>
  <c r="D293" i="95"/>
  <c r="E277" i="95"/>
  <c r="D52" i="95"/>
  <c r="H52" i="95"/>
  <c r="L52" i="95"/>
  <c r="P52" i="95"/>
  <c r="T52" i="95"/>
  <c r="X52" i="95"/>
  <c r="AB52" i="95"/>
  <c r="AF52" i="95"/>
  <c r="AJ52" i="95"/>
  <c r="AN52" i="95"/>
  <c r="AR52" i="95"/>
  <c r="AV52" i="95"/>
  <c r="AZ52" i="95"/>
  <c r="BD52" i="95"/>
  <c r="BH52" i="95"/>
  <c r="BL52" i="95"/>
  <c r="BP52" i="95"/>
  <c r="BT52" i="95"/>
  <c r="BX52" i="95"/>
  <c r="CB52" i="95"/>
  <c r="CF52" i="95"/>
  <c r="CJ52" i="95"/>
  <c r="CN52" i="95"/>
  <c r="CR52" i="95"/>
  <c r="CV52" i="95"/>
  <c r="CZ52" i="95"/>
  <c r="DD52" i="95"/>
  <c r="DH52" i="95"/>
  <c r="DL52" i="95"/>
  <c r="DP52" i="95"/>
  <c r="DQ52" i="95"/>
  <c r="E52" i="95"/>
  <c r="I52" i="95"/>
  <c r="Q52" i="95"/>
  <c r="Y52" i="95"/>
  <c r="AG52" i="95"/>
  <c r="AO52" i="95"/>
  <c r="AW52" i="95"/>
  <c r="BI52" i="95"/>
  <c r="BQ52" i="95"/>
  <c r="BY52" i="95"/>
  <c r="CG52" i="95"/>
  <c r="CK52" i="95"/>
  <c r="CS52" i="95"/>
  <c r="DA52" i="95"/>
  <c r="DI52" i="95"/>
  <c r="F52" i="95"/>
  <c r="J52" i="95"/>
  <c r="N52" i="95"/>
  <c r="R52" i="95"/>
  <c r="V52" i="95"/>
  <c r="Z52" i="95"/>
  <c r="AD52" i="95"/>
  <c r="AH52" i="95"/>
  <c r="AL52" i="95"/>
  <c r="AP52" i="95"/>
  <c r="AT52" i="95"/>
  <c r="AX52" i="95"/>
  <c r="BB52" i="95"/>
  <c r="BF52" i="95"/>
  <c r="BJ52" i="95"/>
  <c r="BN52" i="95"/>
  <c r="BR52" i="95"/>
  <c r="BV52" i="95"/>
  <c r="BZ52" i="95"/>
  <c r="CD52" i="95"/>
  <c r="CH52" i="95"/>
  <c r="CL52" i="95"/>
  <c r="CP52" i="95"/>
  <c r="CT52" i="95"/>
  <c r="CX52" i="95"/>
  <c r="DB52" i="95"/>
  <c r="DF52" i="95"/>
  <c r="DJ52" i="95"/>
  <c r="DN52" i="95"/>
  <c r="DR52" i="95"/>
  <c r="DT52" i="95"/>
  <c r="M52" i="95"/>
  <c r="U52" i="95"/>
  <c r="AC52" i="95"/>
  <c r="AK52" i="95"/>
  <c r="AS52" i="95"/>
  <c r="BA52" i="95"/>
  <c r="BE52" i="95"/>
  <c r="BM52" i="95"/>
  <c r="BU52" i="95"/>
  <c r="CC52" i="95"/>
  <c r="CO52" i="95"/>
  <c r="CW52" i="95"/>
  <c r="DE52" i="95"/>
  <c r="DM52" i="95"/>
  <c r="G52" i="95"/>
  <c r="K52" i="95"/>
  <c r="O52" i="95"/>
  <c r="S52" i="95"/>
  <c r="W52" i="95"/>
  <c r="AA52" i="95"/>
  <c r="AE52" i="95"/>
  <c r="AI52" i="95"/>
  <c r="AM52" i="95"/>
  <c r="AQ52" i="95"/>
  <c r="AU52" i="95"/>
  <c r="AY52" i="95"/>
  <c r="BC52" i="95"/>
  <c r="BG52" i="95"/>
  <c r="BK52" i="95"/>
  <c r="BO52" i="95"/>
  <c r="BS52" i="95"/>
  <c r="BW52" i="95"/>
  <c r="CA52" i="95"/>
  <c r="CE52" i="95"/>
  <c r="CI52" i="95"/>
  <c r="CM52" i="95"/>
  <c r="CQ52" i="95"/>
  <c r="CU52" i="95"/>
  <c r="CY52" i="95"/>
  <c r="DC52" i="95"/>
  <c r="DG52" i="95"/>
  <c r="DK52" i="95"/>
  <c r="DO52" i="95"/>
  <c r="DS52" i="95"/>
  <c r="G71" i="41"/>
  <c r="H71" i="41" s="1"/>
  <c r="E74" i="41"/>
  <c r="G57" i="41"/>
  <c r="E78" i="41"/>
  <c r="E79" i="41"/>
  <c r="E80" i="41"/>
  <c r="H57" i="41" l="1"/>
  <c r="E84" i="41"/>
  <c r="L33" i="5"/>
  <c r="K34" i="5"/>
  <c r="M31" i="93"/>
  <c r="M32" i="93" s="1"/>
  <c r="M33" i="93" s="1"/>
  <c r="M34" i="93" s="1"/>
  <c r="M26" i="93"/>
  <c r="M27" i="93" s="1"/>
  <c r="M28" i="93" s="1"/>
  <c r="M29" i="93" s="1"/>
  <c r="M30" i="93" s="1"/>
  <c r="N31" i="93"/>
  <c r="N32" i="93" s="1"/>
  <c r="N33" i="93" s="1"/>
  <c r="N34" i="93" s="1"/>
  <c r="N26" i="93"/>
  <c r="N27" i="93" s="1"/>
  <c r="N28" i="93" s="1"/>
  <c r="N29" i="93" s="1"/>
  <c r="N30" i="93" s="1"/>
  <c r="CU224" i="95"/>
  <c r="BO224" i="95"/>
  <c r="AI224" i="95"/>
  <c r="AI261" i="95" s="1"/>
  <c r="CC224" i="95"/>
  <c r="CC261" i="95" s="1"/>
  <c r="DQ224" i="95"/>
  <c r="AR224" i="95"/>
  <c r="DK224" i="95"/>
  <c r="DK261" i="95" s="1"/>
  <c r="CE224" i="95"/>
  <c r="CE261" i="95" s="1"/>
  <c r="AY224" i="95"/>
  <c r="S224" i="95"/>
  <c r="CK224" i="95"/>
  <c r="CK261" i="95" s="1"/>
  <c r="Y224" i="95"/>
  <c r="Y261" i="95" s="1"/>
  <c r="DD224" i="95"/>
  <c r="CN224" i="95"/>
  <c r="BX224" i="95"/>
  <c r="BX261" i="95" s="1"/>
  <c r="BH224" i="95"/>
  <c r="BH261" i="95" s="1"/>
  <c r="AB224" i="95"/>
  <c r="L224" i="95"/>
  <c r="BU224" i="95"/>
  <c r="BU261" i="95" s="1"/>
  <c r="DJ224" i="95"/>
  <c r="DJ261" i="95" s="1"/>
  <c r="CT224" i="95"/>
  <c r="CD224" i="95"/>
  <c r="BN224" i="95"/>
  <c r="BN261" i="95" s="1"/>
  <c r="AX224" i="95"/>
  <c r="AX261" i="95" s="1"/>
  <c r="AH224" i="95"/>
  <c r="R224" i="95"/>
  <c r="DI224" i="95"/>
  <c r="DI261" i="95" s="1"/>
  <c r="AW224" i="95"/>
  <c r="AW261" i="95" s="1"/>
  <c r="Q224" i="95"/>
  <c r="DS224" i="95"/>
  <c r="DS261" i="95" s="1"/>
  <c r="CM224" i="95"/>
  <c r="CM261" i="95" s="1"/>
  <c r="AQ261" i="95"/>
  <c r="AQ224" i="95"/>
  <c r="CW224" i="95"/>
  <c r="CW261" i="95" s="1"/>
  <c r="DT224" i="95"/>
  <c r="DT261" i="95" s="1"/>
  <c r="CP224" i="95"/>
  <c r="CP261" i="95" s="1"/>
  <c r="AT224" i="95"/>
  <c r="AT261" i="95" s="1"/>
  <c r="DA224" i="95"/>
  <c r="DA261" i="95" s="1"/>
  <c r="I224" i="95"/>
  <c r="I261" i="95" s="1"/>
  <c r="CV224" i="95"/>
  <c r="CV261" i="95" s="1"/>
  <c r="AZ224" i="95"/>
  <c r="AZ261" i="95" s="1"/>
  <c r="T224" i="95"/>
  <c r="T261" i="95" s="1"/>
  <c r="DO224" i="95"/>
  <c r="DO261" i="95" s="1"/>
  <c r="CY224" i="95"/>
  <c r="CY261" i="95" s="1"/>
  <c r="CI224" i="95"/>
  <c r="CI261" i="95" s="1"/>
  <c r="BS224" i="95"/>
  <c r="BS261" i="95" s="1"/>
  <c r="BC224" i="95"/>
  <c r="BC261" i="95" s="1"/>
  <c r="AM224" i="95"/>
  <c r="AM261" i="95" s="1"/>
  <c r="W224" i="95"/>
  <c r="W261" i="95" s="1"/>
  <c r="G224" i="95"/>
  <c r="G261" i="95" s="1"/>
  <c r="CO224" i="95"/>
  <c r="CO261" i="95" s="1"/>
  <c r="BE224" i="95"/>
  <c r="BE261" i="95" s="1"/>
  <c r="AC224" i="95"/>
  <c r="AC261" i="95" s="1"/>
  <c r="DR224" i="95"/>
  <c r="DR261" i="95" s="1"/>
  <c r="DB224" i="95"/>
  <c r="DB261" i="95" s="1"/>
  <c r="CL224" i="95"/>
  <c r="CL261" i="95" s="1"/>
  <c r="BV224" i="95"/>
  <c r="BV261" i="95" s="1"/>
  <c r="BF224" i="95"/>
  <c r="BF261" i="95" s="1"/>
  <c r="AP224" i="95"/>
  <c r="AP261" i="95" s="1"/>
  <c r="Z224" i="95"/>
  <c r="Z261" i="95" s="1"/>
  <c r="J224" i="95"/>
  <c r="J261" i="95" s="1"/>
  <c r="CS224" i="95"/>
  <c r="CS261" i="95" s="1"/>
  <c r="BQ224" i="95"/>
  <c r="BQ261" i="95" s="1"/>
  <c r="AG224" i="95"/>
  <c r="AG261" i="95" s="1"/>
  <c r="E224" i="95"/>
  <c r="E261" i="95" s="1"/>
  <c r="DH224" i="95"/>
  <c r="DH261" i="95" s="1"/>
  <c r="CR224" i="95"/>
  <c r="CR261" i="95" s="1"/>
  <c r="CB224" i="95"/>
  <c r="CB261" i="95" s="1"/>
  <c r="BL224" i="95"/>
  <c r="BL261" i="95" s="1"/>
  <c r="AV224" i="95"/>
  <c r="AV261" i="95" s="1"/>
  <c r="AF224" i="95"/>
  <c r="AF261" i="95" s="1"/>
  <c r="P224" i="95"/>
  <c r="P261" i="95" s="1"/>
  <c r="DC224" i="95"/>
  <c r="DC261" i="95" s="1"/>
  <c r="BG224" i="95"/>
  <c r="BG261" i="95" s="1"/>
  <c r="AA224" i="95"/>
  <c r="AA261" i="95" s="1"/>
  <c r="BM224" i="95"/>
  <c r="BM261" i="95" s="1"/>
  <c r="DF224" i="95"/>
  <c r="DF261" i="95" s="1"/>
  <c r="BJ224" i="95"/>
  <c r="BJ261" i="95" s="1"/>
  <c r="AD224" i="95"/>
  <c r="AD261" i="95" s="1"/>
  <c r="BY224" i="95"/>
  <c r="BY261" i="95" s="1"/>
  <c r="DL224" i="95"/>
  <c r="DL261" i="95" s="1"/>
  <c r="CF224" i="95"/>
  <c r="CF261" i="95" s="1"/>
  <c r="AJ224" i="95"/>
  <c r="AJ261" i="95" s="1"/>
  <c r="DM224" i="95"/>
  <c r="DM261" i="95" s="1"/>
  <c r="BA224" i="95"/>
  <c r="BA261" i="95" s="1"/>
  <c r="U224" i="95"/>
  <c r="U261" i="95" s="1"/>
  <c r="DN224" i="95"/>
  <c r="DN261" i="95" s="1"/>
  <c r="CX224" i="95"/>
  <c r="CX261" i="95" s="1"/>
  <c r="CH224" i="95"/>
  <c r="CH261" i="95" s="1"/>
  <c r="BR224" i="95"/>
  <c r="BR261" i="95" s="1"/>
  <c r="BB224" i="95"/>
  <c r="BB261" i="95" s="1"/>
  <c r="AL224" i="95"/>
  <c r="AL261" i="95" s="1"/>
  <c r="V224" i="95"/>
  <c r="V261" i="95" s="1"/>
  <c r="F224" i="95"/>
  <c r="F261" i="95" s="1"/>
  <c r="BI224" i="95"/>
  <c r="BI261" i="95" s="1"/>
  <c r="BW224" i="95"/>
  <c r="BW261" i="95" s="1"/>
  <c r="K224" i="95"/>
  <c r="K261" i="95" s="1"/>
  <c r="AK224" i="95"/>
  <c r="AK261" i="95" s="1"/>
  <c r="BZ224" i="95"/>
  <c r="BZ261" i="95" s="1"/>
  <c r="N224" i="95"/>
  <c r="N261" i="95" s="1"/>
  <c r="AO224" i="95"/>
  <c r="AO261" i="95" s="1"/>
  <c r="BP224" i="95"/>
  <c r="BP261" i="95" s="1"/>
  <c r="DG224" i="95"/>
  <c r="DG261" i="95" s="1"/>
  <c r="CQ224" i="95"/>
  <c r="CQ261" i="95" s="1"/>
  <c r="CA224" i="95"/>
  <c r="CA261" i="95" s="1"/>
  <c r="BK224" i="95"/>
  <c r="BK261" i="95" s="1"/>
  <c r="AU224" i="95"/>
  <c r="AU261" i="95" s="1"/>
  <c r="AE224" i="95"/>
  <c r="AE261" i="95" s="1"/>
  <c r="O224" i="95"/>
  <c r="O261" i="95" s="1"/>
  <c r="DE224" i="95"/>
  <c r="DE261" i="95" s="1"/>
  <c r="AS224" i="95"/>
  <c r="AS261" i="95" s="1"/>
  <c r="M224" i="95"/>
  <c r="M261" i="95" s="1"/>
  <c r="CG224" i="95"/>
  <c r="CG261" i="95" s="1"/>
  <c r="DP224" i="95"/>
  <c r="DP261" i="95" s="1"/>
  <c r="CZ224" i="95"/>
  <c r="CZ261" i="95" s="1"/>
  <c r="CJ224" i="95"/>
  <c r="CJ261" i="95" s="1"/>
  <c r="BT224" i="95"/>
  <c r="BT261" i="95" s="1"/>
  <c r="BD224" i="95"/>
  <c r="BD261" i="95" s="1"/>
  <c r="AN224" i="95"/>
  <c r="AN261" i="95" s="1"/>
  <c r="X224" i="95"/>
  <c r="X261" i="95" s="1"/>
  <c r="H224" i="95"/>
  <c r="H261" i="95" s="1"/>
  <c r="CU261" i="95"/>
  <c r="BO261" i="95"/>
  <c r="AY261" i="95"/>
  <c r="S261" i="95"/>
  <c r="DQ261" i="95"/>
  <c r="DD261" i="95"/>
  <c r="CN261" i="95"/>
  <c r="AR261" i="95"/>
  <c r="AB261" i="95"/>
  <c r="L261" i="95"/>
  <c r="CT261" i="95"/>
  <c r="CD261" i="95"/>
  <c r="AH261" i="95"/>
  <c r="R261" i="95"/>
  <c r="Q261" i="95"/>
  <c r="D224" i="95"/>
  <c r="D261" i="95" s="1"/>
  <c r="E293" i="95"/>
  <c r="F277" i="95"/>
  <c r="D21" i="31"/>
  <c r="D20" i="31"/>
  <c r="D19" i="31"/>
  <c r="D144" i="31" s="1"/>
  <c r="D18" i="31"/>
  <c r="D124" i="31" s="1"/>
  <c r="E124" i="31" s="1"/>
  <c r="E208" i="31" s="1"/>
  <c r="D17" i="31"/>
  <c r="D104" i="31" s="1"/>
  <c r="D16" i="31"/>
  <c r="M28" i="14"/>
  <c r="F21" i="31" s="1"/>
  <c r="D179" i="31" s="1"/>
  <c r="M27" i="14"/>
  <c r="F20" i="31" s="1"/>
  <c r="D166" i="31" s="1"/>
  <c r="E166" i="31" s="1"/>
  <c r="M26" i="14"/>
  <c r="M25" i="14"/>
  <c r="F18" i="31" s="1"/>
  <c r="D126" i="31" s="1"/>
  <c r="E126" i="31" s="1"/>
  <c r="M24" i="14"/>
  <c r="F17" i="31" s="1"/>
  <c r="D106" i="31" s="1"/>
  <c r="M23" i="14"/>
  <c r="M22" i="14"/>
  <c r="F15" i="31" s="1"/>
  <c r="K30" i="14"/>
  <c r="I12" i="31"/>
  <c r="H12" i="31"/>
  <c r="G12" i="31"/>
  <c r="I21" i="31"/>
  <c r="H21" i="31"/>
  <c r="G21" i="31"/>
  <c r="I20" i="31"/>
  <c r="D159" i="31" s="1"/>
  <c r="H20" i="31"/>
  <c r="D158" i="31" s="1"/>
  <c r="G20" i="31"/>
  <c r="D157" i="31" s="1"/>
  <c r="I19" i="31"/>
  <c r="D139" i="31" s="1"/>
  <c r="H19" i="31"/>
  <c r="D138" i="31" s="1"/>
  <c r="G19" i="31"/>
  <c r="D137" i="31" s="1"/>
  <c r="I18" i="31"/>
  <c r="D119" i="31" s="1"/>
  <c r="H18" i="31"/>
  <c r="D118" i="31" s="1"/>
  <c r="G18" i="31"/>
  <c r="D117" i="31" s="1"/>
  <c r="I17" i="31"/>
  <c r="D99" i="31" s="1"/>
  <c r="H17" i="31"/>
  <c r="D98" i="31" s="1"/>
  <c r="G17" i="31"/>
  <c r="D97" i="31" s="1"/>
  <c r="I16" i="31"/>
  <c r="D79" i="31" s="1"/>
  <c r="H16" i="31"/>
  <c r="D78" i="31" s="1"/>
  <c r="G16" i="31"/>
  <c r="D77" i="31" s="1"/>
  <c r="I15" i="31"/>
  <c r="D59" i="31" s="1"/>
  <c r="H15" i="31"/>
  <c r="D58" i="31" s="1"/>
  <c r="G15" i="31"/>
  <c r="D57" i="31" s="1"/>
  <c r="I14" i="31"/>
  <c r="H14" i="31"/>
  <c r="G14" i="31"/>
  <c r="I13" i="31"/>
  <c r="H13" i="31"/>
  <c r="G13" i="31"/>
  <c r="F19" i="31"/>
  <c r="D146" i="31" s="1"/>
  <c r="E146" i="31" s="1"/>
  <c r="F16" i="31"/>
  <c r="D86" i="31" s="1"/>
  <c r="F14" i="31"/>
  <c r="F13" i="31"/>
  <c r="D66" i="31" s="1"/>
  <c r="D177" i="31"/>
  <c r="D15" i="31"/>
  <c r="D14" i="31"/>
  <c r="E14" i="31" s="1"/>
  <c r="D13" i="31"/>
  <c r="E13" i="31" s="1"/>
  <c r="E188" i="31"/>
  <c r="C93" i="31"/>
  <c r="C102" i="31" s="1"/>
  <c r="C173" i="31"/>
  <c r="C175" i="31" s="1"/>
  <c r="C153" i="31"/>
  <c r="C162" i="31" s="1"/>
  <c r="C133" i="31"/>
  <c r="C142" i="31" s="1"/>
  <c r="C113" i="31"/>
  <c r="C122" i="31" s="1"/>
  <c r="C73" i="31"/>
  <c r="C82" i="31" s="1"/>
  <c r="C53" i="31"/>
  <c r="C62" i="31" s="1"/>
  <c r="C37" i="31"/>
  <c r="O11" i="31"/>
  <c r="E160" i="31"/>
  <c r="D156" i="31"/>
  <c r="E140" i="31"/>
  <c r="D136" i="31"/>
  <c r="E120" i="31"/>
  <c r="D116" i="31"/>
  <c r="E100" i="31"/>
  <c r="D96" i="31"/>
  <c r="E80" i="31"/>
  <c r="D76" i="31"/>
  <c r="D56" i="31"/>
  <c r="E60" i="31"/>
  <c r="E44" i="31"/>
  <c r="E39" i="31"/>
  <c r="E5" i="31"/>
  <c r="D41" i="31" s="1"/>
  <c r="E27" i="31"/>
  <c r="E190" i="31" s="1"/>
  <c r="E26" i="31"/>
  <c r="E189" i="31" s="1"/>
  <c r="F25" i="31"/>
  <c r="F26" i="31" s="1"/>
  <c r="F189" i="31" s="1"/>
  <c r="M33" i="5" l="1"/>
  <c r="L34" i="5"/>
  <c r="F293" i="95"/>
  <c r="G277" i="95"/>
  <c r="E273" i="95"/>
  <c r="E274" i="95" s="1"/>
  <c r="D273" i="95"/>
  <c r="C115" i="31"/>
  <c r="C95" i="31"/>
  <c r="C135" i="31"/>
  <c r="C75" i="31"/>
  <c r="C155" i="31"/>
  <c r="C55" i="31"/>
  <c r="D84" i="31"/>
  <c r="D164" i="31"/>
  <c r="E164" i="31" s="1"/>
  <c r="D64" i="31"/>
  <c r="F188" i="31"/>
  <c r="F119" i="31"/>
  <c r="F159" i="31"/>
  <c r="E144" i="31"/>
  <c r="E209" i="31" s="1"/>
  <c r="F139" i="31"/>
  <c r="G25" i="31"/>
  <c r="G188" i="31" s="1"/>
  <c r="F27" i="31"/>
  <c r="F190" i="31" s="1"/>
  <c r="N33" i="5" l="1"/>
  <c r="M34" i="5"/>
  <c r="E295" i="95"/>
  <c r="D274" i="95"/>
  <c r="H277" i="95"/>
  <c r="G293" i="95"/>
  <c r="F273" i="95"/>
  <c r="F274" i="95" s="1"/>
  <c r="E210" i="31"/>
  <c r="G26" i="31"/>
  <c r="G189" i="31" s="1"/>
  <c r="H25" i="31"/>
  <c r="H188" i="31" s="1"/>
  <c r="G27" i="31"/>
  <c r="G190" i="31" s="1"/>
  <c r="O33" i="5" l="1"/>
  <c r="N34" i="5"/>
  <c r="F295" i="95"/>
  <c r="H293" i="95"/>
  <c r="I277" i="95"/>
  <c r="G273" i="95"/>
  <c r="G274" i="95" s="1"/>
  <c r="D295" i="95"/>
  <c r="E304" i="95"/>
  <c r="H26" i="31"/>
  <c r="H189" i="31" s="1"/>
  <c r="I25" i="31"/>
  <c r="I188" i="31" s="1"/>
  <c r="H27" i="31"/>
  <c r="H190" i="31" s="1"/>
  <c r="P33" i="5" l="1"/>
  <c r="P34" i="5" s="1"/>
  <c r="O34" i="5"/>
  <c r="E320" i="95"/>
  <c r="E324" i="95" s="1"/>
  <c r="E326" i="95" s="1"/>
  <c r="E306" i="95"/>
  <c r="I293" i="95"/>
  <c r="J277" i="95"/>
  <c r="G295" i="95"/>
  <c r="F304" i="95"/>
  <c r="H273" i="95"/>
  <c r="H274" i="95" s="1"/>
  <c r="I26" i="31"/>
  <c r="I189" i="31" s="1"/>
  <c r="J25" i="31"/>
  <c r="J188" i="31" s="1"/>
  <c r="I27" i="31"/>
  <c r="I190" i="31" s="1"/>
  <c r="E328" i="95" l="1"/>
  <c r="E331" i="95" s="1"/>
  <c r="H295" i="95"/>
  <c r="F320" i="95"/>
  <c r="F324" i="95" s="1"/>
  <c r="F326" i="95" s="1"/>
  <c r="F306" i="95"/>
  <c r="J293" i="95"/>
  <c r="K277" i="95"/>
  <c r="G304" i="95"/>
  <c r="I273" i="95"/>
  <c r="I274" i="95" s="1"/>
  <c r="D304" i="95"/>
  <c r="J27" i="31"/>
  <c r="J190" i="31" s="1"/>
  <c r="J26" i="31"/>
  <c r="J189" i="31" s="1"/>
  <c r="K25" i="31"/>
  <c r="K188" i="31" s="1"/>
  <c r="F328" i="95" l="1"/>
  <c r="F331" i="95" s="1"/>
  <c r="I295" i="95"/>
  <c r="G320" i="95"/>
  <c r="G324" i="95" s="1"/>
  <c r="G326" i="95" s="1"/>
  <c r="G306" i="95"/>
  <c r="D306" i="95"/>
  <c r="H304" i="95"/>
  <c r="J273" i="95"/>
  <c r="J274" i="95" s="1"/>
  <c r="K293" i="95"/>
  <c r="L277" i="95"/>
  <c r="K27" i="31"/>
  <c r="K190" i="31" s="1"/>
  <c r="K26" i="31"/>
  <c r="K189" i="31" s="1"/>
  <c r="L25" i="31"/>
  <c r="L188" i="31" s="1"/>
  <c r="J295" i="95" l="1"/>
  <c r="M277" i="95"/>
  <c r="L293" i="95"/>
  <c r="H320" i="95"/>
  <c r="H324" i="95" s="1"/>
  <c r="H326" i="95" s="1"/>
  <c r="H306" i="95"/>
  <c r="D324" i="95"/>
  <c r="K273" i="95"/>
  <c r="K274" i="95" s="1"/>
  <c r="G328" i="95"/>
  <c r="G331" i="95" s="1"/>
  <c r="I304" i="95"/>
  <c r="L26" i="31"/>
  <c r="L189" i="31" s="1"/>
  <c r="M25" i="31"/>
  <c r="M188" i="31" s="1"/>
  <c r="L27" i="31"/>
  <c r="L190" i="31" s="1"/>
  <c r="H328" i="95" l="1"/>
  <c r="H331" i="95" s="1"/>
  <c r="K295" i="95"/>
  <c r="I320" i="95"/>
  <c r="I324" i="95" s="1"/>
  <c r="I326" i="95" s="1"/>
  <c r="I306" i="95"/>
  <c r="L273" i="95"/>
  <c r="L274" i="95" s="1"/>
  <c r="M293" i="95"/>
  <c r="N277" i="95"/>
  <c r="D326" i="95"/>
  <c r="J304" i="95"/>
  <c r="M26" i="31"/>
  <c r="M189" i="31" s="1"/>
  <c r="N25" i="31"/>
  <c r="N188" i="31" s="1"/>
  <c r="M27" i="31"/>
  <c r="M190" i="31" s="1"/>
  <c r="I328" i="95" l="1"/>
  <c r="I331" i="95" s="1"/>
  <c r="J320" i="95"/>
  <c r="J324" i="95" s="1"/>
  <c r="J326" i="95" s="1"/>
  <c r="J306" i="95"/>
  <c r="L295" i="95"/>
  <c r="D328" i="95"/>
  <c r="N293" i="95"/>
  <c r="O277" i="95"/>
  <c r="K304" i="95"/>
  <c r="M273" i="95"/>
  <c r="M274" i="95" s="1"/>
  <c r="N26" i="31"/>
  <c r="N189" i="31" s="1"/>
  <c r="O25" i="31"/>
  <c r="O188" i="31" s="1"/>
  <c r="N27" i="31"/>
  <c r="N190" i="31" s="1"/>
  <c r="K320" i="95" l="1"/>
  <c r="K324" i="95" s="1"/>
  <c r="K326" i="95" s="1"/>
  <c r="K306" i="95"/>
  <c r="M295" i="95"/>
  <c r="D331" i="95"/>
  <c r="P277" i="95"/>
  <c r="O293" i="95"/>
  <c r="J328" i="95"/>
  <c r="J331" i="95" s="1"/>
  <c r="L304" i="95"/>
  <c r="N273" i="95"/>
  <c r="N274" i="95" s="1"/>
  <c r="O27" i="31"/>
  <c r="O190" i="31" s="1"/>
  <c r="O26" i="31"/>
  <c r="O189" i="31" s="1"/>
  <c r="P25" i="31"/>
  <c r="P188" i="31" s="1"/>
  <c r="K328" i="95" l="1"/>
  <c r="K331" i="95" s="1"/>
  <c r="L320" i="95"/>
  <c r="L324" i="95" s="1"/>
  <c r="L326" i="95" s="1"/>
  <c r="L306" i="95"/>
  <c r="N295" i="95"/>
  <c r="M304" i="95"/>
  <c r="O273" i="95"/>
  <c r="O274" i="95" s="1"/>
  <c r="P293" i="95"/>
  <c r="Q277" i="95"/>
  <c r="P26" i="31"/>
  <c r="P189" i="31" s="1"/>
  <c r="Q25" i="31"/>
  <c r="Q188" i="31" s="1"/>
  <c r="P27" i="31"/>
  <c r="P190" i="31" s="1"/>
  <c r="L328" i="95" l="1"/>
  <c r="L331" i="95" s="1"/>
  <c r="O295" i="95"/>
  <c r="M320" i="95"/>
  <c r="M324" i="95" s="1"/>
  <c r="M326" i="95" s="1"/>
  <c r="M306" i="95"/>
  <c r="P273" i="95"/>
  <c r="P274" i="95" s="1"/>
  <c r="N304" i="95"/>
  <c r="R277" i="95"/>
  <c r="Q293" i="95"/>
  <c r="Q27" i="31"/>
  <c r="Q190" i="31" s="1"/>
  <c r="Q26" i="31"/>
  <c r="Q189" i="31" s="1"/>
  <c r="R25" i="31"/>
  <c r="R188" i="31" s="1"/>
  <c r="N320" i="95" l="1"/>
  <c r="N324" i="95" s="1"/>
  <c r="N326" i="95" s="1"/>
  <c r="N306" i="95"/>
  <c r="P295" i="95"/>
  <c r="R293" i="95"/>
  <c r="S277" i="95"/>
  <c r="O304" i="95"/>
  <c r="M328" i="95"/>
  <c r="M331" i="95" s="1"/>
  <c r="Q273" i="95"/>
  <c r="Q274" i="95" s="1"/>
  <c r="S25" i="31"/>
  <c r="S188" i="31" s="1"/>
  <c r="R26" i="31"/>
  <c r="R189" i="31" s="1"/>
  <c r="R27" i="31"/>
  <c r="R190" i="31" s="1"/>
  <c r="N328" i="95" l="1"/>
  <c r="N331" i="95" s="1"/>
  <c r="O320" i="95"/>
  <c r="O324" i="95" s="1"/>
  <c r="O326" i="95" s="1"/>
  <c r="O306" i="95"/>
  <c r="Q295" i="95"/>
  <c r="P304" i="95"/>
  <c r="T277" i="95"/>
  <c r="S293" i="95"/>
  <c r="R273" i="95"/>
  <c r="R274" i="95" s="1"/>
  <c r="S27" i="31"/>
  <c r="S190" i="31" s="1"/>
  <c r="S26" i="31"/>
  <c r="S189" i="31" s="1"/>
  <c r="T25" i="31"/>
  <c r="T188" i="31" s="1"/>
  <c r="O328" i="95" l="1"/>
  <c r="O331" i="95" s="1"/>
  <c r="R295" i="95"/>
  <c r="S273" i="95"/>
  <c r="S274" i="95" s="1"/>
  <c r="T293" i="95"/>
  <c r="U277" i="95"/>
  <c r="Q304" i="95"/>
  <c r="P320" i="95"/>
  <c r="P324" i="95" s="1"/>
  <c r="P326" i="95" s="1"/>
  <c r="P306" i="95"/>
  <c r="T27" i="31"/>
  <c r="T190" i="31" s="1"/>
  <c r="T26" i="31"/>
  <c r="T189" i="31" s="1"/>
  <c r="U25" i="31"/>
  <c r="U188" i="31" s="1"/>
  <c r="P328" i="95" l="1"/>
  <c r="P331" i="95" s="1"/>
  <c r="Q320" i="95"/>
  <c r="Q324" i="95" s="1"/>
  <c r="Q326" i="95" s="1"/>
  <c r="Q306" i="95"/>
  <c r="S295" i="95"/>
  <c r="U293" i="95"/>
  <c r="V277" i="95"/>
  <c r="T273" i="95"/>
  <c r="T274" i="95" s="1"/>
  <c r="R304" i="95"/>
  <c r="U26" i="31"/>
  <c r="U189" i="31" s="1"/>
  <c r="V25" i="31"/>
  <c r="V188" i="31" s="1"/>
  <c r="U27" i="31"/>
  <c r="U190" i="31" s="1"/>
  <c r="Q328" i="95" l="1"/>
  <c r="Q331" i="95" s="1"/>
  <c r="T295" i="95"/>
  <c r="R320" i="95"/>
  <c r="R324" i="95" s="1"/>
  <c r="R326" i="95" s="1"/>
  <c r="R306" i="95"/>
  <c r="U273" i="95"/>
  <c r="U274" i="95" s="1"/>
  <c r="S304" i="95"/>
  <c r="V293" i="95"/>
  <c r="W277" i="95"/>
  <c r="V27" i="31"/>
  <c r="V190" i="31" s="1"/>
  <c r="V26" i="31"/>
  <c r="V189" i="31" s="1"/>
  <c r="W25" i="31"/>
  <c r="W188" i="31" s="1"/>
  <c r="R328" i="95" l="1"/>
  <c r="R331" i="95" s="1"/>
  <c r="U295" i="95"/>
  <c r="S320" i="95"/>
  <c r="S324" i="95" s="1"/>
  <c r="S326" i="95" s="1"/>
  <c r="S306" i="95"/>
  <c r="X277" i="95"/>
  <c r="W293" i="95"/>
  <c r="V273" i="95"/>
  <c r="V274" i="95" s="1"/>
  <c r="T304" i="95"/>
  <c r="W27" i="31"/>
  <c r="W190" i="31" s="1"/>
  <c r="W26" i="31"/>
  <c r="W189" i="31" s="1"/>
  <c r="X25" i="31"/>
  <c r="X188" i="31" s="1"/>
  <c r="V295" i="95" l="1"/>
  <c r="T320" i="95"/>
  <c r="T324" i="95" s="1"/>
  <c r="T326" i="95" s="1"/>
  <c r="T306" i="95"/>
  <c r="X293" i="95"/>
  <c r="Y277" i="95"/>
  <c r="S328" i="95"/>
  <c r="S331" i="95" s="1"/>
  <c r="W273" i="95"/>
  <c r="W274" i="95" s="1"/>
  <c r="U304" i="95"/>
  <c r="X27" i="31"/>
  <c r="X190" i="31" s="1"/>
  <c r="X26" i="31"/>
  <c r="X189" i="31" s="1"/>
  <c r="Y25" i="31"/>
  <c r="Y188" i="31" s="1"/>
  <c r="T328" i="95" l="1"/>
  <c r="T331" i="95" s="1"/>
  <c r="U320" i="95"/>
  <c r="U324" i="95" s="1"/>
  <c r="U326" i="95" s="1"/>
  <c r="U306" i="95"/>
  <c r="Y293" i="95"/>
  <c r="Z277" i="95"/>
  <c r="V304" i="95"/>
  <c r="X273" i="95"/>
  <c r="X274" i="95" s="1"/>
  <c r="W295" i="95"/>
  <c r="Y26" i="31"/>
  <c r="Y189" i="31" s="1"/>
  <c r="Z25" i="31"/>
  <c r="Z188" i="31" s="1"/>
  <c r="Y27" i="31"/>
  <c r="Y190" i="31" s="1"/>
  <c r="U328" i="95" l="1"/>
  <c r="U331" i="95" s="1"/>
  <c r="X295" i="95"/>
  <c r="V306" i="95"/>
  <c r="V320" i="95"/>
  <c r="V324" i="95" s="1"/>
  <c r="V326" i="95" s="1"/>
  <c r="Z293" i="95"/>
  <c r="AA277" i="95"/>
  <c r="Y273" i="95"/>
  <c r="Y274" i="95" s="1"/>
  <c r="W304" i="95"/>
  <c r="Z26" i="31"/>
  <c r="Z189" i="31" s="1"/>
  <c r="AA25" i="31"/>
  <c r="AA188" i="31" s="1"/>
  <c r="Z27" i="31"/>
  <c r="Z190" i="31" s="1"/>
  <c r="Y295" i="95" l="1"/>
  <c r="W320" i="95"/>
  <c r="W324" i="95" s="1"/>
  <c r="W326" i="95" s="1"/>
  <c r="W306" i="95"/>
  <c r="V328" i="95"/>
  <c r="V331" i="95" s="1"/>
  <c r="AA293" i="95"/>
  <c r="AB277" i="95"/>
  <c r="X304" i="95"/>
  <c r="Z273" i="95"/>
  <c r="Z274" i="95" s="1"/>
  <c r="AA27" i="31"/>
  <c r="AA190" i="31" s="1"/>
  <c r="AA26" i="31"/>
  <c r="AA189" i="31" s="1"/>
  <c r="AB25" i="31"/>
  <c r="AB188" i="31" s="1"/>
  <c r="W328" i="95" l="1"/>
  <c r="W331" i="95" s="1"/>
  <c r="Z295" i="95"/>
  <c r="X320" i="95"/>
  <c r="X324" i="95" s="1"/>
  <c r="X326" i="95" s="1"/>
  <c r="X306" i="95"/>
  <c r="AA273" i="95"/>
  <c r="AA274" i="95" s="1"/>
  <c r="AC277" i="95"/>
  <c r="AB293" i="95"/>
  <c r="Y304" i="95"/>
  <c r="AB27" i="31"/>
  <c r="AB190" i="31" s="1"/>
  <c r="AB26" i="31"/>
  <c r="AB189" i="31" s="1"/>
  <c r="AC25" i="31"/>
  <c r="AC188" i="31" s="1"/>
  <c r="X328" i="95" l="1"/>
  <c r="X331" i="95" s="1"/>
  <c r="Y320" i="95"/>
  <c r="Y324" i="95" s="1"/>
  <c r="Y326" i="95" s="1"/>
  <c r="Y306" i="95"/>
  <c r="AA295" i="95"/>
  <c r="AB273" i="95"/>
  <c r="AB274" i="95" s="1"/>
  <c r="Z304" i="95"/>
  <c r="AC293" i="95"/>
  <c r="AD277" i="95"/>
  <c r="AC27" i="31"/>
  <c r="AC190" i="31" s="1"/>
  <c r="AC26" i="31"/>
  <c r="AC189" i="31" s="1"/>
  <c r="AD25" i="31"/>
  <c r="AD188" i="31" s="1"/>
  <c r="Y328" i="95" l="1"/>
  <c r="Y331" i="95" s="1"/>
  <c r="AC273" i="95"/>
  <c r="AC274" i="95" s="1"/>
  <c r="AD293" i="95"/>
  <c r="AE277" i="95"/>
  <c r="Z320" i="95"/>
  <c r="Z324" i="95" s="1"/>
  <c r="Z326" i="95" s="1"/>
  <c r="Z306" i="95"/>
  <c r="AB295" i="95"/>
  <c r="AA304" i="95"/>
  <c r="AD26" i="31"/>
  <c r="AD189" i="31" s="1"/>
  <c r="AE25" i="31"/>
  <c r="AE188" i="31" s="1"/>
  <c r="AD27" i="31"/>
  <c r="AD190" i="31" s="1"/>
  <c r="Z328" i="95" l="1"/>
  <c r="Z331" i="95" s="1"/>
  <c r="AC295" i="95"/>
  <c r="AF277" i="95"/>
  <c r="AE293" i="95"/>
  <c r="AA320" i="95"/>
  <c r="AA324" i="95" s="1"/>
  <c r="AA326" i="95" s="1"/>
  <c r="AA306" i="95"/>
  <c r="AD273" i="95"/>
  <c r="AD274" i="95" s="1"/>
  <c r="AB304" i="95"/>
  <c r="AE27" i="31"/>
  <c r="AE190" i="31" s="1"/>
  <c r="AE26" i="31"/>
  <c r="AE189" i="31" s="1"/>
  <c r="AF25" i="31"/>
  <c r="AF188" i="31" s="1"/>
  <c r="AA328" i="95" l="1"/>
  <c r="AA331" i="95" s="1"/>
  <c r="AB320" i="95"/>
  <c r="AB324" i="95" s="1"/>
  <c r="AB326" i="95" s="1"/>
  <c r="AB306" i="95"/>
  <c r="AD295" i="95"/>
  <c r="AE273" i="95"/>
  <c r="AE274" i="95" s="1"/>
  <c r="AF293" i="95"/>
  <c r="AG277" i="95"/>
  <c r="AC304" i="95"/>
  <c r="AF27" i="31"/>
  <c r="AF190" i="31" s="1"/>
  <c r="AF26" i="31"/>
  <c r="AF189" i="31" s="1"/>
  <c r="AG25" i="31"/>
  <c r="AG188" i="31" s="1"/>
  <c r="AB328" i="95" l="1"/>
  <c r="AB331" i="95" s="1"/>
  <c r="AC320" i="95"/>
  <c r="AC324" i="95" s="1"/>
  <c r="AC326" i="95" s="1"/>
  <c r="AC306" i="95"/>
  <c r="AF273" i="95"/>
  <c r="AF274" i="95" s="1"/>
  <c r="AD304" i="95"/>
  <c r="AE295" i="95"/>
  <c r="AH277" i="95"/>
  <c r="AG293" i="95"/>
  <c r="AG26" i="31"/>
  <c r="AG189" i="31" s="1"/>
  <c r="AH25" i="31"/>
  <c r="AH188" i="31" s="1"/>
  <c r="AG27" i="31"/>
  <c r="AG190" i="31" s="1"/>
  <c r="AC328" i="95" l="1"/>
  <c r="AC331" i="95" s="1"/>
  <c r="AD320" i="95"/>
  <c r="AD324" i="95" s="1"/>
  <c r="AD326" i="95" s="1"/>
  <c r="AD306" i="95"/>
  <c r="AF295" i="95"/>
  <c r="AE304" i="95"/>
  <c r="AG273" i="95"/>
  <c r="AG274" i="95" s="1"/>
  <c r="AH293" i="95"/>
  <c r="AI277" i="95"/>
  <c r="AH27" i="31"/>
  <c r="AH190" i="31" s="1"/>
  <c r="AH26" i="31"/>
  <c r="AH189" i="31" s="1"/>
  <c r="AI25" i="31"/>
  <c r="AI188" i="31" s="1"/>
  <c r="AD328" i="95" l="1"/>
  <c r="AD331" i="95" s="1"/>
  <c r="AH273" i="95"/>
  <c r="AH274" i="95" s="1"/>
  <c r="AJ277" i="95"/>
  <c r="AI293" i="95"/>
  <c r="AG295" i="95"/>
  <c r="AF304" i="95"/>
  <c r="AE320" i="95"/>
  <c r="AE324" i="95" s="1"/>
  <c r="AE326" i="95" s="1"/>
  <c r="AE306" i="95"/>
  <c r="AI27" i="31"/>
  <c r="AI190" i="31" s="1"/>
  <c r="AI26" i="31"/>
  <c r="AI189" i="31" s="1"/>
  <c r="AJ25" i="31"/>
  <c r="AJ188" i="31" s="1"/>
  <c r="AE328" i="95" l="1"/>
  <c r="AE331" i="95" s="1"/>
  <c r="AH295" i="95"/>
  <c r="AF320" i="95"/>
  <c r="AF324" i="95" s="1"/>
  <c r="AF326" i="95" s="1"/>
  <c r="AF306" i="95"/>
  <c r="AJ293" i="95"/>
  <c r="AK277" i="95"/>
  <c r="AI273" i="95"/>
  <c r="AI274" i="95" s="1"/>
  <c r="AG304" i="95"/>
  <c r="AJ27" i="31"/>
  <c r="AJ190" i="31" s="1"/>
  <c r="AJ26" i="31"/>
  <c r="AJ189" i="31" s="1"/>
  <c r="AK25" i="31"/>
  <c r="AK188" i="31" s="1"/>
  <c r="AF328" i="95" l="1"/>
  <c r="AF331" i="95" s="1"/>
  <c r="AI295" i="95"/>
  <c r="AG320" i="95"/>
  <c r="AG324" i="95" s="1"/>
  <c r="AG326" i="95" s="1"/>
  <c r="AG306" i="95"/>
  <c r="AK293" i="95"/>
  <c r="AL277" i="95"/>
  <c r="AJ273" i="95"/>
  <c r="AJ274" i="95" s="1"/>
  <c r="AH304" i="95"/>
  <c r="AK26" i="31"/>
  <c r="AK189" i="31" s="1"/>
  <c r="AL25" i="31"/>
  <c r="AL188" i="31" s="1"/>
  <c r="AK27" i="31"/>
  <c r="AK190" i="31" s="1"/>
  <c r="AG328" i="95" l="1"/>
  <c r="AG331" i="95" s="1"/>
  <c r="AJ295" i="95"/>
  <c r="AH320" i="95"/>
  <c r="AH324" i="95" s="1"/>
  <c r="AH326" i="95" s="1"/>
  <c r="AH306" i="95"/>
  <c r="AL293" i="95"/>
  <c r="AM277" i="95"/>
  <c r="AK273" i="95"/>
  <c r="AK274" i="95" s="1"/>
  <c r="AI304" i="95"/>
  <c r="AL27" i="31"/>
  <c r="AL190" i="31" s="1"/>
  <c r="AL26" i="31"/>
  <c r="AL189" i="31" s="1"/>
  <c r="AM25" i="31"/>
  <c r="AM188" i="31" s="1"/>
  <c r="AH328" i="95" l="1"/>
  <c r="AH331" i="95" s="1"/>
  <c r="AK295" i="95"/>
  <c r="AL273" i="95"/>
  <c r="AL274" i="95" s="1"/>
  <c r="AJ304" i="95"/>
  <c r="AI320" i="95"/>
  <c r="AI324" i="95" s="1"/>
  <c r="AI326" i="95" s="1"/>
  <c r="AI306" i="95"/>
  <c r="AN277" i="95"/>
  <c r="AM293" i="95"/>
  <c r="AM26" i="31"/>
  <c r="AM189" i="31" s="1"/>
  <c r="AN25" i="31"/>
  <c r="AN188" i="31" s="1"/>
  <c r="AM27" i="31"/>
  <c r="AM190" i="31" s="1"/>
  <c r="AI328" i="95" l="1"/>
  <c r="AI331" i="95" s="1"/>
  <c r="AL295" i="95"/>
  <c r="AM273" i="95"/>
  <c r="AM274" i="95" s="1"/>
  <c r="AJ320" i="95"/>
  <c r="AJ324" i="95" s="1"/>
  <c r="AJ326" i="95" s="1"/>
  <c r="AJ306" i="95"/>
  <c r="AN293" i="95"/>
  <c r="AO277" i="95"/>
  <c r="AK304" i="95"/>
  <c r="AN27" i="31"/>
  <c r="AN190" i="31" s="1"/>
  <c r="AN26" i="31"/>
  <c r="AN189" i="31" s="1"/>
  <c r="AO25" i="31"/>
  <c r="AO188" i="31" s="1"/>
  <c r="AJ328" i="95" l="1"/>
  <c r="AJ331" i="95" s="1"/>
  <c r="AK320" i="95"/>
  <c r="AK324" i="95" s="1"/>
  <c r="AK326" i="95" s="1"/>
  <c r="AK306" i="95"/>
  <c r="AL304" i="95"/>
  <c r="AN273" i="95"/>
  <c r="AN274" i="95" s="1"/>
  <c r="AM295" i="95"/>
  <c r="AO293" i="95"/>
  <c r="AP277" i="95"/>
  <c r="AO27" i="31"/>
  <c r="AO190" i="31" s="1"/>
  <c r="AO26" i="31"/>
  <c r="AO189" i="31" s="1"/>
  <c r="AP25" i="31"/>
  <c r="AP188" i="31" s="1"/>
  <c r="AK328" i="95" l="1"/>
  <c r="AK331" i="95" s="1"/>
  <c r="AN295" i="95"/>
  <c r="AL320" i="95"/>
  <c r="AL324" i="95" s="1"/>
  <c r="AL326" i="95" s="1"/>
  <c r="AL306" i="95"/>
  <c r="AL328" i="95" s="1"/>
  <c r="AL331" i="95" s="1"/>
  <c r="AM304" i="95"/>
  <c r="AP293" i="95"/>
  <c r="AQ277" i="95"/>
  <c r="AO273" i="95"/>
  <c r="AO274" i="95" s="1"/>
  <c r="AP26" i="31"/>
  <c r="AP189" i="31" s="1"/>
  <c r="AQ25" i="31"/>
  <c r="AQ188" i="31" s="1"/>
  <c r="AP27" i="31"/>
  <c r="AP190" i="31" s="1"/>
  <c r="AM320" i="95" l="1"/>
  <c r="AM324" i="95" s="1"/>
  <c r="AM326" i="95" s="1"/>
  <c r="AM306" i="95"/>
  <c r="AN304" i="95"/>
  <c r="AO295" i="95"/>
  <c r="AQ293" i="95"/>
  <c r="AR277" i="95"/>
  <c r="AP273" i="95"/>
  <c r="AP274" i="95" s="1"/>
  <c r="AQ27" i="31"/>
  <c r="AQ190" i="31" s="1"/>
  <c r="AQ26" i="31"/>
  <c r="AQ189" i="31" s="1"/>
  <c r="AR25" i="31"/>
  <c r="AR188" i="31" s="1"/>
  <c r="AM328" i="95" l="1"/>
  <c r="AM331" i="95" s="1"/>
  <c r="AN320" i="95"/>
  <c r="AN324" i="95" s="1"/>
  <c r="AN326" i="95" s="1"/>
  <c r="AN306" i="95"/>
  <c r="AP295" i="95"/>
  <c r="AQ273" i="95"/>
  <c r="AQ274" i="95" s="1"/>
  <c r="AO304" i="95"/>
  <c r="AS277" i="95"/>
  <c r="AR293" i="95"/>
  <c r="AR27" i="31"/>
  <c r="AR190" i="31" s="1"/>
  <c r="AR26" i="31"/>
  <c r="AR189" i="31" s="1"/>
  <c r="AS25" i="31"/>
  <c r="AS188" i="31" s="1"/>
  <c r="AN328" i="95" l="1"/>
  <c r="AN331" i="95" s="1"/>
  <c r="AR273" i="95"/>
  <c r="AR274" i="95" s="1"/>
  <c r="AO320" i="95"/>
  <c r="AO324" i="95" s="1"/>
  <c r="AO326" i="95" s="1"/>
  <c r="AO306" i="95"/>
  <c r="AP304" i="95"/>
  <c r="AS293" i="95"/>
  <c r="AT277" i="95"/>
  <c r="AQ295" i="95"/>
  <c r="AS26" i="31"/>
  <c r="AS189" i="31" s="1"/>
  <c r="AT25" i="31"/>
  <c r="AT188" i="31" s="1"/>
  <c r="AS27" i="31"/>
  <c r="AS190" i="31" s="1"/>
  <c r="AO328" i="95" l="1"/>
  <c r="AO331" i="95" s="1"/>
  <c r="AP320" i="95"/>
  <c r="AP324" i="95" s="1"/>
  <c r="AP326" i="95" s="1"/>
  <c r="AP306" i="95"/>
  <c r="AR295" i="95"/>
  <c r="AQ304" i="95"/>
  <c r="AT293" i="95"/>
  <c r="AU277" i="95"/>
  <c r="AS273" i="95"/>
  <c r="AS274" i="95" s="1"/>
  <c r="AT26" i="31"/>
  <c r="AT189" i="31" s="1"/>
  <c r="AU25" i="31"/>
  <c r="AU188" i="31" s="1"/>
  <c r="AT27" i="31"/>
  <c r="AT190" i="31" s="1"/>
  <c r="AP328" i="95" l="1"/>
  <c r="AP331" i="95" s="1"/>
  <c r="AS295" i="95"/>
  <c r="AR304" i="95"/>
  <c r="AT273" i="95"/>
  <c r="AT274" i="95" s="1"/>
  <c r="AQ320" i="95"/>
  <c r="AQ324" i="95" s="1"/>
  <c r="AQ326" i="95" s="1"/>
  <c r="AQ306" i="95"/>
  <c r="AV277" i="95"/>
  <c r="AU293" i="95"/>
  <c r="AU27" i="31"/>
  <c r="AU190" i="31" s="1"/>
  <c r="AU26" i="31"/>
  <c r="AU189" i="31" s="1"/>
  <c r="AV25" i="31"/>
  <c r="AV188" i="31" s="1"/>
  <c r="AQ328" i="95" l="1"/>
  <c r="AQ331" i="95" s="1"/>
  <c r="AT295" i="95"/>
  <c r="AR320" i="95"/>
  <c r="AR324" i="95" s="1"/>
  <c r="AR326" i="95" s="1"/>
  <c r="AR306" i="95"/>
  <c r="AU273" i="95"/>
  <c r="AU274" i="95" s="1"/>
  <c r="AV293" i="95"/>
  <c r="AW277" i="95"/>
  <c r="AS304" i="95"/>
  <c r="AV26" i="31"/>
  <c r="AV189" i="31" s="1"/>
  <c r="AW25" i="31"/>
  <c r="AW188" i="31" s="1"/>
  <c r="AV27" i="31"/>
  <c r="AV190" i="31" s="1"/>
  <c r="AR328" i="95" l="1"/>
  <c r="AR331" i="95" s="1"/>
  <c r="AS320" i="95"/>
  <c r="AS324" i="95" s="1"/>
  <c r="AS326" i="95" s="1"/>
  <c r="AS306" i="95"/>
  <c r="AV273" i="95"/>
  <c r="AV274" i="95" s="1"/>
  <c r="AU295" i="95"/>
  <c r="AX277" i="95"/>
  <c r="AW293" i="95"/>
  <c r="AT304" i="95"/>
  <c r="AW26" i="31"/>
  <c r="AW189" i="31" s="1"/>
  <c r="AX25" i="31"/>
  <c r="AX188" i="31" s="1"/>
  <c r="AW27" i="31"/>
  <c r="AW190" i="31" s="1"/>
  <c r="AS328" i="95" l="1"/>
  <c r="AS331" i="95" s="1"/>
  <c r="AT320" i="95"/>
  <c r="AT324" i="95" s="1"/>
  <c r="AT326" i="95" s="1"/>
  <c r="AT306" i="95"/>
  <c r="AX293" i="95"/>
  <c r="AY277" i="95"/>
  <c r="AV295" i="95"/>
  <c r="AU304" i="95"/>
  <c r="AW273" i="95"/>
  <c r="AW274" i="95" s="1"/>
  <c r="AX27" i="31"/>
  <c r="AX190" i="31" s="1"/>
  <c r="AX26" i="31"/>
  <c r="AX189" i="31" s="1"/>
  <c r="AY25" i="31"/>
  <c r="AT328" i="95" l="1"/>
  <c r="AT331" i="95" s="1"/>
  <c r="AX273" i="95"/>
  <c r="AX274" i="95" s="1"/>
  <c r="AV304" i="95"/>
  <c r="AU320" i="95"/>
  <c r="AU324" i="95" s="1"/>
  <c r="AU326" i="95" s="1"/>
  <c r="AU306" i="95"/>
  <c r="AZ277" i="95"/>
  <c r="AY293" i="95"/>
  <c r="AW295" i="95"/>
  <c r="AZ25" i="31"/>
  <c r="AZ188" i="31" s="1"/>
  <c r="AY188" i="31"/>
  <c r="AY27" i="31"/>
  <c r="AY26" i="31"/>
  <c r="AY189" i="31" s="1"/>
  <c r="AU328" i="95" l="1"/>
  <c r="AU331" i="95" s="1"/>
  <c r="AX295" i="95"/>
  <c r="AZ293" i="95"/>
  <c r="BA277" i="95"/>
  <c r="AY273" i="95"/>
  <c r="AY274" i="95" s="1"/>
  <c r="AV320" i="95"/>
  <c r="AV324" i="95" s="1"/>
  <c r="AV326" i="95" s="1"/>
  <c r="AV306" i="95"/>
  <c r="AW304" i="95"/>
  <c r="AZ26" i="31"/>
  <c r="AZ189" i="31" s="1"/>
  <c r="BA25" i="31"/>
  <c r="BA188" i="31" s="1"/>
  <c r="AZ27" i="31"/>
  <c r="AY190" i="31"/>
  <c r="AV328" i="95" l="1"/>
  <c r="AV331" i="95" s="1"/>
  <c r="AW320" i="95"/>
  <c r="AW324" i="95" s="1"/>
  <c r="AW326" i="95" s="1"/>
  <c r="AW306" i="95"/>
  <c r="AY295" i="95"/>
  <c r="BA293" i="95"/>
  <c r="BB277" i="95"/>
  <c r="AZ273" i="95"/>
  <c r="AZ274" i="95" s="1"/>
  <c r="AX304" i="95"/>
  <c r="BA26" i="31"/>
  <c r="BA189" i="31" s="1"/>
  <c r="BB25" i="31"/>
  <c r="BB188" i="31" s="1"/>
  <c r="BA27" i="31"/>
  <c r="AZ190" i="31"/>
  <c r="AW328" i="95" l="1"/>
  <c r="AW331" i="95" s="1"/>
  <c r="AX320" i="95"/>
  <c r="AX324" i="95" s="1"/>
  <c r="AX326" i="95" s="1"/>
  <c r="AX306" i="95"/>
  <c r="AZ295" i="95"/>
  <c r="BB293" i="95"/>
  <c r="BC277" i="95"/>
  <c r="AY304" i="95"/>
  <c r="BA273" i="95"/>
  <c r="BA274" i="95" s="1"/>
  <c r="BC25" i="31"/>
  <c r="BC188" i="31" s="1"/>
  <c r="BB26" i="31"/>
  <c r="BB189" i="31" s="1"/>
  <c r="BB27" i="31"/>
  <c r="BA190" i="31"/>
  <c r="BD25" i="31"/>
  <c r="BD188" i="31" s="1"/>
  <c r="BC26" i="31"/>
  <c r="BC189" i="31" s="1"/>
  <c r="AX328" i="95" l="1"/>
  <c r="AX331" i="95" s="1"/>
  <c r="AY320" i="95"/>
  <c r="AY324" i="95" s="1"/>
  <c r="AY326" i="95" s="1"/>
  <c r="AY306" i="95"/>
  <c r="BA295" i="95"/>
  <c r="BB273" i="95"/>
  <c r="BB274" i="95" s="1"/>
  <c r="BD277" i="95"/>
  <c r="BC293" i="95"/>
  <c r="AZ304" i="95"/>
  <c r="BC27" i="31"/>
  <c r="BB190" i="31"/>
  <c r="BE25" i="31"/>
  <c r="BE188" i="31" s="1"/>
  <c r="BD26" i="31"/>
  <c r="BD189" i="31" s="1"/>
  <c r="AY328" i="95" l="1"/>
  <c r="AY331" i="95" s="1"/>
  <c r="AZ320" i="95"/>
  <c r="AZ324" i="95" s="1"/>
  <c r="AZ326" i="95" s="1"/>
  <c r="AZ306" i="95"/>
  <c r="BB295" i="95"/>
  <c r="BC273" i="95"/>
  <c r="BC274" i="95" s="1"/>
  <c r="BA304" i="95"/>
  <c r="BD293" i="95"/>
  <c r="BE277" i="95"/>
  <c r="BD27" i="31"/>
  <c r="BC190" i="31"/>
  <c r="BE26" i="31"/>
  <c r="BE189" i="31" s="1"/>
  <c r="BF25" i="31"/>
  <c r="BF188" i="31" s="1"/>
  <c r="AZ328" i="95" l="1"/>
  <c r="AZ331" i="95" s="1"/>
  <c r="BA320" i="95"/>
  <c r="BA324" i="95" s="1"/>
  <c r="BA326" i="95" s="1"/>
  <c r="BA306" i="95"/>
  <c r="BD273" i="95"/>
  <c r="BD274" i="95" s="1"/>
  <c r="BB304" i="95"/>
  <c r="BE293" i="95"/>
  <c r="BF277" i="95"/>
  <c r="BC295" i="95"/>
  <c r="BE27" i="31"/>
  <c r="BD190" i="31"/>
  <c r="BF26" i="31"/>
  <c r="BF189" i="31" s="1"/>
  <c r="BG25" i="31"/>
  <c r="BG188" i="31" s="1"/>
  <c r="BA328" i="95" l="1"/>
  <c r="BA331" i="95" s="1"/>
  <c r="BB320" i="95"/>
  <c r="BB324" i="95" s="1"/>
  <c r="BB326" i="95" s="1"/>
  <c r="BB306" i="95"/>
  <c r="BD295" i="95"/>
  <c r="BF293" i="95"/>
  <c r="BG277" i="95"/>
  <c r="BE273" i="95"/>
  <c r="BE274" i="95" s="1"/>
  <c r="BC304" i="95"/>
  <c r="BF27" i="31"/>
  <c r="BE190" i="31"/>
  <c r="BH25" i="31"/>
  <c r="BH188" i="31" s="1"/>
  <c r="BG26" i="31"/>
  <c r="BG189" i="31" s="1"/>
  <c r="BB328" i="95" l="1"/>
  <c r="BB331" i="95" s="1"/>
  <c r="BE295" i="95"/>
  <c r="BD304" i="95"/>
  <c r="BG293" i="95"/>
  <c r="BH277" i="95"/>
  <c r="BF273" i="95"/>
  <c r="BF274" i="95" s="1"/>
  <c r="BC320" i="95"/>
  <c r="BC324" i="95" s="1"/>
  <c r="BC326" i="95" s="1"/>
  <c r="BC306" i="95"/>
  <c r="BG27" i="31"/>
  <c r="BF190" i="31"/>
  <c r="BH26" i="31"/>
  <c r="BH189" i="31" s="1"/>
  <c r="BI25" i="31"/>
  <c r="BI188" i="31" s="1"/>
  <c r="BC328" i="95" l="1"/>
  <c r="BC331" i="95" s="1"/>
  <c r="BF295" i="95"/>
  <c r="BD320" i="95"/>
  <c r="BD324" i="95" s="1"/>
  <c r="BD326" i="95" s="1"/>
  <c r="BD306" i="95"/>
  <c r="BI277" i="95"/>
  <c r="BH293" i="95"/>
  <c r="BG273" i="95"/>
  <c r="BG274" i="95"/>
  <c r="BE304" i="95"/>
  <c r="BH27" i="31"/>
  <c r="BG190" i="31"/>
  <c r="BJ25" i="31"/>
  <c r="BJ188" i="31" s="1"/>
  <c r="BI26" i="31"/>
  <c r="BI189" i="31" s="1"/>
  <c r="BD328" i="95" l="1"/>
  <c r="BD331" i="95" s="1"/>
  <c r="BE320" i="95"/>
  <c r="BE324" i="95" s="1"/>
  <c r="BE326" i="95" s="1"/>
  <c r="BE306" i="95"/>
  <c r="BG295" i="95"/>
  <c r="BH273" i="95"/>
  <c r="BH274" i="95" s="1"/>
  <c r="BF304" i="95"/>
  <c r="BI293" i="95"/>
  <c r="BJ277" i="95"/>
  <c r="BI27" i="31"/>
  <c r="BH190" i="31"/>
  <c r="BJ26" i="31"/>
  <c r="BJ189" i="31" s="1"/>
  <c r="BK25" i="31"/>
  <c r="BK188" i="31" s="1"/>
  <c r="BE328" i="95" l="1"/>
  <c r="BE331" i="95" s="1"/>
  <c r="BG304" i="95"/>
  <c r="BH295" i="95"/>
  <c r="BI273" i="95"/>
  <c r="BI274" i="95" s="1"/>
  <c r="BF320" i="95"/>
  <c r="BF324" i="95" s="1"/>
  <c r="BF326" i="95" s="1"/>
  <c r="BF306" i="95"/>
  <c r="BJ293" i="95"/>
  <c r="BK277" i="95"/>
  <c r="BJ27" i="31"/>
  <c r="BI190" i="31"/>
  <c r="BL25" i="31"/>
  <c r="BL188" i="31" s="1"/>
  <c r="BK26" i="31"/>
  <c r="BK189" i="31" s="1"/>
  <c r="BF328" i="95" l="1"/>
  <c r="BF331" i="95" s="1"/>
  <c r="BI295" i="95"/>
  <c r="BG320" i="95"/>
  <c r="BG324" i="95" s="1"/>
  <c r="BG326" i="95" s="1"/>
  <c r="BG306" i="95"/>
  <c r="BL277" i="95"/>
  <c r="BK293" i="95"/>
  <c r="BJ273" i="95"/>
  <c r="BJ274" i="95" s="1"/>
  <c r="BH304" i="95"/>
  <c r="BK27" i="31"/>
  <c r="BJ190" i="31"/>
  <c r="BM25" i="31"/>
  <c r="BM188" i="31" s="1"/>
  <c r="BL26" i="31"/>
  <c r="BL189" i="31" s="1"/>
  <c r="BG328" i="95" l="1"/>
  <c r="BG331" i="95" s="1"/>
  <c r="BJ295" i="95"/>
  <c r="BH320" i="95"/>
  <c r="BH324" i="95" s="1"/>
  <c r="BH326" i="95" s="1"/>
  <c r="BH306" i="95"/>
  <c r="BK273" i="95"/>
  <c r="BK274" i="95" s="1"/>
  <c r="BL293" i="95"/>
  <c r="BM277" i="95"/>
  <c r="BI304" i="95"/>
  <c r="BL27" i="31"/>
  <c r="BK190" i="31"/>
  <c r="BM26" i="31"/>
  <c r="BM189" i="31" s="1"/>
  <c r="BN25" i="31"/>
  <c r="BN188" i="31" s="1"/>
  <c r="BH328" i="95" l="1"/>
  <c r="BH331" i="95" s="1"/>
  <c r="BI320" i="95"/>
  <c r="BI324" i="95" s="1"/>
  <c r="BI326" i="95" s="1"/>
  <c r="BI306" i="95"/>
  <c r="BK295" i="95"/>
  <c r="BL273" i="95"/>
  <c r="BL274" i="95" s="1"/>
  <c r="BJ304" i="95"/>
  <c r="BN277" i="95"/>
  <c r="BM293" i="95"/>
  <c r="BM27" i="31"/>
  <c r="BL190" i="31"/>
  <c r="BO25" i="31"/>
  <c r="BO188" i="31" s="1"/>
  <c r="BN26" i="31"/>
  <c r="BN189" i="31" s="1"/>
  <c r="BI328" i="95" l="1"/>
  <c r="BI331" i="95" s="1"/>
  <c r="BL295" i="95"/>
  <c r="BJ320" i="95"/>
  <c r="BJ324" i="95" s="1"/>
  <c r="BJ326" i="95" s="1"/>
  <c r="BJ306" i="95"/>
  <c r="BN293" i="95"/>
  <c r="BO277" i="95"/>
  <c r="BK304" i="95"/>
  <c r="BM273" i="95"/>
  <c r="BM274" i="95" s="1"/>
  <c r="BN27" i="31"/>
  <c r="BM190" i="31"/>
  <c r="BP25" i="31"/>
  <c r="BP188" i="31" s="1"/>
  <c r="BO26" i="31"/>
  <c r="BO189" i="31" s="1"/>
  <c r="BJ328" i="95" l="1"/>
  <c r="BJ331" i="95" s="1"/>
  <c r="BK320" i="95"/>
  <c r="BK324" i="95" s="1"/>
  <c r="BK326" i="95" s="1"/>
  <c r="BK306" i="95"/>
  <c r="BM295" i="95"/>
  <c r="BP277" i="95"/>
  <c r="BO293" i="95"/>
  <c r="BN273" i="95"/>
  <c r="BN274" i="95" s="1"/>
  <c r="BL304" i="95"/>
  <c r="BO27" i="31"/>
  <c r="BN190" i="31"/>
  <c r="BP26" i="31"/>
  <c r="BP189" i="31" s="1"/>
  <c r="BQ25" i="31"/>
  <c r="BQ188" i="31" s="1"/>
  <c r="BK328" i="95" l="1"/>
  <c r="BK331" i="95" s="1"/>
  <c r="BN295" i="95"/>
  <c r="BM304" i="95"/>
  <c r="BL320" i="95"/>
  <c r="BL324" i="95" s="1"/>
  <c r="BL326" i="95" s="1"/>
  <c r="BL306" i="95"/>
  <c r="BO273" i="95"/>
  <c r="BO274" i="95" s="1"/>
  <c r="BP293" i="95"/>
  <c r="BQ277" i="95"/>
  <c r="BP27" i="31"/>
  <c r="BO190" i="31"/>
  <c r="BR25" i="31"/>
  <c r="BR188" i="31" s="1"/>
  <c r="BQ26" i="31"/>
  <c r="BQ189" i="31" s="1"/>
  <c r="BL328" i="95" l="1"/>
  <c r="BL331" i="95" s="1"/>
  <c r="BM320" i="95"/>
  <c r="BM324" i="95" s="1"/>
  <c r="BM326" i="95" s="1"/>
  <c r="BM306" i="95"/>
  <c r="BQ293" i="95"/>
  <c r="BR277" i="95"/>
  <c r="BO295" i="95"/>
  <c r="BP273" i="95"/>
  <c r="BP274" i="95" s="1"/>
  <c r="BN304" i="95"/>
  <c r="BQ27" i="31"/>
  <c r="BP190" i="31"/>
  <c r="BS25" i="31"/>
  <c r="BS188" i="31" s="1"/>
  <c r="BR26" i="31"/>
  <c r="BR189" i="31" s="1"/>
  <c r="BP295" i="95" l="1"/>
  <c r="BN320" i="95"/>
  <c r="BN324" i="95" s="1"/>
  <c r="BN326" i="95" s="1"/>
  <c r="BN306" i="95"/>
  <c r="BN328" i="95" s="1"/>
  <c r="BN331" i="95" s="1"/>
  <c r="BR293" i="95"/>
  <c r="BS277" i="95"/>
  <c r="BQ273" i="95"/>
  <c r="BQ274" i="95"/>
  <c r="BM328" i="95"/>
  <c r="BM331" i="95" s="1"/>
  <c r="BO304" i="95"/>
  <c r="BR27" i="31"/>
  <c r="BQ190" i="31"/>
  <c r="BT25" i="31"/>
  <c r="BT188" i="31" s="1"/>
  <c r="BS26" i="31"/>
  <c r="BS189" i="31" s="1"/>
  <c r="BQ295" i="95" l="1"/>
  <c r="BO320" i="95"/>
  <c r="BO324" i="95" s="1"/>
  <c r="BO326" i="95" s="1"/>
  <c r="BO306" i="95"/>
  <c r="BT277" i="95"/>
  <c r="BS293" i="95"/>
  <c r="BR273" i="95"/>
  <c r="BR274" i="95" s="1"/>
  <c r="BP304" i="95"/>
  <c r="BS27" i="31"/>
  <c r="BR190" i="31"/>
  <c r="BT26" i="31"/>
  <c r="BT189" i="31" s="1"/>
  <c r="BU25" i="31"/>
  <c r="BU188" i="31" s="1"/>
  <c r="BO328" i="95" l="1"/>
  <c r="BO331" i="95" s="1"/>
  <c r="BP320" i="95"/>
  <c r="BP324" i="95" s="1"/>
  <c r="BP326" i="95" s="1"/>
  <c r="BP306" i="95"/>
  <c r="BR295" i="95"/>
  <c r="BT293" i="95"/>
  <c r="BU277" i="95"/>
  <c r="BS273" i="95"/>
  <c r="BS274" i="95" s="1"/>
  <c r="BQ304" i="95"/>
  <c r="BT27" i="31"/>
  <c r="BS190" i="31"/>
  <c r="BU26" i="31"/>
  <c r="BU189" i="31" s="1"/>
  <c r="BV25" i="31"/>
  <c r="BV188" i="31" s="1"/>
  <c r="BP328" i="95" l="1"/>
  <c r="BP331" i="95" s="1"/>
  <c r="BQ320" i="95"/>
  <c r="BQ324" i="95" s="1"/>
  <c r="BQ326" i="95" s="1"/>
  <c r="BQ306" i="95"/>
  <c r="BS295" i="95"/>
  <c r="BU293" i="95"/>
  <c r="BV277" i="95"/>
  <c r="BT273" i="95"/>
  <c r="BT274" i="95" s="1"/>
  <c r="BR304" i="95"/>
  <c r="BU27" i="31"/>
  <c r="BT190" i="31"/>
  <c r="BW25" i="31"/>
  <c r="BW188" i="31" s="1"/>
  <c r="BV26" i="31"/>
  <c r="BV189" i="31" s="1"/>
  <c r="BQ328" i="95" l="1"/>
  <c r="BQ331" i="95" s="1"/>
  <c r="BR320" i="95"/>
  <c r="BR324" i="95" s="1"/>
  <c r="BR326" i="95" s="1"/>
  <c r="BR306" i="95"/>
  <c r="BT295" i="95"/>
  <c r="BU273" i="95"/>
  <c r="BU274" i="95" s="1"/>
  <c r="BS304" i="95"/>
  <c r="BV293" i="95"/>
  <c r="BW277" i="95"/>
  <c r="BV27" i="31"/>
  <c r="BU190" i="31"/>
  <c r="BX25" i="31"/>
  <c r="BX188" i="31" s="1"/>
  <c r="BW26" i="31"/>
  <c r="BW189" i="31" s="1"/>
  <c r="BR328" i="95" l="1"/>
  <c r="BR331" i="95" s="1"/>
  <c r="BU295" i="95"/>
  <c r="BS320" i="95"/>
  <c r="BS324" i="95" s="1"/>
  <c r="BS326" i="95" s="1"/>
  <c r="BS306" i="95"/>
  <c r="BS328" i="95" s="1"/>
  <c r="BS331" i="95" s="1"/>
  <c r="BW293" i="95"/>
  <c r="BX277" i="95"/>
  <c r="BV273" i="95"/>
  <c r="BV274" i="95" s="1"/>
  <c r="BT304" i="95"/>
  <c r="BW27" i="31"/>
  <c r="BV190" i="31"/>
  <c r="BX26" i="31"/>
  <c r="BX189" i="31" s="1"/>
  <c r="BY25" i="31"/>
  <c r="BY188" i="31" s="1"/>
  <c r="BV295" i="95" l="1"/>
  <c r="BT320" i="95"/>
  <c r="BT324" i="95" s="1"/>
  <c r="BT326" i="95" s="1"/>
  <c r="BT306" i="95"/>
  <c r="BW273" i="95"/>
  <c r="BW274" i="95" s="1"/>
  <c r="BY277" i="95"/>
  <c r="BX293" i="95"/>
  <c r="BU304" i="95"/>
  <c r="BX27" i="31"/>
  <c r="BW190" i="31"/>
  <c r="BZ25" i="31"/>
  <c r="BZ188" i="31" s="1"/>
  <c r="BY26" i="31"/>
  <c r="BY189" i="31" s="1"/>
  <c r="BT328" i="95" l="1"/>
  <c r="BT331" i="95" s="1"/>
  <c r="BU320" i="95"/>
  <c r="BU324" i="95" s="1"/>
  <c r="BU326" i="95" s="1"/>
  <c r="BU306" i="95"/>
  <c r="BX273" i="95"/>
  <c r="BX274" i="95" s="1"/>
  <c r="BW295" i="95"/>
  <c r="BY293" i="95"/>
  <c r="BZ277" i="95"/>
  <c r="BV304" i="95"/>
  <c r="BY27" i="31"/>
  <c r="BX190" i="31"/>
  <c r="BZ26" i="31"/>
  <c r="BZ189" i="31" s="1"/>
  <c r="CA25" i="31"/>
  <c r="CA188" i="31" s="1"/>
  <c r="BU328" i="95" l="1"/>
  <c r="BU331" i="95" s="1"/>
  <c r="BX295" i="95"/>
  <c r="BV320" i="95"/>
  <c r="BV324" i="95" s="1"/>
  <c r="BV326" i="95" s="1"/>
  <c r="BV306" i="95"/>
  <c r="BZ293" i="95"/>
  <c r="CA277" i="95"/>
  <c r="BY273" i="95"/>
  <c r="BY274" i="95" s="1"/>
  <c r="BW304" i="95"/>
  <c r="BZ27" i="31"/>
  <c r="BY190" i="31"/>
  <c r="CB25" i="31"/>
  <c r="CB188" i="31" s="1"/>
  <c r="CA26" i="31"/>
  <c r="CA189" i="31" s="1"/>
  <c r="BV328" i="95" l="1"/>
  <c r="BV331" i="95" s="1"/>
  <c r="BY295" i="95"/>
  <c r="BW320" i="95"/>
  <c r="BW324" i="95" s="1"/>
  <c r="BW326" i="95" s="1"/>
  <c r="BW306" i="95"/>
  <c r="CB277" i="95"/>
  <c r="CA293" i="95"/>
  <c r="BX304" i="95"/>
  <c r="BZ273" i="95"/>
  <c r="BZ274" i="95" s="1"/>
  <c r="CA27" i="31"/>
  <c r="BZ190" i="31"/>
  <c r="CC25" i="31"/>
  <c r="CC188" i="31" s="1"/>
  <c r="CB26" i="31"/>
  <c r="CB189" i="31" s="1"/>
  <c r="BW328" i="95" l="1"/>
  <c r="BW331" i="95" s="1"/>
  <c r="BX320" i="95"/>
  <c r="BX324" i="95" s="1"/>
  <c r="BX326" i="95" s="1"/>
  <c r="BX306" i="95"/>
  <c r="BZ295" i="95"/>
  <c r="CB293" i="95"/>
  <c r="CC277" i="95"/>
  <c r="CA273" i="95"/>
  <c r="CA274" i="95" s="1"/>
  <c r="BY304" i="95"/>
  <c r="CB27" i="31"/>
  <c r="CA190" i="31"/>
  <c r="CC26" i="31"/>
  <c r="CC189" i="31" s="1"/>
  <c r="CD25" i="31"/>
  <c r="CD188" i="31" s="1"/>
  <c r="BX328" i="95" l="1"/>
  <c r="BX331" i="95" s="1"/>
  <c r="BY320" i="95"/>
  <c r="BY324" i="95" s="1"/>
  <c r="BY326" i="95" s="1"/>
  <c r="BY306" i="95"/>
  <c r="CB273" i="95"/>
  <c r="CB274" i="95" s="1"/>
  <c r="BZ304" i="95"/>
  <c r="CD277" i="95"/>
  <c r="CC293" i="95"/>
  <c r="CA295" i="95"/>
  <c r="CC27" i="31"/>
  <c r="CB190" i="31"/>
  <c r="CD26" i="31"/>
  <c r="CD189" i="31" s="1"/>
  <c r="CE25" i="31"/>
  <c r="CE188" i="31" s="1"/>
  <c r="BZ320" i="95" l="1"/>
  <c r="BZ324" i="95" s="1"/>
  <c r="BZ326" i="95" s="1"/>
  <c r="BZ306" i="95"/>
  <c r="BZ328" i="95" s="1"/>
  <c r="BZ331" i="95" s="1"/>
  <c r="CB295" i="95"/>
  <c r="CA304" i="95"/>
  <c r="BY328" i="95"/>
  <c r="BY331" i="95" s="1"/>
  <c r="CD293" i="95"/>
  <c r="CE277" i="95"/>
  <c r="CC273" i="95"/>
  <c r="CC274" i="95" s="1"/>
  <c r="CD27" i="31"/>
  <c r="CC190" i="31"/>
  <c r="CF25" i="31"/>
  <c r="CF188" i="31" s="1"/>
  <c r="CE26" i="31"/>
  <c r="CE189" i="31" s="1"/>
  <c r="CC295" i="95" l="1"/>
  <c r="CD273" i="95"/>
  <c r="CD274" i="95" s="1"/>
  <c r="CB304" i="95"/>
  <c r="CA320" i="95"/>
  <c r="CA324" i="95" s="1"/>
  <c r="CA326" i="95" s="1"/>
  <c r="CA306" i="95"/>
  <c r="CF277" i="95"/>
  <c r="CE293" i="95"/>
  <c r="CE27" i="31"/>
  <c r="CD190" i="31"/>
  <c r="CG25" i="31"/>
  <c r="CG188" i="31" s="1"/>
  <c r="CF26" i="31"/>
  <c r="CF189" i="31" s="1"/>
  <c r="CA328" i="95" l="1"/>
  <c r="CA331" i="95" s="1"/>
  <c r="CD295" i="95"/>
  <c r="CE273" i="95"/>
  <c r="CE274" i="95" s="1"/>
  <c r="CB320" i="95"/>
  <c r="CB324" i="95" s="1"/>
  <c r="CB326" i="95" s="1"/>
  <c r="CB306" i="95"/>
  <c r="CC304" i="95"/>
  <c r="CF293" i="95"/>
  <c r="CG277" i="95"/>
  <c r="CF27" i="31"/>
  <c r="CE190" i="31"/>
  <c r="CH25" i="31"/>
  <c r="CH188" i="31" s="1"/>
  <c r="CG26" i="31"/>
  <c r="CG189" i="31" s="1"/>
  <c r="CB328" i="95" l="1"/>
  <c r="CB331" i="95" s="1"/>
  <c r="CC320" i="95"/>
  <c r="CC324" i="95" s="1"/>
  <c r="CC326" i="95" s="1"/>
  <c r="CC306" i="95"/>
  <c r="CE295" i="95"/>
  <c r="CG293" i="95"/>
  <c r="CH277" i="95"/>
  <c r="CD304" i="95"/>
  <c r="CF273" i="95"/>
  <c r="CF274" i="95" s="1"/>
  <c r="CG27" i="31"/>
  <c r="CF190" i="31"/>
  <c r="CH26" i="31"/>
  <c r="CH189" i="31" s="1"/>
  <c r="CI25" i="31"/>
  <c r="CI188" i="31" s="1"/>
  <c r="CC328" i="95" l="1"/>
  <c r="CC331" i="95" s="1"/>
  <c r="CD320" i="95"/>
  <c r="CD324" i="95" s="1"/>
  <c r="CD326" i="95" s="1"/>
  <c r="CD306" i="95"/>
  <c r="CE304" i="95"/>
  <c r="CF295" i="95"/>
  <c r="CH293" i="95"/>
  <c r="CI277" i="95"/>
  <c r="CG273" i="95"/>
  <c r="CG274" i="95" s="1"/>
  <c r="CH27" i="31"/>
  <c r="CG190" i="31"/>
  <c r="CJ25" i="31"/>
  <c r="CJ188" i="31" s="1"/>
  <c r="CI26" i="31"/>
  <c r="CI189" i="31" s="1"/>
  <c r="CD328" i="95" l="1"/>
  <c r="CD331" i="95" s="1"/>
  <c r="CG295" i="95"/>
  <c r="CJ277" i="95"/>
  <c r="CI293" i="95"/>
  <c r="CH273" i="95"/>
  <c r="CH274" i="95" s="1"/>
  <c r="CE320" i="95"/>
  <c r="CE324" i="95" s="1"/>
  <c r="CE326" i="95" s="1"/>
  <c r="CE306" i="95"/>
  <c r="CF304" i="95"/>
  <c r="CI27" i="31"/>
  <c r="CH190" i="31"/>
  <c r="CK25" i="31"/>
  <c r="CK188" i="31" s="1"/>
  <c r="CJ26" i="31"/>
  <c r="CJ189" i="31" s="1"/>
  <c r="CE328" i="95" l="1"/>
  <c r="CE331" i="95" s="1"/>
  <c r="CH295" i="95"/>
  <c r="CF320" i="95"/>
  <c r="CF324" i="95" s="1"/>
  <c r="CF326" i="95" s="1"/>
  <c r="CF306" i="95"/>
  <c r="CG304" i="95"/>
  <c r="CJ293" i="95"/>
  <c r="CK277" i="95"/>
  <c r="CI273" i="95"/>
  <c r="CI274" i="95" s="1"/>
  <c r="CJ27" i="31"/>
  <c r="CI190" i="31"/>
  <c r="CK26" i="31"/>
  <c r="CK189" i="31" s="1"/>
  <c r="CL25" i="31"/>
  <c r="CL188" i="31" s="1"/>
  <c r="CG320" i="95" l="1"/>
  <c r="CG324" i="95" s="1"/>
  <c r="CG326" i="95" s="1"/>
  <c r="CG306" i="95"/>
  <c r="CJ273" i="95"/>
  <c r="CJ274" i="95" s="1"/>
  <c r="CH304" i="95"/>
  <c r="CI295" i="95"/>
  <c r="CK293" i="95"/>
  <c r="CL277" i="95"/>
  <c r="CF328" i="95"/>
  <c r="CF331" i="95" s="1"/>
  <c r="CK27" i="31"/>
  <c r="CJ190" i="31"/>
  <c r="CL26" i="31"/>
  <c r="CL189" i="31" s="1"/>
  <c r="CM25" i="31"/>
  <c r="CM188" i="31" s="1"/>
  <c r="CG328" i="95" l="1"/>
  <c r="CG331" i="95" s="1"/>
  <c r="CH320" i="95"/>
  <c r="CH324" i="95" s="1"/>
  <c r="CH326" i="95" s="1"/>
  <c r="CH306" i="95"/>
  <c r="CJ295" i="95"/>
  <c r="CI304" i="95"/>
  <c r="CK273" i="95"/>
  <c r="CK274" i="95" s="1"/>
  <c r="CL293" i="95"/>
  <c r="CM277" i="95"/>
  <c r="CL27" i="31"/>
  <c r="CK190" i="31"/>
  <c r="CN25" i="31"/>
  <c r="CN188" i="31" s="1"/>
  <c r="CM26" i="31"/>
  <c r="CM189" i="31" s="1"/>
  <c r="CH328" i="95" l="1"/>
  <c r="CH331" i="95" s="1"/>
  <c r="CK295" i="95"/>
  <c r="CM293" i="95"/>
  <c r="CN277" i="95"/>
  <c r="CI320" i="95"/>
  <c r="CI324" i="95" s="1"/>
  <c r="CI326" i="95" s="1"/>
  <c r="CI306" i="95"/>
  <c r="CL273" i="95"/>
  <c r="CL274" i="95" s="1"/>
  <c r="CJ304" i="95"/>
  <c r="CM27" i="31"/>
  <c r="CL190" i="31"/>
  <c r="CO25" i="31"/>
  <c r="CO188" i="31" s="1"/>
  <c r="CN26" i="31"/>
  <c r="CN189" i="31" s="1"/>
  <c r="CI328" i="95" l="1"/>
  <c r="CI331" i="95" s="1"/>
  <c r="CL295" i="95"/>
  <c r="CJ320" i="95"/>
  <c r="CJ324" i="95" s="1"/>
  <c r="CJ326" i="95" s="1"/>
  <c r="CJ306" i="95"/>
  <c r="CM273" i="95"/>
  <c r="CM274" i="95" s="1"/>
  <c r="CO277" i="95"/>
  <c r="CN293" i="95"/>
  <c r="CK304" i="95"/>
  <c r="CN27" i="31"/>
  <c r="CM190" i="31"/>
  <c r="CP25" i="31"/>
  <c r="CP188" i="31" s="1"/>
  <c r="CO26" i="31"/>
  <c r="CO189" i="31" s="1"/>
  <c r="CJ328" i="95" l="1"/>
  <c r="CJ331" i="95" s="1"/>
  <c r="CK320" i="95"/>
  <c r="CK324" i="95" s="1"/>
  <c r="CK326" i="95" s="1"/>
  <c r="CK306" i="95"/>
  <c r="CO293" i="95"/>
  <c r="CP277" i="95"/>
  <c r="CN273" i="95"/>
  <c r="CN274" i="95" s="1"/>
  <c r="CM295" i="95"/>
  <c r="CL304" i="95"/>
  <c r="CO27" i="31"/>
  <c r="CN190" i="31"/>
  <c r="CP26" i="31"/>
  <c r="CP189" i="31" s="1"/>
  <c r="CQ25" i="31"/>
  <c r="CQ188" i="31" s="1"/>
  <c r="CK328" i="95" l="1"/>
  <c r="CK331" i="95" s="1"/>
  <c r="CL320" i="95"/>
  <c r="CL324" i="95" s="1"/>
  <c r="CL326" i="95" s="1"/>
  <c r="CL306" i="95"/>
  <c r="CN295" i="95"/>
  <c r="CP293" i="95"/>
  <c r="CQ277" i="95"/>
  <c r="CM304" i="95"/>
  <c r="CO273" i="95"/>
  <c r="CO274" i="95" s="1"/>
  <c r="CP27" i="31"/>
  <c r="CO190" i="31"/>
  <c r="CR25" i="31"/>
  <c r="CR188" i="31" s="1"/>
  <c r="CQ26" i="31"/>
  <c r="CQ189" i="31" s="1"/>
  <c r="CL328" i="95" l="1"/>
  <c r="CL331" i="95" s="1"/>
  <c r="CO295" i="95"/>
  <c r="CN304" i="95"/>
  <c r="CP273" i="95"/>
  <c r="CP274" i="95" s="1"/>
  <c r="CM320" i="95"/>
  <c r="CM324" i="95" s="1"/>
  <c r="CM326" i="95" s="1"/>
  <c r="CM306" i="95"/>
  <c r="CR277" i="95"/>
  <c r="CQ293" i="95"/>
  <c r="CQ27" i="31"/>
  <c r="CP190" i="31"/>
  <c r="CR26" i="31"/>
  <c r="CR189" i="31" s="1"/>
  <c r="CS25" i="31"/>
  <c r="CS188" i="31" s="1"/>
  <c r="CN320" i="95" l="1"/>
  <c r="CN324" i="95" s="1"/>
  <c r="CN326" i="95" s="1"/>
  <c r="CN306" i="95"/>
  <c r="CP295" i="95"/>
  <c r="CQ273" i="95"/>
  <c r="CQ274" i="95" s="1"/>
  <c r="CR293" i="95"/>
  <c r="CS277" i="95"/>
  <c r="CO304" i="95"/>
  <c r="CM328" i="95"/>
  <c r="CM331" i="95" s="1"/>
  <c r="CR27" i="31"/>
  <c r="CQ190" i="31"/>
  <c r="CS26" i="31"/>
  <c r="CS189" i="31" s="1"/>
  <c r="CT25" i="31"/>
  <c r="CT188" i="31" s="1"/>
  <c r="CN328" i="95" l="1"/>
  <c r="CN331" i="95" s="1"/>
  <c r="CO320" i="95"/>
  <c r="CO324" i="95" s="1"/>
  <c r="CO326" i="95" s="1"/>
  <c r="CO306" i="95"/>
  <c r="CQ295" i="95"/>
  <c r="CT277" i="95"/>
  <c r="CS293" i="95"/>
  <c r="CP304" i="95"/>
  <c r="CR273" i="95"/>
  <c r="CR274" i="95" s="1"/>
  <c r="CS27" i="31"/>
  <c r="CR190" i="31"/>
  <c r="CT26" i="31"/>
  <c r="CT189" i="31" s="1"/>
  <c r="CU25" i="31"/>
  <c r="CU188" i="31" s="1"/>
  <c r="CO328" i="95" l="1"/>
  <c r="CO331" i="95" s="1"/>
  <c r="CR295" i="95"/>
  <c r="CP320" i="95"/>
  <c r="CP324" i="95" s="1"/>
  <c r="CP326" i="95" s="1"/>
  <c r="CP306" i="95"/>
  <c r="CT293" i="95"/>
  <c r="CU277" i="95"/>
  <c r="CQ304" i="95"/>
  <c r="CS273" i="95"/>
  <c r="CS274" i="95" s="1"/>
  <c r="CT27" i="31"/>
  <c r="CS190" i="31"/>
  <c r="CV25" i="31"/>
  <c r="CV188" i="31" s="1"/>
  <c r="CU26" i="31"/>
  <c r="CU189" i="31" s="1"/>
  <c r="CP328" i="95" l="1"/>
  <c r="CP331" i="95" s="1"/>
  <c r="CQ320" i="95"/>
  <c r="CQ324" i="95" s="1"/>
  <c r="CQ326" i="95" s="1"/>
  <c r="CQ306" i="95"/>
  <c r="CS295" i="95"/>
  <c r="CR304" i="95"/>
  <c r="CV277" i="95"/>
  <c r="CU293" i="95"/>
  <c r="CT273" i="95"/>
  <c r="CT274" i="95" s="1"/>
  <c r="CU27" i="31"/>
  <c r="CT190" i="31"/>
  <c r="CV26" i="31"/>
  <c r="CV189" i="31" s="1"/>
  <c r="CW25" i="31"/>
  <c r="CW188" i="31" s="1"/>
  <c r="CQ328" i="95" l="1"/>
  <c r="CQ331" i="95" s="1"/>
  <c r="CT295" i="95"/>
  <c r="CR320" i="95"/>
  <c r="CR324" i="95" s="1"/>
  <c r="CR326" i="95" s="1"/>
  <c r="CR306" i="95"/>
  <c r="CV293" i="95"/>
  <c r="CW277" i="95"/>
  <c r="CS304" i="95"/>
  <c r="CU273" i="95"/>
  <c r="CU274" i="95" s="1"/>
  <c r="CV27" i="31"/>
  <c r="CU190" i="31"/>
  <c r="CW26" i="31"/>
  <c r="CW189" i="31" s="1"/>
  <c r="CX25" i="31"/>
  <c r="CX188" i="31" s="1"/>
  <c r="CR328" i="95" l="1"/>
  <c r="CR331" i="95" s="1"/>
  <c r="CS320" i="95"/>
  <c r="CS324" i="95" s="1"/>
  <c r="CS326" i="95" s="1"/>
  <c r="CS306" i="95"/>
  <c r="CV273" i="95"/>
  <c r="CV274" i="95" s="1"/>
  <c r="CU295" i="95"/>
  <c r="CW293" i="95"/>
  <c r="CX277" i="95"/>
  <c r="CT304" i="95"/>
  <c r="CW27" i="31"/>
  <c r="CV190" i="31"/>
  <c r="CY25" i="31"/>
  <c r="CY188" i="31" s="1"/>
  <c r="CX26" i="31"/>
  <c r="CX189" i="31" s="1"/>
  <c r="CS328" i="95" l="1"/>
  <c r="CS331" i="95" s="1"/>
  <c r="CT320" i="95"/>
  <c r="CT324" i="95" s="1"/>
  <c r="CT326" i="95" s="1"/>
  <c r="CT306" i="95"/>
  <c r="CX293" i="95"/>
  <c r="CY277" i="95"/>
  <c r="CW273" i="95"/>
  <c r="CW274" i="95"/>
  <c r="CV295" i="95"/>
  <c r="CU304" i="95"/>
  <c r="CX27" i="31"/>
  <c r="CW190" i="31"/>
  <c r="CY26" i="31"/>
  <c r="CY189" i="31" s="1"/>
  <c r="CZ25" i="31"/>
  <c r="CZ188" i="31" s="1"/>
  <c r="CT328" i="95" l="1"/>
  <c r="CT331" i="95" s="1"/>
  <c r="CV304" i="95"/>
  <c r="CU320" i="95"/>
  <c r="CU324" i="95" s="1"/>
  <c r="CU326" i="95" s="1"/>
  <c r="CU306" i="95"/>
  <c r="CW295" i="95"/>
  <c r="CX273" i="95"/>
  <c r="CX274" i="95" s="1"/>
  <c r="CZ277" i="95"/>
  <c r="CY293" i="95"/>
  <c r="CY27" i="31"/>
  <c r="CX190" i="31"/>
  <c r="CZ26" i="31"/>
  <c r="CZ189" i="31" s="1"/>
  <c r="DA25" i="31"/>
  <c r="DA188" i="31" s="1"/>
  <c r="CU328" i="95" l="1"/>
  <c r="CU331" i="95" s="1"/>
  <c r="CX295" i="95"/>
  <c r="CV320" i="95"/>
  <c r="CV324" i="95" s="1"/>
  <c r="CV326" i="95" s="1"/>
  <c r="CV306" i="95"/>
  <c r="CY273" i="95"/>
  <c r="CY274" i="95" s="1"/>
  <c r="CW304" i="95"/>
  <c r="CZ293" i="95"/>
  <c r="DA277" i="95"/>
  <c r="CZ27" i="31"/>
  <c r="CY190" i="31"/>
  <c r="DB25" i="31"/>
  <c r="DB188" i="31" s="1"/>
  <c r="DA26" i="31"/>
  <c r="DA189" i="31" s="1"/>
  <c r="CV328" i="95" l="1"/>
  <c r="CV331" i="95" s="1"/>
  <c r="CW320" i="95"/>
  <c r="CW324" i="95" s="1"/>
  <c r="CW326" i="95" s="1"/>
  <c r="CW306" i="95"/>
  <c r="DA293" i="95"/>
  <c r="DB277" i="95"/>
  <c r="CZ273" i="95"/>
  <c r="CZ274" i="95" s="1"/>
  <c r="CY295" i="95"/>
  <c r="CX304" i="95"/>
  <c r="DA27" i="31"/>
  <c r="CZ190" i="31"/>
  <c r="DC25" i="31"/>
  <c r="DC188" i="31" s="1"/>
  <c r="DB26" i="31"/>
  <c r="DB189" i="31" s="1"/>
  <c r="CW328" i="95" l="1"/>
  <c r="CW331" i="95" s="1"/>
  <c r="CZ295" i="95"/>
  <c r="CX320" i="95"/>
  <c r="CX324" i="95" s="1"/>
  <c r="CX326" i="95" s="1"/>
  <c r="CX306" i="95"/>
  <c r="DB293" i="95"/>
  <c r="DC277" i="95"/>
  <c r="DA273" i="95"/>
  <c r="DA274" i="95" s="1"/>
  <c r="CY304" i="95"/>
  <c r="DB27" i="31"/>
  <c r="DA190" i="31"/>
  <c r="DC26" i="31"/>
  <c r="DC189" i="31" s="1"/>
  <c r="DD25" i="31"/>
  <c r="DD188" i="31" s="1"/>
  <c r="CX328" i="95" l="1"/>
  <c r="CX331" i="95" s="1"/>
  <c r="DA295" i="95"/>
  <c r="DC293" i="95"/>
  <c r="DD277" i="95"/>
  <c r="CY320" i="95"/>
  <c r="CY324" i="95" s="1"/>
  <c r="CY326" i="95" s="1"/>
  <c r="CY306" i="95"/>
  <c r="CZ304" i="95"/>
  <c r="DB273" i="95"/>
  <c r="DB274" i="95" s="1"/>
  <c r="DC27" i="31"/>
  <c r="DB190" i="31"/>
  <c r="DD26" i="31"/>
  <c r="DD189" i="31" s="1"/>
  <c r="DE25" i="31"/>
  <c r="DE188" i="31" s="1"/>
  <c r="CY328" i="95" l="1"/>
  <c r="CY331" i="95" s="1"/>
  <c r="CZ320" i="95"/>
  <c r="CZ324" i="95" s="1"/>
  <c r="CZ326" i="95" s="1"/>
  <c r="CZ306" i="95"/>
  <c r="DB295" i="95"/>
  <c r="DC273" i="95"/>
  <c r="DC274" i="95" s="1"/>
  <c r="DA304" i="95"/>
  <c r="DE277" i="95"/>
  <c r="DD293" i="95"/>
  <c r="DD27" i="31"/>
  <c r="DC190" i="31"/>
  <c r="DE26" i="31"/>
  <c r="DE189" i="31" s="1"/>
  <c r="DF25" i="31"/>
  <c r="DF188" i="31" s="1"/>
  <c r="CZ328" i="95" l="1"/>
  <c r="CZ331" i="95" s="1"/>
  <c r="DA320" i="95"/>
  <c r="DA324" i="95" s="1"/>
  <c r="DA326" i="95" s="1"/>
  <c r="DA306" i="95"/>
  <c r="DD273" i="95"/>
  <c r="DD274" i="95" s="1"/>
  <c r="DB304" i="95"/>
  <c r="DC295" i="95"/>
  <c r="DE293" i="95"/>
  <c r="DF277" i="95"/>
  <c r="DE27" i="31"/>
  <c r="DD190" i="31"/>
  <c r="DG25" i="31"/>
  <c r="DG188" i="31" s="1"/>
  <c r="DF26" i="31"/>
  <c r="DF189" i="31" s="1"/>
  <c r="DA328" i="95" l="1"/>
  <c r="DA331" i="95" s="1"/>
  <c r="DB320" i="95"/>
  <c r="DB324" i="95" s="1"/>
  <c r="DB326" i="95" s="1"/>
  <c r="DB306" i="95"/>
  <c r="DD295" i="95"/>
  <c r="DC304" i="95"/>
  <c r="DF293" i="95"/>
  <c r="DG277" i="95"/>
  <c r="DE273" i="95"/>
  <c r="DE274" i="95" s="1"/>
  <c r="DF27" i="31"/>
  <c r="DE190" i="31"/>
  <c r="DH25" i="31"/>
  <c r="DH188" i="31" s="1"/>
  <c r="DG26" i="31"/>
  <c r="DG189" i="31" s="1"/>
  <c r="DB328" i="95" l="1"/>
  <c r="DB331" i="95" s="1"/>
  <c r="DE295" i="95"/>
  <c r="DH277" i="95"/>
  <c r="DG293" i="95"/>
  <c r="DD304" i="95"/>
  <c r="DC320" i="95"/>
  <c r="DC324" i="95" s="1"/>
  <c r="DC326" i="95" s="1"/>
  <c r="DC306" i="95"/>
  <c r="DF273" i="95"/>
  <c r="DF274" i="95" s="1"/>
  <c r="DG27" i="31"/>
  <c r="DF190" i="31"/>
  <c r="DH26" i="31"/>
  <c r="DH189" i="31" s="1"/>
  <c r="DI25" i="31"/>
  <c r="DI188" i="31" s="1"/>
  <c r="DH293" i="95" l="1"/>
  <c r="DI277" i="95"/>
  <c r="DF295" i="95"/>
  <c r="DG273" i="95"/>
  <c r="DG274" i="95" s="1"/>
  <c r="DD320" i="95"/>
  <c r="DD324" i="95" s="1"/>
  <c r="DD326" i="95" s="1"/>
  <c r="DD306" i="95"/>
  <c r="DE304" i="95"/>
  <c r="DC328" i="95"/>
  <c r="DC331" i="95" s="1"/>
  <c r="DH27" i="31"/>
  <c r="DG190" i="31"/>
  <c r="DI26" i="31"/>
  <c r="DI189" i="31" s="1"/>
  <c r="DJ25" i="31"/>
  <c r="DJ188" i="31" s="1"/>
  <c r="DD328" i="95" l="1"/>
  <c r="DD331" i="95" s="1"/>
  <c r="DE320" i="95"/>
  <c r="DE324" i="95" s="1"/>
  <c r="DE326" i="95" s="1"/>
  <c r="DE306" i="95"/>
  <c r="DF304" i="95"/>
  <c r="DG295" i="95"/>
  <c r="DJ277" i="95"/>
  <c r="DI293" i="95"/>
  <c r="DH273" i="95"/>
  <c r="DH274" i="95" s="1"/>
  <c r="DI27" i="31"/>
  <c r="DH190" i="31"/>
  <c r="DJ26" i="31"/>
  <c r="DJ189" i="31" s="1"/>
  <c r="DK25" i="31"/>
  <c r="DK188" i="31" s="1"/>
  <c r="DE328" i="95" l="1"/>
  <c r="DE331" i="95" s="1"/>
  <c r="DF320" i="95"/>
  <c r="DF324" i="95" s="1"/>
  <c r="DF326" i="95" s="1"/>
  <c r="DF306" i="95"/>
  <c r="DH295" i="95"/>
  <c r="DJ293" i="95"/>
  <c r="DK277" i="95"/>
  <c r="DI273" i="95"/>
  <c r="DI274" i="95" s="1"/>
  <c r="DG304" i="95"/>
  <c r="DJ27" i="31"/>
  <c r="DI190" i="31"/>
  <c r="DK26" i="31"/>
  <c r="DK189" i="31" s="1"/>
  <c r="DL25" i="31"/>
  <c r="DL188" i="31" s="1"/>
  <c r="DF328" i="95" l="1"/>
  <c r="DF331" i="95" s="1"/>
  <c r="DI295" i="95"/>
  <c r="DH304" i="95"/>
  <c r="DG320" i="95"/>
  <c r="DG324" i="95" s="1"/>
  <c r="DG326" i="95" s="1"/>
  <c r="DG306" i="95"/>
  <c r="DL277" i="95"/>
  <c r="DK293" i="95"/>
  <c r="DJ273" i="95"/>
  <c r="DJ274" i="95" s="1"/>
  <c r="DJ190" i="31"/>
  <c r="DK27" i="31"/>
  <c r="DM25" i="31"/>
  <c r="DM188" i="31" s="1"/>
  <c r="DL26" i="31"/>
  <c r="DL189" i="31" s="1"/>
  <c r="DG328" i="95" l="1"/>
  <c r="DG331" i="95" s="1"/>
  <c r="DJ295" i="95"/>
  <c r="DL293" i="95"/>
  <c r="DM277" i="95"/>
  <c r="DH320" i="95"/>
  <c r="DH324" i="95" s="1"/>
  <c r="DH326" i="95" s="1"/>
  <c r="DH306" i="95"/>
  <c r="DK273" i="95"/>
  <c r="DK274" i="95" s="1"/>
  <c r="DI304" i="95"/>
  <c r="DK190" i="31"/>
  <c r="DL27" i="31"/>
  <c r="DM26" i="31"/>
  <c r="DM189" i="31" s="1"/>
  <c r="DN25" i="31"/>
  <c r="DN188" i="31" s="1"/>
  <c r="DH328" i="95" l="1"/>
  <c r="DH331" i="95" s="1"/>
  <c r="DM293" i="95"/>
  <c r="DN277" i="95"/>
  <c r="DI320" i="95"/>
  <c r="DI324" i="95" s="1"/>
  <c r="DI326" i="95" s="1"/>
  <c r="DI306" i="95"/>
  <c r="DK295" i="95"/>
  <c r="DL273" i="95"/>
  <c r="DL274" i="95" s="1"/>
  <c r="DJ304" i="95"/>
  <c r="DL190" i="31"/>
  <c r="DM27" i="31"/>
  <c r="DN26" i="31"/>
  <c r="DN189" i="31" s="1"/>
  <c r="DO25" i="31"/>
  <c r="DO188" i="31" s="1"/>
  <c r="DI328" i="95" l="1"/>
  <c r="DI331" i="95" s="1"/>
  <c r="DL295" i="95"/>
  <c r="DJ320" i="95"/>
  <c r="DJ324" i="95" s="1"/>
  <c r="DJ326" i="95" s="1"/>
  <c r="DJ306" i="95"/>
  <c r="DK304" i="95"/>
  <c r="DN293" i="95"/>
  <c r="DO277" i="95"/>
  <c r="DM273" i="95"/>
  <c r="DM274" i="95" s="1"/>
  <c r="DM190" i="31"/>
  <c r="DN27" i="31"/>
  <c r="DO26" i="31"/>
  <c r="DO189" i="31" s="1"/>
  <c r="DP25" i="31"/>
  <c r="DP188" i="31" s="1"/>
  <c r="DJ328" i="95" l="1"/>
  <c r="DJ331" i="95" s="1"/>
  <c r="DK320" i="95"/>
  <c r="DK324" i="95" s="1"/>
  <c r="DK326" i="95" s="1"/>
  <c r="DK306" i="95"/>
  <c r="DN273" i="95"/>
  <c r="DN274" i="95" s="1"/>
  <c r="DM295" i="95"/>
  <c r="DP277" i="95"/>
  <c r="DO293" i="95"/>
  <c r="DL304" i="95"/>
  <c r="DN190" i="31"/>
  <c r="DO27" i="31"/>
  <c r="DQ25" i="31"/>
  <c r="DQ188" i="31" s="1"/>
  <c r="DP26" i="31"/>
  <c r="DP189" i="31" s="1"/>
  <c r="DK328" i="95" l="1"/>
  <c r="DK331" i="95" s="1"/>
  <c r="DN295" i="95"/>
  <c r="DL320" i="95"/>
  <c r="DL324" i="95" s="1"/>
  <c r="DL326" i="95" s="1"/>
  <c r="DL306" i="95"/>
  <c r="DP293" i="95"/>
  <c r="DQ277" i="95"/>
  <c r="DM304" i="95"/>
  <c r="DO273" i="95"/>
  <c r="DO274" i="95" s="1"/>
  <c r="DO190" i="31"/>
  <c r="DP27" i="31"/>
  <c r="DQ26" i="31"/>
  <c r="DQ189" i="31" s="1"/>
  <c r="DR25" i="31"/>
  <c r="DR188" i="31" s="1"/>
  <c r="DM320" i="95" l="1"/>
  <c r="DM324" i="95" s="1"/>
  <c r="DM326" i="95" s="1"/>
  <c r="DM306" i="95"/>
  <c r="DO295" i="95"/>
  <c r="DP273" i="95"/>
  <c r="DP274" i="95" s="1"/>
  <c r="DQ293" i="95"/>
  <c r="DR277" i="95"/>
  <c r="DN304" i="95"/>
  <c r="DL328" i="95"/>
  <c r="DL331" i="95" s="1"/>
  <c r="DP190" i="31"/>
  <c r="DQ27" i="31"/>
  <c r="DR26" i="31"/>
  <c r="DR189" i="31" s="1"/>
  <c r="DS25" i="31"/>
  <c r="DS188" i="31" s="1"/>
  <c r="DM328" i="95" l="1"/>
  <c r="DM331" i="95" s="1"/>
  <c r="DN320" i="95"/>
  <c r="DN324" i="95" s="1"/>
  <c r="DN326" i="95" s="1"/>
  <c r="DN306" i="95"/>
  <c r="DP295" i="95"/>
  <c r="DR293" i="95"/>
  <c r="DS277" i="95"/>
  <c r="DO304" i="95"/>
  <c r="DQ273" i="95"/>
  <c r="DQ274" i="95" s="1"/>
  <c r="DQ190" i="31"/>
  <c r="DR27" i="31"/>
  <c r="DT25" i="31"/>
  <c r="DT188" i="31" s="1"/>
  <c r="DS26" i="31"/>
  <c r="DS189" i="31" s="1"/>
  <c r="DN328" i="95" l="1"/>
  <c r="DN331" i="95" s="1"/>
  <c r="DO320" i="95"/>
  <c r="DO324" i="95" s="1"/>
  <c r="DO326" i="95" s="1"/>
  <c r="DO306" i="95"/>
  <c r="DQ295" i="95"/>
  <c r="DP304" i="95"/>
  <c r="DS293" i="95"/>
  <c r="DT277" i="95"/>
  <c r="DT293" i="95" s="1"/>
  <c r="DR273" i="95"/>
  <c r="DR274" i="95" s="1"/>
  <c r="DR190" i="31"/>
  <c r="DS27" i="31"/>
  <c r="DU25" i="31"/>
  <c r="DT26" i="31"/>
  <c r="DT189" i="31" s="1"/>
  <c r="DO328" i="95" l="1"/>
  <c r="DO331" i="95" s="1"/>
  <c r="DR295" i="95"/>
  <c r="DS273" i="95"/>
  <c r="DS274" i="95" s="1"/>
  <c r="DQ304" i="95"/>
  <c r="DP320" i="95"/>
  <c r="DP324" i="95" s="1"/>
  <c r="DP326" i="95" s="1"/>
  <c r="DP306" i="95"/>
  <c r="DU26" i="31"/>
  <c r="DU189" i="31" s="1"/>
  <c r="DU188" i="31"/>
  <c r="DS190" i="31"/>
  <c r="DT27" i="31"/>
  <c r="DP328" i="95" l="1"/>
  <c r="DP331" i="95" s="1"/>
  <c r="DQ320" i="95"/>
  <c r="DQ324" i="95" s="1"/>
  <c r="DQ326" i="95" s="1"/>
  <c r="DQ306" i="95"/>
  <c r="DT273" i="95"/>
  <c r="DT274" i="95" s="1"/>
  <c r="DS295" i="95"/>
  <c r="DR304" i="95"/>
  <c r="DT190" i="31"/>
  <c r="DU27" i="31"/>
  <c r="DU190" i="31" s="1"/>
  <c r="DQ328" i="95" l="1"/>
  <c r="DQ331" i="95" s="1"/>
  <c r="DT295" i="95"/>
  <c r="DR320" i="95"/>
  <c r="DR324" i="95" s="1"/>
  <c r="DR326" i="95" s="1"/>
  <c r="DR306" i="95"/>
  <c r="DR328" i="95" s="1"/>
  <c r="DR331" i="95" s="1"/>
  <c r="DS304" i="95"/>
  <c r="K30" i="58"/>
  <c r="J30" i="58"/>
  <c r="I30" i="58"/>
  <c r="G28" i="58"/>
  <c r="G27" i="58"/>
  <c r="G26" i="58"/>
  <c r="K21" i="58"/>
  <c r="J21" i="58"/>
  <c r="I21" i="58"/>
  <c r="K20" i="58"/>
  <c r="J20" i="58"/>
  <c r="I20" i="58"/>
  <c r="G20" i="58"/>
  <c r="G19" i="58"/>
  <c r="G18" i="58"/>
  <c r="G17" i="58"/>
  <c r="K12" i="58"/>
  <c r="L12" i="58" s="1"/>
  <c r="K11" i="58"/>
  <c r="L11" i="58" s="1"/>
  <c r="G12" i="58"/>
  <c r="G11" i="58"/>
  <c r="I12" i="58"/>
  <c r="I11" i="58"/>
  <c r="G10" i="58"/>
  <c r="G9" i="58"/>
  <c r="G8" i="58"/>
  <c r="F151" i="36"/>
  <c r="F152" i="36" s="1"/>
  <c r="D112" i="36"/>
  <c r="D111" i="36"/>
  <c r="D86" i="36"/>
  <c r="D85" i="36"/>
  <c r="D94" i="36"/>
  <c r="D93" i="36"/>
  <c r="D92" i="36"/>
  <c r="D91" i="36"/>
  <c r="B93" i="36" s="1"/>
  <c r="DV109" i="36"/>
  <c r="D113" i="36"/>
  <c r="G104" i="36"/>
  <c r="G107" i="36" s="1"/>
  <c r="H104" i="36"/>
  <c r="I104" i="36"/>
  <c r="J104" i="36"/>
  <c r="K104" i="36"/>
  <c r="K107" i="36" s="1"/>
  <c r="L104" i="36"/>
  <c r="L107" i="36" s="1"/>
  <c r="M104" i="36"/>
  <c r="N104" i="36"/>
  <c r="O104" i="36"/>
  <c r="O107" i="36" s="1"/>
  <c r="P104" i="36"/>
  <c r="Q104" i="36"/>
  <c r="R104" i="36"/>
  <c r="R107" i="36" s="1"/>
  <c r="S104" i="36"/>
  <c r="T104" i="36"/>
  <c r="T107" i="36" s="1"/>
  <c r="U104" i="36"/>
  <c r="V104" i="36"/>
  <c r="V107" i="36" s="1"/>
  <c r="W104" i="36"/>
  <c r="W107" i="36" s="1"/>
  <c r="X104" i="36"/>
  <c r="X107" i="36" s="1"/>
  <c r="Y104" i="36"/>
  <c r="F104" i="36"/>
  <c r="C10" i="73" s="1"/>
  <c r="D114" i="36"/>
  <c r="D140" i="36"/>
  <c r="F37" i="5"/>
  <c r="D135" i="36"/>
  <c r="D136" i="36"/>
  <c r="D137" i="36"/>
  <c r="DV133" i="36"/>
  <c r="DV128" i="36"/>
  <c r="E57" i="58"/>
  <c r="E60" i="58"/>
  <c r="E59" i="58"/>
  <c r="E58" i="58"/>
  <c r="F98" i="36"/>
  <c r="E95" i="36"/>
  <c r="F76" i="36"/>
  <c r="F72" i="36"/>
  <c r="F73" i="36" s="1"/>
  <c r="E47" i="62"/>
  <c r="E46" i="62"/>
  <c r="E45" i="62"/>
  <c r="E44" i="62"/>
  <c r="E40" i="62"/>
  <c r="E39" i="62"/>
  <c r="E35" i="62"/>
  <c r="E34" i="62"/>
  <c r="E33" i="62"/>
  <c r="E32" i="62"/>
  <c r="E31" i="62"/>
  <c r="E30" i="62"/>
  <c r="E29" i="62"/>
  <c r="E28" i="62"/>
  <c r="E27" i="62"/>
  <c r="E26" i="62"/>
  <c r="E25" i="62"/>
  <c r="E24" i="62"/>
  <c r="E23" i="62"/>
  <c r="E19" i="62"/>
  <c r="E18" i="62"/>
  <c r="E17" i="62"/>
  <c r="E16" i="62"/>
  <c r="E12" i="62"/>
  <c r="E11" i="62"/>
  <c r="E42" i="36"/>
  <c r="E40" i="36"/>
  <c r="E38" i="36"/>
  <c r="E36" i="36"/>
  <c r="E34" i="36"/>
  <c r="E11" i="36"/>
  <c r="E32" i="36"/>
  <c r="F27" i="36"/>
  <c r="F28" i="36" s="1"/>
  <c r="D59" i="36"/>
  <c r="D60" i="36"/>
  <c r="D67" i="36"/>
  <c r="D66" i="36"/>
  <c r="C129" i="85"/>
  <c r="C128" i="85"/>
  <c r="C127" i="85"/>
  <c r="C126" i="85"/>
  <c r="C125" i="85"/>
  <c r="C124" i="85"/>
  <c r="C123" i="85"/>
  <c r="C122" i="85"/>
  <c r="C121" i="85"/>
  <c r="C120" i="85"/>
  <c r="C119" i="85"/>
  <c r="C118" i="85"/>
  <c r="C117" i="85"/>
  <c r="C116" i="85"/>
  <c r="C115" i="85"/>
  <c r="C114" i="85"/>
  <c r="C113" i="85"/>
  <c r="C112" i="85"/>
  <c r="C111" i="85"/>
  <c r="C110" i="85"/>
  <c r="C109" i="85"/>
  <c r="C108" i="85"/>
  <c r="C107" i="85"/>
  <c r="C106" i="85"/>
  <c r="C105" i="85"/>
  <c r="C104" i="85"/>
  <c r="C103" i="85"/>
  <c r="C102" i="85"/>
  <c r="C101" i="85"/>
  <c r="C100" i="85"/>
  <c r="C99" i="85"/>
  <c r="C98" i="85"/>
  <c r="C97" i="85"/>
  <c r="C96" i="85"/>
  <c r="C95" i="85"/>
  <c r="C94" i="85"/>
  <c r="C93" i="85"/>
  <c r="C92" i="85"/>
  <c r="C91" i="85"/>
  <c r="C90" i="85"/>
  <c r="C89" i="85"/>
  <c r="C88" i="85"/>
  <c r="C87" i="85"/>
  <c r="C86" i="85"/>
  <c r="C85" i="85"/>
  <c r="C84" i="85"/>
  <c r="C83" i="85"/>
  <c r="C82" i="85"/>
  <c r="C81" i="85"/>
  <c r="C80" i="85"/>
  <c r="C79" i="85"/>
  <c r="C78" i="85"/>
  <c r="C77" i="85"/>
  <c r="C76" i="85"/>
  <c r="C75" i="85"/>
  <c r="C74" i="85"/>
  <c r="C73" i="85"/>
  <c r="C72" i="85"/>
  <c r="C71" i="85"/>
  <c r="C70" i="85"/>
  <c r="C69" i="85"/>
  <c r="C68" i="85"/>
  <c r="C67" i="85"/>
  <c r="C66" i="85"/>
  <c r="C65" i="85"/>
  <c r="C64" i="85"/>
  <c r="C63" i="85"/>
  <c r="C62" i="85"/>
  <c r="C61" i="85"/>
  <c r="C60" i="85"/>
  <c r="C59" i="85"/>
  <c r="C58" i="85"/>
  <c r="C57" i="85"/>
  <c r="C56" i="85"/>
  <c r="C55" i="85"/>
  <c r="C54" i="85"/>
  <c r="C53" i="85"/>
  <c r="C52" i="85"/>
  <c r="C51" i="85"/>
  <c r="C50" i="85"/>
  <c r="C49" i="85"/>
  <c r="C48" i="85"/>
  <c r="C47" i="85"/>
  <c r="C46" i="85"/>
  <c r="C45" i="85"/>
  <c r="C44" i="85"/>
  <c r="C43" i="85"/>
  <c r="C42" i="85"/>
  <c r="C41" i="85"/>
  <c r="C40" i="85"/>
  <c r="C39" i="85"/>
  <c r="C38" i="85"/>
  <c r="C37" i="85"/>
  <c r="C36" i="85"/>
  <c r="C35" i="85"/>
  <c r="C34" i="85"/>
  <c r="C33" i="85"/>
  <c r="C32" i="85"/>
  <c r="C31" i="85"/>
  <c r="C30" i="85"/>
  <c r="C29" i="85"/>
  <c r="C28" i="85"/>
  <c r="C27" i="85"/>
  <c r="C26" i="85"/>
  <c r="C25" i="85"/>
  <c r="C24" i="85"/>
  <c r="C23" i="85"/>
  <c r="C22" i="85"/>
  <c r="C21" i="85"/>
  <c r="C20" i="85"/>
  <c r="C19" i="85"/>
  <c r="C18" i="85"/>
  <c r="C17" i="85"/>
  <c r="C16" i="85"/>
  <c r="C15" i="85"/>
  <c r="C14" i="85"/>
  <c r="C13" i="85"/>
  <c r="C12" i="85"/>
  <c r="C11" i="85"/>
  <c r="C10" i="85"/>
  <c r="C9" i="85"/>
  <c r="E69" i="36"/>
  <c r="D68" i="36"/>
  <c r="DK94" i="36" s="1"/>
  <c r="DS320" i="95" l="1"/>
  <c r="DS324" i="95" s="1"/>
  <c r="DS326" i="95" s="1"/>
  <c r="DS306" i="95"/>
  <c r="DT304" i="95"/>
  <c r="L21" i="58"/>
  <c r="L20" i="58"/>
  <c r="L30" i="58"/>
  <c r="D138" i="36"/>
  <c r="F113" i="36"/>
  <c r="F114" i="36" s="1"/>
  <c r="F115" i="36" s="1"/>
  <c r="F146" i="36" s="1"/>
  <c r="F107" i="36"/>
  <c r="F112" i="36"/>
  <c r="F109" i="36"/>
  <c r="Y108" i="36"/>
  <c r="J109" i="36"/>
  <c r="L109" i="36"/>
  <c r="M107" i="36"/>
  <c r="V108" i="36"/>
  <c r="Y107" i="36"/>
  <c r="Q107" i="36"/>
  <c r="U107" i="36"/>
  <c r="U108" i="36"/>
  <c r="H109" i="36"/>
  <c r="I107" i="36"/>
  <c r="I109" i="36"/>
  <c r="K109" i="36"/>
  <c r="X108" i="36"/>
  <c r="G109" i="36"/>
  <c r="T108" i="36"/>
  <c r="R108" i="36"/>
  <c r="W108" i="36"/>
  <c r="H107" i="36"/>
  <c r="S108" i="36"/>
  <c r="N107" i="36"/>
  <c r="M109" i="36"/>
  <c r="S107" i="36"/>
  <c r="J107" i="36"/>
  <c r="P107" i="36"/>
  <c r="F99" i="36"/>
  <c r="F138" i="36"/>
  <c r="BE94" i="36"/>
  <c r="BJ94" i="36"/>
  <c r="N94" i="36"/>
  <c r="CU94" i="36"/>
  <c r="S94" i="36"/>
  <c r="DA94" i="36"/>
  <c r="AI94" i="36"/>
  <c r="BZ94" i="36"/>
  <c r="DQ94" i="36"/>
  <c r="AO94" i="36"/>
  <c r="CE94" i="36"/>
  <c r="DV94" i="36"/>
  <c r="Y94" i="36"/>
  <c r="AT94" i="36"/>
  <c r="BO94" i="36"/>
  <c r="CK94" i="36"/>
  <c r="DF94" i="36"/>
  <c r="I94" i="36"/>
  <c r="AD94" i="36"/>
  <c r="AY94" i="36"/>
  <c r="BU94" i="36"/>
  <c r="CP94" i="36"/>
  <c r="O94" i="36"/>
  <c r="Z94" i="36"/>
  <c r="AK94" i="36"/>
  <c r="AU94" i="36"/>
  <c r="BF94" i="36"/>
  <c r="BQ94" i="36"/>
  <c r="CG94" i="36"/>
  <c r="CQ94" i="36"/>
  <c r="DB94" i="36"/>
  <c r="F94" i="36"/>
  <c r="K94" i="36"/>
  <c r="Q94" i="36"/>
  <c r="V94" i="36"/>
  <c r="AA94" i="36"/>
  <c r="AG94" i="36"/>
  <c r="AL94" i="36"/>
  <c r="AQ94" i="36"/>
  <c r="AW94" i="36"/>
  <c r="BB94" i="36"/>
  <c r="BG94" i="36"/>
  <c r="BM94" i="36"/>
  <c r="BR94" i="36"/>
  <c r="BW94" i="36"/>
  <c r="CC94" i="36"/>
  <c r="CH94" i="36"/>
  <c r="CM94" i="36"/>
  <c r="CS94" i="36"/>
  <c r="CX94" i="36"/>
  <c r="DC94" i="36"/>
  <c r="DI94" i="36"/>
  <c r="DN94" i="36"/>
  <c r="DS94" i="36"/>
  <c r="J94" i="36"/>
  <c r="U94" i="36"/>
  <c r="AE94" i="36"/>
  <c r="AP94" i="36"/>
  <c r="BA94" i="36"/>
  <c r="BK94" i="36"/>
  <c r="BV94" i="36"/>
  <c r="CA94" i="36"/>
  <c r="CL94" i="36"/>
  <c r="CW94" i="36"/>
  <c r="DG94" i="36"/>
  <c r="DM94" i="36"/>
  <c r="DR94" i="36"/>
  <c r="G94" i="36"/>
  <c r="M94" i="36"/>
  <c r="R94" i="36"/>
  <c r="W94" i="36"/>
  <c r="AC94" i="36"/>
  <c r="AH94" i="36"/>
  <c r="AM94" i="36"/>
  <c r="AS94" i="36"/>
  <c r="AX94" i="36"/>
  <c r="BC94" i="36"/>
  <c r="BI94" i="36"/>
  <c r="BN94" i="36"/>
  <c r="BS94" i="36"/>
  <c r="BY94" i="36"/>
  <c r="CD94" i="36"/>
  <c r="CI94" i="36"/>
  <c r="CO94" i="36"/>
  <c r="CT94" i="36"/>
  <c r="CY94" i="36"/>
  <c r="DE94" i="36"/>
  <c r="DJ94" i="36"/>
  <c r="DO94" i="36"/>
  <c r="DU94" i="36"/>
  <c r="B92" i="36"/>
  <c r="N68" i="36"/>
  <c r="H94" i="36"/>
  <c r="L94" i="36"/>
  <c r="P94" i="36"/>
  <c r="T94" i="36"/>
  <c r="X94" i="36"/>
  <c r="AB94" i="36"/>
  <c r="AF94" i="36"/>
  <c r="AJ94" i="36"/>
  <c r="AN94" i="36"/>
  <c r="AR94" i="36"/>
  <c r="AV94" i="36"/>
  <c r="AZ94" i="36"/>
  <c r="BD94" i="36"/>
  <c r="BH94" i="36"/>
  <c r="BL94" i="36"/>
  <c r="BP94" i="36"/>
  <c r="BT94" i="36"/>
  <c r="BX94" i="36"/>
  <c r="CB94" i="36"/>
  <c r="CF94" i="36"/>
  <c r="CJ94" i="36"/>
  <c r="CN94" i="36"/>
  <c r="CR94" i="36"/>
  <c r="CV94" i="36"/>
  <c r="CZ94" i="36"/>
  <c r="DD94" i="36"/>
  <c r="DH94" i="36"/>
  <c r="DL94" i="36"/>
  <c r="DP94" i="36"/>
  <c r="DT94" i="36"/>
  <c r="BG68" i="36"/>
  <c r="AA68" i="36"/>
  <c r="DS68" i="36"/>
  <c r="CM68" i="36"/>
  <c r="BW68" i="36"/>
  <c r="DC68" i="36"/>
  <c r="AQ68" i="36"/>
  <c r="DO68" i="36"/>
  <c r="CY68" i="36"/>
  <c r="CI68" i="36"/>
  <c r="BS68" i="36"/>
  <c r="BC68" i="36"/>
  <c r="AM68" i="36"/>
  <c r="W68" i="36"/>
  <c r="DK68" i="36"/>
  <c r="CU68" i="36"/>
  <c r="CE68" i="36"/>
  <c r="BO68" i="36"/>
  <c r="AY68" i="36"/>
  <c r="AI68" i="36"/>
  <c r="P68" i="36"/>
  <c r="DG68" i="36"/>
  <c r="CQ68" i="36"/>
  <c r="CA68" i="36"/>
  <c r="BK68" i="36"/>
  <c r="AU68" i="36"/>
  <c r="AE68" i="36"/>
  <c r="H68" i="36"/>
  <c r="DV68" i="36"/>
  <c r="DR68" i="36"/>
  <c r="DN68" i="36"/>
  <c r="DJ68" i="36"/>
  <c r="DF68" i="36"/>
  <c r="DB68" i="36"/>
  <c r="CX68" i="36"/>
  <c r="CT68" i="36"/>
  <c r="CP68" i="36"/>
  <c r="CL68" i="36"/>
  <c r="CH68" i="36"/>
  <c r="CD68" i="36"/>
  <c r="BZ68" i="36"/>
  <c r="BV68" i="36"/>
  <c r="BR68" i="36"/>
  <c r="BN68" i="36"/>
  <c r="BJ68" i="36"/>
  <c r="BF68" i="36"/>
  <c r="BB68" i="36"/>
  <c r="AX68" i="36"/>
  <c r="AT68" i="36"/>
  <c r="AP68" i="36"/>
  <c r="AL68" i="36"/>
  <c r="AH68" i="36"/>
  <c r="AD68" i="36"/>
  <c r="Z68" i="36"/>
  <c r="V68" i="36"/>
  <c r="G68" i="36"/>
  <c r="K68" i="36"/>
  <c r="O68" i="36"/>
  <c r="S68" i="36"/>
  <c r="I68" i="36"/>
  <c r="M68" i="36"/>
  <c r="Q68" i="36"/>
  <c r="U68" i="36"/>
  <c r="DU68" i="36"/>
  <c r="DQ68" i="36"/>
  <c r="DM68" i="36"/>
  <c r="DI68" i="36"/>
  <c r="DE68" i="36"/>
  <c r="DA68" i="36"/>
  <c r="CW68" i="36"/>
  <c r="CS68" i="36"/>
  <c r="CO68" i="36"/>
  <c r="CK68" i="36"/>
  <c r="CG68" i="36"/>
  <c r="CC68" i="36"/>
  <c r="BY68" i="36"/>
  <c r="BU68" i="36"/>
  <c r="BQ68" i="36"/>
  <c r="BM68" i="36"/>
  <c r="BI68" i="36"/>
  <c r="BE68" i="36"/>
  <c r="BA68" i="36"/>
  <c r="AW68" i="36"/>
  <c r="AS68" i="36"/>
  <c r="AO68" i="36"/>
  <c r="AK68" i="36"/>
  <c r="AG68" i="36"/>
  <c r="AC68" i="36"/>
  <c r="Y68" i="36"/>
  <c r="T68" i="36"/>
  <c r="L68" i="36"/>
  <c r="DT68" i="36"/>
  <c r="DP68" i="36"/>
  <c r="DL68" i="36"/>
  <c r="DH68" i="36"/>
  <c r="DD68" i="36"/>
  <c r="CZ68" i="36"/>
  <c r="CV68" i="36"/>
  <c r="CR68" i="36"/>
  <c r="CN68" i="36"/>
  <c r="CJ68" i="36"/>
  <c r="CF68" i="36"/>
  <c r="CB68" i="36"/>
  <c r="BX68" i="36"/>
  <c r="BT68" i="36"/>
  <c r="BP68" i="36"/>
  <c r="BL68" i="36"/>
  <c r="BH68" i="36"/>
  <c r="BD68" i="36"/>
  <c r="AZ68" i="36"/>
  <c r="AV68" i="36"/>
  <c r="AR68" i="36"/>
  <c r="AN68" i="36"/>
  <c r="AJ68" i="36"/>
  <c r="AF68" i="36"/>
  <c r="AB68" i="36"/>
  <c r="X68" i="36"/>
  <c r="R68" i="36"/>
  <c r="J68" i="36"/>
  <c r="F68" i="36"/>
  <c r="DS328" i="95" l="1"/>
  <c r="DS331" i="95" s="1"/>
  <c r="DT320" i="95"/>
  <c r="DT324" i="95" s="1"/>
  <c r="DT326" i="95" s="1"/>
  <c r="DT306" i="95"/>
  <c r="F139" i="36"/>
  <c r="F140" i="36" s="1"/>
  <c r="F141" i="36" s="1"/>
  <c r="F147" i="36" s="1"/>
  <c r="F148" i="36" s="1"/>
  <c r="F49" i="36"/>
  <c r="D22" i="36"/>
  <c r="F45" i="36"/>
  <c r="F55" i="36" s="1"/>
  <c r="F18" i="36"/>
  <c r="C7" i="5"/>
  <c r="H4" i="74" s="1"/>
  <c r="C6" i="5"/>
  <c r="E52" i="74"/>
  <c r="E53" i="74" s="1"/>
  <c r="E44" i="74"/>
  <c r="E43" i="74"/>
  <c r="E42" i="74"/>
  <c r="E41" i="74"/>
  <c r="E37" i="74"/>
  <c r="D37" i="74" s="1"/>
  <c r="E36" i="74"/>
  <c r="D36" i="74" s="1"/>
  <c r="E32" i="74"/>
  <c r="D32" i="74" s="1"/>
  <c r="E31" i="74"/>
  <c r="D31" i="74" s="1"/>
  <c r="E30" i="74"/>
  <c r="D30" i="74" s="1"/>
  <c r="E29" i="74"/>
  <c r="D29" i="74" s="1"/>
  <c r="E28" i="74"/>
  <c r="D28" i="74" s="1"/>
  <c r="E27" i="74"/>
  <c r="D27" i="74" s="1"/>
  <c r="E26" i="74"/>
  <c r="E25" i="74"/>
  <c r="D25" i="74" s="1"/>
  <c r="E24" i="74"/>
  <c r="D24" i="74" s="1"/>
  <c r="E23" i="74"/>
  <c r="E22" i="74"/>
  <c r="D22" i="74" s="1"/>
  <c r="E21" i="74"/>
  <c r="D21" i="74" s="1"/>
  <c r="E20" i="74"/>
  <c r="D20" i="74" s="1"/>
  <c r="E16" i="74"/>
  <c r="D16" i="74" s="1"/>
  <c r="E15" i="74"/>
  <c r="E14" i="74"/>
  <c r="D14" i="74" s="1"/>
  <c r="E13" i="74"/>
  <c r="D13" i="74" s="1"/>
  <c r="E9" i="74"/>
  <c r="D9" i="74" s="1"/>
  <c r="E8" i="74"/>
  <c r="D8" i="74" s="1"/>
  <c r="D26" i="74"/>
  <c r="D23" i="74"/>
  <c r="D15" i="74"/>
  <c r="C52" i="74"/>
  <c r="C53" i="74" s="1"/>
  <c r="C50" i="74"/>
  <c r="C44" i="74"/>
  <c r="D44" i="74" s="1"/>
  <c r="C43" i="74"/>
  <c r="C42" i="74"/>
  <c r="C41" i="74"/>
  <c r="C38" i="74"/>
  <c r="B32" i="74"/>
  <c r="B31" i="74"/>
  <c r="B30" i="74"/>
  <c r="B29" i="74"/>
  <c r="B28" i="74"/>
  <c r="B27" i="74"/>
  <c r="B26" i="74"/>
  <c r="B25" i="74"/>
  <c r="B24" i="74"/>
  <c r="B23" i="74"/>
  <c r="B22" i="74"/>
  <c r="B21" i="74"/>
  <c r="B20" i="74"/>
  <c r="D41" i="62"/>
  <c r="I32" i="81"/>
  <c r="H35" i="80"/>
  <c r="F10" i="80" s="1"/>
  <c r="F16" i="80"/>
  <c r="N12" i="80"/>
  <c r="N21" i="79"/>
  <c r="H44" i="79"/>
  <c r="F19" i="79" s="1"/>
  <c r="F25" i="79"/>
  <c r="BF37" i="21"/>
  <c r="BE37" i="21"/>
  <c r="BD37" i="21"/>
  <c r="BC37" i="21"/>
  <c r="BB37" i="21"/>
  <c r="BA37" i="21"/>
  <c r="AZ37" i="21"/>
  <c r="AY37" i="21"/>
  <c r="AX37" i="21"/>
  <c r="AW37" i="21"/>
  <c r="AV37" i="21"/>
  <c r="AU37" i="21"/>
  <c r="AT37" i="21"/>
  <c r="AS37" i="21"/>
  <c r="AR37" i="21"/>
  <c r="AQ37" i="21"/>
  <c r="AP37" i="21"/>
  <c r="AO37" i="21"/>
  <c r="AN37" i="21"/>
  <c r="AM37" i="21"/>
  <c r="AL37" i="21"/>
  <c r="AK37" i="21"/>
  <c r="AJ37" i="21"/>
  <c r="AI37" i="21"/>
  <c r="AH37" i="21"/>
  <c r="AG37" i="21"/>
  <c r="AF37" i="21"/>
  <c r="AE37" i="21"/>
  <c r="AD37" i="21"/>
  <c r="AC37" i="21"/>
  <c r="AB37" i="21"/>
  <c r="AA37" i="21"/>
  <c r="Z37" i="21"/>
  <c r="Y37" i="21"/>
  <c r="X37" i="21"/>
  <c r="W37" i="21"/>
  <c r="V37" i="21"/>
  <c r="U37" i="21"/>
  <c r="T37" i="21"/>
  <c r="S37" i="21"/>
  <c r="R37" i="21"/>
  <c r="Q37" i="21"/>
  <c r="P37" i="21"/>
  <c r="O37" i="21"/>
  <c r="N37" i="21"/>
  <c r="M37" i="21"/>
  <c r="L37" i="21"/>
  <c r="K37" i="21"/>
  <c r="J37" i="21"/>
  <c r="I37" i="21"/>
  <c r="H37" i="21"/>
  <c r="G37" i="21"/>
  <c r="F37" i="21"/>
  <c r="E37" i="21"/>
  <c r="D37" i="21"/>
  <c r="C37" i="21"/>
  <c r="BD36" i="21"/>
  <c r="BE36" i="21" s="1"/>
  <c r="E36" i="21"/>
  <c r="BF36" i="21" s="1"/>
  <c r="BD35" i="21"/>
  <c r="BE35" i="21" s="1"/>
  <c r="E35" i="21"/>
  <c r="BF35" i="21" s="1"/>
  <c r="J3" i="74"/>
  <c r="D51" i="77"/>
  <c r="E51" i="77" s="1"/>
  <c r="D50" i="77"/>
  <c r="E50" i="77" s="1"/>
  <c r="E49" i="77"/>
  <c r="D49" i="77"/>
  <c r="E48" i="77"/>
  <c r="D48" i="77"/>
  <c r="D47" i="77"/>
  <c r="E47" i="77" s="1"/>
  <c r="D46" i="77"/>
  <c r="E46" i="77" s="1"/>
  <c r="E45" i="77"/>
  <c r="D45" i="77"/>
  <c r="E44" i="77"/>
  <c r="D44" i="77"/>
  <c r="D43" i="77"/>
  <c r="E43" i="77" s="1"/>
  <c r="D42" i="77"/>
  <c r="E42" i="77" s="1"/>
  <c r="E41" i="77"/>
  <c r="D41" i="77"/>
  <c r="E40" i="77"/>
  <c r="D40" i="77"/>
  <c r="D39" i="77"/>
  <c r="E39" i="77" s="1"/>
  <c r="D38" i="77"/>
  <c r="E38" i="77" s="1"/>
  <c r="E37" i="77"/>
  <c r="D37" i="77"/>
  <c r="D36" i="77"/>
  <c r="E36" i="77" s="1"/>
  <c r="D35" i="77"/>
  <c r="E35" i="77" s="1"/>
  <c r="D34" i="77"/>
  <c r="E34" i="77" s="1"/>
  <c r="D33" i="77"/>
  <c r="E33" i="77" s="1"/>
  <c r="E32" i="77"/>
  <c r="D32" i="77"/>
  <c r="D31" i="77"/>
  <c r="E31" i="77" s="1"/>
  <c r="D30" i="77"/>
  <c r="E30" i="77" s="1"/>
  <c r="E29" i="77"/>
  <c r="D29" i="77"/>
  <c r="D28" i="77"/>
  <c r="E28" i="77" s="1"/>
  <c r="D27" i="77"/>
  <c r="E27" i="77" s="1"/>
  <c r="D26" i="77"/>
  <c r="E26" i="77" s="1"/>
  <c r="D25" i="77"/>
  <c r="E25" i="77" s="1"/>
  <c r="E24" i="77"/>
  <c r="D24" i="77"/>
  <c r="D23" i="77"/>
  <c r="E23" i="77" s="1"/>
  <c r="D22" i="77"/>
  <c r="E22" i="77" s="1"/>
  <c r="E21" i="77"/>
  <c r="D21" i="77"/>
  <c r="D20" i="77"/>
  <c r="E20" i="77" s="1"/>
  <c r="D19" i="77"/>
  <c r="E19" i="77" s="1"/>
  <c r="D18" i="77"/>
  <c r="E18" i="77" s="1"/>
  <c r="D17" i="77"/>
  <c r="E17" i="77" s="1"/>
  <c r="E16" i="77"/>
  <c r="D16" i="77"/>
  <c r="D15" i="77"/>
  <c r="E15" i="77" s="1"/>
  <c r="D14" i="77"/>
  <c r="E14" i="77" s="1"/>
  <c r="E13" i="77"/>
  <c r="D13" i="77"/>
  <c r="D12" i="77"/>
  <c r="E12" i="77" s="1"/>
  <c r="D11" i="77"/>
  <c r="E11" i="77" s="1"/>
  <c r="D10" i="77"/>
  <c r="E10" i="77" s="1"/>
  <c r="D9" i="77"/>
  <c r="E9" i="77" s="1"/>
  <c r="D8" i="77"/>
  <c r="E8" i="77" s="1"/>
  <c r="D7" i="77"/>
  <c r="E7" i="77" s="1"/>
  <c r="D6" i="77"/>
  <c r="E6" i="77" s="1"/>
  <c r="D5" i="77"/>
  <c r="E5" i="77" s="1"/>
  <c r="D4" i="77"/>
  <c r="E4" i="77" s="1"/>
  <c r="D64" i="75"/>
  <c r="B65" i="75"/>
  <c r="D65" i="75" s="1"/>
  <c r="E63" i="75"/>
  <c r="F63" i="75" s="1"/>
  <c r="G63" i="75" s="1"/>
  <c r="H63" i="75" s="1"/>
  <c r="I63" i="75" s="1"/>
  <c r="J63" i="75" s="1"/>
  <c r="K63" i="75" s="1"/>
  <c r="L63" i="75" s="1"/>
  <c r="M63" i="75" s="1"/>
  <c r="N63" i="75" s="1"/>
  <c r="O63" i="75" s="1"/>
  <c r="P63" i="75" s="1"/>
  <c r="Q63" i="75" s="1"/>
  <c r="R63" i="75" s="1"/>
  <c r="S63" i="75" s="1"/>
  <c r="T63" i="75" s="1"/>
  <c r="U63" i="75" s="1"/>
  <c r="V63" i="75" s="1"/>
  <c r="W63" i="75" s="1"/>
  <c r="X63" i="75" s="1"/>
  <c r="Y63" i="75" s="1"/>
  <c r="Z63" i="75" s="1"/>
  <c r="AA63" i="75" s="1"/>
  <c r="AB63" i="75" s="1"/>
  <c r="AC63" i="75" s="1"/>
  <c r="AD63" i="75" s="1"/>
  <c r="AE63" i="75" s="1"/>
  <c r="AF63" i="75" s="1"/>
  <c r="AG63" i="75" s="1"/>
  <c r="AH63" i="75" s="1"/>
  <c r="AI63" i="75" s="1"/>
  <c r="AJ63" i="75" s="1"/>
  <c r="AK63" i="75" s="1"/>
  <c r="AL63" i="75" s="1"/>
  <c r="AM63" i="75" s="1"/>
  <c r="AN63" i="75" s="1"/>
  <c r="AO63" i="75" s="1"/>
  <c r="AP63" i="75" s="1"/>
  <c r="AQ63" i="75" s="1"/>
  <c r="AR63" i="75" s="1"/>
  <c r="AS63" i="75" s="1"/>
  <c r="AT63" i="75" s="1"/>
  <c r="AU63" i="75" s="1"/>
  <c r="AV63" i="75" s="1"/>
  <c r="AW63" i="75" s="1"/>
  <c r="AX63" i="75" s="1"/>
  <c r="AY63" i="75" s="1"/>
  <c r="AZ63" i="75" s="1"/>
  <c r="BA63" i="75" s="1"/>
  <c r="BB63" i="75" s="1"/>
  <c r="BC63" i="75" s="1"/>
  <c r="BD63" i="75" s="1"/>
  <c r="BE63" i="75" s="1"/>
  <c r="BF63" i="75" s="1"/>
  <c r="BG63" i="75" s="1"/>
  <c r="BH63" i="75" s="1"/>
  <c r="BI63" i="75" s="1"/>
  <c r="BJ63" i="75" s="1"/>
  <c r="BK63" i="75" s="1"/>
  <c r="C51" i="76"/>
  <c r="B51" i="76"/>
  <c r="C50" i="76"/>
  <c r="B50" i="76"/>
  <c r="C49" i="76"/>
  <c r="B49" i="76"/>
  <c r="C48" i="76"/>
  <c r="B48" i="76"/>
  <c r="C47" i="76"/>
  <c r="B47" i="76"/>
  <c r="C46" i="76"/>
  <c r="B46" i="76"/>
  <c r="C45" i="76"/>
  <c r="B45" i="76"/>
  <c r="C44" i="76"/>
  <c r="B44" i="76"/>
  <c r="C43" i="76"/>
  <c r="B43" i="76"/>
  <c r="C42" i="76"/>
  <c r="B42" i="76"/>
  <c r="C41" i="76"/>
  <c r="B41" i="76"/>
  <c r="C40" i="76"/>
  <c r="B40" i="76"/>
  <c r="C39" i="76"/>
  <c r="C38" i="76"/>
  <c r="B38" i="76" s="1"/>
  <c r="C37" i="76"/>
  <c r="C36" i="76"/>
  <c r="B36" i="76" s="1"/>
  <c r="C35" i="76"/>
  <c r="C34" i="76"/>
  <c r="B34" i="76" s="1"/>
  <c r="C33" i="76"/>
  <c r="C32" i="76"/>
  <c r="B32" i="76" s="1"/>
  <c r="C31" i="76"/>
  <c r="C30" i="76"/>
  <c r="B30" i="76" s="1"/>
  <c r="C29" i="76"/>
  <c r="C28" i="76"/>
  <c r="B28" i="76" s="1"/>
  <c r="C27" i="76"/>
  <c r="C26" i="76"/>
  <c r="B26" i="76" s="1"/>
  <c r="C25" i="76"/>
  <c r="C24" i="76"/>
  <c r="B24" i="76" s="1"/>
  <c r="C23" i="76"/>
  <c r="C22" i="76"/>
  <c r="B22" i="76" s="1"/>
  <c r="C21" i="76"/>
  <c r="C20" i="76"/>
  <c r="B20" i="76" s="1"/>
  <c r="C19" i="76"/>
  <c r="C18" i="76"/>
  <c r="B18" i="76" s="1"/>
  <c r="C17" i="76"/>
  <c r="C16" i="76"/>
  <c r="B16" i="76" s="1"/>
  <c r="C15" i="76"/>
  <c r="C14" i="76"/>
  <c r="B14" i="76" s="1"/>
  <c r="C13" i="76"/>
  <c r="C12" i="76"/>
  <c r="B12" i="76" s="1"/>
  <c r="C11" i="76"/>
  <c r="C10" i="76"/>
  <c r="B10" i="76" s="1"/>
  <c r="C9" i="76"/>
  <c r="C8" i="76"/>
  <c r="B8" i="76" s="1"/>
  <c r="C7" i="76"/>
  <c r="C6" i="76"/>
  <c r="B6" i="76" s="1"/>
  <c r="C5" i="76"/>
  <c r="C4" i="76"/>
  <c r="B4" i="76" s="1"/>
  <c r="C2" i="76"/>
  <c r="B39" i="76" s="1"/>
  <c r="E3" i="75"/>
  <c r="B5" i="75"/>
  <c r="DT328" i="95" l="1"/>
  <c r="DT331" i="95" s="1"/>
  <c r="F158" i="36"/>
  <c r="F169" i="36"/>
  <c r="D42" i="74"/>
  <c r="F46" i="36"/>
  <c r="H32" i="74"/>
  <c r="H52" i="74"/>
  <c r="H43" i="74"/>
  <c r="H36" i="74"/>
  <c r="J36" i="74" s="1"/>
  <c r="H15" i="74"/>
  <c r="H42" i="74"/>
  <c r="J42" i="74" s="1"/>
  <c r="H30" i="74"/>
  <c r="H48" i="74"/>
  <c r="H26" i="74"/>
  <c r="H44" i="74"/>
  <c r="J44" i="74" s="1"/>
  <c r="H22" i="74"/>
  <c r="H49" i="74"/>
  <c r="H8" i="74"/>
  <c r="H41" i="74"/>
  <c r="J41" i="74" s="1"/>
  <c r="H37" i="74"/>
  <c r="J37" i="74" s="1"/>
  <c r="D43" i="74"/>
  <c r="D38" i="74"/>
  <c r="H14" i="74"/>
  <c r="H21" i="74"/>
  <c r="H25" i="74"/>
  <c r="H29" i="74"/>
  <c r="E38" i="74"/>
  <c r="H9" i="74"/>
  <c r="H16" i="74"/>
  <c r="H23" i="74"/>
  <c r="H27" i="74"/>
  <c r="H31" i="74"/>
  <c r="D41" i="74"/>
  <c r="H13" i="74"/>
  <c r="H20" i="74"/>
  <c r="H24" i="74"/>
  <c r="H28" i="74"/>
  <c r="E17" i="74"/>
  <c r="E33" i="74"/>
  <c r="E45" i="74"/>
  <c r="C10" i="74"/>
  <c r="E10" i="74"/>
  <c r="C17" i="74"/>
  <c r="C33" i="74"/>
  <c r="C45" i="74"/>
  <c r="C41" i="62"/>
  <c r="E41" i="62"/>
  <c r="F46" i="77"/>
  <c r="C46" i="77" s="1"/>
  <c r="J1" i="77"/>
  <c r="F41" i="77"/>
  <c r="C41" i="77" s="1"/>
  <c r="F49" i="77"/>
  <c r="C49" i="77" s="1"/>
  <c r="F42" i="77"/>
  <c r="C42" i="77" s="1"/>
  <c r="B42" i="77" s="1"/>
  <c r="F50" i="77"/>
  <c r="C50" i="77" s="1"/>
  <c r="F47" i="77"/>
  <c r="C47" i="77" s="1"/>
  <c r="B47" i="77" s="1"/>
  <c r="F43" i="77"/>
  <c r="C43" i="77" s="1"/>
  <c r="F45" i="77"/>
  <c r="C45" i="77" s="1"/>
  <c r="F51" i="77"/>
  <c r="C51" i="77" s="1"/>
  <c r="B66" i="75"/>
  <c r="B67" i="75" s="1"/>
  <c r="E67" i="75" s="1"/>
  <c r="E64" i="75"/>
  <c r="E65" i="75"/>
  <c r="B68" i="75"/>
  <c r="E68" i="75" s="1"/>
  <c r="D67" i="75"/>
  <c r="D66" i="75"/>
  <c r="B6" i="75"/>
  <c r="F3" i="75"/>
  <c r="B5" i="76"/>
  <c r="B7" i="76"/>
  <c r="F1" i="76" s="1"/>
  <c r="B9" i="76"/>
  <c r="B11" i="76"/>
  <c r="B13" i="76"/>
  <c r="B15" i="76"/>
  <c r="B17" i="76"/>
  <c r="B19" i="76"/>
  <c r="B21" i="76"/>
  <c r="B23" i="76"/>
  <c r="B25" i="76"/>
  <c r="B27" i="76"/>
  <c r="B29" i="76"/>
  <c r="B31" i="76"/>
  <c r="B33" i="76"/>
  <c r="B35" i="76"/>
  <c r="B37" i="76"/>
  <c r="B7" i="75"/>
  <c r="J43" i="74" l="1"/>
  <c r="J31" i="74"/>
  <c r="J30" i="74"/>
  <c r="D45" i="74"/>
  <c r="C55" i="74"/>
  <c r="J38" i="74"/>
  <c r="F7" i="36" s="1"/>
  <c r="B46" i="77"/>
  <c r="B43" i="77"/>
  <c r="B51" i="77"/>
  <c r="B50" i="77"/>
  <c r="F48" i="77"/>
  <c r="C48" i="77" s="1"/>
  <c r="B48" i="77" s="1"/>
  <c r="F44" i="77"/>
  <c r="C44" i="77" s="1"/>
  <c r="B44" i="77" s="1"/>
  <c r="F40" i="77"/>
  <c r="C40" i="77" s="1"/>
  <c r="B40" i="77" s="1"/>
  <c r="E66" i="75"/>
  <c r="B8" i="75"/>
  <c r="B69" i="75"/>
  <c r="F69" i="75" s="1"/>
  <c r="D68" i="75"/>
  <c r="F65" i="75"/>
  <c r="F66" i="75"/>
  <c r="F67" i="75"/>
  <c r="F64" i="75"/>
  <c r="F68" i="75"/>
  <c r="G3" i="75"/>
  <c r="B49" i="77" l="1"/>
  <c r="B45" i="77"/>
  <c r="B41" i="77"/>
  <c r="G70" i="75"/>
  <c r="G66" i="75"/>
  <c r="G67" i="75"/>
  <c r="G64" i="75"/>
  <c r="G65" i="75"/>
  <c r="G69" i="75"/>
  <c r="G68" i="75"/>
  <c r="B70" i="75"/>
  <c r="D69" i="75"/>
  <c r="E69" i="75"/>
  <c r="B9" i="75"/>
  <c r="H3" i="75"/>
  <c r="H67" i="75" l="1"/>
  <c r="H68" i="75"/>
  <c r="H64" i="75"/>
  <c r="H69" i="75"/>
  <c r="H4" i="75"/>
  <c r="H66" i="75"/>
  <c r="H65" i="75"/>
  <c r="H70" i="75"/>
  <c r="B10" i="75"/>
  <c r="B71" i="75"/>
  <c r="D70" i="75"/>
  <c r="E70" i="75"/>
  <c r="F70" i="75"/>
  <c r="I3" i="75"/>
  <c r="I4" i="75" l="1"/>
  <c r="I68" i="75"/>
  <c r="I64" i="75"/>
  <c r="I69" i="75"/>
  <c r="I65" i="75"/>
  <c r="I66" i="75"/>
  <c r="I70" i="75"/>
  <c r="I71" i="75"/>
  <c r="I5" i="75"/>
  <c r="I67" i="75"/>
  <c r="B11" i="75"/>
  <c r="B72" i="75"/>
  <c r="D71" i="75"/>
  <c r="E71" i="75"/>
  <c r="F71" i="75"/>
  <c r="G71" i="75"/>
  <c r="H71" i="75"/>
  <c r="J3" i="75"/>
  <c r="B73" i="75" l="1"/>
  <c r="D72" i="75"/>
  <c r="E72" i="75"/>
  <c r="F72" i="75"/>
  <c r="G72" i="75"/>
  <c r="H72" i="75"/>
  <c r="B12" i="75"/>
  <c r="J4" i="75"/>
  <c r="J5" i="75"/>
  <c r="J69" i="75"/>
  <c r="J65" i="75"/>
  <c r="J70" i="75"/>
  <c r="J66" i="75"/>
  <c r="J71" i="75"/>
  <c r="J67" i="75"/>
  <c r="J72" i="75"/>
  <c r="J6" i="75"/>
  <c r="J68" i="75"/>
  <c r="J64" i="75"/>
  <c r="I72" i="75"/>
  <c r="K3" i="75"/>
  <c r="B13" i="75" l="1"/>
  <c r="K5" i="75"/>
  <c r="K6" i="75"/>
  <c r="K70" i="75"/>
  <c r="K66" i="75"/>
  <c r="K7" i="75"/>
  <c r="K4" i="75"/>
  <c r="K71" i="75"/>
  <c r="K67" i="75"/>
  <c r="K68" i="75"/>
  <c r="K72" i="75"/>
  <c r="K64" i="75"/>
  <c r="K73" i="75"/>
  <c r="K65" i="75"/>
  <c r="K69" i="75"/>
  <c r="B74" i="75"/>
  <c r="D73" i="75"/>
  <c r="E73" i="75"/>
  <c r="F73" i="75"/>
  <c r="G73" i="75"/>
  <c r="H73" i="75"/>
  <c r="I73" i="75"/>
  <c r="J73" i="75"/>
  <c r="L3" i="75"/>
  <c r="B14" i="75" l="1"/>
  <c r="L6" i="75"/>
  <c r="L8" i="75"/>
  <c r="L7" i="75"/>
  <c r="L4" i="75"/>
  <c r="L71" i="75"/>
  <c r="L67" i="75"/>
  <c r="L5" i="75"/>
  <c r="L72" i="75"/>
  <c r="L68" i="75"/>
  <c r="L64" i="75"/>
  <c r="L73" i="75"/>
  <c r="L65" i="75"/>
  <c r="L69" i="75"/>
  <c r="L74" i="75"/>
  <c r="L70" i="75"/>
  <c r="L66" i="75"/>
  <c r="B75" i="75"/>
  <c r="L75" i="75" s="1"/>
  <c r="D74" i="75"/>
  <c r="E74" i="75"/>
  <c r="F74" i="75"/>
  <c r="G74" i="75"/>
  <c r="H74" i="75"/>
  <c r="I74" i="75"/>
  <c r="J74" i="75"/>
  <c r="K74" i="75"/>
  <c r="M3" i="75"/>
  <c r="M8" i="75" l="1"/>
  <c r="M9" i="75"/>
  <c r="M7" i="75"/>
  <c r="M4" i="75"/>
  <c r="M5" i="75"/>
  <c r="M72" i="75"/>
  <c r="M68" i="75"/>
  <c r="M64" i="75"/>
  <c r="M6" i="75"/>
  <c r="M73" i="75"/>
  <c r="M69" i="75"/>
  <c r="M65" i="75"/>
  <c r="M70" i="75"/>
  <c r="M74" i="75"/>
  <c r="M66" i="75"/>
  <c r="M75" i="75"/>
  <c r="M67" i="75"/>
  <c r="M71" i="75"/>
  <c r="B76" i="75"/>
  <c r="M76" i="75" s="1"/>
  <c r="D75" i="75"/>
  <c r="E75" i="75"/>
  <c r="F75" i="75"/>
  <c r="G75" i="75"/>
  <c r="H75" i="75"/>
  <c r="I75" i="75"/>
  <c r="J75" i="75"/>
  <c r="K75" i="75"/>
  <c r="B15" i="75"/>
  <c r="N3" i="75"/>
  <c r="N9" i="75" l="1"/>
  <c r="N7" i="75"/>
  <c r="N4" i="75"/>
  <c r="N10" i="75"/>
  <c r="N5" i="75"/>
  <c r="N6" i="75"/>
  <c r="N73" i="75"/>
  <c r="N69" i="75"/>
  <c r="N65" i="75"/>
  <c r="N74" i="75"/>
  <c r="N70" i="75"/>
  <c r="N66" i="75"/>
  <c r="N8" i="75"/>
  <c r="N75" i="75"/>
  <c r="N67" i="75"/>
  <c r="N64" i="75"/>
  <c r="N71" i="75"/>
  <c r="N68" i="75"/>
  <c r="N72" i="75"/>
  <c r="N76" i="75"/>
  <c r="B16" i="75"/>
  <c r="B77" i="75"/>
  <c r="N77" i="75" s="1"/>
  <c r="D76" i="75"/>
  <c r="E76" i="75"/>
  <c r="F76" i="75"/>
  <c r="G76" i="75"/>
  <c r="H76" i="75"/>
  <c r="I76" i="75"/>
  <c r="J76" i="75"/>
  <c r="K76" i="75"/>
  <c r="L76" i="75"/>
  <c r="O3" i="75"/>
  <c r="O10" i="75" l="1"/>
  <c r="O5" i="75"/>
  <c r="O11" i="75"/>
  <c r="O6" i="75"/>
  <c r="O74" i="75"/>
  <c r="O70" i="75"/>
  <c r="O66" i="75"/>
  <c r="O75" i="75"/>
  <c r="O71" i="75"/>
  <c r="O67" i="75"/>
  <c r="O7" i="75"/>
  <c r="O4" i="75"/>
  <c r="O72" i="75"/>
  <c r="O64" i="75"/>
  <c r="O68" i="75"/>
  <c r="O8" i="75"/>
  <c r="O77" i="75"/>
  <c r="O69" i="75"/>
  <c r="O9" i="75"/>
  <c r="O76" i="75"/>
  <c r="O73" i="75"/>
  <c r="O65" i="75"/>
  <c r="B17" i="75"/>
  <c r="B78" i="75"/>
  <c r="O78" i="75" s="1"/>
  <c r="D77" i="75"/>
  <c r="E77" i="75"/>
  <c r="F77" i="75"/>
  <c r="G77" i="75"/>
  <c r="H77" i="75"/>
  <c r="I77" i="75"/>
  <c r="J77" i="75"/>
  <c r="K77" i="75"/>
  <c r="L77" i="75"/>
  <c r="M77" i="75"/>
  <c r="P3" i="75"/>
  <c r="P11" i="75" l="1"/>
  <c r="P6" i="75"/>
  <c r="P8" i="75"/>
  <c r="P75" i="75"/>
  <c r="P71" i="75"/>
  <c r="P67" i="75"/>
  <c r="P76" i="75"/>
  <c r="P72" i="75"/>
  <c r="P68" i="75"/>
  <c r="P64" i="75"/>
  <c r="P12" i="75"/>
  <c r="P10" i="75"/>
  <c r="P77" i="75"/>
  <c r="P69" i="75"/>
  <c r="P65" i="75"/>
  <c r="P7" i="75"/>
  <c r="P4" i="75"/>
  <c r="P70" i="75"/>
  <c r="P9" i="75"/>
  <c r="P74" i="75"/>
  <c r="P66" i="75"/>
  <c r="P5" i="75"/>
  <c r="P73" i="75"/>
  <c r="P78" i="75"/>
  <c r="B79" i="75"/>
  <c r="D78" i="75"/>
  <c r="E78" i="75"/>
  <c r="F78" i="75"/>
  <c r="G78" i="75"/>
  <c r="H78" i="75"/>
  <c r="I78" i="75"/>
  <c r="J78" i="75"/>
  <c r="K78" i="75"/>
  <c r="L78" i="75"/>
  <c r="M78" i="75"/>
  <c r="N78" i="75"/>
  <c r="B18" i="75"/>
  <c r="Q3" i="75"/>
  <c r="B19" i="75" l="1"/>
  <c r="B80" i="75"/>
  <c r="D79" i="75"/>
  <c r="E79" i="75"/>
  <c r="F79" i="75"/>
  <c r="G79" i="75"/>
  <c r="H79" i="75"/>
  <c r="I79" i="75"/>
  <c r="J79" i="75"/>
  <c r="K79" i="75"/>
  <c r="L79" i="75"/>
  <c r="M79" i="75"/>
  <c r="N79" i="75"/>
  <c r="O79" i="75"/>
  <c r="P79" i="75"/>
  <c r="Q8" i="75"/>
  <c r="Q9" i="75"/>
  <c r="Q7" i="75"/>
  <c r="Q4" i="75"/>
  <c r="Q76" i="75"/>
  <c r="Q72" i="75"/>
  <c r="Q68" i="75"/>
  <c r="Q64" i="75"/>
  <c r="Q77" i="75"/>
  <c r="Q73" i="75"/>
  <c r="Q69" i="75"/>
  <c r="Q65" i="75"/>
  <c r="Q11" i="75"/>
  <c r="Q6" i="75"/>
  <c r="Q74" i="75"/>
  <c r="Q66" i="75"/>
  <c r="Q13" i="75"/>
  <c r="Q10" i="75"/>
  <c r="Q75" i="75"/>
  <c r="Q67" i="75"/>
  <c r="Q5" i="75"/>
  <c r="Q79" i="75"/>
  <c r="Q71" i="75"/>
  <c r="Q78" i="75"/>
  <c r="Q70" i="75"/>
  <c r="Q12" i="75"/>
  <c r="R3" i="75"/>
  <c r="B20" i="75" l="1"/>
  <c r="R9" i="75"/>
  <c r="R7" i="75"/>
  <c r="R4" i="75"/>
  <c r="R12" i="75"/>
  <c r="R10" i="75"/>
  <c r="R5" i="75"/>
  <c r="R77" i="75"/>
  <c r="R73" i="75"/>
  <c r="R69" i="75"/>
  <c r="R65" i="75"/>
  <c r="R8" i="75"/>
  <c r="R78" i="75"/>
  <c r="R74" i="75"/>
  <c r="R70" i="75"/>
  <c r="R66" i="75"/>
  <c r="R14" i="75"/>
  <c r="R79" i="75"/>
  <c r="R71" i="75"/>
  <c r="R11" i="75"/>
  <c r="R6" i="75"/>
  <c r="R64" i="75"/>
  <c r="R13" i="75"/>
  <c r="R76" i="75"/>
  <c r="R68" i="75"/>
  <c r="R75" i="75"/>
  <c r="R67" i="75"/>
  <c r="R80" i="75"/>
  <c r="R72" i="75"/>
  <c r="B81" i="75"/>
  <c r="D80" i="75"/>
  <c r="E80" i="75"/>
  <c r="F80" i="75"/>
  <c r="G80" i="75"/>
  <c r="H80" i="75"/>
  <c r="I80" i="75"/>
  <c r="J80" i="75"/>
  <c r="K80" i="75"/>
  <c r="L80" i="75"/>
  <c r="M80" i="75"/>
  <c r="N80" i="75"/>
  <c r="O80" i="75"/>
  <c r="P80" i="75"/>
  <c r="Q80" i="75"/>
  <c r="S3" i="75"/>
  <c r="S12" i="75" l="1"/>
  <c r="S10" i="75"/>
  <c r="S5" i="75"/>
  <c r="S13" i="75"/>
  <c r="S11" i="75"/>
  <c r="S6" i="75"/>
  <c r="S15" i="75"/>
  <c r="S8" i="75"/>
  <c r="S78" i="75"/>
  <c r="S74" i="75"/>
  <c r="S70" i="75"/>
  <c r="S66" i="75"/>
  <c r="S9" i="75"/>
  <c r="S7" i="75"/>
  <c r="S4" i="75"/>
  <c r="S79" i="75"/>
  <c r="S75" i="75"/>
  <c r="S71" i="75"/>
  <c r="S67" i="75"/>
  <c r="S76" i="75"/>
  <c r="S68" i="75"/>
  <c r="S65" i="75"/>
  <c r="S14" i="75"/>
  <c r="S77" i="75"/>
  <c r="S69" i="75"/>
  <c r="S81" i="75"/>
  <c r="S73" i="75"/>
  <c r="S80" i="75"/>
  <c r="S72" i="75"/>
  <c r="S64" i="75"/>
  <c r="B82" i="75"/>
  <c r="D81" i="75"/>
  <c r="E81" i="75"/>
  <c r="F81" i="75"/>
  <c r="G81" i="75"/>
  <c r="H81" i="75"/>
  <c r="I81" i="75"/>
  <c r="J81" i="75"/>
  <c r="K81" i="75"/>
  <c r="L81" i="75"/>
  <c r="M81" i="75"/>
  <c r="N81" i="75"/>
  <c r="O81" i="75"/>
  <c r="P81" i="75"/>
  <c r="Q81" i="75"/>
  <c r="R81" i="75"/>
  <c r="B21" i="75"/>
  <c r="T3" i="75"/>
  <c r="T16" i="75" l="1"/>
  <c r="T13" i="75"/>
  <c r="T11" i="75"/>
  <c r="T6" i="75"/>
  <c r="T15" i="75"/>
  <c r="T14" i="75"/>
  <c r="T8" i="75"/>
  <c r="T9" i="75"/>
  <c r="T7" i="75"/>
  <c r="T4" i="75"/>
  <c r="T79" i="75"/>
  <c r="T75" i="75"/>
  <c r="T71" i="75"/>
  <c r="T67" i="75"/>
  <c r="T12" i="75"/>
  <c r="T10" i="75"/>
  <c r="T5" i="75"/>
  <c r="T80" i="75"/>
  <c r="T76" i="75"/>
  <c r="T72" i="75"/>
  <c r="T68" i="75"/>
  <c r="T64" i="75"/>
  <c r="T81" i="75"/>
  <c r="T73" i="75"/>
  <c r="T65" i="75"/>
  <c r="T66" i="75"/>
  <c r="T78" i="75"/>
  <c r="T70" i="75"/>
  <c r="T77" i="75"/>
  <c r="T69" i="75"/>
  <c r="T82" i="75"/>
  <c r="T74" i="75"/>
  <c r="B22" i="75"/>
  <c r="B83" i="75"/>
  <c r="D82" i="75"/>
  <c r="E82" i="75"/>
  <c r="F82" i="75"/>
  <c r="G82" i="75"/>
  <c r="H82" i="75"/>
  <c r="I82" i="75"/>
  <c r="J82" i="75"/>
  <c r="K82" i="75"/>
  <c r="L82" i="75"/>
  <c r="M82" i="75"/>
  <c r="N82" i="75"/>
  <c r="O82" i="75"/>
  <c r="P82" i="75"/>
  <c r="Q82" i="75"/>
  <c r="R82" i="75"/>
  <c r="S82" i="75"/>
  <c r="U3" i="75"/>
  <c r="U17" i="75" l="1"/>
  <c r="U15" i="75"/>
  <c r="U14" i="75"/>
  <c r="U8" i="75"/>
  <c r="U9" i="75"/>
  <c r="U7" i="75"/>
  <c r="U4" i="75"/>
  <c r="U12" i="75"/>
  <c r="U10" i="75"/>
  <c r="U5" i="75"/>
  <c r="U80" i="75"/>
  <c r="U76" i="75"/>
  <c r="U72" i="75"/>
  <c r="U68" i="75"/>
  <c r="U64" i="75"/>
  <c r="U13" i="75"/>
  <c r="U11" i="75"/>
  <c r="U6" i="75"/>
  <c r="U81" i="75"/>
  <c r="U77" i="75"/>
  <c r="U73" i="75"/>
  <c r="U69" i="75"/>
  <c r="U65" i="75"/>
  <c r="U16" i="75"/>
  <c r="U78" i="75"/>
  <c r="U70" i="75"/>
  <c r="U82" i="75"/>
  <c r="U71" i="75"/>
  <c r="U83" i="75"/>
  <c r="U75" i="75"/>
  <c r="U67" i="75"/>
  <c r="U74" i="75"/>
  <c r="U66" i="75"/>
  <c r="U79" i="75"/>
  <c r="B84" i="75"/>
  <c r="D83" i="75"/>
  <c r="E83" i="75"/>
  <c r="F83" i="75"/>
  <c r="G83" i="75"/>
  <c r="H83" i="75"/>
  <c r="I83" i="75"/>
  <c r="J83" i="75"/>
  <c r="K83" i="75"/>
  <c r="L83" i="75"/>
  <c r="M83" i="75"/>
  <c r="N83" i="75"/>
  <c r="O83" i="75"/>
  <c r="P83" i="75"/>
  <c r="Q83" i="75"/>
  <c r="R83" i="75"/>
  <c r="S83" i="75"/>
  <c r="B23" i="75"/>
  <c r="T83" i="75"/>
  <c r="V3" i="75"/>
  <c r="V18" i="75" l="1"/>
  <c r="V9" i="75"/>
  <c r="V7" i="75"/>
  <c r="V4" i="75"/>
  <c r="V12" i="75"/>
  <c r="V10" i="75"/>
  <c r="V5" i="75"/>
  <c r="V13" i="75"/>
  <c r="V11" i="75"/>
  <c r="V6" i="75"/>
  <c r="V81" i="75"/>
  <c r="V77" i="75"/>
  <c r="V73" i="75"/>
  <c r="V69" i="75"/>
  <c r="V65" i="75"/>
  <c r="V14" i="75"/>
  <c r="V82" i="75"/>
  <c r="V78" i="75"/>
  <c r="V74" i="75"/>
  <c r="V70" i="75"/>
  <c r="V66" i="75"/>
  <c r="V15" i="75"/>
  <c r="V83" i="75"/>
  <c r="V75" i="75"/>
  <c r="V67" i="75"/>
  <c r="V17" i="75"/>
  <c r="V8" i="75"/>
  <c r="V79" i="75"/>
  <c r="V16" i="75"/>
  <c r="V84" i="75"/>
  <c r="V76" i="75"/>
  <c r="V80" i="75"/>
  <c r="V72" i="75"/>
  <c r="V64" i="75"/>
  <c r="V71" i="75"/>
  <c r="V68" i="75"/>
  <c r="B24" i="75"/>
  <c r="B85" i="75"/>
  <c r="D84" i="75"/>
  <c r="E84" i="75"/>
  <c r="F84" i="75"/>
  <c r="G84" i="75"/>
  <c r="H84" i="75"/>
  <c r="I84" i="75"/>
  <c r="J84" i="75"/>
  <c r="K84" i="75"/>
  <c r="L84" i="75"/>
  <c r="M84" i="75"/>
  <c r="N84" i="75"/>
  <c r="O84" i="75"/>
  <c r="P84" i="75"/>
  <c r="Q84" i="75"/>
  <c r="R84" i="75"/>
  <c r="S84" i="75"/>
  <c r="T84" i="75"/>
  <c r="U84" i="75"/>
  <c r="W3" i="75"/>
  <c r="B86" i="75" l="1"/>
  <c r="D85" i="75"/>
  <c r="E85" i="75"/>
  <c r="F85" i="75"/>
  <c r="G85" i="75"/>
  <c r="H85" i="75"/>
  <c r="I85" i="75"/>
  <c r="J85" i="75"/>
  <c r="K85" i="75"/>
  <c r="L85" i="75"/>
  <c r="M85" i="75"/>
  <c r="N85" i="75"/>
  <c r="O85" i="75"/>
  <c r="P85" i="75"/>
  <c r="Q85" i="75"/>
  <c r="R85" i="75"/>
  <c r="S85" i="75"/>
  <c r="T85" i="75"/>
  <c r="U85" i="75"/>
  <c r="B25" i="75"/>
  <c r="W12" i="75"/>
  <c r="W10" i="75"/>
  <c r="W5" i="75"/>
  <c r="W16" i="75"/>
  <c r="W13" i="75"/>
  <c r="W11" i="75"/>
  <c r="W6" i="75"/>
  <c r="W14" i="75"/>
  <c r="W82" i="75"/>
  <c r="W78" i="75"/>
  <c r="W74" i="75"/>
  <c r="W70" i="75"/>
  <c r="W66" i="75"/>
  <c r="W86" i="75"/>
  <c r="W83" i="75"/>
  <c r="W79" i="75"/>
  <c r="W75" i="75"/>
  <c r="W71" i="75"/>
  <c r="W67" i="75"/>
  <c r="W18" i="75"/>
  <c r="W9" i="75"/>
  <c r="W80" i="75"/>
  <c r="W72" i="75"/>
  <c r="W64" i="75"/>
  <c r="W4" i="75"/>
  <c r="W84" i="75"/>
  <c r="W76" i="75"/>
  <c r="W15" i="75"/>
  <c r="W81" i="75"/>
  <c r="W73" i="75"/>
  <c r="W65" i="75"/>
  <c r="W19" i="75"/>
  <c r="W17" i="75"/>
  <c r="W8" i="75"/>
  <c r="W85" i="75"/>
  <c r="W77" i="75"/>
  <c r="W69" i="75"/>
  <c r="W7" i="75"/>
  <c r="W68" i="75"/>
  <c r="V85" i="75"/>
  <c r="X3" i="75"/>
  <c r="B87" i="75" l="1"/>
  <c r="D86" i="75"/>
  <c r="E86" i="75"/>
  <c r="F86" i="75"/>
  <c r="G86" i="75"/>
  <c r="H86" i="75"/>
  <c r="I86" i="75"/>
  <c r="J86" i="75"/>
  <c r="K86" i="75"/>
  <c r="L86" i="75"/>
  <c r="M86" i="75"/>
  <c r="N86" i="75"/>
  <c r="O86" i="75"/>
  <c r="P86" i="75"/>
  <c r="Q86" i="75"/>
  <c r="R86" i="75"/>
  <c r="S86" i="75"/>
  <c r="T86" i="75"/>
  <c r="U86" i="75"/>
  <c r="V86" i="75"/>
  <c r="B26" i="75"/>
  <c r="X20" i="75"/>
  <c r="X16" i="75"/>
  <c r="X13" i="75"/>
  <c r="X11" i="75"/>
  <c r="X6" i="75"/>
  <c r="X19" i="75"/>
  <c r="X17" i="75"/>
  <c r="X15" i="75"/>
  <c r="X14" i="75"/>
  <c r="X8" i="75"/>
  <c r="X86" i="75"/>
  <c r="X83" i="75"/>
  <c r="X79" i="75"/>
  <c r="X75" i="75"/>
  <c r="X71" i="75"/>
  <c r="X67" i="75"/>
  <c r="X84" i="75"/>
  <c r="X80" i="75"/>
  <c r="X76" i="75"/>
  <c r="X72" i="75"/>
  <c r="X68" i="75"/>
  <c r="X64" i="75"/>
  <c r="X5" i="75"/>
  <c r="X85" i="75"/>
  <c r="X77" i="75"/>
  <c r="X69" i="75"/>
  <c r="X12" i="75"/>
  <c r="X10" i="75"/>
  <c r="X81" i="75"/>
  <c r="X73" i="75"/>
  <c r="X9" i="75"/>
  <c r="X78" i="75"/>
  <c r="X7" i="75"/>
  <c r="X4" i="75"/>
  <c r="X82" i="75"/>
  <c r="X74" i="75"/>
  <c r="X66" i="75"/>
  <c r="X65" i="75"/>
  <c r="X18" i="75"/>
  <c r="X70" i="75"/>
  <c r="Y3" i="75"/>
  <c r="B88" i="75" l="1"/>
  <c r="E87" i="75"/>
  <c r="D87" i="75"/>
  <c r="F87" i="75"/>
  <c r="G87" i="75"/>
  <c r="H87" i="75"/>
  <c r="I87" i="75"/>
  <c r="J87" i="75"/>
  <c r="K87" i="75"/>
  <c r="L87" i="75"/>
  <c r="M87" i="75"/>
  <c r="N87" i="75"/>
  <c r="O87" i="75"/>
  <c r="P87" i="75"/>
  <c r="Q87" i="75"/>
  <c r="R87" i="75"/>
  <c r="S87" i="75"/>
  <c r="T87" i="75"/>
  <c r="U87" i="75"/>
  <c r="V87" i="75"/>
  <c r="W87" i="75"/>
  <c r="X87" i="75"/>
  <c r="Y21" i="75"/>
  <c r="Y19" i="75"/>
  <c r="Y17" i="75"/>
  <c r="Y15" i="75"/>
  <c r="Y14" i="75"/>
  <c r="Y8" i="75"/>
  <c r="Y18" i="75"/>
  <c r="Y9" i="75"/>
  <c r="Y7" i="75"/>
  <c r="Y4" i="75"/>
  <c r="Y86" i="75"/>
  <c r="Y84" i="75"/>
  <c r="Y80" i="75"/>
  <c r="Y76" i="75"/>
  <c r="Y72" i="75"/>
  <c r="Y68" i="75"/>
  <c r="Y64" i="75"/>
  <c r="Y20" i="75"/>
  <c r="Y16" i="75"/>
  <c r="Y85" i="75"/>
  <c r="Y81" i="75"/>
  <c r="Y77" i="75"/>
  <c r="Y73" i="75"/>
  <c r="Y69" i="75"/>
  <c r="Y65" i="75"/>
  <c r="Y13" i="75"/>
  <c r="Y82" i="75"/>
  <c r="Y74" i="75"/>
  <c r="Y66" i="75"/>
  <c r="Y11" i="75"/>
  <c r="Y6" i="75"/>
  <c r="Y78" i="75"/>
  <c r="Y70" i="75"/>
  <c r="Y5" i="75"/>
  <c r="Y12" i="75"/>
  <c r="Y10" i="75"/>
  <c r="Y79" i="75"/>
  <c r="Y71" i="75"/>
  <c r="Y83" i="75"/>
  <c r="Y75" i="75"/>
  <c r="Y67" i="75"/>
  <c r="B27" i="75"/>
  <c r="Z3" i="75"/>
  <c r="Y88" i="75"/>
  <c r="Y87" i="75"/>
  <c r="B28" i="75" l="1"/>
  <c r="B89" i="75"/>
  <c r="Z89" i="75" s="1"/>
  <c r="D88" i="75"/>
  <c r="E88" i="75"/>
  <c r="F88" i="75"/>
  <c r="G88" i="75"/>
  <c r="H88" i="75"/>
  <c r="I88" i="75"/>
  <c r="J88" i="75"/>
  <c r="K88" i="75"/>
  <c r="L88" i="75"/>
  <c r="M88" i="75"/>
  <c r="N88" i="75"/>
  <c r="O88" i="75"/>
  <c r="P88" i="75"/>
  <c r="Q88" i="75"/>
  <c r="R88" i="75"/>
  <c r="S88" i="75"/>
  <c r="T88" i="75"/>
  <c r="U88" i="75"/>
  <c r="V88" i="75"/>
  <c r="W88" i="75"/>
  <c r="X88" i="75"/>
  <c r="Z22" i="75"/>
  <c r="Z18" i="75"/>
  <c r="Z9" i="75"/>
  <c r="Z7" i="75"/>
  <c r="Z4" i="75"/>
  <c r="Z86" i="75"/>
  <c r="Z12" i="75"/>
  <c r="Z10" i="75"/>
  <c r="Z5" i="75"/>
  <c r="Z20" i="75"/>
  <c r="Z16" i="75"/>
  <c r="Z85" i="75"/>
  <c r="Z81" i="75"/>
  <c r="Z77" i="75"/>
  <c r="Z73" i="75"/>
  <c r="Z69" i="75"/>
  <c r="Z65" i="75"/>
  <c r="Z21" i="75"/>
  <c r="Z19" i="75"/>
  <c r="Z17" i="75"/>
  <c r="Z15" i="75"/>
  <c r="Z8" i="75"/>
  <c r="Z82" i="75"/>
  <c r="Z78" i="75"/>
  <c r="Z74" i="75"/>
  <c r="Z70" i="75"/>
  <c r="Z66" i="75"/>
  <c r="Z79" i="75"/>
  <c r="Z71" i="75"/>
  <c r="Z14" i="75"/>
  <c r="Z83" i="75"/>
  <c r="Z67" i="75"/>
  <c r="Z13" i="75"/>
  <c r="Z80" i="75"/>
  <c r="Z72" i="75"/>
  <c r="Z11" i="75"/>
  <c r="Z6" i="75"/>
  <c r="Z84" i="75"/>
  <c r="Z76" i="75"/>
  <c r="Z68" i="75"/>
  <c r="Z75" i="75"/>
  <c r="Z64" i="75"/>
  <c r="AA3" i="75"/>
  <c r="Z88" i="75"/>
  <c r="Z87" i="75"/>
  <c r="AA12" i="75" l="1"/>
  <c r="AA10" i="75"/>
  <c r="AA5" i="75"/>
  <c r="AA23" i="75"/>
  <c r="AA20" i="75"/>
  <c r="AA16" i="75"/>
  <c r="AA13" i="75"/>
  <c r="AA11" i="75"/>
  <c r="AA6" i="75"/>
  <c r="AA21" i="75"/>
  <c r="AA19" i="75"/>
  <c r="AA17" i="75"/>
  <c r="AA15" i="75"/>
  <c r="AA8" i="75"/>
  <c r="AA82" i="75"/>
  <c r="AA78" i="75"/>
  <c r="AA74" i="75"/>
  <c r="AA70" i="75"/>
  <c r="AA66" i="75"/>
  <c r="AA22" i="75"/>
  <c r="AA18" i="75"/>
  <c r="AA9" i="75"/>
  <c r="AA7" i="75"/>
  <c r="AA4" i="75"/>
  <c r="AA83" i="75"/>
  <c r="AA79" i="75"/>
  <c r="AA75" i="75"/>
  <c r="AA71" i="75"/>
  <c r="AA67" i="75"/>
  <c r="AA84" i="75"/>
  <c r="AA76" i="75"/>
  <c r="AA68" i="75"/>
  <c r="AA72" i="75"/>
  <c r="AA64" i="75"/>
  <c r="AA14" i="75"/>
  <c r="AA86" i="75"/>
  <c r="AA81" i="75"/>
  <c r="AA73" i="75"/>
  <c r="AA65" i="75"/>
  <c r="AA80" i="75"/>
  <c r="AA85" i="75"/>
  <c r="AA77" i="75"/>
  <c r="AA69" i="75"/>
  <c r="B29" i="75"/>
  <c r="E89" i="75"/>
  <c r="B90" i="75"/>
  <c r="AA90" i="75" s="1"/>
  <c r="D89" i="75"/>
  <c r="F89" i="75"/>
  <c r="G89" i="75"/>
  <c r="H89" i="75"/>
  <c r="I89" i="75"/>
  <c r="J89" i="75"/>
  <c r="K89" i="75"/>
  <c r="L89" i="75"/>
  <c r="M89" i="75"/>
  <c r="N89" i="75"/>
  <c r="O89" i="75"/>
  <c r="P89" i="75"/>
  <c r="Q89" i="75"/>
  <c r="R89" i="75"/>
  <c r="S89" i="75"/>
  <c r="T89" i="75"/>
  <c r="U89" i="75"/>
  <c r="V89" i="75"/>
  <c r="W89" i="75"/>
  <c r="X89" i="75"/>
  <c r="Y89" i="75"/>
  <c r="AB3" i="75"/>
  <c r="AA89" i="75"/>
  <c r="AA88" i="75"/>
  <c r="AA87" i="75"/>
  <c r="AB23" i="75" l="1"/>
  <c r="AB20" i="75"/>
  <c r="AB16" i="75"/>
  <c r="AB13" i="75"/>
  <c r="AB11" i="75"/>
  <c r="AB6" i="75"/>
  <c r="AB21" i="75"/>
  <c r="AB19" i="75"/>
  <c r="AB17" i="75"/>
  <c r="AB15" i="75"/>
  <c r="AB14" i="75"/>
  <c r="AB8" i="75"/>
  <c r="AB22" i="75"/>
  <c r="AB18" i="75"/>
  <c r="AB9" i="75"/>
  <c r="AB7" i="75"/>
  <c r="AB4" i="75"/>
  <c r="AB83" i="75"/>
  <c r="AB79" i="75"/>
  <c r="AB75" i="75"/>
  <c r="AB71" i="75"/>
  <c r="AB67" i="75"/>
  <c r="AB24" i="75"/>
  <c r="AB12" i="75"/>
  <c r="AB10" i="75"/>
  <c r="AB5" i="75"/>
  <c r="AB84" i="75"/>
  <c r="AB80" i="75"/>
  <c r="AB76" i="75"/>
  <c r="AB72" i="75"/>
  <c r="AB68" i="75"/>
  <c r="AB64" i="75"/>
  <c r="AB86" i="75"/>
  <c r="AB81" i="75"/>
  <c r="AB73" i="75"/>
  <c r="AB65" i="75"/>
  <c r="AB85" i="75"/>
  <c r="AB77" i="75"/>
  <c r="AB69" i="75"/>
  <c r="AB82" i="75"/>
  <c r="AB74" i="75"/>
  <c r="AB78" i="75"/>
  <c r="AB70" i="75"/>
  <c r="AB66" i="75"/>
  <c r="B91" i="75"/>
  <c r="AB91" i="75" s="1"/>
  <c r="I90" i="75"/>
  <c r="G90" i="75"/>
  <c r="D90" i="75"/>
  <c r="H90" i="75"/>
  <c r="E90" i="75"/>
  <c r="F90" i="75"/>
  <c r="J90" i="75"/>
  <c r="K90" i="75"/>
  <c r="L90" i="75"/>
  <c r="M90" i="75"/>
  <c r="N90" i="75"/>
  <c r="O90" i="75"/>
  <c r="P90" i="75"/>
  <c r="Q90" i="75"/>
  <c r="R90" i="75"/>
  <c r="S90" i="75"/>
  <c r="T90" i="75"/>
  <c r="U90" i="75"/>
  <c r="V90" i="75"/>
  <c r="W90" i="75"/>
  <c r="X90" i="75"/>
  <c r="Y90" i="75"/>
  <c r="Z90" i="75"/>
  <c r="B30" i="75"/>
  <c r="AC3" i="75"/>
  <c r="AB87" i="75"/>
  <c r="AB88" i="75"/>
  <c r="AB89" i="75"/>
  <c r="AB90" i="75"/>
  <c r="AC21" i="75" l="1"/>
  <c r="AC19" i="75"/>
  <c r="AC17" i="75"/>
  <c r="AC15" i="75"/>
  <c r="AC14" i="75"/>
  <c r="AC8" i="75"/>
  <c r="AC22" i="75"/>
  <c r="AC18" i="75"/>
  <c r="AC9" i="75"/>
  <c r="AC7" i="75"/>
  <c r="AC4" i="75"/>
  <c r="AC86" i="75"/>
  <c r="AC24" i="75"/>
  <c r="AC12" i="75"/>
  <c r="AC10" i="75"/>
  <c r="AC5" i="75"/>
  <c r="AC84" i="75"/>
  <c r="AC80" i="75"/>
  <c r="AC76" i="75"/>
  <c r="AC72" i="75"/>
  <c r="AC68" i="75"/>
  <c r="AC64" i="75"/>
  <c r="AC25" i="75"/>
  <c r="AC23" i="75"/>
  <c r="AC13" i="75"/>
  <c r="AC11" i="75"/>
  <c r="AC6" i="75"/>
  <c r="AC85" i="75"/>
  <c r="AC81" i="75"/>
  <c r="AC77" i="75"/>
  <c r="AC73" i="75"/>
  <c r="AC69" i="75"/>
  <c r="AC65" i="75"/>
  <c r="AC20" i="75"/>
  <c r="AC78" i="75"/>
  <c r="AC70" i="75"/>
  <c r="AC16" i="75"/>
  <c r="AC74" i="75"/>
  <c r="AC79" i="75"/>
  <c r="AC83" i="75"/>
  <c r="AC75" i="75"/>
  <c r="AC67" i="75"/>
  <c r="AC82" i="75"/>
  <c r="AC66" i="75"/>
  <c r="AC71" i="75"/>
  <c r="B92" i="75"/>
  <c r="G91" i="75"/>
  <c r="F91" i="75"/>
  <c r="H91" i="75"/>
  <c r="D91" i="75"/>
  <c r="E91" i="75"/>
  <c r="I91" i="75"/>
  <c r="J91" i="75"/>
  <c r="K91" i="75"/>
  <c r="L91" i="75"/>
  <c r="M91" i="75"/>
  <c r="N91" i="75"/>
  <c r="O91" i="75"/>
  <c r="P91" i="75"/>
  <c r="Q91" i="75"/>
  <c r="R91" i="75"/>
  <c r="S91" i="75"/>
  <c r="T91" i="75"/>
  <c r="U91" i="75"/>
  <c r="V91" i="75"/>
  <c r="W91" i="75"/>
  <c r="X91" i="75"/>
  <c r="Y91" i="75"/>
  <c r="Z91" i="75"/>
  <c r="AA91" i="75"/>
  <c r="B31" i="75"/>
  <c r="AD3" i="75"/>
  <c r="AC92" i="75"/>
  <c r="AC88" i="75"/>
  <c r="AC89" i="75"/>
  <c r="AC90" i="75"/>
  <c r="AC87" i="75"/>
  <c r="AC91" i="75"/>
  <c r="AD22" i="75" l="1"/>
  <c r="AD18" i="75"/>
  <c r="AD9" i="75"/>
  <c r="AD7" i="75"/>
  <c r="AD4" i="75"/>
  <c r="AD86" i="75"/>
  <c r="AD24" i="75"/>
  <c r="AD12" i="75"/>
  <c r="AD10" i="75"/>
  <c r="AD5" i="75"/>
  <c r="AD25" i="75"/>
  <c r="AD23" i="75"/>
  <c r="AD13" i="75"/>
  <c r="AD11" i="75"/>
  <c r="AD6" i="75"/>
  <c r="AD85" i="75"/>
  <c r="AD81" i="75"/>
  <c r="AD77" i="75"/>
  <c r="AD73" i="75"/>
  <c r="AD69" i="75"/>
  <c r="AD65" i="75"/>
  <c r="AD26" i="75"/>
  <c r="AD14" i="75"/>
  <c r="AD82" i="75"/>
  <c r="AD78" i="75"/>
  <c r="AD74" i="75"/>
  <c r="AD70" i="75"/>
  <c r="AD66" i="75"/>
  <c r="AD19" i="75"/>
  <c r="AD17" i="75"/>
  <c r="AD8" i="75"/>
  <c r="AD83" i="75"/>
  <c r="AD75" i="75"/>
  <c r="AD67" i="75"/>
  <c r="AD64" i="75"/>
  <c r="AD84" i="75"/>
  <c r="AD76" i="75"/>
  <c r="AD68" i="75"/>
  <c r="AD16" i="75"/>
  <c r="AD80" i="75"/>
  <c r="AD72" i="75"/>
  <c r="AD21" i="75"/>
  <c r="AD15" i="75"/>
  <c r="AD79" i="75"/>
  <c r="AD71" i="75"/>
  <c r="AD20" i="75"/>
  <c r="B93" i="75"/>
  <c r="D92" i="75"/>
  <c r="G92" i="75"/>
  <c r="E92" i="75"/>
  <c r="F92" i="75"/>
  <c r="H92" i="75"/>
  <c r="I92" i="75"/>
  <c r="J92" i="75"/>
  <c r="K92" i="75"/>
  <c r="L92" i="75"/>
  <c r="M92" i="75"/>
  <c r="N92" i="75"/>
  <c r="O92" i="75"/>
  <c r="P92" i="75"/>
  <c r="Q92" i="75"/>
  <c r="R92" i="75"/>
  <c r="S92" i="75"/>
  <c r="T92" i="75"/>
  <c r="U92" i="75"/>
  <c r="V92" i="75"/>
  <c r="W92" i="75"/>
  <c r="X92" i="75"/>
  <c r="Y92" i="75"/>
  <c r="Z92" i="75"/>
  <c r="AA92" i="75"/>
  <c r="AB92" i="75"/>
  <c r="B32" i="75"/>
  <c r="AE3" i="75"/>
  <c r="AD93" i="75"/>
  <c r="AD91" i="75"/>
  <c r="AD92" i="75"/>
  <c r="AD89" i="75"/>
  <c r="AD90" i="75"/>
  <c r="AD88" i="75"/>
  <c r="AD87" i="75"/>
  <c r="B94" i="75" l="1"/>
  <c r="D93" i="75"/>
  <c r="F93" i="75"/>
  <c r="E93" i="75"/>
  <c r="G93" i="75"/>
  <c r="H93" i="75"/>
  <c r="I93" i="75"/>
  <c r="J93" i="75"/>
  <c r="K93" i="75"/>
  <c r="L93" i="75"/>
  <c r="M93" i="75"/>
  <c r="N93" i="75"/>
  <c r="O93" i="75"/>
  <c r="P93" i="75"/>
  <c r="Q93" i="75"/>
  <c r="R93" i="75"/>
  <c r="S93" i="75"/>
  <c r="T93" i="75"/>
  <c r="U93" i="75"/>
  <c r="V93" i="75"/>
  <c r="W93" i="75"/>
  <c r="X93" i="75"/>
  <c r="Y93" i="75"/>
  <c r="Z93" i="75"/>
  <c r="AA93" i="75"/>
  <c r="AB93" i="75"/>
  <c r="AC93" i="75"/>
  <c r="AE24" i="75"/>
  <c r="AE12" i="75"/>
  <c r="AE10" i="75"/>
  <c r="AE5" i="75"/>
  <c r="AE25" i="75"/>
  <c r="AE23" i="75"/>
  <c r="AE20" i="75"/>
  <c r="AE16" i="75"/>
  <c r="AE13" i="75"/>
  <c r="AE11" i="75"/>
  <c r="AE6" i="75"/>
  <c r="AE26" i="75"/>
  <c r="AE14" i="75"/>
  <c r="AE82" i="75"/>
  <c r="AE78" i="75"/>
  <c r="AE74" i="75"/>
  <c r="AE70" i="75"/>
  <c r="AE66" i="75"/>
  <c r="AE86" i="75"/>
  <c r="AE83" i="75"/>
  <c r="AE79" i="75"/>
  <c r="AE75" i="75"/>
  <c r="AE71" i="75"/>
  <c r="AE67" i="75"/>
  <c r="AE7" i="75"/>
  <c r="AE4" i="75"/>
  <c r="AE80" i="75"/>
  <c r="AE72" i="75"/>
  <c r="AE64" i="75"/>
  <c r="AE9" i="75"/>
  <c r="AE84" i="75"/>
  <c r="AE68" i="75"/>
  <c r="AE22" i="75"/>
  <c r="AE21" i="75"/>
  <c r="AE15" i="75"/>
  <c r="AE85" i="75"/>
  <c r="AE77" i="75"/>
  <c r="AE69" i="75"/>
  <c r="AE27" i="75"/>
  <c r="AE18" i="75"/>
  <c r="AE76" i="75"/>
  <c r="AE19" i="75"/>
  <c r="AE17" i="75"/>
  <c r="AE8" i="75"/>
  <c r="AE81" i="75"/>
  <c r="AE73" i="75"/>
  <c r="AE65" i="75"/>
  <c r="B33" i="75"/>
  <c r="AF3" i="75"/>
  <c r="AE91" i="75"/>
  <c r="AE92" i="75"/>
  <c r="AE90" i="75"/>
  <c r="AE93" i="75"/>
  <c r="AE88" i="75"/>
  <c r="AE87" i="75"/>
  <c r="AE89" i="75"/>
  <c r="B95" i="75" l="1"/>
  <c r="D94" i="75"/>
  <c r="E94" i="75"/>
  <c r="F94" i="75"/>
  <c r="G94" i="75"/>
  <c r="H94" i="75"/>
  <c r="I94" i="75"/>
  <c r="J94" i="75"/>
  <c r="K94" i="75"/>
  <c r="L94" i="75"/>
  <c r="M94" i="75"/>
  <c r="N94" i="75"/>
  <c r="O94" i="75"/>
  <c r="P94" i="75"/>
  <c r="Q94" i="75"/>
  <c r="R94" i="75"/>
  <c r="S94" i="75"/>
  <c r="T94" i="75"/>
  <c r="U94" i="75"/>
  <c r="V94" i="75"/>
  <c r="W94" i="75"/>
  <c r="X94" i="75"/>
  <c r="Y94" i="75"/>
  <c r="Z94" i="75"/>
  <c r="AA94" i="75"/>
  <c r="AB94" i="75"/>
  <c r="AC94" i="75"/>
  <c r="AD94" i="75"/>
  <c r="AE94" i="75"/>
  <c r="AF25" i="75"/>
  <c r="AF23" i="75"/>
  <c r="AF20" i="75"/>
  <c r="AF16" i="75"/>
  <c r="AF13" i="75"/>
  <c r="AF11" i="75"/>
  <c r="AF6" i="75"/>
  <c r="AF28" i="75"/>
  <c r="AF26" i="75"/>
  <c r="AF21" i="75"/>
  <c r="AF19" i="75"/>
  <c r="AF17" i="75"/>
  <c r="AF15" i="75"/>
  <c r="AF14" i="75"/>
  <c r="AF8" i="75"/>
  <c r="AF86" i="75"/>
  <c r="AF83" i="75"/>
  <c r="AF79" i="75"/>
  <c r="AF75" i="75"/>
  <c r="AF71" i="75"/>
  <c r="AF67" i="75"/>
  <c r="AF84" i="75"/>
  <c r="AF80" i="75"/>
  <c r="AF76" i="75"/>
  <c r="AF72" i="75"/>
  <c r="AF68" i="75"/>
  <c r="AF64" i="75"/>
  <c r="AF27" i="75"/>
  <c r="AF22" i="75"/>
  <c r="AF12" i="75"/>
  <c r="AF10" i="75"/>
  <c r="AF85" i="75"/>
  <c r="AF77" i="75"/>
  <c r="AF69" i="75"/>
  <c r="AF5" i="75"/>
  <c r="AF78" i="75"/>
  <c r="AF70" i="75"/>
  <c r="AF18" i="75"/>
  <c r="AF9" i="75"/>
  <c r="AF82" i="75"/>
  <c r="AF74" i="75"/>
  <c r="AF66" i="75"/>
  <c r="AF24" i="75"/>
  <c r="AF81" i="75"/>
  <c r="AF73" i="75"/>
  <c r="AF65" i="75"/>
  <c r="AF7" i="75"/>
  <c r="AF4" i="75"/>
  <c r="B34" i="75"/>
  <c r="AG3" i="75"/>
  <c r="AF91" i="75"/>
  <c r="AF92" i="75"/>
  <c r="AF93" i="75"/>
  <c r="AF87" i="75"/>
  <c r="AF88" i="75"/>
  <c r="AF94" i="75"/>
  <c r="AF89" i="75"/>
  <c r="AF90" i="75"/>
  <c r="AF95" i="75"/>
  <c r="AG28" i="75" l="1"/>
  <c r="AG26" i="75"/>
  <c r="AG21" i="75"/>
  <c r="AG19" i="75"/>
  <c r="AG17" i="75"/>
  <c r="AG15" i="75"/>
  <c r="AG14" i="75"/>
  <c r="AG8" i="75"/>
  <c r="AG85" i="75"/>
  <c r="AG29" i="75"/>
  <c r="AG27" i="75"/>
  <c r="AG22" i="75"/>
  <c r="AG18" i="75"/>
  <c r="AG9" i="75"/>
  <c r="AG7" i="75"/>
  <c r="AG4" i="75"/>
  <c r="AG86" i="75"/>
  <c r="AG84" i="75"/>
  <c r="AG80" i="75"/>
  <c r="AG76" i="75"/>
  <c r="AG72" i="75"/>
  <c r="AG68" i="75"/>
  <c r="AG64" i="75"/>
  <c r="AG24" i="75"/>
  <c r="AG20" i="75"/>
  <c r="AG16" i="75"/>
  <c r="AG81" i="75"/>
  <c r="AG77" i="75"/>
  <c r="AG73" i="75"/>
  <c r="AG69" i="75"/>
  <c r="AG65" i="75"/>
  <c r="AG11" i="75"/>
  <c r="AG6" i="75"/>
  <c r="AG82" i="75"/>
  <c r="AG74" i="75"/>
  <c r="AG66" i="75"/>
  <c r="AG12" i="75"/>
  <c r="AG83" i="75"/>
  <c r="AG75" i="75"/>
  <c r="AG67" i="75"/>
  <c r="AG25" i="75"/>
  <c r="AG5" i="75"/>
  <c r="AG79" i="75"/>
  <c r="AG71" i="75"/>
  <c r="AG23" i="75"/>
  <c r="AG13" i="75"/>
  <c r="AG78" i="75"/>
  <c r="AG70" i="75"/>
  <c r="AG10" i="75"/>
  <c r="B35" i="75"/>
  <c r="B36" i="75" s="1"/>
  <c r="B37" i="75" s="1"/>
  <c r="B38" i="75" s="1"/>
  <c r="B96" i="75"/>
  <c r="B97" i="75" s="1"/>
  <c r="E95" i="75"/>
  <c r="D95" i="75"/>
  <c r="F95" i="75"/>
  <c r="G95" i="75"/>
  <c r="H95" i="75"/>
  <c r="I95" i="75"/>
  <c r="J95" i="75"/>
  <c r="K95" i="75"/>
  <c r="L95" i="75"/>
  <c r="M95" i="75"/>
  <c r="N95" i="75"/>
  <c r="O95" i="75"/>
  <c r="P95" i="75"/>
  <c r="Q95" i="75"/>
  <c r="R95" i="75"/>
  <c r="S95" i="75"/>
  <c r="T95" i="75"/>
  <c r="U95" i="75"/>
  <c r="V95" i="75"/>
  <c r="W95" i="75"/>
  <c r="X95" i="75"/>
  <c r="Y95" i="75"/>
  <c r="Z95" i="75"/>
  <c r="AA95" i="75"/>
  <c r="AB95" i="75"/>
  <c r="AC95" i="75"/>
  <c r="AD95" i="75"/>
  <c r="AE95" i="75"/>
  <c r="AH3" i="75"/>
  <c r="AG92" i="75"/>
  <c r="AG93" i="75"/>
  <c r="AG94" i="75"/>
  <c r="AG88" i="75"/>
  <c r="AG89" i="75"/>
  <c r="AG91" i="75"/>
  <c r="AG90" i="75"/>
  <c r="AG87" i="75"/>
  <c r="AG95" i="75"/>
  <c r="AH97" i="75" l="1"/>
  <c r="B98" i="75"/>
  <c r="D97" i="75"/>
  <c r="E97" i="75"/>
  <c r="F97" i="75"/>
  <c r="G97" i="75"/>
  <c r="H97" i="75"/>
  <c r="I97" i="75"/>
  <c r="J97" i="75"/>
  <c r="K97" i="75"/>
  <c r="L97" i="75"/>
  <c r="M97" i="75"/>
  <c r="N97" i="75"/>
  <c r="O97" i="75"/>
  <c r="P97" i="75"/>
  <c r="Q97" i="75"/>
  <c r="R97" i="75"/>
  <c r="S97" i="75"/>
  <c r="T97" i="75"/>
  <c r="U97" i="75"/>
  <c r="V97" i="75"/>
  <c r="W97" i="75"/>
  <c r="X97" i="75"/>
  <c r="Y97" i="75"/>
  <c r="Z97" i="75"/>
  <c r="AA97" i="75"/>
  <c r="AB97" i="75"/>
  <c r="AC97" i="75"/>
  <c r="AD97" i="75"/>
  <c r="AE97" i="75"/>
  <c r="AF97" i="75"/>
  <c r="B39" i="75"/>
  <c r="AG97" i="75"/>
  <c r="AH29" i="75"/>
  <c r="AH27" i="75"/>
  <c r="AH22" i="75"/>
  <c r="AH18" i="75"/>
  <c r="AH9" i="75"/>
  <c r="AH7" i="75"/>
  <c r="AH4" i="75"/>
  <c r="AH86" i="75"/>
  <c r="AH30" i="75"/>
  <c r="AH24" i="75"/>
  <c r="AH12" i="75"/>
  <c r="AH10" i="75"/>
  <c r="AH5" i="75"/>
  <c r="AH20" i="75"/>
  <c r="AH16" i="75"/>
  <c r="AH81" i="75"/>
  <c r="AH77" i="75"/>
  <c r="AH73" i="75"/>
  <c r="AH69" i="75"/>
  <c r="AH65" i="75"/>
  <c r="AH25" i="75"/>
  <c r="AH23" i="75"/>
  <c r="AH28" i="75"/>
  <c r="AH21" i="75"/>
  <c r="AH19" i="75"/>
  <c r="AH17" i="75"/>
  <c r="AH15" i="75"/>
  <c r="AH8" i="75"/>
  <c r="AH85" i="75"/>
  <c r="AH82" i="75"/>
  <c r="AH78" i="75"/>
  <c r="AH74" i="75"/>
  <c r="AH70" i="75"/>
  <c r="AH66" i="75"/>
  <c r="AH26" i="75"/>
  <c r="AH14" i="75"/>
  <c r="AH79" i="75"/>
  <c r="AH71" i="75"/>
  <c r="AH75" i="75"/>
  <c r="AH13" i="75"/>
  <c r="AH84" i="75"/>
  <c r="AH76" i="75"/>
  <c r="AH68" i="75"/>
  <c r="AH83" i="75"/>
  <c r="AH67" i="75"/>
  <c r="AH11" i="75"/>
  <c r="AH6" i="75"/>
  <c r="AH80" i="75"/>
  <c r="AH72" i="75"/>
  <c r="AH64" i="75"/>
  <c r="E96" i="75"/>
  <c r="D96" i="75"/>
  <c r="F96" i="75"/>
  <c r="G96" i="75"/>
  <c r="H96" i="75"/>
  <c r="I96" i="75"/>
  <c r="J96" i="75"/>
  <c r="K96" i="75"/>
  <c r="L96" i="75"/>
  <c r="M96" i="75"/>
  <c r="N96" i="75"/>
  <c r="O96" i="75"/>
  <c r="P96" i="75"/>
  <c r="Q96" i="75"/>
  <c r="R96" i="75"/>
  <c r="S96" i="75"/>
  <c r="T96" i="75"/>
  <c r="U96" i="75"/>
  <c r="V96" i="75"/>
  <c r="W96" i="75"/>
  <c r="X96" i="75"/>
  <c r="Y96" i="75"/>
  <c r="Z96" i="75"/>
  <c r="AA96" i="75"/>
  <c r="AB96" i="75"/>
  <c r="AC96" i="75"/>
  <c r="AD96" i="75"/>
  <c r="AE96" i="75"/>
  <c r="AF96" i="75"/>
  <c r="AG96" i="75"/>
  <c r="AI3" i="75"/>
  <c r="AH93" i="75"/>
  <c r="AH94" i="75"/>
  <c r="AH91" i="75"/>
  <c r="AH89" i="75"/>
  <c r="AH90" i="75"/>
  <c r="AH87" i="75"/>
  <c r="AH88" i="75"/>
  <c r="AH96" i="75"/>
  <c r="AH92" i="75"/>
  <c r="AH95" i="75"/>
  <c r="AI97" i="75" l="1"/>
  <c r="AI98" i="75"/>
  <c r="B40" i="75"/>
  <c r="B99" i="75"/>
  <c r="D98" i="75"/>
  <c r="E98" i="75"/>
  <c r="F98" i="75"/>
  <c r="G98" i="75"/>
  <c r="H98" i="75"/>
  <c r="I98" i="75"/>
  <c r="J98" i="75"/>
  <c r="K98" i="75"/>
  <c r="L98" i="75"/>
  <c r="M98" i="75"/>
  <c r="N98" i="75"/>
  <c r="O98" i="75"/>
  <c r="P98" i="75"/>
  <c r="Q98" i="75"/>
  <c r="R98" i="75"/>
  <c r="S98" i="75"/>
  <c r="T98" i="75"/>
  <c r="U98" i="75"/>
  <c r="V98" i="75"/>
  <c r="W98" i="75"/>
  <c r="X98" i="75"/>
  <c r="Y98" i="75"/>
  <c r="Z98" i="75"/>
  <c r="AA98" i="75"/>
  <c r="AB98" i="75"/>
  <c r="AC98" i="75"/>
  <c r="AD98" i="75"/>
  <c r="AE98" i="75"/>
  <c r="AF98" i="75"/>
  <c r="AG98" i="75"/>
  <c r="AH98" i="75"/>
  <c r="AI31" i="75"/>
  <c r="AI30" i="75"/>
  <c r="AI24" i="75"/>
  <c r="AI12" i="75"/>
  <c r="AI10" i="75"/>
  <c r="AI5" i="75"/>
  <c r="AI25" i="75"/>
  <c r="AI23" i="75"/>
  <c r="AI20" i="75"/>
  <c r="AI16" i="75"/>
  <c r="AI13" i="75"/>
  <c r="AI11" i="75"/>
  <c r="AI6" i="75"/>
  <c r="AI28" i="75"/>
  <c r="AI21" i="75"/>
  <c r="AI19" i="75"/>
  <c r="AI17" i="75"/>
  <c r="AI15" i="75"/>
  <c r="AI8" i="75"/>
  <c r="AI85" i="75"/>
  <c r="AI82" i="75"/>
  <c r="AI78" i="75"/>
  <c r="AI74" i="75"/>
  <c r="AI70" i="75"/>
  <c r="AI66" i="75"/>
  <c r="AI26" i="75"/>
  <c r="AI29" i="75"/>
  <c r="AI27" i="75"/>
  <c r="AI22" i="75"/>
  <c r="AI18" i="75"/>
  <c r="AI9" i="75"/>
  <c r="AI7" i="75"/>
  <c r="AI4" i="75"/>
  <c r="AI83" i="75"/>
  <c r="AI79" i="75"/>
  <c r="AI75" i="75"/>
  <c r="AI71" i="75"/>
  <c r="AI67" i="75"/>
  <c r="AI84" i="75"/>
  <c r="AI76" i="75"/>
  <c r="AI68" i="75"/>
  <c r="AI80" i="75"/>
  <c r="AI77" i="75"/>
  <c r="AI69" i="75"/>
  <c r="AI81" i="75"/>
  <c r="AI73" i="75"/>
  <c r="AI65" i="75"/>
  <c r="AI72" i="75"/>
  <c r="AI64" i="75"/>
  <c r="AI14" i="75"/>
  <c r="AI86" i="75"/>
  <c r="AJ3" i="75"/>
  <c r="AI94" i="75"/>
  <c r="AI91" i="75"/>
  <c r="AI92" i="75"/>
  <c r="AI93" i="75"/>
  <c r="AI90" i="75"/>
  <c r="AI88" i="75"/>
  <c r="AI96" i="75"/>
  <c r="AI95" i="75"/>
  <c r="AI89" i="75"/>
  <c r="AI87" i="75"/>
  <c r="B100" i="75" l="1"/>
  <c r="D99" i="75"/>
  <c r="E99" i="75"/>
  <c r="F99" i="75"/>
  <c r="G99" i="75"/>
  <c r="H99" i="75"/>
  <c r="I99" i="75"/>
  <c r="J99" i="75"/>
  <c r="K99" i="75"/>
  <c r="L99" i="75"/>
  <c r="M99" i="75"/>
  <c r="N99" i="75"/>
  <c r="O99" i="75"/>
  <c r="P99" i="75"/>
  <c r="Q99" i="75"/>
  <c r="R99" i="75"/>
  <c r="S99" i="75"/>
  <c r="T99" i="75"/>
  <c r="U99" i="75"/>
  <c r="V99" i="75"/>
  <c r="W99" i="75"/>
  <c r="X99" i="75"/>
  <c r="Y99" i="75"/>
  <c r="Z99" i="75"/>
  <c r="AA99" i="75"/>
  <c r="AB99" i="75"/>
  <c r="AC99" i="75"/>
  <c r="AD99" i="75"/>
  <c r="AE99" i="75"/>
  <c r="AF99" i="75"/>
  <c r="AG99" i="75"/>
  <c r="AH99" i="75"/>
  <c r="AI99" i="75"/>
  <c r="AJ97" i="75"/>
  <c r="AJ98" i="75"/>
  <c r="AJ99" i="75"/>
  <c r="AJ100" i="75"/>
  <c r="B41" i="75"/>
  <c r="AJ25" i="75"/>
  <c r="AJ23" i="75"/>
  <c r="AJ20" i="75"/>
  <c r="AJ16" i="75"/>
  <c r="AJ13" i="75"/>
  <c r="AJ11" i="75"/>
  <c r="AJ6" i="75"/>
  <c r="AJ28" i="75"/>
  <c r="AJ26" i="75"/>
  <c r="AJ21" i="75"/>
  <c r="AJ19" i="75"/>
  <c r="AJ17" i="75"/>
  <c r="AJ15" i="75"/>
  <c r="AJ14" i="75"/>
  <c r="AJ8" i="75"/>
  <c r="AJ29" i="75"/>
  <c r="AJ27" i="75"/>
  <c r="AJ22" i="75"/>
  <c r="AJ18" i="75"/>
  <c r="AJ9" i="75"/>
  <c r="AJ7" i="75"/>
  <c r="AJ4" i="75"/>
  <c r="AJ83" i="75"/>
  <c r="AJ79" i="75"/>
  <c r="AJ75" i="75"/>
  <c r="AJ71" i="75"/>
  <c r="AJ67" i="75"/>
  <c r="AJ32" i="75"/>
  <c r="AJ31" i="75"/>
  <c r="AJ30" i="75"/>
  <c r="AJ24" i="75"/>
  <c r="AJ12" i="75"/>
  <c r="AJ10" i="75"/>
  <c r="AJ5" i="75"/>
  <c r="AJ84" i="75"/>
  <c r="AJ80" i="75"/>
  <c r="AJ76" i="75"/>
  <c r="AJ72" i="75"/>
  <c r="AJ68" i="75"/>
  <c r="AJ64" i="75"/>
  <c r="AJ81" i="75"/>
  <c r="AJ73" i="75"/>
  <c r="AJ65" i="75"/>
  <c r="AJ86" i="75"/>
  <c r="AJ85" i="75"/>
  <c r="AJ66" i="75"/>
  <c r="AJ78" i="75"/>
  <c r="AJ70" i="75"/>
  <c r="AJ77" i="75"/>
  <c r="AJ69" i="75"/>
  <c r="AJ82" i="75"/>
  <c r="AJ74" i="75"/>
  <c r="AK3" i="75"/>
  <c r="AJ91" i="75"/>
  <c r="AJ92" i="75"/>
  <c r="AJ93" i="75"/>
  <c r="AJ87" i="75"/>
  <c r="AJ94" i="75"/>
  <c r="AJ88" i="75"/>
  <c r="AJ89" i="75"/>
  <c r="AJ95" i="75"/>
  <c r="AJ96" i="75"/>
  <c r="AJ90" i="75"/>
  <c r="AK97" i="75" l="1"/>
  <c r="AK98" i="75"/>
  <c r="AK99" i="75"/>
  <c r="AK100" i="75"/>
  <c r="B101" i="75"/>
  <c r="AK101" i="75" s="1"/>
  <c r="D100" i="75"/>
  <c r="E100" i="75"/>
  <c r="F100" i="75"/>
  <c r="G100" i="75"/>
  <c r="H100" i="75"/>
  <c r="I100" i="75"/>
  <c r="J100" i="75"/>
  <c r="K100" i="75"/>
  <c r="L100" i="75"/>
  <c r="M100" i="75"/>
  <c r="N100" i="75"/>
  <c r="O100" i="75"/>
  <c r="P100" i="75"/>
  <c r="Q100" i="75"/>
  <c r="R100" i="75"/>
  <c r="S100" i="75"/>
  <c r="T100" i="75"/>
  <c r="U100" i="75"/>
  <c r="V100" i="75"/>
  <c r="W100" i="75"/>
  <c r="X100" i="75"/>
  <c r="Y100" i="75"/>
  <c r="Z100" i="75"/>
  <c r="AA100" i="75"/>
  <c r="AB100" i="75"/>
  <c r="AC100" i="75"/>
  <c r="AD100" i="75"/>
  <c r="AE100" i="75"/>
  <c r="AF100" i="75"/>
  <c r="AG100" i="75"/>
  <c r="AH100" i="75"/>
  <c r="AI100" i="75"/>
  <c r="B42" i="75"/>
  <c r="AK33" i="75"/>
  <c r="AK28" i="75"/>
  <c r="AK26" i="75"/>
  <c r="AK21" i="75"/>
  <c r="AK19" i="75"/>
  <c r="AK17" i="75"/>
  <c r="AK15" i="75"/>
  <c r="AK14" i="75"/>
  <c r="AK8" i="75"/>
  <c r="AK85" i="75"/>
  <c r="AK32" i="75"/>
  <c r="AK29" i="75"/>
  <c r="AK27" i="75"/>
  <c r="AK22" i="75"/>
  <c r="AK18" i="75"/>
  <c r="AK9" i="75"/>
  <c r="AK7" i="75"/>
  <c r="AK4" i="75"/>
  <c r="AK86" i="75"/>
  <c r="AK31" i="75"/>
  <c r="AK30" i="75"/>
  <c r="AK24" i="75"/>
  <c r="AK12" i="75"/>
  <c r="AK10" i="75"/>
  <c r="AK5" i="75"/>
  <c r="AK84" i="75"/>
  <c r="AK80" i="75"/>
  <c r="AK76" i="75"/>
  <c r="AK72" i="75"/>
  <c r="AK68" i="75"/>
  <c r="AK64" i="75"/>
  <c r="AK25" i="75"/>
  <c r="AK23" i="75"/>
  <c r="AK13" i="75"/>
  <c r="AK11" i="75"/>
  <c r="AK6" i="75"/>
  <c r="AK81" i="75"/>
  <c r="AK77" i="75"/>
  <c r="AK73" i="75"/>
  <c r="AK69" i="75"/>
  <c r="AK65" i="75"/>
  <c r="AK16" i="75"/>
  <c r="AK78" i="75"/>
  <c r="AK70" i="75"/>
  <c r="AK82" i="75"/>
  <c r="AK66" i="75"/>
  <c r="AK71" i="75"/>
  <c r="AK83" i="75"/>
  <c r="AK75" i="75"/>
  <c r="AK67" i="75"/>
  <c r="AK20" i="75"/>
  <c r="AK74" i="75"/>
  <c r="AK79" i="75"/>
  <c r="AL3" i="75"/>
  <c r="AK92" i="75"/>
  <c r="AK93" i="75"/>
  <c r="AK94" i="75"/>
  <c r="AK88" i="75"/>
  <c r="AK91" i="75"/>
  <c r="AK89" i="75"/>
  <c r="AK90" i="75"/>
  <c r="AK87" i="75"/>
  <c r="AK96" i="75"/>
  <c r="AK95" i="75"/>
  <c r="AL99" i="75" l="1"/>
  <c r="AL100" i="75"/>
  <c r="AL98" i="75"/>
  <c r="AL97" i="75"/>
  <c r="AL101" i="75"/>
  <c r="B43" i="75"/>
  <c r="B102" i="75"/>
  <c r="AL102" i="75" s="1"/>
  <c r="D101" i="75"/>
  <c r="E101" i="75"/>
  <c r="F101" i="75"/>
  <c r="G101" i="75"/>
  <c r="H101" i="75"/>
  <c r="I101" i="75"/>
  <c r="J101" i="75"/>
  <c r="K101" i="75"/>
  <c r="L101" i="75"/>
  <c r="M101" i="75"/>
  <c r="N101" i="75"/>
  <c r="O101" i="75"/>
  <c r="P101" i="75"/>
  <c r="Q101" i="75"/>
  <c r="R101" i="75"/>
  <c r="S101" i="75"/>
  <c r="T101" i="75"/>
  <c r="U101" i="75"/>
  <c r="V101" i="75"/>
  <c r="W101" i="75"/>
  <c r="X101" i="75"/>
  <c r="Y101" i="75"/>
  <c r="Z101" i="75"/>
  <c r="AA101" i="75"/>
  <c r="AB101" i="75"/>
  <c r="AC101" i="75"/>
  <c r="AD101" i="75"/>
  <c r="AE101" i="75"/>
  <c r="AF101" i="75"/>
  <c r="AG101" i="75"/>
  <c r="AH101" i="75"/>
  <c r="AI101" i="75"/>
  <c r="AJ101" i="75"/>
  <c r="AL32" i="75"/>
  <c r="AL29" i="75"/>
  <c r="AL27" i="75"/>
  <c r="AL22" i="75"/>
  <c r="AL18" i="75"/>
  <c r="AL9" i="75"/>
  <c r="AL7" i="75"/>
  <c r="AL4" i="75"/>
  <c r="AL86" i="75"/>
  <c r="AL31" i="75"/>
  <c r="AL30" i="75"/>
  <c r="AL24" i="75"/>
  <c r="AL12" i="75"/>
  <c r="AL10" i="75"/>
  <c r="AL5" i="75"/>
  <c r="AL34" i="75"/>
  <c r="AL25" i="75"/>
  <c r="AL23" i="75"/>
  <c r="AL13" i="75"/>
  <c r="AL11" i="75"/>
  <c r="AL6" i="75"/>
  <c r="AL81" i="75"/>
  <c r="AL77" i="75"/>
  <c r="AL73" i="75"/>
  <c r="AL69" i="75"/>
  <c r="AL65" i="75"/>
  <c r="AL26" i="75"/>
  <c r="AL14" i="75"/>
  <c r="AL82" i="75"/>
  <c r="AL78" i="75"/>
  <c r="AL74" i="75"/>
  <c r="AL70" i="75"/>
  <c r="AL66" i="75"/>
  <c r="AL33" i="75"/>
  <c r="AL21" i="75"/>
  <c r="AL15" i="75"/>
  <c r="AL83" i="75"/>
  <c r="AL75" i="75"/>
  <c r="AL67" i="75"/>
  <c r="AL79" i="75"/>
  <c r="AL71" i="75"/>
  <c r="AL76" i="75"/>
  <c r="AL28" i="75"/>
  <c r="AL20" i="75"/>
  <c r="AL80" i="75"/>
  <c r="AL72" i="75"/>
  <c r="AL64" i="75"/>
  <c r="AL19" i="75"/>
  <c r="AL17" i="75"/>
  <c r="AL8" i="75"/>
  <c r="AL85" i="75"/>
  <c r="AL16" i="75"/>
  <c r="AL84" i="75"/>
  <c r="AL68" i="75"/>
  <c r="AM3" i="75"/>
  <c r="AL93" i="75"/>
  <c r="AL94" i="75"/>
  <c r="AL91" i="75"/>
  <c r="AL89" i="75"/>
  <c r="AL90" i="75"/>
  <c r="AL92" i="75"/>
  <c r="AL87" i="75"/>
  <c r="AL96" i="75"/>
  <c r="AL95" i="75"/>
  <c r="AL88" i="75"/>
  <c r="AM97" i="75" l="1"/>
  <c r="AM98" i="75"/>
  <c r="AM99" i="75"/>
  <c r="AM100" i="75"/>
  <c r="AM101" i="75"/>
  <c r="AM102" i="75"/>
  <c r="B44" i="75"/>
  <c r="D102" i="75"/>
  <c r="B103" i="75"/>
  <c r="E102" i="75"/>
  <c r="F102" i="75"/>
  <c r="G102" i="75"/>
  <c r="H102" i="75"/>
  <c r="I102" i="75"/>
  <c r="J102" i="75"/>
  <c r="K102" i="75"/>
  <c r="L102" i="75"/>
  <c r="M102" i="75"/>
  <c r="N102" i="75"/>
  <c r="O102" i="75"/>
  <c r="P102" i="75"/>
  <c r="Q102" i="75"/>
  <c r="R102" i="75"/>
  <c r="S102" i="75"/>
  <c r="T102" i="75"/>
  <c r="U102" i="75"/>
  <c r="V102" i="75"/>
  <c r="W102" i="75"/>
  <c r="X102" i="75"/>
  <c r="Y102" i="75"/>
  <c r="Z102" i="75"/>
  <c r="AA102" i="75"/>
  <c r="AB102" i="75"/>
  <c r="AC102" i="75"/>
  <c r="AD102" i="75"/>
  <c r="AE102" i="75"/>
  <c r="AF102" i="75"/>
  <c r="AG102" i="75"/>
  <c r="AH102" i="75"/>
  <c r="AI102" i="75"/>
  <c r="AJ102" i="75"/>
  <c r="AK102" i="75"/>
  <c r="AM32" i="75"/>
  <c r="AM31" i="75"/>
  <c r="AM30" i="75"/>
  <c r="AM24" i="75"/>
  <c r="AM12" i="75"/>
  <c r="AM10" i="75"/>
  <c r="AM5" i="75"/>
  <c r="AM34" i="75"/>
  <c r="AM25" i="75"/>
  <c r="AM23" i="75"/>
  <c r="AM20" i="75"/>
  <c r="AM16" i="75"/>
  <c r="AM13" i="75"/>
  <c r="AM11" i="75"/>
  <c r="AM6" i="75"/>
  <c r="AM26" i="75"/>
  <c r="AM14" i="75"/>
  <c r="AM82" i="75"/>
  <c r="AM78" i="75"/>
  <c r="AM74" i="75"/>
  <c r="AM70" i="75"/>
  <c r="AM66" i="75"/>
  <c r="AM33" i="75"/>
  <c r="AM28" i="75"/>
  <c r="AM86" i="75"/>
  <c r="AM85" i="75"/>
  <c r="AM83" i="75"/>
  <c r="AM79" i="75"/>
  <c r="AM75" i="75"/>
  <c r="AM71" i="75"/>
  <c r="AM67" i="75"/>
  <c r="AM29" i="75"/>
  <c r="AM22" i="75"/>
  <c r="AM18" i="75"/>
  <c r="AM9" i="75"/>
  <c r="AM80" i="75"/>
  <c r="AM72" i="75"/>
  <c r="AM64" i="75"/>
  <c r="AM7" i="75"/>
  <c r="AM4" i="75"/>
  <c r="AM76" i="75"/>
  <c r="AM21" i="75"/>
  <c r="AM81" i="75"/>
  <c r="AM73" i="75"/>
  <c r="AM27" i="75"/>
  <c r="AM19" i="75"/>
  <c r="AM17" i="75"/>
  <c r="AM8" i="75"/>
  <c r="AM77" i="75"/>
  <c r="AM69" i="75"/>
  <c r="AM84" i="75"/>
  <c r="AM68" i="75"/>
  <c r="AM15" i="75"/>
  <c r="AM65" i="75"/>
  <c r="AN3" i="75"/>
  <c r="AM94" i="75"/>
  <c r="AM91" i="75"/>
  <c r="AM92" i="75"/>
  <c r="AM90" i="75"/>
  <c r="AM87" i="75"/>
  <c r="AM96" i="75"/>
  <c r="AM89" i="75"/>
  <c r="AM35" i="75"/>
  <c r="AM95" i="75"/>
  <c r="AM93" i="75"/>
  <c r="AM88" i="75"/>
  <c r="D103" i="75" l="1"/>
  <c r="B104" i="75"/>
  <c r="E103" i="75"/>
  <c r="F103" i="75"/>
  <c r="G103" i="75"/>
  <c r="H103" i="75"/>
  <c r="I103" i="75"/>
  <c r="J103" i="75"/>
  <c r="K103" i="75"/>
  <c r="L103" i="75"/>
  <c r="M103" i="75"/>
  <c r="N103" i="75"/>
  <c r="O103" i="75"/>
  <c r="P103" i="75"/>
  <c r="Q103" i="75"/>
  <c r="R103" i="75"/>
  <c r="S103" i="75"/>
  <c r="T103" i="75"/>
  <c r="U103" i="75"/>
  <c r="V103" i="75"/>
  <c r="W103" i="75"/>
  <c r="X103" i="75"/>
  <c r="Y103" i="75"/>
  <c r="Z103" i="75"/>
  <c r="AA103" i="75"/>
  <c r="AB103" i="75"/>
  <c r="AC103" i="75"/>
  <c r="AD103" i="75"/>
  <c r="AE103" i="75"/>
  <c r="AF103" i="75"/>
  <c r="AG103" i="75"/>
  <c r="AH103" i="75"/>
  <c r="AI103" i="75"/>
  <c r="AJ103" i="75"/>
  <c r="AK103" i="75"/>
  <c r="AL103" i="75"/>
  <c r="AN97" i="75"/>
  <c r="AN98" i="75"/>
  <c r="AN99" i="75"/>
  <c r="AN100" i="75"/>
  <c r="AN101" i="75"/>
  <c r="AN102" i="75"/>
  <c r="AN103" i="75"/>
  <c r="AN104" i="75"/>
  <c r="B45" i="75"/>
  <c r="AM103" i="75"/>
  <c r="AN33" i="75"/>
  <c r="AN34" i="75"/>
  <c r="AN25" i="75"/>
  <c r="AN23" i="75"/>
  <c r="AN20" i="75"/>
  <c r="AN16" i="75"/>
  <c r="AN13" i="75"/>
  <c r="AN11" i="75"/>
  <c r="AN6" i="75"/>
  <c r="AN28" i="75"/>
  <c r="AN26" i="75"/>
  <c r="AN21" i="75"/>
  <c r="AN19" i="75"/>
  <c r="AN17" i="75"/>
  <c r="AN15" i="75"/>
  <c r="AN14" i="75"/>
  <c r="AN8" i="75"/>
  <c r="AN86" i="75"/>
  <c r="AN85" i="75"/>
  <c r="AN83" i="75"/>
  <c r="AN79" i="75"/>
  <c r="AN75" i="75"/>
  <c r="AN71" i="75"/>
  <c r="AN67" i="75"/>
  <c r="AN29" i="75"/>
  <c r="AN27" i="75"/>
  <c r="AN22" i="75"/>
  <c r="AN32" i="75"/>
  <c r="AN84" i="75"/>
  <c r="AN80" i="75"/>
  <c r="AN76" i="75"/>
  <c r="AN72" i="75"/>
  <c r="AN68" i="75"/>
  <c r="AN64" i="75"/>
  <c r="AN5" i="75"/>
  <c r="AN77" i="75"/>
  <c r="AN69" i="75"/>
  <c r="AN81" i="75"/>
  <c r="AN73" i="75"/>
  <c r="AN65" i="75"/>
  <c r="AN18" i="75"/>
  <c r="AN31" i="75"/>
  <c r="AN24" i="75"/>
  <c r="AN7" i="75"/>
  <c r="AN4" i="75"/>
  <c r="AN82" i="75"/>
  <c r="AN74" i="75"/>
  <c r="AN66" i="75"/>
  <c r="AN12" i="75"/>
  <c r="AN10" i="75"/>
  <c r="AN30" i="75"/>
  <c r="AN9" i="75"/>
  <c r="AN78" i="75"/>
  <c r="AN70" i="75"/>
  <c r="AO3" i="75"/>
  <c r="AN91" i="75"/>
  <c r="AN92" i="75"/>
  <c r="AN93" i="75"/>
  <c r="AN94" i="75"/>
  <c r="AN87" i="75"/>
  <c r="AN88" i="75"/>
  <c r="AN89" i="75"/>
  <c r="AN35" i="75"/>
  <c r="AN95" i="75"/>
  <c r="AN90" i="75"/>
  <c r="AN36" i="75"/>
  <c r="AN96" i="75"/>
  <c r="B46" i="75" l="1"/>
  <c r="D104" i="75"/>
  <c r="B105" i="75"/>
  <c r="E104" i="75"/>
  <c r="F104" i="75"/>
  <c r="G104" i="75"/>
  <c r="H104" i="75"/>
  <c r="I104" i="75"/>
  <c r="J104" i="75"/>
  <c r="K104" i="75"/>
  <c r="L104" i="75"/>
  <c r="M104" i="75"/>
  <c r="N104" i="75"/>
  <c r="O104" i="75"/>
  <c r="P104" i="75"/>
  <c r="Q104" i="75"/>
  <c r="R104" i="75"/>
  <c r="S104" i="75"/>
  <c r="T104" i="75"/>
  <c r="U104" i="75"/>
  <c r="V104" i="75"/>
  <c r="W104" i="75"/>
  <c r="X104" i="75"/>
  <c r="Y104" i="75"/>
  <c r="Z104" i="75"/>
  <c r="AA104" i="75"/>
  <c r="AB104" i="75"/>
  <c r="AC104" i="75"/>
  <c r="AD104" i="75"/>
  <c r="AE104" i="75"/>
  <c r="AF104" i="75"/>
  <c r="AG104" i="75"/>
  <c r="AH104" i="75"/>
  <c r="AI104" i="75"/>
  <c r="AJ104" i="75"/>
  <c r="AK104" i="75"/>
  <c r="AL104" i="75"/>
  <c r="AM104" i="75"/>
  <c r="AO97" i="75"/>
  <c r="AO98" i="75"/>
  <c r="AO99" i="75"/>
  <c r="AO100" i="75"/>
  <c r="AO101" i="75"/>
  <c r="AO102" i="75"/>
  <c r="AO103" i="75"/>
  <c r="AO104" i="75"/>
  <c r="AO105" i="75"/>
  <c r="AO34" i="75"/>
  <c r="AO28" i="75"/>
  <c r="AO26" i="75"/>
  <c r="AO21" i="75"/>
  <c r="AO19" i="75"/>
  <c r="AO17" i="75"/>
  <c r="AO15" i="75"/>
  <c r="AO14" i="75"/>
  <c r="AO8" i="75"/>
  <c r="AO85" i="75"/>
  <c r="AO33" i="75"/>
  <c r="AO29" i="75"/>
  <c r="AO27" i="75"/>
  <c r="AO22" i="75"/>
  <c r="AO18" i="75"/>
  <c r="AO9" i="75"/>
  <c r="AO7" i="75"/>
  <c r="AO4" i="75"/>
  <c r="AO86" i="75"/>
  <c r="AO32" i="75"/>
  <c r="AO84" i="75"/>
  <c r="AO80" i="75"/>
  <c r="AO76" i="75"/>
  <c r="AO72" i="75"/>
  <c r="AO68" i="75"/>
  <c r="AO64" i="75"/>
  <c r="AO31" i="75"/>
  <c r="AO30" i="75"/>
  <c r="AO20" i="75"/>
  <c r="AO16" i="75"/>
  <c r="AO81" i="75"/>
  <c r="AO77" i="75"/>
  <c r="AO73" i="75"/>
  <c r="AO69" i="75"/>
  <c r="AO65" i="75"/>
  <c r="AO24" i="75"/>
  <c r="AO25" i="75"/>
  <c r="AO13" i="75"/>
  <c r="AO82" i="75"/>
  <c r="AO74" i="75"/>
  <c r="AO66" i="75"/>
  <c r="AO5" i="75"/>
  <c r="AO23" i="75"/>
  <c r="AO12" i="75"/>
  <c r="AO10" i="75"/>
  <c r="AO79" i="75"/>
  <c r="AO71" i="75"/>
  <c r="AO11" i="75"/>
  <c r="AO6" i="75"/>
  <c r="AO78" i="75"/>
  <c r="AO70" i="75"/>
  <c r="AO83" i="75"/>
  <c r="AO75" i="75"/>
  <c r="AO67" i="75"/>
  <c r="AP3" i="75"/>
  <c r="AO92" i="75"/>
  <c r="AO93" i="75"/>
  <c r="AO94" i="75"/>
  <c r="AO91" i="75"/>
  <c r="AO88" i="75"/>
  <c r="AO89" i="75"/>
  <c r="AO90" i="75"/>
  <c r="AO37" i="75"/>
  <c r="AO36" i="75"/>
  <c r="AO96" i="75"/>
  <c r="AO95" i="75"/>
  <c r="AO87" i="75"/>
  <c r="AO35" i="75"/>
  <c r="AP100" i="75" l="1"/>
  <c r="AP101" i="75"/>
  <c r="AP102" i="75"/>
  <c r="AP99" i="75"/>
  <c r="AP103" i="75"/>
  <c r="AP98" i="75"/>
  <c r="AP104" i="75"/>
  <c r="AP97" i="75"/>
  <c r="AP105" i="75"/>
  <c r="AP38" i="75"/>
  <c r="B106" i="75"/>
  <c r="AP106" i="75" s="1"/>
  <c r="D105" i="75"/>
  <c r="E105" i="75"/>
  <c r="F105" i="75"/>
  <c r="G105" i="75"/>
  <c r="H105" i="75"/>
  <c r="I105" i="75"/>
  <c r="J105" i="75"/>
  <c r="K105" i="75"/>
  <c r="L105" i="75"/>
  <c r="M105" i="75"/>
  <c r="N105" i="75"/>
  <c r="O105" i="75"/>
  <c r="P105" i="75"/>
  <c r="Q105" i="75"/>
  <c r="R105" i="75"/>
  <c r="S105" i="75"/>
  <c r="T105" i="75"/>
  <c r="U105" i="75"/>
  <c r="V105" i="75"/>
  <c r="W105" i="75"/>
  <c r="X105" i="75"/>
  <c r="Y105" i="75"/>
  <c r="Z105" i="75"/>
  <c r="AA105" i="75"/>
  <c r="AB105" i="75"/>
  <c r="AC105" i="75"/>
  <c r="AD105" i="75"/>
  <c r="AE105" i="75"/>
  <c r="AF105" i="75"/>
  <c r="AG105" i="75"/>
  <c r="AH105" i="75"/>
  <c r="AI105" i="75"/>
  <c r="AJ105" i="75"/>
  <c r="AK105" i="75"/>
  <c r="AL105" i="75"/>
  <c r="AM105" i="75"/>
  <c r="AN105" i="75"/>
  <c r="B47" i="75"/>
  <c r="AP33" i="75"/>
  <c r="AP29" i="75"/>
  <c r="AP27" i="75"/>
  <c r="AP22" i="75"/>
  <c r="AP18" i="75"/>
  <c r="AP9" i="75"/>
  <c r="AP7" i="75"/>
  <c r="AP4" i="75"/>
  <c r="AP86" i="75"/>
  <c r="AP32" i="75"/>
  <c r="AP31" i="75"/>
  <c r="AP30" i="75"/>
  <c r="AP24" i="75"/>
  <c r="AP12" i="75"/>
  <c r="AP10" i="75"/>
  <c r="AP5" i="75"/>
  <c r="AP20" i="75"/>
  <c r="AP16" i="75"/>
  <c r="AP81" i="75"/>
  <c r="AP77" i="75"/>
  <c r="AP73" i="75"/>
  <c r="AP69" i="75"/>
  <c r="AP65" i="75"/>
  <c r="AP28" i="75"/>
  <c r="AP21" i="75"/>
  <c r="AP19" i="75"/>
  <c r="AP17" i="75"/>
  <c r="AP15" i="75"/>
  <c r="AP8" i="75"/>
  <c r="AP82" i="75"/>
  <c r="AP78" i="75"/>
  <c r="AP74" i="75"/>
  <c r="AP70" i="75"/>
  <c r="AP66" i="75"/>
  <c r="AP25" i="75"/>
  <c r="AP23" i="75"/>
  <c r="AP79" i="75"/>
  <c r="AP71" i="75"/>
  <c r="AP83" i="75"/>
  <c r="AP67" i="75"/>
  <c r="AP64" i="75"/>
  <c r="AP34" i="75"/>
  <c r="AP11" i="75"/>
  <c r="AP6" i="75"/>
  <c r="AP85" i="75"/>
  <c r="AP84" i="75"/>
  <c r="AP76" i="75"/>
  <c r="AP68" i="75"/>
  <c r="AP14" i="75"/>
  <c r="AP75" i="75"/>
  <c r="AP26" i="75"/>
  <c r="AP13" i="75"/>
  <c r="AP80" i="75"/>
  <c r="AP72" i="75"/>
  <c r="AQ3" i="75"/>
  <c r="AP93" i="75"/>
  <c r="AP94" i="75"/>
  <c r="AP91" i="75"/>
  <c r="AP89" i="75"/>
  <c r="AP92" i="75"/>
  <c r="AP90" i="75"/>
  <c r="AP37" i="75"/>
  <c r="AP36" i="75"/>
  <c r="AP88" i="75"/>
  <c r="AP96" i="75"/>
  <c r="AP87" i="75"/>
  <c r="AP35" i="75"/>
  <c r="AP95" i="75"/>
  <c r="AQ97" i="75" l="1"/>
  <c r="AQ98" i="75"/>
  <c r="AQ99" i="75"/>
  <c r="AQ100" i="75"/>
  <c r="AQ101" i="75"/>
  <c r="AQ105" i="75"/>
  <c r="AQ102" i="75"/>
  <c r="AQ103" i="75"/>
  <c r="AQ106" i="75"/>
  <c r="AQ104" i="75"/>
  <c r="AQ39" i="75"/>
  <c r="AQ38" i="75"/>
  <c r="B48" i="75"/>
  <c r="D106" i="75"/>
  <c r="B107" i="75"/>
  <c r="E106" i="75"/>
  <c r="F106" i="75"/>
  <c r="G106" i="75"/>
  <c r="H106" i="75"/>
  <c r="I106" i="75"/>
  <c r="J106" i="75"/>
  <c r="K106" i="75"/>
  <c r="L106" i="75"/>
  <c r="M106" i="75"/>
  <c r="N106" i="75"/>
  <c r="O106" i="75"/>
  <c r="P106" i="75"/>
  <c r="Q106" i="75"/>
  <c r="R106" i="75"/>
  <c r="S106" i="75"/>
  <c r="T106" i="75"/>
  <c r="U106" i="75"/>
  <c r="V106" i="75"/>
  <c r="W106" i="75"/>
  <c r="X106" i="75"/>
  <c r="Y106" i="75"/>
  <c r="Z106" i="75"/>
  <c r="AA106" i="75"/>
  <c r="AB106" i="75"/>
  <c r="AC106" i="75"/>
  <c r="AD106" i="75"/>
  <c r="AE106" i="75"/>
  <c r="AF106" i="75"/>
  <c r="AG106" i="75"/>
  <c r="AH106" i="75"/>
  <c r="AI106" i="75"/>
  <c r="AJ106" i="75"/>
  <c r="AK106" i="75"/>
  <c r="AL106" i="75"/>
  <c r="AM106" i="75"/>
  <c r="AN106" i="75"/>
  <c r="AO106" i="75"/>
  <c r="AQ32" i="75"/>
  <c r="AQ31" i="75"/>
  <c r="AQ30" i="75"/>
  <c r="AQ24" i="75"/>
  <c r="AQ12" i="75"/>
  <c r="AQ10" i="75"/>
  <c r="AQ5" i="75"/>
  <c r="AQ25" i="75"/>
  <c r="AQ23" i="75"/>
  <c r="AQ20" i="75"/>
  <c r="AQ16" i="75"/>
  <c r="AQ13" i="75"/>
  <c r="AQ11" i="75"/>
  <c r="AQ6" i="75"/>
  <c r="AQ28" i="75"/>
  <c r="AQ21" i="75"/>
  <c r="AQ19" i="75"/>
  <c r="AQ17" i="75"/>
  <c r="AQ15" i="75"/>
  <c r="AQ8" i="75"/>
  <c r="AQ82" i="75"/>
  <c r="AQ78" i="75"/>
  <c r="AQ74" i="75"/>
  <c r="AQ70" i="75"/>
  <c r="AQ66" i="75"/>
  <c r="AQ34" i="75"/>
  <c r="AQ33" i="75"/>
  <c r="AQ29" i="75"/>
  <c r="AQ27" i="75"/>
  <c r="AQ22" i="75"/>
  <c r="AQ18" i="75"/>
  <c r="AQ9" i="75"/>
  <c r="AQ7" i="75"/>
  <c r="AQ4" i="75"/>
  <c r="AQ83" i="75"/>
  <c r="AQ79" i="75"/>
  <c r="AQ75" i="75"/>
  <c r="AQ71" i="75"/>
  <c r="AQ67" i="75"/>
  <c r="AQ26" i="75"/>
  <c r="AQ85" i="75"/>
  <c r="AQ84" i="75"/>
  <c r="AQ76" i="75"/>
  <c r="AQ68" i="75"/>
  <c r="AQ65" i="75"/>
  <c r="AQ72" i="75"/>
  <c r="AQ64" i="75"/>
  <c r="AQ14" i="75"/>
  <c r="AQ86" i="75"/>
  <c r="AQ81" i="75"/>
  <c r="AQ73" i="75"/>
  <c r="AQ80" i="75"/>
  <c r="AQ77" i="75"/>
  <c r="AQ69" i="75"/>
  <c r="AR3" i="75"/>
  <c r="AQ94" i="75"/>
  <c r="AQ91" i="75"/>
  <c r="AQ92" i="75"/>
  <c r="AQ90" i="75"/>
  <c r="AQ93" i="75"/>
  <c r="AQ89" i="75"/>
  <c r="AQ88" i="75"/>
  <c r="AQ96" i="75"/>
  <c r="AQ87" i="75"/>
  <c r="AQ35" i="75"/>
  <c r="AQ95" i="75"/>
  <c r="AQ36" i="75"/>
  <c r="AQ37" i="75"/>
  <c r="D107" i="75" l="1"/>
  <c r="B108" i="75"/>
  <c r="AR108" i="75" s="1"/>
  <c r="E107" i="75"/>
  <c r="F107" i="75"/>
  <c r="G107" i="75"/>
  <c r="H107" i="75"/>
  <c r="I107" i="75"/>
  <c r="J107" i="75"/>
  <c r="K107" i="75"/>
  <c r="L107" i="75"/>
  <c r="M107" i="75"/>
  <c r="N107" i="75"/>
  <c r="O107" i="75"/>
  <c r="P107" i="75"/>
  <c r="Q107" i="75"/>
  <c r="R107" i="75"/>
  <c r="S107" i="75"/>
  <c r="T107" i="75"/>
  <c r="U107" i="75"/>
  <c r="V107" i="75"/>
  <c r="W107" i="75"/>
  <c r="X107" i="75"/>
  <c r="Y107" i="75"/>
  <c r="Z107" i="75"/>
  <c r="AA107" i="75"/>
  <c r="AB107" i="75"/>
  <c r="AC107" i="75"/>
  <c r="AD107" i="75"/>
  <c r="AE107" i="75"/>
  <c r="AF107" i="75"/>
  <c r="AG107" i="75"/>
  <c r="AH107" i="75"/>
  <c r="AI107" i="75"/>
  <c r="AJ107" i="75"/>
  <c r="AK107" i="75"/>
  <c r="AL107" i="75"/>
  <c r="AM107" i="75"/>
  <c r="AN107" i="75"/>
  <c r="AO107" i="75"/>
  <c r="AP107" i="75"/>
  <c r="B49" i="75"/>
  <c r="AQ107" i="75"/>
  <c r="AR97" i="75"/>
  <c r="AR98" i="75"/>
  <c r="AR99" i="75"/>
  <c r="AR100" i="75"/>
  <c r="AR101" i="75"/>
  <c r="AR104" i="75"/>
  <c r="AR105" i="75"/>
  <c r="AR102" i="75"/>
  <c r="AR103" i="75"/>
  <c r="AR106" i="75"/>
  <c r="AR107" i="75"/>
  <c r="AR39" i="75"/>
  <c r="AR38" i="75"/>
  <c r="AR40" i="75"/>
  <c r="AR33" i="75"/>
  <c r="AR32" i="75"/>
  <c r="AR25" i="75"/>
  <c r="AR23" i="75"/>
  <c r="AR20" i="75"/>
  <c r="AR16" i="75"/>
  <c r="AR13" i="75"/>
  <c r="AR11" i="75"/>
  <c r="AR6" i="75"/>
  <c r="AR34" i="75"/>
  <c r="AR28" i="75"/>
  <c r="AR26" i="75"/>
  <c r="AR21" i="75"/>
  <c r="AR19" i="75"/>
  <c r="AR17" i="75"/>
  <c r="AR15" i="75"/>
  <c r="AR14" i="75"/>
  <c r="AR8" i="75"/>
  <c r="AR29" i="75"/>
  <c r="AR27" i="75"/>
  <c r="AR22" i="75"/>
  <c r="AR18" i="75"/>
  <c r="AR9" i="75"/>
  <c r="AR7" i="75"/>
  <c r="AR4" i="75"/>
  <c r="AR83" i="75"/>
  <c r="AR79" i="75"/>
  <c r="AR75" i="75"/>
  <c r="AR71" i="75"/>
  <c r="AR67" i="75"/>
  <c r="AR31" i="75"/>
  <c r="AR30" i="75"/>
  <c r="AR24" i="75"/>
  <c r="AR12" i="75"/>
  <c r="AR10" i="75"/>
  <c r="AR5" i="75"/>
  <c r="AR85" i="75"/>
  <c r="AR84" i="75"/>
  <c r="AR80" i="75"/>
  <c r="AR76" i="75"/>
  <c r="AR72" i="75"/>
  <c r="AR68" i="75"/>
  <c r="AR64" i="75"/>
  <c r="AR86" i="75"/>
  <c r="AR81" i="75"/>
  <c r="AR73" i="75"/>
  <c r="AR65" i="75"/>
  <c r="AR77" i="75"/>
  <c r="AR82" i="75"/>
  <c r="AR74" i="75"/>
  <c r="AR78" i="75"/>
  <c r="AR70" i="75"/>
  <c r="AR69" i="75"/>
  <c r="AR66" i="75"/>
  <c r="AS3" i="75"/>
  <c r="AR91" i="75"/>
  <c r="AR92" i="75"/>
  <c r="AR93" i="75"/>
  <c r="AR87" i="75"/>
  <c r="AR88" i="75"/>
  <c r="AR89" i="75"/>
  <c r="AR35" i="75"/>
  <c r="AR95" i="75"/>
  <c r="AR90" i="75"/>
  <c r="AR94" i="75"/>
  <c r="AR37" i="75"/>
  <c r="AR36" i="75"/>
  <c r="AR96" i="75"/>
  <c r="B50" i="75" l="1"/>
  <c r="AS97" i="75"/>
  <c r="AS98" i="75"/>
  <c r="AS99" i="75"/>
  <c r="AS100" i="75"/>
  <c r="AS101" i="75"/>
  <c r="AS102" i="75"/>
  <c r="AS103" i="75"/>
  <c r="AS104" i="75"/>
  <c r="AS105" i="75"/>
  <c r="AS106" i="75"/>
  <c r="AS107" i="75"/>
  <c r="AS108" i="75"/>
  <c r="AS38" i="75"/>
  <c r="AS40" i="75"/>
  <c r="AS39" i="75"/>
  <c r="AS41" i="75"/>
  <c r="D108" i="75"/>
  <c r="B109" i="75"/>
  <c r="AS109" i="75" s="1"/>
  <c r="E108" i="75"/>
  <c r="F108" i="75"/>
  <c r="G108" i="75"/>
  <c r="H108" i="75"/>
  <c r="I108" i="75"/>
  <c r="J108" i="75"/>
  <c r="K108" i="75"/>
  <c r="L108" i="75"/>
  <c r="M108" i="75"/>
  <c r="N108" i="75"/>
  <c r="O108" i="75"/>
  <c r="P108" i="75"/>
  <c r="Q108" i="75"/>
  <c r="R108" i="75"/>
  <c r="S108" i="75"/>
  <c r="T108" i="75"/>
  <c r="U108" i="75"/>
  <c r="V108" i="75"/>
  <c r="W108" i="75"/>
  <c r="X108" i="75"/>
  <c r="Y108" i="75"/>
  <c r="Z108" i="75"/>
  <c r="AA108" i="75"/>
  <c r="AB108" i="75"/>
  <c r="AC108" i="75"/>
  <c r="AD108" i="75"/>
  <c r="AE108" i="75"/>
  <c r="AF108" i="75"/>
  <c r="AG108" i="75"/>
  <c r="AH108" i="75"/>
  <c r="AI108" i="75"/>
  <c r="AJ108" i="75"/>
  <c r="AK108" i="75"/>
  <c r="AL108" i="75"/>
  <c r="AM108" i="75"/>
  <c r="AN108" i="75"/>
  <c r="AO108" i="75"/>
  <c r="AP108" i="75"/>
  <c r="AQ108" i="75"/>
  <c r="AS34" i="75"/>
  <c r="AS28" i="75"/>
  <c r="AS26" i="75"/>
  <c r="AS21" i="75"/>
  <c r="AS19" i="75"/>
  <c r="AS17" i="75"/>
  <c r="AS15" i="75"/>
  <c r="AS14" i="75"/>
  <c r="AS8" i="75"/>
  <c r="AS85" i="75"/>
  <c r="AS29" i="75"/>
  <c r="AS27" i="75"/>
  <c r="AS22" i="75"/>
  <c r="AS18" i="75"/>
  <c r="AS9" i="75"/>
  <c r="AS7" i="75"/>
  <c r="AS4" i="75"/>
  <c r="AS86" i="75"/>
  <c r="AS33" i="75"/>
  <c r="AS31" i="75"/>
  <c r="AS30" i="75"/>
  <c r="AS24" i="75"/>
  <c r="AS12" i="75"/>
  <c r="AS10" i="75"/>
  <c r="AS5" i="75"/>
  <c r="AS84" i="75"/>
  <c r="AS80" i="75"/>
  <c r="AS76" i="75"/>
  <c r="AS72" i="75"/>
  <c r="AS68" i="75"/>
  <c r="AS64" i="75"/>
  <c r="AS25" i="75"/>
  <c r="AS23" i="75"/>
  <c r="AS13" i="75"/>
  <c r="AS11" i="75"/>
  <c r="AS6" i="75"/>
  <c r="AS81" i="75"/>
  <c r="AS77" i="75"/>
  <c r="AS73" i="75"/>
  <c r="AS69" i="75"/>
  <c r="AS65" i="75"/>
  <c r="AS20" i="75"/>
  <c r="AS78" i="75"/>
  <c r="AS70" i="75"/>
  <c r="AS79" i="75"/>
  <c r="AS83" i="75"/>
  <c r="AS75" i="75"/>
  <c r="AS67" i="75"/>
  <c r="AS32" i="75"/>
  <c r="AS16" i="75"/>
  <c r="AS82" i="75"/>
  <c r="AS74" i="75"/>
  <c r="AS66" i="75"/>
  <c r="AS71" i="75"/>
  <c r="AT3" i="75"/>
  <c r="AS92" i="75"/>
  <c r="AS93" i="75"/>
  <c r="AS94" i="75"/>
  <c r="AS88" i="75"/>
  <c r="AS89" i="75"/>
  <c r="AS90" i="75"/>
  <c r="AS87" i="75"/>
  <c r="AS91" i="75"/>
  <c r="AS37" i="75"/>
  <c r="AS36" i="75"/>
  <c r="AS96" i="75"/>
  <c r="AS35" i="75"/>
  <c r="AS95" i="75"/>
  <c r="B51" i="75" l="1"/>
  <c r="D109" i="75"/>
  <c r="B110" i="75"/>
  <c r="AT110" i="75" s="1"/>
  <c r="E109" i="75"/>
  <c r="F109" i="75"/>
  <c r="G109" i="75"/>
  <c r="H109" i="75"/>
  <c r="I109" i="75"/>
  <c r="J109" i="75"/>
  <c r="K109" i="75"/>
  <c r="L109" i="75"/>
  <c r="M109" i="75"/>
  <c r="N109" i="75"/>
  <c r="O109" i="75"/>
  <c r="P109" i="75"/>
  <c r="Q109" i="75"/>
  <c r="R109" i="75"/>
  <c r="S109" i="75"/>
  <c r="T109" i="75"/>
  <c r="U109" i="75"/>
  <c r="V109" i="75"/>
  <c r="W109" i="75"/>
  <c r="X109" i="75"/>
  <c r="Y109" i="75"/>
  <c r="Z109" i="75"/>
  <c r="AA109" i="75"/>
  <c r="AB109" i="75"/>
  <c r="AC109" i="75"/>
  <c r="AD109" i="75"/>
  <c r="AE109" i="75"/>
  <c r="AF109" i="75"/>
  <c r="AG109" i="75"/>
  <c r="AH109" i="75"/>
  <c r="AI109" i="75"/>
  <c r="AJ109" i="75"/>
  <c r="AK109" i="75"/>
  <c r="AL109" i="75"/>
  <c r="AM109" i="75"/>
  <c r="AN109" i="75"/>
  <c r="AO109" i="75"/>
  <c r="AP109" i="75"/>
  <c r="AQ109" i="75"/>
  <c r="AR109" i="75"/>
  <c r="AT97" i="75"/>
  <c r="AT101" i="75"/>
  <c r="AT103" i="75"/>
  <c r="AT107" i="75"/>
  <c r="AT100" i="75"/>
  <c r="AT104" i="75"/>
  <c r="AT99" i="75"/>
  <c r="AT105" i="75"/>
  <c r="AT98" i="75"/>
  <c r="AT102" i="75"/>
  <c r="AT106" i="75"/>
  <c r="AT108" i="75"/>
  <c r="AT109" i="75"/>
  <c r="AT38" i="75"/>
  <c r="AT40" i="75"/>
  <c r="AT42" i="75"/>
  <c r="AT39" i="75"/>
  <c r="AT41" i="75"/>
  <c r="AT34" i="75"/>
  <c r="AT29" i="75"/>
  <c r="AT27" i="75"/>
  <c r="AT22" i="75"/>
  <c r="AT18" i="75"/>
  <c r="AT9" i="75"/>
  <c r="AT7" i="75"/>
  <c r="AT4" i="75"/>
  <c r="AT86" i="75"/>
  <c r="AT33" i="75"/>
  <c r="AT31" i="75"/>
  <c r="AT30" i="75"/>
  <c r="AT24" i="75"/>
  <c r="AT12" i="75"/>
  <c r="AT10" i="75"/>
  <c r="AT5" i="75"/>
  <c r="AT25" i="75"/>
  <c r="AT23" i="75"/>
  <c r="AT13" i="75"/>
  <c r="AT11" i="75"/>
  <c r="AT6" i="75"/>
  <c r="AT85" i="75"/>
  <c r="AT81" i="75"/>
  <c r="AT77" i="75"/>
  <c r="AT73" i="75"/>
  <c r="AT69" i="75"/>
  <c r="AT65" i="75"/>
  <c r="AT32" i="75"/>
  <c r="AT26" i="75"/>
  <c r="AT14" i="75"/>
  <c r="AT82" i="75"/>
  <c r="AT78" i="75"/>
  <c r="AT74" i="75"/>
  <c r="AT70" i="75"/>
  <c r="AT66" i="75"/>
  <c r="AT28" i="75"/>
  <c r="AT19" i="75"/>
  <c r="AT17" i="75"/>
  <c r="AT8" i="75"/>
  <c r="AT83" i="75"/>
  <c r="AT75" i="75"/>
  <c r="AT67" i="75"/>
  <c r="AT64" i="75"/>
  <c r="AT21" i="75"/>
  <c r="AT15" i="75"/>
  <c r="AT20" i="75"/>
  <c r="AT84" i="75"/>
  <c r="AT68" i="75"/>
  <c r="AT16" i="75"/>
  <c r="AT80" i="75"/>
  <c r="AT72" i="75"/>
  <c r="AT79" i="75"/>
  <c r="AT71" i="75"/>
  <c r="AT76" i="75"/>
  <c r="AU3" i="75"/>
  <c r="AT93" i="75"/>
  <c r="AT94" i="75"/>
  <c r="AT91" i="75"/>
  <c r="AT92" i="75"/>
  <c r="AT89" i="75"/>
  <c r="AT90" i="75"/>
  <c r="AT37" i="75"/>
  <c r="AT36" i="75"/>
  <c r="AT96" i="75"/>
  <c r="AT35" i="75"/>
  <c r="AT95" i="75"/>
  <c r="AT88" i="75"/>
  <c r="AT87" i="75"/>
  <c r="AU97" i="75" l="1"/>
  <c r="AU98" i="75"/>
  <c r="AU99" i="75"/>
  <c r="AU100" i="75"/>
  <c r="AU101" i="75"/>
  <c r="AU102" i="75"/>
  <c r="AU106" i="75"/>
  <c r="AU103" i="75"/>
  <c r="AU104" i="75"/>
  <c r="AU107" i="75"/>
  <c r="AU109" i="75"/>
  <c r="AU110" i="75"/>
  <c r="AU105" i="75"/>
  <c r="AU108" i="75"/>
  <c r="AU39" i="75"/>
  <c r="AU41" i="75"/>
  <c r="AU43" i="75"/>
  <c r="AU38" i="75"/>
  <c r="AU40" i="75"/>
  <c r="AU42" i="75"/>
  <c r="D110" i="75"/>
  <c r="B111" i="75"/>
  <c r="E110" i="75"/>
  <c r="F110" i="75"/>
  <c r="G110" i="75"/>
  <c r="H110" i="75"/>
  <c r="I110" i="75"/>
  <c r="J110" i="75"/>
  <c r="K110" i="75"/>
  <c r="L110" i="75"/>
  <c r="M110" i="75"/>
  <c r="N110" i="75"/>
  <c r="O110" i="75"/>
  <c r="P110" i="75"/>
  <c r="Q110" i="75"/>
  <c r="R110" i="75"/>
  <c r="S110" i="75"/>
  <c r="T110" i="75"/>
  <c r="U110" i="75"/>
  <c r="V110" i="75"/>
  <c r="W110" i="75"/>
  <c r="X110" i="75"/>
  <c r="Y110" i="75"/>
  <c r="Z110" i="75"/>
  <c r="AA110" i="75"/>
  <c r="AB110" i="75"/>
  <c r="AC110" i="75"/>
  <c r="AD110" i="75"/>
  <c r="AE110" i="75"/>
  <c r="AF110" i="75"/>
  <c r="AG110" i="75"/>
  <c r="AH110" i="75"/>
  <c r="AI110" i="75"/>
  <c r="AJ110" i="75"/>
  <c r="AK110" i="75"/>
  <c r="AL110" i="75"/>
  <c r="AM110" i="75"/>
  <c r="AN110" i="75"/>
  <c r="AO110" i="75"/>
  <c r="AP110" i="75"/>
  <c r="AQ110" i="75"/>
  <c r="AR110" i="75"/>
  <c r="AS110" i="75"/>
  <c r="B52" i="75"/>
  <c r="AU32" i="75"/>
  <c r="AU33" i="75"/>
  <c r="AU31" i="75"/>
  <c r="AU30" i="75"/>
  <c r="AU24" i="75"/>
  <c r="AU12" i="75"/>
  <c r="AU10" i="75"/>
  <c r="AU5" i="75"/>
  <c r="AU25" i="75"/>
  <c r="AU23" i="75"/>
  <c r="AU20" i="75"/>
  <c r="AU16" i="75"/>
  <c r="AU13" i="75"/>
  <c r="AU11" i="75"/>
  <c r="AU6" i="75"/>
  <c r="AU26" i="75"/>
  <c r="AU14" i="75"/>
  <c r="AU82" i="75"/>
  <c r="AU78" i="75"/>
  <c r="AU74" i="75"/>
  <c r="AU70" i="75"/>
  <c r="AU66" i="75"/>
  <c r="AU28" i="75"/>
  <c r="AU34" i="75"/>
  <c r="AU86" i="75"/>
  <c r="AU83" i="75"/>
  <c r="AU79" i="75"/>
  <c r="AU75" i="75"/>
  <c r="AU71" i="75"/>
  <c r="AU67" i="75"/>
  <c r="AU27" i="75"/>
  <c r="AU7" i="75"/>
  <c r="AU4" i="75"/>
  <c r="AU80" i="75"/>
  <c r="AU72" i="75"/>
  <c r="AU64" i="75"/>
  <c r="AU18" i="75"/>
  <c r="AU84" i="75"/>
  <c r="AU68" i="75"/>
  <c r="AU29" i="75"/>
  <c r="AU22" i="75"/>
  <c r="AU19" i="75"/>
  <c r="AU17" i="75"/>
  <c r="AU85" i="75"/>
  <c r="AU81" i="75"/>
  <c r="AU21" i="75"/>
  <c r="AU15" i="75"/>
  <c r="AU77" i="75"/>
  <c r="AU69" i="75"/>
  <c r="AU9" i="75"/>
  <c r="AU76" i="75"/>
  <c r="AU8" i="75"/>
  <c r="AU73" i="75"/>
  <c r="AU65" i="75"/>
  <c r="AV3" i="75"/>
  <c r="AU94" i="75"/>
  <c r="AU91" i="75"/>
  <c r="AU92" i="75"/>
  <c r="AU90" i="75"/>
  <c r="AU93" i="75"/>
  <c r="AU96" i="75"/>
  <c r="AU35" i="75"/>
  <c r="AU95" i="75"/>
  <c r="AU88" i="75"/>
  <c r="AU87" i="75"/>
  <c r="AU89" i="75"/>
  <c r="AU36" i="75"/>
  <c r="AU37" i="75"/>
  <c r="D111" i="75" l="1"/>
  <c r="B112" i="75"/>
  <c r="E111" i="75"/>
  <c r="F111" i="75"/>
  <c r="G111" i="75"/>
  <c r="H111" i="75"/>
  <c r="I111" i="75"/>
  <c r="J111" i="75"/>
  <c r="K111" i="75"/>
  <c r="L111" i="75"/>
  <c r="M111" i="75"/>
  <c r="N111" i="75"/>
  <c r="O111" i="75"/>
  <c r="P111" i="75"/>
  <c r="Q111" i="75"/>
  <c r="R111" i="75"/>
  <c r="S111" i="75"/>
  <c r="T111" i="75"/>
  <c r="U111" i="75"/>
  <c r="V111" i="75"/>
  <c r="W111" i="75"/>
  <c r="X111" i="75"/>
  <c r="Y111" i="75"/>
  <c r="Z111" i="75"/>
  <c r="AA111" i="75"/>
  <c r="AB111" i="75"/>
  <c r="AC111" i="75"/>
  <c r="AD111" i="75"/>
  <c r="AE111" i="75"/>
  <c r="AF111" i="75"/>
  <c r="AG111" i="75"/>
  <c r="AH111" i="75"/>
  <c r="AI111" i="75"/>
  <c r="AJ111" i="75"/>
  <c r="AK111" i="75"/>
  <c r="AL111" i="75"/>
  <c r="AM111" i="75"/>
  <c r="AN111" i="75"/>
  <c r="AO111" i="75"/>
  <c r="AP111" i="75"/>
  <c r="AQ111" i="75"/>
  <c r="AR111" i="75"/>
  <c r="AS111" i="75"/>
  <c r="AT111" i="75"/>
  <c r="AV97" i="75"/>
  <c r="AV98" i="75"/>
  <c r="AV99" i="75"/>
  <c r="AV100" i="75"/>
  <c r="AV101" i="75"/>
  <c r="AV105" i="75"/>
  <c r="AV102" i="75"/>
  <c r="AV103" i="75"/>
  <c r="AV104" i="75"/>
  <c r="AV108" i="75"/>
  <c r="AV107" i="75"/>
  <c r="AV109" i="75"/>
  <c r="AV110" i="75"/>
  <c r="AV106" i="75"/>
  <c r="AV111" i="75"/>
  <c r="AV39" i="75"/>
  <c r="AV41" i="75"/>
  <c r="AV43" i="75"/>
  <c r="AV38" i="75"/>
  <c r="AV44" i="75"/>
  <c r="AV40" i="75"/>
  <c r="AV42" i="75"/>
  <c r="B53" i="75"/>
  <c r="AU111" i="75"/>
  <c r="AV33" i="75"/>
  <c r="AV25" i="75"/>
  <c r="AV23" i="75"/>
  <c r="AV20" i="75"/>
  <c r="AV16" i="75"/>
  <c r="AV13" i="75"/>
  <c r="AV11" i="75"/>
  <c r="AV6" i="75"/>
  <c r="AV32" i="75"/>
  <c r="AV28" i="75"/>
  <c r="AV26" i="75"/>
  <c r="AV21" i="75"/>
  <c r="AV19" i="75"/>
  <c r="AV17" i="75"/>
  <c r="AV15" i="75"/>
  <c r="AV14" i="75"/>
  <c r="AV8" i="75"/>
  <c r="AV34" i="75"/>
  <c r="AV86" i="75"/>
  <c r="AV83" i="75"/>
  <c r="AV79" i="75"/>
  <c r="AV75" i="75"/>
  <c r="AV71" i="75"/>
  <c r="AV67" i="75"/>
  <c r="AV29" i="75"/>
  <c r="AV27" i="75"/>
  <c r="AV84" i="75"/>
  <c r="AV80" i="75"/>
  <c r="AV76" i="75"/>
  <c r="AV72" i="75"/>
  <c r="AV68" i="75"/>
  <c r="AV64" i="75"/>
  <c r="AV22" i="75"/>
  <c r="AV31" i="75"/>
  <c r="AV24" i="75"/>
  <c r="AV12" i="75"/>
  <c r="AV10" i="75"/>
  <c r="AV77" i="75"/>
  <c r="AV69" i="75"/>
  <c r="AV7" i="75"/>
  <c r="AV4" i="75"/>
  <c r="AV78" i="75"/>
  <c r="AV18" i="75"/>
  <c r="AV9" i="75"/>
  <c r="AV82" i="75"/>
  <c r="AV74" i="75"/>
  <c r="AV66" i="75"/>
  <c r="AV30" i="75"/>
  <c r="AV5" i="75"/>
  <c r="AV85" i="75"/>
  <c r="AV81" i="75"/>
  <c r="AV73" i="75"/>
  <c r="AV65" i="75"/>
  <c r="AV70" i="75"/>
  <c r="AW3" i="75"/>
  <c r="AV91" i="75"/>
  <c r="AV92" i="75"/>
  <c r="AV93" i="75"/>
  <c r="AV87" i="75"/>
  <c r="AV88" i="75"/>
  <c r="AV94" i="75"/>
  <c r="AV89" i="75"/>
  <c r="AV90" i="75"/>
  <c r="AV35" i="75"/>
  <c r="AV95" i="75"/>
  <c r="AV37" i="75"/>
  <c r="AV36" i="75"/>
  <c r="AV96" i="75"/>
  <c r="B113" i="75" l="1"/>
  <c r="D112" i="75"/>
  <c r="E112" i="75"/>
  <c r="F112" i="75"/>
  <c r="G112" i="75"/>
  <c r="H112" i="75"/>
  <c r="I112" i="75"/>
  <c r="J112" i="75"/>
  <c r="K112" i="75"/>
  <c r="L112" i="75"/>
  <c r="M112" i="75"/>
  <c r="N112" i="75"/>
  <c r="O112" i="75"/>
  <c r="P112" i="75"/>
  <c r="Q112" i="75"/>
  <c r="R112" i="75"/>
  <c r="S112" i="75"/>
  <c r="T112" i="75"/>
  <c r="U112" i="75"/>
  <c r="V112" i="75"/>
  <c r="W112" i="75"/>
  <c r="X112" i="75"/>
  <c r="Y112" i="75"/>
  <c r="Z112" i="75"/>
  <c r="AA112" i="75"/>
  <c r="AB112" i="75"/>
  <c r="AC112" i="75"/>
  <c r="AD112" i="75"/>
  <c r="AE112" i="75"/>
  <c r="AF112" i="75"/>
  <c r="AG112" i="75"/>
  <c r="AH112" i="75"/>
  <c r="AI112" i="75"/>
  <c r="AJ112" i="75"/>
  <c r="AK112" i="75"/>
  <c r="AL112" i="75"/>
  <c r="AM112" i="75"/>
  <c r="AN112" i="75"/>
  <c r="AO112" i="75"/>
  <c r="AP112" i="75"/>
  <c r="AQ112" i="75"/>
  <c r="AR112" i="75"/>
  <c r="AS112" i="75"/>
  <c r="AT112" i="75"/>
  <c r="AU112" i="75"/>
  <c r="AW97" i="75"/>
  <c r="AW98" i="75"/>
  <c r="AW99" i="75"/>
  <c r="AW100" i="75"/>
  <c r="AW101" i="75"/>
  <c r="AW102" i="75"/>
  <c r="AW103" i="75"/>
  <c r="AW104" i="75"/>
  <c r="AW105" i="75"/>
  <c r="AW106" i="75"/>
  <c r="AW107" i="75"/>
  <c r="AW108" i="75"/>
  <c r="AW109" i="75"/>
  <c r="AW110" i="75"/>
  <c r="AW111" i="75"/>
  <c r="AW113" i="75"/>
  <c r="AW112" i="75"/>
  <c r="AW38" i="75"/>
  <c r="AW40" i="75"/>
  <c r="AW42" i="75"/>
  <c r="AW44" i="75"/>
  <c r="AW39" i="75"/>
  <c r="AW41" i="75"/>
  <c r="AW43" i="75"/>
  <c r="AW45" i="75"/>
  <c r="AV112" i="75"/>
  <c r="B54" i="75"/>
  <c r="AW34" i="75"/>
  <c r="AW32" i="75"/>
  <c r="AW28" i="75"/>
  <c r="AW26" i="75"/>
  <c r="AW21" i="75"/>
  <c r="AW19" i="75"/>
  <c r="AW17" i="75"/>
  <c r="AW15" i="75"/>
  <c r="AW14" i="75"/>
  <c r="AW8" i="75"/>
  <c r="AW85" i="75"/>
  <c r="AW29" i="75"/>
  <c r="AW27" i="75"/>
  <c r="AW22" i="75"/>
  <c r="AW18" i="75"/>
  <c r="AW9" i="75"/>
  <c r="AW7" i="75"/>
  <c r="AW4" i="75"/>
  <c r="AW86" i="75"/>
  <c r="AW84" i="75"/>
  <c r="AW80" i="75"/>
  <c r="AW76" i="75"/>
  <c r="AW72" i="75"/>
  <c r="AW68" i="75"/>
  <c r="AW64" i="75"/>
  <c r="AW31" i="75"/>
  <c r="AW30" i="75"/>
  <c r="AW24" i="75"/>
  <c r="AW20" i="75"/>
  <c r="AW16" i="75"/>
  <c r="AW81" i="75"/>
  <c r="AW77" i="75"/>
  <c r="AW73" i="75"/>
  <c r="AW69" i="75"/>
  <c r="AW65" i="75"/>
  <c r="AW23" i="75"/>
  <c r="AW11" i="75"/>
  <c r="AW6" i="75"/>
  <c r="AW82" i="75"/>
  <c r="AW74" i="75"/>
  <c r="AW66" i="75"/>
  <c r="AW13" i="75"/>
  <c r="AW78" i="75"/>
  <c r="AW70" i="75"/>
  <c r="AW33" i="75"/>
  <c r="AW10" i="75"/>
  <c r="AW83" i="75"/>
  <c r="AW75" i="75"/>
  <c r="AW67" i="75"/>
  <c r="AW5" i="75"/>
  <c r="AW79" i="75"/>
  <c r="AW71" i="75"/>
  <c r="AW25" i="75"/>
  <c r="AW12" i="75"/>
  <c r="AX3" i="75"/>
  <c r="AW92" i="75"/>
  <c r="AW93" i="75"/>
  <c r="AW94" i="75"/>
  <c r="AW88" i="75"/>
  <c r="AW89" i="75"/>
  <c r="AW91" i="75"/>
  <c r="AW90" i="75"/>
  <c r="AW87" i="75"/>
  <c r="AW37" i="75"/>
  <c r="AW36" i="75"/>
  <c r="AW96" i="75"/>
  <c r="AW35" i="75"/>
  <c r="AW95" i="75"/>
  <c r="AX98" i="75" l="1"/>
  <c r="AX97" i="75"/>
  <c r="AX104" i="75"/>
  <c r="AX101" i="75"/>
  <c r="AX105" i="75"/>
  <c r="AX100" i="75"/>
  <c r="AX102" i="75"/>
  <c r="AX106" i="75"/>
  <c r="AX111" i="75"/>
  <c r="AX103" i="75"/>
  <c r="AX108" i="75"/>
  <c r="AX107" i="75"/>
  <c r="AX109" i="75"/>
  <c r="AX112" i="75"/>
  <c r="AX113" i="75"/>
  <c r="AX110" i="75"/>
  <c r="AX99" i="75"/>
  <c r="AX38" i="75"/>
  <c r="AX40" i="75"/>
  <c r="AX42" i="75"/>
  <c r="AX44" i="75"/>
  <c r="AX46" i="75"/>
  <c r="AX39" i="75"/>
  <c r="AX45" i="75"/>
  <c r="AX43" i="75"/>
  <c r="AX41" i="75"/>
  <c r="D113" i="75"/>
  <c r="B114" i="75"/>
  <c r="AX114" i="75" s="1"/>
  <c r="E113" i="75"/>
  <c r="F113" i="75"/>
  <c r="G113" i="75"/>
  <c r="H113" i="75"/>
  <c r="I113" i="75"/>
  <c r="J113" i="75"/>
  <c r="K113" i="75"/>
  <c r="L113" i="75"/>
  <c r="M113" i="75"/>
  <c r="N113" i="75"/>
  <c r="O113" i="75"/>
  <c r="P113" i="75"/>
  <c r="Q113" i="75"/>
  <c r="R113" i="75"/>
  <c r="S113" i="75"/>
  <c r="T113" i="75"/>
  <c r="U113" i="75"/>
  <c r="V113" i="75"/>
  <c r="W113" i="75"/>
  <c r="X113" i="75"/>
  <c r="Y113" i="75"/>
  <c r="Z113" i="75"/>
  <c r="AA113" i="75"/>
  <c r="AB113" i="75"/>
  <c r="AC113" i="75"/>
  <c r="AD113" i="75"/>
  <c r="AE113" i="75"/>
  <c r="AF113" i="75"/>
  <c r="AG113" i="75"/>
  <c r="AH113" i="75"/>
  <c r="AI113" i="75"/>
  <c r="AJ113" i="75"/>
  <c r="AK113" i="75"/>
  <c r="AL113" i="75"/>
  <c r="AM113" i="75"/>
  <c r="AN113" i="75"/>
  <c r="AO113" i="75"/>
  <c r="AP113" i="75"/>
  <c r="AQ113" i="75"/>
  <c r="AR113" i="75"/>
  <c r="AS113" i="75"/>
  <c r="AT113" i="75"/>
  <c r="AU113" i="75"/>
  <c r="AV113" i="75"/>
  <c r="B55" i="75"/>
  <c r="AX29" i="75"/>
  <c r="AX27" i="75"/>
  <c r="AX22" i="75"/>
  <c r="AX18" i="75"/>
  <c r="AX9" i="75"/>
  <c r="AX7" i="75"/>
  <c r="AX4" i="75"/>
  <c r="AX86" i="75"/>
  <c r="AX34" i="75"/>
  <c r="AX31" i="75"/>
  <c r="AX30" i="75"/>
  <c r="AX24" i="75"/>
  <c r="AX12" i="75"/>
  <c r="AX10" i="75"/>
  <c r="AX5" i="75"/>
  <c r="AX20" i="75"/>
  <c r="AX16" i="75"/>
  <c r="AX81" i="75"/>
  <c r="AX77" i="75"/>
  <c r="AX73" i="75"/>
  <c r="AX69" i="75"/>
  <c r="AX65" i="75"/>
  <c r="AX33" i="75"/>
  <c r="AX25" i="75"/>
  <c r="AX32" i="75"/>
  <c r="AX28" i="75"/>
  <c r="AX21" i="75"/>
  <c r="AX19" i="75"/>
  <c r="AX17" i="75"/>
  <c r="AX15" i="75"/>
  <c r="AX8" i="75"/>
  <c r="AX85" i="75"/>
  <c r="AX82" i="75"/>
  <c r="AX78" i="75"/>
  <c r="AX74" i="75"/>
  <c r="AX70" i="75"/>
  <c r="AX66" i="75"/>
  <c r="AX23" i="75"/>
  <c r="AX14" i="75"/>
  <c r="AX79" i="75"/>
  <c r="AX71" i="75"/>
  <c r="AX26" i="75"/>
  <c r="AX83" i="75"/>
  <c r="AX75" i="75"/>
  <c r="AX6" i="75"/>
  <c r="AX80" i="75"/>
  <c r="AX72" i="75"/>
  <c r="AX13" i="75"/>
  <c r="AX84" i="75"/>
  <c r="AX76" i="75"/>
  <c r="AX68" i="75"/>
  <c r="AX67" i="75"/>
  <c r="AX11" i="75"/>
  <c r="AX64" i="75"/>
  <c r="AY3" i="75"/>
  <c r="AX93" i="75"/>
  <c r="AX94" i="75"/>
  <c r="AX91" i="75"/>
  <c r="AX89" i="75"/>
  <c r="AX90" i="75"/>
  <c r="AX87" i="75"/>
  <c r="AX37" i="75"/>
  <c r="AX36" i="75"/>
  <c r="AX92" i="75"/>
  <c r="AX88" i="75"/>
  <c r="AX96" i="75"/>
  <c r="AX35" i="75"/>
  <c r="AX95" i="75"/>
  <c r="J45" i="74"/>
  <c r="F10" i="36" s="1"/>
  <c r="J4" i="74"/>
  <c r="B56" i="75" l="1"/>
  <c r="AY97" i="75"/>
  <c r="AY98" i="75"/>
  <c r="AY99" i="75"/>
  <c r="AY100" i="75"/>
  <c r="AY101" i="75"/>
  <c r="AY103" i="75"/>
  <c r="AY107" i="75"/>
  <c r="AY104" i="75"/>
  <c r="AY105" i="75"/>
  <c r="AY110" i="75"/>
  <c r="AY106" i="75"/>
  <c r="AY111" i="75"/>
  <c r="AY102" i="75"/>
  <c r="AY108" i="75"/>
  <c r="AY112" i="75"/>
  <c r="AY109" i="75"/>
  <c r="AY113" i="75"/>
  <c r="AY114" i="75"/>
  <c r="AY39" i="75"/>
  <c r="AY41" i="75"/>
  <c r="AY43" i="75"/>
  <c r="AY45" i="75"/>
  <c r="AY47" i="75"/>
  <c r="AY38" i="75"/>
  <c r="AY40" i="75"/>
  <c r="AY42" i="75"/>
  <c r="AY44" i="75"/>
  <c r="AY46" i="75"/>
  <c r="B115" i="75"/>
  <c r="D114" i="75"/>
  <c r="E114" i="75"/>
  <c r="F114" i="75"/>
  <c r="G114" i="75"/>
  <c r="H114" i="75"/>
  <c r="I114" i="75"/>
  <c r="J114" i="75"/>
  <c r="K114" i="75"/>
  <c r="L114" i="75"/>
  <c r="M114" i="75"/>
  <c r="N114" i="75"/>
  <c r="O114" i="75"/>
  <c r="P114" i="75"/>
  <c r="Q114" i="75"/>
  <c r="R114" i="75"/>
  <c r="S114" i="75"/>
  <c r="T114" i="75"/>
  <c r="U114" i="75"/>
  <c r="V114" i="75"/>
  <c r="W114" i="75"/>
  <c r="X114" i="75"/>
  <c r="Y114" i="75"/>
  <c r="Z114" i="75"/>
  <c r="AA114" i="75"/>
  <c r="AB114" i="75"/>
  <c r="AC114" i="75"/>
  <c r="AD114" i="75"/>
  <c r="AE114" i="75"/>
  <c r="AF114" i="75"/>
  <c r="AG114" i="75"/>
  <c r="AH114" i="75"/>
  <c r="AI114" i="75"/>
  <c r="AJ114" i="75"/>
  <c r="AK114" i="75"/>
  <c r="AL114" i="75"/>
  <c r="AM114" i="75"/>
  <c r="AN114" i="75"/>
  <c r="AO114" i="75"/>
  <c r="AP114" i="75"/>
  <c r="AQ114" i="75"/>
  <c r="AR114" i="75"/>
  <c r="AS114" i="75"/>
  <c r="AT114" i="75"/>
  <c r="AU114" i="75"/>
  <c r="AV114" i="75"/>
  <c r="AW114" i="75"/>
  <c r="AY32" i="75"/>
  <c r="AY34" i="75"/>
  <c r="AY31" i="75"/>
  <c r="AY30" i="75"/>
  <c r="AY24" i="75"/>
  <c r="AY12" i="75"/>
  <c r="AY10" i="75"/>
  <c r="AY5" i="75"/>
  <c r="AY33" i="75"/>
  <c r="AY25" i="75"/>
  <c r="AY23" i="75"/>
  <c r="AY20" i="75"/>
  <c r="AY16" i="75"/>
  <c r="AY13" i="75"/>
  <c r="AY11" i="75"/>
  <c r="AY6" i="75"/>
  <c r="AY28" i="75"/>
  <c r="AY21" i="75"/>
  <c r="AY19" i="75"/>
  <c r="AY17" i="75"/>
  <c r="AY15" i="75"/>
  <c r="AY8" i="75"/>
  <c r="AY85" i="75"/>
  <c r="AY82" i="75"/>
  <c r="AY78" i="75"/>
  <c r="AY74" i="75"/>
  <c r="AY70" i="75"/>
  <c r="AY66" i="75"/>
  <c r="AY26" i="75"/>
  <c r="AY29" i="75"/>
  <c r="AY27" i="75"/>
  <c r="AY22" i="75"/>
  <c r="AY18" i="75"/>
  <c r="AY9" i="75"/>
  <c r="AY7" i="75"/>
  <c r="AY4" i="75"/>
  <c r="AY83" i="75"/>
  <c r="AY79" i="75"/>
  <c r="AY75" i="75"/>
  <c r="AY71" i="75"/>
  <c r="AY67" i="75"/>
  <c r="AY84" i="75"/>
  <c r="AY76" i="75"/>
  <c r="AY68" i="75"/>
  <c r="AY80" i="75"/>
  <c r="AY14" i="75"/>
  <c r="AY86" i="75"/>
  <c r="AY77" i="75"/>
  <c r="AY69" i="75"/>
  <c r="AY81" i="75"/>
  <c r="AY73" i="75"/>
  <c r="AY65" i="75"/>
  <c r="AY72" i="75"/>
  <c r="AY64" i="75"/>
  <c r="AZ3" i="75"/>
  <c r="AY94" i="75"/>
  <c r="AY91" i="75"/>
  <c r="AY92" i="75"/>
  <c r="AY93" i="75"/>
  <c r="AY90" i="75"/>
  <c r="AY88" i="75"/>
  <c r="AY96" i="75"/>
  <c r="AY35" i="75"/>
  <c r="AY95" i="75"/>
  <c r="AY89" i="75"/>
  <c r="AY36" i="75"/>
  <c r="AY87" i="75"/>
  <c r="AY37" i="75"/>
  <c r="B57" i="75" l="1"/>
  <c r="D115" i="75"/>
  <c r="B116" i="75"/>
  <c r="E115" i="75"/>
  <c r="F115" i="75"/>
  <c r="G115" i="75"/>
  <c r="H115" i="75"/>
  <c r="I115" i="75"/>
  <c r="J115" i="75"/>
  <c r="K115" i="75"/>
  <c r="L115" i="75"/>
  <c r="M115" i="75"/>
  <c r="N115" i="75"/>
  <c r="O115" i="75"/>
  <c r="P115" i="75"/>
  <c r="Q115" i="75"/>
  <c r="R115" i="75"/>
  <c r="S115" i="75"/>
  <c r="T115" i="75"/>
  <c r="U115" i="75"/>
  <c r="V115" i="75"/>
  <c r="W115" i="75"/>
  <c r="X115" i="75"/>
  <c r="Y115" i="75"/>
  <c r="Z115" i="75"/>
  <c r="AA115" i="75"/>
  <c r="AB115" i="75"/>
  <c r="AC115" i="75"/>
  <c r="AD115" i="75"/>
  <c r="AE115" i="75"/>
  <c r="AF115" i="75"/>
  <c r="AG115" i="75"/>
  <c r="AH115" i="75"/>
  <c r="AI115" i="75"/>
  <c r="AJ115" i="75"/>
  <c r="AK115" i="75"/>
  <c r="AL115" i="75"/>
  <c r="AM115" i="75"/>
  <c r="AN115" i="75"/>
  <c r="AO115" i="75"/>
  <c r="AP115" i="75"/>
  <c r="AQ115" i="75"/>
  <c r="AR115" i="75"/>
  <c r="AS115" i="75"/>
  <c r="AT115" i="75"/>
  <c r="AU115" i="75"/>
  <c r="AV115" i="75"/>
  <c r="AW115" i="75"/>
  <c r="AX115" i="75"/>
  <c r="AY115" i="75"/>
  <c r="AZ97" i="75"/>
  <c r="AZ98" i="75"/>
  <c r="AZ99" i="75"/>
  <c r="AZ100" i="75"/>
  <c r="AZ101" i="75"/>
  <c r="AZ102" i="75"/>
  <c r="AZ106" i="75"/>
  <c r="AZ103" i="75"/>
  <c r="AZ104" i="75"/>
  <c r="AZ105" i="75"/>
  <c r="AZ109" i="75"/>
  <c r="AZ110" i="75"/>
  <c r="AZ111" i="75"/>
  <c r="AZ115" i="75"/>
  <c r="AZ107" i="75"/>
  <c r="AZ112" i="75"/>
  <c r="AZ116" i="75"/>
  <c r="AZ108" i="75"/>
  <c r="AZ113" i="75"/>
  <c r="AZ114" i="75"/>
  <c r="AZ39" i="75"/>
  <c r="AZ41" i="75"/>
  <c r="AZ43" i="75"/>
  <c r="AZ45" i="75"/>
  <c r="AZ47" i="75"/>
  <c r="AZ40" i="75"/>
  <c r="AZ48" i="75"/>
  <c r="AZ38" i="75"/>
  <c r="AZ46" i="75"/>
  <c r="AZ44" i="75"/>
  <c r="AZ42" i="75"/>
  <c r="AZ33" i="75"/>
  <c r="AZ25" i="75"/>
  <c r="AZ23" i="75"/>
  <c r="AZ20" i="75"/>
  <c r="AZ16" i="75"/>
  <c r="AZ13" i="75"/>
  <c r="AZ11" i="75"/>
  <c r="AZ6" i="75"/>
  <c r="AZ28" i="75"/>
  <c r="AZ26" i="75"/>
  <c r="AZ21" i="75"/>
  <c r="AZ19" i="75"/>
  <c r="AZ17" i="75"/>
  <c r="AZ15" i="75"/>
  <c r="AZ14" i="75"/>
  <c r="AZ8" i="75"/>
  <c r="AZ85" i="75"/>
  <c r="AZ32" i="75"/>
  <c r="AZ29" i="75"/>
  <c r="AZ27" i="75"/>
  <c r="AZ22" i="75"/>
  <c r="AZ18" i="75"/>
  <c r="AZ9" i="75"/>
  <c r="AZ7" i="75"/>
  <c r="AZ4" i="75"/>
  <c r="AZ83" i="75"/>
  <c r="AZ79" i="75"/>
  <c r="AZ75" i="75"/>
  <c r="AZ71" i="75"/>
  <c r="AZ67" i="75"/>
  <c r="AZ31" i="75"/>
  <c r="AZ30" i="75"/>
  <c r="AZ24" i="75"/>
  <c r="AZ12" i="75"/>
  <c r="AZ10" i="75"/>
  <c r="AZ5" i="75"/>
  <c r="AZ84" i="75"/>
  <c r="AZ80" i="75"/>
  <c r="AZ76" i="75"/>
  <c r="AZ72" i="75"/>
  <c r="AZ68" i="75"/>
  <c r="AZ64" i="75"/>
  <c r="AZ34" i="75"/>
  <c r="AZ81" i="75"/>
  <c r="AZ73" i="75"/>
  <c r="AZ65" i="75"/>
  <c r="AZ86" i="75"/>
  <c r="AZ69" i="75"/>
  <c r="AZ66" i="75"/>
  <c r="AZ78" i="75"/>
  <c r="AZ70" i="75"/>
  <c r="AZ77" i="75"/>
  <c r="AZ82" i="75"/>
  <c r="AZ74" i="75"/>
  <c r="BA3" i="75"/>
  <c r="AZ91" i="75"/>
  <c r="AZ92" i="75"/>
  <c r="AZ93" i="75"/>
  <c r="AZ87" i="75"/>
  <c r="AZ94" i="75"/>
  <c r="AZ88" i="75"/>
  <c r="AZ89" i="75"/>
  <c r="AZ35" i="75"/>
  <c r="AZ95" i="75"/>
  <c r="AZ37" i="75"/>
  <c r="AZ36" i="75"/>
  <c r="AZ90" i="75"/>
  <c r="AZ96" i="75"/>
  <c r="BA97" i="75" l="1"/>
  <c r="BA98" i="75"/>
  <c r="BA99" i="75"/>
  <c r="BA100" i="75"/>
  <c r="BA101" i="75"/>
  <c r="BA102" i="75"/>
  <c r="BA103" i="75"/>
  <c r="BA104" i="75"/>
  <c r="BA105" i="75"/>
  <c r="BA106" i="75"/>
  <c r="BA107" i="75"/>
  <c r="BA108" i="75"/>
  <c r="BA109" i="75"/>
  <c r="BA110" i="75"/>
  <c r="BA111" i="75"/>
  <c r="BA114" i="75"/>
  <c r="BA115" i="75"/>
  <c r="BA112" i="75"/>
  <c r="BA116" i="75"/>
  <c r="BA113" i="75"/>
  <c r="BA38" i="75"/>
  <c r="BA40" i="75"/>
  <c r="BA42" i="75"/>
  <c r="BA44" i="75"/>
  <c r="BA46" i="75"/>
  <c r="BA39" i="75"/>
  <c r="BA41" i="75"/>
  <c r="BA43" i="75"/>
  <c r="BA45" i="75"/>
  <c r="BA47" i="75"/>
  <c r="BA49" i="75"/>
  <c r="BA48" i="75"/>
  <c r="D116" i="75"/>
  <c r="B117" i="75"/>
  <c r="BA117" i="75" s="1"/>
  <c r="E116" i="75"/>
  <c r="F116" i="75"/>
  <c r="G116" i="75"/>
  <c r="H116" i="75"/>
  <c r="I116" i="75"/>
  <c r="J116" i="75"/>
  <c r="K116" i="75"/>
  <c r="L116" i="75"/>
  <c r="M116" i="75"/>
  <c r="N116" i="75"/>
  <c r="O116" i="75"/>
  <c r="P116" i="75"/>
  <c r="Q116" i="75"/>
  <c r="R116" i="75"/>
  <c r="S116" i="75"/>
  <c r="T116" i="75"/>
  <c r="U116" i="75"/>
  <c r="V116" i="75"/>
  <c r="W116" i="75"/>
  <c r="X116" i="75"/>
  <c r="Y116" i="75"/>
  <c r="Z116" i="75"/>
  <c r="AA116" i="75"/>
  <c r="AB116" i="75"/>
  <c r="AC116" i="75"/>
  <c r="AD116" i="75"/>
  <c r="AE116" i="75"/>
  <c r="AF116" i="75"/>
  <c r="AG116" i="75"/>
  <c r="AH116" i="75"/>
  <c r="AI116" i="75"/>
  <c r="AJ116" i="75"/>
  <c r="AK116" i="75"/>
  <c r="AL116" i="75"/>
  <c r="AM116" i="75"/>
  <c r="AN116" i="75"/>
  <c r="AO116" i="75"/>
  <c r="AP116" i="75"/>
  <c r="AQ116" i="75"/>
  <c r="AR116" i="75"/>
  <c r="AS116" i="75"/>
  <c r="AT116" i="75"/>
  <c r="AU116" i="75"/>
  <c r="AV116" i="75"/>
  <c r="AW116" i="75"/>
  <c r="AX116" i="75"/>
  <c r="AY116" i="75"/>
  <c r="B58" i="75"/>
  <c r="BA34" i="75"/>
  <c r="BA33" i="75"/>
  <c r="BA28" i="75"/>
  <c r="BA26" i="75"/>
  <c r="BA21" i="75"/>
  <c r="BA19" i="75"/>
  <c r="BA17" i="75"/>
  <c r="BA15" i="75"/>
  <c r="BA14" i="75"/>
  <c r="BA8" i="75"/>
  <c r="BA85" i="75"/>
  <c r="BA32" i="75"/>
  <c r="BA29" i="75"/>
  <c r="BA27" i="75"/>
  <c r="BA22" i="75"/>
  <c r="BA18" i="75"/>
  <c r="BA9" i="75"/>
  <c r="BA7" i="75"/>
  <c r="BA4" i="75"/>
  <c r="BA86" i="75"/>
  <c r="BA31" i="75"/>
  <c r="BA30" i="75"/>
  <c r="BA24" i="75"/>
  <c r="BA12" i="75"/>
  <c r="BA10" i="75"/>
  <c r="BA5" i="75"/>
  <c r="BA84" i="75"/>
  <c r="BA80" i="75"/>
  <c r="BA76" i="75"/>
  <c r="BA72" i="75"/>
  <c r="BA68" i="75"/>
  <c r="BA64" i="75"/>
  <c r="BA25" i="75"/>
  <c r="BA23" i="75"/>
  <c r="BA13" i="75"/>
  <c r="BA11" i="75"/>
  <c r="BA6" i="75"/>
  <c r="BA81" i="75"/>
  <c r="BA77" i="75"/>
  <c r="BA73" i="75"/>
  <c r="BA69" i="75"/>
  <c r="BA65" i="75"/>
  <c r="BA16" i="75"/>
  <c r="BA78" i="75"/>
  <c r="BA70" i="75"/>
  <c r="BA20" i="75"/>
  <c r="BA74" i="75"/>
  <c r="BA66" i="75"/>
  <c r="BA71" i="75"/>
  <c r="BA83" i="75"/>
  <c r="BA75" i="75"/>
  <c r="BA67" i="75"/>
  <c r="BA82" i="75"/>
  <c r="BA79" i="75"/>
  <c r="BB3" i="75"/>
  <c r="BA92" i="75"/>
  <c r="BA93" i="75"/>
  <c r="BA94" i="75"/>
  <c r="BA88" i="75"/>
  <c r="BA91" i="75"/>
  <c r="BA89" i="75"/>
  <c r="BA90" i="75"/>
  <c r="BA37" i="75"/>
  <c r="BA36" i="75"/>
  <c r="BA87" i="75"/>
  <c r="BA96" i="75"/>
  <c r="BA35" i="75"/>
  <c r="BA95" i="75"/>
  <c r="B59" i="75" l="1"/>
  <c r="D117" i="75"/>
  <c r="B118" i="75"/>
  <c r="E117" i="75"/>
  <c r="F117" i="75"/>
  <c r="G117" i="75"/>
  <c r="H117" i="75"/>
  <c r="I117" i="75"/>
  <c r="J117" i="75"/>
  <c r="K117" i="75"/>
  <c r="L117" i="75"/>
  <c r="M117" i="75"/>
  <c r="N117" i="75"/>
  <c r="O117" i="75"/>
  <c r="P117" i="75"/>
  <c r="Q117" i="75"/>
  <c r="R117" i="75"/>
  <c r="S117" i="75"/>
  <c r="T117" i="75"/>
  <c r="U117" i="75"/>
  <c r="V117" i="75"/>
  <c r="W117" i="75"/>
  <c r="X117" i="75"/>
  <c r="Y117" i="75"/>
  <c r="Z117" i="75"/>
  <c r="AA117" i="75"/>
  <c r="AB117" i="75"/>
  <c r="AC117" i="75"/>
  <c r="AD117" i="75"/>
  <c r="AE117" i="75"/>
  <c r="AF117" i="75"/>
  <c r="AG117" i="75"/>
  <c r="AH117" i="75"/>
  <c r="AI117" i="75"/>
  <c r="AJ117" i="75"/>
  <c r="AK117" i="75"/>
  <c r="AL117" i="75"/>
  <c r="AM117" i="75"/>
  <c r="AN117" i="75"/>
  <c r="AO117" i="75"/>
  <c r="AP117" i="75"/>
  <c r="AQ117" i="75"/>
  <c r="AR117" i="75"/>
  <c r="AS117" i="75"/>
  <c r="AT117" i="75"/>
  <c r="AU117" i="75"/>
  <c r="AV117" i="75"/>
  <c r="AW117" i="75"/>
  <c r="AX117" i="75"/>
  <c r="AY117" i="75"/>
  <c r="AZ117" i="75"/>
  <c r="BB99" i="75"/>
  <c r="BB98" i="75"/>
  <c r="BB105" i="75"/>
  <c r="BB97" i="75"/>
  <c r="BB102" i="75"/>
  <c r="BB101" i="75"/>
  <c r="BB103" i="75"/>
  <c r="BB107" i="75"/>
  <c r="BB108" i="75"/>
  <c r="BB104" i="75"/>
  <c r="BB109" i="75"/>
  <c r="BB100" i="75"/>
  <c r="BB106" i="75"/>
  <c r="BB110" i="75"/>
  <c r="BB112" i="75"/>
  <c r="BB113" i="75"/>
  <c r="BB114" i="75"/>
  <c r="BB115" i="75"/>
  <c r="BB116" i="75"/>
  <c r="BB117" i="75"/>
  <c r="BB118" i="75"/>
  <c r="BB111" i="75"/>
  <c r="BB38" i="75"/>
  <c r="BB40" i="75"/>
  <c r="BB42" i="75"/>
  <c r="BB44" i="75"/>
  <c r="BB46" i="75"/>
  <c r="BB48" i="75"/>
  <c r="BB41" i="75"/>
  <c r="BB39" i="75"/>
  <c r="BB47" i="75"/>
  <c r="BB49" i="75"/>
  <c r="BB45" i="75"/>
  <c r="BB50" i="75"/>
  <c r="BB43" i="75"/>
  <c r="BB32" i="75"/>
  <c r="BB29" i="75"/>
  <c r="BB27" i="75"/>
  <c r="BB22" i="75"/>
  <c r="BB18" i="75"/>
  <c r="BB9" i="75"/>
  <c r="BB7" i="75"/>
  <c r="BB4" i="75"/>
  <c r="BB86" i="75"/>
  <c r="BB31" i="75"/>
  <c r="BB30" i="75"/>
  <c r="BB24" i="75"/>
  <c r="BB12" i="75"/>
  <c r="BB10" i="75"/>
  <c r="BB5" i="75"/>
  <c r="BB25" i="75"/>
  <c r="BB23" i="75"/>
  <c r="BB13" i="75"/>
  <c r="BB11" i="75"/>
  <c r="BB6" i="75"/>
  <c r="BB81" i="75"/>
  <c r="BB77" i="75"/>
  <c r="BB73" i="75"/>
  <c r="BB69" i="75"/>
  <c r="BB65" i="75"/>
  <c r="BB34" i="75"/>
  <c r="BB33" i="75"/>
  <c r="BB26" i="75"/>
  <c r="BB14" i="75"/>
  <c r="BB82" i="75"/>
  <c r="BB78" i="75"/>
  <c r="BB74" i="75"/>
  <c r="BB70" i="75"/>
  <c r="BB66" i="75"/>
  <c r="BB21" i="75"/>
  <c r="BB15" i="75"/>
  <c r="BB83" i="75"/>
  <c r="BB75" i="75"/>
  <c r="BB67" i="75"/>
  <c r="BB19" i="75"/>
  <c r="BB17" i="75"/>
  <c r="BB8" i="75"/>
  <c r="BB79" i="75"/>
  <c r="BB71" i="75"/>
  <c r="BB16" i="75"/>
  <c r="BB76" i="75"/>
  <c r="BB20" i="75"/>
  <c r="BB85" i="75"/>
  <c r="BB80" i="75"/>
  <c r="BB72" i="75"/>
  <c r="BB64" i="75"/>
  <c r="BB28" i="75"/>
  <c r="BB84" i="75"/>
  <c r="BB68" i="75"/>
  <c r="BC3" i="75"/>
  <c r="BB93" i="75"/>
  <c r="BB94" i="75"/>
  <c r="BB91" i="75"/>
  <c r="BB89" i="75"/>
  <c r="BB90" i="75"/>
  <c r="BB92" i="75"/>
  <c r="BB37" i="75"/>
  <c r="BB36" i="75"/>
  <c r="BB87" i="75"/>
  <c r="BB96" i="75"/>
  <c r="BB35" i="75"/>
  <c r="BB88" i="75"/>
  <c r="BB95" i="75"/>
  <c r="D118" i="75" l="1"/>
  <c r="B119" i="75"/>
  <c r="BC119" i="75" s="1"/>
  <c r="E118" i="75"/>
  <c r="F118" i="75"/>
  <c r="G118" i="75"/>
  <c r="H118" i="75"/>
  <c r="I118" i="75"/>
  <c r="J118" i="75"/>
  <c r="K118" i="75"/>
  <c r="L118" i="75"/>
  <c r="M118" i="75"/>
  <c r="N118" i="75"/>
  <c r="O118" i="75"/>
  <c r="P118" i="75"/>
  <c r="Q118" i="75"/>
  <c r="R118" i="75"/>
  <c r="S118" i="75"/>
  <c r="T118" i="75"/>
  <c r="U118" i="75"/>
  <c r="V118" i="75"/>
  <c r="W118" i="75"/>
  <c r="X118" i="75"/>
  <c r="Y118" i="75"/>
  <c r="Z118" i="75"/>
  <c r="AA118" i="75"/>
  <c r="AB118" i="75"/>
  <c r="AC118" i="75"/>
  <c r="AD118" i="75"/>
  <c r="AE118" i="75"/>
  <c r="AF118" i="75"/>
  <c r="AG118" i="75"/>
  <c r="AH118" i="75"/>
  <c r="AI118" i="75"/>
  <c r="AJ118" i="75"/>
  <c r="AK118" i="75"/>
  <c r="AL118" i="75"/>
  <c r="AM118" i="75"/>
  <c r="AN118" i="75"/>
  <c r="AO118" i="75"/>
  <c r="AP118" i="75"/>
  <c r="AQ118" i="75"/>
  <c r="AR118" i="75"/>
  <c r="AS118" i="75"/>
  <c r="AT118" i="75"/>
  <c r="AU118" i="75"/>
  <c r="AV118" i="75"/>
  <c r="AW118" i="75"/>
  <c r="AX118" i="75"/>
  <c r="AY118" i="75"/>
  <c r="AZ118" i="75"/>
  <c r="BA118" i="75"/>
  <c r="B60" i="75"/>
  <c r="BC97" i="75"/>
  <c r="BC98" i="75"/>
  <c r="BC99" i="75"/>
  <c r="BC100" i="75"/>
  <c r="BC101" i="75"/>
  <c r="BC104" i="75"/>
  <c r="BC105" i="75"/>
  <c r="BC102" i="75"/>
  <c r="BC111" i="75"/>
  <c r="BC107" i="75"/>
  <c r="BC108" i="75"/>
  <c r="BC103" i="75"/>
  <c r="BC109" i="75"/>
  <c r="BC113" i="75"/>
  <c r="BC117" i="75"/>
  <c r="BC106" i="75"/>
  <c r="BC110" i="75"/>
  <c r="BC114" i="75"/>
  <c r="BC115" i="75"/>
  <c r="BC118" i="75"/>
  <c r="BC112" i="75"/>
  <c r="BC116" i="75"/>
  <c r="BC39" i="75"/>
  <c r="BC41" i="75"/>
  <c r="BC43" i="75"/>
  <c r="BC45" i="75"/>
  <c r="BC47" i="75"/>
  <c r="BC38" i="75"/>
  <c r="BC40" i="75"/>
  <c r="BC42" i="75"/>
  <c r="BC44" i="75"/>
  <c r="BC46" i="75"/>
  <c r="BC48" i="75"/>
  <c r="BC50" i="75"/>
  <c r="BC49" i="75"/>
  <c r="BC51" i="75"/>
  <c r="BC32" i="75"/>
  <c r="BC31" i="75"/>
  <c r="BC30" i="75"/>
  <c r="BC24" i="75"/>
  <c r="BC12" i="75"/>
  <c r="BC10" i="75"/>
  <c r="BC5" i="75"/>
  <c r="BC34" i="75"/>
  <c r="BC25" i="75"/>
  <c r="BC23" i="75"/>
  <c r="BC20" i="75"/>
  <c r="BC16" i="75"/>
  <c r="BC13" i="75"/>
  <c r="BC11" i="75"/>
  <c r="BC6" i="75"/>
  <c r="BC33" i="75"/>
  <c r="BC26" i="75"/>
  <c r="BC14" i="75"/>
  <c r="BC82" i="75"/>
  <c r="BC78" i="75"/>
  <c r="BC74" i="75"/>
  <c r="BC70" i="75"/>
  <c r="BC66" i="75"/>
  <c r="BC28" i="75"/>
  <c r="BC86" i="75"/>
  <c r="BC83" i="75"/>
  <c r="BC79" i="75"/>
  <c r="BC75" i="75"/>
  <c r="BC71" i="75"/>
  <c r="BC67" i="75"/>
  <c r="BC18" i="75"/>
  <c r="BC9" i="75"/>
  <c r="BC85" i="75"/>
  <c r="BC80" i="75"/>
  <c r="BC72" i="75"/>
  <c r="BC64" i="75"/>
  <c r="BC4" i="75"/>
  <c r="BC84" i="75"/>
  <c r="BC76" i="75"/>
  <c r="BC68" i="75"/>
  <c r="BC15" i="75"/>
  <c r="BC81" i="75"/>
  <c r="BC73" i="75"/>
  <c r="BC19" i="75"/>
  <c r="BC17" i="75"/>
  <c r="BC8" i="75"/>
  <c r="BC77" i="75"/>
  <c r="BC69" i="75"/>
  <c r="BC29" i="75"/>
  <c r="BC22" i="75"/>
  <c r="BC7" i="75"/>
  <c r="BC27" i="75"/>
  <c r="BC21" i="75"/>
  <c r="BC65" i="75"/>
  <c r="BD3" i="75"/>
  <c r="BC94" i="75"/>
  <c r="BC91" i="75"/>
  <c r="BC92" i="75"/>
  <c r="BC90" i="75"/>
  <c r="BC37" i="75"/>
  <c r="BC87" i="75"/>
  <c r="BC96" i="75"/>
  <c r="BC93" i="75"/>
  <c r="BC89" i="75"/>
  <c r="BC35" i="75"/>
  <c r="BC88" i="75"/>
  <c r="BC95" i="75"/>
  <c r="BC36" i="75"/>
  <c r="BD97" i="75" l="1"/>
  <c r="BD98" i="75"/>
  <c r="BD99" i="75"/>
  <c r="BD100" i="75"/>
  <c r="BD101" i="75"/>
  <c r="BD103" i="75"/>
  <c r="BD107" i="75"/>
  <c r="BD104" i="75"/>
  <c r="BD105" i="75"/>
  <c r="BD106" i="75"/>
  <c r="BD110" i="75"/>
  <c r="BD111" i="75"/>
  <c r="BD108" i="75"/>
  <c r="BD102" i="75"/>
  <c r="BD112" i="75"/>
  <c r="BD116" i="75"/>
  <c r="BD113" i="75"/>
  <c r="BD117" i="75"/>
  <c r="BD109" i="75"/>
  <c r="BD114" i="75"/>
  <c r="BD115" i="75"/>
  <c r="BD119" i="75"/>
  <c r="BD118" i="75"/>
  <c r="BD39" i="75"/>
  <c r="BD41" i="75"/>
  <c r="BD43" i="75"/>
  <c r="BD45" i="75"/>
  <c r="BD47" i="75"/>
  <c r="BD42" i="75"/>
  <c r="BD52" i="75"/>
  <c r="BD44" i="75"/>
  <c r="BD40" i="75"/>
  <c r="BD49" i="75"/>
  <c r="BD50" i="75"/>
  <c r="BD38" i="75"/>
  <c r="BD46" i="75"/>
  <c r="BD48" i="75"/>
  <c r="BD51" i="75"/>
  <c r="D119" i="75"/>
  <c r="B120" i="75"/>
  <c r="E119" i="75"/>
  <c r="F119" i="75"/>
  <c r="G119" i="75"/>
  <c r="H119" i="75"/>
  <c r="I119" i="75"/>
  <c r="J119" i="75"/>
  <c r="K119" i="75"/>
  <c r="L119" i="75"/>
  <c r="M119" i="75"/>
  <c r="N119" i="75"/>
  <c r="O119" i="75"/>
  <c r="P119" i="75"/>
  <c r="Q119" i="75"/>
  <c r="R119" i="75"/>
  <c r="S119" i="75"/>
  <c r="T119" i="75"/>
  <c r="U119" i="75"/>
  <c r="V119" i="75"/>
  <c r="W119" i="75"/>
  <c r="X119" i="75"/>
  <c r="Y119" i="75"/>
  <c r="Z119" i="75"/>
  <c r="AA119" i="75"/>
  <c r="AB119" i="75"/>
  <c r="AC119" i="75"/>
  <c r="AD119" i="75"/>
  <c r="AE119" i="75"/>
  <c r="AF119" i="75"/>
  <c r="AG119" i="75"/>
  <c r="AH119" i="75"/>
  <c r="AI119" i="75"/>
  <c r="AJ119" i="75"/>
  <c r="AK119" i="75"/>
  <c r="AL119" i="75"/>
  <c r="AM119" i="75"/>
  <c r="AN119" i="75"/>
  <c r="AO119" i="75"/>
  <c r="AP119" i="75"/>
  <c r="AQ119" i="75"/>
  <c r="AR119" i="75"/>
  <c r="AS119" i="75"/>
  <c r="AT119" i="75"/>
  <c r="AU119" i="75"/>
  <c r="AV119" i="75"/>
  <c r="AW119" i="75"/>
  <c r="AX119" i="75"/>
  <c r="AY119" i="75"/>
  <c r="AZ119" i="75"/>
  <c r="BA119" i="75"/>
  <c r="BB119" i="75"/>
  <c r="BD33" i="75"/>
  <c r="BD31" i="75"/>
  <c r="BD34" i="75"/>
  <c r="BD25" i="75"/>
  <c r="BD23" i="75"/>
  <c r="BD20" i="75"/>
  <c r="BD16" i="75"/>
  <c r="BD13" i="75"/>
  <c r="BD11" i="75"/>
  <c r="BD6" i="75"/>
  <c r="BD28" i="75"/>
  <c r="BD26" i="75"/>
  <c r="BD21" i="75"/>
  <c r="BD19" i="75"/>
  <c r="BD17" i="75"/>
  <c r="BD15" i="75"/>
  <c r="BD14" i="75"/>
  <c r="BD8" i="75"/>
  <c r="BD85" i="75"/>
  <c r="BD86" i="75"/>
  <c r="BD83" i="75"/>
  <c r="BD79" i="75"/>
  <c r="BD75" i="75"/>
  <c r="BD71" i="75"/>
  <c r="BD67" i="75"/>
  <c r="BD29" i="75"/>
  <c r="BD27" i="75"/>
  <c r="BD22" i="75"/>
  <c r="BD84" i="75"/>
  <c r="BD80" i="75"/>
  <c r="BD76" i="75"/>
  <c r="BD72" i="75"/>
  <c r="BD68" i="75"/>
  <c r="BD64" i="75"/>
  <c r="BD5" i="75"/>
  <c r="BD77" i="75"/>
  <c r="BD69" i="75"/>
  <c r="BD12" i="75"/>
  <c r="BD10" i="75"/>
  <c r="BD81" i="75"/>
  <c r="BD73" i="75"/>
  <c r="BD65" i="75"/>
  <c r="BD24" i="75"/>
  <c r="BD9" i="75"/>
  <c r="BD78" i="75"/>
  <c r="BD70" i="75"/>
  <c r="BD32" i="75"/>
  <c r="BD30" i="75"/>
  <c r="BD7" i="75"/>
  <c r="BD4" i="75"/>
  <c r="BD82" i="75"/>
  <c r="BD74" i="75"/>
  <c r="BD66" i="75"/>
  <c r="BD18" i="75"/>
  <c r="BE3" i="75"/>
  <c r="BD91" i="75"/>
  <c r="BD92" i="75"/>
  <c r="BD93" i="75"/>
  <c r="BD94" i="75"/>
  <c r="BD87" i="75"/>
  <c r="BD88" i="75"/>
  <c r="BD89" i="75"/>
  <c r="BD35" i="75"/>
  <c r="BD90" i="75"/>
  <c r="BD36" i="75"/>
  <c r="BD37" i="75"/>
  <c r="BD96" i="75"/>
  <c r="BD95" i="75"/>
  <c r="D120" i="75" l="1"/>
  <c r="E120" i="75"/>
  <c r="F120" i="75"/>
  <c r="G120" i="75"/>
  <c r="H120" i="75"/>
  <c r="I120" i="75"/>
  <c r="J120" i="75"/>
  <c r="K120" i="75"/>
  <c r="L120" i="75"/>
  <c r="M120" i="75"/>
  <c r="N120" i="75"/>
  <c r="O120" i="75"/>
  <c r="P120" i="75"/>
  <c r="Q120" i="75"/>
  <c r="R120" i="75"/>
  <c r="S120" i="75"/>
  <c r="T120" i="75"/>
  <c r="U120" i="75"/>
  <c r="V120" i="75"/>
  <c r="W120" i="75"/>
  <c r="X120" i="75"/>
  <c r="Y120" i="75"/>
  <c r="Z120" i="75"/>
  <c r="AA120" i="75"/>
  <c r="AB120" i="75"/>
  <c r="AC120" i="75"/>
  <c r="AD120" i="75"/>
  <c r="AE120" i="75"/>
  <c r="AF120" i="75"/>
  <c r="AG120" i="75"/>
  <c r="AH120" i="75"/>
  <c r="AI120" i="75"/>
  <c r="AJ120" i="75"/>
  <c r="AK120" i="75"/>
  <c r="AL120" i="75"/>
  <c r="AM120" i="75"/>
  <c r="AN120" i="75"/>
  <c r="AO120" i="75"/>
  <c r="AP120" i="75"/>
  <c r="AQ120" i="75"/>
  <c r="AR120" i="75"/>
  <c r="AS120" i="75"/>
  <c r="AT120" i="75"/>
  <c r="AU120" i="75"/>
  <c r="AV120" i="75"/>
  <c r="AW120" i="75"/>
  <c r="AX120" i="75"/>
  <c r="AY120" i="75"/>
  <c r="AZ120" i="75"/>
  <c r="BA120" i="75"/>
  <c r="BB120" i="75"/>
  <c r="BC120" i="75"/>
  <c r="BD120" i="75"/>
  <c r="BE97" i="75"/>
  <c r="BE98" i="75"/>
  <c r="BE99" i="75"/>
  <c r="BE100" i="75"/>
  <c r="BE101" i="75"/>
  <c r="BE102" i="75"/>
  <c r="BE103" i="75"/>
  <c r="BE104" i="75"/>
  <c r="BE105" i="75"/>
  <c r="BE106" i="75"/>
  <c r="BE107" i="75"/>
  <c r="BE108" i="75"/>
  <c r="BE109" i="75"/>
  <c r="BE110" i="75"/>
  <c r="BE111" i="75"/>
  <c r="BE115" i="75"/>
  <c r="BE112" i="75"/>
  <c r="BE116" i="75"/>
  <c r="BE113" i="75"/>
  <c r="BE114" i="75"/>
  <c r="BE117" i="75"/>
  <c r="BE119" i="75"/>
  <c r="BE118" i="75"/>
  <c r="BE120" i="75"/>
  <c r="BE38" i="75"/>
  <c r="BE40" i="75"/>
  <c r="BE42" i="75"/>
  <c r="BE44" i="75"/>
  <c r="BE46" i="75"/>
  <c r="BE39" i="75"/>
  <c r="BE41" i="75"/>
  <c r="BE43" i="75"/>
  <c r="BE45" i="75"/>
  <c r="BE47" i="75"/>
  <c r="BE49" i="75"/>
  <c r="BE51" i="75"/>
  <c r="BE53" i="75"/>
  <c r="BE50" i="75"/>
  <c r="BE52" i="75"/>
  <c r="BE48" i="75"/>
  <c r="BE34" i="75"/>
  <c r="BE28" i="75"/>
  <c r="BE26" i="75"/>
  <c r="BE21" i="75"/>
  <c r="BE19" i="75"/>
  <c r="BE17" i="75"/>
  <c r="BE15" i="75"/>
  <c r="BE14" i="75"/>
  <c r="BE8" i="75"/>
  <c r="BE85" i="75"/>
  <c r="BE33" i="75"/>
  <c r="BE29" i="75"/>
  <c r="BE27" i="75"/>
  <c r="BE22" i="75"/>
  <c r="BE18" i="75"/>
  <c r="BE9" i="75"/>
  <c r="BE7" i="75"/>
  <c r="BE4" i="75"/>
  <c r="BE86" i="75"/>
  <c r="BE84" i="75"/>
  <c r="BE80" i="75"/>
  <c r="BE76" i="75"/>
  <c r="BE72" i="75"/>
  <c r="BE68" i="75"/>
  <c r="BE64" i="75"/>
  <c r="BE32" i="75"/>
  <c r="BE30" i="75"/>
  <c r="BE20" i="75"/>
  <c r="BE16" i="75"/>
  <c r="BE81" i="75"/>
  <c r="BE77" i="75"/>
  <c r="BE73" i="75"/>
  <c r="BE69" i="75"/>
  <c r="BE65" i="75"/>
  <c r="BE24" i="75"/>
  <c r="BE13" i="75"/>
  <c r="BE82" i="75"/>
  <c r="BE74" i="75"/>
  <c r="BE66" i="75"/>
  <c r="BE25" i="75"/>
  <c r="BE11" i="75"/>
  <c r="BE23" i="75"/>
  <c r="BE5" i="75"/>
  <c r="BE12" i="75"/>
  <c r="BE10" i="75"/>
  <c r="BE79" i="75"/>
  <c r="BE71" i="75"/>
  <c r="BE6" i="75"/>
  <c r="BE78" i="75"/>
  <c r="BE70" i="75"/>
  <c r="BE31" i="75"/>
  <c r="BE83" i="75"/>
  <c r="BE75" i="75"/>
  <c r="BE67" i="75"/>
  <c r="BF3" i="75"/>
  <c r="BE92" i="75"/>
  <c r="BE93" i="75"/>
  <c r="BE94" i="75"/>
  <c r="BE90" i="75"/>
  <c r="BE91" i="75"/>
  <c r="BE88" i="75"/>
  <c r="BE89" i="75"/>
  <c r="BE36" i="75"/>
  <c r="BE95" i="75"/>
  <c r="BE37" i="75"/>
  <c r="BE96" i="75"/>
  <c r="BE87" i="75"/>
  <c r="BE35" i="75"/>
  <c r="BF100" i="75" l="1"/>
  <c r="BF99" i="75"/>
  <c r="BF102" i="75"/>
  <c r="BF106" i="75"/>
  <c r="BF98" i="75"/>
  <c r="BF103" i="75"/>
  <c r="BF97" i="75"/>
  <c r="BF104" i="75"/>
  <c r="BF109" i="75"/>
  <c r="BF101" i="75"/>
  <c r="BF105" i="75"/>
  <c r="BF110" i="75"/>
  <c r="BF107" i="75"/>
  <c r="BF111" i="75"/>
  <c r="BF112" i="75"/>
  <c r="BF113" i="75"/>
  <c r="BF114" i="75"/>
  <c r="BF115" i="75"/>
  <c r="BF116" i="75"/>
  <c r="BF117" i="75"/>
  <c r="BF118" i="75"/>
  <c r="BF119" i="75"/>
  <c r="BF120" i="75"/>
  <c r="BF108" i="75"/>
  <c r="BF38" i="75"/>
  <c r="BF40" i="75"/>
  <c r="BF42" i="75"/>
  <c r="BF44" i="75"/>
  <c r="BF46" i="75"/>
  <c r="BF43" i="75"/>
  <c r="BF48" i="75"/>
  <c r="BF53" i="75"/>
  <c r="BF41" i="75"/>
  <c r="BF50" i="75"/>
  <c r="BF45" i="75"/>
  <c r="BF51" i="75"/>
  <c r="BF39" i="75"/>
  <c r="BF47" i="75"/>
  <c r="BF49" i="75"/>
  <c r="BF52" i="75"/>
  <c r="BF54" i="75"/>
  <c r="BF33" i="75"/>
  <c r="BF29" i="75"/>
  <c r="BF27" i="75"/>
  <c r="BF22" i="75"/>
  <c r="BF18" i="75"/>
  <c r="BF9" i="75"/>
  <c r="BF7" i="75"/>
  <c r="BF4" i="75"/>
  <c r="BF86" i="75"/>
  <c r="BF32" i="75"/>
  <c r="BF30" i="75"/>
  <c r="BF24" i="75"/>
  <c r="BF12" i="75"/>
  <c r="BF10" i="75"/>
  <c r="BF5" i="75"/>
  <c r="BF20" i="75"/>
  <c r="BF16" i="75"/>
  <c r="BF81" i="75"/>
  <c r="BF77" i="75"/>
  <c r="BF73" i="75"/>
  <c r="BF69" i="75"/>
  <c r="BF65" i="75"/>
  <c r="BF31" i="75"/>
  <c r="BF23" i="75"/>
  <c r="BF34" i="75"/>
  <c r="BF28" i="75"/>
  <c r="BF21" i="75"/>
  <c r="BF19" i="75"/>
  <c r="BF17" i="75"/>
  <c r="BF15" i="75"/>
  <c r="BF8" i="75"/>
  <c r="BF85" i="75"/>
  <c r="BF82" i="75"/>
  <c r="BF78" i="75"/>
  <c r="BF74" i="75"/>
  <c r="BF70" i="75"/>
  <c r="BF66" i="75"/>
  <c r="BF25" i="75"/>
  <c r="BF79" i="75"/>
  <c r="BF71" i="75"/>
  <c r="BF83" i="75"/>
  <c r="BF67" i="75"/>
  <c r="BF13" i="75"/>
  <c r="BF26" i="75"/>
  <c r="BF11" i="75"/>
  <c r="BF6" i="75"/>
  <c r="BF84" i="75"/>
  <c r="BF76" i="75"/>
  <c r="BF68" i="75"/>
  <c r="BF14" i="75"/>
  <c r="BF75" i="75"/>
  <c r="BF80" i="75"/>
  <c r="BF72" i="75"/>
  <c r="BF64" i="75"/>
  <c r="BG3" i="75"/>
  <c r="BF93" i="75"/>
  <c r="BF94" i="75"/>
  <c r="BF91" i="75"/>
  <c r="BF89" i="75"/>
  <c r="BF92" i="75"/>
  <c r="BF90" i="75"/>
  <c r="BF36" i="75"/>
  <c r="BF88" i="75"/>
  <c r="BF37" i="75"/>
  <c r="BF96" i="75"/>
  <c r="BF87" i="75"/>
  <c r="BF35" i="75"/>
  <c r="BF95" i="75"/>
  <c r="BG97" i="75" l="1"/>
  <c r="BG98" i="75"/>
  <c r="BG99" i="75"/>
  <c r="BG100" i="75"/>
  <c r="BG101" i="75"/>
  <c r="BG105" i="75"/>
  <c r="BG102" i="75"/>
  <c r="BG103" i="75"/>
  <c r="BG108" i="75"/>
  <c r="BG106" i="75"/>
  <c r="BG109" i="75"/>
  <c r="BG104" i="75"/>
  <c r="BG110" i="75"/>
  <c r="BG114" i="75"/>
  <c r="BG118" i="75"/>
  <c r="BG111" i="75"/>
  <c r="BG115" i="75"/>
  <c r="BG107" i="75"/>
  <c r="BG112" i="75"/>
  <c r="BG116" i="75"/>
  <c r="BG113" i="75"/>
  <c r="BG117" i="75"/>
  <c r="BG119" i="75"/>
  <c r="BG39" i="75"/>
  <c r="BG41" i="75"/>
  <c r="BG43" i="75"/>
  <c r="BG45" i="75"/>
  <c r="BG47" i="75"/>
  <c r="BG120" i="75"/>
  <c r="BG38" i="75"/>
  <c r="BG40" i="75"/>
  <c r="BG42" i="75"/>
  <c r="BG44" i="75"/>
  <c r="BG46" i="75"/>
  <c r="BG48" i="75"/>
  <c r="BG50" i="75"/>
  <c r="BG52" i="75"/>
  <c r="BG54" i="75"/>
  <c r="BG51" i="75"/>
  <c r="BG53" i="75"/>
  <c r="BG55" i="75"/>
  <c r="BG49" i="75"/>
  <c r="BG32" i="75"/>
  <c r="BG30" i="75"/>
  <c r="BG24" i="75"/>
  <c r="BG12" i="75"/>
  <c r="BG10" i="75"/>
  <c r="BG5" i="75"/>
  <c r="BG31" i="75"/>
  <c r="BG25" i="75"/>
  <c r="BG23" i="75"/>
  <c r="BG20" i="75"/>
  <c r="BG16" i="75"/>
  <c r="BG13" i="75"/>
  <c r="BG11" i="75"/>
  <c r="BG6" i="75"/>
  <c r="BG34" i="75"/>
  <c r="BG28" i="75"/>
  <c r="BG21" i="75"/>
  <c r="BG19" i="75"/>
  <c r="BG17" i="75"/>
  <c r="BG15" i="75"/>
  <c r="BG8" i="75"/>
  <c r="BG85" i="75"/>
  <c r="BG82" i="75"/>
  <c r="BG78" i="75"/>
  <c r="BG74" i="75"/>
  <c r="BG70" i="75"/>
  <c r="BG66" i="75"/>
  <c r="BG26" i="75"/>
  <c r="BG29" i="75"/>
  <c r="BG27" i="75"/>
  <c r="BG22" i="75"/>
  <c r="BG18" i="75"/>
  <c r="BG9" i="75"/>
  <c r="BG7" i="75"/>
  <c r="BG4" i="75"/>
  <c r="BG83" i="75"/>
  <c r="BG79" i="75"/>
  <c r="BG75" i="75"/>
  <c r="BG71" i="75"/>
  <c r="BG67" i="75"/>
  <c r="BG84" i="75"/>
  <c r="BG76" i="75"/>
  <c r="BG68" i="75"/>
  <c r="BG33" i="75"/>
  <c r="BG64" i="75"/>
  <c r="BG14" i="75"/>
  <c r="BG86" i="75"/>
  <c r="BG81" i="75"/>
  <c r="BG73" i="75"/>
  <c r="BG65" i="75"/>
  <c r="BG80" i="75"/>
  <c r="BG72" i="75"/>
  <c r="BG77" i="75"/>
  <c r="BG69" i="75"/>
  <c r="BH3" i="75"/>
  <c r="BG94" i="75"/>
  <c r="BG91" i="75"/>
  <c r="BG92" i="75"/>
  <c r="BG37" i="75"/>
  <c r="BG90" i="75"/>
  <c r="BG87" i="75"/>
  <c r="BG93" i="75"/>
  <c r="BG89" i="75"/>
  <c r="BG88" i="75"/>
  <c r="BG95" i="75"/>
  <c r="BG96" i="75"/>
  <c r="BG35" i="75"/>
  <c r="BG36" i="75"/>
  <c r="BH97" i="75" l="1"/>
  <c r="BH98" i="75"/>
  <c r="BH99" i="75"/>
  <c r="BH100" i="75"/>
  <c r="BH101" i="75"/>
  <c r="BH104" i="75"/>
  <c r="BH105" i="75"/>
  <c r="BH102" i="75"/>
  <c r="BH107" i="75"/>
  <c r="BH111" i="75"/>
  <c r="BH108" i="75"/>
  <c r="BH106" i="75"/>
  <c r="BH109" i="75"/>
  <c r="BH113" i="75"/>
  <c r="BH117" i="75"/>
  <c r="BH114" i="75"/>
  <c r="BH110" i="75"/>
  <c r="BH115" i="75"/>
  <c r="BH116" i="75"/>
  <c r="BH120" i="75"/>
  <c r="BH103" i="75"/>
  <c r="BH119" i="75"/>
  <c r="BH112" i="75"/>
  <c r="BH118" i="75"/>
  <c r="BH39" i="75"/>
  <c r="BH41" i="75"/>
  <c r="BH43" i="75"/>
  <c r="BH45" i="75"/>
  <c r="BH47" i="75"/>
  <c r="BH44" i="75"/>
  <c r="BH49" i="75"/>
  <c r="BH54" i="75"/>
  <c r="BH55" i="75"/>
  <c r="BH42" i="75"/>
  <c r="BH48" i="75"/>
  <c r="BH51" i="75"/>
  <c r="BH56" i="75"/>
  <c r="BH52" i="75"/>
  <c r="BH40" i="75"/>
  <c r="BH50" i="75"/>
  <c r="BH53" i="75"/>
  <c r="BH38" i="75"/>
  <c r="BH46" i="75"/>
  <c r="BH33" i="75"/>
  <c r="BH31" i="75"/>
  <c r="BH32" i="75"/>
  <c r="BH25" i="75"/>
  <c r="BH23" i="75"/>
  <c r="BH20" i="75"/>
  <c r="BH16" i="75"/>
  <c r="BH13" i="75"/>
  <c r="BH11" i="75"/>
  <c r="BH6" i="75"/>
  <c r="BH34" i="75"/>
  <c r="BH28" i="75"/>
  <c r="BH26" i="75"/>
  <c r="BH21" i="75"/>
  <c r="BH19" i="75"/>
  <c r="BH17" i="75"/>
  <c r="BH15" i="75"/>
  <c r="BH14" i="75"/>
  <c r="BH8" i="75"/>
  <c r="BH85" i="75"/>
  <c r="BH29" i="75"/>
  <c r="BH27" i="75"/>
  <c r="BH22" i="75"/>
  <c r="BH18" i="75"/>
  <c r="BH9" i="75"/>
  <c r="BH7" i="75"/>
  <c r="BH4" i="75"/>
  <c r="BH83" i="75"/>
  <c r="BH79" i="75"/>
  <c r="BH75" i="75"/>
  <c r="BH71" i="75"/>
  <c r="BH67" i="75"/>
  <c r="BH30" i="75"/>
  <c r="BH24" i="75"/>
  <c r="BH12" i="75"/>
  <c r="BH10" i="75"/>
  <c r="BH5" i="75"/>
  <c r="BH84" i="75"/>
  <c r="BH80" i="75"/>
  <c r="BH76" i="75"/>
  <c r="BH72" i="75"/>
  <c r="BH68" i="75"/>
  <c r="BH64" i="75"/>
  <c r="BH86" i="75"/>
  <c r="BH81" i="75"/>
  <c r="BH73" i="75"/>
  <c r="BH65" i="75"/>
  <c r="BH82" i="75"/>
  <c r="BH74" i="75"/>
  <c r="BH78" i="75"/>
  <c r="BH70" i="75"/>
  <c r="BH77" i="75"/>
  <c r="BH69" i="75"/>
  <c r="BH66" i="75"/>
  <c r="BI3" i="75"/>
  <c r="BH91" i="75"/>
  <c r="BH92" i="75"/>
  <c r="BH93" i="75"/>
  <c r="BH90" i="75"/>
  <c r="BH87" i="75"/>
  <c r="BH88" i="75"/>
  <c r="BH89" i="75"/>
  <c r="BH37" i="75"/>
  <c r="BH35" i="75"/>
  <c r="BH94" i="75"/>
  <c r="BH36" i="75"/>
  <c r="BH96" i="75"/>
  <c r="BH95" i="75"/>
  <c r="BI97" i="75" l="1"/>
  <c r="BI98" i="75"/>
  <c r="BI99" i="75"/>
  <c r="BI100" i="75"/>
  <c r="BI101" i="75"/>
  <c r="BI102" i="75"/>
  <c r="BI103" i="75"/>
  <c r="BI104" i="75"/>
  <c r="BI105" i="75"/>
  <c r="BI106" i="75"/>
  <c r="BI107" i="75"/>
  <c r="BI108" i="75"/>
  <c r="BI109" i="75"/>
  <c r="BI110" i="75"/>
  <c r="BI111" i="75"/>
  <c r="BI112" i="75"/>
  <c r="BI116" i="75"/>
  <c r="BI113" i="75"/>
  <c r="BI117" i="75"/>
  <c r="BI114" i="75"/>
  <c r="BI118" i="75"/>
  <c r="BI119" i="75"/>
  <c r="BI115" i="75"/>
  <c r="BI120" i="75"/>
  <c r="BI38" i="75"/>
  <c r="BI40" i="75"/>
  <c r="BI42" i="75"/>
  <c r="BI44" i="75"/>
  <c r="BI46" i="75"/>
  <c r="BI39" i="75"/>
  <c r="BI41" i="75"/>
  <c r="BI43" i="75"/>
  <c r="BI45" i="75"/>
  <c r="BI47" i="75"/>
  <c r="BI49" i="75"/>
  <c r="BI51" i="75"/>
  <c r="BI53" i="75"/>
  <c r="BI55" i="75"/>
  <c r="BI57" i="75"/>
  <c r="BI52" i="75"/>
  <c r="BI54" i="75"/>
  <c r="BI48" i="75"/>
  <c r="BI56" i="75"/>
  <c r="BI50" i="75"/>
  <c r="BI34" i="75"/>
  <c r="BI31" i="75"/>
  <c r="BI28" i="75"/>
  <c r="BI26" i="75"/>
  <c r="BI21" i="75"/>
  <c r="BI19" i="75"/>
  <c r="BI17" i="75"/>
  <c r="BI15" i="75"/>
  <c r="BI14" i="75"/>
  <c r="BI8" i="75"/>
  <c r="BI85" i="75"/>
  <c r="BI29" i="75"/>
  <c r="BI27" i="75"/>
  <c r="BI22" i="75"/>
  <c r="BI18" i="75"/>
  <c r="BI9" i="75"/>
  <c r="BI7" i="75"/>
  <c r="BI4" i="75"/>
  <c r="BI86" i="75"/>
  <c r="BI30" i="75"/>
  <c r="BI24" i="75"/>
  <c r="BI12" i="75"/>
  <c r="BI10" i="75"/>
  <c r="BI5" i="75"/>
  <c r="BI84" i="75"/>
  <c r="BI80" i="75"/>
  <c r="BI76" i="75"/>
  <c r="BI72" i="75"/>
  <c r="BI68" i="75"/>
  <c r="BI64" i="75"/>
  <c r="BI33" i="75"/>
  <c r="BI32" i="75"/>
  <c r="BI25" i="75"/>
  <c r="BI23" i="75"/>
  <c r="BI13" i="75"/>
  <c r="BI11" i="75"/>
  <c r="BI6" i="75"/>
  <c r="BI81" i="75"/>
  <c r="BI77" i="75"/>
  <c r="BI73" i="75"/>
  <c r="BI69" i="75"/>
  <c r="BI65" i="75"/>
  <c r="BI20" i="75"/>
  <c r="BI78" i="75"/>
  <c r="BI70" i="75"/>
  <c r="BI16" i="75"/>
  <c r="BI82" i="75"/>
  <c r="BI79" i="75"/>
  <c r="BI83" i="75"/>
  <c r="BI75" i="75"/>
  <c r="BI67" i="75"/>
  <c r="BI74" i="75"/>
  <c r="BI66" i="75"/>
  <c r="BI71" i="75"/>
  <c r="BJ3" i="75"/>
  <c r="BI92" i="75"/>
  <c r="BI93" i="75"/>
  <c r="BI94" i="75"/>
  <c r="BI90" i="75"/>
  <c r="BI88" i="75"/>
  <c r="BI89" i="75"/>
  <c r="BI91" i="75"/>
  <c r="BI87" i="75"/>
  <c r="BI36" i="75"/>
  <c r="BI96" i="75"/>
  <c r="BI95" i="75"/>
  <c r="BI37" i="75"/>
  <c r="BI35" i="75"/>
  <c r="BJ97" i="75" l="1"/>
  <c r="BJ101" i="75"/>
  <c r="BJ100" i="75"/>
  <c r="BJ103" i="75"/>
  <c r="BJ107" i="75"/>
  <c r="BJ99" i="75"/>
  <c r="BJ104" i="75"/>
  <c r="BJ98" i="75"/>
  <c r="BJ105" i="75"/>
  <c r="BJ102" i="75"/>
  <c r="BJ110" i="75"/>
  <c r="BJ111" i="75"/>
  <c r="BJ108" i="75"/>
  <c r="BJ112" i="75"/>
  <c r="BJ113" i="75"/>
  <c r="BJ114" i="75"/>
  <c r="BJ115" i="75"/>
  <c r="BJ116" i="75"/>
  <c r="BJ117" i="75"/>
  <c r="BJ118" i="75"/>
  <c r="BJ119" i="75"/>
  <c r="BJ120" i="75"/>
  <c r="BJ106" i="75"/>
  <c r="BJ109" i="75"/>
  <c r="BJ38" i="75"/>
  <c r="BJ40" i="75"/>
  <c r="BJ42" i="75"/>
  <c r="BJ44" i="75"/>
  <c r="BJ46" i="75"/>
  <c r="BJ45" i="75"/>
  <c r="BJ50" i="75"/>
  <c r="BJ55" i="75"/>
  <c r="BJ47" i="75"/>
  <c r="BJ48" i="75"/>
  <c r="BJ43" i="75"/>
  <c r="BJ49" i="75"/>
  <c r="BJ52" i="75"/>
  <c r="BJ57" i="75"/>
  <c r="BJ56" i="75"/>
  <c r="BJ41" i="75"/>
  <c r="BJ51" i="75"/>
  <c r="BJ54" i="75"/>
  <c r="BJ39" i="75"/>
  <c r="BJ53" i="75"/>
  <c r="BJ58" i="75"/>
  <c r="BJ34" i="75"/>
  <c r="BJ29" i="75"/>
  <c r="BJ27" i="75"/>
  <c r="BJ22" i="75"/>
  <c r="BJ18" i="75"/>
  <c r="BJ9" i="75"/>
  <c r="BJ7" i="75"/>
  <c r="BJ4" i="75"/>
  <c r="BJ86" i="75"/>
  <c r="BJ33" i="75"/>
  <c r="BJ30" i="75"/>
  <c r="BJ24" i="75"/>
  <c r="BJ12" i="75"/>
  <c r="BJ10" i="75"/>
  <c r="BJ5" i="75"/>
  <c r="BJ32" i="75"/>
  <c r="BJ25" i="75"/>
  <c r="BJ23" i="75"/>
  <c r="BJ13" i="75"/>
  <c r="BJ11" i="75"/>
  <c r="BJ6" i="75"/>
  <c r="BJ81" i="75"/>
  <c r="BJ77" i="75"/>
  <c r="BJ73" i="75"/>
  <c r="BJ69" i="75"/>
  <c r="BJ65" i="75"/>
  <c r="BJ31" i="75"/>
  <c r="BJ26" i="75"/>
  <c r="BJ14" i="75"/>
  <c r="BJ82" i="75"/>
  <c r="BJ78" i="75"/>
  <c r="BJ74" i="75"/>
  <c r="BJ70" i="75"/>
  <c r="BJ66" i="75"/>
  <c r="BJ19" i="75"/>
  <c r="BJ17" i="75"/>
  <c r="BJ8" i="75"/>
  <c r="BJ83" i="75"/>
  <c r="BJ75" i="75"/>
  <c r="BJ67" i="75"/>
  <c r="BJ64" i="75"/>
  <c r="BJ84" i="75"/>
  <c r="BJ68" i="75"/>
  <c r="BJ16" i="75"/>
  <c r="BJ80" i="75"/>
  <c r="BJ72" i="75"/>
  <c r="BJ28" i="75"/>
  <c r="BJ21" i="75"/>
  <c r="BJ15" i="75"/>
  <c r="BJ79" i="75"/>
  <c r="BJ71" i="75"/>
  <c r="BJ20" i="75"/>
  <c r="BJ85" i="75"/>
  <c r="BJ76" i="75"/>
  <c r="BK3" i="75"/>
  <c r="BJ93" i="75"/>
  <c r="BJ94" i="75"/>
  <c r="BJ91" i="75"/>
  <c r="BJ92" i="75"/>
  <c r="BJ89" i="75"/>
  <c r="BJ87" i="75"/>
  <c r="BJ36" i="75"/>
  <c r="BJ90" i="75"/>
  <c r="BJ96" i="75"/>
  <c r="BJ37" i="75"/>
  <c r="BJ35" i="75"/>
  <c r="BJ88" i="75"/>
  <c r="BJ95" i="75"/>
  <c r="BK39" i="75" l="1"/>
  <c r="BK41" i="75"/>
  <c r="BK43" i="75"/>
  <c r="BK45" i="75"/>
  <c r="BK47" i="75"/>
  <c r="BK38" i="75"/>
  <c r="BK40" i="75"/>
  <c r="BK42" i="75"/>
  <c r="BK44" i="75"/>
  <c r="BK46" i="75"/>
  <c r="BK48" i="75"/>
  <c r="BK50" i="75"/>
  <c r="BK52" i="75"/>
  <c r="BK54" i="75"/>
  <c r="BK56" i="75"/>
  <c r="BK53" i="75"/>
  <c r="BK58" i="75"/>
  <c r="BK59" i="75"/>
  <c r="BK55" i="75"/>
  <c r="BK49" i="75"/>
  <c r="BK57" i="75"/>
  <c r="BK51" i="75"/>
  <c r="BK32" i="75"/>
  <c r="BK33" i="75"/>
  <c r="BK30" i="75"/>
  <c r="BK24" i="75"/>
  <c r="BK12" i="75"/>
  <c r="BK10" i="75"/>
  <c r="BK5" i="75"/>
  <c r="BK25" i="75"/>
  <c r="BK23" i="75"/>
  <c r="BK20" i="75"/>
  <c r="BK16" i="75"/>
  <c r="BK13" i="75"/>
  <c r="BK11" i="75"/>
  <c r="BK6" i="75"/>
  <c r="BK31" i="75"/>
  <c r="BK26" i="75"/>
  <c r="BK14" i="75"/>
  <c r="BK28" i="75"/>
  <c r="BK21" i="75"/>
  <c r="BK7" i="75"/>
  <c r="BK4" i="75"/>
  <c r="BK27" i="75"/>
  <c r="BK9" i="75"/>
  <c r="BK34" i="75"/>
  <c r="BK8" i="75"/>
  <c r="BK29" i="75"/>
  <c r="BK22" i="75"/>
  <c r="BK15" i="75"/>
  <c r="BK18" i="75"/>
  <c r="BK19" i="75"/>
  <c r="BK17" i="75"/>
  <c r="BK37" i="75"/>
  <c r="BK35" i="75"/>
  <c r="BK36" i="75"/>
  <c r="I19" i="58" l="1"/>
  <c r="I18" i="58"/>
  <c r="I17" i="58"/>
  <c r="I10" i="58"/>
  <c r="I9" i="58"/>
  <c r="I8" i="58"/>
  <c r="J6" i="41"/>
  <c r="J5" i="41"/>
  <c r="J4" i="41"/>
  <c r="I70" i="41"/>
  <c r="F70" i="41" s="1"/>
  <c r="I6" i="41"/>
  <c r="I56" i="41" s="1"/>
  <c r="I69" i="41"/>
  <c r="F69" i="41" s="1"/>
  <c r="I5" i="41"/>
  <c r="I68" i="41"/>
  <c r="I4" i="41"/>
  <c r="I54" i="41" s="1"/>
  <c r="I55" i="41" l="1"/>
  <c r="I60" i="41" s="1"/>
  <c r="I22" i="58"/>
  <c r="I13" i="58"/>
  <c r="J68" i="41"/>
  <c r="G68" i="41"/>
  <c r="J70" i="41"/>
  <c r="G70" i="41"/>
  <c r="H70" i="41" s="1"/>
  <c r="F68" i="41"/>
  <c r="F74" i="41" s="1"/>
  <c r="I74" i="41"/>
  <c r="J69" i="41"/>
  <c r="G69" i="41"/>
  <c r="H69" i="41" s="1"/>
  <c r="I79" i="41"/>
  <c r="J54" i="41"/>
  <c r="G54" i="41"/>
  <c r="J56" i="41"/>
  <c r="G56" i="41"/>
  <c r="K10" i="58" s="1"/>
  <c r="J78" i="41"/>
  <c r="I78" i="41"/>
  <c r="F54" i="41"/>
  <c r="J80" i="41"/>
  <c r="I80" i="41"/>
  <c r="F56" i="41"/>
  <c r="J10" i="58" s="1"/>
  <c r="J55" i="41"/>
  <c r="G55" i="41"/>
  <c r="K9" i="58" s="1"/>
  <c r="J19" i="58"/>
  <c r="J50" i="41"/>
  <c r="I50" i="41"/>
  <c r="J79" i="41" l="1"/>
  <c r="J84" i="41" s="1"/>
  <c r="J17" i="58"/>
  <c r="J60" i="41"/>
  <c r="F55" i="41"/>
  <c r="J9" i="58" s="1"/>
  <c r="L9" i="58" s="1"/>
  <c r="I84" i="41"/>
  <c r="G60" i="41"/>
  <c r="G81" i="41" s="1" a="1"/>
  <c r="G81" i="41" s="1"/>
  <c r="K29" i="58" s="1"/>
  <c r="F60" i="41"/>
  <c r="H60" i="41" s="1"/>
  <c r="L10" i="58"/>
  <c r="K8" i="58"/>
  <c r="K13" i="58" s="1"/>
  <c r="J8" i="58"/>
  <c r="H68" i="41"/>
  <c r="G74" i="41"/>
  <c r="H74" i="41" s="1"/>
  <c r="J74" i="41"/>
  <c r="H56" i="41"/>
  <c r="H54" i="41"/>
  <c r="G78" i="41" a="1"/>
  <c r="G78" i="41" s="1"/>
  <c r="K17" i="58"/>
  <c r="L17" i="58" s="1"/>
  <c r="K18" i="58"/>
  <c r="K19" i="58"/>
  <c r="L19" i="58" s="1"/>
  <c r="J13" i="58" l="1"/>
  <c r="L13" i="58" s="1"/>
  <c r="H55" i="41"/>
  <c r="F79" i="41" a="1"/>
  <c r="F79" i="41" s="1"/>
  <c r="F81" i="41" a="1"/>
  <c r="F81" i="41" s="1"/>
  <c r="H81" i="41" s="1"/>
  <c r="L8" i="58"/>
  <c r="K22" i="58"/>
  <c r="F78" i="41" a="1"/>
  <c r="F78" i="41" s="1"/>
  <c r="G79" i="41" a="1"/>
  <c r="G79" i="41" s="1"/>
  <c r="F80" i="41" a="1"/>
  <c r="F80" i="41" s="1"/>
  <c r="G80" i="41" a="1"/>
  <c r="G80" i="41" s="1"/>
  <c r="J18" i="58"/>
  <c r="J22" i="58" s="1"/>
  <c r="J29" i="58" l="1"/>
  <c r="L29" i="58" s="1"/>
  <c r="H79" i="41"/>
  <c r="H78" i="41"/>
  <c r="F84" i="41"/>
  <c r="G84" i="41"/>
  <c r="L22" i="58"/>
  <c r="L18" i="58"/>
  <c r="H80" i="41"/>
  <c r="H5" i="41"/>
  <c r="H6" i="41"/>
  <c r="E50" i="41"/>
  <c r="G50" i="41" s="1"/>
  <c r="H4" i="41"/>
  <c r="C86" i="5"/>
  <c r="D86" i="5" s="1"/>
  <c r="H84" i="41" l="1"/>
  <c r="F50" i="41"/>
  <c r="H50" i="41" s="1"/>
  <c r="D52" i="58" l="1"/>
  <c r="E48" i="58"/>
  <c r="E47" i="58"/>
  <c r="E44" i="58"/>
  <c r="D36" i="58"/>
  <c r="D35" i="58"/>
  <c r="I82" i="58"/>
  <c r="I81" i="58"/>
  <c r="I80" i="58"/>
  <c r="I79" i="58"/>
  <c r="I78" i="58"/>
  <c r="I77" i="58"/>
  <c r="I76" i="58"/>
  <c r="L79" i="58"/>
  <c r="L78" i="58"/>
  <c r="L77" i="58"/>
  <c r="L76" i="58"/>
  <c r="C18" i="30"/>
  <c r="G112" i="41"/>
  <c r="C102" i="5"/>
  <c r="C101" i="5"/>
  <c r="C100" i="5"/>
  <c r="C99" i="5"/>
  <c r="C98" i="5"/>
  <c r="C97" i="5"/>
  <c r="C96" i="5"/>
  <c r="C95" i="5"/>
  <c r="C94" i="5"/>
  <c r="D65" i="36"/>
  <c r="C62" i="5"/>
  <c r="C56" i="5"/>
  <c r="C34" i="5"/>
  <c r="C33" i="5"/>
  <c r="C15" i="5"/>
  <c r="D34" i="58" s="1"/>
  <c r="C12" i="5"/>
  <c r="F4" i="21"/>
  <c r="F5" i="36"/>
  <c r="F153" i="36" s="1"/>
  <c r="B19" i="69"/>
  <c r="B20" i="69" s="1"/>
  <c r="B21" i="69" s="1"/>
  <c r="B22" i="69" s="1"/>
  <c r="K9" i="69"/>
  <c r="L9" i="69" s="1"/>
  <c r="M9" i="69" s="1"/>
  <c r="N9" i="69" s="1"/>
  <c r="O11" i="69" s="1"/>
  <c r="P11" i="69" s="1"/>
  <c r="Q11" i="69" s="1"/>
  <c r="R11" i="69" s="1"/>
  <c r="S11" i="69" s="1"/>
  <c r="N56" i="69"/>
  <c r="M56" i="69"/>
  <c r="L56" i="69"/>
  <c r="K56" i="69"/>
  <c r="J56" i="69"/>
  <c r="G13" i="69"/>
  <c r="G12" i="69"/>
  <c r="S33" i="69"/>
  <c r="R33" i="69"/>
  <c r="Q33" i="69"/>
  <c r="P33" i="69"/>
  <c r="O33" i="69"/>
  <c r="G11" i="69"/>
  <c r="G10" i="69"/>
  <c r="G9" i="69"/>
  <c r="G8" i="69"/>
  <c r="G7" i="69"/>
  <c r="K28" i="68"/>
  <c r="K29" i="68" s="1"/>
  <c r="K26" i="68"/>
  <c r="K25" i="68"/>
  <c r="K20" i="68"/>
  <c r="K21" i="68" s="1"/>
  <c r="K18" i="68"/>
  <c r="K17" i="68"/>
  <c r="O24" i="68"/>
  <c r="P24" i="68" s="1"/>
  <c r="M24" i="68"/>
  <c r="L24" i="68" s="1"/>
  <c r="O16" i="68"/>
  <c r="P16" i="68" s="1"/>
  <c r="M16" i="68"/>
  <c r="L16" i="68" s="1"/>
  <c r="O8" i="68"/>
  <c r="P8" i="68" s="1"/>
  <c r="M8" i="68"/>
  <c r="L8" i="68" s="1"/>
  <c r="K12" i="68"/>
  <c r="K13" i="68" s="1"/>
  <c r="K10" i="68"/>
  <c r="K9" i="68" s="1"/>
  <c r="G24" i="68"/>
  <c r="H24" i="68" s="1"/>
  <c r="E24" i="68"/>
  <c r="D24" i="68" s="1"/>
  <c r="G16" i="68"/>
  <c r="H16" i="68" s="1"/>
  <c r="E16" i="68"/>
  <c r="D16" i="68" s="1"/>
  <c r="G8" i="68"/>
  <c r="H8" i="68" s="1"/>
  <c r="E8" i="68"/>
  <c r="D8" i="68" s="1"/>
  <c r="C28" i="68"/>
  <c r="C29" i="68" s="1"/>
  <c r="C26" i="68"/>
  <c r="C25" i="68" s="1"/>
  <c r="C24" i="68"/>
  <c r="C20" i="68"/>
  <c r="C21" i="68" s="1"/>
  <c r="C18" i="68"/>
  <c r="C17" i="68" s="1"/>
  <c r="C16" i="68"/>
  <c r="C12" i="68"/>
  <c r="C13" i="68" s="1"/>
  <c r="C10" i="68"/>
  <c r="C9" i="68" s="1"/>
  <c r="G60" i="59"/>
  <c r="L75" i="59"/>
  <c r="G25" i="59"/>
  <c r="G24" i="59"/>
  <c r="G23" i="59"/>
  <c r="G22" i="59"/>
  <c r="G21" i="59"/>
  <c r="G20" i="59"/>
  <c r="G19" i="59"/>
  <c r="G18" i="59"/>
  <c r="G17" i="59"/>
  <c r="G13" i="59"/>
  <c r="G12" i="59"/>
  <c r="G11" i="59"/>
  <c r="G10" i="59"/>
  <c r="G9" i="59"/>
  <c r="G8" i="59"/>
  <c r="G46" i="59"/>
  <c r="G45" i="59"/>
  <c r="G44" i="59"/>
  <c r="G43" i="59"/>
  <c r="G42" i="59"/>
  <c r="G37" i="59"/>
  <c r="G36" i="59"/>
  <c r="G35" i="59"/>
  <c r="G34" i="59"/>
  <c r="G33" i="59"/>
  <c r="K56" i="59"/>
  <c r="L56" i="59" s="1"/>
  <c r="J56" i="59"/>
  <c r="J53" i="59"/>
  <c r="E62" i="62"/>
  <c r="H15" i="65"/>
  <c r="J15" i="59"/>
  <c r="J14" i="59"/>
  <c r="K28" i="59"/>
  <c r="L28" i="59" s="1"/>
  <c r="J28" i="59"/>
  <c r="J26" i="59"/>
  <c r="J24" i="59"/>
  <c r="J22" i="59"/>
  <c r="E59" i="59"/>
  <c r="G59" i="59" s="1"/>
  <c r="E58" i="59"/>
  <c r="G58" i="59" s="1"/>
  <c r="E57" i="59"/>
  <c r="G57" i="59" s="1"/>
  <c r="E53" i="59"/>
  <c r="G53" i="59" s="1"/>
  <c r="E52" i="59"/>
  <c r="G52" i="59" s="1"/>
  <c r="C59" i="59"/>
  <c r="C58" i="59"/>
  <c r="C57" i="59"/>
  <c r="C53" i="59"/>
  <c r="C52" i="59"/>
  <c r="K22" i="67"/>
  <c r="I8" i="67"/>
  <c r="I21" i="67"/>
  <c r="I10" i="67"/>
  <c r="G28" i="67"/>
  <c r="I28" i="67" s="1"/>
  <c r="F28" i="67"/>
  <c r="E28" i="67"/>
  <c r="D28" i="67"/>
  <c r="C28" i="67"/>
  <c r="K55" i="66"/>
  <c r="J55" i="66"/>
  <c r="I55" i="66"/>
  <c r="G55" i="66"/>
  <c r="K54" i="66"/>
  <c r="J54" i="66"/>
  <c r="I54" i="66"/>
  <c r="G54" i="66"/>
  <c r="K53" i="66"/>
  <c r="J53" i="66"/>
  <c r="I53" i="66"/>
  <c r="G53" i="66"/>
  <c r="K52" i="66"/>
  <c r="J52" i="66"/>
  <c r="I52" i="66"/>
  <c r="G52" i="66"/>
  <c r="C52" i="66"/>
  <c r="D52" i="66" s="1"/>
  <c r="D53" i="66" s="1"/>
  <c r="J17" i="59" s="1"/>
  <c r="K51" i="66"/>
  <c r="J51" i="66"/>
  <c r="I51" i="66"/>
  <c r="G51" i="66"/>
  <c r="K50" i="66"/>
  <c r="J50" i="66"/>
  <c r="I50" i="66"/>
  <c r="G50" i="66"/>
  <c r="K49" i="66"/>
  <c r="J49" i="66"/>
  <c r="I49" i="66"/>
  <c r="D48" i="66"/>
  <c r="J12" i="59" s="1"/>
  <c r="D47" i="66"/>
  <c r="J11" i="59" s="1"/>
  <c r="D45" i="66"/>
  <c r="J36" i="59" s="1"/>
  <c r="I44" i="66"/>
  <c r="D44" i="66"/>
  <c r="J35" i="59" s="1"/>
  <c r="I42" i="66"/>
  <c r="I40" i="66"/>
  <c r="I38" i="66"/>
  <c r="I37" i="66"/>
  <c r="I36" i="66"/>
  <c r="C36" i="66"/>
  <c r="C56" i="59" s="1"/>
  <c r="B36" i="66"/>
  <c r="I35" i="66"/>
  <c r="C35" i="66"/>
  <c r="C55" i="59" s="1"/>
  <c r="B35" i="66"/>
  <c r="F31" i="66"/>
  <c r="F30" i="66"/>
  <c r="R28" i="66"/>
  <c r="Q28" i="66"/>
  <c r="P28" i="66"/>
  <c r="O28" i="66"/>
  <c r="N28" i="66"/>
  <c r="D27" i="66"/>
  <c r="D26" i="66"/>
  <c r="W25" i="66"/>
  <c r="V25" i="66"/>
  <c r="U25" i="66"/>
  <c r="T25" i="66"/>
  <c r="S25" i="66"/>
  <c r="D25" i="66"/>
  <c r="D24" i="66"/>
  <c r="H23" i="66"/>
  <c r="D23" i="66"/>
  <c r="H22" i="66"/>
  <c r="D22" i="66"/>
  <c r="H21" i="66"/>
  <c r="D21" i="66"/>
  <c r="K20" i="66"/>
  <c r="H20" i="66"/>
  <c r="K19" i="66"/>
  <c r="H19" i="66"/>
  <c r="K18" i="66"/>
  <c r="H18" i="66"/>
  <c r="K17" i="66"/>
  <c r="H17" i="66"/>
  <c r="D17" i="66"/>
  <c r="D15" i="66"/>
  <c r="D16" i="66" s="1"/>
  <c r="O13" i="66"/>
  <c r="P13" i="66" s="1"/>
  <c r="Q13" i="66" s="1"/>
  <c r="R13" i="66" s="1"/>
  <c r="S11" i="66" s="1"/>
  <c r="T11" i="66" s="1"/>
  <c r="U11" i="66" s="1"/>
  <c r="V11" i="66" s="1"/>
  <c r="W11" i="66" s="1"/>
  <c r="K13" i="66"/>
  <c r="J13" i="66"/>
  <c r="I13" i="66"/>
  <c r="D14" i="66" s="1"/>
  <c r="H13" i="66"/>
  <c r="D51" i="66" s="1"/>
  <c r="D13" i="66"/>
  <c r="K12" i="66"/>
  <c r="K11" i="66"/>
  <c r="K10" i="66"/>
  <c r="K9" i="66"/>
  <c r="K8" i="66"/>
  <c r="I31" i="65"/>
  <c r="I33" i="65" s="1"/>
  <c r="J33" i="65" s="1"/>
  <c r="J24" i="65"/>
  <c r="J32" i="65"/>
  <c r="J31" i="65"/>
  <c r="J30" i="65"/>
  <c r="J29" i="65"/>
  <c r="J28" i="65"/>
  <c r="J27" i="65"/>
  <c r="J26" i="65"/>
  <c r="J25" i="65"/>
  <c r="J23" i="65"/>
  <c r="J22" i="65"/>
  <c r="H31" i="65"/>
  <c r="H33" i="65" s="1"/>
  <c r="E21" i="65"/>
  <c r="O23" i="65"/>
  <c r="N21" i="65"/>
  <c r="M15" i="65"/>
  <c r="O15" i="65" s="1"/>
  <c r="M14" i="65"/>
  <c r="O14" i="65" s="1"/>
  <c r="M13" i="65"/>
  <c r="O13" i="65" s="1"/>
  <c r="M9" i="65"/>
  <c r="O9" i="65" s="1"/>
  <c r="M8" i="65"/>
  <c r="O8" i="65" s="1"/>
  <c r="L17" i="65"/>
  <c r="L15" i="65"/>
  <c r="L14" i="65"/>
  <c r="L13" i="65"/>
  <c r="L10" i="65"/>
  <c r="L9" i="65"/>
  <c r="L8" i="65"/>
  <c r="K55" i="64"/>
  <c r="J55" i="64"/>
  <c r="I55" i="64"/>
  <c r="G55" i="64"/>
  <c r="K54" i="64"/>
  <c r="J54" i="64"/>
  <c r="I54" i="64"/>
  <c r="G54" i="64"/>
  <c r="K53" i="64"/>
  <c r="J53" i="64"/>
  <c r="I53" i="64"/>
  <c r="G53" i="64"/>
  <c r="K52" i="64"/>
  <c r="J52" i="64"/>
  <c r="I52" i="64"/>
  <c r="G52" i="64"/>
  <c r="C52" i="64"/>
  <c r="D52" i="64" s="1"/>
  <c r="D53" i="64" s="1"/>
  <c r="K51" i="64"/>
  <c r="J51" i="64"/>
  <c r="I51" i="64"/>
  <c r="G51" i="64"/>
  <c r="K50" i="64"/>
  <c r="J50" i="64"/>
  <c r="I50" i="64"/>
  <c r="G50" i="64"/>
  <c r="K49" i="64"/>
  <c r="J49" i="64"/>
  <c r="I49" i="64"/>
  <c r="D48" i="64"/>
  <c r="D47" i="64"/>
  <c r="D46" i="64" s="1"/>
  <c r="D45" i="64"/>
  <c r="I44" i="64"/>
  <c r="D44" i="64"/>
  <c r="C40" i="64" s="1"/>
  <c r="I42" i="64"/>
  <c r="I40" i="64"/>
  <c r="I38" i="64"/>
  <c r="I37" i="64"/>
  <c r="I36" i="64"/>
  <c r="C36" i="64"/>
  <c r="B36" i="64"/>
  <c r="I35" i="64"/>
  <c r="C35" i="64"/>
  <c r="B35" i="64"/>
  <c r="F31" i="64"/>
  <c r="F30" i="64"/>
  <c r="R28" i="64"/>
  <c r="Q28" i="64"/>
  <c r="P28" i="64"/>
  <c r="O28" i="64"/>
  <c r="N28" i="64"/>
  <c r="D27" i="64"/>
  <c r="D26" i="64"/>
  <c r="W25" i="64"/>
  <c r="V25" i="64"/>
  <c r="U25" i="64"/>
  <c r="T25" i="64"/>
  <c r="S25" i="64"/>
  <c r="D25" i="64"/>
  <c r="D24" i="64"/>
  <c r="H23" i="64"/>
  <c r="D23" i="64"/>
  <c r="H22" i="64"/>
  <c r="D22" i="64"/>
  <c r="H21" i="64"/>
  <c r="D21" i="64"/>
  <c r="K20" i="64"/>
  <c r="H20" i="64"/>
  <c r="K19" i="64"/>
  <c r="H19" i="64"/>
  <c r="K18" i="64"/>
  <c r="H18" i="64"/>
  <c r="K17" i="64"/>
  <c r="H17" i="64"/>
  <c r="D17" i="64"/>
  <c r="D15" i="64"/>
  <c r="D14" i="64"/>
  <c r="O13" i="64"/>
  <c r="P13" i="64" s="1"/>
  <c r="Q13" i="64" s="1"/>
  <c r="R13" i="64" s="1"/>
  <c r="S11" i="64" s="1"/>
  <c r="T11" i="64" s="1"/>
  <c r="U11" i="64" s="1"/>
  <c r="V11" i="64" s="1"/>
  <c r="W11" i="64" s="1"/>
  <c r="J13" i="64"/>
  <c r="K13" i="64" s="1"/>
  <c r="I13" i="64"/>
  <c r="H13" i="64"/>
  <c r="D51" i="64" s="1"/>
  <c r="D13" i="64"/>
  <c r="K12" i="64"/>
  <c r="K11" i="64"/>
  <c r="K10" i="64"/>
  <c r="K9" i="64"/>
  <c r="K8" i="64"/>
  <c r="E48" i="62"/>
  <c r="C70" i="62"/>
  <c r="D37" i="62"/>
  <c r="C53" i="61"/>
  <c r="D53" i="61" s="1"/>
  <c r="D45" i="61"/>
  <c r="D39" i="61"/>
  <c r="D32" i="61"/>
  <c r="D16" i="61"/>
  <c r="D9" i="61"/>
  <c r="D46" i="66" l="1"/>
  <c r="J10" i="59" s="1"/>
  <c r="F29" i="36"/>
  <c r="F74" i="36"/>
  <c r="F100" i="36"/>
  <c r="J49" i="58"/>
  <c r="B66" i="36"/>
  <c r="B67" i="36"/>
  <c r="J5" i="74"/>
  <c r="F47" i="36"/>
  <c r="F20" i="36"/>
  <c r="F66" i="36" s="1"/>
  <c r="C40" i="66"/>
  <c r="C61" i="59" s="1"/>
  <c r="J8" i="59"/>
  <c r="J16" i="59"/>
  <c r="J9" i="59"/>
  <c r="C65" i="5"/>
  <c r="C48" i="62"/>
  <c r="C54" i="62"/>
  <c r="H11" i="65" s="1"/>
  <c r="C13" i="62"/>
  <c r="C36" i="62"/>
  <c r="H10" i="65" s="1"/>
  <c r="D48" i="62"/>
  <c r="I15" i="65"/>
  <c r="J15" i="65" s="1"/>
  <c r="K24" i="67"/>
  <c r="K23" i="67"/>
  <c r="K64" i="66"/>
  <c r="J64" i="66"/>
  <c r="I64" i="66"/>
  <c r="H64" i="66"/>
  <c r="D16" i="64"/>
  <c r="C20" i="62"/>
  <c r="H9" i="65" s="1"/>
  <c r="D47" i="61"/>
  <c r="C56" i="62" l="1"/>
  <c r="F67" i="36"/>
  <c r="F69" i="36" s="1"/>
  <c r="F92" i="36"/>
  <c r="F93" i="36" s="1"/>
  <c r="F95" i="36" s="1"/>
  <c r="H8" i="65"/>
  <c r="K25" i="67"/>
  <c r="C45" i="61"/>
  <c r="C39" i="61"/>
  <c r="C32" i="61"/>
  <c r="C16" i="61"/>
  <c r="C9" i="61"/>
  <c r="L16" i="14"/>
  <c r="E2" i="60"/>
  <c r="C31" i="60"/>
  <c r="C30" i="60"/>
  <c r="C29" i="60"/>
  <c r="C28" i="60"/>
  <c r="C34" i="60" s="1"/>
  <c r="E24" i="60"/>
  <c r="F24" i="60" s="1"/>
  <c r="D24" i="60"/>
  <c r="C24" i="60"/>
  <c r="F21" i="60"/>
  <c r="F20" i="60"/>
  <c r="F19" i="60"/>
  <c r="F18" i="60"/>
  <c r="E14" i="60"/>
  <c r="E30" i="60" s="1" a="1"/>
  <c r="E30" i="60" s="1"/>
  <c r="C14" i="60"/>
  <c r="E31" i="60" s="1" a="1"/>
  <c r="E31" i="60" s="1"/>
  <c r="F11" i="60"/>
  <c r="F10" i="60"/>
  <c r="F9" i="60"/>
  <c r="F8" i="60"/>
  <c r="C47" i="59"/>
  <c r="F47" i="59" s="1"/>
  <c r="C38" i="59"/>
  <c r="E38" i="59" s="1"/>
  <c r="E26" i="59"/>
  <c r="C26" i="59"/>
  <c r="E14" i="59"/>
  <c r="G14" i="59" s="1"/>
  <c r="C14" i="59"/>
  <c r="L20" i="14"/>
  <c r="B36" i="58"/>
  <c r="L12" i="65" s="1"/>
  <c r="B35" i="58"/>
  <c r="L11" i="65" s="1"/>
  <c r="K12" i="59"/>
  <c r="L12" i="59" s="1"/>
  <c r="E17" i="58"/>
  <c r="E27" i="58"/>
  <c r="E26" i="58"/>
  <c r="E23" i="58"/>
  <c r="E21" i="58"/>
  <c r="E15" i="58"/>
  <c r="E13" i="58"/>
  <c r="L63" i="58"/>
  <c r="K63" i="58"/>
  <c r="J63" i="58"/>
  <c r="H63" i="58"/>
  <c r="L62" i="58"/>
  <c r="K62" i="58"/>
  <c r="J62" i="58"/>
  <c r="H62" i="58"/>
  <c r="L61" i="58"/>
  <c r="K61" i="58"/>
  <c r="J61" i="58"/>
  <c r="H61" i="58"/>
  <c r="L60" i="58"/>
  <c r="K60" i="58"/>
  <c r="J60" i="58"/>
  <c r="H60" i="58"/>
  <c r="L59" i="58"/>
  <c r="K59" i="58"/>
  <c r="J59" i="58"/>
  <c r="H59" i="58"/>
  <c r="L58" i="58"/>
  <c r="K58" i="58"/>
  <c r="J58" i="58"/>
  <c r="H58" i="58"/>
  <c r="L57" i="58"/>
  <c r="K57" i="58"/>
  <c r="J57" i="58"/>
  <c r="E25" i="58"/>
  <c r="E24" i="58"/>
  <c r="E22" i="58"/>
  <c r="Y25" i="58"/>
  <c r="X25" i="58"/>
  <c r="W25" i="58"/>
  <c r="V25" i="58"/>
  <c r="U25" i="58"/>
  <c r="T28" i="58"/>
  <c r="K53" i="59" s="1"/>
  <c r="L53" i="59" s="1"/>
  <c r="S28" i="58"/>
  <c r="R28" i="58"/>
  <c r="Q28" i="58"/>
  <c r="P28" i="58"/>
  <c r="G39" i="58"/>
  <c r="G38" i="58"/>
  <c r="Q13" i="58"/>
  <c r="R13" i="58" s="1"/>
  <c r="S13" i="58" s="1"/>
  <c r="T13" i="58" s="1"/>
  <c r="U11" i="58" s="1"/>
  <c r="V11" i="58" s="1"/>
  <c r="W11" i="58" s="1"/>
  <c r="X11" i="58" s="1"/>
  <c r="Y11" i="58" s="1"/>
  <c r="G12" i="55"/>
  <c r="G11" i="55"/>
  <c r="G13" i="55"/>
  <c r="G15" i="55"/>
  <c r="D16" i="55"/>
  <c r="D13" i="55"/>
  <c r="D23" i="55"/>
  <c r="D21" i="55"/>
  <c r="D22" i="55"/>
  <c r="D20" i="55"/>
  <c r="D14" i="55"/>
  <c r="B2" i="55" s="1"/>
  <c r="D15" i="55"/>
  <c r="K25" i="79" l="1"/>
  <c r="K44" i="79" s="1"/>
  <c r="H19" i="79" s="1"/>
  <c r="K16" i="80"/>
  <c r="K35" i="80" s="1"/>
  <c r="H10" i="80" s="1"/>
  <c r="M25" i="65"/>
  <c r="M33" i="65" s="1"/>
  <c r="I15" i="67"/>
  <c r="F87" i="36"/>
  <c r="F86" i="36"/>
  <c r="F61" i="36"/>
  <c r="F39" i="36" s="1"/>
  <c r="F60" i="36"/>
  <c r="F53" i="36" s="1"/>
  <c r="D40" i="58"/>
  <c r="K35" i="59"/>
  <c r="L35" i="59" s="1"/>
  <c r="K8" i="59"/>
  <c r="L8" i="59" s="1"/>
  <c r="E56" i="59"/>
  <c r="G56" i="59" s="1"/>
  <c r="M12" i="65"/>
  <c r="O12" i="65" s="1"/>
  <c r="K11" i="59"/>
  <c r="L11" i="59" s="1"/>
  <c r="E55" i="59"/>
  <c r="G55" i="59" s="1"/>
  <c r="M11" i="65"/>
  <c r="O11" i="65" s="1"/>
  <c r="B2" i="58"/>
  <c r="B2" i="62" s="1"/>
  <c r="B2" i="64"/>
  <c r="B2" i="67"/>
  <c r="B2" i="66"/>
  <c r="B2" i="69"/>
  <c r="B3" i="65"/>
  <c r="H12" i="65"/>
  <c r="G26" i="59"/>
  <c r="F38" i="59"/>
  <c r="G38" i="59" s="1"/>
  <c r="C47" i="61"/>
  <c r="E29" i="60" a="1"/>
  <c r="E29" i="60" s="1"/>
  <c r="D14" i="60"/>
  <c r="D28" i="60" s="1" a="1"/>
  <c r="D28" i="60" s="1"/>
  <c r="E28" i="60" a="1"/>
  <c r="E28" i="60" s="1"/>
  <c r="D47" i="59"/>
  <c r="E47" i="59"/>
  <c r="G47" i="59" s="1"/>
  <c r="D38" i="59"/>
  <c r="E16" i="58"/>
  <c r="E14" i="58"/>
  <c r="I7" i="53"/>
  <c r="I6" i="53"/>
  <c r="F8" i="53"/>
  <c r="H8" i="53"/>
  <c r="G8" i="53"/>
  <c r="E8" i="53"/>
  <c r="D8" i="53"/>
  <c r="C8" i="53"/>
  <c r="N59" i="51"/>
  <c r="M59" i="51"/>
  <c r="L59" i="51"/>
  <c r="K59" i="51"/>
  <c r="J59" i="51"/>
  <c r="I59" i="51"/>
  <c r="H59" i="51"/>
  <c r="G59" i="51"/>
  <c r="F59" i="51"/>
  <c r="E59" i="51"/>
  <c r="D7" i="51"/>
  <c r="D6" i="51"/>
  <c r="D5" i="51"/>
  <c r="D4" i="51"/>
  <c r="Q3" i="51"/>
  <c r="D55" i="51"/>
  <c r="D54" i="51"/>
  <c r="E53" i="51"/>
  <c r="E54" i="51" s="1"/>
  <c r="C8" i="51"/>
  <c r="D15" i="51" a="1"/>
  <c r="E15" i="51" s="1"/>
  <c r="E3" i="51"/>
  <c r="F3" i="51" s="1"/>
  <c r="G3" i="51" s="1"/>
  <c r="H3" i="51" s="1"/>
  <c r="I3" i="51" s="1"/>
  <c r="J3" i="51" s="1"/>
  <c r="K3" i="51" s="1"/>
  <c r="L3" i="51" s="1"/>
  <c r="M3" i="51" s="1"/>
  <c r="N3" i="51" s="1"/>
  <c r="N7" i="51" s="1"/>
  <c r="B440" i="51"/>
  <c r="B439" i="51"/>
  <c r="B438" i="51"/>
  <c r="B437" i="51"/>
  <c r="B436" i="51"/>
  <c r="N263" i="51"/>
  <c r="M263" i="51"/>
  <c r="L263" i="51"/>
  <c r="K263" i="51"/>
  <c r="J263" i="51"/>
  <c r="B259" i="51"/>
  <c r="N258" i="51"/>
  <c r="M258" i="51"/>
  <c r="L258" i="51"/>
  <c r="K258" i="51"/>
  <c r="J258" i="51"/>
  <c r="I258" i="51"/>
  <c r="H258" i="51"/>
  <c r="G258" i="51"/>
  <c r="F258" i="51"/>
  <c r="E258" i="51"/>
  <c r="D258" i="51"/>
  <c r="C258" i="51"/>
  <c r="B258" i="51"/>
  <c r="N257" i="51"/>
  <c r="M257" i="51"/>
  <c r="L257" i="51"/>
  <c r="K257" i="51"/>
  <c r="J257" i="51"/>
  <c r="I257" i="51"/>
  <c r="H257" i="51"/>
  <c r="G257" i="51"/>
  <c r="F257" i="51"/>
  <c r="E257" i="51"/>
  <c r="D257" i="51"/>
  <c r="C257" i="51"/>
  <c r="B257" i="51"/>
  <c r="N256" i="51"/>
  <c r="M256" i="51"/>
  <c r="L256" i="51"/>
  <c r="K256" i="51"/>
  <c r="J256" i="51"/>
  <c r="I256" i="51"/>
  <c r="H256" i="51"/>
  <c r="G256" i="51"/>
  <c r="F256" i="51"/>
  <c r="E256" i="51"/>
  <c r="D256" i="51"/>
  <c r="C256" i="51"/>
  <c r="B256" i="51"/>
  <c r="N255" i="51"/>
  <c r="M255" i="51"/>
  <c r="L255" i="51"/>
  <c r="K255" i="51"/>
  <c r="J255" i="51"/>
  <c r="I255" i="51"/>
  <c r="H255" i="51"/>
  <c r="G255" i="51"/>
  <c r="F255" i="51"/>
  <c r="E255" i="51"/>
  <c r="D255" i="51"/>
  <c r="C255" i="51"/>
  <c r="B255" i="51"/>
  <c r="N254" i="51"/>
  <c r="M254" i="51"/>
  <c r="L254" i="51"/>
  <c r="K254" i="51"/>
  <c r="J254" i="51"/>
  <c r="I254" i="51"/>
  <c r="H254" i="51"/>
  <c r="G254" i="51"/>
  <c r="F254" i="51"/>
  <c r="E254" i="51"/>
  <c r="D254" i="51"/>
  <c r="C254" i="51"/>
  <c r="B254" i="51"/>
  <c r="N253" i="51"/>
  <c r="M253" i="51"/>
  <c r="L253" i="51"/>
  <c r="K253" i="51"/>
  <c r="J253" i="51"/>
  <c r="I253" i="51"/>
  <c r="H253" i="51"/>
  <c r="G253" i="51"/>
  <c r="F253" i="51"/>
  <c r="E253" i="51"/>
  <c r="D253" i="51"/>
  <c r="C253" i="51"/>
  <c r="B253" i="51"/>
  <c r="N252" i="51"/>
  <c r="M252" i="51"/>
  <c r="L252" i="51"/>
  <c r="K252" i="51"/>
  <c r="J252" i="51"/>
  <c r="I252" i="51"/>
  <c r="H252" i="51"/>
  <c r="G252" i="51"/>
  <c r="F252" i="51"/>
  <c r="E252" i="51"/>
  <c r="D252" i="51"/>
  <c r="C252" i="51"/>
  <c r="B252" i="51"/>
  <c r="N251" i="51"/>
  <c r="M251" i="51"/>
  <c r="L251" i="51"/>
  <c r="K251" i="51"/>
  <c r="J251" i="51"/>
  <c r="I251" i="51"/>
  <c r="H251" i="51"/>
  <c r="G251" i="51"/>
  <c r="F251" i="51"/>
  <c r="E251" i="51"/>
  <c r="D251" i="51"/>
  <c r="C251" i="51"/>
  <c r="B251" i="51"/>
  <c r="N250" i="51"/>
  <c r="M250" i="51"/>
  <c r="L250" i="51"/>
  <c r="K250" i="51"/>
  <c r="J250" i="51"/>
  <c r="I250" i="51"/>
  <c r="H250" i="51"/>
  <c r="G250" i="51"/>
  <c r="F250" i="51"/>
  <c r="E250" i="51"/>
  <c r="D250" i="51"/>
  <c r="C250" i="51"/>
  <c r="B250" i="51"/>
  <c r="N249" i="51"/>
  <c r="M249" i="51"/>
  <c r="L249" i="51"/>
  <c r="K249" i="51"/>
  <c r="J249" i="51"/>
  <c r="I249" i="51"/>
  <c r="H249" i="51"/>
  <c r="G249" i="51"/>
  <c r="F249" i="51"/>
  <c r="E249" i="51"/>
  <c r="D249" i="51"/>
  <c r="C249" i="51"/>
  <c r="B249" i="51"/>
  <c r="N248" i="51"/>
  <c r="M248" i="51"/>
  <c r="L248" i="51"/>
  <c r="K248" i="51"/>
  <c r="J248" i="51"/>
  <c r="I248" i="51"/>
  <c r="H248" i="51"/>
  <c r="G248" i="51"/>
  <c r="F248" i="51"/>
  <c r="E248" i="51"/>
  <c r="D248" i="51"/>
  <c r="C248" i="51"/>
  <c r="B248" i="51"/>
  <c r="N247" i="51"/>
  <c r="M247" i="51"/>
  <c r="L247" i="51"/>
  <c r="K247" i="51"/>
  <c r="J247" i="51"/>
  <c r="I247" i="51"/>
  <c r="H247" i="51"/>
  <c r="G247" i="51"/>
  <c r="F247" i="51"/>
  <c r="E247" i="51"/>
  <c r="D247" i="51"/>
  <c r="C247" i="51"/>
  <c r="B247" i="51"/>
  <c r="N246" i="51"/>
  <c r="M246" i="51"/>
  <c r="L246" i="51"/>
  <c r="K246" i="51"/>
  <c r="J246" i="51"/>
  <c r="I246" i="51"/>
  <c r="H246" i="51"/>
  <c r="G246" i="51"/>
  <c r="F246" i="51"/>
  <c r="E246" i="51"/>
  <c r="D246" i="51"/>
  <c r="C246" i="51"/>
  <c r="B246" i="51"/>
  <c r="N230" i="51"/>
  <c r="M230" i="51"/>
  <c r="L230" i="51"/>
  <c r="K230" i="51"/>
  <c r="J230" i="51"/>
  <c r="I230" i="51"/>
  <c r="H230" i="51"/>
  <c r="G230" i="51"/>
  <c r="F230" i="51"/>
  <c r="E230" i="51"/>
  <c r="D230" i="51"/>
  <c r="C230" i="51"/>
  <c r="N227" i="51"/>
  <c r="M227" i="51"/>
  <c r="L227" i="51"/>
  <c r="K227" i="51"/>
  <c r="J227" i="51"/>
  <c r="I227" i="51"/>
  <c r="H227" i="51"/>
  <c r="G227" i="51"/>
  <c r="F227" i="51"/>
  <c r="E227" i="51"/>
  <c r="D227" i="51"/>
  <c r="C227" i="51"/>
  <c r="N225" i="51"/>
  <c r="M225" i="51"/>
  <c r="L225" i="51"/>
  <c r="K225" i="51"/>
  <c r="J225" i="51"/>
  <c r="I225" i="51"/>
  <c r="H225" i="51"/>
  <c r="G225" i="51"/>
  <c r="F225" i="51"/>
  <c r="E225" i="51"/>
  <c r="D225" i="51"/>
  <c r="C225" i="51"/>
  <c r="N221" i="51"/>
  <c r="M221" i="51"/>
  <c r="L221" i="51"/>
  <c r="K221" i="51"/>
  <c r="J221" i="51"/>
  <c r="I221" i="51"/>
  <c r="H221" i="51"/>
  <c r="G221" i="51"/>
  <c r="F221" i="51"/>
  <c r="E221" i="51"/>
  <c r="D221" i="51"/>
  <c r="C221" i="51"/>
  <c r="D216" i="51"/>
  <c r="E216" i="51" s="1"/>
  <c r="F216" i="51" s="1"/>
  <c r="G216" i="51" s="1"/>
  <c r="H216" i="51" s="1"/>
  <c r="I216" i="51" s="1"/>
  <c r="J216" i="51" s="1"/>
  <c r="K216" i="51" s="1"/>
  <c r="L216" i="51" s="1"/>
  <c r="M216" i="51" s="1"/>
  <c r="N216" i="51" s="1"/>
  <c r="C216" i="51"/>
  <c r="N204" i="51"/>
  <c r="N259" i="51" s="1"/>
  <c r="M204" i="51"/>
  <c r="M259" i="51" s="1"/>
  <c r="L204" i="51"/>
  <c r="L259" i="51" s="1"/>
  <c r="K204" i="51"/>
  <c r="K259" i="51" s="1"/>
  <c r="J204" i="51"/>
  <c r="J259" i="51" s="1"/>
  <c r="I204" i="51"/>
  <c r="I259" i="51" s="1"/>
  <c r="H204" i="51"/>
  <c r="H259" i="51" s="1"/>
  <c r="G204" i="51"/>
  <c r="G259" i="51" s="1"/>
  <c r="F204" i="51"/>
  <c r="F259" i="51" s="1"/>
  <c r="E204" i="51"/>
  <c r="E259" i="51" s="1"/>
  <c r="D204" i="51"/>
  <c r="D259" i="51" s="1"/>
  <c r="C204" i="51"/>
  <c r="C259" i="51" s="1"/>
  <c r="N181" i="51"/>
  <c r="M181" i="51"/>
  <c r="L181" i="51"/>
  <c r="K181" i="51"/>
  <c r="J181" i="51"/>
  <c r="I181" i="51"/>
  <c r="H181" i="51"/>
  <c r="G181" i="51"/>
  <c r="F181" i="51"/>
  <c r="E181" i="51"/>
  <c r="D181" i="51"/>
  <c r="C181" i="51"/>
  <c r="N170" i="51"/>
  <c r="N174" i="51" s="1"/>
  <c r="N183" i="51" s="1"/>
  <c r="N187" i="51" s="1"/>
  <c r="M170" i="51"/>
  <c r="M174" i="51" s="1"/>
  <c r="L170" i="51"/>
  <c r="G263" i="51" s="1"/>
  <c r="K170" i="51"/>
  <c r="F263" i="51" s="1"/>
  <c r="J170" i="51"/>
  <c r="E263" i="51" s="1"/>
  <c r="I170" i="51"/>
  <c r="I174" i="51" s="1"/>
  <c r="H170" i="51"/>
  <c r="C263" i="51" s="1"/>
  <c r="G170" i="51"/>
  <c r="G174" i="51" s="1"/>
  <c r="F170" i="51"/>
  <c r="F174" i="51" s="1"/>
  <c r="F183" i="51" s="1"/>
  <c r="F187" i="51" s="1"/>
  <c r="F260" i="51" s="1"/>
  <c r="E170" i="51"/>
  <c r="E174" i="51" s="1"/>
  <c r="D170" i="51"/>
  <c r="D174" i="51" s="1"/>
  <c r="C170" i="51"/>
  <c r="C174" i="51" s="1"/>
  <c r="N152" i="51"/>
  <c r="M152" i="51"/>
  <c r="L152" i="51"/>
  <c r="K152" i="51"/>
  <c r="J152" i="51"/>
  <c r="I152" i="51"/>
  <c r="H152" i="51"/>
  <c r="G152" i="51"/>
  <c r="F152" i="51"/>
  <c r="E152" i="51"/>
  <c r="E149" i="51"/>
  <c r="F149" i="51" s="1"/>
  <c r="G149" i="51" s="1"/>
  <c r="H149" i="51" s="1"/>
  <c r="I149" i="51" s="1"/>
  <c r="J149" i="51" s="1"/>
  <c r="K149" i="51" s="1"/>
  <c r="L149" i="51" s="1"/>
  <c r="M149" i="51" s="1"/>
  <c r="N149" i="51" s="1"/>
  <c r="N148" i="51"/>
  <c r="M148" i="51"/>
  <c r="L148" i="51"/>
  <c r="K148" i="51"/>
  <c r="J148" i="51"/>
  <c r="I148" i="51"/>
  <c r="H148" i="51"/>
  <c r="G148" i="51"/>
  <c r="F148" i="51"/>
  <c r="E148" i="51"/>
  <c r="B39" i="1"/>
  <c r="B40" i="1"/>
  <c r="B41" i="1"/>
  <c r="B42" i="1"/>
  <c r="B43" i="1"/>
  <c r="B44" i="1"/>
  <c r="B45" i="1"/>
  <c r="B46" i="1"/>
  <c r="B47" i="1"/>
  <c r="B48" i="1"/>
  <c r="B49" i="1"/>
  <c r="B50" i="1"/>
  <c r="B51" i="1"/>
  <c r="B52" i="1"/>
  <c r="B53" i="1"/>
  <c r="B54" i="1"/>
  <c r="B11" i="45"/>
  <c r="B9" i="45"/>
  <c r="B10" i="45" s="1"/>
  <c r="K10" i="14"/>
  <c r="C6" i="31" s="1"/>
  <c r="K9" i="14"/>
  <c r="C5" i="31" s="1"/>
  <c r="B5" i="45"/>
  <c r="B6" i="45" s="1"/>
  <c r="B7" i="45" s="1"/>
  <c r="B8" i="45" s="1"/>
  <c r="L18" i="14"/>
  <c r="K18" i="14"/>
  <c r="L21" i="14"/>
  <c r="DX4" i="1"/>
  <c r="C25" i="1"/>
  <c r="I26" i="58"/>
  <c r="I27" i="58"/>
  <c r="I28" i="58"/>
  <c r="C67" i="1"/>
  <c r="C31" i="1"/>
  <c r="C30" i="1"/>
  <c r="C29" i="1"/>
  <c r="C28" i="1"/>
  <c r="D3" i="1"/>
  <c r="D3" i="95" s="1"/>
  <c r="D268" i="95" s="1"/>
  <c r="F19" i="36"/>
  <c r="G5" i="36"/>
  <c r="G153" i="36" s="1"/>
  <c r="F4" i="36"/>
  <c r="G3" i="36"/>
  <c r="G151" i="36" s="1"/>
  <c r="G152" i="36" s="1"/>
  <c r="C47" i="25"/>
  <c r="F47" i="25" s="1"/>
  <c r="G46" i="25"/>
  <c r="G45" i="25"/>
  <c r="G44" i="25"/>
  <c r="G43" i="25"/>
  <c r="G42" i="25"/>
  <c r="G14" i="25"/>
  <c r="F14" i="25"/>
  <c r="E14" i="25"/>
  <c r="D14" i="25"/>
  <c r="C14" i="25"/>
  <c r="M17" i="26"/>
  <c r="K17" i="26"/>
  <c r="C17" i="26"/>
  <c r="N16" i="26"/>
  <c r="M16" i="26"/>
  <c r="L16" i="26"/>
  <c r="K16" i="26"/>
  <c r="O15" i="26"/>
  <c r="N15" i="26"/>
  <c r="M15" i="26"/>
  <c r="L15" i="26"/>
  <c r="K15" i="26"/>
  <c r="N14" i="26"/>
  <c r="M14" i="26"/>
  <c r="L14" i="26"/>
  <c r="K14" i="26"/>
  <c r="O13" i="26"/>
  <c r="N13" i="26"/>
  <c r="M13" i="26"/>
  <c r="L13" i="26"/>
  <c r="K13" i="26"/>
  <c r="N12" i="26"/>
  <c r="M12" i="26"/>
  <c r="L12" i="26"/>
  <c r="K12" i="26"/>
  <c r="O11" i="26"/>
  <c r="N11" i="26"/>
  <c r="M11" i="26"/>
  <c r="L11" i="26"/>
  <c r="K11" i="26"/>
  <c r="N10" i="26"/>
  <c r="M10" i="26"/>
  <c r="L10" i="26"/>
  <c r="K10" i="26"/>
  <c r="O9" i="26"/>
  <c r="N9" i="26"/>
  <c r="M9" i="26"/>
  <c r="L9" i="26"/>
  <c r="K9" i="26"/>
  <c r="N8" i="26"/>
  <c r="M8" i="26"/>
  <c r="L8" i="26"/>
  <c r="K8" i="26"/>
  <c r="O7" i="26"/>
  <c r="N7" i="26"/>
  <c r="N17" i="26" s="1"/>
  <c r="M7" i="26"/>
  <c r="L7" i="26"/>
  <c r="L17" i="26" s="1"/>
  <c r="K7" i="26"/>
  <c r="P6" i="26"/>
  <c r="O6" i="26"/>
  <c r="O16" i="26" s="1"/>
  <c r="N6" i="26"/>
  <c r="J10" i="25"/>
  <c r="C37" i="25"/>
  <c r="F37" i="25" s="1"/>
  <c r="G36" i="25"/>
  <c r="G35" i="25"/>
  <c r="G34" i="25"/>
  <c r="G33" i="25"/>
  <c r="G32" i="25"/>
  <c r="G26" i="25"/>
  <c r="F26" i="25"/>
  <c r="E26" i="25"/>
  <c r="D26" i="25"/>
  <c r="C26" i="25"/>
  <c r="C7" i="37" l="1"/>
  <c r="O28" i="58"/>
  <c r="DQ67" i="1"/>
  <c r="DS104" i="36" s="1"/>
  <c r="DM67" i="1"/>
  <c r="DO104" i="36" s="1"/>
  <c r="DI67" i="1"/>
  <c r="DK104" i="36" s="1"/>
  <c r="DE67" i="1"/>
  <c r="DG104" i="36" s="1"/>
  <c r="DA67" i="1"/>
  <c r="DC104" i="36" s="1"/>
  <c r="CW67" i="1"/>
  <c r="CY104" i="36" s="1"/>
  <c r="CS67" i="1"/>
  <c r="CU104" i="36" s="1"/>
  <c r="CO67" i="1"/>
  <c r="CQ104" i="36" s="1"/>
  <c r="CK67" i="1"/>
  <c r="CM104" i="36" s="1"/>
  <c r="CG67" i="1"/>
  <c r="CI104" i="36" s="1"/>
  <c r="CC67" i="1"/>
  <c r="CE104" i="36" s="1"/>
  <c r="BY67" i="1"/>
  <c r="CA104" i="36" s="1"/>
  <c r="BU67" i="1"/>
  <c r="BW104" i="36" s="1"/>
  <c r="BQ67" i="1"/>
  <c r="BS104" i="36" s="1"/>
  <c r="BM67" i="1"/>
  <c r="BO104" i="36" s="1"/>
  <c r="BI67" i="1"/>
  <c r="BK104" i="36" s="1"/>
  <c r="BE67" i="1"/>
  <c r="BG104" i="36" s="1"/>
  <c r="BA67" i="1"/>
  <c r="BC104" i="36" s="1"/>
  <c r="AW67" i="1"/>
  <c r="AY104" i="36" s="1"/>
  <c r="AS67" i="1"/>
  <c r="AU104" i="36" s="1"/>
  <c r="AO67" i="1"/>
  <c r="AQ104" i="36" s="1"/>
  <c r="AK67" i="1"/>
  <c r="AM104" i="36" s="1"/>
  <c r="AG67" i="1"/>
  <c r="AI104" i="36" s="1"/>
  <c r="AC67" i="1"/>
  <c r="AE104" i="36" s="1"/>
  <c r="Y67" i="1"/>
  <c r="AA104" i="36" s="1"/>
  <c r="DN67" i="1"/>
  <c r="DP104" i="36" s="1"/>
  <c r="DF67" i="1"/>
  <c r="DH104" i="36" s="1"/>
  <c r="CX67" i="1"/>
  <c r="CZ104" i="36" s="1"/>
  <c r="CP67" i="1"/>
  <c r="CR104" i="36" s="1"/>
  <c r="CH67" i="1"/>
  <c r="CJ104" i="36" s="1"/>
  <c r="BV67" i="1"/>
  <c r="BX104" i="36" s="1"/>
  <c r="BN67" i="1"/>
  <c r="BP104" i="36" s="1"/>
  <c r="BB67" i="1"/>
  <c r="BD104" i="36" s="1"/>
  <c r="AP67" i="1"/>
  <c r="AR104" i="36" s="1"/>
  <c r="AD67" i="1"/>
  <c r="AF104" i="36" s="1"/>
  <c r="DT67" i="1"/>
  <c r="DV104" i="36" s="1"/>
  <c r="DP67" i="1"/>
  <c r="DR104" i="36" s="1"/>
  <c r="DL67" i="1"/>
  <c r="DN104" i="36" s="1"/>
  <c r="DH67" i="1"/>
  <c r="DJ104" i="36" s="1"/>
  <c r="DD67" i="1"/>
  <c r="DF104" i="36" s="1"/>
  <c r="CZ67" i="1"/>
  <c r="DB104" i="36" s="1"/>
  <c r="CV67" i="1"/>
  <c r="CX104" i="36" s="1"/>
  <c r="CR67" i="1"/>
  <c r="CT104" i="36" s="1"/>
  <c r="CN67" i="1"/>
  <c r="CP104" i="36" s="1"/>
  <c r="CJ67" i="1"/>
  <c r="CL104" i="36" s="1"/>
  <c r="CF67" i="1"/>
  <c r="CH104" i="36" s="1"/>
  <c r="CB67" i="1"/>
  <c r="CD104" i="36" s="1"/>
  <c r="BX67" i="1"/>
  <c r="BZ104" i="36" s="1"/>
  <c r="BT67" i="1"/>
  <c r="BV104" i="36" s="1"/>
  <c r="BP67" i="1"/>
  <c r="BR104" i="36" s="1"/>
  <c r="BL67" i="1"/>
  <c r="BN104" i="36" s="1"/>
  <c r="BH67" i="1"/>
  <c r="BJ104" i="36" s="1"/>
  <c r="BD67" i="1"/>
  <c r="BF104" i="36" s="1"/>
  <c r="AZ67" i="1"/>
  <c r="BB104" i="36" s="1"/>
  <c r="AV67" i="1"/>
  <c r="AX104" i="36" s="1"/>
  <c r="AR67" i="1"/>
  <c r="AT104" i="36" s="1"/>
  <c r="AN67" i="1"/>
  <c r="AP104" i="36" s="1"/>
  <c r="AJ67" i="1"/>
  <c r="AL104" i="36" s="1"/>
  <c r="AF67" i="1"/>
  <c r="AH104" i="36" s="1"/>
  <c r="AB67" i="1"/>
  <c r="AD104" i="36" s="1"/>
  <c r="X67" i="1"/>
  <c r="Z104" i="36" s="1"/>
  <c r="DR67" i="1"/>
  <c r="DT104" i="36" s="1"/>
  <c r="CL67" i="1"/>
  <c r="CN104" i="36" s="1"/>
  <c r="BZ67" i="1"/>
  <c r="CB104" i="36" s="1"/>
  <c r="BJ67" i="1"/>
  <c r="BL104" i="36" s="1"/>
  <c r="AT67" i="1"/>
  <c r="AV104" i="36" s="1"/>
  <c r="AH67" i="1"/>
  <c r="AJ104" i="36" s="1"/>
  <c r="DS67" i="1"/>
  <c r="DU104" i="36" s="1"/>
  <c r="DO67" i="1"/>
  <c r="DQ104" i="36" s="1"/>
  <c r="DK67" i="1"/>
  <c r="DM104" i="36" s="1"/>
  <c r="DG67" i="1"/>
  <c r="DI104" i="36" s="1"/>
  <c r="DC67" i="1"/>
  <c r="DE104" i="36" s="1"/>
  <c r="CY67" i="1"/>
  <c r="DA104" i="36" s="1"/>
  <c r="CU67" i="1"/>
  <c r="CW104" i="36" s="1"/>
  <c r="CQ67" i="1"/>
  <c r="CS104" i="36" s="1"/>
  <c r="CM67" i="1"/>
  <c r="CO104" i="36" s="1"/>
  <c r="CI67" i="1"/>
  <c r="CK104" i="36" s="1"/>
  <c r="CE67" i="1"/>
  <c r="CG104" i="36" s="1"/>
  <c r="CA67" i="1"/>
  <c r="CC104" i="36" s="1"/>
  <c r="BW67" i="1"/>
  <c r="BY104" i="36" s="1"/>
  <c r="BS67" i="1"/>
  <c r="BU104" i="36" s="1"/>
  <c r="BO67" i="1"/>
  <c r="BQ104" i="36" s="1"/>
  <c r="BK67" i="1"/>
  <c r="BM104" i="36" s="1"/>
  <c r="BG67" i="1"/>
  <c r="BI104" i="36" s="1"/>
  <c r="BC67" i="1"/>
  <c r="BE104" i="36" s="1"/>
  <c r="AY67" i="1"/>
  <c r="BA104" i="36" s="1"/>
  <c r="AU67" i="1"/>
  <c r="AW104" i="36" s="1"/>
  <c r="AQ67" i="1"/>
  <c r="AS104" i="36" s="1"/>
  <c r="AM67" i="1"/>
  <c r="AO104" i="36" s="1"/>
  <c r="AI67" i="1"/>
  <c r="AK104" i="36" s="1"/>
  <c r="AE67" i="1"/>
  <c r="AG104" i="36" s="1"/>
  <c r="AA67" i="1"/>
  <c r="AC104" i="36" s="1"/>
  <c r="DJ67" i="1"/>
  <c r="DL104" i="36" s="1"/>
  <c r="DB67" i="1"/>
  <c r="DD104" i="36" s="1"/>
  <c r="CT67" i="1"/>
  <c r="CV104" i="36" s="1"/>
  <c r="CD67" i="1"/>
  <c r="CF104" i="36" s="1"/>
  <c r="BR67" i="1"/>
  <c r="BT104" i="36" s="1"/>
  <c r="BF67" i="1"/>
  <c r="BH104" i="36" s="1"/>
  <c r="AX67" i="1"/>
  <c r="AZ104" i="36" s="1"/>
  <c r="AL67" i="1"/>
  <c r="AN104" i="36" s="1"/>
  <c r="Z67" i="1"/>
  <c r="AB104" i="36" s="1"/>
  <c r="E6" i="31"/>
  <c r="D46" i="31" s="1"/>
  <c r="L22" i="14"/>
  <c r="I31" i="58"/>
  <c r="E7" i="31"/>
  <c r="D11" i="31"/>
  <c r="C44" i="31"/>
  <c r="C39" i="31"/>
  <c r="E11" i="31"/>
  <c r="I16" i="67"/>
  <c r="I17" i="67" s="1"/>
  <c r="G27" i="36"/>
  <c r="G28" i="36" s="1"/>
  <c r="G98" i="36"/>
  <c r="G72" i="36"/>
  <c r="G73" i="36" s="1"/>
  <c r="F88" i="36"/>
  <c r="F80" i="36"/>
  <c r="G29" i="36"/>
  <c r="G100" i="36"/>
  <c r="G74" i="36"/>
  <c r="F62" i="36"/>
  <c r="F35" i="36" s="1"/>
  <c r="G47" i="36"/>
  <c r="G20" i="36"/>
  <c r="G66" i="36" s="1"/>
  <c r="K3" i="74"/>
  <c r="K36" i="74" s="1"/>
  <c r="G45" i="36"/>
  <c r="G55" i="36" s="1"/>
  <c r="G18" i="36"/>
  <c r="G19" i="36" s="1"/>
  <c r="H5" i="36"/>
  <c r="H153" i="36" s="1"/>
  <c r="K5" i="74"/>
  <c r="DY4" i="1"/>
  <c r="E61" i="59"/>
  <c r="G61" i="59" s="1"/>
  <c r="M17" i="65"/>
  <c r="I58" i="58"/>
  <c r="H50" i="64"/>
  <c r="H50" i="66"/>
  <c r="H57" i="58"/>
  <c r="K67" i="58" s="1"/>
  <c r="G49" i="66"/>
  <c r="J59" i="66" s="1"/>
  <c r="G49" i="64"/>
  <c r="J59" i="64" s="1"/>
  <c r="I57" i="58"/>
  <c r="L67" i="58" s="1"/>
  <c r="H49" i="66"/>
  <c r="K59" i="66" s="1"/>
  <c r="H49" i="64"/>
  <c r="K59" i="64" s="1"/>
  <c r="B2" i="68"/>
  <c r="B2" i="59"/>
  <c r="D29" i="60" a="1"/>
  <c r="D29" i="60" s="1"/>
  <c r="D34" i="60" s="1"/>
  <c r="D31" i="60" a="1"/>
  <c r="D31" i="60" s="1"/>
  <c r="F31" i="60" s="1"/>
  <c r="D30" i="60" a="1"/>
  <c r="D30" i="60" s="1"/>
  <c r="F30" i="60" s="1"/>
  <c r="F28" i="60"/>
  <c r="F14" i="60"/>
  <c r="E34" i="60"/>
  <c r="K12" i="14"/>
  <c r="L12" i="14"/>
  <c r="G16" i="55"/>
  <c r="I8" i="53"/>
  <c r="C9" i="51"/>
  <c r="C10" i="51" s="1"/>
  <c r="K5" i="51"/>
  <c r="E7" i="51"/>
  <c r="F6" i="51"/>
  <c r="K7" i="51"/>
  <c r="F5" i="51"/>
  <c r="K6" i="51"/>
  <c r="G5" i="51"/>
  <c r="M5" i="51"/>
  <c r="G6" i="51"/>
  <c r="L6" i="51"/>
  <c r="G7" i="51"/>
  <c r="L7" i="51"/>
  <c r="D56" i="51"/>
  <c r="D62" i="51" s="1"/>
  <c r="I5" i="51"/>
  <c r="N5" i="51"/>
  <c r="H6" i="51"/>
  <c r="N6" i="51"/>
  <c r="H7" i="51"/>
  <c r="M7" i="51"/>
  <c r="E5" i="51"/>
  <c r="J5" i="51"/>
  <c r="J6" i="51"/>
  <c r="I7" i="51"/>
  <c r="H5" i="51"/>
  <c r="L5" i="51"/>
  <c r="E6" i="51"/>
  <c r="I6" i="51"/>
  <c r="M6" i="51"/>
  <c r="F7" i="51"/>
  <c r="J7" i="51"/>
  <c r="D8" i="51"/>
  <c r="E55" i="51"/>
  <c r="E56" i="51" s="1"/>
  <c r="E62" i="51" s="1"/>
  <c r="K15" i="51"/>
  <c r="F53" i="51"/>
  <c r="F55" i="51" s="1"/>
  <c r="G15" i="51"/>
  <c r="L15" i="51"/>
  <c r="M15" i="51" s="1"/>
  <c r="N15" i="51" s="1"/>
  <c r="D15" i="51"/>
  <c r="H15" i="51"/>
  <c r="J15" i="51"/>
  <c r="F15" i="51"/>
  <c r="I15" i="51"/>
  <c r="D183" i="51"/>
  <c r="D187" i="51" s="1"/>
  <c r="D207" i="51" s="1"/>
  <c r="D431" i="51" s="1"/>
  <c r="G237" i="51"/>
  <c r="C183" i="51"/>
  <c r="C187" i="51" s="1"/>
  <c r="C260" i="51" s="1"/>
  <c r="E237" i="51"/>
  <c r="M237" i="51"/>
  <c r="I263" i="51"/>
  <c r="I237" i="51"/>
  <c r="H263" i="51"/>
  <c r="J174" i="51"/>
  <c r="J183" i="51" s="1"/>
  <c r="J187" i="51" s="1"/>
  <c r="C237" i="51"/>
  <c r="K237" i="51"/>
  <c r="G183" i="51"/>
  <c r="G187" i="51" s="1"/>
  <c r="G207" i="51" s="1"/>
  <c r="G431" i="51" s="1"/>
  <c r="D237" i="51"/>
  <c r="H237" i="51"/>
  <c r="L237" i="51"/>
  <c r="D263" i="51"/>
  <c r="F237" i="51"/>
  <c r="J237" i="51"/>
  <c r="N237" i="51"/>
  <c r="G260" i="51"/>
  <c r="N260" i="51"/>
  <c r="N207" i="51"/>
  <c r="N431" i="51" s="1"/>
  <c r="F207" i="51"/>
  <c r="F431" i="51" s="1"/>
  <c r="K174" i="51"/>
  <c r="K183" i="51" s="1"/>
  <c r="K187" i="51" s="1"/>
  <c r="E183" i="51"/>
  <c r="E187" i="51" s="1"/>
  <c r="I183" i="51"/>
  <c r="I187" i="51" s="1"/>
  <c r="M183" i="51"/>
  <c r="M187" i="51" s="1"/>
  <c r="H174" i="51"/>
  <c r="H183" i="51" s="1"/>
  <c r="H187" i="51" s="1"/>
  <c r="L174" i="51"/>
  <c r="L183" i="51" s="1"/>
  <c r="L187" i="51" s="1"/>
  <c r="J27" i="58"/>
  <c r="G47" i="25"/>
  <c r="D71" i="1"/>
  <c r="D11" i="1"/>
  <c r="D5" i="1"/>
  <c r="E3" i="1"/>
  <c r="H3" i="36"/>
  <c r="H151" i="36" s="1"/>
  <c r="H152" i="36" s="1"/>
  <c r="G4" i="36"/>
  <c r="D37" i="25"/>
  <c r="E37" i="25"/>
  <c r="D47" i="25"/>
  <c r="E47" i="25"/>
  <c r="P16" i="26"/>
  <c r="P14" i="26"/>
  <c r="P15" i="26"/>
  <c r="P13" i="26"/>
  <c r="P11" i="26"/>
  <c r="P9" i="26"/>
  <c r="P7" i="26"/>
  <c r="Q6" i="26"/>
  <c r="P8" i="26"/>
  <c r="P10" i="26"/>
  <c r="P12" i="26"/>
  <c r="G37" i="25"/>
  <c r="O8" i="26"/>
  <c r="O17" i="26" s="1"/>
  <c r="O10" i="26"/>
  <c r="O12" i="26"/>
  <c r="O14" i="26"/>
  <c r="D5" i="95" l="1"/>
  <c r="D270" i="95" s="1"/>
  <c r="D5" i="96"/>
  <c r="DP108" i="36"/>
  <c r="DC109" i="36"/>
  <c r="DD107" i="36"/>
  <c r="BQ107" i="36"/>
  <c r="BP109" i="36"/>
  <c r="CC108" i="36"/>
  <c r="CV109" i="36"/>
  <c r="CW107" i="36"/>
  <c r="DI108" i="36"/>
  <c r="DT107" i="36"/>
  <c r="DS109" i="36"/>
  <c r="BR107" i="36"/>
  <c r="CD108" i="36"/>
  <c r="BQ109" i="36"/>
  <c r="DN107" i="36"/>
  <c r="DM109" i="36"/>
  <c r="CI109" i="36"/>
  <c r="CV108" i="36"/>
  <c r="CJ107" i="36"/>
  <c r="BS107" i="36"/>
  <c r="CE108" i="36"/>
  <c r="BR109" i="36"/>
  <c r="DO107" i="36"/>
  <c r="DN109" i="36"/>
  <c r="AN108" i="36"/>
  <c r="AB107" i="36"/>
  <c r="AA109" i="36"/>
  <c r="BS109" i="36"/>
  <c r="CF108" i="36"/>
  <c r="BT107" i="36"/>
  <c r="DL107" i="36"/>
  <c r="DK109" i="36"/>
  <c r="AO107" i="36"/>
  <c r="AN109" i="36"/>
  <c r="BA108" i="36"/>
  <c r="BQ108" i="36"/>
  <c r="BD109" i="36"/>
  <c r="BE107" i="36"/>
  <c r="BU107" i="36"/>
  <c r="BT109" i="36"/>
  <c r="CG108" i="36"/>
  <c r="CK107" i="36"/>
  <c r="CW108" i="36"/>
  <c r="CJ109" i="36"/>
  <c r="CZ109" i="36"/>
  <c r="DA107" i="36"/>
  <c r="DM108" i="36"/>
  <c r="DP109" i="36"/>
  <c r="DQ107" i="36"/>
  <c r="BK109" i="36"/>
  <c r="BX108" i="36"/>
  <c r="BL107" i="36"/>
  <c r="Z107" i="36"/>
  <c r="X109" i="36"/>
  <c r="P109" i="36"/>
  <c r="Y109" i="36"/>
  <c r="O109" i="36"/>
  <c r="V109" i="36"/>
  <c r="Q109" i="36"/>
  <c r="W109" i="36"/>
  <c r="S109" i="36"/>
  <c r="AC108" i="36"/>
  <c r="AL108" i="36"/>
  <c r="AI108" i="36"/>
  <c r="U109" i="36"/>
  <c r="AK108" i="36"/>
  <c r="AE108" i="36"/>
  <c r="T109" i="36"/>
  <c r="AH108" i="36"/>
  <c r="AB108" i="36"/>
  <c r="R109" i="36"/>
  <c r="AG108" i="36"/>
  <c r="AD108" i="36"/>
  <c r="AJ108" i="36"/>
  <c r="N109" i="36"/>
  <c r="AA108" i="36"/>
  <c r="Z108" i="36"/>
  <c r="AF108" i="36"/>
  <c r="BB108" i="36"/>
  <c r="AP107" i="36"/>
  <c r="AO109" i="36"/>
  <c r="BF107" i="36"/>
  <c r="BE109" i="36"/>
  <c r="BR108" i="36"/>
  <c r="CH108" i="36"/>
  <c r="BU109" i="36"/>
  <c r="BV107" i="36"/>
  <c r="CK109" i="36"/>
  <c r="CX108" i="36"/>
  <c r="CL107" i="36"/>
  <c r="DN108" i="36"/>
  <c r="DA109" i="36"/>
  <c r="DB107" i="36"/>
  <c r="DR107" i="36"/>
  <c r="DQ109" i="36"/>
  <c r="BP108" i="36"/>
  <c r="BD107" i="36"/>
  <c r="BC109" i="36"/>
  <c r="CQ109" i="36"/>
  <c r="DD108" i="36"/>
  <c r="CR107" i="36"/>
  <c r="AA107" i="36"/>
  <c r="Z109" i="36"/>
  <c r="AM108" i="36"/>
  <c r="AQ107" i="36"/>
  <c r="BC108" i="36"/>
  <c r="AP109" i="36"/>
  <c r="BG107" i="36"/>
  <c r="BF109" i="36"/>
  <c r="BS108" i="36"/>
  <c r="BW107" i="36"/>
  <c r="BV109" i="36"/>
  <c r="CI108" i="36"/>
  <c r="CM107" i="36"/>
  <c r="CL109" i="36"/>
  <c r="CY108" i="36"/>
  <c r="DC107" i="36"/>
  <c r="DB109" i="36"/>
  <c r="DO108" i="36"/>
  <c r="DS107" i="36"/>
  <c r="DR109" i="36"/>
  <c r="AZ109" i="36"/>
  <c r="BA107" i="36"/>
  <c r="BM108" i="36"/>
  <c r="AU109" i="36"/>
  <c r="BH108" i="36"/>
  <c r="AV107" i="36"/>
  <c r="BB107" i="36"/>
  <c r="BA109" i="36"/>
  <c r="BN108" i="36"/>
  <c r="CX107" i="36"/>
  <c r="CW109" i="36"/>
  <c r="DJ108" i="36"/>
  <c r="DP107" i="36"/>
  <c r="DO109" i="36"/>
  <c r="BC107" i="36"/>
  <c r="BB109" i="36"/>
  <c r="BO108" i="36"/>
  <c r="CY107" i="36"/>
  <c r="CX109" i="36"/>
  <c r="DK108" i="36"/>
  <c r="AN107" i="36"/>
  <c r="AZ108" i="36"/>
  <c r="AM109" i="36"/>
  <c r="CR108" i="36"/>
  <c r="CF107" i="36"/>
  <c r="CE109" i="36"/>
  <c r="AB109" i="36"/>
  <c r="AO108" i="36"/>
  <c r="AC107" i="36"/>
  <c r="AR109" i="36"/>
  <c r="BE108" i="36"/>
  <c r="AS107" i="36"/>
  <c r="BH109" i="36"/>
  <c r="BI107" i="36"/>
  <c r="BU108" i="36"/>
  <c r="CK108" i="36"/>
  <c r="BY107" i="36"/>
  <c r="BX109" i="36"/>
  <c r="CO107" i="36"/>
  <c r="CN109" i="36"/>
  <c r="DA108" i="36"/>
  <c r="DD109" i="36"/>
  <c r="DE107" i="36"/>
  <c r="DQ108" i="36"/>
  <c r="DT109" i="36"/>
  <c r="DU107" i="36"/>
  <c r="CA109" i="36"/>
  <c r="CN108" i="36"/>
  <c r="CB107" i="36"/>
  <c r="AC109" i="36"/>
  <c r="AP108" i="36"/>
  <c r="AD107" i="36"/>
  <c r="BF108" i="36"/>
  <c r="AS109" i="36"/>
  <c r="AT107" i="36"/>
  <c r="BJ107" i="36"/>
  <c r="BI109" i="36"/>
  <c r="BV108" i="36"/>
  <c r="BY109" i="36"/>
  <c r="BZ107" i="36"/>
  <c r="CL108" i="36"/>
  <c r="CO109" i="36"/>
  <c r="DB108" i="36"/>
  <c r="CP107" i="36"/>
  <c r="DR108" i="36"/>
  <c r="DE109" i="36"/>
  <c r="DF107" i="36"/>
  <c r="DU109" i="36"/>
  <c r="DV107" i="36"/>
  <c r="CB108" i="36"/>
  <c r="BO109" i="36"/>
  <c r="BP107" i="36"/>
  <c r="DL108" i="36"/>
  <c r="CZ107" i="36"/>
  <c r="CY109" i="36"/>
  <c r="AD109" i="36"/>
  <c r="AQ108" i="36"/>
  <c r="AE107" i="36"/>
  <c r="BG108" i="36"/>
  <c r="AU107" i="36"/>
  <c r="AT109" i="36"/>
  <c r="BK107" i="36"/>
  <c r="BW108" i="36"/>
  <c r="BJ109" i="36"/>
  <c r="CA107" i="36"/>
  <c r="BZ109" i="36"/>
  <c r="CM108" i="36"/>
  <c r="DC108" i="36"/>
  <c r="CP109" i="36"/>
  <c r="CQ107" i="36"/>
  <c r="DG107" i="36"/>
  <c r="DS108" i="36"/>
  <c r="DF109" i="36"/>
  <c r="BT108" i="36"/>
  <c r="BG109" i="36"/>
  <c r="BH107" i="36"/>
  <c r="AJ109" i="36"/>
  <c r="AW108" i="36"/>
  <c r="AK107" i="36"/>
  <c r="CS108" i="36"/>
  <c r="CF109" i="36"/>
  <c r="CG107" i="36"/>
  <c r="DL109" i="36"/>
  <c r="DM107" i="36"/>
  <c r="AL107" i="36"/>
  <c r="AK109" i="36"/>
  <c r="AX108" i="36"/>
  <c r="CH107" i="36"/>
  <c r="CT108" i="36"/>
  <c r="CG109" i="36"/>
  <c r="BD108" i="36"/>
  <c r="AQ109" i="36"/>
  <c r="AR107" i="36"/>
  <c r="AM107" i="36"/>
  <c r="AY108" i="36"/>
  <c r="AL109" i="36"/>
  <c r="CI107" i="36"/>
  <c r="CH109" i="36"/>
  <c r="CU108" i="36"/>
  <c r="F3" i="1"/>
  <c r="E3" i="95"/>
  <c r="E268" i="95" s="1"/>
  <c r="BL108" i="36"/>
  <c r="AZ107" i="36"/>
  <c r="AY109" i="36"/>
  <c r="DH108" i="36"/>
  <c r="CU109" i="36"/>
  <c r="CV107" i="36"/>
  <c r="AS108" i="36"/>
  <c r="AG107" i="36"/>
  <c r="AF109" i="36"/>
  <c r="AW107" i="36"/>
  <c r="AV109" i="36"/>
  <c r="BI108" i="36"/>
  <c r="BM107" i="36"/>
  <c r="BY108" i="36"/>
  <c r="BL109" i="36"/>
  <c r="CB109" i="36"/>
  <c r="CO108" i="36"/>
  <c r="CC107" i="36"/>
  <c r="CS107" i="36"/>
  <c r="CR109" i="36"/>
  <c r="DE108" i="36"/>
  <c r="DH109" i="36"/>
  <c r="DI107" i="36"/>
  <c r="DU108" i="36"/>
  <c r="AV108" i="36"/>
  <c r="AJ107" i="36"/>
  <c r="AI109" i="36"/>
  <c r="CZ108" i="36"/>
  <c r="CN107" i="36"/>
  <c r="CM109" i="36"/>
  <c r="AH107" i="36"/>
  <c r="AT108" i="36"/>
  <c r="AG109" i="36"/>
  <c r="AX107" i="36"/>
  <c r="AW109" i="36"/>
  <c r="BJ108" i="36"/>
  <c r="BN107" i="36"/>
  <c r="BZ108" i="36"/>
  <c r="BM109" i="36"/>
  <c r="CD107" i="36"/>
  <c r="CP108" i="36"/>
  <c r="CC109" i="36"/>
  <c r="CT107" i="36"/>
  <c r="DF108" i="36"/>
  <c r="CS109" i="36"/>
  <c r="DJ107" i="36"/>
  <c r="DV108" i="36"/>
  <c r="DI109" i="36"/>
  <c r="AE109" i="36"/>
  <c r="AR108" i="36"/>
  <c r="AF107" i="36"/>
  <c r="CJ108" i="36"/>
  <c r="BW109" i="36"/>
  <c r="BX107" i="36"/>
  <c r="DG109" i="36"/>
  <c r="DT108" i="36"/>
  <c r="DH107" i="36"/>
  <c r="AI107" i="36"/>
  <c r="AH109" i="36"/>
  <c r="AU108" i="36"/>
  <c r="BK108" i="36"/>
  <c r="AY107" i="36"/>
  <c r="AX109" i="36"/>
  <c r="BO107" i="36"/>
  <c r="BN109" i="36"/>
  <c r="CA108" i="36"/>
  <c r="CQ108" i="36"/>
  <c r="CE107" i="36"/>
  <c r="CD109" i="36"/>
  <c r="CU107" i="36"/>
  <c r="CT109" i="36"/>
  <c r="DG108" i="36"/>
  <c r="DJ109" i="36"/>
  <c r="DK107" i="36"/>
  <c r="E15" i="31"/>
  <c r="D65" i="31" s="1"/>
  <c r="L23" i="14"/>
  <c r="H51" i="66"/>
  <c r="H51" i="64"/>
  <c r="I59" i="58"/>
  <c r="M11" i="31"/>
  <c r="N11" i="31"/>
  <c r="G112" i="36"/>
  <c r="G113" i="36"/>
  <c r="G114" i="36" s="1"/>
  <c r="G115" i="36" s="1"/>
  <c r="G146" i="36" s="1"/>
  <c r="G99" i="36"/>
  <c r="G138" i="36"/>
  <c r="G139" i="36" s="1"/>
  <c r="H29" i="36"/>
  <c r="H100" i="36"/>
  <c r="H74" i="36"/>
  <c r="G67" i="36"/>
  <c r="G69" i="36" s="1"/>
  <c r="G92" i="36"/>
  <c r="G93" i="36" s="1"/>
  <c r="G95" i="36" s="1"/>
  <c r="H27" i="36"/>
  <c r="H28" i="36" s="1"/>
  <c r="H98" i="36"/>
  <c r="H72" i="36"/>
  <c r="H73" i="36" s="1"/>
  <c r="G46" i="36"/>
  <c r="K4" i="74"/>
  <c r="K37" i="74"/>
  <c r="K38" i="74" s="1"/>
  <c r="G7" i="36" s="1"/>
  <c r="K41" i="74"/>
  <c r="K43" i="74"/>
  <c r="L3" i="74"/>
  <c r="H45" i="36"/>
  <c r="H55" i="36" s="1"/>
  <c r="H18" i="36"/>
  <c r="H19" i="36" s="1"/>
  <c r="K42" i="74"/>
  <c r="H47" i="36"/>
  <c r="H20" i="36"/>
  <c r="H66" i="36" s="1"/>
  <c r="K44" i="74"/>
  <c r="I5" i="36"/>
  <c r="I153" i="36" s="1"/>
  <c r="L5" i="74"/>
  <c r="K26" i="58"/>
  <c r="C24" i="1"/>
  <c r="C26" i="1" s="1"/>
  <c r="DZ4" i="1"/>
  <c r="D25" i="1"/>
  <c r="D12" i="55"/>
  <c r="D8" i="64"/>
  <c r="D8" i="66"/>
  <c r="E8" i="58"/>
  <c r="O17" i="65"/>
  <c r="O21" i="65" s="1"/>
  <c r="M16" i="65"/>
  <c r="N16" i="65" s="1"/>
  <c r="O16" i="65" s="1"/>
  <c r="M21" i="65"/>
  <c r="F29" i="60"/>
  <c r="F34" i="60"/>
  <c r="E36" i="60"/>
  <c r="C47" i="51"/>
  <c r="L8" i="51"/>
  <c r="K8" i="51"/>
  <c r="H8" i="51"/>
  <c r="N8" i="51"/>
  <c r="C11" i="51"/>
  <c r="F8" i="51"/>
  <c r="J8" i="51"/>
  <c r="E8" i="51"/>
  <c r="M8" i="51"/>
  <c r="I8" i="51"/>
  <c r="G8" i="51"/>
  <c r="D9" i="51"/>
  <c r="D60" i="51" s="1"/>
  <c r="G53" i="51"/>
  <c r="G55" i="51" s="1"/>
  <c r="F54" i="51"/>
  <c r="F56" i="51" s="1"/>
  <c r="F62" i="51" s="1"/>
  <c r="D260" i="51"/>
  <c r="B265" i="51" a="1"/>
  <c r="B416" i="51" s="1"/>
  <c r="C207" i="51"/>
  <c r="C431" i="51" s="1"/>
  <c r="L207" i="51"/>
  <c r="L431" i="51" s="1"/>
  <c r="L260" i="51"/>
  <c r="H207" i="51"/>
  <c r="H431" i="51" s="1"/>
  <c r="H260" i="51"/>
  <c r="I207" i="51"/>
  <c r="I431" i="51" s="1"/>
  <c r="I260" i="51"/>
  <c r="C49" i="1"/>
  <c r="E207" i="51"/>
  <c r="E431" i="51" s="1"/>
  <c r="E260" i="51"/>
  <c r="J260" i="51"/>
  <c r="J207" i="51"/>
  <c r="J431" i="51" s="1"/>
  <c r="K260" i="51"/>
  <c r="K207" i="51"/>
  <c r="K431" i="51" s="1"/>
  <c r="M207" i="51"/>
  <c r="M431" i="51" s="1"/>
  <c r="M260" i="51"/>
  <c r="C51" i="1"/>
  <c r="C53" i="1"/>
  <c r="C47" i="1"/>
  <c r="C52" i="1"/>
  <c r="C54" i="1"/>
  <c r="J28" i="58"/>
  <c r="J26" i="58"/>
  <c r="K28" i="58"/>
  <c r="C97" i="1"/>
  <c r="O48" i="58" s="1"/>
  <c r="C40" i="1"/>
  <c r="F71" i="1"/>
  <c r="E71" i="1"/>
  <c r="C46" i="1"/>
  <c r="C41" i="1"/>
  <c r="C44" i="1"/>
  <c r="D9" i="1"/>
  <c r="C43" i="1"/>
  <c r="C42" i="1"/>
  <c r="C50" i="1"/>
  <c r="C45" i="1"/>
  <c r="C48" i="1"/>
  <c r="E11" i="1"/>
  <c r="F11" i="1"/>
  <c r="H4" i="36"/>
  <c r="I3" i="36"/>
  <c r="I151" i="36" s="1"/>
  <c r="I152" i="36" s="1"/>
  <c r="P17" i="26"/>
  <c r="P18" i="26" s="1"/>
  <c r="Q15" i="26"/>
  <c r="Q13" i="26"/>
  <c r="Q11" i="26"/>
  <c r="Q9" i="26"/>
  <c r="Q7" i="26"/>
  <c r="Q16" i="26"/>
  <c r="Q8" i="26"/>
  <c r="R6" i="26"/>
  <c r="Q14" i="26"/>
  <c r="Q12" i="26"/>
  <c r="Q10" i="26"/>
  <c r="J31" i="58" l="1"/>
  <c r="C34" i="1"/>
  <c r="O15" i="58" s="1"/>
  <c r="O17" i="58" s="1"/>
  <c r="O7" i="58"/>
  <c r="G3" i="1"/>
  <c r="F3" i="95"/>
  <c r="F268" i="95" s="1"/>
  <c r="L24" i="14"/>
  <c r="E16" i="31"/>
  <c r="D85" i="31" s="1"/>
  <c r="H52" i="66"/>
  <c r="I60" i="58"/>
  <c r="H52" i="64"/>
  <c r="L26" i="58"/>
  <c r="L28" i="58"/>
  <c r="K27" i="58"/>
  <c r="L27" i="58" s="1"/>
  <c r="H112" i="36"/>
  <c r="H113" i="36"/>
  <c r="H114" i="36" s="1"/>
  <c r="H115" i="36" s="1"/>
  <c r="H146" i="36" s="1"/>
  <c r="G140" i="36"/>
  <c r="G141" i="36" s="1"/>
  <c r="G147" i="36" s="1"/>
  <c r="G148" i="36" s="1"/>
  <c r="H99" i="36"/>
  <c r="H138" i="36"/>
  <c r="H139" i="36" s="1"/>
  <c r="I27" i="36"/>
  <c r="I28" i="36" s="1"/>
  <c r="I72" i="36"/>
  <c r="I73" i="36" s="1"/>
  <c r="I98" i="36"/>
  <c r="H67" i="36"/>
  <c r="H69" i="36" s="1"/>
  <c r="H92" i="36"/>
  <c r="H93" i="36" s="1"/>
  <c r="H95" i="36" s="1"/>
  <c r="I29" i="36"/>
  <c r="I100" i="36"/>
  <c r="I74" i="36"/>
  <c r="H46" i="36"/>
  <c r="L42" i="74"/>
  <c r="L44" i="74"/>
  <c r="L36" i="74"/>
  <c r="K45" i="74"/>
  <c r="G10" i="36" s="1"/>
  <c r="L41" i="74"/>
  <c r="L37" i="74"/>
  <c r="L4" i="74"/>
  <c r="L43" i="74"/>
  <c r="M3" i="74"/>
  <c r="I18" i="36"/>
  <c r="I19" i="36" s="1"/>
  <c r="I45" i="36"/>
  <c r="I55" i="36" s="1"/>
  <c r="I47" i="36"/>
  <c r="I20" i="36"/>
  <c r="I66" i="36" s="1"/>
  <c r="J5" i="36"/>
  <c r="J153" i="36" s="1"/>
  <c r="M5" i="74"/>
  <c r="EA4" i="1"/>
  <c r="L49" i="58"/>
  <c r="L37" i="58"/>
  <c r="K44" i="64"/>
  <c r="K36" i="64"/>
  <c r="K43" i="64"/>
  <c r="K35" i="64"/>
  <c r="K40" i="64"/>
  <c r="K42" i="64"/>
  <c r="K37" i="64"/>
  <c r="K29" i="64"/>
  <c r="K38" i="64"/>
  <c r="K35" i="66"/>
  <c r="K42" i="66"/>
  <c r="K36" i="66"/>
  <c r="K37" i="66"/>
  <c r="K44" i="66"/>
  <c r="K43" i="66"/>
  <c r="K40" i="66"/>
  <c r="K38" i="66"/>
  <c r="K29" i="66"/>
  <c r="F7" i="67"/>
  <c r="E7" i="67"/>
  <c r="I7" i="67"/>
  <c r="D7" i="67"/>
  <c r="G7" i="67"/>
  <c r="C7" i="67"/>
  <c r="C16" i="51"/>
  <c r="C17" i="51" s="1"/>
  <c r="C19" i="51" s="1"/>
  <c r="E9" i="51"/>
  <c r="E60" i="51" s="1"/>
  <c r="D10" i="51"/>
  <c r="D11" i="51" s="1"/>
  <c r="B397" i="51"/>
  <c r="B266" i="51"/>
  <c r="B361" i="51"/>
  <c r="B347" i="51"/>
  <c r="B356" i="51"/>
  <c r="B285" i="51"/>
  <c r="B405" i="51"/>
  <c r="B314" i="51"/>
  <c r="B310" i="51"/>
  <c r="B265" i="51"/>
  <c r="B377" i="51"/>
  <c r="B295" i="51"/>
  <c r="B351" i="51"/>
  <c r="B411" i="51"/>
  <c r="B300" i="51"/>
  <c r="B360" i="51"/>
  <c r="B420" i="51"/>
  <c r="H53" i="51"/>
  <c r="H55" i="51" s="1"/>
  <c r="G54" i="51"/>
  <c r="G56" i="51" s="1"/>
  <c r="G62" i="51" s="1"/>
  <c r="B293" i="51"/>
  <c r="B354" i="51"/>
  <c r="B410" i="51"/>
  <c r="B374" i="51"/>
  <c r="B313" i="51"/>
  <c r="B267" i="51"/>
  <c r="B327" i="51"/>
  <c r="B379" i="51"/>
  <c r="B276" i="51"/>
  <c r="B332" i="51"/>
  <c r="B388" i="51"/>
  <c r="B389" i="51"/>
  <c r="B302" i="51"/>
  <c r="B414" i="51"/>
  <c r="B287" i="51"/>
  <c r="B399" i="51"/>
  <c r="B296" i="51"/>
  <c r="B408" i="51"/>
  <c r="B381" i="51"/>
  <c r="B322" i="51"/>
  <c r="B394" i="51"/>
  <c r="B350" i="51"/>
  <c r="B305" i="51"/>
  <c r="B425" i="51"/>
  <c r="B315" i="51"/>
  <c r="B375" i="51"/>
  <c r="B268" i="51"/>
  <c r="B324" i="51"/>
  <c r="B380" i="51"/>
  <c r="B301" i="51"/>
  <c r="B325" i="51"/>
  <c r="B421" i="51"/>
  <c r="B386" i="51"/>
  <c r="B330" i="51"/>
  <c r="B270" i="51"/>
  <c r="B334" i="51"/>
  <c r="B382" i="51"/>
  <c r="B273" i="51"/>
  <c r="B337" i="51"/>
  <c r="B393" i="51"/>
  <c r="B271" i="51"/>
  <c r="B303" i="51"/>
  <c r="B331" i="51"/>
  <c r="B359" i="51"/>
  <c r="B391" i="51"/>
  <c r="B415" i="51"/>
  <c r="B280" i="51"/>
  <c r="B312" i="51"/>
  <c r="B340" i="51"/>
  <c r="B364" i="51"/>
  <c r="B396" i="51"/>
  <c r="B424" i="51"/>
  <c r="B333" i="51"/>
  <c r="B365" i="51"/>
  <c r="B341" i="51"/>
  <c r="B306" i="51"/>
  <c r="B418" i="51"/>
  <c r="B346" i="51"/>
  <c r="B286" i="51"/>
  <c r="B342" i="51"/>
  <c r="B398" i="51"/>
  <c r="B297" i="51"/>
  <c r="B345" i="51"/>
  <c r="B401" i="51"/>
  <c r="B283" i="51"/>
  <c r="B311" i="51"/>
  <c r="B335" i="51"/>
  <c r="B367" i="51"/>
  <c r="B395" i="51"/>
  <c r="B423" i="51"/>
  <c r="B292" i="51"/>
  <c r="B316" i="51"/>
  <c r="B344" i="51"/>
  <c r="B376" i="51"/>
  <c r="B404" i="51"/>
  <c r="B413" i="51"/>
  <c r="B277" i="51"/>
  <c r="B357" i="51"/>
  <c r="B290" i="51"/>
  <c r="B370" i="51"/>
  <c r="B282" i="51"/>
  <c r="B378" i="51"/>
  <c r="B278" i="51"/>
  <c r="B318" i="51"/>
  <c r="B366" i="51"/>
  <c r="B406" i="51"/>
  <c r="B281" i="51"/>
  <c r="B329" i="51"/>
  <c r="B369" i="51"/>
  <c r="B409" i="51"/>
  <c r="B279" i="51"/>
  <c r="B299" i="51"/>
  <c r="B319" i="51"/>
  <c r="B343" i="51"/>
  <c r="B363" i="51"/>
  <c r="B383" i="51"/>
  <c r="B407" i="51"/>
  <c r="B427" i="51"/>
  <c r="B284" i="51"/>
  <c r="B308" i="51"/>
  <c r="B328" i="51"/>
  <c r="B348" i="51"/>
  <c r="B372" i="51"/>
  <c r="B392" i="51"/>
  <c r="B412" i="51"/>
  <c r="B269" i="51"/>
  <c r="B349" i="51"/>
  <c r="B317" i="51"/>
  <c r="B309" i="51"/>
  <c r="B373" i="51"/>
  <c r="B274" i="51"/>
  <c r="B338" i="51"/>
  <c r="B402" i="51"/>
  <c r="B298" i="51"/>
  <c r="B362" i="51"/>
  <c r="B426" i="51"/>
  <c r="B294" i="51"/>
  <c r="B326" i="51"/>
  <c r="B358" i="51"/>
  <c r="B390" i="51"/>
  <c r="B422" i="51"/>
  <c r="B289" i="51"/>
  <c r="B321" i="51"/>
  <c r="B353" i="51"/>
  <c r="B385" i="51"/>
  <c r="B417" i="51"/>
  <c r="B275" i="51"/>
  <c r="B291" i="51"/>
  <c r="B307" i="51"/>
  <c r="B323" i="51"/>
  <c r="B339" i="51"/>
  <c r="B355" i="51"/>
  <c r="B371" i="51"/>
  <c r="B387" i="51"/>
  <c r="B403" i="51"/>
  <c r="B419" i="51"/>
  <c r="B272" i="51"/>
  <c r="B288" i="51"/>
  <c r="B304" i="51"/>
  <c r="B320" i="51"/>
  <c r="B336" i="51"/>
  <c r="B352" i="51"/>
  <c r="B368" i="51"/>
  <c r="B384" i="51"/>
  <c r="B400" i="51"/>
  <c r="I4" i="36"/>
  <c r="J3" i="36"/>
  <c r="J151" i="36" s="1"/>
  <c r="J152" i="36" s="1"/>
  <c r="S6" i="26"/>
  <c r="R15" i="26"/>
  <c r="R13" i="26"/>
  <c r="R16" i="26"/>
  <c r="R14" i="26"/>
  <c r="R12" i="26"/>
  <c r="R10" i="26"/>
  <c r="R8" i="26"/>
  <c r="R11" i="26"/>
  <c r="R9" i="26"/>
  <c r="R7" i="26"/>
  <c r="Q17" i="26"/>
  <c r="H3" i="1" l="1"/>
  <c r="G3" i="95"/>
  <c r="G268" i="95" s="1"/>
  <c r="G71" i="1"/>
  <c r="G11" i="1"/>
  <c r="L25" i="14"/>
  <c r="E17" i="31"/>
  <c r="D105" i="31" s="1"/>
  <c r="H53" i="66"/>
  <c r="I61" i="58"/>
  <c r="H53" i="64"/>
  <c r="K31" i="58"/>
  <c r="L31" i="58" s="1"/>
  <c r="G158" i="36"/>
  <c r="G169" i="36"/>
  <c r="I112" i="36"/>
  <c r="I113" i="36"/>
  <c r="I114" i="36" s="1"/>
  <c r="I115" i="36" s="1"/>
  <c r="I146" i="36" s="1"/>
  <c r="H140" i="36"/>
  <c r="H141" i="36" s="1"/>
  <c r="H147" i="36" s="1"/>
  <c r="H148" i="36" s="1"/>
  <c r="I99" i="36"/>
  <c r="I138" i="36"/>
  <c r="I139" i="36" s="1"/>
  <c r="I67" i="36"/>
  <c r="I69" i="36" s="1"/>
  <c r="I92" i="36"/>
  <c r="I93" i="36" s="1"/>
  <c r="I95" i="36" s="1"/>
  <c r="J27" i="36"/>
  <c r="J28" i="36" s="1"/>
  <c r="J98" i="36"/>
  <c r="J72" i="36"/>
  <c r="J73" i="36" s="1"/>
  <c r="J29" i="36"/>
  <c r="J100" i="36"/>
  <c r="J74" i="36"/>
  <c r="L45" i="74"/>
  <c r="H10" i="36" s="1"/>
  <c r="I46" i="36"/>
  <c r="L38" i="74"/>
  <c r="H7" i="36" s="1"/>
  <c r="M43" i="74"/>
  <c r="M41" i="74"/>
  <c r="M36" i="74"/>
  <c r="M37" i="74"/>
  <c r="M42" i="74"/>
  <c r="M4" i="74"/>
  <c r="M44" i="74"/>
  <c r="J20" i="36"/>
  <c r="J66" i="36" s="1"/>
  <c r="J47" i="36"/>
  <c r="N3" i="74"/>
  <c r="N37" i="74" s="1"/>
  <c r="J45" i="36"/>
  <c r="J55" i="36" s="1"/>
  <c r="J18" i="36"/>
  <c r="J19" i="36" s="1"/>
  <c r="K5" i="36"/>
  <c r="K153" i="36" s="1"/>
  <c r="N5" i="74"/>
  <c r="EB4" i="1"/>
  <c r="I22" i="67"/>
  <c r="I24" i="67"/>
  <c r="I23" i="67"/>
  <c r="I25" i="67"/>
  <c r="D16" i="51"/>
  <c r="E16" i="51" s="1"/>
  <c r="E17" i="51" s="1"/>
  <c r="E18" i="51" s="1"/>
  <c r="E19" i="51" s="1"/>
  <c r="E26" i="51" s="1"/>
  <c r="F9" i="51"/>
  <c r="F60" i="51" s="1"/>
  <c r="E10" i="51"/>
  <c r="E11" i="51" s="1"/>
  <c r="I53" i="51"/>
  <c r="C24" i="51"/>
  <c r="K3" i="36"/>
  <c r="K151" i="36" s="1"/>
  <c r="K152" i="36" s="1"/>
  <c r="J4" i="36"/>
  <c r="R17" i="26"/>
  <c r="S16" i="26"/>
  <c r="S14" i="26"/>
  <c r="S12" i="26"/>
  <c r="S10" i="26"/>
  <c r="S8" i="26"/>
  <c r="S15" i="26"/>
  <c r="S9" i="26"/>
  <c r="S13" i="26"/>
  <c r="S11" i="26"/>
  <c r="S7" i="26"/>
  <c r="S17" i="26" s="1"/>
  <c r="T6" i="26"/>
  <c r="I3" i="1" l="1"/>
  <c r="H3" i="95"/>
  <c r="H268" i="95" s="1"/>
  <c r="H71" i="1"/>
  <c r="H11" i="1"/>
  <c r="L26" i="14"/>
  <c r="E18" i="31"/>
  <c r="D125" i="31" s="1"/>
  <c r="E125" i="31" s="1"/>
  <c r="H54" i="64"/>
  <c r="H54" i="66"/>
  <c r="I62" i="58"/>
  <c r="C13" i="37"/>
  <c r="H158" i="36"/>
  <c r="H169" i="36"/>
  <c r="J112" i="36"/>
  <c r="J113" i="36"/>
  <c r="J114" i="36" s="1"/>
  <c r="J115" i="36" s="1"/>
  <c r="J146" i="36" s="1"/>
  <c r="I140" i="36"/>
  <c r="I141" i="36" s="1"/>
  <c r="I147" i="36" s="1"/>
  <c r="I148" i="36" s="1"/>
  <c r="J99" i="36"/>
  <c r="J138" i="36"/>
  <c r="J139" i="36" s="1"/>
  <c r="K29" i="36"/>
  <c r="K100" i="36"/>
  <c r="K74" i="36"/>
  <c r="J67" i="36"/>
  <c r="J69" i="36" s="1"/>
  <c r="J92" i="36"/>
  <c r="J93" i="36" s="1"/>
  <c r="J95" i="36" s="1"/>
  <c r="K27" i="36"/>
  <c r="K28" i="36" s="1"/>
  <c r="K98" i="36"/>
  <c r="K72" i="36"/>
  <c r="K73" i="36" s="1"/>
  <c r="M38" i="74"/>
  <c r="I7" i="36" s="1"/>
  <c r="J46" i="36"/>
  <c r="M45" i="74"/>
  <c r="I10" i="36" s="1"/>
  <c r="N44" i="74"/>
  <c r="N41" i="74"/>
  <c r="O3" i="74"/>
  <c r="O37" i="74" s="1"/>
  <c r="K45" i="36"/>
  <c r="K55" i="36" s="1"/>
  <c r="K18" i="36"/>
  <c r="K19" i="36" s="1"/>
  <c r="N4" i="74"/>
  <c r="N43" i="74"/>
  <c r="N36" i="74"/>
  <c r="N38" i="74" s="1"/>
  <c r="J7" i="36" s="1"/>
  <c r="K20" i="36"/>
  <c r="K66" i="36" s="1"/>
  <c r="K47" i="36"/>
  <c r="N42" i="74"/>
  <c r="L5" i="36"/>
  <c r="L153" i="36" s="1"/>
  <c r="O5" i="74"/>
  <c r="F16" i="51"/>
  <c r="F17" i="51" s="1"/>
  <c r="F18" i="51" s="1"/>
  <c r="F19" i="51" s="1"/>
  <c r="F26" i="51" s="1"/>
  <c r="D17" i="51"/>
  <c r="D18" i="51" s="1"/>
  <c r="D19" i="51" s="1"/>
  <c r="D26" i="51" s="1"/>
  <c r="I9" i="67"/>
  <c r="EC4" i="1"/>
  <c r="F10" i="51"/>
  <c r="F11" i="51" s="1"/>
  <c r="G9" i="51"/>
  <c r="G60" i="51" s="1"/>
  <c r="I55" i="51"/>
  <c r="I61" i="51"/>
  <c r="J53" i="51"/>
  <c r="I54" i="51"/>
  <c r="K4" i="36"/>
  <c r="L3" i="36"/>
  <c r="L151" i="36" s="1"/>
  <c r="L152" i="36" s="1"/>
  <c r="U6" i="26"/>
  <c r="T16" i="26"/>
  <c r="T14" i="26"/>
  <c r="T12" i="26"/>
  <c r="T15" i="26"/>
  <c r="T13" i="26"/>
  <c r="T11" i="26"/>
  <c r="T9" i="26"/>
  <c r="T7" i="26"/>
  <c r="T10" i="26"/>
  <c r="T8" i="26"/>
  <c r="J3" i="1" l="1"/>
  <c r="I3" i="95"/>
  <c r="I268" i="95" s="1"/>
  <c r="I71" i="1"/>
  <c r="I11" i="1"/>
  <c r="E225" i="31"/>
  <c r="E127" i="31"/>
  <c r="L27" i="14"/>
  <c r="E19" i="31"/>
  <c r="D145" i="31" s="1"/>
  <c r="E145" i="31" s="1"/>
  <c r="H55" i="64"/>
  <c r="H55" i="66"/>
  <c r="I63" i="58"/>
  <c r="I158" i="36"/>
  <c r="I169" i="36"/>
  <c r="K112" i="36"/>
  <c r="K113" i="36"/>
  <c r="K114" i="36" s="1"/>
  <c r="K115" i="36" s="1"/>
  <c r="K146" i="36" s="1"/>
  <c r="J140" i="36"/>
  <c r="J141" i="36" s="1"/>
  <c r="J147" i="36" s="1"/>
  <c r="J148" i="36" s="1"/>
  <c r="K99" i="36"/>
  <c r="K138" i="36"/>
  <c r="K139" i="36" s="1"/>
  <c r="L27" i="36"/>
  <c r="L28" i="36" s="1"/>
  <c r="L98" i="36"/>
  <c r="L72" i="36"/>
  <c r="L73" i="36" s="1"/>
  <c r="K67" i="36"/>
  <c r="K69" i="36" s="1"/>
  <c r="K92" i="36"/>
  <c r="K93" i="36" s="1"/>
  <c r="K95" i="36" s="1"/>
  <c r="L29" i="36"/>
  <c r="L100" i="36"/>
  <c r="L74" i="36"/>
  <c r="K46" i="36"/>
  <c r="O43" i="74"/>
  <c r="O42" i="74"/>
  <c r="O4" i="74"/>
  <c r="O44" i="74"/>
  <c r="O36" i="74"/>
  <c r="O38" i="74" s="1"/>
  <c r="K7" i="36" s="1"/>
  <c r="O41" i="74"/>
  <c r="N45" i="74"/>
  <c r="J10" i="36" s="1"/>
  <c r="L47" i="36"/>
  <c r="L20" i="36"/>
  <c r="L66" i="36" s="1"/>
  <c r="P3" i="74"/>
  <c r="P37" i="74" s="1"/>
  <c r="L45" i="36"/>
  <c r="L55" i="36" s="1"/>
  <c r="L18" i="36"/>
  <c r="L19" i="36" s="1"/>
  <c r="M5" i="36"/>
  <c r="M153" i="36" s="1"/>
  <c r="P5" i="74"/>
  <c r="G16" i="51"/>
  <c r="H16" i="51" s="1"/>
  <c r="D24" i="51"/>
  <c r="ED4" i="1"/>
  <c r="H9" i="51"/>
  <c r="H60" i="51" s="1"/>
  <c r="G10" i="51"/>
  <c r="G11" i="51" s="1"/>
  <c r="J55" i="51"/>
  <c r="J61" i="51"/>
  <c r="I56" i="51"/>
  <c r="I62" i="51" s="1"/>
  <c r="K53" i="51"/>
  <c r="J54" i="51"/>
  <c r="E24" i="51"/>
  <c r="C36" i="1"/>
  <c r="L4" i="36"/>
  <c r="M3" i="36"/>
  <c r="M151" i="36" s="1"/>
  <c r="M152" i="36" s="1"/>
  <c r="T17" i="26"/>
  <c r="T18" i="26" s="1"/>
  <c r="U15" i="26"/>
  <c r="U13" i="26"/>
  <c r="U11" i="26"/>
  <c r="U9" i="26"/>
  <c r="U7" i="26"/>
  <c r="U12" i="26"/>
  <c r="U8" i="26"/>
  <c r="V6" i="26"/>
  <c r="U16" i="26"/>
  <c r="U14" i="26"/>
  <c r="U10" i="26"/>
  <c r="K3" i="1" l="1"/>
  <c r="J3" i="95"/>
  <c r="J268" i="95" s="1"/>
  <c r="J11" i="1"/>
  <c r="J71" i="1"/>
  <c r="E226" i="31"/>
  <c r="E147" i="31"/>
  <c r="L28" i="14"/>
  <c r="E21" i="31" s="1"/>
  <c r="D178" i="31" s="1"/>
  <c r="E20" i="31"/>
  <c r="D165" i="31" s="1"/>
  <c r="E165" i="31" s="1"/>
  <c r="J158" i="36"/>
  <c r="J169" i="36"/>
  <c r="L112" i="36"/>
  <c r="L113" i="36"/>
  <c r="L114" i="36" s="1"/>
  <c r="L115" i="36" s="1"/>
  <c r="L146" i="36" s="1"/>
  <c r="K140" i="36"/>
  <c r="K141" i="36" s="1"/>
  <c r="K147" i="36" s="1"/>
  <c r="K148" i="36" s="1"/>
  <c r="L99" i="36"/>
  <c r="L138" i="36"/>
  <c r="L139" i="36" s="1"/>
  <c r="M29" i="36"/>
  <c r="M100" i="36"/>
  <c r="M74" i="36"/>
  <c r="L67" i="36"/>
  <c r="L69" i="36" s="1"/>
  <c r="L92" i="36"/>
  <c r="L93" i="36" s="1"/>
  <c r="L95" i="36" s="1"/>
  <c r="M27" i="36"/>
  <c r="M28" i="36" s="1"/>
  <c r="M98" i="36"/>
  <c r="M72" i="36"/>
  <c r="M73" i="36" s="1"/>
  <c r="L46" i="36"/>
  <c r="O45" i="74"/>
  <c r="K10" i="36" s="1"/>
  <c r="P41" i="74"/>
  <c r="P4" i="74"/>
  <c r="P43" i="74"/>
  <c r="M47" i="36"/>
  <c r="M20" i="36"/>
  <c r="M66" i="36" s="1"/>
  <c r="P42" i="74"/>
  <c r="P36" i="74"/>
  <c r="P38" i="74" s="1"/>
  <c r="L7" i="36" s="1"/>
  <c r="Q3" i="74"/>
  <c r="M45" i="36"/>
  <c r="M55" i="36" s="1"/>
  <c r="M18" i="36"/>
  <c r="M19" i="36" s="1"/>
  <c r="P44" i="74"/>
  <c r="N5" i="36"/>
  <c r="N153" i="36" s="1"/>
  <c r="Q5" i="74"/>
  <c r="G17" i="51"/>
  <c r="G18" i="51" s="1"/>
  <c r="G19" i="51" s="1"/>
  <c r="EE4" i="1"/>
  <c r="H10" i="51"/>
  <c r="H11" i="51" s="1"/>
  <c r="I9" i="51"/>
  <c r="I60" i="51" s="1"/>
  <c r="J56" i="51"/>
  <c r="J62" i="51" s="1"/>
  <c r="I16" i="51"/>
  <c r="H17" i="51"/>
  <c r="H18" i="51" s="1"/>
  <c r="H19" i="51" s="1"/>
  <c r="K55" i="51"/>
  <c r="K61" i="51"/>
  <c r="L53" i="51"/>
  <c r="K54" i="51"/>
  <c r="F24" i="51"/>
  <c r="M4" i="36"/>
  <c r="N3" i="36"/>
  <c r="N151" i="36" s="1"/>
  <c r="N152" i="36" s="1"/>
  <c r="U17" i="26"/>
  <c r="W6" i="26"/>
  <c r="V15" i="26"/>
  <c r="V13" i="26"/>
  <c r="V16" i="26"/>
  <c r="V14" i="26"/>
  <c r="V12" i="26"/>
  <c r="V10" i="26"/>
  <c r="V8" i="26"/>
  <c r="V9" i="26"/>
  <c r="V7" i="26"/>
  <c r="V11" i="26"/>
  <c r="L3" i="1" l="1"/>
  <c r="K3" i="95"/>
  <c r="K268" i="95" s="1"/>
  <c r="K11" i="1"/>
  <c r="K71" i="1"/>
  <c r="E227" i="31"/>
  <c r="E167" i="31"/>
  <c r="K158" i="36"/>
  <c r="K169" i="36"/>
  <c r="M112" i="36"/>
  <c r="M113" i="36"/>
  <c r="M114" i="36" s="1"/>
  <c r="M115" i="36" s="1"/>
  <c r="M146" i="36" s="1"/>
  <c r="L140" i="36"/>
  <c r="L141" i="36" s="1"/>
  <c r="L147" i="36" s="1"/>
  <c r="L148" i="36" s="1"/>
  <c r="M99" i="36"/>
  <c r="M138" i="36"/>
  <c r="M139" i="36" s="1"/>
  <c r="N29" i="36"/>
  <c r="N74" i="36"/>
  <c r="N100" i="36"/>
  <c r="M67" i="36"/>
  <c r="M69" i="36" s="1"/>
  <c r="M92" i="36"/>
  <c r="M93" i="36" s="1"/>
  <c r="M95" i="36" s="1"/>
  <c r="N27" i="36"/>
  <c r="N28" i="36" s="1"/>
  <c r="N98" i="36"/>
  <c r="N72" i="36"/>
  <c r="N73" i="36" s="1"/>
  <c r="M46" i="36"/>
  <c r="Q4" i="74"/>
  <c r="Q41" i="74"/>
  <c r="Q36" i="74"/>
  <c r="Q37" i="74"/>
  <c r="Q42" i="74"/>
  <c r="Q43" i="74"/>
  <c r="Q44" i="74"/>
  <c r="P45" i="74"/>
  <c r="L10" i="36" s="1"/>
  <c r="N47" i="36"/>
  <c r="N20" i="36"/>
  <c r="N66" i="36" s="1"/>
  <c r="R3" i="74"/>
  <c r="R37" i="74" s="1"/>
  <c r="N45" i="36"/>
  <c r="N55" i="36" s="1"/>
  <c r="N18" i="36"/>
  <c r="N19" i="36" s="1"/>
  <c r="O5" i="36"/>
  <c r="O153" i="36" s="1"/>
  <c r="R5" i="74"/>
  <c r="EF4" i="1"/>
  <c r="I10" i="51"/>
  <c r="I11" i="51" s="1"/>
  <c r="J9" i="51"/>
  <c r="J60" i="51" s="1"/>
  <c r="L55" i="51"/>
  <c r="L61" i="51"/>
  <c r="K56" i="51"/>
  <c r="K62" i="51" s="1"/>
  <c r="J16" i="51"/>
  <c r="I17" i="51"/>
  <c r="I18" i="51" s="1"/>
  <c r="I19" i="51" s="1"/>
  <c r="M53" i="51"/>
  <c r="L54" i="51"/>
  <c r="G24" i="51"/>
  <c r="N4" i="36"/>
  <c r="O3" i="36"/>
  <c r="O151" i="36" s="1"/>
  <c r="O152" i="36" s="1"/>
  <c r="V17" i="26"/>
  <c r="W16" i="26"/>
  <c r="W14" i="26"/>
  <c r="W12" i="26"/>
  <c r="W10" i="26"/>
  <c r="W8" i="26"/>
  <c r="W11" i="26"/>
  <c r="W7" i="26"/>
  <c r="W17" i="26" s="1"/>
  <c r="W15" i="26"/>
  <c r="W13" i="26"/>
  <c r="W9" i="26"/>
  <c r="X6" i="26"/>
  <c r="M3" i="1" l="1"/>
  <c r="L3" i="95"/>
  <c r="L268" i="95" s="1"/>
  <c r="L71" i="1"/>
  <c r="L11" i="1"/>
  <c r="L158" i="36"/>
  <c r="L169" i="36"/>
  <c r="N112" i="36"/>
  <c r="N113" i="36"/>
  <c r="N114" i="36" s="1"/>
  <c r="N115" i="36" s="1"/>
  <c r="N146" i="36" s="1"/>
  <c r="M140" i="36"/>
  <c r="M141" i="36" s="1"/>
  <c r="M147" i="36" s="1"/>
  <c r="M148" i="36" s="1"/>
  <c r="N99" i="36"/>
  <c r="N138" i="36"/>
  <c r="N139" i="36" s="1"/>
  <c r="O27" i="36"/>
  <c r="O28" i="36" s="1"/>
  <c r="O98" i="36"/>
  <c r="O72" i="36"/>
  <c r="O73" i="36" s="1"/>
  <c r="O29" i="36"/>
  <c r="O100" i="36"/>
  <c r="O74" i="36"/>
  <c r="N67" i="36"/>
  <c r="N69" i="36" s="1"/>
  <c r="N92" i="36"/>
  <c r="N93" i="36" s="1"/>
  <c r="N95" i="36" s="1"/>
  <c r="N46" i="36"/>
  <c r="R41" i="74"/>
  <c r="Q38" i="74"/>
  <c r="M7" i="36" s="1"/>
  <c r="Q45" i="74"/>
  <c r="M10" i="36" s="1"/>
  <c r="R44" i="74"/>
  <c r="O47" i="36"/>
  <c r="O20" i="36"/>
  <c r="O66" i="36" s="1"/>
  <c r="R4" i="74"/>
  <c r="R43" i="74"/>
  <c r="R36" i="74"/>
  <c r="R38" i="74" s="1"/>
  <c r="N7" i="36" s="1"/>
  <c r="S3" i="74"/>
  <c r="O45" i="36"/>
  <c r="O55" i="36" s="1"/>
  <c r="O18" i="36"/>
  <c r="O19" i="36" s="1"/>
  <c r="R42" i="74"/>
  <c r="P5" i="36"/>
  <c r="P153" i="36" s="1"/>
  <c r="S5" i="74"/>
  <c r="L56" i="51"/>
  <c r="L62" i="51" s="1"/>
  <c r="K9" i="51"/>
  <c r="K60" i="51" s="1"/>
  <c r="J10" i="51"/>
  <c r="J11" i="51" s="1"/>
  <c r="K16" i="51"/>
  <c r="J17" i="51"/>
  <c r="J18" i="51" s="1"/>
  <c r="J19" i="51" s="1"/>
  <c r="M55" i="51"/>
  <c r="M56" i="51" s="1"/>
  <c r="M62" i="51" s="1"/>
  <c r="M61" i="51"/>
  <c r="N53" i="51"/>
  <c r="H24" i="51"/>
  <c r="O4" i="36"/>
  <c r="P3" i="36"/>
  <c r="P151" i="36" s="1"/>
  <c r="P152" i="36" s="1"/>
  <c r="X16" i="26"/>
  <c r="X14" i="26"/>
  <c r="X12" i="26"/>
  <c r="X15" i="26"/>
  <c r="X13" i="26"/>
  <c r="X11" i="26"/>
  <c r="X9" i="26"/>
  <c r="X7" i="26"/>
  <c r="Y6" i="26"/>
  <c r="X10" i="26"/>
  <c r="X8" i="26"/>
  <c r="N3" i="1" l="1"/>
  <c r="M3" i="95"/>
  <c r="M268" i="95" s="1"/>
  <c r="M11" i="1"/>
  <c r="M71" i="1"/>
  <c r="M158" i="36"/>
  <c r="M169" i="36"/>
  <c r="O112" i="36"/>
  <c r="O113" i="36"/>
  <c r="O114" i="36" s="1"/>
  <c r="O115" i="36" s="1"/>
  <c r="O146" i="36" s="1"/>
  <c r="N140" i="36"/>
  <c r="N141" i="36" s="1"/>
  <c r="N147" i="36" s="1"/>
  <c r="N148" i="36" s="1"/>
  <c r="O99" i="36"/>
  <c r="O138" i="36"/>
  <c r="O139" i="36" s="1"/>
  <c r="P27" i="36"/>
  <c r="P28" i="36" s="1"/>
  <c r="P98" i="36"/>
  <c r="P72" i="36"/>
  <c r="P73" i="36" s="1"/>
  <c r="P29" i="36"/>
  <c r="P100" i="36"/>
  <c r="P74" i="36"/>
  <c r="O67" i="36"/>
  <c r="O69" i="36" s="1"/>
  <c r="O92" i="36"/>
  <c r="O93" i="36" s="1"/>
  <c r="O95" i="36" s="1"/>
  <c r="O46" i="36"/>
  <c r="S4" i="74"/>
  <c r="S43" i="74"/>
  <c r="S41" i="74"/>
  <c r="R45" i="74"/>
  <c r="N10" i="36" s="1"/>
  <c r="S36" i="74"/>
  <c r="S37" i="74"/>
  <c r="P47" i="36"/>
  <c r="P20" i="36"/>
  <c r="P66" i="36" s="1"/>
  <c r="S44" i="74"/>
  <c r="T3" i="74"/>
  <c r="P45" i="36"/>
  <c r="P55" i="36" s="1"/>
  <c r="P18" i="36"/>
  <c r="P19" i="36" s="1"/>
  <c r="S42" i="74"/>
  <c r="T36" i="74"/>
  <c r="Q5" i="36"/>
  <c r="Q153" i="36" s="1"/>
  <c r="T5" i="74"/>
  <c r="L9" i="51"/>
  <c r="L60" i="51" s="1"/>
  <c r="K10" i="51"/>
  <c r="K11" i="51" s="1"/>
  <c r="N55" i="51"/>
  <c r="N56" i="51" s="1"/>
  <c r="N62" i="51" s="1"/>
  <c r="N61" i="51"/>
  <c r="L16" i="51"/>
  <c r="K17" i="51"/>
  <c r="K18" i="51" s="1"/>
  <c r="K19" i="51" s="1"/>
  <c r="I24" i="51"/>
  <c r="P4" i="36"/>
  <c r="Q3" i="36"/>
  <c r="Q151" i="36" s="1"/>
  <c r="Q152" i="36" s="1"/>
  <c r="Y15" i="26"/>
  <c r="Y13" i="26"/>
  <c r="Y11" i="26"/>
  <c r="Y9" i="26"/>
  <c r="Y7" i="26"/>
  <c r="Y16" i="26"/>
  <c r="Y12" i="26"/>
  <c r="Y8" i="26"/>
  <c r="Z6" i="26"/>
  <c r="Y14" i="26"/>
  <c r="Y10" i="26"/>
  <c r="X17" i="26"/>
  <c r="X18" i="26" s="1"/>
  <c r="O3" i="1" l="1"/>
  <c r="N3" i="95"/>
  <c r="N268" i="95" s="1"/>
  <c r="N71" i="1"/>
  <c r="N11" i="1"/>
  <c r="N158" i="36"/>
  <c r="N169" i="36"/>
  <c r="P112" i="36"/>
  <c r="P113" i="36"/>
  <c r="P114" i="36" s="1"/>
  <c r="P115" i="36" s="1"/>
  <c r="P146" i="36" s="1"/>
  <c r="O140" i="36"/>
  <c r="O141" i="36" s="1"/>
  <c r="O147" i="36" s="1"/>
  <c r="O148" i="36" s="1"/>
  <c r="P99" i="36"/>
  <c r="P138" i="36"/>
  <c r="P139" i="36" s="1"/>
  <c r="Q27" i="36"/>
  <c r="Q28" i="36" s="1"/>
  <c r="Q72" i="36"/>
  <c r="Q73" i="36" s="1"/>
  <c r="Q98" i="36"/>
  <c r="P67" i="36"/>
  <c r="P69" i="36" s="1"/>
  <c r="P92" i="36"/>
  <c r="P93" i="36" s="1"/>
  <c r="P95" i="36" s="1"/>
  <c r="Q29" i="36"/>
  <c r="Q100" i="36"/>
  <c r="Q74" i="36"/>
  <c r="T4" i="74"/>
  <c r="T44" i="74"/>
  <c r="S38" i="74"/>
  <c r="O7" i="36" s="1"/>
  <c r="T41" i="74"/>
  <c r="T42" i="74"/>
  <c r="T37" i="74"/>
  <c r="T38" i="74" s="1"/>
  <c r="P7" i="36" s="1"/>
  <c r="S45" i="74"/>
  <c r="O10" i="36" s="1"/>
  <c r="T43" i="74"/>
  <c r="P46" i="36"/>
  <c r="U3" i="74"/>
  <c r="Q18" i="36"/>
  <c r="Q19" i="36" s="1"/>
  <c r="Q45" i="36"/>
  <c r="Q55" i="36" s="1"/>
  <c r="Q47" i="36"/>
  <c r="Q20" i="36"/>
  <c r="Q66" i="36" s="1"/>
  <c r="R5" i="36"/>
  <c r="R153" i="36" s="1"/>
  <c r="U5" i="74"/>
  <c r="M9" i="51"/>
  <c r="M60" i="51" s="1"/>
  <c r="L10" i="51"/>
  <c r="L11" i="51" s="1"/>
  <c r="M16" i="51"/>
  <c r="L17" i="51"/>
  <c r="L18" i="51" s="1"/>
  <c r="L19" i="51" s="1"/>
  <c r="J24" i="51"/>
  <c r="Q4" i="36"/>
  <c r="R3" i="36"/>
  <c r="R151" i="36" s="1"/>
  <c r="R152" i="36" s="1"/>
  <c r="AA6" i="26"/>
  <c r="Z15" i="26"/>
  <c r="Z13" i="26"/>
  <c r="Z16" i="26"/>
  <c r="Z14" i="26"/>
  <c r="Z12" i="26"/>
  <c r="Z10" i="26"/>
  <c r="Z8" i="26"/>
  <c r="Z11" i="26"/>
  <c r="Z9" i="26"/>
  <c r="Z7" i="26"/>
  <c r="Y17" i="26"/>
  <c r="P3" i="1" l="1"/>
  <c r="O3" i="95"/>
  <c r="O268" i="95" s="1"/>
  <c r="O11" i="1"/>
  <c r="O71" i="1"/>
  <c r="O158" i="36"/>
  <c r="O169" i="36"/>
  <c r="Q112" i="36"/>
  <c r="Q113" i="36"/>
  <c r="Q114" i="36" s="1"/>
  <c r="Q115" i="36" s="1"/>
  <c r="Q146" i="36" s="1"/>
  <c r="P140" i="36"/>
  <c r="P141" i="36" s="1"/>
  <c r="P147" i="36" s="1"/>
  <c r="P148" i="36" s="1"/>
  <c r="Q99" i="36"/>
  <c r="Q138" i="36"/>
  <c r="Q139" i="36" s="1"/>
  <c r="Q67" i="36"/>
  <c r="Q69" i="36" s="1"/>
  <c r="Q92" i="36"/>
  <c r="Q93" i="36" s="1"/>
  <c r="Q95" i="36" s="1"/>
  <c r="R27" i="36"/>
  <c r="R28" i="36" s="1"/>
  <c r="R98" i="36"/>
  <c r="R72" i="36"/>
  <c r="R73" i="36" s="1"/>
  <c r="R29" i="36"/>
  <c r="R74" i="36"/>
  <c r="R100" i="36"/>
  <c r="T45" i="74"/>
  <c r="P10" i="36" s="1"/>
  <c r="U42" i="74"/>
  <c r="U41" i="74"/>
  <c r="U43" i="74"/>
  <c r="U4" i="74"/>
  <c r="U37" i="74"/>
  <c r="U44" i="74"/>
  <c r="U36" i="74"/>
  <c r="Q46" i="36"/>
  <c r="V3" i="74"/>
  <c r="R18" i="36"/>
  <c r="R19" i="36" s="1"/>
  <c r="R45" i="36"/>
  <c r="R55" i="36" s="1"/>
  <c r="R20" i="36"/>
  <c r="R66" i="36" s="1"/>
  <c r="R47" i="36"/>
  <c r="S5" i="36"/>
  <c r="S153" i="36" s="1"/>
  <c r="V5" i="74"/>
  <c r="N9" i="51"/>
  <c r="N60" i="51" s="1"/>
  <c r="C65" i="51" s="1"/>
  <c r="M10" i="51"/>
  <c r="M11" i="51" s="1"/>
  <c r="N16" i="51"/>
  <c r="N17" i="51" s="1"/>
  <c r="N18" i="51" s="1"/>
  <c r="N19" i="51" s="1"/>
  <c r="M17" i="51"/>
  <c r="M18" i="51" s="1"/>
  <c r="M19" i="51" s="1"/>
  <c r="K24" i="51"/>
  <c r="S3" i="36"/>
  <c r="S151" i="36" s="1"/>
  <c r="S152" i="36" s="1"/>
  <c r="R4" i="36"/>
  <c r="Z17" i="26"/>
  <c r="AA16" i="26"/>
  <c r="AA14" i="26"/>
  <c r="AA12" i="26"/>
  <c r="AA10" i="26"/>
  <c r="AA8" i="26"/>
  <c r="AA15" i="26"/>
  <c r="AA11" i="26"/>
  <c r="AA9" i="26"/>
  <c r="AA7" i="26"/>
  <c r="AA13" i="26"/>
  <c r="AB6" i="26"/>
  <c r="Q3" i="1" l="1"/>
  <c r="P3" i="95"/>
  <c r="P268" i="95" s="1"/>
  <c r="P71" i="1"/>
  <c r="P11" i="1"/>
  <c r="P158" i="36"/>
  <c r="P169" i="36"/>
  <c r="R112" i="36"/>
  <c r="R113" i="36"/>
  <c r="R114" i="36" s="1"/>
  <c r="R115" i="36" s="1"/>
  <c r="R146" i="36" s="1"/>
  <c r="Q140" i="36"/>
  <c r="Q141" i="36" s="1"/>
  <c r="Q147" i="36" s="1"/>
  <c r="Q148" i="36" s="1"/>
  <c r="V37" i="74"/>
  <c r="R99" i="36"/>
  <c r="R138" i="36"/>
  <c r="R139" i="36" s="1"/>
  <c r="R67" i="36"/>
  <c r="R69" i="36" s="1"/>
  <c r="R92" i="36"/>
  <c r="R93" i="36" s="1"/>
  <c r="R95" i="36" s="1"/>
  <c r="S29" i="36"/>
  <c r="S100" i="36"/>
  <c r="S74" i="36"/>
  <c r="S27" i="36"/>
  <c r="S28" i="36" s="1"/>
  <c r="S98" i="36"/>
  <c r="S72" i="36"/>
  <c r="S73" i="36" s="1"/>
  <c r="U38" i="74"/>
  <c r="Q7" i="36" s="1"/>
  <c r="U45" i="74"/>
  <c r="Q10" i="36" s="1"/>
  <c r="V42" i="74"/>
  <c r="R46" i="36"/>
  <c r="V43" i="74"/>
  <c r="V41" i="74"/>
  <c r="V4" i="74"/>
  <c r="V44" i="74"/>
  <c r="V36" i="74"/>
  <c r="W3" i="74"/>
  <c r="W30" i="74" s="1"/>
  <c r="S45" i="36"/>
  <c r="S55" i="36" s="1"/>
  <c r="S18" i="36"/>
  <c r="S19" i="36" s="1"/>
  <c r="S20" i="36"/>
  <c r="S66" i="36" s="1"/>
  <c r="S47" i="36"/>
  <c r="T5" i="36"/>
  <c r="T153" i="36" s="1"/>
  <c r="W5" i="74"/>
  <c r="N10" i="51"/>
  <c r="N11" i="51" s="1"/>
  <c r="L24" i="51"/>
  <c r="S4" i="36"/>
  <c r="T3" i="36"/>
  <c r="T151" i="36" s="1"/>
  <c r="T152" i="36" s="1"/>
  <c r="AA17" i="26"/>
  <c r="AB16" i="26"/>
  <c r="AB14" i="26"/>
  <c r="AB12" i="26"/>
  <c r="AB15" i="26"/>
  <c r="AB13" i="26"/>
  <c r="AB11" i="26"/>
  <c r="AB9" i="26"/>
  <c r="AB7" i="26"/>
  <c r="AB10" i="26"/>
  <c r="AB8" i="26"/>
  <c r="V38" i="74" l="1"/>
  <c r="R7" i="36" s="1"/>
  <c r="R3" i="1"/>
  <c r="Q3" i="95"/>
  <c r="Q268" i="95" s="1"/>
  <c r="Q71" i="1"/>
  <c r="Q11" i="1"/>
  <c r="Q158" i="36"/>
  <c r="Q169" i="36"/>
  <c r="S113" i="36"/>
  <c r="S114" i="36" s="1"/>
  <c r="S115" i="36" s="1"/>
  <c r="S146" i="36" s="1"/>
  <c r="S112" i="36"/>
  <c r="R140" i="36"/>
  <c r="R141" i="36" s="1"/>
  <c r="R147" i="36" s="1"/>
  <c r="R148" i="36" s="1"/>
  <c r="S99" i="36"/>
  <c r="S138" i="36"/>
  <c r="S139" i="36" s="1"/>
  <c r="T27" i="36"/>
  <c r="T28" i="36" s="1"/>
  <c r="T98" i="36"/>
  <c r="T72" i="36"/>
  <c r="T73" i="36" s="1"/>
  <c r="S67" i="36"/>
  <c r="S69" i="36" s="1"/>
  <c r="S92" i="36"/>
  <c r="S93" i="36" s="1"/>
  <c r="S95" i="36" s="1"/>
  <c r="T29" i="36"/>
  <c r="T100" i="36"/>
  <c r="T74" i="36"/>
  <c r="S46" i="36"/>
  <c r="V45" i="74"/>
  <c r="R10" i="36" s="1"/>
  <c r="W44" i="74"/>
  <c r="W37" i="74"/>
  <c r="W4" i="74"/>
  <c r="W41" i="74"/>
  <c r="W42" i="74"/>
  <c r="W31" i="74"/>
  <c r="X3" i="74"/>
  <c r="X37" i="74" s="1"/>
  <c r="T45" i="36"/>
  <c r="T55" i="36" s="1"/>
  <c r="T18" i="36"/>
  <c r="T19" i="36" s="1"/>
  <c r="W43" i="74"/>
  <c r="W36" i="74"/>
  <c r="T47" i="36"/>
  <c r="T20" i="36"/>
  <c r="T66" i="36" s="1"/>
  <c r="U5" i="36"/>
  <c r="U153" i="36" s="1"/>
  <c r="X5" i="74"/>
  <c r="N24" i="51"/>
  <c r="M24" i="51"/>
  <c r="T4" i="36"/>
  <c r="U3" i="36"/>
  <c r="U151" i="36" s="1"/>
  <c r="U152" i="36" s="1"/>
  <c r="AB17" i="26"/>
  <c r="AB18" i="26" s="1"/>
  <c r="S3" i="1" l="1"/>
  <c r="R3" i="95"/>
  <c r="R268" i="95" s="1"/>
  <c r="R71" i="1"/>
  <c r="R158" i="36"/>
  <c r="R169" i="36"/>
  <c r="T112" i="36"/>
  <c r="T113" i="36"/>
  <c r="T114" i="36" s="1"/>
  <c r="T115" i="36" s="1"/>
  <c r="T146" i="36" s="1"/>
  <c r="S140" i="36"/>
  <c r="S141" i="36" s="1"/>
  <c r="S147" i="36" s="1"/>
  <c r="S148" i="36" s="1"/>
  <c r="T99" i="36"/>
  <c r="T138" i="36"/>
  <c r="T139" i="36" s="1"/>
  <c r="T67" i="36"/>
  <c r="T69" i="36" s="1"/>
  <c r="T92" i="36"/>
  <c r="T93" i="36" s="1"/>
  <c r="T95" i="36" s="1"/>
  <c r="U27" i="36"/>
  <c r="U28" i="36" s="1"/>
  <c r="U98" i="36"/>
  <c r="U72" i="36"/>
  <c r="U73" i="36" s="1"/>
  <c r="U29" i="36"/>
  <c r="U100" i="36"/>
  <c r="U74" i="36"/>
  <c r="T46" i="36"/>
  <c r="W38" i="74"/>
  <c r="S7" i="36" s="1"/>
  <c r="W45" i="74"/>
  <c r="S10" i="36" s="1"/>
  <c r="X43" i="74"/>
  <c r="X31" i="74"/>
  <c r="X4" i="74"/>
  <c r="X44" i="74"/>
  <c r="Y3" i="74"/>
  <c r="Y30" i="74" s="1"/>
  <c r="U45" i="36"/>
  <c r="U55" i="36" s="1"/>
  <c r="U18" i="36"/>
  <c r="U19" i="36" s="1"/>
  <c r="X36" i="74"/>
  <c r="X38" i="74" s="1"/>
  <c r="T7" i="36" s="1"/>
  <c r="X30" i="74"/>
  <c r="X41" i="74"/>
  <c r="U47" i="36"/>
  <c r="U20" i="36"/>
  <c r="U66" i="36" s="1"/>
  <c r="X42" i="74"/>
  <c r="V5" i="36"/>
  <c r="V153" i="36" s="1"/>
  <c r="Y5" i="74"/>
  <c r="U4" i="36"/>
  <c r="V3" i="36"/>
  <c r="V151" i="36" s="1"/>
  <c r="V152" i="36" s="1"/>
  <c r="C44" i="51"/>
  <c r="C43" i="51"/>
  <c r="C42" i="51"/>
  <c r="C38" i="51"/>
  <c r="C37" i="51"/>
  <c r="C36" i="51"/>
  <c r="C35" i="51"/>
  <c r="C34" i="51"/>
  <c r="C33" i="51"/>
  <c r="C32" i="51"/>
  <c r="C31" i="51"/>
  <c r="T3" i="1" l="1"/>
  <c r="S3" i="95"/>
  <c r="S268" i="95" s="1"/>
  <c r="S71" i="1"/>
  <c r="S158" i="36"/>
  <c r="S169" i="36"/>
  <c r="U112" i="36"/>
  <c r="U113" i="36"/>
  <c r="U114" i="36" s="1"/>
  <c r="U115" i="36" s="1"/>
  <c r="U146" i="36" s="1"/>
  <c r="T140" i="36"/>
  <c r="T141" i="36" s="1"/>
  <c r="T147" i="36" s="1"/>
  <c r="T148" i="36" s="1"/>
  <c r="U99" i="36"/>
  <c r="U138" i="36"/>
  <c r="U139" i="36" s="1"/>
  <c r="V27" i="36"/>
  <c r="V28" i="36" s="1"/>
  <c r="V98" i="36"/>
  <c r="V72" i="36"/>
  <c r="V73" i="36" s="1"/>
  <c r="U67" i="36"/>
  <c r="U69" i="36" s="1"/>
  <c r="U92" i="36"/>
  <c r="U93" i="36" s="1"/>
  <c r="U95" i="36" s="1"/>
  <c r="V29" i="36"/>
  <c r="V74" i="36"/>
  <c r="V100" i="36"/>
  <c r="U46" i="36"/>
  <c r="Y44" i="74"/>
  <c r="Y36" i="74"/>
  <c r="Y41" i="74"/>
  <c r="Y37" i="74"/>
  <c r="Y4" i="74"/>
  <c r="Y43" i="74"/>
  <c r="Y31" i="74"/>
  <c r="Y42" i="74"/>
  <c r="X45" i="74"/>
  <c r="T10" i="36" s="1"/>
  <c r="V47" i="36"/>
  <c r="V20" i="36"/>
  <c r="V66" i="36" s="1"/>
  <c r="Z3" i="74"/>
  <c r="Z37" i="74" s="1"/>
  <c r="V45" i="36"/>
  <c r="V55" i="36" s="1"/>
  <c r="V18" i="36"/>
  <c r="V19" i="36" s="1"/>
  <c r="W5" i="36"/>
  <c r="W153" i="36" s="1"/>
  <c r="Z5" i="74"/>
  <c r="C34" i="64"/>
  <c r="C34" i="66"/>
  <c r="C54" i="59" s="1"/>
  <c r="D33" i="66"/>
  <c r="D33" i="64"/>
  <c r="D32" i="64" s="1"/>
  <c r="F2" i="60"/>
  <c r="E33" i="58"/>
  <c r="D31" i="51"/>
  <c r="G26" i="51"/>
  <c r="H26" i="51"/>
  <c r="I26" i="51"/>
  <c r="I27" i="51" s="1"/>
  <c r="J26" i="51"/>
  <c r="J27" i="51" s="1"/>
  <c r="K26" i="51"/>
  <c r="K27" i="51" s="1"/>
  <c r="L26" i="51"/>
  <c r="L27" i="51" s="1"/>
  <c r="M26" i="51"/>
  <c r="M27" i="51" s="1"/>
  <c r="N26" i="51"/>
  <c r="N27" i="51" s="1"/>
  <c r="N47" i="51"/>
  <c r="J47" i="51"/>
  <c r="F47" i="51"/>
  <c r="M47" i="51"/>
  <c r="I47" i="51"/>
  <c r="E47" i="51"/>
  <c r="G47" i="51"/>
  <c r="L47" i="51"/>
  <c r="H47" i="51"/>
  <c r="D47" i="51"/>
  <c r="K47" i="51"/>
  <c r="N44" i="51"/>
  <c r="J44" i="51"/>
  <c r="F44" i="51"/>
  <c r="M43" i="51"/>
  <c r="I43" i="51"/>
  <c r="E43" i="51"/>
  <c r="L42" i="51"/>
  <c r="H42" i="51"/>
  <c r="D42" i="51"/>
  <c r="M44" i="51"/>
  <c r="I44" i="51"/>
  <c r="E44" i="51"/>
  <c r="L43" i="51"/>
  <c r="H43" i="51"/>
  <c r="D43" i="51"/>
  <c r="K42" i="51"/>
  <c r="G42" i="51"/>
  <c r="L44" i="51"/>
  <c r="H44" i="51"/>
  <c r="D44" i="51"/>
  <c r="K43" i="51"/>
  <c r="G43" i="51"/>
  <c r="N42" i="51"/>
  <c r="J42" i="51"/>
  <c r="F42" i="51"/>
  <c r="K44" i="51"/>
  <c r="G44" i="51"/>
  <c r="N43" i="51"/>
  <c r="J43" i="51"/>
  <c r="F43" i="51"/>
  <c r="M42" i="51"/>
  <c r="I42" i="51"/>
  <c r="E42" i="51"/>
  <c r="N38" i="51"/>
  <c r="J38" i="51"/>
  <c r="F38" i="51"/>
  <c r="M37" i="51"/>
  <c r="I37" i="51"/>
  <c r="E37" i="51"/>
  <c r="L36" i="51"/>
  <c r="H36" i="51"/>
  <c r="D36" i="51"/>
  <c r="K35" i="51"/>
  <c r="G35" i="51"/>
  <c r="N34" i="51"/>
  <c r="J34" i="51"/>
  <c r="F34" i="51"/>
  <c r="E33" i="51"/>
  <c r="L32" i="51"/>
  <c r="H32" i="51"/>
  <c r="D32" i="51"/>
  <c r="K31" i="51"/>
  <c r="G31" i="51"/>
  <c r="H38" i="51"/>
  <c r="J36" i="51"/>
  <c r="I35" i="51"/>
  <c r="L34" i="51"/>
  <c r="D34" i="51"/>
  <c r="J32" i="51"/>
  <c r="M31" i="51"/>
  <c r="E31" i="51"/>
  <c r="G38" i="51"/>
  <c r="F37" i="51"/>
  <c r="I36" i="51"/>
  <c r="L35" i="51"/>
  <c r="D35" i="51"/>
  <c r="G34" i="51"/>
  <c r="M32" i="51"/>
  <c r="I32" i="51"/>
  <c r="L31" i="51"/>
  <c r="M38" i="51"/>
  <c r="I38" i="51"/>
  <c r="E38" i="51"/>
  <c r="L37" i="51"/>
  <c r="H37" i="51"/>
  <c r="D37" i="51"/>
  <c r="K36" i="51"/>
  <c r="G36" i="51"/>
  <c r="N35" i="51"/>
  <c r="J35" i="51"/>
  <c r="F35" i="51"/>
  <c r="M34" i="51"/>
  <c r="I34" i="51"/>
  <c r="E34" i="51"/>
  <c r="D33" i="51"/>
  <c r="K32" i="51"/>
  <c r="G32" i="51"/>
  <c r="N31" i="51"/>
  <c r="J31" i="51"/>
  <c r="F31" i="51"/>
  <c r="L38" i="51"/>
  <c r="D38" i="51"/>
  <c r="K37" i="51"/>
  <c r="G37" i="51"/>
  <c r="N36" i="51"/>
  <c r="F36" i="51"/>
  <c r="M35" i="51"/>
  <c r="E35" i="51"/>
  <c r="H34" i="51"/>
  <c r="N32" i="51"/>
  <c r="F32" i="51"/>
  <c r="I31" i="51"/>
  <c r="K38" i="51"/>
  <c r="N37" i="51"/>
  <c r="J37" i="51"/>
  <c r="M36" i="51"/>
  <c r="E36" i="51"/>
  <c r="H35" i="51"/>
  <c r="K34" i="51"/>
  <c r="F33" i="51"/>
  <c r="E32" i="51"/>
  <c r="H31" i="51"/>
  <c r="C26" i="51"/>
  <c r="D27" i="51"/>
  <c r="E27" i="51"/>
  <c r="F27" i="51"/>
  <c r="J33" i="51"/>
  <c r="C60" i="1"/>
  <c r="O21" i="58" s="1"/>
  <c r="C63" i="1"/>
  <c r="O24" i="58" s="1"/>
  <c r="J9" i="25"/>
  <c r="C39" i="1"/>
  <c r="J7" i="25"/>
  <c r="J11" i="25"/>
  <c r="C5" i="37"/>
  <c r="C78" i="1"/>
  <c r="O33" i="58" s="1"/>
  <c r="C82" i="1"/>
  <c r="O37" i="58" s="1"/>
  <c r="C88" i="1"/>
  <c r="O43" i="58" s="1"/>
  <c r="C80" i="1"/>
  <c r="O35" i="58" s="1"/>
  <c r="C84" i="1"/>
  <c r="O39" i="58" s="1"/>
  <c r="C90" i="1"/>
  <c r="O45" i="58" s="1"/>
  <c r="C77" i="1"/>
  <c r="O32" i="58" s="1"/>
  <c r="C81" i="1"/>
  <c r="O36" i="58" s="1"/>
  <c r="C79" i="1"/>
  <c r="O34" i="58" s="1"/>
  <c r="C83" i="1"/>
  <c r="O38" i="58" s="1"/>
  <c r="C89" i="1"/>
  <c r="O44" i="58" s="1"/>
  <c r="V4" i="36"/>
  <c r="W3" i="36"/>
  <c r="W151" i="36" s="1"/>
  <c r="W152" i="36" s="1"/>
  <c r="J8" i="25"/>
  <c r="J12" i="25"/>
  <c r="D6" i="1"/>
  <c r="B67" i="21"/>
  <c r="B66" i="21"/>
  <c r="BC72" i="21"/>
  <c r="BB72" i="21"/>
  <c r="BA72" i="21"/>
  <c r="AZ72" i="21"/>
  <c r="AY72" i="21"/>
  <c r="AX72" i="21"/>
  <c r="AW72" i="21"/>
  <c r="AV72" i="21"/>
  <c r="AU72" i="21"/>
  <c r="AT72" i="21"/>
  <c r="AS72" i="21"/>
  <c r="AR72" i="21"/>
  <c r="AQ72" i="21"/>
  <c r="AP72" i="21"/>
  <c r="AO72" i="21"/>
  <c r="AN72" i="21"/>
  <c r="AM72" i="21"/>
  <c r="AL72" i="21"/>
  <c r="AK72" i="21"/>
  <c r="AJ72" i="21"/>
  <c r="AI72" i="21"/>
  <c r="AH72" i="21"/>
  <c r="AG72" i="21"/>
  <c r="AF72" i="21"/>
  <c r="AE72" i="21"/>
  <c r="AD72" i="21"/>
  <c r="AC72" i="21"/>
  <c r="AB72" i="21"/>
  <c r="AA72" i="21"/>
  <c r="Z72" i="21"/>
  <c r="Y72" i="21"/>
  <c r="X72" i="21"/>
  <c r="W72" i="21"/>
  <c r="V72" i="21"/>
  <c r="U72" i="21"/>
  <c r="T72" i="21"/>
  <c r="S72" i="21"/>
  <c r="R72" i="21"/>
  <c r="Q72" i="21"/>
  <c r="P72" i="21"/>
  <c r="O72" i="21"/>
  <c r="N72" i="21"/>
  <c r="M72" i="21"/>
  <c r="L72" i="21"/>
  <c r="K72" i="21"/>
  <c r="J72" i="21"/>
  <c r="I72" i="21"/>
  <c r="H72" i="21"/>
  <c r="G72" i="21"/>
  <c r="F72" i="21"/>
  <c r="D72" i="21"/>
  <c r="C72" i="21"/>
  <c r="BD67" i="21"/>
  <c r="E67" i="21"/>
  <c r="BD66" i="21"/>
  <c r="E66" i="21"/>
  <c r="C77" i="21"/>
  <c r="D77" i="21"/>
  <c r="F77" i="21"/>
  <c r="G77" i="21"/>
  <c r="H77" i="21"/>
  <c r="I77" i="21"/>
  <c r="J77" i="21"/>
  <c r="K77" i="21"/>
  <c r="L77" i="21"/>
  <c r="M77" i="21"/>
  <c r="N77" i="21"/>
  <c r="O77" i="21"/>
  <c r="P77" i="21"/>
  <c r="Q77" i="21"/>
  <c r="R77" i="21"/>
  <c r="S77" i="21"/>
  <c r="T77" i="21"/>
  <c r="U77" i="21"/>
  <c r="V77" i="21"/>
  <c r="W77" i="21"/>
  <c r="X77" i="21"/>
  <c r="Y77" i="21"/>
  <c r="Z77" i="21"/>
  <c r="AA77" i="21"/>
  <c r="AB77" i="21"/>
  <c r="AC77" i="21"/>
  <c r="AD77" i="21"/>
  <c r="AE77" i="21"/>
  <c r="AF77" i="21"/>
  <c r="AG77" i="21"/>
  <c r="AH77" i="21"/>
  <c r="AI77" i="21"/>
  <c r="AJ77" i="21"/>
  <c r="AK77" i="21"/>
  <c r="AL77" i="21"/>
  <c r="AM77" i="21"/>
  <c r="AN77" i="21"/>
  <c r="AO77" i="21"/>
  <c r="AP77" i="21"/>
  <c r="AQ77" i="21"/>
  <c r="AR77" i="21"/>
  <c r="AS77" i="21"/>
  <c r="AT77" i="21"/>
  <c r="AU77" i="21"/>
  <c r="AV77" i="21"/>
  <c r="AW77" i="21"/>
  <c r="AX77" i="21"/>
  <c r="AY77" i="21"/>
  <c r="AZ77" i="21"/>
  <c r="BA77" i="21"/>
  <c r="BB77" i="21"/>
  <c r="BC77" i="21"/>
  <c r="B76" i="21"/>
  <c r="B75" i="21"/>
  <c r="B62" i="21"/>
  <c r="B61" i="21"/>
  <c r="BD76" i="21"/>
  <c r="BE76" i="21" s="1"/>
  <c r="E76" i="21"/>
  <c r="BD75" i="21"/>
  <c r="BE75" i="21" s="1"/>
  <c r="E75" i="21"/>
  <c r="BC63" i="21"/>
  <c r="BC79" i="21" s="1"/>
  <c r="BB63" i="21"/>
  <c r="BA63" i="21"/>
  <c r="AZ63" i="21"/>
  <c r="AY63" i="21"/>
  <c r="AY79" i="21" s="1"/>
  <c r="AX63" i="21"/>
  <c r="AW63" i="21"/>
  <c r="AV63" i="21"/>
  <c r="AU63" i="21"/>
  <c r="AU79" i="21" s="1"/>
  <c r="AT63" i="21"/>
  <c r="AS63" i="21"/>
  <c r="AR63" i="21"/>
  <c r="AQ63" i="21"/>
  <c r="AQ79" i="21" s="1"/>
  <c r="AP63" i="21"/>
  <c r="AO63" i="21"/>
  <c r="AN63" i="21"/>
  <c r="AM63" i="21"/>
  <c r="AM79" i="21" s="1"/>
  <c r="AL63" i="21"/>
  <c r="AK63" i="21"/>
  <c r="AJ63" i="21"/>
  <c r="AI63" i="21"/>
  <c r="AI79" i="21" s="1"/>
  <c r="AH63" i="21"/>
  <c r="AG63" i="21"/>
  <c r="AF63" i="21"/>
  <c r="AE63" i="21"/>
  <c r="AE79" i="21" s="1"/>
  <c r="AD63" i="21"/>
  <c r="AC63" i="21"/>
  <c r="AB63" i="21"/>
  <c r="AA63" i="21"/>
  <c r="AA79" i="21" s="1"/>
  <c r="Z63" i="21"/>
  <c r="Y63" i="21"/>
  <c r="X63" i="21"/>
  <c r="W63" i="21"/>
  <c r="W79" i="21" s="1"/>
  <c r="V63" i="21"/>
  <c r="U63" i="21"/>
  <c r="T63" i="21"/>
  <c r="S63" i="21"/>
  <c r="S79" i="21" s="1"/>
  <c r="R63" i="21"/>
  <c r="Q63" i="21"/>
  <c r="P63" i="21"/>
  <c r="O63" i="21"/>
  <c r="O79" i="21" s="1"/>
  <c r="N63" i="21"/>
  <c r="M63" i="21"/>
  <c r="L63" i="21"/>
  <c r="K63" i="21"/>
  <c r="K79" i="21" s="1"/>
  <c r="J63" i="21"/>
  <c r="I63" i="21"/>
  <c r="H63" i="21"/>
  <c r="G63" i="21"/>
  <c r="G79" i="21" s="1"/>
  <c r="F63" i="21"/>
  <c r="D63" i="21"/>
  <c r="C63" i="21"/>
  <c r="BD62" i="21"/>
  <c r="BE62" i="21" s="1"/>
  <c r="E62" i="21"/>
  <c r="BD61" i="21"/>
  <c r="BE61" i="21" s="1"/>
  <c r="E61" i="21"/>
  <c r="BD31" i="21"/>
  <c r="BD30" i="21"/>
  <c r="BE30" i="21" s="1"/>
  <c r="BD29" i="21"/>
  <c r="BD28" i="21"/>
  <c r="F32" i="21"/>
  <c r="G32" i="21"/>
  <c r="H32" i="21"/>
  <c r="I32" i="21"/>
  <c r="J32" i="21"/>
  <c r="K32" i="21"/>
  <c r="L32" i="21"/>
  <c r="M32" i="21"/>
  <c r="N32" i="21"/>
  <c r="O32" i="21"/>
  <c r="P32" i="21"/>
  <c r="Q32" i="21"/>
  <c r="R32" i="21"/>
  <c r="S32" i="21"/>
  <c r="T32" i="21"/>
  <c r="U32" i="21"/>
  <c r="V32" i="21"/>
  <c r="W32" i="21"/>
  <c r="X32" i="21"/>
  <c r="Y32" i="21"/>
  <c r="Z32" i="21"/>
  <c r="AA32" i="21"/>
  <c r="AB32" i="21"/>
  <c r="AC32" i="21"/>
  <c r="AD32" i="21"/>
  <c r="AE32" i="21"/>
  <c r="AF32" i="21"/>
  <c r="AG32" i="21"/>
  <c r="AH32" i="21"/>
  <c r="AI32" i="21"/>
  <c r="AJ32" i="21"/>
  <c r="AK32" i="21"/>
  <c r="AL32" i="21"/>
  <c r="AM32" i="21"/>
  <c r="AN32" i="21"/>
  <c r="AO32" i="21"/>
  <c r="AP32" i="21"/>
  <c r="AQ32" i="21"/>
  <c r="AR32" i="21"/>
  <c r="AS32" i="21"/>
  <c r="AT32" i="21"/>
  <c r="AU32" i="21"/>
  <c r="AV32" i="21"/>
  <c r="AW32" i="21"/>
  <c r="AX32" i="21"/>
  <c r="AY32" i="21"/>
  <c r="AZ32" i="21"/>
  <c r="BA32" i="21"/>
  <c r="BB32" i="21"/>
  <c r="BC32" i="21"/>
  <c r="BD27" i="21"/>
  <c r="BD26" i="21"/>
  <c r="BD25" i="21"/>
  <c r="BE25" i="21" s="1"/>
  <c r="BD24" i="21"/>
  <c r="BD23" i="21"/>
  <c r="BD22" i="21"/>
  <c r="BD21" i="21"/>
  <c r="BD17" i="21"/>
  <c r="BD16" i="21"/>
  <c r="F18" i="21"/>
  <c r="G18" i="21"/>
  <c r="H18" i="21"/>
  <c r="I18" i="21"/>
  <c r="J18" i="21"/>
  <c r="K18" i="21"/>
  <c r="L18" i="21"/>
  <c r="M18" i="21"/>
  <c r="N18" i="21"/>
  <c r="O18" i="21"/>
  <c r="P18" i="21"/>
  <c r="Q18" i="21"/>
  <c r="R18" i="21"/>
  <c r="S18" i="21"/>
  <c r="T18" i="21"/>
  <c r="U18" i="21"/>
  <c r="V18" i="21"/>
  <c r="W18" i="21"/>
  <c r="X18" i="21"/>
  <c r="Y18" i="21"/>
  <c r="Z18" i="21"/>
  <c r="AA18" i="21"/>
  <c r="AB18" i="21"/>
  <c r="AC18" i="21"/>
  <c r="AD18" i="21"/>
  <c r="AE18" i="21"/>
  <c r="AF18" i="21"/>
  <c r="AG18" i="21"/>
  <c r="AH18" i="21"/>
  <c r="AI18" i="21"/>
  <c r="AJ18" i="21"/>
  <c r="AK18" i="21"/>
  <c r="AL18" i="21"/>
  <c r="AM18" i="21"/>
  <c r="AN18" i="21"/>
  <c r="AO18" i="21"/>
  <c r="AP18" i="21"/>
  <c r="AQ18" i="21"/>
  <c r="AR18" i="21"/>
  <c r="AS18" i="21"/>
  <c r="AT18" i="21"/>
  <c r="AU18" i="21"/>
  <c r="AV18" i="21"/>
  <c r="AW18" i="21"/>
  <c r="AX18" i="21"/>
  <c r="AY18" i="21"/>
  <c r="AZ18" i="21"/>
  <c r="BA18" i="21"/>
  <c r="BB18" i="21"/>
  <c r="BC18" i="21"/>
  <c r="BD15" i="21"/>
  <c r="BD14" i="21"/>
  <c r="BD52" i="21"/>
  <c r="BD49" i="21"/>
  <c r="BD48" i="21"/>
  <c r="BD44" i="21"/>
  <c r="BD43" i="21"/>
  <c r="BE43" i="21" s="1"/>
  <c r="BD42" i="21"/>
  <c r="BD41" i="21"/>
  <c r="BD10" i="21"/>
  <c r="BD9" i="21"/>
  <c r="BF316" i="21"/>
  <c r="BE316" i="21"/>
  <c r="BD316" i="21"/>
  <c r="BF311" i="21"/>
  <c r="BE311" i="21"/>
  <c r="BD311" i="21"/>
  <c r="BF310" i="21"/>
  <c r="BE310" i="21"/>
  <c r="BD310" i="21"/>
  <c r="BF309" i="21"/>
  <c r="BE309" i="21"/>
  <c r="BD309" i="21"/>
  <c r="BF308" i="21"/>
  <c r="BE308" i="21"/>
  <c r="BD308" i="21"/>
  <c r="BF307" i="21"/>
  <c r="BE307" i="21"/>
  <c r="BD307" i="21"/>
  <c r="BF306" i="21"/>
  <c r="BE306" i="21"/>
  <c r="BD306" i="21"/>
  <c r="BF305" i="21"/>
  <c r="BE305" i="21"/>
  <c r="BD305" i="21"/>
  <c r="BF304" i="21"/>
  <c r="BE304" i="21"/>
  <c r="BD304" i="21"/>
  <c r="BF303" i="21"/>
  <c r="BE303" i="21"/>
  <c r="BD303" i="21"/>
  <c r="BF302" i="21"/>
  <c r="BE302" i="21"/>
  <c r="BD302" i="21"/>
  <c r="BF301" i="21"/>
  <c r="BE301" i="21"/>
  <c r="BD301" i="21"/>
  <c r="BF300" i="21"/>
  <c r="BE300" i="21"/>
  <c r="BD300" i="21"/>
  <c r="BF299" i="21"/>
  <c r="BE299" i="21"/>
  <c r="BD299" i="21"/>
  <c r="BF283" i="21"/>
  <c r="BE283" i="21"/>
  <c r="BD283" i="21"/>
  <c r="BF280" i="21"/>
  <c r="BE280" i="21"/>
  <c r="BD280" i="21"/>
  <c r="BF278" i="21"/>
  <c r="BE278" i="21"/>
  <c r="BD278" i="21"/>
  <c r="BF274" i="21"/>
  <c r="BE274" i="21"/>
  <c r="BD274" i="21"/>
  <c r="BD269" i="21"/>
  <c r="BE269" i="21" s="1"/>
  <c r="BF269" i="21" s="1"/>
  <c r="BF257" i="21"/>
  <c r="BF312" i="21" s="1"/>
  <c r="BE257" i="21"/>
  <c r="BE312" i="21" s="1"/>
  <c r="BD257" i="21"/>
  <c r="BD312" i="21" s="1"/>
  <c r="BF234" i="21"/>
  <c r="BE234" i="21"/>
  <c r="BD234" i="21"/>
  <c r="BF223" i="21"/>
  <c r="BF227" i="21" s="1"/>
  <c r="BE223" i="21"/>
  <c r="BE227" i="21" s="1"/>
  <c r="BD223" i="21"/>
  <c r="BD227" i="21" s="1"/>
  <c r="BF205" i="21"/>
  <c r="BE205" i="21"/>
  <c r="BE202" i="21"/>
  <c r="BF202" i="21" s="1"/>
  <c r="BF201" i="21"/>
  <c r="BE201" i="21"/>
  <c r="BC316" i="21"/>
  <c r="BB316" i="21"/>
  <c r="BC311" i="21"/>
  <c r="BB311" i="21"/>
  <c r="BC310" i="21"/>
  <c r="BB310" i="21"/>
  <c r="BC309" i="21"/>
  <c r="BB309" i="21"/>
  <c r="BC308" i="21"/>
  <c r="BB308" i="21"/>
  <c r="BC307" i="21"/>
  <c r="BB307" i="21"/>
  <c r="BC306" i="21"/>
  <c r="BB306" i="21"/>
  <c r="BC305" i="21"/>
  <c r="BB305" i="21"/>
  <c r="BC304" i="21"/>
  <c r="BB304" i="21"/>
  <c r="BC303" i="21"/>
  <c r="BB303" i="21"/>
  <c r="BC302" i="21"/>
  <c r="BB302" i="21"/>
  <c r="BC301" i="21"/>
  <c r="BB301" i="21"/>
  <c r="BC300" i="21"/>
  <c r="BB300" i="21"/>
  <c r="BC299" i="21"/>
  <c r="BB299" i="21"/>
  <c r="BC283" i="21"/>
  <c r="BB283" i="21"/>
  <c r="BC280" i="21"/>
  <c r="BB280" i="21"/>
  <c r="BC278" i="21"/>
  <c r="BB278" i="21"/>
  <c r="BC274" i="21"/>
  <c r="BB274" i="21"/>
  <c r="BC257" i="21"/>
  <c r="BC312" i="21" s="1"/>
  <c r="BB257" i="21"/>
  <c r="BB312" i="21" s="1"/>
  <c r="BC234" i="21"/>
  <c r="BB234" i="21"/>
  <c r="BC223" i="21"/>
  <c r="BC227" i="21" s="1"/>
  <c r="BB223" i="21"/>
  <c r="BB227" i="21" s="1"/>
  <c r="BC205" i="21"/>
  <c r="BB205" i="21"/>
  <c r="BC201" i="21"/>
  <c r="BB201" i="21"/>
  <c r="BC53" i="21"/>
  <c r="BB53" i="21"/>
  <c r="BC50" i="21"/>
  <c r="BB50" i="21"/>
  <c r="BC45" i="21"/>
  <c r="BB45" i="21"/>
  <c r="BC11" i="21"/>
  <c r="BB11" i="21"/>
  <c r="E52" i="21"/>
  <c r="BE52" i="21" s="1"/>
  <c r="E49" i="21"/>
  <c r="BE49" i="21" s="1"/>
  <c r="E48" i="21"/>
  <c r="E47" i="21"/>
  <c r="BF47" i="21" s="1"/>
  <c r="E44" i="21"/>
  <c r="E43" i="21"/>
  <c r="E42" i="21"/>
  <c r="E41" i="21"/>
  <c r="E31" i="21"/>
  <c r="E30" i="21"/>
  <c r="E29" i="21"/>
  <c r="E28" i="21"/>
  <c r="E27" i="21"/>
  <c r="E26" i="21"/>
  <c r="E25" i="21"/>
  <c r="E24" i="21"/>
  <c r="E23" i="21"/>
  <c r="E22" i="21"/>
  <c r="E21" i="21"/>
  <c r="BE21" i="21" s="1"/>
  <c r="E17" i="21"/>
  <c r="BE17" i="21" s="1"/>
  <c r="E16" i="21"/>
  <c r="E15" i="21"/>
  <c r="E14" i="21"/>
  <c r="E10" i="21"/>
  <c r="BF10" i="21" s="1"/>
  <c r="E9" i="21"/>
  <c r="BA53" i="21"/>
  <c r="AZ53" i="21"/>
  <c r="AY53" i="21"/>
  <c r="AX53" i="21"/>
  <c r="AW53" i="21"/>
  <c r="AV53" i="21"/>
  <c r="AU53" i="21"/>
  <c r="AT53" i="21"/>
  <c r="AS53" i="21"/>
  <c r="AR53" i="21"/>
  <c r="AQ53" i="21"/>
  <c r="AP53" i="21"/>
  <c r="AO53" i="21"/>
  <c r="AN53" i="21"/>
  <c r="AM53" i="21"/>
  <c r="AL53" i="21"/>
  <c r="AK53" i="21"/>
  <c r="AJ53" i="21"/>
  <c r="AI53" i="21"/>
  <c r="AH53" i="21"/>
  <c r="AG53" i="21"/>
  <c r="AF53" i="21"/>
  <c r="AE53" i="21"/>
  <c r="AD53" i="21"/>
  <c r="AC53" i="21"/>
  <c r="AB53" i="21"/>
  <c r="AA53" i="21"/>
  <c r="Z53" i="21"/>
  <c r="Y53" i="21"/>
  <c r="X53" i="21"/>
  <c r="W53" i="21"/>
  <c r="V53" i="21"/>
  <c r="U53" i="21"/>
  <c r="T53" i="21"/>
  <c r="S53" i="21"/>
  <c r="R53" i="21"/>
  <c r="Q53" i="21"/>
  <c r="P53" i="21"/>
  <c r="O53" i="21"/>
  <c r="N53" i="21"/>
  <c r="M53" i="21"/>
  <c r="L53" i="21"/>
  <c r="K53" i="21"/>
  <c r="J53" i="21"/>
  <c r="I53" i="21"/>
  <c r="H53" i="21"/>
  <c r="G53" i="21"/>
  <c r="F53" i="21"/>
  <c r="D53" i="21"/>
  <c r="C53" i="21"/>
  <c r="D18" i="21"/>
  <c r="C18" i="21"/>
  <c r="BA50" i="21"/>
  <c r="AZ50" i="21"/>
  <c r="AY50" i="21"/>
  <c r="AX50" i="21"/>
  <c r="AW50" i="21"/>
  <c r="AV50" i="21"/>
  <c r="AU50" i="21"/>
  <c r="AT50" i="21"/>
  <c r="AS50" i="21"/>
  <c r="AR50" i="21"/>
  <c r="AQ50" i="21"/>
  <c r="AP50" i="21"/>
  <c r="AO50" i="21"/>
  <c r="AN50" i="21"/>
  <c r="AM50" i="21"/>
  <c r="AL50" i="21"/>
  <c r="AK50" i="21"/>
  <c r="AJ50" i="21"/>
  <c r="AI50" i="21"/>
  <c r="AH50" i="21"/>
  <c r="AG50" i="21"/>
  <c r="AF50" i="21"/>
  <c r="AE50" i="21"/>
  <c r="AD50" i="21"/>
  <c r="AC50" i="21"/>
  <c r="AB50" i="21"/>
  <c r="AA50" i="21"/>
  <c r="Z50" i="21"/>
  <c r="Y50" i="21"/>
  <c r="X50" i="21"/>
  <c r="W50" i="21"/>
  <c r="V50" i="21"/>
  <c r="U50" i="21"/>
  <c r="T50" i="21"/>
  <c r="S50" i="21"/>
  <c r="R50" i="21"/>
  <c r="Q50" i="21"/>
  <c r="P50" i="21"/>
  <c r="O50" i="21"/>
  <c r="N50" i="21"/>
  <c r="M50" i="21"/>
  <c r="L50" i="21"/>
  <c r="K50" i="21"/>
  <c r="J50" i="21"/>
  <c r="I50" i="21"/>
  <c r="H50" i="21"/>
  <c r="G50" i="21"/>
  <c r="F50" i="21"/>
  <c r="D50" i="21"/>
  <c r="BA45" i="21"/>
  <c r="AZ45" i="21"/>
  <c r="AY45" i="21"/>
  <c r="AX45" i="21"/>
  <c r="AW45" i="21"/>
  <c r="AV45" i="21"/>
  <c r="AU45" i="21"/>
  <c r="AT45" i="21"/>
  <c r="AS45" i="21"/>
  <c r="AR45" i="21"/>
  <c r="AQ45" i="21"/>
  <c r="AP45" i="21"/>
  <c r="AO45" i="21"/>
  <c r="AN45" i="21"/>
  <c r="AM45" i="21"/>
  <c r="AL45" i="21"/>
  <c r="AK45" i="21"/>
  <c r="AJ45" i="21"/>
  <c r="AI45" i="21"/>
  <c r="AH45" i="21"/>
  <c r="AG45" i="21"/>
  <c r="AF45" i="21"/>
  <c r="AE45" i="21"/>
  <c r="AD45" i="21"/>
  <c r="AC45" i="21"/>
  <c r="AB45" i="21"/>
  <c r="AA45" i="21"/>
  <c r="Z45" i="21"/>
  <c r="Y45" i="21"/>
  <c r="X45" i="21"/>
  <c r="W45" i="21"/>
  <c r="V45" i="21"/>
  <c r="U45" i="21"/>
  <c r="T45" i="21"/>
  <c r="S45" i="21"/>
  <c r="R45" i="21"/>
  <c r="Q45" i="21"/>
  <c r="P45" i="21"/>
  <c r="O45" i="21"/>
  <c r="N45" i="21"/>
  <c r="M45" i="21"/>
  <c r="L45" i="21"/>
  <c r="K45" i="21"/>
  <c r="J45" i="21"/>
  <c r="I45" i="21"/>
  <c r="H45" i="21"/>
  <c r="G45" i="21"/>
  <c r="F45" i="21"/>
  <c r="D45" i="21"/>
  <c r="D32" i="21"/>
  <c r="BA11" i="21"/>
  <c r="AZ11" i="21"/>
  <c r="AY11" i="21"/>
  <c r="AX11" i="21"/>
  <c r="AW11" i="21"/>
  <c r="AV11" i="21"/>
  <c r="AU11" i="21"/>
  <c r="AT11" i="21"/>
  <c r="AS11" i="21"/>
  <c r="AR11" i="21"/>
  <c r="AQ11" i="21"/>
  <c r="AP11" i="21"/>
  <c r="AO11" i="21"/>
  <c r="AN11" i="21"/>
  <c r="AM11" i="21"/>
  <c r="AL11" i="21"/>
  <c r="AK11" i="21"/>
  <c r="AJ11" i="21"/>
  <c r="AI11" i="21"/>
  <c r="AH11" i="21"/>
  <c r="AG11" i="21"/>
  <c r="AF11" i="21"/>
  <c r="AE11" i="21"/>
  <c r="AD11" i="21"/>
  <c r="AC11" i="21"/>
  <c r="AB11" i="21"/>
  <c r="AA11" i="21"/>
  <c r="Z11" i="21"/>
  <c r="Y11" i="21"/>
  <c r="X11" i="21"/>
  <c r="W11" i="21"/>
  <c r="V11" i="21"/>
  <c r="U11" i="21"/>
  <c r="T11" i="21"/>
  <c r="S11" i="21"/>
  <c r="R11" i="21"/>
  <c r="Q11" i="21"/>
  <c r="P11" i="21"/>
  <c r="O11" i="21"/>
  <c r="N11" i="21"/>
  <c r="M11" i="21"/>
  <c r="L11" i="21"/>
  <c r="K11" i="21"/>
  <c r="J11" i="21"/>
  <c r="I11" i="21"/>
  <c r="H11" i="21"/>
  <c r="G11" i="21"/>
  <c r="F11" i="21"/>
  <c r="D11" i="21"/>
  <c r="C50" i="21"/>
  <c r="C45" i="21"/>
  <c r="C11" i="21"/>
  <c r="C32" i="21"/>
  <c r="G3" i="21"/>
  <c r="H3" i="21" s="1"/>
  <c r="I3" i="21" s="1"/>
  <c r="J3" i="21" s="1"/>
  <c r="K3" i="21" s="1"/>
  <c r="L3" i="21" s="1"/>
  <c r="M3" i="21" s="1"/>
  <c r="N3" i="21" s="1"/>
  <c r="O3" i="21" s="1"/>
  <c r="P3" i="21" s="1"/>
  <c r="Q3" i="21" s="1"/>
  <c r="R3" i="21" s="1"/>
  <c r="S3" i="21" s="1"/>
  <c r="T3" i="21" s="1"/>
  <c r="U3" i="21" s="1"/>
  <c r="V3" i="21" s="1"/>
  <c r="W3" i="21" s="1"/>
  <c r="X3" i="21" s="1"/>
  <c r="Y3" i="21" s="1"/>
  <c r="Z3" i="21" s="1"/>
  <c r="AA3" i="21" s="1"/>
  <c r="AB3" i="21" s="1"/>
  <c r="AC3" i="21" s="1"/>
  <c r="AD3" i="21" s="1"/>
  <c r="AE3" i="21" s="1"/>
  <c r="AF3" i="21" s="1"/>
  <c r="AG3" i="21" s="1"/>
  <c r="AH3" i="21" s="1"/>
  <c r="AI3" i="21" s="1"/>
  <c r="AJ3" i="21" s="1"/>
  <c r="AK3" i="21" s="1"/>
  <c r="AL3" i="21" s="1"/>
  <c r="AM3" i="21" s="1"/>
  <c r="AN3" i="21" s="1"/>
  <c r="AO3" i="21" s="1"/>
  <c r="AP3" i="21" s="1"/>
  <c r="AQ3" i="21" s="1"/>
  <c r="AR3" i="21" s="1"/>
  <c r="AS3" i="21" s="1"/>
  <c r="AT3" i="21" s="1"/>
  <c r="AU3" i="21" s="1"/>
  <c r="AV3" i="21" s="1"/>
  <c r="AW3" i="21" s="1"/>
  <c r="AX3" i="21" s="1"/>
  <c r="AY3" i="21" s="1"/>
  <c r="AZ3" i="21" s="1"/>
  <c r="BA3" i="21" s="1"/>
  <c r="BB3" i="21" s="1"/>
  <c r="BC3" i="21" s="1"/>
  <c r="G4" i="21"/>
  <c r="H4" i="21" s="1"/>
  <c r="I4" i="21" s="1"/>
  <c r="J4" i="21" s="1"/>
  <c r="K4" i="21" s="1"/>
  <c r="L4" i="21" s="1"/>
  <c r="M4" i="21" s="1"/>
  <c r="N4" i="21" s="1"/>
  <c r="O4" i="21" s="1"/>
  <c r="P4" i="21" s="1"/>
  <c r="Q4" i="21" s="1"/>
  <c r="R4" i="21" s="1"/>
  <c r="S4" i="21" s="1"/>
  <c r="T4" i="21" s="1"/>
  <c r="U4" i="21" s="1"/>
  <c r="V4" i="21" s="1"/>
  <c r="W4" i="21" s="1"/>
  <c r="X4" i="21" s="1"/>
  <c r="Y4" i="21" s="1"/>
  <c r="Z4" i="21" s="1"/>
  <c r="AA4" i="21" s="1"/>
  <c r="AB4" i="21" s="1"/>
  <c r="AC4" i="21" s="1"/>
  <c r="AD4" i="21" s="1"/>
  <c r="AE4" i="21" s="1"/>
  <c r="AF4" i="21" s="1"/>
  <c r="AG4" i="21" s="1"/>
  <c r="AH4" i="21" s="1"/>
  <c r="AI4" i="21" s="1"/>
  <c r="AJ4" i="21" s="1"/>
  <c r="AK4" i="21" s="1"/>
  <c r="AL4" i="21" s="1"/>
  <c r="AM4" i="21" s="1"/>
  <c r="AN4" i="21" s="1"/>
  <c r="AO4" i="21" s="1"/>
  <c r="AP4" i="21" s="1"/>
  <c r="AQ4" i="21" s="1"/>
  <c r="AR4" i="21" s="1"/>
  <c r="AS4" i="21" s="1"/>
  <c r="AT4" i="21" s="1"/>
  <c r="AU4" i="21" s="1"/>
  <c r="AV4" i="21" s="1"/>
  <c r="AW4" i="21" s="1"/>
  <c r="AX4" i="21" s="1"/>
  <c r="AY4" i="21" s="1"/>
  <c r="AZ4" i="21" s="1"/>
  <c r="BA4" i="21" s="1"/>
  <c r="BB4" i="21" s="1"/>
  <c r="BC4" i="21" s="1"/>
  <c r="B493" i="21"/>
  <c r="B492" i="21"/>
  <c r="B491" i="21"/>
  <c r="B490" i="21"/>
  <c r="B489" i="21"/>
  <c r="B312" i="21"/>
  <c r="B311" i="21"/>
  <c r="B310" i="21"/>
  <c r="B309" i="21"/>
  <c r="B308" i="21"/>
  <c r="B307" i="21"/>
  <c r="B306" i="21"/>
  <c r="B305" i="21"/>
  <c r="B304" i="21"/>
  <c r="B303" i="21"/>
  <c r="B302" i="21"/>
  <c r="B301" i="21"/>
  <c r="B300" i="21"/>
  <c r="B299" i="21"/>
  <c r="BA283" i="21"/>
  <c r="AZ283" i="21"/>
  <c r="AY283" i="21"/>
  <c r="AX283" i="21"/>
  <c r="AW283" i="21"/>
  <c r="AV283" i="21"/>
  <c r="AU283" i="21"/>
  <c r="AT283" i="21"/>
  <c r="AS283" i="21"/>
  <c r="AR283" i="21"/>
  <c r="AQ283" i="21"/>
  <c r="AP283" i="21"/>
  <c r="AO283" i="21"/>
  <c r="AN283" i="21"/>
  <c r="AM283" i="21"/>
  <c r="AL283" i="21"/>
  <c r="AK283" i="21"/>
  <c r="AJ283" i="21"/>
  <c r="AI283" i="21"/>
  <c r="AH283" i="21"/>
  <c r="AG283" i="21"/>
  <c r="AF283" i="21"/>
  <c r="AE283" i="21"/>
  <c r="AD283" i="21"/>
  <c r="AC283" i="21"/>
  <c r="AB283" i="21"/>
  <c r="AA283" i="21"/>
  <c r="Z283" i="21"/>
  <c r="Y283" i="21"/>
  <c r="X283" i="21"/>
  <c r="W283" i="21"/>
  <c r="V283" i="21"/>
  <c r="U283" i="21"/>
  <c r="T283" i="21"/>
  <c r="S283" i="21"/>
  <c r="R283" i="21"/>
  <c r="Q283" i="21"/>
  <c r="P283" i="21"/>
  <c r="O283" i="21"/>
  <c r="N283" i="21"/>
  <c r="M283" i="21"/>
  <c r="L283" i="21"/>
  <c r="K283" i="21"/>
  <c r="J283" i="21"/>
  <c r="I283" i="21"/>
  <c r="H283" i="21"/>
  <c r="G283" i="21"/>
  <c r="F283" i="21"/>
  <c r="E283" i="21"/>
  <c r="D283" i="21"/>
  <c r="C283" i="21"/>
  <c r="BA280" i="21"/>
  <c r="AZ280" i="21"/>
  <c r="AY280" i="21"/>
  <c r="AX280" i="21"/>
  <c r="AW280" i="21"/>
  <c r="AV280" i="21"/>
  <c r="AU280" i="21"/>
  <c r="AT280" i="21"/>
  <c r="AS280" i="21"/>
  <c r="AR280" i="21"/>
  <c r="AQ280" i="21"/>
  <c r="AP280" i="21"/>
  <c r="AO280" i="21"/>
  <c r="AN280" i="21"/>
  <c r="AM280" i="21"/>
  <c r="AL280" i="21"/>
  <c r="AK280" i="21"/>
  <c r="AJ280" i="21"/>
  <c r="AI280" i="21"/>
  <c r="AH280" i="21"/>
  <c r="AG280" i="21"/>
  <c r="AF280" i="21"/>
  <c r="AE280" i="21"/>
  <c r="AD280" i="21"/>
  <c r="AC280" i="21"/>
  <c r="AB280" i="21"/>
  <c r="AA280" i="21"/>
  <c r="Z280" i="21"/>
  <c r="Y280" i="21"/>
  <c r="X280" i="21"/>
  <c r="W280" i="21"/>
  <c r="V280" i="21"/>
  <c r="U280" i="21"/>
  <c r="T280" i="21"/>
  <c r="S280" i="21"/>
  <c r="R280" i="21"/>
  <c r="Q280" i="21"/>
  <c r="P280" i="21"/>
  <c r="O280" i="21"/>
  <c r="N280" i="21"/>
  <c r="M280" i="21"/>
  <c r="L280" i="21"/>
  <c r="K280" i="21"/>
  <c r="J280" i="21"/>
  <c r="I280" i="21"/>
  <c r="H280" i="21"/>
  <c r="G280" i="21"/>
  <c r="F280" i="21"/>
  <c r="E280" i="21"/>
  <c r="D280" i="21"/>
  <c r="C280" i="21"/>
  <c r="BA278" i="21"/>
  <c r="AZ278" i="21"/>
  <c r="AY278" i="21"/>
  <c r="AX278" i="21"/>
  <c r="AW278" i="21"/>
  <c r="AV278" i="21"/>
  <c r="AU278" i="21"/>
  <c r="AT278" i="21"/>
  <c r="AS278" i="21"/>
  <c r="AR278" i="21"/>
  <c r="AQ278" i="21"/>
  <c r="AP278" i="21"/>
  <c r="AO278" i="21"/>
  <c r="AN278" i="21"/>
  <c r="AM278" i="21"/>
  <c r="AL278" i="21"/>
  <c r="AK278" i="21"/>
  <c r="AJ278" i="21"/>
  <c r="AI278" i="21"/>
  <c r="AH278" i="21"/>
  <c r="AG278" i="21"/>
  <c r="AF278" i="21"/>
  <c r="AE278" i="21"/>
  <c r="AD278" i="21"/>
  <c r="AC278" i="21"/>
  <c r="AB278" i="21"/>
  <c r="AA278" i="21"/>
  <c r="Z278" i="21"/>
  <c r="Y278" i="21"/>
  <c r="X278" i="21"/>
  <c r="W278" i="21"/>
  <c r="V278" i="21"/>
  <c r="U278" i="21"/>
  <c r="T278" i="21"/>
  <c r="S278" i="21"/>
  <c r="R278" i="21"/>
  <c r="Q278" i="21"/>
  <c r="P278" i="21"/>
  <c r="O278" i="21"/>
  <c r="N278" i="21"/>
  <c r="M278" i="21"/>
  <c r="L278" i="21"/>
  <c r="K278" i="21"/>
  <c r="J278" i="21"/>
  <c r="I278" i="21"/>
  <c r="H278" i="21"/>
  <c r="G278" i="21"/>
  <c r="F278" i="21"/>
  <c r="E278" i="21"/>
  <c r="D278" i="21"/>
  <c r="C278" i="21"/>
  <c r="BA274" i="21"/>
  <c r="AZ274" i="21"/>
  <c r="AY274" i="21"/>
  <c r="AX274" i="21"/>
  <c r="AW274" i="21"/>
  <c r="AV274" i="21"/>
  <c r="AU274" i="21"/>
  <c r="AT274" i="21"/>
  <c r="AS274" i="21"/>
  <c r="AR274" i="21"/>
  <c r="AQ274" i="21"/>
  <c r="AP274" i="21"/>
  <c r="AO274" i="21"/>
  <c r="AN274" i="21"/>
  <c r="AM274" i="21"/>
  <c r="AL274" i="21"/>
  <c r="AK274" i="21"/>
  <c r="AJ274" i="21"/>
  <c r="AI274" i="21"/>
  <c r="AH274" i="21"/>
  <c r="AG274" i="21"/>
  <c r="AF274" i="21"/>
  <c r="AE274" i="21"/>
  <c r="AD274" i="21"/>
  <c r="AC274" i="21"/>
  <c r="AB274" i="21"/>
  <c r="AA274" i="21"/>
  <c r="Z274" i="21"/>
  <c r="Y274" i="21"/>
  <c r="X274" i="21"/>
  <c r="W274" i="21"/>
  <c r="V274" i="21"/>
  <c r="U274" i="21"/>
  <c r="T274" i="21"/>
  <c r="S274" i="21"/>
  <c r="R274" i="21"/>
  <c r="Q274" i="21"/>
  <c r="P274" i="21"/>
  <c r="O274" i="21"/>
  <c r="N274" i="21"/>
  <c r="M274" i="21"/>
  <c r="L274" i="21"/>
  <c r="K274" i="21"/>
  <c r="J274" i="21"/>
  <c r="I274" i="21"/>
  <c r="H274" i="21"/>
  <c r="G274" i="21"/>
  <c r="F274" i="21"/>
  <c r="E274" i="21"/>
  <c r="D274" i="21"/>
  <c r="C274" i="21"/>
  <c r="C269" i="21"/>
  <c r="D269" i="21" s="1"/>
  <c r="E269" i="21" s="1"/>
  <c r="F269" i="21" s="1"/>
  <c r="G269" i="21" s="1"/>
  <c r="H269" i="21" s="1"/>
  <c r="I269" i="21" s="1"/>
  <c r="J269" i="21" s="1"/>
  <c r="K269" i="21" s="1"/>
  <c r="L269" i="21" s="1"/>
  <c r="M269" i="21" s="1"/>
  <c r="N269" i="21" s="1"/>
  <c r="O269" i="21" s="1"/>
  <c r="P269" i="21" s="1"/>
  <c r="Q269" i="21" s="1"/>
  <c r="R269" i="21" s="1"/>
  <c r="S269" i="21" s="1"/>
  <c r="T269" i="21" s="1"/>
  <c r="U269" i="21" s="1"/>
  <c r="V269" i="21" s="1"/>
  <c r="W269" i="21" s="1"/>
  <c r="X269" i="21" s="1"/>
  <c r="Y269" i="21" s="1"/>
  <c r="Z269" i="21" s="1"/>
  <c r="AA269" i="21" s="1"/>
  <c r="AB269" i="21" s="1"/>
  <c r="AC269" i="21" s="1"/>
  <c r="AD269" i="21" s="1"/>
  <c r="AE269" i="21" s="1"/>
  <c r="AF269" i="21" s="1"/>
  <c r="AG269" i="21" s="1"/>
  <c r="AH269" i="21" s="1"/>
  <c r="AI269" i="21" s="1"/>
  <c r="AJ269" i="21" s="1"/>
  <c r="AK269" i="21" s="1"/>
  <c r="AL269" i="21" s="1"/>
  <c r="AM269" i="21" s="1"/>
  <c r="AN269" i="21" s="1"/>
  <c r="AO269" i="21" s="1"/>
  <c r="AP269" i="21" s="1"/>
  <c r="AQ269" i="21" s="1"/>
  <c r="AR269" i="21" s="1"/>
  <c r="AS269" i="21" s="1"/>
  <c r="AT269" i="21" s="1"/>
  <c r="AU269" i="21" s="1"/>
  <c r="AV269" i="21" s="1"/>
  <c r="AW269" i="21" s="1"/>
  <c r="AX269" i="21" s="1"/>
  <c r="AY269" i="21" s="1"/>
  <c r="AZ269" i="21" s="1"/>
  <c r="BA269" i="21" s="1"/>
  <c r="BB269" i="21" s="1"/>
  <c r="BC269" i="21" s="1"/>
  <c r="BA257" i="21"/>
  <c r="AZ257" i="21"/>
  <c r="AY257" i="21"/>
  <c r="AX257" i="21"/>
  <c r="AW257" i="21"/>
  <c r="AV257" i="21"/>
  <c r="AU257" i="21"/>
  <c r="AT257" i="21"/>
  <c r="AS257" i="21"/>
  <c r="AR257" i="21"/>
  <c r="AQ257" i="21"/>
  <c r="AP257" i="21"/>
  <c r="AO257" i="21"/>
  <c r="AN257" i="21"/>
  <c r="AM257" i="21"/>
  <c r="AL257" i="21"/>
  <c r="AK257" i="21"/>
  <c r="AJ257" i="21"/>
  <c r="AI257" i="21"/>
  <c r="AH257" i="21"/>
  <c r="AG257" i="21"/>
  <c r="AF257" i="21"/>
  <c r="AE257" i="21"/>
  <c r="AD257" i="21"/>
  <c r="AC257" i="21"/>
  <c r="AB257" i="21"/>
  <c r="AA257" i="21"/>
  <c r="Z257" i="21"/>
  <c r="Y257" i="21"/>
  <c r="X257" i="21"/>
  <c r="W257" i="21"/>
  <c r="V257" i="21"/>
  <c r="U257" i="21"/>
  <c r="T257" i="21"/>
  <c r="S257" i="21"/>
  <c r="R257" i="21"/>
  <c r="Q257" i="21"/>
  <c r="P257" i="21"/>
  <c r="O257" i="21"/>
  <c r="N257" i="21"/>
  <c r="M257" i="21"/>
  <c r="L257" i="21"/>
  <c r="K257" i="21"/>
  <c r="J257" i="21"/>
  <c r="I257" i="21"/>
  <c r="H257" i="21"/>
  <c r="G257" i="21"/>
  <c r="F257" i="21"/>
  <c r="E257" i="21"/>
  <c r="D257" i="21"/>
  <c r="C257" i="21"/>
  <c r="BA234" i="21"/>
  <c r="AZ234" i="21"/>
  <c r="AY234" i="21"/>
  <c r="AX234" i="21"/>
  <c r="AW234" i="21"/>
  <c r="AV234" i="21"/>
  <c r="AU234" i="21"/>
  <c r="AT234" i="21"/>
  <c r="AS234" i="21"/>
  <c r="AR234" i="21"/>
  <c r="AQ234" i="21"/>
  <c r="AP234" i="21"/>
  <c r="AO234" i="21"/>
  <c r="AN234" i="21"/>
  <c r="AM234" i="21"/>
  <c r="AL234" i="21"/>
  <c r="AK234" i="21"/>
  <c r="AJ234" i="21"/>
  <c r="AI234" i="21"/>
  <c r="AH234" i="21"/>
  <c r="AG234" i="21"/>
  <c r="AF234" i="21"/>
  <c r="AE234" i="21"/>
  <c r="AD234" i="21"/>
  <c r="AC234" i="21"/>
  <c r="AB234" i="21"/>
  <c r="AA234" i="21"/>
  <c r="Z234" i="21"/>
  <c r="Y234" i="21"/>
  <c r="X234" i="21"/>
  <c r="W234" i="21"/>
  <c r="V234" i="21"/>
  <c r="U234" i="21"/>
  <c r="T234" i="21"/>
  <c r="S234" i="21"/>
  <c r="R234" i="21"/>
  <c r="Q234" i="21"/>
  <c r="P234" i="21"/>
  <c r="O234" i="21"/>
  <c r="N234" i="21"/>
  <c r="M234" i="21"/>
  <c r="L234" i="21"/>
  <c r="K234" i="21"/>
  <c r="J234" i="21"/>
  <c r="I234" i="21"/>
  <c r="H234" i="21"/>
  <c r="G234" i="21"/>
  <c r="F234" i="21"/>
  <c r="E234" i="21"/>
  <c r="D234" i="21"/>
  <c r="C234" i="21"/>
  <c r="BA316" i="21"/>
  <c r="AZ316" i="21"/>
  <c r="AY316" i="21"/>
  <c r="AX316" i="21"/>
  <c r="AW316" i="21"/>
  <c r="BA223" i="21"/>
  <c r="AV316" i="21" s="1"/>
  <c r="AZ223" i="21"/>
  <c r="AU316" i="21" s="1"/>
  <c r="AY223" i="21"/>
  <c r="AT316" i="21" s="1"/>
  <c r="AX223" i="21"/>
  <c r="AS316" i="21" s="1"/>
  <c r="AW223" i="21"/>
  <c r="AR316" i="21" s="1"/>
  <c r="AV223" i="21"/>
  <c r="AQ316" i="21" s="1"/>
  <c r="AU223" i="21"/>
  <c r="AP316" i="21" s="1"/>
  <c r="AT223" i="21"/>
  <c r="AO316" i="21" s="1"/>
  <c r="AS223" i="21"/>
  <c r="AN316" i="21" s="1"/>
  <c r="AR223" i="21"/>
  <c r="AM316" i="21" s="1"/>
  <c r="AQ223" i="21"/>
  <c r="AL316" i="21" s="1"/>
  <c r="AP223" i="21"/>
  <c r="AK316" i="21" s="1"/>
  <c r="AO223" i="21"/>
  <c r="AJ316" i="21" s="1"/>
  <c r="AN223" i="21"/>
  <c r="AI316" i="21" s="1"/>
  <c r="AM223" i="21"/>
  <c r="AH316" i="21" s="1"/>
  <c r="AL223" i="21"/>
  <c r="AG316" i="21" s="1"/>
  <c r="AK223" i="21"/>
  <c r="AF316" i="21" s="1"/>
  <c r="AJ223" i="21"/>
  <c r="AE316" i="21" s="1"/>
  <c r="AI223" i="21"/>
  <c r="AD316" i="21" s="1"/>
  <c r="AH223" i="21"/>
  <c r="AC316" i="21" s="1"/>
  <c r="AG223" i="21"/>
  <c r="AB316" i="21" s="1"/>
  <c r="AF223" i="21"/>
  <c r="AA316" i="21" s="1"/>
  <c r="AE223" i="21"/>
  <c r="Z316" i="21" s="1"/>
  <c r="AD223" i="21"/>
  <c r="Y316" i="21" s="1"/>
  <c r="AC223" i="21"/>
  <c r="X316" i="21" s="1"/>
  <c r="AB223" i="21"/>
  <c r="W316" i="21" s="1"/>
  <c r="AA223" i="21"/>
  <c r="V316" i="21" s="1"/>
  <c r="Z223" i="21"/>
  <c r="U316" i="21" s="1"/>
  <c r="Y223" i="21"/>
  <c r="T316" i="21" s="1"/>
  <c r="X223" i="21"/>
  <c r="S316" i="21" s="1"/>
  <c r="W223" i="21"/>
  <c r="R316" i="21" s="1"/>
  <c r="V223" i="21"/>
  <c r="Q316" i="21" s="1"/>
  <c r="U223" i="21"/>
  <c r="P316" i="21" s="1"/>
  <c r="T223" i="21"/>
  <c r="O316" i="21" s="1"/>
  <c r="S223" i="21"/>
  <c r="N316" i="21" s="1"/>
  <c r="R223" i="21"/>
  <c r="M316" i="21" s="1"/>
  <c r="Q223" i="21"/>
  <c r="L316" i="21" s="1"/>
  <c r="P223" i="21"/>
  <c r="K316" i="21" s="1"/>
  <c r="O223" i="21"/>
  <c r="J316" i="21" s="1"/>
  <c r="N223" i="21"/>
  <c r="I316" i="21" s="1"/>
  <c r="M223" i="21"/>
  <c r="H316" i="21" s="1"/>
  <c r="L223" i="21"/>
  <c r="G316" i="21" s="1"/>
  <c r="K223" i="21"/>
  <c r="F316" i="21" s="1"/>
  <c r="J223" i="21"/>
  <c r="E316" i="21" s="1"/>
  <c r="I223" i="21"/>
  <c r="D316" i="21" s="1"/>
  <c r="H223" i="21"/>
  <c r="C316" i="21" s="1"/>
  <c r="G223" i="21"/>
  <c r="G227" i="21" s="1"/>
  <c r="F223" i="21"/>
  <c r="F227" i="21" s="1"/>
  <c r="E223" i="21"/>
  <c r="E227" i="21" s="1"/>
  <c r="D223" i="21"/>
  <c r="D227" i="21" s="1"/>
  <c r="C223" i="21"/>
  <c r="C227" i="21" s="1"/>
  <c r="BA205" i="21"/>
  <c r="AZ205" i="21"/>
  <c r="AY205" i="21"/>
  <c r="AX205" i="21"/>
  <c r="AW205" i="21"/>
  <c r="AV205" i="21"/>
  <c r="AU205" i="21"/>
  <c r="AT205" i="21"/>
  <c r="AS205" i="21"/>
  <c r="AR205" i="21"/>
  <c r="AQ205" i="21"/>
  <c r="AP205" i="21"/>
  <c r="AO205" i="21"/>
  <c r="AN205" i="21"/>
  <c r="AM205" i="21"/>
  <c r="AL205" i="21"/>
  <c r="AK205" i="21"/>
  <c r="AJ205" i="21"/>
  <c r="AI205" i="21"/>
  <c r="AH205" i="21"/>
  <c r="AG205" i="21"/>
  <c r="AF205" i="21"/>
  <c r="AE205" i="21"/>
  <c r="AD205" i="21"/>
  <c r="AC205" i="21"/>
  <c r="AB205" i="21"/>
  <c r="AA205" i="21"/>
  <c r="Z205" i="21"/>
  <c r="Y205" i="21"/>
  <c r="X205" i="21"/>
  <c r="W205" i="21"/>
  <c r="V205" i="21"/>
  <c r="U205" i="21"/>
  <c r="T205" i="21"/>
  <c r="S205" i="21"/>
  <c r="R205" i="21"/>
  <c r="Q205" i="21"/>
  <c r="P205" i="21"/>
  <c r="O205" i="21"/>
  <c r="N205" i="21"/>
  <c r="M205" i="21"/>
  <c r="L205" i="21"/>
  <c r="K205" i="21"/>
  <c r="J205" i="21"/>
  <c r="I205" i="21"/>
  <c r="H205" i="21"/>
  <c r="G205" i="21"/>
  <c r="F205" i="21"/>
  <c r="E205" i="21"/>
  <c r="D205" i="21"/>
  <c r="D202" i="21"/>
  <c r="E202" i="21" s="1"/>
  <c r="F202" i="21" s="1"/>
  <c r="G202" i="21" s="1"/>
  <c r="H202" i="21" s="1"/>
  <c r="I202" i="21" s="1"/>
  <c r="J202" i="21" s="1"/>
  <c r="K202" i="21" s="1"/>
  <c r="L202" i="21" s="1"/>
  <c r="M202" i="21" s="1"/>
  <c r="N202" i="21" s="1"/>
  <c r="O202" i="21" s="1"/>
  <c r="P202" i="21" s="1"/>
  <c r="Q202" i="21" s="1"/>
  <c r="R202" i="21" s="1"/>
  <c r="S202" i="21" s="1"/>
  <c r="T202" i="21" s="1"/>
  <c r="U202" i="21" s="1"/>
  <c r="V202" i="21" s="1"/>
  <c r="W202" i="21" s="1"/>
  <c r="X202" i="21" s="1"/>
  <c r="Y202" i="21" s="1"/>
  <c r="Z202" i="21" s="1"/>
  <c r="AA202" i="21" s="1"/>
  <c r="AB202" i="21" s="1"/>
  <c r="AC202" i="21" s="1"/>
  <c r="AD202" i="21" s="1"/>
  <c r="AE202" i="21" s="1"/>
  <c r="AF202" i="21" s="1"/>
  <c r="AG202" i="21" s="1"/>
  <c r="AH202" i="21" s="1"/>
  <c r="AI202" i="21" s="1"/>
  <c r="AJ202" i="21" s="1"/>
  <c r="AK202" i="21" s="1"/>
  <c r="AL202" i="21" s="1"/>
  <c r="AM202" i="21" s="1"/>
  <c r="AN202" i="21" s="1"/>
  <c r="AO202" i="21" s="1"/>
  <c r="AP202" i="21" s="1"/>
  <c r="AQ202" i="21" s="1"/>
  <c r="AR202" i="21" s="1"/>
  <c r="AS202" i="21" s="1"/>
  <c r="AT202" i="21" s="1"/>
  <c r="AU202" i="21" s="1"/>
  <c r="AV202" i="21" s="1"/>
  <c r="AW202" i="21" s="1"/>
  <c r="AX202" i="21" s="1"/>
  <c r="AY202" i="21" s="1"/>
  <c r="AZ202" i="21" s="1"/>
  <c r="BA202" i="21" s="1"/>
  <c r="BB202" i="21" s="1"/>
  <c r="BC202" i="21" s="1"/>
  <c r="BA201" i="21"/>
  <c r="AZ201" i="21"/>
  <c r="AY201" i="21"/>
  <c r="AX201" i="21"/>
  <c r="AW201" i="21"/>
  <c r="AV201" i="21"/>
  <c r="AU201" i="21"/>
  <c r="AT201" i="21"/>
  <c r="AS201" i="21"/>
  <c r="AR201" i="21"/>
  <c r="AQ201" i="21"/>
  <c r="AP201" i="21"/>
  <c r="AO201" i="21"/>
  <c r="AN201" i="21"/>
  <c r="AM201" i="21"/>
  <c r="AL201" i="21"/>
  <c r="AK201" i="21"/>
  <c r="AJ201" i="21"/>
  <c r="AI201" i="21"/>
  <c r="AH201" i="21"/>
  <c r="AG201" i="21"/>
  <c r="AF201" i="21"/>
  <c r="AE201" i="21"/>
  <c r="AD201" i="21"/>
  <c r="AC201" i="21"/>
  <c r="AB201" i="21"/>
  <c r="AA201" i="21"/>
  <c r="Z201" i="21"/>
  <c r="Y201" i="21"/>
  <c r="X201" i="21"/>
  <c r="W201" i="21"/>
  <c r="V201" i="21"/>
  <c r="U201" i="21"/>
  <c r="T201" i="21"/>
  <c r="S201" i="21"/>
  <c r="R201" i="21"/>
  <c r="Q201" i="21"/>
  <c r="P201" i="21"/>
  <c r="O201" i="21"/>
  <c r="N201" i="21"/>
  <c r="M201" i="21"/>
  <c r="L201" i="21"/>
  <c r="K201" i="21"/>
  <c r="J201" i="21"/>
  <c r="I201" i="21"/>
  <c r="H201" i="21"/>
  <c r="G201" i="21"/>
  <c r="F201" i="21"/>
  <c r="E201" i="21"/>
  <c r="D201" i="21"/>
  <c r="D4" i="1"/>
  <c r="D4" i="95" s="1"/>
  <c r="D269" i="95" l="1"/>
  <c r="DX272" i="95"/>
  <c r="DY272" i="95"/>
  <c r="EC272" i="95"/>
  <c r="EA272" i="95"/>
  <c r="DZ272" i="95"/>
  <c r="ED272" i="95"/>
  <c r="EE272" i="95"/>
  <c r="DW272" i="95"/>
  <c r="DV272" i="95"/>
  <c r="EF272" i="95"/>
  <c r="EB272" i="95"/>
  <c r="DX273" i="95"/>
  <c r="DZ273" i="95"/>
  <c r="DY273" i="95"/>
  <c r="ED273" i="95"/>
  <c r="EF273" i="95"/>
  <c r="EC273" i="95"/>
  <c r="EB273" i="95"/>
  <c r="DW273" i="95"/>
  <c r="EA273" i="95"/>
  <c r="DV273" i="95"/>
  <c r="EE273" i="95"/>
  <c r="EA274" i="95"/>
  <c r="DV274" i="95"/>
  <c r="EC274" i="95"/>
  <c r="DZ274" i="95"/>
  <c r="EE274" i="95"/>
  <c r="DW274" i="95"/>
  <c r="EF274" i="95"/>
  <c r="DX274" i="95"/>
  <c r="EB274" i="95"/>
  <c r="ED274" i="95"/>
  <c r="DY274" i="95"/>
  <c r="ED295" i="95"/>
  <c r="DY295" i="95"/>
  <c r="EA295" i="95"/>
  <c r="ED297" i="95"/>
  <c r="DY297" i="95"/>
  <c r="EC297" i="95"/>
  <c r="DV297" i="95"/>
  <c r="DW297" i="95"/>
  <c r="EB295" i="95"/>
  <c r="DX297" i="95"/>
  <c r="DZ295" i="95"/>
  <c r="EC295" i="95"/>
  <c r="DW295" i="95"/>
  <c r="DZ297" i="95"/>
  <c r="EA297" i="95"/>
  <c r="EB297" i="95"/>
  <c r="DX295" i="95"/>
  <c r="EF297" i="95"/>
  <c r="EF295" i="95"/>
  <c r="DV295" i="95"/>
  <c r="EE295" i="95"/>
  <c r="EE297" i="95"/>
  <c r="EE303" i="95"/>
  <c r="DZ303" i="95"/>
  <c r="DX303" i="95"/>
  <c r="EF303" i="95"/>
  <c r="EA303" i="95"/>
  <c r="DV303" i="95"/>
  <c r="EB303" i="95"/>
  <c r="DW303" i="95"/>
  <c r="EC303" i="95"/>
  <c r="ED303" i="95"/>
  <c r="DY303" i="95"/>
  <c r="ED304" i="95"/>
  <c r="EF304" i="95"/>
  <c r="DX304" i="95"/>
  <c r="EA304" i="95"/>
  <c r="DY304" i="95"/>
  <c r="EE304" i="95"/>
  <c r="DZ304" i="95"/>
  <c r="EC304" i="95"/>
  <c r="EB304" i="95"/>
  <c r="DV304" i="95"/>
  <c r="DW304" i="95"/>
  <c r="DX306" i="95"/>
  <c r="DZ306" i="95"/>
  <c r="DY306" i="95"/>
  <c r="EB306" i="95"/>
  <c r="DW306" i="95"/>
  <c r="EE306" i="95"/>
  <c r="ED306" i="95"/>
  <c r="EF306" i="95"/>
  <c r="EC306" i="95"/>
  <c r="DV306" i="95"/>
  <c r="EA306" i="95"/>
  <c r="ED328" i="95"/>
  <c r="DY328" i="95"/>
  <c r="EB328" i="95"/>
  <c r="EF328" i="95"/>
  <c r="EE328" i="95"/>
  <c r="DW328" i="95"/>
  <c r="DZ328" i="95"/>
  <c r="EC328" i="95"/>
  <c r="EA328" i="95"/>
  <c r="DV328" i="95"/>
  <c r="DX328" i="95"/>
  <c r="EF331" i="95"/>
  <c r="DZ331" i="95"/>
  <c r="EA331" i="95"/>
  <c r="DX331" i="95"/>
  <c r="DV331" i="95"/>
  <c r="EE331" i="95"/>
  <c r="EB331" i="95"/>
  <c r="ED331" i="95"/>
  <c r="DW331" i="95"/>
  <c r="DY331" i="95"/>
  <c r="EC331" i="95"/>
  <c r="U3" i="1"/>
  <c r="T3" i="95"/>
  <c r="T268" i="95" s="1"/>
  <c r="T71" i="1"/>
  <c r="T158" i="36"/>
  <c r="T169" i="36"/>
  <c r="V112" i="36"/>
  <c r="V113" i="36"/>
  <c r="V114" i="36" s="1"/>
  <c r="V115" i="36" s="1"/>
  <c r="V146" i="36" s="1"/>
  <c r="U140" i="36"/>
  <c r="U141" i="36" s="1"/>
  <c r="U147" i="36" s="1"/>
  <c r="U148" i="36" s="1"/>
  <c r="V99" i="36"/>
  <c r="V138" i="36"/>
  <c r="V139" i="36" s="1"/>
  <c r="W27" i="36"/>
  <c r="W28" i="36" s="1"/>
  <c r="W98" i="36"/>
  <c r="W72" i="36"/>
  <c r="W73" i="36" s="1"/>
  <c r="W29" i="36"/>
  <c r="W100" i="36"/>
  <c r="W74" i="36"/>
  <c r="V67" i="36"/>
  <c r="V69" i="36" s="1"/>
  <c r="V92" i="36"/>
  <c r="V93" i="36" s="1"/>
  <c r="V95" i="36" s="1"/>
  <c r="V46" i="36"/>
  <c r="Y38" i="74"/>
  <c r="U7" i="36" s="1"/>
  <c r="Y45" i="74"/>
  <c r="U10" i="36" s="1"/>
  <c r="Z42" i="74"/>
  <c r="Z30" i="74"/>
  <c r="Z4" i="74"/>
  <c r="Z41" i="74"/>
  <c r="Z44" i="74"/>
  <c r="Z36" i="74"/>
  <c r="Z38" i="74" s="1"/>
  <c r="V7" i="36" s="1"/>
  <c r="Z31" i="74"/>
  <c r="AA3" i="74"/>
  <c r="AA37" i="74" s="1"/>
  <c r="W45" i="36"/>
  <c r="W55" i="36" s="1"/>
  <c r="W18" i="36"/>
  <c r="W19" i="36" s="1"/>
  <c r="W47" i="36"/>
  <c r="W20" i="36"/>
  <c r="W66" i="36" s="1"/>
  <c r="Z43" i="74"/>
  <c r="BE41" i="21"/>
  <c r="BE48" i="21"/>
  <c r="BE15" i="21"/>
  <c r="BE24" i="21"/>
  <c r="BE42" i="21"/>
  <c r="BE31" i="21"/>
  <c r="BE22" i="21"/>
  <c r="BE26" i="21"/>
  <c r="BE10" i="21"/>
  <c r="BE44" i="21"/>
  <c r="BE16" i="21"/>
  <c r="BE23" i="21"/>
  <c r="BE27" i="21"/>
  <c r="BE29" i="21"/>
  <c r="I41" i="64"/>
  <c r="I41" i="66"/>
  <c r="F79" i="21"/>
  <c r="J79" i="21"/>
  <c r="N79" i="21"/>
  <c r="R79" i="21"/>
  <c r="V79" i="21"/>
  <c r="Z79" i="21"/>
  <c r="AD79" i="21"/>
  <c r="AH79" i="21"/>
  <c r="AL79" i="21"/>
  <c r="BE67" i="21"/>
  <c r="AN79" i="21"/>
  <c r="X79" i="21"/>
  <c r="I39" i="66"/>
  <c r="I39" i="64"/>
  <c r="BE28" i="21"/>
  <c r="BE66" i="21"/>
  <c r="X5" i="36"/>
  <c r="X153" i="36" s="1"/>
  <c r="AA5" i="74"/>
  <c r="E54" i="59"/>
  <c r="G54" i="59" s="1"/>
  <c r="M10" i="65"/>
  <c r="O10" i="65" s="1"/>
  <c r="D32" i="66"/>
  <c r="D39" i="66" s="1"/>
  <c r="E32" i="58"/>
  <c r="E36" i="58" s="1"/>
  <c r="D39" i="64"/>
  <c r="D40" i="64"/>
  <c r="D38" i="64"/>
  <c r="D36" i="64"/>
  <c r="D35" i="64"/>
  <c r="D34" i="64"/>
  <c r="D37" i="64"/>
  <c r="N14" i="64"/>
  <c r="O14" i="64" s="1"/>
  <c r="P14" i="64" s="1"/>
  <c r="Q14" i="64" s="1"/>
  <c r="R14" i="64" s="1"/>
  <c r="BE14" i="21"/>
  <c r="BE9" i="21"/>
  <c r="G33" i="51"/>
  <c r="G39" i="51" s="1"/>
  <c r="L33" i="51"/>
  <c r="L39" i="51" s="1"/>
  <c r="I33" i="51"/>
  <c r="I39" i="51" s="1"/>
  <c r="M33" i="51"/>
  <c r="M39" i="51" s="1"/>
  <c r="N33" i="51"/>
  <c r="N39" i="51" s="1"/>
  <c r="K33" i="51"/>
  <c r="K39" i="51" s="1"/>
  <c r="H33" i="51"/>
  <c r="H39" i="51" s="1"/>
  <c r="E39" i="51"/>
  <c r="J39" i="51"/>
  <c r="D39" i="51"/>
  <c r="F39" i="51"/>
  <c r="C27" i="51"/>
  <c r="C28" i="51" s="1"/>
  <c r="M28" i="51"/>
  <c r="E28" i="51"/>
  <c r="L28" i="51"/>
  <c r="H27" i="51"/>
  <c r="H28" i="51" s="1"/>
  <c r="K28" i="51"/>
  <c r="I28" i="51"/>
  <c r="D28" i="51"/>
  <c r="G27" i="51"/>
  <c r="G28" i="51" s="1"/>
  <c r="N28" i="51"/>
  <c r="J28" i="51"/>
  <c r="F28" i="51"/>
  <c r="C39" i="51"/>
  <c r="C55" i="1"/>
  <c r="O18" i="58" s="1"/>
  <c r="O19" i="58" s="1"/>
  <c r="C85" i="1"/>
  <c r="W4" i="36"/>
  <c r="X3" i="36"/>
  <c r="X151" i="36" s="1"/>
  <c r="X152" i="36" s="1"/>
  <c r="D7" i="1"/>
  <c r="C79" i="21"/>
  <c r="P79" i="21"/>
  <c r="AB79" i="21"/>
  <c r="AJ79" i="21"/>
  <c r="AR79" i="21"/>
  <c r="AZ79" i="21"/>
  <c r="L79" i="21"/>
  <c r="T79" i="21"/>
  <c r="AF79" i="21"/>
  <c r="AV79" i="21"/>
  <c r="AP79" i="21"/>
  <c r="AT79" i="21"/>
  <c r="AX79" i="21"/>
  <c r="H79" i="21"/>
  <c r="E72" i="21"/>
  <c r="BB79" i="21"/>
  <c r="BA79" i="21"/>
  <c r="AW79" i="21"/>
  <c r="AS79" i="21"/>
  <c r="AO79" i="21"/>
  <c r="AK79" i="21"/>
  <c r="AG79" i="21"/>
  <c r="AC79" i="21"/>
  <c r="Y79" i="21"/>
  <c r="U79" i="21"/>
  <c r="Q79" i="21"/>
  <c r="M79" i="21"/>
  <c r="I79" i="21"/>
  <c r="D79" i="21"/>
  <c r="E77" i="21"/>
  <c r="BD72" i="21"/>
  <c r="BF72" i="21" s="1"/>
  <c r="BF76" i="21"/>
  <c r="BF67" i="21"/>
  <c r="BF66" i="21"/>
  <c r="BF290" i="21"/>
  <c r="BF61" i="21"/>
  <c r="E63" i="21"/>
  <c r="BF75" i="21"/>
  <c r="BF42" i="21"/>
  <c r="BD77" i="21"/>
  <c r="BF62" i="21"/>
  <c r="BD63" i="21"/>
  <c r="BF23" i="21"/>
  <c r="BD53" i="21"/>
  <c r="BF43" i="21"/>
  <c r="BF49" i="21"/>
  <c r="BE236" i="21"/>
  <c r="BE240" i="21" s="1"/>
  <c r="BE260" i="21" s="1"/>
  <c r="BE484" i="21" s="1"/>
  <c r="BE290" i="21"/>
  <c r="BF52" i="21"/>
  <c r="BF236" i="21"/>
  <c r="BF240" i="21" s="1"/>
  <c r="BF260" i="21" s="1"/>
  <c r="BF484" i="21" s="1"/>
  <c r="BD50" i="21"/>
  <c r="BF28" i="21"/>
  <c r="BC290" i="21"/>
  <c r="BF41" i="21"/>
  <c r="BF29" i="21"/>
  <c r="BF22" i="21"/>
  <c r="BB236" i="21"/>
  <c r="BB240" i="21" s="1"/>
  <c r="BB260" i="21" s="1"/>
  <c r="BB484" i="21" s="1"/>
  <c r="BF17" i="21"/>
  <c r="E11" i="21"/>
  <c r="E18" i="21"/>
  <c r="BF44" i="21"/>
  <c r="BD290" i="21"/>
  <c r="BF21" i="21"/>
  <c r="BF48" i="21"/>
  <c r="BF27" i="21"/>
  <c r="BD236" i="21"/>
  <c r="BD240" i="21" s="1"/>
  <c r="BD260" i="21" s="1"/>
  <c r="BD484" i="21" s="1"/>
  <c r="BF9" i="21"/>
  <c r="BF24" i="21"/>
  <c r="BF30" i="21"/>
  <c r="BF26" i="21"/>
  <c r="BB290" i="21"/>
  <c r="BF14" i="21"/>
  <c r="BF16" i="21"/>
  <c r="BF25" i="21"/>
  <c r="BF31" i="21"/>
  <c r="BD45" i="21"/>
  <c r="BD18" i="21"/>
  <c r="BF15" i="21"/>
  <c r="BD32" i="21"/>
  <c r="BE32" i="21" s="1"/>
  <c r="BB55" i="21"/>
  <c r="BC55" i="21"/>
  <c r="BC81" i="21" s="1"/>
  <c r="BC236" i="21"/>
  <c r="BC240" i="21" s="1"/>
  <c r="C55" i="21"/>
  <c r="BD11" i="21"/>
  <c r="H55" i="21"/>
  <c r="L55" i="21"/>
  <c r="P55" i="21"/>
  <c r="T55" i="21"/>
  <c r="X55" i="21"/>
  <c r="X81" i="21" s="1"/>
  <c r="AB55" i="21"/>
  <c r="AF55" i="21"/>
  <c r="AJ55" i="21"/>
  <c r="AN55" i="21"/>
  <c r="AN81" i="21" s="1"/>
  <c r="AR55" i="21"/>
  <c r="AV55" i="21"/>
  <c r="AZ55" i="21"/>
  <c r="E32" i="21"/>
  <c r="G55" i="21"/>
  <c r="G81" i="21" s="1"/>
  <c r="K55" i="21"/>
  <c r="K81" i="21" s="1"/>
  <c r="O55" i="21"/>
  <c r="O81" i="21" s="1"/>
  <c r="S55" i="21"/>
  <c r="S81" i="21" s="1"/>
  <c r="W55" i="21"/>
  <c r="W81" i="21" s="1"/>
  <c r="AA55" i="21"/>
  <c r="AA81" i="21" s="1"/>
  <c r="AE55" i="21"/>
  <c r="AE81" i="21" s="1"/>
  <c r="AI55" i="21"/>
  <c r="AI81" i="21" s="1"/>
  <c r="AM55" i="21"/>
  <c r="AM81" i="21" s="1"/>
  <c r="AQ55" i="21"/>
  <c r="AQ81" i="21" s="1"/>
  <c r="AU55" i="21"/>
  <c r="AU81" i="21" s="1"/>
  <c r="AY55" i="21"/>
  <c r="AY81" i="21" s="1"/>
  <c r="I55" i="21"/>
  <c r="M55" i="21"/>
  <c r="Q55" i="21"/>
  <c r="U55" i="21"/>
  <c r="Y55" i="21"/>
  <c r="AC55" i="21"/>
  <c r="AG55" i="21"/>
  <c r="AK55" i="21"/>
  <c r="AO55" i="21"/>
  <c r="AS55" i="21"/>
  <c r="AW55" i="21"/>
  <c r="BA55" i="21"/>
  <c r="E45" i="21"/>
  <c r="F55" i="21"/>
  <c r="F81" i="21" s="1"/>
  <c r="J55" i="21"/>
  <c r="N55" i="21"/>
  <c r="N81" i="21" s="1"/>
  <c r="R55" i="21"/>
  <c r="R81" i="21" s="1"/>
  <c r="V55" i="21"/>
  <c r="V81" i="21" s="1"/>
  <c r="Z55" i="21"/>
  <c r="AD55" i="21"/>
  <c r="AD81" i="21" s="1"/>
  <c r="AH55" i="21"/>
  <c r="AH81" i="21" s="1"/>
  <c r="AL55" i="21"/>
  <c r="AL81" i="21" s="1"/>
  <c r="AP55" i="21"/>
  <c r="AT55" i="21"/>
  <c r="AX55" i="21"/>
  <c r="E53" i="21"/>
  <c r="E50" i="21"/>
  <c r="D55" i="21"/>
  <c r="E236" i="21"/>
  <c r="E240" i="21" s="1"/>
  <c r="E260" i="21" s="1"/>
  <c r="E484" i="21" s="1"/>
  <c r="I227" i="21"/>
  <c r="I236" i="21" s="1"/>
  <c r="I240" i="21" s="1"/>
  <c r="I260" i="21" s="1"/>
  <c r="I484" i="21" s="1"/>
  <c r="O290" i="21"/>
  <c r="W290" i="21"/>
  <c r="AI290" i="21"/>
  <c r="AU290" i="21"/>
  <c r="G290" i="21"/>
  <c r="S290" i="21"/>
  <c r="AE290" i="21"/>
  <c r="AQ290" i="21"/>
  <c r="C290" i="21"/>
  <c r="K290" i="21"/>
  <c r="AA290" i="21"/>
  <c r="AM290" i="21"/>
  <c r="AY290" i="21"/>
  <c r="D290" i="21"/>
  <c r="H290" i="21"/>
  <c r="L290" i="21"/>
  <c r="P290" i="21"/>
  <c r="T290" i="21"/>
  <c r="X290" i="21"/>
  <c r="F236" i="21"/>
  <c r="F240" i="21" s="1"/>
  <c r="F260" i="21" s="1"/>
  <c r="F484" i="21" s="1"/>
  <c r="AF290" i="21"/>
  <c r="AN290" i="21"/>
  <c r="AR290" i="21"/>
  <c r="AZ290" i="21"/>
  <c r="Y227" i="21"/>
  <c r="Y236" i="21" s="1"/>
  <c r="Y240" i="21" s="1"/>
  <c r="Y260" i="21" s="1"/>
  <c r="Y484" i="21" s="1"/>
  <c r="E290" i="21"/>
  <c r="I290" i="21"/>
  <c r="M290" i="21"/>
  <c r="Q290" i="21"/>
  <c r="AB290" i="21"/>
  <c r="AJ290" i="21"/>
  <c r="AV290" i="21"/>
  <c r="AO227" i="21"/>
  <c r="AO236" i="21" s="1"/>
  <c r="AO240" i="21" s="1"/>
  <c r="AO260" i="21" s="1"/>
  <c r="AO484" i="21" s="1"/>
  <c r="F290" i="21"/>
  <c r="J290" i="21"/>
  <c r="N290" i="21"/>
  <c r="U290" i="21"/>
  <c r="Y290" i="21"/>
  <c r="AC290" i="21"/>
  <c r="AG290" i="21"/>
  <c r="AK290" i="21"/>
  <c r="AO290" i="21"/>
  <c r="AS290" i="21"/>
  <c r="AW290" i="21"/>
  <c r="BA290" i="21"/>
  <c r="R290" i="21"/>
  <c r="V290" i="21"/>
  <c r="Z290" i="21"/>
  <c r="AD290" i="21"/>
  <c r="AH290" i="21"/>
  <c r="AL290" i="21"/>
  <c r="AP290" i="21"/>
  <c r="AT290" i="21"/>
  <c r="AX290" i="21"/>
  <c r="D312" i="21"/>
  <c r="D308" i="21"/>
  <c r="D311" i="21"/>
  <c r="D310" i="21"/>
  <c r="D304" i="21"/>
  <c r="D307" i="21"/>
  <c r="D309" i="21"/>
  <c r="D306" i="21"/>
  <c r="D305" i="21"/>
  <c r="D300" i="21"/>
  <c r="D303" i="21"/>
  <c r="D302" i="21"/>
  <c r="D301" i="21"/>
  <c r="D299" i="21"/>
  <c r="E311" i="21"/>
  <c r="E310" i="21"/>
  <c r="E309" i="21"/>
  <c r="E307" i="21"/>
  <c r="E312" i="21"/>
  <c r="E306" i="21"/>
  <c r="E308" i="21"/>
  <c r="E305" i="21"/>
  <c r="E303" i="21"/>
  <c r="E299" i="21"/>
  <c r="E302" i="21"/>
  <c r="E301" i="21"/>
  <c r="E304" i="21"/>
  <c r="E300" i="21"/>
  <c r="M227" i="21"/>
  <c r="M236" i="21" s="1"/>
  <c r="M240" i="21" s="1"/>
  <c r="M260" i="21" s="1"/>
  <c r="M484" i="21" s="1"/>
  <c r="AC227" i="21"/>
  <c r="AC236" i="21" s="1"/>
  <c r="AC240" i="21" s="1"/>
  <c r="AC260" i="21" s="1"/>
  <c r="AC484" i="21" s="1"/>
  <c r="AS227" i="21"/>
  <c r="AS236" i="21" s="1"/>
  <c r="AS240" i="21" s="1"/>
  <c r="AS260" i="21" s="1"/>
  <c r="AS484" i="21" s="1"/>
  <c r="C236" i="21"/>
  <c r="C240" i="21" s="1"/>
  <c r="C260" i="21" s="1"/>
  <c r="C484" i="21" s="1"/>
  <c r="G236" i="21"/>
  <c r="G240" i="21" s="1"/>
  <c r="G260" i="21" s="1"/>
  <c r="G484" i="21" s="1"/>
  <c r="Q227" i="21"/>
  <c r="Q236" i="21" s="1"/>
  <c r="Q240" i="21" s="1"/>
  <c r="Q260" i="21" s="1"/>
  <c r="Q484" i="21" s="1"/>
  <c r="AG227" i="21"/>
  <c r="AG236" i="21" s="1"/>
  <c r="AG240" i="21" s="1"/>
  <c r="AG260" i="21" s="1"/>
  <c r="AG484" i="21" s="1"/>
  <c r="AW227" i="21"/>
  <c r="AW236" i="21" s="1"/>
  <c r="AW240" i="21" s="1"/>
  <c r="AW260" i="21" s="1"/>
  <c r="AW484" i="21" s="1"/>
  <c r="D236" i="21"/>
  <c r="D240" i="21" s="1"/>
  <c r="D260" i="21" s="1"/>
  <c r="D484" i="21" s="1"/>
  <c r="C309" i="21"/>
  <c r="C312" i="21"/>
  <c r="C311" i="21"/>
  <c r="C305" i="21"/>
  <c r="C304" i="21"/>
  <c r="C307" i="21"/>
  <c r="C310" i="21"/>
  <c r="C308" i="21"/>
  <c r="C301" i="21"/>
  <c r="C306" i="21"/>
  <c r="C300" i="21"/>
  <c r="C303" i="21"/>
  <c r="C299" i="21"/>
  <c r="C302" i="21"/>
  <c r="U227" i="21"/>
  <c r="U236" i="21" s="1"/>
  <c r="U240" i="21" s="1"/>
  <c r="U260" i="21" s="1"/>
  <c r="U484" i="21" s="1"/>
  <c r="AK227" i="21"/>
  <c r="AK236" i="21" s="1"/>
  <c r="AK240" i="21" s="1"/>
  <c r="AK260" i="21" s="1"/>
  <c r="AK484" i="21" s="1"/>
  <c r="BA227" i="21"/>
  <c r="BA236" i="21" s="1"/>
  <c r="BA240" i="21" s="1"/>
  <c r="BA260" i="21" s="1"/>
  <c r="BA484" i="21" s="1"/>
  <c r="J227" i="21"/>
  <c r="J236" i="21" s="1"/>
  <c r="J240" i="21" s="1"/>
  <c r="J260" i="21" s="1"/>
  <c r="J484" i="21" s="1"/>
  <c r="N227" i="21"/>
  <c r="N236" i="21" s="1"/>
  <c r="N240" i="21" s="1"/>
  <c r="N260" i="21" s="1"/>
  <c r="N484" i="21" s="1"/>
  <c r="R227" i="21"/>
  <c r="R236" i="21" s="1"/>
  <c r="R240" i="21" s="1"/>
  <c r="R260" i="21" s="1"/>
  <c r="R484" i="21" s="1"/>
  <c r="V227" i="21"/>
  <c r="V236" i="21" s="1"/>
  <c r="V240" i="21" s="1"/>
  <c r="V260" i="21" s="1"/>
  <c r="V484" i="21" s="1"/>
  <c r="Z227" i="21"/>
  <c r="Z236" i="21" s="1"/>
  <c r="Z240" i="21" s="1"/>
  <c r="Z260" i="21" s="1"/>
  <c r="Z484" i="21" s="1"/>
  <c r="AD227" i="21"/>
  <c r="AD236" i="21" s="1"/>
  <c r="AD240" i="21" s="1"/>
  <c r="AD260" i="21" s="1"/>
  <c r="AD484" i="21" s="1"/>
  <c r="AH227" i="21"/>
  <c r="AH236" i="21" s="1"/>
  <c r="AH240" i="21" s="1"/>
  <c r="AH260" i="21" s="1"/>
  <c r="AH484" i="21" s="1"/>
  <c r="AL227" i="21"/>
  <c r="AL236" i="21" s="1"/>
  <c r="AL240" i="21" s="1"/>
  <c r="AL260" i="21" s="1"/>
  <c r="AL484" i="21" s="1"/>
  <c r="AP227" i="21"/>
  <c r="AP236" i="21" s="1"/>
  <c r="AP240" i="21" s="1"/>
  <c r="AP260" i="21" s="1"/>
  <c r="AP484" i="21" s="1"/>
  <c r="AT227" i="21"/>
  <c r="AT236" i="21" s="1"/>
  <c r="AT240" i="21" s="1"/>
  <c r="AT260" i="21" s="1"/>
  <c r="AT484" i="21" s="1"/>
  <c r="AX227" i="21"/>
  <c r="AX236" i="21" s="1"/>
  <c r="AX240" i="21" s="1"/>
  <c r="AX260" i="21" s="1"/>
  <c r="AX484" i="21" s="1"/>
  <c r="B318" i="21" a="1"/>
  <c r="K227" i="21"/>
  <c r="K236" i="21" s="1"/>
  <c r="K240" i="21" s="1"/>
  <c r="K260" i="21" s="1"/>
  <c r="K484" i="21" s="1"/>
  <c r="O227" i="21"/>
  <c r="O236" i="21" s="1"/>
  <c r="O240" i="21" s="1"/>
  <c r="O260" i="21" s="1"/>
  <c r="O484" i="21" s="1"/>
  <c r="S227" i="21"/>
  <c r="S236" i="21" s="1"/>
  <c r="S240" i="21" s="1"/>
  <c r="S260" i="21" s="1"/>
  <c r="S484" i="21" s="1"/>
  <c r="W227" i="21"/>
  <c r="W236" i="21" s="1"/>
  <c r="W240" i="21" s="1"/>
  <c r="W260" i="21" s="1"/>
  <c r="W484" i="21" s="1"/>
  <c r="AA227" i="21"/>
  <c r="AA236" i="21" s="1"/>
  <c r="AA240" i="21" s="1"/>
  <c r="AA260" i="21" s="1"/>
  <c r="AA484" i="21" s="1"/>
  <c r="AE227" i="21"/>
  <c r="AE236" i="21" s="1"/>
  <c r="AE240" i="21" s="1"/>
  <c r="AE260" i="21" s="1"/>
  <c r="AE484" i="21" s="1"/>
  <c r="AI227" i="21"/>
  <c r="AI236" i="21" s="1"/>
  <c r="AI240" i="21" s="1"/>
  <c r="AI260" i="21" s="1"/>
  <c r="AI484" i="21" s="1"/>
  <c r="AM227" i="21"/>
  <c r="AM236" i="21" s="1"/>
  <c r="AM240" i="21" s="1"/>
  <c r="AM260" i="21" s="1"/>
  <c r="AM484" i="21" s="1"/>
  <c r="AQ227" i="21"/>
  <c r="AQ236" i="21" s="1"/>
  <c r="AQ240" i="21" s="1"/>
  <c r="AQ260" i="21" s="1"/>
  <c r="AQ484" i="21" s="1"/>
  <c r="AU227" i="21"/>
  <c r="AU236" i="21" s="1"/>
  <c r="AU240" i="21" s="1"/>
  <c r="AU260" i="21" s="1"/>
  <c r="AU484" i="21" s="1"/>
  <c r="AY227" i="21"/>
  <c r="AY236" i="21" s="1"/>
  <c r="AY240" i="21" s="1"/>
  <c r="AY260" i="21" s="1"/>
  <c r="AY484" i="21" s="1"/>
  <c r="H227" i="21"/>
  <c r="H236" i="21" s="1"/>
  <c r="H240" i="21" s="1"/>
  <c r="H260" i="21" s="1"/>
  <c r="H484" i="21" s="1"/>
  <c r="L227" i="21"/>
  <c r="L236" i="21" s="1"/>
  <c r="L240" i="21" s="1"/>
  <c r="L260" i="21" s="1"/>
  <c r="L484" i="21" s="1"/>
  <c r="P227" i="21"/>
  <c r="P236" i="21" s="1"/>
  <c r="P240" i="21" s="1"/>
  <c r="P260" i="21" s="1"/>
  <c r="P484" i="21" s="1"/>
  <c r="T227" i="21"/>
  <c r="T236" i="21" s="1"/>
  <c r="T240" i="21" s="1"/>
  <c r="T260" i="21" s="1"/>
  <c r="T484" i="21" s="1"/>
  <c r="X227" i="21"/>
  <c r="X236" i="21" s="1"/>
  <c r="X240" i="21" s="1"/>
  <c r="X260" i="21" s="1"/>
  <c r="X484" i="21" s="1"/>
  <c r="AB227" i="21"/>
  <c r="AB236" i="21" s="1"/>
  <c r="AB240" i="21" s="1"/>
  <c r="AB260" i="21" s="1"/>
  <c r="AB484" i="21" s="1"/>
  <c r="AF227" i="21"/>
  <c r="AF236" i="21" s="1"/>
  <c r="AF240" i="21" s="1"/>
  <c r="AF260" i="21" s="1"/>
  <c r="AF484" i="21" s="1"/>
  <c r="AJ227" i="21"/>
  <c r="AJ236" i="21" s="1"/>
  <c r="AJ240" i="21" s="1"/>
  <c r="AJ260" i="21" s="1"/>
  <c r="AJ484" i="21" s="1"/>
  <c r="AN227" i="21"/>
  <c r="AN236" i="21" s="1"/>
  <c r="AN240" i="21" s="1"/>
  <c r="AN260" i="21" s="1"/>
  <c r="AN484" i="21" s="1"/>
  <c r="AR227" i="21"/>
  <c r="AR236" i="21" s="1"/>
  <c r="AR240" i="21" s="1"/>
  <c r="AR260" i="21" s="1"/>
  <c r="AR484" i="21" s="1"/>
  <c r="AV227" i="21"/>
  <c r="AV236" i="21" s="1"/>
  <c r="AV240" i="21" s="1"/>
  <c r="AV260" i="21" s="1"/>
  <c r="AV484" i="21" s="1"/>
  <c r="AZ227" i="21"/>
  <c r="AZ236" i="21" s="1"/>
  <c r="AZ240" i="21" s="1"/>
  <c r="AZ260" i="21" s="1"/>
  <c r="AZ484" i="21" s="1"/>
  <c r="V3" i="1" l="1"/>
  <c r="U3" i="95"/>
  <c r="U268" i="95" s="1"/>
  <c r="U71" i="1"/>
  <c r="U158" i="36"/>
  <c r="U169" i="36"/>
  <c r="W112" i="36"/>
  <c r="W113" i="36"/>
  <c r="W114" i="36" s="1"/>
  <c r="W115" i="36" s="1"/>
  <c r="W146" i="36" s="1"/>
  <c r="V140" i="36"/>
  <c r="V141" i="36" s="1"/>
  <c r="V147" i="36" s="1"/>
  <c r="V148" i="36" s="1"/>
  <c r="W99" i="36"/>
  <c r="W138" i="36"/>
  <c r="W139" i="36" s="1"/>
  <c r="X27" i="36"/>
  <c r="X28" i="36" s="1"/>
  <c r="X98" i="36"/>
  <c r="X72" i="36"/>
  <c r="X73" i="36" s="1"/>
  <c r="X29" i="36"/>
  <c r="X100" i="36"/>
  <c r="X74" i="36"/>
  <c r="W67" i="36"/>
  <c r="W69" i="36" s="1"/>
  <c r="W92" i="36"/>
  <c r="W93" i="36" s="1"/>
  <c r="W95" i="36" s="1"/>
  <c r="W46" i="36"/>
  <c r="AA43" i="74"/>
  <c r="AA4" i="74"/>
  <c r="AA31" i="74"/>
  <c r="AA30" i="74"/>
  <c r="AA44" i="74"/>
  <c r="AA36" i="74"/>
  <c r="AA38" i="74" s="1"/>
  <c r="W7" i="36" s="1"/>
  <c r="AA42" i="74"/>
  <c r="AA41" i="74"/>
  <c r="Z45" i="74"/>
  <c r="V10" i="36" s="1"/>
  <c r="AB3" i="74"/>
  <c r="AB42" i="74" s="1"/>
  <c r="X45" i="36"/>
  <c r="X55" i="36" s="1"/>
  <c r="X18" i="36"/>
  <c r="X19" i="36" s="1"/>
  <c r="X47" i="36"/>
  <c r="X20" i="36"/>
  <c r="X66" i="36" s="1"/>
  <c r="AP81" i="21"/>
  <c r="BE63" i="21"/>
  <c r="Z81" i="21"/>
  <c r="I45" i="64"/>
  <c r="J39" i="64" s="1"/>
  <c r="K39" i="64"/>
  <c r="I45" i="66"/>
  <c r="K39" i="66"/>
  <c r="K41" i="66"/>
  <c r="BE72" i="21"/>
  <c r="BE50" i="21"/>
  <c r="J81" i="21"/>
  <c r="BE45" i="21"/>
  <c r="BE77" i="21"/>
  <c r="I81" i="21"/>
  <c r="Y81" i="21"/>
  <c r="AO81" i="21"/>
  <c r="AT81" i="21"/>
  <c r="T81" i="21"/>
  <c r="AJ81" i="21"/>
  <c r="J41" i="64"/>
  <c r="K41" i="64"/>
  <c r="Y5" i="36"/>
  <c r="Y153" i="36" s="1"/>
  <c r="AB5" i="74"/>
  <c r="D35" i="66"/>
  <c r="N14" i="66"/>
  <c r="O14" i="66" s="1"/>
  <c r="P14" i="66" s="1"/>
  <c r="Q14" i="66" s="1"/>
  <c r="R14" i="66" s="1"/>
  <c r="D36" i="66"/>
  <c r="D37" i="66"/>
  <c r="D34" i="66"/>
  <c r="D40" i="66"/>
  <c r="D38" i="66"/>
  <c r="E40" i="58"/>
  <c r="P14" i="58"/>
  <c r="Q14" i="58" s="1"/>
  <c r="R14" i="58" s="1"/>
  <c r="S14" i="58" s="1"/>
  <c r="T14" i="58" s="1"/>
  <c r="E38" i="58"/>
  <c r="E34" i="58"/>
  <c r="E39" i="58"/>
  <c r="E35" i="58"/>
  <c r="E37" i="58"/>
  <c r="BE18" i="21"/>
  <c r="BE11" i="21"/>
  <c r="C41" i="51"/>
  <c r="C45" i="51" s="1"/>
  <c r="C48" i="51" s="1"/>
  <c r="C50" i="51" s="1"/>
  <c r="G41" i="51"/>
  <c r="G45" i="51" s="1"/>
  <c r="G48" i="51" s="1"/>
  <c r="G50" i="51" s="1"/>
  <c r="G61" i="51" s="1"/>
  <c r="H41" i="51"/>
  <c r="H45" i="51" s="1"/>
  <c r="H48" i="51" s="1"/>
  <c r="H50" i="51" s="1"/>
  <c r="H61" i="51" s="1"/>
  <c r="L41" i="51"/>
  <c r="L45" i="51" s="1"/>
  <c r="L48" i="51" s="1"/>
  <c r="L50" i="51" s="1"/>
  <c r="L63" i="51" s="1"/>
  <c r="F41" i="51"/>
  <c r="F45" i="51" s="1"/>
  <c r="F48" i="51" s="1"/>
  <c r="F50" i="51" s="1"/>
  <c r="F61" i="51" s="1"/>
  <c r="K41" i="51"/>
  <c r="K45" i="51" s="1"/>
  <c r="K48" i="51" s="1"/>
  <c r="K50" i="51" s="1"/>
  <c r="K63" i="51" s="1"/>
  <c r="E41" i="51"/>
  <c r="E45" i="51" s="1"/>
  <c r="E48" i="51" s="1"/>
  <c r="E50" i="51" s="1"/>
  <c r="E61" i="51" s="1"/>
  <c r="N41" i="51"/>
  <c r="N45" i="51" s="1"/>
  <c r="N48" i="51" s="1"/>
  <c r="N50" i="51" s="1"/>
  <c r="N63" i="51" s="1"/>
  <c r="I41" i="51"/>
  <c r="I45" i="51" s="1"/>
  <c r="I48" i="51" s="1"/>
  <c r="I50" i="51" s="1"/>
  <c r="I63" i="51" s="1"/>
  <c r="J41" i="51"/>
  <c r="J45" i="51" s="1"/>
  <c r="J48" i="51" s="1"/>
  <c r="J50" i="51" s="1"/>
  <c r="J63" i="51" s="1"/>
  <c r="D41" i="51"/>
  <c r="D45" i="51" s="1"/>
  <c r="D48" i="51" s="1"/>
  <c r="D50" i="51" s="1"/>
  <c r="D61" i="51" s="1"/>
  <c r="M41" i="51"/>
  <c r="M45" i="51" s="1"/>
  <c r="M48" i="51" s="1"/>
  <c r="M50" i="51" s="1"/>
  <c r="M63" i="51" s="1"/>
  <c r="BF53" i="21"/>
  <c r="BE53" i="21"/>
  <c r="C57" i="1"/>
  <c r="C59" i="1"/>
  <c r="O20" i="58" s="1"/>
  <c r="X4" i="36"/>
  <c r="Y3" i="36"/>
  <c r="Y151" i="36" s="1"/>
  <c r="Y152" i="36" s="1"/>
  <c r="E5" i="1"/>
  <c r="E4" i="1"/>
  <c r="E6" i="1"/>
  <c r="AC81" i="21"/>
  <c r="L81" i="21"/>
  <c r="BD79" i="21"/>
  <c r="Q81" i="21"/>
  <c r="AG81" i="21"/>
  <c r="AW81" i="21"/>
  <c r="H81" i="21"/>
  <c r="AV81" i="21"/>
  <c r="AZ81" i="21"/>
  <c r="P81" i="21"/>
  <c r="BB81" i="21"/>
  <c r="M81" i="21"/>
  <c r="AS81" i="21"/>
  <c r="AB81" i="21"/>
  <c r="U81" i="21"/>
  <c r="AK81" i="21"/>
  <c r="BA81" i="21"/>
  <c r="AX81" i="21"/>
  <c r="AF81" i="21"/>
  <c r="AR81" i="21"/>
  <c r="E79" i="21"/>
  <c r="BF77" i="21"/>
  <c r="BF63" i="21"/>
  <c r="BF313" i="21"/>
  <c r="BB313" i="21"/>
  <c r="BF50" i="21"/>
  <c r="BF11" i="21"/>
  <c r="BE313" i="21"/>
  <c r="BF45" i="21"/>
  <c r="BF18" i="21"/>
  <c r="BD313" i="21"/>
  <c r="BF32" i="21"/>
  <c r="BD55" i="21"/>
  <c r="BC313" i="21"/>
  <c r="BC260" i="21"/>
  <c r="BC484" i="21" s="1"/>
  <c r="E55" i="21"/>
  <c r="E313" i="21"/>
  <c r="B477" i="21"/>
  <c r="B473" i="21"/>
  <c r="B469" i="21"/>
  <c r="B465" i="21"/>
  <c r="B461" i="21"/>
  <c r="B457" i="21"/>
  <c r="B453" i="21"/>
  <c r="B449" i="21"/>
  <c r="B445" i="21"/>
  <c r="B441" i="21"/>
  <c r="B437" i="21"/>
  <c r="B433" i="21"/>
  <c r="B429" i="21"/>
  <c r="B425" i="21"/>
  <c r="B421" i="21"/>
  <c r="B417" i="21"/>
  <c r="B413" i="21"/>
  <c r="B409" i="21"/>
  <c r="B405" i="21"/>
  <c r="B401" i="21"/>
  <c r="B397" i="21"/>
  <c r="B393" i="21"/>
  <c r="B389" i="21"/>
  <c r="B385" i="21"/>
  <c r="B381" i="21"/>
  <c r="B377" i="21"/>
  <c r="B373" i="21"/>
  <c r="B369" i="21"/>
  <c r="B365" i="21"/>
  <c r="B361" i="21"/>
  <c r="B357" i="21"/>
  <c r="B353" i="21"/>
  <c r="B349" i="21"/>
  <c r="B345" i="21"/>
  <c r="B341" i="21"/>
  <c r="B337" i="21"/>
  <c r="B333" i="21"/>
  <c r="B329" i="21"/>
  <c r="B325" i="21"/>
  <c r="B321" i="21"/>
  <c r="B480" i="21"/>
  <c r="B476" i="21"/>
  <c r="B472" i="21"/>
  <c r="B468" i="21"/>
  <c r="B464" i="21"/>
  <c r="B460" i="21"/>
  <c r="B456" i="21"/>
  <c r="B452" i="21"/>
  <c r="B448" i="21"/>
  <c r="B444" i="21"/>
  <c r="B440" i="21"/>
  <c r="B436" i="21"/>
  <c r="B432" i="21"/>
  <c r="B428" i="21"/>
  <c r="B424" i="21"/>
  <c r="B420" i="21"/>
  <c r="B416" i="21"/>
  <c r="B412" i="21"/>
  <c r="B408" i="21"/>
  <c r="B404" i="21"/>
  <c r="B400" i="21"/>
  <c r="B396" i="21"/>
  <c r="B392" i="21"/>
  <c r="B388" i="21"/>
  <c r="B384" i="21"/>
  <c r="B380" i="21"/>
  <c r="B376" i="21"/>
  <c r="B372" i="21"/>
  <c r="B368" i="21"/>
  <c r="B364" i="21"/>
  <c r="B360" i="21"/>
  <c r="B356" i="21"/>
  <c r="B352" i="21"/>
  <c r="B348" i="21"/>
  <c r="B344" i="21"/>
  <c r="B340" i="21"/>
  <c r="B336" i="21"/>
  <c r="B332" i="21"/>
  <c r="B328" i="21"/>
  <c r="B324" i="21"/>
  <c r="B320" i="21"/>
  <c r="B479" i="21"/>
  <c r="B475" i="21"/>
  <c r="B471" i="21"/>
  <c r="B467" i="21"/>
  <c r="B463" i="21"/>
  <c r="B459" i="21"/>
  <c r="B455" i="21"/>
  <c r="B451" i="21"/>
  <c r="B447" i="21"/>
  <c r="B443" i="21"/>
  <c r="B439" i="21"/>
  <c r="B435" i="21"/>
  <c r="B431" i="21"/>
  <c r="B427" i="21"/>
  <c r="B423" i="21"/>
  <c r="B419" i="21"/>
  <c r="B415" i="21"/>
  <c r="B411" i="21"/>
  <c r="B407" i="21"/>
  <c r="B403" i="21"/>
  <c r="B399" i="21"/>
  <c r="B395" i="21"/>
  <c r="B391" i="21"/>
  <c r="B387" i="21"/>
  <c r="B383" i="21"/>
  <c r="B379" i="21"/>
  <c r="B375" i="21"/>
  <c r="B371" i="21"/>
  <c r="B367" i="21"/>
  <c r="B363" i="21"/>
  <c r="B359" i="21"/>
  <c r="B355" i="21"/>
  <c r="B351" i="21"/>
  <c r="B347" i="21"/>
  <c r="B343" i="21"/>
  <c r="B339" i="21"/>
  <c r="B335" i="21"/>
  <c r="B331" i="21"/>
  <c r="B327" i="21"/>
  <c r="B323" i="21"/>
  <c r="B319" i="21"/>
  <c r="B474" i="21"/>
  <c r="B458" i="21"/>
  <c r="B442" i="21"/>
  <c r="B426" i="21"/>
  <c r="B410" i="21"/>
  <c r="B394" i="21"/>
  <c r="B378" i="21"/>
  <c r="B362" i="21"/>
  <c r="B346" i="21"/>
  <c r="B330" i="21"/>
  <c r="B470" i="21"/>
  <c r="B454" i="21"/>
  <c r="B438" i="21"/>
  <c r="B422" i="21"/>
  <c r="B406" i="21"/>
  <c r="B390" i="21"/>
  <c r="B374" i="21"/>
  <c r="B358" i="21"/>
  <c r="B342" i="21"/>
  <c r="B326" i="21"/>
  <c r="B466" i="21"/>
  <c r="B450" i="21"/>
  <c r="B434" i="21"/>
  <c r="B418" i="21"/>
  <c r="B402" i="21"/>
  <c r="B386" i="21"/>
  <c r="B370" i="21"/>
  <c r="B354" i="21"/>
  <c r="B338" i="21"/>
  <c r="B322" i="21"/>
  <c r="B478" i="21"/>
  <c r="B414" i="21"/>
  <c r="B350" i="21"/>
  <c r="B462" i="21"/>
  <c r="B398" i="21"/>
  <c r="B334" i="21"/>
  <c r="B446" i="21"/>
  <c r="B382" i="21"/>
  <c r="B318" i="21"/>
  <c r="B366" i="21"/>
  <c r="B430" i="21"/>
  <c r="F313" i="21"/>
  <c r="F310" i="21"/>
  <c r="F309" i="21"/>
  <c r="F312" i="21"/>
  <c r="F308" i="21"/>
  <c r="F311" i="21"/>
  <c r="F306" i="21"/>
  <c r="F305" i="21"/>
  <c r="F304" i="21"/>
  <c r="F302" i="21"/>
  <c r="F301" i="21"/>
  <c r="F307" i="21"/>
  <c r="F300" i="21"/>
  <c r="F303" i="21"/>
  <c r="F299" i="21"/>
  <c r="C313" i="21"/>
  <c r="G309" i="21"/>
  <c r="G312" i="21"/>
  <c r="G313" i="21"/>
  <c r="G311" i="21"/>
  <c r="G305" i="21"/>
  <c r="G308" i="21"/>
  <c r="G304" i="21"/>
  <c r="G310" i="21"/>
  <c r="G307" i="21"/>
  <c r="G306" i="21"/>
  <c r="G301" i="21"/>
  <c r="G300" i="21"/>
  <c r="G303" i="21"/>
  <c r="G302" i="21"/>
  <c r="G299" i="21"/>
  <c r="D313" i="21"/>
  <c r="E5" i="95" l="1"/>
  <c r="E270" i="95" s="1"/>
  <c r="E5" i="96"/>
  <c r="E4" i="95"/>
  <c r="E74" i="1"/>
  <c r="E73" i="1"/>
  <c r="E72" i="1"/>
  <c r="E22" i="1"/>
  <c r="E21" i="1"/>
  <c r="E25" i="1" s="1"/>
  <c r="E20" i="1"/>
  <c r="W3" i="1"/>
  <c r="V3" i="95"/>
  <c r="V268" i="95" s="1"/>
  <c r="V71" i="1"/>
  <c r="V158" i="36"/>
  <c r="V169" i="36"/>
  <c r="X112" i="36"/>
  <c r="X113" i="36"/>
  <c r="X114" i="36" s="1"/>
  <c r="X115" i="36" s="1"/>
  <c r="X146" i="36" s="1"/>
  <c r="W140" i="36"/>
  <c r="W141" i="36" s="1"/>
  <c r="W147" i="36" s="1"/>
  <c r="W148" i="36" s="1"/>
  <c r="X99" i="36"/>
  <c r="X138" i="36"/>
  <c r="X139" i="36" s="1"/>
  <c r="X67" i="36"/>
  <c r="X69" i="36" s="1"/>
  <c r="X92" i="36"/>
  <c r="X93" i="36" s="1"/>
  <c r="X95" i="36" s="1"/>
  <c r="Y29" i="36"/>
  <c r="Y100" i="36"/>
  <c r="Y74" i="36"/>
  <c r="Y27" i="36"/>
  <c r="Y28" i="36" s="1"/>
  <c r="Y72" i="36"/>
  <c r="Y73" i="36" s="1"/>
  <c r="Y98" i="36"/>
  <c r="AB36" i="74"/>
  <c r="X46" i="36"/>
  <c r="AB43" i="74"/>
  <c r="AA45" i="74"/>
  <c r="W10" i="36" s="1"/>
  <c r="AB31" i="74"/>
  <c r="AB44" i="74"/>
  <c r="AB41" i="74"/>
  <c r="AB37" i="74"/>
  <c r="AB30" i="74"/>
  <c r="AB4" i="74"/>
  <c r="Y47" i="36"/>
  <c r="Y20" i="36"/>
  <c r="Y66" i="36" s="1"/>
  <c r="AC3" i="74"/>
  <c r="AC36" i="74" s="1"/>
  <c r="Y18" i="36"/>
  <c r="Y19" i="36" s="1"/>
  <c r="Y45" i="36"/>
  <c r="Y55" i="36" s="1"/>
  <c r="J44" i="66"/>
  <c r="J43" i="66"/>
  <c r="I28" i="66"/>
  <c r="J36" i="66"/>
  <c r="H60" i="66"/>
  <c r="H62" i="66" s="1"/>
  <c r="J23" i="59" s="1"/>
  <c r="I32" i="66"/>
  <c r="J35" i="66"/>
  <c r="J40" i="66"/>
  <c r="J42" i="66"/>
  <c r="J37" i="66"/>
  <c r="J38" i="66"/>
  <c r="BF79" i="21"/>
  <c r="J41" i="66"/>
  <c r="K45" i="64"/>
  <c r="K45" i="66"/>
  <c r="J39" i="66"/>
  <c r="J44" i="64"/>
  <c r="J42" i="64"/>
  <c r="J43" i="64"/>
  <c r="H60" i="64"/>
  <c r="H62" i="64" s="1"/>
  <c r="I28" i="64"/>
  <c r="J35" i="64"/>
  <c r="J40" i="64"/>
  <c r="J36" i="64"/>
  <c r="I32" i="64"/>
  <c r="J38" i="64"/>
  <c r="J37" i="64"/>
  <c r="Z5" i="36"/>
  <c r="Z153" i="36" s="1"/>
  <c r="AC5" i="74"/>
  <c r="BE79" i="21"/>
  <c r="BE55" i="21"/>
  <c r="D63" i="51"/>
  <c r="E63" i="51"/>
  <c r="G63" i="51"/>
  <c r="F63" i="51"/>
  <c r="H54" i="51"/>
  <c r="H56" i="51" s="1"/>
  <c r="H62" i="51" s="1"/>
  <c r="C67" i="51" s="1"/>
  <c r="C65" i="1"/>
  <c r="O26" i="58" s="1"/>
  <c r="F4" i="1"/>
  <c r="Y4" i="36"/>
  <c r="Z3" i="36"/>
  <c r="Z151" i="36" s="1"/>
  <c r="Z152" i="36" s="1"/>
  <c r="F5" i="1"/>
  <c r="F6" i="1"/>
  <c r="F7" i="1" s="1"/>
  <c r="E7" i="1"/>
  <c r="BD81" i="21"/>
  <c r="BF55" i="21"/>
  <c r="H313" i="21"/>
  <c r="H312" i="21"/>
  <c r="H308" i="21"/>
  <c r="H311" i="21"/>
  <c r="H310" i="21"/>
  <c r="H304" i="21"/>
  <c r="H309" i="21"/>
  <c r="H307" i="21"/>
  <c r="H306" i="21"/>
  <c r="H300" i="21"/>
  <c r="H303" i="21"/>
  <c r="H302" i="21"/>
  <c r="H299" i="21"/>
  <c r="H305" i="21"/>
  <c r="H301" i="21"/>
  <c r="F5" i="95" l="1"/>
  <c r="F270" i="95" s="1"/>
  <c r="F5" i="96"/>
  <c r="E269" i="95"/>
  <c r="X3" i="1"/>
  <c r="W3" i="95"/>
  <c r="W268" i="95" s="1"/>
  <c r="W71" i="1"/>
  <c r="F4" i="95"/>
  <c r="F74" i="1"/>
  <c r="F73" i="1"/>
  <c r="F72" i="1"/>
  <c r="F22" i="1"/>
  <c r="F21" i="1"/>
  <c r="F25" i="1" s="1"/>
  <c r="F20" i="1"/>
  <c r="W158" i="36"/>
  <c r="W169" i="36"/>
  <c r="Y112" i="36"/>
  <c r="Y113" i="36"/>
  <c r="Y114" i="36" s="1"/>
  <c r="Y115" i="36" s="1"/>
  <c r="Y146" i="36" s="1"/>
  <c r="X140" i="36"/>
  <c r="X141" i="36" s="1"/>
  <c r="X147" i="36" s="1"/>
  <c r="X148" i="36" s="1"/>
  <c r="Y99" i="36"/>
  <c r="Y138" i="36"/>
  <c r="Y139" i="36" s="1"/>
  <c r="Z27" i="36"/>
  <c r="Z28" i="36" s="1"/>
  <c r="Z98" i="36"/>
  <c r="Z72" i="36"/>
  <c r="Z73" i="36" s="1"/>
  <c r="Z29" i="36"/>
  <c r="Z100" i="36"/>
  <c r="Z74" i="36"/>
  <c r="Y67" i="36"/>
  <c r="Y69" i="36" s="1"/>
  <c r="Y92" i="36"/>
  <c r="Y93" i="36" s="1"/>
  <c r="Y95" i="36" s="1"/>
  <c r="AB38" i="74"/>
  <c r="X7" i="36" s="1"/>
  <c r="Y46" i="36"/>
  <c r="AB45" i="74"/>
  <c r="X10" i="36" s="1"/>
  <c r="AC37" i="74"/>
  <c r="AC38" i="74" s="1"/>
  <c r="Y7" i="36" s="1"/>
  <c r="AC30" i="74"/>
  <c r="AC31" i="74"/>
  <c r="AC4" i="74"/>
  <c r="AC42" i="74"/>
  <c r="AC44" i="74"/>
  <c r="AD3" i="74"/>
  <c r="AD30" i="74" s="1"/>
  <c r="Z18" i="36"/>
  <c r="Z19" i="36" s="1"/>
  <c r="Z45" i="36"/>
  <c r="Z55" i="36" s="1"/>
  <c r="AD5" i="74"/>
  <c r="Z20" i="36"/>
  <c r="Z66" i="36" s="1"/>
  <c r="Z47" i="36"/>
  <c r="AC43" i="74"/>
  <c r="AC41" i="74"/>
  <c r="J45" i="66"/>
  <c r="J28" i="66"/>
  <c r="K28" i="66"/>
  <c r="J45" i="64"/>
  <c r="J29" i="66"/>
  <c r="I30" i="66"/>
  <c r="I31" i="66"/>
  <c r="I30" i="64"/>
  <c r="J29" i="64"/>
  <c r="I31" i="64"/>
  <c r="J28" i="64"/>
  <c r="K28" i="64"/>
  <c r="AA5" i="36"/>
  <c r="AA153" i="36" s="1"/>
  <c r="C66" i="1"/>
  <c r="C87" i="1" s="1"/>
  <c r="O42" i="58" s="1"/>
  <c r="H63" i="51"/>
  <c r="C68" i="51" s="1"/>
  <c r="Z4" i="36"/>
  <c r="AA3" i="36"/>
  <c r="AA151" i="36" s="1"/>
  <c r="AA152" i="36" s="1"/>
  <c r="G5" i="1"/>
  <c r="G4" i="1"/>
  <c r="G6" i="1"/>
  <c r="I313" i="21"/>
  <c r="I311" i="21"/>
  <c r="I310" i="21"/>
  <c r="I309" i="21"/>
  <c r="I312" i="21"/>
  <c r="I308" i="21"/>
  <c r="I307" i="21"/>
  <c r="I306" i="21"/>
  <c r="I305" i="21"/>
  <c r="I303" i="21"/>
  <c r="I299" i="21"/>
  <c r="I302" i="21"/>
  <c r="I304" i="21"/>
  <c r="I301" i="21"/>
  <c r="I300" i="21"/>
  <c r="G5" i="95" l="1"/>
  <c r="G270" i="95" s="1"/>
  <c r="G5" i="96"/>
  <c r="F269" i="95"/>
  <c r="G4" i="95"/>
  <c r="G73" i="1"/>
  <c r="G72" i="1"/>
  <c r="G22" i="1"/>
  <c r="G74" i="1"/>
  <c r="G21" i="1"/>
  <c r="G25" i="1" s="1"/>
  <c r="G20" i="1"/>
  <c r="Y3" i="1"/>
  <c r="X3" i="95"/>
  <c r="X268" i="95" s="1"/>
  <c r="X71" i="1"/>
  <c r="X158" i="36"/>
  <c r="X169" i="36"/>
  <c r="Z112" i="36"/>
  <c r="Z113" i="36"/>
  <c r="Z114" i="36" s="1"/>
  <c r="Z115" i="36" s="1"/>
  <c r="Z146" i="36" s="1"/>
  <c r="Y140" i="36"/>
  <c r="Y141" i="36" s="1"/>
  <c r="Y147" i="36" s="1"/>
  <c r="Y148" i="36" s="1"/>
  <c r="Z99" i="36"/>
  <c r="Z138" i="36"/>
  <c r="Z139" i="36" s="1"/>
  <c r="AA29" i="36"/>
  <c r="AA100" i="36"/>
  <c r="AA74" i="36"/>
  <c r="Z67" i="36"/>
  <c r="Z69" i="36" s="1"/>
  <c r="Z92" i="36"/>
  <c r="Z93" i="36" s="1"/>
  <c r="Z95" i="36" s="1"/>
  <c r="AA27" i="36"/>
  <c r="AA28" i="36" s="1"/>
  <c r="AA98" i="36"/>
  <c r="AA72" i="36"/>
  <c r="AA73" i="36" s="1"/>
  <c r="AD44" i="74"/>
  <c r="AD36" i="74"/>
  <c r="Z46" i="36"/>
  <c r="AD43" i="74"/>
  <c r="AD37" i="74"/>
  <c r="AD31" i="74"/>
  <c r="AD42" i="74"/>
  <c r="AD4" i="74"/>
  <c r="AD41" i="74"/>
  <c r="AC45" i="74"/>
  <c r="Y10" i="36" s="1"/>
  <c r="AE5" i="74"/>
  <c r="AA20" i="36"/>
  <c r="AA66" i="36" s="1"/>
  <c r="AA47" i="36"/>
  <c r="AE3" i="74"/>
  <c r="AE4" i="74" s="1"/>
  <c r="AA45" i="36"/>
  <c r="AA55" i="36" s="1"/>
  <c r="AA18" i="36"/>
  <c r="AA19" i="36" s="1"/>
  <c r="K60" i="64"/>
  <c r="K62" i="64" s="1"/>
  <c r="J31" i="64"/>
  <c r="K31" i="64"/>
  <c r="I60" i="66"/>
  <c r="I62" i="66" s="1"/>
  <c r="J25" i="59" s="1"/>
  <c r="J30" i="66"/>
  <c r="J60" i="66"/>
  <c r="J62" i="66" s="1"/>
  <c r="J27" i="59" s="1"/>
  <c r="K30" i="66"/>
  <c r="E61" i="62"/>
  <c r="H14" i="65"/>
  <c r="J31" i="66"/>
  <c r="K60" i="66"/>
  <c r="K62" i="66" s="1"/>
  <c r="K31" i="66"/>
  <c r="I60" i="64"/>
  <c r="I62" i="64" s="1"/>
  <c r="J60" i="64"/>
  <c r="J62" i="64" s="1"/>
  <c r="J30" i="64"/>
  <c r="K30" i="64"/>
  <c r="AB5" i="36"/>
  <c r="AB153" i="36" s="1"/>
  <c r="C68" i="1"/>
  <c r="C66" i="51"/>
  <c r="C91" i="1"/>
  <c r="C93" i="1" s="1"/>
  <c r="AA4" i="36"/>
  <c r="AB3" i="36"/>
  <c r="AB151" i="36" s="1"/>
  <c r="AB152" i="36" s="1"/>
  <c r="H5" i="1"/>
  <c r="H6" i="1"/>
  <c r="H7" i="1" s="1"/>
  <c r="G7" i="1"/>
  <c r="H4" i="1"/>
  <c r="J313" i="21"/>
  <c r="J310" i="21"/>
  <c r="J309" i="21"/>
  <c r="J312" i="21"/>
  <c r="J308" i="21"/>
  <c r="J306" i="21"/>
  <c r="J305" i="21"/>
  <c r="J304" i="21"/>
  <c r="J302" i="21"/>
  <c r="J307" i="21"/>
  <c r="J301" i="21"/>
  <c r="J300" i="21"/>
  <c r="J303" i="21"/>
  <c r="J311" i="21"/>
  <c r="J299" i="21"/>
  <c r="H5" i="95" l="1"/>
  <c r="H270" i="95" s="1"/>
  <c r="H5" i="96"/>
  <c r="G269" i="95"/>
  <c r="Z3" i="1"/>
  <c r="Y3" i="95"/>
  <c r="Y268" i="95" s="1"/>
  <c r="Y71" i="1"/>
  <c r="H4" i="95"/>
  <c r="H74" i="1"/>
  <c r="H21" i="1"/>
  <c r="H25" i="1" s="1"/>
  <c r="H20" i="1"/>
  <c r="H22" i="1"/>
  <c r="H73" i="1"/>
  <c r="H72" i="1"/>
  <c r="K32" i="64"/>
  <c r="Y158" i="36"/>
  <c r="Y169" i="36"/>
  <c r="AA112" i="36"/>
  <c r="AA113" i="36"/>
  <c r="AA114" i="36" s="1"/>
  <c r="AA115" i="36" s="1"/>
  <c r="AA146" i="36" s="1"/>
  <c r="Z140" i="36"/>
  <c r="Z141" i="36" s="1"/>
  <c r="Z147" i="36" s="1"/>
  <c r="Z148" i="36" s="1"/>
  <c r="AA99" i="36"/>
  <c r="AA138" i="36"/>
  <c r="AA139" i="36" s="1"/>
  <c r="AB27" i="36"/>
  <c r="AB28" i="36" s="1"/>
  <c r="AB72" i="36"/>
  <c r="AB73" i="36" s="1"/>
  <c r="AB98" i="36"/>
  <c r="AB29" i="36"/>
  <c r="AB100" i="36"/>
  <c r="AB74" i="36"/>
  <c r="AA67" i="36"/>
  <c r="AA69" i="36" s="1"/>
  <c r="AA92" i="36"/>
  <c r="AA93" i="36" s="1"/>
  <c r="AA95" i="36" s="1"/>
  <c r="C95" i="1"/>
  <c r="C98" i="1" s="1"/>
  <c r="C5" i="90" s="1"/>
  <c r="AD38" i="74"/>
  <c r="Z7" i="36" s="1"/>
  <c r="AE36" i="74"/>
  <c r="AA46" i="36"/>
  <c r="J32" i="64"/>
  <c r="K32" i="66"/>
  <c r="AD45" i="74"/>
  <c r="Z10" i="36" s="1"/>
  <c r="AE31" i="74"/>
  <c r="AE43" i="74"/>
  <c r="AE37" i="74"/>
  <c r="AE42" i="74"/>
  <c r="AE41" i="74"/>
  <c r="AF3" i="74"/>
  <c r="AF36" i="74" s="1"/>
  <c r="AB45" i="36"/>
  <c r="AB55" i="36" s="1"/>
  <c r="AB18" i="36"/>
  <c r="AB19" i="36" s="1"/>
  <c r="AF5" i="74"/>
  <c r="AB47" i="36"/>
  <c r="AB20" i="36"/>
  <c r="AB66" i="36" s="1"/>
  <c r="AE30" i="74"/>
  <c r="AE44" i="74"/>
  <c r="E64" i="62"/>
  <c r="H17" i="65"/>
  <c r="E63" i="62"/>
  <c r="C65" i="62"/>
  <c r="H16" i="65"/>
  <c r="K29" i="59"/>
  <c r="J29" i="59"/>
  <c r="I14" i="65"/>
  <c r="J32" i="66"/>
  <c r="AC5" i="36"/>
  <c r="AC153" i="36" s="1"/>
  <c r="AB4" i="36"/>
  <c r="AC3" i="36"/>
  <c r="AC151" i="36" s="1"/>
  <c r="AC152" i="36" s="1"/>
  <c r="I5" i="1"/>
  <c r="I6" i="1"/>
  <c r="I4" i="1"/>
  <c r="K309" i="21"/>
  <c r="K313" i="21"/>
  <c r="K312" i="21"/>
  <c r="K311" i="21"/>
  <c r="K305" i="21"/>
  <c r="K310" i="21"/>
  <c r="K304" i="21"/>
  <c r="K307" i="21"/>
  <c r="K301" i="21"/>
  <c r="K300" i="21"/>
  <c r="K303" i="21"/>
  <c r="K306" i="21"/>
  <c r="K308" i="21"/>
  <c r="K299" i="21"/>
  <c r="K302" i="21"/>
  <c r="I5" i="95" l="1"/>
  <c r="I270" i="95" s="1"/>
  <c r="I5" i="96"/>
  <c r="H269" i="95"/>
  <c r="I4" i="95"/>
  <c r="I74" i="1"/>
  <c r="I72" i="1"/>
  <c r="I21" i="1"/>
  <c r="I25" i="1" s="1"/>
  <c r="I73" i="1"/>
  <c r="I22" i="1"/>
  <c r="I20" i="1"/>
  <c r="AA3" i="1"/>
  <c r="Z3" i="95"/>
  <c r="Z268" i="95" s="1"/>
  <c r="Z71" i="1"/>
  <c r="E65" i="62"/>
  <c r="Z158" i="36"/>
  <c r="Z169" i="36"/>
  <c r="AB112" i="36"/>
  <c r="AB113" i="36"/>
  <c r="AB114" i="36" s="1"/>
  <c r="AB115" i="36" s="1"/>
  <c r="AB146" i="36" s="1"/>
  <c r="AA140" i="36"/>
  <c r="AA141" i="36" s="1"/>
  <c r="AA147" i="36" s="1"/>
  <c r="AA148" i="36" s="1"/>
  <c r="AB99" i="36"/>
  <c r="AB138" i="36"/>
  <c r="AB139" i="36" s="1"/>
  <c r="AC29" i="36"/>
  <c r="AC100" i="36"/>
  <c r="AC74" i="36"/>
  <c r="AB67" i="36"/>
  <c r="AB69" i="36" s="1"/>
  <c r="AB92" i="36"/>
  <c r="AB93" i="36" s="1"/>
  <c r="AB95" i="36" s="1"/>
  <c r="AC27" i="36"/>
  <c r="AC28" i="36" s="1"/>
  <c r="AC98" i="36"/>
  <c r="AC72" i="36"/>
  <c r="AC73" i="36" s="1"/>
  <c r="AE38" i="74"/>
  <c r="AA7" i="36" s="1"/>
  <c r="AB46" i="36"/>
  <c r="AF43" i="74"/>
  <c r="AF44" i="74"/>
  <c r="AF30" i="74"/>
  <c r="AF37" i="74"/>
  <c r="AF38" i="74" s="1"/>
  <c r="AB7" i="36" s="1"/>
  <c r="AF41" i="74"/>
  <c r="AF31" i="74"/>
  <c r="AF4" i="74"/>
  <c r="AF42" i="74"/>
  <c r="AE45" i="74"/>
  <c r="AA10" i="36" s="1"/>
  <c r="AG5" i="74"/>
  <c r="AC47" i="36"/>
  <c r="AC20" i="36"/>
  <c r="AC66" i="36" s="1"/>
  <c r="AG3" i="74"/>
  <c r="AG36" i="74" s="1"/>
  <c r="AC45" i="36"/>
  <c r="AC55" i="36" s="1"/>
  <c r="AC18" i="36"/>
  <c r="AC19" i="36" s="1"/>
  <c r="H18" i="65"/>
  <c r="C72" i="62"/>
  <c r="C66" i="62"/>
  <c r="C21" i="65"/>
  <c r="J14" i="65"/>
  <c r="L29" i="59"/>
  <c r="AD5" i="36"/>
  <c r="AD153" i="36" s="1"/>
  <c r="I7" i="1"/>
  <c r="AC4" i="36"/>
  <c r="AD3" i="36"/>
  <c r="AD151" i="36" s="1"/>
  <c r="AD152" i="36" s="1"/>
  <c r="J5" i="1"/>
  <c r="J6" i="1"/>
  <c r="J7" i="1" s="1"/>
  <c r="J4" i="1"/>
  <c r="L313" i="21"/>
  <c r="L312" i="21"/>
  <c r="L308" i="21"/>
  <c r="L311" i="21"/>
  <c r="L310" i="21"/>
  <c r="L309" i="21"/>
  <c r="L304" i="21"/>
  <c r="L307" i="21"/>
  <c r="L306" i="21"/>
  <c r="L300" i="21"/>
  <c r="L303" i="21"/>
  <c r="L305" i="21"/>
  <c r="L302" i="21"/>
  <c r="L299" i="21"/>
  <c r="L301" i="21"/>
  <c r="J5" i="95" l="1"/>
  <c r="J270" i="95" s="1"/>
  <c r="J5" i="96"/>
  <c r="I269" i="95"/>
  <c r="AB3" i="1"/>
  <c r="AA3" i="95"/>
  <c r="AA268" i="95" s="1"/>
  <c r="AA71" i="1"/>
  <c r="J74" i="1"/>
  <c r="J73" i="1"/>
  <c r="J72" i="1"/>
  <c r="J4" i="95"/>
  <c r="J20" i="1"/>
  <c r="J22" i="1"/>
  <c r="J21" i="1"/>
  <c r="J25" i="1" s="1"/>
  <c r="AA158" i="36"/>
  <c r="AA169" i="36"/>
  <c r="AC112" i="36"/>
  <c r="AC113" i="36"/>
  <c r="AC114" i="36" s="1"/>
  <c r="AC115" i="36" s="1"/>
  <c r="AC146" i="36" s="1"/>
  <c r="AB140" i="36"/>
  <c r="AB141" i="36" s="1"/>
  <c r="AB147" i="36" s="1"/>
  <c r="AB148" i="36" s="1"/>
  <c r="AC99" i="36"/>
  <c r="AC138" i="36"/>
  <c r="AC139" i="36" s="1"/>
  <c r="AC67" i="36"/>
  <c r="AC69" i="36" s="1"/>
  <c r="AC92" i="36"/>
  <c r="AC93" i="36" s="1"/>
  <c r="AC95" i="36" s="1"/>
  <c r="AD27" i="36"/>
  <c r="AD28" i="36" s="1"/>
  <c r="AD98" i="36"/>
  <c r="AD72" i="36"/>
  <c r="AD73" i="36" s="1"/>
  <c r="AD29" i="36"/>
  <c r="AD74" i="36"/>
  <c r="AD100" i="36"/>
  <c r="AC46" i="36"/>
  <c r="AF45" i="74"/>
  <c r="AB10" i="36" s="1"/>
  <c r="AG30" i="74"/>
  <c r="AG43" i="74"/>
  <c r="AH5" i="74"/>
  <c r="AD47" i="36"/>
  <c r="AD20" i="36"/>
  <c r="AD66" i="36" s="1"/>
  <c r="AG37" i="74"/>
  <c r="AG38" i="74" s="1"/>
  <c r="AC7" i="36" s="1"/>
  <c r="AG31" i="74"/>
  <c r="AG42" i="74"/>
  <c r="AH3" i="74"/>
  <c r="AH4" i="74" s="1"/>
  <c r="AD45" i="36"/>
  <c r="AD55" i="36" s="1"/>
  <c r="AD18" i="36"/>
  <c r="AD19" i="36" s="1"/>
  <c r="AG44" i="74"/>
  <c r="AG4" i="74"/>
  <c r="AG41" i="74"/>
  <c r="D65" i="62"/>
  <c r="AE5" i="36"/>
  <c r="AE153" i="36" s="1"/>
  <c r="AD4" i="36"/>
  <c r="AE3" i="36"/>
  <c r="AE151" i="36" s="1"/>
  <c r="AE152" i="36" s="1"/>
  <c r="K5" i="1"/>
  <c r="K6" i="1"/>
  <c r="K7" i="1" s="1"/>
  <c r="K4" i="1"/>
  <c r="M313" i="21"/>
  <c r="M311" i="21"/>
  <c r="M310" i="21"/>
  <c r="M309" i="21"/>
  <c r="M307" i="21"/>
  <c r="M306" i="21"/>
  <c r="M308" i="21"/>
  <c r="M305" i="21"/>
  <c r="M303" i="21"/>
  <c r="M299" i="21"/>
  <c r="M304" i="21"/>
  <c r="M302" i="21"/>
  <c r="M312" i="21"/>
  <c r="M301" i="21"/>
  <c r="M300" i="21"/>
  <c r="K5" i="95" l="1"/>
  <c r="K270" i="95" s="1"/>
  <c r="K5" i="96"/>
  <c r="J269" i="95"/>
  <c r="K4" i="95"/>
  <c r="K73" i="1"/>
  <c r="K72" i="1"/>
  <c r="K22" i="1"/>
  <c r="K74" i="1"/>
  <c r="K21" i="1"/>
  <c r="K25" i="1" s="1"/>
  <c r="K20" i="1"/>
  <c r="AC3" i="1"/>
  <c r="AB3" i="95"/>
  <c r="AB268" i="95" s="1"/>
  <c r="AB71" i="1"/>
  <c r="AB158" i="36"/>
  <c r="AB169" i="36"/>
  <c r="AD112" i="36"/>
  <c r="AD113" i="36"/>
  <c r="AD114" i="36" s="1"/>
  <c r="AD115" i="36" s="1"/>
  <c r="AD146" i="36" s="1"/>
  <c r="AC140" i="36"/>
  <c r="AC141" i="36" s="1"/>
  <c r="AC147" i="36" s="1"/>
  <c r="AC148" i="36" s="1"/>
  <c r="AD99" i="36"/>
  <c r="AD138" i="36"/>
  <c r="AD139" i="36" s="1"/>
  <c r="AE27" i="36"/>
  <c r="AE28" i="36" s="1"/>
  <c r="AE98" i="36"/>
  <c r="AE72" i="36"/>
  <c r="AE73" i="36" s="1"/>
  <c r="AE29" i="36"/>
  <c r="AE100" i="36"/>
  <c r="AE74" i="36"/>
  <c r="AD67" i="36"/>
  <c r="AD69" i="36" s="1"/>
  <c r="AD92" i="36"/>
  <c r="AD93" i="36" s="1"/>
  <c r="AD95" i="36" s="1"/>
  <c r="AD46" i="36"/>
  <c r="AH30" i="74"/>
  <c r="AH44" i="74"/>
  <c r="AH31" i="74"/>
  <c r="AG45" i="74"/>
  <c r="AC10" i="36" s="1"/>
  <c r="AH37" i="74"/>
  <c r="AH41" i="74"/>
  <c r="AH43" i="74"/>
  <c r="AH36" i="74"/>
  <c r="AH42" i="74"/>
  <c r="AI3" i="74"/>
  <c r="AI37" i="74" s="1"/>
  <c r="AE45" i="36"/>
  <c r="AE55" i="36" s="1"/>
  <c r="AE18" i="36"/>
  <c r="AE19" i="36" s="1"/>
  <c r="AI5" i="74"/>
  <c r="AE47" i="36"/>
  <c r="AE20" i="36"/>
  <c r="AE66" i="36" s="1"/>
  <c r="AF5" i="36"/>
  <c r="AF153" i="36" s="1"/>
  <c r="AE4" i="36"/>
  <c r="AF3" i="36"/>
  <c r="AF151" i="36" s="1"/>
  <c r="AF152" i="36" s="1"/>
  <c r="L5" i="1"/>
  <c r="L6" i="1"/>
  <c r="L7" i="1" s="1"/>
  <c r="L4" i="1"/>
  <c r="N313" i="21"/>
  <c r="N310" i="21"/>
  <c r="N309" i="21"/>
  <c r="N312" i="21"/>
  <c r="N308" i="21"/>
  <c r="N306" i="21"/>
  <c r="N305" i="21"/>
  <c r="N311" i="21"/>
  <c r="N304" i="21"/>
  <c r="N307" i="21"/>
  <c r="N302" i="21"/>
  <c r="N301" i="21"/>
  <c r="N300" i="21"/>
  <c r="N303" i="21"/>
  <c r="N299" i="21"/>
  <c r="L5" i="95" l="1"/>
  <c r="L270" i="95" s="1"/>
  <c r="L5" i="96"/>
  <c r="K269" i="95"/>
  <c r="AD3" i="1"/>
  <c r="AC3" i="95"/>
  <c r="AC268" i="95" s="1"/>
  <c r="AC71" i="1"/>
  <c r="L4" i="95"/>
  <c r="L74" i="1"/>
  <c r="L22" i="1"/>
  <c r="L21" i="1"/>
  <c r="L25" i="1" s="1"/>
  <c r="L20" i="1"/>
  <c r="L73" i="1"/>
  <c r="L72" i="1"/>
  <c r="AC158" i="36"/>
  <c r="AC169" i="36"/>
  <c r="AE112" i="36"/>
  <c r="AE113" i="36"/>
  <c r="AE114" i="36" s="1"/>
  <c r="AE115" i="36" s="1"/>
  <c r="AE146" i="36" s="1"/>
  <c r="AD140" i="36"/>
  <c r="AD141" i="36" s="1"/>
  <c r="AD147" i="36" s="1"/>
  <c r="AD148" i="36" s="1"/>
  <c r="AE99" i="36"/>
  <c r="AE138" i="36"/>
  <c r="AE139" i="36" s="1"/>
  <c r="AF29" i="36"/>
  <c r="AF100" i="36"/>
  <c r="AF74" i="36"/>
  <c r="AF27" i="36"/>
  <c r="AF28" i="36" s="1"/>
  <c r="AF98" i="36"/>
  <c r="AF72" i="36"/>
  <c r="AF73" i="36" s="1"/>
  <c r="AE67" i="36"/>
  <c r="AE69" i="36" s="1"/>
  <c r="AE92" i="36"/>
  <c r="AE93" i="36" s="1"/>
  <c r="AE95" i="36" s="1"/>
  <c r="AI42" i="74"/>
  <c r="AE46" i="36"/>
  <c r="AI43" i="74"/>
  <c r="AI30" i="74"/>
  <c r="AI4" i="74"/>
  <c r="AH38" i="74"/>
  <c r="AD7" i="36" s="1"/>
  <c r="AI31" i="74"/>
  <c r="AI36" i="74"/>
  <c r="AI38" i="74" s="1"/>
  <c r="AE7" i="36" s="1"/>
  <c r="AI44" i="74"/>
  <c r="AH45" i="74"/>
  <c r="AD10" i="36" s="1"/>
  <c r="AI41" i="74"/>
  <c r="AJ3" i="74"/>
  <c r="AJ4" i="74" s="1"/>
  <c r="AF45" i="36"/>
  <c r="AF55" i="36" s="1"/>
  <c r="AF18" i="36"/>
  <c r="AF19" i="36" s="1"/>
  <c r="AJ5" i="74"/>
  <c r="AF47" i="36"/>
  <c r="AF20" i="36"/>
  <c r="AF66" i="36" s="1"/>
  <c r="AG5" i="36"/>
  <c r="AG153" i="36" s="1"/>
  <c r="AF4" i="36"/>
  <c r="AG3" i="36"/>
  <c r="AG151" i="36" s="1"/>
  <c r="AG152" i="36" s="1"/>
  <c r="M5" i="1"/>
  <c r="M6" i="1"/>
  <c r="M7" i="1" s="1"/>
  <c r="M4" i="1"/>
  <c r="O313" i="21"/>
  <c r="O309" i="21"/>
  <c r="O312" i="21"/>
  <c r="O311" i="21"/>
  <c r="O310" i="21"/>
  <c r="O305" i="21"/>
  <c r="O308" i="21"/>
  <c r="O304" i="21"/>
  <c r="O307" i="21"/>
  <c r="O301" i="21"/>
  <c r="O300" i="21"/>
  <c r="O306" i="21"/>
  <c r="O303" i="21"/>
  <c r="O302" i="21"/>
  <c r="O299" i="21"/>
  <c r="M5" i="95" l="1"/>
  <c r="M270" i="95" s="1"/>
  <c r="M5" i="96"/>
  <c r="L269" i="95"/>
  <c r="AE3" i="1"/>
  <c r="AD3" i="95"/>
  <c r="AD268" i="95" s="1"/>
  <c r="AD71" i="1"/>
  <c r="M4" i="95"/>
  <c r="M74" i="1"/>
  <c r="M73" i="1"/>
  <c r="M72" i="1"/>
  <c r="M20" i="1"/>
  <c r="M22" i="1"/>
  <c r="M21" i="1"/>
  <c r="M25" i="1" s="1"/>
  <c r="AD158" i="36"/>
  <c r="AD169" i="36"/>
  <c r="AF112" i="36"/>
  <c r="AF113" i="36"/>
  <c r="AF114" i="36" s="1"/>
  <c r="AF115" i="36" s="1"/>
  <c r="AF146" i="36" s="1"/>
  <c r="AE140" i="36"/>
  <c r="AE141" i="36" s="1"/>
  <c r="AE147" i="36" s="1"/>
  <c r="AE148" i="36" s="1"/>
  <c r="AF99" i="36"/>
  <c r="AF138" i="36"/>
  <c r="AF139" i="36" s="1"/>
  <c r="AG27" i="36"/>
  <c r="AG28" i="36" s="1"/>
  <c r="AG72" i="36"/>
  <c r="AG73" i="36" s="1"/>
  <c r="AG98" i="36"/>
  <c r="AG29" i="36"/>
  <c r="AG100" i="36"/>
  <c r="AG74" i="36"/>
  <c r="AF67" i="36"/>
  <c r="AF69" i="36" s="1"/>
  <c r="AF92" i="36"/>
  <c r="AF93" i="36" s="1"/>
  <c r="AF95" i="36" s="1"/>
  <c r="AJ41" i="74"/>
  <c r="AF46" i="36"/>
  <c r="AJ42" i="74"/>
  <c r="AJ37" i="74"/>
  <c r="AJ30" i="74"/>
  <c r="AI45" i="74"/>
  <c r="AE10" i="36" s="1"/>
  <c r="AJ31" i="74"/>
  <c r="AJ43" i="74"/>
  <c r="AJ36" i="74"/>
  <c r="AJ44" i="74"/>
  <c r="AK5" i="74"/>
  <c r="AG47" i="36"/>
  <c r="AG20" i="36"/>
  <c r="AG66" i="36" s="1"/>
  <c r="AK3" i="74"/>
  <c r="AK41" i="74" s="1"/>
  <c r="AG45" i="36"/>
  <c r="AG55" i="36" s="1"/>
  <c r="AG18" i="36"/>
  <c r="AG19" i="36" s="1"/>
  <c r="AH5" i="36"/>
  <c r="AH153" i="36" s="1"/>
  <c r="AG4" i="36"/>
  <c r="AH3" i="36"/>
  <c r="AH151" i="36" s="1"/>
  <c r="AH152" i="36" s="1"/>
  <c r="N5" i="1"/>
  <c r="N6" i="1"/>
  <c r="N7" i="1" s="1"/>
  <c r="N4" i="1"/>
  <c r="P313" i="21"/>
  <c r="P312" i="21"/>
  <c r="P308" i="21"/>
  <c r="P311" i="21"/>
  <c r="P310" i="21"/>
  <c r="P304" i="21"/>
  <c r="P307" i="21"/>
  <c r="P306" i="21"/>
  <c r="P309" i="21"/>
  <c r="P300" i="21"/>
  <c r="P305" i="21"/>
  <c r="P303" i="21"/>
  <c r="P302" i="21"/>
  <c r="P301" i="21"/>
  <c r="P299" i="21"/>
  <c r="N5" i="95" l="1"/>
  <c r="N270" i="95" s="1"/>
  <c r="N5" i="96"/>
  <c r="M269" i="95"/>
  <c r="N4" i="95"/>
  <c r="N74" i="1"/>
  <c r="N73" i="1"/>
  <c r="N72" i="1"/>
  <c r="N22" i="1"/>
  <c r="N21" i="1"/>
  <c r="N25" i="1" s="1"/>
  <c r="N20" i="1"/>
  <c r="AF3" i="1"/>
  <c r="AE3" i="95"/>
  <c r="AE268" i="95" s="1"/>
  <c r="AE71" i="1"/>
  <c r="AE158" i="36"/>
  <c r="AE169" i="36"/>
  <c r="AG112" i="36"/>
  <c r="AG113" i="36"/>
  <c r="AG114" i="36" s="1"/>
  <c r="AG115" i="36" s="1"/>
  <c r="AG146" i="36" s="1"/>
  <c r="AF140" i="36"/>
  <c r="AF141" i="36" s="1"/>
  <c r="AF147" i="36" s="1"/>
  <c r="AF148" i="36" s="1"/>
  <c r="AG99" i="36"/>
  <c r="AG138" i="36"/>
  <c r="AG139" i="36" s="1"/>
  <c r="AH29" i="36"/>
  <c r="AH74" i="36"/>
  <c r="AH100" i="36"/>
  <c r="AG67" i="36"/>
  <c r="AG69" i="36" s="1"/>
  <c r="AG92" i="36"/>
  <c r="AG93" i="36" s="1"/>
  <c r="AG95" i="36" s="1"/>
  <c r="AH27" i="36"/>
  <c r="AH28" i="36" s="1"/>
  <c r="AH98" i="36"/>
  <c r="AH72" i="36"/>
  <c r="AH73" i="36" s="1"/>
  <c r="AJ38" i="74"/>
  <c r="AF7" i="36" s="1"/>
  <c r="AG46" i="36"/>
  <c r="AK37" i="74"/>
  <c r="AJ45" i="74"/>
  <c r="AF10" i="36" s="1"/>
  <c r="AK30" i="74"/>
  <c r="AK43" i="74"/>
  <c r="AL5" i="74"/>
  <c r="AH20" i="36"/>
  <c r="AH66" i="36" s="1"/>
  <c r="AH47" i="36"/>
  <c r="AK44" i="74"/>
  <c r="AK4" i="74"/>
  <c r="AL3" i="74"/>
  <c r="AL4" i="74" s="1"/>
  <c r="AH18" i="36"/>
  <c r="AH19" i="36" s="1"/>
  <c r="AH45" i="36"/>
  <c r="AH55" i="36" s="1"/>
  <c r="AK31" i="74"/>
  <c r="AK36" i="74"/>
  <c r="AK42" i="74"/>
  <c r="AI5" i="36"/>
  <c r="AI153" i="36" s="1"/>
  <c r="AH4" i="36"/>
  <c r="AI3" i="36"/>
  <c r="AI151" i="36" s="1"/>
  <c r="AI152" i="36" s="1"/>
  <c r="O5" i="1"/>
  <c r="O6" i="1"/>
  <c r="O7" i="1" s="1"/>
  <c r="O4" i="1"/>
  <c r="Q313" i="21"/>
  <c r="Q311" i="21"/>
  <c r="Q310" i="21"/>
  <c r="Q309" i="21"/>
  <c r="Q308" i="21"/>
  <c r="Q307" i="21"/>
  <c r="Q306" i="21"/>
  <c r="Q312" i="21"/>
  <c r="Q305" i="21"/>
  <c r="Q304" i="21"/>
  <c r="Q303" i="21"/>
  <c r="Q299" i="21"/>
  <c r="Q302" i="21"/>
  <c r="Q301" i="21"/>
  <c r="Q300" i="21"/>
  <c r="O5" i="95" l="1"/>
  <c r="O270" i="95" s="1"/>
  <c r="O5" i="96"/>
  <c r="N269" i="95"/>
  <c r="AG3" i="1"/>
  <c r="AF3" i="95"/>
  <c r="AF268" i="95" s="1"/>
  <c r="AF71" i="1"/>
  <c r="O4" i="95"/>
  <c r="O73" i="1"/>
  <c r="O72" i="1"/>
  <c r="O22" i="1"/>
  <c r="O74" i="1"/>
  <c r="O21" i="1"/>
  <c r="O20" i="1"/>
  <c r="AF158" i="36"/>
  <c r="AF169" i="36"/>
  <c r="AH112" i="36"/>
  <c r="AH113" i="36"/>
  <c r="AH114" i="36" s="1"/>
  <c r="AH115" i="36" s="1"/>
  <c r="AH146" i="36" s="1"/>
  <c r="AG140" i="36"/>
  <c r="AG141" i="36" s="1"/>
  <c r="AG147" i="36" s="1"/>
  <c r="AG148" i="36" s="1"/>
  <c r="AH99" i="36"/>
  <c r="AH138" i="36"/>
  <c r="AH139" i="36" s="1"/>
  <c r="AI27" i="36"/>
  <c r="AI28" i="36" s="1"/>
  <c r="AI98" i="36"/>
  <c r="AI72" i="36"/>
  <c r="AI73" i="36" s="1"/>
  <c r="AI29" i="36"/>
  <c r="AI100" i="36"/>
  <c r="AI74" i="36"/>
  <c r="AH67" i="36"/>
  <c r="AH69" i="36" s="1"/>
  <c r="AH92" i="36"/>
  <c r="AH93" i="36" s="1"/>
  <c r="AH95" i="36" s="1"/>
  <c r="AK38" i="74"/>
  <c r="AG7" i="36" s="1"/>
  <c r="AH46" i="36"/>
  <c r="AK45" i="74"/>
  <c r="AG10" i="36" s="1"/>
  <c r="AL41" i="74"/>
  <c r="AL42" i="74"/>
  <c r="AL36" i="74"/>
  <c r="AL31" i="74"/>
  <c r="AL30" i="74"/>
  <c r="AL43" i="74"/>
  <c r="AM3" i="74"/>
  <c r="AM36" i="74" s="1"/>
  <c r="AI45" i="36"/>
  <c r="AI55" i="36" s="1"/>
  <c r="AI18" i="36"/>
  <c r="AI19" i="36" s="1"/>
  <c r="AM5" i="74"/>
  <c r="AI20" i="36"/>
  <c r="AI66" i="36" s="1"/>
  <c r="AI47" i="36"/>
  <c r="AL37" i="74"/>
  <c r="AL44" i="74"/>
  <c r="AM42" i="74"/>
  <c r="AJ5" i="36"/>
  <c r="AJ153" i="36" s="1"/>
  <c r="O25" i="1"/>
  <c r="AI4" i="36"/>
  <c r="AJ3" i="36"/>
  <c r="AJ151" i="36" s="1"/>
  <c r="AJ152" i="36" s="1"/>
  <c r="P5" i="1"/>
  <c r="P6" i="1"/>
  <c r="P7" i="1" s="1"/>
  <c r="P4" i="1"/>
  <c r="R313" i="21"/>
  <c r="R310" i="21"/>
  <c r="R309" i="21"/>
  <c r="R312" i="21"/>
  <c r="R308" i="21"/>
  <c r="R306" i="21"/>
  <c r="R311" i="21"/>
  <c r="R305" i="21"/>
  <c r="R304" i="21"/>
  <c r="R302" i="21"/>
  <c r="R301" i="21"/>
  <c r="R300" i="21"/>
  <c r="R307" i="21"/>
  <c r="R299" i="21"/>
  <c r="R303" i="21"/>
  <c r="P5" i="95" l="1"/>
  <c r="P270" i="95" s="1"/>
  <c r="P5" i="96"/>
  <c r="O269" i="95"/>
  <c r="P4" i="95"/>
  <c r="P74" i="1"/>
  <c r="P21" i="1"/>
  <c r="P25" i="1" s="1"/>
  <c r="P20" i="1"/>
  <c r="P73" i="1"/>
  <c r="P72" i="1"/>
  <c r="P22" i="1"/>
  <c r="AH3" i="1"/>
  <c r="AG3" i="95"/>
  <c r="AG268" i="95" s="1"/>
  <c r="AG71" i="1"/>
  <c r="AG158" i="36"/>
  <c r="AG169" i="36"/>
  <c r="AI112" i="36"/>
  <c r="AI113" i="36"/>
  <c r="AI114" i="36" s="1"/>
  <c r="AI115" i="36" s="1"/>
  <c r="AI146" i="36" s="1"/>
  <c r="AH140" i="36"/>
  <c r="AH141" i="36" s="1"/>
  <c r="AH147" i="36" s="1"/>
  <c r="AH148" i="36" s="1"/>
  <c r="AI99" i="36"/>
  <c r="AI138" i="36"/>
  <c r="AI139" i="36" s="1"/>
  <c r="AJ27" i="36"/>
  <c r="AJ28" i="36" s="1"/>
  <c r="AJ98" i="36"/>
  <c r="AJ72" i="36"/>
  <c r="AJ73" i="36" s="1"/>
  <c r="AI67" i="36"/>
  <c r="AI69" i="36" s="1"/>
  <c r="AI92" i="36"/>
  <c r="AI93" i="36" s="1"/>
  <c r="AI95" i="36" s="1"/>
  <c r="AJ29" i="36"/>
  <c r="AJ100" i="36"/>
  <c r="AJ74" i="36"/>
  <c r="AI46" i="36"/>
  <c r="AM41" i="74"/>
  <c r="AL45" i="74"/>
  <c r="AH10" i="36" s="1"/>
  <c r="AL38" i="74"/>
  <c r="AH7" i="36" s="1"/>
  <c r="AN5" i="74"/>
  <c r="AJ47" i="36"/>
  <c r="AJ20" i="36"/>
  <c r="AJ66" i="36" s="1"/>
  <c r="AM4" i="74"/>
  <c r="AM30" i="74"/>
  <c r="AN3" i="74"/>
  <c r="AN30" i="74" s="1"/>
  <c r="AJ45" i="36"/>
  <c r="AJ55" i="36" s="1"/>
  <c r="AJ18" i="36"/>
  <c r="AJ19" i="36" s="1"/>
  <c r="AM31" i="74"/>
  <c r="AM43" i="74"/>
  <c r="AM37" i="74"/>
  <c r="AM38" i="74" s="1"/>
  <c r="AI7" i="36" s="1"/>
  <c r="AM44" i="74"/>
  <c r="AK5" i="36"/>
  <c r="AK153" i="36" s="1"/>
  <c r="AJ4" i="36"/>
  <c r="AK3" i="36"/>
  <c r="AK151" i="36" s="1"/>
  <c r="AK152" i="36" s="1"/>
  <c r="Q5" i="1"/>
  <c r="Q6" i="1"/>
  <c r="Q4" i="1"/>
  <c r="S309" i="21"/>
  <c r="S312" i="21"/>
  <c r="S311" i="21"/>
  <c r="S305" i="21"/>
  <c r="S313" i="21"/>
  <c r="S304" i="21"/>
  <c r="S307" i="21"/>
  <c r="S301" i="21"/>
  <c r="S306" i="21"/>
  <c r="S300" i="21"/>
  <c r="S308" i="21"/>
  <c r="S303" i="21"/>
  <c r="S299" i="21"/>
  <c r="S310" i="21"/>
  <c r="S302" i="21"/>
  <c r="Q5" i="95" l="1"/>
  <c r="Q270" i="95" s="1"/>
  <c r="Q5" i="96"/>
  <c r="P269" i="95"/>
  <c r="Q4" i="95"/>
  <c r="Q22" i="1"/>
  <c r="Q21" i="1"/>
  <c r="Q25" i="1" s="1"/>
  <c r="Q20" i="1"/>
  <c r="Q74" i="1"/>
  <c r="Q73" i="1"/>
  <c r="Q72" i="1"/>
  <c r="AI3" i="1"/>
  <c r="AH3" i="95"/>
  <c r="AH268" i="95" s="1"/>
  <c r="AH71" i="1"/>
  <c r="AH158" i="36"/>
  <c r="AH169" i="36"/>
  <c r="AJ112" i="36"/>
  <c r="AJ113" i="36"/>
  <c r="AJ114" i="36" s="1"/>
  <c r="AJ115" i="36" s="1"/>
  <c r="AJ146" i="36" s="1"/>
  <c r="AI140" i="36"/>
  <c r="AI141" i="36" s="1"/>
  <c r="AI147" i="36" s="1"/>
  <c r="AI148" i="36" s="1"/>
  <c r="AJ99" i="36"/>
  <c r="AJ138" i="36"/>
  <c r="AJ139" i="36" s="1"/>
  <c r="AN36" i="74"/>
  <c r="AK27" i="36"/>
  <c r="AK28" i="36" s="1"/>
  <c r="AK98" i="36"/>
  <c r="AK72" i="36"/>
  <c r="AK73" i="36" s="1"/>
  <c r="AK29" i="36"/>
  <c r="AK100" i="36"/>
  <c r="AK74" i="36"/>
  <c r="AJ67" i="36"/>
  <c r="AJ69" i="36" s="1"/>
  <c r="AJ92" i="36"/>
  <c r="AJ93" i="36" s="1"/>
  <c r="AJ95" i="36" s="1"/>
  <c r="AJ46" i="36"/>
  <c r="AN31" i="74"/>
  <c r="AM45" i="74"/>
  <c r="AI10" i="36" s="1"/>
  <c r="AO3" i="74"/>
  <c r="AO36" i="74" s="1"/>
  <c r="AK45" i="36"/>
  <c r="AK55" i="36" s="1"/>
  <c r="AK18" i="36"/>
  <c r="AK19" i="36" s="1"/>
  <c r="AO5" i="74"/>
  <c r="AK47" i="36"/>
  <c r="AK20" i="36"/>
  <c r="AK66" i="36" s="1"/>
  <c r="AN37" i="74"/>
  <c r="AN43" i="74"/>
  <c r="AN44" i="74"/>
  <c r="AN4" i="74"/>
  <c r="AN42" i="74"/>
  <c r="AN41" i="74"/>
  <c r="AL5" i="36"/>
  <c r="AL153" i="36" s="1"/>
  <c r="Q7" i="1"/>
  <c r="AK4" i="36"/>
  <c r="AL3" i="36"/>
  <c r="AL151" i="36" s="1"/>
  <c r="AL152" i="36" s="1"/>
  <c r="R5" i="1"/>
  <c r="R6" i="1"/>
  <c r="R7" i="1" s="1"/>
  <c r="R4" i="1"/>
  <c r="T313" i="21"/>
  <c r="T312" i="21"/>
  <c r="T308" i="21"/>
  <c r="T311" i="21"/>
  <c r="T310" i="21"/>
  <c r="T304" i="21"/>
  <c r="T307" i="21"/>
  <c r="T309" i="21"/>
  <c r="T306" i="21"/>
  <c r="T305" i="21"/>
  <c r="T300" i="21"/>
  <c r="T303" i="21"/>
  <c r="T302" i="21"/>
  <c r="T301" i="21"/>
  <c r="T299" i="21"/>
  <c r="R5" i="95" l="1"/>
  <c r="R270" i="95" s="1"/>
  <c r="R5" i="96"/>
  <c r="Q269" i="95"/>
  <c r="AJ3" i="1"/>
  <c r="AI3" i="95"/>
  <c r="AI268" i="95" s="1"/>
  <c r="AI71" i="1"/>
  <c r="R4" i="95"/>
  <c r="R74" i="1"/>
  <c r="R73" i="1"/>
  <c r="R72" i="1"/>
  <c r="R22" i="1"/>
  <c r="R21" i="1"/>
  <c r="R25" i="1" s="1"/>
  <c r="R20" i="1"/>
  <c r="AI158" i="36"/>
  <c r="AI169" i="36"/>
  <c r="AK112" i="36"/>
  <c r="AK113" i="36"/>
  <c r="AK114" i="36" s="1"/>
  <c r="AK115" i="36" s="1"/>
  <c r="AK146" i="36" s="1"/>
  <c r="AJ140" i="36"/>
  <c r="AJ141" i="36" s="1"/>
  <c r="AJ147" i="36" s="1"/>
  <c r="AJ148" i="36" s="1"/>
  <c r="AO37" i="74"/>
  <c r="AO38" i="74" s="1"/>
  <c r="AK7" i="36" s="1"/>
  <c r="AK99" i="36"/>
  <c r="AK138" i="36"/>
  <c r="AK139" i="36" s="1"/>
  <c r="AN38" i="74"/>
  <c r="AJ7" i="36" s="1"/>
  <c r="AL27" i="36"/>
  <c r="AL28" i="36" s="1"/>
  <c r="AL98" i="36"/>
  <c r="AL72" i="36"/>
  <c r="AL73" i="36" s="1"/>
  <c r="AL29" i="36"/>
  <c r="AL74" i="36"/>
  <c r="AL100" i="36"/>
  <c r="AO44" i="74"/>
  <c r="AK67" i="36"/>
  <c r="AK69" i="36" s="1"/>
  <c r="AK92" i="36"/>
  <c r="AK93" i="36" s="1"/>
  <c r="AK95" i="36" s="1"/>
  <c r="AO42" i="74"/>
  <c r="AO41" i="74"/>
  <c r="AO31" i="74"/>
  <c r="AO43" i="74"/>
  <c r="AK46" i="36"/>
  <c r="AO30" i="74"/>
  <c r="AO4" i="74"/>
  <c r="AN45" i="74"/>
  <c r="AJ10" i="36" s="1"/>
  <c r="AP5" i="74"/>
  <c r="AL47" i="36"/>
  <c r="AL20" i="36"/>
  <c r="AL66" i="36" s="1"/>
  <c r="AP3" i="74"/>
  <c r="AP4" i="74" s="1"/>
  <c r="AL45" i="36"/>
  <c r="AL55" i="36" s="1"/>
  <c r="AL18" i="36"/>
  <c r="AL19" i="36" s="1"/>
  <c r="AM5" i="36"/>
  <c r="AM153" i="36" s="1"/>
  <c r="AL4" i="36"/>
  <c r="AM3" i="36"/>
  <c r="AM151" i="36" s="1"/>
  <c r="AM152" i="36" s="1"/>
  <c r="S5" i="1"/>
  <c r="S6" i="1"/>
  <c r="S7" i="1" s="1"/>
  <c r="S4" i="1"/>
  <c r="U313" i="21"/>
  <c r="U311" i="21"/>
  <c r="U310" i="21"/>
  <c r="U309" i="21"/>
  <c r="U307" i="21"/>
  <c r="U312" i="21"/>
  <c r="U306" i="21"/>
  <c r="U308" i="21"/>
  <c r="U305" i="21"/>
  <c r="U303" i="21"/>
  <c r="U299" i="21"/>
  <c r="U302" i="21"/>
  <c r="U301" i="21"/>
  <c r="U304" i="21"/>
  <c r="U300" i="21"/>
  <c r="S5" i="95" l="1"/>
  <c r="S270" i="95" s="1"/>
  <c r="S5" i="96"/>
  <c r="R269" i="95"/>
  <c r="S4" i="95"/>
  <c r="S73" i="1"/>
  <c r="S72" i="1"/>
  <c r="S22" i="1"/>
  <c r="S74" i="1"/>
  <c r="S21" i="1"/>
  <c r="S20" i="1"/>
  <c r="AK3" i="1"/>
  <c r="AJ3" i="95"/>
  <c r="AJ268" i="95" s="1"/>
  <c r="AJ71" i="1"/>
  <c r="AJ158" i="36"/>
  <c r="AJ169" i="36"/>
  <c r="AL112" i="36"/>
  <c r="AL113" i="36"/>
  <c r="AL114" i="36" s="1"/>
  <c r="AL115" i="36" s="1"/>
  <c r="AL146" i="36" s="1"/>
  <c r="AK140" i="36"/>
  <c r="AK141" i="36" s="1"/>
  <c r="AK147" i="36" s="1"/>
  <c r="AK148" i="36" s="1"/>
  <c r="AL99" i="36"/>
  <c r="AL138" i="36"/>
  <c r="AL139" i="36" s="1"/>
  <c r="AM29" i="36"/>
  <c r="AM100" i="36"/>
  <c r="AM74" i="36"/>
  <c r="AO45" i="74"/>
  <c r="AK10" i="36" s="1"/>
  <c r="AM27" i="36"/>
  <c r="AM28" i="36" s="1"/>
  <c r="AM98" i="36"/>
  <c r="AM72" i="36"/>
  <c r="AM73" i="36" s="1"/>
  <c r="AL67" i="36"/>
  <c r="AL69" i="36" s="1"/>
  <c r="AL92" i="36"/>
  <c r="AL93" i="36" s="1"/>
  <c r="AL95" i="36" s="1"/>
  <c r="AP36" i="74"/>
  <c r="AL46" i="36"/>
  <c r="AP31" i="74"/>
  <c r="AP41" i="74"/>
  <c r="AP37" i="74"/>
  <c r="AP38" i="74" s="1"/>
  <c r="AL7" i="36" s="1"/>
  <c r="AQ5" i="74"/>
  <c r="AM47" i="36"/>
  <c r="AM20" i="36"/>
  <c r="AM66" i="36" s="1"/>
  <c r="AP30" i="74"/>
  <c r="AP43" i="74"/>
  <c r="AP42" i="74"/>
  <c r="AQ3" i="74"/>
  <c r="AQ36" i="74" s="1"/>
  <c r="AM45" i="36"/>
  <c r="AM55" i="36" s="1"/>
  <c r="AM18" i="36"/>
  <c r="AM19" i="36" s="1"/>
  <c r="AP44" i="74"/>
  <c r="AN5" i="36"/>
  <c r="AN153" i="36" s="1"/>
  <c r="S25" i="1"/>
  <c r="AM4" i="36"/>
  <c r="AN3" i="36"/>
  <c r="AN151" i="36" s="1"/>
  <c r="AN152" i="36" s="1"/>
  <c r="T5" i="1"/>
  <c r="T6" i="1"/>
  <c r="T7" i="1" s="1"/>
  <c r="T4" i="1"/>
  <c r="V313" i="21"/>
  <c r="V310" i="21"/>
  <c r="V309" i="21"/>
  <c r="V312" i="21"/>
  <c r="V308" i="21"/>
  <c r="V311" i="21"/>
  <c r="V306" i="21"/>
  <c r="V305" i="21"/>
  <c r="V304" i="21"/>
  <c r="V302" i="21"/>
  <c r="V301" i="21"/>
  <c r="V307" i="21"/>
  <c r="V300" i="21"/>
  <c r="V303" i="21"/>
  <c r="V299" i="21"/>
  <c r="T5" i="95" l="1"/>
  <c r="T270" i="95" s="1"/>
  <c r="T5" i="96"/>
  <c r="S269" i="95"/>
  <c r="T4" i="95"/>
  <c r="T74" i="1"/>
  <c r="T73" i="1"/>
  <c r="T21" i="1"/>
  <c r="T25" i="1" s="1"/>
  <c r="T20" i="1"/>
  <c r="T72" i="1"/>
  <c r="T22" i="1"/>
  <c r="AL3" i="1"/>
  <c r="AK3" i="95"/>
  <c r="AK268" i="95" s="1"/>
  <c r="AK71" i="1"/>
  <c r="AK158" i="36"/>
  <c r="AK169" i="36"/>
  <c r="AM112" i="36"/>
  <c r="AM113" i="36"/>
  <c r="AM114" i="36" s="1"/>
  <c r="AM115" i="36" s="1"/>
  <c r="AM146" i="36" s="1"/>
  <c r="AL140" i="36"/>
  <c r="AL141" i="36" s="1"/>
  <c r="AL147" i="36" s="1"/>
  <c r="AL148" i="36" s="1"/>
  <c r="AM99" i="36"/>
  <c r="AM138" i="36"/>
  <c r="AM139" i="36" s="1"/>
  <c r="AN29" i="36"/>
  <c r="AN100" i="36"/>
  <c r="AN74" i="36"/>
  <c r="AM67" i="36"/>
  <c r="AM69" i="36" s="1"/>
  <c r="AM92" i="36"/>
  <c r="AM93" i="36" s="1"/>
  <c r="AM95" i="36" s="1"/>
  <c r="AN27" i="36"/>
  <c r="AN28" i="36" s="1"/>
  <c r="AN98" i="36"/>
  <c r="AN72" i="36"/>
  <c r="AN73" i="36" s="1"/>
  <c r="AM46" i="36"/>
  <c r="AQ30" i="74"/>
  <c r="AP45" i="74"/>
  <c r="AL10" i="36" s="1"/>
  <c r="AQ43" i="74"/>
  <c r="AQ41" i="74"/>
  <c r="AQ4" i="74"/>
  <c r="AQ44" i="74"/>
  <c r="AQ42" i="74"/>
  <c r="AQ37" i="74"/>
  <c r="AQ38" i="74" s="1"/>
  <c r="AM7" i="36" s="1"/>
  <c r="AQ31" i="74"/>
  <c r="AR5" i="74"/>
  <c r="AN47" i="36"/>
  <c r="AN20" i="36"/>
  <c r="AN66" i="36" s="1"/>
  <c r="AR3" i="74"/>
  <c r="AR43" i="74" s="1"/>
  <c r="AN45" i="36"/>
  <c r="AN55" i="36" s="1"/>
  <c r="AN18" i="36"/>
  <c r="AN19" i="36" s="1"/>
  <c r="AO5" i="36"/>
  <c r="AO153" i="36" s="1"/>
  <c r="AN4" i="36"/>
  <c r="AO3" i="36"/>
  <c r="AO151" i="36" s="1"/>
  <c r="AO152" i="36" s="1"/>
  <c r="U5" i="1"/>
  <c r="U6" i="1"/>
  <c r="U7" i="1" s="1"/>
  <c r="U4" i="1"/>
  <c r="W309" i="21"/>
  <c r="W312" i="21"/>
  <c r="W313" i="21"/>
  <c r="W311" i="21"/>
  <c r="W305" i="21"/>
  <c r="W308" i="21"/>
  <c r="W304" i="21"/>
  <c r="W310" i="21"/>
  <c r="W307" i="21"/>
  <c r="W306" i="21"/>
  <c r="W301" i="21"/>
  <c r="W300" i="21"/>
  <c r="W303" i="21"/>
  <c r="W302" i="21"/>
  <c r="W299" i="21"/>
  <c r="U5" i="95" l="1"/>
  <c r="U270" i="95" s="1"/>
  <c r="U5" i="96"/>
  <c r="T269" i="95"/>
  <c r="AM3" i="1"/>
  <c r="AL3" i="95"/>
  <c r="AL268" i="95" s="1"/>
  <c r="AL71" i="1"/>
  <c r="U4" i="95"/>
  <c r="U74" i="1"/>
  <c r="U72" i="1"/>
  <c r="U73" i="1"/>
  <c r="U22" i="1"/>
  <c r="U21" i="1"/>
  <c r="U25" i="1" s="1"/>
  <c r="U20" i="1"/>
  <c r="AL158" i="36"/>
  <c r="AL169" i="36"/>
  <c r="AN112" i="36"/>
  <c r="AN113" i="36"/>
  <c r="AN114" i="36" s="1"/>
  <c r="AN115" i="36" s="1"/>
  <c r="AN146" i="36" s="1"/>
  <c r="AM140" i="36"/>
  <c r="AM141" i="36" s="1"/>
  <c r="AM147" i="36" s="1"/>
  <c r="AM148" i="36" s="1"/>
  <c r="AN99" i="36"/>
  <c r="AN138" i="36"/>
  <c r="AN139" i="36" s="1"/>
  <c r="AO27" i="36"/>
  <c r="AO28" i="36" s="1"/>
  <c r="AO72" i="36"/>
  <c r="AO73" i="36" s="1"/>
  <c r="AO98" i="36"/>
  <c r="AO29" i="36"/>
  <c r="AO100" i="36"/>
  <c r="AO74" i="36"/>
  <c r="AN67" i="36"/>
  <c r="AN69" i="36" s="1"/>
  <c r="AN92" i="36"/>
  <c r="AN93" i="36" s="1"/>
  <c r="AN95" i="36" s="1"/>
  <c r="AN46" i="36"/>
  <c r="AR42" i="74"/>
  <c r="AR37" i="74"/>
  <c r="AQ45" i="74"/>
  <c r="AM10" i="36" s="1"/>
  <c r="AR44" i="74"/>
  <c r="AS3" i="74"/>
  <c r="AS36" i="74" s="1"/>
  <c r="AO18" i="36"/>
  <c r="AO19" i="36" s="1"/>
  <c r="AO45" i="36"/>
  <c r="AO55" i="36" s="1"/>
  <c r="AS5" i="74"/>
  <c r="AO47" i="36"/>
  <c r="AO20" i="36"/>
  <c r="AO66" i="36" s="1"/>
  <c r="AR30" i="74"/>
  <c r="AR4" i="74"/>
  <c r="AR36" i="74"/>
  <c r="AR41" i="74"/>
  <c r="AR31" i="74"/>
  <c r="AP5" i="36"/>
  <c r="AP153" i="36" s="1"/>
  <c r="AO4" i="36"/>
  <c r="AP3" i="36"/>
  <c r="AP151" i="36" s="1"/>
  <c r="AP152" i="36" s="1"/>
  <c r="V5" i="1"/>
  <c r="V6" i="1"/>
  <c r="V7" i="1" s="1"/>
  <c r="V4" i="1"/>
  <c r="X313" i="21"/>
  <c r="X312" i="21"/>
  <c r="X308" i="21"/>
  <c r="X311" i="21"/>
  <c r="X310" i="21"/>
  <c r="X304" i="21"/>
  <c r="X309" i="21"/>
  <c r="X307" i="21"/>
  <c r="X306" i="21"/>
  <c r="X300" i="21"/>
  <c r="X303" i="21"/>
  <c r="X302" i="21"/>
  <c r="X305" i="21"/>
  <c r="X299" i="21"/>
  <c r="X301" i="21"/>
  <c r="V5" i="95" l="1"/>
  <c r="V270" i="95" s="1"/>
  <c r="V5" i="96"/>
  <c r="U269" i="95"/>
  <c r="V4" i="95"/>
  <c r="V74" i="1"/>
  <c r="V72" i="1"/>
  <c r="V73" i="1"/>
  <c r="V22" i="1"/>
  <c r="V20" i="1"/>
  <c r="V21" i="1"/>
  <c r="V25" i="1" s="1"/>
  <c r="AN3" i="1"/>
  <c r="AM3" i="95"/>
  <c r="AM268" i="95" s="1"/>
  <c r="AM71" i="1"/>
  <c r="AM158" i="36"/>
  <c r="AM169" i="36"/>
  <c r="AO112" i="36"/>
  <c r="AO113" i="36"/>
  <c r="AO114" i="36" s="1"/>
  <c r="AO115" i="36" s="1"/>
  <c r="AO146" i="36" s="1"/>
  <c r="AN140" i="36"/>
  <c r="AN141" i="36" s="1"/>
  <c r="AN147" i="36" s="1"/>
  <c r="AN148" i="36" s="1"/>
  <c r="AO99" i="36"/>
  <c r="AO138" i="36"/>
  <c r="AO139" i="36" s="1"/>
  <c r="AP29" i="36"/>
  <c r="AP100" i="36"/>
  <c r="AP74" i="36"/>
  <c r="AP27" i="36"/>
  <c r="AP28" i="36" s="1"/>
  <c r="AP98" i="36"/>
  <c r="AP72" i="36"/>
  <c r="AP73" i="36" s="1"/>
  <c r="AR45" i="74"/>
  <c r="AN10" i="36" s="1"/>
  <c r="AO67" i="36"/>
  <c r="AO69" i="36" s="1"/>
  <c r="AO92" i="36"/>
  <c r="AO93" i="36" s="1"/>
  <c r="AO95" i="36" s="1"/>
  <c r="AO46" i="36"/>
  <c r="AR38" i="74"/>
  <c r="AN7" i="36" s="1"/>
  <c r="AS44" i="74"/>
  <c r="AS41" i="74"/>
  <c r="AS31" i="74"/>
  <c r="AS43" i="74"/>
  <c r="AS30" i="74"/>
  <c r="AS37" i="74"/>
  <c r="AS38" i="74" s="1"/>
  <c r="AO7" i="36" s="1"/>
  <c r="AS42" i="74"/>
  <c r="AS4" i="74"/>
  <c r="AT5" i="74"/>
  <c r="AP20" i="36"/>
  <c r="AP66" i="36" s="1"/>
  <c r="AP47" i="36"/>
  <c r="AT3" i="74"/>
  <c r="AT42" i="74" s="1"/>
  <c r="AP18" i="36"/>
  <c r="AP19" i="36" s="1"/>
  <c r="AP45" i="36"/>
  <c r="AP55" i="36" s="1"/>
  <c r="AQ5" i="36"/>
  <c r="AQ153" i="36" s="1"/>
  <c r="AP4" i="36"/>
  <c r="AQ3" i="36"/>
  <c r="AQ151" i="36" s="1"/>
  <c r="AQ152" i="36" s="1"/>
  <c r="W5" i="1"/>
  <c r="W6" i="1"/>
  <c r="W7" i="1" s="1"/>
  <c r="W4" i="1"/>
  <c r="Y313" i="21"/>
  <c r="Y311" i="21"/>
  <c r="Y310" i="21"/>
  <c r="Y309" i="21"/>
  <c r="Y312" i="21"/>
  <c r="Y308" i="21"/>
  <c r="Y307" i="21"/>
  <c r="Y306" i="21"/>
  <c r="Y305" i="21"/>
  <c r="Y303" i="21"/>
  <c r="Y299" i="21"/>
  <c r="Y302" i="21"/>
  <c r="Y304" i="21"/>
  <c r="Y301" i="21"/>
  <c r="Y300" i="21"/>
  <c r="W5" i="95" l="1"/>
  <c r="W270" i="95" s="1"/>
  <c r="W5" i="96"/>
  <c r="V269" i="95"/>
  <c r="AO3" i="1"/>
  <c r="AN3" i="95"/>
  <c r="AN268" i="95" s="1"/>
  <c r="AN71" i="1"/>
  <c r="W4" i="95"/>
  <c r="W72" i="1"/>
  <c r="W22" i="1"/>
  <c r="W21" i="1"/>
  <c r="W25" i="1" s="1"/>
  <c r="W73" i="1"/>
  <c r="W74" i="1"/>
  <c r="W20" i="1"/>
  <c r="AN158" i="36"/>
  <c r="AN169" i="36"/>
  <c r="AP112" i="36"/>
  <c r="AP113" i="36"/>
  <c r="AP114" i="36" s="1"/>
  <c r="AP115" i="36" s="1"/>
  <c r="AP146" i="36" s="1"/>
  <c r="AO140" i="36"/>
  <c r="AO141" i="36" s="1"/>
  <c r="AO147" i="36" s="1"/>
  <c r="AO148" i="36" s="1"/>
  <c r="AP99" i="36"/>
  <c r="AP138" i="36"/>
  <c r="AP139" i="36" s="1"/>
  <c r="AQ27" i="36"/>
  <c r="AQ28" i="36" s="1"/>
  <c r="AQ98" i="36"/>
  <c r="AQ72" i="36"/>
  <c r="AQ73" i="36" s="1"/>
  <c r="AQ29" i="36"/>
  <c r="AQ100" i="36"/>
  <c r="AQ74" i="36"/>
  <c r="AP67" i="36"/>
  <c r="AP69" i="36" s="1"/>
  <c r="AP92" i="36"/>
  <c r="AP93" i="36" s="1"/>
  <c r="AP95" i="36" s="1"/>
  <c r="AP46" i="36"/>
  <c r="AS45" i="74"/>
  <c r="AO10" i="36" s="1"/>
  <c r="AT41" i="74"/>
  <c r="AT30" i="74"/>
  <c r="AT36" i="74"/>
  <c r="AT44" i="74"/>
  <c r="AT4" i="74"/>
  <c r="AU3" i="74"/>
  <c r="AU42" i="74" s="1"/>
  <c r="AQ45" i="36"/>
  <c r="AQ55" i="36" s="1"/>
  <c r="AQ18" i="36"/>
  <c r="AQ19" i="36" s="1"/>
  <c r="AT31" i="74"/>
  <c r="AT43" i="74"/>
  <c r="AU5" i="74"/>
  <c r="AQ20" i="36"/>
  <c r="AQ66" i="36" s="1"/>
  <c r="AQ47" i="36"/>
  <c r="AT37" i="74"/>
  <c r="AR5" i="36"/>
  <c r="AR153" i="36" s="1"/>
  <c r="AQ4" i="36"/>
  <c r="AR3" i="36"/>
  <c r="AR151" i="36" s="1"/>
  <c r="AR152" i="36" s="1"/>
  <c r="X5" i="1"/>
  <c r="X6" i="1"/>
  <c r="X7" i="1" s="1"/>
  <c r="X4" i="1"/>
  <c r="Z313" i="21"/>
  <c r="Z310" i="21"/>
  <c r="Z309" i="21"/>
  <c r="Z312" i="21"/>
  <c r="Z308" i="21"/>
  <c r="Z306" i="21"/>
  <c r="Z305" i="21"/>
  <c r="Z304" i="21"/>
  <c r="Z302" i="21"/>
  <c r="Z307" i="21"/>
  <c r="Z301" i="21"/>
  <c r="Z311" i="21"/>
  <c r="Z300" i="21"/>
  <c r="Z303" i="21"/>
  <c r="Z299" i="21"/>
  <c r="X5" i="95" l="1"/>
  <c r="X270" i="95" s="1"/>
  <c r="X5" i="96"/>
  <c r="W269" i="95"/>
  <c r="X4" i="95"/>
  <c r="X74" i="1"/>
  <c r="X73" i="1"/>
  <c r="X20" i="1"/>
  <c r="X21" i="1"/>
  <c r="X25" i="1" s="1"/>
  <c r="X72" i="1"/>
  <c r="X22" i="1"/>
  <c r="AP3" i="1"/>
  <c r="AO3" i="95"/>
  <c r="AO268" i="95" s="1"/>
  <c r="AO71" i="1"/>
  <c r="AO158" i="36"/>
  <c r="AO169" i="36"/>
  <c r="AQ112" i="36"/>
  <c r="AQ113" i="36"/>
  <c r="AQ114" i="36" s="1"/>
  <c r="AQ115" i="36" s="1"/>
  <c r="AQ146" i="36" s="1"/>
  <c r="AP140" i="36"/>
  <c r="AP141" i="36" s="1"/>
  <c r="AP147" i="36" s="1"/>
  <c r="AP148" i="36" s="1"/>
  <c r="AQ99" i="36"/>
  <c r="AQ138" i="36"/>
  <c r="AQ139" i="36" s="1"/>
  <c r="AQ67" i="36"/>
  <c r="AQ69" i="36" s="1"/>
  <c r="AQ92" i="36"/>
  <c r="AQ93" i="36" s="1"/>
  <c r="AQ95" i="36" s="1"/>
  <c r="AR29" i="36"/>
  <c r="AR100" i="36"/>
  <c r="AR74" i="36"/>
  <c r="AR27" i="36"/>
  <c r="AR28" i="36" s="1"/>
  <c r="AR72" i="36"/>
  <c r="AR73" i="36" s="1"/>
  <c r="AR98" i="36"/>
  <c r="AU44" i="74"/>
  <c r="AU4" i="74"/>
  <c r="AQ46" i="36"/>
  <c r="AU37" i="74"/>
  <c r="AU43" i="74"/>
  <c r="AU30" i="74"/>
  <c r="AU41" i="74"/>
  <c r="AU36" i="74"/>
  <c r="AU31" i="74"/>
  <c r="AT38" i="74"/>
  <c r="AP7" i="36" s="1"/>
  <c r="AT45" i="74"/>
  <c r="AP10" i="36" s="1"/>
  <c r="AV5" i="74"/>
  <c r="AR47" i="36"/>
  <c r="AR20" i="36"/>
  <c r="AR66" i="36" s="1"/>
  <c r="AV3" i="74"/>
  <c r="AR45" i="36"/>
  <c r="AR55" i="36" s="1"/>
  <c r="AR18" i="36"/>
  <c r="AR19" i="36" s="1"/>
  <c r="AS5" i="36"/>
  <c r="AS153" i="36" s="1"/>
  <c r="AR4" i="36"/>
  <c r="AS3" i="36"/>
  <c r="AS151" i="36" s="1"/>
  <c r="AS152" i="36" s="1"/>
  <c r="Y5" i="1"/>
  <c r="Y6" i="1"/>
  <c r="Y7" i="1" s="1"/>
  <c r="Y4" i="1"/>
  <c r="AA309" i="21"/>
  <c r="AA313" i="21"/>
  <c r="AA312" i="21"/>
  <c r="AA311" i="21"/>
  <c r="AA305" i="21"/>
  <c r="AA310" i="21"/>
  <c r="AA304" i="21"/>
  <c r="AA307" i="21"/>
  <c r="AA301" i="21"/>
  <c r="AA308" i="21"/>
  <c r="AA300" i="21"/>
  <c r="AA303" i="21"/>
  <c r="AA299" i="21"/>
  <c r="AA302" i="21"/>
  <c r="AA306" i="21"/>
  <c r="Y5" i="95" l="1"/>
  <c r="Y270" i="95" s="1"/>
  <c r="Y5" i="96"/>
  <c r="X269" i="95"/>
  <c r="Y4" i="95"/>
  <c r="Y73" i="1"/>
  <c r="Y74" i="1"/>
  <c r="Y21" i="1"/>
  <c r="Y25" i="1" s="1"/>
  <c r="Y72" i="1"/>
  <c r="Y20" i="1"/>
  <c r="Y22" i="1"/>
  <c r="AQ3" i="1"/>
  <c r="AP3" i="95"/>
  <c r="AP268" i="95" s="1"/>
  <c r="AP71" i="1"/>
  <c r="AP158" i="36"/>
  <c r="AP169" i="36"/>
  <c r="AR112" i="36"/>
  <c r="AR113" i="36"/>
  <c r="AR114" i="36" s="1"/>
  <c r="AR115" i="36" s="1"/>
  <c r="AR146" i="36" s="1"/>
  <c r="AQ140" i="36"/>
  <c r="AQ141" i="36" s="1"/>
  <c r="AQ147" i="36" s="1"/>
  <c r="AQ148" i="36" s="1"/>
  <c r="AR99" i="36"/>
  <c r="AR138" i="36"/>
  <c r="AR139" i="36" s="1"/>
  <c r="AS27" i="36"/>
  <c r="AS28" i="36" s="1"/>
  <c r="AS98" i="36"/>
  <c r="AS72" i="36"/>
  <c r="AS73" i="36" s="1"/>
  <c r="AS29" i="36"/>
  <c r="AS74" i="36"/>
  <c r="AS100" i="36"/>
  <c r="AR67" i="36"/>
  <c r="AR69" i="36" s="1"/>
  <c r="AR92" i="36"/>
  <c r="AR93" i="36" s="1"/>
  <c r="AR95" i="36" s="1"/>
  <c r="AR46" i="36"/>
  <c r="AU38" i="74"/>
  <c r="AQ7" i="36" s="1"/>
  <c r="AU45" i="74"/>
  <c r="AQ10" i="36" s="1"/>
  <c r="AV4" i="74"/>
  <c r="AV36" i="74"/>
  <c r="AV41" i="74"/>
  <c r="AW3" i="74"/>
  <c r="AW30" i="74" s="1"/>
  <c r="AS45" i="36"/>
  <c r="AS55" i="36" s="1"/>
  <c r="AS18" i="36"/>
  <c r="AS19" i="36" s="1"/>
  <c r="AV30" i="74"/>
  <c r="AV37" i="74"/>
  <c r="AW5" i="74"/>
  <c r="AS47" i="36"/>
  <c r="AS20" i="36"/>
  <c r="AS66" i="36" s="1"/>
  <c r="AV31" i="74"/>
  <c r="AV42" i="74"/>
  <c r="AV43" i="74"/>
  <c r="AV44" i="74"/>
  <c r="AT5" i="36"/>
  <c r="AT153" i="36" s="1"/>
  <c r="AS4" i="36"/>
  <c r="AT3" i="36"/>
  <c r="AT151" i="36" s="1"/>
  <c r="AT152" i="36" s="1"/>
  <c r="Z5" i="1"/>
  <c r="Z6" i="1"/>
  <c r="Z7" i="1" s="1"/>
  <c r="Z4" i="1"/>
  <c r="AB313" i="21"/>
  <c r="AB312" i="21"/>
  <c r="AB308" i="21"/>
  <c r="AB311" i="21"/>
  <c r="AB310" i="21"/>
  <c r="AB309" i="21"/>
  <c r="AB304" i="21"/>
  <c r="AB307" i="21"/>
  <c r="AB306" i="21"/>
  <c r="AB300" i="21"/>
  <c r="AB303" i="21"/>
  <c r="AB305" i="21"/>
  <c r="AB302" i="21"/>
  <c r="AB299" i="21"/>
  <c r="AB301" i="21"/>
  <c r="Z5" i="95" l="1"/>
  <c r="Z270" i="95" s="1"/>
  <c r="Z5" i="96"/>
  <c r="Y269" i="95"/>
  <c r="AR3" i="1"/>
  <c r="AQ3" i="95"/>
  <c r="AQ268" i="95" s="1"/>
  <c r="AQ71" i="1"/>
  <c r="Z74" i="1"/>
  <c r="Z4" i="95"/>
  <c r="Z72" i="1"/>
  <c r="Z21" i="1"/>
  <c r="Z25" i="1" s="1"/>
  <c r="Z22" i="1"/>
  <c r="Z73" i="1"/>
  <c r="Z20" i="1"/>
  <c r="AQ158" i="36"/>
  <c r="AQ169" i="36"/>
  <c r="AS112" i="36"/>
  <c r="AS113" i="36"/>
  <c r="AS114" i="36" s="1"/>
  <c r="AS115" i="36" s="1"/>
  <c r="AS146" i="36" s="1"/>
  <c r="AR140" i="36"/>
  <c r="AR141" i="36" s="1"/>
  <c r="AR147" i="36" s="1"/>
  <c r="AR148" i="36" s="1"/>
  <c r="AS99" i="36"/>
  <c r="AS138" i="36"/>
  <c r="AS139" i="36" s="1"/>
  <c r="AT27" i="36"/>
  <c r="AT28" i="36" s="1"/>
  <c r="AT98" i="36"/>
  <c r="AT72" i="36"/>
  <c r="AT73" i="36" s="1"/>
  <c r="AS67" i="36"/>
  <c r="AS69" i="36" s="1"/>
  <c r="AS92" i="36"/>
  <c r="AS93" i="36" s="1"/>
  <c r="AS95" i="36" s="1"/>
  <c r="AT29" i="36"/>
  <c r="AT74" i="36"/>
  <c r="AT100" i="36"/>
  <c r="AS46" i="36"/>
  <c r="AV38" i="74"/>
  <c r="AR7" i="36" s="1"/>
  <c r="AW31" i="74"/>
  <c r="AW36" i="74"/>
  <c r="AW44" i="74"/>
  <c r="AW41" i="74"/>
  <c r="AW43" i="74"/>
  <c r="AW4" i="74"/>
  <c r="AW42" i="74"/>
  <c r="AV45" i="74"/>
  <c r="AR10" i="36" s="1"/>
  <c r="AW37" i="74"/>
  <c r="AX5" i="74"/>
  <c r="AT47" i="36"/>
  <c r="AT20" i="36"/>
  <c r="AT66" i="36" s="1"/>
  <c r="AX3" i="74"/>
  <c r="AX36" i="74" s="1"/>
  <c r="AT45" i="36"/>
  <c r="AT55" i="36" s="1"/>
  <c r="AT18" i="36"/>
  <c r="AT19" i="36" s="1"/>
  <c r="AU5" i="36"/>
  <c r="AU153" i="36" s="1"/>
  <c r="AU3" i="36"/>
  <c r="AU151" i="36" s="1"/>
  <c r="AU152" i="36" s="1"/>
  <c r="AT4" i="36"/>
  <c r="AA5" i="1"/>
  <c r="AA6" i="1"/>
  <c r="AA7" i="1" s="1"/>
  <c r="AA4" i="1"/>
  <c r="AC313" i="21"/>
  <c r="AC311" i="21"/>
  <c r="AC310" i="21"/>
  <c r="AC309" i="21"/>
  <c r="AC307" i="21"/>
  <c r="AC306" i="21"/>
  <c r="AC308" i="21"/>
  <c r="AC305" i="21"/>
  <c r="AC303" i="21"/>
  <c r="AC299" i="21"/>
  <c r="AC312" i="21"/>
  <c r="AC304" i="21"/>
  <c r="AC302" i="21"/>
  <c r="AC301" i="21"/>
  <c r="AC300" i="21"/>
  <c r="AA5" i="95" l="1"/>
  <c r="AA270" i="95" s="1"/>
  <c r="AA5" i="96"/>
  <c r="Z269" i="95"/>
  <c r="AA4" i="95"/>
  <c r="AA72" i="1"/>
  <c r="AA22" i="1"/>
  <c r="AA21" i="1"/>
  <c r="AA25" i="1" s="1"/>
  <c r="AA74" i="1"/>
  <c r="AA20" i="1"/>
  <c r="AA73" i="1"/>
  <c r="AS3" i="1"/>
  <c r="AR3" i="95"/>
  <c r="AR268" i="95" s="1"/>
  <c r="AR71" i="1"/>
  <c r="AR158" i="36"/>
  <c r="AR169" i="36"/>
  <c r="AT112" i="36"/>
  <c r="AT113" i="36"/>
  <c r="AT114" i="36" s="1"/>
  <c r="AT115" i="36" s="1"/>
  <c r="AT146" i="36" s="1"/>
  <c r="AS140" i="36"/>
  <c r="AS141" i="36" s="1"/>
  <c r="AS147" i="36" s="1"/>
  <c r="AS148" i="36" s="1"/>
  <c r="AT99" i="36"/>
  <c r="AT138" i="36"/>
  <c r="AT139" i="36" s="1"/>
  <c r="AU29" i="36"/>
  <c r="AU100" i="36"/>
  <c r="AU74" i="36"/>
  <c r="AT67" i="36"/>
  <c r="AT69" i="36" s="1"/>
  <c r="AT92" i="36"/>
  <c r="AT93" i="36" s="1"/>
  <c r="AT95" i="36" s="1"/>
  <c r="AU27" i="36"/>
  <c r="AU28" i="36" s="1"/>
  <c r="AU98" i="36"/>
  <c r="AU72" i="36"/>
  <c r="AU73" i="36" s="1"/>
  <c r="AT46" i="36"/>
  <c r="AX30" i="74"/>
  <c r="AW38" i="74"/>
  <c r="AS7" i="36" s="1"/>
  <c r="AW45" i="74"/>
  <c r="AS10" i="36" s="1"/>
  <c r="AX31" i="74"/>
  <c r="AX4" i="74"/>
  <c r="AX42" i="74"/>
  <c r="AX37" i="74"/>
  <c r="AX38" i="74" s="1"/>
  <c r="AT7" i="36" s="1"/>
  <c r="AY3" i="74"/>
  <c r="AY4" i="74" s="1"/>
  <c r="AU45" i="36"/>
  <c r="AU55" i="36" s="1"/>
  <c r="AU18" i="36"/>
  <c r="AU19" i="36" s="1"/>
  <c r="AY5" i="74"/>
  <c r="AU47" i="36"/>
  <c r="AU20" i="36"/>
  <c r="AU66" i="36" s="1"/>
  <c r="AX43" i="74"/>
  <c r="AX44" i="74"/>
  <c r="AX41" i="74"/>
  <c r="AV5" i="36"/>
  <c r="AV153" i="36" s="1"/>
  <c r="AU4" i="36"/>
  <c r="AV3" i="36"/>
  <c r="AV151" i="36" s="1"/>
  <c r="AV152" i="36" s="1"/>
  <c r="AB5" i="1"/>
  <c r="AB6" i="1"/>
  <c r="AB7" i="1" s="1"/>
  <c r="AB4" i="1"/>
  <c r="AD313" i="21"/>
  <c r="AD310" i="21"/>
  <c r="AD309" i="21"/>
  <c r="AD312" i="21"/>
  <c r="AD308" i="21"/>
  <c r="AD306" i="21"/>
  <c r="AD305" i="21"/>
  <c r="AD311" i="21"/>
  <c r="AD304" i="21"/>
  <c r="AD307" i="21"/>
  <c r="AD302" i="21"/>
  <c r="AD301" i="21"/>
  <c r="AD300" i="21"/>
  <c r="AD303" i="21"/>
  <c r="AD299" i="21"/>
  <c r="AB5" i="95" l="1"/>
  <c r="AB270" i="95" s="1"/>
  <c r="AB5" i="96"/>
  <c r="AA269" i="95"/>
  <c r="AT3" i="1"/>
  <c r="AS3" i="95"/>
  <c r="AS268" i="95" s="1"/>
  <c r="AS71" i="1"/>
  <c r="AB4" i="95"/>
  <c r="AB74" i="1"/>
  <c r="AB73" i="1"/>
  <c r="AB22" i="1"/>
  <c r="AB20" i="1"/>
  <c r="AB21" i="1"/>
  <c r="AB25" i="1" s="1"/>
  <c r="AB72" i="1"/>
  <c r="AS158" i="36"/>
  <c r="AS169" i="36"/>
  <c r="AU112" i="36"/>
  <c r="AU113" i="36"/>
  <c r="AU114" i="36" s="1"/>
  <c r="AU115" i="36" s="1"/>
  <c r="AU146" i="36" s="1"/>
  <c r="AT140" i="36"/>
  <c r="AT141" i="36" s="1"/>
  <c r="AT147" i="36" s="1"/>
  <c r="AT148" i="36" s="1"/>
  <c r="AU99" i="36"/>
  <c r="AU138" i="36"/>
  <c r="AU139" i="36" s="1"/>
  <c r="AV29" i="36"/>
  <c r="AV100" i="36"/>
  <c r="AV74" i="36"/>
  <c r="AU67" i="36"/>
  <c r="AU69" i="36" s="1"/>
  <c r="AU92" i="36"/>
  <c r="AU93" i="36" s="1"/>
  <c r="AU95" i="36" s="1"/>
  <c r="AV27" i="36"/>
  <c r="AV28" i="36" s="1"/>
  <c r="AV98" i="36"/>
  <c r="AV72" i="36"/>
  <c r="AV73" i="36" s="1"/>
  <c r="AU46" i="36"/>
  <c r="AY30" i="74"/>
  <c r="AY36" i="74"/>
  <c r="AY31" i="74"/>
  <c r="AY44" i="74"/>
  <c r="AY42" i="74"/>
  <c r="AY43" i="74"/>
  <c r="AZ3" i="74"/>
  <c r="AZ44" i="74" s="1"/>
  <c r="AV45" i="36"/>
  <c r="AV55" i="36" s="1"/>
  <c r="AV18" i="36"/>
  <c r="AV19" i="36" s="1"/>
  <c r="AZ5" i="74"/>
  <c r="AV47" i="36"/>
  <c r="AV20" i="36"/>
  <c r="AV66" i="36" s="1"/>
  <c r="AY37" i="74"/>
  <c r="AY41" i="74"/>
  <c r="AX45" i="74"/>
  <c r="AT10" i="36" s="1"/>
  <c r="AW5" i="36"/>
  <c r="AW153" i="36" s="1"/>
  <c r="AV4" i="36"/>
  <c r="AW3" i="36"/>
  <c r="AW151" i="36" s="1"/>
  <c r="AW152" i="36" s="1"/>
  <c r="AC5" i="1"/>
  <c r="AC6" i="1"/>
  <c r="AC4" i="1"/>
  <c r="AE313" i="21"/>
  <c r="AE309" i="21"/>
  <c r="AE312" i="21"/>
  <c r="AE311" i="21"/>
  <c r="AE310" i="21"/>
  <c r="AE305" i="21"/>
  <c r="AE308" i="21"/>
  <c r="AE304" i="21"/>
  <c r="AE307" i="21"/>
  <c r="AE301" i="21"/>
  <c r="AE300" i="21"/>
  <c r="AE306" i="21"/>
  <c r="AE303" i="21"/>
  <c r="AE302" i="21"/>
  <c r="AE299" i="21"/>
  <c r="AC5" i="95" l="1"/>
  <c r="AC270" i="95" s="1"/>
  <c r="AC5" i="96"/>
  <c r="AB269" i="95"/>
  <c r="AC4" i="95"/>
  <c r="AC74" i="1"/>
  <c r="AC73" i="1"/>
  <c r="AC72" i="1"/>
  <c r="AC21" i="1"/>
  <c r="AC25" i="1" s="1"/>
  <c r="AC22" i="1"/>
  <c r="AC20" i="1"/>
  <c r="AU3" i="1"/>
  <c r="AT3" i="95"/>
  <c r="AT268" i="95" s="1"/>
  <c r="AT71" i="1"/>
  <c r="AT158" i="36"/>
  <c r="AT169" i="36"/>
  <c r="AV112" i="36"/>
  <c r="AV113" i="36"/>
  <c r="AV114" i="36" s="1"/>
  <c r="AV115" i="36" s="1"/>
  <c r="AV146" i="36" s="1"/>
  <c r="AU140" i="36"/>
  <c r="AU141" i="36" s="1"/>
  <c r="AU147" i="36" s="1"/>
  <c r="AU148" i="36" s="1"/>
  <c r="AV99" i="36"/>
  <c r="AV138" i="36"/>
  <c r="AV139" i="36" s="1"/>
  <c r="AW27" i="36"/>
  <c r="AW28" i="36" s="1"/>
  <c r="AW72" i="36"/>
  <c r="AW73" i="36" s="1"/>
  <c r="AW98" i="36"/>
  <c r="AW29" i="36"/>
  <c r="AW100" i="36"/>
  <c r="AW74" i="36"/>
  <c r="AV67" i="36"/>
  <c r="AV69" i="36" s="1"/>
  <c r="AV92" i="36"/>
  <c r="AV93" i="36" s="1"/>
  <c r="AV95" i="36" s="1"/>
  <c r="AY38" i="74"/>
  <c r="AU7" i="36" s="1"/>
  <c r="AV46" i="36"/>
  <c r="AZ31" i="74"/>
  <c r="AY45" i="74"/>
  <c r="AU10" i="36" s="1"/>
  <c r="AZ37" i="74"/>
  <c r="AZ42" i="74"/>
  <c r="AZ41" i="74"/>
  <c r="AZ36" i="74"/>
  <c r="AZ43" i="74"/>
  <c r="BA3" i="74"/>
  <c r="AW45" i="36"/>
  <c r="AW55" i="36" s="1"/>
  <c r="AW18" i="36"/>
  <c r="AW19" i="36" s="1"/>
  <c r="BA5" i="74"/>
  <c r="AW47" i="36"/>
  <c r="AW20" i="36"/>
  <c r="AW66" i="36" s="1"/>
  <c r="AZ30" i="74"/>
  <c r="AZ4" i="74"/>
  <c r="BA37" i="74"/>
  <c r="AX5" i="36"/>
  <c r="AX153" i="36" s="1"/>
  <c r="AC7" i="1"/>
  <c r="AW4" i="36"/>
  <c r="AX3" i="36"/>
  <c r="AX151" i="36" s="1"/>
  <c r="AX152" i="36" s="1"/>
  <c r="AD5" i="1"/>
  <c r="AD6" i="1"/>
  <c r="AD7" i="1" s="1"/>
  <c r="AD4" i="1"/>
  <c r="AF313" i="21"/>
  <c r="AF312" i="21"/>
  <c r="AF308" i="21"/>
  <c r="AF311" i="21"/>
  <c r="AF310" i="21"/>
  <c r="AF304" i="21"/>
  <c r="AF307" i="21"/>
  <c r="AF306" i="21"/>
  <c r="AF300" i="21"/>
  <c r="AF305" i="21"/>
  <c r="AF303" i="21"/>
  <c r="AF302" i="21"/>
  <c r="AF309" i="21"/>
  <c r="AF301" i="21"/>
  <c r="AF299" i="21"/>
  <c r="AD5" i="95" l="1"/>
  <c r="AD270" i="95" s="1"/>
  <c r="AD5" i="96"/>
  <c r="AC269" i="95"/>
  <c r="AV3" i="1"/>
  <c r="AU3" i="95"/>
  <c r="AU268" i="95" s="1"/>
  <c r="AU71" i="1"/>
  <c r="AD4" i="95"/>
  <c r="AD74" i="1"/>
  <c r="AD73" i="1"/>
  <c r="AD72" i="1"/>
  <c r="AD21" i="1"/>
  <c r="AD25" i="1" s="1"/>
  <c r="AD22" i="1"/>
  <c r="AD20" i="1"/>
  <c r="AU158" i="36"/>
  <c r="AU169" i="36"/>
  <c r="AW112" i="36"/>
  <c r="AW113" i="36"/>
  <c r="AW114" i="36" s="1"/>
  <c r="AW115" i="36" s="1"/>
  <c r="AW146" i="36" s="1"/>
  <c r="AV140" i="36"/>
  <c r="AV141" i="36" s="1"/>
  <c r="AV147" i="36" s="1"/>
  <c r="AV148" i="36" s="1"/>
  <c r="AW99" i="36"/>
  <c r="AW138" i="36"/>
  <c r="AW139" i="36" s="1"/>
  <c r="AX27" i="36"/>
  <c r="AX28" i="36" s="1"/>
  <c r="AX98" i="36"/>
  <c r="AX72" i="36"/>
  <c r="AX73" i="36" s="1"/>
  <c r="AX29" i="36"/>
  <c r="AX74" i="36"/>
  <c r="AX100" i="36"/>
  <c r="AW67" i="36"/>
  <c r="AW69" i="36" s="1"/>
  <c r="AW92" i="36"/>
  <c r="AW93" i="36" s="1"/>
  <c r="AW95" i="36" s="1"/>
  <c r="BA30" i="74"/>
  <c r="AW46" i="36"/>
  <c r="AZ38" i="74"/>
  <c r="AV7" i="36" s="1"/>
  <c r="AZ45" i="74"/>
  <c r="AV10" i="36" s="1"/>
  <c r="BA44" i="74"/>
  <c r="BA31" i="74"/>
  <c r="BA36" i="74"/>
  <c r="BA38" i="74" s="1"/>
  <c r="AW7" i="36" s="1"/>
  <c r="BB3" i="74"/>
  <c r="BB4" i="74" s="1"/>
  <c r="AX18" i="36"/>
  <c r="AX19" i="36" s="1"/>
  <c r="AX45" i="36"/>
  <c r="AX55" i="36" s="1"/>
  <c r="BB5" i="74"/>
  <c r="AX20" i="36"/>
  <c r="AX66" i="36" s="1"/>
  <c r="AX47" i="36"/>
  <c r="BA42" i="74"/>
  <c r="BA41" i="74"/>
  <c r="BA4" i="74"/>
  <c r="BA43" i="74"/>
  <c r="AY5" i="36"/>
  <c r="AY153" i="36" s="1"/>
  <c r="AX4" i="36"/>
  <c r="AY3" i="36"/>
  <c r="AY151" i="36" s="1"/>
  <c r="AY152" i="36" s="1"/>
  <c r="AE5" i="1"/>
  <c r="AE6" i="1"/>
  <c r="AE4" i="1"/>
  <c r="AG313" i="21"/>
  <c r="AG311" i="21"/>
  <c r="AG310" i="21"/>
  <c r="AG309" i="21"/>
  <c r="AG308" i="21"/>
  <c r="AG307" i="21"/>
  <c r="AG306" i="21"/>
  <c r="AG312" i="21"/>
  <c r="AG305" i="21"/>
  <c r="AG304" i="21"/>
  <c r="AG303" i="21"/>
  <c r="AG299" i="21"/>
  <c r="AG302" i="21"/>
  <c r="AG301" i="21"/>
  <c r="AG300" i="21"/>
  <c r="AE5" i="95" l="1"/>
  <c r="AE270" i="95" s="1"/>
  <c r="AE5" i="96"/>
  <c r="AD269" i="95"/>
  <c r="AE4" i="95"/>
  <c r="AE72" i="1"/>
  <c r="AE22" i="1"/>
  <c r="AE21" i="1"/>
  <c r="AE25" i="1" s="1"/>
  <c r="AE73" i="1"/>
  <c r="AE20" i="1"/>
  <c r="AE74" i="1"/>
  <c r="AW3" i="1"/>
  <c r="AV3" i="95"/>
  <c r="AV268" i="95" s="1"/>
  <c r="AV71" i="1"/>
  <c r="AV158" i="36"/>
  <c r="AV169" i="36"/>
  <c r="AX112" i="36"/>
  <c r="AX113" i="36"/>
  <c r="AX114" i="36" s="1"/>
  <c r="AX115" i="36" s="1"/>
  <c r="AX146" i="36" s="1"/>
  <c r="AW140" i="36"/>
  <c r="AW141" i="36" s="1"/>
  <c r="AW147" i="36" s="1"/>
  <c r="AW148" i="36" s="1"/>
  <c r="AX99" i="36"/>
  <c r="AX138" i="36"/>
  <c r="AX139" i="36" s="1"/>
  <c r="AY27" i="36"/>
  <c r="AY28" i="36" s="1"/>
  <c r="AY98" i="36"/>
  <c r="AY72" i="36"/>
  <c r="AY73" i="36" s="1"/>
  <c r="AY29" i="36"/>
  <c r="AY100" i="36"/>
  <c r="AY74" i="36"/>
  <c r="AX67" i="36"/>
  <c r="AX69" i="36" s="1"/>
  <c r="AX92" i="36"/>
  <c r="AX93" i="36" s="1"/>
  <c r="AX95" i="36" s="1"/>
  <c r="BB43" i="74"/>
  <c r="AX46" i="36"/>
  <c r="BB42" i="74"/>
  <c r="BB44" i="74"/>
  <c r="BB30" i="74"/>
  <c r="BB41" i="74"/>
  <c r="BB37" i="74"/>
  <c r="BB31" i="74"/>
  <c r="BB36" i="74"/>
  <c r="BA45" i="74"/>
  <c r="AW10" i="36" s="1"/>
  <c r="BC5" i="74"/>
  <c r="AY20" i="36"/>
  <c r="AY66" i="36" s="1"/>
  <c r="AY47" i="36"/>
  <c r="BC3" i="74"/>
  <c r="BC37" i="74" s="1"/>
  <c r="AY45" i="36"/>
  <c r="AY55" i="36" s="1"/>
  <c r="AY18" i="36"/>
  <c r="AY19" i="36" s="1"/>
  <c r="AZ5" i="36"/>
  <c r="AZ153" i="36" s="1"/>
  <c r="AE7" i="1"/>
  <c r="AZ3" i="36"/>
  <c r="AZ151" i="36" s="1"/>
  <c r="AZ152" i="36" s="1"/>
  <c r="AY4" i="36"/>
  <c r="AF5" i="1"/>
  <c r="AF6" i="1"/>
  <c r="AF7" i="1" s="1"/>
  <c r="AF4" i="1"/>
  <c r="AH313" i="21"/>
  <c r="AH310" i="21"/>
  <c r="AH309" i="21"/>
  <c r="AH312" i="21"/>
  <c r="AH308" i="21"/>
  <c r="AH306" i="21"/>
  <c r="AH311" i="21"/>
  <c r="AH305" i="21"/>
  <c r="AH304" i="21"/>
  <c r="AH302" i="21"/>
  <c r="AH301" i="21"/>
  <c r="AH300" i="21"/>
  <c r="AH299" i="21"/>
  <c r="AH303" i="21"/>
  <c r="AH307" i="21"/>
  <c r="AF5" i="95" l="1"/>
  <c r="AF270" i="95" s="1"/>
  <c r="AF5" i="96"/>
  <c r="AE269" i="95"/>
  <c r="AX3" i="1"/>
  <c r="AW3" i="95"/>
  <c r="AW268" i="95" s="1"/>
  <c r="AW71" i="1"/>
  <c r="AF4" i="95"/>
  <c r="AF74" i="1"/>
  <c r="AF73" i="1"/>
  <c r="AF20" i="1"/>
  <c r="AF22" i="1"/>
  <c r="AF21" i="1"/>
  <c r="AF25" i="1" s="1"/>
  <c r="AF72" i="1"/>
  <c r="AW158" i="36"/>
  <c r="AW169" i="36"/>
  <c r="AY112" i="36"/>
  <c r="AY113" i="36"/>
  <c r="AY114" i="36" s="1"/>
  <c r="AY115" i="36" s="1"/>
  <c r="AY146" i="36" s="1"/>
  <c r="AX140" i="36"/>
  <c r="AX141" i="36" s="1"/>
  <c r="AX147" i="36" s="1"/>
  <c r="AX148" i="36" s="1"/>
  <c r="AY99" i="36"/>
  <c r="AY138" i="36"/>
  <c r="AY139" i="36" s="1"/>
  <c r="AZ29" i="36"/>
  <c r="AZ100" i="36"/>
  <c r="AZ74" i="36"/>
  <c r="AZ27" i="36"/>
  <c r="AZ28" i="36" s="1"/>
  <c r="AZ98" i="36"/>
  <c r="AZ72" i="36"/>
  <c r="AZ73" i="36" s="1"/>
  <c r="AY67" i="36"/>
  <c r="AY69" i="36" s="1"/>
  <c r="AY92" i="36"/>
  <c r="AY93" i="36" s="1"/>
  <c r="AY95" i="36" s="1"/>
  <c r="BC44" i="74"/>
  <c r="BC30" i="74"/>
  <c r="BB45" i="74"/>
  <c r="AX10" i="36" s="1"/>
  <c r="BB38" i="74"/>
  <c r="AX7" i="36" s="1"/>
  <c r="AY46" i="36"/>
  <c r="BC4" i="74"/>
  <c r="BD3" i="74"/>
  <c r="BD37" i="74" s="1"/>
  <c r="AZ45" i="36"/>
  <c r="AZ55" i="36" s="1"/>
  <c r="AZ18" i="36"/>
  <c r="AZ19" i="36" s="1"/>
  <c r="BD5" i="74"/>
  <c r="AZ47" i="36"/>
  <c r="AZ20" i="36"/>
  <c r="AZ66" i="36" s="1"/>
  <c r="BC31" i="74"/>
  <c r="BC43" i="74"/>
  <c r="BC41" i="74"/>
  <c r="BC42" i="74"/>
  <c r="BC36" i="74"/>
  <c r="BC38" i="74" s="1"/>
  <c r="AY7" i="36" s="1"/>
  <c r="BA5" i="36"/>
  <c r="BA153" i="36" s="1"/>
  <c r="AZ4" i="36"/>
  <c r="BA3" i="36"/>
  <c r="BA151" i="36" s="1"/>
  <c r="BA152" i="36" s="1"/>
  <c r="AG5" i="1"/>
  <c r="AG6" i="1"/>
  <c r="AG4" i="1"/>
  <c r="AI309" i="21"/>
  <c r="AI312" i="21"/>
  <c r="AI311" i="21"/>
  <c r="AI313" i="21"/>
  <c r="AI305" i="21"/>
  <c r="AI304" i="21"/>
  <c r="AI307" i="21"/>
  <c r="AI308" i="21"/>
  <c r="AI301" i="21"/>
  <c r="AI306" i="21"/>
  <c r="AI300" i="21"/>
  <c r="AI310" i="21"/>
  <c r="AI303" i="21"/>
  <c r="AI299" i="21"/>
  <c r="AI302" i="21"/>
  <c r="AG5" i="95" l="1"/>
  <c r="AG270" i="95" s="1"/>
  <c r="AG5" i="96"/>
  <c r="AF269" i="95"/>
  <c r="AG4" i="95"/>
  <c r="AG73" i="1"/>
  <c r="AG22" i="1"/>
  <c r="AG21" i="1"/>
  <c r="AG25" i="1" s="1"/>
  <c r="AG20" i="1"/>
  <c r="AG74" i="1"/>
  <c r="AG72" i="1"/>
  <c r="AY3" i="1"/>
  <c r="AX3" i="95"/>
  <c r="AX268" i="95" s="1"/>
  <c r="AX71" i="1"/>
  <c r="AX158" i="36"/>
  <c r="AX169" i="36"/>
  <c r="AZ112" i="36"/>
  <c r="AZ113" i="36"/>
  <c r="AZ114" i="36" s="1"/>
  <c r="AZ115" i="36" s="1"/>
  <c r="AZ146" i="36" s="1"/>
  <c r="AY140" i="36"/>
  <c r="AY141" i="36" s="1"/>
  <c r="AY147" i="36" s="1"/>
  <c r="AY148" i="36" s="1"/>
  <c r="AZ99" i="36"/>
  <c r="AZ138" i="36"/>
  <c r="AZ139" i="36" s="1"/>
  <c r="BA27" i="36"/>
  <c r="BA28" i="36" s="1"/>
  <c r="BA98" i="36"/>
  <c r="BA72" i="36"/>
  <c r="BA73" i="36" s="1"/>
  <c r="BA29" i="36"/>
  <c r="BA100" i="36"/>
  <c r="BA74" i="36"/>
  <c r="AZ67" i="36"/>
  <c r="AZ69" i="36" s="1"/>
  <c r="AZ92" i="36"/>
  <c r="AZ93" i="36" s="1"/>
  <c r="AZ95" i="36" s="1"/>
  <c r="AZ46" i="36"/>
  <c r="BD43" i="74"/>
  <c r="BC45" i="74"/>
  <c r="AY10" i="36" s="1"/>
  <c r="BD31" i="74"/>
  <c r="BD36" i="74"/>
  <c r="BD38" i="74" s="1"/>
  <c r="AZ7" i="36" s="1"/>
  <c r="BE3" i="74"/>
  <c r="BE4" i="74" s="1"/>
  <c r="BA45" i="36"/>
  <c r="BA55" i="36" s="1"/>
  <c r="BA18" i="36"/>
  <c r="BA19" i="36" s="1"/>
  <c r="BE5" i="74"/>
  <c r="BA47" i="36"/>
  <c r="BA20" i="36"/>
  <c r="BA66" i="36" s="1"/>
  <c r="BD41" i="74"/>
  <c r="BD42" i="74"/>
  <c r="BD4" i="74"/>
  <c r="BD30" i="74"/>
  <c r="BD44" i="74"/>
  <c r="BB5" i="36"/>
  <c r="AG7" i="1"/>
  <c r="BA4" i="36"/>
  <c r="BB3" i="36"/>
  <c r="BB151" i="36" s="1"/>
  <c r="BB152" i="36" s="1"/>
  <c r="AH5" i="1"/>
  <c r="AH6" i="1"/>
  <c r="AH7" i="1" s="1"/>
  <c r="AH4" i="1"/>
  <c r="AJ313" i="21"/>
  <c r="AJ312" i="21"/>
  <c r="AJ308" i="21"/>
  <c r="AJ311" i="21"/>
  <c r="AJ310" i="21"/>
  <c r="AJ304" i="21"/>
  <c r="AJ307" i="21"/>
  <c r="AJ309" i="21"/>
  <c r="AJ306" i="21"/>
  <c r="AJ305" i="21"/>
  <c r="AJ300" i="21"/>
  <c r="AJ303" i="21"/>
  <c r="AJ302" i="21"/>
  <c r="AJ301" i="21"/>
  <c r="AJ299" i="21"/>
  <c r="AH5" i="95" l="1"/>
  <c r="AH270" i="95" s="1"/>
  <c r="AH5" i="96"/>
  <c r="AG269" i="95"/>
  <c r="AZ3" i="1"/>
  <c r="AY3" i="95"/>
  <c r="AY268" i="95" s="1"/>
  <c r="AY71" i="1"/>
  <c r="AH4" i="95"/>
  <c r="AH74" i="1"/>
  <c r="AH73" i="1"/>
  <c r="AH72" i="1"/>
  <c r="AH20" i="1"/>
  <c r="AH22" i="1"/>
  <c r="AH21" i="1"/>
  <c r="BB153" i="36"/>
  <c r="AY158" i="36"/>
  <c r="AY169" i="36"/>
  <c r="BA112" i="36"/>
  <c r="BA113" i="36"/>
  <c r="BA114" i="36" s="1"/>
  <c r="BA115" i="36" s="1"/>
  <c r="BA146" i="36" s="1"/>
  <c r="AZ140" i="36"/>
  <c r="AZ141" i="36" s="1"/>
  <c r="AZ147" i="36" s="1"/>
  <c r="AZ148" i="36" s="1"/>
  <c r="BA99" i="36"/>
  <c r="BA138" i="36"/>
  <c r="BA139" i="36" s="1"/>
  <c r="BE30" i="74"/>
  <c r="BE37" i="74"/>
  <c r="BA67" i="36"/>
  <c r="BA69" i="36" s="1"/>
  <c r="BA92" i="36"/>
  <c r="BA93" i="36" s="1"/>
  <c r="BA95" i="36" s="1"/>
  <c r="BB29" i="36"/>
  <c r="BB74" i="36"/>
  <c r="BB100" i="36"/>
  <c r="BB27" i="36"/>
  <c r="BB28" i="36" s="1"/>
  <c r="BB98" i="36"/>
  <c r="BB72" i="36"/>
  <c r="BB73" i="36" s="1"/>
  <c r="BA46" i="36"/>
  <c r="BE42" i="74"/>
  <c r="BE36" i="74"/>
  <c r="BE43" i="74"/>
  <c r="BE41" i="74"/>
  <c r="BE44" i="74"/>
  <c r="BE31" i="74"/>
  <c r="BD45" i="74"/>
  <c r="AZ10" i="36" s="1"/>
  <c r="BF3" i="74"/>
  <c r="BF37" i="74" s="1"/>
  <c r="BB45" i="36"/>
  <c r="BB18" i="36"/>
  <c r="BB19" i="36" s="1"/>
  <c r="BF5" i="74"/>
  <c r="BB47" i="36"/>
  <c r="BB20" i="36"/>
  <c r="BB66" i="36" s="1"/>
  <c r="BC5" i="36"/>
  <c r="BC153" i="36" s="1"/>
  <c r="AH25" i="1"/>
  <c r="BC3" i="36"/>
  <c r="BB4" i="36"/>
  <c r="AI5" i="1"/>
  <c r="AI6" i="1"/>
  <c r="AI4" i="1"/>
  <c r="AK313" i="21"/>
  <c r="AK311" i="21"/>
  <c r="AK310" i="21"/>
  <c r="AK309" i="21"/>
  <c r="AK307" i="21"/>
  <c r="AK312" i="21"/>
  <c r="AK306" i="21"/>
  <c r="AK308" i="21"/>
  <c r="AK305" i="21"/>
  <c r="AK303" i="21"/>
  <c r="AK299" i="21"/>
  <c r="AK302" i="21"/>
  <c r="AK301" i="21"/>
  <c r="AK304" i="21"/>
  <c r="AK300" i="21"/>
  <c r="AI5" i="95" l="1"/>
  <c r="AI270" i="95" s="1"/>
  <c r="AI5" i="96"/>
  <c r="AH269" i="95"/>
  <c r="AI4" i="95"/>
  <c r="AI73" i="1"/>
  <c r="AI72" i="1"/>
  <c r="AI22" i="1"/>
  <c r="AI21" i="1"/>
  <c r="AI25" i="1" s="1"/>
  <c r="AI74" i="1"/>
  <c r="AI20" i="1"/>
  <c r="BA3" i="1"/>
  <c r="AZ3" i="95"/>
  <c r="AZ268" i="95" s="1"/>
  <c r="AZ71" i="1"/>
  <c r="AZ158" i="36"/>
  <c r="AZ169" i="36"/>
  <c r="BC151" i="36"/>
  <c r="BC152" i="36" s="1"/>
  <c r="BB112" i="36"/>
  <c r="BB113" i="36" s="1"/>
  <c r="BB114" i="36" s="1"/>
  <c r="BB115" i="36" s="1"/>
  <c r="BB146" i="36" s="1"/>
  <c r="BB99" i="36"/>
  <c r="BA140" i="36"/>
  <c r="BA141" i="36" s="1"/>
  <c r="BA147" i="36" s="1"/>
  <c r="BA148" i="36" s="1"/>
  <c r="BE38" i="74"/>
  <c r="BA7" i="36" s="1"/>
  <c r="BC29" i="36"/>
  <c r="BC100" i="36"/>
  <c r="BC74" i="36"/>
  <c r="BC27" i="36"/>
  <c r="BC28" i="36" s="1"/>
  <c r="BC98" i="36"/>
  <c r="BC72" i="36"/>
  <c r="BC73" i="36" s="1"/>
  <c r="BB67" i="36"/>
  <c r="BB69" i="36" s="1"/>
  <c r="BB92" i="36"/>
  <c r="BB93" i="36" s="1"/>
  <c r="BB95" i="36" s="1"/>
  <c r="BB46" i="36"/>
  <c r="BF43" i="74"/>
  <c r="BE45" i="74"/>
  <c r="BA10" i="36" s="1"/>
  <c r="BF36" i="74"/>
  <c r="BF38" i="74" s="1"/>
  <c r="BB7" i="36" s="1"/>
  <c r="BF44" i="74"/>
  <c r="BF30" i="74"/>
  <c r="BF31" i="74"/>
  <c r="BF4" i="74"/>
  <c r="BF42" i="74"/>
  <c r="BF41" i="74"/>
  <c r="BG5" i="74"/>
  <c r="BC47" i="36"/>
  <c r="BC20" i="36"/>
  <c r="BC66" i="36" s="1"/>
  <c r="BG3" i="74"/>
  <c r="BG36" i="74" s="1"/>
  <c r="BC45" i="36"/>
  <c r="BC55" i="36" s="1"/>
  <c r="BC18" i="36"/>
  <c r="BC19" i="36" s="1"/>
  <c r="BD5" i="36"/>
  <c r="BD153" i="36" s="1"/>
  <c r="AI7" i="1"/>
  <c r="BD3" i="36"/>
  <c r="BC4" i="36"/>
  <c r="AJ5" i="1"/>
  <c r="AJ6" i="1"/>
  <c r="AJ7" i="1" s="1"/>
  <c r="AJ4" i="1"/>
  <c r="AL313" i="21"/>
  <c r="AL310" i="21"/>
  <c r="AL309" i="21"/>
  <c r="AL312" i="21"/>
  <c r="AL308" i="21"/>
  <c r="AL311" i="21"/>
  <c r="AL306" i="21"/>
  <c r="AL305" i="21"/>
  <c r="AL304" i="21"/>
  <c r="AL302" i="21"/>
  <c r="AL301" i="21"/>
  <c r="AL307" i="21"/>
  <c r="AL300" i="21"/>
  <c r="AL303" i="21"/>
  <c r="AL299" i="21"/>
  <c r="AJ5" i="95" l="1"/>
  <c r="AJ270" i="95" s="1"/>
  <c r="AJ5" i="96"/>
  <c r="AI269" i="95"/>
  <c r="AJ4" i="95"/>
  <c r="AJ74" i="1"/>
  <c r="AJ73" i="1"/>
  <c r="AJ21" i="1"/>
  <c r="AJ20" i="1"/>
  <c r="AJ72" i="1"/>
  <c r="AJ22" i="1"/>
  <c r="BB3" i="1"/>
  <c r="BA3" i="95"/>
  <c r="BA268" i="95" s="1"/>
  <c r="BA71" i="1"/>
  <c r="BA158" i="36"/>
  <c r="BA169" i="36"/>
  <c r="BD151" i="36"/>
  <c r="BD152" i="36" s="1"/>
  <c r="BC112" i="36"/>
  <c r="BC113" i="36"/>
  <c r="BC114" i="36" s="1"/>
  <c r="BC115" i="36" s="1"/>
  <c r="BC146" i="36" s="1"/>
  <c r="BC99" i="36"/>
  <c r="BC138" i="36"/>
  <c r="BC139" i="36" s="1"/>
  <c r="BD29" i="36"/>
  <c r="BD100" i="36"/>
  <c r="BD74" i="36"/>
  <c r="BC67" i="36"/>
  <c r="BC69" i="36" s="1"/>
  <c r="BC92" i="36"/>
  <c r="BC93" i="36" s="1"/>
  <c r="BC95" i="36" s="1"/>
  <c r="BD27" i="36"/>
  <c r="BD28" i="36" s="1"/>
  <c r="BD98" i="36"/>
  <c r="BD72" i="36"/>
  <c r="BD73" i="36" s="1"/>
  <c r="BC46" i="36"/>
  <c r="BG42" i="74"/>
  <c r="BF45" i="74"/>
  <c r="BB10" i="36" s="1"/>
  <c r="BG30" i="74"/>
  <c r="BH3" i="74"/>
  <c r="BH36" i="74" s="1"/>
  <c r="BD45" i="36"/>
  <c r="BD55" i="36" s="1"/>
  <c r="BD18" i="36"/>
  <c r="BD19" i="36" s="1"/>
  <c r="BG31" i="74"/>
  <c r="BG41" i="74"/>
  <c r="BG44" i="74"/>
  <c r="BG4" i="74"/>
  <c r="BH5" i="74"/>
  <c r="BD47" i="36"/>
  <c r="BD20" i="36"/>
  <c r="BD66" i="36" s="1"/>
  <c r="BG43" i="74"/>
  <c r="BG37" i="74"/>
  <c r="BG38" i="74" s="1"/>
  <c r="BC7" i="36" s="1"/>
  <c r="BE5" i="36"/>
  <c r="BE153" i="36" s="1"/>
  <c r="AJ25" i="1"/>
  <c r="BD4" i="36"/>
  <c r="BE3" i="36"/>
  <c r="AK5" i="1"/>
  <c r="AK6" i="1"/>
  <c r="AK7" i="1" s="1"/>
  <c r="AK4" i="1"/>
  <c r="AM309" i="21"/>
  <c r="AM312" i="21"/>
  <c r="AM313" i="21"/>
  <c r="AM311" i="21"/>
  <c r="AM305" i="21"/>
  <c r="AM308" i="21"/>
  <c r="AM304" i="21"/>
  <c r="AM310" i="21"/>
  <c r="AM307" i="21"/>
  <c r="AM306" i="21"/>
  <c r="AM301" i="21"/>
  <c r="AM300" i="21"/>
  <c r="AM303" i="21"/>
  <c r="AM299" i="21"/>
  <c r="AM302" i="21"/>
  <c r="AK5" i="95" l="1"/>
  <c r="AK270" i="95" s="1"/>
  <c r="AK5" i="96"/>
  <c r="AJ269" i="95"/>
  <c r="BC3" i="1"/>
  <c r="BB3" i="95"/>
  <c r="BB268" i="95" s="1"/>
  <c r="BB71" i="1"/>
  <c r="AK4" i="95"/>
  <c r="AK74" i="1"/>
  <c r="AK72" i="1"/>
  <c r="AK20" i="1"/>
  <c r="AK22" i="1"/>
  <c r="AK73" i="1"/>
  <c r="AK21" i="1"/>
  <c r="BE151" i="36"/>
  <c r="BE152" i="36" s="1"/>
  <c r="BD112" i="36"/>
  <c r="BD113" i="36"/>
  <c r="BD114" i="36" s="1"/>
  <c r="BD115" i="36" s="1"/>
  <c r="BD146" i="36" s="1"/>
  <c r="BC140" i="36"/>
  <c r="BC141" i="36" s="1"/>
  <c r="BC147" i="36" s="1"/>
  <c r="BC148" i="36" s="1"/>
  <c r="BD99" i="36"/>
  <c r="BD138" i="36"/>
  <c r="BD139" i="36" s="1"/>
  <c r="BE29" i="36"/>
  <c r="BE100" i="36"/>
  <c r="BE74" i="36"/>
  <c r="BD67" i="36"/>
  <c r="BD69" i="36" s="1"/>
  <c r="BD92" i="36"/>
  <c r="BD93" i="36" s="1"/>
  <c r="BD95" i="36" s="1"/>
  <c r="BE27" i="36"/>
  <c r="BE28" i="36" s="1"/>
  <c r="BE72" i="36"/>
  <c r="BE73" i="36" s="1"/>
  <c r="BE98" i="36"/>
  <c r="BD46" i="36"/>
  <c r="BH44" i="74"/>
  <c r="F44" i="74" s="1"/>
  <c r="BH43" i="74"/>
  <c r="F43" i="74" s="1"/>
  <c r="BH37" i="74"/>
  <c r="F37" i="74" s="1"/>
  <c r="BH31" i="74"/>
  <c r="BH42" i="74"/>
  <c r="F42" i="74" s="1"/>
  <c r="BH30" i="74"/>
  <c r="BH41" i="74"/>
  <c r="F41" i="74" s="1"/>
  <c r="BH4" i="74"/>
  <c r="BI3" i="74"/>
  <c r="BE45" i="36"/>
  <c r="BE55" i="36" s="1"/>
  <c r="BE18" i="36"/>
  <c r="BE19" i="36" s="1"/>
  <c r="BG45" i="74"/>
  <c r="BC10" i="36" s="1"/>
  <c r="BE47" i="36"/>
  <c r="BE20" i="36"/>
  <c r="BE66" i="36" s="1"/>
  <c r="F36" i="74"/>
  <c r="BF5" i="36"/>
  <c r="BF153" i="36" s="1"/>
  <c r="BI5" i="74"/>
  <c r="AK25" i="1"/>
  <c r="BE4" i="36"/>
  <c r="BF3" i="36"/>
  <c r="AL5" i="1"/>
  <c r="AL6" i="1"/>
  <c r="AL7" i="1" s="1"/>
  <c r="AL4" i="1"/>
  <c r="AN313" i="21"/>
  <c r="AN312" i="21"/>
  <c r="AN308" i="21"/>
  <c r="AN311" i="21"/>
  <c r="AN310" i="21"/>
  <c r="AN304" i="21"/>
  <c r="AN309" i="21"/>
  <c r="AN307" i="21"/>
  <c r="AN306" i="21"/>
  <c r="AN300" i="21"/>
  <c r="AN303" i="21"/>
  <c r="AN302" i="21"/>
  <c r="AN299" i="21"/>
  <c r="AN305" i="21"/>
  <c r="AN301" i="21"/>
  <c r="AL5" i="95" l="1"/>
  <c r="AL270" i="95" s="1"/>
  <c r="AL5" i="96"/>
  <c r="AK269" i="95"/>
  <c r="AL4" i="95"/>
  <c r="AL74" i="1"/>
  <c r="AL72" i="1"/>
  <c r="AL22" i="1"/>
  <c r="AL21" i="1"/>
  <c r="AL25" i="1" s="1"/>
  <c r="AL20" i="1"/>
  <c r="AL73" i="1"/>
  <c r="BD3" i="1"/>
  <c r="BC3" i="95"/>
  <c r="BC268" i="95" s="1"/>
  <c r="BC71" i="1"/>
  <c r="BC158" i="36"/>
  <c r="BC169" i="36"/>
  <c r="BF151" i="36"/>
  <c r="BF152" i="36" s="1"/>
  <c r="BE112" i="36"/>
  <c r="BE113" i="36"/>
  <c r="BE114" i="36" s="1"/>
  <c r="BE115" i="36" s="1"/>
  <c r="BE146" i="36" s="1"/>
  <c r="BD140" i="36"/>
  <c r="BD141" i="36" s="1"/>
  <c r="BD147" i="36" s="1"/>
  <c r="BD148" i="36" s="1"/>
  <c r="BE99" i="36"/>
  <c r="BE138" i="36"/>
  <c r="BE139" i="36" s="1"/>
  <c r="BE67" i="36"/>
  <c r="BE69" i="36" s="1"/>
  <c r="BE92" i="36"/>
  <c r="BE93" i="36" s="1"/>
  <c r="BE95" i="36" s="1"/>
  <c r="BF27" i="36"/>
  <c r="BF28" i="36" s="1"/>
  <c r="BF98" i="36"/>
  <c r="BF72" i="36"/>
  <c r="BF73" i="36" s="1"/>
  <c r="BF29" i="36"/>
  <c r="BF100" i="36"/>
  <c r="BF74" i="36"/>
  <c r="BI43" i="74"/>
  <c r="BI37" i="74"/>
  <c r="BI30" i="74"/>
  <c r="BI31" i="74"/>
  <c r="BI44" i="74"/>
  <c r="BE46" i="36"/>
  <c r="BI36" i="74"/>
  <c r="F38" i="74"/>
  <c r="F45" i="74"/>
  <c r="BH38" i="74"/>
  <c r="BD7" i="36" s="1"/>
  <c r="BH45" i="74"/>
  <c r="BD10" i="36" s="1"/>
  <c r="BI42" i="74"/>
  <c r="BI41" i="74"/>
  <c r="BI4" i="74"/>
  <c r="BJ3" i="74"/>
  <c r="BJ4" i="74" s="1"/>
  <c r="BF18" i="36"/>
  <c r="BF19" i="36" s="1"/>
  <c r="BF45" i="36"/>
  <c r="BF55" i="36" s="1"/>
  <c r="BF20" i="36"/>
  <c r="BF66" i="36" s="1"/>
  <c r="BF47" i="36"/>
  <c r="BG5" i="36"/>
  <c r="BG153" i="36" s="1"/>
  <c r="BJ5" i="74"/>
  <c r="BF4" i="36"/>
  <c r="BG3" i="36"/>
  <c r="AM5" i="1"/>
  <c r="AM6" i="1"/>
  <c r="AM7" i="1" s="1"/>
  <c r="AM4" i="1"/>
  <c r="AO313" i="21"/>
  <c r="AO311" i="21"/>
  <c r="AO310" i="21"/>
  <c r="AO309" i="21"/>
  <c r="AO312" i="21"/>
  <c r="AO308" i="21"/>
  <c r="AO307" i="21"/>
  <c r="AO306" i="21"/>
  <c r="AO305" i="21"/>
  <c r="AO303" i="21"/>
  <c r="AO299" i="21"/>
  <c r="AO302" i="21"/>
  <c r="AO304" i="21"/>
  <c r="AO301" i="21"/>
  <c r="AO300" i="21"/>
  <c r="AM5" i="95" l="1"/>
  <c r="AM270" i="95" s="1"/>
  <c r="AM5" i="96"/>
  <c r="AL269" i="95"/>
  <c r="BE3" i="1"/>
  <c r="BD3" i="95"/>
  <c r="BD268" i="95" s="1"/>
  <c r="BD71" i="1"/>
  <c r="AM4" i="95"/>
  <c r="AM72" i="1"/>
  <c r="AM22" i="1"/>
  <c r="AM21" i="1"/>
  <c r="AM73" i="1"/>
  <c r="AM74" i="1"/>
  <c r="AM20" i="1"/>
  <c r="BD158" i="36"/>
  <c r="BD169" i="36"/>
  <c r="BG151" i="36"/>
  <c r="BG152" i="36" s="1"/>
  <c r="BF112" i="36"/>
  <c r="BF113" i="36"/>
  <c r="BF114" i="36" s="1"/>
  <c r="BF115" i="36" s="1"/>
  <c r="BF146" i="36" s="1"/>
  <c r="BE140" i="36"/>
  <c r="BE141" i="36" s="1"/>
  <c r="BE147" i="36" s="1"/>
  <c r="BE148" i="36" s="1"/>
  <c r="BF99" i="36"/>
  <c r="BF138" i="36"/>
  <c r="BF139" i="36" s="1"/>
  <c r="BF67" i="36"/>
  <c r="BF69" i="36" s="1"/>
  <c r="BF92" i="36"/>
  <c r="BF93" i="36" s="1"/>
  <c r="BF95" i="36" s="1"/>
  <c r="BG27" i="36"/>
  <c r="BG28" i="36" s="1"/>
  <c r="BG98" i="36"/>
  <c r="BG72" i="36"/>
  <c r="BG73" i="36" s="1"/>
  <c r="BG29" i="36"/>
  <c r="BG100" i="36"/>
  <c r="BG74" i="36"/>
  <c r="BI38" i="74"/>
  <c r="BE7" i="36" s="1"/>
  <c r="BF46" i="36"/>
  <c r="BJ44" i="74"/>
  <c r="BJ30" i="74"/>
  <c r="BJ37" i="74"/>
  <c r="BJ41" i="74"/>
  <c r="BJ36" i="74"/>
  <c r="BI45" i="74"/>
  <c r="BE10" i="36" s="1"/>
  <c r="BJ42" i="74"/>
  <c r="BJ31" i="74"/>
  <c r="BJ43" i="74"/>
  <c r="BG20" i="36"/>
  <c r="BG66" i="36" s="1"/>
  <c r="BG47" i="36"/>
  <c r="BK3" i="74"/>
  <c r="BK30" i="74" s="1"/>
  <c r="BG45" i="36"/>
  <c r="BG55" i="36" s="1"/>
  <c r="BG18" i="36"/>
  <c r="BG19" i="36" s="1"/>
  <c r="BH5" i="36"/>
  <c r="BH153" i="36" s="1"/>
  <c r="BK5" i="74"/>
  <c r="AM25" i="1"/>
  <c r="BG4" i="36"/>
  <c r="BH3" i="36"/>
  <c r="AN5" i="1"/>
  <c r="AN6" i="1"/>
  <c r="AN7" i="1" s="1"/>
  <c r="AN4" i="1"/>
  <c r="AP313" i="21"/>
  <c r="AP310" i="21"/>
  <c r="AP309" i="21"/>
  <c r="AP312" i="21"/>
  <c r="AP308" i="21"/>
  <c r="AP306" i="21"/>
  <c r="AP305" i="21"/>
  <c r="AP304" i="21"/>
  <c r="AP302" i="21"/>
  <c r="AP311" i="21"/>
  <c r="AP307" i="21"/>
  <c r="AP301" i="21"/>
  <c r="AP300" i="21"/>
  <c r="AP299" i="21"/>
  <c r="AP303" i="21"/>
  <c r="AN5" i="95" l="1"/>
  <c r="AN270" i="95" s="1"/>
  <c r="AN5" i="96"/>
  <c r="AM269" i="95"/>
  <c r="AN4" i="95"/>
  <c r="AN74" i="1"/>
  <c r="AN73" i="1"/>
  <c r="AN20" i="1"/>
  <c r="AN72" i="1"/>
  <c r="AN21" i="1"/>
  <c r="AN22" i="1"/>
  <c r="BF3" i="1"/>
  <c r="BE3" i="95"/>
  <c r="BE268" i="95" s="1"/>
  <c r="BE71" i="1"/>
  <c r="BE158" i="36"/>
  <c r="BE169" i="36"/>
  <c r="BH151" i="36"/>
  <c r="BH152" i="36" s="1"/>
  <c r="BG112" i="36"/>
  <c r="BG113" i="36"/>
  <c r="BG114" i="36" s="1"/>
  <c r="BG115" i="36" s="1"/>
  <c r="BG146" i="36" s="1"/>
  <c r="BF140" i="36"/>
  <c r="BF141" i="36" s="1"/>
  <c r="BF147" i="36" s="1"/>
  <c r="BF148" i="36" s="1"/>
  <c r="BG99" i="36"/>
  <c r="BG138" i="36"/>
  <c r="BG139" i="36" s="1"/>
  <c r="BH29" i="36"/>
  <c r="BH100" i="36"/>
  <c r="BH74" i="36"/>
  <c r="BH27" i="36"/>
  <c r="BH28" i="36" s="1"/>
  <c r="BH72" i="36"/>
  <c r="BH73" i="36" s="1"/>
  <c r="BH98" i="36"/>
  <c r="BG67" i="36"/>
  <c r="BG69" i="36" s="1"/>
  <c r="BG92" i="36"/>
  <c r="BG93" i="36" s="1"/>
  <c r="BG95" i="36" s="1"/>
  <c r="BG46" i="36"/>
  <c r="BJ38" i="74"/>
  <c r="BF7" i="36" s="1"/>
  <c r="BJ45" i="74"/>
  <c r="BF10" i="36" s="1"/>
  <c r="BK4" i="74"/>
  <c r="BK42" i="74"/>
  <c r="BK41" i="74"/>
  <c r="BK31" i="74"/>
  <c r="BK36" i="74"/>
  <c r="BK44" i="74"/>
  <c r="BK37" i="74"/>
  <c r="BL3" i="74"/>
  <c r="BH45" i="36"/>
  <c r="BH55" i="36" s="1"/>
  <c r="BH18" i="36"/>
  <c r="BH19" i="36" s="1"/>
  <c r="BH47" i="36"/>
  <c r="BH20" i="36"/>
  <c r="BH66" i="36" s="1"/>
  <c r="BK43" i="74"/>
  <c r="BI5" i="36"/>
  <c r="BI153" i="36" s="1"/>
  <c r="BL5" i="74"/>
  <c r="AN25" i="1"/>
  <c r="AO4" i="1"/>
  <c r="BH4" i="36"/>
  <c r="BI3" i="36"/>
  <c r="AO5" i="1"/>
  <c r="AO6" i="1"/>
  <c r="AQ309" i="21"/>
  <c r="AQ313" i="21"/>
  <c r="AQ312" i="21"/>
  <c r="AQ311" i="21"/>
  <c r="AQ305" i="21"/>
  <c r="AQ310" i="21"/>
  <c r="AQ304" i="21"/>
  <c r="AQ307" i="21"/>
  <c r="AQ301" i="21"/>
  <c r="AQ300" i="21"/>
  <c r="AQ303" i="21"/>
  <c r="AQ299" i="21"/>
  <c r="AQ308" i="21"/>
  <c r="AQ306" i="21"/>
  <c r="AQ302" i="21"/>
  <c r="AO5" i="95" l="1"/>
  <c r="AO270" i="95" s="1"/>
  <c r="AO5" i="96"/>
  <c r="AN269" i="95"/>
  <c r="BG3" i="1"/>
  <c r="BF3" i="95"/>
  <c r="BF268" i="95" s="1"/>
  <c r="BF71" i="1"/>
  <c r="AO4" i="95"/>
  <c r="AO73" i="1"/>
  <c r="AO74" i="1"/>
  <c r="AO21" i="1"/>
  <c r="AO72" i="1"/>
  <c r="AO22" i="1"/>
  <c r="AO20" i="1"/>
  <c r="BF158" i="36"/>
  <c r="BF169" i="36"/>
  <c r="BI151" i="36"/>
  <c r="BI152" i="36" s="1"/>
  <c r="BH112" i="36"/>
  <c r="BH113" i="36"/>
  <c r="BH114" i="36" s="1"/>
  <c r="BH115" i="36" s="1"/>
  <c r="BH146" i="36" s="1"/>
  <c r="BG140" i="36"/>
  <c r="BG141" i="36" s="1"/>
  <c r="BG147" i="36" s="1"/>
  <c r="BG148" i="36" s="1"/>
  <c r="BH99" i="36"/>
  <c r="BH138" i="36"/>
  <c r="BH139" i="36" s="1"/>
  <c r="BI27" i="36"/>
  <c r="BI28" i="36" s="1"/>
  <c r="BI98" i="36"/>
  <c r="BI72" i="36"/>
  <c r="BI73" i="36" s="1"/>
  <c r="BH67" i="36"/>
  <c r="BH69" i="36" s="1"/>
  <c r="BH92" i="36"/>
  <c r="BH93" i="36" s="1"/>
  <c r="BH95" i="36" s="1"/>
  <c r="BI29" i="36"/>
  <c r="BI74" i="36"/>
  <c r="BI100" i="36"/>
  <c r="BH46" i="36"/>
  <c r="BL36" i="74"/>
  <c r="BL37" i="74"/>
  <c r="BL30" i="74"/>
  <c r="BL42" i="74"/>
  <c r="BL4" i="74"/>
  <c r="BK45" i="74"/>
  <c r="BG10" i="36" s="1"/>
  <c r="BK38" i="74"/>
  <c r="BG7" i="36" s="1"/>
  <c r="BI47" i="36"/>
  <c r="BI20" i="36"/>
  <c r="BI66" i="36" s="1"/>
  <c r="BM3" i="74"/>
  <c r="BM37" i="74" s="1"/>
  <c r="BI45" i="36"/>
  <c r="BI55" i="36" s="1"/>
  <c r="BI18" i="36"/>
  <c r="BI19" i="36" s="1"/>
  <c r="BL31" i="74"/>
  <c r="BL43" i="74"/>
  <c r="BL44" i="74"/>
  <c r="BL41" i="74"/>
  <c r="BJ5" i="36"/>
  <c r="BJ153" i="36" s="1"/>
  <c r="BM5" i="74"/>
  <c r="AO25" i="1"/>
  <c r="AO7" i="1"/>
  <c r="AP4" i="1"/>
  <c r="BI4" i="36"/>
  <c r="BJ3" i="36"/>
  <c r="AP5" i="1"/>
  <c r="AP6" i="1"/>
  <c r="AP7" i="1" s="1"/>
  <c r="AR313" i="21"/>
  <c r="AR312" i="21"/>
  <c r="AR308" i="21"/>
  <c r="AR311" i="21"/>
  <c r="AR310" i="21"/>
  <c r="AR309" i="21"/>
  <c r="AR304" i="21"/>
  <c r="AR307" i="21"/>
  <c r="AR306" i="21"/>
  <c r="AR300" i="21"/>
  <c r="AR303" i="21"/>
  <c r="AR305" i="21"/>
  <c r="AR302" i="21"/>
  <c r="AR301" i="21"/>
  <c r="AR299" i="21"/>
  <c r="AP5" i="95" l="1"/>
  <c r="AP270" i="95" s="1"/>
  <c r="AP5" i="96"/>
  <c r="AO269" i="95"/>
  <c r="AP74" i="1"/>
  <c r="AP4" i="95"/>
  <c r="AP72" i="1"/>
  <c r="AP20" i="1"/>
  <c r="AP21" i="1"/>
  <c r="AP25" i="1" s="1"/>
  <c r="AP73" i="1"/>
  <c r="AP22" i="1"/>
  <c r="BH3" i="1"/>
  <c r="BG3" i="95"/>
  <c r="BG268" i="95" s="1"/>
  <c r="BG71" i="1"/>
  <c r="BG158" i="36"/>
  <c r="BG169" i="36"/>
  <c r="BJ151" i="36"/>
  <c r="BJ152" i="36" s="1"/>
  <c r="BI112" i="36"/>
  <c r="BI113" i="36"/>
  <c r="BI114" i="36" s="1"/>
  <c r="BI115" i="36" s="1"/>
  <c r="BI146" i="36" s="1"/>
  <c r="BH140" i="36"/>
  <c r="BH141" i="36" s="1"/>
  <c r="BH147" i="36" s="1"/>
  <c r="BH148" i="36" s="1"/>
  <c r="BI99" i="36"/>
  <c r="BI138" i="36"/>
  <c r="BI139" i="36" s="1"/>
  <c r="BJ27" i="36"/>
  <c r="BJ28" i="36" s="1"/>
  <c r="BJ98" i="36"/>
  <c r="BJ72" i="36"/>
  <c r="BJ73" i="36" s="1"/>
  <c r="BJ29" i="36"/>
  <c r="BJ74" i="36"/>
  <c r="BJ100" i="36"/>
  <c r="BI67" i="36"/>
  <c r="BI69" i="36" s="1"/>
  <c r="BI92" i="36"/>
  <c r="BI93" i="36" s="1"/>
  <c r="BI95" i="36" s="1"/>
  <c r="BL38" i="74"/>
  <c r="BH7" i="36" s="1"/>
  <c r="BI46" i="36"/>
  <c r="BM41" i="74"/>
  <c r="BM4" i="74"/>
  <c r="BM36" i="74"/>
  <c r="BM38" i="74" s="1"/>
  <c r="BI7" i="36" s="1"/>
  <c r="BL45" i="74"/>
  <c r="BH10" i="36" s="1"/>
  <c r="BM44" i="74"/>
  <c r="BJ47" i="36"/>
  <c r="BJ20" i="36"/>
  <c r="BJ66" i="36" s="1"/>
  <c r="BM42" i="74"/>
  <c r="BM43" i="74"/>
  <c r="BN3" i="74"/>
  <c r="BN43" i="74" s="1"/>
  <c r="BJ45" i="36"/>
  <c r="BJ55" i="36" s="1"/>
  <c r="BJ18" i="36"/>
  <c r="BJ19" i="36" s="1"/>
  <c r="BM31" i="74"/>
  <c r="BM30" i="74"/>
  <c r="BK5" i="36"/>
  <c r="BK153" i="36" s="1"/>
  <c r="BN5" i="74"/>
  <c r="BJ4" i="36"/>
  <c r="BK3" i="36"/>
  <c r="AQ5" i="1"/>
  <c r="AQ6" i="1"/>
  <c r="AQ7" i="1" s="1"/>
  <c r="AQ4" i="1"/>
  <c r="AS313" i="21"/>
  <c r="AS311" i="21"/>
  <c r="AS310" i="21"/>
  <c r="AS309" i="21"/>
  <c r="AS307" i="21"/>
  <c r="AS306" i="21"/>
  <c r="AS308" i="21"/>
  <c r="AS305" i="21"/>
  <c r="AS312" i="21"/>
  <c r="AS303" i="21"/>
  <c r="AS299" i="21"/>
  <c r="AS304" i="21"/>
  <c r="AS302" i="21"/>
  <c r="AS301" i="21"/>
  <c r="AS300" i="21"/>
  <c r="AQ5" i="95" l="1"/>
  <c r="AQ270" i="95" s="1"/>
  <c r="AQ5" i="96"/>
  <c r="AP269" i="95"/>
  <c r="BI3" i="1"/>
  <c r="BH3" i="95"/>
  <c r="BH268" i="95" s="1"/>
  <c r="BH71" i="1"/>
  <c r="AQ4" i="95"/>
  <c r="AQ72" i="1"/>
  <c r="AQ22" i="1"/>
  <c r="AQ21" i="1"/>
  <c r="AQ74" i="1"/>
  <c r="AQ73" i="1"/>
  <c r="AQ20" i="1"/>
  <c r="BH158" i="36"/>
  <c r="BH169" i="36"/>
  <c r="BK151" i="36"/>
  <c r="BK152" i="36" s="1"/>
  <c r="BJ112" i="36"/>
  <c r="BJ113" i="36"/>
  <c r="BJ114" i="36" s="1"/>
  <c r="BJ115" i="36" s="1"/>
  <c r="BJ146" i="36" s="1"/>
  <c r="BI140" i="36"/>
  <c r="BI141" i="36" s="1"/>
  <c r="BI147" i="36" s="1"/>
  <c r="BI148" i="36" s="1"/>
  <c r="BJ99" i="36"/>
  <c r="BJ138" i="36"/>
  <c r="BJ139" i="36" s="1"/>
  <c r="BK27" i="36"/>
  <c r="BK28" i="36" s="1"/>
  <c r="BK98" i="36"/>
  <c r="BK72" i="36"/>
  <c r="BK73" i="36" s="1"/>
  <c r="BK29" i="36"/>
  <c r="BK100" i="36"/>
  <c r="BK74" i="36"/>
  <c r="BJ67" i="36"/>
  <c r="BJ69" i="36" s="1"/>
  <c r="BJ92" i="36"/>
  <c r="BJ93" i="36" s="1"/>
  <c r="BJ95" i="36" s="1"/>
  <c r="BN44" i="74"/>
  <c r="BN31" i="74"/>
  <c r="BJ46" i="36"/>
  <c r="BM45" i="74"/>
  <c r="BI10" i="36" s="1"/>
  <c r="BN41" i="74"/>
  <c r="BN30" i="74"/>
  <c r="BN42" i="74"/>
  <c r="BN37" i="74"/>
  <c r="BN36" i="74"/>
  <c r="BN4" i="74"/>
  <c r="BO3" i="74"/>
  <c r="BO36" i="74" s="1"/>
  <c r="BK45" i="36"/>
  <c r="BK55" i="36" s="1"/>
  <c r="BK18" i="36"/>
  <c r="BK19" i="36" s="1"/>
  <c r="BK47" i="36"/>
  <c r="BK20" i="36"/>
  <c r="BK66" i="36" s="1"/>
  <c r="BL5" i="36"/>
  <c r="BL153" i="36" s="1"/>
  <c r="BO5" i="74"/>
  <c r="AQ25" i="1"/>
  <c r="AR4" i="1"/>
  <c r="BL3" i="36"/>
  <c r="BK4" i="36"/>
  <c r="AR5" i="1"/>
  <c r="AR6" i="1"/>
  <c r="AR7" i="1" s="1"/>
  <c r="AT313" i="21"/>
  <c r="AT310" i="21"/>
  <c r="AT309" i="21"/>
  <c r="AT312" i="21"/>
  <c r="AT308" i="21"/>
  <c r="AT306" i="21"/>
  <c r="AT305" i="21"/>
  <c r="AT311" i="21"/>
  <c r="AT304" i="21"/>
  <c r="AT307" i="21"/>
  <c r="AT302" i="21"/>
  <c r="AT301" i="21"/>
  <c r="AT300" i="21"/>
  <c r="AT303" i="21"/>
  <c r="AT299" i="21"/>
  <c r="AR5" i="95" l="1"/>
  <c r="AR270" i="95" s="1"/>
  <c r="AR5" i="96"/>
  <c r="AQ269" i="95"/>
  <c r="AR4" i="95"/>
  <c r="AR74" i="1"/>
  <c r="AR73" i="1"/>
  <c r="AR22" i="1"/>
  <c r="AR20" i="1"/>
  <c r="AR72" i="1"/>
  <c r="AR21" i="1"/>
  <c r="AR25" i="1" s="1"/>
  <c r="BJ3" i="1"/>
  <c r="BI3" i="95"/>
  <c r="BI268" i="95" s="1"/>
  <c r="BI71" i="1"/>
  <c r="BI158" i="36"/>
  <c r="BI169" i="36"/>
  <c r="BL151" i="36"/>
  <c r="BL152" i="36" s="1"/>
  <c r="BK112" i="36"/>
  <c r="BK113" i="36"/>
  <c r="BK114" i="36" s="1"/>
  <c r="BK115" i="36" s="1"/>
  <c r="BK146" i="36" s="1"/>
  <c r="BJ140" i="36"/>
  <c r="BJ141" i="36" s="1"/>
  <c r="BJ147" i="36" s="1"/>
  <c r="BJ148" i="36" s="1"/>
  <c r="BK99" i="36"/>
  <c r="BK138" i="36"/>
  <c r="BK139" i="36" s="1"/>
  <c r="BN45" i="74"/>
  <c r="BJ10" i="36" s="1"/>
  <c r="BL27" i="36"/>
  <c r="BL28" i="36" s="1"/>
  <c r="BL98" i="36"/>
  <c r="BL72" i="36"/>
  <c r="BL73" i="36" s="1"/>
  <c r="BK67" i="36"/>
  <c r="BK69" i="36" s="1"/>
  <c r="BK92" i="36"/>
  <c r="BK93" i="36" s="1"/>
  <c r="BK95" i="36" s="1"/>
  <c r="BL29" i="36"/>
  <c r="BL100" i="36"/>
  <c r="BL74" i="36"/>
  <c r="BN38" i="74"/>
  <c r="BJ7" i="36" s="1"/>
  <c r="BK46" i="36"/>
  <c r="BO44" i="74"/>
  <c r="BO4" i="74"/>
  <c r="BO43" i="74"/>
  <c r="BO37" i="74"/>
  <c r="BO38" i="74" s="1"/>
  <c r="BK7" i="36" s="1"/>
  <c r="BO42" i="74"/>
  <c r="BO31" i="74"/>
  <c r="BO30" i="74"/>
  <c r="BO41" i="74"/>
  <c r="BP3" i="74"/>
  <c r="BP43" i="74" s="1"/>
  <c r="BL45" i="36"/>
  <c r="BL55" i="36" s="1"/>
  <c r="BL18" i="36"/>
  <c r="BL19" i="36" s="1"/>
  <c r="BL47" i="36"/>
  <c r="BL20" i="36"/>
  <c r="BL66" i="36" s="1"/>
  <c r="BM5" i="36"/>
  <c r="BM153" i="36" s="1"/>
  <c r="BP5" i="74"/>
  <c r="BL4" i="36"/>
  <c r="BM3" i="36"/>
  <c r="AS5" i="1"/>
  <c r="AS6" i="1"/>
  <c r="AS7" i="1" s="1"/>
  <c r="AS4" i="1"/>
  <c r="AU313" i="21"/>
  <c r="AU309" i="21"/>
  <c r="AU312" i="21"/>
  <c r="AU311" i="21"/>
  <c r="AU310" i="21"/>
  <c r="AU305" i="21"/>
  <c r="AU308" i="21"/>
  <c r="AU304" i="21"/>
  <c r="AU307" i="21"/>
  <c r="AU301" i="21"/>
  <c r="AU300" i="21"/>
  <c r="AU306" i="21"/>
  <c r="AU303" i="21"/>
  <c r="AU299" i="21"/>
  <c r="AU302" i="21"/>
  <c r="AS5" i="95" l="1"/>
  <c r="AS270" i="95" s="1"/>
  <c r="AS5" i="96"/>
  <c r="AR269" i="95"/>
  <c r="AS4" i="95"/>
  <c r="AS74" i="1"/>
  <c r="AS73" i="1"/>
  <c r="AS72" i="1"/>
  <c r="AS20" i="1"/>
  <c r="AS21" i="1"/>
  <c r="AS22" i="1"/>
  <c r="BK3" i="1"/>
  <c r="BJ3" i="95"/>
  <c r="BJ268" i="95" s="1"/>
  <c r="BJ71" i="1"/>
  <c r="BJ158" i="36"/>
  <c r="BJ169" i="36"/>
  <c r="BM151" i="36"/>
  <c r="BM152" i="36" s="1"/>
  <c r="BL112" i="36"/>
  <c r="BL113" i="36"/>
  <c r="BL114" i="36" s="1"/>
  <c r="BL115" i="36" s="1"/>
  <c r="BL146" i="36" s="1"/>
  <c r="BK140" i="36"/>
  <c r="BK141" i="36" s="1"/>
  <c r="BK147" i="36" s="1"/>
  <c r="BK148" i="36" s="1"/>
  <c r="BL99" i="36"/>
  <c r="BL138" i="36"/>
  <c r="BL139" i="36" s="1"/>
  <c r="BP31" i="74"/>
  <c r="BP44" i="74"/>
  <c r="BP30" i="74"/>
  <c r="BP42" i="74"/>
  <c r="BP37" i="74"/>
  <c r="BP41" i="74"/>
  <c r="BP4" i="74"/>
  <c r="BM27" i="36"/>
  <c r="BM28" i="36" s="1"/>
  <c r="BM72" i="36"/>
  <c r="BM73" i="36" s="1"/>
  <c r="BM98" i="36"/>
  <c r="BM29" i="36"/>
  <c r="BM100" i="36"/>
  <c r="BM74" i="36"/>
  <c r="BL67" i="36"/>
  <c r="BL69" i="36" s="1"/>
  <c r="BL92" i="36"/>
  <c r="BL93" i="36" s="1"/>
  <c r="BL95" i="36" s="1"/>
  <c r="BP36" i="74"/>
  <c r="BL46" i="36"/>
  <c r="BO45" i="74"/>
  <c r="BK10" i="36" s="1"/>
  <c r="BQ3" i="74"/>
  <c r="BQ43" i="74" s="1"/>
  <c r="BM45" i="36"/>
  <c r="BM55" i="36" s="1"/>
  <c r="BM18" i="36"/>
  <c r="BM19" i="36" s="1"/>
  <c r="BM47" i="36"/>
  <c r="BM20" i="36"/>
  <c r="BM66" i="36" s="1"/>
  <c r="BN5" i="36"/>
  <c r="BN153" i="36" s="1"/>
  <c r="BQ5" i="74"/>
  <c r="AS25" i="1"/>
  <c r="AT4" i="1"/>
  <c r="BM4" i="36"/>
  <c r="BN3" i="36"/>
  <c r="AT5" i="1"/>
  <c r="AT6" i="1"/>
  <c r="AT7" i="1" s="1"/>
  <c r="AV313" i="21"/>
  <c r="AV312" i="21"/>
  <c r="AV308" i="21"/>
  <c r="AV311" i="21"/>
  <c r="AV310" i="21"/>
  <c r="AV304" i="21"/>
  <c r="AV307" i="21"/>
  <c r="AV306" i="21"/>
  <c r="AV300" i="21"/>
  <c r="AV305" i="21"/>
  <c r="AV303" i="21"/>
  <c r="AV309" i="21"/>
  <c r="AV302" i="21"/>
  <c r="AV301" i="21"/>
  <c r="AV299" i="21"/>
  <c r="AT5" i="95" l="1"/>
  <c r="AT270" i="95" s="1"/>
  <c r="AT5" i="96"/>
  <c r="AS269" i="95"/>
  <c r="BL3" i="1"/>
  <c r="BK3" i="95"/>
  <c r="BK268" i="95" s="1"/>
  <c r="BK71" i="1"/>
  <c r="AT4" i="95"/>
  <c r="AT74" i="1"/>
  <c r="AT73" i="1"/>
  <c r="AT72" i="1"/>
  <c r="AT21" i="1"/>
  <c r="AT25" i="1" s="1"/>
  <c r="AT22" i="1"/>
  <c r="AT20" i="1"/>
  <c r="BK158" i="36"/>
  <c r="BK169" i="36"/>
  <c r="BN151" i="36"/>
  <c r="BN152" i="36" s="1"/>
  <c r="BM112" i="36"/>
  <c r="BM113" i="36"/>
  <c r="BM114" i="36" s="1"/>
  <c r="BM115" i="36" s="1"/>
  <c r="BM146" i="36" s="1"/>
  <c r="BL140" i="36"/>
  <c r="BL141" i="36" s="1"/>
  <c r="BL147" i="36" s="1"/>
  <c r="BL148" i="36" s="1"/>
  <c r="BM99" i="36"/>
  <c r="BM138" i="36"/>
  <c r="BM139" i="36" s="1"/>
  <c r="BP45" i="74"/>
  <c r="BL10" i="36" s="1"/>
  <c r="BP38" i="74"/>
  <c r="BL7" i="36" s="1"/>
  <c r="BQ36" i="74"/>
  <c r="BN27" i="36"/>
  <c r="BN28" i="36" s="1"/>
  <c r="BN98" i="36"/>
  <c r="BN72" i="36"/>
  <c r="BN73" i="36" s="1"/>
  <c r="BM67" i="36"/>
  <c r="BM69" i="36" s="1"/>
  <c r="BM92" i="36"/>
  <c r="BM93" i="36" s="1"/>
  <c r="BM95" i="36" s="1"/>
  <c r="BN29" i="36"/>
  <c r="BN74" i="36"/>
  <c r="BN100" i="36"/>
  <c r="BM46" i="36"/>
  <c r="BQ37" i="74"/>
  <c r="BQ30" i="74"/>
  <c r="BQ44" i="74"/>
  <c r="BQ4" i="74"/>
  <c r="BQ31" i="74"/>
  <c r="BQ41" i="74"/>
  <c r="BQ42" i="74"/>
  <c r="BN20" i="36"/>
  <c r="BN66" i="36" s="1"/>
  <c r="BN47" i="36"/>
  <c r="BR3" i="74"/>
  <c r="BR36" i="74" s="1"/>
  <c r="BN18" i="36"/>
  <c r="BN19" i="36" s="1"/>
  <c r="BN45" i="36"/>
  <c r="BN55" i="36" s="1"/>
  <c r="BO5" i="36"/>
  <c r="BO153" i="36" s="1"/>
  <c r="BR5" i="74"/>
  <c r="BN4" i="36"/>
  <c r="BO3" i="36"/>
  <c r="AU5" i="1"/>
  <c r="AU6" i="1"/>
  <c r="AU7" i="1" s="1"/>
  <c r="AU4" i="1"/>
  <c r="AW313" i="21"/>
  <c r="AW312" i="21"/>
  <c r="AW311" i="21"/>
  <c r="AW310" i="21"/>
  <c r="AW309" i="21"/>
  <c r="AW308" i="21"/>
  <c r="AW307" i="21"/>
  <c r="AW306" i="21"/>
  <c r="AW305" i="21"/>
  <c r="AW304" i="21"/>
  <c r="AW303" i="21"/>
  <c r="AW299" i="21"/>
  <c r="AW302" i="21"/>
  <c r="AW301" i="21"/>
  <c r="AW300" i="21"/>
  <c r="AU5" i="95" l="1"/>
  <c r="AU270" i="95" s="1"/>
  <c r="AU5" i="96"/>
  <c r="AT269" i="95"/>
  <c r="AU4" i="95"/>
  <c r="AU72" i="1"/>
  <c r="AU22" i="1"/>
  <c r="AU21" i="1"/>
  <c r="AU25" i="1" s="1"/>
  <c r="AU74" i="1"/>
  <c r="AU73" i="1"/>
  <c r="AU20" i="1"/>
  <c r="BM3" i="1"/>
  <c r="BL3" i="95"/>
  <c r="BL268" i="95" s="1"/>
  <c r="BL71" i="1"/>
  <c r="BL158" i="36"/>
  <c r="BL169" i="36"/>
  <c r="BO151" i="36"/>
  <c r="BO152" i="36" s="1"/>
  <c r="BN112" i="36"/>
  <c r="BN113" i="36"/>
  <c r="BN114" i="36" s="1"/>
  <c r="BN115" i="36" s="1"/>
  <c r="BN146" i="36" s="1"/>
  <c r="BM140" i="36"/>
  <c r="BM141" i="36" s="1"/>
  <c r="BM147" i="36" s="1"/>
  <c r="BM148" i="36" s="1"/>
  <c r="BN99" i="36"/>
  <c r="BN138" i="36"/>
  <c r="BN139" i="36" s="1"/>
  <c r="BQ38" i="74"/>
  <c r="BM7" i="36" s="1"/>
  <c r="BN67" i="36"/>
  <c r="BN69" i="36" s="1"/>
  <c r="BN92" i="36"/>
  <c r="BN93" i="36" s="1"/>
  <c r="BN95" i="36" s="1"/>
  <c r="BO29" i="36"/>
  <c r="BO100" i="36"/>
  <c r="BO74" i="36"/>
  <c r="BO27" i="36"/>
  <c r="BO28" i="36" s="1"/>
  <c r="BO98" i="36"/>
  <c r="BO72" i="36"/>
  <c r="BO73" i="36" s="1"/>
  <c r="BN46" i="36"/>
  <c r="BR4" i="74"/>
  <c r="BQ45" i="74"/>
  <c r="BM10" i="36" s="1"/>
  <c r="BR41" i="74"/>
  <c r="BR44" i="74"/>
  <c r="BR42" i="74"/>
  <c r="BR43" i="74"/>
  <c r="BR30" i="74"/>
  <c r="BS3" i="74"/>
  <c r="BS30" i="74" s="1"/>
  <c r="BO45" i="36"/>
  <c r="BO55" i="36" s="1"/>
  <c r="BO18" i="36"/>
  <c r="BO19" i="36" s="1"/>
  <c r="BR37" i="74"/>
  <c r="BR38" i="74" s="1"/>
  <c r="BN7" i="36" s="1"/>
  <c r="BO47" i="36"/>
  <c r="BO20" i="36"/>
  <c r="BO66" i="36" s="1"/>
  <c r="BR31" i="74"/>
  <c r="BP5" i="36"/>
  <c r="BP153" i="36" s="1"/>
  <c r="BS5" i="74"/>
  <c r="BO4" i="36"/>
  <c r="BP3" i="36"/>
  <c r="AV5" i="1"/>
  <c r="AV6" i="1"/>
  <c r="AV7" i="1" s="1"/>
  <c r="AV4" i="1"/>
  <c r="AX313" i="21"/>
  <c r="AX310" i="21"/>
  <c r="AX309" i="21"/>
  <c r="AX308" i="21"/>
  <c r="AX306" i="21"/>
  <c r="AX311" i="21"/>
  <c r="AX305" i="21"/>
  <c r="AX312" i="21"/>
  <c r="AX304" i="21"/>
  <c r="AX302" i="21"/>
  <c r="AX301" i="21"/>
  <c r="AX300" i="21"/>
  <c r="AX299" i="21"/>
  <c r="AX307" i="21"/>
  <c r="AX303" i="21"/>
  <c r="AV5" i="95" l="1"/>
  <c r="AV270" i="95" s="1"/>
  <c r="AV5" i="96"/>
  <c r="AU269" i="95"/>
  <c r="AV4" i="95"/>
  <c r="AV74" i="1"/>
  <c r="AV73" i="1"/>
  <c r="AV20" i="1"/>
  <c r="AV22" i="1"/>
  <c r="AV72" i="1"/>
  <c r="AV21" i="1"/>
  <c r="BN3" i="1"/>
  <c r="BM3" i="95"/>
  <c r="BM268" i="95" s="1"/>
  <c r="BM71" i="1"/>
  <c r="BM158" i="36"/>
  <c r="BM169" i="36"/>
  <c r="BP151" i="36"/>
  <c r="BP152" i="36" s="1"/>
  <c r="BO112" i="36"/>
  <c r="BO113" i="36"/>
  <c r="BO114" i="36" s="1"/>
  <c r="BO115" i="36" s="1"/>
  <c r="BO146" i="36" s="1"/>
  <c r="BN140" i="36"/>
  <c r="BN141" i="36" s="1"/>
  <c r="BN147" i="36" s="1"/>
  <c r="BN148" i="36" s="1"/>
  <c r="BO99" i="36"/>
  <c r="BO138" i="36"/>
  <c r="BO139" i="36" s="1"/>
  <c r="BS42" i="74"/>
  <c r="BS36" i="74"/>
  <c r="BP29" i="36"/>
  <c r="BP100" i="36"/>
  <c r="BP74" i="36"/>
  <c r="BP27" i="36"/>
  <c r="BP28" i="36" s="1"/>
  <c r="BP72" i="36"/>
  <c r="BP73" i="36" s="1"/>
  <c r="BP98" i="36"/>
  <c r="BS31" i="74"/>
  <c r="BO67" i="36"/>
  <c r="BO69" i="36" s="1"/>
  <c r="BO92" i="36"/>
  <c r="BO93" i="36" s="1"/>
  <c r="BO95" i="36" s="1"/>
  <c r="BO46" i="36"/>
  <c r="BS4" i="74"/>
  <c r="BS43" i="74"/>
  <c r="BS44" i="74"/>
  <c r="BS37" i="74"/>
  <c r="BS41" i="74"/>
  <c r="BR45" i="74"/>
  <c r="BN10" i="36" s="1"/>
  <c r="BT3" i="74"/>
  <c r="BP45" i="36"/>
  <c r="BP55" i="36" s="1"/>
  <c r="BP18" i="36"/>
  <c r="BP19" i="36" s="1"/>
  <c r="BP47" i="36"/>
  <c r="BP20" i="36"/>
  <c r="BP66" i="36" s="1"/>
  <c r="BQ5" i="36"/>
  <c r="BQ153" i="36" s="1"/>
  <c r="BT5" i="74"/>
  <c r="AV25" i="1"/>
  <c r="BP4" i="36"/>
  <c r="BQ3" i="36"/>
  <c r="AW5" i="1"/>
  <c r="AW6" i="1"/>
  <c r="AW7" i="1" s="1"/>
  <c r="AW4" i="1"/>
  <c r="AY309" i="21"/>
  <c r="AY312" i="21"/>
  <c r="AY311" i="21"/>
  <c r="AY305" i="21"/>
  <c r="AY304" i="21"/>
  <c r="AY307" i="21"/>
  <c r="AY301" i="21"/>
  <c r="AY313" i="21"/>
  <c r="AY310" i="21"/>
  <c r="AY306" i="21"/>
  <c r="AY300" i="21"/>
  <c r="AY308" i="21"/>
  <c r="AY303" i="21"/>
  <c r="AY299" i="21"/>
  <c r="AY302" i="21"/>
  <c r="AW5" i="95" l="1"/>
  <c r="AW270" i="95" s="1"/>
  <c r="AW5" i="96"/>
  <c r="AV269" i="95"/>
  <c r="BO3" i="1"/>
  <c r="BN3" i="95"/>
  <c r="BN268" i="95" s="1"/>
  <c r="BN71" i="1"/>
  <c r="AW4" i="95"/>
  <c r="AW22" i="1"/>
  <c r="AW21" i="1"/>
  <c r="AW25" i="1" s="1"/>
  <c r="AW20" i="1"/>
  <c r="AW74" i="1"/>
  <c r="AW73" i="1"/>
  <c r="AW72" i="1"/>
  <c r="BN158" i="36"/>
  <c r="BN169" i="36"/>
  <c r="BQ151" i="36"/>
  <c r="BQ152" i="36" s="1"/>
  <c r="BP112" i="36"/>
  <c r="BP113" i="36"/>
  <c r="BP114" i="36" s="1"/>
  <c r="BP115" i="36" s="1"/>
  <c r="BP146" i="36" s="1"/>
  <c r="BO140" i="36"/>
  <c r="BO141" i="36" s="1"/>
  <c r="BO147" i="36" s="1"/>
  <c r="BO148" i="36" s="1"/>
  <c r="BS38" i="74"/>
  <c r="BO7" i="36" s="1"/>
  <c r="BP99" i="36"/>
  <c r="BP138" i="36"/>
  <c r="BP139" i="36" s="1"/>
  <c r="BQ29" i="36"/>
  <c r="BQ100" i="36"/>
  <c r="BQ74" i="36"/>
  <c r="BP67" i="36"/>
  <c r="BP69" i="36" s="1"/>
  <c r="BP92" i="36"/>
  <c r="BP93" i="36" s="1"/>
  <c r="BP95" i="36" s="1"/>
  <c r="BQ27" i="36"/>
  <c r="BQ28" i="36" s="1"/>
  <c r="BQ98" i="36"/>
  <c r="BQ72" i="36"/>
  <c r="BQ73" i="36" s="1"/>
  <c r="BS45" i="74"/>
  <c r="BO10" i="36" s="1"/>
  <c r="BP46" i="36"/>
  <c r="BT44" i="74"/>
  <c r="BT41" i="74"/>
  <c r="BT30" i="74"/>
  <c r="BT37" i="74"/>
  <c r="BT42" i="74"/>
  <c r="BT4" i="74"/>
  <c r="BT43" i="74"/>
  <c r="BT31" i="74"/>
  <c r="BT36" i="74"/>
  <c r="BQ47" i="36"/>
  <c r="BQ20" i="36"/>
  <c r="BQ66" i="36" s="1"/>
  <c r="BU3" i="74"/>
  <c r="BU4" i="74" s="1"/>
  <c r="BQ45" i="36"/>
  <c r="BQ55" i="36" s="1"/>
  <c r="BQ18" i="36"/>
  <c r="BQ19" i="36" s="1"/>
  <c r="BR5" i="36"/>
  <c r="BR153" i="36" s="1"/>
  <c r="BU5" i="74"/>
  <c r="BQ4" i="36"/>
  <c r="BR3" i="36"/>
  <c r="AX5" i="1"/>
  <c r="AX6" i="1"/>
  <c r="AX7" i="1" s="1"/>
  <c r="AX4" i="1"/>
  <c r="AZ313" i="21"/>
  <c r="AZ312" i="21"/>
  <c r="AZ308" i="21"/>
  <c r="AZ311" i="21"/>
  <c r="AZ310" i="21"/>
  <c r="AZ304" i="21"/>
  <c r="AZ307" i="21"/>
  <c r="AZ309" i="21"/>
  <c r="AZ306" i="21"/>
  <c r="AZ305" i="21"/>
  <c r="AZ300" i="21"/>
  <c r="AZ303" i="21"/>
  <c r="AZ302" i="21"/>
  <c r="AZ301" i="21"/>
  <c r="AZ299" i="21"/>
  <c r="AX5" i="95" l="1"/>
  <c r="AX270" i="95" s="1"/>
  <c r="AX5" i="96"/>
  <c r="AW269" i="95"/>
  <c r="AX4" i="95"/>
  <c r="AX74" i="1"/>
  <c r="AX73" i="1"/>
  <c r="AX72" i="1"/>
  <c r="AX22" i="1"/>
  <c r="AX21" i="1"/>
  <c r="AX20" i="1"/>
  <c r="BP3" i="1"/>
  <c r="BO3" i="95"/>
  <c r="BO268" i="95" s="1"/>
  <c r="BO71" i="1"/>
  <c r="BO158" i="36"/>
  <c r="BO169" i="36"/>
  <c r="BR151" i="36"/>
  <c r="BR152" i="36" s="1"/>
  <c r="BQ112" i="36"/>
  <c r="BQ113" i="36"/>
  <c r="BQ114" i="36" s="1"/>
  <c r="BQ115" i="36" s="1"/>
  <c r="BQ146" i="36" s="1"/>
  <c r="BP140" i="36"/>
  <c r="BP141" i="36" s="1"/>
  <c r="BP147" i="36" s="1"/>
  <c r="BP148" i="36" s="1"/>
  <c r="BQ99" i="36"/>
  <c r="BQ138" i="36"/>
  <c r="BQ139" i="36" s="1"/>
  <c r="BR29" i="36"/>
  <c r="BR74" i="36"/>
  <c r="BR100" i="36"/>
  <c r="BQ67" i="36"/>
  <c r="BQ69" i="36" s="1"/>
  <c r="BQ92" i="36"/>
  <c r="BQ93" i="36" s="1"/>
  <c r="BQ95" i="36" s="1"/>
  <c r="BR27" i="36"/>
  <c r="BR28" i="36" s="1"/>
  <c r="BR98" i="36"/>
  <c r="BR72" i="36"/>
  <c r="BR73" i="36" s="1"/>
  <c r="BT38" i="74"/>
  <c r="BP7" i="36" s="1"/>
  <c r="BQ46" i="36"/>
  <c r="BT45" i="74"/>
  <c r="BP10" i="36" s="1"/>
  <c r="BU42" i="74"/>
  <c r="BU44" i="74"/>
  <c r="BU41" i="74"/>
  <c r="BR47" i="36"/>
  <c r="BR20" i="36"/>
  <c r="BR66" i="36" s="1"/>
  <c r="BU43" i="74"/>
  <c r="BU37" i="74"/>
  <c r="BU30" i="74"/>
  <c r="BU36" i="74"/>
  <c r="BV3" i="74"/>
  <c r="BV4" i="74" s="1"/>
  <c r="BR45" i="36"/>
  <c r="BR55" i="36" s="1"/>
  <c r="BR18" i="36"/>
  <c r="BR19" i="36" s="1"/>
  <c r="BU31" i="74"/>
  <c r="BS5" i="36"/>
  <c r="BS153" i="36" s="1"/>
  <c r="BV5" i="74"/>
  <c r="AX25" i="1"/>
  <c r="BR4" i="36"/>
  <c r="BS3" i="36"/>
  <c r="AY5" i="1"/>
  <c r="AY6" i="1"/>
  <c r="AY7" i="1" s="1"/>
  <c r="AY4" i="1"/>
  <c r="BA313" i="21"/>
  <c r="BA311" i="21"/>
  <c r="BA312" i="21"/>
  <c r="BA310" i="21"/>
  <c r="BA309" i="21"/>
  <c r="BA307" i="21"/>
  <c r="BA306" i="21"/>
  <c r="BA308" i="21"/>
  <c r="BA305" i="21"/>
  <c r="BA303" i="21"/>
  <c r="BA299" i="21"/>
  <c r="BA302" i="21"/>
  <c r="BA301" i="21"/>
  <c r="BA304" i="21"/>
  <c r="BA300" i="21"/>
  <c r="AY5" i="95" l="1"/>
  <c r="AY270" i="95" s="1"/>
  <c r="AY5" i="96"/>
  <c r="AX269" i="95"/>
  <c r="BQ3" i="1"/>
  <c r="BP3" i="95"/>
  <c r="BP268" i="95" s="1"/>
  <c r="BP71" i="1"/>
  <c r="AY4" i="95"/>
  <c r="AY73" i="1"/>
  <c r="AY72" i="1"/>
  <c r="AY22" i="1"/>
  <c r="AY21" i="1"/>
  <c r="AY74" i="1"/>
  <c r="AY20" i="1"/>
  <c r="BP158" i="36"/>
  <c r="BP169" i="36"/>
  <c r="BS151" i="36"/>
  <c r="BS152" i="36" s="1"/>
  <c r="BR112" i="36"/>
  <c r="BR113" i="36"/>
  <c r="BR114" i="36" s="1"/>
  <c r="BR115" i="36" s="1"/>
  <c r="BR146" i="36" s="1"/>
  <c r="BQ140" i="36"/>
  <c r="BQ141" i="36" s="1"/>
  <c r="BQ147" i="36" s="1"/>
  <c r="BQ148" i="36" s="1"/>
  <c r="BR99" i="36"/>
  <c r="BR138" i="36"/>
  <c r="BR139" i="36" s="1"/>
  <c r="BS27" i="36"/>
  <c r="BS28" i="36" s="1"/>
  <c r="BS98" i="36"/>
  <c r="BS72" i="36"/>
  <c r="BS73" i="36" s="1"/>
  <c r="BS29" i="36"/>
  <c r="BS100" i="36"/>
  <c r="BS74" i="36"/>
  <c r="BR67" i="36"/>
  <c r="BR69" i="36" s="1"/>
  <c r="BR92" i="36"/>
  <c r="BR93" i="36" s="1"/>
  <c r="BR95" i="36" s="1"/>
  <c r="BR46" i="36"/>
  <c r="BU38" i="74"/>
  <c r="BQ7" i="36" s="1"/>
  <c r="BV44" i="74"/>
  <c r="BV31" i="74"/>
  <c r="BV30" i="74"/>
  <c r="BU45" i="74"/>
  <c r="BQ10" i="36" s="1"/>
  <c r="BV42" i="74"/>
  <c r="BV36" i="74"/>
  <c r="BV43" i="74"/>
  <c r="BV41" i="74"/>
  <c r="BV37" i="74"/>
  <c r="BS47" i="36"/>
  <c r="BS20" i="36"/>
  <c r="BS66" i="36" s="1"/>
  <c r="BW3" i="74"/>
  <c r="BW36" i="74" s="1"/>
  <c r="BS45" i="36"/>
  <c r="BS55" i="36" s="1"/>
  <c r="BS18" i="36"/>
  <c r="BS19" i="36" s="1"/>
  <c r="BT5" i="36"/>
  <c r="BT153" i="36" s="1"/>
  <c r="BW5" i="74"/>
  <c r="AY25" i="1"/>
  <c r="BT3" i="36"/>
  <c r="BS4" i="36"/>
  <c r="AZ5" i="1"/>
  <c r="AZ6" i="1"/>
  <c r="AZ7" i="1" s="1"/>
  <c r="AZ4" i="1"/>
  <c r="AZ5" i="95" l="1"/>
  <c r="AZ270" i="95" s="1"/>
  <c r="AZ5" i="96"/>
  <c r="AY269" i="95"/>
  <c r="AZ4" i="95"/>
  <c r="AZ74" i="1"/>
  <c r="AZ73" i="1"/>
  <c r="AZ21" i="1"/>
  <c r="AZ25" i="1" s="1"/>
  <c r="AZ20" i="1"/>
  <c r="AZ72" i="1"/>
  <c r="AZ22" i="1"/>
  <c r="BR3" i="1"/>
  <c r="BQ3" i="95"/>
  <c r="BQ268" i="95" s="1"/>
  <c r="BQ71" i="1"/>
  <c r="BQ158" i="36"/>
  <c r="BQ169" i="36"/>
  <c r="BT151" i="36"/>
  <c r="BT152" i="36" s="1"/>
  <c r="BS112" i="36"/>
  <c r="BS113" i="36"/>
  <c r="BS114" i="36" s="1"/>
  <c r="BS115" i="36" s="1"/>
  <c r="BS146" i="36" s="1"/>
  <c r="BR140" i="36"/>
  <c r="BR141" i="36" s="1"/>
  <c r="BR147" i="36" s="1"/>
  <c r="BR148" i="36" s="1"/>
  <c r="BS99" i="36"/>
  <c r="BS138" i="36"/>
  <c r="BS139" i="36" s="1"/>
  <c r="BT27" i="36"/>
  <c r="BT28" i="36" s="1"/>
  <c r="BT98" i="36"/>
  <c r="BT72" i="36"/>
  <c r="BT73" i="36" s="1"/>
  <c r="BT29" i="36"/>
  <c r="BT100" i="36"/>
  <c r="BT74" i="36"/>
  <c r="BS67" i="36"/>
  <c r="BS69" i="36" s="1"/>
  <c r="BS92" i="36"/>
  <c r="BS93" i="36" s="1"/>
  <c r="BS95" i="36" s="1"/>
  <c r="BS46" i="36"/>
  <c r="BV45" i="74"/>
  <c r="BR10" i="36" s="1"/>
  <c r="BV38" i="74"/>
  <c r="BR7" i="36" s="1"/>
  <c r="BW31" i="74"/>
  <c r="BW4" i="74"/>
  <c r="BW43" i="74"/>
  <c r="BW42" i="74"/>
  <c r="BW41" i="74"/>
  <c r="BW44" i="74"/>
  <c r="BX3" i="74"/>
  <c r="BX4" i="74" s="1"/>
  <c r="BT45" i="36"/>
  <c r="BT55" i="36" s="1"/>
  <c r="BT18" i="36"/>
  <c r="BT19" i="36" s="1"/>
  <c r="BT47" i="36"/>
  <c r="BT20" i="36"/>
  <c r="BT66" i="36" s="1"/>
  <c r="BW30" i="74"/>
  <c r="BW37" i="74"/>
  <c r="BW38" i="74" s="1"/>
  <c r="BS7" i="36" s="1"/>
  <c r="BU5" i="36"/>
  <c r="BU153" i="36" s="1"/>
  <c r="BX5" i="74"/>
  <c r="BA4" i="1"/>
  <c r="BT4" i="36"/>
  <c r="BU3" i="36"/>
  <c r="BA5" i="1"/>
  <c r="BA6" i="1"/>
  <c r="BB4" i="1"/>
  <c r="BA5" i="95" l="1"/>
  <c r="BA270" i="95" s="1"/>
  <c r="BA5" i="96"/>
  <c r="AZ269" i="95"/>
  <c r="BS3" i="1"/>
  <c r="BR3" i="95"/>
  <c r="BR268" i="95" s="1"/>
  <c r="BR71" i="1"/>
  <c r="BB4" i="95"/>
  <c r="BB74" i="1"/>
  <c r="BB72" i="1"/>
  <c r="BB73" i="1"/>
  <c r="BB22" i="1"/>
  <c r="BB21" i="1"/>
  <c r="BB20" i="1"/>
  <c r="BA4" i="95"/>
  <c r="BA74" i="1"/>
  <c r="BA72" i="1"/>
  <c r="BA73" i="1"/>
  <c r="BA22" i="1"/>
  <c r="BA21" i="1"/>
  <c r="BA25" i="1" s="1"/>
  <c r="BA20" i="1"/>
  <c r="BR158" i="36"/>
  <c r="BR169" i="36"/>
  <c r="BU151" i="36"/>
  <c r="BU152" i="36" s="1"/>
  <c r="BT112" i="36"/>
  <c r="BT113" i="36"/>
  <c r="BT114" i="36" s="1"/>
  <c r="BT115" i="36" s="1"/>
  <c r="BT146" i="36" s="1"/>
  <c r="BS140" i="36"/>
  <c r="BS141" i="36" s="1"/>
  <c r="BS147" i="36" s="1"/>
  <c r="BS148" i="36" s="1"/>
  <c r="BT99" i="36"/>
  <c r="BT138" i="36"/>
  <c r="BT139" i="36" s="1"/>
  <c r="BU29" i="36"/>
  <c r="BU100" i="36"/>
  <c r="BU74" i="36"/>
  <c r="BU27" i="36"/>
  <c r="BU28" i="36" s="1"/>
  <c r="BU72" i="36"/>
  <c r="BU73" i="36" s="1"/>
  <c r="BU98" i="36"/>
  <c r="BT67" i="36"/>
  <c r="BT69" i="36" s="1"/>
  <c r="BT92" i="36"/>
  <c r="BT93" i="36" s="1"/>
  <c r="BT95" i="36" s="1"/>
  <c r="BT46" i="36"/>
  <c r="BX41" i="74"/>
  <c r="BX37" i="74"/>
  <c r="BX36" i="74"/>
  <c r="BX30" i="74"/>
  <c r="BW45" i="74"/>
  <c r="BS10" i="36" s="1"/>
  <c r="BU47" i="36"/>
  <c r="BU20" i="36"/>
  <c r="BU66" i="36" s="1"/>
  <c r="BX44" i="74"/>
  <c r="BX42" i="74"/>
  <c r="BX43" i="74"/>
  <c r="BY3" i="74"/>
  <c r="BU18" i="36"/>
  <c r="BU19" i="36" s="1"/>
  <c r="BU45" i="36"/>
  <c r="BU55" i="36" s="1"/>
  <c r="BX31" i="74"/>
  <c r="BV5" i="36"/>
  <c r="BV153" i="36" s="1"/>
  <c r="BY5" i="74"/>
  <c r="BA7" i="1"/>
  <c r="BU4" i="36"/>
  <c r="BV3" i="36"/>
  <c r="BB5" i="1"/>
  <c r="BB6" i="1"/>
  <c r="BB7" i="1" s="1"/>
  <c r="BB5" i="95" l="1"/>
  <c r="BB270" i="95" s="1"/>
  <c r="BB5" i="96"/>
  <c r="BA269" i="95"/>
  <c r="BB269" i="95"/>
  <c r="BT3" i="1"/>
  <c r="BS3" i="95"/>
  <c r="BS268" i="95" s="1"/>
  <c r="BS71" i="1"/>
  <c r="BS158" i="36"/>
  <c r="BS169" i="36"/>
  <c r="BV151" i="36"/>
  <c r="BV152" i="36" s="1"/>
  <c r="BU112" i="36"/>
  <c r="BU113" i="36"/>
  <c r="BU114" i="36" s="1"/>
  <c r="BU115" i="36" s="1"/>
  <c r="BU146" i="36" s="1"/>
  <c r="BT140" i="36"/>
  <c r="BT141" i="36" s="1"/>
  <c r="BT147" i="36" s="1"/>
  <c r="BT148" i="36" s="1"/>
  <c r="BU99" i="36"/>
  <c r="BU138" i="36"/>
  <c r="BU139" i="36" s="1"/>
  <c r="BV27" i="36"/>
  <c r="BV28" i="36" s="1"/>
  <c r="BV98" i="36"/>
  <c r="BV72" i="36"/>
  <c r="BV73" i="36" s="1"/>
  <c r="BV29" i="36"/>
  <c r="BV100" i="36"/>
  <c r="BV74" i="36"/>
  <c r="BU67" i="36"/>
  <c r="BU69" i="36" s="1"/>
  <c r="BU92" i="36"/>
  <c r="BU93" i="36" s="1"/>
  <c r="BU95" i="36" s="1"/>
  <c r="BU46" i="36"/>
  <c r="BX38" i="74"/>
  <c r="BT7" i="36" s="1"/>
  <c r="BY42" i="74"/>
  <c r="BY4" i="74"/>
  <c r="BY36" i="74"/>
  <c r="BY30" i="74"/>
  <c r="BY41" i="74"/>
  <c r="BY44" i="74"/>
  <c r="BY37" i="74"/>
  <c r="BY31" i="74"/>
  <c r="BY43" i="74"/>
  <c r="BX45" i="74"/>
  <c r="BT10" i="36" s="1"/>
  <c r="BV20" i="36"/>
  <c r="BV66" i="36" s="1"/>
  <c r="BV47" i="36"/>
  <c r="BZ3" i="74"/>
  <c r="BZ30" i="74" s="1"/>
  <c r="BV18" i="36"/>
  <c r="BV19" i="36" s="1"/>
  <c r="BV45" i="36"/>
  <c r="BV55" i="36" s="1"/>
  <c r="BW5" i="36"/>
  <c r="BW153" i="36" s="1"/>
  <c r="BZ5" i="74"/>
  <c r="BB25" i="1"/>
  <c r="BC4" i="1"/>
  <c r="BV4" i="36"/>
  <c r="BW3" i="36"/>
  <c r="BC5" i="1"/>
  <c r="BC6" i="1"/>
  <c r="BC5" i="95" l="1"/>
  <c r="BC270" i="95" s="1"/>
  <c r="BC5" i="96"/>
  <c r="BC4" i="95"/>
  <c r="BC72" i="1"/>
  <c r="BC22" i="1"/>
  <c r="BC21" i="1"/>
  <c r="BC73" i="1"/>
  <c r="BC74" i="1"/>
  <c r="BC20" i="1"/>
  <c r="BU3" i="1"/>
  <c r="BT3" i="95"/>
  <c r="BT268" i="95" s="1"/>
  <c r="BT71" i="1"/>
  <c r="BT158" i="36"/>
  <c r="BT169" i="36"/>
  <c r="BW151" i="36"/>
  <c r="BW152" i="36" s="1"/>
  <c r="BV112" i="36"/>
  <c r="BV113" i="36"/>
  <c r="BV114" i="36" s="1"/>
  <c r="BV115" i="36" s="1"/>
  <c r="BV146" i="36" s="1"/>
  <c r="BU140" i="36"/>
  <c r="BU141" i="36" s="1"/>
  <c r="BU147" i="36" s="1"/>
  <c r="BU148" i="36" s="1"/>
  <c r="BV99" i="36"/>
  <c r="BV138" i="36"/>
  <c r="BV139" i="36" s="1"/>
  <c r="BW29" i="36"/>
  <c r="BW100" i="36"/>
  <c r="BW74" i="36"/>
  <c r="BV67" i="36"/>
  <c r="BV69" i="36" s="1"/>
  <c r="BV92" i="36"/>
  <c r="BV93" i="36" s="1"/>
  <c r="BV95" i="36" s="1"/>
  <c r="BW27" i="36"/>
  <c r="BW28" i="36" s="1"/>
  <c r="BW98" i="36"/>
  <c r="BW72" i="36"/>
  <c r="BW73" i="36" s="1"/>
  <c r="BV46" i="36"/>
  <c r="BY38" i="74"/>
  <c r="BU7" i="36" s="1"/>
  <c r="BY45" i="74"/>
  <c r="BU10" i="36" s="1"/>
  <c r="BZ43" i="74"/>
  <c r="BZ31" i="74"/>
  <c r="BZ4" i="74"/>
  <c r="CA3" i="74"/>
  <c r="BW45" i="36"/>
  <c r="BW55" i="36" s="1"/>
  <c r="BW18" i="36"/>
  <c r="BW19" i="36" s="1"/>
  <c r="BZ44" i="74"/>
  <c r="BZ37" i="74"/>
  <c r="BZ41" i="74"/>
  <c r="BW47" i="36"/>
  <c r="BW20" i="36"/>
  <c r="BW66" i="36" s="1"/>
  <c r="BZ42" i="74"/>
  <c r="BZ36" i="74"/>
  <c r="BX5" i="36"/>
  <c r="BX153" i="36" s="1"/>
  <c r="CA5" i="74"/>
  <c r="BC25" i="1"/>
  <c r="BC7" i="1"/>
  <c r="BW4" i="36"/>
  <c r="BX3" i="36"/>
  <c r="BD5" i="1"/>
  <c r="BD6" i="1"/>
  <c r="BD7" i="1" s="1"/>
  <c r="BD4" i="1"/>
  <c r="BE4" i="1"/>
  <c r="BD5" i="95" l="1"/>
  <c r="BD270" i="95" s="1"/>
  <c r="BD5" i="96"/>
  <c r="BC269" i="95"/>
  <c r="BV3" i="1"/>
  <c r="BU3" i="95"/>
  <c r="BU268" i="95" s="1"/>
  <c r="BU71" i="1"/>
  <c r="BE4" i="95"/>
  <c r="BE73" i="1"/>
  <c r="BE74" i="1"/>
  <c r="BE21" i="1"/>
  <c r="BE20" i="1"/>
  <c r="BE72" i="1"/>
  <c r="BE22" i="1"/>
  <c r="BD4" i="95"/>
  <c r="BD74" i="1"/>
  <c r="BD73" i="1"/>
  <c r="BD20" i="1"/>
  <c r="BD21" i="1"/>
  <c r="BD22" i="1"/>
  <c r="BD72" i="1"/>
  <c r="BU158" i="36"/>
  <c r="BU169" i="36"/>
  <c r="BX151" i="36"/>
  <c r="BX152" i="36" s="1"/>
  <c r="BW112" i="36"/>
  <c r="BW113" i="36"/>
  <c r="BW114" i="36" s="1"/>
  <c r="BW115" i="36" s="1"/>
  <c r="BW146" i="36" s="1"/>
  <c r="BV140" i="36"/>
  <c r="BV141" i="36" s="1"/>
  <c r="BV147" i="36" s="1"/>
  <c r="BV148" i="36" s="1"/>
  <c r="BW99" i="36"/>
  <c r="BW138" i="36"/>
  <c r="BW139" i="36" s="1"/>
  <c r="BX29" i="36"/>
  <c r="BX100" i="36"/>
  <c r="BX74" i="36"/>
  <c r="BX27" i="36"/>
  <c r="BX28" i="36" s="1"/>
  <c r="BX98" i="36"/>
  <c r="BX72" i="36"/>
  <c r="BX73" i="36" s="1"/>
  <c r="BW67" i="36"/>
  <c r="BW69" i="36" s="1"/>
  <c r="BW92" i="36"/>
  <c r="BW93" i="36" s="1"/>
  <c r="BW95" i="36" s="1"/>
  <c r="BW46" i="36"/>
  <c r="BZ38" i="74"/>
  <c r="BV7" i="36" s="1"/>
  <c r="CA37" i="74"/>
  <c r="CA31" i="74"/>
  <c r="CA4" i="74"/>
  <c r="CA30" i="74"/>
  <c r="CA41" i="74"/>
  <c r="CA43" i="74"/>
  <c r="CA36" i="74"/>
  <c r="CA44" i="74"/>
  <c r="CA42" i="74"/>
  <c r="BZ45" i="74"/>
  <c r="BV10" i="36" s="1"/>
  <c r="BX47" i="36"/>
  <c r="BX20" i="36"/>
  <c r="BX66" i="36" s="1"/>
  <c r="CB3" i="74"/>
  <c r="CB37" i="74" s="1"/>
  <c r="BX45" i="36"/>
  <c r="BX55" i="36" s="1"/>
  <c r="BX18" i="36"/>
  <c r="BX19" i="36" s="1"/>
  <c r="BY5" i="36"/>
  <c r="BY153" i="36" s="1"/>
  <c r="CB5" i="74"/>
  <c r="BD25" i="1"/>
  <c r="BX4" i="36"/>
  <c r="BY3" i="36"/>
  <c r="BE5" i="1"/>
  <c r="BE6" i="1"/>
  <c r="BF4" i="1"/>
  <c r="BE5" i="95" l="1"/>
  <c r="BE270" i="95" s="1"/>
  <c r="BE5" i="96"/>
  <c r="BE269" i="95"/>
  <c r="BD269" i="95"/>
  <c r="BF74" i="1"/>
  <c r="BF72" i="1"/>
  <c r="BF20" i="1"/>
  <c r="BF21" i="1"/>
  <c r="BF22" i="1"/>
  <c r="BF4" i="95"/>
  <c r="BF73" i="1"/>
  <c r="BW3" i="1"/>
  <c r="BV3" i="95"/>
  <c r="BV268" i="95" s="1"/>
  <c r="BV71" i="1"/>
  <c r="BV158" i="36"/>
  <c r="BV169" i="36"/>
  <c r="BY151" i="36"/>
  <c r="BY152" i="36" s="1"/>
  <c r="BX112" i="36"/>
  <c r="BX113" i="36"/>
  <c r="BX114" i="36" s="1"/>
  <c r="BX115" i="36" s="1"/>
  <c r="BX146" i="36" s="1"/>
  <c r="BW140" i="36"/>
  <c r="BW141" i="36" s="1"/>
  <c r="BW147" i="36" s="1"/>
  <c r="BW148" i="36" s="1"/>
  <c r="BX99" i="36"/>
  <c r="BX138" i="36"/>
  <c r="BX139" i="36" s="1"/>
  <c r="BY27" i="36"/>
  <c r="BY28" i="36" s="1"/>
  <c r="BY98" i="36"/>
  <c r="BY72" i="36"/>
  <c r="BY73" i="36" s="1"/>
  <c r="BY29" i="36"/>
  <c r="BY74" i="36"/>
  <c r="BY100" i="36"/>
  <c r="BX67" i="36"/>
  <c r="BX69" i="36" s="1"/>
  <c r="BX92" i="36"/>
  <c r="BX93" i="36" s="1"/>
  <c r="BX95" i="36" s="1"/>
  <c r="CA38" i="74"/>
  <c r="BW7" i="36" s="1"/>
  <c r="BX46" i="36"/>
  <c r="CA45" i="74"/>
  <c r="BW10" i="36" s="1"/>
  <c r="CB41" i="74"/>
  <c r="CB43" i="74"/>
  <c r="CB4" i="74"/>
  <c r="CB42" i="74"/>
  <c r="CB36" i="74"/>
  <c r="CB38" i="74" s="1"/>
  <c r="BX7" i="36" s="1"/>
  <c r="CB30" i="74"/>
  <c r="BY47" i="36"/>
  <c r="BY20" i="36"/>
  <c r="BY66" i="36" s="1"/>
  <c r="CC3" i="74"/>
  <c r="CC36" i="74" s="1"/>
  <c r="BY45" i="36"/>
  <c r="BY55" i="36" s="1"/>
  <c r="BY18" i="36"/>
  <c r="BY19" i="36" s="1"/>
  <c r="CB31" i="74"/>
  <c r="CB44" i="74"/>
  <c r="BZ5" i="36"/>
  <c r="BZ153" i="36" s="1"/>
  <c r="CC5" i="74"/>
  <c r="BE25" i="1"/>
  <c r="BE7" i="1"/>
  <c r="BY4" i="36"/>
  <c r="BZ3" i="36"/>
  <c r="BF5" i="1"/>
  <c r="BF6" i="1"/>
  <c r="BF7" i="1" s="1"/>
  <c r="BG4" i="1"/>
  <c r="BF5" i="95" l="1"/>
  <c r="BF270" i="95" s="1"/>
  <c r="BF5" i="96"/>
  <c r="BF269" i="95"/>
  <c r="BX3" i="1"/>
  <c r="BW3" i="95"/>
  <c r="BW268" i="95" s="1"/>
  <c r="BW71" i="1"/>
  <c r="BG4" i="95"/>
  <c r="BG72" i="1"/>
  <c r="BG22" i="1"/>
  <c r="BG21" i="1"/>
  <c r="BG74" i="1"/>
  <c r="BG20" i="1"/>
  <c r="BG73" i="1"/>
  <c r="BW158" i="36"/>
  <c r="BW169" i="36"/>
  <c r="BZ151" i="36"/>
  <c r="BZ152" i="36" s="1"/>
  <c r="BY112" i="36"/>
  <c r="BY113" i="36"/>
  <c r="BY114" i="36" s="1"/>
  <c r="BY115" i="36" s="1"/>
  <c r="BY146" i="36" s="1"/>
  <c r="BX140" i="36"/>
  <c r="BX141" i="36" s="1"/>
  <c r="BX147" i="36" s="1"/>
  <c r="BX148" i="36" s="1"/>
  <c r="BY99" i="36"/>
  <c r="BY138" i="36"/>
  <c r="BY139" i="36" s="1"/>
  <c r="BZ27" i="36"/>
  <c r="BZ28" i="36" s="1"/>
  <c r="BZ98" i="36"/>
  <c r="BZ72" i="36"/>
  <c r="BZ73" i="36" s="1"/>
  <c r="BZ29" i="36"/>
  <c r="BZ74" i="36"/>
  <c r="BZ100" i="36"/>
  <c r="BY67" i="36"/>
  <c r="BY69" i="36" s="1"/>
  <c r="BY92" i="36"/>
  <c r="BY93" i="36" s="1"/>
  <c r="BY95" i="36" s="1"/>
  <c r="BY46" i="36"/>
  <c r="CC42" i="74"/>
  <c r="CC41" i="74"/>
  <c r="CC43" i="74"/>
  <c r="CC31" i="74"/>
  <c r="CC37" i="74"/>
  <c r="CC38" i="74" s="1"/>
  <c r="BY7" i="36" s="1"/>
  <c r="CC44" i="74"/>
  <c r="CC4" i="74"/>
  <c r="CC30" i="74"/>
  <c r="CB45" i="74"/>
  <c r="BX10" i="36" s="1"/>
  <c r="CD3" i="74"/>
  <c r="CD4" i="74" s="1"/>
  <c r="BZ45" i="36"/>
  <c r="BZ55" i="36" s="1"/>
  <c r="BZ18" i="36"/>
  <c r="BZ19" i="36" s="1"/>
  <c r="BZ47" i="36"/>
  <c r="BZ20" i="36"/>
  <c r="BZ66" i="36" s="1"/>
  <c r="CA5" i="36"/>
  <c r="CA153" i="36" s="1"/>
  <c r="CD5" i="74"/>
  <c r="BF25" i="1"/>
  <c r="CA3" i="36"/>
  <c r="BZ4" i="36"/>
  <c r="BG5" i="1"/>
  <c r="BG6" i="1"/>
  <c r="BG5" i="95" l="1"/>
  <c r="BG270" i="95" s="1"/>
  <c r="BG5" i="96"/>
  <c r="BG269" i="95"/>
  <c r="BY3" i="1"/>
  <c r="BX3" i="95"/>
  <c r="BX268" i="95" s="1"/>
  <c r="BX71" i="1"/>
  <c r="BX158" i="36"/>
  <c r="BX169" i="36"/>
  <c r="CA151" i="36"/>
  <c r="CA152" i="36" s="1"/>
  <c r="BZ112" i="36"/>
  <c r="BZ113" i="36"/>
  <c r="BZ114" i="36" s="1"/>
  <c r="BZ115" i="36" s="1"/>
  <c r="BZ146" i="36" s="1"/>
  <c r="BY140" i="36"/>
  <c r="BY141" i="36" s="1"/>
  <c r="BY147" i="36" s="1"/>
  <c r="BY148" i="36" s="1"/>
  <c r="BZ99" i="36"/>
  <c r="BZ138" i="36"/>
  <c r="BZ139" i="36" s="1"/>
  <c r="CA29" i="36"/>
  <c r="CA100" i="36"/>
  <c r="CA74" i="36"/>
  <c r="CA27" i="36"/>
  <c r="CA28" i="36" s="1"/>
  <c r="CA98" i="36"/>
  <c r="CA72" i="36"/>
  <c r="CA73" i="36" s="1"/>
  <c r="BZ67" i="36"/>
  <c r="BZ69" i="36" s="1"/>
  <c r="BZ92" i="36"/>
  <c r="BZ93" i="36" s="1"/>
  <c r="BZ95" i="36" s="1"/>
  <c r="CC45" i="74"/>
  <c r="BY10" i="36" s="1"/>
  <c r="BZ46" i="36"/>
  <c r="CD31" i="74"/>
  <c r="CD42" i="74"/>
  <c r="CD44" i="74"/>
  <c r="CD30" i="74"/>
  <c r="CD37" i="74"/>
  <c r="CD43" i="74"/>
  <c r="CD41" i="74"/>
  <c r="CD36" i="74"/>
  <c r="CE3" i="74"/>
  <c r="CE36" i="74" s="1"/>
  <c r="CA45" i="36"/>
  <c r="CA55" i="36" s="1"/>
  <c r="CA18" i="36"/>
  <c r="CA19" i="36" s="1"/>
  <c r="CA47" i="36"/>
  <c r="CA20" i="36"/>
  <c r="CA66" i="36" s="1"/>
  <c r="CB5" i="36"/>
  <c r="CB153" i="36" s="1"/>
  <c r="CE5" i="74"/>
  <c r="BG25" i="1"/>
  <c r="BG7" i="1"/>
  <c r="CB3" i="36"/>
  <c r="CA4" i="36"/>
  <c r="BH5" i="1"/>
  <c r="BH4" i="1"/>
  <c r="BH6" i="1"/>
  <c r="BH7" i="1" s="1"/>
  <c r="BH5" i="95" l="1"/>
  <c r="BH270" i="95" s="1"/>
  <c r="BH5" i="96"/>
  <c r="BH4" i="95"/>
  <c r="BH74" i="1"/>
  <c r="BH73" i="1"/>
  <c r="BH22" i="1"/>
  <c r="BH20" i="1"/>
  <c r="BH72" i="1"/>
  <c r="BH21" i="1"/>
  <c r="BH25" i="1" s="1"/>
  <c r="BZ3" i="1"/>
  <c r="BY3" i="95"/>
  <c r="BY268" i="95" s="1"/>
  <c r="BY71" i="1"/>
  <c r="BY158" i="36"/>
  <c r="BY169" i="36"/>
  <c r="CB151" i="36"/>
  <c r="CB152" i="36" s="1"/>
  <c r="CA112" i="36"/>
  <c r="CA113" i="36"/>
  <c r="CA114" i="36" s="1"/>
  <c r="CA115" i="36" s="1"/>
  <c r="CA146" i="36" s="1"/>
  <c r="BZ140" i="36"/>
  <c r="BZ141" i="36" s="1"/>
  <c r="BZ147" i="36" s="1"/>
  <c r="BZ148" i="36" s="1"/>
  <c r="CA99" i="36"/>
  <c r="CA138" i="36"/>
  <c r="CA139" i="36" s="1"/>
  <c r="CB27" i="36"/>
  <c r="CB28" i="36" s="1"/>
  <c r="CB98" i="36"/>
  <c r="CB72" i="36"/>
  <c r="CB73" i="36" s="1"/>
  <c r="CA67" i="36"/>
  <c r="CA69" i="36" s="1"/>
  <c r="CA92" i="36"/>
  <c r="CA93" i="36" s="1"/>
  <c r="CA95" i="36" s="1"/>
  <c r="CB29" i="36"/>
  <c r="CB100" i="36"/>
  <c r="CB74" i="36"/>
  <c r="CA46" i="36"/>
  <c r="CD38" i="74"/>
  <c r="BZ7" i="36" s="1"/>
  <c r="CE37" i="74"/>
  <c r="CE38" i="74" s="1"/>
  <c r="CA7" i="36" s="1"/>
  <c r="CE4" i="74"/>
  <c r="CE44" i="74"/>
  <c r="CE43" i="74"/>
  <c r="CE31" i="74"/>
  <c r="CE42" i="74"/>
  <c r="CE41" i="74"/>
  <c r="CE30" i="74"/>
  <c r="CD45" i="74"/>
  <c r="BZ10" i="36" s="1"/>
  <c r="CB47" i="36"/>
  <c r="CB20" i="36"/>
  <c r="CB66" i="36" s="1"/>
  <c r="CF3" i="74"/>
  <c r="CF43" i="74" s="1"/>
  <c r="CB45" i="36"/>
  <c r="CB55" i="36" s="1"/>
  <c r="CB18" i="36"/>
  <c r="CB19" i="36" s="1"/>
  <c r="CC5" i="36"/>
  <c r="CC153" i="36" s="1"/>
  <c r="CF5" i="74"/>
  <c r="CB4" i="36"/>
  <c r="CC3" i="36"/>
  <c r="BI5" i="1"/>
  <c r="BI6" i="1"/>
  <c r="BI7" i="1" s="1"/>
  <c r="BI4" i="1"/>
  <c r="BJ4" i="1"/>
  <c r="BI5" i="95" l="1"/>
  <c r="BI270" i="95" s="1"/>
  <c r="BI5" i="96"/>
  <c r="BH269" i="95"/>
  <c r="CA3" i="1"/>
  <c r="BZ3" i="95"/>
  <c r="BZ268" i="95" s="1"/>
  <c r="BZ71" i="1"/>
  <c r="BI4" i="95"/>
  <c r="BI74" i="1"/>
  <c r="BI73" i="1"/>
  <c r="BI72" i="1"/>
  <c r="BI21" i="1"/>
  <c r="BI25" i="1" s="1"/>
  <c r="BI20" i="1"/>
  <c r="BI22" i="1"/>
  <c r="BJ4" i="95"/>
  <c r="BJ74" i="1"/>
  <c r="BJ73" i="1"/>
  <c r="BJ72" i="1"/>
  <c r="BJ21" i="1"/>
  <c r="BJ22" i="1"/>
  <c r="BJ20" i="1"/>
  <c r="BZ158" i="36"/>
  <c r="BZ169" i="36"/>
  <c r="CC151" i="36"/>
  <c r="CC152" i="36" s="1"/>
  <c r="CB112" i="36"/>
  <c r="CB113" i="36"/>
  <c r="CB114" i="36" s="1"/>
  <c r="CB115" i="36" s="1"/>
  <c r="CB146" i="36" s="1"/>
  <c r="CA140" i="36"/>
  <c r="CA141" i="36" s="1"/>
  <c r="CA147" i="36" s="1"/>
  <c r="CA148" i="36" s="1"/>
  <c r="CB99" i="36"/>
  <c r="CB138" i="36"/>
  <c r="CB139" i="36" s="1"/>
  <c r="CC27" i="36"/>
  <c r="CC28" i="36" s="1"/>
  <c r="CC72" i="36"/>
  <c r="CC73" i="36" s="1"/>
  <c r="CC98" i="36"/>
  <c r="CC29" i="36"/>
  <c r="CC100" i="36"/>
  <c r="CC74" i="36"/>
  <c r="CB67" i="36"/>
  <c r="CB69" i="36" s="1"/>
  <c r="CB92" i="36"/>
  <c r="CB93" i="36" s="1"/>
  <c r="CB95" i="36" s="1"/>
  <c r="CB46" i="36"/>
  <c r="CF44" i="74"/>
  <c r="CF36" i="74"/>
  <c r="CE45" i="74"/>
  <c r="CA10" i="36" s="1"/>
  <c r="CF37" i="74"/>
  <c r="CF30" i="74"/>
  <c r="CF42" i="74"/>
  <c r="CF41" i="74"/>
  <c r="CF31" i="74"/>
  <c r="CG3" i="74"/>
  <c r="CC45" i="36"/>
  <c r="CC55" i="36" s="1"/>
  <c r="CC18" i="36"/>
  <c r="CC19" i="36" s="1"/>
  <c r="CC47" i="36"/>
  <c r="CC20" i="36"/>
  <c r="CC66" i="36" s="1"/>
  <c r="CF4" i="74"/>
  <c r="CD5" i="36"/>
  <c r="CD153" i="36" s="1"/>
  <c r="CG5" i="74"/>
  <c r="CC4" i="36"/>
  <c r="CD3" i="36"/>
  <c r="BJ5" i="1"/>
  <c r="BJ6" i="1"/>
  <c r="BJ7" i="1" s="1"/>
  <c r="BK4" i="1"/>
  <c r="BJ5" i="95" l="1"/>
  <c r="BJ270" i="95" s="1"/>
  <c r="BJ5" i="96"/>
  <c r="BJ269" i="95"/>
  <c r="BI269" i="95"/>
  <c r="BK4" i="95"/>
  <c r="BK72" i="1"/>
  <c r="BK22" i="1"/>
  <c r="BK21" i="1"/>
  <c r="BK73" i="1"/>
  <c r="BK20" i="1"/>
  <c r="BK74" i="1"/>
  <c r="CB3" i="1"/>
  <c r="CA3" i="95"/>
  <c r="CA268" i="95" s="1"/>
  <c r="CA71" i="1"/>
  <c r="CA158" i="36"/>
  <c r="CA169" i="36"/>
  <c r="CD151" i="36"/>
  <c r="CD152" i="36" s="1"/>
  <c r="CC112" i="36"/>
  <c r="CC113" i="36"/>
  <c r="CC114" i="36" s="1"/>
  <c r="CC115" i="36" s="1"/>
  <c r="CC146" i="36" s="1"/>
  <c r="CB140" i="36"/>
  <c r="CB141" i="36" s="1"/>
  <c r="CB147" i="36" s="1"/>
  <c r="CB148" i="36" s="1"/>
  <c r="CC99" i="36"/>
  <c r="CC138" i="36"/>
  <c r="CC139" i="36" s="1"/>
  <c r="CC67" i="36"/>
  <c r="CC69" i="36" s="1"/>
  <c r="CC92" i="36"/>
  <c r="CC93" i="36" s="1"/>
  <c r="CC95" i="36" s="1"/>
  <c r="CD27" i="36"/>
  <c r="CD28" i="36" s="1"/>
  <c r="CD98" i="36"/>
  <c r="CD72" i="36"/>
  <c r="CD73" i="36" s="1"/>
  <c r="CD29" i="36"/>
  <c r="CD74" i="36"/>
  <c r="CD100" i="36"/>
  <c r="CC46" i="36"/>
  <c r="CF38" i="74"/>
  <c r="CB7" i="36" s="1"/>
  <c r="CF45" i="74"/>
  <c r="CB10" i="36" s="1"/>
  <c r="CG42" i="74"/>
  <c r="CG37" i="74"/>
  <c r="CG4" i="74"/>
  <c r="CH3" i="74"/>
  <c r="CH4" i="74" s="1"/>
  <c r="CD18" i="36"/>
  <c r="CD19" i="36" s="1"/>
  <c r="CD45" i="36"/>
  <c r="CD55" i="36" s="1"/>
  <c r="CD20" i="36"/>
  <c r="CD66" i="36" s="1"/>
  <c r="CD47" i="36"/>
  <c r="CG31" i="74"/>
  <c r="CG44" i="74"/>
  <c r="CG43" i="74"/>
  <c r="CG36" i="74"/>
  <c r="CG30" i="74"/>
  <c r="CG41" i="74"/>
  <c r="CE5" i="36"/>
  <c r="CE153" i="36" s="1"/>
  <c r="CH5" i="74"/>
  <c r="BJ25" i="1"/>
  <c r="CD4" i="36"/>
  <c r="CE3" i="36"/>
  <c r="BK5" i="1"/>
  <c r="BK6" i="1"/>
  <c r="BK7" i="1" s="1"/>
  <c r="BK5" i="95" l="1"/>
  <c r="BK270" i="95" s="1"/>
  <c r="BK5" i="96"/>
  <c r="BK269" i="95"/>
  <c r="CC3" i="1"/>
  <c r="CB3" i="95"/>
  <c r="CB268" i="95" s="1"/>
  <c r="CB71" i="1"/>
  <c r="CB158" i="36"/>
  <c r="CB169" i="36"/>
  <c r="CE151" i="36"/>
  <c r="CE152" i="36" s="1"/>
  <c r="CD112" i="36"/>
  <c r="CD113" i="36"/>
  <c r="CD114" i="36" s="1"/>
  <c r="CD115" i="36" s="1"/>
  <c r="CD146" i="36" s="1"/>
  <c r="CC140" i="36"/>
  <c r="CC141" i="36" s="1"/>
  <c r="CC147" i="36" s="1"/>
  <c r="CC148" i="36" s="1"/>
  <c r="CD99" i="36"/>
  <c r="CD138" i="36"/>
  <c r="CD139" i="36" s="1"/>
  <c r="CE29" i="36"/>
  <c r="CE100" i="36"/>
  <c r="CE74" i="36"/>
  <c r="CD67" i="36"/>
  <c r="CD69" i="36" s="1"/>
  <c r="CD92" i="36"/>
  <c r="CD93" i="36" s="1"/>
  <c r="CD95" i="36" s="1"/>
  <c r="CE27" i="36"/>
  <c r="CE28" i="36" s="1"/>
  <c r="CE98" i="36"/>
  <c r="CE72" i="36"/>
  <c r="CE73" i="36" s="1"/>
  <c r="CD46" i="36"/>
  <c r="CG45" i="74"/>
  <c r="CC10" i="36" s="1"/>
  <c r="CH31" i="74"/>
  <c r="CG38" i="74"/>
  <c r="CC7" i="36" s="1"/>
  <c r="CH44" i="74"/>
  <c r="CH41" i="74"/>
  <c r="CH30" i="74"/>
  <c r="CH37" i="74"/>
  <c r="CI3" i="74"/>
  <c r="CI37" i="74" s="1"/>
  <c r="CE45" i="36"/>
  <c r="CE55" i="36" s="1"/>
  <c r="CE18" i="36"/>
  <c r="CE19" i="36" s="1"/>
  <c r="CH43" i="74"/>
  <c r="CH36" i="74"/>
  <c r="CE47" i="36"/>
  <c r="CE20" i="36"/>
  <c r="CE66" i="36" s="1"/>
  <c r="CH42" i="74"/>
  <c r="CF5" i="36"/>
  <c r="CF153" i="36" s="1"/>
  <c r="CI5" i="74"/>
  <c r="BK25" i="1"/>
  <c r="CE4" i="36"/>
  <c r="CF3" i="36"/>
  <c r="BL5" i="1"/>
  <c r="BL4" i="1"/>
  <c r="BL6" i="1"/>
  <c r="BL7" i="1" s="1"/>
  <c r="BL5" i="95" l="1"/>
  <c r="BL270" i="95" s="1"/>
  <c r="BL5" i="96"/>
  <c r="BL4" i="95"/>
  <c r="BL74" i="1"/>
  <c r="BL73" i="1"/>
  <c r="BL20" i="1"/>
  <c r="BL72" i="1"/>
  <c r="BL22" i="1"/>
  <c r="BL21" i="1"/>
  <c r="CD3" i="1"/>
  <c r="CC3" i="95"/>
  <c r="CC268" i="95" s="1"/>
  <c r="CC71" i="1"/>
  <c r="CC158" i="36"/>
  <c r="CC169" i="36"/>
  <c r="CF151" i="36"/>
  <c r="CF152" i="36" s="1"/>
  <c r="CE113" i="36"/>
  <c r="CE114" i="36" s="1"/>
  <c r="CE115" i="36" s="1"/>
  <c r="CE146" i="36" s="1"/>
  <c r="CE112" i="36"/>
  <c r="CD140" i="36"/>
  <c r="CD141" i="36" s="1"/>
  <c r="CD147" i="36" s="1"/>
  <c r="CD148" i="36" s="1"/>
  <c r="CE99" i="36"/>
  <c r="CE138" i="36"/>
  <c r="CE139" i="36" s="1"/>
  <c r="CF29" i="36"/>
  <c r="CF100" i="36"/>
  <c r="CF74" i="36"/>
  <c r="CE67" i="36"/>
  <c r="CE69" i="36" s="1"/>
  <c r="CE92" i="36"/>
  <c r="CE93" i="36" s="1"/>
  <c r="CE95" i="36" s="1"/>
  <c r="CF27" i="36"/>
  <c r="CF28" i="36" s="1"/>
  <c r="CF98" i="36"/>
  <c r="CF72" i="36"/>
  <c r="CF73" i="36" s="1"/>
  <c r="CE46" i="36"/>
  <c r="CI30" i="74"/>
  <c r="CI41" i="74"/>
  <c r="CI42" i="74"/>
  <c r="CI31" i="74"/>
  <c r="CI44" i="74"/>
  <c r="CI4" i="74"/>
  <c r="CI36" i="74"/>
  <c r="CI38" i="74" s="1"/>
  <c r="CE7" i="36" s="1"/>
  <c r="CH45" i="74"/>
  <c r="CD10" i="36" s="1"/>
  <c r="CH38" i="74"/>
  <c r="CD7" i="36" s="1"/>
  <c r="CI43" i="74"/>
  <c r="CF47" i="36"/>
  <c r="CF20" i="36"/>
  <c r="CF66" i="36" s="1"/>
  <c r="CJ3" i="74"/>
  <c r="CJ43" i="74" s="1"/>
  <c r="CF45" i="36"/>
  <c r="CF55" i="36" s="1"/>
  <c r="CF18" i="36"/>
  <c r="CF19" i="36" s="1"/>
  <c r="CG5" i="36"/>
  <c r="CG153" i="36" s="1"/>
  <c r="CJ5" i="74"/>
  <c r="BL25" i="1"/>
  <c r="CF4" i="36"/>
  <c r="CG3" i="36"/>
  <c r="BM5" i="1"/>
  <c r="BM6" i="1"/>
  <c r="BM4" i="1"/>
  <c r="BM5" i="95" l="1"/>
  <c r="BM270" i="95" s="1"/>
  <c r="BM5" i="96"/>
  <c r="BL269" i="95"/>
  <c r="CE3" i="1"/>
  <c r="CD3" i="95"/>
  <c r="CD268" i="95" s="1"/>
  <c r="CD71" i="1"/>
  <c r="BM4" i="95"/>
  <c r="BM73" i="1"/>
  <c r="BM22" i="1"/>
  <c r="BM21" i="1"/>
  <c r="BM25" i="1" s="1"/>
  <c r="BM72" i="1"/>
  <c r="BM74" i="1"/>
  <c r="BM20" i="1"/>
  <c r="CD158" i="36"/>
  <c r="CD169" i="36"/>
  <c r="CG151" i="36"/>
  <c r="CG152" i="36" s="1"/>
  <c r="CF112" i="36"/>
  <c r="CF113" i="36"/>
  <c r="CF114" i="36" s="1"/>
  <c r="CF115" i="36" s="1"/>
  <c r="CF146" i="36" s="1"/>
  <c r="CE140" i="36"/>
  <c r="CE141" i="36" s="1"/>
  <c r="CE147" i="36" s="1"/>
  <c r="CE148" i="36" s="1"/>
  <c r="CF99" i="36"/>
  <c r="CF138" i="36"/>
  <c r="CF139" i="36" s="1"/>
  <c r="CG29" i="36"/>
  <c r="CG100" i="36"/>
  <c r="CG74" i="36"/>
  <c r="CF67" i="36"/>
  <c r="CF69" i="36" s="1"/>
  <c r="CF92" i="36"/>
  <c r="CF93" i="36" s="1"/>
  <c r="CF95" i="36" s="1"/>
  <c r="CG27" i="36"/>
  <c r="CG28" i="36" s="1"/>
  <c r="CG98" i="36"/>
  <c r="CG72" i="36"/>
  <c r="CG73" i="36" s="1"/>
  <c r="CF46" i="36"/>
  <c r="CI45" i="74"/>
  <c r="CE10" i="36" s="1"/>
  <c r="CJ30" i="74"/>
  <c r="CJ36" i="74"/>
  <c r="CJ4" i="74"/>
  <c r="CK3" i="74"/>
  <c r="CK30" i="74" s="1"/>
  <c r="CG45" i="36"/>
  <c r="CG55" i="36" s="1"/>
  <c r="CG18" i="36"/>
  <c r="CG19" i="36" s="1"/>
  <c r="CJ41" i="74"/>
  <c r="CJ42" i="74"/>
  <c r="CJ37" i="74"/>
  <c r="CG47" i="36"/>
  <c r="CG20" i="36"/>
  <c r="CG66" i="36" s="1"/>
  <c r="CJ31" i="74"/>
  <c r="CJ44" i="74"/>
  <c r="CH5" i="36"/>
  <c r="CH153" i="36" s="1"/>
  <c r="CK5" i="74"/>
  <c r="BM7" i="1"/>
  <c r="CG4" i="36"/>
  <c r="CH3" i="36"/>
  <c r="BN5" i="1"/>
  <c r="BN6" i="1"/>
  <c r="BN7" i="1" s="1"/>
  <c r="BN4" i="1"/>
  <c r="BO4" i="1"/>
  <c r="BN5" i="95" l="1"/>
  <c r="BN270" i="95" s="1"/>
  <c r="BN5" i="96"/>
  <c r="BM269" i="95"/>
  <c r="BO4" i="95"/>
  <c r="BO72" i="1"/>
  <c r="BO22" i="1"/>
  <c r="BO21" i="1"/>
  <c r="BO74" i="1"/>
  <c r="BO73" i="1"/>
  <c r="BO20" i="1"/>
  <c r="BN4" i="95"/>
  <c r="BN74" i="1"/>
  <c r="BN73" i="1"/>
  <c r="BN72" i="1"/>
  <c r="BN22" i="1"/>
  <c r="BN21" i="1"/>
  <c r="BN25" i="1" s="1"/>
  <c r="BN20" i="1"/>
  <c r="CF3" i="1"/>
  <c r="CE3" i="95"/>
  <c r="CE268" i="95" s="1"/>
  <c r="CE71" i="1"/>
  <c r="CE158" i="36"/>
  <c r="CE169" i="36"/>
  <c r="CH151" i="36"/>
  <c r="CH152" i="36" s="1"/>
  <c r="CG112" i="36"/>
  <c r="CG113" i="36"/>
  <c r="CG114" i="36" s="1"/>
  <c r="CG115" i="36" s="1"/>
  <c r="CG146" i="36" s="1"/>
  <c r="CF140" i="36"/>
  <c r="CF141" i="36" s="1"/>
  <c r="CF147" i="36" s="1"/>
  <c r="CF148" i="36" s="1"/>
  <c r="CG99" i="36"/>
  <c r="CG138" i="36"/>
  <c r="CG139" i="36" s="1"/>
  <c r="CG67" i="36"/>
  <c r="CG69" i="36" s="1"/>
  <c r="CG92" i="36"/>
  <c r="CG93" i="36" s="1"/>
  <c r="CG95" i="36" s="1"/>
  <c r="CH29" i="36"/>
  <c r="CH74" i="36"/>
  <c r="CH100" i="36"/>
  <c r="CH27" i="36"/>
  <c r="CH28" i="36" s="1"/>
  <c r="CH98" i="36"/>
  <c r="CH72" i="36"/>
  <c r="CH73" i="36" s="1"/>
  <c r="CG46" i="36"/>
  <c r="CJ38" i="74"/>
  <c r="CF7" i="36" s="1"/>
  <c r="CK42" i="74"/>
  <c r="CK4" i="74"/>
  <c r="CK31" i="74"/>
  <c r="CK37" i="74"/>
  <c r="CK44" i="74"/>
  <c r="CK36" i="74"/>
  <c r="CJ45" i="74"/>
  <c r="CF10" i="36" s="1"/>
  <c r="CK41" i="74"/>
  <c r="CK43" i="74"/>
  <c r="CL3" i="74"/>
  <c r="CL36" i="74" s="1"/>
  <c r="CH45" i="36"/>
  <c r="CH55" i="36" s="1"/>
  <c r="CH18" i="36"/>
  <c r="CH19" i="36" s="1"/>
  <c r="CH47" i="36"/>
  <c r="CH20" i="36"/>
  <c r="CH66" i="36" s="1"/>
  <c r="CI5" i="36"/>
  <c r="CI153" i="36" s="1"/>
  <c r="CL5" i="74"/>
  <c r="CH4" i="36"/>
  <c r="CI3" i="36"/>
  <c r="BO5" i="1"/>
  <c r="BO6" i="1"/>
  <c r="BP4" i="1"/>
  <c r="BO5" i="95" l="1"/>
  <c r="BO270" i="95" s="1"/>
  <c r="BO5" i="96"/>
  <c r="BN269" i="95"/>
  <c r="BO269" i="95"/>
  <c r="CG3" i="1"/>
  <c r="CF3" i="95"/>
  <c r="CF268" i="95" s="1"/>
  <c r="CF71" i="1"/>
  <c r="BP4" i="95"/>
  <c r="BP74" i="1"/>
  <c r="BP73" i="1"/>
  <c r="BP21" i="1"/>
  <c r="BP20" i="1"/>
  <c r="BP72" i="1"/>
  <c r="BP22" i="1"/>
  <c r="CF158" i="36"/>
  <c r="CF169" i="36"/>
  <c r="CI151" i="36"/>
  <c r="CI152" i="36" s="1"/>
  <c r="CH112" i="36"/>
  <c r="CH113" i="36"/>
  <c r="CH114" i="36" s="1"/>
  <c r="CH115" i="36" s="1"/>
  <c r="CH146" i="36" s="1"/>
  <c r="CG140" i="36"/>
  <c r="CG141" i="36" s="1"/>
  <c r="CG147" i="36" s="1"/>
  <c r="CG148" i="36" s="1"/>
  <c r="CH99" i="36"/>
  <c r="CH138" i="36"/>
  <c r="CH139" i="36" s="1"/>
  <c r="CK38" i="74"/>
  <c r="CG7" i="36" s="1"/>
  <c r="CH67" i="36"/>
  <c r="CH69" i="36" s="1"/>
  <c r="CH92" i="36"/>
  <c r="CH93" i="36" s="1"/>
  <c r="CH95" i="36" s="1"/>
  <c r="CI27" i="36"/>
  <c r="CI28" i="36" s="1"/>
  <c r="CI98" i="36"/>
  <c r="CI72" i="36"/>
  <c r="CI73" i="36" s="1"/>
  <c r="CI29" i="36"/>
  <c r="CI74" i="36"/>
  <c r="CI100" i="36"/>
  <c r="CH46" i="36"/>
  <c r="CK45" i="74"/>
  <c r="CG10" i="36" s="1"/>
  <c r="CL30" i="74"/>
  <c r="CL31" i="74"/>
  <c r="CL44" i="74"/>
  <c r="CL4" i="74"/>
  <c r="CL41" i="74"/>
  <c r="CL37" i="74"/>
  <c r="CL38" i="74" s="1"/>
  <c r="CH7" i="36" s="1"/>
  <c r="CL43" i="74"/>
  <c r="CL42" i="74"/>
  <c r="CM3" i="74"/>
  <c r="CM30" i="74" s="1"/>
  <c r="CI45" i="36"/>
  <c r="CI55" i="36" s="1"/>
  <c r="CI18" i="36"/>
  <c r="CI19" i="36" s="1"/>
  <c r="CI47" i="36"/>
  <c r="CI20" i="36"/>
  <c r="CI66" i="36" s="1"/>
  <c r="CJ5" i="36"/>
  <c r="CJ153" i="36" s="1"/>
  <c r="CM5" i="74"/>
  <c r="BO25" i="1"/>
  <c r="BO7" i="1"/>
  <c r="CJ3" i="36"/>
  <c r="CI4" i="36"/>
  <c r="BP5" i="1"/>
  <c r="BP6" i="1"/>
  <c r="BP7" i="1" s="1"/>
  <c r="BQ4" i="1"/>
  <c r="BP5" i="95" l="1"/>
  <c r="BP270" i="95" s="1"/>
  <c r="BP5" i="96"/>
  <c r="BP269" i="95"/>
  <c r="BQ4" i="95"/>
  <c r="BQ74" i="1"/>
  <c r="BQ73" i="1"/>
  <c r="BQ72" i="1"/>
  <c r="BQ20" i="1"/>
  <c r="BQ22" i="1"/>
  <c r="BQ21" i="1"/>
  <c r="CH3" i="1"/>
  <c r="CG3" i="95"/>
  <c r="CG268" i="95" s="1"/>
  <c r="CG71" i="1"/>
  <c r="CG158" i="36"/>
  <c r="CG169" i="36"/>
  <c r="CJ151" i="36"/>
  <c r="CJ152" i="36" s="1"/>
  <c r="CI112" i="36"/>
  <c r="CI113" i="36"/>
  <c r="CI114" i="36" s="1"/>
  <c r="CI115" i="36" s="1"/>
  <c r="CI146" i="36" s="1"/>
  <c r="CH140" i="36"/>
  <c r="CH141" i="36" s="1"/>
  <c r="CH147" i="36" s="1"/>
  <c r="CH148" i="36" s="1"/>
  <c r="CI99" i="36"/>
  <c r="CI138" i="36"/>
  <c r="CI139" i="36" s="1"/>
  <c r="CJ29" i="36"/>
  <c r="CJ100" i="36"/>
  <c r="CJ74" i="36"/>
  <c r="CI67" i="36"/>
  <c r="CI69" i="36" s="1"/>
  <c r="CI92" i="36"/>
  <c r="CI93" i="36" s="1"/>
  <c r="CI95" i="36" s="1"/>
  <c r="CJ27" i="36"/>
  <c r="CJ28" i="36" s="1"/>
  <c r="CJ98" i="36"/>
  <c r="CJ72" i="36"/>
  <c r="CJ73" i="36" s="1"/>
  <c r="CI46" i="36"/>
  <c r="CM44" i="74"/>
  <c r="CM31" i="74"/>
  <c r="CM4" i="74"/>
  <c r="CM37" i="74"/>
  <c r="CM42" i="74"/>
  <c r="CL45" i="74"/>
  <c r="CH10" i="36" s="1"/>
  <c r="CM41" i="74"/>
  <c r="CM43" i="74"/>
  <c r="CM36" i="74"/>
  <c r="CN3" i="74"/>
  <c r="CJ45" i="36"/>
  <c r="CJ55" i="36" s="1"/>
  <c r="CJ18" i="36"/>
  <c r="CJ19" i="36" s="1"/>
  <c r="CJ47" i="36"/>
  <c r="CJ20" i="36"/>
  <c r="CJ66" i="36" s="1"/>
  <c r="CK5" i="36"/>
  <c r="CK153" i="36" s="1"/>
  <c r="CN5" i="74"/>
  <c r="BP25" i="1"/>
  <c r="CJ4" i="36"/>
  <c r="CK3" i="36"/>
  <c r="BQ5" i="1"/>
  <c r="BQ6" i="1"/>
  <c r="BR4" i="1"/>
  <c r="BQ5" i="95" l="1"/>
  <c r="BQ270" i="95" s="1"/>
  <c r="BQ5" i="96"/>
  <c r="BQ269" i="95"/>
  <c r="CI3" i="1"/>
  <c r="CH3" i="95"/>
  <c r="CH268" i="95" s="1"/>
  <c r="CH71" i="1"/>
  <c r="BR4" i="95"/>
  <c r="BR74" i="1"/>
  <c r="BR73" i="1"/>
  <c r="BR72" i="1"/>
  <c r="BR22" i="1"/>
  <c r="BR21" i="1"/>
  <c r="BR20" i="1"/>
  <c r="CH158" i="36"/>
  <c r="CH169" i="36"/>
  <c r="CK151" i="36"/>
  <c r="CK152" i="36" s="1"/>
  <c r="CJ112" i="36"/>
  <c r="CJ113" i="36"/>
  <c r="CJ114" i="36" s="1"/>
  <c r="CJ115" i="36" s="1"/>
  <c r="CJ146" i="36" s="1"/>
  <c r="CI140" i="36"/>
  <c r="CI141" i="36" s="1"/>
  <c r="CI147" i="36" s="1"/>
  <c r="CI148" i="36" s="1"/>
  <c r="CJ99" i="36"/>
  <c r="CJ138" i="36"/>
  <c r="CJ139" i="36" s="1"/>
  <c r="CK29" i="36"/>
  <c r="CK100" i="36"/>
  <c r="CK74" i="36"/>
  <c r="CK27" i="36"/>
  <c r="CK28" i="36" s="1"/>
  <c r="CK72" i="36"/>
  <c r="CK73" i="36" s="1"/>
  <c r="CK98" i="36"/>
  <c r="CJ67" i="36"/>
  <c r="CJ69" i="36" s="1"/>
  <c r="CJ92" i="36"/>
  <c r="CJ93" i="36" s="1"/>
  <c r="CJ95" i="36" s="1"/>
  <c r="CJ46" i="36"/>
  <c r="CM45" i="74"/>
  <c r="CI10" i="36" s="1"/>
  <c r="CM38" i="74"/>
  <c r="CI7" i="36" s="1"/>
  <c r="CN37" i="74"/>
  <c r="CN41" i="74"/>
  <c r="CN36" i="74"/>
  <c r="CN31" i="74"/>
  <c r="CN30" i="74"/>
  <c r="CN43" i="74"/>
  <c r="CN44" i="74"/>
  <c r="CN42" i="74"/>
  <c r="CN4" i="74"/>
  <c r="CO3" i="74"/>
  <c r="CK45" i="36"/>
  <c r="CK55" i="36" s="1"/>
  <c r="CK18" i="36"/>
  <c r="CK19" i="36" s="1"/>
  <c r="CK47" i="36"/>
  <c r="CK20" i="36"/>
  <c r="CK66" i="36" s="1"/>
  <c r="CL5" i="36"/>
  <c r="CL153" i="36" s="1"/>
  <c r="CO5" i="74"/>
  <c r="BQ25" i="1"/>
  <c r="BQ7" i="1"/>
  <c r="CK4" i="36"/>
  <c r="CL3" i="36"/>
  <c r="BR5" i="1"/>
  <c r="BR6" i="1"/>
  <c r="BR7" i="1" s="1"/>
  <c r="BS4" i="1"/>
  <c r="BR5" i="95" l="1"/>
  <c r="BR270" i="95" s="1"/>
  <c r="BR5" i="96"/>
  <c r="BR269" i="95"/>
  <c r="BS4" i="95"/>
  <c r="BS72" i="1"/>
  <c r="BS22" i="1"/>
  <c r="BS21" i="1"/>
  <c r="BS73" i="1"/>
  <c r="BS74" i="1"/>
  <c r="BS20" i="1"/>
  <c r="CJ3" i="1"/>
  <c r="CI3" i="95"/>
  <c r="CI268" i="95" s="1"/>
  <c r="CI71" i="1"/>
  <c r="CI158" i="36"/>
  <c r="CI169" i="36"/>
  <c r="CL151" i="36"/>
  <c r="CL152" i="36" s="1"/>
  <c r="CK112" i="36"/>
  <c r="CK113" i="36"/>
  <c r="CK114" i="36" s="1"/>
  <c r="CK115" i="36" s="1"/>
  <c r="CK146" i="36" s="1"/>
  <c r="CJ140" i="36"/>
  <c r="CJ141" i="36" s="1"/>
  <c r="CJ147" i="36" s="1"/>
  <c r="CJ148" i="36" s="1"/>
  <c r="CK99" i="36"/>
  <c r="CK138" i="36"/>
  <c r="CK139" i="36" s="1"/>
  <c r="CK67" i="36"/>
  <c r="CK69" i="36" s="1"/>
  <c r="CK92" i="36"/>
  <c r="CK93" i="36" s="1"/>
  <c r="CK95" i="36" s="1"/>
  <c r="CL27" i="36"/>
  <c r="CL28" i="36" s="1"/>
  <c r="CL98" i="36"/>
  <c r="CL72" i="36"/>
  <c r="CL73" i="36" s="1"/>
  <c r="CL29" i="36"/>
  <c r="CL100" i="36"/>
  <c r="CL74" i="36"/>
  <c r="CO37" i="74"/>
  <c r="CN38" i="74"/>
  <c r="CJ7" i="36" s="1"/>
  <c r="CK46" i="36"/>
  <c r="CO31" i="74"/>
  <c r="CN45" i="74"/>
  <c r="CJ10" i="36" s="1"/>
  <c r="CO44" i="74"/>
  <c r="CO36" i="74"/>
  <c r="CO43" i="74"/>
  <c r="CO42" i="74"/>
  <c r="CO30" i="74"/>
  <c r="CP3" i="74"/>
  <c r="CP30" i="74" s="1"/>
  <c r="CL18" i="36"/>
  <c r="CL19" i="36" s="1"/>
  <c r="CL45" i="36"/>
  <c r="CL55" i="36" s="1"/>
  <c r="CO41" i="74"/>
  <c r="CO4" i="74"/>
  <c r="CL47" i="36"/>
  <c r="CL20" i="36"/>
  <c r="CL66" i="36" s="1"/>
  <c r="CM5" i="36"/>
  <c r="CM153" i="36" s="1"/>
  <c r="CP5" i="74"/>
  <c r="BR25" i="1"/>
  <c r="CL4" i="36"/>
  <c r="CM3" i="36"/>
  <c r="BS5" i="1"/>
  <c r="BS6" i="1"/>
  <c r="BT4" i="1"/>
  <c r="BS5" i="95" l="1"/>
  <c r="BS270" i="95" s="1"/>
  <c r="BS5" i="96"/>
  <c r="BS269" i="95"/>
  <c r="BT4" i="95"/>
  <c r="BT74" i="1"/>
  <c r="BT73" i="1"/>
  <c r="BT20" i="1"/>
  <c r="BT21" i="1"/>
  <c r="BT72" i="1"/>
  <c r="BT22" i="1"/>
  <c r="CK3" i="1"/>
  <c r="CJ3" i="95"/>
  <c r="CJ268" i="95" s="1"/>
  <c r="CJ71" i="1"/>
  <c r="CJ158" i="36"/>
  <c r="CJ169" i="36"/>
  <c r="CM151" i="36"/>
  <c r="CM152" i="36" s="1"/>
  <c r="CL112" i="36"/>
  <c r="CL113" i="36"/>
  <c r="CL114" i="36" s="1"/>
  <c r="CL115" i="36" s="1"/>
  <c r="CL146" i="36" s="1"/>
  <c r="CK140" i="36"/>
  <c r="CK141" i="36" s="1"/>
  <c r="CK147" i="36" s="1"/>
  <c r="CK148" i="36" s="1"/>
  <c r="CL99" i="36"/>
  <c r="CL138" i="36"/>
  <c r="CL139" i="36" s="1"/>
  <c r="CL67" i="36"/>
  <c r="CL69" i="36" s="1"/>
  <c r="CL92" i="36"/>
  <c r="CL93" i="36" s="1"/>
  <c r="CL95" i="36" s="1"/>
  <c r="CM27" i="36"/>
  <c r="CM28" i="36" s="1"/>
  <c r="CM98" i="36"/>
  <c r="CM72" i="36"/>
  <c r="CM73" i="36" s="1"/>
  <c r="CM29" i="36"/>
  <c r="CM100" i="36"/>
  <c r="CM74" i="36"/>
  <c r="CO38" i="74"/>
  <c r="CK7" i="36" s="1"/>
  <c r="CL46" i="36"/>
  <c r="CP37" i="74"/>
  <c r="CP4" i="74"/>
  <c r="CP31" i="74"/>
  <c r="CP43" i="74"/>
  <c r="CP36" i="74"/>
  <c r="CP44" i="74"/>
  <c r="CP41" i="74"/>
  <c r="CP42" i="74"/>
  <c r="CO45" i="74"/>
  <c r="CK10" i="36" s="1"/>
  <c r="CQ3" i="74"/>
  <c r="CM45" i="36"/>
  <c r="CM55" i="36" s="1"/>
  <c r="CM18" i="36"/>
  <c r="CM19" i="36" s="1"/>
  <c r="CM47" i="36"/>
  <c r="CM20" i="36"/>
  <c r="CM66" i="36" s="1"/>
  <c r="CN5" i="36"/>
  <c r="CN153" i="36" s="1"/>
  <c r="CQ5" i="74"/>
  <c r="BS25" i="1"/>
  <c r="BS7" i="1"/>
  <c r="CM4" i="36"/>
  <c r="CN3" i="36"/>
  <c r="BT5" i="1"/>
  <c r="BT6" i="1"/>
  <c r="BT7" i="1" s="1"/>
  <c r="BT5" i="95" l="1"/>
  <c r="BT270" i="95" s="1"/>
  <c r="BT5" i="96"/>
  <c r="BT269" i="95"/>
  <c r="CL3" i="1"/>
  <c r="CK3" i="95"/>
  <c r="CK268" i="95" s="1"/>
  <c r="CK71" i="1"/>
  <c r="CK158" i="36"/>
  <c r="CK169" i="36"/>
  <c r="CN151" i="36"/>
  <c r="CN152" i="36" s="1"/>
  <c r="CM112" i="36"/>
  <c r="CM113" i="36"/>
  <c r="CM114" i="36" s="1"/>
  <c r="CM115" i="36" s="1"/>
  <c r="CM146" i="36" s="1"/>
  <c r="CL140" i="36"/>
  <c r="CL141" i="36" s="1"/>
  <c r="CL147" i="36" s="1"/>
  <c r="CL148" i="36" s="1"/>
  <c r="CM99" i="36"/>
  <c r="CM138" i="36"/>
  <c r="CM139" i="36" s="1"/>
  <c r="CM67" i="36"/>
  <c r="CM69" i="36" s="1"/>
  <c r="CM92" i="36"/>
  <c r="CM93" i="36" s="1"/>
  <c r="CM95" i="36" s="1"/>
  <c r="CN29" i="36"/>
  <c r="CN100" i="36"/>
  <c r="CN74" i="36"/>
  <c r="CN27" i="36"/>
  <c r="CN28" i="36" s="1"/>
  <c r="CN72" i="36"/>
  <c r="CN73" i="36" s="1"/>
  <c r="CN98" i="36"/>
  <c r="CP38" i="74"/>
  <c r="CL7" i="36" s="1"/>
  <c r="CM46" i="36"/>
  <c r="CQ41" i="74"/>
  <c r="CQ4" i="74"/>
  <c r="CQ36" i="74"/>
  <c r="CP45" i="74"/>
  <c r="CL10" i="36" s="1"/>
  <c r="CQ37" i="74"/>
  <c r="CQ43" i="74"/>
  <c r="CQ30" i="74"/>
  <c r="CQ31" i="74"/>
  <c r="CQ42" i="74"/>
  <c r="CQ44" i="74"/>
  <c r="CR3" i="74"/>
  <c r="CR30" i="74" s="1"/>
  <c r="CN45" i="36"/>
  <c r="CN55" i="36" s="1"/>
  <c r="CN18" i="36"/>
  <c r="CN19" i="36" s="1"/>
  <c r="CN47" i="36"/>
  <c r="CN20" i="36"/>
  <c r="CN66" i="36" s="1"/>
  <c r="CO5" i="36"/>
  <c r="CO153" i="36" s="1"/>
  <c r="CR5" i="74"/>
  <c r="BT25" i="1"/>
  <c r="CN4" i="36"/>
  <c r="CO3" i="36"/>
  <c r="BU5" i="1"/>
  <c r="BU6" i="1"/>
  <c r="BU4" i="1"/>
  <c r="BV4" i="1"/>
  <c r="BU5" i="95" l="1"/>
  <c r="BU270" i="95" s="1"/>
  <c r="BU5" i="96"/>
  <c r="BU4" i="95"/>
  <c r="BU74" i="1"/>
  <c r="BU21" i="1"/>
  <c r="BU25" i="1" s="1"/>
  <c r="BU20" i="1"/>
  <c r="BU73" i="1"/>
  <c r="BU72" i="1"/>
  <c r="BU22" i="1"/>
  <c r="BV74" i="1"/>
  <c r="BV73" i="1"/>
  <c r="BV72" i="1"/>
  <c r="BV22" i="1"/>
  <c r="BV4" i="95"/>
  <c r="BV20" i="1"/>
  <c r="BV21" i="1"/>
  <c r="CM3" i="1"/>
  <c r="CL3" i="95"/>
  <c r="CL268" i="95" s="1"/>
  <c r="CL71" i="1"/>
  <c r="CL158" i="36"/>
  <c r="CL169" i="36"/>
  <c r="CO151" i="36"/>
  <c r="CO152" i="36" s="1"/>
  <c r="CN112" i="36"/>
  <c r="CN113" i="36"/>
  <c r="CN114" i="36" s="1"/>
  <c r="CN115" i="36" s="1"/>
  <c r="CN146" i="36" s="1"/>
  <c r="CM140" i="36"/>
  <c r="CM141" i="36" s="1"/>
  <c r="CM147" i="36" s="1"/>
  <c r="CM148" i="36" s="1"/>
  <c r="CN99" i="36"/>
  <c r="CN138" i="36"/>
  <c r="CN139" i="36" s="1"/>
  <c r="CN67" i="36"/>
  <c r="CN69" i="36" s="1"/>
  <c r="CN92" i="36"/>
  <c r="CN93" i="36" s="1"/>
  <c r="CN95" i="36" s="1"/>
  <c r="CO27" i="36"/>
  <c r="CO28" i="36" s="1"/>
  <c r="CO98" i="36"/>
  <c r="CO72" i="36"/>
  <c r="CO73" i="36" s="1"/>
  <c r="CO29" i="36"/>
  <c r="CO74" i="36"/>
  <c r="CO100" i="36"/>
  <c r="CN46" i="36"/>
  <c r="CQ38" i="74"/>
  <c r="CM7" i="36" s="1"/>
  <c r="CR31" i="74"/>
  <c r="CQ45" i="74"/>
  <c r="CM10" i="36" s="1"/>
  <c r="CR43" i="74"/>
  <c r="CR37" i="74"/>
  <c r="CR36" i="74"/>
  <c r="CR41" i="74"/>
  <c r="CR4" i="74"/>
  <c r="CR44" i="74"/>
  <c r="CR42" i="74"/>
  <c r="CO47" i="36"/>
  <c r="CO20" i="36"/>
  <c r="CO66" i="36" s="1"/>
  <c r="CS3" i="74"/>
  <c r="CO45" i="36"/>
  <c r="CO55" i="36" s="1"/>
  <c r="CO18" i="36"/>
  <c r="CO19" i="36" s="1"/>
  <c r="CP5" i="36"/>
  <c r="CP153" i="36" s="1"/>
  <c r="CS5" i="74"/>
  <c r="BU7" i="1"/>
  <c r="CO4" i="36"/>
  <c r="CP3" i="36"/>
  <c r="BV5" i="1"/>
  <c r="BV6" i="1"/>
  <c r="BV7" i="1" s="1"/>
  <c r="BW4" i="1"/>
  <c r="BV5" i="95" l="1"/>
  <c r="BV270" i="95" s="1"/>
  <c r="BV5" i="96"/>
  <c r="BV269" i="95"/>
  <c r="BU269" i="95"/>
  <c r="CN3" i="1"/>
  <c r="CM3" i="95"/>
  <c r="CM268" i="95" s="1"/>
  <c r="CM71" i="1"/>
  <c r="BW4" i="95"/>
  <c r="BW72" i="1"/>
  <c r="BW22" i="1"/>
  <c r="BW21" i="1"/>
  <c r="BW74" i="1"/>
  <c r="BW73" i="1"/>
  <c r="BW20" i="1"/>
  <c r="CM158" i="36"/>
  <c r="CM169" i="36"/>
  <c r="CP151" i="36"/>
  <c r="CP152" i="36" s="1"/>
  <c r="CO112" i="36"/>
  <c r="CO113" i="36"/>
  <c r="CO114" i="36" s="1"/>
  <c r="CO115" i="36" s="1"/>
  <c r="CO146" i="36" s="1"/>
  <c r="CN140" i="36"/>
  <c r="CN141" i="36" s="1"/>
  <c r="CN147" i="36" s="1"/>
  <c r="CN148" i="36" s="1"/>
  <c r="CO99" i="36"/>
  <c r="CO138" i="36"/>
  <c r="CO139" i="36" s="1"/>
  <c r="CP27" i="36"/>
  <c r="CP28" i="36" s="1"/>
  <c r="CP98" i="36"/>
  <c r="CP72" i="36"/>
  <c r="CP73" i="36" s="1"/>
  <c r="CP29" i="36"/>
  <c r="CP74" i="36"/>
  <c r="CP100" i="36"/>
  <c r="CO67" i="36"/>
  <c r="CO69" i="36" s="1"/>
  <c r="CO92" i="36"/>
  <c r="CO93" i="36" s="1"/>
  <c r="CO95" i="36" s="1"/>
  <c r="CO46" i="36"/>
  <c r="CR38" i="74"/>
  <c r="CN7" i="36" s="1"/>
  <c r="CR45" i="74"/>
  <c r="CN10" i="36" s="1"/>
  <c r="CS30" i="74"/>
  <c r="CS4" i="74"/>
  <c r="CS31" i="74"/>
  <c r="CS43" i="74"/>
  <c r="CT3" i="74"/>
  <c r="CT37" i="74" s="1"/>
  <c r="CP45" i="36"/>
  <c r="CP55" i="36" s="1"/>
  <c r="CP18" i="36"/>
  <c r="CP19" i="36" s="1"/>
  <c r="CS42" i="74"/>
  <c r="CS36" i="74"/>
  <c r="CS37" i="74"/>
  <c r="CP47" i="36"/>
  <c r="CP20" i="36"/>
  <c r="CP66" i="36" s="1"/>
  <c r="CS41" i="74"/>
  <c r="CS44" i="74"/>
  <c r="CQ5" i="36"/>
  <c r="CQ153" i="36" s="1"/>
  <c r="CT5" i="74"/>
  <c r="BV25" i="1"/>
  <c r="CP4" i="36"/>
  <c r="CQ3" i="36"/>
  <c r="BW5" i="1"/>
  <c r="BW6" i="1"/>
  <c r="BW7" i="1" s="1"/>
  <c r="BW5" i="95" l="1"/>
  <c r="BW270" i="95" s="1"/>
  <c r="BW5" i="96"/>
  <c r="BW269" i="95"/>
  <c r="CO3" i="1"/>
  <c r="CN3" i="95"/>
  <c r="CN268" i="95" s="1"/>
  <c r="CN71" i="1"/>
  <c r="CN158" i="36"/>
  <c r="CN169" i="36"/>
  <c r="CQ151" i="36"/>
  <c r="CQ152" i="36" s="1"/>
  <c r="CP112" i="36"/>
  <c r="CP113" i="36"/>
  <c r="CP114" i="36" s="1"/>
  <c r="CP115" i="36" s="1"/>
  <c r="CP146" i="36" s="1"/>
  <c r="CO140" i="36"/>
  <c r="CO141" i="36" s="1"/>
  <c r="CO147" i="36" s="1"/>
  <c r="CO148" i="36" s="1"/>
  <c r="CP99" i="36"/>
  <c r="CP138" i="36"/>
  <c r="CP139" i="36" s="1"/>
  <c r="CP67" i="36"/>
  <c r="CP69" i="36" s="1"/>
  <c r="CP92" i="36"/>
  <c r="CP93" i="36" s="1"/>
  <c r="CP95" i="36" s="1"/>
  <c r="CQ27" i="36"/>
  <c r="CQ28" i="36" s="1"/>
  <c r="CQ98" i="36"/>
  <c r="CQ72" i="36"/>
  <c r="CQ73" i="36" s="1"/>
  <c r="CQ29" i="36"/>
  <c r="CQ100" i="36"/>
  <c r="CQ74" i="36"/>
  <c r="CP46" i="36"/>
  <c r="CT30" i="74"/>
  <c r="CT36" i="74"/>
  <c r="CT38" i="74" s="1"/>
  <c r="CP7" i="36" s="1"/>
  <c r="CT43" i="74"/>
  <c r="CS45" i="74"/>
  <c r="CO10" i="36" s="1"/>
  <c r="CT41" i="74"/>
  <c r="CT4" i="74"/>
  <c r="CT42" i="74"/>
  <c r="CT31" i="74"/>
  <c r="CT44" i="74"/>
  <c r="CU3" i="74"/>
  <c r="CU36" i="74" s="1"/>
  <c r="CQ45" i="36"/>
  <c r="CQ55" i="36" s="1"/>
  <c r="CQ18" i="36"/>
  <c r="CQ19" i="36" s="1"/>
  <c r="CQ47" i="36"/>
  <c r="CQ20" i="36"/>
  <c r="CQ66" i="36" s="1"/>
  <c r="CS38" i="74"/>
  <c r="CO7" i="36" s="1"/>
  <c r="CR5" i="36"/>
  <c r="CR153" i="36" s="1"/>
  <c r="CU5" i="74"/>
  <c r="BW25" i="1"/>
  <c r="CR3" i="36"/>
  <c r="CQ4" i="36"/>
  <c r="BX5" i="1"/>
  <c r="BX4" i="1"/>
  <c r="BX6" i="1"/>
  <c r="BX7" i="1" s="1"/>
  <c r="BY4" i="1"/>
  <c r="BX5" i="95" l="1"/>
  <c r="BX270" i="95" s="1"/>
  <c r="BX5" i="96"/>
  <c r="BY4" i="95"/>
  <c r="BY74" i="1"/>
  <c r="BY73" i="1"/>
  <c r="BY72" i="1"/>
  <c r="BY22" i="1"/>
  <c r="BY21" i="1"/>
  <c r="BY20" i="1"/>
  <c r="BX4" i="95"/>
  <c r="BX74" i="1"/>
  <c r="BX73" i="1"/>
  <c r="BX20" i="1"/>
  <c r="BX72" i="1"/>
  <c r="BX22" i="1"/>
  <c r="BX21" i="1"/>
  <c r="BX25" i="1" s="1"/>
  <c r="CP3" i="1"/>
  <c r="CO3" i="95"/>
  <c r="CO268" i="95" s="1"/>
  <c r="CO71" i="1"/>
  <c r="CO158" i="36"/>
  <c r="CO169" i="36"/>
  <c r="CR151" i="36"/>
  <c r="CR152" i="36" s="1"/>
  <c r="CQ112" i="36"/>
  <c r="CQ113" i="36"/>
  <c r="CQ114" i="36" s="1"/>
  <c r="CQ115" i="36" s="1"/>
  <c r="CQ146" i="36" s="1"/>
  <c r="CP140" i="36"/>
  <c r="CP141" i="36" s="1"/>
  <c r="CP147" i="36" s="1"/>
  <c r="CP148" i="36" s="1"/>
  <c r="CQ99" i="36"/>
  <c r="CQ138" i="36"/>
  <c r="CQ139" i="36" s="1"/>
  <c r="CR29" i="36"/>
  <c r="CR100" i="36"/>
  <c r="CR74" i="36"/>
  <c r="CQ67" i="36"/>
  <c r="CQ69" i="36" s="1"/>
  <c r="CQ92" i="36"/>
  <c r="CQ93" i="36" s="1"/>
  <c r="CQ95" i="36" s="1"/>
  <c r="CR27" i="36"/>
  <c r="CR28" i="36" s="1"/>
  <c r="CR98" i="36"/>
  <c r="CR72" i="36"/>
  <c r="CR73" i="36" s="1"/>
  <c r="CU31" i="74"/>
  <c r="CQ46" i="36"/>
  <c r="CU4" i="74"/>
  <c r="CU30" i="74"/>
  <c r="CU42" i="74"/>
  <c r="CU37" i="74"/>
  <c r="CU38" i="74" s="1"/>
  <c r="CQ7" i="36" s="1"/>
  <c r="CU43" i="74"/>
  <c r="CU44" i="74"/>
  <c r="CU41" i="74"/>
  <c r="CT45" i="74"/>
  <c r="CP10" i="36" s="1"/>
  <c r="CV3" i="74"/>
  <c r="CR45" i="36"/>
  <c r="CR55" i="36" s="1"/>
  <c r="CR18" i="36"/>
  <c r="CR19" i="36" s="1"/>
  <c r="CR47" i="36"/>
  <c r="CR20" i="36"/>
  <c r="CR66" i="36" s="1"/>
  <c r="CS5" i="36"/>
  <c r="CS153" i="36" s="1"/>
  <c r="CV5" i="74"/>
  <c r="CR4" i="36"/>
  <c r="CS3" i="36"/>
  <c r="BY5" i="1"/>
  <c r="BY6" i="1"/>
  <c r="BZ4" i="1"/>
  <c r="BY5" i="95" l="1"/>
  <c r="BY270" i="95" s="1"/>
  <c r="BY5" i="96"/>
  <c r="BX269" i="95"/>
  <c r="BY269" i="95"/>
  <c r="CQ3" i="1"/>
  <c r="CP3" i="95"/>
  <c r="CP268" i="95" s="1"/>
  <c r="CP71" i="1"/>
  <c r="BZ4" i="95"/>
  <c r="BZ74" i="1"/>
  <c r="BZ73" i="1"/>
  <c r="BZ72" i="1"/>
  <c r="BZ22" i="1"/>
  <c r="BZ21" i="1"/>
  <c r="BZ20" i="1"/>
  <c r="CP158" i="36"/>
  <c r="CP169" i="36"/>
  <c r="CS151" i="36"/>
  <c r="CS152" i="36" s="1"/>
  <c r="CR112" i="36"/>
  <c r="CR113" i="36"/>
  <c r="CR114" i="36" s="1"/>
  <c r="CR115" i="36" s="1"/>
  <c r="CR146" i="36" s="1"/>
  <c r="CQ140" i="36"/>
  <c r="CQ141" i="36" s="1"/>
  <c r="CQ147" i="36" s="1"/>
  <c r="CQ148" i="36" s="1"/>
  <c r="CR99" i="36"/>
  <c r="CR138" i="36"/>
  <c r="CR139" i="36" s="1"/>
  <c r="CS29" i="36"/>
  <c r="CS100" i="36"/>
  <c r="CS74" i="36"/>
  <c r="CS27" i="36"/>
  <c r="CS28" i="36" s="1"/>
  <c r="CS72" i="36"/>
  <c r="CS73" i="36" s="1"/>
  <c r="CS98" i="36"/>
  <c r="CR67" i="36"/>
  <c r="CR69" i="36" s="1"/>
  <c r="CR92" i="36"/>
  <c r="CR93" i="36" s="1"/>
  <c r="CR95" i="36" s="1"/>
  <c r="CR46" i="36"/>
  <c r="CV43" i="74"/>
  <c r="CV4" i="74"/>
  <c r="CV31" i="74"/>
  <c r="CV42" i="74"/>
  <c r="CV30" i="74"/>
  <c r="CV41" i="74"/>
  <c r="CV36" i="74"/>
  <c r="CU45" i="74"/>
  <c r="CQ10" i="36" s="1"/>
  <c r="CV44" i="74"/>
  <c r="CV37" i="74"/>
  <c r="CS47" i="36"/>
  <c r="CS20" i="36"/>
  <c r="CS66" i="36" s="1"/>
  <c r="CW3" i="74"/>
  <c r="CW42" i="74" s="1"/>
  <c r="CS45" i="36"/>
  <c r="CS55" i="36" s="1"/>
  <c r="CS18" i="36"/>
  <c r="CS19" i="36" s="1"/>
  <c r="CT5" i="36"/>
  <c r="CT153" i="36" s="1"/>
  <c r="CW5" i="74"/>
  <c r="BY25" i="1"/>
  <c r="BY7" i="1"/>
  <c r="CS4" i="36"/>
  <c r="CT3" i="36"/>
  <c r="BZ5" i="1"/>
  <c r="BZ6" i="1"/>
  <c r="BZ7" i="1" s="1"/>
  <c r="CA4" i="1"/>
  <c r="BZ5" i="95" l="1"/>
  <c r="BZ270" i="95" s="1"/>
  <c r="BZ5" i="96"/>
  <c r="BZ269" i="95"/>
  <c r="CA4" i="95"/>
  <c r="CA72" i="1"/>
  <c r="CA22" i="1"/>
  <c r="CA21" i="1"/>
  <c r="CA73" i="1"/>
  <c r="CA20" i="1"/>
  <c r="CA74" i="1"/>
  <c r="CR3" i="1"/>
  <c r="CQ3" i="95"/>
  <c r="CQ268" i="95" s="1"/>
  <c r="CQ71" i="1"/>
  <c r="CQ158" i="36"/>
  <c r="CQ169" i="36"/>
  <c r="CT151" i="36"/>
  <c r="CT152" i="36" s="1"/>
  <c r="CS112" i="36"/>
  <c r="CS113" i="36"/>
  <c r="CS114" i="36" s="1"/>
  <c r="CS115" i="36" s="1"/>
  <c r="CS146" i="36" s="1"/>
  <c r="CR140" i="36"/>
  <c r="CR141" i="36" s="1"/>
  <c r="CR147" i="36" s="1"/>
  <c r="CR148" i="36" s="1"/>
  <c r="CS99" i="36"/>
  <c r="CS138" i="36"/>
  <c r="CS139" i="36" s="1"/>
  <c r="CT29" i="36"/>
  <c r="CT74" i="36"/>
  <c r="CT100" i="36"/>
  <c r="CS67" i="36"/>
  <c r="CS69" i="36" s="1"/>
  <c r="CS92" i="36"/>
  <c r="CS93" i="36" s="1"/>
  <c r="CS95" i="36" s="1"/>
  <c r="CT27" i="36"/>
  <c r="CT28" i="36" s="1"/>
  <c r="CT98" i="36"/>
  <c r="CT72" i="36"/>
  <c r="CT73" i="36" s="1"/>
  <c r="CS46" i="36"/>
  <c r="CV38" i="74"/>
  <c r="CR7" i="36" s="1"/>
  <c r="CV45" i="74"/>
  <c r="CR10" i="36" s="1"/>
  <c r="CW30" i="74"/>
  <c r="CW44" i="74"/>
  <c r="CW36" i="74"/>
  <c r="CX3" i="74"/>
  <c r="CT18" i="36"/>
  <c r="CT19" i="36" s="1"/>
  <c r="CT45" i="36"/>
  <c r="CT55" i="36" s="1"/>
  <c r="CW37" i="74"/>
  <c r="CW4" i="74"/>
  <c r="CW43" i="74"/>
  <c r="CT20" i="36"/>
  <c r="CT66" i="36" s="1"/>
  <c r="CT47" i="36"/>
  <c r="CW31" i="74"/>
  <c r="CW41" i="74"/>
  <c r="CU5" i="36"/>
  <c r="CU153" i="36" s="1"/>
  <c r="CX5" i="74"/>
  <c r="BZ25" i="1"/>
  <c r="CT4" i="36"/>
  <c r="CU3" i="36"/>
  <c r="CA5" i="1"/>
  <c r="CA6" i="1"/>
  <c r="CA5" i="95" l="1"/>
  <c r="CA270" i="95" s="1"/>
  <c r="CA5" i="96"/>
  <c r="CA269" i="95"/>
  <c r="CS3" i="1"/>
  <c r="CR3" i="95"/>
  <c r="CR268" i="95" s="1"/>
  <c r="CR71" i="1"/>
  <c r="CR158" i="36"/>
  <c r="CR169" i="36"/>
  <c r="CU151" i="36"/>
  <c r="CU152" i="36" s="1"/>
  <c r="CT112" i="36"/>
  <c r="CT113" i="36"/>
  <c r="CT114" i="36" s="1"/>
  <c r="CT115" i="36" s="1"/>
  <c r="CT146" i="36" s="1"/>
  <c r="CS140" i="36"/>
  <c r="CS141" i="36" s="1"/>
  <c r="CS147" i="36" s="1"/>
  <c r="CS148" i="36" s="1"/>
  <c r="CT99" i="36"/>
  <c r="CT138" i="36"/>
  <c r="CT139" i="36" s="1"/>
  <c r="CU29" i="36"/>
  <c r="CU74" i="36"/>
  <c r="CU100" i="36"/>
  <c r="CT67" i="36"/>
  <c r="CT69" i="36" s="1"/>
  <c r="CT92" i="36"/>
  <c r="CT93" i="36" s="1"/>
  <c r="CT95" i="36" s="1"/>
  <c r="CU27" i="36"/>
  <c r="CU28" i="36" s="1"/>
  <c r="CU98" i="36"/>
  <c r="CU72" i="36"/>
  <c r="CU73" i="36" s="1"/>
  <c r="CW45" i="74"/>
  <c r="CS10" i="36" s="1"/>
  <c r="CX31" i="74"/>
  <c r="CT46" i="36"/>
  <c r="CX30" i="74"/>
  <c r="CX4" i="74"/>
  <c r="CX42" i="74"/>
  <c r="CX37" i="74"/>
  <c r="CW38" i="74"/>
  <c r="CS7" i="36" s="1"/>
  <c r="CX44" i="74"/>
  <c r="CX36" i="74"/>
  <c r="CY3" i="74"/>
  <c r="CY4" i="74" s="1"/>
  <c r="CU45" i="36"/>
  <c r="CU55" i="36" s="1"/>
  <c r="CU18" i="36"/>
  <c r="CU19" i="36" s="1"/>
  <c r="CU20" i="36"/>
  <c r="CU66" i="36" s="1"/>
  <c r="CU47" i="36"/>
  <c r="CX41" i="74"/>
  <c r="CX43" i="74"/>
  <c r="CV5" i="36"/>
  <c r="CV153" i="36" s="1"/>
  <c r="CY5" i="74"/>
  <c r="CA25" i="1"/>
  <c r="CA7" i="1"/>
  <c r="CU4" i="36"/>
  <c r="CV3" i="36"/>
  <c r="CB5" i="1"/>
  <c r="CB4" i="1"/>
  <c r="CB6" i="1"/>
  <c r="CB7" i="1" s="1"/>
  <c r="CC4" i="1"/>
  <c r="CB5" i="95" l="1"/>
  <c r="CB270" i="95" s="1"/>
  <c r="CB5" i="96"/>
  <c r="CC4" i="95"/>
  <c r="CC73" i="1"/>
  <c r="CC72" i="1"/>
  <c r="CC22" i="1"/>
  <c r="CC21" i="1"/>
  <c r="CC20" i="1"/>
  <c r="CC74" i="1"/>
  <c r="CB4" i="95"/>
  <c r="CB74" i="1"/>
  <c r="CB73" i="1"/>
  <c r="CB20" i="1"/>
  <c r="CB72" i="1"/>
  <c r="CB22" i="1"/>
  <c r="CB21" i="1"/>
  <c r="CB25" i="1" s="1"/>
  <c r="CT3" i="1"/>
  <c r="CS3" i="95"/>
  <c r="CS268" i="95" s="1"/>
  <c r="CS71" i="1"/>
  <c r="CS158" i="36"/>
  <c r="CS169" i="36"/>
  <c r="CV151" i="36"/>
  <c r="CV152" i="36" s="1"/>
  <c r="CU112" i="36"/>
  <c r="CU113" i="36"/>
  <c r="CU114" i="36" s="1"/>
  <c r="CU115" i="36" s="1"/>
  <c r="CU146" i="36" s="1"/>
  <c r="CT140" i="36"/>
  <c r="CT141" i="36" s="1"/>
  <c r="CT147" i="36" s="1"/>
  <c r="CT148" i="36" s="1"/>
  <c r="CU99" i="36"/>
  <c r="CU138" i="36"/>
  <c r="CU139" i="36" s="1"/>
  <c r="CX38" i="74"/>
  <c r="CT7" i="36" s="1"/>
  <c r="CV27" i="36"/>
  <c r="CV28" i="36" s="1"/>
  <c r="CV98" i="36"/>
  <c r="CV72" i="36"/>
  <c r="CV73" i="36" s="1"/>
  <c r="CV29" i="36"/>
  <c r="CV100" i="36"/>
  <c r="CV74" i="36"/>
  <c r="CU67" i="36"/>
  <c r="CU69" i="36" s="1"/>
  <c r="CU92" i="36"/>
  <c r="CU93" i="36" s="1"/>
  <c r="CU95" i="36" s="1"/>
  <c r="CU46" i="36"/>
  <c r="CX45" i="74"/>
  <c r="CT10" i="36" s="1"/>
  <c r="CY44" i="74"/>
  <c r="CY31" i="74"/>
  <c r="CY30" i="74"/>
  <c r="CZ3" i="74"/>
  <c r="CZ43" i="74" s="1"/>
  <c r="CV45" i="36"/>
  <c r="CV55" i="36" s="1"/>
  <c r="CV18" i="36"/>
  <c r="CV19" i="36" s="1"/>
  <c r="CV47" i="36"/>
  <c r="CV20" i="36"/>
  <c r="CV66" i="36" s="1"/>
  <c r="CY37" i="74"/>
  <c r="CY43" i="74"/>
  <c r="CY41" i="74"/>
  <c r="CY36" i="74"/>
  <c r="CY42" i="74"/>
  <c r="CW5" i="36"/>
  <c r="CW153" i="36" s="1"/>
  <c r="CZ5" i="74"/>
  <c r="CV4" i="36"/>
  <c r="CW3" i="36"/>
  <c r="CC5" i="1"/>
  <c r="CC6" i="1"/>
  <c r="CD4" i="1"/>
  <c r="CC5" i="95" l="1"/>
  <c r="CC270" i="95" s="1"/>
  <c r="CC5" i="96"/>
  <c r="CB269" i="95"/>
  <c r="CC269" i="95"/>
  <c r="CU3" i="1"/>
  <c r="CT3" i="95"/>
  <c r="CT268" i="95" s="1"/>
  <c r="CT71" i="1"/>
  <c r="CD4" i="95"/>
  <c r="CD74" i="1"/>
  <c r="CD73" i="1"/>
  <c r="CD72" i="1"/>
  <c r="CD22" i="1"/>
  <c r="CD21" i="1"/>
  <c r="CD20" i="1"/>
  <c r="CT158" i="36"/>
  <c r="CT169" i="36"/>
  <c r="CW151" i="36"/>
  <c r="CW152" i="36" s="1"/>
  <c r="CV112" i="36"/>
  <c r="CV113" i="36"/>
  <c r="CV114" i="36" s="1"/>
  <c r="CV115" i="36" s="1"/>
  <c r="CV146" i="36" s="1"/>
  <c r="CU140" i="36"/>
  <c r="CU141" i="36" s="1"/>
  <c r="CU147" i="36" s="1"/>
  <c r="CU148" i="36" s="1"/>
  <c r="CV99" i="36"/>
  <c r="CV138" i="36"/>
  <c r="CV139" i="36" s="1"/>
  <c r="CZ36" i="74"/>
  <c r="CZ30" i="74"/>
  <c r="CW27" i="36"/>
  <c r="CW28" i="36" s="1"/>
  <c r="CW98" i="36"/>
  <c r="CW72" i="36"/>
  <c r="CW73" i="36" s="1"/>
  <c r="CW29" i="36"/>
  <c r="CW100" i="36"/>
  <c r="CW74" i="36"/>
  <c r="CV67" i="36"/>
  <c r="CV69" i="36" s="1"/>
  <c r="CV92" i="36"/>
  <c r="CV93" i="36" s="1"/>
  <c r="CV95" i="36" s="1"/>
  <c r="CZ31" i="74"/>
  <c r="CV46" i="36"/>
  <c r="CZ41" i="74"/>
  <c r="CZ37" i="74"/>
  <c r="CZ4" i="74"/>
  <c r="CZ42" i="74"/>
  <c r="CZ44" i="74"/>
  <c r="CY45" i="74"/>
  <c r="CU10" i="36" s="1"/>
  <c r="CY38" i="74"/>
  <c r="CU7" i="36" s="1"/>
  <c r="DA3" i="74"/>
  <c r="DA30" i="74" s="1"/>
  <c r="CW45" i="36"/>
  <c r="CW55" i="36" s="1"/>
  <c r="CW18" i="36"/>
  <c r="CW19" i="36" s="1"/>
  <c r="CW47" i="36"/>
  <c r="CW20" i="36"/>
  <c r="CW66" i="36" s="1"/>
  <c r="CX5" i="36"/>
  <c r="DA5" i="74"/>
  <c r="CC25" i="1"/>
  <c r="CC7" i="1"/>
  <c r="CW4" i="36"/>
  <c r="CX3" i="36"/>
  <c r="CD5" i="1"/>
  <c r="CD6" i="1"/>
  <c r="CD7" i="1" s="1"/>
  <c r="CE4" i="1"/>
  <c r="CX153" i="36" l="1"/>
  <c r="F24" i="5"/>
  <c r="CD5" i="95"/>
  <c r="CD270" i="95" s="1"/>
  <c r="CD5" i="96"/>
  <c r="CD269" i="95"/>
  <c r="CE4" i="95"/>
  <c r="CE72" i="1"/>
  <c r="CE22" i="1"/>
  <c r="CE21" i="1"/>
  <c r="CE74" i="1"/>
  <c r="CE73" i="1"/>
  <c r="CE20" i="1"/>
  <c r="CV3" i="1"/>
  <c r="CU3" i="95"/>
  <c r="CU268" i="95" s="1"/>
  <c r="CU71" i="1"/>
  <c r="CU158" i="36"/>
  <c r="CU169" i="36"/>
  <c r="CX151" i="36"/>
  <c r="CX152" i="36" s="1"/>
  <c r="CW112" i="36"/>
  <c r="CW113" i="36"/>
  <c r="CW114" i="36" s="1"/>
  <c r="CW115" i="36" s="1"/>
  <c r="CW146" i="36" s="1"/>
  <c r="CZ38" i="74"/>
  <c r="CV7" i="36" s="1"/>
  <c r="CV140" i="36"/>
  <c r="CV141" i="36" s="1"/>
  <c r="CV147" i="36" s="1"/>
  <c r="CV148" i="36" s="1"/>
  <c r="CW99" i="36"/>
  <c r="CW138" i="36"/>
  <c r="CW139" i="36" s="1"/>
  <c r="CX27" i="36"/>
  <c r="CX28" i="36" s="1"/>
  <c r="CX98" i="36"/>
  <c r="CX72" i="36"/>
  <c r="CX73" i="36" s="1"/>
  <c r="CX29" i="36"/>
  <c r="CX74" i="36"/>
  <c r="CX100" i="36"/>
  <c r="CW67" i="36"/>
  <c r="CW69" i="36" s="1"/>
  <c r="CW92" i="36"/>
  <c r="CW93" i="36" s="1"/>
  <c r="CW95" i="36" s="1"/>
  <c r="CZ45" i="74"/>
  <c r="CV10" i="36" s="1"/>
  <c r="CW46" i="36"/>
  <c r="DA36" i="74"/>
  <c r="DA41" i="74"/>
  <c r="DA42" i="74"/>
  <c r="DA4" i="74"/>
  <c r="DA43" i="74"/>
  <c r="DA37" i="74"/>
  <c r="DA31" i="74"/>
  <c r="DA44" i="74"/>
  <c r="DB3" i="74"/>
  <c r="DB37" i="74" s="1"/>
  <c r="CX45" i="36"/>
  <c r="CX18" i="36"/>
  <c r="CX19" i="36" s="1"/>
  <c r="CX47" i="36"/>
  <c r="CX20" i="36"/>
  <c r="CX66" i="36" s="1"/>
  <c r="CY5" i="36"/>
  <c r="CY153" i="36" s="1"/>
  <c r="DB5" i="74"/>
  <c r="CD25" i="1"/>
  <c r="CX4" i="36"/>
  <c r="CY3" i="36"/>
  <c r="CE5" i="1"/>
  <c r="CE6" i="1"/>
  <c r="CF4" i="1"/>
  <c r="N19" i="81" l="1"/>
  <c r="D9" i="16" s="1"/>
  <c r="C9" i="16" s="1"/>
  <c r="E65" i="58"/>
  <c r="E45" i="58"/>
  <c r="O11" i="93"/>
  <c r="O12" i="93" s="1"/>
  <c r="O13" i="93" s="1"/>
  <c r="O14" i="93" s="1"/>
  <c r="O15" i="93" s="1"/>
  <c r="O16" i="93" s="1"/>
  <c r="O17" i="93" s="1"/>
  <c r="O18" i="93" s="1"/>
  <c r="O19" i="93" s="1"/>
  <c r="O20" i="93" s="1"/>
  <c r="O21" i="93" s="1"/>
  <c r="O22" i="93" s="1"/>
  <c r="O23" i="93" s="1"/>
  <c r="O24" i="93" s="1"/>
  <c r="O25" i="93" s="1"/>
  <c r="CE5" i="95"/>
  <c r="CE270" i="95" s="1"/>
  <c r="CE5" i="96"/>
  <c r="CE269" i="95"/>
  <c r="CF4" i="95"/>
  <c r="CF74" i="1"/>
  <c r="CF73" i="1"/>
  <c r="CF21" i="1"/>
  <c r="CF20" i="1"/>
  <c r="CF72" i="1"/>
  <c r="CF22" i="1"/>
  <c r="CW3" i="1"/>
  <c r="CV3" i="95"/>
  <c r="CV268" i="95" s="1"/>
  <c r="CV71" i="1"/>
  <c r="CV158" i="36"/>
  <c r="CV169" i="36"/>
  <c r="CY151" i="36"/>
  <c r="CY152" i="36" s="1"/>
  <c r="CY157" i="36"/>
  <c r="CX112" i="36"/>
  <c r="CX113" i="36" s="1"/>
  <c r="CX114" i="36" s="1"/>
  <c r="CX115" i="36" s="1"/>
  <c r="CX146" i="36" s="1"/>
  <c r="CW140" i="36"/>
  <c r="CW141" i="36" s="1"/>
  <c r="CW147" i="36" s="1"/>
  <c r="CW148" i="36" s="1"/>
  <c r="CX99" i="36"/>
  <c r="DA38" i="74"/>
  <c r="CW7" i="36" s="1"/>
  <c r="CY29" i="36"/>
  <c r="CY74" i="36"/>
  <c r="CY100" i="36"/>
  <c r="CY27" i="36"/>
  <c r="CY28" i="36" s="1"/>
  <c r="CY98" i="36"/>
  <c r="CY72" i="36"/>
  <c r="CY73" i="36" s="1"/>
  <c r="CX67" i="36"/>
  <c r="CX69" i="36" s="1"/>
  <c r="CX92" i="36"/>
  <c r="CX93" i="36" s="1"/>
  <c r="CX95" i="36" s="1"/>
  <c r="CX46" i="36"/>
  <c r="DB42" i="74"/>
  <c r="DB41" i="74"/>
  <c r="DB31" i="74"/>
  <c r="DB43" i="74"/>
  <c r="DB4" i="74"/>
  <c r="DB30" i="74"/>
  <c r="DA45" i="74"/>
  <c r="CW10" i="36" s="1"/>
  <c r="DB44" i="74"/>
  <c r="DB36" i="74"/>
  <c r="DB38" i="74" s="1"/>
  <c r="CX7" i="36" s="1"/>
  <c r="DC3" i="74"/>
  <c r="DC30" i="74" s="1"/>
  <c r="CY45" i="36"/>
  <c r="CY55" i="36" s="1"/>
  <c r="CY18" i="36"/>
  <c r="CY19" i="36" s="1"/>
  <c r="CY47" i="36"/>
  <c r="CY20" i="36"/>
  <c r="CY66" i="36" s="1"/>
  <c r="CZ5" i="36"/>
  <c r="CZ153" i="36" s="1"/>
  <c r="DC5" i="74"/>
  <c r="CE25" i="1"/>
  <c r="CE7" i="1"/>
  <c r="CZ3" i="36"/>
  <c r="CY4" i="36"/>
  <c r="CF5" i="1"/>
  <c r="CF6" i="1"/>
  <c r="CF7" i="1" s="1"/>
  <c r="CG4" i="1"/>
  <c r="O31" i="93" l="1"/>
  <c r="O32" i="93" s="1"/>
  <c r="O33" i="93" s="1"/>
  <c r="O34" i="93" s="1"/>
  <c r="O26" i="93"/>
  <c r="O27" i="93" s="1"/>
  <c r="O28" i="93" s="1"/>
  <c r="O29" i="93" s="1"/>
  <c r="O30" i="93" s="1"/>
  <c r="K9" i="59"/>
  <c r="L9" i="59" s="1"/>
  <c r="K36" i="59"/>
  <c r="L36" i="59" s="1"/>
  <c r="G14" i="67"/>
  <c r="CF5" i="95"/>
  <c r="CF270" i="95" s="1"/>
  <c r="CF5" i="96"/>
  <c r="CF269" i="95"/>
  <c r="CG4" i="95"/>
  <c r="CG74" i="1"/>
  <c r="CG73" i="1"/>
  <c r="CG72" i="1"/>
  <c r="CG22" i="1"/>
  <c r="CG20" i="1"/>
  <c r="CG21" i="1"/>
  <c r="CX3" i="1"/>
  <c r="CW3" i="95"/>
  <c r="CW268" i="95" s="1"/>
  <c r="CW71" i="1"/>
  <c r="CW158" i="36"/>
  <c r="CW169" i="36"/>
  <c r="CZ151" i="36"/>
  <c r="CZ152" i="36" s="1"/>
  <c r="CZ157" i="36"/>
  <c r="CY112" i="36"/>
  <c r="CY113" i="36"/>
  <c r="CY114" i="36" s="1"/>
  <c r="CY115" i="36" s="1"/>
  <c r="CY146" i="36" s="1"/>
  <c r="CY99" i="36"/>
  <c r="CY138" i="36"/>
  <c r="CY139" i="36" s="1"/>
  <c r="CZ29" i="36"/>
  <c r="CZ100" i="36"/>
  <c r="CZ74" i="36"/>
  <c r="CY67" i="36"/>
  <c r="CY69" i="36" s="1"/>
  <c r="CY92" i="36"/>
  <c r="CY93" i="36" s="1"/>
  <c r="CY95" i="36" s="1"/>
  <c r="CZ27" i="36"/>
  <c r="CZ28" i="36" s="1"/>
  <c r="CZ98" i="36"/>
  <c r="CZ72" i="36"/>
  <c r="CZ73" i="36" s="1"/>
  <c r="CY46" i="36"/>
  <c r="DB45" i="74"/>
  <c r="CX10" i="36" s="1"/>
  <c r="DC43" i="74"/>
  <c r="DC44" i="74"/>
  <c r="DC41" i="74"/>
  <c r="DC36" i="74"/>
  <c r="DC31" i="74"/>
  <c r="DC4" i="74"/>
  <c r="DC37" i="74"/>
  <c r="DC42" i="74"/>
  <c r="DD3" i="74"/>
  <c r="DD37" i="74" s="1"/>
  <c r="CZ45" i="36"/>
  <c r="CZ55" i="36" s="1"/>
  <c r="CZ18" i="36"/>
  <c r="CZ19" i="36" s="1"/>
  <c r="CZ47" i="36"/>
  <c r="CZ20" i="36"/>
  <c r="CZ66" i="36" s="1"/>
  <c r="DA5" i="36"/>
  <c r="DA153" i="36" s="1"/>
  <c r="DD5" i="74"/>
  <c r="CF25" i="1"/>
  <c r="CZ4" i="36"/>
  <c r="DA3" i="36"/>
  <c r="CG5" i="1"/>
  <c r="CG6" i="1"/>
  <c r="CH4" i="1"/>
  <c r="CG5" i="95" l="1"/>
  <c r="CG270" i="95" s="1"/>
  <c r="CG5" i="96"/>
  <c r="CG269" i="95"/>
  <c r="CY3" i="1"/>
  <c r="CX3" i="95"/>
  <c r="CX268" i="95" s="1"/>
  <c r="CX71" i="1"/>
  <c r="CH4" i="95"/>
  <c r="CH74" i="1"/>
  <c r="CH73" i="1"/>
  <c r="CH72" i="1"/>
  <c r="CH22" i="1"/>
  <c r="CH20" i="1"/>
  <c r="CH21" i="1"/>
  <c r="DA151" i="36"/>
  <c r="DA152" i="36" s="1"/>
  <c r="DA157" i="36"/>
  <c r="CZ112" i="36"/>
  <c r="CZ113" i="36"/>
  <c r="CZ114" i="36" s="1"/>
  <c r="CZ115" i="36" s="1"/>
  <c r="CZ146" i="36" s="1"/>
  <c r="CY140" i="36"/>
  <c r="CY141" i="36" s="1"/>
  <c r="CY147" i="36" s="1"/>
  <c r="CY148" i="36" s="1"/>
  <c r="CZ99" i="36"/>
  <c r="CZ138" i="36"/>
  <c r="CZ139" i="36" s="1"/>
  <c r="DA29" i="36"/>
  <c r="DA100" i="36"/>
  <c r="DA74" i="36"/>
  <c r="CZ67" i="36"/>
  <c r="CZ69" i="36" s="1"/>
  <c r="CZ92" i="36"/>
  <c r="CZ93" i="36" s="1"/>
  <c r="CZ95" i="36" s="1"/>
  <c r="DA27" i="36"/>
  <c r="DA28" i="36" s="1"/>
  <c r="DA72" i="36"/>
  <c r="DA73" i="36" s="1"/>
  <c r="DA98" i="36"/>
  <c r="CZ46" i="36"/>
  <c r="DC45" i="74"/>
  <c r="CY10" i="36" s="1"/>
  <c r="DD36" i="74"/>
  <c r="DD38" i="74" s="1"/>
  <c r="CZ7" i="36" s="1"/>
  <c r="DC38" i="74"/>
  <c r="CY7" i="36" s="1"/>
  <c r="DD31" i="74"/>
  <c r="DD41" i="74"/>
  <c r="DD42" i="74"/>
  <c r="DD4" i="74"/>
  <c r="DD43" i="74"/>
  <c r="DD44" i="74"/>
  <c r="DD30" i="74"/>
  <c r="DE3" i="74"/>
  <c r="DE36" i="74" s="1"/>
  <c r="DA45" i="36"/>
  <c r="DA55" i="36" s="1"/>
  <c r="DA18" i="36"/>
  <c r="DA19" i="36" s="1"/>
  <c r="DA47" i="36"/>
  <c r="DA20" i="36"/>
  <c r="DA66" i="36" s="1"/>
  <c r="DB5" i="36"/>
  <c r="DB153" i="36" s="1"/>
  <c r="DE5" i="74"/>
  <c r="CG25" i="1"/>
  <c r="CG7" i="1"/>
  <c r="DA4" i="36"/>
  <c r="DB3" i="36"/>
  <c r="CH5" i="1"/>
  <c r="CH6" i="1"/>
  <c r="CH7" i="1" s="1"/>
  <c r="CI4" i="1"/>
  <c r="CH5" i="95" l="1"/>
  <c r="CH270" i="95" s="1"/>
  <c r="CH5" i="96"/>
  <c r="CH269" i="95"/>
  <c r="CI4" i="95"/>
  <c r="CI72" i="1"/>
  <c r="CI22" i="1"/>
  <c r="CI21" i="1"/>
  <c r="CI74" i="1"/>
  <c r="CI20" i="1"/>
  <c r="CI73" i="1"/>
  <c r="CZ3" i="1"/>
  <c r="CY3" i="95"/>
  <c r="CY268" i="95" s="1"/>
  <c r="CY71" i="1"/>
  <c r="CY158" i="36"/>
  <c r="CY169" i="36"/>
  <c r="DB151" i="36"/>
  <c r="DB152" i="36" s="1"/>
  <c r="DB157" i="36"/>
  <c r="DA112" i="36"/>
  <c r="DA113" i="36"/>
  <c r="DA114" i="36" s="1"/>
  <c r="DA115" i="36" s="1"/>
  <c r="DA146" i="36" s="1"/>
  <c r="CZ140" i="36"/>
  <c r="CZ141" i="36" s="1"/>
  <c r="CZ147" i="36" s="1"/>
  <c r="CZ148" i="36" s="1"/>
  <c r="DA99" i="36"/>
  <c r="DA138" i="36"/>
  <c r="DA139" i="36" s="1"/>
  <c r="DA67" i="36"/>
  <c r="DA69" i="36" s="1"/>
  <c r="DA92" i="36"/>
  <c r="DA93" i="36" s="1"/>
  <c r="DA95" i="36" s="1"/>
  <c r="DB29" i="36"/>
  <c r="DB100" i="36"/>
  <c r="DB74" i="36"/>
  <c r="DB27" i="36"/>
  <c r="DB28" i="36" s="1"/>
  <c r="DB98" i="36"/>
  <c r="DB72" i="36"/>
  <c r="DB73" i="36" s="1"/>
  <c r="DA46" i="36"/>
  <c r="DE31" i="74"/>
  <c r="DE4" i="74"/>
  <c r="DE30" i="74"/>
  <c r="DD45" i="74"/>
  <c r="CZ10" i="36" s="1"/>
  <c r="DE44" i="74"/>
  <c r="DE42" i="74"/>
  <c r="DE37" i="74"/>
  <c r="DE38" i="74" s="1"/>
  <c r="DA7" i="36" s="1"/>
  <c r="DE41" i="74"/>
  <c r="DE43" i="74"/>
  <c r="DF3" i="74"/>
  <c r="DF36" i="74" s="1"/>
  <c r="DB18" i="36"/>
  <c r="DB19" i="36" s="1"/>
  <c r="DB45" i="36"/>
  <c r="DB55" i="36" s="1"/>
  <c r="DB20" i="36"/>
  <c r="DB66" i="36" s="1"/>
  <c r="DB47" i="36"/>
  <c r="DC5" i="36"/>
  <c r="DC153" i="36" s="1"/>
  <c r="DF5" i="74"/>
  <c r="CH25" i="1"/>
  <c r="DB4" i="36"/>
  <c r="DC3" i="36"/>
  <c r="CI5" i="1"/>
  <c r="CI6" i="1"/>
  <c r="CI7" i="1" s="1"/>
  <c r="CJ4" i="1"/>
  <c r="CI5" i="95" l="1"/>
  <c r="CI270" i="95" s="1"/>
  <c r="CI5" i="96"/>
  <c r="CI269" i="95"/>
  <c r="DA3" i="1"/>
  <c r="CZ3" i="95"/>
  <c r="CZ268" i="95" s="1"/>
  <c r="CZ71" i="1"/>
  <c r="CJ4" i="95"/>
  <c r="CJ74" i="1"/>
  <c r="CJ73" i="1"/>
  <c r="CJ20" i="1"/>
  <c r="CJ21" i="1"/>
  <c r="CJ72" i="1"/>
  <c r="CJ22" i="1"/>
  <c r="CZ158" i="36"/>
  <c r="CZ169" i="36"/>
  <c r="DC151" i="36"/>
  <c r="DC152" i="36" s="1"/>
  <c r="DC157" i="36"/>
  <c r="DB112" i="36"/>
  <c r="DB113" i="36"/>
  <c r="DB114" i="36" s="1"/>
  <c r="DB115" i="36" s="1"/>
  <c r="DB146" i="36" s="1"/>
  <c r="DA140" i="36"/>
  <c r="DA141" i="36" s="1"/>
  <c r="DA147" i="36" s="1"/>
  <c r="DA148" i="36" s="1"/>
  <c r="DB99" i="36"/>
  <c r="DB138" i="36"/>
  <c r="DB139" i="36" s="1"/>
  <c r="DC27" i="36"/>
  <c r="DC28" i="36" s="1"/>
  <c r="DC98" i="36"/>
  <c r="DC72" i="36"/>
  <c r="DC73" i="36" s="1"/>
  <c r="DC29" i="36"/>
  <c r="DC100" i="36"/>
  <c r="DC74" i="36"/>
  <c r="DB67" i="36"/>
  <c r="DB69" i="36" s="1"/>
  <c r="DB92" i="36"/>
  <c r="DB93" i="36" s="1"/>
  <c r="DB95" i="36" s="1"/>
  <c r="DB46" i="36"/>
  <c r="DF41" i="74"/>
  <c r="DF31" i="74"/>
  <c r="DF44" i="74"/>
  <c r="DF4" i="74"/>
  <c r="DF30" i="74"/>
  <c r="DF43" i="74"/>
  <c r="DF37" i="74"/>
  <c r="DF38" i="74" s="1"/>
  <c r="DB7" i="36" s="1"/>
  <c r="DE45" i="74"/>
  <c r="DA10" i="36" s="1"/>
  <c r="DF42" i="74"/>
  <c r="DG3" i="74"/>
  <c r="DG36" i="74" s="1"/>
  <c r="DC45" i="36"/>
  <c r="DC55" i="36" s="1"/>
  <c r="DC18" i="36"/>
  <c r="DC19" i="36" s="1"/>
  <c r="DC47" i="36"/>
  <c r="DC20" i="36"/>
  <c r="DC66" i="36" s="1"/>
  <c r="DD5" i="36"/>
  <c r="DD153" i="36" s="1"/>
  <c r="DG5" i="74"/>
  <c r="CI25" i="1"/>
  <c r="DC4" i="36"/>
  <c r="DD3" i="36"/>
  <c r="CJ5" i="1"/>
  <c r="CJ6" i="1"/>
  <c r="CJ7" i="1" s="1"/>
  <c r="CK4" i="1"/>
  <c r="CJ5" i="95" l="1"/>
  <c r="CJ270" i="95" s="1"/>
  <c r="CJ5" i="96"/>
  <c r="CJ269" i="95"/>
  <c r="CK4" i="95"/>
  <c r="CK74" i="1"/>
  <c r="CK21" i="1"/>
  <c r="CK22" i="1"/>
  <c r="CK20" i="1"/>
  <c r="CK73" i="1"/>
  <c r="CK72" i="1"/>
  <c r="DB3" i="1"/>
  <c r="DA3" i="95"/>
  <c r="DA268" i="95" s="1"/>
  <c r="DA71" i="1"/>
  <c r="DA158" i="36"/>
  <c r="DA169" i="36"/>
  <c r="DD151" i="36"/>
  <c r="DD152" i="36" s="1"/>
  <c r="DD157" i="36"/>
  <c r="DC112" i="36"/>
  <c r="DC113" i="36"/>
  <c r="DC114" i="36" s="1"/>
  <c r="DC115" i="36" s="1"/>
  <c r="DC146" i="36" s="1"/>
  <c r="DB140" i="36"/>
  <c r="DB141" i="36" s="1"/>
  <c r="DB147" i="36" s="1"/>
  <c r="DB148" i="36" s="1"/>
  <c r="DC99" i="36"/>
  <c r="DC138" i="36"/>
  <c r="DC139" i="36" s="1"/>
  <c r="DD29" i="36"/>
  <c r="DD100" i="36"/>
  <c r="DD74" i="36"/>
  <c r="DD27" i="36"/>
  <c r="DD28" i="36" s="1"/>
  <c r="DD98" i="36"/>
  <c r="DD72" i="36"/>
  <c r="DD73" i="36" s="1"/>
  <c r="DC67" i="36"/>
  <c r="DC69" i="36" s="1"/>
  <c r="DC92" i="36"/>
  <c r="DC93" i="36" s="1"/>
  <c r="DC95" i="36" s="1"/>
  <c r="DC46" i="36"/>
  <c r="DG42" i="74"/>
  <c r="DF45" i="74"/>
  <c r="DB10" i="36" s="1"/>
  <c r="DG31" i="74"/>
  <c r="DG4" i="74"/>
  <c r="DG44" i="74"/>
  <c r="DG41" i="74"/>
  <c r="DG30" i="74"/>
  <c r="DG37" i="74"/>
  <c r="DG38" i="74" s="1"/>
  <c r="DC7" i="36" s="1"/>
  <c r="DG43" i="74"/>
  <c r="DH3" i="74"/>
  <c r="DH43" i="74" s="1"/>
  <c r="DD45" i="36"/>
  <c r="DD55" i="36" s="1"/>
  <c r="DD18" i="36"/>
  <c r="DD19" i="36" s="1"/>
  <c r="DD47" i="36"/>
  <c r="DD20" i="36"/>
  <c r="DD66" i="36" s="1"/>
  <c r="DE5" i="36"/>
  <c r="DE153" i="36" s="1"/>
  <c r="DH5" i="74"/>
  <c r="CJ25" i="1"/>
  <c r="DD4" i="36"/>
  <c r="DE3" i="36"/>
  <c r="CK5" i="1"/>
  <c r="CK6" i="1"/>
  <c r="CL4" i="1"/>
  <c r="CK5" i="95" l="1"/>
  <c r="CK270" i="95" s="1"/>
  <c r="CK5" i="96"/>
  <c r="CK269" i="95"/>
  <c r="DC3" i="1"/>
  <c r="DB3" i="95"/>
  <c r="DB268" i="95" s="1"/>
  <c r="DB71" i="1"/>
  <c r="CL74" i="1"/>
  <c r="CL73" i="1"/>
  <c r="CL4" i="95"/>
  <c r="CL72" i="1"/>
  <c r="CL22" i="1"/>
  <c r="CL21" i="1"/>
  <c r="CL20" i="1"/>
  <c r="DB158" i="36"/>
  <c r="DB169" i="36"/>
  <c r="DE151" i="36"/>
  <c r="DE152" i="36" s="1"/>
  <c r="DE157" i="36"/>
  <c r="DD112" i="36"/>
  <c r="DD113" i="36"/>
  <c r="DD114" i="36" s="1"/>
  <c r="DD115" i="36" s="1"/>
  <c r="DD146" i="36" s="1"/>
  <c r="DC140" i="36"/>
  <c r="DC141" i="36" s="1"/>
  <c r="DC147" i="36" s="1"/>
  <c r="DC148" i="36" s="1"/>
  <c r="DD99" i="36"/>
  <c r="DD138" i="36"/>
  <c r="DD139" i="36" s="1"/>
  <c r="DE29" i="36"/>
  <c r="DE74" i="36"/>
  <c r="DE100" i="36"/>
  <c r="DE27" i="36"/>
  <c r="DE28" i="36" s="1"/>
  <c r="DE98" i="36"/>
  <c r="DE72" i="36"/>
  <c r="DE73" i="36" s="1"/>
  <c r="DD67" i="36"/>
  <c r="DD69" i="36" s="1"/>
  <c r="DD92" i="36"/>
  <c r="DD93" i="36" s="1"/>
  <c r="DD95" i="36" s="1"/>
  <c r="DD46" i="36"/>
  <c r="DH31" i="74"/>
  <c r="DH4" i="74"/>
  <c r="DH30" i="74"/>
  <c r="DH42" i="74"/>
  <c r="DH36" i="74"/>
  <c r="DG45" i="74"/>
  <c r="DC10" i="36" s="1"/>
  <c r="DH41" i="74"/>
  <c r="DH37" i="74"/>
  <c r="DH44" i="74"/>
  <c r="DE47" i="36"/>
  <c r="DE20" i="36"/>
  <c r="DE66" i="36" s="1"/>
  <c r="DI3" i="74"/>
  <c r="DI36" i="74" s="1"/>
  <c r="DE45" i="36"/>
  <c r="DE55" i="36" s="1"/>
  <c r="DE18" i="36"/>
  <c r="DE19" i="36" s="1"/>
  <c r="DF5" i="36"/>
  <c r="DF153" i="36" s="1"/>
  <c r="DI5" i="74"/>
  <c r="CK25" i="1"/>
  <c r="CK7" i="1"/>
  <c r="DE4" i="36"/>
  <c r="DF3" i="36"/>
  <c r="CL5" i="1"/>
  <c r="CL6" i="1"/>
  <c r="CL7" i="1" s="1"/>
  <c r="CM4" i="1"/>
  <c r="CL5" i="95" l="1"/>
  <c r="CL270" i="95" s="1"/>
  <c r="CL5" i="96"/>
  <c r="CL269" i="95"/>
  <c r="CM4" i="95"/>
  <c r="CM72" i="1"/>
  <c r="CM22" i="1"/>
  <c r="CM21" i="1"/>
  <c r="CM74" i="1"/>
  <c r="CM73" i="1"/>
  <c r="CM20" i="1"/>
  <c r="DD3" i="1"/>
  <c r="DC3" i="95"/>
  <c r="DC268" i="95" s="1"/>
  <c r="DC71" i="1"/>
  <c r="DC158" i="36"/>
  <c r="DC169" i="36"/>
  <c r="DF151" i="36"/>
  <c r="DF152" i="36" s="1"/>
  <c r="DF157" i="36"/>
  <c r="DE112" i="36"/>
  <c r="DE113" i="36"/>
  <c r="DE114" i="36" s="1"/>
  <c r="DE115" i="36" s="1"/>
  <c r="DE146" i="36" s="1"/>
  <c r="DD140" i="36"/>
  <c r="DD141" i="36" s="1"/>
  <c r="DD147" i="36" s="1"/>
  <c r="DD148" i="36" s="1"/>
  <c r="DE99" i="36"/>
  <c r="DE138" i="36"/>
  <c r="DE139" i="36" s="1"/>
  <c r="DF29" i="36"/>
  <c r="DF74" i="36"/>
  <c r="DF100" i="36"/>
  <c r="DE67" i="36"/>
  <c r="DE69" i="36" s="1"/>
  <c r="DE92" i="36"/>
  <c r="DE93" i="36" s="1"/>
  <c r="DE95" i="36" s="1"/>
  <c r="DF27" i="36"/>
  <c r="DF28" i="36" s="1"/>
  <c r="DF98" i="36"/>
  <c r="DF72" i="36"/>
  <c r="DF73" i="36" s="1"/>
  <c r="DE46" i="36"/>
  <c r="DH38" i="74"/>
  <c r="DD7" i="36" s="1"/>
  <c r="DH45" i="74"/>
  <c r="DD10" i="36" s="1"/>
  <c r="DI43" i="74"/>
  <c r="DI30" i="74"/>
  <c r="DI37" i="74"/>
  <c r="DI38" i="74" s="1"/>
  <c r="DE7" i="36" s="1"/>
  <c r="DI31" i="74"/>
  <c r="DI4" i="74"/>
  <c r="DI42" i="74"/>
  <c r="DJ3" i="74"/>
  <c r="DJ4" i="74" s="1"/>
  <c r="DF45" i="36"/>
  <c r="DF55" i="36" s="1"/>
  <c r="DF18" i="36"/>
  <c r="DF19" i="36" s="1"/>
  <c r="DF47" i="36"/>
  <c r="DF20" i="36"/>
  <c r="DF66" i="36" s="1"/>
  <c r="DI41" i="74"/>
  <c r="DI44" i="74"/>
  <c r="DG5" i="36"/>
  <c r="DG153" i="36" s="1"/>
  <c r="DJ5" i="74"/>
  <c r="CL25" i="1"/>
  <c r="DF4" i="36"/>
  <c r="DG3" i="36"/>
  <c r="CM5" i="1"/>
  <c r="CM6" i="1"/>
  <c r="CM5" i="95" l="1"/>
  <c r="CM270" i="95" s="1"/>
  <c r="CM5" i="96"/>
  <c r="CM269" i="95"/>
  <c r="DE3" i="1"/>
  <c r="DD3" i="95"/>
  <c r="DD268" i="95" s="1"/>
  <c r="DD71" i="1"/>
  <c r="DD158" i="36"/>
  <c r="DD169" i="36"/>
  <c r="DG151" i="36"/>
  <c r="DG152" i="36" s="1"/>
  <c r="DG157" i="36"/>
  <c r="DF112" i="36"/>
  <c r="DF113" i="36"/>
  <c r="DF114" i="36" s="1"/>
  <c r="DF115" i="36" s="1"/>
  <c r="DF146" i="36" s="1"/>
  <c r="DE140" i="36"/>
  <c r="DE141" i="36" s="1"/>
  <c r="DE147" i="36" s="1"/>
  <c r="DE148" i="36" s="1"/>
  <c r="DF99" i="36"/>
  <c r="DF138" i="36"/>
  <c r="DF139" i="36" s="1"/>
  <c r="DG29" i="36"/>
  <c r="DG100" i="36"/>
  <c r="DG74" i="36"/>
  <c r="DG27" i="36"/>
  <c r="DG28" i="36" s="1"/>
  <c r="DG98" i="36"/>
  <c r="DG72" i="36"/>
  <c r="DG73" i="36" s="1"/>
  <c r="DF67" i="36"/>
  <c r="DF69" i="36" s="1"/>
  <c r="DF92" i="36"/>
  <c r="DF93" i="36" s="1"/>
  <c r="DF95" i="36" s="1"/>
  <c r="DF46" i="36"/>
  <c r="DJ31" i="74"/>
  <c r="DJ43" i="74"/>
  <c r="DI45" i="74"/>
  <c r="DE10" i="36" s="1"/>
  <c r="DJ42" i="74"/>
  <c r="DJ30" i="74"/>
  <c r="DJ37" i="74"/>
  <c r="DK3" i="74"/>
  <c r="DK36" i="74" s="1"/>
  <c r="DG45" i="36"/>
  <c r="DG55" i="36" s="1"/>
  <c r="DG18" i="36"/>
  <c r="DG19" i="36" s="1"/>
  <c r="DJ41" i="74"/>
  <c r="DJ36" i="74"/>
  <c r="DJ44" i="74"/>
  <c r="DG47" i="36"/>
  <c r="DG20" i="36"/>
  <c r="DG66" i="36" s="1"/>
  <c r="DH5" i="36"/>
  <c r="DH153" i="36" s="1"/>
  <c r="DK5" i="74"/>
  <c r="CM25" i="1"/>
  <c r="CM7" i="1"/>
  <c r="DG4" i="36"/>
  <c r="DH3" i="36"/>
  <c r="CN5" i="1"/>
  <c r="CN4" i="1"/>
  <c r="CN6" i="1"/>
  <c r="CN7" i="1" s="1"/>
  <c r="CN5" i="95" l="1"/>
  <c r="CN270" i="95" s="1"/>
  <c r="CN5" i="96"/>
  <c r="CN4" i="95"/>
  <c r="CN74" i="1"/>
  <c r="CN73" i="1"/>
  <c r="CN20" i="1"/>
  <c r="CN72" i="1"/>
  <c r="CN22" i="1"/>
  <c r="CN21" i="1"/>
  <c r="CN25" i="1" s="1"/>
  <c r="DF3" i="1"/>
  <c r="DE3" i="95"/>
  <c r="DE268" i="95" s="1"/>
  <c r="DE71" i="1"/>
  <c r="DE158" i="36"/>
  <c r="DE169" i="36"/>
  <c r="DH151" i="36"/>
  <c r="DH152" i="36" s="1"/>
  <c r="DH157" i="36"/>
  <c r="DG112" i="36"/>
  <c r="DG113" i="36"/>
  <c r="DG114" i="36" s="1"/>
  <c r="DG115" i="36" s="1"/>
  <c r="DG146" i="36" s="1"/>
  <c r="DF140" i="36"/>
  <c r="DF141" i="36" s="1"/>
  <c r="DF147" i="36" s="1"/>
  <c r="DF148" i="36" s="1"/>
  <c r="DG99" i="36"/>
  <c r="DG138" i="36"/>
  <c r="DG139" i="36" s="1"/>
  <c r="DG67" i="36"/>
  <c r="DG69" i="36" s="1"/>
  <c r="DG92" i="36"/>
  <c r="DG93" i="36" s="1"/>
  <c r="DG95" i="36" s="1"/>
  <c r="DH27" i="36"/>
  <c r="DH28" i="36" s="1"/>
  <c r="DH98" i="36"/>
  <c r="DH72" i="36"/>
  <c r="DH73" i="36" s="1"/>
  <c r="DH29" i="36"/>
  <c r="DH100" i="36"/>
  <c r="DH74" i="36"/>
  <c r="DG46" i="36"/>
  <c r="DJ38" i="74"/>
  <c r="DF7" i="36" s="1"/>
  <c r="DJ45" i="74"/>
  <c r="DF10" i="36" s="1"/>
  <c r="DK31" i="74"/>
  <c r="DK37" i="74"/>
  <c r="DK38" i="74" s="1"/>
  <c r="DG7" i="36" s="1"/>
  <c r="DK42" i="74"/>
  <c r="DK30" i="74"/>
  <c r="DK43" i="74"/>
  <c r="DK44" i="74"/>
  <c r="DK4" i="74"/>
  <c r="DK41" i="74"/>
  <c r="DL3" i="74"/>
  <c r="DL36" i="74" s="1"/>
  <c r="DH45" i="36"/>
  <c r="DH55" i="36" s="1"/>
  <c r="DH18" i="36"/>
  <c r="DH19" i="36" s="1"/>
  <c r="DH47" i="36"/>
  <c r="DH20" i="36"/>
  <c r="DH66" i="36" s="1"/>
  <c r="DI5" i="36"/>
  <c r="DI153" i="36" s="1"/>
  <c r="DL5" i="74"/>
  <c r="DH4" i="36"/>
  <c r="DI3" i="36"/>
  <c r="CO5" i="1"/>
  <c r="CO6" i="1"/>
  <c r="CO4" i="1"/>
  <c r="CP4" i="1"/>
  <c r="CO5" i="95" l="1"/>
  <c r="CO270" i="95" s="1"/>
  <c r="CO5" i="96"/>
  <c r="CN269" i="95"/>
  <c r="CP4" i="95"/>
  <c r="CP74" i="1"/>
  <c r="CP73" i="1"/>
  <c r="CP72" i="1"/>
  <c r="CP22" i="1"/>
  <c r="CP21" i="1"/>
  <c r="CP20" i="1"/>
  <c r="DG3" i="1"/>
  <c r="DF3" i="95"/>
  <c r="DF268" i="95" s="1"/>
  <c r="DF71" i="1"/>
  <c r="CO4" i="95"/>
  <c r="CO74" i="1"/>
  <c r="CO73" i="1"/>
  <c r="CO72" i="1"/>
  <c r="CO22" i="1"/>
  <c r="CO21" i="1"/>
  <c r="CO20" i="1"/>
  <c r="DF158" i="36"/>
  <c r="DF169" i="36"/>
  <c r="DI151" i="36"/>
  <c r="DI152" i="36" s="1"/>
  <c r="DI157" i="36"/>
  <c r="DH112" i="36"/>
  <c r="DH113" i="36"/>
  <c r="DH114" i="36" s="1"/>
  <c r="DH115" i="36" s="1"/>
  <c r="DH146" i="36" s="1"/>
  <c r="DG140" i="36"/>
  <c r="DG141" i="36" s="1"/>
  <c r="DG147" i="36" s="1"/>
  <c r="DG148" i="36" s="1"/>
  <c r="DH99" i="36"/>
  <c r="DH138" i="36"/>
  <c r="DH139" i="36" s="1"/>
  <c r="DH67" i="36"/>
  <c r="DH69" i="36" s="1"/>
  <c r="DH92" i="36"/>
  <c r="DH93" i="36" s="1"/>
  <c r="DH95" i="36" s="1"/>
  <c r="DI27" i="36"/>
  <c r="DI28" i="36" s="1"/>
  <c r="DI72" i="36"/>
  <c r="DI73" i="36" s="1"/>
  <c r="DI98" i="36"/>
  <c r="DI29" i="36"/>
  <c r="DI100" i="36"/>
  <c r="DI74" i="36"/>
  <c r="DH46" i="36"/>
  <c r="DL44" i="74"/>
  <c r="DL41" i="74"/>
  <c r="DL43" i="74"/>
  <c r="DL42" i="74"/>
  <c r="DL30" i="74"/>
  <c r="DL4" i="74"/>
  <c r="DL31" i="74"/>
  <c r="DL37" i="74"/>
  <c r="DL38" i="74" s="1"/>
  <c r="DH7" i="36" s="1"/>
  <c r="DK45" i="74"/>
  <c r="DG10" i="36" s="1"/>
  <c r="DM3" i="74"/>
  <c r="DM37" i="74" s="1"/>
  <c r="DI18" i="36"/>
  <c r="DI19" i="36" s="1"/>
  <c r="DI45" i="36"/>
  <c r="DI55" i="36" s="1"/>
  <c r="DI47" i="36"/>
  <c r="DI20" i="36"/>
  <c r="DI66" i="36" s="1"/>
  <c r="DJ5" i="36"/>
  <c r="DJ153" i="36" s="1"/>
  <c r="DM5" i="74"/>
  <c r="CO25" i="1"/>
  <c r="CO7" i="1"/>
  <c r="DI4" i="36"/>
  <c r="DJ3" i="36"/>
  <c r="CP5" i="1"/>
  <c r="CP6" i="1"/>
  <c r="CP7" i="1" s="1"/>
  <c r="CQ4" i="1"/>
  <c r="CP5" i="95" l="1"/>
  <c r="CP270" i="95" s="1"/>
  <c r="CP5" i="96"/>
  <c r="CO269" i="95"/>
  <c r="CP269" i="95"/>
  <c r="DH3" i="1"/>
  <c r="DG3" i="95"/>
  <c r="DG268" i="95" s="1"/>
  <c r="DG71" i="1"/>
  <c r="CQ4" i="95"/>
  <c r="CQ72" i="1"/>
  <c r="CQ22" i="1"/>
  <c r="CQ21" i="1"/>
  <c r="CQ73" i="1"/>
  <c r="CQ20" i="1"/>
  <c r="CQ74" i="1"/>
  <c r="DG158" i="36"/>
  <c r="DG169" i="36"/>
  <c r="DJ151" i="36"/>
  <c r="DJ152" i="36" s="1"/>
  <c r="DJ157" i="36"/>
  <c r="DI112" i="36"/>
  <c r="DI113" i="36"/>
  <c r="DI114" i="36" s="1"/>
  <c r="DI115" i="36" s="1"/>
  <c r="DI146" i="36" s="1"/>
  <c r="DH140" i="36"/>
  <c r="DH141" i="36" s="1"/>
  <c r="DH147" i="36" s="1"/>
  <c r="DH148" i="36" s="1"/>
  <c r="DI99" i="36"/>
  <c r="DI138" i="36"/>
  <c r="DI139" i="36" s="1"/>
  <c r="DJ29" i="36"/>
  <c r="DJ74" i="36"/>
  <c r="DJ100" i="36"/>
  <c r="DJ27" i="36"/>
  <c r="DJ28" i="36" s="1"/>
  <c r="DJ98" i="36"/>
  <c r="DJ72" i="36"/>
  <c r="DJ73" i="36" s="1"/>
  <c r="DI67" i="36"/>
  <c r="DI69" i="36" s="1"/>
  <c r="DI92" i="36"/>
  <c r="DI93" i="36" s="1"/>
  <c r="DI95" i="36" s="1"/>
  <c r="DM4" i="74"/>
  <c r="DI46" i="36"/>
  <c r="DM41" i="74"/>
  <c r="DM44" i="74"/>
  <c r="DM30" i="74"/>
  <c r="DM31" i="74"/>
  <c r="DM43" i="74"/>
  <c r="DM42" i="74"/>
  <c r="DL45" i="74"/>
  <c r="DH10" i="36" s="1"/>
  <c r="DM36" i="74"/>
  <c r="DM38" i="74" s="1"/>
  <c r="DI7" i="36" s="1"/>
  <c r="DJ20" i="36"/>
  <c r="DJ66" i="36" s="1"/>
  <c r="DJ47" i="36"/>
  <c r="DN3" i="74"/>
  <c r="DJ18" i="36"/>
  <c r="DJ19" i="36" s="1"/>
  <c r="DJ45" i="36"/>
  <c r="DJ55" i="36" s="1"/>
  <c r="DK5" i="36"/>
  <c r="DK153" i="36" s="1"/>
  <c r="DN5" i="74"/>
  <c r="CP25" i="1"/>
  <c r="DJ4" i="36"/>
  <c r="DK3" i="36"/>
  <c r="CQ5" i="1"/>
  <c r="CQ6" i="1"/>
  <c r="CQ7" i="1" s="1"/>
  <c r="CQ5" i="95" l="1"/>
  <c r="CQ270" i="95" s="1"/>
  <c r="CQ5" i="96"/>
  <c r="CQ269" i="95"/>
  <c r="DI3" i="1"/>
  <c r="DH3" i="95"/>
  <c r="DH268" i="95" s="1"/>
  <c r="DH71" i="1"/>
  <c r="DH158" i="36"/>
  <c r="DH169" i="36"/>
  <c r="DK151" i="36"/>
  <c r="DK152" i="36" s="1"/>
  <c r="DK157" i="36"/>
  <c r="DJ112" i="36"/>
  <c r="DJ113" i="36"/>
  <c r="DJ114" i="36" s="1"/>
  <c r="DJ115" i="36" s="1"/>
  <c r="DJ146" i="36" s="1"/>
  <c r="DI140" i="36"/>
  <c r="DI141" i="36" s="1"/>
  <c r="DI147" i="36" s="1"/>
  <c r="DI148" i="36" s="1"/>
  <c r="DJ99" i="36"/>
  <c r="DJ138" i="36"/>
  <c r="DJ139" i="36" s="1"/>
  <c r="DK29" i="36"/>
  <c r="DK100" i="36"/>
  <c r="DK74" i="36"/>
  <c r="DK27" i="36"/>
  <c r="DK28" i="36" s="1"/>
  <c r="DK98" i="36"/>
  <c r="DK72" i="36"/>
  <c r="DK73" i="36" s="1"/>
  <c r="DJ67" i="36"/>
  <c r="DJ69" i="36" s="1"/>
  <c r="DJ92" i="36"/>
  <c r="DJ93" i="36" s="1"/>
  <c r="DJ95" i="36" s="1"/>
  <c r="DJ46" i="36"/>
  <c r="DM45" i="74"/>
  <c r="DI10" i="36" s="1"/>
  <c r="DN44" i="74"/>
  <c r="DN42" i="74"/>
  <c r="DN36" i="74"/>
  <c r="DN41" i="74"/>
  <c r="DN31" i="74"/>
  <c r="DN30" i="74"/>
  <c r="DO3" i="74"/>
  <c r="DO37" i="74" s="1"/>
  <c r="DK45" i="36"/>
  <c r="DK55" i="36" s="1"/>
  <c r="DK18" i="36"/>
  <c r="DK19" i="36" s="1"/>
  <c r="DN43" i="74"/>
  <c r="DN37" i="74"/>
  <c r="DN4" i="74"/>
  <c r="DK47" i="36"/>
  <c r="DK20" i="36"/>
  <c r="DK66" i="36" s="1"/>
  <c r="DL5" i="36"/>
  <c r="DL153" i="36" s="1"/>
  <c r="DO5" i="74"/>
  <c r="CQ25" i="1"/>
  <c r="DK4" i="36"/>
  <c r="DL3" i="36"/>
  <c r="CR5" i="1"/>
  <c r="CR4" i="1"/>
  <c r="CR6" i="1"/>
  <c r="CR7" i="1" s="1"/>
  <c r="CS4" i="1"/>
  <c r="CR5" i="95" l="1"/>
  <c r="CR270" i="95" s="1"/>
  <c r="CR5" i="96"/>
  <c r="CR4" i="95"/>
  <c r="CR74" i="1"/>
  <c r="CR73" i="1"/>
  <c r="CR20" i="1"/>
  <c r="CR72" i="1"/>
  <c r="CR22" i="1"/>
  <c r="CR21" i="1"/>
  <c r="CS4" i="95"/>
  <c r="CS73" i="1"/>
  <c r="CS21" i="1"/>
  <c r="CS20" i="1"/>
  <c r="CS74" i="1"/>
  <c r="CS72" i="1"/>
  <c r="CS22" i="1"/>
  <c r="DJ3" i="1"/>
  <c r="DI3" i="95"/>
  <c r="DI268" i="95" s="1"/>
  <c r="DI71" i="1"/>
  <c r="DI158" i="36"/>
  <c r="DI169" i="36"/>
  <c r="DL151" i="36"/>
  <c r="DL152" i="36" s="1"/>
  <c r="DL157" i="36"/>
  <c r="DK112" i="36"/>
  <c r="DK113" i="36"/>
  <c r="DK114" i="36" s="1"/>
  <c r="DK115" i="36" s="1"/>
  <c r="DK146" i="36" s="1"/>
  <c r="DJ140" i="36"/>
  <c r="DJ141" i="36" s="1"/>
  <c r="DJ147" i="36" s="1"/>
  <c r="DJ148" i="36" s="1"/>
  <c r="DK99" i="36"/>
  <c r="DK138" i="36"/>
  <c r="DK139" i="36" s="1"/>
  <c r="DK67" i="36"/>
  <c r="DK69" i="36" s="1"/>
  <c r="DK92" i="36"/>
  <c r="DK93" i="36" s="1"/>
  <c r="DK95" i="36" s="1"/>
  <c r="DL29" i="36"/>
  <c r="DL100" i="36"/>
  <c r="DL74" i="36"/>
  <c r="DL27" i="36"/>
  <c r="DL28" i="36" s="1"/>
  <c r="DL98" i="36"/>
  <c r="DL72" i="36"/>
  <c r="DL73" i="36" s="1"/>
  <c r="DK46" i="36"/>
  <c r="DN38" i="74"/>
  <c r="DJ7" i="36" s="1"/>
  <c r="DN45" i="74"/>
  <c r="DJ10" i="36" s="1"/>
  <c r="DO4" i="74"/>
  <c r="DO44" i="74"/>
  <c r="DO41" i="74"/>
  <c r="DO42" i="74"/>
  <c r="DO30" i="74"/>
  <c r="DO36" i="74"/>
  <c r="DO38" i="74" s="1"/>
  <c r="DK7" i="36" s="1"/>
  <c r="DO31" i="74"/>
  <c r="DO43" i="74"/>
  <c r="DL47" i="36"/>
  <c r="DL20" i="36"/>
  <c r="DL66" i="36" s="1"/>
  <c r="DP3" i="74"/>
  <c r="DP43" i="74" s="1"/>
  <c r="DL45" i="36"/>
  <c r="DL55" i="36" s="1"/>
  <c r="DL18" i="36"/>
  <c r="DL19" i="36" s="1"/>
  <c r="DM5" i="36"/>
  <c r="DM153" i="36" s="1"/>
  <c r="DP5" i="74"/>
  <c r="CR25" i="1"/>
  <c r="DL4" i="36"/>
  <c r="DM3" i="36"/>
  <c r="CS5" i="1"/>
  <c r="CS6" i="1"/>
  <c r="CS7" i="1" s="1"/>
  <c r="CT4" i="1"/>
  <c r="CS5" i="95" l="1"/>
  <c r="CS270" i="95" s="1"/>
  <c r="CS5" i="96"/>
  <c r="CS269" i="95"/>
  <c r="CR269" i="95"/>
  <c r="DK3" i="1"/>
  <c r="DJ3" i="95"/>
  <c r="DJ268" i="95" s="1"/>
  <c r="DJ71" i="1"/>
  <c r="CT4" i="95"/>
  <c r="CT74" i="1"/>
  <c r="CT73" i="1"/>
  <c r="CT72" i="1"/>
  <c r="CT22" i="1"/>
  <c r="CT20" i="1"/>
  <c r="CT21" i="1"/>
  <c r="DJ158" i="36"/>
  <c r="DJ169" i="36"/>
  <c r="DM151" i="36"/>
  <c r="DM152" i="36" s="1"/>
  <c r="DM157" i="36"/>
  <c r="DL112" i="36"/>
  <c r="DL113" i="36"/>
  <c r="DL114" i="36" s="1"/>
  <c r="DL115" i="36" s="1"/>
  <c r="DL146" i="36" s="1"/>
  <c r="DK140" i="36"/>
  <c r="DK141" i="36" s="1"/>
  <c r="DK147" i="36" s="1"/>
  <c r="DK148" i="36" s="1"/>
  <c r="DL99" i="36"/>
  <c r="DL138" i="36"/>
  <c r="DL139" i="36" s="1"/>
  <c r="DM27" i="36"/>
  <c r="DM28" i="36" s="1"/>
  <c r="DM98" i="36"/>
  <c r="DM72" i="36"/>
  <c r="DM73" i="36" s="1"/>
  <c r="DM29" i="36"/>
  <c r="DM100" i="36"/>
  <c r="DM74" i="36"/>
  <c r="DL67" i="36"/>
  <c r="DL69" i="36" s="1"/>
  <c r="DL92" i="36"/>
  <c r="DL93" i="36" s="1"/>
  <c r="DL95" i="36" s="1"/>
  <c r="DL46" i="36"/>
  <c r="DO45" i="74"/>
  <c r="DK10" i="36" s="1"/>
  <c r="DP41" i="74"/>
  <c r="DP4" i="74"/>
  <c r="DP31" i="74"/>
  <c r="DP37" i="74"/>
  <c r="DP36" i="74"/>
  <c r="DP42" i="74"/>
  <c r="DM47" i="36"/>
  <c r="DM20" i="36"/>
  <c r="DM66" i="36" s="1"/>
  <c r="DP30" i="74"/>
  <c r="DP44" i="74"/>
  <c r="DQ3" i="74"/>
  <c r="DM45" i="36"/>
  <c r="DM55" i="36" s="1"/>
  <c r="DM18" i="36"/>
  <c r="DM19" i="36" s="1"/>
  <c r="DN5" i="36"/>
  <c r="DN153" i="36" s="1"/>
  <c r="DQ5" i="74"/>
  <c r="CS25" i="1"/>
  <c r="DM4" i="36"/>
  <c r="DN3" i="36"/>
  <c r="CT5" i="1"/>
  <c r="CT6" i="1"/>
  <c r="CT7" i="1" s="1"/>
  <c r="CU4" i="1"/>
  <c r="CT5" i="95" l="1"/>
  <c r="CT270" i="95" s="1"/>
  <c r="CT5" i="96"/>
  <c r="CT269" i="95"/>
  <c r="CU4" i="95"/>
  <c r="CU72" i="1"/>
  <c r="CU22" i="1"/>
  <c r="CU21" i="1"/>
  <c r="CU74" i="1"/>
  <c r="CU73" i="1"/>
  <c r="CU20" i="1"/>
  <c r="DL3" i="1"/>
  <c r="DK3" i="95"/>
  <c r="DK268" i="95" s="1"/>
  <c r="DK71" i="1"/>
  <c r="DK158" i="36"/>
  <c r="DK169" i="36"/>
  <c r="DN151" i="36"/>
  <c r="DN152" i="36" s="1"/>
  <c r="DN157" i="36"/>
  <c r="DM112" i="36"/>
  <c r="DM113" i="36"/>
  <c r="DM114" i="36" s="1"/>
  <c r="DM115" i="36" s="1"/>
  <c r="DM146" i="36" s="1"/>
  <c r="DL140" i="36"/>
  <c r="DL141" i="36" s="1"/>
  <c r="DL147" i="36" s="1"/>
  <c r="DL148" i="36" s="1"/>
  <c r="DM99" i="36"/>
  <c r="DM138" i="36"/>
  <c r="DM139" i="36" s="1"/>
  <c r="DN29" i="36"/>
  <c r="DN74" i="36"/>
  <c r="DN100" i="36"/>
  <c r="DN27" i="36"/>
  <c r="DN28" i="36" s="1"/>
  <c r="DN98" i="36"/>
  <c r="DN72" i="36"/>
  <c r="DN73" i="36" s="1"/>
  <c r="DM67" i="36"/>
  <c r="DM69" i="36" s="1"/>
  <c r="DM92" i="36"/>
  <c r="DM93" i="36" s="1"/>
  <c r="DM95" i="36" s="1"/>
  <c r="DM46" i="36"/>
  <c r="DQ43" i="74"/>
  <c r="DQ4" i="74"/>
  <c r="DQ31" i="74"/>
  <c r="DQ41" i="74"/>
  <c r="DQ37" i="74"/>
  <c r="DQ44" i="74"/>
  <c r="DQ36" i="74"/>
  <c r="DP45" i="74"/>
  <c r="DL10" i="36" s="1"/>
  <c r="DQ30" i="74"/>
  <c r="DQ42" i="74"/>
  <c r="DP38" i="74"/>
  <c r="DL7" i="36" s="1"/>
  <c r="DN47" i="36"/>
  <c r="DN20" i="36"/>
  <c r="DN66" i="36" s="1"/>
  <c r="DR3" i="74"/>
  <c r="DR43" i="74" s="1"/>
  <c r="DN45" i="36"/>
  <c r="DN55" i="36" s="1"/>
  <c r="DN18" i="36"/>
  <c r="DN19" i="36" s="1"/>
  <c r="DO5" i="36"/>
  <c r="DO153" i="36" s="1"/>
  <c r="DR5" i="74"/>
  <c r="CT25" i="1"/>
  <c r="DN4" i="36"/>
  <c r="DO3" i="36"/>
  <c r="CU5" i="1"/>
  <c r="CU6" i="1"/>
  <c r="CU7" i="1" s="1"/>
  <c r="CV4" i="1"/>
  <c r="CU5" i="95" l="1"/>
  <c r="CU270" i="95" s="1"/>
  <c r="CU5" i="96"/>
  <c r="CU269" i="95"/>
  <c r="CV4" i="95"/>
  <c r="CV74" i="1"/>
  <c r="CV73" i="1"/>
  <c r="CV21" i="1"/>
  <c r="CV20" i="1"/>
  <c r="CV72" i="1"/>
  <c r="CV22" i="1"/>
  <c r="DM3" i="1"/>
  <c r="DL3" i="95"/>
  <c r="DL268" i="95" s="1"/>
  <c r="DL71" i="1"/>
  <c r="DL158" i="36"/>
  <c r="DL169" i="36"/>
  <c r="DO151" i="36"/>
  <c r="DO152" i="36" s="1"/>
  <c r="DO157" i="36"/>
  <c r="DN112" i="36"/>
  <c r="DN113" i="36"/>
  <c r="DN114" i="36" s="1"/>
  <c r="DN115" i="36" s="1"/>
  <c r="DN146" i="36" s="1"/>
  <c r="DM140" i="36"/>
  <c r="DM141" i="36" s="1"/>
  <c r="DM147" i="36" s="1"/>
  <c r="DM148" i="36" s="1"/>
  <c r="DN99" i="36"/>
  <c r="DN138" i="36"/>
  <c r="DN139" i="36" s="1"/>
  <c r="DQ38" i="74"/>
  <c r="DM7" i="36" s="1"/>
  <c r="DO27" i="36"/>
  <c r="DO28" i="36" s="1"/>
  <c r="DO98" i="36"/>
  <c r="DO72" i="36"/>
  <c r="DO73" i="36" s="1"/>
  <c r="DO29" i="36"/>
  <c r="DO100" i="36"/>
  <c r="DO74" i="36"/>
  <c r="DN67" i="36"/>
  <c r="DN69" i="36" s="1"/>
  <c r="DN92" i="36"/>
  <c r="DN93" i="36" s="1"/>
  <c r="DN95" i="36" s="1"/>
  <c r="DQ45" i="74"/>
  <c r="DM10" i="36" s="1"/>
  <c r="DN46" i="36"/>
  <c r="DR37" i="74"/>
  <c r="DR44" i="74"/>
  <c r="DR41" i="74"/>
  <c r="DR36" i="74"/>
  <c r="DR31" i="74"/>
  <c r="DR4" i="74"/>
  <c r="DO47" i="36"/>
  <c r="DO20" i="36"/>
  <c r="DO66" i="36" s="1"/>
  <c r="DR30" i="74"/>
  <c r="DS3" i="74"/>
  <c r="DS4" i="74" s="1"/>
  <c r="DO45" i="36"/>
  <c r="DO55" i="36" s="1"/>
  <c r="DO18" i="36"/>
  <c r="DO19" i="36" s="1"/>
  <c r="DR42" i="74"/>
  <c r="DP5" i="36"/>
  <c r="DP153" i="36" s="1"/>
  <c r="DS5" i="74"/>
  <c r="CU25" i="1"/>
  <c r="DO4" i="36"/>
  <c r="DP3" i="36"/>
  <c r="CV5" i="1"/>
  <c r="CV6" i="1"/>
  <c r="CV7" i="1" s="1"/>
  <c r="CV5" i="95" l="1"/>
  <c r="CV270" i="95" s="1"/>
  <c r="CV5" i="96"/>
  <c r="CV269" i="95"/>
  <c r="DN3" i="1"/>
  <c r="DM3" i="95"/>
  <c r="DM268" i="95" s="1"/>
  <c r="DM71" i="1"/>
  <c r="DM158" i="36"/>
  <c r="DM169" i="36"/>
  <c r="DP151" i="36"/>
  <c r="DP152" i="36" s="1"/>
  <c r="DP157" i="36"/>
  <c r="DO112" i="36"/>
  <c r="DO113" i="36"/>
  <c r="DO114" i="36" s="1"/>
  <c r="DO115" i="36" s="1"/>
  <c r="DO146" i="36" s="1"/>
  <c r="DN140" i="36"/>
  <c r="DN141" i="36" s="1"/>
  <c r="DN147" i="36" s="1"/>
  <c r="DN148" i="36" s="1"/>
  <c r="DO99" i="36"/>
  <c r="DO138" i="36"/>
  <c r="DO139" i="36" s="1"/>
  <c r="DP27" i="36"/>
  <c r="DP28" i="36" s="1"/>
  <c r="DP98" i="36"/>
  <c r="DP72" i="36"/>
  <c r="DP73" i="36" s="1"/>
  <c r="DO67" i="36"/>
  <c r="DO69" i="36" s="1"/>
  <c r="DO92" i="36"/>
  <c r="DO93" i="36" s="1"/>
  <c r="DO95" i="36" s="1"/>
  <c r="DP29" i="36"/>
  <c r="DP100" i="36"/>
  <c r="DP74" i="36"/>
  <c r="DR38" i="74"/>
  <c r="DN7" i="36" s="1"/>
  <c r="DO46" i="36"/>
  <c r="DS42" i="74"/>
  <c r="DS30" i="74"/>
  <c r="DS44" i="74"/>
  <c r="DS36" i="74"/>
  <c r="DS41" i="74"/>
  <c r="DS31" i="74"/>
  <c r="DS37" i="74"/>
  <c r="DS43" i="74"/>
  <c r="DR45" i="74"/>
  <c r="DN10" i="36" s="1"/>
  <c r="DP47" i="36"/>
  <c r="DP20" i="36"/>
  <c r="DP66" i="36" s="1"/>
  <c r="DT3" i="74"/>
  <c r="DT36" i="74" s="1"/>
  <c r="DP45" i="36"/>
  <c r="DP55" i="36" s="1"/>
  <c r="DP18" i="36"/>
  <c r="DP19" i="36" s="1"/>
  <c r="DQ5" i="36"/>
  <c r="DQ153" i="36" s="1"/>
  <c r="DT5" i="74"/>
  <c r="CV25" i="1"/>
  <c r="DP4" i="36"/>
  <c r="DQ3" i="36"/>
  <c r="CW5" i="1"/>
  <c r="CW4" i="1"/>
  <c r="CW6" i="1"/>
  <c r="CX4" i="1"/>
  <c r="CW5" i="95" l="1"/>
  <c r="CW270" i="95" s="1"/>
  <c r="CW5" i="96"/>
  <c r="CW4" i="95"/>
  <c r="CW74" i="1"/>
  <c r="CW73" i="1"/>
  <c r="CW72" i="1"/>
  <c r="CW22" i="1"/>
  <c r="CW20" i="1"/>
  <c r="CW21" i="1"/>
  <c r="CX4" i="95"/>
  <c r="CX74" i="1"/>
  <c r="CX73" i="1"/>
  <c r="CX72" i="1"/>
  <c r="CX22" i="1"/>
  <c r="CX21" i="1"/>
  <c r="CX20" i="1"/>
  <c r="DO3" i="1"/>
  <c r="DN3" i="95"/>
  <c r="DN268" i="95" s="1"/>
  <c r="DN71" i="1"/>
  <c r="DN158" i="36"/>
  <c r="DN169" i="36"/>
  <c r="DQ151" i="36"/>
  <c r="DQ152" i="36" s="1"/>
  <c r="DQ157" i="36"/>
  <c r="DP112" i="36"/>
  <c r="DP113" i="36"/>
  <c r="DP114" i="36" s="1"/>
  <c r="DP115" i="36" s="1"/>
  <c r="DP146" i="36" s="1"/>
  <c r="DO140" i="36"/>
  <c r="DO141" i="36" s="1"/>
  <c r="DO147" i="36" s="1"/>
  <c r="DO148" i="36" s="1"/>
  <c r="DP99" i="36"/>
  <c r="DP138" i="36"/>
  <c r="DP139" i="36" s="1"/>
  <c r="DQ27" i="36"/>
  <c r="DQ28" i="36" s="1"/>
  <c r="DQ72" i="36"/>
  <c r="DQ73" i="36" s="1"/>
  <c r="DQ98" i="36"/>
  <c r="DQ29" i="36"/>
  <c r="DQ100" i="36"/>
  <c r="DQ74" i="36"/>
  <c r="DP67" i="36"/>
  <c r="DP69" i="36" s="1"/>
  <c r="DP92" i="36"/>
  <c r="DP93" i="36" s="1"/>
  <c r="DP95" i="36" s="1"/>
  <c r="DP46" i="36"/>
  <c r="DT43" i="74"/>
  <c r="DS45" i="74"/>
  <c r="DO10" i="36" s="1"/>
  <c r="DS38" i="74"/>
  <c r="DO7" i="36" s="1"/>
  <c r="DT30" i="74"/>
  <c r="DQ47" i="36"/>
  <c r="DQ20" i="36"/>
  <c r="DQ66" i="36" s="1"/>
  <c r="DU3" i="74"/>
  <c r="DU43" i="74" s="1"/>
  <c r="DQ45" i="36"/>
  <c r="DQ55" i="36" s="1"/>
  <c r="DQ18" i="36"/>
  <c r="DQ19" i="36" s="1"/>
  <c r="DT41" i="74"/>
  <c r="DT37" i="74"/>
  <c r="DT38" i="74" s="1"/>
  <c r="DP7" i="36" s="1"/>
  <c r="DT31" i="74"/>
  <c r="DT4" i="74"/>
  <c r="DT44" i="74"/>
  <c r="DT42" i="74"/>
  <c r="DR5" i="36"/>
  <c r="DR153" i="36" s="1"/>
  <c r="DU5" i="74"/>
  <c r="CW25" i="1"/>
  <c r="CW7" i="1"/>
  <c r="DQ4" i="36"/>
  <c r="DR3" i="36"/>
  <c r="CX5" i="1"/>
  <c r="CX6" i="1"/>
  <c r="CX7" i="1" s="1"/>
  <c r="CY4" i="1"/>
  <c r="CX5" i="95" l="1"/>
  <c r="CX270" i="95" s="1"/>
  <c r="CX5" i="96"/>
  <c r="CX269" i="95"/>
  <c r="CW269" i="95"/>
  <c r="CY4" i="95"/>
  <c r="CY72" i="1"/>
  <c r="CY22" i="1"/>
  <c r="CY21" i="1"/>
  <c r="CY73" i="1"/>
  <c r="CY74" i="1"/>
  <c r="CY20" i="1"/>
  <c r="DP3" i="1"/>
  <c r="DO3" i="95"/>
  <c r="DO268" i="95" s="1"/>
  <c r="DO71" i="1"/>
  <c r="DO158" i="36"/>
  <c r="DO169" i="36"/>
  <c r="DR151" i="36"/>
  <c r="DR152" i="36" s="1"/>
  <c r="DR157" i="36"/>
  <c r="DQ112" i="36"/>
  <c r="DQ113" i="36"/>
  <c r="DQ114" i="36" s="1"/>
  <c r="DQ115" i="36" s="1"/>
  <c r="DQ146" i="36" s="1"/>
  <c r="DP140" i="36"/>
  <c r="DP141" i="36" s="1"/>
  <c r="DP147" i="36" s="1"/>
  <c r="DP148" i="36" s="1"/>
  <c r="DQ99" i="36"/>
  <c r="DQ138" i="36"/>
  <c r="DQ139" i="36" s="1"/>
  <c r="DR27" i="36"/>
  <c r="DR28" i="36" s="1"/>
  <c r="DR98" i="36"/>
  <c r="DR72" i="36"/>
  <c r="DR73" i="36" s="1"/>
  <c r="DR29" i="36"/>
  <c r="DR100" i="36"/>
  <c r="DR74" i="36"/>
  <c r="DQ67" i="36"/>
  <c r="DQ69" i="36" s="1"/>
  <c r="DQ92" i="36"/>
  <c r="DQ93" i="36" s="1"/>
  <c r="DQ95" i="36" s="1"/>
  <c r="DQ46" i="36"/>
  <c r="DU37" i="74"/>
  <c r="DU30" i="74"/>
  <c r="DU4" i="74"/>
  <c r="DU36" i="74"/>
  <c r="DU42" i="74"/>
  <c r="DT45" i="74"/>
  <c r="DP10" i="36" s="1"/>
  <c r="DU41" i="74"/>
  <c r="DU44" i="74"/>
  <c r="DV3" i="74"/>
  <c r="DV4" i="74" s="1"/>
  <c r="DR18" i="36"/>
  <c r="DR19" i="36" s="1"/>
  <c r="DR45" i="36"/>
  <c r="DR55" i="36" s="1"/>
  <c r="DR47" i="36"/>
  <c r="DR20" i="36"/>
  <c r="DR66" i="36" s="1"/>
  <c r="DU31" i="74"/>
  <c r="DS5" i="36"/>
  <c r="DS153" i="36" s="1"/>
  <c r="DV5" i="74"/>
  <c r="CX25" i="1"/>
  <c r="DR4" i="36"/>
  <c r="DS3" i="36"/>
  <c r="CY5" i="1"/>
  <c r="CY6" i="1"/>
  <c r="CZ4" i="1"/>
  <c r="CY5" i="95" l="1"/>
  <c r="CY270" i="95" s="1"/>
  <c r="CY5" i="96"/>
  <c r="CY269" i="95"/>
  <c r="CZ4" i="95"/>
  <c r="CZ74" i="1"/>
  <c r="CZ73" i="1"/>
  <c r="CZ20" i="1"/>
  <c r="CZ72" i="1"/>
  <c r="CZ21" i="1"/>
  <c r="CZ22" i="1"/>
  <c r="DQ3" i="1"/>
  <c r="DP3" i="95"/>
  <c r="DP268" i="95" s="1"/>
  <c r="DP71" i="1"/>
  <c r="DP158" i="36"/>
  <c r="DP169" i="36"/>
  <c r="DS151" i="36"/>
  <c r="DS152" i="36" s="1"/>
  <c r="DS157" i="36"/>
  <c r="DR112" i="36"/>
  <c r="DR113" i="36"/>
  <c r="DR114" i="36" s="1"/>
  <c r="DR115" i="36" s="1"/>
  <c r="DR146" i="36" s="1"/>
  <c r="DQ140" i="36"/>
  <c r="DQ141" i="36" s="1"/>
  <c r="DQ147" i="36" s="1"/>
  <c r="DQ148" i="36" s="1"/>
  <c r="DR99" i="36"/>
  <c r="DR138" i="36"/>
  <c r="DR139" i="36" s="1"/>
  <c r="DU38" i="74"/>
  <c r="DQ7" i="36" s="1"/>
  <c r="DS29" i="36"/>
  <c r="DS100" i="36"/>
  <c r="DS74" i="36"/>
  <c r="DS27" i="36"/>
  <c r="DS28" i="36" s="1"/>
  <c r="DS98" i="36"/>
  <c r="DS72" i="36"/>
  <c r="DS73" i="36" s="1"/>
  <c r="DR67" i="36"/>
  <c r="DR69" i="36" s="1"/>
  <c r="DR92" i="36"/>
  <c r="DR93" i="36" s="1"/>
  <c r="DR95" i="36" s="1"/>
  <c r="DR46" i="36"/>
  <c r="DV41" i="74"/>
  <c r="DV44" i="74"/>
  <c r="DV43" i="74"/>
  <c r="DU45" i="74"/>
  <c r="DQ10" i="36" s="1"/>
  <c r="DW3" i="74"/>
  <c r="DW43" i="74" s="1"/>
  <c r="DS45" i="36"/>
  <c r="DS55" i="36" s="1"/>
  <c r="DS18" i="36"/>
  <c r="DS19" i="36" s="1"/>
  <c r="DV31" i="74"/>
  <c r="DV30" i="74"/>
  <c r="DV36" i="74"/>
  <c r="DV37" i="74"/>
  <c r="DS47" i="36"/>
  <c r="DS20" i="36"/>
  <c r="DS66" i="36" s="1"/>
  <c r="DV42" i="74"/>
  <c r="DT5" i="36"/>
  <c r="DT153" i="36" s="1"/>
  <c r="DW5" i="74"/>
  <c r="CY25" i="1"/>
  <c r="CY7" i="1"/>
  <c r="DS4" i="36"/>
  <c r="DT3" i="36"/>
  <c r="CZ5" i="1"/>
  <c r="CZ6" i="1"/>
  <c r="CZ7" i="1" s="1"/>
  <c r="DA4" i="1"/>
  <c r="CZ5" i="95" l="1"/>
  <c r="CZ270" i="95" s="1"/>
  <c r="CZ5" i="96"/>
  <c r="CZ269" i="95"/>
  <c r="DR3" i="1"/>
  <c r="DQ3" i="95"/>
  <c r="DQ268" i="95" s="1"/>
  <c r="DQ71" i="1"/>
  <c r="DA4" i="95"/>
  <c r="DA74" i="1"/>
  <c r="DA21" i="1"/>
  <c r="DA22" i="1"/>
  <c r="DA73" i="1"/>
  <c r="DA72" i="1"/>
  <c r="DA20" i="1"/>
  <c r="DQ158" i="36"/>
  <c r="DQ169" i="36"/>
  <c r="DT151" i="36"/>
  <c r="DT152" i="36" s="1"/>
  <c r="DT157" i="36"/>
  <c r="DS112" i="36"/>
  <c r="DS113" i="36"/>
  <c r="DS114" i="36" s="1"/>
  <c r="DS115" i="36" s="1"/>
  <c r="DS146" i="36" s="1"/>
  <c r="DR140" i="36"/>
  <c r="DR141" i="36" s="1"/>
  <c r="DR147" i="36" s="1"/>
  <c r="DR148" i="36" s="1"/>
  <c r="DS99" i="36"/>
  <c r="DS138" i="36"/>
  <c r="DS139" i="36" s="1"/>
  <c r="DT29" i="36"/>
  <c r="DT100" i="36"/>
  <c r="DT74" i="36"/>
  <c r="DT27" i="36"/>
  <c r="DT28" i="36" s="1"/>
  <c r="DT72" i="36"/>
  <c r="DT73" i="36" s="1"/>
  <c r="DT98" i="36"/>
  <c r="DS67" i="36"/>
  <c r="DS69" i="36" s="1"/>
  <c r="DS92" i="36"/>
  <c r="DS93" i="36" s="1"/>
  <c r="DS95" i="36" s="1"/>
  <c r="DS46" i="36"/>
  <c r="DV45" i="74"/>
  <c r="DR10" i="36" s="1"/>
  <c r="DW37" i="74"/>
  <c r="DW41" i="74"/>
  <c r="DW36" i="74"/>
  <c r="DW44" i="74"/>
  <c r="DW31" i="74"/>
  <c r="DW4" i="74"/>
  <c r="DW42" i="74"/>
  <c r="DW30" i="74"/>
  <c r="DV38" i="74"/>
  <c r="DR7" i="36" s="1"/>
  <c r="DX3" i="74"/>
  <c r="DX37" i="74" s="1"/>
  <c r="DT45" i="36"/>
  <c r="DT55" i="36" s="1"/>
  <c r="DT18" i="36"/>
  <c r="DT19" i="36" s="1"/>
  <c r="DT47" i="36"/>
  <c r="DT20" i="36"/>
  <c r="DT66" i="36" s="1"/>
  <c r="DU5" i="36"/>
  <c r="DU153" i="36" s="1"/>
  <c r="DX5" i="74"/>
  <c r="CZ25" i="1"/>
  <c r="DT4" i="36"/>
  <c r="DU3" i="36"/>
  <c r="DA5" i="1"/>
  <c r="DA6" i="1"/>
  <c r="DB4" i="1"/>
  <c r="DA5" i="95" l="1"/>
  <c r="DA270" i="95" s="1"/>
  <c r="DA5" i="96"/>
  <c r="DA269" i="95"/>
  <c r="DB74" i="1"/>
  <c r="DB73" i="1"/>
  <c r="DB4" i="95"/>
  <c r="DB72" i="1"/>
  <c r="DB22" i="1"/>
  <c r="DB21" i="1"/>
  <c r="DB20" i="1"/>
  <c r="DS3" i="1"/>
  <c r="DR3" i="95"/>
  <c r="DR268" i="95" s="1"/>
  <c r="DR71" i="1"/>
  <c r="DR158" i="36"/>
  <c r="DR169" i="36"/>
  <c r="DU151" i="36"/>
  <c r="DU152" i="36" s="1"/>
  <c r="DU157" i="36"/>
  <c r="DT112" i="36"/>
  <c r="DT113" i="36"/>
  <c r="DT114" i="36" s="1"/>
  <c r="DT115" i="36" s="1"/>
  <c r="DT146" i="36" s="1"/>
  <c r="DS140" i="36"/>
  <c r="DS141" i="36" s="1"/>
  <c r="DS147" i="36" s="1"/>
  <c r="DS148" i="36" s="1"/>
  <c r="DT99" i="36"/>
  <c r="DT138" i="36"/>
  <c r="DT139" i="36" s="1"/>
  <c r="DU29" i="36"/>
  <c r="DU100" i="36"/>
  <c r="DU74" i="36"/>
  <c r="DT67" i="36"/>
  <c r="DT69" i="36" s="1"/>
  <c r="DT92" i="36"/>
  <c r="DT93" i="36" s="1"/>
  <c r="DT95" i="36" s="1"/>
  <c r="DU27" i="36"/>
  <c r="DU28" i="36" s="1"/>
  <c r="DU98" i="36"/>
  <c r="DU72" i="36"/>
  <c r="DU73" i="36" s="1"/>
  <c r="DW45" i="74"/>
  <c r="DS10" i="36" s="1"/>
  <c r="DT46" i="36"/>
  <c r="DX30" i="74"/>
  <c r="DW38" i="74"/>
  <c r="DS7" i="36" s="1"/>
  <c r="DX41" i="74"/>
  <c r="DX43" i="74"/>
  <c r="DX36" i="74"/>
  <c r="DX38" i="74" s="1"/>
  <c r="DT7" i="36" s="1"/>
  <c r="DX4" i="74"/>
  <c r="DX31" i="74"/>
  <c r="DX42" i="74"/>
  <c r="DX44" i="74"/>
  <c r="DY3" i="74"/>
  <c r="DY43" i="74" s="1"/>
  <c r="DU45" i="36"/>
  <c r="DU55" i="36" s="1"/>
  <c r="DU18" i="36"/>
  <c r="DU19" i="36" s="1"/>
  <c r="DU47" i="36"/>
  <c r="DU20" i="36"/>
  <c r="DU66" i="36" s="1"/>
  <c r="DV5" i="36"/>
  <c r="DV153" i="36" s="1"/>
  <c r="DY5" i="74"/>
  <c r="DA25" i="1"/>
  <c r="DA7" i="1"/>
  <c r="DU4" i="36"/>
  <c r="DV3" i="36"/>
  <c r="DB5" i="1"/>
  <c r="DB6" i="1"/>
  <c r="DB7" i="1" s="1"/>
  <c r="DC4" i="1"/>
  <c r="DB5" i="95" l="1"/>
  <c r="DB270" i="95" s="1"/>
  <c r="DB5" i="96"/>
  <c r="DB269" i="95"/>
  <c r="DC4" i="95"/>
  <c r="DC72" i="1"/>
  <c r="DC22" i="1"/>
  <c r="DC21" i="1"/>
  <c r="DC74" i="1"/>
  <c r="DC73" i="1"/>
  <c r="DC20" i="1"/>
  <c r="DT3" i="1"/>
  <c r="DS3" i="95"/>
  <c r="DS268" i="95" s="1"/>
  <c r="DS71" i="1"/>
  <c r="DS158" i="36"/>
  <c r="DS169" i="36"/>
  <c r="DV151" i="36"/>
  <c r="DV152" i="36" s="1"/>
  <c r="DV157" i="36"/>
  <c r="DU112" i="36"/>
  <c r="DU113" i="36"/>
  <c r="DU114" i="36" s="1"/>
  <c r="DU115" i="36" s="1"/>
  <c r="DU146" i="36" s="1"/>
  <c r="DT140" i="36"/>
  <c r="DT141" i="36" s="1"/>
  <c r="DT147" i="36" s="1"/>
  <c r="DT148" i="36" s="1"/>
  <c r="DU99" i="36"/>
  <c r="DU138" i="36"/>
  <c r="DU139" i="36" s="1"/>
  <c r="DU67" i="36"/>
  <c r="DU69" i="36" s="1"/>
  <c r="DU92" i="36"/>
  <c r="DU93" i="36" s="1"/>
  <c r="DU95" i="36" s="1"/>
  <c r="DV29" i="36"/>
  <c r="DV74" i="36"/>
  <c r="DV100" i="36"/>
  <c r="DV27" i="36"/>
  <c r="DV28" i="36" s="1"/>
  <c r="DV98" i="36"/>
  <c r="DV72" i="36"/>
  <c r="DV73" i="36" s="1"/>
  <c r="DU46" i="36"/>
  <c r="DY31" i="74"/>
  <c r="DY37" i="74"/>
  <c r="DY41" i="74"/>
  <c r="DY36" i="74"/>
  <c r="DY4" i="74"/>
  <c r="DY30" i="74"/>
  <c r="DX45" i="74"/>
  <c r="DT10" i="36" s="1"/>
  <c r="DY44" i="74"/>
  <c r="DY42" i="74"/>
  <c r="DZ3" i="74"/>
  <c r="DZ4" i="74" s="1"/>
  <c r="DV45" i="36"/>
  <c r="DV55" i="36" s="1"/>
  <c r="DV18" i="36"/>
  <c r="DV19" i="36" s="1"/>
  <c r="DZ5" i="74"/>
  <c r="DV47" i="36"/>
  <c r="DV20" i="36"/>
  <c r="DV66" i="36" s="1"/>
  <c r="DB25" i="1"/>
  <c r="DV4" i="36"/>
  <c r="DC5" i="1"/>
  <c r="DC6" i="1"/>
  <c r="DC7" i="1" s="1"/>
  <c r="DC5" i="95" l="1"/>
  <c r="DC270" i="95" s="1"/>
  <c r="DC5" i="96"/>
  <c r="DC269" i="95"/>
  <c r="DT71" i="1"/>
  <c r="DT3" i="95"/>
  <c r="DT268" i="95" s="1"/>
  <c r="DT158" i="36"/>
  <c r="DT169" i="36"/>
  <c r="DV112" i="36"/>
  <c r="DV113" i="36"/>
  <c r="DV114" i="36" s="1"/>
  <c r="DV115" i="36" s="1"/>
  <c r="DV146" i="36" s="1"/>
  <c r="DU140" i="36"/>
  <c r="DU141" i="36" s="1"/>
  <c r="DU147" i="36" s="1"/>
  <c r="DU148" i="36" s="1"/>
  <c r="DV99" i="36"/>
  <c r="DV138" i="36"/>
  <c r="DV139" i="36" s="1"/>
  <c r="DV67" i="36"/>
  <c r="DV69" i="36" s="1"/>
  <c r="DV92" i="36"/>
  <c r="DV93" i="36" s="1"/>
  <c r="DV95" i="36" s="1"/>
  <c r="DZ31" i="74"/>
  <c r="DZ36" i="74"/>
  <c r="DV46" i="36"/>
  <c r="DY38" i="74"/>
  <c r="DU7" i="36" s="1"/>
  <c r="DY45" i="74"/>
  <c r="DU10" i="36" s="1"/>
  <c r="DZ42" i="74"/>
  <c r="DZ37" i="74"/>
  <c r="DZ44" i="74"/>
  <c r="DZ41" i="74"/>
  <c r="DZ43" i="74"/>
  <c r="DZ30" i="74"/>
  <c r="DC25" i="1"/>
  <c r="DD5" i="1"/>
  <c r="DD4" i="1"/>
  <c r="DD6" i="1"/>
  <c r="DD7" i="1" s="1"/>
  <c r="DD5" i="95" l="1"/>
  <c r="DD270" i="95" s="1"/>
  <c r="DD5" i="96"/>
  <c r="DD4" i="95"/>
  <c r="DD74" i="1"/>
  <c r="DD73" i="1"/>
  <c r="DD20" i="1"/>
  <c r="DD72" i="1"/>
  <c r="DD22" i="1"/>
  <c r="DD21" i="1"/>
  <c r="DD25" i="1" s="1"/>
  <c r="DU158" i="36"/>
  <c r="DU169" i="36"/>
  <c r="DV140" i="36"/>
  <c r="DV141" i="36" s="1"/>
  <c r="DV147" i="36" s="1"/>
  <c r="DV148" i="36" s="1"/>
  <c r="DZ38" i="74"/>
  <c r="DV7" i="36" s="1"/>
  <c r="D7" i="36" s="1"/>
  <c r="DZ45" i="74"/>
  <c r="DV10" i="36" s="1"/>
  <c r="D10" i="36" s="1"/>
  <c r="DE5" i="1"/>
  <c r="DE4" i="1"/>
  <c r="DE6" i="1"/>
  <c r="DE7" i="1" s="1"/>
  <c r="DF4" i="1"/>
  <c r="DE5" i="95" l="1"/>
  <c r="DE270" i="95" s="1"/>
  <c r="DE5" i="96"/>
  <c r="DD269" i="95"/>
  <c r="DE4" i="95"/>
  <c r="DE74" i="1"/>
  <c r="DE73" i="1"/>
  <c r="DE72" i="1"/>
  <c r="DE22" i="1"/>
  <c r="DE20" i="1"/>
  <c r="DE21" i="1"/>
  <c r="DF4" i="95"/>
  <c r="DF74" i="1"/>
  <c r="DF73" i="1"/>
  <c r="DF72" i="1"/>
  <c r="DF22" i="1"/>
  <c r="DF21" i="1"/>
  <c r="DF20" i="1"/>
  <c r="DV158" i="36"/>
  <c r="DV169" i="36"/>
  <c r="DE25" i="1"/>
  <c r="DF5" i="1"/>
  <c r="DF6" i="1"/>
  <c r="DF7" i="1" s="1"/>
  <c r="DG4" i="1"/>
  <c r="DF5" i="95" l="1"/>
  <c r="DF270" i="95" s="1"/>
  <c r="DF5" i="96"/>
  <c r="DF269" i="95"/>
  <c r="DE269" i="95"/>
  <c r="DG4" i="95"/>
  <c r="DG72" i="1"/>
  <c r="DG22" i="1"/>
  <c r="DG21" i="1"/>
  <c r="DG74" i="1"/>
  <c r="DG73" i="1"/>
  <c r="DG20" i="1"/>
  <c r="DF25" i="1"/>
  <c r="DG5" i="1"/>
  <c r="DG6" i="1"/>
  <c r="DG7" i="1" s="1"/>
  <c r="DG5" i="95" l="1"/>
  <c r="DG270" i="95" s="1"/>
  <c r="DG5" i="96"/>
  <c r="DG269" i="95"/>
  <c r="DG25" i="1"/>
  <c r="DH5" i="1"/>
  <c r="DH4" i="1"/>
  <c r="DH6" i="1"/>
  <c r="DH7" i="1" s="1"/>
  <c r="DI4" i="1"/>
  <c r="DH5" i="95" l="1"/>
  <c r="DH270" i="95" s="1"/>
  <c r="DH5" i="96"/>
  <c r="DH4" i="95"/>
  <c r="DH74" i="1"/>
  <c r="DH73" i="1"/>
  <c r="DH20" i="1"/>
  <c r="DH22" i="1"/>
  <c r="DH21" i="1"/>
  <c r="DH25" i="1" s="1"/>
  <c r="DH72" i="1"/>
  <c r="DI4" i="95"/>
  <c r="DI73" i="1"/>
  <c r="DI21" i="1"/>
  <c r="DI20" i="1"/>
  <c r="DI74" i="1"/>
  <c r="DI72" i="1"/>
  <c r="DI22" i="1"/>
  <c r="DI5" i="1"/>
  <c r="DI6" i="1"/>
  <c r="DJ4" i="1"/>
  <c r="DI5" i="95" l="1"/>
  <c r="DI270" i="95" s="1"/>
  <c r="DI5" i="96"/>
  <c r="DI269" i="95"/>
  <c r="DH269" i="95"/>
  <c r="DJ4" i="95"/>
  <c r="DJ74" i="1"/>
  <c r="DJ73" i="1"/>
  <c r="DJ72" i="1"/>
  <c r="DJ22" i="1"/>
  <c r="DJ21" i="1"/>
  <c r="DJ20" i="1"/>
  <c r="DI25" i="1"/>
  <c r="DI7" i="1"/>
  <c r="DJ5" i="1"/>
  <c r="DJ6" i="1"/>
  <c r="DJ7" i="1" s="1"/>
  <c r="DK4" i="1"/>
  <c r="DJ5" i="95" l="1"/>
  <c r="DJ270" i="95" s="1"/>
  <c r="DJ5" i="96"/>
  <c r="DJ269" i="95"/>
  <c r="DK4" i="95"/>
  <c r="DK72" i="1"/>
  <c r="DK22" i="1"/>
  <c r="DK21" i="1"/>
  <c r="DK74" i="1"/>
  <c r="DK73" i="1"/>
  <c r="DK20" i="1"/>
  <c r="DJ25" i="1"/>
  <c r="DK5" i="1"/>
  <c r="DK6" i="1"/>
  <c r="DL4" i="1"/>
  <c r="DK5" i="95" l="1"/>
  <c r="DK270" i="95" s="1"/>
  <c r="DK5" i="96"/>
  <c r="DK269" i="95"/>
  <c r="DL4" i="95"/>
  <c r="DL74" i="1"/>
  <c r="DL73" i="1"/>
  <c r="DL21" i="1"/>
  <c r="DL20" i="1"/>
  <c r="DL72" i="1"/>
  <c r="DL22" i="1"/>
  <c r="DK25" i="1"/>
  <c r="DK7" i="1"/>
  <c r="DL5" i="1"/>
  <c r="DL6" i="1"/>
  <c r="DL7" i="1" s="1"/>
  <c r="DM4" i="1"/>
  <c r="DL5" i="95" l="1"/>
  <c r="DL270" i="95" s="1"/>
  <c r="DL5" i="96"/>
  <c r="DL269" i="95"/>
  <c r="DM4" i="95"/>
  <c r="DM74" i="1"/>
  <c r="DM73" i="1"/>
  <c r="DM72" i="1"/>
  <c r="DM22" i="1"/>
  <c r="DM21" i="1"/>
  <c r="DM20" i="1"/>
  <c r="DL25" i="1"/>
  <c r="DM5" i="1"/>
  <c r="DM6" i="1"/>
  <c r="DN4" i="1"/>
  <c r="DM5" i="95" l="1"/>
  <c r="DM270" i="95" s="1"/>
  <c r="DM5" i="96"/>
  <c r="DM269" i="95"/>
  <c r="DN4" i="95"/>
  <c r="DN74" i="1"/>
  <c r="DN73" i="1"/>
  <c r="DN72" i="1"/>
  <c r="DN22" i="1"/>
  <c r="DN21" i="1"/>
  <c r="DN20" i="1"/>
  <c r="DM25" i="1"/>
  <c r="DM7" i="1"/>
  <c r="DN5" i="1"/>
  <c r="DN6" i="1"/>
  <c r="DN7" i="1" s="1"/>
  <c r="DO4" i="1"/>
  <c r="DN5" i="95" l="1"/>
  <c r="DN270" i="95" s="1"/>
  <c r="DN5" i="96"/>
  <c r="DN269" i="95"/>
  <c r="DO4" i="95"/>
  <c r="DO72" i="1"/>
  <c r="DO22" i="1"/>
  <c r="DO21" i="1"/>
  <c r="DO74" i="1"/>
  <c r="DO20" i="1"/>
  <c r="DO73" i="1"/>
  <c r="DN25" i="1"/>
  <c r="DO5" i="1"/>
  <c r="DO6" i="1"/>
  <c r="DP4" i="1"/>
  <c r="DO5" i="95" l="1"/>
  <c r="DO270" i="95" s="1"/>
  <c r="DO5" i="96"/>
  <c r="DO269" i="95"/>
  <c r="DP4" i="95"/>
  <c r="DP74" i="1"/>
  <c r="DP73" i="1"/>
  <c r="DP20" i="1"/>
  <c r="DP21" i="1"/>
  <c r="DP72" i="1"/>
  <c r="DP22" i="1"/>
  <c r="DO25" i="1"/>
  <c r="DO7" i="1"/>
  <c r="DP5" i="1"/>
  <c r="DP6" i="1"/>
  <c r="DP7" i="1" s="1"/>
  <c r="DQ4" i="1"/>
  <c r="DP5" i="95" l="1"/>
  <c r="DP270" i="95" s="1"/>
  <c r="DP5" i="96"/>
  <c r="DP269" i="95"/>
  <c r="DQ4" i="95"/>
  <c r="DQ74" i="1"/>
  <c r="DQ21" i="1"/>
  <c r="DQ20" i="1"/>
  <c r="DQ22" i="1"/>
  <c r="DQ73" i="1"/>
  <c r="DQ72" i="1"/>
  <c r="DP25" i="1"/>
  <c r="DQ5" i="1"/>
  <c r="DQ6" i="1"/>
  <c r="DR4" i="1"/>
  <c r="DQ5" i="95" l="1"/>
  <c r="DQ270" i="95" s="1"/>
  <c r="DQ5" i="96"/>
  <c r="DQ269" i="95"/>
  <c r="DR4" i="95"/>
  <c r="DR74" i="1"/>
  <c r="DR73" i="1"/>
  <c r="DR72" i="1"/>
  <c r="DR22" i="1"/>
  <c r="DR20" i="1"/>
  <c r="DR21" i="1"/>
  <c r="DQ25" i="1"/>
  <c r="DQ7" i="1"/>
  <c r="DS4" i="1"/>
  <c r="DS6" i="1"/>
  <c r="DR5" i="1"/>
  <c r="DR6" i="1"/>
  <c r="DR5" i="95" l="1"/>
  <c r="DR270" i="95" s="1"/>
  <c r="DR5" i="96"/>
  <c r="DR269" i="95"/>
  <c r="DS4" i="95"/>
  <c r="DS72" i="1"/>
  <c r="DS22" i="1"/>
  <c r="DS21" i="1"/>
  <c r="DS74" i="1"/>
  <c r="DS73" i="1"/>
  <c r="DS20" i="1"/>
  <c r="DR25" i="1"/>
  <c r="DS5" i="1"/>
  <c r="DT4" i="1"/>
  <c r="DT6" i="1"/>
  <c r="DR7" i="1"/>
  <c r="DS7" i="1"/>
  <c r="DS5" i="95" l="1"/>
  <c r="DS270" i="95" s="1"/>
  <c r="DS5" i="96"/>
  <c r="DS269" i="95"/>
  <c r="DT74" i="1"/>
  <c r="DT73" i="1"/>
  <c r="DT4" i="95"/>
  <c r="DT20" i="1"/>
  <c r="DT72" i="1"/>
  <c r="DT22" i="1"/>
  <c r="DT21" i="1"/>
  <c r="EA25" i="1"/>
  <c r="EC25" i="1"/>
  <c r="ED25" i="1"/>
  <c r="EB25" i="1"/>
  <c r="EE25" i="1"/>
  <c r="DZ25" i="1"/>
  <c r="DX25" i="1"/>
  <c r="DY25" i="1"/>
  <c r="DV25" i="1"/>
  <c r="DT5" i="1"/>
  <c r="DS25" i="1"/>
  <c r="DV11" i="1"/>
  <c r="DV71" i="1"/>
  <c r="DY71" i="1"/>
  <c r="DV6" i="1"/>
  <c r="DV7" i="1" s="1"/>
  <c r="EA71" i="1"/>
  <c r="DW71" i="1"/>
  <c r="EE71" i="1"/>
  <c r="DZ71" i="1"/>
  <c r="EC71" i="1"/>
  <c r="DX71" i="1"/>
  <c r="ED71" i="1"/>
  <c r="EB71" i="1"/>
  <c r="EF71" i="1"/>
  <c r="DW6" i="1"/>
  <c r="DX6" i="1"/>
  <c r="DY6" i="1"/>
  <c r="DZ6" i="1"/>
  <c r="EA6" i="1"/>
  <c r="EB6" i="1"/>
  <c r="EC6" i="1"/>
  <c r="ED6" i="1"/>
  <c r="EE6" i="1"/>
  <c r="EF6" i="1"/>
  <c r="EF60" i="1"/>
  <c r="DZ60" i="1"/>
  <c r="DW11" i="1"/>
  <c r="EC60" i="1"/>
  <c r="DX60" i="1"/>
  <c r="ED60" i="1"/>
  <c r="EB60" i="1"/>
  <c r="DV60" i="1"/>
  <c r="EE60" i="1"/>
  <c r="DW60" i="1"/>
  <c r="EA60" i="1"/>
  <c r="DY60" i="1"/>
  <c r="DT7" i="1"/>
  <c r="D24" i="1"/>
  <c r="D26" i="1" s="1"/>
  <c r="D34" i="1" s="1"/>
  <c r="DV74" i="1"/>
  <c r="DT5" i="95" l="1"/>
  <c r="DT270" i="95" s="1"/>
  <c r="DT5" i="96"/>
  <c r="EC320" i="95"/>
  <c r="EC326" i="95"/>
  <c r="EE320" i="95"/>
  <c r="EA324" i="95"/>
  <c r="DX320" i="95"/>
  <c r="DX324" i="95"/>
  <c r="ED320" i="95"/>
  <c r="DW320" i="95"/>
  <c r="DX326" i="95"/>
  <c r="DV320" i="95"/>
  <c r="DZ324" i="95"/>
  <c r="DW324" i="95"/>
  <c r="ED324" i="95"/>
  <c r="EB324" i="95"/>
  <c r="DZ320" i="95"/>
  <c r="EF326" i="95"/>
  <c r="EE326" i="95"/>
  <c r="DW326" i="95"/>
  <c r="EC324" i="95"/>
  <c r="DZ326" i="95"/>
  <c r="EB320" i="95"/>
  <c r="EF324" i="95"/>
  <c r="EA320" i="95"/>
  <c r="ED326" i="95"/>
  <c r="DV326" i="95"/>
  <c r="DY320" i="95"/>
  <c r="EA326" i="95"/>
  <c r="DY326" i="95"/>
  <c r="EE324" i="95"/>
  <c r="EF320" i="95"/>
  <c r="DY324" i="95"/>
  <c r="EB326" i="95"/>
  <c r="DV324" i="95"/>
  <c r="DT269" i="95"/>
  <c r="DY316" i="95"/>
  <c r="DW314" i="95"/>
  <c r="EC291" i="95"/>
  <c r="ED310" i="95"/>
  <c r="DZ291" i="95"/>
  <c r="EB291" i="95"/>
  <c r="EB279" i="95"/>
  <c r="DW285" i="95"/>
  <c r="DW277" i="95"/>
  <c r="EA291" i="95"/>
  <c r="EE316" i="95"/>
  <c r="ED302" i="95"/>
  <c r="EF313" i="95"/>
  <c r="DW312" i="95"/>
  <c r="EB289" i="95"/>
  <c r="ED301" i="95"/>
  <c r="DY302" i="95"/>
  <c r="EC318" i="95"/>
  <c r="EA298" i="95"/>
  <c r="EB280" i="95"/>
  <c r="DW291" i="95"/>
  <c r="DZ284" i="95"/>
  <c r="DV290" i="95"/>
  <c r="DZ278" i="95"/>
  <c r="DX291" i="95"/>
  <c r="DY291" i="95"/>
  <c r="DV289" i="95"/>
  <c r="EB321" i="95"/>
  <c r="DY277" i="95"/>
  <c r="DZ310" i="95"/>
  <c r="DW322" i="95"/>
  <c r="EB298" i="95"/>
  <c r="EC299" i="95"/>
  <c r="DV281" i="95"/>
  <c r="EC286" i="95"/>
  <c r="EC293" i="95"/>
  <c r="EC314" i="95"/>
  <c r="EB286" i="95"/>
  <c r="DZ289" i="95"/>
  <c r="DV299" i="95"/>
  <c r="EC277" i="95"/>
  <c r="EA330" i="95"/>
  <c r="EF322" i="95"/>
  <c r="EB318" i="95"/>
  <c r="DW301" i="95"/>
  <c r="EB311" i="95"/>
  <c r="DZ315" i="95"/>
  <c r="DX284" i="95"/>
  <c r="EA288" i="95"/>
  <c r="DW292" i="95"/>
  <c r="EA290" i="95"/>
  <c r="DZ302" i="95"/>
  <c r="EE314" i="95"/>
  <c r="EA284" i="95"/>
  <c r="EF286" i="95"/>
  <c r="EA277" i="95"/>
  <c r="DV311" i="95"/>
  <c r="DV310" i="95"/>
  <c r="DX321" i="95"/>
  <c r="EA312" i="95"/>
  <c r="DZ299" i="95"/>
  <c r="DV313" i="95"/>
  <c r="EA322" i="95"/>
  <c r="EC292" i="95"/>
  <c r="EB292" i="95"/>
  <c r="ED293" i="95"/>
  <c r="EE317" i="95"/>
  <c r="ED314" i="95"/>
  <c r="DW313" i="95"/>
  <c r="DV283" i="95"/>
  <c r="EF278" i="95"/>
  <c r="EB322" i="95"/>
  <c r="DZ300" i="95"/>
  <c r="EE310" i="95"/>
  <c r="DY318" i="95"/>
  <c r="EC288" i="95"/>
  <c r="DV314" i="95"/>
  <c r="EC312" i="95"/>
  <c r="DZ282" i="95"/>
  <c r="DW298" i="95"/>
  <c r="ED283" i="95"/>
  <c r="EA316" i="95"/>
  <c r="ED311" i="95"/>
  <c r="DZ280" i="95"/>
  <c r="EA300" i="95"/>
  <c r="DY317" i="95"/>
  <c r="EA278" i="95"/>
  <c r="EF290" i="95"/>
  <c r="EE312" i="95"/>
  <c r="EF323" i="95"/>
  <c r="EE313" i="95"/>
  <c r="EE321" i="95"/>
  <c r="EF291" i="95"/>
  <c r="EB330" i="95"/>
  <c r="EE322" i="95"/>
  <c r="ED285" i="95"/>
  <c r="EC281" i="95"/>
  <c r="DV279" i="95"/>
  <c r="EA323" i="95"/>
  <c r="DW310" i="95"/>
  <c r="DZ279" i="95"/>
  <c r="DY314" i="95"/>
  <c r="EF283" i="95"/>
  <c r="DW280" i="95"/>
  <c r="EF288" i="95"/>
  <c r="ED323" i="95"/>
  <c r="ED330" i="95"/>
  <c r="ED300" i="95"/>
  <c r="DV312" i="95"/>
  <c r="DX286" i="95"/>
  <c r="DV298" i="95"/>
  <c r="EC323" i="95"/>
  <c r="DY321" i="95"/>
  <c r="DX280" i="95"/>
  <c r="DW286" i="95"/>
  <c r="EB301" i="95"/>
  <c r="DY286" i="95"/>
  <c r="ED280" i="95"/>
  <c r="DW299" i="95"/>
  <c r="EA313" i="95"/>
  <c r="EC310" i="95"/>
  <c r="DW318" i="95"/>
  <c r="EB300" i="95"/>
  <c r="EC280" i="95"/>
  <c r="EB316" i="95"/>
  <c r="DX287" i="95"/>
  <c r="DV285" i="95"/>
  <c r="ED316" i="95"/>
  <c r="DW315" i="95"/>
  <c r="DX323" i="95"/>
  <c r="EC330" i="95"/>
  <c r="DY283" i="95"/>
  <c r="DZ317" i="95"/>
  <c r="DY279" i="95"/>
  <c r="DW278" i="95"/>
  <c r="EE302" i="95"/>
  <c r="DV321" i="95"/>
  <c r="EF302" i="95"/>
  <c r="DY301" i="95"/>
  <c r="EF300" i="95"/>
  <c r="EB315" i="95"/>
  <c r="DY287" i="95"/>
  <c r="DX290" i="95"/>
  <c r="DY284" i="95"/>
  <c r="DX322" i="95"/>
  <c r="EE299" i="95"/>
  <c r="DV288" i="95"/>
  <c r="DV286" i="95"/>
  <c r="DV278" i="95"/>
  <c r="DX312" i="95"/>
  <c r="EF277" i="95"/>
  <c r="ED318" i="95"/>
  <c r="DX292" i="95"/>
  <c r="EE293" i="95"/>
  <c r="EC298" i="95"/>
  <c r="EA311" i="95"/>
  <c r="DW289" i="95"/>
  <c r="EC301" i="95"/>
  <c r="EE287" i="95"/>
  <c r="DY322" i="95"/>
  <c r="EE290" i="95"/>
  <c r="ED315" i="95"/>
  <c r="EA318" i="95"/>
  <c r="DY278" i="95"/>
  <c r="DW288" i="95"/>
  <c r="EF284" i="95"/>
  <c r="EB287" i="95"/>
  <c r="EB314" i="95"/>
  <c r="EA285" i="95"/>
  <c r="DX289" i="95"/>
  <c r="DY315" i="95"/>
  <c r="EB310" i="95"/>
  <c r="EE280" i="95"/>
  <c r="DZ283" i="95"/>
  <c r="DV284" i="95"/>
  <c r="EC311" i="95"/>
  <c r="DW317" i="95"/>
  <c r="DX278" i="95"/>
  <c r="EE300" i="95"/>
  <c r="DV317" i="95"/>
  <c r="EC302" i="95"/>
  <c r="EE330" i="95"/>
  <c r="EC285" i="95"/>
  <c r="DW300" i="95"/>
  <c r="EE279" i="95"/>
  <c r="EC300" i="95"/>
  <c r="DX315" i="95"/>
  <c r="EE292" i="95"/>
  <c r="DV316" i="95"/>
  <c r="EE301" i="95"/>
  <c r="ED298" i="95"/>
  <c r="EB317" i="95"/>
  <c r="EF289" i="95"/>
  <c r="DZ285" i="95"/>
  <c r="EF299" i="95"/>
  <c r="ED292" i="95"/>
  <c r="DY290" i="95"/>
  <c r="DY285" i="95"/>
  <c r="EA289" i="95"/>
  <c r="EA281" i="95"/>
  <c r="EE311" i="95"/>
  <c r="ED287" i="95"/>
  <c r="DX310" i="95"/>
  <c r="EF285" i="95"/>
  <c r="EF330" i="95"/>
  <c r="EA292" i="95"/>
  <c r="EC283" i="95"/>
  <c r="DV318" i="95"/>
  <c r="DV330" i="95"/>
  <c r="EB313" i="95"/>
  <c r="DW321" i="95"/>
  <c r="ED282" i="95"/>
  <c r="DV322" i="95"/>
  <c r="ED313" i="95"/>
  <c r="EB282" i="95"/>
  <c r="DX311" i="95"/>
  <c r="EF280" i="95"/>
  <c r="DX282" i="95"/>
  <c r="DZ311" i="95"/>
  <c r="EF298" i="95"/>
  <c r="EF316" i="95"/>
  <c r="EE291" i="95"/>
  <c r="DX317" i="95"/>
  <c r="EE289" i="95"/>
  <c r="DV315" i="95"/>
  <c r="DW287" i="95"/>
  <c r="DX301" i="95"/>
  <c r="EB277" i="95"/>
  <c r="ED281" i="95"/>
  <c r="DY298" i="95"/>
  <c r="EA314" i="95"/>
  <c r="EB285" i="95"/>
  <c r="ED279" i="95"/>
  <c r="EF321" i="95"/>
  <c r="DX314" i="95"/>
  <c r="EE278" i="95"/>
  <c r="ED277" i="95"/>
  <c r="EB302" i="95"/>
  <c r="DZ293" i="95"/>
  <c r="EB288" i="95"/>
  <c r="DZ316" i="95"/>
  <c r="EE284" i="95"/>
  <c r="DV292" i="95"/>
  <c r="DW279" i="95"/>
  <c r="DX283" i="95"/>
  <c r="DW293" i="95"/>
  <c r="DW281" i="95"/>
  <c r="EC322" i="95"/>
  <c r="DY312" i="95"/>
  <c r="EE286" i="95"/>
  <c r="DY280" i="95"/>
  <c r="EA283" i="95"/>
  <c r="DZ287" i="95"/>
  <c r="DV277" i="95"/>
  <c r="DY311" i="95"/>
  <c r="EC284" i="95"/>
  <c r="ED321" i="95"/>
  <c r="EC315" i="95"/>
  <c r="ED291" i="95"/>
  <c r="DZ288" i="95"/>
  <c r="DW290" i="95"/>
  <c r="EC290" i="95"/>
  <c r="DY281" i="95"/>
  <c r="EA302" i="95"/>
  <c r="DY293" i="95"/>
  <c r="ED286" i="95"/>
  <c r="DY292" i="95"/>
  <c r="DX298" i="95"/>
  <c r="EF312" i="95"/>
  <c r="EA287" i="95"/>
  <c r="DV301" i="95"/>
  <c r="EF281" i="95"/>
  <c r="EA310" i="95"/>
  <c r="DX288" i="95"/>
  <c r="EA286" i="95"/>
  <c r="ED322" i="95"/>
  <c r="EB299" i="95"/>
  <c r="EF315" i="95"/>
  <c r="EF311" i="95"/>
  <c r="EE298" i="95"/>
  <c r="DW282" i="95"/>
  <c r="EF317" i="95"/>
  <c r="EB290" i="95"/>
  <c r="EF318" i="95"/>
  <c r="DV300" i="95"/>
  <c r="DY299" i="95"/>
  <c r="DZ330" i="95"/>
  <c r="EF293" i="95"/>
  <c r="EF279" i="95"/>
  <c r="EB312" i="95"/>
  <c r="ED299" i="95"/>
  <c r="EA282" i="95"/>
  <c r="DW302" i="95"/>
  <c r="DX293" i="95"/>
  <c r="EF292" i="95"/>
  <c r="EB281" i="95"/>
  <c r="DW284" i="95"/>
  <c r="EE282" i="95"/>
  <c r="DZ290" i="95"/>
  <c r="DX285" i="95"/>
  <c r="EE285" i="95"/>
  <c r="EF287" i="95"/>
  <c r="DZ312" i="95"/>
  <c r="DZ281" i="95"/>
  <c r="DV293" i="95"/>
  <c r="ED317" i="95"/>
  <c r="EF282" i="95"/>
  <c r="DX330" i="95"/>
  <c r="DZ298" i="95"/>
  <c r="EC278" i="95"/>
  <c r="ED288" i="95"/>
  <c r="DZ321" i="95"/>
  <c r="EE323" i="95"/>
  <c r="DY323" i="95"/>
  <c r="EA293" i="95"/>
  <c r="DW316" i="95"/>
  <c r="EE315" i="95"/>
  <c r="DX313" i="95"/>
  <c r="DZ277" i="95"/>
  <c r="EE283" i="95"/>
  <c r="EB323" i="95"/>
  <c r="EC282" i="95"/>
  <c r="EC289" i="95"/>
  <c r="DX279" i="95"/>
  <c r="DX318" i="95"/>
  <c r="DY282" i="95"/>
  <c r="EE277" i="95"/>
  <c r="DZ301" i="95"/>
  <c r="ED284" i="95"/>
  <c r="DX299" i="95"/>
  <c r="EB284" i="95"/>
  <c r="ED278" i="95"/>
  <c r="DX277" i="95"/>
  <c r="ED312" i="95"/>
  <c r="DY300" i="95"/>
  <c r="EF301" i="95"/>
  <c r="EF310" i="95"/>
  <c r="EF314" i="95"/>
  <c r="DZ323" i="95"/>
  <c r="DZ313" i="95"/>
  <c r="DY310" i="95"/>
  <c r="EE288" i="95"/>
  <c r="DZ286" i="95"/>
  <c r="DW311" i="95"/>
  <c r="DX281" i="95"/>
  <c r="DZ318" i="95"/>
  <c r="EB283" i="95"/>
  <c r="EE318" i="95"/>
  <c r="DX302" i="95"/>
  <c r="ED289" i="95"/>
  <c r="DV282" i="95"/>
  <c r="EA280" i="95"/>
  <c r="DV291" i="95"/>
  <c r="DZ292" i="95"/>
  <c r="DY289" i="95"/>
  <c r="DV287" i="95"/>
  <c r="EA317" i="95"/>
  <c r="DY288" i="95"/>
  <c r="DX300" i="95"/>
  <c r="DV323" i="95"/>
  <c r="DZ322" i="95"/>
  <c r="DZ314" i="95"/>
  <c r="EA299" i="95"/>
  <c r="DX316" i="95"/>
  <c r="EC316" i="95"/>
  <c r="DY313" i="95"/>
  <c r="DW323" i="95"/>
  <c r="EC287" i="95"/>
  <c r="EC321" i="95"/>
  <c r="EB293" i="95"/>
  <c r="EA279" i="95"/>
  <c r="EA301" i="95"/>
  <c r="EC279" i="95"/>
  <c r="DW283" i="95"/>
  <c r="DW330" i="95"/>
  <c r="EE281" i="95"/>
  <c r="DV302" i="95"/>
  <c r="EC317" i="95"/>
  <c r="EA315" i="95"/>
  <c r="DY330" i="95"/>
  <c r="EC313" i="95"/>
  <c r="ED290" i="95"/>
  <c r="DV280" i="95"/>
  <c r="EB278" i="95"/>
  <c r="EA321" i="95"/>
  <c r="DV26" i="1"/>
  <c r="DT25" i="1"/>
  <c r="R21" i="58"/>
  <c r="E21" i="67"/>
  <c r="L49" i="69"/>
  <c r="P21" i="66"/>
  <c r="P21" i="64"/>
  <c r="V18" i="58"/>
  <c r="P18" i="69"/>
  <c r="T18" i="66"/>
  <c r="T18" i="64"/>
  <c r="Y18" i="58"/>
  <c r="W18" i="64"/>
  <c r="S18" i="69"/>
  <c r="W18" i="66"/>
  <c r="Q21" i="58"/>
  <c r="O21" i="64"/>
  <c r="D21" i="67"/>
  <c r="K49" i="69"/>
  <c r="O21" i="66"/>
  <c r="T21" i="58"/>
  <c r="K46" i="59" s="1"/>
  <c r="N49" i="69"/>
  <c r="R21" i="66"/>
  <c r="J46" i="59" s="1"/>
  <c r="R21" i="64"/>
  <c r="G21" i="67"/>
  <c r="U18" i="58"/>
  <c r="S18" i="64"/>
  <c r="O18" i="69"/>
  <c r="S18" i="66"/>
  <c r="X18" i="58"/>
  <c r="V18" i="66"/>
  <c r="V18" i="64"/>
  <c r="R18" i="69"/>
  <c r="P21" i="58"/>
  <c r="J49" i="69"/>
  <c r="N21" i="66"/>
  <c r="N21" i="64"/>
  <c r="C21" i="67"/>
  <c r="W18" i="58"/>
  <c r="Q18" i="69"/>
  <c r="U18" i="66"/>
  <c r="U18" i="64"/>
  <c r="S21" i="58"/>
  <c r="F21" i="67"/>
  <c r="M49" i="69"/>
  <c r="Q21" i="66"/>
  <c r="Q21" i="64"/>
  <c r="DV72" i="1"/>
  <c r="DV73" i="1"/>
  <c r="DX74" i="1"/>
  <c r="DW74" i="1"/>
  <c r="DX73" i="1"/>
  <c r="DW73" i="1"/>
  <c r="DY73" i="1"/>
  <c r="DY74" i="1"/>
  <c r="DY72" i="1"/>
  <c r="DX72" i="1"/>
  <c r="DW72" i="1"/>
  <c r="DV24" i="1"/>
  <c r="EF7" i="1"/>
  <c r="EE7" i="1"/>
  <c r="DW7" i="1"/>
  <c r="EC7" i="1"/>
  <c r="EB7" i="1"/>
  <c r="DY7" i="1"/>
  <c r="DZ7" i="1"/>
  <c r="ED7" i="1"/>
  <c r="DX7" i="1"/>
  <c r="EA7" i="1"/>
  <c r="D49" i="1"/>
  <c r="E49" i="1" s="1"/>
  <c r="D53" i="1"/>
  <c r="E53" i="1" s="1"/>
  <c r="D51" i="1"/>
  <c r="E51" i="1" s="1"/>
  <c r="D54" i="1"/>
  <c r="E54" i="1" s="1"/>
  <c r="D52" i="1"/>
  <c r="E52" i="1" s="1"/>
  <c r="D90" i="1"/>
  <c r="E90" i="1"/>
  <c r="U90" i="1"/>
  <c r="AK90" i="1"/>
  <c r="AE90" i="1"/>
  <c r="L90" i="1"/>
  <c r="AF90" i="1"/>
  <c r="F90" i="1"/>
  <c r="V90" i="1"/>
  <c r="AL90" i="1"/>
  <c r="S90" i="1"/>
  <c r="AJ90" i="1"/>
  <c r="M90" i="1"/>
  <c r="AS90" i="1"/>
  <c r="AU90" i="1"/>
  <c r="AD90" i="1"/>
  <c r="G90" i="1"/>
  <c r="AG90" i="1"/>
  <c r="AH90" i="1"/>
  <c r="O90" i="1"/>
  <c r="X90" i="1"/>
  <c r="I90" i="1"/>
  <c r="Y90" i="1"/>
  <c r="AO90" i="1"/>
  <c r="AM90" i="1"/>
  <c r="P90" i="1"/>
  <c r="AN90" i="1"/>
  <c r="J90" i="1"/>
  <c r="Z90" i="1"/>
  <c r="AP90" i="1"/>
  <c r="AA90" i="1"/>
  <c r="AR90" i="1"/>
  <c r="AC90" i="1"/>
  <c r="K90" i="1"/>
  <c r="T90" i="1"/>
  <c r="N90" i="1"/>
  <c r="AT90" i="1"/>
  <c r="AI90" i="1"/>
  <c r="H90" i="1"/>
  <c r="Q90" i="1"/>
  <c r="W90" i="1"/>
  <c r="AB90" i="1"/>
  <c r="R90" i="1"/>
  <c r="AQ90" i="1"/>
  <c r="AR80" i="1"/>
  <c r="AB80" i="1"/>
  <c r="L80" i="1"/>
  <c r="AP80" i="1"/>
  <c r="AK80" i="1"/>
  <c r="U80" i="1"/>
  <c r="E80" i="1"/>
  <c r="AU80" i="1"/>
  <c r="AE80" i="1"/>
  <c r="O80" i="1"/>
  <c r="N80" i="1"/>
  <c r="R80" i="1"/>
  <c r="Y80" i="1"/>
  <c r="V80" i="1"/>
  <c r="AN80" i="1"/>
  <c r="X80" i="1"/>
  <c r="H80" i="1"/>
  <c r="AH80" i="1"/>
  <c r="AG80" i="1"/>
  <c r="Q80" i="1"/>
  <c r="AQ80" i="1"/>
  <c r="AA80" i="1"/>
  <c r="K80" i="1"/>
  <c r="AL80" i="1"/>
  <c r="J80" i="1"/>
  <c r="I80" i="1"/>
  <c r="AI80" i="1"/>
  <c r="AJ80" i="1"/>
  <c r="T80" i="1"/>
  <c r="Z80" i="1"/>
  <c r="AS80" i="1"/>
  <c r="AC80" i="1"/>
  <c r="M80" i="1"/>
  <c r="AM80" i="1"/>
  <c r="W80" i="1"/>
  <c r="G80" i="1"/>
  <c r="AD80" i="1"/>
  <c r="F80" i="1"/>
  <c r="AF80" i="1"/>
  <c r="P80" i="1"/>
  <c r="AT80" i="1"/>
  <c r="AO80" i="1"/>
  <c r="S80" i="1"/>
  <c r="D83" i="1"/>
  <c r="AR83" i="1"/>
  <c r="AB83" i="1"/>
  <c r="L83" i="1"/>
  <c r="AD83" i="1"/>
  <c r="U83" i="1"/>
  <c r="AM83" i="1"/>
  <c r="W83" i="1"/>
  <c r="G83" i="1"/>
  <c r="AP83" i="1"/>
  <c r="J83" i="1"/>
  <c r="AG83" i="1"/>
  <c r="F83" i="1"/>
  <c r="AC83" i="1"/>
  <c r="AA83" i="1"/>
  <c r="I83" i="1"/>
  <c r="AN83" i="1"/>
  <c r="X83" i="1"/>
  <c r="H83" i="1"/>
  <c r="V83" i="1"/>
  <c r="AS83" i="1"/>
  <c r="M83" i="1"/>
  <c r="AI83" i="1"/>
  <c r="S83" i="1"/>
  <c r="AH83" i="1"/>
  <c r="Y83" i="1"/>
  <c r="P83" i="1"/>
  <c r="AL83" i="1"/>
  <c r="K83" i="1"/>
  <c r="R83" i="1"/>
  <c r="AO83" i="1"/>
  <c r="AJ83" i="1"/>
  <c r="T83" i="1"/>
  <c r="AT83" i="1"/>
  <c r="N83" i="1"/>
  <c r="AK83" i="1"/>
  <c r="E83" i="1"/>
  <c r="AU83" i="1"/>
  <c r="AE83" i="1"/>
  <c r="O83" i="1"/>
  <c r="Z83" i="1"/>
  <c r="Q83" i="1"/>
  <c r="AF83" i="1"/>
  <c r="AQ83" i="1"/>
  <c r="D89" i="1"/>
  <c r="F122" i="36" s="1"/>
  <c r="AR89" i="1"/>
  <c r="AT122" i="36" s="1"/>
  <c r="AB89" i="1"/>
  <c r="AD122" i="36" s="1"/>
  <c r="L89" i="1"/>
  <c r="N122" i="36" s="1"/>
  <c r="AP89" i="1"/>
  <c r="AR122" i="36" s="1"/>
  <c r="J89" i="1"/>
  <c r="L122" i="36" s="1"/>
  <c r="Y89" i="1"/>
  <c r="AA122" i="36" s="1"/>
  <c r="AM89" i="1"/>
  <c r="AO122" i="36" s="1"/>
  <c r="W89" i="1"/>
  <c r="Y122" i="36" s="1"/>
  <c r="G89" i="1"/>
  <c r="I122" i="36" s="1"/>
  <c r="AD89" i="1"/>
  <c r="AF122" i="36" s="1"/>
  <c r="AG89" i="1"/>
  <c r="AI122" i="36" s="1"/>
  <c r="AF89" i="1"/>
  <c r="AH122" i="36" s="1"/>
  <c r="R89" i="1"/>
  <c r="T122" i="36" s="1"/>
  <c r="K89" i="1"/>
  <c r="M122" i="36" s="1"/>
  <c r="AL89" i="1"/>
  <c r="AN122" i="36" s="1"/>
  <c r="E89" i="1"/>
  <c r="G122" i="36" s="1"/>
  <c r="AN89" i="1"/>
  <c r="AP122" i="36" s="1"/>
  <c r="X89" i="1"/>
  <c r="Z122" i="36" s="1"/>
  <c r="H89" i="1"/>
  <c r="J122" i="36" s="1"/>
  <c r="AH89" i="1"/>
  <c r="AJ122" i="36" s="1"/>
  <c r="AS89" i="1"/>
  <c r="AU122" i="36" s="1"/>
  <c r="Q89" i="1"/>
  <c r="S122" i="36" s="1"/>
  <c r="AI89" i="1"/>
  <c r="AK122" i="36" s="1"/>
  <c r="S89" i="1"/>
  <c r="U122" i="36" s="1"/>
  <c r="V89" i="1"/>
  <c r="X122" i="36" s="1"/>
  <c r="U89" i="1"/>
  <c r="W122" i="36" s="1"/>
  <c r="P89" i="1"/>
  <c r="R122" i="36" s="1"/>
  <c r="AQ89" i="1"/>
  <c r="AS122" i="36" s="1"/>
  <c r="AJ89" i="1"/>
  <c r="AL122" i="36" s="1"/>
  <c r="T89" i="1"/>
  <c r="V122" i="36" s="1"/>
  <c r="Z89" i="1"/>
  <c r="AB122" i="36" s="1"/>
  <c r="AK89" i="1"/>
  <c r="AM122" i="36" s="1"/>
  <c r="I89" i="1"/>
  <c r="K122" i="36" s="1"/>
  <c r="AU89" i="1"/>
  <c r="AW122" i="36" s="1"/>
  <c r="AE89" i="1"/>
  <c r="AG122" i="36" s="1"/>
  <c r="O89" i="1"/>
  <c r="Q122" i="36" s="1"/>
  <c r="AT89" i="1"/>
  <c r="AV122" i="36" s="1"/>
  <c r="N89" i="1"/>
  <c r="P122" i="36" s="1"/>
  <c r="M89" i="1"/>
  <c r="O122" i="36" s="1"/>
  <c r="AC89" i="1"/>
  <c r="AE122" i="36" s="1"/>
  <c r="AA89" i="1"/>
  <c r="AC122" i="36" s="1"/>
  <c r="F89" i="1"/>
  <c r="H122" i="36" s="1"/>
  <c r="AO89" i="1"/>
  <c r="AQ122" i="36" s="1"/>
  <c r="D80" i="1"/>
  <c r="AO77" i="1"/>
  <c r="Y77" i="1"/>
  <c r="I77" i="1"/>
  <c r="AR77" i="1"/>
  <c r="AB77" i="1"/>
  <c r="L77" i="1"/>
  <c r="AT77" i="1"/>
  <c r="F77" i="1"/>
  <c r="AU77" i="1"/>
  <c r="AE77" i="1"/>
  <c r="O77" i="1"/>
  <c r="AK77" i="1"/>
  <c r="U77" i="1"/>
  <c r="E77" i="1"/>
  <c r="AP77" i="1"/>
  <c r="AN77" i="1"/>
  <c r="X77" i="1"/>
  <c r="H77" i="1"/>
  <c r="AH77" i="1"/>
  <c r="AQ77" i="1"/>
  <c r="AA77" i="1"/>
  <c r="K77" i="1"/>
  <c r="AL77" i="1"/>
  <c r="AG77" i="1"/>
  <c r="Q77" i="1"/>
  <c r="AD77" i="1"/>
  <c r="AJ77" i="1"/>
  <c r="T77" i="1"/>
  <c r="Z77" i="1"/>
  <c r="AM77" i="1"/>
  <c r="W77" i="1"/>
  <c r="G77" i="1"/>
  <c r="V77" i="1"/>
  <c r="AJ82" i="1"/>
  <c r="AD82" i="1"/>
  <c r="M82" i="1"/>
  <c r="AC82" i="1"/>
  <c r="L82" i="1"/>
  <c r="R82" i="1"/>
  <c r="O82" i="1"/>
  <c r="N82" i="1"/>
  <c r="K82" i="1"/>
  <c r="M77" i="1"/>
  <c r="S77" i="1"/>
  <c r="AR82" i="1"/>
  <c r="AI82" i="1"/>
  <c r="I82" i="1"/>
  <c r="AS82" i="1"/>
  <c r="T82" i="1"/>
  <c r="AU82" i="1"/>
  <c r="G82" i="1"/>
  <c r="V82" i="1"/>
  <c r="D82" i="1"/>
  <c r="AB82" i="1"/>
  <c r="AF77" i="1"/>
  <c r="R77" i="1"/>
  <c r="AN82" i="1"/>
  <c r="Y82" i="1"/>
  <c r="E82" i="1"/>
  <c r="AM82" i="1"/>
  <c r="P82" i="1"/>
  <c r="AK82" i="1"/>
  <c r="AQ82" i="1"/>
  <c r="F82" i="1"/>
  <c r="S82" i="1"/>
  <c r="N77" i="1"/>
  <c r="AI77" i="1"/>
  <c r="AS77" i="1"/>
  <c r="P77" i="1"/>
  <c r="AF82" i="1"/>
  <c r="AT82" i="1"/>
  <c r="U82" i="1"/>
  <c r="AH82" i="1"/>
  <c r="H82" i="1"/>
  <c r="Z82" i="1"/>
  <c r="AG82" i="1"/>
  <c r="AP82" i="1"/>
  <c r="AC77" i="1"/>
  <c r="J77" i="1"/>
  <c r="AO82" i="1"/>
  <c r="Q82" i="1"/>
  <c r="X82" i="1"/>
  <c r="W82" i="1"/>
  <c r="AL82" i="1"/>
  <c r="AA82" i="1"/>
  <c r="J82" i="1"/>
  <c r="AE82" i="1"/>
  <c r="D77" i="1"/>
  <c r="AR88" i="1"/>
  <c r="AB88" i="1"/>
  <c r="L88" i="1"/>
  <c r="AT88" i="1"/>
  <c r="N88" i="1"/>
  <c r="AG88" i="1"/>
  <c r="E88" i="1"/>
  <c r="AU88" i="1"/>
  <c r="AE88" i="1"/>
  <c r="O88" i="1"/>
  <c r="R88" i="1"/>
  <c r="AO88" i="1"/>
  <c r="I88" i="1"/>
  <c r="AF88" i="1"/>
  <c r="Z88" i="1"/>
  <c r="AS88" i="1"/>
  <c r="S88" i="1"/>
  <c r="AN88" i="1"/>
  <c r="X88" i="1"/>
  <c r="H88" i="1"/>
  <c r="AL88" i="1"/>
  <c r="F88" i="1"/>
  <c r="Y88" i="1"/>
  <c r="AQ88" i="1"/>
  <c r="AA88" i="1"/>
  <c r="K88" i="1"/>
  <c r="AP88" i="1"/>
  <c r="J88" i="1"/>
  <c r="AK88" i="1"/>
  <c r="P88" i="1"/>
  <c r="M88" i="1"/>
  <c r="AI88" i="1"/>
  <c r="AJ88" i="1"/>
  <c r="T88" i="1"/>
  <c r="D88" i="1"/>
  <c r="AD88" i="1"/>
  <c r="Q88" i="1"/>
  <c r="AM88" i="1"/>
  <c r="W88" i="1"/>
  <c r="G88" i="1"/>
  <c r="AH88" i="1"/>
  <c r="AC88" i="1"/>
  <c r="V88" i="1"/>
  <c r="U88" i="1"/>
  <c r="D43" i="1"/>
  <c r="E43" i="1" s="1"/>
  <c r="D45" i="1"/>
  <c r="E45" i="1" s="1"/>
  <c r="D46" i="1"/>
  <c r="E46" i="1" s="1"/>
  <c r="D42" i="1"/>
  <c r="E42" i="1" s="1"/>
  <c r="D41" i="1"/>
  <c r="D44" i="1"/>
  <c r="E44" i="1" s="1"/>
  <c r="D48" i="1"/>
  <c r="E48" i="1" s="1"/>
  <c r="D50" i="1"/>
  <c r="E50" i="1" s="1"/>
  <c r="D40" i="1"/>
  <c r="E40" i="1" s="1"/>
  <c r="D47" i="1"/>
  <c r="E47" i="1" s="1"/>
  <c r="D39" i="1"/>
  <c r="E24" i="1"/>
  <c r="E26" i="1" s="1"/>
  <c r="E34" i="1" s="1"/>
  <c r="DW25" i="1" l="1"/>
  <c r="EF25" i="1"/>
  <c r="L46" i="59"/>
  <c r="AW89" i="1"/>
  <c r="AY122" i="36" s="1"/>
  <c r="DX89" i="1"/>
  <c r="DY90" i="1"/>
  <c r="DY88" i="1"/>
  <c r="DV88" i="1"/>
  <c r="DV90" i="1"/>
  <c r="DX82" i="1"/>
  <c r="DX90" i="1"/>
  <c r="DX88" i="1"/>
  <c r="DY89" i="1"/>
  <c r="DW89" i="1"/>
  <c r="DV89" i="1"/>
  <c r="DW88" i="1"/>
  <c r="DY77" i="1"/>
  <c r="DY80" i="1"/>
  <c r="DZ72" i="1"/>
  <c r="DZ73" i="1"/>
  <c r="DW90" i="1"/>
  <c r="DW82" i="1"/>
  <c r="DW77" i="1"/>
  <c r="DX83" i="1"/>
  <c r="DY83" i="1"/>
  <c r="DY82" i="1"/>
  <c r="DW83" i="1"/>
  <c r="DV83" i="1"/>
  <c r="DX80" i="1"/>
  <c r="DZ74" i="1"/>
  <c r="DV77" i="1"/>
  <c r="DV82" i="1"/>
  <c r="DX77" i="1"/>
  <c r="DV80" i="1"/>
  <c r="DW80" i="1"/>
  <c r="EB72" i="1"/>
  <c r="EF72" i="1"/>
  <c r="EA73" i="1"/>
  <c r="EA72" i="1"/>
  <c r="EE72" i="1"/>
  <c r="ED72" i="1"/>
  <c r="EC72" i="1"/>
  <c r="EB73" i="1"/>
  <c r="DV52" i="1"/>
  <c r="DV50" i="1"/>
  <c r="DV48" i="1"/>
  <c r="DV47" i="1"/>
  <c r="DV44" i="1"/>
  <c r="DV40" i="1"/>
  <c r="F47" i="1"/>
  <c r="G47" i="1" s="1"/>
  <c r="H47" i="1" s="1"/>
  <c r="I47" i="1" s="1"/>
  <c r="J47" i="1" s="1"/>
  <c r="K47" i="1" s="1"/>
  <c r="L47" i="1" s="1"/>
  <c r="M47" i="1" s="1"/>
  <c r="N47" i="1" s="1"/>
  <c r="O47" i="1" s="1"/>
  <c r="P47" i="1" s="1"/>
  <c r="Q47" i="1" s="1"/>
  <c r="F40" i="1"/>
  <c r="G40" i="1" s="1"/>
  <c r="H40" i="1" s="1"/>
  <c r="I40" i="1" s="1"/>
  <c r="J40" i="1" s="1"/>
  <c r="K40" i="1" s="1"/>
  <c r="L40" i="1" s="1"/>
  <c r="M40" i="1" s="1"/>
  <c r="N40" i="1" s="1"/>
  <c r="O40" i="1" s="1"/>
  <c r="P40" i="1" s="1"/>
  <c r="Q40" i="1" s="1"/>
  <c r="F43" i="1"/>
  <c r="G43" i="1" s="1"/>
  <c r="H43" i="1" s="1"/>
  <c r="I43" i="1" s="1"/>
  <c r="J43" i="1" s="1"/>
  <c r="K43" i="1" s="1"/>
  <c r="L43" i="1" s="1"/>
  <c r="M43" i="1" s="1"/>
  <c r="N43" i="1" s="1"/>
  <c r="O43" i="1" s="1"/>
  <c r="P43" i="1" s="1"/>
  <c r="Q43" i="1" s="1"/>
  <c r="F51" i="1"/>
  <c r="G51" i="1" s="1"/>
  <c r="H51" i="1" s="1"/>
  <c r="I51" i="1" s="1"/>
  <c r="J51" i="1" s="1"/>
  <c r="K51" i="1" s="1"/>
  <c r="L51" i="1" s="1"/>
  <c r="M51" i="1" s="1"/>
  <c r="N51" i="1" s="1"/>
  <c r="O51" i="1" s="1"/>
  <c r="P51" i="1" s="1"/>
  <c r="Q51" i="1" s="1"/>
  <c r="F45" i="1"/>
  <c r="G45" i="1" s="1"/>
  <c r="H45" i="1" s="1"/>
  <c r="I45" i="1" s="1"/>
  <c r="J45" i="1" s="1"/>
  <c r="K45" i="1" s="1"/>
  <c r="L45" i="1" s="1"/>
  <c r="M45" i="1" s="1"/>
  <c r="N45" i="1" s="1"/>
  <c r="O45" i="1" s="1"/>
  <c r="P45" i="1" s="1"/>
  <c r="Q45" i="1" s="1"/>
  <c r="F54" i="1"/>
  <c r="G54" i="1" s="1"/>
  <c r="H54" i="1" s="1"/>
  <c r="I54" i="1" s="1"/>
  <c r="J54" i="1" s="1"/>
  <c r="K54" i="1" s="1"/>
  <c r="L54" i="1" s="1"/>
  <c r="M54" i="1" s="1"/>
  <c r="N54" i="1" s="1"/>
  <c r="O54" i="1" s="1"/>
  <c r="P54" i="1" s="1"/>
  <c r="Q54" i="1" s="1"/>
  <c r="F50" i="1"/>
  <c r="G50" i="1" s="1"/>
  <c r="H50" i="1" s="1"/>
  <c r="I50" i="1" s="1"/>
  <c r="J50" i="1" s="1"/>
  <c r="K50" i="1" s="1"/>
  <c r="L50" i="1" s="1"/>
  <c r="M50" i="1" s="1"/>
  <c r="N50" i="1" s="1"/>
  <c r="O50" i="1" s="1"/>
  <c r="P50" i="1" s="1"/>
  <c r="Q50" i="1" s="1"/>
  <c r="F53" i="1"/>
  <c r="G53" i="1" s="1"/>
  <c r="H53" i="1" s="1"/>
  <c r="I53" i="1" s="1"/>
  <c r="J53" i="1" s="1"/>
  <c r="K53" i="1" s="1"/>
  <c r="L53" i="1" s="1"/>
  <c r="M53" i="1" s="1"/>
  <c r="N53" i="1" s="1"/>
  <c r="O53" i="1" s="1"/>
  <c r="P53" i="1" s="1"/>
  <c r="Q53" i="1" s="1"/>
  <c r="F44" i="1"/>
  <c r="G44" i="1" s="1"/>
  <c r="H44" i="1" s="1"/>
  <c r="I44" i="1" s="1"/>
  <c r="J44" i="1" s="1"/>
  <c r="K44" i="1" s="1"/>
  <c r="L44" i="1" s="1"/>
  <c r="M44" i="1" s="1"/>
  <c r="N44" i="1" s="1"/>
  <c r="O44" i="1" s="1"/>
  <c r="P44" i="1" s="1"/>
  <c r="Q44" i="1" s="1"/>
  <c r="F42" i="1"/>
  <c r="G42" i="1" s="1"/>
  <c r="H42" i="1" s="1"/>
  <c r="I42" i="1" s="1"/>
  <c r="J42" i="1" s="1"/>
  <c r="K42" i="1" s="1"/>
  <c r="L42" i="1" s="1"/>
  <c r="M42" i="1" s="1"/>
  <c r="N42" i="1" s="1"/>
  <c r="O42" i="1" s="1"/>
  <c r="P42" i="1" s="1"/>
  <c r="Q42" i="1" s="1"/>
  <c r="F48" i="1"/>
  <c r="G48" i="1" s="1"/>
  <c r="H48" i="1" s="1"/>
  <c r="I48" i="1" s="1"/>
  <c r="J48" i="1" s="1"/>
  <c r="K48" i="1" s="1"/>
  <c r="L48" i="1" s="1"/>
  <c r="M48" i="1" s="1"/>
  <c r="N48" i="1" s="1"/>
  <c r="O48" i="1" s="1"/>
  <c r="P48" i="1" s="1"/>
  <c r="Q48" i="1" s="1"/>
  <c r="F46" i="1"/>
  <c r="G46" i="1" s="1"/>
  <c r="H46" i="1" s="1"/>
  <c r="I46" i="1" s="1"/>
  <c r="J46" i="1" s="1"/>
  <c r="K46" i="1" s="1"/>
  <c r="L46" i="1" s="1"/>
  <c r="M46" i="1" s="1"/>
  <c r="N46" i="1" s="1"/>
  <c r="O46" i="1" s="1"/>
  <c r="P46" i="1" s="1"/>
  <c r="Q46" i="1" s="1"/>
  <c r="F52" i="1"/>
  <c r="G52" i="1" s="1"/>
  <c r="H52" i="1" s="1"/>
  <c r="I52" i="1" s="1"/>
  <c r="J52" i="1" s="1"/>
  <c r="K52" i="1" s="1"/>
  <c r="L52" i="1" s="1"/>
  <c r="M52" i="1" s="1"/>
  <c r="N52" i="1" s="1"/>
  <c r="O52" i="1" s="1"/>
  <c r="P52" i="1" s="1"/>
  <c r="Q52" i="1" s="1"/>
  <c r="F49" i="1"/>
  <c r="G49" i="1" s="1"/>
  <c r="H49" i="1" s="1"/>
  <c r="I49" i="1" s="1"/>
  <c r="J49" i="1" s="1"/>
  <c r="K49" i="1" s="1"/>
  <c r="L49" i="1" s="1"/>
  <c r="M49" i="1" s="1"/>
  <c r="N49" i="1" s="1"/>
  <c r="O49" i="1" s="1"/>
  <c r="P49" i="1" s="1"/>
  <c r="Q49" i="1" s="1"/>
  <c r="D35" i="1"/>
  <c r="E41" i="1"/>
  <c r="BH90" i="1"/>
  <c r="CD90" i="1"/>
  <c r="BM90" i="1"/>
  <c r="CA90" i="1"/>
  <c r="BF90" i="1"/>
  <c r="BN90" i="1"/>
  <c r="AW90" i="1"/>
  <c r="BO90" i="1"/>
  <c r="BB90" i="1"/>
  <c r="AX90" i="1"/>
  <c r="BT90" i="1"/>
  <c r="BS90" i="1"/>
  <c r="BW90" i="1"/>
  <c r="BC90" i="1"/>
  <c r="BL90" i="1"/>
  <c r="BK90" i="1"/>
  <c r="CB90" i="1"/>
  <c r="BX90" i="1"/>
  <c r="BG90" i="1"/>
  <c r="BU90" i="1"/>
  <c r="AV90" i="1"/>
  <c r="BY90" i="1"/>
  <c r="BP90" i="1"/>
  <c r="AY90" i="1"/>
  <c r="BQ90" i="1"/>
  <c r="BZ90" i="1"/>
  <c r="BI90" i="1"/>
  <c r="BV90" i="1"/>
  <c r="BE90" i="1"/>
  <c r="BD90" i="1"/>
  <c r="CC90" i="1"/>
  <c r="AZ90" i="1"/>
  <c r="BJ90" i="1"/>
  <c r="BR90" i="1"/>
  <c r="BA90" i="1"/>
  <c r="BX83" i="1"/>
  <c r="DK80" i="1"/>
  <c r="CR80" i="1"/>
  <c r="DR80" i="1"/>
  <c r="BE80" i="1"/>
  <c r="BW80" i="1"/>
  <c r="CC80" i="1"/>
  <c r="CZ80" i="1"/>
  <c r="AY80" i="1"/>
  <c r="CD80" i="1"/>
  <c r="BA80" i="1"/>
  <c r="DQ80" i="1"/>
  <c r="BX80" i="1"/>
  <c r="CL80" i="1"/>
  <c r="DH80" i="1"/>
  <c r="CT80" i="1"/>
  <c r="BC80" i="1"/>
  <c r="DO80" i="1"/>
  <c r="BI80" i="1"/>
  <c r="CF80" i="1"/>
  <c r="DA80" i="1"/>
  <c r="CM80" i="1"/>
  <c r="CS80" i="1"/>
  <c r="CP80" i="1"/>
  <c r="BD80" i="1"/>
  <c r="DP80" i="1"/>
  <c r="CU80" i="1"/>
  <c r="CB80" i="1"/>
  <c r="DF80" i="1"/>
  <c r="BK80" i="1"/>
  <c r="BQ80" i="1"/>
  <c r="CN80" i="1"/>
  <c r="DM80" i="1"/>
  <c r="DJ80" i="1"/>
  <c r="BN80" i="1"/>
  <c r="CY80" i="1"/>
  <c r="DE80" i="1"/>
  <c r="BP80" i="1"/>
  <c r="BF80" i="1"/>
  <c r="BJ80" i="1"/>
  <c r="DG80" i="1"/>
  <c r="CK80" i="1"/>
  <c r="BS80" i="1"/>
  <c r="BY80" i="1"/>
  <c r="BB80" i="1"/>
  <c r="CV80" i="1"/>
  <c r="CE80" i="1"/>
  <c r="BZ80" i="1"/>
  <c r="BV80" i="1"/>
  <c r="DC80" i="1"/>
  <c r="AW80" i="1"/>
  <c r="DI80" i="1"/>
  <c r="BT80" i="1"/>
  <c r="CA80" i="1"/>
  <c r="CG80" i="1"/>
  <c r="BR80" i="1"/>
  <c r="DD80" i="1"/>
  <c r="DG83" i="1"/>
  <c r="AX83" i="1"/>
  <c r="BO80" i="1"/>
  <c r="AV80" i="1"/>
  <c r="CI80" i="1"/>
  <c r="CO80" i="1"/>
  <c r="CH80" i="1"/>
  <c r="AZ80" i="1"/>
  <c r="DL80" i="1"/>
  <c r="BL80" i="1"/>
  <c r="CX80" i="1"/>
  <c r="BG80" i="1"/>
  <c r="DS80" i="1"/>
  <c r="BM80" i="1"/>
  <c r="CJ80" i="1"/>
  <c r="DN80" i="1"/>
  <c r="BU80" i="1"/>
  <c r="AX80" i="1"/>
  <c r="CQ80" i="1"/>
  <c r="CW80" i="1"/>
  <c r="DB80" i="1"/>
  <c r="BH80" i="1"/>
  <c r="DT80" i="1"/>
  <c r="DS83" i="1"/>
  <c r="CC83" i="1"/>
  <c r="CP83" i="1"/>
  <c r="CW83" i="1"/>
  <c r="DR83" i="1"/>
  <c r="BP83" i="1"/>
  <c r="DC83" i="1"/>
  <c r="CR83" i="1"/>
  <c r="DM83" i="1"/>
  <c r="DN83" i="1"/>
  <c r="BO83" i="1"/>
  <c r="CJ83" i="1"/>
  <c r="DA83" i="1"/>
  <c r="CB83" i="1"/>
  <c r="BS83" i="1"/>
  <c r="CN83" i="1"/>
  <c r="DF83" i="1"/>
  <c r="CO83" i="1"/>
  <c r="DH83" i="1"/>
  <c r="DI83" i="1"/>
  <c r="DJ83" i="1"/>
  <c r="BK83" i="1"/>
  <c r="CF83" i="1"/>
  <c r="BI83" i="1"/>
  <c r="CE83" i="1"/>
  <c r="BB83" i="1"/>
  <c r="CZ83" i="1"/>
  <c r="CH83" i="1"/>
  <c r="CI83" i="1"/>
  <c r="BA83" i="1"/>
  <c r="BF83" i="1"/>
  <c r="DD83" i="1"/>
  <c r="BL83" i="1"/>
  <c r="BN83" i="1"/>
  <c r="CA83" i="1"/>
  <c r="CV83" i="1"/>
  <c r="BE83" i="1"/>
  <c r="BR83" i="1"/>
  <c r="CU83" i="1"/>
  <c r="BY83" i="1"/>
  <c r="CD83" i="1"/>
  <c r="BD83" i="1"/>
  <c r="DP83" i="1"/>
  <c r="CT83" i="1"/>
  <c r="BM83" i="1"/>
  <c r="BZ83" i="1"/>
  <c r="CY83" i="1"/>
  <c r="CG83" i="1"/>
  <c r="CL83" i="1"/>
  <c r="BH83" i="1"/>
  <c r="DT83" i="1"/>
  <c r="BU83" i="1"/>
  <c r="BW83" i="1"/>
  <c r="AW83" i="1"/>
  <c r="BJ83" i="1"/>
  <c r="CQ83" i="1"/>
  <c r="BQ83" i="1"/>
  <c r="BV83" i="1"/>
  <c r="AZ83" i="1"/>
  <c r="DL83" i="1"/>
  <c r="BG83" i="1"/>
  <c r="CK83" i="1"/>
  <c r="CX83" i="1"/>
  <c r="AY83" i="1"/>
  <c r="DK83" i="1"/>
  <c r="DE83" i="1"/>
  <c r="BT83" i="1"/>
  <c r="CM83" i="1"/>
  <c r="AV83" i="1"/>
  <c r="CS83" i="1"/>
  <c r="DB83" i="1"/>
  <c r="BC83" i="1"/>
  <c r="DO83" i="1"/>
  <c r="DQ83" i="1"/>
  <c r="BX89" i="1"/>
  <c r="BZ122" i="36" s="1"/>
  <c r="AV89" i="1"/>
  <c r="AX122" i="36" s="1"/>
  <c r="CD89" i="1"/>
  <c r="CF122" i="36" s="1"/>
  <c r="CB89" i="1"/>
  <c r="CD122" i="36" s="1"/>
  <c r="BQ89" i="1"/>
  <c r="BS122" i="36" s="1"/>
  <c r="AZ89" i="1"/>
  <c r="BB122" i="36" s="1"/>
  <c r="BO89" i="1"/>
  <c r="BQ122" i="36" s="1"/>
  <c r="BU89" i="1"/>
  <c r="BW122" i="36" s="1"/>
  <c r="BS89" i="1"/>
  <c r="BU122" i="36" s="1"/>
  <c r="BY89" i="1"/>
  <c r="CA122" i="36" s="1"/>
  <c r="BZ89" i="1"/>
  <c r="CB122" i="36" s="1"/>
  <c r="BP89" i="1"/>
  <c r="BR122" i="36" s="1"/>
  <c r="BJ89" i="1"/>
  <c r="BL122" i="36" s="1"/>
  <c r="BA89" i="1"/>
  <c r="BC122" i="36" s="1"/>
  <c r="BR89" i="1"/>
  <c r="BT122" i="36" s="1"/>
  <c r="BK89" i="1"/>
  <c r="BM122" i="36" s="1"/>
  <c r="BV89" i="1"/>
  <c r="BX122" i="36" s="1"/>
  <c r="BE89" i="1"/>
  <c r="BG122" i="36" s="1"/>
  <c r="BB89" i="1"/>
  <c r="BD122" i="36" s="1"/>
  <c r="CC89" i="1"/>
  <c r="CE122" i="36" s="1"/>
  <c r="BD89" i="1"/>
  <c r="BF122" i="36" s="1"/>
  <c r="BI89" i="1"/>
  <c r="BK122" i="36" s="1"/>
  <c r="BM89" i="1"/>
  <c r="BO122" i="36" s="1"/>
  <c r="BN89" i="1"/>
  <c r="BP122" i="36" s="1"/>
  <c r="BH89" i="1"/>
  <c r="BJ122" i="36" s="1"/>
  <c r="BW89" i="1"/>
  <c r="BY122" i="36" s="1"/>
  <c r="AX89" i="1"/>
  <c r="AZ122" i="36" s="1"/>
  <c r="BL89" i="1"/>
  <c r="BN122" i="36" s="1"/>
  <c r="CA89" i="1"/>
  <c r="CC122" i="36" s="1"/>
  <c r="BF89" i="1"/>
  <c r="BH122" i="36" s="1"/>
  <c r="AY89" i="1"/>
  <c r="BA122" i="36" s="1"/>
  <c r="BT89" i="1"/>
  <c r="BV122" i="36" s="1"/>
  <c r="BG89" i="1"/>
  <c r="BI122" i="36" s="1"/>
  <c r="BC89" i="1"/>
  <c r="BE122" i="36" s="1"/>
  <c r="AX77" i="1"/>
  <c r="AZ77" i="1"/>
  <c r="BA77" i="1"/>
  <c r="AZ82" i="1"/>
  <c r="BB77" i="1"/>
  <c r="DA77" i="1"/>
  <c r="BX77" i="1"/>
  <c r="DS77" i="1"/>
  <c r="CL77" i="1"/>
  <c r="DL77" i="1"/>
  <c r="CI77" i="1"/>
  <c r="BU82" i="1"/>
  <c r="CD77" i="1"/>
  <c r="CC77" i="1"/>
  <c r="BR77" i="1"/>
  <c r="DL82" i="1"/>
  <c r="DJ82" i="1"/>
  <c r="CQ82" i="1"/>
  <c r="DG77" i="1"/>
  <c r="DM77" i="1"/>
  <c r="CJ77" i="1"/>
  <c r="BG77" i="1"/>
  <c r="CC82" i="1"/>
  <c r="CE82" i="1"/>
  <c r="BO77" i="1"/>
  <c r="BV82" i="1"/>
  <c r="BJ82" i="1"/>
  <c r="CH82" i="1"/>
  <c r="DF77" i="1"/>
  <c r="CT82" i="1"/>
  <c r="BY82" i="1"/>
  <c r="DP82" i="1"/>
  <c r="CU77" i="1"/>
  <c r="CM82" i="1"/>
  <c r="CL82" i="1"/>
  <c r="CB82" i="1"/>
  <c r="BL82" i="1"/>
  <c r="BO82" i="1"/>
  <c r="BG82" i="1"/>
  <c r="CG82" i="1"/>
  <c r="DE77" i="1"/>
  <c r="CU82" i="1"/>
  <c r="DM82" i="1"/>
  <c r="DB77" i="1"/>
  <c r="DH77" i="1"/>
  <c r="BC82" i="1"/>
  <c r="BQ82" i="1"/>
  <c r="AW82" i="1"/>
  <c r="BT82" i="1"/>
  <c r="BL77" i="1"/>
  <c r="BI82" i="1"/>
  <c r="BD82" i="1"/>
  <c r="BN77" i="1"/>
  <c r="CB77" i="1"/>
  <c r="AV82" i="1"/>
  <c r="DF82" i="1"/>
  <c r="CZ82" i="1"/>
  <c r="BI77" i="1"/>
  <c r="DG82" i="1"/>
  <c r="CY82" i="1"/>
  <c r="CK82" i="1"/>
  <c r="CJ82" i="1"/>
  <c r="CE77" i="1"/>
  <c r="BF82" i="1"/>
  <c r="AX82" i="1"/>
  <c r="CP82" i="1"/>
  <c r="BP82" i="1"/>
  <c r="CY77" i="1"/>
  <c r="DR77" i="1"/>
  <c r="BP77" i="1"/>
  <c r="CS77" i="1"/>
  <c r="BW77" i="1"/>
  <c r="CZ77" i="1"/>
  <c r="BQ77" i="1"/>
  <c r="CX77" i="1"/>
  <c r="BK77" i="1"/>
  <c r="CN77" i="1"/>
  <c r="CP77" i="1"/>
  <c r="BE77" i="1"/>
  <c r="DQ77" i="1"/>
  <c r="CD82" i="1"/>
  <c r="DR82" i="1"/>
  <c r="BW82" i="1"/>
  <c r="DH82" i="1"/>
  <c r="BR82" i="1"/>
  <c r="DB82" i="1"/>
  <c r="CA82" i="1"/>
  <c r="CI82" i="1"/>
  <c r="BZ82" i="1"/>
  <c r="BX82" i="1"/>
  <c r="AY77" i="1"/>
  <c r="BJ77" i="1"/>
  <c r="CN82" i="1"/>
  <c r="DC82" i="1"/>
  <c r="DT82" i="1"/>
  <c r="CX82" i="1"/>
  <c r="BM82" i="1"/>
  <c r="DQ82" i="1"/>
  <c r="DD82" i="1"/>
  <c r="BF77" i="1"/>
  <c r="BY77" i="1"/>
  <c r="BB82" i="1"/>
  <c r="CW82" i="1"/>
  <c r="BS82" i="1"/>
  <c r="DK82" i="1"/>
  <c r="CF82" i="1"/>
  <c r="BV77" i="1"/>
  <c r="BC77" i="1"/>
  <c r="DO77" i="1"/>
  <c r="CF77" i="1"/>
  <c r="BZ77" i="1"/>
  <c r="AW77" i="1"/>
  <c r="DI77" i="1"/>
  <c r="CM77" i="1"/>
  <c r="CH77" i="1"/>
  <c r="BD77" i="1"/>
  <c r="DP77" i="1"/>
  <c r="CG77" i="1"/>
  <c r="CA77" i="1"/>
  <c r="DD77" i="1"/>
  <c r="BU77" i="1"/>
  <c r="DE82" i="1"/>
  <c r="CO77" i="1"/>
  <c r="DS82" i="1"/>
  <c r="DO82" i="1"/>
  <c r="DA82" i="1"/>
  <c r="CR82" i="1"/>
  <c r="DK77" i="1"/>
  <c r="BK82" i="1"/>
  <c r="BN82" i="1"/>
  <c r="BE82" i="1"/>
  <c r="BH82" i="1"/>
  <c r="DJ77" i="1"/>
  <c r="CR77" i="1"/>
  <c r="DN82" i="1"/>
  <c r="AV77" i="1"/>
  <c r="DI82" i="1"/>
  <c r="BA82" i="1"/>
  <c r="CS82" i="1"/>
  <c r="CO82" i="1"/>
  <c r="AY82" i="1"/>
  <c r="CV82" i="1"/>
  <c r="BS77" i="1"/>
  <c r="CV77" i="1"/>
  <c r="DN77" i="1"/>
  <c r="BM77" i="1"/>
  <c r="DC77" i="1"/>
  <c r="BT77" i="1"/>
  <c r="CW77" i="1"/>
  <c r="CQ77" i="1"/>
  <c r="CT77" i="1"/>
  <c r="BH77" i="1"/>
  <c r="DT77" i="1"/>
  <c r="CK77" i="1"/>
  <c r="BC88" i="1"/>
  <c r="BD88" i="1"/>
  <c r="AV88" i="1"/>
  <c r="AW88" i="1"/>
  <c r="AX88" i="1"/>
  <c r="BE88" i="1"/>
  <c r="AZ88" i="1"/>
  <c r="AY88" i="1"/>
  <c r="BA88" i="1"/>
  <c r="BB88" i="1"/>
  <c r="BF88" i="1"/>
  <c r="D55" i="1"/>
  <c r="E39" i="1"/>
  <c r="F24" i="1"/>
  <c r="F26" i="1" l="1"/>
  <c r="D32" i="67"/>
  <c r="E37" i="67"/>
  <c r="C37" i="67"/>
  <c r="E32" i="67"/>
  <c r="D44" i="67"/>
  <c r="D35" i="67"/>
  <c r="C43" i="67"/>
  <c r="C32" i="67"/>
  <c r="D45" i="67"/>
  <c r="E43" i="67"/>
  <c r="C35" i="67"/>
  <c r="D38" i="67"/>
  <c r="C45" i="67"/>
  <c r="E44" i="67"/>
  <c r="D43" i="67"/>
  <c r="C38" i="67"/>
  <c r="E38" i="67"/>
  <c r="E35" i="67"/>
  <c r="C44" i="67"/>
  <c r="D37" i="67"/>
  <c r="E45" i="67"/>
  <c r="N35" i="64"/>
  <c r="N35" i="66"/>
  <c r="N37" i="64"/>
  <c r="N37" i="66"/>
  <c r="P44" i="64"/>
  <c r="P44" i="66"/>
  <c r="O35" i="64"/>
  <c r="O35" i="66"/>
  <c r="N43" i="64"/>
  <c r="N43" i="66"/>
  <c r="O43" i="64"/>
  <c r="O43" i="66"/>
  <c r="O32" i="64"/>
  <c r="O32" i="66"/>
  <c r="P37" i="64"/>
  <c r="P37" i="66"/>
  <c r="N45" i="64"/>
  <c r="N45" i="66"/>
  <c r="O44" i="64"/>
  <c r="O44" i="66"/>
  <c r="N32" i="64"/>
  <c r="N32" i="66"/>
  <c r="O45" i="64"/>
  <c r="O45" i="66"/>
  <c r="P43" i="64"/>
  <c r="P43" i="66"/>
  <c r="O38" i="64"/>
  <c r="O38" i="66"/>
  <c r="P32" i="64"/>
  <c r="P32" i="66"/>
  <c r="N38" i="64"/>
  <c r="N38" i="66"/>
  <c r="P38" i="64"/>
  <c r="P38" i="66"/>
  <c r="P35" i="64"/>
  <c r="P35" i="66"/>
  <c r="N44" i="64"/>
  <c r="N44" i="66"/>
  <c r="O37" i="64"/>
  <c r="O37" i="66"/>
  <c r="P45" i="64"/>
  <c r="P45" i="66"/>
  <c r="Q32" i="58"/>
  <c r="R37" i="58"/>
  <c r="R32" i="58"/>
  <c r="P35" i="58"/>
  <c r="P37" i="58"/>
  <c r="Q38" i="58"/>
  <c r="P45" i="58"/>
  <c r="R44" i="58"/>
  <c r="Q44" i="58"/>
  <c r="Q35" i="58"/>
  <c r="P43" i="58"/>
  <c r="P32" i="58"/>
  <c r="Q45" i="58"/>
  <c r="R43" i="58"/>
  <c r="Q43" i="58"/>
  <c r="P38" i="58"/>
  <c r="R38" i="58"/>
  <c r="R35" i="58"/>
  <c r="P44" i="58"/>
  <c r="Q37" i="58"/>
  <c r="R45" i="58"/>
  <c r="DZ88" i="1"/>
  <c r="DZ77" i="1"/>
  <c r="EB89" i="1"/>
  <c r="DZ83" i="1"/>
  <c r="DZ80" i="1"/>
  <c r="DZ89" i="1"/>
  <c r="DZ90" i="1"/>
  <c r="EA82" i="1"/>
  <c r="EA89" i="1"/>
  <c r="EB90" i="1"/>
  <c r="EA90" i="1"/>
  <c r="EC73" i="1"/>
  <c r="EB77" i="1"/>
  <c r="DZ82" i="1"/>
  <c r="EC82" i="1"/>
  <c r="EC83" i="1"/>
  <c r="EF83" i="1"/>
  <c r="EE83" i="1"/>
  <c r="EF80" i="1"/>
  <c r="EC80" i="1"/>
  <c r="EA74" i="1"/>
  <c r="ED77" i="1"/>
  <c r="EF82" i="1"/>
  <c r="EC77" i="1"/>
  <c r="EB82" i="1"/>
  <c r="EA77" i="1"/>
  <c r="EB80" i="1"/>
  <c r="EA80" i="1"/>
  <c r="EE77" i="1"/>
  <c r="EE82" i="1"/>
  <c r="ED83" i="1"/>
  <c r="EA83" i="1"/>
  <c r="ED80" i="1"/>
  <c r="EF77" i="1"/>
  <c r="ED82" i="1"/>
  <c r="EB83" i="1"/>
  <c r="EE80" i="1"/>
  <c r="EB74" i="1"/>
  <c r="DW42" i="1"/>
  <c r="DW40" i="1"/>
  <c r="DW46" i="1"/>
  <c r="DW53" i="1"/>
  <c r="DW51" i="1"/>
  <c r="DW49" i="1"/>
  <c r="DW54" i="1"/>
  <c r="DW52" i="1"/>
  <c r="DW48" i="1"/>
  <c r="DW44" i="1"/>
  <c r="DW50" i="1"/>
  <c r="DW45" i="1"/>
  <c r="DW43" i="1"/>
  <c r="DW47" i="1"/>
  <c r="DV51" i="1"/>
  <c r="DV54" i="1"/>
  <c r="DV53" i="1"/>
  <c r="DV46" i="1"/>
  <c r="DV43" i="1"/>
  <c r="DV49" i="1"/>
  <c r="DV45" i="1"/>
  <c r="DV42" i="1"/>
  <c r="R49" i="1"/>
  <c r="S49" i="1" s="1"/>
  <c r="T49" i="1" s="1"/>
  <c r="U49" i="1" s="1"/>
  <c r="V49" i="1" s="1"/>
  <c r="W49" i="1" s="1"/>
  <c r="X49" i="1" s="1"/>
  <c r="Y49" i="1" s="1"/>
  <c r="Z49" i="1" s="1"/>
  <c r="AA49" i="1" s="1"/>
  <c r="AB49" i="1" s="1"/>
  <c r="AC49" i="1" s="1"/>
  <c r="R46" i="1"/>
  <c r="S46" i="1" s="1"/>
  <c r="T46" i="1" s="1"/>
  <c r="U46" i="1" s="1"/>
  <c r="V46" i="1" s="1"/>
  <c r="W46" i="1" s="1"/>
  <c r="X46" i="1" s="1"/>
  <c r="Y46" i="1" s="1"/>
  <c r="Z46" i="1" s="1"/>
  <c r="AA46" i="1" s="1"/>
  <c r="AB46" i="1" s="1"/>
  <c r="AC46" i="1" s="1"/>
  <c r="R42" i="1"/>
  <c r="S42" i="1" s="1"/>
  <c r="T42" i="1" s="1"/>
  <c r="U42" i="1" s="1"/>
  <c r="V42" i="1" s="1"/>
  <c r="W42" i="1" s="1"/>
  <c r="X42" i="1" s="1"/>
  <c r="Y42" i="1" s="1"/>
  <c r="Z42" i="1" s="1"/>
  <c r="AA42" i="1" s="1"/>
  <c r="AB42" i="1" s="1"/>
  <c r="AC42" i="1" s="1"/>
  <c r="R53" i="1"/>
  <c r="S53" i="1" s="1"/>
  <c r="T53" i="1" s="1"/>
  <c r="U53" i="1" s="1"/>
  <c r="V53" i="1" s="1"/>
  <c r="W53" i="1" s="1"/>
  <c r="X53" i="1" s="1"/>
  <c r="Y53" i="1" s="1"/>
  <c r="Z53" i="1" s="1"/>
  <c r="AA53" i="1" s="1"/>
  <c r="AB53" i="1" s="1"/>
  <c r="AC53" i="1" s="1"/>
  <c r="R54" i="1"/>
  <c r="S54" i="1" s="1"/>
  <c r="T54" i="1" s="1"/>
  <c r="U54" i="1" s="1"/>
  <c r="V54" i="1" s="1"/>
  <c r="W54" i="1" s="1"/>
  <c r="X54" i="1" s="1"/>
  <c r="Y54" i="1" s="1"/>
  <c r="Z54" i="1" s="1"/>
  <c r="AA54" i="1" s="1"/>
  <c r="AB54" i="1" s="1"/>
  <c r="AC54" i="1" s="1"/>
  <c r="R51" i="1"/>
  <c r="S51" i="1" s="1"/>
  <c r="T51" i="1" s="1"/>
  <c r="U51" i="1" s="1"/>
  <c r="V51" i="1" s="1"/>
  <c r="W51" i="1" s="1"/>
  <c r="X51" i="1" s="1"/>
  <c r="Y51" i="1" s="1"/>
  <c r="Z51" i="1" s="1"/>
  <c r="AA51" i="1" s="1"/>
  <c r="AB51" i="1" s="1"/>
  <c r="AC51" i="1" s="1"/>
  <c r="R40" i="1"/>
  <c r="S40" i="1" s="1"/>
  <c r="T40" i="1" s="1"/>
  <c r="U40" i="1" s="1"/>
  <c r="V40" i="1" s="1"/>
  <c r="W40" i="1" s="1"/>
  <c r="X40" i="1" s="1"/>
  <c r="Y40" i="1" s="1"/>
  <c r="Z40" i="1" s="1"/>
  <c r="AA40" i="1" s="1"/>
  <c r="AB40" i="1" s="1"/>
  <c r="AC40" i="1" s="1"/>
  <c r="R52" i="1"/>
  <c r="S52" i="1" s="1"/>
  <c r="T52" i="1" s="1"/>
  <c r="U52" i="1" s="1"/>
  <c r="V52" i="1" s="1"/>
  <c r="W52" i="1" s="1"/>
  <c r="X52" i="1" s="1"/>
  <c r="Y52" i="1" s="1"/>
  <c r="Z52" i="1" s="1"/>
  <c r="AA52" i="1" s="1"/>
  <c r="AB52" i="1" s="1"/>
  <c r="AC52" i="1" s="1"/>
  <c r="R48" i="1"/>
  <c r="S48" i="1" s="1"/>
  <c r="T48" i="1" s="1"/>
  <c r="U48" i="1" s="1"/>
  <c r="V48" i="1" s="1"/>
  <c r="W48" i="1" s="1"/>
  <c r="X48" i="1" s="1"/>
  <c r="Y48" i="1" s="1"/>
  <c r="Z48" i="1" s="1"/>
  <c r="AA48" i="1" s="1"/>
  <c r="AB48" i="1" s="1"/>
  <c r="AC48" i="1" s="1"/>
  <c r="R44" i="1"/>
  <c r="S44" i="1" s="1"/>
  <c r="T44" i="1" s="1"/>
  <c r="U44" i="1" s="1"/>
  <c r="V44" i="1" s="1"/>
  <c r="W44" i="1" s="1"/>
  <c r="X44" i="1" s="1"/>
  <c r="Y44" i="1" s="1"/>
  <c r="Z44" i="1" s="1"/>
  <c r="AA44" i="1" s="1"/>
  <c r="AB44" i="1" s="1"/>
  <c r="AC44" i="1" s="1"/>
  <c r="R50" i="1"/>
  <c r="S50" i="1" s="1"/>
  <c r="T50" i="1" s="1"/>
  <c r="U50" i="1" s="1"/>
  <c r="V50" i="1" s="1"/>
  <c r="W50" i="1" s="1"/>
  <c r="X50" i="1" s="1"/>
  <c r="Y50" i="1" s="1"/>
  <c r="Z50" i="1" s="1"/>
  <c r="AA50" i="1" s="1"/>
  <c r="AB50" i="1" s="1"/>
  <c r="AC50" i="1" s="1"/>
  <c r="R45" i="1"/>
  <c r="S45" i="1" s="1"/>
  <c r="T45" i="1" s="1"/>
  <c r="U45" i="1" s="1"/>
  <c r="V45" i="1" s="1"/>
  <c r="W45" i="1" s="1"/>
  <c r="X45" i="1" s="1"/>
  <c r="Y45" i="1" s="1"/>
  <c r="Z45" i="1" s="1"/>
  <c r="AA45" i="1" s="1"/>
  <c r="AB45" i="1" s="1"/>
  <c r="AC45" i="1" s="1"/>
  <c r="R43" i="1"/>
  <c r="S43" i="1" s="1"/>
  <c r="T43" i="1" s="1"/>
  <c r="U43" i="1" s="1"/>
  <c r="V43" i="1" s="1"/>
  <c r="W43" i="1" s="1"/>
  <c r="X43" i="1" s="1"/>
  <c r="Y43" i="1" s="1"/>
  <c r="Z43" i="1" s="1"/>
  <c r="AA43" i="1" s="1"/>
  <c r="AB43" i="1" s="1"/>
  <c r="AC43" i="1" s="1"/>
  <c r="R47" i="1"/>
  <c r="S47" i="1" s="1"/>
  <c r="T47" i="1" s="1"/>
  <c r="U47" i="1" s="1"/>
  <c r="V47" i="1" s="1"/>
  <c r="W47" i="1" s="1"/>
  <c r="X47" i="1" s="1"/>
  <c r="Y47" i="1" s="1"/>
  <c r="Z47" i="1" s="1"/>
  <c r="AA47" i="1" s="1"/>
  <c r="AB47" i="1" s="1"/>
  <c r="AC47" i="1" s="1"/>
  <c r="D36" i="1"/>
  <c r="E35" i="1"/>
  <c r="F41" i="1"/>
  <c r="CN90" i="1"/>
  <c r="CP90" i="1"/>
  <c r="CO90" i="1"/>
  <c r="CG90" i="1"/>
  <c r="CE90" i="1"/>
  <c r="CI90" i="1"/>
  <c r="CL90" i="1"/>
  <c r="CK90" i="1"/>
  <c r="CM90" i="1"/>
  <c r="CJ90" i="1"/>
  <c r="CH90" i="1"/>
  <c r="CF90" i="1"/>
  <c r="CF89" i="1"/>
  <c r="CH122" i="36" s="1"/>
  <c r="CL89" i="1"/>
  <c r="CN122" i="36" s="1"/>
  <c r="CO89" i="1"/>
  <c r="CQ122" i="36" s="1"/>
  <c r="CK89" i="1"/>
  <c r="CM122" i="36" s="1"/>
  <c r="CM89" i="1"/>
  <c r="CO122" i="36" s="1"/>
  <c r="CH89" i="1"/>
  <c r="CJ122" i="36" s="1"/>
  <c r="CI89" i="1"/>
  <c r="CK122" i="36" s="1"/>
  <c r="CE89" i="1"/>
  <c r="CG122" i="36" s="1"/>
  <c r="CJ89" i="1"/>
  <c r="CL122" i="36" s="1"/>
  <c r="CN89" i="1"/>
  <c r="CP122" i="36" s="1"/>
  <c r="CP89" i="1"/>
  <c r="CR122" i="36" s="1"/>
  <c r="CG89" i="1"/>
  <c r="CI122" i="36" s="1"/>
  <c r="BX88" i="1"/>
  <c r="BY88" i="1"/>
  <c r="BQ88" i="1"/>
  <c r="CC88" i="1"/>
  <c r="BL88" i="1"/>
  <c r="BM88" i="1"/>
  <c r="CB88" i="1"/>
  <c r="BI88" i="1"/>
  <c r="BO88" i="1"/>
  <c r="BW88" i="1"/>
  <c r="CD88" i="1"/>
  <c r="BU88" i="1"/>
  <c r="BN88" i="1"/>
  <c r="BR88" i="1"/>
  <c r="BT88" i="1"/>
  <c r="CF88" i="1"/>
  <c r="CE88" i="1"/>
  <c r="BP88" i="1"/>
  <c r="BJ88" i="1"/>
  <c r="BG88" i="1"/>
  <c r="BH88" i="1"/>
  <c r="BZ88" i="1"/>
  <c r="BS88" i="1"/>
  <c r="BK88" i="1"/>
  <c r="CA88" i="1"/>
  <c r="BV88" i="1"/>
  <c r="G24" i="1"/>
  <c r="F39" i="1"/>
  <c r="E55" i="1"/>
  <c r="G26" i="1" l="1"/>
  <c r="G34" i="1" s="1"/>
  <c r="F34" i="1"/>
  <c r="F35" i="1" s="1"/>
  <c r="G44" i="67"/>
  <c r="I44" i="67" s="1"/>
  <c r="F45" i="67"/>
  <c r="G32" i="67"/>
  <c r="I32" i="67" s="1"/>
  <c r="F44" i="67"/>
  <c r="F35" i="67"/>
  <c r="F43" i="67"/>
  <c r="G45" i="67"/>
  <c r="I45" i="67" s="1"/>
  <c r="F37" i="67"/>
  <c r="F32" i="67"/>
  <c r="G38" i="67"/>
  <c r="I38" i="67" s="1"/>
  <c r="G35" i="67"/>
  <c r="I35" i="67" s="1"/>
  <c r="G37" i="67"/>
  <c r="I37" i="67" s="1"/>
  <c r="F38" i="67"/>
  <c r="U32" i="64"/>
  <c r="U32" i="66"/>
  <c r="S29" i="64"/>
  <c r="S29" i="66"/>
  <c r="S35" i="64"/>
  <c r="S35" i="66"/>
  <c r="R38" i="64"/>
  <c r="R38" i="66"/>
  <c r="J63" i="59" s="1"/>
  <c r="R35" i="64"/>
  <c r="R35" i="66"/>
  <c r="J60" i="59" s="1"/>
  <c r="T29" i="64"/>
  <c r="T29" i="66"/>
  <c r="T32" i="64"/>
  <c r="T32" i="66"/>
  <c r="T35" i="64"/>
  <c r="T35" i="66"/>
  <c r="S42" i="64"/>
  <c r="S42" i="66"/>
  <c r="R37" i="64"/>
  <c r="R37" i="66"/>
  <c r="J62" i="59" s="1"/>
  <c r="Q38" i="64"/>
  <c r="Q38" i="66"/>
  <c r="V32" i="64"/>
  <c r="V32" i="66"/>
  <c r="S34" i="64"/>
  <c r="S34" i="66"/>
  <c r="W35" i="64"/>
  <c r="W35" i="66"/>
  <c r="Q35" i="64"/>
  <c r="Q35" i="66"/>
  <c r="U34" i="64"/>
  <c r="U34" i="66"/>
  <c r="U35" i="64"/>
  <c r="U35" i="66"/>
  <c r="S32" i="64"/>
  <c r="S32" i="66"/>
  <c r="W34" i="64"/>
  <c r="W34" i="66"/>
  <c r="W32" i="64"/>
  <c r="W32" i="66"/>
  <c r="T34" i="64"/>
  <c r="T34" i="66"/>
  <c r="R45" i="64"/>
  <c r="R45" i="66"/>
  <c r="J70" i="59" s="1"/>
  <c r="R44" i="64"/>
  <c r="R44" i="66"/>
  <c r="J69" i="59" s="1"/>
  <c r="Q45" i="64"/>
  <c r="Q45" i="66"/>
  <c r="S41" i="64"/>
  <c r="S41" i="66"/>
  <c r="V29" i="64"/>
  <c r="V29" i="66"/>
  <c r="Q43" i="64"/>
  <c r="Q43" i="66"/>
  <c r="W29" i="64"/>
  <c r="W29" i="66"/>
  <c r="V34" i="64"/>
  <c r="V34" i="66"/>
  <c r="R32" i="64"/>
  <c r="R32" i="66"/>
  <c r="J57" i="59" s="1"/>
  <c r="U29" i="64"/>
  <c r="U29" i="66"/>
  <c r="V35" i="64"/>
  <c r="V35" i="66"/>
  <c r="Q37" i="64"/>
  <c r="Q37" i="66"/>
  <c r="Q44" i="64"/>
  <c r="Q44" i="66"/>
  <c r="Q32" i="64"/>
  <c r="Q32" i="66"/>
  <c r="Y29" i="58"/>
  <c r="W29" i="58"/>
  <c r="S37" i="58"/>
  <c r="S44" i="58"/>
  <c r="X32" i="58"/>
  <c r="W32" i="58"/>
  <c r="X29" i="58"/>
  <c r="U34" i="58"/>
  <c r="Y35" i="58"/>
  <c r="U29" i="58"/>
  <c r="S35" i="58"/>
  <c r="S43" i="58"/>
  <c r="X34" i="58"/>
  <c r="X35" i="58"/>
  <c r="U35" i="58"/>
  <c r="T38" i="58"/>
  <c r="K63" i="59" s="1"/>
  <c r="T35" i="58"/>
  <c r="K60" i="59" s="1"/>
  <c r="V29" i="58"/>
  <c r="V32" i="58"/>
  <c r="V35" i="58"/>
  <c r="U42" i="58"/>
  <c r="T37" i="58"/>
  <c r="K62" i="59" s="1"/>
  <c r="S38" i="58"/>
  <c r="T32" i="58"/>
  <c r="K57" i="59" s="1"/>
  <c r="S32" i="58"/>
  <c r="W34" i="58"/>
  <c r="W35" i="58"/>
  <c r="U32" i="58"/>
  <c r="Y34" i="58"/>
  <c r="Y32" i="58"/>
  <c r="V34" i="58"/>
  <c r="T45" i="58"/>
  <c r="K70" i="59" s="1"/>
  <c r="T44" i="58"/>
  <c r="K69" i="59" s="1"/>
  <c r="S45" i="58"/>
  <c r="U41" i="58"/>
  <c r="D57" i="1"/>
  <c r="EC90" i="1"/>
  <c r="EA88" i="1"/>
  <c r="EC89" i="1"/>
  <c r="EB88" i="1"/>
  <c r="ED73" i="1"/>
  <c r="EC74" i="1"/>
  <c r="EE74" i="1"/>
  <c r="ED74" i="1"/>
  <c r="EE73" i="1"/>
  <c r="EF74" i="1"/>
  <c r="EF73" i="1"/>
  <c r="DX46" i="1"/>
  <c r="DX53" i="1"/>
  <c r="DX51" i="1"/>
  <c r="DX40" i="1"/>
  <c r="DX54" i="1"/>
  <c r="DX42" i="1"/>
  <c r="DX49" i="1"/>
  <c r="AD43" i="1"/>
  <c r="AE43" i="1" s="1"/>
  <c r="AF43" i="1" s="1"/>
  <c r="AG43" i="1" s="1"/>
  <c r="AH43" i="1" s="1"/>
  <c r="AI43" i="1" s="1"/>
  <c r="AJ43" i="1" s="1"/>
  <c r="AK43" i="1" s="1"/>
  <c r="AL43" i="1" s="1"/>
  <c r="AM43" i="1" s="1"/>
  <c r="AN43" i="1" s="1"/>
  <c r="AO43" i="1" s="1"/>
  <c r="AD48" i="1"/>
  <c r="AE48" i="1" s="1"/>
  <c r="AF48" i="1" s="1"/>
  <c r="AG48" i="1" s="1"/>
  <c r="AH48" i="1" s="1"/>
  <c r="AI48" i="1" s="1"/>
  <c r="AJ48" i="1" s="1"/>
  <c r="AK48" i="1" s="1"/>
  <c r="AL48" i="1" s="1"/>
  <c r="AM48" i="1" s="1"/>
  <c r="AN48" i="1" s="1"/>
  <c r="AO48" i="1" s="1"/>
  <c r="DX47" i="1"/>
  <c r="DX45" i="1"/>
  <c r="DX44" i="1"/>
  <c r="DX52" i="1"/>
  <c r="AD51" i="1"/>
  <c r="AE51" i="1" s="1"/>
  <c r="AF51" i="1" s="1"/>
  <c r="AG51" i="1" s="1"/>
  <c r="AH51" i="1" s="1"/>
  <c r="AI51" i="1" s="1"/>
  <c r="AJ51" i="1" s="1"/>
  <c r="AK51" i="1" s="1"/>
  <c r="AL51" i="1" s="1"/>
  <c r="AM51" i="1" s="1"/>
  <c r="AN51" i="1" s="1"/>
  <c r="AO51" i="1" s="1"/>
  <c r="AD53" i="1"/>
  <c r="AE53" i="1" s="1"/>
  <c r="AF53" i="1" s="1"/>
  <c r="AG53" i="1" s="1"/>
  <c r="AH53" i="1" s="1"/>
  <c r="AI53" i="1" s="1"/>
  <c r="AJ53" i="1" s="1"/>
  <c r="AK53" i="1" s="1"/>
  <c r="AL53" i="1" s="1"/>
  <c r="AM53" i="1" s="1"/>
  <c r="AN53" i="1" s="1"/>
  <c r="AO53" i="1" s="1"/>
  <c r="AD46" i="1"/>
  <c r="AE46" i="1" s="1"/>
  <c r="AF46" i="1" s="1"/>
  <c r="AG46" i="1" s="1"/>
  <c r="AH46" i="1" s="1"/>
  <c r="AI46" i="1" s="1"/>
  <c r="AJ46" i="1" s="1"/>
  <c r="AK46" i="1" s="1"/>
  <c r="AL46" i="1" s="1"/>
  <c r="AM46" i="1" s="1"/>
  <c r="AN46" i="1" s="1"/>
  <c r="AO46" i="1" s="1"/>
  <c r="AD47" i="1"/>
  <c r="AE47" i="1" s="1"/>
  <c r="AF47" i="1" s="1"/>
  <c r="AG47" i="1" s="1"/>
  <c r="AH47" i="1" s="1"/>
  <c r="AI47" i="1" s="1"/>
  <c r="AJ47" i="1" s="1"/>
  <c r="AK47" i="1" s="1"/>
  <c r="AL47" i="1" s="1"/>
  <c r="AM47" i="1" s="1"/>
  <c r="AN47" i="1" s="1"/>
  <c r="AO47" i="1" s="1"/>
  <c r="AD45" i="1"/>
  <c r="AE45" i="1" s="1"/>
  <c r="AF45" i="1" s="1"/>
  <c r="AG45" i="1" s="1"/>
  <c r="AH45" i="1" s="1"/>
  <c r="AI45" i="1" s="1"/>
  <c r="AJ45" i="1" s="1"/>
  <c r="AK45" i="1" s="1"/>
  <c r="AL45" i="1" s="1"/>
  <c r="AM45" i="1" s="1"/>
  <c r="AN45" i="1" s="1"/>
  <c r="AO45" i="1" s="1"/>
  <c r="AD44" i="1"/>
  <c r="AE44" i="1" s="1"/>
  <c r="AF44" i="1" s="1"/>
  <c r="AG44" i="1" s="1"/>
  <c r="AH44" i="1" s="1"/>
  <c r="AI44" i="1" s="1"/>
  <c r="AJ44" i="1" s="1"/>
  <c r="AK44" i="1" s="1"/>
  <c r="AL44" i="1" s="1"/>
  <c r="AM44" i="1" s="1"/>
  <c r="AN44" i="1" s="1"/>
  <c r="AO44" i="1" s="1"/>
  <c r="AD52" i="1"/>
  <c r="AE52" i="1" s="1"/>
  <c r="AF52" i="1" s="1"/>
  <c r="AG52" i="1" s="1"/>
  <c r="AH52" i="1" s="1"/>
  <c r="AI52" i="1" s="1"/>
  <c r="AJ52" i="1" s="1"/>
  <c r="AK52" i="1" s="1"/>
  <c r="AL52" i="1" s="1"/>
  <c r="AM52" i="1" s="1"/>
  <c r="AN52" i="1" s="1"/>
  <c r="AO52" i="1" s="1"/>
  <c r="AD50" i="1"/>
  <c r="AE50" i="1" s="1"/>
  <c r="AF50" i="1" s="1"/>
  <c r="AG50" i="1" s="1"/>
  <c r="AH50" i="1" s="1"/>
  <c r="AI50" i="1" s="1"/>
  <c r="AJ50" i="1" s="1"/>
  <c r="AK50" i="1" s="1"/>
  <c r="AL50" i="1" s="1"/>
  <c r="AM50" i="1" s="1"/>
  <c r="AN50" i="1" s="1"/>
  <c r="AO50" i="1" s="1"/>
  <c r="DX43" i="1"/>
  <c r="DX50" i="1"/>
  <c r="DX48" i="1"/>
  <c r="AD40" i="1"/>
  <c r="AE40" i="1" s="1"/>
  <c r="AF40" i="1" s="1"/>
  <c r="AG40" i="1" s="1"/>
  <c r="AH40" i="1" s="1"/>
  <c r="AI40" i="1" s="1"/>
  <c r="AJ40" i="1" s="1"/>
  <c r="AK40" i="1" s="1"/>
  <c r="AL40" i="1" s="1"/>
  <c r="AM40" i="1" s="1"/>
  <c r="AN40" i="1" s="1"/>
  <c r="AO40" i="1" s="1"/>
  <c r="AD54" i="1"/>
  <c r="AE54" i="1" s="1"/>
  <c r="AF54" i="1" s="1"/>
  <c r="AG54" i="1" s="1"/>
  <c r="AH54" i="1" s="1"/>
  <c r="AI54" i="1" s="1"/>
  <c r="AJ54" i="1" s="1"/>
  <c r="AK54" i="1" s="1"/>
  <c r="AL54" i="1" s="1"/>
  <c r="AM54" i="1" s="1"/>
  <c r="AN54" i="1" s="1"/>
  <c r="AO54" i="1" s="1"/>
  <c r="AD42" i="1"/>
  <c r="AE42" i="1" s="1"/>
  <c r="AF42" i="1" s="1"/>
  <c r="AG42" i="1" s="1"/>
  <c r="AH42" i="1" s="1"/>
  <c r="AI42" i="1" s="1"/>
  <c r="AJ42" i="1" s="1"/>
  <c r="AK42" i="1" s="1"/>
  <c r="AL42" i="1" s="1"/>
  <c r="AM42" i="1" s="1"/>
  <c r="AN42" i="1" s="1"/>
  <c r="AO42" i="1" s="1"/>
  <c r="AD49" i="1"/>
  <c r="AE49" i="1" s="1"/>
  <c r="AF49" i="1" s="1"/>
  <c r="AG49" i="1" s="1"/>
  <c r="AH49" i="1" s="1"/>
  <c r="AI49" i="1" s="1"/>
  <c r="AJ49" i="1" s="1"/>
  <c r="AK49" i="1" s="1"/>
  <c r="AL49" i="1" s="1"/>
  <c r="AM49" i="1" s="1"/>
  <c r="AN49" i="1" s="1"/>
  <c r="AO49" i="1" s="1"/>
  <c r="E36" i="1"/>
  <c r="G41" i="1"/>
  <c r="CZ90" i="1"/>
  <c r="DT90" i="1"/>
  <c r="CW90" i="1"/>
  <c r="CT90" i="1"/>
  <c r="DI90" i="1"/>
  <c r="DR90" i="1"/>
  <c r="CV90" i="1"/>
  <c r="CU90" i="1"/>
  <c r="DJ90" i="1"/>
  <c r="DD90" i="1"/>
  <c r="DP90" i="1"/>
  <c r="DS90" i="1"/>
  <c r="CS90" i="1"/>
  <c r="DA90" i="1"/>
  <c r="DK90" i="1"/>
  <c r="DO90" i="1"/>
  <c r="DH90" i="1"/>
  <c r="CY90" i="1"/>
  <c r="DE90" i="1"/>
  <c r="DQ90" i="1"/>
  <c r="CR90" i="1"/>
  <c r="DL90" i="1"/>
  <c r="CQ90" i="1"/>
  <c r="DM90" i="1"/>
  <c r="DN90" i="1"/>
  <c r="CX90" i="1"/>
  <c r="DC90" i="1"/>
  <c r="DF90" i="1"/>
  <c r="DG90" i="1"/>
  <c r="DB90" i="1"/>
  <c r="CR89" i="1"/>
  <c r="CT122" i="36" s="1"/>
  <c r="DT89" i="1"/>
  <c r="DV122" i="36" s="1"/>
  <c r="CV89" i="1"/>
  <c r="CX122" i="36" s="1"/>
  <c r="DC89" i="1"/>
  <c r="DE122" i="36" s="1"/>
  <c r="CQ89" i="1"/>
  <c r="CS122" i="36" s="1"/>
  <c r="DR89" i="1"/>
  <c r="DT122" i="36" s="1"/>
  <c r="DM89" i="1"/>
  <c r="DO122" i="36" s="1"/>
  <c r="DB89" i="1"/>
  <c r="DD122" i="36" s="1"/>
  <c r="DH89" i="1"/>
  <c r="DJ122" i="36" s="1"/>
  <c r="DK89" i="1"/>
  <c r="DM122" i="36" s="1"/>
  <c r="DJ89" i="1"/>
  <c r="DL122" i="36" s="1"/>
  <c r="DE89" i="1"/>
  <c r="DG122" i="36" s="1"/>
  <c r="CU89" i="1"/>
  <c r="CW122" i="36" s="1"/>
  <c r="DA89" i="1"/>
  <c r="DC122" i="36" s="1"/>
  <c r="DG89" i="1"/>
  <c r="DI122" i="36" s="1"/>
  <c r="DF89" i="1"/>
  <c r="DH122" i="36" s="1"/>
  <c r="DQ89" i="1"/>
  <c r="DS122" i="36" s="1"/>
  <c r="DL89" i="1"/>
  <c r="DN122" i="36" s="1"/>
  <c r="DI89" i="1"/>
  <c r="DK122" i="36" s="1"/>
  <c r="DP89" i="1"/>
  <c r="DR122" i="36" s="1"/>
  <c r="DS89" i="1"/>
  <c r="DU122" i="36" s="1"/>
  <c r="CW89" i="1"/>
  <c r="CY122" i="36" s="1"/>
  <c r="DO89" i="1"/>
  <c r="DQ122" i="36" s="1"/>
  <c r="CZ89" i="1"/>
  <c r="DB122" i="36" s="1"/>
  <c r="DD89" i="1"/>
  <c r="DF122" i="36" s="1"/>
  <c r="CS89" i="1"/>
  <c r="CU122" i="36" s="1"/>
  <c r="CT89" i="1"/>
  <c r="CV122" i="36" s="1"/>
  <c r="DN89" i="1"/>
  <c r="DP122" i="36" s="1"/>
  <c r="CY89" i="1"/>
  <c r="DA122" i="36" s="1"/>
  <c r="CX89" i="1"/>
  <c r="CZ122" i="36" s="1"/>
  <c r="DN88" i="1"/>
  <c r="DT88" i="1"/>
  <c r="CW88" i="1"/>
  <c r="DD88" i="1"/>
  <c r="CS88" i="1"/>
  <c r="DM88" i="1"/>
  <c r="DQ88" i="1"/>
  <c r="CL88" i="1"/>
  <c r="DF88" i="1"/>
  <c r="DG88" i="1"/>
  <c r="DJ88" i="1"/>
  <c r="CU88" i="1"/>
  <c r="CH88" i="1"/>
  <c r="CZ88" i="1"/>
  <c r="DK88" i="1"/>
  <c r="CO88" i="1"/>
  <c r="CN88" i="1"/>
  <c r="CY88" i="1"/>
  <c r="CV88" i="1"/>
  <c r="DE88" i="1"/>
  <c r="DC88" i="1"/>
  <c r="DR88" i="1"/>
  <c r="CQ88" i="1"/>
  <c r="DO88" i="1"/>
  <c r="CR88" i="1"/>
  <c r="DI88" i="1"/>
  <c r="DB88" i="1"/>
  <c r="DH88" i="1"/>
  <c r="DA88" i="1"/>
  <c r="CT88" i="1"/>
  <c r="CP88" i="1"/>
  <c r="CI88" i="1"/>
  <c r="CK88" i="1"/>
  <c r="DL88" i="1"/>
  <c r="DS88" i="1"/>
  <c r="CJ88" i="1"/>
  <c r="CM88" i="1"/>
  <c r="DP88" i="1"/>
  <c r="CX88" i="1"/>
  <c r="CG88" i="1"/>
  <c r="H24" i="1"/>
  <c r="F55" i="1"/>
  <c r="G39" i="1"/>
  <c r="L60" i="59" l="1"/>
  <c r="H26" i="1"/>
  <c r="L69" i="59"/>
  <c r="G43" i="67"/>
  <c r="I43" i="67" s="1"/>
  <c r="L57" i="59"/>
  <c r="L70" i="59"/>
  <c r="L62" i="59"/>
  <c r="L63" i="59"/>
  <c r="T42" i="64"/>
  <c r="T42" i="66"/>
  <c r="S40" i="64"/>
  <c r="S40" i="66"/>
  <c r="T41" i="64"/>
  <c r="T41" i="66"/>
  <c r="R43" i="64"/>
  <c r="R43" i="66"/>
  <c r="J68" i="59" s="1"/>
  <c r="U40" i="58"/>
  <c r="V41" i="58"/>
  <c r="V42" i="58"/>
  <c r="T43" i="58"/>
  <c r="K68" i="59" s="1"/>
  <c r="EC88" i="1"/>
  <c r="EE89" i="1"/>
  <c r="ED90" i="1"/>
  <c r="ED89" i="1"/>
  <c r="EF88" i="1"/>
  <c r="EE88" i="1"/>
  <c r="EE90" i="1"/>
  <c r="ED88" i="1"/>
  <c r="EF89" i="1"/>
  <c r="EF90" i="1"/>
  <c r="DY48" i="1"/>
  <c r="DY53" i="1"/>
  <c r="DY46" i="1"/>
  <c r="DY51" i="1"/>
  <c r="DY43" i="1"/>
  <c r="AP42" i="1"/>
  <c r="AQ42" i="1" s="1"/>
  <c r="AR42" i="1" s="1"/>
  <c r="AS42" i="1" s="1"/>
  <c r="AT42" i="1" s="1"/>
  <c r="AU42" i="1" s="1"/>
  <c r="AV42" i="1" s="1"/>
  <c r="AW42" i="1" s="1"/>
  <c r="AX42" i="1" s="1"/>
  <c r="AY42" i="1" s="1"/>
  <c r="AZ42" i="1" s="1"/>
  <c r="BA42" i="1" s="1"/>
  <c r="AP45" i="1"/>
  <c r="AQ45" i="1" s="1"/>
  <c r="AR45" i="1" s="1"/>
  <c r="AS45" i="1" s="1"/>
  <c r="AT45" i="1" s="1"/>
  <c r="AU45" i="1" s="1"/>
  <c r="AV45" i="1" s="1"/>
  <c r="AW45" i="1" s="1"/>
  <c r="AX45" i="1" s="1"/>
  <c r="AY45" i="1" s="1"/>
  <c r="AZ45" i="1" s="1"/>
  <c r="BA45" i="1" s="1"/>
  <c r="DY49" i="1"/>
  <c r="DY54" i="1"/>
  <c r="DY50" i="1"/>
  <c r="DY44" i="1"/>
  <c r="DY47" i="1"/>
  <c r="AP46" i="1"/>
  <c r="AQ46" i="1" s="1"/>
  <c r="AR46" i="1" s="1"/>
  <c r="AS46" i="1" s="1"/>
  <c r="AT46" i="1" s="1"/>
  <c r="AU46" i="1" s="1"/>
  <c r="AV46" i="1" s="1"/>
  <c r="AW46" i="1" s="1"/>
  <c r="AX46" i="1" s="1"/>
  <c r="AY46" i="1" s="1"/>
  <c r="AZ46" i="1" s="1"/>
  <c r="BA46" i="1" s="1"/>
  <c r="AP51" i="1"/>
  <c r="AQ51" i="1" s="1"/>
  <c r="AR51" i="1" s="1"/>
  <c r="AS51" i="1" s="1"/>
  <c r="AT51" i="1" s="1"/>
  <c r="AU51" i="1" s="1"/>
  <c r="AV51" i="1" s="1"/>
  <c r="AW51" i="1" s="1"/>
  <c r="AX51" i="1" s="1"/>
  <c r="AY51" i="1" s="1"/>
  <c r="AZ51" i="1" s="1"/>
  <c r="BA51" i="1" s="1"/>
  <c r="AP43" i="1"/>
  <c r="AQ43" i="1" s="1"/>
  <c r="AR43" i="1" s="1"/>
  <c r="AS43" i="1" s="1"/>
  <c r="AT43" i="1" s="1"/>
  <c r="AU43" i="1" s="1"/>
  <c r="AV43" i="1" s="1"/>
  <c r="AW43" i="1" s="1"/>
  <c r="AX43" i="1" s="1"/>
  <c r="AY43" i="1" s="1"/>
  <c r="AZ43" i="1" s="1"/>
  <c r="BA43" i="1" s="1"/>
  <c r="AP49" i="1"/>
  <c r="AQ49" i="1" s="1"/>
  <c r="AR49" i="1" s="1"/>
  <c r="AS49" i="1" s="1"/>
  <c r="AT49" i="1" s="1"/>
  <c r="AU49" i="1" s="1"/>
  <c r="AV49" i="1" s="1"/>
  <c r="AW49" i="1" s="1"/>
  <c r="AX49" i="1" s="1"/>
  <c r="AY49" i="1" s="1"/>
  <c r="AZ49" i="1" s="1"/>
  <c r="BA49" i="1" s="1"/>
  <c r="AP54" i="1"/>
  <c r="AQ54" i="1" s="1"/>
  <c r="AR54" i="1" s="1"/>
  <c r="AS54" i="1" s="1"/>
  <c r="AT54" i="1" s="1"/>
  <c r="AU54" i="1" s="1"/>
  <c r="AV54" i="1" s="1"/>
  <c r="AW54" i="1" s="1"/>
  <c r="AX54" i="1" s="1"/>
  <c r="AY54" i="1" s="1"/>
  <c r="AZ54" i="1" s="1"/>
  <c r="BA54" i="1" s="1"/>
  <c r="AP50" i="1"/>
  <c r="AQ50" i="1" s="1"/>
  <c r="AR50" i="1" s="1"/>
  <c r="AS50" i="1" s="1"/>
  <c r="AT50" i="1" s="1"/>
  <c r="AU50" i="1" s="1"/>
  <c r="AV50" i="1" s="1"/>
  <c r="AW50" i="1" s="1"/>
  <c r="AX50" i="1" s="1"/>
  <c r="AY50" i="1" s="1"/>
  <c r="AZ50" i="1" s="1"/>
  <c r="BA50" i="1" s="1"/>
  <c r="AP44" i="1"/>
  <c r="AQ44" i="1" s="1"/>
  <c r="AR44" i="1" s="1"/>
  <c r="AS44" i="1" s="1"/>
  <c r="AT44" i="1" s="1"/>
  <c r="AU44" i="1" s="1"/>
  <c r="AV44" i="1" s="1"/>
  <c r="AW44" i="1" s="1"/>
  <c r="AX44" i="1" s="1"/>
  <c r="AY44" i="1" s="1"/>
  <c r="AZ44" i="1" s="1"/>
  <c r="BA44" i="1" s="1"/>
  <c r="AP47" i="1"/>
  <c r="AQ47" i="1" s="1"/>
  <c r="AR47" i="1" s="1"/>
  <c r="AS47" i="1" s="1"/>
  <c r="AT47" i="1" s="1"/>
  <c r="AU47" i="1" s="1"/>
  <c r="AV47" i="1" s="1"/>
  <c r="AW47" i="1" s="1"/>
  <c r="AX47" i="1" s="1"/>
  <c r="AY47" i="1" s="1"/>
  <c r="AZ47" i="1" s="1"/>
  <c r="BA47" i="1" s="1"/>
  <c r="AP40" i="1"/>
  <c r="AQ40" i="1" s="1"/>
  <c r="AR40" i="1" s="1"/>
  <c r="AS40" i="1" s="1"/>
  <c r="AT40" i="1" s="1"/>
  <c r="AU40" i="1" s="1"/>
  <c r="AV40" i="1" s="1"/>
  <c r="AW40" i="1" s="1"/>
  <c r="AX40" i="1" s="1"/>
  <c r="AY40" i="1" s="1"/>
  <c r="AZ40" i="1" s="1"/>
  <c r="BA40" i="1" s="1"/>
  <c r="AP52" i="1"/>
  <c r="AQ52" i="1" s="1"/>
  <c r="AR52" i="1" s="1"/>
  <c r="AS52" i="1" s="1"/>
  <c r="AT52" i="1" s="1"/>
  <c r="AU52" i="1" s="1"/>
  <c r="AV52" i="1" s="1"/>
  <c r="AW52" i="1" s="1"/>
  <c r="AX52" i="1" s="1"/>
  <c r="AY52" i="1" s="1"/>
  <c r="AZ52" i="1" s="1"/>
  <c r="BA52" i="1" s="1"/>
  <c r="E57" i="1"/>
  <c r="DY42" i="1"/>
  <c r="DY40" i="1"/>
  <c r="DY52" i="1"/>
  <c r="DY45" i="1"/>
  <c r="AP53" i="1"/>
  <c r="AQ53" i="1" s="1"/>
  <c r="AR53" i="1" s="1"/>
  <c r="AS53" i="1" s="1"/>
  <c r="AT53" i="1" s="1"/>
  <c r="AU53" i="1" s="1"/>
  <c r="AV53" i="1" s="1"/>
  <c r="AW53" i="1" s="1"/>
  <c r="AX53" i="1" s="1"/>
  <c r="AY53" i="1" s="1"/>
  <c r="AZ53" i="1" s="1"/>
  <c r="BA53" i="1" s="1"/>
  <c r="AP48" i="1"/>
  <c r="AQ48" i="1" s="1"/>
  <c r="AR48" i="1" s="1"/>
  <c r="AS48" i="1" s="1"/>
  <c r="AT48" i="1" s="1"/>
  <c r="AU48" i="1" s="1"/>
  <c r="AV48" i="1" s="1"/>
  <c r="AW48" i="1" s="1"/>
  <c r="AX48" i="1" s="1"/>
  <c r="AY48" i="1" s="1"/>
  <c r="AZ48" i="1" s="1"/>
  <c r="BA48" i="1" s="1"/>
  <c r="F36" i="1"/>
  <c r="H41" i="1"/>
  <c r="G35" i="1"/>
  <c r="H39" i="1"/>
  <c r="G55" i="1"/>
  <c r="I24" i="1"/>
  <c r="H34" i="1" l="1"/>
  <c r="H35" i="1" s="1"/>
  <c r="I26" i="1"/>
  <c r="I34" i="1" s="1"/>
  <c r="L68" i="59"/>
  <c r="U41" i="64"/>
  <c r="U41" i="66"/>
  <c r="V42" i="64"/>
  <c r="V42" i="66"/>
  <c r="U42" i="64"/>
  <c r="U42" i="66"/>
  <c r="W42" i="64"/>
  <c r="W42" i="66"/>
  <c r="V40" i="64"/>
  <c r="V40" i="66"/>
  <c r="V41" i="64"/>
  <c r="V41" i="66"/>
  <c r="U40" i="64"/>
  <c r="U40" i="66"/>
  <c r="W41" i="64"/>
  <c r="W41" i="66"/>
  <c r="W40" i="64"/>
  <c r="W40" i="66"/>
  <c r="T40" i="64"/>
  <c r="T40" i="66"/>
  <c r="W41" i="58"/>
  <c r="X42" i="58"/>
  <c r="W42" i="58"/>
  <c r="W40" i="58"/>
  <c r="Y42" i="58"/>
  <c r="X40" i="58"/>
  <c r="X41" i="58"/>
  <c r="Y41" i="58"/>
  <c r="Y40" i="58"/>
  <c r="V40" i="58"/>
  <c r="DZ42" i="1"/>
  <c r="DZ52" i="1"/>
  <c r="DZ40" i="1"/>
  <c r="DZ44" i="1"/>
  <c r="DZ54" i="1"/>
  <c r="DZ43" i="1"/>
  <c r="DZ46" i="1"/>
  <c r="F57" i="1"/>
  <c r="DZ47" i="1"/>
  <c r="DZ50" i="1"/>
  <c r="DZ49" i="1"/>
  <c r="DZ51" i="1"/>
  <c r="BB45" i="1"/>
  <c r="BC45" i="1" s="1"/>
  <c r="BD45" i="1" s="1"/>
  <c r="BE45" i="1" s="1"/>
  <c r="BF45" i="1" s="1"/>
  <c r="BG45" i="1" s="1"/>
  <c r="BH45" i="1" s="1"/>
  <c r="BI45" i="1" s="1"/>
  <c r="BJ45" i="1" s="1"/>
  <c r="BK45" i="1" s="1"/>
  <c r="BL45" i="1" s="1"/>
  <c r="BM45" i="1" s="1"/>
  <c r="DZ48" i="1"/>
  <c r="BB40" i="1"/>
  <c r="BC40" i="1" s="1"/>
  <c r="BD40" i="1" s="1"/>
  <c r="BE40" i="1" s="1"/>
  <c r="BF40" i="1" s="1"/>
  <c r="BG40" i="1" s="1"/>
  <c r="BH40" i="1" s="1"/>
  <c r="BI40" i="1" s="1"/>
  <c r="BJ40" i="1" s="1"/>
  <c r="BK40" i="1" s="1"/>
  <c r="BL40" i="1" s="1"/>
  <c r="BM40" i="1" s="1"/>
  <c r="BB47" i="1"/>
  <c r="BC47" i="1" s="1"/>
  <c r="BD47" i="1" s="1"/>
  <c r="BE47" i="1" s="1"/>
  <c r="BF47" i="1" s="1"/>
  <c r="BG47" i="1" s="1"/>
  <c r="BH47" i="1" s="1"/>
  <c r="BI47" i="1" s="1"/>
  <c r="BJ47" i="1" s="1"/>
  <c r="BK47" i="1" s="1"/>
  <c r="BL47" i="1" s="1"/>
  <c r="BM47" i="1" s="1"/>
  <c r="BB50" i="1"/>
  <c r="BC50" i="1" s="1"/>
  <c r="BD50" i="1" s="1"/>
  <c r="BE50" i="1" s="1"/>
  <c r="BF50" i="1" s="1"/>
  <c r="BG50" i="1" s="1"/>
  <c r="BH50" i="1" s="1"/>
  <c r="BI50" i="1" s="1"/>
  <c r="BJ50" i="1" s="1"/>
  <c r="BK50" i="1" s="1"/>
  <c r="BL50" i="1" s="1"/>
  <c r="BM50" i="1" s="1"/>
  <c r="BB49" i="1"/>
  <c r="BC49" i="1" s="1"/>
  <c r="BD49" i="1" s="1"/>
  <c r="BE49" i="1" s="1"/>
  <c r="BF49" i="1" s="1"/>
  <c r="BG49" i="1" s="1"/>
  <c r="BH49" i="1" s="1"/>
  <c r="BI49" i="1" s="1"/>
  <c r="BJ49" i="1" s="1"/>
  <c r="BK49" i="1" s="1"/>
  <c r="BL49" i="1" s="1"/>
  <c r="BM49" i="1" s="1"/>
  <c r="BB51" i="1"/>
  <c r="BC51" i="1" s="1"/>
  <c r="BD51" i="1" s="1"/>
  <c r="BE51" i="1" s="1"/>
  <c r="BF51" i="1" s="1"/>
  <c r="BG51" i="1" s="1"/>
  <c r="BH51" i="1" s="1"/>
  <c r="BI51" i="1" s="1"/>
  <c r="BJ51" i="1" s="1"/>
  <c r="BK51" i="1" s="1"/>
  <c r="BL51" i="1" s="1"/>
  <c r="BM51" i="1" s="1"/>
  <c r="BB53" i="1"/>
  <c r="BC53" i="1" s="1"/>
  <c r="BD53" i="1" s="1"/>
  <c r="BE53" i="1" s="1"/>
  <c r="BF53" i="1" s="1"/>
  <c r="BG53" i="1" s="1"/>
  <c r="BH53" i="1" s="1"/>
  <c r="BI53" i="1" s="1"/>
  <c r="BJ53" i="1" s="1"/>
  <c r="BK53" i="1" s="1"/>
  <c r="BL53" i="1" s="1"/>
  <c r="BM53" i="1" s="1"/>
  <c r="BB48" i="1"/>
  <c r="BC48" i="1" s="1"/>
  <c r="BD48" i="1" s="1"/>
  <c r="BE48" i="1" s="1"/>
  <c r="BF48" i="1" s="1"/>
  <c r="BG48" i="1" s="1"/>
  <c r="BH48" i="1" s="1"/>
  <c r="BI48" i="1" s="1"/>
  <c r="BJ48" i="1" s="1"/>
  <c r="BK48" i="1" s="1"/>
  <c r="BL48" i="1" s="1"/>
  <c r="BM48" i="1" s="1"/>
  <c r="BB42" i="1"/>
  <c r="BC42" i="1" s="1"/>
  <c r="BD42" i="1" s="1"/>
  <c r="BE42" i="1" s="1"/>
  <c r="BF42" i="1" s="1"/>
  <c r="BG42" i="1" s="1"/>
  <c r="BH42" i="1" s="1"/>
  <c r="BI42" i="1" s="1"/>
  <c r="BJ42" i="1" s="1"/>
  <c r="BK42" i="1" s="1"/>
  <c r="BL42" i="1" s="1"/>
  <c r="BM42" i="1" s="1"/>
  <c r="DZ53" i="1"/>
  <c r="BB52" i="1"/>
  <c r="BC52" i="1" s="1"/>
  <c r="BD52" i="1" s="1"/>
  <c r="BE52" i="1" s="1"/>
  <c r="BF52" i="1" s="1"/>
  <c r="BG52" i="1" s="1"/>
  <c r="BH52" i="1" s="1"/>
  <c r="BI52" i="1" s="1"/>
  <c r="BJ52" i="1" s="1"/>
  <c r="BK52" i="1" s="1"/>
  <c r="BL52" i="1" s="1"/>
  <c r="BM52" i="1" s="1"/>
  <c r="BB44" i="1"/>
  <c r="BC44" i="1" s="1"/>
  <c r="BD44" i="1" s="1"/>
  <c r="BE44" i="1" s="1"/>
  <c r="BF44" i="1" s="1"/>
  <c r="BG44" i="1" s="1"/>
  <c r="BH44" i="1" s="1"/>
  <c r="BI44" i="1" s="1"/>
  <c r="BJ44" i="1" s="1"/>
  <c r="BK44" i="1" s="1"/>
  <c r="BL44" i="1" s="1"/>
  <c r="BM44" i="1" s="1"/>
  <c r="BB54" i="1"/>
  <c r="BC54" i="1" s="1"/>
  <c r="BD54" i="1" s="1"/>
  <c r="BE54" i="1" s="1"/>
  <c r="BF54" i="1" s="1"/>
  <c r="BG54" i="1" s="1"/>
  <c r="BH54" i="1" s="1"/>
  <c r="BI54" i="1" s="1"/>
  <c r="BJ54" i="1" s="1"/>
  <c r="BK54" i="1" s="1"/>
  <c r="BL54" i="1" s="1"/>
  <c r="BM54" i="1" s="1"/>
  <c r="BB43" i="1"/>
  <c r="BC43" i="1" s="1"/>
  <c r="BD43" i="1" s="1"/>
  <c r="BE43" i="1" s="1"/>
  <c r="BF43" i="1" s="1"/>
  <c r="BG43" i="1" s="1"/>
  <c r="BH43" i="1" s="1"/>
  <c r="BI43" i="1" s="1"/>
  <c r="BJ43" i="1" s="1"/>
  <c r="BK43" i="1" s="1"/>
  <c r="BL43" i="1" s="1"/>
  <c r="BM43" i="1" s="1"/>
  <c r="BB46" i="1"/>
  <c r="BC46" i="1" s="1"/>
  <c r="BD46" i="1" s="1"/>
  <c r="BE46" i="1" s="1"/>
  <c r="BF46" i="1" s="1"/>
  <c r="BG46" i="1" s="1"/>
  <c r="BH46" i="1" s="1"/>
  <c r="BI46" i="1" s="1"/>
  <c r="BJ46" i="1" s="1"/>
  <c r="BK46" i="1" s="1"/>
  <c r="BL46" i="1" s="1"/>
  <c r="BM46" i="1" s="1"/>
  <c r="DZ45" i="1"/>
  <c r="G36" i="1"/>
  <c r="G57" i="1" s="1"/>
  <c r="I41" i="1"/>
  <c r="J24" i="1"/>
  <c r="I39" i="1"/>
  <c r="H55" i="1"/>
  <c r="J26" i="1" l="1"/>
  <c r="J34" i="1" s="1"/>
  <c r="EA42" i="1"/>
  <c r="EA53" i="1"/>
  <c r="EA52" i="1"/>
  <c r="EA45" i="1"/>
  <c r="EA46" i="1"/>
  <c r="EA43" i="1"/>
  <c r="EA54" i="1"/>
  <c r="BN44" i="1"/>
  <c r="BO44" i="1" s="1"/>
  <c r="BP44" i="1" s="1"/>
  <c r="BQ44" i="1" s="1"/>
  <c r="BR44" i="1" s="1"/>
  <c r="BS44" i="1" s="1"/>
  <c r="BT44" i="1" s="1"/>
  <c r="BU44" i="1" s="1"/>
  <c r="BV44" i="1" s="1"/>
  <c r="BW44" i="1" s="1"/>
  <c r="BX44" i="1" s="1"/>
  <c r="BY44" i="1" s="1"/>
  <c r="BN48" i="1"/>
  <c r="BO48" i="1" s="1"/>
  <c r="BP48" i="1" s="1"/>
  <c r="BQ48" i="1" s="1"/>
  <c r="BR48" i="1" s="1"/>
  <c r="BS48" i="1" s="1"/>
  <c r="BT48" i="1" s="1"/>
  <c r="BU48" i="1" s="1"/>
  <c r="BV48" i="1" s="1"/>
  <c r="BW48" i="1" s="1"/>
  <c r="BX48" i="1" s="1"/>
  <c r="BY48" i="1" s="1"/>
  <c r="BN43" i="1"/>
  <c r="BO43" i="1" s="1"/>
  <c r="BP43" i="1" s="1"/>
  <c r="BQ43" i="1" s="1"/>
  <c r="BR43" i="1" s="1"/>
  <c r="BS43" i="1" s="1"/>
  <c r="BT43" i="1" s="1"/>
  <c r="BU43" i="1" s="1"/>
  <c r="BV43" i="1" s="1"/>
  <c r="BW43" i="1" s="1"/>
  <c r="BX43" i="1" s="1"/>
  <c r="BY43" i="1" s="1"/>
  <c r="EA44" i="1"/>
  <c r="EA48" i="1"/>
  <c r="BN53" i="1"/>
  <c r="BO53" i="1" s="1"/>
  <c r="BP53" i="1" s="1"/>
  <c r="BQ53" i="1" s="1"/>
  <c r="BR53" i="1" s="1"/>
  <c r="BS53" i="1" s="1"/>
  <c r="BT53" i="1" s="1"/>
  <c r="BU53" i="1" s="1"/>
  <c r="BV53" i="1" s="1"/>
  <c r="BW53" i="1" s="1"/>
  <c r="BX53" i="1" s="1"/>
  <c r="BY53" i="1" s="1"/>
  <c r="EA49" i="1"/>
  <c r="EA47" i="1"/>
  <c r="BN49" i="1"/>
  <c r="BO49" i="1" s="1"/>
  <c r="BP49" i="1" s="1"/>
  <c r="BQ49" i="1" s="1"/>
  <c r="BR49" i="1" s="1"/>
  <c r="BS49" i="1" s="1"/>
  <c r="BT49" i="1" s="1"/>
  <c r="BU49" i="1" s="1"/>
  <c r="BV49" i="1" s="1"/>
  <c r="BW49" i="1" s="1"/>
  <c r="BX49" i="1" s="1"/>
  <c r="BY49" i="1" s="1"/>
  <c r="BN47" i="1"/>
  <c r="BO47" i="1" s="1"/>
  <c r="BP47" i="1" s="1"/>
  <c r="BQ47" i="1" s="1"/>
  <c r="BR47" i="1" s="1"/>
  <c r="BS47" i="1" s="1"/>
  <c r="BT47" i="1" s="1"/>
  <c r="BU47" i="1" s="1"/>
  <c r="BV47" i="1" s="1"/>
  <c r="BW47" i="1" s="1"/>
  <c r="BX47" i="1" s="1"/>
  <c r="BY47" i="1" s="1"/>
  <c r="BN46" i="1"/>
  <c r="BO46" i="1" s="1"/>
  <c r="BP46" i="1" s="1"/>
  <c r="BQ46" i="1" s="1"/>
  <c r="BR46" i="1" s="1"/>
  <c r="BS46" i="1" s="1"/>
  <c r="BT46" i="1" s="1"/>
  <c r="BU46" i="1" s="1"/>
  <c r="BV46" i="1" s="1"/>
  <c r="BW46" i="1" s="1"/>
  <c r="BX46" i="1" s="1"/>
  <c r="BY46" i="1" s="1"/>
  <c r="BN54" i="1"/>
  <c r="BO54" i="1" s="1"/>
  <c r="BP54" i="1" s="1"/>
  <c r="BQ54" i="1" s="1"/>
  <c r="BR54" i="1" s="1"/>
  <c r="BS54" i="1" s="1"/>
  <c r="BT54" i="1" s="1"/>
  <c r="BU54" i="1" s="1"/>
  <c r="BV54" i="1" s="1"/>
  <c r="BW54" i="1" s="1"/>
  <c r="BX54" i="1" s="1"/>
  <c r="BY54" i="1" s="1"/>
  <c r="BN52" i="1"/>
  <c r="BO52" i="1" s="1"/>
  <c r="BP52" i="1" s="1"/>
  <c r="BQ52" i="1" s="1"/>
  <c r="BR52" i="1" s="1"/>
  <c r="BS52" i="1" s="1"/>
  <c r="BT52" i="1" s="1"/>
  <c r="BU52" i="1" s="1"/>
  <c r="BV52" i="1" s="1"/>
  <c r="BW52" i="1" s="1"/>
  <c r="BX52" i="1" s="1"/>
  <c r="BY52" i="1" s="1"/>
  <c r="BN42" i="1"/>
  <c r="BO42" i="1" s="1"/>
  <c r="BP42" i="1" s="1"/>
  <c r="BQ42" i="1" s="1"/>
  <c r="BR42" i="1" s="1"/>
  <c r="BS42" i="1" s="1"/>
  <c r="BT42" i="1" s="1"/>
  <c r="BU42" i="1" s="1"/>
  <c r="BV42" i="1" s="1"/>
  <c r="BW42" i="1" s="1"/>
  <c r="BX42" i="1" s="1"/>
  <c r="BY42" i="1" s="1"/>
  <c r="EA51" i="1"/>
  <c r="EA50" i="1"/>
  <c r="EA40" i="1"/>
  <c r="BN45" i="1"/>
  <c r="BO45" i="1" s="1"/>
  <c r="BP45" i="1" s="1"/>
  <c r="BQ45" i="1" s="1"/>
  <c r="BR45" i="1" s="1"/>
  <c r="BS45" i="1" s="1"/>
  <c r="BT45" i="1" s="1"/>
  <c r="BU45" i="1" s="1"/>
  <c r="BV45" i="1" s="1"/>
  <c r="BW45" i="1" s="1"/>
  <c r="BX45" i="1" s="1"/>
  <c r="BY45" i="1" s="1"/>
  <c r="BN51" i="1"/>
  <c r="BO51" i="1" s="1"/>
  <c r="BP51" i="1" s="1"/>
  <c r="BQ51" i="1" s="1"/>
  <c r="BR51" i="1" s="1"/>
  <c r="BS51" i="1" s="1"/>
  <c r="BT51" i="1" s="1"/>
  <c r="BU51" i="1" s="1"/>
  <c r="BV51" i="1" s="1"/>
  <c r="BW51" i="1" s="1"/>
  <c r="BX51" i="1" s="1"/>
  <c r="BY51" i="1" s="1"/>
  <c r="BN50" i="1"/>
  <c r="BO50" i="1" s="1"/>
  <c r="BP50" i="1" s="1"/>
  <c r="BQ50" i="1" s="1"/>
  <c r="BR50" i="1" s="1"/>
  <c r="BS50" i="1" s="1"/>
  <c r="BT50" i="1" s="1"/>
  <c r="BU50" i="1" s="1"/>
  <c r="BV50" i="1" s="1"/>
  <c r="BW50" i="1" s="1"/>
  <c r="BX50" i="1" s="1"/>
  <c r="BY50" i="1" s="1"/>
  <c r="BN40" i="1"/>
  <c r="BO40" i="1" s="1"/>
  <c r="BP40" i="1" s="1"/>
  <c r="BQ40" i="1" s="1"/>
  <c r="BR40" i="1" s="1"/>
  <c r="BS40" i="1" s="1"/>
  <c r="BT40" i="1" s="1"/>
  <c r="BU40" i="1" s="1"/>
  <c r="BV40" i="1" s="1"/>
  <c r="BW40" i="1" s="1"/>
  <c r="BX40" i="1" s="1"/>
  <c r="BY40" i="1" s="1"/>
  <c r="I35" i="1"/>
  <c r="H36" i="1"/>
  <c r="H57" i="1" s="1"/>
  <c r="J41" i="1"/>
  <c r="I55" i="1"/>
  <c r="J39" i="1"/>
  <c r="K24" i="1"/>
  <c r="K26" i="1" l="1"/>
  <c r="EB49" i="1"/>
  <c r="EB53" i="1"/>
  <c r="EB43" i="1"/>
  <c r="EB40" i="1"/>
  <c r="EB52" i="1"/>
  <c r="EB46" i="1"/>
  <c r="EB51" i="1"/>
  <c r="EB44" i="1"/>
  <c r="EB50" i="1"/>
  <c r="EB42" i="1"/>
  <c r="EB54" i="1"/>
  <c r="EB47" i="1"/>
  <c r="EB48" i="1"/>
  <c r="BZ45" i="1"/>
  <c r="CA45" i="1" s="1"/>
  <c r="CB45" i="1" s="1"/>
  <c r="CC45" i="1" s="1"/>
  <c r="CD45" i="1" s="1"/>
  <c r="CE45" i="1" s="1"/>
  <c r="CF45" i="1" s="1"/>
  <c r="CG45" i="1" s="1"/>
  <c r="CH45" i="1" s="1"/>
  <c r="CI45" i="1" s="1"/>
  <c r="CJ45" i="1" s="1"/>
  <c r="CK45" i="1" s="1"/>
  <c r="BZ40" i="1"/>
  <c r="CA40" i="1" s="1"/>
  <c r="CB40" i="1" s="1"/>
  <c r="CC40" i="1" s="1"/>
  <c r="CD40" i="1" s="1"/>
  <c r="CE40" i="1" s="1"/>
  <c r="CF40" i="1" s="1"/>
  <c r="CG40" i="1" s="1"/>
  <c r="CH40" i="1" s="1"/>
  <c r="CI40" i="1" s="1"/>
  <c r="CJ40" i="1" s="1"/>
  <c r="CK40" i="1" s="1"/>
  <c r="BZ51" i="1"/>
  <c r="CA51" i="1" s="1"/>
  <c r="CB51" i="1" s="1"/>
  <c r="CC51" i="1" s="1"/>
  <c r="CD51" i="1" s="1"/>
  <c r="CE51" i="1" s="1"/>
  <c r="CF51" i="1" s="1"/>
  <c r="CG51" i="1" s="1"/>
  <c r="CH51" i="1" s="1"/>
  <c r="CI51" i="1" s="1"/>
  <c r="CJ51" i="1" s="1"/>
  <c r="CK51" i="1" s="1"/>
  <c r="BZ42" i="1"/>
  <c r="CA42" i="1" s="1"/>
  <c r="CB42" i="1" s="1"/>
  <c r="CC42" i="1" s="1"/>
  <c r="CD42" i="1" s="1"/>
  <c r="CE42" i="1" s="1"/>
  <c r="CF42" i="1" s="1"/>
  <c r="CG42" i="1" s="1"/>
  <c r="CH42" i="1" s="1"/>
  <c r="CI42" i="1" s="1"/>
  <c r="CJ42" i="1" s="1"/>
  <c r="CK42" i="1" s="1"/>
  <c r="BZ54" i="1"/>
  <c r="CA54" i="1" s="1"/>
  <c r="CB54" i="1" s="1"/>
  <c r="CC54" i="1" s="1"/>
  <c r="CD54" i="1" s="1"/>
  <c r="CE54" i="1" s="1"/>
  <c r="CF54" i="1" s="1"/>
  <c r="CG54" i="1" s="1"/>
  <c r="CH54" i="1" s="1"/>
  <c r="CI54" i="1" s="1"/>
  <c r="CJ54" i="1" s="1"/>
  <c r="CK54" i="1" s="1"/>
  <c r="BZ47" i="1"/>
  <c r="CA47" i="1" s="1"/>
  <c r="CB47" i="1" s="1"/>
  <c r="CC47" i="1" s="1"/>
  <c r="CD47" i="1" s="1"/>
  <c r="CE47" i="1" s="1"/>
  <c r="CF47" i="1" s="1"/>
  <c r="CG47" i="1" s="1"/>
  <c r="CH47" i="1" s="1"/>
  <c r="CI47" i="1" s="1"/>
  <c r="CJ47" i="1" s="1"/>
  <c r="CK47" i="1" s="1"/>
  <c r="BZ48" i="1"/>
  <c r="CA48" i="1" s="1"/>
  <c r="CB48" i="1" s="1"/>
  <c r="CC48" i="1" s="1"/>
  <c r="CD48" i="1" s="1"/>
  <c r="CE48" i="1" s="1"/>
  <c r="CF48" i="1" s="1"/>
  <c r="CG48" i="1" s="1"/>
  <c r="CH48" i="1" s="1"/>
  <c r="CI48" i="1" s="1"/>
  <c r="CJ48" i="1" s="1"/>
  <c r="CK48" i="1" s="1"/>
  <c r="BZ50" i="1"/>
  <c r="CA50" i="1" s="1"/>
  <c r="CB50" i="1" s="1"/>
  <c r="CC50" i="1" s="1"/>
  <c r="CD50" i="1" s="1"/>
  <c r="CE50" i="1" s="1"/>
  <c r="CF50" i="1" s="1"/>
  <c r="CG50" i="1" s="1"/>
  <c r="CH50" i="1" s="1"/>
  <c r="CI50" i="1" s="1"/>
  <c r="CJ50" i="1" s="1"/>
  <c r="CK50" i="1" s="1"/>
  <c r="EB45" i="1"/>
  <c r="BZ52" i="1"/>
  <c r="CA52" i="1" s="1"/>
  <c r="CB52" i="1" s="1"/>
  <c r="CC52" i="1" s="1"/>
  <c r="CD52" i="1" s="1"/>
  <c r="CE52" i="1" s="1"/>
  <c r="CF52" i="1" s="1"/>
  <c r="CG52" i="1" s="1"/>
  <c r="CH52" i="1" s="1"/>
  <c r="CI52" i="1" s="1"/>
  <c r="CJ52" i="1" s="1"/>
  <c r="CK52" i="1" s="1"/>
  <c r="BZ46" i="1"/>
  <c r="CA46" i="1" s="1"/>
  <c r="CB46" i="1" s="1"/>
  <c r="CC46" i="1" s="1"/>
  <c r="CD46" i="1" s="1"/>
  <c r="CE46" i="1" s="1"/>
  <c r="CF46" i="1" s="1"/>
  <c r="CG46" i="1" s="1"/>
  <c r="CH46" i="1" s="1"/>
  <c r="CI46" i="1" s="1"/>
  <c r="CJ46" i="1" s="1"/>
  <c r="CK46" i="1" s="1"/>
  <c r="BZ49" i="1"/>
  <c r="CA49" i="1" s="1"/>
  <c r="CB49" i="1" s="1"/>
  <c r="CC49" i="1" s="1"/>
  <c r="CD49" i="1" s="1"/>
  <c r="CE49" i="1" s="1"/>
  <c r="CF49" i="1" s="1"/>
  <c r="CG49" i="1" s="1"/>
  <c r="CH49" i="1" s="1"/>
  <c r="CI49" i="1" s="1"/>
  <c r="CJ49" i="1" s="1"/>
  <c r="CK49" i="1" s="1"/>
  <c r="BZ53" i="1"/>
  <c r="CA53" i="1" s="1"/>
  <c r="CB53" i="1" s="1"/>
  <c r="CC53" i="1" s="1"/>
  <c r="CD53" i="1" s="1"/>
  <c r="CE53" i="1" s="1"/>
  <c r="CF53" i="1" s="1"/>
  <c r="CG53" i="1" s="1"/>
  <c r="CH53" i="1" s="1"/>
  <c r="CI53" i="1" s="1"/>
  <c r="CJ53" i="1" s="1"/>
  <c r="CK53" i="1" s="1"/>
  <c r="BZ43" i="1"/>
  <c r="CA43" i="1" s="1"/>
  <c r="CB43" i="1" s="1"/>
  <c r="CC43" i="1" s="1"/>
  <c r="CD43" i="1" s="1"/>
  <c r="CE43" i="1" s="1"/>
  <c r="CF43" i="1" s="1"/>
  <c r="CG43" i="1" s="1"/>
  <c r="CH43" i="1" s="1"/>
  <c r="CI43" i="1" s="1"/>
  <c r="CJ43" i="1" s="1"/>
  <c r="CK43" i="1" s="1"/>
  <c r="BZ44" i="1"/>
  <c r="CA44" i="1" s="1"/>
  <c r="CB44" i="1" s="1"/>
  <c r="CC44" i="1" s="1"/>
  <c r="CD44" i="1" s="1"/>
  <c r="CE44" i="1" s="1"/>
  <c r="CF44" i="1" s="1"/>
  <c r="CG44" i="1" s="1"/>
  <c r="CH44" i="1" s="1"/>
  <c r="CI44" i="1" s="1"/>
  <c r="CJ44" i="1" s="1"/>
  <c r="CK44" i="1" s="1"/>
  <c r="J35" i="1"/>
  <c r="I36" i="1"/>
  <c r="K41" i="1"/>
  <c r="L24" i="1"/>
  <c r="J55" i="1"/>
  <c r="K39" i="1"/>
  <c r="L26" i="1" l="1"/>
  <c r="L34" i="1" s="1"/>
  <c r="K34" i="1"/>
  <c r="K35" i="1" s="1"/>
  <c r="EC53" i="1"/>
  <c r="EC46" i="1"/>
  <c r="EC44" i="1"/>
  <c r="EC43" i="1"/>
  <c r="EC49" i="1"/>
  <c r="EC52" i="1"/>
  <c r="EC48" i="1"/>
  <c r="EC45" i="1"/>
  <c r="EC54" i="1"/>
  <c r="CL50" i="1"/>
  <c r="CM50" i="1" s="1"/>
  <c r="CN50" i="1" s="1"/>
  <c r="CO50" i="1" s="1"/>
  <c r="CP50" i="1" s="1"/>
  <c r="CQ50" i="1" s="1"/>
  <c r="CR50" i="1" s="1"/>
  <c r="CS50" i="1" s="1"/>
  <c r="CT50" i="1" s="1"/>
  <c r="CU50" i="1" s="1"/>
  <c r="CV50" i="1" s="1"/>
  <c r="CW50" i="1" s="1"/>
  <c r="CL47" i="1"/>
  <c r="CM47" i="1" s="1"/>
  <c r="CN47" i="1" s="1"/>
  <c r="CO47" i="1" s="1"/>
  <c r="CP47" i="1" s="1"/>
  <c r="CQ47" i="1" s="1"/>
  <c r="CR47" i="1" s="1"/>
  <c r="CS47" i="1" s="1"/>
  <c r="CT47" i="1" s="1"/>
  <c r="CU47" i="1" s="1"/>
  <c r="CV47" i="1" s="1"/>
  <c r="CW47" i="1" s="1"/>
  <c r="CL42" i="1"/>
  <c r="CM42" i="1" s="1"/>
  <c r="CN42" i="1" s="1"/>
  <c r="CO42" i="1" s="1"/>
  <c r="CP42" i="1" s="1"/>
  <c r="CQ42" i="1" s="1"/>
  <c r="CR42" i="1" s="1"/>
  <c r="CS42" i="1" s="1"/>
  <c r="CT42" i="1" s="1"/>
  <c r="CU42" i="1" s="1"/>
  <c r="CV42" i="1" s="1"/>
  <c r="CW42" i="1" s="1"/>
  <c r="CL40" i="1"/>
  <c r="CM40" i="1" s="1"/>
  <c r="CN40" i="1" s="1"/>
  <c r="CO40" i="1" s="1"/>
  <c r="CP40" i="1" s="1"/>
  <c r="CQ40" i="1" s="1"/>
  <c r="CR40" i="1" s="1"/>
  <c r="CS40" i="1" s="1"/>
  <c r="CT40" i="1" s="1"/>
  <c r="CU40" i="1" s="1"/>
  <c r="CV40" i="1" s="1"/>
  <c r="CW40" i="1" s="1"/>
  <c r="CL43" i="1"/>
  <c r="CM43" i="1" s="1"/>
  <c r="CN43" i="1" s="1"/>
  <c r="CO43" i="1" s="1"/>
  <c r="CP43" i="1" s="1"/>
  <c r="CQ43" i="1" s="1"/>
  <c r="CR43" i="1" s="1"/>
  <c r="CS43" i="1" s="1"/>
  <c r="CT43" i="1" s="1"/>
  <c r="CU43" i="1" s="1"/>
  <c r="CV43" i="1" s="1"/>
  <c r="CW43" i="1" s="1"/>
  <c r="CL49" i="1"/>
  <c r="CM49" i="1" s="1"/>
  <c r="CN49" i="1" s="1"/>
  <c r="CO49" i="1" s="1"/>
  <c r="CP49" i="1" s="1"/>
  <c r="CQ49" i="1" s="1"/>
  <c r="CR49" i="1" s="1"/>
  <c r="CS49" i="1" s="1"/>
  <c r="CT49" i="1" s="1"/>
  <c r="CU49" i="1" s="1"/>
  <c r="CV49" i="1" s="1"/>
  <c r="CW49" i="1" s="1"/>
  <c r="CL52" i="1"/>
  <c r="CM52" i="1" s="1"/>
  <c r="CN52" i="1" s="1"/>
  <c r="CO52" i="1" s="1"/>
  <c r="CP52" i="1" s="1"/>
  <c r="CQ52" i="1" s="1"/>
  <c r="CR52" i="1" s="1"/>
  <c r="CS52" i="1" s="1"/>
  <c r="CT52" i="1" s="1"/>
  <c r="CU52" i="1" s="1"/>
  <c r="CV52" i="1" s="1"/>
  <c r="CW52" i="1" s="1"/>
  <c r="EC51" i="1"/>
  <c r="CL48" i="1"/>
  <c r="CM48" i="1" s="1"/>
  <c r="CN48" i="1" s="1"/>
  <c r="CO48" i="1" s="1"/>
  <c r="CP48" i="1" s="1"/>
  <c r="CQ48" i="1" s="1"/>
  <c r="CR48" i="1" s="1"/>
  <c r="CS48" i="1" s="1"/>
  <c r="CT48" i="1" s="1"/>
  <c r="CU48" i="1" s="1"/>
  <c r="CV48" i="1" s="1"/>
  <c r="CW48" i="1" s="1"/>
  <c r="CL54" i="1"/>
  <c r="CM54" i="1" s="1"/>
  <c r="CN54" i="1" s="1"/>
  <c r="CO54" i="1" s="1"/>
  <c r="CP54" i="1" s="1"/>
  <c r="CQ54" i="1" s="1"/>
  <c r="CR54" i="1" s="1"/>
  <c r="CS54" i="1" s="1"/>
  <c r="CT54" i="1" s="1"/>
  <c r="CU54" i="1" s="1"/>
  <c r="CV54" i="1" s="1"/>
  <c r="CW54" i="1" s="1"/>
  <c r="CL51" i="1"/>
  <c r="CM51" i="1" s="1"/>
  <c r="CN51" i="1" s="1"/>
  <c r="CO51" i="1" s="1"/>
  <c r="CP51" i="1" s="1"/>
  <c r="CQ51" i="1" s="1"/>
  <c r="CR51" i="1" s="1"/>
  <c r="CS51" i="1" s="1"/>
  <c r="CT51" i="1" s="1"/>
  <c r="CU51" i="1" s="1"/>
  <c r="CV51" i="1" s="1"/>
  <c r="CW51" i="1" s="1"/>
  <c r="CL44" i="1"/>
  <c r="CM44" i="1" s="1"/>
  <c r="CN44" i="1" s="1"/>
  <c r="CO44" i="1" s="1"/>
  <c r="CP44" i="1" s="1"/>
  <c r="CQ44" i="1" s="1"/>
  <c r="CR44" i="1" s="1"/>
  <c r="CS44" i="1" s="1"/>
  <c r="CT44" i="1" s="1"/>
  <c r="CU44" i="1" s="1"/>
  <c r="CV44" i="1" s="1"/>
  <c r="CW44" i="1" s="1"/>
  <c r="CL53" i="1"/>
  <c r="CM53" i="1" s="1"/>
  <c r="CN53" i="1" s="1"/>
  <c r="CO53" i="1" s="1"/>
  <c r="CP53" i="1" s="1"/>
  <c r="CQ53" i="1" s="1"/>
  <c r="CR53" i="1" s="1"/>
  <c r="CS53" i="1" s="1"/>
  <c r="CT53" i="1" s="1"/>
  <c r="CU53" i="1" s="1"/>
  <c r="CV53" i="1" s="1"/>
  <c r="CW53" i="1" s="1"/>
  <c r="CL46" i="1"/>
  <c r="CM46" i="1" s="1"/>
  <c r="CN46" i="1" s="1"/>
  <c r="CO46" i="1" s="1"/>
  <c r="CP46" i="1" s="1"/>
  <c r="CQ46" i="1" s="1"/>
  <c r="CR46" i="1" s="1"/>
  <c r="CS46" i="1" s="1"/>
  <c r="CT46" i="1" s="1"/>
  <c r="CU46" i="1" s="1"/>
  <c r="CV46" i="1" s="1"/>
  <c r="CW46" i="1" s="1"/>
  <c r="EC50" i="1"/>
  <c r="EC47" i="1"/>
  <c r="EC42" i="1"/>
  <c r="EC40" i="1"/>
  <c r="CL45" i="1"/>
  <c r="CM45" i="1" s="1"/>
  <c r="CN45" i="1" s="1"/>
  <c r="CO45" i="1" s="1"/>
  <c r="CP45" i="1" s="1"/>
  <c r="CQ45" i="1" s="1"/>
  <c r="CR45" i="1" s="1"/>
  <c r="CS45" i="1" s="1"/>
  <c r="CT45" i="1" s="1"/>
  <c r="CU45" i="1" s="1"/>
  <c r="CV45" i="1" s="1"/>
  <c r="CW45" i="1" s="1"/>
  <c r="I57" i="1"/>
  <c r="J36" i="1"/>
  <c r="J57" i="1" s="1"/>
  <c r="L41" i="1"/>
  <c r="L39" i="1"/>
  <c r="K55" i="1"/>
  <c r="M24" i="1"/>
  <c r="M26" i="1" l="1"/>
  <c r="ED49" i="1"/>
  <c r="ED47" i="1"/>
  <c r="ED40" i="1"/>
  <c r="ED52" i="1"/>
  <c r="ED43" i="1"/>
  <c r="ED42" i="1"/>
  <c r="ED50" i="1"/>
  <c r="CX53" i="1"/>
  <c r="CY53" i="1" s="1"/>
  <c r="CZ53" i="1" s="1"/>
  <c r="DA53" i="1" s="1"/>
  <c r="DB53" i="1" s="1"/>
  <c r="DC53" i="1" s="1"/>
  <c r="DD53" i="1" s="1"/>
  <c r="DE53" i="1" s="1"/>
  <c r="DF53" i="1" s="1"/>
  <c r="DG53" i="1" s="1"/>
  <c r="DH53" i="1" s="1"/>
  <c r="DI53" i="1" s="1"/>
  <c r="ED46" i="1"/>
  <c r="ED44" i="1"/>
  <c r="ED54" i="1"/>
  <c r="CX49" i="1"/>
  <c r="CY49" i="1" s="1"/>
  <c r="CZ49" i="1" s="1"/>
  <c r="DA49" i="1" s="1"/>
  <c r="DB49" i="1" s="1"/>
  <c r="DC49" i="1" s="1"/>
  <c r="DD49" i="1" s="1"/>
  <c r="DE49" i="1" s="1"/>
  <c r="DF49" i="1" s="1"/>
  <c r="DG49" i="1" s="1"/>
  <c r="DH49" i="1" s="1"/>
  <c r="DI49" i="1" s="1"/>
  <c r="CX40" i="1"/>
  <c r="CY40" i="1" s="1"/>
  <c r="CZ40" i="1" s="1"/>
  <c r="DA40" i="1" s="1"/>
  <c r="DB40" i="1" s="1"/>
  <c r="DC40" i="1" s="1"/>
  <c r="DD40" i="1" s="1"/>
  <c r="DE40" i="1" s="1"/>
  <c r="DF40" i="1" s="1"/>
  <c r="DG40" i="1" s="1"/>
  <c r="DH40" i="1" s="1"/>
  <c r="DI40" i="1" s="1"/>
  <c r="CX47" i="1"/>
  <c r="CY47" i="1" s="1"/>
  <c r="CZ47" i="1" s="1"/>
  <c r="DA47" i="1" s="1"/>
  <c r="DB47" i="1" s="1"/>
  <c r="DC47" i="1" s="1"/>
  <c r="DD47" i="1" s="1"/>
  <c r="DE47" i="1" s="1"/>
  <c r="DF47" i="1" s="1"/>
  <c r="DG47" i="1" s="1"/>
  <c r="DH47" i="1" s="1"/>
  <c r="DI47" i="1" s="1"/>
  <c r="CX45" i="1"/>
  <c r="CY45" i="1" s="1"/>
  <c r="CZ45" i="1" s="1"/>
  <c r="DA45" i="1" s="1"/>
  <c r="DB45" i="1" s="1"/>
  <c r="DC45" i="1" s="1"/>
  <c r="DD45" i="1" s="1"/>
  <c r="DE45" i="1" s="1"/>
  <c r="DF45" i="1" s="1"/>
  <c r="DG45" i="1" s="1"/>
  <c r="DH45" i="1" s="1"/>
  <c r="DI45" i="1" s="1"/>
  <c r="CX48" i="1"/>
  <c r="CY48" i="1" s="1"/>
  <c r="CZ48" i="1" s="1"/>
  <c r="DA48" i="1" s="1"/>
  <c r="DB48" i="1" s="1"/>
  <c r="DC48" i="1" s="1"/>
  <c r="DD48" i="1" s="1"/>
  <c r="DE48" i="1" s="1"/>
  <c r="DF48" i="1" s="1"/>
  <c r="DG48" i="1" s="1"/>
  <c r="DH48" i="1" s="1"/>
  <c r="DI48" i="1" s="1"/>
  <c r="CX54" i="1"/>
  <c r="CY54" i="1" s="1"/>
  <c r="CZ54" i="1" s="1"/>
  <c r="DA54" i="1" s="1"/>
  <c r="DB54" i="1" s="1"/>
  <c r="DC54" i="1" s="1"/>
  <c r="DD54" i="1" s="1"/>
  <c r="DE54" i="1" s="1"/>
  <c r="DF54" i="1" s="1"/>
  <c r="DG54" i="1" s="1"/>
  <c r="DH54" i="1" s="1"/>
  <c r="DI54" i="1" s="1"/>
  <c r="CX51" i="1"/>
  <c r="CY51" i="1" s="1"/>
  <c r="CZ51" i="1" s="1"/>
  <c r="DA51" i="1" s="1"/>
  <c r="DB51" i="1" s="1"/>
  <c r="DC51" i="1" s="1"/>
  <c r="DD51" i="1" s="1"/>
  <c r="DE51" i="1" s="1"/>
  <c r="DF51" i="1" s="1"/>
  <c r="DG51" i="1" s="1"/>
  <c r="DH51" i="1" s="1"/>
  <c r="DI51" i="1" s="1"/>
  <c r="CX46" i="1"/>
  <c r="CY46" i="1" s="1"/>
  <c r="CZ46" i="1" s="1"/>
  <c r="DA46" i="1" s="1"/>
  <c r="DB46" i="1" s="1"/>
  <c r="DC46" i="1" s="1"/>
  <c r="DD46" i="1" s="1"/>
  <c r="DE46" i="1" s="1"/>
  <c r="DF46" i="1" s="1"/>
  <c r="DG46" i="1" s="1"/>
  <c r="DH46" i="1" s="1"/>
  <c r="DI46" i="1" s="1"/>
  <c r="CX44" i="1"/>
  <c r="CY44" i="1" s="1"/>
  <c r="CZ44" i="1" s="1"/>
  <c r="DA44" i="1" s="1"/>
  <c r="DB44" i="1" s="1"/>
  <c r="DC44" i="1" s="1"/>
  <c r="DD44" i="1" s="1"/>
  <c r="DE44" i="1" s="1"/>
  <c r="DF44" i="1" s="1"/>
  <c r="DG44" i="1" s="1"/>
  <c r="DH44" i="1" s="1"/>
  <c r="DI44" i="1" s="1"/>
  <c r="ED45" i="1"/>
  <c r="ED53" i="1"/>
  <c r="ED51" i="1"/>
  <c r="ED48" i="1"/>
  <c r="CX52" i="1"/>
  <c r="CY52" i="1" s="1"/>
  <c r="CZ52" i="1" s="1"/>
  <c r="DA52" i="1" s="1"/>
  <c r="DB52" i="1" s="1"/>
  <c r="DC52" i="1" s="1"/>
  <c r="DD52" i="1" s="1"/>
  <c r="DE52" i="1" s="1"/>
  <c r="DF52" i="1" s="1"/>
  <c r="DG52" i="1" s="1"/>
  <c r="DH52" i="1" s="1"/>
  <c r="DI52" i="1" s="1"/>
  <c r="CX43" i="1"/>
  <c r="CY43" i="1" s="1"/>
  <c r="CZ43" i="1" s="1"/>
  <c r="DA43" i="1" s="1"/>
  <c r="DB43" i="1" s="1"/>
  <c r="DC43" i="1" s="1"/>
  <c r="DD43" i="1" s="1"/>
  <c r="DE43" i="1" s="1"/>
  <c r="DF43" i="1" s="1"/>
  <c r="DG43" i="1" s="1"/>
  <c r="DH43" i="1" s="1"/>
  <c r="DI43" i="1" s="1"/>
  <c r="CX42" i="1"/>
  <c r="CY42" i="1" s="1"/>
  <c r="CZ42" i="1" s="1"/>
  <c r="DA42" i="1" s="1"/>
  <c r="DB42" i="1" s="1"/>
  <c r="DC42" i="1" s="1"/>
  <c r="DD42" i="1" s="1"/>
  <c r="DE42" i="1" s="1"/>
  <c r="DF42" i="1" s="1"/>
  <c r="DG42" i="1" s="1"/>
  <c r="DH42" i="1" s="1"/>
  <c r="DI42" i="1" s="1"/>
  <c r="CX50" i="1"/>
  <c r="CY50" i="1" s="1"/>
  <c r="CZ50" i="1" s="1"/>
  <c r="DA50" i="1" s="1"/>
  <c r="DB50" i="1" s="1"/>
  <c r="DC50" i="1" s="1"/>
  <c r="DD50" i="1" s="1"/>
  <c r="DE50" i="1" s="1"/>
  <c r="DF50" i="1" s="1"/>
  <c r="DG50" i="1" s="1"/>
  <c r="DH50" i="1" s="1"/>
  <c r="DI50" i="1" s="1"/>
  <c r="L35" i="1"/>
  <c r="K36" i="1"/>
  <c r="K57" i="1" s="1"/>
  <c r="M41" i="1"/>
  <c r="N24" i="1"/>
  <c r="L55" i="1"/>
  <c r="M39" i="1"/>
  <c r="M34" i="1" l="1"/>
  <c r="M35" i="1" s="1"/>
  <c r="N26" i="1"/>
  <c r="N34" i="1" s="1"/>
  <c r="EE49" i="1"/>
  <c r="EE51" i="1"/>
  <c r="EE44" i="1"/>
  <c r="EE47" i="1"/>
  <c r="EE53" i="1"/>
  <c r="EE43" i="1"/>
  <c r="EE50" i="1"/>
  <c r="EE48" i="1"/>
  <c r="DJ52" i="1"/>
  <c r="DK52" i="1" s="1"/>
  <c r="DL52" i="1" s="1"/>
  <c r="DM52" i="1" s="1"/>
  <c r="DN52" i="1" s="1"/>
  <c r="DO52" i="1" s="1"/>
  <c r="DP52" i="1" s="1"/>
  <c r="DQ52" i="1" s="1"/>
  <c r="DR52" i="1" s="1"/>
  <c r="DS52" i="1" s="1"/>
  <c r="DT52" i="1" s="1"/>
  <c r="DJ46" i="1"/>
  <c r="DK46" i="1" s="1"/>
  <c r="DL46" i="1" s="1"/>
  <c r="DM46" i="1" s="1"/>
  <c r="DN46" i="1" s="1"/>
  <c r="DO46" i="1" s="1"/>
  <c r="DP46" i="1" s="1"/>
  <c r="DQ46" i="1" s="1"/>
  <c r="DR46" i="1" s="1"/>
  <c r="DS46" i="1" s="1"/>
  <c r="DT46" i="1" s="1"/>
  <c r="DJ45" i="1"/>
  <c r="DK45" i="1" s="1"/>
  <c r="DL45" i="1" s="1"/>
  <c r="DM45" i="1" s="1"/>
  <c r="DN45" i="1" s="1"/>
  <c r="DO45" i="1" s="1"/>
  <c r="DP45" i="1" s="1"/>
  <c r="DQ45" i="1" s="1"/>
  <c r="DR45" i="1" s="1"/>
  <c r="DS45" i="1" s="1"/>
  <c r="DT45" i="1" s="1"/>
  <c r="DJ40" i="1"/>
  <c r="DK40" i="1" s="1"/>
  <c r="DL40" i="1" s="1"/>
  <c r="DM40" i="1" s="1"/>
  <c r="DN40" i="1" s="1"/>
  <c r="DO40" i="1" s="1"/>
  <c r="DP40" i="1" s="1"/>
  <c r="DQ40" i="1" s="1"/>
  <c r="DR40" i="1" s="1"/>
  <c r="DS40" i="1" s="1"/>
  <c r="DT40" i="1" s="1"/>
  <c r="DJ42" i="1"/>
  <c r="DK42" i="1" s="1"/>
  <c r="DL42" i="1" s="1"/>
  <c r="DM42" i="1" s="1"/>
  <c r="DN42" i="1" s="1"/>
  <c r="DO42" i="1" s="1"/>
  <c r="DP42" i="1" s="1"/>
  <c r="DQ42" i="1" s="1"/>
  <c r="DR42" i="1" s="1"/>
  <c r="DS42" i="1" s="1"/>
  <c r="DT42" i="1" s="1"/>
  <c r="DJ50" i="1"/>
  <c r="DK50" i="1" s="1"/>
  <c r="DL50" i="1" s="1"/>
  <c r="DM50" i="1" s="1"/>
  <c r="DN50" i="1" s="1"/>
  <c r="DO50" i="1" s="1"/>
  <c r="DP50" i="1" s="1"/>
  <c r="DQ50" i="1" s="1"/>
  <c r="DR50" i="1" s="1"/>
  <c r="DS50" i="1" s="1"/>
  <c r="DT50" i="1" s="1"/>
  <c r="DJ43" i="1"/>
  <c r="DK43" i="1" s="1"/>
  <c r="DL43" i="1" s="1"/>
  <c r="DM43" i="1" s="1"/>
  <c r="DN43" i="1" s="1"/>
  <c r="DO43" i="1" s="1"/>
  <c r="DP43" i="1" s="1"/>
  <c r="DQ43" i="1" s="1"/>
  <c r="DR43" i="1" s="1"/>
  <c r="DS43" i="1" s="1"/>
  <c r="DT43" i="1" s="1"/>
  <c r="DJ44" i="1"/>
  <c r="DK44" i="1" s="1"/>
  <c r="DL44" i="1" s="1"/>
  <c r="DM44" i="1" s="1"/>
  <c r="DN44" i="1" s="1"/>
  <c r="DO44" i="1" s="1"/>
  <c r="DP44" i="1" s="1"/>
  <c r="DQ44" i="1" s="1"/>
  <c r="DR44" i="1" s="1"/>
  <c r="DS44" i="1" s="1"/>
  <c r="DT44" i="1" s="1"/>
  <c r="DJ51" i="1"/>
  <c r="DK51" i="1" s="1"/>
  <c r="DL51" i="1" s="1"/>
  <c r="DM51" i="1" s="1"/>
  <c r="DN51" i="1" s="1"/>
  <c r="DO51" i="1" s="1"/>
  <c r="DP51" i="1" s="1"/>
  <c r="DQ51" i="1" s="1"/>
  <c r="DR51" i="1" s="1"/>
  <c r="DS51" i="1" s="1"/>
  <c r="DT51" i="1" s="1"/>
  <c r="DJ48" i="1"/>
  <c r="DK48" i="1" s="1"/>
  <c r="DL48" i="1" s="1"/>
  <c r="DM48" i="1" s="1"/>
  <c r="DN48" i="1" s="1"/>
  <c r="DO48" i="1" s="1"/>
  <c r="DP48" i="1" s="1"/>
  <c r="DQ48" i="1" s="1"/>
  <c r="DR48" i="1" s="1"/>
  <c r="DS48" i="1" s="1"/>
  <c r="DT48" i="1" s="1"/>
  <c r="DJ47" i="1"/>
  <c r="DK47" i="1" s="1"/>
  <c r="DL47" i="1" s="1"/>
  <c r="DM47" i="1" s="1"/>
  <c r="DN47" i="1" s="1"/>
  <c r="DO47" i="1" s="1"/>
  <c r="DP47" i="1" s="1"/>
  <c r="DQ47" i="1" s="1"/>
  <c r="DR47" i="1" s="1"/>
  <c r="DS47" i="1" s="1"/>
  <c r="DT47" i="1" s="1"/>
  <c r="DJ49" i="1"/>
  <c r="DK49" i="1" s="1"/>
  <c r="DL49" i="1" s="1"/>
  <c r="DM49" i="1" s="1"/>
  <c r="DN49" i="1" s="1"/>
  <c r="DO49" i="1" s="1"/>
  <c r="DP49" i="1" s="1"/>
  <c r="DQ49" i="1" s="1"/>
  <c r="DR49" i="1" s="1"/>
  <c r="DS49" i="1" s="1"/>
  <c r="DT49" i="1" s="1"/>
  <c r="DJ54" i="1"/>
  <c r="DK54" i="1" s="1"/>
  <c r="DL54" i="1" s="1"/>
  <c r="DM54" i="1" s="1"/>
  <c r="DN54" i="1" s="1"/>
  <c r="DO54" i="1" s="1"/>
  <c r="DP54" i="1" s="1"/>
  <c r="DQ54" i="1" s="1"/>
  <c r="DR54" i="1" s="1"/>
  <c r="DS54" i="1" s="1"/>
  <c r="DT54" i="1" s="1"/>
  <c r="EE42" i="1"/>
  <c r="EE52" i="1"/>
  <c r="EE46" i="1"/>
  <c r="EE54" i="1"/>
  <c r="EE45" i="1"/>
  <c r="EE40" i="1"/>
  <c r="DJ53" i="1"/>
  <c r="DK53" i="1" s="1"/>
  <c r="DL53" i="1" s="1"/>
  <c r="DM53" i="1" s="1"/>
  <c r="DN53" i="1" s="1"/>
  <c r="DO53" i="1" s="1"/>
  <c r="DP53" i="1" s="1"/>
  <c r="DQ53" i="1" s="1"/>
  <c r="DR53" i="1" s="1"/>
  <c r="DS53" i="1" s="1"/>
  <c r="DT53" i="1" s="1"/>
  <c r="L36" i="1"/>
  <c r="L57" i="1" s="1"/>
  <c r="N41" i="1"/>
  <c r="O24" i="1"/>
  <c r="M55" i="1"/>
  <c r="N39" i="1"/>
  <c r="O26" i="1" l="1"/>
  <c r="O34" i="1" s="1"/>
  <c r="EF47" i="1"/>
  <c r="EF44" i="1"/>
  <c r="EF46" i="1"/>
  <c r="EF40" i="1"/>
  <c r="EF53" i="1"/>
  <c r="EF54" i="1"/>
  <c r="EF50" i="1"/>
  <c r="EF51" i="1"/>
  <c r="EF43" i="1"/>
  <c r="EF42" i="1"/>
  <c r="EF45" i="1"/>
  <c r="EF52" i="1"/>
  <c r="EF49" i="1"/>
  <c r="EF48" i="1"/>
  <c r="M36" i="1"/>
  <c r="M57" i="1" s="1"/>
  <c r="N35" i="1"/>
  <c r="O41" i="1"/>
  <c r="P24" i="1"/>
  <c r="N55" i="1"/>
  <c r="O39" i="1"/>
  <c r="P26" i="1" l="1"/>
  <c r="P34" i="1" s="1"/>
  <c r="P35" i="1" s="1"/>
  <c r="P36" i="1" s="1"/>
  <c r="N36" i="1"/>
  <c r="P41" i="1"/>
  <c r="P39" i="1"/>
  <c r="O55" i="1"/>
  <c r="Q24" i="1"/>
  <c r="Q26" i="1" s="1"/>
  <c r="O35" i="1"/>
  <c r="Q34" i="1" l="1"/>
  <c r="O36" i="1"/>
  <c r="N57" i="1"/>
  <c r="Q41" i="1"/>
  <c r="R24" i="1"/>
  <c r="Q39" i="1"/>
  <c r="P55" i="1"/>
  <c r="P57" i="1" s="1"/>
  <c r="R26" i="1" l="1"/>
  <c r="O57" i="1"/>
  <c r="Q35" i="1"/>
  <c r="R41" i="1"/>
  <c r="S24" i="1"/>
  <c r="S26" i="1" s="1"/>
  <c r="S34" i="1" s="1"/>
  <c r="R39" i="1"/>
  <c r="Q55" i="1"/>
  <c r="R34" i="1" l="1"/>
  <c r="R35" i="1" s="1"/>
  <c r="R36" i="1" s="1"/>
  <c r="Q36" i="1"/>
  <c r="Q57" i="1" s="1"/>
  <c r="S41" i="1"/>
  <c r="R55" i="1"/>
  <c r="S39" i="1"/>
  <c r="T24" i="1"/>
  <c r="R57" i="1" l="1"/>
  <c r="T26" i="1"/>
  <c r="S35" i="1"/>
  <c r="T41" i="1"/>
  <c r="U24" i="1"/>
  <c r="T39" i="1"/>
  <c r="S55" i="1"/>
  <c r="U26" i="1" l="1"/>
  <c r="U34" i="1" s="1"/>
  <c r="T34" i="1"/>
  <c r="T35" i="1" s="1"/>
  <c r="T36" i="1" s="1"/>
  <c r="S36" i="1"/>
  <c r="S57" i="1" s="1"/>
  <c r="U41" i="1"/>
  <c r="V24" i="1"/>
  <c r="U39" i="1"/>
  <c r="T55" i="1"/>
  <c r="T57" i="1" l="1"/>
  <c r="V26" i="1"/>
  <c r="U35" i="1"/>
  <c r="V41" i="1"/>
  <c r="U55" i="1"/>
  <c r="V39" i="1"/>
  <c r="W24" i="1"/>
  <c r="W26" i="1" s="1"/>
  <c r="W34" i="1" s="1"/>
  <c r="V34" i="1" l="1"/>
  <c r="V35" i="1" s="1"/>
  <c r="V36" i="1" s="1"/>
  <c r="U36" i="1"/>
  <c r="U57" i="1" s="1"/>
  <c r="W41" i="1"/>
  <c r="W35" i="1"/>
  <c r="W36" i="1" s="1"/>
  <c r="X24" i="1"/>
  <c r="V55" i="1"/>
  <c r="W39" i="1"/>
  <c r="V57" i="1" l="1"/>
  <c r="X26" i="1"/>
  <c r="X41" i="1"/>
  <c r="X39" i="1"/>
  <c r="W55" i="1"/>
  <c r="W57" i="1" s="1"/>
  <c r="Y24" i="1"/>
  <c r="Y26" i="1" l="1"/>
  <c r="Y34" i="1" s="1"/>
  <c r="Y35" i="1" s="1"/>
  <c r="Y36" i="1" s="1"/>
  <c r="X34" i="1"/>
  <c r="X35" i="1" s="1"/>
  <c r="Y41" i="1"/>
  <c r="Y39" i="1"/>
  <c r="X55" i="1"/>
  <c r="Z24" i="1"/>
  <c r="Z26" i="1" l="1"/>
  <c r="Z34" i="1" s="1"/>
  <c r="Z35" i="1" s="1"/>
  <c r="Z36" i="1" s="1"/>
  <c r="X36" i="1"/>
  <c r="X57" i="1" s="1"/>
  <c r="Z41" i="1"/>
  <c r="Z39" i="1"/>
  <c r="Y55" i="1"/>
  <c r="Y57" i="1" s="1"/>
  <c r="AA24" i="1"/>
  <c r="AA26" i="1" l="1"/>
  <c r="AA34" i="1" s="1"/>
  <c r="AA35" i="1" s="1"/>
  <c r="AA36" i="1" s="1"/>
  <c r="AA41" i="1"/>
  <c r="AB24" i="1"/>
  <c r="Z55" i="1"/>
  <c r="Z57" i="1" s="1"/>
  <c r="AA39" i="1"/>
  <c r="AB26" i="1" l="1"/>
  <c r="AB34" i="1" s="1"/>
  <c r="AB35" i="1" s="1"/>
  <c r="AB36" i="1" s="1"/>
  <c r="AB41" i="1"/>
  <c r="AA55" i="1"/>
  <c r="AA57" i="1" s="1"/>
  <c r="AB39" i="1"/>
  <c r="AC24" i="1"/>
  <c r="AC26" i="1" s="1"/>
  <c r="AC34" i="1" l="1"/>
  <c r="AC41" i="1"/>
  <c r="AD24" i="1"/>
  <c r="AB55" i="1"/>
  <c r="AB57" i="1" s="1"/>
  <c r="AC39" i="1"/>
  <c r="AD26" i="1" l="1"/>
  <c r="AD41" i="1"/>
  <c r="AC35" i="1"/>
  <c r="AC55" i="1"/>
  <c r="AD39" i="1"/>
  <c r="AE24" i="1"/>
  <c r="AE26" i="1" l="1"/>
  <c r="AE34" i="1" s="1"/>
  <c r="AE35" i="1" s="1"/>
  <c r="AE36" i="1" s="1"/>
  <c r="AD34" i="1"/>
  <c r="AD35" i="1" s="1"/>
  <c r="AD36" i="1" s="1"/>
  <c r="AC36" i="1"/>
  <c r="AC57" i="1" s="1"/>
  <c r="AE41" i="1"/>
  <c r="AF24" i="1"/>
  <c r="AE39" i="1"/>
  <c r="AD55" i="1"/>
  <c r="AF26" i="1" l="1"/>
  <c r="AD57" i="1"/>
  <c r="AF41" i="1"/>
  <c r="AG24" i="1"/>
  <c r="AE55" i="1"/>
  <c r="AE57" i="1" s="1"/>
  <c r="AF39" i="1"/>
  <c r="AG26" i="1" l="1"/>
  <c r="AG34" i="1" s="1"/>
  <c r="AG35" i="1" s="1"/>
  <c r="AG36" i="1" s="1"/>
  <c r="AF34" i="1"/>
  <c r="AF35" i="1" s="1"/>
  <c r="AG41" i="1"/>
  <c r="AF55" i="1"/>
  <c r="AG39" i="1"/>
  <c r="AH24" i="1"/>
  <c r="AH26" i="1" l="1"/>
  <c r="AF36" i="1"/>
  <c r="AF57" i="1" s="1"/>
  <c r="AH41" i="1"/>
  <c r="AH39" i="1"/>
  <c r="AG55" i="1"/>
  <c r="AG57" i="1" s="1"/>
  <c r="AI24" i="1"/>
  <c r="AI26" i="1" l="1"/>
  <c r="AI34" i="1" s="1"/>
  <c r="AI35" i="1" s="1"/>
  <c r="AI36" i="1" s="1"/>
  <c r="AH34" i="1"/>
  <c r="AH35" i="1" s="1"/>
  <c r="AH36" i="1" s="1"/>
  <c r="AI41" i="1"/>
  <c r="AI39" i="1"/>
  <c r="AH55" i="1"/>
  <c r="AJ24" i="1"/>
  <c r="AJ26" i="1" l="1"/>
  <c r="AH57" i="1"/>
  <c r="AJ41" i="1"/>
  <c r="AK24" i="1"/>
  <c r="AI55" i="1"/>
  <c r="AI57" i="1" s="1"/>
  <c r="AJ39" i="1"/>
  <c r="AK26" i="1" l="1"/>
  <c r="AK34" i="1" s="1"/>
  <c r="AK35" i="1" s="1"/>
  <c r="AK36" i="1" s="1"/>
  <c r="AJ34" i="1"/>
  <c r="AJ35" i="1" s="1"/>
  <c r="AJ36" i="1" s="1"/>
  <c r="AK41" i="1"/>
  <c r="AK39" i="1"/>
  <c r="AJ55" i="1"/>
  <c r="AL24" i="1"/>
  <c r="AJ57" i="1" l="1"/>
  <c r="AL26" i="1"/>
  <c r="AL34" i="1" s="1"/>
  <c r="AL41" i="1"/>
  <c r="AM24" i="1"/>
  <c r="AL39" i="1"/>
  <c r="AK55" i="1"/>
  <c r="AK57" i="1" s="1"/>
  <c r="AM26" i="1" l="1"/>
  <c r="AM34" i="1" s="1"/>
  <c r="AM35" i="1" s="1"/>
  <c r="AM36" i="1" s="1"/>
  <c r="AM41" i="1"/>
  <c r="AN24" i="1"/>
  <c r="AL35" i="1"/>
  <c r="AL36" i="1" s="1"/>
  <c r="AL55" i="1"/>
  <c r="AM39" i="1"/>
  <c r="AN26" i="1" l="1"/>
  <c r="AN34" i="1" s="1"/>
  <c r="AN35" i="1" s="1"/>
  <c r="AN36" i="1" s="1"/>
  <c r="AL57" i="1"/>
  <c r="AN41" i="1"/>
  <c r="AN39" i="1"/>
  <c r="AM55" i="1"/>
  <c r="AM57" i="1" s="1"/>
  <c r="AO24" i="1"/>
  <c r="AO26" i="1" s="1"/>
  <c r="AO34" i="1" l="1"/>
  <c r="AO41" i="1"/>
  <c r="AP24" i="1"/>
  <c r="AN55" i="1"/>
  <c r="AN57" i="1" s="1"/>
  <c r="AO39" i="1"/>
  <c r="AP26" i="1" l="1"/>
  <c r="AO35" i="1"/>
  <c r="AP41" i="1"/>
  <c r="AQ24" i="1"/>
  <c r="AP39" i="1"/>
  <c r="AO55" i="1"/>
  <c r="AP34" i="1" l="1"/>
  <c r="AP35" i="1" s="1"/>
  <c r="AP36" i="1" s="1"/>
  <c r="AQ26" i="1"/>
  <c r="AQ34" i="1" s="1"/>
  <c r="AQ35" i="1" s="1"/>
  <c r="AQ36" i="1" s="1"/>
  <c r="AO36" i="1"/>
  <c r="AO57" i="1" s="1"/>
  <c r="AQ41" i="1"/>
  <c r="AR24" i="1"/>
  <c r="AP55" i="1"/>
  <c r="AQ39" i="1"/>
  <c r="AP57" i="1" l="1"/>
  <c r="AR26" i="1"/>
  <c r="AR34" i="1" s="1"/>
  <c r="AR35" i="1" s="1"/>
  <c r="AR36" i="1" s="1"/>
  <c r="AR41" i="1"/>
  <c r="AR39" i="1"/>
  <c r="AQ55" i="1"/>
  <c r="AS24" i="1"/>
  <c r="AS26" i="1" s="1"/>
  <c r="AS34" i="1" s="1"/>
  <c r="AQ57" i="1" l="1"/>
  <c r="AS41" i="1"/>
  <c r="AS39" i="1"/>
  <c r="AR55" i="1"/>
  <c r="AR57" i="1" s="1"/>
  <c r="AT24" i="1"/>
  <c r="AT26" i="1" l="1"/>
  <c r="AS35" i="1"/>
  <c r="AT41" i="1"/>
  <c r="AU24" i="1"/>
  <c r="AT39" i="1"/>
  <c r="AS55" i="1"/>
  <c r="AU26" i="1" l="1"/>
  <c r="AU34" i="1" s="1"/>
  <c r="AU35" i="1" s="1"/>
  <c r="AU36" i="1" s="1"/>
  <c r="AT34" i="1"/>
  <c r="AT35" i="1" s="1"/>
  <c r="AT36" i="1" s="1"/>
  <c r="AS36" i="1"/>
  <c r="AS57" i="1" s="1"/>
  <c r="AU41" i="1"/>
  <c r="AV24" i="1"/>
  <c r="AT55" i="1"/>
  <c r="AU39" i="1"/>
  <c r="AV26" i="1" l="1"/>
  <c r="AV34" i="1" s="1"/>
  <c r="AV35" i="1" s="1"/>
  <c r="AV36" i="1" s="1"/>
  <c r="AT57" i="1"/>
  <c r="AV41" i="1"/>
  <c r="AU55" i="1"/>
  <c r="AU57" i="1" s="1"/>
  <c r="AV39" i="1"/>
  <c r="AW24" i="1"/>
  <c r="AW26" i="1" l="1"/>
  <c r="AW34" i="1" s="1"/>
  <c r="AW35" i="1" s="1"/>
  <c r="AW36" i="1" s="1"/>
  <c r="AW41" i="1"/>
  <c r="AW39" i="1"/>
  <c r="AV55" i="1"/>
  <c r="AV57" i="1" s="1"/>
  <c r="AX24" i="1"/>
  <c r="AX26" i="1" l="1"/>
  <c r="AX34" i="1" s="1"/>
  <c r="AX35" i="1" s="1"/>
  <c r="AX36" i="1" s="1"/>
  <c r="AX41" i="1"/>
  <c r="AX39" i="1"/>
  <c r="AW55" i="1"/>
  <c r="AW57" i="1" s="1"/>
  <c r="AY24" i="1"/>
  <c r="AY26" i="1" l="1"/>
  <c r="AY34" i="1" s="1"/>
  <c r="AY35" i="1" s="1"/>
  <c r="AY36" i="1" s="1"/>
  <c r="AY41" i="1"/>
  <c r="AZ24" i="1"/>
  <c r="AY39" i="1"/>
  <c r="AX55" i="1"/>
  <c r="AX57" i="1" s="1"/>
  <c r="AZ26" i="1" l="1"/>
  <c r="AZ34" i="1" s="1"/>
  <c r="AZ35" i="1" s="1"/>
  <c r="AZ36" i="1" s="1"/>
  <c r="AZ41" i="1"/>
  <c r="BA24" i="1"/>
  <c r="BA26" i="1" s="1"/>
  <c r="AY55" i="1"/>
  <c r="AY57" i="1" s="1"/>
  <c r="AZ39" i="1"/>
  <c r="BA34" i="1" l="1"/>
  <c r="BA41" i="1"/>
  <c r="BA39" i="1"/>
  <c r="AZ55" i="1"/>
  <c r="AZ57" i="1" s="1"/>
  <c r="BB24" i="1"/>
  <c r="BB26" i="1" s="1"/>
  <c r="BB34" i="1" s="1"/>
  <c r="BA35" i="1" l="1"/>
  <c r="BB41" i="1"/>
  <c r="BB35" i="1"/>
  <c r="BB36" i="1" s="1"/>
  <c r="BC24" i="1"/>
  <c r="BC26" i="1" s="1"/>
  <c r="BA55" i="1"/>
  <c r="BB39" i="1"/>
  <c r="BC34" i="1" l="1"/>
  <c r="BC35" i="1" s="1"/>
  <c r="BC36" i="1" s="1"/>
  <c r="BA36" i="1"/>
  <c r="BA57" i="1" s="1"/>
  <c r="BC41" i="1"/>
  <c r="BC39" i="1"/>
  <c r="BB55" i="1"/>
  <c r="BB57" i="1" s="1"/>
  <c r="BD24" i="1"/>
  <c r="BD26" i="1" s="1"/>
  <c r="BD34" i="1" s="1"/>
  <c r="BD41" i="1" l="1"/>
  <c r="BE24" i="1"/>
  <c r="BE26" i="1" s="1"/>
  <c r="BE34" i="1" s="1"/>
  <c r="BD39" i="1"/>
  <c r="BC55" i="1"/>
  <c r="BC57" i="1" s="1"/>
  <c r="BD35" i="1" l="1"/>
  <c r="BE41" i="1"/>
  <c r="BE39" i="1"/>
  <c r="BD55" i="1"/>
  <c r="BE35" i="1"/>
  <c r="BE36" i="1" s="1"/>
  <c r="BF24" i="1"/>
  <c r="BF26" i="1" s="1"/>
  <c r="BF34" i="1" s="1"/>
  <c r="BD36" i="1" l="1"/>
  <c r="BF41" i="1"/>
  <c r="BF35" i="1"/>
  <c r="BF36" i="1" s="1"/>
  <c r="BG24" i="1"/>
  <c r="BG26" i="1" s="1"/>
  <c r="BG34" i="1" s="1"/>
  <c r="BF39" i="1"/>
  <c r="BE55" i="1"/>
  <c r="BE57" i="1" l="1"/>
  <c r="BD57" i="1"/>
  <c r="BG41" i="1"/>
  <c r="BG35" i="1"/>
  <c r="BH24" i="1"/>
  <c r="BH26" i="1" s="1"/>
  <c r="BH34" i="1" s="1"/>
  <c r="BF55" i="1"/>
  <c r="BF57" i="1" s="1"/>
  <c r="BG39" i="1"/>
  <c r="BG36" i="1" l="1"/>
  <c r="BH41" i="1"/>
  <c r="BH39" i="1"/>
  <c r="BG55" i="1"/>
  <c r="BH35" i="1"/>
  <c r="BH36" i="1" s="1"/>
  <c r="BI24" i="1"/>
  <c r="BI26" i="1" s="1"/>
  <c r="BI34" i="1" s="1"/>
  <c r="BG57" i="1" l="1"/>
  <c r="BI41" i="1"/>
  <c r="BI35" i="1"/>
  <c r="BI36" i="1" s="1"/>
  <c r="BJ24" i="1"/>
  <c r="BJ26" i="1" s="1"/>
  <c r="BJ34" i="1" s="1"/>
  <c r="BI39" i="1"/>
  <c r="BH55" i="1"/>
  <c r="BH57" i="1" s="1"/>
  <c r="BJ41" i="1" l="1"/>
  <c r="BJ35" i="1"/>
  <c r="BJ36" i="1" s="1"/>
  <c r="BK24" i="1"/>
  <c r="BK26" i="1" s="1"/>
  <c r="BK34" i="1" s="1"/>
  <c r="BJ39" i="1"/>
  <c r="BI55" i="1"/>
  <c r="BI57" i="1" s="1"/>
  <c r="BK41" i="1" l="1"/>
  <c r="BJ55" i="1"/>
  <c r="BJ57" i="1" s="1"/>
  <c r="BK39" i="1"/>
  <c r="BL24" i="1"/>
  <c r="BL26" i="1" s="1"/>
  <c r="BL34" i="1" s="1"/>
  <c r="BL41" i="1" l="1"/>
  <c r="BL35" i="1"/>
  <c r="BL36" i="1" s="1"/>
  <c r="BM24" i="1"/>
  <c r="BM26" i="1" s="1"/>
  <c r="BK35" i="1"/>
  <c r="BK36" i="1" s="1"/>
  <c r="BL39" i="1"/>
  <c r="BK55" i="1"/>
  <c r="BM34" i="1" l="1"/>
  <c r="BK57" i="1"/>
  <c r="BM41" i="1"/>
  <c r="BN24" i="1"/>
  <c r="BN26" i="1" s="1"/>
  <c r="BN34" i="1" s="1"/>
  <c r="BM39" i="1"/>
  <c r="BL55" i="1"/>
  <c r="BL57" i="1" s="1"/>
  <c r="BM35" i="1" l="1"/>
  <c r="BN41" i="1"/>
  <c r="BN35" i="1"/>
  <c r="BN36" i="1" s="1"/>
  <c r="BO24" i="1"/>
  <c r="BO26" i="1" s="1"/>
  <c r="BM55" i="1"/>
  <c r="BN39" i="1"/>
  <c r="BO34" i="1" l="1"/>
  <c r="BM36" i="1"/>
  <c r="BO41" i="1"/>
  <c r="BP24" i="1"/>
  <c r="BP26" i="1" s="1"/>
  <c r="BP34" i="1" s="1"/>
  <c r="BN55" i="1"/>
  <c r="BN57" i="1" s="1"/>
  <c r="BO39" i="1"/>
  <c r="BO35" i="1" l="1"/>
  <c r="BM57" i="1"/>
  <c r="BP41" i="1"/>
  <c r="BP35" i="1"/>
  <c r="BP36" i="1" s="1"/>
  <c r="BQ24" i="1"/>
  <c r="BQ26" i="1" s="1"/>
  <c r="BO55" i="1"/>
  <c r="BP39" i="1"/>
  <c r="BQ34" i="1" l="1"/>
  <c r="BQ35" i="1" s="1"/>
  <c r="BQ36" i="1" s="1"/>
  <c r="BO36" i="1"/>
  <c r="BQ41" i="1"/>
  <c r="BR24" i="1"/>
  <c r="BR26" i="1" s="1"/>
  <c r="BR34" i="1" s="1"/>
  <c r="BP55" i="1"/>
  <c r="BQ39" i="1"/>
  <c r="BP57" i="1" l="1"/>
  <c r="BO57" i="1"/>
  <c r="BR41" i="1"/>
  <c r="BS24" i="1"/>
  <c r="BS26" i="1" s="1"/>
  <c r="BR39" i="1"/>
  <c r="BQ55" i="1"/>
  <c r="BQ57" i="1" s="1"/>
  <c r="BS34" i="1" l="1"/>
  <c r="BS35" i="1" s="1"/>
  <c r="BS36" i="1" s="1"/>
  <c r="BR35" i="1"/>
  <c r="BS41" i="1"/>
  <c r="BR55" i="1"/>
  <c r="BS39" i="1"/>
  <c r="BT24" i="1"/>
  <c r="BT26" i="1" s="1"/>
  <c r="BT34" i="1" s="1"/>
  <c r="BR36" i="1" l="1"/>
  <c r="BR57" i="1" s="1"/>
  <c r="BT41" i="1"/>
  <c r="BS55" i="1"/>
  <c r="BS57" i="1" s="1"/>
  <c r="BT39" i="1"/>
  <c r="BT35" i="1"/>
  <c r="BT36" i="1" s="1"/>
  <c r="BU24" i="1"/>
  <c r="BU26" i="1" s="1"/>
  <c r="BU34" i="1" l="1"/>
  <c r="BU35" i="1" s="1"/>
  <c r="BU41" i="1"/>
  <c r="BU39" i="1"/>
  <c r="BT55" i="1"/>
  <c r="BT57" i="1" s="1"/>
  <c r="BV24" i="1"/>
  <c r="BV26" i="1" s="1"/>
  <c r="BV34" i="1" s="1"/>
  <c r="BU36" i="1" l="1"/>
  <c r="BV41" i="1"/>
  <c r="BV35" i="1"/>
  <c r="BV36" i="1" s="1"/>
  <c r="BW24" i="1"/>
  <c r="BW26" i="1" s="1"/>
  <c r="BW34" i="1" s="1"/>
  <c r="BV39" i="1"/>
  <c r="BU55" i="1"/>
  <c r="BU57" i="1" l="1"/>
  <c r="BW41" i="1"/>
  <c r="BW35" i="1"/>
  <c r="BW36" i="1" s="1"/>
  <c r="BX24" i="1"/>
  <c r="BX26" i="1" s="1"/>
  <c r="BX34" i="1" s="1"/>
  <c r="BV55" i="1"/>
  <c r="BV57" i="1" s="1"/>
  <c r="BW39" i="1"/>
  <c r="BX41" i="1" l="1"/>
  <c r="BX39" i="1"/>
  <c r="BW55" i="1"/>
  <c r="BW57" i="1" s="1"/>
  <c r="BX35" i="1"/>
  <c r="BX36" i="1" s="1"/>
  <c r="BY24" i="1"/>
  <c r="BY26" i="1" s="1"/>
  <c r="BY34" i="1" l="1"/>
  <c r="BY41" i="1"/>
  <c r="BY39" i="1"/>
  <c r="BX55" i="1"/>
  <c r="BX57" i="1" s="1"/>
  <c r="BZ24" i="1"/>
  <c r="BZ26" i="1" s="1"/>
  <c r="BZ34" i="1" s="1"/>
  <c r="BY35" i="1" l="1"/>
  <c r="BZ41" i="1"/>
  <c r="BZ39" i="1"/>
  <c r="BY55" i="1"/>
  <c r="BZ35" i="1"/>
  <c r="BZ36" i="1" s="1"/>
  <c r="CA24" i="1"/>
  <c r="CA26" i="1" s="1"/>
  <c r="CA34" i="1" l="1"/>
  <c r="BY36" i="1"/>
  <c r="CA41" i="1"/>
  <c r="CB24" i="1"/>
  <c r="CB26" i="1" s="1"/>
  <c r="CB34" i="1" s="1"/>
  <c r="BZ55" i="1"/>
  <c r="BZ57" i="1" s="1"/>
  <c r="CA39" i="1"/>
  <c r="BY57" i="1" l="1"/>
  <c r="CB41" i="1"/>
  <c r="CB35" i="1"/>
  <c r="CB36" i="1" s="1"/>
  <c r="CC24" i="1"/>
  <c r="CC26" i="1" s="1"/>
  <c r="CA35" i="1"/>
  <c r="CB39" i="1"/>
  <c r="CA55" i="1"/>
  <c r="CC34" i="1" l="1"/>
  <c r="CC35" i="1" s="1"/>
  <c r="CC36" i="1" s="1"/>
  <c r="CA36" i="1"/>
  <c r="CA57" i="1" s="1"/>
  <c r="CC41" i="1"/>
  <c r="CD24" i="1"/>
  <c r="CD26" i="1" s="1"/>
  <c r="CD34" i="1" s="1"/>
  <c r="CC39" i="1"/>
  <c r="CB55" i="1"/>
  <c r="CB57" i="1" s="1"/>
  <c r="CD41" i="1" l="1"/>
  <c r="CD39" i="1"/>
  <c r="CC55" i="1"/>
  <c r="CC57" i="1" s="1"/>
  <c r="CD35" i="1"/>
  <c r="CE24" i="1"/>
  <c r="CE26" i="1" s="1"/>
  <c r="CE34" i="1" l="1"/>
  <c r="CE35" i="1" s="1"/>
  <c r="CE36" i="1" s="1"/>
  <c r="CD36" i="1"/>
  <c r="CE41" i="1"/>
  <c r="CF24" i="1"/>
  <c r="CF26" i="1" s="1"/>
  <c r="CF34" i="1" s="1"/>
  <c r="CD55" i="1"/>
  <c r="CE39" i="1"/>
  <c r="CD57" i="1" l="1"/>
  <c r="CF41" i="1"/>
  <c r="CF35" i="1"/>
  <c r="CG24" i="1"/>
  <c r="CG26" i="1" s="1"/>
  <c r="CF39" i="1"/>
  <c r="CE55" i="1"/>
  <c r="CE57" i="1" s="1"/>
  <c r="CG34" i="1" l="1"/>
  <c r="CG35" i="1" s="1"/>
  <c r="CG36" i="1" s="1"/>
  <c r="CF36" i="1"/>
  <c r="CG41" i="1"/>
  <c r="CG39" i="1"/>
  <c r="CF55" i="1"/>
  <c r="CH24" i="1"/>
  <c r="CH26" i="1" s="1"/>
  <c r="CH34" i="1" s="1"/>
  <c r="CF57" i="1" l="1"/>
  <c r="CH41" i="1"/>
  <c r="CH35" i="1"/>
  <c r="CH36" i="1" s="1"/>
  <c r="CI24" i="1"/>
  <c r="CI26" i="1" s="1"/>
  <c r="CI34" i="1" s="1"/>
  <c r="CH39" i="1"/>
  <c r="CG55" i="1"/>
  <c r="CG57" i="1" s="1"/>
  <c r="CI41" i="1" l="1"/>
  <c r="CI35" i="1"/>
  <c r="CI36" i="1" s="1"/>
  <c r="CJ24" i="1"/>
  <c r="CJ26" i="1" s="1"/>
  <c r="CJ34" i="1" s="1"/>
  <c r="CH55" i="1"/>
  <c r="CH57" i="1" s="1"/>
  <c r="CI39" i="1"/>
  <c r="CJ41" i="1" l="1"/>
  <c r="CI55" i="1"/>
  <c r="CI57" i="1" s="1"/>
  <c r="CJ39" i="1"/>
  <c r="CJ35" i="1"/>
  <c r="CJ36" i="1" s="1"/>
  <c r="CK24" i="1"/>
  <c r="CK26" i="1" s="1"/>
  <c r="CK34" i="1" l="1"/>
  <c r="CK41" i="1"/>
  <c r="CL24" i="1"/>
  <c r="CL26" i="1" s="1"/>
  <c r="CL34" i="1" s="1"/>
  <c r="CK39" i="1"/>
  <c r="CJ55" i="1"/>
  <c r="CJ57" i="1" s="1"/>
  <c r="CK35" i="1" l="1"/>
  <c r="CL41" i="1"/>
  <c r="CK55" i="1"/>
  <c r="CL39" i="1"/>
  <c r="CL35" i="1"/>
  <c r="CL36" i="1" s="1"/>
  <c r="CM24" i="1"/>
  <c r="CM26" i="1" s="1"/>
  <c r="CM34" i="1" l="1"/>
  <c r="CM35" i="1" s="1"/>
  <c r="CM36" i="1" s="1"/>
  <c r="CK36" i="1"/>
  <c r="CM41" i="1"/>
  <c r="CN24" i="1"/>
  <c r="CN26" i="1" s="1"/>
  <c r="CN34" i="1" s="1"/>
  <c r="CM39" i="1"/>
  <c r="CL55" i="1"/>
  <c r="CL57" i="1" s="1"/>
  <c r="CK57" i="1" l="1"/>
  <c r="CN41" i="1"/>
  <c r="CM55" i="1"/>
  <c r="CM57" i="1" s="1"/>
  <c r="CN39" i="1"/>
  <c r="CN35" i="1"/>
  <c r="CO24" i="1"/>
  <c r="CO26" i="1" s="1"/>
  <c r="CO34" i="1" l="1"/>
  <c r="CN36" i="1"/>
  <c r="CO41" i="1"/>
  <c r="CP24" i="1"/>
  <c r="CP26" i="1" s="1"/>
  <c r="CP34" i="1" s="1"/>
  <c r="CN55" i="1"/>
  <c r="CO39" i="1"/>
  <c r="CO35" i="1" l="1"/>
  <c r="CN57" i="1"/>
  <c r="CP41" i="1"/>
  <c r="CP35" i="1"/>
  <c r="CP36" i="1" s="1"/>
  <c r="CQ24" i="1"/>
  <c r="CQ26" i="1" s="1"/>
  <c r="CO55" i="1"/>
  <c r="CP39" i="1"/>
  <c r="CQ34" i="1" l="1"/>
  <c r="CQ35" i="1" s="1"/>
  <c r="CQ36" i="1" s="1"/>
  <c r="CO36" i="1"/>
  <c r="CO57" i="1" s="1"/>
  <c r="CQ41" i="1"/>
  <c r="CP55" i="1"/>
  <c r="CQ39" i="1"/>
  <c r="CR24" i="1"/>
  <c r="CR26" i="1" s="1"/>
  <c r="CR34" i="1" s="1"/>
  <c r="CP57" i="1" l="1"/>
  <c r="CR41" i="1"/>
  <c r="CR35" i="1"/>
  <c r="CS24" i="1"/>
  <c r="CS26" i="1" s="1"/>
  <c r="CR39" i="1"/>
  <c r="CQ55" i="1"/>
  <c r="CQ57" i="1" s="1"/>
  <c r="CS34" i="1" l="1"/>
  <c r="CS35" i="1" s="1"/>
  <c r="CS36" i="1" s="1"/>
  <c r="CR36" i="1"/>
  <c r="CS41" i="1"/>
  <c r="CS39" i="1"/>
  <c r="CR55" i="1"/>
  <c r="CT24" i="1"/>
  <c r="CT26" i="1" s="1"/>
  <c r="CT34" i="1" s="1"/>
  <c r="CR57" i="1" l="1"/>
  <c r="CT41" i="1"/>
  <c r="CT35" i="1"/>
  <c r="CT36" i="1" s="1"/>
  <c r="CU24" i="1"/>
  <c r="CU26" i="1" s="1"/>
  <c r="CU34" i="1" s="1"/>
  <c r="CT39" i="1"/>
  <c r="CS55" i="1"/>
  <c r="CS57" i="1" s="1"/>
  <c r="CU41" i="1" l="1"/>
  <c r="CU35" i="1"/>
  <c r="CU36" i="1" s="1"/>
  <c r="CV24" i="1"/>
  <c r="CV26" i="1" s="1"/>
  <c r="CV34" i="1" s="1"/>
  <c r="CU39" i="1"/>
  <c r="CT55" i="1"/>
  <c r="CT57" i="1" s="1"/>
  <c r="CV41" i="1" l="1"/>
  <c r="CV39" i="1"/>
  <c r="CU55" i="1"/>
  <c r="CU57" i="1" s="1"/>
  <c r="CV35" i="1"/>
  <c r="CV36" i="1" s="1"/>
  <c r="CW24" i="1"/>
  <c r="CW26" i="1" s="1"/>
  <c r="CW34" i="1" l="1"/>
  <c r="CW41" i="1"/>
  <c r="CV55" i="1"/>
  <c r="CV57" i="1" s="1"/>
  <c r="CW39" i="1"/>
  <c r="CX24" i="1"/>
  <c r="CX26" i="1" s="1"/>
  <c r="CX34" i="1" s="1"/>
  <c r="CW35" i="1" l="1"/>
  <c r="CX41" i="1"/>
  <c r="CX35" i="1"/>
  <c r="CX36" i="1" s="1"/>
  <c r="CY24" i="1"/>
  <c r="CY26" i="1" s="1"/>
  <c r="CX39" i="1"/>
  <c r="CW55" i="1"/>
  <c r="CY34" i="1" l="1"/>
  <c r="CW36" i="1"/>
  <c r="CW57" i="1" s="1"/>
  <c r="CY41" i="1"/>
  <c r="CX55" i="1"/>
  <c r="CX57" i="1" s="1"/>
  <c r="CY39" i="1"/>
  <c r="CZ24" i="1"/>
  <c r="CZ26" i="1" s="1"/>
  <c r="CZ34" i="1" s="1"/>
  <c r="CY35" i="1" l="1"/>
  <c r="CZ41" i="1"/>
  <c r="CZ39" i="1"/>
  <c r="CY55" i="1"/>
  <c r="CZ35" i="1"/>
  <c r="CZ36" i="1" s="1"/>
  <c r="DA24" i="1"/>
  <c r="DA26" i="1" s="1"/>
  <c r="DA34" i="1" l="1"/>
  <c r="CY36" i="1"/>
  <c r="DA41" i="1"/>
  <c r="CZ55" i="1"/>
  <c r="CZ57" i="1" s="1"/>
  <c r="DA39" i="1"/>
  <c r="DB24" i="1"/>
  <c r="DB26" i="1" s="1"/>
  <c r="DB34" i="1" s="1"/>
  <c r="DA35" i="1" l="1"/>
  <c r="CY57" i="1"/>
  <c r="DB41" i="1"/>
  <c r="DB35" i="1"/>
  <c r="DB36" i="1" s="1"/>
  <c r="DC24" i="1"/>
  <c r="DC26" i="1" s="1"/>
  <c r="DB39" i="1"/>
  <c r="DA55" i="1"/>
  <c r="DC34" i="1" l="1"/>
  <c r="DA36" i="1"/>
  <c r="DA57" i="1" s="1"/>
  <c r="DC41" i="1"/>
  <c r="DD24" i="1"/>
  <c r="DD26" i="1" s="1"/>
  <c r="DD34" i="1" s="1"/>
  <c r="DB55" i="1"/>
  <c r="DB57" i="1" s="1"/>
  <c r="DC39" i="1"/>
  <c r="DC35" i="1" l="1"/>
  <c r="DD41" i="1"/>
  <c r="DD35" i="1"/>
  <c r="DD36" i="1" s="1"/>
  <c r="DE24" i="1"/>
  <c r="DE26" i="1" s="1"/>
  <c r="DC55" i="1"/>
  <c r="DD39" i="1"/>
  <c r="DE34" i="1" l="1"/>
  <c r="DE35" i="1" s="1"/>
  <c r="DE36" i="1" s="1"/>
  <c r="DC36" i="1"/>
  <c r="DC57" i="1" s="1"/>
  <c r="DE41" i="1"/>
  <c r="DE39" i="1"/>
  <c r="DD55" i="1"/>
  <c r="DD57" i="1" s="1"/>
  <c r="DF24" i="1"/>
  <c r="DF26" i="1" s="1"/>
  <c r="DF34" i="1" s="1"/>
  <c r="DF41" i="1" l="1"/>
  <c r="DF39" i="1"/>
  <c r="DE55" i="1"/>
  <c r="DE57" i="1" s="1"/>
  <c r="DF35" i="1"/>
  <c r="DF36" i="1" s="1"/>
  <c r="DG24" i="1"/>
  <c r="DG26" i="1" s="1"/>
  <c r="DG34" i="1" s="1"/>
  <c r="DG41" i="1" l="1"/>
  <c r="DG39" i="1"/>
  <c r="DF55" i="1"/>
  <c r="DF57" i="1" s="1"/>
  <c r="DG35" i="1"/>
  <c r="DG36" i="1" s="1"/>
  <c r="DH24" i="1"/>
  <c r="DH26" i="1" s="1"/>
  <c r="DH34" i="1" s="1"/>
  <c r="DH41" i="1" l="1"/>
  <c r="DH35" i="1"/>
  <c r="DH36" i="1" s="1"/>
  <c r="DI24" i="1"/>
  <c r="DI26" i="1" s="1"/>
  <c r="DH39" i="1"/>
  <c r="DG55" i="1"/>
  <c r="DG57" i="1" s="1"/>
  <c r="DI34" i="1" l="1"/>
  <c r="DI41" i="1"/>
  <c r="DI39" i="1"/>
  <c r="DH55" i="1"/>
  <c r="DH57" i="1" s="1"/>
  <c r="DJ24" i="1"/>
  <c r="DJ26" i="1" s="1"/>
  <c r="DJ34" i="1" s="1"/>
  <c r="DI35" i="1" l="1"/>
  <c r="DJ41" i="1"/>
  <c r="DJ35" i="1"/>
  <c r="DJ36" i="1" s="1"/>
  <c r="DK24" i="1"/>
  <c r="DK26" i="1" s="1"/>
  <c r="DJ39" i="1"/>
  <c r="DI55" i="1"/>
  <c r="DK34" i="1" l="1"/>
  <c r="DI36" i="1"/>
  <c r="DK41" i="1"/>
  <c r="DK39" i="1"/>
  <c r="DJ55" i="1"/>
  <c r="DJ57" i="1" s="1"/>
  <c r="DL24" i="1"/>
  <c r="DL26" i="1" s="1"/>
  <c r="DL34" i="1" s="1"/>
  <c r="DK35" i="1" l="1"/>
  <c r="DI57" i="1"/>
  <c r="DL41" i="1"/>
  <c r="DL35" i="1"/>
  <c r="DL36" i="1" s="1"/>
  <c r="DM24" i="1"/>
  <c r="DM26" i="1" s="1"/>
  <c r="DK55" i="1"/>
  <c r="DL39" i="1"/>
  <c r="DM34" i="1" l="1"/>
  <c r="DK36" i="1"/>
  <c r="DK57" i="1" s="1"/>
  <c r="DM41" i="1"/>
  <c r="DL55" i="1"/>
  <c r="DL57" i="1" s="1"/>
  <c r="DM39" i="1"/>
  <c r="DN24" i="1"/>
  <c r="DN26" i="1" s="1"/>
  <c r="DN34" i="1" s="1"/>
  <c r="DM35" i="1" l="1"/>
  <c r="DN41" i="1"/>
  <c r="DM55" i="1"/>
  <c r="DN39" i="1"/>
  <c r="DN35" i="1"/>
  <c r="DN36" i="1" s="1"/>
  <c r="DO24" i="1"/>
  <c r="DO26" i="1" s="1"/>
  <c r="DO34" i="1" l="1"/>
  <c r="DM36" i="1"/>
  <c r="DM57" i="1" s="1"/>
  <c r="DO41" i="1"/>
  <c r="DP24" i="1"/>
  <c r="DP26" i="1" s="1"/>
  <c r="DP34" i="1" s="1"/>
  <c r="DN55" i="1"/>
  <c r="DN57" i="1" s="1"/>
  <c r="DO39" i="1"/>
  <c r="DO35" i="1" l="1"/>
  <c r="DP41" i="1"/>
  <c r="DO55" i="1"/>
  <c r="DP39" i="1"/>
  <c r="DP35" i="1"/>
  <c r="DP36" i="1" s="1"/>
  <c r="DQ24" i="1"/>
  <c r="DQ26" i="1" s="1"/>
  <c r="DQ34" i="1" l="1"/>
  <c r="DQ35" i="1" s="1"/>
  <c r="DQ36" i="1" s="1"/>
  <c r="DO36" i="1"/>
  <c r="DO57" i="1" s="1"/>
  <c r="DQ41" i="1"/>
  <c r="DQ39" i="1"/>
  <c r="DP55" i="1"/>
  <c r="DP57" i="1" s="1"/>
  <c r="DR24" i="1"/>
  <c r="DR26" i="1" s="1"/>
  <c r="DR34" i="1" s="1"/>
  <c r="DR41" i="1" l="1"/>
  <c r="DS24" i="1"/>
  <c r="DS26" i="1" s="1"/>
  <c r="DS34" i="1" s="1"/>
  <c r="DR35" i="1"/>
  <c r="DR36" i="1" s="1"/>
  <c r="DR39" i="1"/>
  <c r="DQ55" i="1"/>
  <c r="DQ57" i="1" s="1"/>
  <c r="DS41" i="1" l="1"/>
  <c r="DS39" i="1"/>
  <c r="DR55" i="1"/>
  <c r="DR57" i="1" s="1"/>
  <c r="DS35" i="1"/>
  <c r="DS36" i="1" s="1"/>
  <c r="DT24" i="1"/>
  <c r="DT26" i="1" s="1"/>
  <c r="DT34" i="1" l="1"/>
  <c r="DW26" i="1"/>
  <c r="DX26" i="1"/>
  <c r="DY26" i="1"/>
  <c r="DZ26" i="1"/>
  <c r="EA26" i="1"/>
  <c r="EB26" i="1"/>
  <c r="EC26" i="1"/>
  <c r="ED26" i="1"/>
  <c r="EE26" i="1"/>
  <c r="EF26" i="1"/>
  <c r="DW24" i="1"/>
  <c r="J15" i="69" s="1"/>
  <c r="DX24" i="1"/>
  <c r="K15" i="69" s="1"/>
  <c r="DY24" i="1"/>
  <c r="L15" i="69" s="1"/>
  <c r="DZ24" i="1"/>
  <c r="M15" i="69" s="1"/>
  <c r="EA24" i="1"/>
  <c r="N15" i="69" s="1"/>
  <c r="EB24" i="1"/>
  <c r="O7" i="69" s="1"/>
  <c r="EC24" i="1"/>
  <c r="P7" i="69" s="1"/>
  <c r="ED24" i="1"/>
  <c r="Q7" i="69" s="1"/>
  <c r="EE24" i="1"/>
  <c r="R7" i="69" s="1"/>
  <c r="EF24" i="1"/>
  <c r="S7" i="69" s="1"/>
  <c r="DT41" i="1"/>
  <c r="DV41" i="1" s="1"/>
  <c r="DV34" i="1"/>
  <c r="DT39" i="1"/>
  <c r="DV39" i="1" s="1"/>
  <c r="DS55" i="1"/>
  <c r="DS57" i="1" s="1"/>
  <c r="F8" i="67" l="1"/>
  <c r="E8" i="67"/>
  <c r="D8" i="67"/>
  <c r="G8" i="67"/>
  <c r="C8" i="67"/>
  <c r="Q7" i="64"/>
  <c r="Q7" i="66"/>
  <c r="T7" i="64"/>
  <c r="T7" i="66"/>
  <c r="P7" i="64"/>
  <c r="P7" i="66"/>
  <c r="W7" i="64"/>
  <c r="W7" i="66"/>
  <c r="S7" i="64"/>
  <c r="S7" i="66"/>
  <c r="O7" i="64"/>
  <c r="O7" i="66"/>
  <c r="U7" i="64"/>
  <c r="U7" i="66"/>
  <c r="V7" i="64"/>
  <c r="V7" i="66"/>
  <c r="R7" i="64"/>
  <c r="R7" i="66"/>
  <c r="J37" i="59" s="1"/>
  <c r="N7" i="64"/>
  <c r="N7" i="66"/>
  <c r="S7" i="58"/>
  <c r="V7" i="58"/>
  <c r="R7" i="58"/>
  <c r="W7" i="58"/>
  <c r="Y7" i="58"/>
  <c r="U7" i="58"/>
  <c r="Q7" i="58"/>
  <c r="X7" i="58"/>
  <c r="T7" i="58"/>
  <c r="K37" i="59" s="1"/>
  <c r="P7" i="58"/>
  <c r="DW39" i="1"/>
  <c r="DX39" i="1"/>
  <c r="DY39" i="1"/>
  <c r="DZ39" i="1"/>
  <c r="EA39" i="1"/>
  <c r="EB39" i="1"/>
  <c r="EC39" i="1"/>
  <c r="ED39" i="1"/>
  <c r="EE39" i="1"/>
  <c r="EF39" i="1"/>
  <c r="DT35" i="1"/>
  <c r="DV35" i="1" s="1"/>
  <c r="DW34" i="1"/>
  <c r="J43" i="69" s="1"/>
  <c r="DX34" i="1"/>
  <c r="K43" i="69" s="1"/>
  <c r="DY34" i="1"/>
  <c r="L43" i="69" s="1"/>
  <c r="DZ34" i="1"/>
  <c r="M43" i="69" s="1"/>
  <c r="EA34" i="1"/>
  <c r="N43" i="69" s="1"/>
  <c r="EB34" i="1"/>
  <c r="O12" i="69" s="1"/>
  <c r="EC34" i="1"/>
  <c r="P12" i="69" s="1"/>
  <c r="ED34" i="1"/>
  <c r="Q12" i="69" s="1"/>
  <c r="EE34" i="1"/>
  <c r="R12" i="69" s="1"/>
  <c r="EF34" i="1"/>
  <c r="S12" i="69" s="1"/>
  <c r="DW41" i="1"/>
  <c r="DX41" i="1"/>
  <c r="DY41" i="1"/>
  <c r="DZ41" i="1"/>
  <c r="EA41" i="1"/>
  <c r="EB41" i="1"/>
  <c r="EC41" i="1"/>
  <c r="ED41" i="1"/>
  <c r="EE41" i="1"/>
  <c r="EF41" i="1"/>
  <c r="DT55" i="1"/>
  <c r="DV55" i="1" s="1"/>
  <c r="F15" i="67" l="1"/>
  <c r="E15" i="67"/>
  <c r="G15" i="67"/>
  <c r="C15" i="67"/>
  <c r="D15" i="67"/>
  <c r="L37" i="59"/>
  <c r="W12" i="64"/>
  <c r="W12" i="66"/>
  <c r="S12" i="64"/>
  <c r="S12" i="66"/>
  <c r="O15" i="64"/>
  <c r="O15" i="66"/>
  <c r="P15" i="64"/>
  <c r="P15" i="66"/>
  <c r="V12" i="64"/>
  <c r="V12" i="66"/>
  <c r="R15" i="64"/>
  <c r="R15" i="66"/>
  <c r="J40" i="59" s="1"/>
  <c r="N15" i="64"/>
  <c r="N15" i="66"/>
  <c r="T12" i="64"/>
  <c r="T12" i="66"/>
  <c r="U12" i="64"/>
  <c r="U12" i="66"/>
  <c r="Q15" i="64"/>
  <c r="Q15" i="66"/>
  <c r="R15" i="58"/>
  <c r="Y12" i="58"/>
  <c r="U12" i="58"/>
  <c r="Q15" i="58"/>
  <c r="X12" i="58"/>
  <c r="T15" i="58"/>
  <c r="K40" i="59" s="1"/>
  <c r="P15" i="58"/>
  <c r="V12" i="58"/>
  <c r="W12" i="58"/>
  <c r="S15" i="58"/>
  <c r="DT36" i="1"/>
  <c r="DW35" i="1"/>
  <c r="J44" i="69" s="1"/>
  <c r="J17" i="69" s="1"/>
  <c r="J27" i="69" s="1"/>
  <c r="DX35" i="1"/>
  <c r="K44" i="69" s="1"/>
  <c r="K17" i="69" s="1"/>
  <c r="K27" i="69" s="1"/>
  <c r="DY35" i="1"/>
  <c r="L44" i="69" s="1"/>
  <c r="L17" i="69" s="1"/>
  <c r="L27" i="69" s="1"/>
  <c r="DZ35" i="1"/>
  <c r="M44" i="69" s="1"/>
  <c r="M17" i="69" s="1"/>
  <c r="M27" i="69" s="1"/>
  <c r="EA35" i="1"/>
  <c r="N44" i="69" s="1"/>
  <c r="EB35" i="1"/>
  <c r="O13" i="69" s="1"/>
  <c r="O14" i="69" s="1"/>
  <c r="EC35" i="1"/>
  <c r="P13" i="69" s="1"/>
  <c r="P14" i="69" s="1"/>
  <c r="ED35" i="1"/>
  <c r="Q13" i="69" s="1"/>
  <c r="Q14" i="69" s="1"/>
  <c r="EE35" i="1"/>
  <c r="R13" i="69" s="1"/>
  <c r="R14" i="69" s="1"/>
  <c r="EF35" i="1"/>
  <c r="S13" i="69" s="1"/>
  <c r="S14" i="69" s="1"/>
  <c r="DW55" i="1"/>
  <c r="J46" i="69" s="1"/>
  <c r="DX55" i="1"/>
  <c r="K46" i="69" s="1"/>
  <c r="DY55" i="1"/>
  <c r="L46" i="69" s="1"/>
  <c r="DZ55" i="1"/>
  <c r="M46" i="69" s="1"/>
  <c r="EA55" i="1"/>
  <c r="N46" i="69" s="1"/>
  <c r="EB55" i="1"/>
  <c r="O15" i="69" s="1"/>
  <c r="EC55" i="1"/>
  <c r="P15" i="69" s="1"/>
  <c r="ED55" i="1"/>
  <c r="Q15" i="69" s="1"/>
  <c r="EE55" i="1"/>
  <c r="R15" i="69" s="1"/>
  <c r="EF55" i="1"/>
  <c r="S15" i="69" s="1"/>
  <c r="N17" i="69" l="1"/>
  <c r="N27" i="69" s="1"/>
  <c r="L47" i="69"/>
  <c r="S16" i="69"/>
  <c r="K47" i="69"/>
  <c r="R16" i="69"/>
  <c r="J47" i="69"/>
  <c r="P16" i="69"/>
  <c r="O16" i="69"/>
  <c r="Q16" i="69"/>
  <c r="M47" i="69"/>
  <c r="D18" i="67"/>
  <c r="F16" i="67"/>
  <c r="F17" i="67" s="1"/>
  <c r="E18" i="67"/>
  <c r="C16" i="67"/>
  <c r="C17" i="67" s="1"/>
  <c r="G18" i="67"/>
  <c r="I18" i="67" s="1"/>
  <c r="I19" i="67" s="1"/>
  <c r="C18" i="67"/>
  <c r="E16" i="67"/>
  <c r="E17" i="67" s="1"/>
  <c r="G16" i="67"/>
  <c r="G17" i="67" s="1"/>
  <c r="F18" i="67"/>
  <c r="D16" i="67"/>
  <c r="D17" i="67" s="1"/>
  <c r="L40" i="59"/>
  <c r="T15" i="64"/>
  <c r="T15" i="66"/>
  <c r="R16" i="64"/>
  <c r="R17" i="64" s="1"/>
  <c r="R16" i="66"/>
  <c r="W15" i="64"/>
  <c r="W15" i="66"/>
  <c r="S15" i="64"/>
  <c r="S15" i="66"/>
  <c r="O18" i="64"/>
  <c r="O18" i="66"/>
  <c r="U13" i="64"/>
  <c r="U14" i="64" s="1"/>
  <c r="U13" i="66"/>
  <c r="U14" i="66" s="1"/>
  <c r="Q16" i="64"/>
  <c r="Q17" i="64" s="1"/>
  <c r="Q16" i="66"/>
  <c r="Q17" i="66" s="1"/>
  <c r="V13" i="64"/>
  <c r="V14" i="64" s="1"/>
  <c r="V13" i="66"/>
  <c r="V14" i="66" s="1"/>
  <c r="V15" i="64"/>
  <c r="V15" i="66"/>
  <c r="R18" i="64"/>
  <c r="R18" i="66"/>
  <c r="J43" i="59" s="1"/>
  <c r="N18" i="64"/>
  <c r="N18" i="66"/>
  <c r="T13" i="64"/>
  <c r="T14" i="64" s="1"/>
  <c r="T13" i="66"/>
  <c r="T14" i="66" s="1"/>
  <c r="P16" i="64"/>
  <c r="P17" i="64" s="1"/>
  <c r="P16" i="66"/>
  <c r="P17" i="66" s="1"/>
  <c r="P18" i="64"/>
  <c r="P18" i="66"/>
  <c r="N16" i="64"/>
  <c r="N17" i="64" s="1"/>
  <c r="N16" i="66"/>
  <c r="N17" i="66" s="1"/>
  <c r="U15" i="64"/>
  <c r="U15" i="66"/>
  <c r="Q18" i="64"/>
  <c r="Q18" i="66"/>
  <c r="W13" i="64"/>
  <c r="W14" i="64" s="1"/>
  <c r="W13" i="66"/>
  <c r="W14" i="66" s="1"/>
  <c r="S13" i="64"/>
  <c r="S14" i="64" s="1"/>
  <c r="S13" i="66"/>
  <c r="S14" i="66" s="1"/>
  <c r="O16" i="64"/>
  <c r="O17" i="64" s="1"/>
  <c r="O16" i="66"/>
  <c r="O17" i="66" s="1"/>
  <c r="R18" i="58"/>
  <c r="P16" i="58"/>
  <c r="P17" i="58" s="1"/>
  <c r="Y15" i="58"/>
  <c r="U15" i="58"/>
  <c r="Q18" i="58"/>
  <c r="W13" i="58"/>
  <c r="W14" i="58" s="1"/>
  <c r="S16" i="58"/>
  <c r="S17" i="58" s="1"/>
  <c r="T16" i="58"/>
  <c r="X15" i="58"/>
  <c r="T18" i="58"/>
  <c r="K43" i="59" s="1"/>
  <c r="P18" i="58"/>
  <c r="V13" i="58"/>
  <c r="V14" i="58" s="1"/>
  <c r="R16" i="58"/>
  <c r="R17" i="58" s="1"/>
  <c r="V15" i="58"/>
  <c r="X13" i="58"/>
  <c r="X14" i="58" s="1"/>
  <c r="W15" i="58"/>
  <c r="S18" i="58"/>
  <c r="Y13" i="58"/>
  <c r="Y14" i="58" s="1"/>
  <c r="U13" i="58"/>
  <c r="U14" i="58" s="1"/>
  <c r="Q16" i="58"/>
  <c r="Q17" i="58" s="1"/>
  <c r="DT57" i="1"/>
  <c r="DV57" i="1" s="1"/>
  <c r="DV36" i="1"/>
  <c r="DW57" i="1"/>
  <c r="DX57" i="1"/>
  <c r="DY57" i="1"/>
  <c r="DZ57" i="1"/>
  <c r="EA57" i="1"/>
  <c r="EB57" i="1"/>
  <c r="EC57" i="1"/>
  <c r="ED57" i="1"/>
  <c r="EE57" i="1"/>
  <c r="DW36" i="1"/>
  <c r="DX36" i="1"/>
  <c r="DY36" i="1"/>
  <c r="DZ36" i="1"/>
  <c r="EA36" i="1"/>
  <c r="EB36" i="1"/>
  <c r="EC36" i="1"/>
  <c r="ED36" i="1"/>
  <c r="EE36" i="1"/>
  <c r="EF36" i="1"/>
  <c r="N47" i="69" l="1"/>
  <c r="R19" i="64"/>
  <c r="D19" i="67"/>
  <c r="C19" i="67"/>
  <c r="F19" i="67"/>
  <c r="E19" i="67"/>
  <c r="G19" i="67"/>
  <c r="L43" i="59"/>
  <c r="T17" i="58"/>
  <c r="T19" i="58" s="1"/>
  <c r="K41" i="59"/>
  <c r="R17" i="66"/>
  <c r="R19" i="66" s="1"/>
  <c r="J41" i="59"/>
  <c r="J42" i="59" s="1"/>
  <c r="J44" i="59" s="1"/>
  <c r="I20" i="67"/>
  <c r="I26" i="67" s="1"/>
  <c r="S16" i="64"/>
  <c r="V16" i="64"/>
  <c r="W16" i="64"/>
  <c r="N19" i="64"/>
  <c r="P19" i="64"/>
  <c r="O19" i="64"/>
  <c r="Q19" i="66"/>
  <c r="Q19" i="64"/>
  <c r="T16" i="64"/>
  <c r="U16" i="64"/>
  <c r="S16" i="66"/>
  <c r="N19" i="66"/>
  <c r="V16" i="66"/>
  <c r="U16" i="66"/>
  <c r="P19" i="66"/>
  <c r="O19" i="66"/>
  <c r="W16" i="66"/>
  <c r="T16" i="66"/>
  <c r="R19" i="58"/>
  <c r="X16" i="58"/>
  <c r="Q19" i="58"/>
  <c r="U16" i="58"/>
  <c r="V16" i="58"/>
  <c r="P19" i="58"/>
  <c r="W16" i="58"/>
  <c r="S19" i="58"/>
  <c r="Y16" i="58"/>
  <c r="EF57" i="1"/>
  <c r="L41" i="59" l="1"/>
  <c r="K42" i="59"/>
  <c r="L42" i="59" s="1"/>
  <c r="I27" i="67"/>
  <c r="I29" i="67" s="1"/>
  <c r="K44" i="59" l="1"/>
  <c r="L44" i="59" s="1"/>
  <c r="DV9" i="1" l="1"/>
  <c r="J43" i="58" l="1"/>
  <c r="L43" i="58" s="1"/>
  <c r="E13" i="62" l="1"/>
  <c r="I8" i="65" s="1"/>
  <c r="J8" i="65" s="1"/>
  <c r="J44" i="58"/>
  <c r="AN8" i="74"/>
  <c r="AX8" i="74"/>
  <c r="BN8" i="74"/>
  <c r="BZ8" i="74"/>
  <c r="CL8" i="74"/>
  <c r="CZ8" i="74"/>
  <c r="DJ8" i="74"/>
  <c r="DZ8" i="74"/>
  <c r="AD8" i="74"/>
  <c r="AP8" i="74"/>
  <c r="BB8" i="74"/>
  <c r="BR8" i="74"/>
  <c r="CB8" i="74"/>
  <c r="CP8" i="74"/>
  <c r="DB8" i="74"/>
  <c r="DN8" i="74"/>
  <c r="AH8" i="74"/>
  <c r="AT8" i="74"/>
  <c r="BF8" i="74"/>
  <c r="BT8" i="74"/>
  <c r="CD8" i="74"/>
  <c r="CT8" i="74"/>
  <c r="DF8" i="74"/>
  <c r="DR8" i="74"/>
  <c r="AL8" i="74"/>
  <c r="CH8" i="74"/>
  <c r="BJ8" i="74"/>
  <c r="AV8" i="74"/>
  <c r="CX8" i="74"/>
  <c r="DH8" i="74"/>
  <c r="BV8" i="74"/>
  <c r="DV8" i="74"/>
  <c r="D10" i="74"/>
  <c r="DP8" i="74"/>
  <c r="BL8" i="74"/>
  <c r="DT8" i="74"/>
  <c r="CV8" i="74"/>
  <c r="BH8" i="74"/>
  <c r="CJ8" i="74"/>
  <c r="AF8" i="74"/>
  <c r="DD8" i="74"/>
  <c r="AJ8" i="74"/>
  <c r="DO8" i="74"/>
  <c r="CN8" i="74"/>
  <c r="AZ8" i="74"/>
  <c r="CY8" i="74"/>
  <c r="CF8" i="74"/>
  <c r="AR8" i="74"/>
  <c r="CI8" i="74"/>
  <c r="BC8" i="74"/>
  <c r="DX8" i="74"/>
  <c r="DL8" i="74"/>
  <c r="BX8" i="74"/>
  <c r="BP8" i="74"/>
  <c r="CR8" i="74"/>
  <c r="AM8" i="74"/>
  <c r="AI8" i="74"/>
  <c r="AE8" i="74"/>
  <c r="DY8" i="74"/>
  <c r="DQ8" i="74"/>
  <c r="DI8" i="74"/>
  <c r="DA8" i="74"/>
  <c r="CS8" i="74"/>
  <c r="CK8" i="74"/>
  <c r="CC8" i="74"/>
  <c r="BU8" i="74"/>
  <c r="BM8" i="74"/>
  <c r="BE8" i="74"/>
  <c r="AW8" i="74"/>
  <c r="AO8" i="74"/>
  <c r="AG8" i="74"/>
  <c r="DS8" i="74"/>
  <c r="DC8" i="74"/>
  <c r="CM8" i="74"/>
  <c r="AY8" i="74"/>
  <c r="AU8" i="74"/>
  <c r="AQ8" i="74"/>
  <c r="BD8" i="74"/>
  <c r="BS8" i="74"/>
  <c r="DW8" i="74"/>
  <c r="DG8" i="74"/>
  <c r="CQ8" i="74"/>
  <c r="BO8" i="74"/>
  <c r="BK8" i="74"/>
  <c r="BG8" i="74"/>
  <c r="DU8" i="74"/>
  <c r="DM8" i="74"/>
  <c r="DE8" i="74"/>
  <c r="CW8" i="74"/>
  <c r="CO8" i="74"/>
  <c r="DK8" i="74"/>
  <c r="CU8" i="74"/>
  <c r="CE8" i="74"/>
  <c r="CA8" i="74"/>
  <c r="BW8" i="74"/>
  <c r="CG8" i="74"/>
  <c r="BA8" i="74"/>
  <c r="AK8" i="74"/>
  <c r="J8" i="74"/>
  <c r="BY8" i="74"/>
  <c r="BI8" i="74"/>
  <c r="BQ8" i="74"/>
  <c r="AS8" i="74"/>
  <c r="K8" i="74"/>
  <c r="L8" i="74"/>
  <c r="M8" i="74"/>
  <c r="N8" i="74"/>
  <c r="O8" i="74"/>
  <c r="P8" i="74"/>
  <c r="Q8" i="74"/>
  <c r="R8" i="74"/>
  <c r="S8" i="74"/>
  <c r="T8" i="74"/>
  <c r="U8" i="74"/>
  <c r="V8" i="74"/>
  <c r="W8" i="74"/>
  <c r="X8" i="74"/>
  <c r="Y8" i="74"/>
  <c r="Z8" i="74"/>
  <c r="AA8" i="74"/>
  <c r="AB8" i="74"/>
  <c r="AC8" i="74"/>
  <c r="AP9" i="74"/>
  <c r="BF9" i="74"/>
  <c r="BV9" i="74"/>
  <c r="CL9" i="74"/>
  <c r="DB9" i="74"/>
  <c r="DR9" i="74"/>
  <c r="AD9" i="74"/>
  <c r="AT9" i="74"/>
  <c r="BJ9" i="74"/>
  <c r="BZ9" i="74"/>
  <c r="CP9" i="74"/>
  <c r="DF9" i="74"/>
  <c r="DV9" i="74"/>
  <c r="AH9" i="74"/>
  <c r="AX9" i="74"/>
  <c r="BN9" i="74"/>
  <c r="CD9" i="74"/>
  <c r="CT9" i="74"/>
  <c r="DJ9" i="74"/>
  <c r="DZ9" i="74"/>
  <c r="AL9" i="74"/>
  <c r="CX9" i="74"/>
  <c r="BR9" i="74"/>
  <c r="BB9" i="74"/>
  <c r="DN9" i="74"/>
  <c r="CH9" i="74"/>
  <c r="DP9" i="74"/>
  <c r="DH9" i="74"/>
  <c r="BH9" i="74"/>
  <c r="AN9" i="74"/>
  <c r="DO9" i="74"/>
  <c r="CY9" i="74"/>
  <c r="DT9" i="74"/>
  <c r="CV9" i="74"/>
  <c r="BD9" i="74"/>
  <c r="AJ9" i="74"/>
  <c r="DL9" i="74"/>
  <c r="DD9" i="74"/>
  <c r="CZ9" i="74"/>
  <c r="CR9" i="74"/>
  <c r="CJ9" i="74"/>
  <c r="BX9" i="74"/>
  <c r="BP9" i="74"/>
  <c r="AV9" i="74"/>
  <c r="BC9" i="74"/>
  <c r="AG9" i="74"/>
  <c r="CN9" i="74"/>
  <c r="CB9" i="74"/>
  <c r="BT9" i="74"/>
  <c r="AZ9" i="74"/>
  <c r="CF9" i="74"/>
  <c r="BL9" i="74"/>
  <c r="CI9" i="74"/>
  <c r="BS9" i="74"/>
  <c r="AR9" i="74"/>
  <c r="DK9" i="74"/>
  <c r="CU9" i="74"/>
  <c r="CE9" i="74"/>
  <c r="CA9" i="74"/>
  <c r="BW9" i="74"/>
  <c r="DY9" i="74"/>
  <c r="DQ9" i="74"/>
  <c r="DI9" i="74"/>
  <c r="DA9" i="74"/>
  <c r="CK9" i="74"/>
  <c r="BU9" i="74"/>
  <c r="BE9" i="74"/>
  <c r="AO9" i="74"/>
  <c r="AI9" i="74"/>
  <c r="AE9" i="74"/>
  <c r="CO9" i="74"/>
  <c r="BY9" i="74"/>
  <c r="BI9" i="74"/>
  <c r="AS9" i="74"/>
  <c r="DX9" i="74"/>
  <c r="AF9" i="74"/>
  <c r="DS9" i="74"/>
  <c r="DC9" i="74"/>
  <c r="CM9" i="74"/>
  <c r="AY9" i="74"/>
  <c r="AU9" i="74"/>
  <c r="AQ9" i="74"/>
  <c r="DU9" i="74"/>
  <c r="DM9" i="74"/>
  <c r="DE9" i="74"/>
  <c r="CS9" i="74"/>
  <c r="CC9" i="74"/>
  <c r="BM9" i="74"/>
  <c r="AW9" i="74"/>
  <c r="AM9" i="74"/>
  <c r="DW9" i="74"/>
  <c r="DG9" i="74"/>
  <c r="CQ9" i="74"/>
  <c r="BO9" i="74"/>
  <c r="BK9" i="74"/>
  <c r="BG9" i="74"/>
  <c r="CW9" i="74"/>
  <c r="CG9" i="74"/>
  <c r="BQ9" i="74"/>
  <c r="BA9" i="74"/>
  <c r="AK9" i="74"/>
  <c r="J9" i="74"/>
  <c r="K9" i="74"/>
  <c r="L9" i="74"/>
  <c r="M9" i="74"/>
  <c r="N9" i="74"/>
  <c r="O9" i="74"/>
  <c r="P9" i="74"/>
  <c r="Q9" i="74"/>
  <c r="R9" i="74"/>
  <c r="S9" i="74"/>
  <c r="T9" i="74"/>
  <c r="U9" i="74"/>
  <c r="V9" i="74"/>
  <c r="W9" i="74"/>
  <c r="X9" i="74"/>
  <c r="Y9" i="74"/>
  <c r="Z9" i="74"/>
  <c r="AA9" i="74"/>
  <c r="AB9" i="74"/>
  <c r="AC9" i="74"/>
  <c r="L44" i="58"/>
  <c r="D13" i="62" l="1"/>
  <c r="AT15" i="74"/>
  <c r="AX15" i="74"/>
  <c r="BN15" i="74"/>
  <c r="BZ15" i="74"/>
  <c r="CV15" i="74"/>
  <c r="DJ15" i="74"/>
  <c r="DZ15" i="74"/>
  <c r="BB15" i="74"/>
  <c r="BP15" i="74"/>
  <c r="CH15" i="74"/>
  <c r="CX15" i="74"/>
  <c r="DN15" i="74"/>
  <c r="AL15" i="74"/>
  <c r="BF15" i="74"/>
  <c r="BV15" i="74"/>
  <c r="CL15" i="74"/>
  <c r="DB15" i="74"/>
  <c r="DV15" i="74"/>
  <c r="AP15" i="74"/>
  <c r="DF15" i="74"/>
  <c r="BK15" i="74"/>
  <c r="DW15" i="74"/>
  <c r="BX15" i="74"/>
  <c r="CP15" i="74"/>
  <c r="DR15" i="74"/>
  <c r="BR15" i="74"/>
  <c r="DL15" i="74"/>
  <c r="DH15" i="74"/>
  <c r="BL15" i="74"/>
  <c r="AZ15" i="74"/>
  <c r="DD15" i="74"/>
  <c r="BJ15" i="74"/>
  <c r="CF15" i="74"/>
  <c r="DP15" i="74"/>
  <c r="BD15" i="74"/>
  <c r="AR15" i="74"/>
  <c r="AN15" i="74"/>
  <c r="DS15" i="74"/>
  <c r="DK15" i="74"/>
  <c r="DC15" i="74"/>
  <c r="CQ15" i="74"/>
  <c r="DT15" i="74"/>
  <c r="DX15" i="74"/>
  <c r="CB15" i="74"/>
  <c r="BT15" i="74"/>
  <c r="AJ15" i="74"/>
  <c r="CI15" i="74"/>
  <c r="CE15" i="74"/>
  <c r="BG15" i="74"/>
  <c r="AQ15" i="74"/>
  <c r="CN15" i="74"/>
  <c r="CY15" i="74"/>
  <c r="CA15" i="74"/>
  <c r="BS15" i="74"/>
  <c r="BO15" i="74"/>
  <c r="CT15" i="74"/>
  <c r="CZ15" i="74"/>
  <c r="CR15" i="74"/>
  <c r="CJ15" i="74"/>
  <c r="DG15" i="74"/>
  <c r="CU15" i="74"/>
  <c r="CM15" i="74"/>
  <c r="BH15" i="74"/>
  <c r="CW15" i="74"/>
  <c r="CG15" i="74"/>
  <c r="BQ15" i="74"/>
  <c r="BA15" i="74"/>
  <c r="AK15" i="74"/>
  <c r="CD15" i="74"/>
  <c r="DO15" i="74"/>
  <c r="BW15" i="74"/>
  <c r="BC15" i="74"/>
  <c r="AU15" i="74"/>
  <c r="DY15" i="74"/>
  <c r="DQ15" i="74"/>
  <c r="DI15" i="74"/>
  <c r="DA15" i="74"/>
  <c r="CK15" i="74"/>
  <c r="BU15" i="74"/>
  <c r="BE15" i="74"/>
  <c r="AO15" i="74"/>
  <c r="AM15" i="74"/>
  <c r="AI15" i="74"/>
  <c r="CO15" i="74"/>
  <c r="BY15" i="74"/>
  <c r="BI15" i="74"/>
  <c r="AS15" i="74"/>
  <c r="AV15" i="74"/>
  <c r="AY15" i="74"/>
  <c r="DU15" i="74"/>
  <c r="DM15" i="74"/>
  <c r="DE15" i="74"/>
  <c r="CS15" i="74"/>
  <c r="CC15" i="74"/>
  <c r="BM15" i="74"/>
  <c r="AW15" i="74"/>
  <c r="J15" i="74"/>
  <c r="Z10" i="74"/>
  <c r="V6" i="36" s="1"/>
  <c r="V10" i="74"/>
  <c r="R6" i="36" s="1"/>
  <c r="R10" i="74"/>
  <c r="N6" i="36" s="1"/>
  <c r="N10" i="74"/>
  <c r="J6" i="36" s="1"/>
  <c r="AS10" i="74"/>
  <c r="AO6" i="36" s="1"/>
  <c r="J10" i="74"/>
  <c r="F6" i="36" s="1"/>
  <c r="F8" i="74"/>
  <c r="BW10" i="74"/>
  <c r="BS6" i="36" s="1"/>
  <c r="DK10" i="74"/>
  <c r="DG6" i="36" s="1"/>
  <c r="DM10" i="74"/>
  <c r="DI6" i="36" s="1"/>
  <c r="BO10" i="74"/>
  <c r="BK6" i="36" s="1"/>
  <c r="BS10" i="74"/>
  <c r="BO6" i="36" s="1"/>
  <c r="AY10" i="74"/>
  <c r="AU6" i="36" s="1"/>
  <c r="AG10" i="74"/>
  <c r="AC6" i="36" s="1"/>
  <c r="BM10" i="74"/>
  <c r="BI6" i="36" s="1"/>
  <c r="CS10" i="74"/>
  <c r="CO6" i="36" s="1"/>
  <c r="DY10" i="74"/>
  <c r="DU6" i="36" s="1"/>
  <c r="CR10" i="74"/>
  <c r="CN6" i="36" s="1"/>
  <c r="DX10" i="74"/>
  <c r="DT6" i="36" s="1"/>
  <c r="CF10" i="74"/>
  <c r="CB6" i="36" s="1"/>
  <c r="DO10" i="74"/>
  <c r="DK6" i="36" s="1"/>
  <c r="CJ10" i="74"/>
  <c r="CF6" i="36" s="1"/>
  <c r="BL10" i="74"/>
  <c r="BH6" i="36" s="1"/>
  <c r="BV10" i="74"/>
  <c r="BR6" i="36" s="1"/>
  <c r="BJ10" i="74"/>
  <c r="BF6" i="36" s="1"/>
  <c r="DF10" i="74"/>
  <c r="DB6" i="36" s="1"/>
  <c r="BF10" i="74"/>
  <c r="BB6" i="36" s="1"/>
  <c r="DB10" i="74"/>
  <c r="CX6" i="36" s="1"/>
  <c r="BB10" i="74"/>
  <c r="AX6" i="36" s="1"/>
  <c r="DJ10" i="74"/>
  <c r="DF6" i="36" s="1"/>
  <c r="BN10" i="74"/>
  <c r="BJ6" i="36" s="1"/>
  <c r="J46" i="58"/>
  <c r="L46" i="58" s="1"/>
  <c r="E20" i="62"/>
  <c r="D20" i="62" s="1"/>
  <c r="AC10" i="74"/>
  <c r="Y6" i="36" s="1"/>
  <c r="Y10" i="74"/>
  <c r="U6" i="36" s="1"/>
  <c r="U10" i="74"/>
  <c r="Q6" i="36" s="1"/>
  <c r="Q10" i="74"/>
  <c r="M6" i="36" s="1"/>
  <c r="M10" i="74"/>
  <c r="I6" i="36" s="1"/>
  <c r="BQ10" i="74"/>
  <c r="BM6" i="36" s="1"/>
  <c r="AK10" i="74"/>
  <c r="AG6" i="36" s="1"/>
  <c r="CA10" i="74"/>
  <c r="BW6" i="36" s="1"/>
  <c r="CO10" i="74"/>
  <c r="CK6" i="36" s="1"/>
  <c r="DU10" i="74"/>
  <c r="DQ6" i="36" s="1"/>
  <c r="CQ10" i="74"/>
  <c r="CM6" i="36" s="1"/>
  <c r="BD10" i="74"/>
  <c r="AZ6" i="36" s="1"/>
  <c r="CM10" i="74"/>
  <c r="CI6" i="36" s="1"/>
  <c r="AO10" i="74"/>
  <c r="AK6" i="36" s="1"/>
  <c r="BU10" i="74"/>
  <c r="BQ6" i="36" s="1"/>
  <c r="DA10" i="74"/>
  <c r="CW6" i="36" s="1"/>
  <c r="AE10" i="74"/>
  <c r="AA6" i="36" s="1"/>
  <c r="BP10" i="74"/>
  <c r="BL6" i="36" s="1"/>
  <c r="BC10" i="74"/>
  <c r="AY6" i="36" s="1"/>
  <c r="CY10" i="74"/>
  <c r="CU6" i="36" s="1"/>
  <c r="AJ10" i="74"/>
  <c r="AF6" i="36" s="1"/>
  <c r="BH10" i="74"/>
  <c r="BD6" i="36" s="1"/>
  <c r="DP10" i="74"/>
  <c r="DL6" i="36" s="1"/>
  <c r="DH10" i="74"/>
  <c r="DD6" i="36" s="1"/>
  <c r="CH10" i="74"/>
  <c r="CD6" i="36" s="1"/>
  <c r="CT10" i="74"/>
  <c r="CP6" i="36" s="1"/>
  <c r="AT10" i="74"/>
  <c r="AP6" i="36" s="1"/>
  <c r="CP10" i="74"/>
  <c r="CL6" i="36" s="1"/>
  <c r="AP10" i="74"/>
  <c r="AL6" i="36" s="1"/>
  <c r="CZ10" i="74"/>
  <c r="CV6" i="36" s="1"/>
  <c r="AX10" i="74"/>
  <c r="AT6" i="36" s="1"/>
  <c r="J45" i="58"/>
  <c r="L45" i="58" s="1"/>
  <c r="AB10" i="74"/>
  <c r="X6" i="36" s="1"/>
  <c r="X10" i="74"/>
  <c r="T6" i="36" s="1"/>
  <c r="T10" i="74"/>
  <c r="P6" i="36" s="1"/>
  <c r="P10" i="74"/>
  <c r="L6" i="36" s="1"/>
  <c r="L10" i="74"/>
  <c r="H6" i="36" s="1"/>
  <c r="BI10" i="74"/>
  <c r="BE6" i="36" s="1"/>
  <c r="BA10" i="74"/>
  <c r="AW6" i="36" s="1"/>
  <c r="CE10" i="74"/>
  <c r="CA6" i="36" s="1"/>
  <c r="CW10" i="74"/>
  <c r="CS6" i="36" s="1"/>
  <c r="BG10" i="74"/>
  <c r="BC6" i="36" s="1"/>
  <c r="DG10" i="74"/>
  <c r="DC6" i="36" s="1"/>
  <c r="AQ10" i="74"/>
  <c r="AM6" i="36" s="1"/>
  <c r="DC10" i="74"/>
  <c r="CY6" i="36" s="1"/>
  <c r="AW10" i="74"/>
  <c r="AS6" i="36" s="1"/>
  <c r="CC10" i="74"/>
  <c r="BY6" i="36" s="1"/>
  <c r="DI10" i="74"/>
  <c r="DE6" i="36" s="1"/>
  <c r="AI10" i="74"/>
  <c r="AE6" i="36" s="1"/>
  <c r="BX10" i="74"/>
  <c r="BT6" i="36" s="1"/>
  <c r="CI10" i="74"/>
  <c r="CE6" i="36" s="1"/>
  <c r="AZ10" i="74"/>
  <c r="AV6" i="36" s="1"/>
  <c r="DD10" i="74"/>
  <c r="CZ6" i="36" s="1"/>
  <c r="CV10" i="74"/>
  <c r="CR6" i="36" s="1"/>
  <c r="CX10" i="74"/>
  <c r="CT6" i="36" s="1"/>
  <c r="AL10" i="74"/>
  <c r="AH6" i="36" s="1"/>
  <c r="CD10" i="74"/>
  <c r="BZ6" i="36" s="1"/>
  <c r="AH10" i="74"/>
  <c r="AD6" i="36" s="1"/>
  <c r="CB10" i="74"/>
  <c r="BX6" i="36" s="1"/>
  <c r="AD10" i="74"/>
  <c r="Z6" i="36" s="1"/>
  <c r="CL10" i="74"/>
  <c r="CH6" i="36" s="1"/>
  <c r="AN10" i="74"/>
  <c r="AJ6" i="36" s="1"/>
  <c r="F9" i="74"/>
  <c r="AA10" i="74"/>
  <c r="W6" i="36" s="1"/>
  <c r="W10" i="74"/>
  <c r="S6" i="36" s="1"/>
  <c r="S10" i="74"/>
  <c r="O6" i="36" s="1"/>
  <c r="O10" i="74"/>
  <c r="K6" i="36" s="1"/>
  <c r="K10" i="74"/>
  <c r="G6" i="36" s="1"/>
  <c r="BY10" i="74"/>
  <c r="BU6" i="36" s="1"/>
  <c r="CG10" i="74"/>
  <c r="CC6" i="36" s="1"/>
  <c r="CU10" i="74"/>
  <c r="CQ6" i="36" s="1"/>
  <c r="DE10" i="74"/>
  <c r="DA6" i="36" s="1"/>
  <c r="BK10" i="74"/>
  <c r="BG6" i="36" s="1"/>
  <c r="DW10" i="74"/>
  <c r="DS6" i="36" s="1"/>
  <c r="AU10" i="74"/>
  <c r="AQ6" i="36" s="1"/>
  <c r="DS10" i="74"/>
  <c r="DO6" i="36" s="1"/>
  <c r="BE10" i="74"/>
  <c r="BA6" i="36" s="1"/>
  <c r="CK10" i="74"/>
  <c r="CG6" i="36" s="1"/>
  <c r="DQ10" i="74"/>
  <c r="DM6" i="36" s="1"/>
  <c r="AM10" i="74"/>
  <c r="AI6" i="36" s="1"/>
  <c r="DL10" i="74"/>
  <c r="DH6" i="36" s="1"/>
  <c r="AR10" i="74"/>
  <c r="AN6" i="36" s="1"/>
  <c r="CN10" i="74"/>
  <c r="CJ6" i="36" s="1"/>
  <c r="AF10" i="74"/>
  <c r="AB6" i="36" s="1"/>
  <c r="DT10" i="74"/>
  <c r="DP6" i="36" s="1"/>
  <c r="DV10" i="74"/>
  <c r="DR6" i="36" s="1"/>
  <c r="AV10" i="74"/>
  <c r="AR6" i="36" s="1"/>
  <c r="DR10" i="74"/>
  <c r="DN6" i="36" s="1"/>
  <c r="BT10" i="74"/>
  <c r="BP6" i="36" s="1"/>
  <c r="DN10" i="74"/>
  <c r="DJ6" i="36" s="1"/>
  <c r="BR10" i="74"/>
  <c r="BN6" i="36" s="1"/>
  <c r="DZ10" i="74"/>
  <c r="DV6" i="36" s="1"/>
  <c r="BZ10" i="74"/>
  <c r="BV6" i="36" s="1"/>
  <c r="I9" i="65" l="1"/>
  <c r="D6" i="36"/>
  <c r="AT14" i="74"/>
  <c r="AN14" i="74"/>
  <c r="BN14" i="74"/>
  <c r="CL14" i="74"/>
  <c r="DN14" i="74"/>
  <c r="AP14" i="74"/>
  <c r="BR14" i="74"/>
  <c r="CP14" i="74"/>
  <c r="DR14" i="74"/>
  <c r="AX14" i="74"/>
  <c r="BZ14" i="74"/>
  <c r="CX14" i="74"/>
  <c r="CB14" i="74"/>
  <c r="BB14" i="74"/>
  <c r="DB14" i="74"/>
  <c r="DJ14" i="74"/>
  <c r="BJ14" i="74"/>
  <c r="CQ14" i="74"/>
  <c r="BL14" i="74"/>
  <c r="DP14" i="74"/>
  <c r="BX14" i="74"/>
  <c r="BP14" i="74"/>
  <c r="AR14" i="74"/>
  <c r="DW14" i="74"/>
  <c r="DS14" i="74"/>
  <c r="DK14" i="74"/>
  <c r="DC14" i="74"/>
  <c r="CI14" i="74"/>
  <c r="CE14" i="74"/>
  <c r="CT14" i="74"/>
  <c r="AV14" i="74"/>
  <c r="CD14" i="74"/>
  <c r="DD14" i="74"/>
  <c r="CV14" i="74"/>
  <c r="BH14" i="74"/>
  <c r="CY14" i="74"/>
  <c r="CU14" i="74"/>
  <c r="CM14" i="74"/>
  <c r="AL14" i="74"/>
  <c r="DV14" i="74"/>
  <c r="DT14" i="74"/>
  <c r="DL14" i="74"/>
  <c r="BS14" i="74"/>
  <c r="BO14" i="74"/>
  <c r="DZ14" i="74"/>
  <c r="DF14" i="74"/>
  <c r="CJ14" i="74"/>
  <c r="DH14" i="74"/>
  <c r="CZ14" i="74"/>
  <c r="CR14" i="74"/>
  <c r="CN14" i="74"/>
  <c r="AZ14" i="74"/>
  <c r="DG14" i="74"/>
  <c r="AY14" i="74"/>
  <c r="CH14" i="74"/>
  <c r="BT14" i="74"/>
  <c r="BD14" i="74"/>
  <c r="DX14" i="74"/>
  <c r="CF14" i="74"/>
  <c r="DO14" i="74"/>
  <c r="BW14" i="74"/>
  <c r="BV14" i="74"/>
  <c r="BC14" i="74"/>
  <c r="AJ14" i="74"/>
  <c r="AM14" i="74"/>
  <c r="AI14" i="74"/>
  <c r="DY14" i="74"/>
  <c r="DQ14" i="74"/>
  <c r="DI14" i="74"/>
  <c r="DA14" i="74"/>
  <c r="CS14" i="74"/>
  <c r="CK14" i="74"/>
  <c r="CC14" i="74"/>
  <c r="BU14" i="74"/>
  <c r="BM14" i="74"/>
  <c r="BE14" i="74"/>
  <c r="AW14" i="74"/>
  <c r="AO14" i="74"/>
  <c r="BF14" i="74"/>
  <c r="BG14" i="74"/>
  <c r="J14" i="74"/>
  <c r="CA14" i="74"/>
  <c r="BK14" i="74"/>
  <c r="AU14" i="74"/>
  <c r="AQ14" i="74"/>
  <c r="DE14" i="74"/>
  <c r="DM14" i="74"/>
  <c r="BY14" i="74"/>
  <c r="AS14" i="74"/>
  <c r="BQ14" i="74"/>
  <c r="DU14" i="74"/>
  <c r="CO14" i="74"/>
  <c r="CG14" i="74"/>
  <c r="BA14" i="74"/>
  <c r="CW14" i="74"/>
  <c r="BI14" i="74"/>
  <c r="AK14" i="74"/>
  <c r="F10" i="74"/>
  <c r="AX16" i="74"/>
  <c r="BN16" i="74"/>
  <c r="CD16" i="74"/>
  <c r="CQ16" i="74"/>
  <c r="DB16" i="74"/>
  <c r="DN16" i="74"/>
  <c r="AL16" i="74"/>
  <c r="BB16" i="74"/>
  <c r="BR16" i="74"/>
  <c r="CH16" i="74"/>
  <c r="CT16" i="74"/>
  <c r="DF16" i="74"/>
  <c r="DR16" i="74"/>
  <c r="AP16" i="74"/>
  <c r="BF16" i="74"/>
  <c r="BV16" i="74"/>
  <c r="CL16" i="74"/>
  <c r="CX16" i="74"/>
  <c r="DH16" i="74"/>
  <c r="DV16" i="74"/>
  <c r="BZ16" i="74"/>
  <c r="DZ16" i="74"/>
  <c r="AT16" i="74"/>
  <c r="CP16" i="74"/>
  <c r="CZ16" i="74"/>
  <c r="BJ16" i="74"/>
  <c r="DJ16" i="74"/>
  <c r="DX16" i="74"/>
  <c r="CN16" i="74"/>
  <c r="CJ16" i="74"/>
  <c r="CF16" i="74"/>
  <c r="CB16" i="74"/>
  <c r="BT16" i="74"/>
  <c r="AZ16" i="74"/>
  <c r="AV16" i="74"/>
  <c r="DO16" i="74"/>
  <c r="CR16" i="74"/>
  <c r="DT16" i="74"/>
  <c r="CV16" i="74"/>
  <c r="BX16" i="74"/>
  <c r="BP16" i="74"/>
  <c r="BL16" i="74"/>
  <c r="AR16" i="74"/>
  <c r="DW16" i="74"/>
  <c r="DP16" i="74"/>
  <c r="BD16" i="74"/>
  <c r="DK16" i="74"/>
  <c r="DC16" i="74"/>
  <c r="CA16" i="74"/>
  <c r="BW16" i="74"/>
  <c r="BK16" i="74"/>
  <c r="BC16" i="74"/>
  <c r="AM16" i="74"/>
  <c r="BH16" i="74"/>
  <c r="AJ16" i="74"/>
  <c r="CI16" i="74"/>
  <c r="CE16" i="74"/>
  <c r="BG16" i="74"/>
  <c r="AN16" i="74"/>
  <c r="DS16" i="74"/>
  <c r="DG16" i="74"/>
  <c r="CY16" i="74"/>
  <c r="BS16" i="74"/>
  <c r="AY16" i="74"/>
  <c r="AU16" i="74"/>
  <c r="AQ16" i="74"/>
  <c r="CS16" i="74"/>
  <c r="CC16" i="74"/>
  <c r="BM16" i="74"/>
  <c r="AW16" i="74"/>
  <c r="DY16" i="74"/>
  <c r="DI16" i="74"/>
  <c r="CW16" i="74"/>
  <c r="CG16" i="74"/>
  <c r="BQ16" i="74"/>
  <c r="BA16" i="74"/>
  <c r="AK16" i="74"/>
  <c r="DU16" i="74"/>
  <c r="DE16" i="74"/>
  <c r="DD16" i="74"/>
  <c r="CU16" i="74"/>
  <c r="CM16" i="74"/>
  <c r="BO16" i="74"/>
  <c r="DA16" i="74"/>
  <c r="CK16" i="74"/>
  <c r="BU16" i="74"/>
  <c r="BE16" i="74"/>
  <c r="AO16" i="74"/>
  <c r="DQ16" i="74"/>
  <c r="DL16" i="74"/>
  <c r="AI16" i="74"/>
  <c r="CO16" i="74"/>
  <c r="BY16" i="74"/>
  <c r="BI16" i="74"/>
  <c r="AS16" i="74"/>
  <c r="DM16" i="74"/>
  <c r="J16" i="74"/>
  <c r="AP13" i="74"/>
  <c r="BF13" i="74"/>
  <c r="BV13" i="74"/>
  <c r="BV17" i="74" s="1"/>
  <c r="BR8" i="36" s="1"/>
  <c r="CL13" i="74"/>
  <c r="DB13" i="74"/>
  <c r="DR13" i="74"/>
  <c r="AT13" i="74"/>
  <c r="BJ13" i="74"/>
  <c r="BZ13" i="74"/>
  <c r="CP13" i="74"/>
  <c r="DF13" i="74"/>
  <c r="DV13" i="74"/>
  <c r="AX13" i="74"/>
  <c r="BN13" i="74"/>
  <c r="CD13" i="74"/>
  <c r="CT13" i="74"/>
  <c r="DJ13" i="74"/>
  <c r="DW13" i="74"/>
  <c r="BR13" i="74"/>
  <c r="DZ13" i="74"/>
  <c r="CH13" i="74"/>
  <c r="AL13" i="74"/>
  <c r="CX13" i="74"/>
  <c r="BB13" i="74"/>
  <c r="DN13" i="74"/>
  <c r="DL13" i="74"/>
  <c r="CZ13" i="74"/>
  <c r="CR13" i="74"/>
  <c r="BX13" i="74"/>
  <c r="BP13" i="74"/>
  <c r="BL13" i="74"/>
  <c r="AR13" i="74"/>
  <c r="CY13" i="74"/>
  <c r="CU13" i="74"/>
  <c r="CQ13" i="74"/>
  <c r="CQ17" i="74" s="1"/>
  <c r="CM8" i="36" s="1"/>
  <c r="CM13" i="74"/>
  <c r="DX13" i="74"/>
  <c r="DP13" i="74"/>
  <c r="DH13" i="74"/>
  <c r="BH13" i="74"/>
  <c r="AN13" i="74"/>
  <c r="DO13" i="74"/>
  <c r="DG13" i="74"/>
  <c r="AJ13" i="74"/>
  <c r="J13" i="74"/>
  <c r="D17" i="74"/>
  <c r="DT13" i="74"/>
  <c r="DD13" i="74"/>
  <c r="CV13" i="74"/>
  <c r="CJ13" i="74"/>
  <c r="AV13" i="74"/>
  <c r="DS13" i="74"/>
  <c r="CN13" i="74"/>
  <c r="CB13" i="74"/>
  <c r="BT13" i="74"/>
  <c r="AZ13" i="74"/>
  <c r="CI13" i="74"/>
  <c r="AM13" i="74"/>
  <c r="BO13" i="74"/>
  <c r="BK13" i="74"/>
  <c r="BG13" i="74"/>
  <c r="CF13" i="74"/>
  <c r="BD13" i="74"/>
  <c r="BS13" i="74"/>
  <c r="BC13" i="74"/>
  <c r="CE13" i="74"/>
  <c r="CA13" i="74"/>
  <c r="BW13" i="74"/>
  <c r="DU13" i="74"/>
  <c r="DM13" i="74"/>
  <c r="DE13" i="74"/>
  <c r="CW13" i="74"/>
  <c r="CO13" i="74"/>
  <c r="CG13" i="74"/>
  <c r="BY13" i="74"/>
  <c r="BQ13" i="74"/>
  <c r="BI13" i="74"/>
  <c r="BA13" i="74"/>
  <c r="AS13" i="74"/>
  <c r="AK13" i="74"/>
  <c r="DK13" i="74"/>
  <c r="DC13" i="74"/>
  <c r="AI13" i="74"/>
  <c r="AY13" i="74"/>
  <c r="AU13" i="74"/>
  <c r="AQ13" i="74"/>
  <c r="DI13" i="74"/>
  <c r="DQ13" i="74"/>
  <c r="CK13" i="74"/>
  <c r="BU13" i="74"/>
  <c r="AO13" i="74"/>
  <c r="AO17" i="74" s="1"/>
  <c r="AK8" i="36" s="1"/>
  <c r="DA13" i="74"/>
  <c r="BE13" i="74"/>
  <c r="DY13" i="74"/>
  <c r="CS13" i="74"/>
  <c r="CC13" i="74"/>
  <c r="AW13" i="74"/>
  <c r="BM13" i="74"/>
  <c r="J9" i="65"/>
  <c r="J48" i="58"/>
  <c r="DF17" i="74" l="1"/>
  <c r="DB8" i="36" s="1"/>
  <c r="DI17" i="74"/>
  <c r="DE8" i="36" s="1"/>
  <c r="AT17" i="74"/>
  <c r="AP8" i="36" s="1"/>
  <c r="AI17" i="74"/>
  <c r="AE8" i="36" s="1"/>
  <c r="AS17" i="74"/>
  <c r="AO8" i="36" s="1"/>
  <c r="DE17" i="74"/>
  <c r="DA8" i="36" s="1"/>
  <c r="CS17" i="74"/>
  <c r="CO8" i="36" s="1"/>
  <c r="BY17" i="74"/>
  <c r="BU8" i="36" s="1"/>
  <c r="CA17" i="74"/>
  <c r="BW8" i="36" s="1"/>
  <c r="BD17" i="74"/>
  <c r="AZ8" i="36" s="1"/>
  <c r="BO17" i="74"/>
  <c r="BK8" i="36" s="1"/>
  <c r="BT17" i="74"/>
  <c r="BP8" i="36" s="1"/>
  <c r="AV17" i="74"/>
  <c r="AR8" i="36" s="1"/>
  <c r="DT17" i="74"/>
  <c r="DP8" i="36" s="1"/>
  <c r="DG17" i="74"/>
  <c r="DC8" i="36" s="1"/>
  <c r="DH17" i="74"/>
  <c r="DD8" i="36" s="1"/>
  <c r="BL17" i="74"/>
  <c r="BH8" i="36" s="1"/>
  <c r="CZ17" i="74"/>
  <c r="CV8" i="36" s="1"/>
  <c r="CX17" i="74"/>
  <c r="CT8" i="36" s="1"/>
  <c r="BR17" i="74"/>
  <c r="BN8" i="36" s="1"/>
  <c r="BM17" i="74"/>
  <c r="BI8" i="36" s="1"/>
  <c r="AQ17" i="74"/>
  <c r="AM8" i="36" s="1"/>
  <c r="CG17" i="74"/>
  <c r="CC8" i="36" s="1"/>
  <c r="CE17" i="74"/>
  <c r="CA8" i="36" s="1"/>
  <c r="AM17" i="74"/>
  <c r="AI8" i="36" s="1"/>
  <c r="CJ17" i="74"/>
  <c r="CF8" i="36" s="1"/>
  <c r="CU17" i="74"/>
  <c r="CQ8" i="36" s="1"/>
  <c r="DR17" i="74"/>
  <c r="DN8" i="36" s="1"/>
  <c r="DX17" i="74"/>
  <c r="DT8" i="36" s="1"/>
  <c r="BX17" i="74"/>
  <c r="BT8" i="36" s="1"/>
  <c r="AX17" i="74"/>
  <c r="AT8" i="36" s="1"/>
  <c r="CC17" i="74"/>
  <c r="BY8" i="36" s="1"/>
  <c r="DS17" i="74"/>
  <c r="DO8" i="36" s="1"/>
  <c r="DD17" i="74"/>
  <c r="CZ8" i="36" s="1"/>
  <c r="BB17" i="74"/>
  <c r="AX8" i="36" s="1"/>
  <c r="BU17" i="74"/>
  <c r="BQ8" i="36" s="1"/>
  <c r="DC17" i="74"/>
  <c r="CY8" i="36" s="1"/>
  <c r="BA17" i="74"/>
  <c r="AW8" i="36" s="1"/>
  <c r="DM17" i="74"/>
  <c r="DI8" i="36" s="1"/>
  <c r="CB17" i="74"/>
  <c r="BX8" i="36" s="1"/>
  <c r="BP17" i="74"/>
  <c r="BL8" i="36" s="1"/>
  <c r="DL17" i="74"/>
  <c r="DH8" i="36" s="1"/>
  <c r="AI23" i="74"/>
  <c r="AP23" i="74"/>
  <c r="CP23" i="74"/>
  <c r="BF23" i="74"/>
  <c r="DB23" i="74"/>
  <c r="BP23" i="74"/>
  <c r="DN23" i="74"/>
  <c r="AH23" i="74"/>
  <c r="CD23" i="74"/>
  <c r="DZ23" i="74"/>
  <c r="CN23" i="74"/>
  <c r="AL23" i="74"/>
  <c r="CU23" i="74"/>
  <c r="AX23" i="74"/>
  <c r="CH23" i="74"/>
  <c r="DX23" i="74"/>
  <c r="AZ23" i="74"/>
  <c r="DL23" i="74"/>
  <c r="BD23" i="74"/>
  <c r="CY23" i="74"/>
  <c r="DV23" i="74"/>
  <c r="BZ23" i="74"/>
  <c r="AD23" i="74"/>
  <c r="CL23" i="74"/>
  <c r="AJ23" i="74"/>
  <c r="DP23" i="74"/>
  <c r="BR23" i="74"/>
  <c r="BX23" i="74"/>
  <c r="CR23" i="74"/>
  <c r="CJ23" i="74"/>
  <c r="CB23" i="74"/>
  <c r="BT23" i="74"/>
  <c r="AV23" i="74"/>
  <c r="AF23" i="74"/>
  <c r="DW23" i="74"/>
  <c r="DO23" i="74"/>
  <c r="CQ23" i="74"/>
  <c r="DJ23" i="74"/>
  <c r="DR23" i="74"/>
  <c r="BH23" i="74"/>
  <c r="DD23" i="74"/>
  <c r="DS23" i="74"/>
  <c r="DG23" i="74"/>
  <c r="CI23" i="74"/>
  <c r="BW23" i="74"/>
  <c r="BO23" i="74"/>
  <c r="BK23" i="74"/>
  <c r="AY23" i="74"/>
  <c r="CX23" i="74"/>
  <c r="DH23" i="74"/>
  <c r="AT23" i="74"/>
  <c r="DK23" i="74"/>
  <c r="CM23" i="74"/>
  <c r="BG23" i="74"/>
  <c r="BC23" i="74"/>
  <c r="BN23" i="74"/>
  <c r="BV23" i="74"/>
  <c r="DF23" i="74"/>
  <c r="CZ23" i="74"/>
  <c r="DC23" i="74"/>
  <c r="AR23" i="74"/>
  <c r="DT23" i="74"/>
  <c r="AU23" i="74"/>
  <c r="AQ23" i="74"/>
  <c r="DU23" i="74"/>
  <c r="DM23" i="74"/>
  <c r="DE23" i="74"/>
  <c r="CW23" i="74"/>
  <c r="CO23" i="74"/>
  <c r="CG23" i="74"/>
  <c r="BY23" i="74"/>
  <c r="BQ23" i="74"/>
  <c r="BI23" i="74"/>
  <c r="BA23" i="74"/>
  <c r="AS23" i="74"/>
  <c r="AK23" i="74"/>
  <c r="J23" i="74"/>
  <c r="BB23" i="74"/>
  <c r="CV23" i="74"/>
  <c r="CE23" i="74"/>
  <c r="AG23" i="74"/>
  <c r="BJ23" i="74"/>
  <c r="CT23" i="74"/>
  <c r="CF23" i="74"/>
  <c r="BL23" i="74"/>
  <c r="DY23" i="74"/>
  <c r="DQ23" i="74"/>
  <c r="DI23" i="74"/>
  <c r="DA23" i="74"/>
  <c r="CS23" i="74"/>
  <c r="CK23" i="74"/>
  <c r="AN23" i="74"/>
  <c r="CA23" i="74"/>
  <c r="BS23" i="74"/>
  <c r="AM23" i="74"/>
  <c r="AE23" i="74"/>
  <c r="BM23" i="74"/>
  <c r="AO23" i="74"/>
  <c r="CC23" i="74"/>
  <c r="BE23" i="74"/>
  <c r="BU23" i="74"/>
  <c r="AW23" i="74"/>
  <c r="W23" i="74"/>
  <c r="X23" i="74"/>
  <c r="Y23" i="74"/>
  <c r="Z23" i="74"/>
  <c r="AA23" i="74"/>
  <c r="AB23" i="74"/>
  <c r="AC23" i="74"/>
  <c r="AH32" i="74"/>
  <c r="AP32" i="74"/>
  <c r="BB32" i="74"/>
  <c r="BL32" i="74"/>
  <c r="BV32" i="74"/>
  <c r="CD32" i="74"/>
  <c r="CL32" i="74"/>
  <c r="CT32" i="74"/>
  <c r="DB32" i="74"/>
  <c r="DJ32" i="74"/>
  <c r="DR32" i="74"/>
  <c r="DZ32" i="74"/>
  <c r="CV32" i="74"/>
  <c r="DT32" i="74"/>
  <c r="AJ32" i="74"/>
  <c r="AT32" i="74"/>
  <c r="BD32" i="74"/>
  <c r="BN32" i="74"/>
  <c r="BX32" i="74"/>
  <c r="CF32" i="74"/>
  <c r="CN32" i="74"/>
  <c r="DD32" i="74"/>
  <c r="DL32" i="74"/>
  <c r="AV32" i="74"/>
  <c r="BR32" i="74"/>
  <c r="CH32" i="74"/>
  <c r="CX32" i="74"/>
  <c r="DN32" i="74"/>
  <c r="BF32" i="74"/>
  <c r="CP32" i="74"/>
  <c r="DV32" i="74"/>
  <c r="CB32" i="74"/>
  <c r="DH32" i="74"/>
  <c r="AD32" i="74"/>
  <c r="AX32" i="74"/>
  <c r="BT32" i="74"/>
  <c r="CJ32" i="74"/>
  <c r="CZ32" i="74"/>
  <c r="DP32" i="74"/>
  <c r="AL32" i="74"/>
  <c r="BZ32" i="74"/>
  <c r="DF32" i="74"/>
  <c r="AN32" i="74"/>
  <c r="BJ32" i="74"/>
  <c r="CR32" i="74"/>
  <c r="DX32" i="74"/>
  <c r="DE32" i="74"/>
  <c r="CO32" i="74"/>
  <c r="BI32" i="74"/>
  <c r="DY32" i="74"/>
  <c r="BH32" i="74"/>
  <c r="CS32" i="74"/>
  <c r="DM32" i="74"/>
  <c r="BA32" i="74"/>
  <c r="CK32" i="74"/>
  <c r="DS32" i="74"/>
  <c r="AS32" i="74"/>
  <c r="AG32" i="74"/>
  <c r="AF32" i="74"/>
  <c r="AZ32" i="74"/>
  <c r="AW32" i="74"/>
  <c r="CW32" i="74"/>
  <c r="AK32" i="74"/>
  <c r="BU32" i="74"/>
  <c r="DO32" i="74"/>
  <c r="DK32" i="74"/>
  <c r="DC32" i="74"/>
  <c r="AR32" i="74"/>
  <c r="CC32" i="74"/>
  <c r="DI32" i="74"/>
  <c r="CG32" i="74"/>
  <c r="BE32" i="74"/>
  <c r="CA32" i="74"/>
  <c r="BG32" i="74"/>
  <c r="AI32" i="74"/>
  <c r="BM32" i="74"/>
  <c r="BQ32" i="74"/>
  <c r="AO32" i="74"/>
  <c r="CU32" i="74"/>
  <c r="BS32" i="74"/>
  <c r="BK32" i="74"/>
  <c r="DQ32" i="74"/>
  <c r="DW32" i="74"/>
  <c r="CY32" i="74"/>
  <c r="CQ32" i="74"/>
  <c r="CI32" i="74"/>
  <c r="BY32" i="74"/>
  <c r="BO32" i="74"/>
  <c r="J32" i="74"/>
  <c r="DA32" i="74"/>
  <c r="AY32" i="74"/>
  <c r="AE32" i="74"/>
  <c r="DU32" i="74"/>
  <c r="BP32" i="74"/>
  <c r="CE32" i="74"/>
  <c r="BC32" i="74"/>
  <c r="AU32" i="74"/>
  <c r="AM32" i="74"/>
  <c r="DG32" i="74"/>
  <c r="CM32" i="74"/>
  <c r="BW32" i="74"/>
  <c r="AQ32" i="74"/>
  <c r="W32" i="74"/>
  <c r="X32" i="74"/>
  <c r="Y32" i="74"/>
  <c r="Z32" i="74"/>
  <c r="AA32" i="74"/>
  <c r="AB32" i="74"/>
  <c r="AC32" i="74"/>
  <c r="AL22" i="74"/>
  <c r="AX22" i="74"/>
  <c r="BH22" i="74"/>
  <c r="BR22" i="74"/>
  <c r="CH22" i="74"/>
  <c r="CT22" i="74"/>
  <c r="DF22" i="74"/>
  <c r="DR22" i="74"/>
  <c r="AD22" i="74"/>
  <c r="AN22" i="74"/>
  <c r="AY22" i="74"/>
  <c r="BJ22" i="74"/>
  <c r="BV22" i="74"/>
  <c r="CL22" i="74"/>
  <c r="CV22" i="74"/>
  <c r="DJ22" i="74"/>
  <c r="DV22" i="74"/>
  <c r="AF22" i="74"/>
  <c r="AP22" i="74"/>
  <c r="BB22" i="74"/>
  <c r="BN22" i="74"/>
  <c r="BZ22" i="74"/>
  <c r="CN22" i="74"/>
  <c r="CX22" i="74"/>
  <c r="DK22" i="74"/>
  <c r="DZ22" i="74"/>
  <c r="AH22" i="74"/>
  <c r="CD22" i="74"/>
  <c r="DB22" i="74"/>
  <c r="AT22" i="74"/>
  <c r="CP22" i="74"/>
  <c r="BF22" i="74"/>
  <c r="BP22" i="74"/>
  <c r="DN22" i="74"/>
  <c r="DD22" i="74"/>
  <c r="DX22" i="74"/>
  <c r="BD22" i="74"/>
  <c r="AR22" i="74"/>
  <c r="DW22" i="74"/>
  <c r="DO22" i="74"/>
  <c r="CQ22" i="74"/>
  <c r="BX22" i="74"/>
  <c r="DT22" i="74"/>
  <c r="CJ22" i="74"/>
  <c r="CB22" i="74"/>
  <c r="BT22" i="74"/>
  <c r="BL22" i="74"/>
  <c r="DS22" i="74"/>
  <c r="DC22" i="74"/>
  <c r="DL22" i="74"/>
  <c r="CF22" i="74"/>
  <c r="CY22" i="74"/>
  <c r="CU22" i="74"/>
  <c r="CM22" i="74"/>
  <c r="BG22" i="74"/>
  <c r="BC22" i="74"/>
  <c r="AV22" i="74"/>
  <c r="AZ22" i="74"/>
  <c r="AJ22" i="74"/>
  <c r="CE22" i="74"/>
  <c r="BS22" i="74"/>
  <c r="AU22" i="74"/>
  <c r="CA22" i="74"/>
  <c r="DH22" i="74"/>
  <c r="DU22" i="74"/>
  <c r="DE22" i="74"/>
  <c r="CO22" i="74"/>
  <c r="BY22" i="74"/>
  <c r="BI22" i="74"/>
  <c r="AS22" i="74"/>
  <c r="DP22" i="74"/>
  <c r="CI22" i="74"/>
  <c r="DQ22" i="74"/>
  <c r="DA22" i="74"/>
  <c r="CK22" i="74"/>
  <c r="BU22" i="74"/>
  <c r="BE22" i="74"/>
  <c r="AO22" i="74"/>
  <c r="CR22" i="74"/>
  <c r="DG22" i="74"/>
  <c r="BW22" i="74"/>
  <c r="AM22" i="74"/>
  <c r="AI22" i="74"/>
  <c r="AE22" i="74"/>
  <c r="DM22" i="74"/>
  <c r="CW22" i="74"/>
  <c r="CG22" i="74"/>
  <c r="BQ22" i="74"/>
  <c r="BA22" i="74"/>
  <c r="AK22" i="74"/>
  <c r="CZ22" i="74"/>
  <c r="BO22" i="74"/>
  <c r="BK22" i="74"/>
  <c r="AQ22" i="74"/>
  <c r="DY22" i="74"/>
  <c r="DI22" i="74"/>
  <c r="CS22" i="74"/>
  <c r="CC22" i="74"/>
  <c r="BM22" i="74"/>
  <c r="AW22" i="74"/>
  <c r="J22" i="74"/>
  <c r="AG22" i="74"/>
  <c r="W22" i="74"/>
  <c r="X22" i="74"/>
  <c r="Y22" i="74"/>
  <c r="Z22" i="74"/>
  <c r="AA22" i="74"/>
  <c r="AB22" i="74"/>
  <c r="AC22" i="74"/>
  <c r="DY17" i="74"/>
  <c r="DU8" i="36" s="1"/>
  <c r="CF17" i="74"/>
  <c r="CB8" i="36" s="1"/>
  <c r="DO17" i="74"/>
  <c r="DK8" i="36" s="1"/>
  <c r="DP17" i="74"/>
  <c r="DL8" i="36" s="1"/>
  <c r="DW17" i="74"/>
  <c r="DS8" i="36" s="1"/>
  <c r="CP17" i="74"/>
  <c r="CL8" i="36" s="1"/>
  <c r="BF17" i="74"/>
  <c r="BB8" i="36" s="1"/>
  <c r="BN17" i="74"/>
  <c r="BJ8" i="36" s="1"/>
  <c r="AF27" i="74"/>
  <c r="AN27" i="74"/>
  <c r="CD27" i="74"/>
  <c r="DV27" i="74"/>
  <c r="AX27" i="74"/>
  <c r="CP27" i="74"/>
  <c r="BJ27" i="74"/>
  <c r="AD27" i="74"/>
  <c r="BT27" i="74"/>
  <c r="CZ27" i="74"/>
  <c r="DJ27" i="74"/>
  <c r="DR27" i="74"/>
  <c r="CB27" i="74"/>
  <c r="AL27" i="74"/>
  <c r="CT27" i="74"/>
  <c r="BD27" i="74"/>
  <c r="DX27" i="74"/>
  <c r="CH27" i="74"/>
  <c r="AP27" i="74"/>
  <c r="AK27" i="74"/>
  <c r="DD27" i="74"/>
  <c r="BX27" i="74"/>
  <c r="AR27" i="74"/>
  <c r="DQ27" i="74"/>
  <c r="BY27" i="74"/>
  <c r="DY27" i="74"/>
  <c r="BM27" i="74"/>
  <c r="DW27" i="74"/>
  <c r="DO27" i="74"/>
  <c r="DK27" i="74"/>
  <c r="DG27" i="74"/>
  <c r="DC27" i="74"/>
  <c r="CQ27" i="74"/>
  <c r="CI27" i="74"/>
  <c r="CE27" i="74"/>
  <c r="DH27" i="74"/>
  <c r="BR27" i="74"/>
  <c r="DZ27" i="74"/>
  <c r="CJ27" i="74"/>
  <c r="AT27" i="74"/>
  <c r="DN27" i="74"/>
  <c r="BV27" i="74"/>
  <c r="DM27" i="74"/>
  <c r="BQ27" i="74"/>
  <c r="CV27" i="74"/>
  <c r="BP27" i="74"/>
  <c r="AJ27" i="74"/>
  <c r="J27" i="74"/>
  <c r="BE27" i="74"/>
  <c r="DA27" i="74"/>
  <c r="CK27" i="74"/>
  <c r="DU27" i="74"/>
  <c r="BI27" i="74"/>
  <c r="DI27" i="74"/>
  <c r="AG27" i="74"/>
  <c r="CX27" i="74"/>
  <c r="DP27" i="74"/>
  <c r="AH27" i="74"/>
  <c r="BL27" i="74"/>
  <c r="CW27" i="74"/>
  <c r="CG27" i="74"/>
  <c r="DL27" i="74"/>
  <c r="AZ27" i="74"/>
  <c r="AS27" i="74"/>
  <c r="CU27" i="74"/>
  <c r="BS27" i="74"/>
  <c r="AU27" i="74"/>
  <c r="CL27" i="74"/>
  <c r="DF27" i="74"/>
  <c r="BB27" i="74"/>
  <c r="BA27" i="74"/>
  <c r="AW27" i="74"/>
  <c r="CN27" i="74"/>
  <c r="DS27" i="74"/>
  <c r="CY27" i="74"/>
  <c r="BO27" i="74"/>
  <c r="BC27" i="74"/>
  <c r="AY27" i="74"/>
  <c r="BF27" i="74"/>
  <c r="BZ27" i="74"/>
  <c r="DB27" i="74"/>
  <c r="CF27" i="74"/>
  <c r="DE27" i="74"/>
  <c r="CS27" i="74"/>
  <c r="CM27" i="74"/>
  <c r="CA27" i="74"/>
  <c r="BW27" i="74"/>
  <c r="AV27" i="74"/>
  <c r="BN27" i="74"/>
  <c r="DT27" i="74"/>
  <c r="CO27" i="74"/>
  <c r="CR27" i="74"/>
  <c r="BH27" i="74"/>
  <c r="AO27" i="74"/>
  <c r="BK27" i="74"/>
  <c r="AM27" i="74"/>
  <c r="AI27" i="74"/>
  <c r="BU27" i="74"/>
  <c r="CC27" i="74"/>
  <c r="BG27" i="74"/>
  <c r="AQ27" i="74"/>
  <c r="AE27" i="74"/>
  <c r="W27" i="74"/>
  <c r="X27" i="74"/>
  <c r="Y27" i="74"/>
  <c r="Z27" i="74"/>
  <c r="AA27" i="74"/>
  <c r="AB27" i="74"/>
  <c r="AC27" i="74"/>
  <c r="CD17" i="74"/>
  <c r="BZ8" i="36" s="1"/>
  <c r="AJ26" i="74"/>
  <c r="AT26" i="74"/>
  <c r="BC26" i="74"/>
  <c r="AD26" i="74"/>
  <c r="AP26" i="74"/>
  <c r="AZ26" i="74"/>
  <c r="BF26" i="74"/>
  <c r="AX26" i="74"/>
  <c r="BJ26" i="74"/>
  <c r="BP26" i="74"/>
  <c r="BV26" i="74"/>
  <c r="CD26" i="74"/>
  <c r="CI26" i="74"/>
  <c r="CP26" i="74"/>
  <c r="CV26" i="74"/>
  <c r="DB26" i="74"/>
  <c r="DJ26" i="74"/>
  <c r="DO26" i="74"/>
  <c r="DV26" i="74"/>
  <c r="AL26" i="74"/>
  <c r="BN26" i="74"/>
  <c r="BZ26" i="74"/>
  <c r="CL26" i="74"/>
  <c r="CY26" i="74"/>
  <c r="DL26" i="74"/>
  <c r="AH26" i="74"/>
  <c r="BB26" i="74"/>
  <c r="BK26" i="74"/>
  <c r="BR26" i="74"/>
  <c r="BW26" i="74"/>
  <c r="CE26" i="74"/>
  <c r="CJ26" i="74"/>
  <c r="CQ26" i="74"/>
  <c r="CX26" i="74"/>
  <c r="DC26" i="74"/>
  <c r="DK26" i="74"/>
  <c r="DP26" i="74"/>
  <c r="DW26" i="74"/>
  <c r="BD26" i="74"/>
  <c r="BS26" i="74"/>
  <c r="CF26" i="74"/>
  <c r="CT26" i="74"/>
  <c r="AR26" i="74"/>
  <c r="CA26" i="74"/>
  <c r="CZ26" i="74"/>
  <c r="DR26" i="74"/>
  <c r="CM26" i="74"/>
  <c r="DZ26" i="74"/>
  <c r="CU26" i="74"/>
  <c r="BG26" i="74"/>
  <c r="CH26" i="74"/>
  <c r="DF26" i="74"/>
  <c r="DS26" i="74"/>
  <c r="BO26" i="74"/>
  <c r="DG26" i="74"/>
  <c r="BT26" i="74"/>
  <c r="DN26" i="74"/>
  <c r="BU26" i="74"/>
  <c r="DI26" i="74"/>
  <c r="AO26" i="74"/>
  <c r="CN26" i="74"/>
  <c r="AN26" i="74"/>
  <c r="DX26" i="74"/>
  <c r="BL26" i="74"/>
  <c r="AG26" i="74"/>
  <c r="DE26" i="74"/>
  <c r="BY26" i="74"/>
  <c r="AK26" i="74"/>
  <c r="CC26" i="74"/>
  <c r="DQ26" i="74"/>
  <c r="CS26" i="74"/>
  <c r="BX26" i="74"/>
  <c r="AF26" i="74"/>
  <c r="DH26" i="74"/>
  <c r="CW26" i="74"/>
  <c r="BQ26" i="74"/>
  <c r="AV26" i="74"/>
  <c r="CR26" i="74"/>
  <c r="DU26" i="74"/>
  <c r="BI26" i="74"/>
  <c r="AY26" i="74"/>
  <c r="AM26" i="74"/>
  <c r="DA26" i="74"/>
  <c r="DT26" i="74"/>
  <c r="CB26" i="74"/>
  <c r="AS26" i="74"/>
  <c r="AW26" i="74"/>
  <c r="DM26" i="74"/>
  <c r="BA26" i="74"/>
  <c r="DY26" i="74"/>
  <c r="BM26" i="74"/>
  <c r="BE26" i="74"/>
  <c r="DD26" i="74"/>
  <c r="CO26" i="74"/>
  <c r="CK26" i="74"/>
  <c r="AQ26" i="74"/>
  <c r="BH26" i="74"/>
  <c r="AU26" i="74"/>
  <c r="AE26" i="74"/>
  <c r="CG26" i="74"/>
  <c r="AI26" i="74"/>
  <c r="J26" i="74"/>
  <c r="W26" i="74"/>
  <c r="X26" i="74"/>
  <c r="Y26" i="74"/>
  <c r="Z26" i="74"/>
  <c r="AA26" i="74"/>
  <c r="AB26" i="74"/>
  <c r="AC26" i="74"/>
  <c r="AL17" i="74"/>
  <c r="AH8" i="36" s="1"/>
  <c r="AH29" i="74"/>
  <c r="AP29" i="74"/>
  <c r="AY29" i="74"/>
  <c r="BJ29" i="74"/>
  <c r="BR29" i="74"/>
  <c r="CB29" i="74"/>
  <c r="CH29" i="74"/>
  <c r="CT29" i="74"/>
  <c r="DB29" i="74"/>
  <c r="DK29" i="74"/>
  <c r="DV29" i="74"/>
  <c r="AI29" i="74"/>
  <c r="AR29" i="74"/>
  <c r="BB29" i="74"/>
  <c r="BL29" i="74"/>
  <c r="BT29" i="74"/>
  <c r="CD29" i="74"/>
  <c r="CL29" i="74"/>
  <c r="CU29" i="74"/>
  <c r="DD29" i="74"/>
  <c r="DN29" i="74"/>
  <c r="DX29" i="74"/>
  <c r="AJ29" i="74"/>
  <c r="BD29" i="74"/>
  <c r="BV29" i="74"/>
  <c r="CN29" i="74"/>
  <c r="DF29" i="74"/>
  <c r="DZ29" i="74"/>
  <c r="AT29" i="74"/>
  <c r="CE29" i="74"/>
  <c r="DP29" i="74"/>
  <c r="AX29" i="74"/>
  <c r="CF29" i="74"/>
  <c r="DR29" i="74"/>
  <c r="AL29" i="74"/>
  <c r="BF29" i="74"/>
  <c r="BZ29" i="74"/>
  <c r="CP29" i="74"/>
  <c r="DJ29" i="74"/>
  <c r="BN29" i="74"/>
  <c r="CV29" i="74"/>
  <c r="AD29" i="74"/>
  <c r="BO29" i="74"/>
  <c r="CX29" i="74"/>
  <c r="BX29" i="74"/>
  <c r="DL29" i="74"/>
  <c r="AZ29" i="74"/>
  <c r="DC29" i="74"/>
  <c r="BP29" i="74"/>
  <c r="CR29" i="74"/>
  <c r="AF29" i="74"/>
  <c r="DW29" i="74"/>
  <c r="DO29" i="74"/>
  <c r="DG29" i="74"/>
  <c r="CQ29" i="74"/>
  <c r="AN29" i="74"/>
  <c r="BK29" i="74"/>
  <c r="AQ29" i="74"/>
  <c r="DH29" i="74"/>
  <c r="DT29" i="74"/>
  <c r="CY29" i="74"/>
  <c r="CM29" i="74"/>
  <c r="CI29" i="74"/>
  <c r="BW29" i="74"/>
  <c r="BS29" i="74"/>
  <c r="CZ29" i="74"/>
  <c r="CJ29" i="74"/>
  <c r="CA29" i="74"/>
  <c r="BG29" i="74"/>
  <c r="AE29" i="74"/>
  <c r="BC29" i="74"/>
  <c r="AU29" i="74"/>
  <c r="AM29" i="74"/>
  <c r="DU29" i="74"/>
  <c r="DM29" i="74"/>
  <c r="DE29" i="74"/>
  <c r="CW29" i="74"/>
  <c r="CO29" i="74"/>
  <c r="CG29" i="74"/>
  <c r="BY29" i="74"/>
  <c r="BQ29" i="74"/>
  <c r="BI29" i="74"/>
  <c r="BA29" i="74"/>
  <c r="AS29" i="74"/>
  <c r="DS29" i="74"/>
  <c r="AV29" i="74"/>
  <c r="BH29" i="74"/>
  <c r="DY29" i="74"/>
  <c r="DA29" i="74"/>
  <c r="BU29" i="74"/>
  <c r="AO29" i="74"/>
  <c r="AW29" i="74"/>
  <c r="CK29" i="74"/>
  <c r="BM29" i="74"/>
  <c r="AG29" i="74"/>
  <c r="DI29" i="74"/>
  <c r="CC29" i="74"/>
  <c r="DQ29" i="74"/>
  <c r="BE29" i="74"/>
  <c r="AK29" i="74"/>
  <c r="J29" i="74"/>
  <c r="CS29" i="74"/>
  <c r="W29" i="74"/>
  <c r="X29" i="74"/>
  <c r="Y29" i="74"/>
  <c r="Z29" i="74"/>
  <c r="AA29" i="74"/>
  <c r="AB29" i="74"/>
  <c r="AC29" i="74"/>
  <c r="AL25" i="74"/>
  <c r="AV25" i="74"/>
  <c r="BF25" i="74"/>
  <c r="BR25" i="74"/>
  <c r="BZ25" i="74"/>
  <c r="CH25" i="74"/>
  <c r="CR25" i="74"/>
  <c r="DD25" i="74"/>
  <c r="DN25" i="74"/>
  <c r="DX25" i="74"/>
  <c r="AD25" i="74"/>
  <c r="AN25" i="74"/>
  <c r="AX25" i="74"/>
  <c r="BG25" i="74"/>
  <c r="BS25" i="74"/>
  <c r="CB25" i="74"/>
  <c r="CJ25" i="74"/>
  <c r="CT25" i="74"/>
  <c r="DF25" i="74"/>
  <c r="DR25" i="74"/>
  <c r="DZ25" i="74"/>
  <c r="AH25" i="74"/>
  <c r="AP25" i="74"/>
  <c r="BB25" i="74"/>
  <c r="BJ25" i="74"/>
  <c r="BT25" i="74"/>
  <c r="CD25" i="74"/>
  <c r="CL25" i="74"/>
  <c r="CX25" i="74"/>
  <c r="DJ25" i="74"/>
  <c r="DS25" i="74"/>
  <c r="AT25" i="74"/>
  <c r="CE25" i="74"/>
  <c r="DV25" i="74"/>
  <c r="BN25" i="74"/>
  <c r="BD25" i="74"/>
  <c r="CP25" i="74"/>
  <c r="DB25" i="74"/>
  <c r="BV25" i="74"/>
  <c r="DL25" i="74"/>
  <c r="AI25" i="74"/>
  <c r="CZ25" i="74"/>
  <c r="AR25" i="74"/>
  <c r="CV25" i="74"/>
  <c r="DK25" i="74"/>
  <c r="CU25" i="74"/>
  <c r="CM25" i="74"/>
  <c r="CI25" i="74"/>
  <c r="CA25" i="74"/>
  <c r="BX25" i="74"/>
  <c r="DT25" i="74"/>
  <c r="AJ25" i="74"/>
  <c r="CN25" i="74"/>
  <c r="CF25" i="74"/>
  <c r="DG25" i="74"/>
  <c r="CY25" i="74"/>
  <c r="AF25" i="74"/>
  <c r="BO25" i="74"/>
  <c r="BC25" i="74"/>
  <c r="AU25" i="74"/>
  <c r="AQ25" i="74"/>
  <c r="AM25" i="74"/>
  <c r="DP25" i="74"/>
  <c r="BL25" i="74"/>
  <c r="DW25" i="74"/>
  <c r="CQ25" i="74"/>
  <c r="DH25" i="74"/>
  <c r="BP25" i="74"/>
  <c r="BK25" i="74"/>
  <c r="DU25" i="74"/>
  <c r="DM25" i="74"/>
  <c r="DE25" i="74"/>
  <c r="CW25" i="74"/>
  <c r="CO25" i="74"/>
  <c r="CG25" i="74"/>
  <c r="BY25" i="74"/>
  <c r="BQ25" i="74"/>
  <c r="BI25" i="74"/>
  <c r="BA25" i="74"/>
  <c r="AS25" i="74"/>
  <c r="J25" i="74"/>
  <c r="AZ25" i="74"/>
  <c r="AE25" i="74"/>
  <c r="AK25" i="74"/>
  <c r="DO25" i="74"/>
  <c r="BW25" i="74"/>
  <c r="DY25" i="74"/>
  <c r="DQ25" i="74"/>
  <c r="DI25" i="74"/>
  <c r="DA25" i="74"/>
  <c r="CS25" i="74"/>
  <c r="CK25" i="74"/>
  <c r="BH25" i="74"/>
  <c r="DC25" i="74"/>
  <c r="AY25" i="74"/>
  <c r="CC25" i="74"/>
  <c r="AW25" i="74"/>
  <c r="BM25" i="74"/>
  <c r="AG25" i="74"/>
  <c r="AO25" i="74"/>
  <c r="BE25" i="74"/>
  <c r="BU25" i="74"/>
  <c r="W25" i="74"/>
  <c r="X25" i="74"/>
  <c r="Y25" i="74"/>
  <c r="Z25" i="74"/>
  <c r="AA25" i="74"/>
  <c r="AB25" i="74"/>
  <c r="AC25" i="74"/>
  <c r="AL21" i="74"/>
  <c r="BB21" i="74"/>
  <c r="BO21" i="74"/>
  <c r="BZ21" i="74"/>
  <c r="CN21" i="74"/>
  <c r="CX21" i="74"/>
  <c r="DN21" i="74"/>
  <c r="DZ21" i="74"/>
  <c r="AP21" i="74"/>
  <c r="BF21" i="74"/>
  <c r="BP21" i="74"/>
  <c r="CD21" i="74"/>
  <c r="CP21" i="74"/>
  <c r="DB21" i="74"/>
  <c r="DR21" i="74"/>
  <c r="AD21" i="74"/>
  <c r="AT21" i="74"/>
  <c r="BJ21" i="74"/>
  <c r="BR21" i="74"/>
  <c r="CH21" i="74"/>
  <c r="CT21" i="74"/>
  <c r="DF21" i="74"/>
  <c r="DT21" i="74"/>
  <c r="AH21" i="74"/>
  <c r="CL21" i="74"/>
  <c r="DJ21" i="74"/>
  <c r="AX21" i="74"/>
  <c r="CV21" i="74"/>
  <c r="BN21" i="74"/>
  <c r="DV21" i="74"/>
  <c r="BV21" i="74"/>
  <c r="BX21" i="74"/>
  <c r="DL21" i="74"/>
  <c r="CJ21" i="74"/>
  <c r="CB21" i="74"/>
  <c r="BT21" i="74"/>
  <c r="BH21" i="74"/>
  <c r="AF21" i="74"/>
  <c r="J21" i="74"/>
  <c r="DS21" i="74"/>
  <c r="DC21" i="74"/>
  <c r="CI21" i="74"/>
  <c r="CA21" i="74"/>
  <c r="CF21" i="74"/>
  <c r="DX21" i="74"/>
  <c r="CZ21" i="74"/>
  <c r="CR21" i="74"/>
  <c r="AV21" i="74"/>
  <c r="AJ21" i="74"/>
  <c r="DG21" i="74"/>
  <c r="CU21" i="74"/>
  <c r="CM21" i="74"/>
  <c r="BL21" i="74"/>
  <c r="BS21" i="74"/>
  <c r="AU21" i="74"/>
  <c r="AQ21" i="74"/>
  <c r="AM21" i="74"/>
  <c r="AN21" i="74"/>
  <c r="DO21" i="74"/>
  <c r="DK21" i="74"/>
  <c r="AY21" i="74"/>
  <c r="DD21" i="74"/>
  <c r="DP21" i="74"/>
  <c r="DH21" i="74"/>
  <c r="BD21" i="74"/>
  <c r="AZ21" i="74"/>
  <c r="CE21" i="74"/>
  <c r="BW21" i="74"/>
  <c r="BG21" i="74"/>
  <c r="AI21" i="74"/>
  <c r="AK21" i="74"/>
  <c r="AG21" i="74"/>
  <c r="DW21" i="74"/>
  <c r="AE21" i="74"/>
  <c r="DY21" i="74"/>
  <c r="DQ21" i="74"/>
  <c r="DI21" i="74"/>
  <c r="DA21" i="74"/>
  <c r="CS21" i="74"/>
  <c r="CK21" i="74"/>
  <c r="CC21" i="74"/>
  <c r="BU21" i="74"/>
  <c r="BM21" i="74"/>
  <c r="BE21" i="74"/>
  <c r="AW21" i="74"/>
  <c r="AO21" i="74"/>
  <c r="AR21" i="74"/>
  <c r="CQ21" i="74"/>
  <c r="BK21" i="74"/>
  <c r="CY21" i="74"/>
  <c r="BC21" i="74"/>
  <c r="CW21" i="74"/>
  <c r="DE21" i="74"/>
  <c r="BI21" i="74"/>
  <c r="DU21" i="74"/>
  <c r="AS21" i="74"/>
  <c r="CG21" i="74"/>
  <c r="DM21" i="74"/>
  <c r="BQ21" i="74"/>
  <c r="CO21" i="74"/>
  <c r="BY21" i="74"/>
  <c r="BA21" i="74"/>
  <c r="W21" i="74"/>
  <c r="X21" i="74"/>
  <c r="Y21" i="74"/>
  <c r="Z21" i="74"/>
  <c r="AA21" i="74"/>
  <c r="AB21" i="74"/>
  <c r="AC21" i="74"/>
  <c r="AW17" i="74"/>
  <c r="AS8" i="36" s="1"/>
  <c r="BE17" i="74"/>
  <c r="BA8" i="36" s="1"/>
  <c r="CK17" i="74"/>
  <c r="CG8" i="36" s="1"/>
  <c r="AU17" i="74"/>
  <c r="AQ8" i="36" s="1"/>
  <c r="DK17" i="74"/>
  <c r="DG8" i="36" s="1"/>
  <c r="BI17" i="74"/>
  <c r="BE8" i="36" s="1"/>
  <c r="CO17" i="74"/>
  <c r="CK8" i="36" s="1"/>
  <c r="DU17" i="74"/>
  <c r="DQ8" i="36" s="1"/>
  <c r="BC17" i="74"/>
  <c r="BG17" i="74"/>
  <c r="BC8" i="36" s="1"/>
  <c r="CI17" i="74"/>
  <c r="CE8" i="36" s="1"/>
  <c r="CN17" i="74"/>
  <c r="CJ8" i="36" s="1"/>
  <c r="CV17" i="74"/>
  <c r="CR8" i="36" s="1"/>
  <c r="J17" i="74"/>
  <c r="AN17" i="74"/>
  <c r="AJ8" i="36" s="1"/>
  <c r="CY17" i="74"/>
  <c r="CU8" i="36" s="1"/>
  <c r="DN17" i="74"/>
  <c r="DJ8" i="36" s="1"/>
  <c r="CH17" i="74"/>
  <c r="CD8" i="36" s="1"/>
  <c r="DJ17" i="74"/>
  <c r="DF8" i="36" s="1"/>
  <c r="BZ17" i="74"/>
  <c r="BV8" i="36" s="1"/>
  <c r="DB17" i="74"/>
  <c r="CX8" i="36" s="1"/>
  <c r="AP17" i="74"/>
  <c r="AL8" i="36" s="1"/>
  <c r="AL28" i="74"/>
  <c r="AQ28" i="74"/>
  <c r="AX28" i="74"/>
  <c r="BD28" i="74"/>
  <c r="BJ28" i="74"/>
  <c r="BR28" i="74"/>
  <c r="BW28" i="74"/>
  <c r="CD28" i="74"/>
  <c r="CJ28" i="74"/>
  <c r="CP28" i="74"/>
  <c r="CX28" i="74"/>
  <c r="DC28" i="74"/>
  <c r="DJ28" i="74"/>
  <c r="DP28" i="74"/>
  <c r="DV28" i="74"/>
  <c r="AD28" i="74"/>
  <c r="AM28" i="74"/>
  <c r="AR28" i="74"/>
  <c r="AY28" i="74"/>
  <c r="BF28" i="74"/>
  <c r="BK28" i="74"/>
  <c r="BS28" i="74"/>
  <c r="BX28" i="74"/>
  <c r="CE28" i="74"/>
  <c r="CL28" i="74"/>
  <c r="CQ28" i="74"/>
  <c r="CY28" i="74"/>
  <c r="DD28" i="74"/>
  <c r="DK28" i="74"/>
  <c r="DR28" i="74"/>
  <c r="DW28" i="74"/>
  <c r="AF28" i="74"/>
  <c r="AT28" i="74"/>
  <c r="BG28" i="74"/>
  <c r="BT28" i="74"/>
  <c r="CH28" i="74"/>
  <c r="CT28" i="74"/>
  <c r="DF28" i="74"/>
  <c r="DS28" i="74"/>
  <c r="AN28" i="74"/>
  <c r="BN28" i="74"/>
  <c r="CM28" i="74"/>
  <c r="DN28" i="74"/>
  <c r="AP28" i="74"/>
  <c r="BO28" i="74"/>
  <c r="CN28" i="74"/>
  <c r="DO28" i="74"/>
  <c r="AH28" i="74"/>
  <c r="AU28" i="74"/>
  <c r="BH28" i="74"/>
  <c r="BV28" i="74"/>
  <c r="CI28" i="74"/>
  <c r="CU28" i="74"/>
  <c r="DG28" i="74"/>
  <c r="DT28" i="74"/>
  <c r="BB28" i="74"/>
  <c r="BZ28" i="74"/>
  <c r="CZ28" i="74"/>
  <c r="DZ28" i="74"/>
  <c r="BC28" i="74"/>
  <c r="CA28" i="74"/>
  <c r="DB28" i="74"/>
  <c r="DX28" i="74"/>
  <c r="BL28" i="74"/>
  <c r="CF28" i="74"/>
  <c r="DQ28" i="74"/>
  <c r="DA28" i="74"/>
  <c r="CK28" i="74"/>
  <c r="BU28" i="74"/>
  <c r="BE28" i="74"/>
  <c r="AO28" i="74"/>
  <c r="DH28" i="74"/>
  <c r="AV28" i="74"/>
  <c r="BP28" i="74"/>
  <c r="DM28" i="74"/>
  <c r="CW28" i="74"/>
  <c r="CG28" i="74"/>
  <c r="BQ28" i="74"/>
  <c r="BA28" i="74"/>
  <c r="DL28" i="74"/>
  <c r="DI28" i="74"/>
  <c r="CC28" i="74"/>
  <c r="AW28" i="74"/>
  <c r="CR28" i="74"/>
  <c r="CV28" i="74"/>
  <c r="DE28" i="74"/>
  <c r="BY28" i="74"/>
  <c r="AS28" i="74"/>
  <c r="CB28" i="74"/>
  <c r="AZ28" i="74"/>
  <c r="DY28" i="74"/>
  <c r="CS28" i="74"/>
  <c r="BM28" i="74"/>
  <c r="AJ28" i="74"/>
  <c r="AG28" i="74"/>
  <c r="J28" i="74"/>
  <c r="DU28" i="74"/>
  <c r="CO28" i="74"/>
  <c r="AI28" i="74"/>
  <c r="BI28" i="74"/>
  <c r="AE28" i="74"/>
  <c r="AK28" i="74"/>
  <c r="W28" i="74"/>
  <c r="X28" i="74"/>
  <c r="Y28" i="74"/>
  <c r="Z28" i="74"/>
  <c r="AA28" i="74"/>
  <c r="AB28" i="74"/>
  <c r="AC28" i="74"/>
  <c r="AD24" i="74"/>
  <c r="AT24" i="74"/>
  <c r="BF24" i="74"/>
  <c r="BR24" i="74"/>
  <c r="CE24" i="74"/>
  <c r="CT24" i="74"/>
  <c r="DF24" i="74"/>
  <c r="DR24" i="74"/>
  <c r="DZ24" i="74"/>
  <c r="AH24" i="74"/>
  <c r="AX24" i="74"/>
  <c r="BH24" i="74"/>
  <c r="BV24" i="74"/>
  <c r="CH24" i="74"/>
  <c r="CX24" i="74"/>
  <c r="DH24" i="74"/>
  <c r="DS24" i="74"/>
  <c r="AL24" i="74"/>
  <c r="AZ24" i="74"/>
  <c r="BJ24" i="74"/>
  <c r="BZ24" i="74"/>
  <c r="CL24" i="74"/>
  <c r="CZ24" i="74"/>
  <c r="DJ24" i="74"/>
  <c r="DV24" i="74"/>
  <c r="BB24" i="74"/>
  <c r="DB24" i="74"/>
  <c r="CD24" i="74"/>
  <c r="BN24" i="74"/>
  <c r="DN24" i="74"/>
  <c r="DX24" i="74"/>
  <c r="CP24" i="74"/>
  <c r="AP24" i="74"/>
  <c r="DP24" i="74"/>
  <c r="BX24" i="74"/>
  <c r="DD24" i="74"/>
  <c r="CN24" i="74"/>
  <c r="CF24" i="74"/>
  <c r="AN24" i="74"/>
  <c r="DG24" i="74"/>
  <c r="CM24" i="74"/>
  <c r="CJ24" i="74"/>
  <c r="AR24" i="74"/>
  <c r="DL24" i="74"/>
  <c r="BD24" i="74"/>
  <c r="CY24" i="74"/>
  <c r="CU24" i="74"/>
  <c r="DT24" i="74"/>
  <c r="CV24" i="74"/>
  <c r="BL24" i="74"/>
  <c r="AF24" i="74"/>
  <c r="DW24" i="74"/>
  <c r="CQ24" i="74"/>
  <c r="CA24" i="74"/>
  <c r="BP24" i="74"/>
  <c r="CR24" i="74"/>
  <c r="DC24" i="74"/>
  <c r="CI24" i="74"/>
  <c r="BW24" i="74"/>
  <c r="BK24" i="74"/>
  <c r="AY24" i="74"/>
  <c r="AJ24" i="74"/>
  <c r="AV24" i="74"/>
  <c r="DO24" i="74"/>
  <c r="DK24" i="74"/>
  <c r="CB24" i="74"/>
  <c r="BS24" i="74"/>
  <c r="BO24" i="74"/>
  <c r="BC24" i="74"/>
  <c r="AM24" i="74"/>
  <c r="AI24" i="74"/>
  <c r="AE24" i="74"/>
  <c r="DY24" i="74"/>
  <c r="DQ24" i="74"/>
  <c r="DI24" i="74"/>
  <c r="DA24" i="74"/>
  <c r="CS24" i="74"/>
  <c r="CK24" i="74"/>
  <c r="CC24" i="74"/>
  <c r="BU24" i="74"/>
  <c r="BM24" i="74"/>
  <c r="BE24" i="74"/>
  <c r="AW24" i="74"/>
  <c r="AO24" i="74"/>
  <c r="BG24" i="74"/>
  <c r="AU24" i="74"/>
  <c r="AQ24" i="74"/>
  <c r="J24" i="74"/>
  <c r="DU24" i="74"/>
  <c r="DM24" i="74"/>
  <c r="DE24" i="74"/>
  <c r="CW24" i="74"/>
  <c r="CO24" i="74"/>
  <c r="BT24" i="74"/>
  <c r="BQ24" i="74"/>
  <c r="AK24" i="74"/>
  <c r="AG24" i="74"/>
  <c r="BA24" i="74"/>
  <c r="BY24" i="74"/>
  <c r="AS24" i="74"/>
  <c r="CG24" i="74"/>
  <c r="BI24" i="74"/>
  <c r="W24" i="74"/>
  <c r="X24" i="74"/>
  <c r="Y24" i="74"/>
  <c r="Z24" i="74"/>
  <c r="AA24" i="74"/>
  <c r="AB24" i="74"/>
  <c r="AC24" i="74"/>
  <c r="AD20" i="74"/>
  <c r="AL20" i="74"/>
  <c r="BR20" i="74"/>
  <c r="CT20" i="74"/>
  <c r="DR20" i="74"/>
  <c r="AP20" i="74"/>
  <c r="BV20" i="74"/>
  <c r="CV20" i="74"/>
  <c r="DV20" i="74"/>
  <c r="BB20" i="74"/>
  <c r="CE20" i="74"/>
  <c r="DD20" i="74"/>
  <c r="CH20" i="74"/>
  <c r="BF20" i="74"/>
  <c r="DF20" i="74"/>
  <c r="CP20" i="74"/>
  <c r="AH20" i="74"/>
  <c r="DZ20" i="74"/>
  <c r="BZ20" i="74"/>
  <c r="DX20" i="74"/>
  <c r="CZ20" i="74"/>
  <c r="CR20" i="74"/>
  <c r="AV20" i="74"/>
  <c r="AJ20" i="74"/>
  <c r="DG20" i="74"/>
  <c r="CU20" i="74"/>
  <c r="CM20" i="74"/>
  <c r="CD20" i="74"/>
  <c r="DJ20" i="74"/>
  <c r="BJ20" i="74"/>
  <c r="DL20" i="74"/>
  <c r="DH20" i="74"/>
  <c r="BX20" i="74"/>
  <c r="BP20" i="74"/>
  <c r="AZ20" i="74"/>
  <c r="CY20" i="74"/>
  <c r="DN20" i="74"/>
  <c r="AT20" i="74"/>
  <c r="BH20" i="74"/>
  <c r="AN20" i="74"/>
  <c r="DO20" i="74"/>
  <c r="AY20" i="74"/>
  <c r="AI20" i="74"/>
  <c r="DB20" i="74"/>
  <c r="D33" i="74"/>
  <c r="DP20" i="74"/>
  <c r="BD20" i="74"/>
  <c r="DC20" i="74"/>
  <c r="CA20" i="74"/>
  <c r="BW20" i="74"/>
  <c r="BK20" i="74"/>
  <c r="BN20" i="74"/>
  <c r="CX20" i="74"/>
  <c r="DT20" i="74"/>
  <c r="AR20" i="74"/>
  <c r="AF20" i="74"/>
  <c r="DW20" i="74"/>
  <c r="CQ20" i="74"/>
  <c r="CI20" i="74"/>
  <c r="CJ20" i="74"/>
  <c r="DS20" i="74"/>
  <c r="DK20" i="74"/>
  <c r="AE20" i="74"/>
  <c r="CF20" i="74"/>
  <c r="BL20" i="74"/>
  <c r="AM20" i="74"/>
  <c r="J20" i="74"/>
  <c r="DU20" i="74"/>
  <c r="DM20" i="74"/>
  <c r="DE20" i="74"/>
  <c r="CW20" i="74"/>
  <c r="CO20" i="74"/>
  <c r="CG20" i="74"/>
  <c r="BY20" i="74"/>
  <c r="BQ20" i="74"/>
  <c r="BI20" i="74"/>
  <c r="BA20" i="74"/>
  <c r="AS20" i="74"/>
  <c r="AK20" i="74"/>
  <c r="BT20" i="74"/>
  <c r="BS20" i="74"/>
  <c r="BC20" i="74"/>
  <c r="AQ20" i="74"/>
  <c r="AX20" i="74"/>
  <c r="CL20" i="74"/>
  <c r="CN20" i="74"/>
  <c r="CB20" i="74"/>
  <c r="BO20" i="74"/>
  <c r="BG20" i="74"/>
  <c r="AU20" i="74"/>
  <c r="DY20" i="74"/>
  <c r="DA20" i="74"/>
  <c r="DI20" i="74"/>
  <c r="BE20" i="74"/>
  <c r="AG20" i="74"/>
  <c r="CS20" i="74"/>
  <c r="BU20" i="74"/>
  <c r="AW20" i="74"/>
  <c r="DQ20" i="74"/>
  <c r="CK20" i="74"/>
  <c r="BM20" i="74"/>
  <c r="AO20" i="74"/>
  <c r="CC20" i="74"/>
  <c r="W20" i="74"/>
  <c r="X20" i="74"/>
  <c r="Y20" i="74"/>
  <c r="Z20" i="74"/>
  <c r="AA20" i="74"/>
  <c r="AB20" i="74"/>
  <c r="AC20" i="74"/>
  <c r="DA17" i="74"/>
  <c r="CW8" i="36" s="1"/>
  <c r="DQ17" i="74"/>
  <c r="DM8" i="36" s="1"/>
  <c r="AY17" i="74"/>
  <c r="AU8" i="36" s="1"/>
  <c r="AK17" i="74"/>
  <c r="AG8" i="36" s="1"/>
  <c r="BQ17" i="74"/>
  <c r="BM8" i="36" s="1"/>
  <c r="CW17" i="74"/>
  <c r="CS8" i="36" s="1"/>
  <c r="BW17" i="74"/>
  <c r="BS8" i="36" s="1"/>
  <c r="BS17" i="74"/>
  <c r="BO8" i="36" s="1"/>
  <c r="BK17" i="74"/>
  <c r="BG8" i="36" s="1"/>
  <c r="AZ17" i="74"/>
  <c r="AJ17" i="74"/>
  <c r="AF8" i="36" s="1"/>
  <c r="BH17" i="74"/>
  <c r="CM17" i="74"/>
  <c r="CI8" i="36" s="1"/>
  <c r="AR17" i="74"/>
  <c r="AN8" i="36" s="1"/>
  <c r="CR17" i="74"/>
  <c r="CN8" i="36" s="1"/>
  <c r="DZ17" i="74"/>
  <c r="DV8" i="36" s="1"/>
  <c r="CT17" i="74"/>
  <c r="CP8" i="36" s="1"/>
  <c r="DV17" i="74"/>
  <c r="DR8" i="36" s="1"/>
  <c r="CL17" i="74"/>
  <c r="CH8" i="36" s="1"/>
  <c r="BJ17" i="74"/>
  <c r="BF8" i="36" s="1"/>
  <c r="E36" i="62"/>
  <c r="L48" i="58"/>
  <c r="J47" i="58"/>
  <c r="AU33" i="74" l="1"/>
  <c r="AQ9" i="36" s="1"/>
  <c r="AQ11" i="36" s="1"/>
  <c r="AS33" i="74"/>
  <c r="AO9" i="36" s="1"/>
  <c r="AO11" i="36" s="1"/>
  <c r="DT33" i="74"/>
  <c r="BJ33" i="74"/>
  <c r="BF9" i="36" s="1"/>
  <c r="BF11" i="36" s="1"/>
  <c r="CR33" i="74"/>
  <c r="CN9" i="36" s="1"/>
  <c r="CN11" i="36" s="1"/>
  <c r="BF33" i="74"/>
  <c r="BB9" i="36" s="1"/>
  <c r="BB11" i="36" s="1"/>
  <c r="Y33" i="74"/>
  <c r="AO33" i="74"/>
  <c r="BE33" i="74"/>
  <c r="CN33" i="74"/>
  <c r="CJ9" i="36" s="1"/>
  <c r="CJ11" i="36" s="1"/>
  <c r="DE33" i="74"/>
  <c r="AM33" i="74"/>
  <c r="AI9" i="36" s="1"/>
  <c r="AI11" i="36" s="1"/>
  <c r="CQ33" i="74"/>
  <c r="CM9" i="36" s="1"/>
  <c r="CM11" i="36" s="1"/>
  <c r="BW33" i="74"/>
  <c r="AY33" i="74"/>
  <c r="AU9" i="36" s="1"/>
  <c r="AU11" i="36" s="1"/>
  <c r="AP33" i="74"/>
  <c r="AC33" i="74"/>
  <c r="Y9" i="36" s="1"/>
  <c r="AW33" i="74"/>
  <c r="BC33" i="74"/>
  <c r="AY9" i="36" s="1"/>
  <c r="BY33" i="74"/>
  <c r="DK33" i="74"/>
  <c r="DG9" i="36" s="1"/>
  <c r="DG11" i="36" s="1"/>
  <c r="DP33" i="74"/>
  <c r="DL9" i="36" s="1"/>
  <c r="DL11" i="36" s="1"/>
  <c r="BP33" i="74"/>
  <c r="BL9" i="36" s="1"/>
  <c r="BL11" i="36" s="1"/>
  <c r="CU33" i="74"/>
  <c r="CQ9" i="36" s="1"/>
  <c r="CQ11" i="36" s="1"/>
  <c r="DZ33" i="74"/>
  <c r="DV9" i="36" s="1"/>
  <c r="DV11" i="36" s="1"/>
  <c r="AL33" i="74"/>
  <c r="AH9" i="36" s="1"/>
  <c r="AH11" i="36" s="1"/>
  <c r="BA33" i="74"/>
  <c r="DJ33" i="74"/>
  <c r="DF9" i="36" s="1"/>
  <c r="DF11" i="36" s="1"/>
  <c r="DG33" i="74"/>
  <c r="D36" i="62"/>
  <c r="BM33" i="74"/>
  <c r="BG33" i="74"/>
  <c r="BL33" i="74"/>
  <c r="CA33" i="74"/>
  <c r="CH33" i="74"/>
  <c r="AD33" i="74"/>
  <c r="BN33" i="74"/>
  <c r="DF33" i="74"/>
  <c r="X33" i="74"/>
  <c r="DI33" i="74"/>
  <c r="CL33" i="74"/>
  <c r="DM33" i="74"/>
  <c r="DS33" i="74"/>
  <c r="DN33" i="74"/>
  <c r="AH33" i="74"/>
  <c r="DR33" i="74"/>
  <c r="BD8" i="36"/>
  <c r="AA33" i="74"/>
  <c r="CS33" i="74"/>
  <c r="BO33" i="74"/>
  <c r="BI33" i="74"/>
  <c r="DU33" i="74"/>
  <c r="CJ33" i="74"/>
  <c r="DC33" i="74"/>
  <c r="AN33" i="74"/>
  <c r="DH33" i="74"/>
  <c r="AJ33" i="74"/>
  <c r="CP33" i="74"/>
  <c r="CV33" i="74"/>
  <c r="F8" i="36"/>
  <c r="CT33" i="74"/>
  <c r="AT33" i="74"/>
  <c r="AV8" i="36"/>
  <c r="CX33" i="74"/>
  <c r="AB33" i="74"/>
  <c r="BU33" i="74"/>
  <c r="BS33" i="74"/>
  <c r="CG33" i="74"/>
  <c r="DW33" i="74"/>
  <c r="DO33" i="74"/>
  <c r="BX33" i="74"/>
  <c r="CZ33" i="74"/>
  <c r="DV33" i="74"/>
  <c r="I10" i="65"/>
  <c r="W33" i="74"/>
  <c r="CK33" i="74"/>
  <c r="DA33" i="74"/>
  <c r="AX33" i="74"/>
  <c r="CO33" i="74"/>
  <c r="CF33" i="74"/>
  <c r="AF33" i="74"/>
  <c r="DB33" i="74"/>
  <c r="CY33" i="74"/>
  <c r="CD33" i="74"/>
  <c r="DX33" i="74"/>
  <c r="DD33" i="74"/>
  <c r="Z33" i="74"/>
  <c r="CC33" i="74"/>
  <c r="DQ33" i="74"/>
  <c r="AG33" i="74"/>
  <c r="DY33" i="74"/>
  <c r="CB33" i="74"/>
  <c r="AQ33" i="74"/>
  <c r="AK33" i="74"/>
  <c r="BQ33" i="74"/>
  <c r="CW33" i="74"/>
  <c r="J33" i="74"/>
  <c r="F9" i="36" s="1"/>
  <c r="AE33" i="74"/>
  <c r="CI33" i="74"/>
  <c r="AR33" i="74"/>
  <c r="BK33" i="74"/>
  <c r="BD33" i="74"/>
  <c r="AI33" i="74"/>
  <c r="BH33" i="74"/>
  <c r="BD9" i="36" s="1"/>
  <c r="AZ33" i="74"/>
  <c r="AV9" i="36" s="1"/>
  <c r="DL33" i="74"/>
  <c r="CM33" i="74"/>
  <c r="AV33" i="74"/>
  <c r="BZ33" i="74"/>
  <c r="CE33" i="74"/>
  <c r="BV33" i="74"/>
  <c r="BR33" i="74"/>
  <c r="AY8" i="36"/>
  <c r="BT33" i="74"/>
  <c r="BB33" i="74"/>
  <c r="L47" i="58"/>
  <c r="J10" i="65"/>
  <c r="D32" i="65" s="1"/>
  <c r="AL9" i="36" l="1"/>
  <c r="AL11" i="36" s="1"/>
  <c r="AS9" i="36"/>
  <c r="AS11" i="36" s="1"/>
  <c r="BU9" i="36"/>
  <c r="BU11" i="36" s="1"/>
  <c r="DP9" i="36"/>
  <c r="DP11" i="36" s="1"/>
  <c r="U9" i="36"/>
  <c r="BS9" i="36"/>
  <c r="BS11" i="36" s="1"/>
  <c r="AY11" i="36"/>
  <c r="DC9" i="36"/>
  <c r="DC11" i="36" s="1"/>
  <c r="DA9" i="36"/>
  <c r="DA11" i="36" s="1"/>
  <c r="AW9" i="36"/>
  <c r="AW11" i="36" s="1"/>
  <c r="BA9" i="36"/>
  <c r="BA11" i="36" s="1"/>
  <c r="AK9" i="36"/>
  <c r="AK11" i="36" s="1"/>
  <c r="BP9" i="36"/>
  <c r="BP11" i="36" s="1"/>
  <c r="CA9" i="36"/>
  <c r="CA11" i="36" s="1"/>
  <c r="DH9" i="36"/>
  <c r="DH11" i="36" s="1"/>
  <c r="AZ9" i="36"/>
  <c r="AZ11" i="36" s="1"/>
  <c r="AA9" i="36"/>
  <c r="BM9" i="36"/>
  <c r="BM11" i="36" s="1"/>
  <c r="DU9" i="36"/>
  <c r="DU11" i="36" s="1"/>
  <c r="DT9" i="36"/>
  <c r="DT11" i="36" s="1"/>
  <c r="AB9" i="36"/>
  <c r="CW9" i="36"/>
  <c r="CW11" i="36" s="1"/>
  <c r="DK9" i="36"/>
  <c r="DK11" i="36" s="1"/>
  <c r="BQ9" i="36"/>
  <c r="BQ11" i="36" s="1"/>
  <c r="DD9" i="36"/>
  <c r="DD11" i="36" s="1"/>
  <c r="DQ9" i="36"/>
  <c r="DQ11" i="36" s="1"/>
  <c r="AD9" i="36"/>
  <c r="DO9" i="36"/>
  <c r="DO11" i="36" s="1"/>
  <c r="DB9" i="36"/>
  <c r="DB11" i="36" s="1"/>
  <c r="BV9" i="36"/>
  <c r="BV11" i="36" s="1"/>
  <c r="BG9" i="36"/>
  <c r="BG11" i="36" s="1"/>
  <c r="AG9" i="36"/>
  <c r="AG11" i="36" s="1"/>
  <c r="AC9" i="36"/>
  <c r="BZ9" i="36"/>
  <c r="BZ11" i="36" s="1"/>
  <c r="CB9" i="36"/>
  <c r="CB11" i="36" s="1"/>
  <c r="CG9" i="36"/>
  <c r="CG11" i="36" s="1"/>
  <c r="DR9" i="36"/>
  <c r="DR11" i="36" s="1"/>
  <c r="DS9" i="36"/>
  <c r="DS11" i="36" s="1"/>
  <c r="CT9" i="36"/>
  <c r="CT11" i="36" s="1"/>
  <c r="F11" i="36"/>
  <c r="CR9" i="36"/>
  <c r="CR11" i="36" s="1"/>
  <c r="AJ9" i="36"/>
  <c r="AJ11" i="36" s="1"/>
  <c r="BE9" i="36"/>
  <c r="BE11" i="36" s="1"/>
  <c r="DI9" i="36"/>
  <c r="DI11" i="36" s="1"/>
  <c r="T9" i="36"/>
  <c r="BJ9" i="36"/>
  <c r="BJ11" i="36" s="1"/>
  <c r="BN9" i="36"/>
  <c r="BN11" i="36" s="1"/>
  <c r="AR9" i="36"/>
  <c r="AR11" i="36" s="1"/>
  <c r="AN9" i="36"/>
  <c r="AN11" i="36" s="1"/>
  <c r="AM9" i="36"/>
  <c r="AM11" i="36" s="1"/>
  <c r="DM9" i="36"/>
  <c r="DM11" i="36" s="1"/>
  <c r="CU9" i="36"/>
  <c r="CU11" i="36" s="1"/>
  <c r="CK9" i="36"/>
  <c r="CK11" i="36" s="1"/>
  <c r="CV9" i="36"/>
  <c r="CV11" i="36" s="1"/>
  <c r="CC9" i="36"/>
  <c r="CC11" i="36" s="1"/>
  <c r="X9" i="36"/>
  <c r="AP9" i="36"/>
  <c r="AP11" i="36" s="1"/>
  <c r="CL9" i="36"/>
  <c r="CL11" i="36" s="1"/>
  <c r="CY9" i="36"/>
  <c r="CY11" i="36" s="1"/>
  <c r="BK9" i="36"/>
  <c r="BK11" i="36" s="1"/>
  <c r="W9" i="36"/>
  <c r="CH9" i="36"/>
  <c r="CH11" i="36" s="1"/>
  <c r="Z9" i="36"/>
  <c r="BW9" i="36"/>
  <c r="BW11" i="36" s="1"/>
  <c r="BC9" i="36"/>
  <c r="BC11" i="36" s="1"/>
  <c r="AX9" i="36"/>
  <c r="AX11" i="36" s="1"/>
  <c r="BR9" i="36"/>
  <c r="BR11" i="36" s="1"/>
  <c r="CI9" i="36"/>
  <c r="CI11" i="36" s="1"/>
  <c r="AE9" i="36"/>
  <c r="AE11" i="36" s="1"/>
  <c r="CE9" i="36"/>
  <c r="CE11" i="36" s="1"/>
  <c r="CS9" i="36"/>
  <c r="CS11" i="36" s="1"/>
  <c r="BX9" i="36"/>
  <c r="BX11" i="36" s="1"/>
  <c r="BY9" i="36"/>
  <c r="BY11" i="36" s="1"/>
  <c r="V9" i="36"/>
  <c r="CZ9" i="36"/>
  <c r="CZ11" i="36" s="1"/>
  <c r="CX9" i="36"/>
  <c r="CX11" i="36" s="1"/>
  <c r="AT9" i="36"/>
  <c r="AT11" i="36" s="1"/>
  <c r="S9" i="36"/>
  <c r="BT9" i="36"/>
  <c r="BT11" i="36" s="1"/>
  <c r="BO9" i="36"/>
  <c r="BO11" i="36" s="1"/>
  <c r="AV11" i="36"/>
  <c r="CP9" i="36"/>
  <c r="CP11" i="36" s="1"/>
  <c r="AF9" i="36"/>
  <c r="AF11" i="36" s="1"/>
  <c r="CF9" i="36"/>
  <c r="CF11" i="36" s="1"/>
  <c r="CO9" i="36"/>
  <c r="CO11" i="36" s="1"/>
  <c r="BD11" i="36"/>
  <c r="DN9" i="36"/>
  <c r="DN11" i="36" s="1"/>
  <c r="DJ9" i="36"/>
  <c r="DJ11" i="36" s="1"/>
  <c r="DE9" i="36"/>
  <c r="DE11" i="36" s="1"/>
  <c r="CD9" i="36"/>
  <c r="CD11" i="36" s="1"/>
  <c r="BH9" i="36"/>
  <c r="BH11" i="36" s="1"/>
  <c r="BI9" i="36"/>
  <c r="BI11" i="36" s="1"/>
  <c r="C4" i="75" l="1"/>
  <c r="D4" i="75" s="1"/>
  <c r="C5" i="75"/>
  <c r="F5" i="75" s="1"/>
  <c r="C6" i="75"/>
  <c r="H6" i="75" s="1"/>
  <c r="C7" i="75"/>
  <c r="F7" i="75" s="1"/>
  <c r="C8" i="75"/>
  <c r="C9" i="75"/>
  <c r="G9" i="75" s="1"/>
  <c r="C10" i="75"/>
  <c r="D10" i="75" s="1"/>
  <c r="C11" i="75"/>
  <c r="D11" i="75" s="1"/>
  <c r="C12" i="75"/>
  <c r="C13" i="75"/>
  <c r="N13" i="75" s="1"/>
  <c r="C14" i="75"/>
  <c r="F14" i="75" s="1"/>
  <c r="C15" i="75"/>
  <c r="D15" i="75" s="1"/>
  <c r="C16" i="75"/>
  <c r="O16" i="75" s="1"/>
  <c r="C17" i="75"/>
  <c r="N17" i="75" s="1"/>
  <c r="C18" i="75"/>
  <c r="C19" i="75"/>
  <c r="P19" i="75" s="1"/>
  <c r="C20" i="75"/>
  <c r="O20" i="75" s="1"/>
  <c r="C21" i="75"/>
  <c r="V21" i="75" s="1"/>
  <c r="C22" i="75"/>
  <c r="H22" i="75" s="1"/>
  <c r="C23" i="75"/>
  <c r="V23" i="75" s="1"/>
  <c r="C24" i="75"/>
  <c r="F24" i="75" s="1"/>
  <c r="M13" i="74" s="1"/>
  <c r="C25" i="75"/>
  <c r="C26" i="75"/>
  <c r="D26" i="75" s="1"/>
  <c r="C27" i="75"/>
  <c r="Z27" i="75" s="1"/>
  <c r="C28" i="75"/>
  <c r="C29" i="75"/>
  <c r="C30" i="75"/>
  <c r="H30" i="75" s="1"/>
  <c r="C31" i="75"/>
  <c r="AA31" i="75" s="1"/>
  <c r="C32" i="75"/>
  <c r="K32" i="75" s="1"/>
  <c r="C33" i="75"/>
  <c r="D33" i="75" s="1"/>
  <c r="C34" i="75"/>
  <c r="C35" i="75"/>
  <c r="D35" i="75" s="1"/>
  <c r="C36" i="75"/>
  <c r="K36" i="75" s="1"/>
  <c r="C37" i="75"/>
  <c r="H37" i="75" s="1"/>
  <c r="C38" i="75"/>
  <c r="J38" i="75" s="1"/>
  <c r="C39" i="75"/>
  <c r="C40" i="75"/>
  <c r="S40" i="75" s="1"/>
  <c r="C41" i="75"/>
  <c r="AQ41" i="75" s="1"/>
  <c r="C42" i="75"/>
  <c r="H42" i="75" s="1"/>
  <c r="C43" i="75"/>
  <c r="I43" i="75" s="1"/>
  <c r="C44" i="75"/>
  <c r="O44" i="75" s="1"/>
  <c r="C45" i="75"/>
  <c r="L45" i="75" s="1"/>
  <c r="C46" i="75"/>
  <c r="I46" i="75" s="1"/>
  <c r="C47" i="75"/>
  <c r="C48" i="75"/>
  <c r="AU48" i="75" s="1"/>
  <c r="C49" i="75"/>
  <c r="S49" i="75" s="1"/>
  <c r="C50" i="75"/>
  <c r="T50" i="75" s="1"/>
  <c r="C51" i="75"/>
  <c r="K51" i="75" s="1"/>
  <c r="C52" i="75"/>
  <c r="F52" i="75" s="1"/>
  <c r="C53" i="75"/>
  <c r="H53" i="75" s="1"/>
  <c r="C54" i="75"/>
  <c r="C55" i="75"/>
  <c r="W55" i="75" s="1"/>
  <c r="C56" i="75"/>
  <c r="G56" i="75" s="1"/>
  <c r="C57" i="75"/>
  <c r="K57" i="75" s="1"/>
  <c r="C58" i="75"/>
  <c r="E58" i="75" s="1"/>
  <c r="C59" i="75"/>
  <c r="N59" i="75" s="1"/>
  <c r="C60" i="75"/>
  <c r="D60" i="75" s="1"/>
  <c r="D12" i="1"/>
  <c r="DV12" i="1" s="1"/>
  <c r="E12" i="1"/>
  <c r="F12" i="1"/>
  <c r="G12" i="1"/>
  <c r="H12" i="1"/>
  <c r="I12" i="1"/>
  <c r="J12" i="1"/>
  <c r="K12" i="1"/>
  <c r="L12" i="1"/>
  <c r="M12" i="1"/>
  <c r="N12" i="1"/>
  <c r="O12" i="1"/>
  <c r="P12" i="1"/>
  <c r="Q12" i="1"/>
  <c r="R12" i="1"/>
  <c r="S12" i="1"/>
  <c r="T12" i="1"/>
  <c r="U12" i="1"/>
  <c r="V12" i="1"/>
  <c r="W12" i="1"/>
  <c r="X12" i="1"/>
  <c r="Y12" i="1"/>
  <c r="Z12" i="1"/>
  <c r="AA12" i="1"/>
  <c r="AB12" i="1"/>
  <c r="AC12" i="1"/>
  <c r="D13" i="1"/>
  <c r="D14" i="1" s="1"/>
  <c r="E13" i="1"/>
  <c r="F13" i="1"/>
  <c r="G13" i="1"/>
  <c r="H13" i="1"/>
  <c r="I13" i="1"/>
  <c r="J13" i="1"/>
  <c r="K13" i="1"/>
  <c r="L13" i="1"/>
  <c r="M13" i="1"/>
  <c r="N13" i="1"/>
  <c r="O13" i="1"/>
  <c r="P13" i="1"/>
  <c r="Q13" i="1"/>
  <c r="R13" i="1"/>
  <c r="S13" i="1"/>
  <c r="T13" i="1"/>
  <c r="U13" i="1"/>
  <c r="V13" i="1"/>
  <c r="W13" i="1"/>
  <c r="X13" i="1"/>
  <c r="Y13" i="1"/>
  <c r="Z13" i="1"/>
  <c r="AA13" i="1"/>
  <c r="AB13" i="1"/>
  <c r="AC13" i="1"/>
  <c r="J2" i="77"/>
  <c r="DV13" i="1" l="1"/>
  <c r="DV14" i="1" s="1"/>
  <c r="DW10" i="1" s="1"/>
  <c r="DW9" i="1" s="1"/>
  <c r="M14" i="74"/>
  <c r="BD58" i="75"/>
  <c r="AN58" i="75"/>
  <c r="T58" i="75"/>
  <c r="AR51" i="75"/>
  <c r="AF51" i="75"/>
  <c r="AZ58" i="75"/>
  <c r="AG58" i="75"/>
  <c r="S58" i="75"/>
  <c r="AE35" i="75"/>
  <c r="AA33" i="75"/>
  <c r="AA26" i="75"/>
  <c r="AU58" i="75"/>
  <c r="AE58" i="75"/>
  <c r="M58" i="75"/>
  <c r="S35" i="75"/>
  <c r="BH58" i="75"/>
  <c r="AO58" i="75"/>
  <c r="AB58" i="75"/>
  <c r="I58" i="75"/>
  <c r="Y59" i="75"/>
  <c r="AU56" i="75"/>
  <c r="S56" i="75"/>
  <c r="O33" i="75"/>
  <c r="BJ59" i="75"/>
  <c r="J59" i="75"/>
  <c r="AM56" i="75"/>
  <c r="O56" i="75"/>
  <c r="AJ51" i="75"/>
  <c r="AO50" i="75"/>
  <c r="AA41" i="75"/>
  <c r="W35" i="75"/>
  <c r="F33" i="75"/>
  <c r="AB30" i="75"/>
  <c r="AI56" i="75"/>
  <c r="K20" i="75"/>
  <c r="AW59" i="75"/>
  <c r="AL59" i="75"/>
  <c r="BI58" i="75"/>
  <c r="AW58" i="75"/>
  <c r="AM58" i="75"/>
  <c r="X58" i="75"/>
  <c r="L58" i="75"/>
  <c r="BC56" i="75"/>
  <c r="W56" i="75"/>
  <c r="AV51" i="75"/>
  <c r="S51" i="75"/>
  <c r="AQ49" i="75"/>
  <c r="Z46" i="75"/>
  <c r="G35" i="75"/>
  <c r="W33" i="75"/>
  <c r="P26" i="75"/>
  <c r="Q51" i="75"/>
  <c r="X26" i="75"/>
  <c r="E6" i="75"/>
  <c r="BC58" i="75"/>
  <c r="AS58" i="75"/>
  <c r="AI58" i="75"/>
  <c r="Y58" i="75"/>
  <c r="Q58" i="75"/>
  <c r="G58" i="75"/>
  <c r="AY56" i="75"/>
  <c r="AE56" i="75"/>
  <c r="AI53" i="75"/>
  <c r="AZ51" i="75"/>
  <c r="AO51" i="75"/>
  <c r="AE51" i="75"/>
  <c r="J51" i="75"/>
  <c r="AF50" i="75"/>
  <c r="P14" i="75"/>
  <c r="G53" i="75"/>
  <c r="AW51" i="75"/>
  <c r="AN51" i="75"/>
  <c r="Y51" i="75"/>
  <c r="E51" i="75"/>
  <c r="AC50" i="75"/>
  <c r="AI35" i="75"/>
  <c r="O35" i="75"/>
  <c r="O30" i="75"/>
  <c r="H26" i="75"/>
  <c r="S16" i="75"/>
  <c r="E14" i="75"/>
  <c r="H11" i="75"/>
  <c r="H50" i="75"/>
  <c r="BG59" i="75"/>
  <c r="AE59" i="75"/>
  <c r="F59" i="75"/>
  <c r="BE58" i="75"/>
  <c r="AY58" i="75"/>
  <c r="AR58" i="75"/>
  <c r="AJ58" i="75"/>
  <c r="AC58" i="75"/>
  <c r="W58" i="75"/>
  <c r="O58" i="75"/>
  <c r="H58" i="75"/>
  <c r="S50" i="75"/>
  <c r="S41" i="75"/>
  <c r="AF30" i="75"/>
  <c r="D30" i="75"/>
  <c r="O26" i="75"/>
  <c r="K24" i="75"/>
  <c r="R16" i="74" s="1"/>
  <c r="X22" i="75"/>
  <c r="N21" i="75"/>
  <c r="AY48" i="75"/>
  <c r="W22" i="75"/>
  <c r="M14" i="75"/>
  <c r="G10" i="75"/>
  <c r="G7" i="75"/>
  <c r="AT59" i="75"/>
  <c r="U59" i="75"/>
  <c r="AF53" i="75"/>
  <c r="O48" i="75"/>
  <c r="AM40" i="75"/>
  <c r="AA35" i="75"/>
  <c r="K35" i="75"/>
  <c r="AI33" i="75"/>
  <c r="N33" i="75"/>
  <c r="O31" i="75"/>
  <c r="S30" i="75"/>
  <c r="M23" i="75"/>
  <c r="E22" i="75"/>
  <c r="S20" i="75"/>
  <c r="O15" i="75"/>
  <c r="H14" i="75"/>
  <c r="AE49" i="75"/>
  <c r="AT46" i="75"/>
  <c r="V46" i="75"/>
  <c r="AE40" i="75"/>
  <c r="S17" i="75"/>
  <c r="L15" i="75"/>
  <c r="M16" i="74"/>
  <c r="AV53" i="75"/>
  <c r="W53" i="75"/>
  <c r="Z49" i="75"/>
  <c r="AO46" i="75"/>
  <c r="K46" i="75"/>
  <c r="W40" i="75"/>
  <c r="AM38" i="75"/>
  <c r="AE33" i="75"/>
  <c r="V33" i="75"/>
  <c r="K33" i="75"/>
  <c r="U26" i="75"/>
  <c r="M26" i="75"/>
  <c r="P22" i="75"/>
  <c r="R17" i="75"/>
  <c r="J15" i="75"/>
  <c r="I6" i="75"/>
  <c r="M15" i="74"/>
  <c r="BA59" i="75"/>
  <c r="AI59" i="75"/>
  <c r="Q59" i="75"/>
  <c r="AU53" i="75"/>
  <c r="P53" i="75"/>
  <c r="BA51" i="75"/>
  <c r="AS51" i="75"/>
  <c r="AK51" i="75"/>
  <c r="Z51" i="75"/>
  <c r="AU50" i="75"/>
  <c r="AU49" i="75"/>
  <c r="AE46" i="75"/>
  <c r="AD33" i="75"/>
  <c r="S33" i="75"/>
  <c r="G33" i="75"/>
  <c r="AC26" i="75"/>
  <c r="T26" i="75"/>
  <c r="I26" i="75"/>
  <c r="AA24" i="75"/>
  <c r="AH13" i="74" s="1"/>
  <c r="L22" i="75"/>
  <c r="J17" i="75"/>
  <c r="R15" i="75"/>
  <c r="G15" i="75"/>
  <c r="K14" i="75"/>
  <c r="G13" i="75"/>
  <c r="BE60" i="75"/>
  <c r="AT60" i="75"/>
  <c r="AI60" i="75"/>
  <c r="Y60" i="75"/>
  <c r="AR45" i="75"/>
  <c r="AE45" i="75"/>
  <c r="S45" i="75"/>
  <c r="AL44" i="75"/>
  <c r="Y44" i="75"/>
  <c r="S39" i="75"/>
  <c r="K39" i="75"/>
  <c r="W39" i="75"/>
  <c r="AI36" i="75"/>
  <c r="S36" i="75"/>
  <c r="J29" i="75"/>
  <c r="S29" i="75"/>
  <c r="D18" i="75"/>
  <c r="K18" i="75"/>
  <c r="Q18" i="75"/>
  <c r="L18" i="75"/>
  <c r="S18" i="75"/>
  <c r="M18" i="75"/>
  <c r="U18" i="75"/>
  <c r="AX60" i="75"/>
  <c r="AH60" i="75"/>
  <c r="R60" i="75"/>
  <c r="G60" i="75"/>
  <c r="AM55" i="75"/>
  <c r="D51" i="75"/>
  <c r="G51" i="75"/>
  <c r="M51" i="75"/>
  <c r="R51" i="75"/>
  <c r="W51" i="75"/>
  <c r="AC51" i="75"/>
  <c r="AG51" i="75"/>
  <c r="D50" i="75"/>
  <c r="O50" i="75"/>
  <c r="Y50" i="75"/>
  <c r="AI50" i="75"/>
  <c r="AQ50" i="75"/>
  <c r="BA50" i="75"/>
  <c r="AQ45" i="75"/>
  <c r="AB45" i="75"/>
  <c r="AT44" i="75"/>
  <c r="AH44" i="75"/>
  <c r="S44" i="75"/>
  <c r="AS43" i="75"/>
  <c r="AM43" i="75"/>
  <c r="AE43" i="75"/>
  <c r="X43" i="75"/>
  <c r="Q43" i="75"/>
  <c r="K38" i="75"/>
  <c r="AG38" i="75"/>
  <c r="S38" i="75"/>
  <c r="AK38" i="75"/>
  <c r="AC36" i="75"/>
  <c r="M36" i="75"/>
  <c r="AJ35" i="75"/>
  <c r="AB35" i="75"/>
  <c r="T35" i="75"/>
  <c r="L35" i="75"/>
  <c r="BJ60" i="75"/>
  <c r="AY60" i="75"/>
  <c r="AO60" i="75"/>
  <c r="AD60" i="75"/>
  <c r="S60" i="75"/>
  <c r="N60" i="75"/>
  <c r="I60" i="75"/>
  <c r="D45" i="75"/>
  <c r="O45" i="75"/>
  <c r="AA45" i="75"/>
  <c r="AJ45" i="75"/>
  <c r="AU45" i="75"/>
  <c r="E43" i="75"/>
  <c r="K43" i="75"/>
  <c r="P43" i="75"/>
  <c r="U43" i="75"/>
  <c r="AA43" i="75"/>
  <c r="AF43" i="75"/>
  <c r="AK43" i="75"/>
  <c r="AQ43" i="75"/>
  <c r="G43" i="75"/>
  <c r="X34" i="75"/>
  <c r="AJ34" i="75"/>
  <c r="R25" i="75"/>
  <c r="S25" i="75"/>
  <c r="BC60" i="75"/>
  <c r="AM60" i="75"/>
  <c r="AC60" i="75"/>
  <c r="M60" i="75"/>
  <c r="BG60" i="75"/>
  <c r="BB60" i="75"/>
  <c r="AW60" i="75"/>
  <c r="AQ60" i="75"/>
  <c r="AL60" i="75"/>
  <c r="AG60" i="75"/>
  <c r="AA60" i="75"/>
  <c r="V60" i="75"/>
  <c r="Q60" i="75"/>
  <c r="K60" i="75"/>
  <c r="F60" i="75"/>
  <c r="AI55" i="75"/>
  <c r="BD53" i="75"/>
  <c r="AQ53" i="75"/>
  <c r="AA53" i="75"/>
  <c r="O53" i="75"/>
  <c r="AY51" i="75"/>
  <c r="AU51" i="75"/>
  <c r="AQ51" i="75"/>
  <c r="AM51" i="75"/>
  <c r="AI51" i="75"/>
  <c r="AD51" i="75"/>
  <c r="V51" i="75"/>
  <c r="O51" i="75"/>
  <c r="I51" i="75"/>
  <c r="AY50" i="75"/>
  <c r="AN50" i="75"/>
  <c r="AA50" i="75"/>
  <c r="M50" i="75"/>
  <c r="AM45" i="75"/>
  <c r="W45" i="75"/>
  <c r="K45" i="75"/>
  <c r="AS44" i="75"/>
  <c r="AD44" i="75"/>
  <c r="AR43" i="75"/>
  <c r="AJ43" i="75"/>
  <c r="AC43" i="75"/>
  <c r="W43" i="75"/>
  <c r="O43" i="75"/>
  <c r="H43" i="75"/>
  <c r="AM39" i="75"/>
  <c r="Z38" i="75"/>
  <c r="AA36" i="75"/>
  <c r="E35" i="75"/>
  <c r="I35" i="75"/>
  <c r="M35" i="75"/>
  <c r="Q35" i="75"/>
  <c r="U35" i="75"/>
  <c r="Y35" i="75"/>
  <c r="AC35" i="75"/>
  <c r="AG35" i="75"/>
  <c r="AK35" i="75"/>
  <c r="F35" i="75"/>
  <c r="J35" i="75"/>
  <c r="N35" i="75"/>
  <c r="R35" i="75"/>
  <c r="V35" i="75"/>
  <c r="Z35" i="75"/>
  <c r="AD35" i="75"/>
  <c r="AH35" i="75"/>
  <c r="AL35" i="75"/>
  <c r="H19" i="75"/>
  <c r="Q19" i="75"/>
  <c r="I19" i="75"/>
  <c r="U19" i="75"/>
  <c r="M19" i="75"/>
  <c r="BC55" i="75"/>
  <c r="G44" i="75"/>
  <c r="E44" i="75"/>
  <c r="X44" i="75"/>
  <c r="AG44" i="75"/>
  <c r="AO44" i="75"/>
  <c r="AN43" i="75"/>
  <c r="AG43" i="75"/>
  <c r="Y43" i="75"/>
  <c r="S43" i="75"/>
  <c r="L43" i="75"/>
  <c r="F36" i="75"/>
  <c r="G36" i="75"/>
  <c r="O36" i="75"/>
  <c r="W36" i="75"/>
  <c r="AE36" i="75"/>
  <c r="AM36" i="75"/>
  <c r="I36" i="75"/>
  <c r="Q36" i="75"/>
  <c r="Y36" i="75"/>
  <c r="AG36" i="75"/>
  <c r="F27" i="75"/>
  <c r="R27" i="75"/>
  <c r="AA27" i="75"/>
  <c r="J27" i="75"/>
  <c r="S27" i="75"/>
  <c r="AD27" i="75"/>
  <c r="K27" i="75"/>
  <c r="V27" i="75"/>
  <c r="BI60" i="75"/>
  <c r="AS60" i="75"/>
  <c r="W60" i="75"/>
  <c r="BK60" i="75"/>
  <c r="BF60" i="75"/>
  <c r="BA60" i="75"/>
  <c r="AU60" i="75"/>
  <c r="AP60" i="75"/>
  <c r="AK60" i="75"/>
  <c r="AE60" i="75"/>
  <c r="Z60" i="75"/>
  <c r="U60" i="75"/>
  <c r="O60" i="75"/>
  <c r="J60" i="75"/>
  <c r="E60" i="75"/>
  <c r="BE59" i="75"/>
  <c r="AP59" i="75"/>
  <c r="AA59" i="75"/>
  <c r="G55" i="75"/>
  <c r="BC53" i="75"/>
  <c r="AM53" i="75"/>
  <c r="X53" i="75"/>
  <c r="K53" i="75"/>
  <c r="BB51" i="75"/>
  <c r="AX51" i="75"/>
  <c r="AT51" i="75"/>
  <c r="AP51" i="75"/>
  <c r="AL51" i="75"/>
  <c r="AH51" i="75"/>
  <c r="AA51" i="75"/>
  <c r="U51" i="75"/>
  <c r="N51" i="75"/>
  <c r="F51" i="75"/>
  <c r="AV50" i="75"/>
  <c r="AJ50" i="75"/>
  <c r="U50" i="75"/>
  <c r="K50" i="75"/>
  <c r="O49" i="75"/>
  <c r="K49" i="75"/>
  <c r="AP49" i="75"/>
  <c r="Q46" i="75"/>
  <c r="AK46" i="75"/>
  <c r="AI45" i="75"/>
  <c r="T45" i="75"/>
  <c r="G45" i="75"/>
  <c r="AN44" i="75"/>
  <c r="AB44" i="75"/>
  <c r="M44" i="75"/>
  <c r="AO43" i="75"/>
  <c r="AI43" i="75"/>
  <c r="AB43" i="75"/>
  <c r="T43" i="75"/>
  <c r="M43" i="75"/>
  <c r="D43" i="75"/>
  <c r="AI39" i="75"/>
  <c r="Y38" i="75"/>
  <c r="AK36" i="75"/>
  <c r="U36" i="75"/>
  <c r="E36" i="75"/>
  <c r="AF35" i="75"/>
  <c r="X35" i="75"/>
  <c r="P35" i="75"/>
  <c r="H35" i="75"/>
  <c r="H34" i="75"/>
  <c r="N27" i="75"/>
  <c r="P18" i="75"/>
  <c r="P15" i="75"/>
  <c r="K15" i="75"/>
  <c r="F15" i="75"/>
  <c r="O14" i="75"/>
  <c r="I14" i="75"/>
  <c r="D14" i="75"/>
  <c r="G11" i="75"/>
  <c r="Y30" i="75"/>
  <c r="M30" i="75"/>
  <c r="S24" i="75"/>
  <c r="S22" i="75"/>
  <c r="K22" i="75"/>
  <c r="W21" i="75"/>
  <c r="AH33" i="75"/>
  <c r="Z33" i="75"/>
  <c r="R33" i="75"/>
  <c r="J33" i="75"/>
  <c r="AG30" i="75"/>
  <c r="X30" i="75"/>
  <c r="Y26" i="75"/>
  <c r="S26" i="75"/>
  <c r="K26" i="75"/>
  <c r="O24" i="75"/>
  <c r="Q22" i="75"/>
  <c r="O21" i="75"/>
  <c r="N15" i="75"/>
  <c r="H15" i="75"/>
  <c r="Q14" i="75"/>
  <c r="L14" i="75"/>
  <c r="G14" i="75"/>
  <c r="L11" i="75"/>
  <c r="K10" i="75"/>
  <c r="BG57" i="75"/>
  <c r="AH57" i="75"/>
  <c r="D54" i="75"/>
  <c r="E54" i="75"/>
  <c r="K54" i="75"/>
  <c r="S54" i="75"/>
  <c r="Z54" i="75"/>
  <c r="AG54" i="75"/>
  <c r="AO54" i="75"/>
  <c r="AU54" i="75"/>
  <c r="BB54" i="75"/>
  <c r="AY52" i="75"/>
  <c r="AS52" i="75"/>
  <c r="AL52" i="75"/>
  <c r="AD52" i="75"/>
  <c r="V52" i="75"/>
  <c r="N52" i="75"/>
  <c r="AJ37" i="75"/>
  <c r="W37" i="75"/>
  <c r="AI32" i="75"/>
  <c r="D59" i="75"/>
  <c r="G59" i="75"/>
  <c r="M59" i="75"/>
  <c r="R59" i="75"/>
  <c r="W59" i="75"/>
  <c r="AC59" i="75"/>
  <c r="AH59" i="75"/>
  <c r="AM59" i="75"/>
  <c r="AS59" i="75"/>
  <c r="AX59" i="75"/>
  <c r="BC59" i="75"/>
  <c r="AX57" i="75"/>
  <c r="R57" i="75"/>
  <c r="BE54" i="75"/>
  <c r="AT54" i="75"/>
  <c r="AK54" i="75"/>
  <c r="AA54" i="75"/>
  <c r="Q54" i="75"/>
  <c r="I54" i="75"/>
  <c r="BC52" i="75"/>
  <c r="AW52" i="75"/>
  <c r="AO52" i="75"/>
  <c r="AH52" i="75"/>
  <c r="AA52" i="75"/>
  <c r="Q52" i="75"/>
  <c r="I52" i="75"/>
  <c r="D46" i="75"/>
  <c r="G46" i="75"/>
  <c r="M46" i="75"/>
  <c r="R46" i="75"/>
  <c r="W46" i="75"/>
  <c r="AC46" i="75"/>
  <c r="AH46" i="75"/>
  <c r="AM46" i="75"/>
  <c r="AS46" i="75"/>
  <c r="F46" i="75"/>
  <c r="N46" i="75"/>
  <c r="U46" i="75"/>
  <c r="AA46" i="75"/>
  <c r="AI46" i="75"/>
  <c r="AP46" i="75"/>
  <c r="AW46" i="75"/>
  <c r="N41" i="75"/>
  <c r="AD41" i="75"/>
  <c r="K41" i="75"/>
  <c r="AI41" i="75"/>
  <c r="AE37" i="75"/>
  <c r="K37" i="75"/>
  <c r="M34" i="75"/>
  <c r="Y34" i="75"/>
  <c r="O34" i="75"/>
  <c r="AI34" i="75"/>
  <c r="AA32" i="75"/>
  <c r="BF59" i="75"/>
  <c r="AY59" i="75"/>
  <c r="AQ59" i="75"/>
  <c r="AK59" i="75"/>
  <c r="AD59" i="75"/>
  <c r="V59" i="75"/>
  <c r="O59" i="75"/>
  <c r="I59" i="75"/>
  <c r="AI57" i="75"/>
  <c r="D56" i="75"/>
  <c r="K56" i="75"/>
  <c r="AA56" i="75"/>
  <c r="AQ56" i="75"/>
  <c r="BG56" i="75"/>
  <c r="BA54" i="75"/>
  <c r="AQ54" i="75"/>
  <c r="AI54" i="75"/>
  <c r="Y54" i="75"/>
  <c r="O54" i="75"/>
  <c r="F54" i="75"/>
  <c r="AY53" i="75"/>
  <c r="AN53" i="75"/>
  <c r="AE53" i="75"/>
  <c r="S53" i="75"/>
  <c r="BB52" i="75"/>
  <c r="AT52" i="75"/>
  <c r="AM52" i="75"/>
  <c r="AG52" i="75"/>
  <c r="Y52" i="75"/>
  <c r="O52" i="75"/>
  <c r="F50" i="75"/>
  <c r="E50" i="75"/>
  <c r="L50" i="75"/>
  <c r="Q50" i="75"/>
  <c r="W50" i="75"/>
  <c r="AB50" i="75"/>
  <c r="AG50" i="75"/>
  <c r="AM50" i="75"/>
  <c r="AR50" i="75"/>
  <c r="AW50" i="75"/>
  <c r="I50" i="75"/>
  <c r="P50" i="75"/>
  <c r="X50" i="75"/>
  <c r="AE50" i="75"/>
  <c r="AK50" i="75"/>
  <c r="AS50" i="75"/>
  <c r="AZ50" i="75"/>
  <c r="AH49" i="75"/>
  <c r="AU46" i="75"/>
  <c r="AL46" i="75"/>
  <c r="AD46" i="75"/>
  <c r="S46" i="75"/>
  <c r="J46" i="75"/>
  <c r="AR44" i="75"/>
  <c r="AJ44" i="75"/>
  <c r="AC44" i="75"/>
  <c r="V44" i="75"/>
  <c r="V41" i="75"/>
  <c r="G40" i="75"/>
  <c r="AA40" i="75"/>
  <c r="AQ40" i="75"/>
  <c r="O40" i="75"/>
  <c r="AI40" i="75"/>
  <c r="AN37" i="75"/>
  <c r="X37" i="75"/>
  <c r="S34" i="75"/>
  <c r="D31" i="75"/>
  <c r="K31" i="75"/>
  <c r="AE31" i="75"/>
  <c r="S31" i="75"/>
  <c r="F6" i="75"/>
  <c r="G6" i="75"/>
  <c r="D6" i="75"/>
  <c r="J57" i="75"/>
  <c r="S57" i="75"/>
  <c r="AQ57" i="75"/>
  <c r="AY54" i="75"/>
  <c r="AP54" i="75"/>
  <c r="AE54" i="75"/>
  <c r="V54" i="75"/>
  <c r="N54" i="75"/>
  <c r="D52" i="75"/>
  <c r="G52" i="75"/>
  <c r="M52" i="75"/>
  <c r="R52" i="75"/>
  <c r="W52" i="75"/>
  <c r="E52" i="75"/>
  <c r="K52" i="75"/>
  <c r="S52" i="75"/>
  <c r="Z52" i="75"/>
  <c r="AE52" i="75"/>
  <c r="AK52" i="75"/>
  <c r="AP52" i="75"/>
  <c r="AU52" i="75"/>
  <c r="BA52" i="75"/>
  <c r="E37" i="75"/>
  <c r="G37" i="75"/>
  <c r="P37" i="75"/>
  <c r="AA37" i="75"/>
  <c r="AI37" i="75"/>
  <c r="O37" i="75"/>
  <c r="AD37" i="75"/>
  <c r="AL37" i="75"/>
  <c r="D32" i="75"/>
  <c r="S32" i="75"/>
  <c r="O32" i="75"/>
  <c r="DX12" i="1"/>
  <c r="DW12" i="1"/>
  <c r="BI59" i="75"/>
  <c r="BB59" i="75"/>
  <c r="AU59" i="75"/>
  <c r="AO59" i="75"/>
  <c r="AG59" i="75"/>
  <c r="Z59" i="75"/>
  <c r="S59" i="75"/>
  <c r="K59" i="75"/>
  <c r="E59" i="75"/>
  <c r="AY57" i="75"/>
  <c r="AA57" i="75"/>
  <c r="S55" i="75"/>
  <c r="AY55" i="75"/>
  <c r="AW54" i="75"/>
  <c r="AL54" i="75"/>
  <c r="AD54" i="75"/>
  <c r="U54" i="75"/>
  <c r="J54" i="75"/>
  <c r="E53" i="75"/>
  <c r="D53" i="75"/>
  <c r="L53" i="75"/>
  <c r="T53" i="75"/>
  <c r="AB53" i="75"/>
  <c r="AJ53" i="75"/>
  <c r="AR53" i="75"/>
  <c r="AZ53" i="75"/>
  <c r="AX52" i="75"/>
  <c r="AQ52" i="75"/>
  <c r="AI52" i="75"/>
  <c r="AC52" i="75"/>
  <c r="U52" i="75"/>
  <c r="J52" i="75"/>
  <c r="D49" i="75"/>
  <c r="G49" i="75"/>
  <c r="R49" i="75"/>
  <c r="AA49" i="75"/>
  <c r="AM49" i="75"/>
  <c r="AX49" i="75"/>
  <c r="J49" i="75"/>
  <c r="W49" i="75"/>
  <c r="AI49" i="75"/>
  <c r="AY49" i="75"/>
  <c r="AI48" i="75"/>
  <c r="S48" i="75"/>
  <c r="AQ46" i="75"/>
  <c r="AG46" i="75"/>
  <c r="Y46" i="75"/>
  <c r="O46" i="75"/>
  <c r="E46" i="75"/>
  <c r="F44" i="75"/>
  <c r="I44" i="75"/>
  <c r="Q44" i="75"/>
  <c r="W44" i="75"/>
  <c r="AA44" i="75"/>
  <c r="AE44" i="75"/>
  <c r="AI44" i="75"/>
  <c r="AM44" i="75"/>
  <c r="AQ44" i="75"/>
  <c r="AU44" i="75"/>
  <c r="K44" i="75"/>
  <c r="U44" i="75"/>
  <c r="Z44" i="75"/>
  <c r="AF44" i="75"/>
  <c r="AK44" i="75"/>
  <c r="AP44" i="75"/>
  <c r="AL41" i="75"/>
  <c r="F41" i="75"/>
  <c r="D39" i="75"/>
  <c r="O39" i="75"/>
  <c r="AE39" i="75"/>
  <c r="G39" i="75"/>
  <c r="AA39" i="75"/>
  <c r="AF37" i="75"/>
  <c r="S37" i="75"/>
  <c r="AC34" i="75"/>
  <c r="D34" i="75"/>
  <c r="AE32" i="75"/>
  <c r="E23" i="75"/>
  <c r="U23" i="75"/>
  <c r="E45" i="75"/>
  <c r="H45" i="75"/>
  <c r="P45" i="75"/>
  <c r="X45" i="75"/>
  <c r="AF45" i="75"/>
  <c r="AN45" i="75"/>
  <c r="AV45" i="75"/>
  <c r="F43" i="75"/>
  <c r="J43" i="75"/>
  <c r="N43" i="75"/>
  <c r="R43" i="75"/>
  <c r="V43" i="75"/>
  <c r="Z43" i="75"/>
  <c r="AD43" i="75"/>
  <c r="AH43" i="75"/>
  <c r="AL43" i="75"/>
  <c r="AP43" i="75"/>
  <c r="AT43" i="75"/>
  <c r="G27" i="75"/>
  <c r="O27" i="75"/>
  <c r="W27" i="75"/>
  <c r="F22" i="75"/>
  <c r="G22" i="75"/>
  <c r="M22" i="75"/>
  <c r="U22" i="75"/>
  <c r="D20" i="75"/>
  <c r="G20" i="75"/>
  <c r="W20" i="75"/>
  <c r="E17" i="75"/>
  <c r="K17" i="75"/>
  <c r="E10" i="1"/>
  <c r="E9" i="1" s="1"/>
  <c r="D15" i="1"/>
  <c r="D47" i="75"/>
  <c r="G47" i="75"/>
  <c r="W47" i="75"/>
  <c r="AM47" i="75"/>
  <c r="K47" i="75"/>
  <c r="AA47" i="75"/>
  <c r="AQ47" i="75"/>
  <c r="AS42" i="75"/>
  <c r="AI42" i="75"/>
  <c r="X42" i="75"/>
  <c r="M42" i="75"/>
  <c r="DW13" i="1"/>
  <c r="AE47" i="75"/>
  <c r="AR42" i="75"/>
  <c r="AG42" i="75"/>
  <c r="W42" i="75"/>
  <c r="L42" i="75"/>
  <c r="D12" i="75"/>
  <c r="K12" i="75"/>
  <c r="O12" i="75"/>
  <c r="G12" i="75"/>
  <c r="BF57" i="75"/>
  <c r="AP57" i="75"/>
  <c r="Z57" i="75"/>
  <c r="D55" i="75"/>
  <c r="K55" i="75"/>
  <c r="AA55" i="75"/>
  <c r="AQ55" i="75"/>
  <c r="O55" i="75"/>
  <c r="AE55" i="75"/>
  <c r="AU55" i="75"/>
  <c r="D48" i="75"/>
  <c r="G48" i="75"/>
  <c r="W48" i="75"/>
  <c r="AM48" i="75"/>
  <c r="K48" i="75"/>
  <c r="AA48" i="75"/>
  <c r="AQ48" i="75"/>
  <c r="S47" i="75"/>
  <c r="AN42" i="75"/>
  <c r="AC42" i="75"/>
  <c r="S42" i="75"/>
  <c r="D38" i="75"/>
  <c r="G38" i="75"/>
  <c r="M38" i="75"/>
  <c r="R38" i="75"/>
  <c r="W38" i="75"/>
  <c r="AC38" i="75"/>
  <c r="AH38" i="75"/>
  <c r="AL38" i="75"/>
  <c r="F38" i="75"/>
  <c r="N38" i="75"/>
  <c r="U38" i="75"/>
  <c r="AA38" i="75"/>
  <c r="AI38" i="75"/>
  <c r="AN38" i="75"/>
  <c r="I38" i="75"/>
  <c r="O38" i="75"/>
  <c r="V38" i="75"/>
  <c r="AD38" i="75"/>
  <c r="AJ38" i="75"/>
  <c r="AO38" i="75"/>
  <c r="D29" i="75"/>
  <c r="F29" i="75"/>
  <c r="N29" i="75"/>
  <c r="V29" i="75"/>
  <c r="AD29" i="75"/>
  <c r="G29" i="75"/>
  <c r="O29" i="75"/>
  <c r="W29" i="75"/>
  <c r="AE29" i="75"/>
  <c r="K29" i="75"/>
  <c r="AA29" i="75"/>
  <c r="R29" i="75"/>
  <c r="D23" i="75"/>
  <c r="F23" i="75"/>
  <c r="K23" i="75"/>
  <c r="O23" i="75"/>
  <c r="S23" i="75"/>
  <c r="W23" i="75"/>
  <c r="G23" i="75"/>
  <c r="L23" i="75"/>
  <c r="P23" i="75"/>
  <c r="T23" i="75"/>
  <c r="X23" i="75"/>
  <c r="I23" i="75"/>
  <c r="Q23" i="75"/>
  <c r="Y23" i="75"/>
  <c r="J23" i="75"/>
  <c r="R23" i="75"/>
  <c r="Z23" i="75"/>
  <c r="E9" i="75"/>
  <c r="K9" i="75"/>
  <c r="AI47" i="75"/>
  <c r="F42" i="75"/>
  <c r="D42" i="75"/>
  <c r="I42" i="75"/>
  <c r="O42" i="75"/>
  <c r="T42" i="75"/>
  <c r="Y42" i="75"/>
  <c r="AE42" i="75"/>
  <c r="AJ42" i="75"/>
  <c r="AO42" i="75"/>
  <c r="E42" i="75"/>
  <c r="K42" i="75"/>
  <c r="P42" i="75"/>
  <c r="U42" i="75"/>
  <c r="AA42" i="75"/>
  <c r="AF42" i="75"/>
  <c r="AK42" i="75"/>
  <c r="AQ42" i="75"/>
  <c r="D28" i="75"/>
  <c r="G28" i="75"/>
  <c r="W28" i="75"/>
  <c r="K28" i="75"/>
  <c r="AA28" i="75"/>
  <c r="S28" i="75"/>
  <c r="AE28" i="75"/>
  <c r="DX13" i="1"/>
  <c r="D57" i="75"/>
  <c r="F57" i="75"/>
  <c r="N57" i="75"/>
  <c r="V57" i="75"/>
  <c r="AD57" i="75"/>
  <c r="AL57" i="75"/>
  <c r="AT57" i="75"/>
  <c r="BB57" i="75"/>
  <c r="G57" i="75"/>
  <c r="O57" i="75"/>
  <c r="W57" i="75"/>
  <c r="AE57" i="75"/>
  <c r="AM57" i="75"/>
  <c r="AU57" i="75"/>
  <c r="BC57" i="75"/>
  <c r="AE48" i="75"/>
  <c r="AU47" i="75"/>
  <c r="O47" i="75"/>
  <c r="AM42" i="75"/>
  <c r="AB42" i="75"/>
  <c r="Q42" i="75"/>
  <c r="G42" i="75"/>
  <c r="D41" i="75"/>
  <c r="G41" i="75"/>
  <c r="O41" i="75"/>
  <c r="W41" i="75"/>
  <c r="AE41" i="75"/>
  <c r="AM41" i="75"/>
  <c r="J41" i="75"/>
  <c r="R41" i="75"/>
  <c r="Z41" i="75"/>
  <c r="AH41" i="75"/>
  <c r="AP41" i="75"/>
  <c r="AE38" i="75"/>
  <c r="Q38" i="75"/>
  <c r="Z29" i="75"/>
  <c r="O28" i="75"/>
  <c r="E25" i="75"/>
  <c r="F25" i="75"/>
  <c r="N25" i="75"/>
  <c r="V25" i="75"/>
  <c r="G25" i="75"/>
  <c r="O25" i="75"/>
  <c r="W25" i="75"/>
  <c r="J25" i="75"/>
  <c r="Z25" i="75"/>
  <c r="K25" i="75"/>
  <c r="AA25" i="75"/>
  <c r="N23" i="75"/>
  <c r="BH60" i="75"/>
  <c r="BD60" i="75"/>
  <c r="AZ60" i="75"/>
  <c r="AV60" i="75"/>
  <c r="AR60" i="75"/>
  <c r="AN60" i="75"/>
  <c r="AJ60" i="75"/>
  <c r="AF60" i="75"/>
  <c r="AB60" i="75"/>
  <c r="X60" i="75"/>
  <c r="T60" i="75"/>
  <c r="P60" i="75"/>
  <c r="L60" i="75"/>
  <c r="H60" i="75"/>
  <c r="BH59" i="75"/>
  <c r="BD59" i="75"/>
  <c r="AZ59" i="75"/>
  <c r="AV59" i="75"/>
  <c r="AR59" i="75"/>
  <c r="AN59" i="75"/>
  <c r="AJ59" i="75"/>
  <c r="AF59" i="75"/>
  <c r="AB59" i="75"/>
  <c r="X59" i="75"/>
  <c r="T59" i="75"/>
  <c r="P59" i="75"/>
  <c r="L59" i="75"/>
  <c r="H59" i="75"/>
  <c r="BG58" i="75"/>
  <c r="BA58" i="75"/>
  <c r="AV58" i="75"/>
  <c r="AQ58" i="75"/>
  <c r="AK58" i="75"/>
  <c r="AF58" i="75"/>
  <c r="AA58" i="75"/>
  <c r="U58" i="75"/>
  <c r="P58" i="75"/>
  <c r="K58" i="75"/>
  <c r="D58" i="75"/>
  <c r="AZ52" i="75"/>
  <c r="AV52" i="75"/>
  <c r="AR52" i="75"/>
  <c r="AN52" i="75"/>
  <c r="AJ52" i="75"/>
  <c r="AF52" i="75"/>
  <c r="AB52" i="75"/>
  <c r="X52" i="75"/>
  <c r="T52" i="75"/>
  <c r="P52" i="75"/>
  <c r="L52" i="75"/>
  <c r="H52" i="75"/>
  <c r="AB51" i="75"/>
  <c r="X51" i="75"/>
  <c r="T51" i="75"/>
  <c r="P51" i="75"/>
  <c r="L51" i="75"/>
  <c r="H51" i="75"/>
  <c r="AT49" i="75"/>
  <c r="AL49" i="75"/>
  <c r="AD49" i="75"/>
  <c r="V49" i="75"/>
  <c r="N49" i="75"/>
  <c r="F49" i="75"/>
  <c r="F34" i="75"/>
  <c r="E34" i="75"/>
  <c r="K34" i="75"/>
  <c r="P34" i="75"/>
  <c r="U34" i="75"/>
  <c r="AA34" i="75"/>
  <c r="AF34" i="75"/>
  <c r="AK34" i="75"/>
  <c r="G34" i="75"/>
  <c r="L34" i="75"/>
  <c r="Q34" i="75"/>
  <c r="W34" i="75"/>
  <c r="AB34" i="75"/>
  <c r="AG34" i="75"/>
  <c r="F30" i="75"/>
  <c r="E30" i="75"/>
  <c r="K30" i="75"/>
  <c r="P30" i="75"/>
  <c r="U30" i="75"/>
  <c r="Z30" i="75"/>
  <c r="AD30" i="75"/>
  <c r="G30" i="75"/>
  <c r="L30" i="75"/>
  <c r="Q30" i="75"/>
  <c r="W30" i="75"/>
  <c r="AA30" i="75"/>
  <c r="AE30" i="75"/>
  <c r="E19" i="75"/>
  <c r="D19" i="75"/>
  <c r="J19" i="75"/>
  <c r="N19" i="75"/>
  <c r="R19" i="75"/>
  <c r="V19" i="75"/>
  <c r="G19" i="75"/>
  <c r="K19" i="75"/>
  <c r="O19" i="75"/>
  <c r="S19" i="75"/>
  <c r="D13" i="75"/>
  <c r="J13" i="75"/>
  <c r="K13" i="75"/>
  <c r="F8" i="75"/>
  <c r="G8" i="75"/>
  <c r="K8" i="75"/>
  <c r="D7" i="75"/>
  <c r="H7" i="75"/>
  <c r="E7" i="75"/>
  <c r="I7" i="75"/>
  <c r="D5" i="75"/>
  <c r="G5" i="75"/>
  <c r="BC54" i="75"/>
  <c r="AX54" i="75"/>
  <c r="AS54" i="75"/>
  <c r="AM54" i="75"/>
  <c r="AH54" i="75"/>
  <c r="AC54" i="75"/>
  <c r="W54" i="75"/>
  <c r="R54" i="75"/>
  <c r="M54" i="75"/>
  <c r="G54" i="75"/>
  <c r="G50" i="75"/>
  <c r="D40" i="75"/>
  <c r="K40" i="75"/>
  <c r="AE34" i="75"/>
  <c r="T34" i="75"/>
  <c r="I34" i="75"/>
  <c r="AC30" i="75"/>
  <c r="T30" i="75"/>
  <c r="I30" i="75"/>
  <c r="D27" i="75"/>
  <c r="H27" i="75"/>
  <c r="L27" i="75"/>
  <c r="P27" i="75"/>
  <c r="T27" i="75"/>
  <c r="X27" i="75"/>
  <c r="AB27" i="75"/>
  <c r="E27" i="75"/>
  <c r="I27" i="75"/>
  <c r="M27" i="75"/>
  <c r="Q27" i="75"/>
  <c r="U27" i="75"/>
  <c r="Y27" i="75"/>
  <c r="AC27" i="75"/>
  <c r="D21" i="75"/>
  <c r="G21" i="75"/>
  <c r="R21" i="75"/>
  <c r="K21" i="75"/>
  <c r="S21" i="75"/>
  <c r="T19" i="75"/>
  <c r="L19" i="75"/>
  <c r="F16" i="75"/>
  <c r="G16" i="75"/>
  <c r="K16" i="75"/>
  <c r="O13" i="75"/>
  <c r="J7" i="75"/>
  <c r="AM37" i="75"/>
  <c r="AH37" i="75"/>
  <c r="AB37" i="75"/>
  <c r="T37" i="75"/>
  <c r="L37" i="75"/>
  <c r="D37" i="75"/>
  <c r="W32" i="75"/>
  <c r="G32" i="75"/>
  <c r="W31" i="75"/>
  <c r="G31" i="75"/>
  <c r="AB26" i="75"/>
  <c r="W26" i="75"/>
  <c r="Q26" i="75"/>
  <c r="L26" i="75"/>
  <c r="G26" i="75"/>
  <c r="W24" i="75"/>
  <c r="G24" i="75"/>
  <c r="Y22" i="75"/>
  <c r="T22" i="75"/>
  <c r="O22" i="75"/>
  <c r="I22" i="75"/>
  <c r="D22" i="75"/>
  <c r="T18" i="75"/>
  <c r="O18" i="75"/>
  <c r="G18" i="75"/>
  <c r="O17" i="75"/>
  <c r="G17" i="75"/>
  <c r="Q15" i="75"/>
  <c r="M15" i="75"/>
  <c r="I15" i="75"/>
  <c r="E15" i="75"/>
  <c r="G4" i="75"/>
  <c r="K11" i="75"/>
  <c r="M10" i="75"/>
  <c r="BE57" i="75"/>
  <c r="BA57" i="75"/>
  <c r="AW57" i="75"/>
  <c r="AS57" i="75"/>
  <c r="AO57" i="75"/>
  <c r="AK57" i="75"/>
  <c r="AG57" i="75"/>
  <c r="AC57" i="75"/>
  <c r="Y57" i="75"/>
  <c r="U57" i="75"/>
  <c r="Q57" i="75"/>
  <c r="M57" i="75"/>
  <c r="I57" i="75"/>
  <c r="E57" i="75"/>
  <c r="BF56" i="75"/>
  <c r="BB56" i="75"/>
  <c r="AX56" i="75"/>
  <c r="AT56" i="75"/>
  <c r="AP56" i="75"/>
  <c r="AL56" i="75"/>
  <c r="AH56" i="75"/>
  <c r="AD56" i="75"/>
  <c r="Z56" i="75"/>
  <c r="V56" i="75"/>
  <c r="R56" i="75"/>
  <c r="N56" i="75"/>
  <c r="J56" i="75"/>
  <c r="F56" i="75"/>
  <c r="BF55" i="75"/>
  <c r="BB55" i="75"/>
  <c r="AX55" i="75"/>
  <c r="AT55" i="75"/>
  <c r="AP55" i="75"/>
  <c r="AL55" i="75"/>
  <c r="AH55" i="75"/>
  <c r="AD55" i="75"/>
  <c r="Z55" i="75"/>
  <c r="V55" i="75"/>
  <c r="R55" i="75"/>
  <c r="N55" i="75"/>
  <c r="J55" i="75"/>
  <c r="F55" i="75"/>
  <c r="AW49" i="75"/>
  <c r="AS49" i="75"/>
  <c r="AO49" i="75"/>
  <c r="AK49" i="75"/>
  <c r="AG49" i="75"/>
  <c r="AC49" i="75"/>
  <c r="Y49" i="75"/>
  <c r="U49" i="75"/>
  <c r="Q49" i="75"/>
  <c r="M49" i="75"/>
  <c r="I49" i="75"/>
  <c r="E49" i="75"/>
  <c r="AX48" i="75"/>
  <c r="AT48" i="75"/>
  <c r="AP48" i="75"/>
  <c r="AL48" i="75"/>
  <c r="AH48" i="75"/>
  <c r="AD48" i="75"/>
  <c r="Z48" i="75"/>
  <c r="V48" i="75"/>
  <c r="R48" i="75"/>
  <c r="N48" i="75"/>
  <c r="J48" i="75"/>
  <c r="F48" i="75"/>
  <c r="AX47" i="75"/>
  <c r="AT47" i="75"/>
  <c r="AP47" i="75"/>
  <c r="AL47" i="75"/>
  <c r="AH47" i="75"/>
  <c r="AD47" i="75"/>
  <c r="Z47" i="75"/>
  <c r="V47" i="75"/>
  <c r="R47" i="75"/>
  <c r="N47" i="75"/>
  <c r="J47" i="75"/>
  <c r="F47" i="75"/>
  <c r="T44" i="75"/>
  <c r="P44" i="75"/>
  <c r="L44" i="75"/>
  <c r="H44" i="75"/>
  <c r="D44" i="75"/>
  <c r="AO41" i="75"/>
  <c r="AK41" i="75"/>
  <c r="AG41" i="75"/>
  <c r="AC41" i="75"/>
  <c r="Y41" i="75"/>
  <c r="U41" i="75"/>
  <c r="Q41" i="75"/>
  <c r="M41" i="75"/>
  <c r="I41" i="75"/>
  <c r="E41" i="75"/>
  <c r="AP40" i="75"/>
  <c r="AL40" i="75"/>
  <c r="AH40" i="75"/>
  <c r="AD40" i="75"/>
  <c r="Z40" i="75"/>
  <c r="V40" i="75"/>
  <c r="R40" i="75"/>
  <c r="N40" i="75"/>
  <c r="J40" i="75"/>
  <c r="F40" i="75"/>
  <c r="AP39" i="75"/>
  <c r="AL39" i="75"/>
  <c r="AH39" i="75"/>
  <c r="AD39" i="75"/>
  <c r="Z39" i="75"/>
  <c r="V39" i="75"/>
  <c r="R39" i="75"/>
  <c r="N39" i="75"/>
  <c r="J39" i="75"/>
  <c r="F39" i="75"/>
  <c r="E38" i="75"/>
  <c r="AJ36" i="75"/>
  <c r="AF36" i="75"/>
  <c r="AB36" i="75"/>
  <c r="X36" i="75"/>
  <c r="T36" i="75"/>
  <c r="P36" i="75"/>
  <c r="L36" i="75"/>
  <c r="H36" i="75"/>
  <c r="D36" i="75"/>
  <c r="AG33" i="75"/>
  <c r="AC33" i="75"/>
  <c r="Y33" i="75"/>
  <c r="U33" i="75"/>
  <c r="Q33" i="75"/>
  <c r="M33" i="75"/>
  <c r="I33" i="75"/>
  <c r="E33" i="75"/>
  <c r="AH32" i="75"/>
  <c r="AD32" i="75"/>
  <c r="Z32" i="75"/>
  <c r="V32" i="75"/>
  <c r="R32" i="75"/>
  <c r="N32" i="75"/>
  <c r="J32" i="75"/>
  <c r="F32" i="75"/>
  <c r="AH31" i="75"/>
  <c r="AD31" i="75"/>
  <c r="Z31" i="75"/>
  <c r="V31" i="75"/>
  <c r="R31" i="75"/>
  <c r="N31" i="75"/>
  <c r="J31" i="75"/>
  <c r="F31" i="75"/>
  <c r="BF58" i="75"/>
  <c r="BB58" i="75"/>
  <c r="AX58" i="75"/>
  <c r="AT58" i="75"/>
  <c r="AP58" i="75"/>
  <c r="AL58" i="75"/>
  <c r="AH58" i="75"/>
  <c r="AD58" i="75"/>
  <c r="Z58" i="75"/>
  <c r="V58" i="75"/>
  <c r="R58" i="75"/>
  <c r="N58" i="75"/>
  <c r="J58" i="75"/>
  <c r="F58" i="75"/>
  <c r="BH57" i="75"/>
  <c r="BD57" i="75"/>
  <c r="AZ57" i="75"/>
  <c r="AV57" i="75"/>
  <c r="AR57" i="75"/>
  <c r="AN57" i="75"/>
  <c r="AJ57" i="75"/>
  <c r="AF57" i="75"/>
  <c r="AB57" i="75"/>
  <c r="X57" i="75"/>
  <c r="T57" i="75"/>
  <c r="P57" i="75"/>
  <c r="L57" i="75"/>
  <c r="H57" i="75"/>
  <c r="BE56" i="75"/>
  <c r="BA56" i="75"/>
  <c r="AW56" i="75"/>
  <c r="AS56" i="75"/>
  <c r="AO56" i="75"/>
  <c r="AK56" i="75"/>
  <c r="AG56" i="75"/>
  <c r="AC56" i="75"/>
  <c r="Y56" i="75"/>
  <c r="U56" i="75"/>
  <c r="Q56" i="75"/>
  <c r="M56" i="75"/>
  <c r="I56" i="75"/>
  <c r="E56" i="75"/>
  <c r="BE55" i="75"/>
  <c r="BA55" i="75"/>
  <c r="AW55" i="75"/>
  <c r="AS55" i="75"/>
  <c r="AO55" i="75"/>
  <c r="AK55" i="75"/>
  <c r="AG55" i="75"/>
  <c r="AC55" i="75"/>
  <c r="Y55" i="75"/>
  <c r="U55" i="75"/>
  <c r="Q55" i="75"/>
  <c r="M55" i="75"/>
  <c r="I55" i="75"/>
  <c r="E55" i="75"/>
  <c r="BD54" i="75"/>
  <c r="AZ54" i="75"/>
  <c r="AV54" i="75"/>
  <c r="AR54" i="75"/>
  <c r="AN54" i="75"/>
  <c r="AJ54" i="75"/>
  <c r="AF54" i="75"/>
  <c r="AB54" i="75"/>
  <c r="X54" i="75"/>
  <c r="T54" i="75"/>
  <c r="P54" i="75"/>
  <c r="L54" i="75"/>
  <c r="H54" i="75"/>
  <c r="BB53" i="75"/>
  <c r="AX53" i="75"/>
  <c r="AT53" i="75"/>
  <c r="AP53" i="75"/>
  <c r="AL53" i="75"/>
  <c r="AH53" i="75"/>
  <c r="AD53" i="75"/>
  <c r="Z53" i="75"/>
  <c r="V53" i="75"/>
  <c r="R53" i="75"/>
  <c r="N53" i="75"/>
  <c r="J53" i="75"/>
  <c r="F53" i="75"/>
  <c r="AX50" i="75"/>
  <c r="AT50" i="75"/>
  <c r="AP50" i="75"/>
  <c r="AL50" i="75"/>
  <c r="AH50" i="75"/>
  <c r="AD50" i="75"/>
  <c r="Z50" i="75"/>
  <c r="V50" i="75"/>
  <c r="R50" i="75"/>
  <c r="N50" i="75"/>
  <c r="J50" i="75"/>
  <c r="AZ49" i="75"/>
  <c r="AV49" i="75"/>
  <c r="AR49" i="75"/>
  <c r="AN49" i="75"/>
  <c r="AJ49" i="75"/>
  <c r="AF49" i="75"/>
  <c r="AB49" i="75"/>
  <c r="X49" i="75"/>
  <c r="T49" i="75"/>
  <c r="P49" i="75"/>
  <c r="L49" i="75"/>
  <c r="H49" i="75"/>
  <c r="AW48" i="75"/>
  <c r="AS48" i="75"/>
  <c r="AO48" i="75"/>
  <c r="AK48" i="75"/>
  <c r="AG48" i="75"/>
  <c r="AC48" i="75"/>
  <c r="Y48" i="75"/>
  <c r="U48" i="75"/>
  <c r="Q48" i="75"/>
  <c r="M48" i="75"/>
  <c r="I48" i="75"/>
  <c r="E48" i="75"/>
  <c r="AW47" i="75"/>
  <c r="AS47" i="75"/>
  <c r="AO47" i="75"/>
  <c r="AK47" i="75"/>
  <c r="AG47" i="75"/>
  <c r="AC47" i="75"/>
  <c r="Y47" i="75"/>
  <c r="U47" i="75"/>
  <c r="Q47" i="75"/>
  <c r="M47" i="75"/>
  <c r="I47" i="75"/>
  <c r="E47" i="75"/>
  <c r="AV46" i="75"/>
  <c r="AR46" i="75"/>
  <c r="AN46" i="75"/>
  <c r="AJ46" i="75"/>
  <c r="AF46" i="75"/>
  <c r="AB46" i="75"/>
  <c r="X46" i="75"/>
  <c r="T46" i="75"/>
  <c r="P46" i="75"/>
  <c r="L46" i="75"/>
  <c r="H46" i="75"/>
  <c r="AT45" i="75"/>
  <c r="AP45" i="75"/>
  <c r="AL45" i="75"/>
  <c r="AH45" i="75"/>
  <c r="AD45" i="75"/>
  <c r="Z45" i="75"/>
  <c r="V45" i="75"/>
  <c r="R45" i="75"/>
  <c r="N45" i="75"/>
  <c r="J45" i="75"/>
  <c r="F45" i="75"/>
  <c r="AP42" i="75"/>
  <c r="AL42" i="75"/>
  <c r="AH42" i="75"/>
  <c r="AD42" i="75"/>
  <c r="Z42" i="75"/>
  <c r="V42" i="75"/>
  <c r="R42" i="75"/>
  <c r="N42" i="75"/>
  <c r="J42" i="75"/>
  <c r="AR41" i="75"/>
  <c r="AN41" i="75"/>
  <c r="AJ41" i="75"/>
  <c r="AF41" i="75"/>
  <c r="AB41" i="75"/>
  <c r="X41" i="75"/>
  <c r="T41" i="75"/>
  <c r="P41" i="75"/>
  <c r="L41" i="75"/>
  <c r="H41" i="75"/>
  <c r="AO40" i="75"/>
  <c r="AK40" i="75"/>
  <c r="AG40" i="75"/>
  <c r="AC40" i="75"/>
  <c r="Y40" i="75"/>
  <c r="U40" i="75"/>
  <c r="Q40" i="75"/>
  <c r="M40" i="75"/>
  <c r="I40" i="75"/>
  <c r="E40" i="75"/>
  <c r="AO39" i="75"/>
  <c r="AK39" i="75"/>
  <c r="AG39" i="75"/>
  <c r="AC39" i="75"/>
  <c r="Y39" i="75"/>
  <c r="U39" i="75"/>
  <c r="Q39" i="75"/>
  <c r="M39" i="75"/>
  <c r="I39" i="75"/>
  <c r="E39" i="75"/>
  <c r="AF38" i="75"/>
  <c r="AB38" i="75"/>
  <c r="X38" i="75"/>
  <c r="T38" i="75"/>
  <c r="P38" i="75"/>
  <c r="L38" i="75"/>
  <c r="H38" i="75"/>
  <c r="Z37" i="75"/>
  <c r="V37" i="75"/>
  <c r="R37" i="75"/>
  <c r="N37" i="75"/>
  <c r="J37" i="75"/>
  <c r="F37" i="75"/>
  <c r="AH34" i="75"/>
  <c r="AD34" i="75"/>
  <c r="Z34" i="75"/>
  <c r="V34" i="75"/>
  <c r="R34" i="75"/>
  <c r="N34" i="75"/>
  <c r="J34" i="75"/>
  <c r="AJ33" i="75"/>
  <c r="AF33" i="75"/>
  <c r="AB33" i="75"/>
  <c r="X33" i="75"/>
  <c r="T33" i="75"/>
  <c r="P33" i="75"/>
  <c r="L33" i="75"/>
  <c r="H33" i="75"/>
  <c r="AG32" i="75"/>
  <c r="AC32" i="75"/>
  <c r="Y32" i="75"/>
  <c r="U32" i="75"/>
  <c r="Q32" i="75"/>
  <c r="M32" i="75"/>
  <c r="I32" i="75"/>
  <c r="E32" i="75"/>
  <c r="AG31" i="75"/>
  <c r="AC31" i="75"/>
  <c r="Y31" i="75"/>
  <c r="U31" i="75"/>
  <c r="Q31" i="75"/>
  <c r="M31" i="75"/>
  <c r="I31" i="75"/>
  <c r="E31" i="75"/>
  <c r="BD56" i="75"/>
  <c r="AZ56" i="75"/>
  <c r="AV56" i="75"/>
  <c r="AR56" i="75"/>
  <c r="AN56" i="75"/>
  <c r="AJ56" i="75"/>
  <c r="AF56" i="75"/>
  <c r="AB56" i="75"/>
  <c r="X56" i="75"/>
  <c r="T56" i="75"/>
  <c r="P56" i="75"/>
  <c r="L56" i="75"/>
  <c r="H56" i="75"/>
  <c r="BD55" i="75"/>
  <c r="AZ55" i="75"/>
  <c r="AV55" i="75"/>
  <c r="AR55" i="75"/>
  <c r="AN55" i="75"/>
  <c r="AJ55" i="75"/>
  <c r="AF55" i="75"/>
  <c r="AB55" i="75"/>
  <c r="X55" i="75"/>
  <c r="T55" i="75"/>
  <c r="P55" i="75"/>
  <c r="L55" i="75"/>
  <c r="H55" i="75"/>
  <c r="BA53" i="75"/>
  <c r="AW53" i="75"/>
  <c r="AS53" i="75"/>
  <c r="AO53" i="75"/>
  <c r="AK53" i="75"/>
  <c r="AG53" i="75"/>
  <c r="AC53" i="75"/>
  <c r="Y53" i="75"/>
  <c r="U53" i="75"/>
  <c r="Q53" i="75"/>
  <c r="M53" i="75"/>
  <c r="I53" i="75"/>
  <c r="AV48" i="75"/>
  <c r="AR48" i="75"/>
  <c r="AN48" i="75"/>
  <c r="AJ48" i="75"/>
  <c r="AF48" i="75"/>
  <c r="AB48" i="75"/>
  <c r="X48" i="75"/>
  <c r="T48" i="75"/>
  <c r="P48" i="75"/>
  <c r="L48" i="75"/>
  <c r="H48" i="75"/>
  <c r="AV47" i="75"/>
  <c r="AR47" i="75"/>
  <c r="AN47" i="75"/>
  <c r="AJ47" i="75"/>
  <c r="AF47" i="75"/>
  <c r="AB47" i="75"/>
  <c r="X47" i="75"/>
  <c r="T47" i="75"/>
  <c r="P47" i="75"/>
  <c r="L47" i="75"/>
  <c r="H47" i="75"/>
  <c r="AS45" i="75"/>
  <c r="AO45" i="75"/>
  <c r="AK45" i="75"/>
  <c r="AG45" i="75"/>
  <c r="AC45" i="75"/>
  <c r="Y45" i="75"/>
  <c r="U45" i="75"/>
  <c r="Q45" i="75"/>
  <c r="M45" i="75"/>
  <c r="I45" i="75"/>
  <c r="R44" i="75"/>
  <c r="N44" i="75"/>
  <c r="J44" i="75"/>
  <c r="AN40" i="75"/>
  <c r="AJ40" i="75"/>
  <c r="AF40" i="75"/>
  <c r="AB40" i="75"/>
  <c r="X40" i="75"/>
  <c r="T40" i="75"/>
  <c r="P40" i="75"/>
  <c r="L40" i="75"/>
  <c r="H40" i="75"/>
  <c r="AN39" i="75"/>
  <c r="AJ39" i="75"/>
  <c r="AF39" i="75"/>
  <c r="AB39" i="75"/>
  <c r="X39" i="75"/>
  <c r="T39" i="75"/>
  <c r="P39" i="75"/>
  <c r="L39" i="75"/>
  <c r="H39" i="75"/>
  <c r="AK37" i="75"/>
  <c r="AG37" i="75"/>
  <c r="AC37" i="75"/>
  <c r="Y37" i="75"/>
  <c r="U37" i="75"/>
  <c r="Q37" i="75"/>
  <c r="M37" i="75"/>
  <c r="I37" i="75"/>
  <c r="AL36" i="75"/>
  <c r="AH36" i="75"/>
  <c r="AD36" i="75"/>
  <c r="Z36" i="75"/>
  <c r="V36" i="75"/>
  <c r="R36" i="75"/>
  <c r="N36" i="75"/>
  <c r="J36" i="75"/>
  <c r="AF32" i="75"/>
  <c r="AB32" i="75"/>
  <c r="X32" i="75"/>
  <c r="T32" i="75"/>
  <c r="P32" i="75"/>
  <c r="L32" i="75"/>
  <c r="H32" i="75"/>
  <c r="AF31" i="75"/>
  <c r="AB31" i="75"/>
  <c r="X31" i="75"/>
  <c r="T31" i="75"/>
  <c r="P31" i="75"/>
  <c r="L31" i="75"/>
  <c r="H31" i="75"/>
  <c r="Z26" i="75"/>
  <c r="V26" i="75"/>
  <c r="R26" i="75"/>
  <c r="N26" i="75"/>
  <c r="J26" i="75"/>
  <c r="F26" i="75"/>
  <c r="AB25" i="75"/>
  <c r="X25" i="75"/>
  <c r="T25" i="75"/>
  <c r="P25" i="75"/>
  <c r="L25" i="75"/>
  <c r="H25" i="75"/>
  <c r="D25" i="75"/>
  <c r="Y24" i="75"/>
  <c r="U24" i="75"/>
  <c r="Q24" i="75"/>
  <c r="M24" i="75"/>
  <c r="I24" i="75"/>
  <c r="E24" i="75"/>
  <c r="J21" i="75"/>
  <c r="F21" i="75"/>
  <c r="R18" i="75"/>
  <c r="N18" i="75"/>
  <c r="J18" i="75"/>
  <c r="F18" i="75"/>
  <c r="T17" i="75"/>
  <c r="P17" i="75"/>
  <c r="L17" i="75"/>
  <c r="H17" i="75"/>
  <c r="D17" i="75"/>
  <c r="Q16" i="75"/>
  <c r="M16" i="75"/>
  <c r="I16" i="75"/>
  <c r="E16" i="75"/>
  <c r="F13" i="75"/>
  <c r="J10" i="75"/>
  <c r="F10" i="75"/>
  <c r="L9" i="75"/>
  <c r="H9" i="75"/>
  <c r="D9" i="75"/>
  <c r="I8" i="75"/>
  <c r="E8" i="75"/>
  <c r="AC29" i="75"/>
  <c r="Y29" i="75"/>
  <c r="U29" i="75"/>
  <c r="Q29" i="75"/>
  <c r="M29" i="75"/>
  <c r="I29" i="75"/>
  <c r="E29" i="75"/>
  <c r="AD28" i="75"/>
  <c r="Z28" i="75"/>
  <c r="V28" i="75"/>
  <c r="R28" i="75"/>
  <c r="N28" i="75"/>
  <c r="J28" i="75"/>
  <c r="F28" i="75"/>
  <c r="E26" i="75"/>
  <c r="X24" i="75"/>
  <c r="T24" i="75"/>
  <c r="P24" i="75"/>
  <c r="L24" i="75"/>
  <c r="H24" i="75"/>
  <c r="D24" i="75"/>
  <c r="H23" i="75"/>
  <c r="U21" i="75"/>
  <c r="Q21" i="75"/>
  <c r="M21" i="75"/>
  <c r="I21" i="75"/>
  <c r="E21" i="75"/>
  <c r="V20" i="75"/>
  <c r="R20" i="75"/>
  <c r="N20" i="75"/>
  <c r="J20" i="75"/>
  <c r="F20" i="75"/>
  <c r="F19" i="75"/>
  <c r="I18" i="75"/>
  <c r="E18" i="75"/>
  <c r="P16" i="75"/>
  <c r="L16" i="75"/>
  <c r="H16" i="75"/>
  <c r="D16" i="75"/>
  <c r="M13" i="75"/>
  <c r="I13" i="75"/>
  <c r="E13" i="75"/>
  <c r="N12" i="75"/>
  <c r="J12" i="75"/>
  <c r="F12" i="75"/>
  <c r="N11" i="75"/>
  <c r="J11" i="75"/>
  <c r="F11" i="75"/>
  <c r="I10" i="75"/>
  <c r="E10" i="75"/>
  <c r="H8" i="75"/>
  <c r="D8" i="75"/>
  <c r="E5" i="75"/>
  <c r="F4" i="75"/>
  <c r="V30" i="75"/>
  <c r="R30" i="75"/>
  <c r="N30" i="75"/>
  <c r="J30" i="75"/>
  <c r="AF29" i="75"/>
  <c r="AB29" i="75"/>
  <c r="X29" i="75"/>
  <c r="T29" i="75"/>
  <c r="P29" i="75"/>
  <c r="L29" i="75"/>
  <c r="H29" i="75"/>
  <c r="AC28" i="75"/>
  <c r="Y28" i="75"/>
  <c r="U28" i="75"/>
  <c r="Q28" i="75"/>
  <c r="M28" i="75"/>
  <c r="I28" i="75"/>
  <c r="E28" i="75"/>
  <c r="V22" i="75"/>
  <c r="R22" i="75"/>
  <c r="N22" i="75"/>
  <c r="J22" i="75"/>
  <c r="X21" i="75"/>
  <c r="T21" i="75"/>
  <c r="P21" i="75"/>
  <c r="L21" i="75"/>
  <c r="H21" i="75"/>
  <c r="U20" i="75"/>
  <c r="Q20" i="75"/>
  <c r="M20" i="75"/>
  <c r="I20" i="75"/>
  <c r="E20" i="75"/>
  <c r="H18" i="75"/>
  <c r="F17" i="75"/>
  <c r="N14" i="75"/>
  <c r="J14" i="75"/>
  <c r="P13" i="75"/>
  <c r="L13" i="75"/>
  <c r="H13" i="75"/>
  <c r="M12" i="75"/>
  <c r="I12" i="75"/>
  <c r="E12" i="75"/>
  <c r="M11" i="75"/>
  <c r="I11" i="75"/>
  <c r="E11" i="75"/>
  <c r="L10" i="75"/>
  <c r="H10" i="75"/>
  <c r="J9" i="75"/>
  <c r="F9" i="75"/>
  <c r="H5" i="75"/>
  <c r="E4" i="75"/>
  <c r="AB28" i="75"/>
  <c r="X28" i="75"/>
  <c r="T28" i="75"/>
  <c r="P28" i="75"/>
  <c r="L28" i="75"/>
  <c r="H28" i="75"/>
  <c r="Y25" i="75"/>
  <c r="U25" i="75"/>
  <c r="Q25" i="75"/>
  <c r="M25" i="75"/>
  <c r="I25" i="75"/>
  <c r="Z24" i="75"/>
  <c r="V24" i="75"/>
  <c r="R24" i="75"/>
  <c r="N24" i="75"/>
  <c r="J24" i="75"/>
  <c r="T20" i="75"/>
  <c r="P20" i="75"/>
  <c r="L20" i="75"/>
  <c r="H20" i="75"/>
  <c r="Q17" i="75"/>
  <c r="M17" i="75"/>
  <c r="I17" i="75"/>
  <c r="R16" i="75"/>
  <c r="N16" i="75"/>
  <c r="J16" i="75"/>
  <c r="L12" i="75"/>
  <c r="H12" i="75"/>
  <c r="I9" i="75"/>
  <c r="J8" i="75"/>
  <c r="F4" i="77"/>
  <c r="C4" i="77" s="1"/>
  <c r="B4" i="77" s="1"/>
  <c r="F5" i="77"/>
  <c r="C5" i="77" s="1"/>
  <c r="F6" i="77"/>
  <c r="C6" i="77" s="1"/>
  <c r="F7" i="77"/>
  <c r="C7" i="77" s="1"/>
  <c r="F8" i="77"/>
  <c r="C8" i="77" s="1"/>
  <c r="F9" i="77"/>
  <c r="C9" i="77" s="1"/>
  <c r="F10" i="77"/>
  <c r="C10" i="77" s="1"/>
  <c r="F11" i="77"/>
  <c r="C11" i="77" s="1"/>
  <c r="F12" i="77"/>
  <c r="C12" i="77" s="1"/>
  <c r="F13" i="77"/>
  <c r="C13" i="77" s="1"/>
  <c r="F14" i="77"/>
  <c r="C14" i="77" s="1"/>
  <c r="F15" i="77"/>
  <c r="C15" i="77" s="1"/>
  <c r="F16" i="77"/>
  <c r="C16" i="77" s="1"/>
  <c r="F17" i="77"/>
  <c r="C17" i="77" s="1"/>
  <c r="F18" i="77"/>
  <c r="C18" i="77" s="1"/>
  <c r="F19" i="77"/>
  <c r="C19" i="77" s="1"/>
  <c r="F20" i="77"/>
  <c r="C20" i="77" s="1"/>
  <c r="F21" i="77"/>
  <c r="C21" i="77" s="1"/>
  <c r="F22" i="77"/>
  <c r="C22" i="77" s="1"/>
  <c r="F23" i="77"/>
  <c r="C23" i="77" s="1"/>
  <c r="F24" i="77"/>
  <c r="C24" i="77" s="1"/>
  <c r="F25" i="77"/>
  <c r="C25" i="77" s="1"/>
  <c r="F26" i="77"/>
  <c r="C26" i="77" s="1"/>
  <c r="F27" i="77"/>
  <c r="C27" i="77" s="1"/>
  <c r="F28" i="77"/>
  <c r="C28" i="77" s="1"/>
  <c r="F29" i="77"/>
  <c r="C29" i="77" s="1"/>
  <c r="F30" i="77"/>
  <c r="C30" i="77" s="1"/>
  <c r="F31" i="77"/>
  <c r="C31" i="77" s="1"/>
  <c r="F32" i="77"/>
  <c r="C32" i="77" s="1"/>
  <c r="F33" i="77"/>
  <c r="C33" i="77" s="1"/>
  <c r="F34" i="77"/>
  <c r="C34" i="77" s="1"/>
  <c r="F35" i="77"/>
  <c r="C35" i="77" s="1"/>
  <c r="F36" i="77"/>
  <c r="C36" i="77" s="1"/>
  <c r="F37" i="77"/>
  <c r="C37" i="77" s="1"/>
  <c r="F38" i="77"/>
  <c r="C38" i="77" s="1"/>
  <c r="F39" i="77"/>
  <c r="C39" i="77" s="1"/>
  <c r="J5" i="77" s="1"/>
  <c r="I7" i="60"/>
  <c r="I23" i="60" s="1"/>
  <c r="J7" i="60"/>
  <c r="I8" i="60"/>
  <c r="J8" i="60"/>
  <c r="I9" i="60"/>
  <c r="J9" i="60"/>
  <c r="I10" i="60"/>
  <c r="J10" i="60"/>
  <c r="I11" i="60"/>
  <c r="J11" i="60"/>
  <c r="I12" i="60"/>
  <c r="J12" i="60"/>
  <c r="I13" i="60"/>
  <c r="J13" i="60"/>
  <c r="I14" i="60"/>
  <c r="J14" i="60"/>
  <c r="I15" i="60"/>
  <c r="J15" i="60"/>
  <c r="I16" i="60"/>
  <c r="J16" i="60"/>
  <c r="I17" i="60"/>
  <c r="J17" i="60"/>
  <c r="I18" i="60"/>
  <c r="J18" i="60"/>
  <c r="I19" i="60"/>
  <c r="J19" i="60"/>
  <c r="I20" i="60"/>
  <c r="J20" i="60"/>
  <c r="I21" i="60"/>
  <c r="J21" i="60"/>
  <c r="I22" i="60"/>
  <c r="J22" i="60"/>
  <c r="AH14" i="74" l="1"/>
  <c r="DV15" i="1"/>
  <c r="AH15" i="74"/>
  <c r="J23" i="60"/>
  <c r="R15" i="74"/>
  <c r="DW14" i="1"/>
  <c r="DW15" i="1" s="1"/>
  <c r="M17" i="74"/>
  <c r="AH16" i="74"/>
  <c r="R13" i="74"/>
  <c r="R14" i="74"/>
  <c r="E14" i="1"/>
  <c r="E15" i="1" s="1"/>
  <c r="V15" i="74"/>
  <c r="V16" i="74"/>
  <c r="V14" i="74"/>
  <c r="V13" i="74"/>
  <c r="Z13" i="74"/>
  <c r="Z14" i="74"/>
  <c r="Z15" i="74"/>
  <c r="Z16" i="74"/>
  <c r="B5" i="77"/>
  <c r="B36" i="77"/>
  <c r="B32" i="77"/>
  <c r="B28" i="77"/>
  <c r="B24" i="77"/>
  <c r="B20" i="77"/>
  <c r="B16" i="77"/>
  <c r="B12" i="77"/>
  <c r="B8" i="77"/>
  <c r="B21" i="77"/>
  <c r="B13" i="77"/>
  <c r="N15" i="74"/>
  <c r="N14" i="74"/>
  <c r="N13" i="74"/>
  <c r="N16" i="74"/>
  <c r="AD15" i="74"/>
  <c r="AD14" i="74"/>
  <c r="AD13" i="74"/>
  <c r="AD16" i="74"/>
  <c r="R20" i="74"/>
  <c r="R24" i="74"/>
  <c r="R28" i="74"/>
  <c r="R32" i="74"/>
  <c r="R21" i="74"/>
  <c r="R23" i="74"/>
  <c r="R25" i="74"/>
  <c r="R27" i="74"/>
  <c r="R29" i="74"/>
  <c r="R31" i="74"/>
  <c r="R22" i="74"/>
  <c r="R26" i="74"/>
  <c r="R30" i="74"/>
  <c r="D59" i="1"/>
  <c r="D18" i="1"/>
  <c r="D70" i="1"/>
  <c r="N20" i="74"/>
  <c r="N21" i="74"/>
  <c r="N22" i="74"/>
  <c r="N23" i="74"/>
  <c r="N24" i="74"/>
  <c r="N25" i="74"/>
  <c r="N26" i="74"/>
  <c r="N27" i="74"/>
  <c r="N28" i="74"/>
  <c r="N29" i="74"/>
  <c r="N30" i="74"/>
  <c r="N31" i="74"/>
  <c r="N32" i="74"/>
  <c r="B37" i="77"/>
  <c r="B29" i="77"/>
  <c r="V20" i="74"/>
  <c r="V22" i="74"/>
  <c r="V24" i="74"/>
  <c r="V26" i="74"/>
  <c r="V28" i="74"/>
  <c r="V30" i="74"/>
  <c r="V32" i="74"/>
  <c r="V21" i="74"/>
  <c r="V25" i="74"/>
  <c r="V29" i="74"/>
  <c r="V23" i="74"/>
  <c r="V27" i="74"/>
  <c r="V31" i="74"/>
  <c r="B33" i="77"/>
  <c r="B25" i="77"/>
  <c r="B17" i="77"/>
  <c r="B9" i="77"/>
  <c r="K20" i="74"/>
  <c r="K21" i="74"/>
  <c r="K22" i="74"/>
  <c r="K23" i="74"/>
  <c r="K24" i="74"/>
  <c r="K25" i="74"/>
  <c r="K26" i="74"/>
  <c r="K27" i="74"/>
  <c r="K28" i="74"/>
  <c r="K29" i="74"/>
  <c r="K30" i="74"/>
  <c r="K31" i="74"/>
  <c r="K32" i="74"/>
  <c r="B38" i="77"/>
  <c r="B39" i="77"/>
  <c r="B30" i="77"/>
  <c r="B31" i="77"/>
  <c r="B22" i="77"/>
  <c r="B23" i="77"/>
  <c r="B14" i="77"/>
  <c r="B15" i="77"/>
  <c r="B6" i="77"/>
  <c r="B7" i="77"/>
  <c r="B34" i="77"/>
  <c r="B35" i="77"/>
  <c r="B26" i="77"/>
  <c r="B27" i="77"/>
  <c r="B18" i="77"/>
  <c r="B19" i="77"/>
  <c r="B10" i="77"/>
  <c r="B11" i="77"/>
  <c r="Y15" i="74"/>
  <c r="Y16" i="74"/>
  <c r="Y13" i="74"/>
  <c r="Y14" i="74"/>
  <c r="P22" i="74"/>
  <c r="P26" i="74"/>
  <c r="P30" i="74"/>
  <c r="P23" i="74"/>
  <c r="P27" i="74"/>
  <c r="P31" i="74"/>
  <c r="P20" i="74"/>
  <c r="P24" i="74"/>
  <c r="P28" i="74"/>
  <c r="P32" i="74"/>
  <c r="P21" i="74"/>
  <c r="P25" i="74"/>
  <c r="P29" i="74"/>
  <c r="U21" i="74"/>
  <c r="U25" i="74"/>
  <c r="U29" i="74"/>
  <c r="U22" i="74"/>
  <c r="U26" i="74"/>
  <c r="U30" i="74"/>
  <c r="U23" i="74"/>
  <c r="U27" i="74"/>
  <c r="U31" i="74"/>
  <c r="U20" i="74"/>
  <c r="U24" i="74"/>
  <c r="U28" i="74"/>
  <c r="U32" i="74"/>
  <c r="S13" i="74"/>
  <c r="S14" i="74"/>
  <c r="S15" i="74"/>
  <c r="S16" i="74"/>
  <c r="T16" i="74"/>
  <c r="T13" i="74"/>
  <c r="T14" i="74"/>
  <c r="T15" i="74"/>
  <c r="AC15" i="74"/>
  <c r="AC16" i="74"/>
  <c r="AC13" i="74"/>
  <c r="AC14" i="74"/>
  <c r="T22" i="74"/>
  <c r="T26" i="74"/>
  <c r="T30" i="74"/>
  <c r="T23" i="74"/>
  <c r="T27" i="74"/>
  <c r="T31" i="74"/>
  <c r="T20" i="74"/>
  <c r="T24" i="74"/>
  <c r="T28" i="74"/>
  <c r="T32" i="74"/>
  <c r="T21" i="74"/>
  <c r="T25" i="74"/>
  <c r="T29" i="74"/>
  <c r="W13" i="74"/>
  <c r="W14" i="74"/>
  <c r="W15" i="74"/>
  <c r="W16" i="74"/>
  <c r="X16" i="74"/>
  <c r="X13" i="74"/>
  <c r="X14" i="74"/>
  <c r="X15" i="74"/>
  <c r="O23" i="74"/>
  <c r="O27" i="74"/>
  <c r="O31" i="74"/>
  <c r="O20" i="74"/>
  <c r="O24" i="74"/>
  <c r="O28" i="74"/>
  <c r="O32" i="74"/>
  <c r="O21" i="74"/>
  <c r="O25" i="74"/>
  <c r="O29" i="74"/>
  <c r="O22" i="74"/>
  <c r="O26" i="74"/>
  <c r="O30" i="74"/>
  <c r="Q15" i="74"/>
  <c r="Q16" i="74"/>
  <c r="Q13" i="74"/>
  <c r="Q14" i="74"/>
  <c r="AG15" i="74"/>
  <c r="AG16" i="74"/>
  <c r="AG13" i="74"/>
  <c r="AG14" i="74"/>
  <c r="M21" i="74"/>
  <c r="M25" i="74"/>
  <c r="M29" i="74"/>
  <c r="M22" i="74"/>
  <c r="M26" i="74"/>
  <c r="M30" i="74"/>
  <c r="M23" i="74"/>
  <c r="M27" i="74"/>
  <c r="M31" i="74"/>
  <c r="M20" i="74"/>
  <c r="M24" i="74"/>
  <c r="M28" i="74"/>
  <c r="M32" i="74"/>
  <c r="K13" i="74"/>
  <c r="K14" i="74"/>
  <c r="K15" i="74"/>
  <c r="K16" i="74"/>
  <c r="AA13" i="74"/>
  <c r="AA14" i="74"/>
  <c r="AA15" i="74"/>
  <c r="AA16" i="74"/>
  <c r="L16" i="74"/>
  <c r="L13" i="74"/>
  <c r="L14" i="74"/>
  <c r="L15" i="74"/>
  <c r="AB16" i="74"/>
  <c r="AB13" i="74"/>
  <c r="AB14" i="74"/>
  <c r="AB15" i="74"/>
  <c r="S23" i="74"/>
  <c r="S27" i="74"/>
  <c r="S31" i="74"/>
  <c r="S20" i="74"/>
  <c r="S24" i="74"/>
  <c r="S28" i="74"/>
  <c r="S32" i="74"/>
  <c r="S21" i="74"/>
  <c r="S25" i="74"/>
  <c r="S29" i="74"/>
  <c r="S22" i="74"/>
  <c r="S26" i="74"/>
  <c r="S30" i="74"/>
  <c r="U15" i="74"/>
  <c r="U16" i="74"/>
  <c r="U13" i="74"/>
  <c r="U14" i="74"/>
  <c r="L22" i="74"/>
  <c r="L26" i="74"/>
  <c r="L30" i="74"/>
  <c r="L23" i="74"/>
  <c r="L27" i="74"/>
  <c r="L31" i="74"/>
  <c r="L20" i="74"/>
  <c r="L24" i="74"/>
  <c r="L28" i="74"/>
  <c r="L32" i="74"/>
  <c r="L21" i="74"/>
  <c r="L25" i="74"/>
  <c r="L29" i="74"/>
  <c r="Q21" i="74"/>
  <c r="Q25" i="74"/>
  <c r="Q29" i="74"/>
  <c r="Q22" i="74"/>
  <c r="Q26" i="74"/>
  <c r="Q30" i="74"/>
  <c r="Q23" i="74"/>
  <c r="Q27" i="74"/>
  <c r="Q31" i="74"/>
  <c r="Q20" i="74"/>
  <c r="Q24" i="74"/>
  <c r="Q28" i="74"/>
  <c r="Q32" i="74"/>
  <c r="O13" i="74"/>
  <c r="O14" i="74"/>
  <c r="O15" i="74"/>
  <c r="O16" i="74"/>
  <c r="AE13" i="74"/>
  <c r="AE14" i="74"/>
  <c r="AE15" i="74"/>
  <c r="AE16" i="74"/>
  <c r="P16" i="74"/>
  <c r="P13" i="74"/>
  <c r="P14" i="74"/>
  <c r="P15" i="74"/>
  <c r="AF16" i="74"/>
  <c r="AF13" i="74"/>
  <c r="AF14" i="74"/>
  <c r="AF15" i="74"/>
  <c r="I8" i="36" l="1"/>
  <c r="DX10" i="1"/>
  <c r="DX9" i="1" s="1"/>
  <c r="AH17" i="74"/>
  <c r="F10" i="1"/>
  <c r="F14" i="1" s="1"/>
  <c r="R17" i="74"/>
  <c r="V17" i="74"/>
  <c r="Z17" i="74"/>
  <c r="J4" i="77"/>
  <c r="K33" i="74"/>
  <c r="W17" i="74"/>
  <c r="N33" i="74"/>
  <c r="AB17" i="74"/>
  <c r="L17" i="74"/>
  <c r="AG17" i="74"/>
  <c r="Q17" i="74"/>
  <c r="D29" i="1"/>
  <c r="DV29" i="1" s="1"/>
  <c r="D31" i="1"/>
  <c r="DV31" i="1" s="1"/>
  <c r="D28" i="1"/>
  <c r="D61" i="1" s="1"/>
  <c r="D63" i="1"/>
  <c r="DV63" i="1" s="1"/>
  <c r="D64" i="1"/>
  <c r="DV64" i="1" s="1"/>
  <c r="D30" i="1"/>
  <c r="DV30" i="1" s="1"/>
  <c r="AD17" i="74"/>
  <c r="N17" i="74"/>
  <c r="T17" i="74"/>
  <c r="D78" i="1"/>
  <c r="D81" i="1"/>
  <c r="DV81" i="1" s="1"/>
  <c r="D79" i="1"/>
  <c r="DV79" i="1" s="1"/>
  <c r="D97" i="1"/>
  <c r="DV97" i="1" s="1"/>
  <c r="DV70" i="1"/>
  <c r="D84" i="1"/>
  <c r="DV84" i="1" s="1"/>
  <c r="C19" i="37"/>
  <c r="R33" i="74"/>
  <c r="V33" i="74"/>
  <c r="DV59" i="1"/>
  <c r="AE17" i="74"/>
  <c r="O17" i="74"/>
  <c r="Q33" i="74"/>
  <c r="F21" i="74"/>
  <c r="F20" i="74"/>
  <c r="L33" i="74"/>
  <c r="F30" i="74"/>
  <c r="U17" i="74"/>
  <c r="S33" i="74"/>
  <c r="N9" i="64"/>
  <c r="P9" i="58"/>
  <c r="C10" i="67"/>
  <c r="J14" i="69"/>
  <c r="N9" i="66"/>
  <c r="F15" i="74"/>
  <c r="X17" i="74"/>
  <c r="T33" i="74"/>
  <c r="AC17" i="74"/>
  <c r="F32" i="74"/>
  <c r="F31" i="74"/>
  <c r="F26" i="74"/>
  <c r="F14" i="74"/>
  <c r="O33" i="74"/>
  <c r="E18" i="1"/>
  <c r="E70" i="1"/>
  <c r="E59" i="1"/>
  <c r="F29" i="74"/>
  <c r="F28" i="74"/>
  <c r="F27" i="74"/>
  <c r="F22" i="74"/>
  <c r="AA17" i="74"/>
  <c r="K17" i="74"/>
  <c r="F13" i="74"/>
  <c r="M33" i="74"/>
  <c r="S17" i="74"/>
  <c r="U33" i="74"/>
  <c r="P33" i="74"/>
  <c r="Y17" i="74"/>
  <c r="AF17" i="74"/>
  <c r="P17" i="74"/>
  <c r="F25" i="74"/>
  <c r="F24" i="74"/>
  <c r="F23" i="74"/>
  <c r="F16" i="74"/>
  <c r="L9" i="36" l="1"/>
  <c r="O9" i="36"/>
  <c r="AA8" i="36"/>
  <c r="AA11" i="36" s="1"/>
  <c r="J9" i="36"/>
  <c r="Q9" i="36"/>
  <c r="G8" i="36"/>
  <c r="T8" i="36"/>
  <c r="T11" i="36" s="1"/>
  <c r="Q8" i="36"/>
  <c r="Z8" i="36"/>
  <c r="Z11" i="36" s="1"/>
  <c r="AC8" i="36"/>
  <c r="AC11" i="36" s="1"/>
  <c r="S8" i="36"/>
  <c r="S11" i="36" s="1"/>
  <c r="R8" i="36"/>
  <c r="P9" i="36"/>
  <c r="AD8" i="36"/>
  <c r="AD11" i="36" s="1"/>
  <c r="L8" i="36"/>
  <c r="AB8" i="36"/>
  <c r="AB11" i="36" s="1"/>
  <c r="O8" i="36"/>
  <c r="W8" i="36"/>
  <c r="W11" i="36" s="1"/>
  <c r="K9" i="36"/>
  <c r="M9" i="36"/>
  <c r="R9" i="36"/>
  <c r="H8" i="36"/>
  <c r="G9" i="36"/>
  <c r="N8" i="36"/>
  <c r="J8" i="36"/>
  <c r="M8" i="36"/>
  <c r="V8" i="36"/>
  <c r="V11" i="36" s="1"/>
  <c r="U8" i="36"/>
  <c r="U11" i="36" s="1"/>
  <c r="I9" i="36"/>
  <c r="I11" i="36" s="1"/>
  <c r="Y8" i="36"/>
  <c r="Y11" i="36" s="1"/>
  <c r="H9" i="36"/>
  <c r="K8" i="36"/>
  <c r="N9" i="36"/>
  <c r="P8" i="36"/>
  <c r="X8" i="36"/>
  <c r="X11" i="36" s="1"/>
  <c r="F9" i="1"/>
  <c r="DV61" i="1"/>
  <c r="D85" i="1"/>
  <c r="DV78" i="1"/>
  <c r="O40" i="58" s="1"/>
  <c r="D62" i="1"/>
  <c r="DV62" i="1" s="1"/>
  <c r="D32" i="1"/>
  <c r="DV32" i="1" s="1"/>
  <c r="DV28" i="1"/>
  <c r="F17" i="74"/>
  <c r="E78" i="1"/>
  <c r="E79" i="1"/>
  <c r="E81" i="1"/>
  <c r="E84" i="1"/>
  <c r="E97" i="1"/>
  <c r="G10" i="1"/>
  <c r="F15" i="1"/>
  <c r="E28" i="1"/>
  <c r="E61" i="1" s="1"/>
  <c r="E29" i="1"/>
  <c r="E62" i="1" s="1"/>
  <c r="E30" i="1"/>
  <c r="E31" i="1"/>
  <c r="E63" i="1"/>
  <c r="E64" i="1"/>
  <c r="F33" i="74"/>
  <c r="P11" i="36" l="1"/>
  <c r="O11" i="36"/>
  <c r="M11" i="36"/>
  <c r="L11" i="36"/>
  <c r="N11" i="36"/>
  <c r="Q11" i="36"/>
  <c r="H11" i="36"/>
  <c r="R11" i="36"/>
  <c r="J11" i="36"/>
  <c r="G11" i="36"/>
  <c r="D9" i="36"/>
  <c r="D8" i="36"/>
  <c r="K11" i="36"/>
  <c r="E65" i="1"/>
  <c r="E66" i="1" s="1"/>
  <c r="E68" i="1" s="1"/>
  <c r="DV85" i="1"/>
  <c r="D65" i="1"/>
  <c r="DV65" i="1" s="1"/>
  <c r="O27" i="58" s="1"/>
  <c r="O29" i="58" s="1"/>
  <c r="F18" i="1"/>
  <c r="F59" i="1"/>
  <c r="F70" i="1"/>
  <c r="E32" i="1"/>
  <c r="G14" i="1"/>
  <c r="G9" i="1"/>
  <c r="E85" i="1"/>
  <c r="D11" i="36" l="1"/>
  <c r="E87" i="1"/>
  <c r="E91" i="1" s="1"/>
  <c r="E93" i="1" s="1"/>
  <c r="D66" i="1"/>
  <c r="F78" i="1"/>
  <c r="F79" i="1"/>
  <c r="F81" i="1"/>
  <c r="F84" i="1"/>
  <c r="F97" i="1"/>
  <c r="F28" i="1"/>
  <c r="F61" i="1" s="1"/>
  <c r="F29" i="1"/>
  <c r="F62" i="1" s="1"/>
  <c r="F30" i="1"/>
  <c r="F31" i="1"/>
  <c r="F63" i="1"/>
  <c r="F64" i="1"/>
  <c r="H10" i="1"/>
  <c r="G15" i="1"/>
  <c r="F65" i="1" l="1"/>
  <c r="F66" i="1" s="1"/>
  <c r="D68" i="1"/>
  <c r="D87" i="1"/>
  <c r="DV66" i="1"/>
  <c r="E95" i="1"/>
  <c r="G18" i="1"/>
  <c r="G59" i="1"/>
  <c r="G70" i="1"/>
  <c r="F85" i="1"/>
  <c r="H14" i="1"/>
  <c r="H9" i="1"/>
  <c r="F32" i="1"/>
  <c r="D91" i="1" l="1"/>
  <c r="DV87" i="1"/>
  <c r="O46" i="58" s="1"/>
  <c r="O49" i="58" s="1"/>
  <c r="O51" i="58" s="1"/>
  <c r="B5" i="90" s="1"/>
  <c r="DV68" i="1"/>
  <c r="F68" i="1"/>
  <c r="F87" i="1"/>
  <c r="I10" i="1"/>
  <c r="H15" i="1"/>
  <c r="G28" i="1"/>
  <c r="G61" i="1" s="1"/>
  <c r="G29" i="1"/>
  <c r="G62" i="1" s="1"/>
  <c r="G30" i="1"/>
  <c r="G31" i="1"/>
  <c r="G63" i="1"/>
  <c r="G64" i="1"/>
  <c r="E98" i="1"/>
  <c r="G78" i="1"/>
  <c r="G79" i="1"/>
  <c r="G81" i="1"/>
  <c r="G84" i="1"/>
  <c r="G97" i="1"/>
  <c r="DV91" i="1" l="1"/>
  <c r="D93" i="1"/>
  <c r="G85" i="1"/>
  <c r="G32" i="1"/>
  <c r="F91" i="1"/>
  <c r="H18" i="1"/>
  <c r="H59" i="1"/>
  <c r="H70" i="1"/>
  <c r="G32" i="36"/>
  <c r="G121" i="36"/>
  <c r="I14" i="1"/>
  <c r="I9" i="1"/>
  <c r="G65" i="1"/>
  <c r="DV93" i="1" l="1"/>
  <c r="D95" i="1"/>
  <c r="G33" i="36"/>
  <c r="G12" i="36" s="1"/>
  <c r="G157" i="36"/>
  <c r="G66" i="1"/>
  <c r="H28" i="1"/>
  <c r="H61" i="1" s="1"/>
  <c r="H29" i="1"/>
  <c r="H62" i="1" s="1"/>
  <c r="H30" i="1"/>
  <c r="H31" i="1"/>
  <c r="H63" i="1"/>
  <c r="H64" i="1"/>
  <c r="H78" i="1"/>
  <c r="H79" i="1"/>
  <c r="H81" i="1"/>
  <c r="H84" i="1"/>
  <c r="H97" i="1"/>
  <c r="F93" i="1"/>
  <c r="J10" i="1"/>
  <c r="I15" i="1"/>
  <c r="G126" i="36"/>
  <c r="G123" i="36"/>
  <c r="G34" i="36" l="1"/>
  <c r="D98" i="1"/>
  <c r="DV95" i="1"/>
  <c r="H65" i="1"/>
  <c r="H66" i="1" s="1"/>
  <c r="F95" i="1"/>
  <c r="G131" i="36"/>
  <c r="I18" i="1"/>
  <c r="I59" i="1"/>
  <c r="I70" i="1"/>
  <c r="G68" i="1"/>
  <c r="G87" i="1"/>
  <c r="J9" i="1"/>
  <c r="J14" i="1"/>
  <c r="H85" i="1"/>
  <c r="H32" i="1"/>
  <c r="G51" i="36"/>
  <c r="DV98" i="1" l="1"/>
  <c r="F32" i="36"/>
  <c r="F121" i="36"/>
  <c r="H68" i="1"/>
  <c r="H87" i="1"/>
  <c r="H91" i="1" s="1"/>
  <c r="H93" i="1" s="1"/>
  <c r="F98" i="1"/>
  <c r="I78" i="1"/>
  <c r="I79" i="1"/>
  <c r="I81" i="1"/>
  <c r="I84" i="1"/>
  <c r="I97" i="1"/>
  <c r="K10" i="1"/>
  <c r="J15" i="1"/>
  <c r="G91" i="1"/>
  <c r="I28" i="1"/>
  <c r="I61" i="1" s="1"/>
  <c r="I29" i="1"/>
  <c r="I62" i="1" s="1"/>
  <c r="I30" i="1"/>
  <c r="I31" i="1"/>
  <c r="I63" i="1"/>
  <c r="I64" i="1"/>
  <c r="F126" i="36" l="1"/>
  <c r="F123" i="36"/>
  <c r="F131" i="36" s="1"/>
  <c r="F33" i="36"/>
  <c r="F12" i="36" s="1"/>
  <c r="F157" i="36"/>
  <c r="I65" i="1"/>
  <c r="I66" i="1" s="1"/>
  <c r="J18" i="1"/>
  <c r="J59" i="1"/>
  <c r="J70" i="1"/>
  <c r="I85" i="1"/>
  <c r="H32" i="36"/>
  <c r="H121" i="36"/>
  <c r="I32" i="1"/>
  <c r="K14" i="1"/>
  <c r="K9" i="1"/>
  <c r="G93" i="1"/>
  <c r="H95" i="1"/>
  <c r="H98" i="1" s="1"/>
  <c r="F51" i="36" l="1"/>
  <c r="F34" i="36"/>
  <c r="F36" i="36" s="1"/>
  <c r="I68" i="1"/>
  <c r="I87" i="1"/>
  <c r="H33" i="36"/>
  <c r="H12" i="36" s="1"/>
  <c r="H157" i="36"/>
  <c r="J28" i="1"/>
  <c r="J29" i="1"/>
  <c r="J62" i="1" s="1"/>
  <c r="J30" i="1"/>
  <c r="J31" i="1"/>
  <c r="J63" i="1"/>
  <c r="J64" i="1"/>
  <c r="G95" i="1"/>
  <c r="J32" i="36"/>
  <c r="J121" i="36"/>
  <c r="L10" i="1"/>
  <c r="K15" i="1"/>
  <c r="H123" i="36"/>
  <c r="H126" i="36"/>
  <c r="J78" i="1"/>
  <c r="J79" i="1"/>
  <c r="J81" i="1"/>
  <c r="J84" i="1"/>
  <c r="J97" i="1"/>
  <c r="J32" i="1" l="1"/>
  <c r="J61" i="1"/>
  <c r="J65" i="1" s="1"/>
  <c r="J66" i="1" s="1"/>
  <c r="F37" i="36"/>
  <c r="F13" i="36" s="1"/>
  <c r="K18" i="1"/>
  <c r="K59" i="1"/>
  <c r="K70" i="1"/>
  <c r="H51" i="36"/>
  <c r="L14" i="1"/>
  <c r="L9" i="1"/>
  <c r="J85" i="1"/>
  <c r="J123" i="36"/>
  <c r="J126" i="36"/>
  <c r="G98" i="1"/>
  <c r="I91" i="1"/>
  <c r="H131" i="36"/>
  <c r="J33" i="36"/>
  <c r="J12" i="36" s="1"/>
  <c r="J157" i="36"/>
  <c r="H34" i="36"/>
  <c r="F38" i="36" l="1"/>
  <c r="F40" i="36" s="1"/>
  <c r="F41" i="36" s="1"/>
  <c r="F14" i="36" s="1"/>
  <c r="F15" i="36" s="1"/>
  <c r="F156" i="36" s="1"/>
  <c r="F159" i="36" s="1"/>
  <c r="J34" i="36"/>
  <c r="F52" i="36"/>
  <c r="M10" i="1"/>
  <c r="L15" i="1"/>
  <c r="J68" i="1"/>
  <c r="J87" i="1"/>
  <c r="I32" i="36"/>
  <c r="I121" i="36"/>
  <c r="K78" i="1"/>
  <c r="K79" i="1"/>
  <c r="K81" i="1"/>
  <c r="K84" i="1"/>
  <c r="K97" i="1"/>
  <c r="J51" i="36"/>
  <c r="I93" i="1"/>
  <c r="J131" i="36"/>
  <c r="K28" i="1"/>
  <c r="K61" i="1" s="1"/>
  <c r="K29" i="1"/>
  <c r="K62" i="1" s="1"/>
  <c r="K30" i="1"/>
  <c r="K31" i="1"/>
  <c r="K64" i="1"/>
  <c r="K63" i="1"/>
  <c r="K32" i="1" l="1"/>
  <c r="F42" i="36"/>
  <c r="F168" i="36" s="1"/>
  <c r="K65" i="1"/>
  <c r="K66" i="1" s="1"/>
  <c r="I123" i="36"/>
  <c r="I126" i="36"/>
  <c r="L18" i="1"/>
  <c r="L59" i="1"/>
  <c r="L70" i="1"/>
  <c r="I33" i="36"/>
  <c r="I12" i="36" s="1"/>
  <c r="I157" i="36"/>
  <c r="M14" i="1"/>
  <c r="M9" i="1"/>
  <c r="I95" i="1"/>
  <c r="K85" i="1"/>
  <c r="J91" i="1"/>
  <c r="J93" i="1" s="1"/>
  <c r="J95" i="1" s="1"/>
  <c r="J98" i="1" s="1"/>
  <c r="E35" i="31" l="1"/>
  <c r="E194" i="31" s="1"/>
  <c r="L32" i="36"/>
  <c r="L121" i="36"/>
  <c r="K68" i="1"/>
  <c r="K87" i="1"/>
  <c r="K91" i="1" s="1"/>
  <c r="K93" i="1" s="1"/>
  <c r="N10" i="1"/>
  <c r="M15" i="1"/>
  <c r="L78" i="1"/>
  <c r="L79" i="1"/>
  <c r="L81" i="1"/>
  <c r="L84" i="1"/>
  <c r="L97" i="1"/>
  <c r="I98" i="1"/>
  <c r="L28" i="1"/>
  <c r="L61" i="1" s="1"/>
  <c r="L29" i="1"/>
  <c r="L62" i="1" s="1"/>
  <c r="L30" i="1"/>
  <c r="L31" i="1"/>
  <c r="L63" i="1"/>
  <c r="L64" i="1"/>
  <c r="I51" i="36"/>
  <c r="I34" i="36"/>
  <c r="I131" i="36"/>
  <c r="L85" i="1" l="1"/>
  <c r="L65" i="1"/>
  <c r="L66" i="1" s="1"/>
  <c r="L32" i="1"/>
  <c r="K32" i="36"/>
  <c r="K121" i="36"/>
  <c r="M18" i="1"/>
  <c r="M70" i="1"/>
  <c r="M59" i="1"/>
  <c r="K95" i="1"/>
  <c r="N9" i="1"/>
  <c r="N14" i="1"/>
  <c r="L123" i="36"/>
  <c r="L126" i="36"/>
  <c r="L33" i="36"/>
  <c r="L12" i="36" s="1"/>
  <c r="L157" i="36"/>
  <c r="L34" i="36" l="1"/>
  <c r="M78" i="1"/>
  <c r="M79" i="1"/>
  <c r="M81" i="1"/>
  <c r="M84" i="1"/>
  <c r="M97" i="1"/>
  <c r="K33" i="36"/>
  <c r="K12" i="36" s="1"/>
  <c r="K157" i="36"/>
  <c r="L68" i="1"/>
  <c r="L87" i="1"/>
  <c r="L91" i="1" s="1"/>
  <c r="L93" i="1" s="1"/>
  <c r="M28" i="1"/>
  <c r="M29" i="1"/>
  <c r="M62" i="1" s="1"/>
  <c r="M30" i="1"/>
  <c r="M31" i="1"/>
  <c r="M63" i="1"/>
  <c r="M64" i="1"/>
  <c r="L131" i="36"/>
  <c r="K98" i="1"/>
  <c r="L51" i="36"/>
  <c r="O10" i="1"/>
  <c r="N15" i="1"/>
  <c r="K126" i="36"/>
  <c r="K123" i="36"/>
  <c r="K34" i="36" l="1"/>
  <c r="M32" i="36"/>
  <c r="M121" i="36"/>
  <c r="M32" i="1"/>
  <c r="O14" i="1"/>
  <c r="O9" i="1"/>
  <c r="K131" i="36"/>
  <c r="K51" i="36"/>
  <c r="N18" i="1"/>
  <c r="N59" i="1"/>
  <c r="N70" i="1"/>
  <c r="M61" i="1"/>
  <c r="L95" i="1"/>
  <c r="L98" i="1" s="1"/>
  <c r="M85" i="1"/>
  <c r="N32" i="36" l="1"/>
  <c r="N121" i="36"/>
  <c r="N28" i="1"/>
  <c r="N61" i="1" s="1"/>
  <c r="N29" i="1"/>
  <c r="N62" i="1" s="1"/>
  <c r="N30" i="1"/>
  <c r="N31" i="1"/>
  <c r="N63" i="1"/>
  <c r="N64" i="1"/>
  <c r="M65" i="1"/>
  <c r="M66" i="1" s="1"/>
  <c r="P10" i="1"/>
  <c r="O15" i="1"/>
  <c r="M123" i="36"/>
  <c r="M126" i="36"/>
  <c r="N78" i="1"/>
  <c r="N79" i="1"/>
  <c r="N81" i="1"/>
  <c r="N84" i="1"/>
  <c r="N97" i="1"/>
  <c r="M33" i="36"/>
  <c r="M12" i="36" s="1"/>
  <c r="M157" i="36"/>
  <c r="N65" i="1" l="1"/>
  <c r="N66" i="1" s="1"/>
  <c r="P14" i="1"/>
  <c r="P9" i="1"/>
  <c r="N33" i="36"/>
  <c r="N12" i="36" s="1"/>
  <c r="N157" i="36"/>
  <c r="M51" i="36"/>
  <c r="M34" i="36"/>
  <c r="M68" i="1"/>
  <c r="M87" i="1"/>
  <c r="M91" i="1" s="1"/>
  <c r="M93" i="1" s="1"/>
  <c r="N85" i="1"/>
  <c r="M131" i="36"/>
  <c r="N32" i="1"/>
  <c r="O18" i="1"/>
  <c r="O59" i="1"/>
  <c r="O70" i="1"/>
  <c r="N123" i="36"/>
  <c r="N126" i="36"/>
  <c r="N34" i="36" l="1"/>
  <c r="N131" i="36"/>
  <c r="N68" i="1"/>
  <c r="N87" i="1"/>
  <c r="N91" i="1" s="1"/>
  <c r="N93" i="1" s="1"/>
  <c r="O78" i="1"/>
  <c r="O79" i="1"/>
  <c r="O81" i="1"/>
  <c r="O84" i="1"/>
  <c r="O97" i="1"/>
  <c r="N51" i="36"/>
  <c r="O28" i="1"/>
  <c r="O61" i="1" s="1"/>
  <c r="O29" i="1"/>
  <c r="O62" i="1" s="1"/>
  <c r="O30" i="1"/>
  <c r="O31" i="1"/>
  <c r="O64" i="1"/>
  <c r="O63" i="1"/>
  <c r="M95" i="1"/>
  <c r="M98" i="1" s="1"/>
  <c r="Q10" i="1"/>
  <c r="P15" i="1"/>
  <c r="O65" i="1" l="1"/>
  <c r="O66" i="1" s="1"/>
  <c r="P18" i="1"/>
  <c r="P59" i="1"/>
  <c r="P70" i="1"/>
  <c r="N95" i="1"/>
  <c r="N98" i="1" s="1"/>
  <c r="O32" i="1"/>
  <c r="O85" i="1"/>
  <c r="Q14" i="1"/>
  <c r="Q9" i="1"/>
  <c r="O32" i="36"/>
  <c r="O121" i="36"/>
  <c r="O126" i="36" l="1"/>
  <c r="O123" i="36"/>
  <c r="P78" i="1"/>
  <c r="P79" i="1"/>
  <c r="P81" i="1"/>
  <c r="P84" i="1"/>
  <c r="P97" i="1"/>
  <c r="O33" i="36"/>
  <c r="O12" i="36" s="1"/>
  <c r="O157" i="36"/>
  <c r="O68" i="1"/>
  <c r="O87" i="1"/>
  <c r="O91" i="1" s="1"/>
  <c r="O93" i="1" s="1"/>
  <c r="P28" i="1"/>
  <c r="P29" i="1"/>
  <c r="P62" i="1" s="1"/>
  <c r="P30" i="1"/>
  <c r="P31" i="1"/>
  <c r="P63" i="1"/>
  <c r="P64" i="1"/>
  <c r="R10" i="1"/>
  <c r="R11" i="1" s="1"/>
  <c r="Q15" i="1"/>
  <c r="P32" i="36"/>
  <c r="P121" i="36"/>
  <c r="AD12" i="1" l="1"/>
  <c r="AD13" i="1"/>
  <c r="P32" i="1"/>
  <c r="O51" i="36"/>
  <c r="O131" i="36"/>
  <c r="P123" i="36"/>
  <c r="P126" i="36"/>
  <c r="P85" i="1"/>
  <c r="P61" i="1"/>
  <c r="P33" i="36"/>
  <c r="P12" i="36" s="1"/>
  <c r="P157" i="36"/>
  <c r="O95" i="1"/>
  <c r="O98" i="1" s="1"/>
  <c r="R9" i="1"/>
  <c r="R14" i="1"/>
  <c r="Q18" i="1"/>
  <c r="Q59" i="1"/>
  <c r="Q70" i="1"/>
  <c r="O34" i="36"/>
  <c r="S10" i="1" l="1"/>
  <c r="S11" i="1" s="1"/>
  <c r="R15" i="1"/>
  <c r="P131" i="36"/>
  <c r="Q78" i="1"/>
  <c r="Q79" i="1"/>
  <c r="Q81" i="1"/>
  <c r="Q84" i="1"/>
  <c r="Q97" i="1"/>
  <c r="P34" i="36"/>
  <c r="P51" i="36"/>
  <c r="Q28" i="1"/>
  <c r="Q61" i="1" s="1"/>
  <c r="Q29" i="1"/>
  <c r="Q62" i="1" s="1"/>
  <c r="Q30" i="1"/>
  <c r="Q31" i="1"/>
  <c r="Q64" i="1"/>
  <c r="Q63" i="1"/>
  <c r="Q32" i="36"/>
  <c r="Q121" i="36"/>
  <c r="P65" i="1"/>
  <c r="P66" i="1" s="1"/>
  <c r="AE12" i="1" l="1"/>
  <c r="AE13" i="1"/>
  <c r="Q32" i="1"/>
  <c r="P68" i="1"/>
  <c r="P87" i="1"/>
  <c r="P91" i="1" s="1"/>
  <c r="P93" i="1" s="1"/>
  <c r="Q33" i="36"/>
  <c r="Q12" i="36" s="1"/>
  <c r="Q157" i="36"/>
  <c r="Q85" i="1"/>
  <c r="R18" i="1"/>
  <c r="R59" i="1"/>
  <c r="R70" i="1"/>
  <c r="Q123" i="36"/>
  <c r="Q126" i="36"/>
  <c r="Q65" i="1"/>
  <c r="S14" i="1"/>
  <c r="S9" i="1"/>
  <c r="Q34" i="36" l="1"/>
  <c r="R28" i="1"/>
  <c r="R61" i="1" s="1"/>
  <c r="R29" i="1"/>
  <c r="R62" i="1" s="1"/>
  <c r="R30" i="1"/>
  <c r="R31" i="1"/>
  <c r="R63" i="1"/>
  <c r="R64" i="1"/>
  <c r="Q131" i="36"/>
  <c r="T10" i="1"/>
  <c r="T11" i="1" s="1"/>
  <c r="S15" i="1"/>
  <c r="R78" i="1"/>
  <c r="R79" i="1"/>
  <c r="R81" i="1"/>
  <c r="R84" i="1"/>
  <c r="R97" i="1"/>
  <c r="Q66" i="1"/>
  <c r="P95" i="1"/>
  <c r="P98" i="1" s="1"/>
  <c r="Q51" i="36"/>
  <c r="AF12" i="1" l="1"/>
  <c r="AF13" i="1"/>
  <c r="R65" i="1"/>
  <c r="R66" i="1" s="1"/>
  <c r="R85" i="1"/>
  <c r="R32" i="36"/>
  <c r="R121" i="36"/>
  <c r="S18" i="1"/>
  <c r="S59" i="1"/>
  <c r="S70" i="1"/>
  <c r="Q68" i="1"/>
  <c r="Q87" i="1"/>
  <c r="T14" i="1"/>
  <c r="T9" i="1"/>
  <c r="R32" i="1"/>
  <c r="R68" i="1" l="1"/>
  <c r="R87" i="1"/>
  <c r="R91" i="1" s="1"/>
  <c r="R93" i="1" s="1"/>
  <c r="U10" i="1"/>
  <c r="U11" i="1" s="1"/>
  <c r="T15" i="1"/>
  <c r="S78" i="1"/>
  <c r="S79" i="1"/>
  <c r="S81" i="1"/>
  <c r="S84" i="1"/>
  <c r="S97" i="1"/>
  <c r="R123" i="36"/>
  <c r="R126" i="36"/>
  <c r="R127" i="36"/>
  <c r="F128" i="36"/>
  <c r="Q91" i="1"/>
  <c r="R33" i="36"/>
  <c r="R12" i="36" s="1"/>
  <c r="R157" i="36"/>
  <c r="S28" i="1"/>
  <c r="S29" i="1"/>
  <c r="S30" i="1"/>
  <c r="S31" i="1"/>
  <c r="S64" i="1"/>
  <c r="S63" i="1"/>
  <c r="AG12" i="1" l="1"/>
  <c r="AG13" i="1"/>
  <c r="R95" i="1"/>
  <c r="R98" i="1" s="1"/>
  <c r="R51" i="36"/>
  <c r="R131" i="36"/>
  <c r="R132" i="36"/>
  <c r="F133" i="36"/>
  <c r="S85" i="1"/>
  <c r="S32" i="1"/>
  <c r="Q93" i="1"/>
  <c r="T18" i="1"/>
  <c r="T59" i="1"/>
  <c r="T70" i="1"/>
  <c r="S61" i="1"/>
  <c r="S62" i="1"/>
  <c r="R34" i="36"/>
  <c r="U14" i="1"/>
  <c r="U9" i="1"/>
  <c r="T32" i="36" l="1"/>
  <c r="T33" i="36" s="1"/>
  <c r="T12" i="36" s="1"/>
  <c r="T121" i="36"/>
  <c r="T123" i="36" s="1"/>
  <c r="T78" i="1"/>
  <c r="T79" i="1"/>
  <c r="T81" i="1"/>
  <c r="T84" i="1"/>
  <c r="T97" i="1"/>
  <c r="V10" i="1"/>
  <c r="V11" i="1" s="1"/>
  <c r="U15" i="1"/>
  <c r="S65" i="1"/>
  <c r="T28" i="1"/>
  <c r="T61" i="1" s="1"/>
  <c r="T29" i="1"/>
  <c r="T62" i="1" s="1"/>
  <c r="T30" i="1"/>
  <c r="T31" i="1"/>
  <c r="T63" i="1"/>
  <c r="T64" i="1"/>
  <c r="Q95" i="1"/>
  <c r="AH12" i="1" l="1"/>
  <c r="AH13" i="1"/>
  <c r="T157" i="36"/>
  <c r="T126" i="36"/>
  <c r="T51" i="36"/>
  <c r="T65" i="1"/>
  <c r="T66" i="1" s="1"/>
  <c r="U18" i="1"/>
  <c r="U70" i="1"/>
  <c r="U59" i="1"/>
  <c r="Q98" i="1"/>
  <c r="T32" i="1"/>
  <c r="V9" i="1"/>
  <c r="V14" i="1"/>
  <c r="T85" i="1"/>
  <c r="T131" i="36"/>
  <c r="T34" i="36"/>
  <c r="S66" i="1"/>
  <c r="T68" i="1" l="1"/>
  <c r="T87" i="1"/>
  <c r="T91" i="1" s="1"/>
  <c r="T93" i="1" s="1"/>
  <c r="S68" i="1"/>
  <c r="S87" i="1"/>
  <c r="U78" i="1"/>
  <c r="U79" i="1"/>
  <c r="U81" i="1"/>
  <c r="U84" i="1"/>
  <c r="U97" i="1"/>
  <c r="W10" i="1"/>
  <c r="W11" i="1" s="1"/>
  <c r="V15" i="1"/>
  <c r="U28" i="1"/>
  <c r="U29" i="1"/>
  <c r="U62" i="1" s="1"/>
  <c r="U30" i="1"/>
  <c r="U31" i="1"/>
  <c r="U63" i="1"/>
  <c r="U64" i="1"/>
  <c r="S32" i="36"/>
  <c r="S121" i="36"/>
  <c r="AI13" i="1" l="1"/>
  <c r="AI12" i="1"/>
  <c r="U85" i="1"/>
  <c r="S91" i="1"/>
  <c r="S126" i="36"/>
  <c r="S123" i="36"/>
  <c r="S127" i="36"/>
  <c r="G128" i="36"/>
  <c r="H128" i="36"/>
  <c r="T127" i="36"/>
  <c r="U32" i="1"/>
  <c r="V18" i="1"/>
  <c r="V59" i="1"/>
  <c r="V70" i="1"/>
  <c r="S33" i="36"/>
  <c r="S12" i="36" s="1"/>
  <c r="S157" i="36"/>
  <c r="U61" i="1"/>
  <c r="W14" i="1"/>
  <c r="W9" i="1"/>
  <c r="T95" i="1"/>
  <c r="T98" i="1" s="1"/>
  <c r="S131" i="36" l="1"/>
  <c r="S132" i="36"/>
  <c r="G133" i="36"/>
  <c r="H133" i="36"/>
  <c r="T132" i="36"/>
  <c r="S51" i="36"/>
  <c r="V28" i="1"/>
  <c r="V61" i="1" s="1"/>
  <c r="V29" i="1"/>
  <c r="V62" i="1" s="1"/>
  <c r="V30" i="1"/>
  <c r="V31" i="1"/>
  <c r="V63" i="1"/>
  <c r="V64" i="1"/>
  <c r="S93" i="1"/>
  <c r="X10" i="1"/>
  <c r="W15" i="1"/>
  <c r="U65" i="1"/>
  <c r="U66" i="1" s="1"/>
  <c r="V32" i="36"/>
  <c r="V121" i="36"/>
  <c r="S34" i="36"/>
  <c r="V78" i="1"/>
  <c r="V79" i="1"/>
  <c r="V81" i="1"/>
  <c r="V84" i="1"/>
  <c r="V97" i="1"/>
  <c r="V65" i="1" l="1"/>
  <c r="V66" i="1" s="1"/>
  <c r="V32" i="1"/>
  <c r="U68" i="1"/>
  <c r="U87" i="1"/>
  <c r="V123" i="36"/>
  <c r="V126" i="36"/>
  <c r="W18" i="1"/>
  <c r="W59" i="1"/>
  <c r="W70" i="1"/>
  <c r="V33" i="36"/>
  <c r="V12" i="36" s="1"/>
  <c r="V157" i="36"/>
  <c r="X9" i="1"/>
  <c r="X11" i="1"/>
  <c r="V85" i="1"/>
  <c r="S95" i="1"/>
  <c r="V34" i="36" l="1"/>
  <c r="V68" i="1"/>
  <c r="V87" i="1"/>
  <c r="V91" i="1" s="1"/>
  <c r="V93" i="1" s="1"/>
  <c r="S98" i="1"/>
  <c r="W28" i="1"/>
  <c r="W29" i="1"/>
  <c r="W62" i="1" s="1"/>
  <c r="W30" i="1"/>
  <c r="W31" i="1"/>
  <c r="W63" i="1"/>
  <c r="W64" i="1"/>
  <c r="V51" i="36"/>
  <c r="U91" i="1"/>
  <c r="AJ12" i="1"/>
  <c r="AJ13" i="1"/>
  <c r="V131" i="36"/>
  <c r="X14" i="1"/>
  <c r="W78" i="1"/>
  <c r="W79" i="1"/>
  <c r="W81" i="1"/>
  <c r="W84" i="1"/>
  <c r="W97" i="1"/>
  <c r="W32" i="1" l="1"/>
  <c r="W61" i="1"/>
  <c r="W65" i="1" s="1"/>
  <c r="W66" i="1" s="1"/>
  <c r="W85" i="1"/>
  <c r="U93" i="1"/>
  <c r="Y10" i="1"/>
  <c r="X15" i="1"/>
  <c r="U32" i="36"/>
  <c r="U121" i="36"/>
  <c r="V95" i="1"/>
  <c r="V98" i="1" s="1"/>
  <c r="U95" i="1" l="1"/>
  <c r="X18" i="1"/>
  <c r="X59" i="1"/>
  <c r="X70" i="1"/>
  <c r="U123" i="36"/>
  <c r="U126" i="36"/>
  <c r="U127" i="36"/>
  <c r="I128" i="36"/>
  <c r="V127" i="36"/>
  <c r="J128" i="36"/>
  <c r="Y11" i="1"/>
  <c r="Y9" i="1"/>
  <c r="X32" i="36"/>
  <c r="X121" i="36"/>
  <c r="U33" i="36"/>
  <c r="U12" i="36" s="1"/>
  <c r="U157" i="36"/>
  <c r="W68" i="1"/>
  <c r="W87" i="1"/>
  <c r="U34" i="36" l="1"/>
  <c r="AK12" i="1"/>
  <c r="AK13" i="1"/>
  <c r="X123" i="36"/>
  <c r="X126" i="36"/>
  <c r="X33" i="36"/>
  <c r="X12" i="36" s="1"/>
  <c r="X157" i="36"/>
  <c r="X28" i="1"/>
  <c r="X61" i="1" s="1"/>
  <c r="X29" i="1"/>
  <c r="X62" i="1" s="1"/>
  <c r="X30" i="1"/>
  <c r="X31" i="1"/>
  <c r="X63" i="1"/>
  <c r="X64" i="1"/>
  <c r="U51" i="36"/>
  <c r="U131" i="36"/>
  <c r="I133" i="36"/>
  <c r="U132" i="36"/>
  <c r="V132" i="36"/>
  <c r="J133" i="36"/>
  <c r="U98" i="1"/>
  <c r="W91" i="1"/>
  <c r="Y14" i="1"/>
  <c r="X78" i="1"/>
  <c r="X79" i="1"/>
  <c r="X81" i="1"/>
  <c r="X84" i="1"/>
  <c r="X97" i="1"/>
  <c r="W32" i="36" l="1"/>
  <c r="W121" i="36"/>
  <c r="X131" i="36"/>
  <c r="X65" i="1"/>
  <c r="X66" i="1" s="1"/>
  <c r="X34" i="36"/>
  <c r="W93" i="1"/>
  <c r="X51" i="36"/>
  <c r="X85" i="1"/>
  <c r="Z10" i="1"/>
  <c r="Y15" i="1"/>
  <c r="X32" i="1"/>
  <c r="X68" i="1" l="1"/>
  <c r="X87" i="1"/>
  <c r="Y18" i="1"/>
  <c r="Y59" i="1"/>
  <c r="Y70" i="1"/>
  <c r="W126" i="36"/>
  <c r="W123" i="36"/>
  <c r="K128" i="36"/>
  <c r="W127" i="36"/>
  <c r="L128" i="36"/>
  <c r="X127" i="36"/>
  <c r="Z9" i="1"/>
  <c r="Z11" i="1"/>
  <c r="W33" i="36"/>
  <c r="W12" i="36" s="1"/>
  <c r="W157" i="36"/>
  <c r="W95" i="1"/>
  <c r="W34" i="36" l="1"/>
  <c r="AL12" i="1"/>
  <c r="AL13" i="1"/>
  <c r="W98" i="1"/>
  <c r="Y28" i="1"/>
  <c r="Y29" i="1"/>
  <c r="Y62" i="1" s="1"/>
  <c r="Y30" i="1"/>
  <c r="Y31" i="1"/>
  <c r="Y63" i="1"/>
  <c r="Y64" i="1"/>
  <c r="W51" i="36"/>
  <c r="W131" i="36"/>
  <c r="W132" i="36"/>
  <c r="K133" i="36"/>
  <c r="L133" i="36"/>
  <c r="X132" i="36"/>
  <c r="X91" i="1"/>
  <c r="Z14" i="1"/>
  <c r="Y78" i="1"/>
  <c r="Y79" i="1"/>
  <c r="Y81" i="1"/>
  <c r="Y84" i="1"/>
  <c r="Y97" i="1"/>
  <c r="Y32" i="1" l="1"/>
  <c r="Y61" i="1"/>
  <c r="Y65" i="1" s="1"/>
  <c r="Y66" i="1" s="1"/>
  <c r="AA10" i="1"/>
  <c r="Z15" i="1"/>
  <c r="X93" i="1"/>
  <c r="Y32" i="36"/>
  <c r="Y121" i="36"/>
  <c r="Y85" i="1"/>
  <c r="X95" i="1" l="1"/>
  <c r="Y68" i="1"/>
  <c r="Y87" i="1"/>
  <c r="Y91" i="1" s="1"/>
  <c r="Y93" i="1" s="1"/>
  <c r="Y123" i="36"/>
  <c r="Y126" i="36"/>
  <c r="Y127" i="36"/>
  <c r="M128" i="36"/>
  <c r="Z18" i="1"/>
  <c r="Z59" i="1"/>
  <c r="Z70" i="1"/>
  <c r="Y33" i="36"/>
  <c r="Y12" i="36" s="1"/>
  <c r="Y157" i="36"/>
  <c r="AA9" i="1"/>
  <c r="AA11" i="1"/>
  <c r="AA14" i="1" s="1"/>
  <c r="Y34" i="36" l="1"/>
  <c r="AB10" i="1"/>
  <c r="AA15" i="1"/>
  <c r="Z78" i="1"/>
  <c r="Z79" i="1"/>
  <c r="Z81" i="1"/>
  <c r="Z84" i="1"/>
  <c r="Z97" i="1"/>
  <c r="Y95" i="1"/>
  <c r="Y98" i="1" s="1"/>
  <c r="AM12" i="1"/>
  <c r="AM13" i="1"/>
  <c r="Y51" i="36"/>
  <c r="X98" i="1"/>
  <c r="Z28" i="1"/>
  <c r="Z61" i="1" s="1"/>
  <c r="Z29" i="1"/>
  <c r="Z62" i="1" s="1"/>
  <c r="Z30" i="1"/>
  <c r="Z31" i="1"/>
  <c r="Z63" i="1"/>
  <c r="Z64" i="1"/>
  <c r="Y131" i="36"/>
  <c r="Y132" i="36"/>
  <c r="M133" i="36"/>
  <c r="Z85" i="1" l="1"/>
  <c r="Z65" i="1"/>
  <c r="Z66" i="1" s="1"/>
  <c r="Z32" i="1"/>
  <c r="AA18" i="1"/>
  <c r="AA59" i="1"/>
  <c r="AA70" i="1"/>
  <c r="Z32" i="36"/>
  <c r="Z121" i="36"/>
  <c r="AA32" i="36"/>
  <c r="AA121" i="36"/>
  <c r="AB9" i="1"/>
  <c r="AB11" i="1"/>
  <c r="AB14" i="1" s="1"/>
  <c r="AA28" i="1" l="1"/>
  <c r="AA61" i="1" s="1"/>
  <c r="AA29" i="1"/>
  <c r="AA62" i="1" s="1"/>
  <c r="AA30" i="1"/>
  <c r="AA31" i="1"/>
  <c r="AA64" i="1"/>
  <c r="AA63" i="1"/>
  <c r="AC10" i="1"/>
  <c r="AB15" i="1"/>
  <c r="Z123" i="36"/>
  <c r="Z126" i="36"/>
  <c r="Z127" i="36"/>
  <c r="N128" i="36"/>
  <c r="AA126" i="36"/>
  <c r="AA123" i="36"/>
  <c r="AA127" i="36"/>
  <c r="O128" i="36"/>
  <c r="Z33" i="36"/>
  <c r="Z12" i="36" s="1"/>
  <c r="Z157" i="36"/>
  <c r="AN12" i="1"/>
  <c r="AN13" i="1"/>
  <c r="DX11" i="1"/>
  <c r="DX14" i="1" s="1"/>
  <c r="AA33" i="36"/>
  <c r="AA12" i="36" s="1"/>
  <c r="AA157" i="36"/>
  <c r="AA78" i="1"/>
  <c r="AA79" i="1"/>
  <c r="AA81" i="1"/>
  <c r="AA84" i="1"/>
  <c r="AA97" i="1"/>
  <c r="Z68" i="1"/>
  <c r="Z87" i="1"/>
  <c r="Z91" i="1" s="1"/>
  <c r="Z93" i="1" s="1"/>
  <c r="AA65" i="1" l="1"/>
  <c r="AA66" i="1" s="1"/>
  <c r="AA32" i="1"/>
  <c r="AA85" i="1"/>
  <c r="AA34" i="36"/>
  <c r="Z95" i="1"/>
  <c r="Z98" i="1" s="1"/>
  <c r="AA51" i="36"/>
  <c r="DX15" i="1"/>
  <c r="DY10" i="1"/>
  <c r="Z34" i="36"/>
  <c r="AA131" i="36"/>
  <c r="AA132" i="36"/>
  <c r="O133" i="36"/>
  <c r="AB18" i="1"/>
  <c r="AB59" i="1"/>
  <c r="AB70" i="1"/>
  <c r="Z51" i="36"/>
  <c r="Z131" i="36"/>
  <c r="Z132" i="36"/>
  <c r="N133" i="36"/>
  <c r="AC11" i="1"/>
  <c r="AC9" i="1"/>
  <c r="AA68" i="1" l="1"/>
  <c r="AA87" i="1"/>
  <c r="AA91" i="1" s="1"/>
  <c r="AA93" i="1" s="1"/>
  <c r="AO12" i="1"/>
  <c r="AO13" i="1"/>
  <c r="AB28" i="1"/>
  <c r="AB61" i="1" s="1"/>
  <c r="AB29" i="1"/>
  <c r="AB62" i="1" s="1"/>
  <c r="AB30" i="1"/>
  <c r="AB63" i="1" s="1"/>
  <c r="AB31" i="1"/>
  <c r="AB64" i="1" s="1"/>
  <c r="O9" i="64"/>
  <c r="Q9" i="58"/>
  <c r="D10" i="67"/>
  <c r="O9" i="66"/>
  <c r="K14" i="69"/>
  <c r="AB78" i="1"/>
  <c r="AB79" i="1"/>
  <c r="AB81" i="1"/>
  <c r="AB84" i="1"/>
  <c r="AB97" i="1"/>
  <c r="AC14" i="1"/>
  <c r="DY9" i="1"/>
  <c r="AB32" i="36"/>
  <c r="AB121" i="36"/>
  <c r="AA95" i="1" l="1"/>
  <c r="AA98" i="1" s="1"/>
  <c r="AB65" i="1"/>
  <c r="AB66" i="1" s="1"/>
  <c r="AB68" i="1" s="1"/>
  <c r="AB32" i="1"/>
  <c r="AD10" i="1"/>
  <c r="AC15" i="1"/>
  <c r="AB85" i="1"/>
  <c r="AB123" i="36"/>
  <c r="AB126" i="36"/>
  <c r="AB127" i="36"/>
  <c r="P128" i="36"/>
  <c r="AB33" i="36"/>
  <c r="AB12" i="36" s="1"/>
  <c r="AB157" i="36"/>
  <c r="AC121" i="36" l="1"/>
  <c r="AC123" i="36" s="1"/>
  <c r="AC32" i="36"/>
  <c r="AC33" i="36" s="1"/>
  <c r="AC12" i="36" s="1"/>
  <c r="AB87" i="1"/>
  <c r="AB91" i="1" s="1"/>
  <c r="AB93" i="1" s="1"/>
  <c r="AB95" i="1" s="1"/>
  <c r="AB98" i="1" s="1"/>
  <c r="AB131" i="36"/>
  <c r="AB132" i="36"/>
  <c r="P133" i="36"/>
  <c r="AC18" i="1"/>
  <c r="AC70" i="1"/>
  <c r="AC59" i="1"/>
  <c r="AD9" i="1"/>
  <c r="AD11" i="1"/>
  <c r="AB51" i="36"/>
  <c r="AB34" i="36"/>
  <c r="Q128" i="36" l="1"/>
  <c r="AC127" i="36"/>
  <c r="AC126" i="36"/>
  <c r="AC157" i="36"/>
  <c r="AC51" i="36"/>
  <c r="AC34" i="36"/>
  <c r="AC78" i="1"/>
  <c r="AC79" i="1"/>
  <c r="AC81" i="1"/>
  <c r="AC84" i="1"/>
  <c r="AC97" i="1"/>
  <c r="AP12" i="1"/>
  <c r="AP13" i="1"/>
  <c r="AD32" i="36"/>
  <c r="AD121" i="36"/>
  <c r="AC28" i="1"/>
  <c r="AC61" i="1" s="1"/>
  <c r="AC29" i="1"/>
  <c r="AC62" i="1" s="1"/>
  <c r="AC30" i="1"/>
  <c r="AC63" i="1" s="1"/>
  <c r="AC31" i="1"/>
  <c r="AC64" i="1" s="1"/>
  <c r="AD14" i="1"/>
  <c r="AC131" i="36"/>
  <c r="AC132" i="36"/>
  <c r="Q133" i="36"/>
  <c r="AE10" i="1" l="1"/>
  <c r="AD15" i="1"/>
  <c r="AD33" i="36"/>
  <c r="AD12" i="36" s="1"/>
  <c r="AD157" i="36"/>
  <c r="AC85" i="1"/>
  <c r="AC32" i="1"/>
  <c r="AC65" i="1"/>
  <c r="AC66" i="1" s="1"/>
  <c r="AD123" i="36"/>
  <c r="AD126" i="36"/>
  <c r="AD127" i="36"/>
  <c r="R128" i="36"/>
  <c r="AD34" i="36" l="1"/>
  <c r="AC68" i="1"/>
  <c r="AC87" i="1"/>
  <c r="AD131" i="36"/>
  <c r="AD132" i="36"/>
  <c r="R133" i="36"/>
  <c r="AD18" i="1"/>
  <c r="AD59" i="1"/>
  <c r="AD70" i="1"/>
  <c r="AD51" i="36"/>
  <c r="AE9" i="1"/>
  <c r="AE11" i="1"/>
  <c r="AE14" i="1" s="1"/>
  <c r="AF10" i="1" l="1"/>
  <c r="AE15" i="1"/>
  <c r="AD28" i="1"/>
  <c r="AD61" i="1" s="1"/>
  <c r="AD29" i="1"/>
  <c r="AD30" i="1"/>
  <c r="AD31" i="1"/>
  <c r="AD64" i="1" s="1"/>
  <c r="AD63" i="1"/>
  <c r="AC91" i="1"/>
  <c r="AQ12" i="1"/>
  <c r="AQ13" i="1"/>
  <c r="AD78" i="1"/>
  <c r="AD79" i="1"/>
  <c r="AD81" i="1"/>
  <c r="AD84" i="1"/>
  <c r="AD97" i="1"/>
  <c r="AD85" i="1" l="1"/>
  <c r="AC93" i="1"/>
  <c r="AD62" i="1"/>
  <c r="AD32" i="1"/>
  <c r="AE18" i="1"/>
  <c r="AE59" i="1"/>
  <c r="AE70" i="1"/>
  <c r="AF9" i="1"/>
  <c r="AF11" i="1"/>
  <c r="AF14" i="1" s="1"/>
  <c r="AE28" i="1" l="1"/>
  <c r="AE61" i="1" s="1"/>
  <c r="AE29" i="1"/>
  <c r="AE62" i="1" s="1"/>
  <c r="AE30" i="1"/>
  <c r="AE63" i="1" s="1"/>
  <c r="AE31" i="1"/>
  <c r="AE64" i="1" s="1"/>
  <c r="AE78" i="1"/>
  <c r="AE79" i="1"/>
  <c r="AE81" i="1"/>
  <c r="AE84" i="1"/>
  <c r="AE97" i="1"/>
  <c r="AG10" i="1"/>
  <c r="AF15" i="1"/>
  <c r="AR12" i="1"/>
  <c r="AR13" i="1"/>
  <c r="AD65" i="1"/>
  <c r="AC95" i="1"/>
  <c r="AE65" i="1" l="1"/>
  <c r="AE66" i="1" s="1"/>
  <c r="AE87" i="1" s="1"/>
  <c r="AE91" i="1" s="1"/>
  <c r="AC98" i="1"/>
  <c r="AD66" i="1"/>
  <c r="AF18" i="1"/>
  <c r="AF59" i="1"/>
  <c r="AF70" i="1"/>
  <c r="AG11" i="1"/>
  <c r="AG14" i="1" s="1"/>
  <c r="AG9" i="1"/>
  <c r="AE85" i="1"/>
  <c r="AE32" i="1"/>
  <c r="AE68" i="1" l="1"/>
  <c r="AH10" i="1"/>
  <c r="AG15" i="1"/>
  <c r="AF78" i="1"/>
  <c r="AF79" i="1"/>
  <c r="AF81" i="1"/>
  <c r="AF84" i="1"/>
  <c r="AF97" i="1"/>
  <c r="AS12" i="1"/>
  <c r="AS13" i="1"/>
  <c r="AE93" i="1"/>
  <c r="AF28" i="1"/>
  <c r="AF29" i="1"/>
  <c r="AF62" i="1" s="1"/>
  <c r="AF30" i="1"/>
  <c r="AF63" i="1" s="1"/>
  <c r="AF31" i="1"/>
  <c r="AF64" i="1" s="1"/>
  <c r="AE32" i="36"/>
  <c r="AE121" i="36"/>
  <c r="AD68" i="1"/>
  <c r="AD87" i="1"/>
  <c r="AE95" i="1" l="1"/>
  <c r="AE98" i="1" s="1"/>
  <c r="AF85" i="1"/>
  <c r="AE126" i="36"/>
  <c r="AE123" i="36"/>
  <c r="AE127" i="36"/>
  <c r="S128" i="36"/>
  <c r="AD91" i="1"/>
  <c r="AF32" i="1"/>
  <c r="AG18" i="1"/>
  <c r="AG59" i="1"/>
  <c r="AG70" i="1"/>
  <c r="AE33" i="36"/>
  <c r="AE12" i="36" s="1"/>
  <c r="AE157" i="36"/>
  <c r="AF61" i="1"/>
  <c r="AH9" i="1"/>
  <c r="AH11" i="1"/>
  <c r="AG121" i="36" l="1"/>
  <c r="AG123" i="36" s="1"/>
  <c r="AG32" i="36"/>
  <c r="AG33" i="36" s="1"/>
  <c r="AG12" i="36" s="1"/>
  <c r="AE34" i="36"/>
  <c r="AT12" i="1"/>
  <c r="AT13" i="1"/>
  <c r="AG28" i="1"/>
  <c r="AG61" i="1" s="1"/>
  <c r="AG29" i="1"/>
  <c r="AG62" i="1" s="1"/>
  <c r="AG30" i="1"/>
  <c r="AG63" i="1" s="1"/>
  <c r="AG31" i="1"/>
  <c r="AG64" i="1" s="1"/>
  <c r="AE51" i="36"/>
  <c r="AH14" i="1"/>
  <c r="AF65" i="1"/>
  <c r="AF66" i="1" s="1"/>
  <c r="AG78" i="1"/>
  <c r="AG79" i="1"/>
  <c r="AG81" i="1"/>
  <c r="AG84" i="1"/>
  <c r="AG97" i="1"/>
  <c r="AD93" i="1"/>
  <c r="AE131" i="36"/>
  <c r="AE132" i="36"/>
  <c r="S133" i="36"/>
  <c r="AG126" i="36" l="1"/>
  <c r="AG157" i="36"/>
  <c r="AG65" i="1"/>
  <c r="AG66" i="1" s="1"/>
  <c r="AI10" i="1"/>
  <c r="AH15" i="1"/>
  <c r="AG85" i="1"/>
  <c r="AD95" i="1"/>
  <c r="AF68" i="1"/>
  <c r="AF87" i="1"/>
  <c r="AG51" i="36"/>
  <c r="AG34" i="36"/>
  <c r="AG131" i="36"/>
  <c r="AG32" i="1"/>
  <c r="AG68" i="1" l="1"/>
  <c r="AG87" i="1"/>
  <c r="AG91" i="1" s="1"/>
  <c r="AG93" i="1" s="1"/>
  <c r="AF91" i="1"/>
  <c r="AD98" i="1"/>
  <c r="AH18" i="1"/>
  <c r="AH59" i="1"/>
  <c r="AH70" i="1"/>
  <c r="AI9" i="1"/>
  <c r="AI11" i="1"/>
  <c r="AI14" i="1" s="1"/>
  <c r="AH28" i="1" l="1"/>
  <c r="AH61" i="1" s="1"/>
  <c r="AH29" i="1"/>
  <c r="AH62" i="1" s="1"/>
  <c r="AH30" i="1"/>
  <c r="AH63" i="1" s="1"/>
  <c r="AH31" i="1"/>
  <c r="AH64" i="1" s="1"/>
  <c r="AJ10" i="1"/>
  <c r="AI15" i="1"/>
  <c r="AF93" i="1"/>
  <c r="AH78" i="1"/>
  <c r="AH79" i="1"/>
  <c r="AH81" i="1"/>
  <c r="AH84" i="1"/>
  <c r="AH97" i="1"/>
  <c r="AF32" i="36"/>
  <c r="AF121" i="36"/>
  <c r="AU12" i="1"/>
  <c r="AU13" i="1"/>
  <c r="AG95" i="1"/>
  <c r="AG98" i="1" s="1"/>
  <c r="AH32" i="1" l="1"/>
  <c r="AH65" i="1"/>
  <c r="AH66" i="1" s="1"/>
  <c r="AF123" i="36"/>
  <c r="AF126" i="36"/>
  <c r="AF127" i="36"/>
  <c r="T128" i="36"/>
  <c r="U128" i="36"/>
  <c r="AG127" i="36"/>
  <c r="AF33" i="36"/>
  <c r="AF12" i="36" s="1"/>
  <c r="AF157" i="36"/>
  <c r="AI18" i="1"/>
  <c r="AI59" i="1"/>
  <c r="AI70" i="1"/>
  <c r="AI32" i="36"/>
  <c r="AI121" i="36"/>
  <c r="AH85" i="1"/>
  <c r="AJ9" i="1"/>
  <c r="AJ11" i="1"/>
  <c r="AJ14" i="1" s="1"/>
  <c r="AF95" i="1"/>
  <c r="AF34" i="36" l="1"/>
  <c r="AK10" i="1"/>
  <c r="AJ15" i="1"/>
  <c r="AH68" i="1"/>
  <c r="AH87" i="1"/>
  <c r="AF98" i="1"/>
  <c r="AI78" i="1"/>
  <c r="AI79" i="1"/>
  <c r="AI81" i="1"/>
  <c r="AI84" i="1"/>
  <c r="AI97" i="1"/>
  <c r="AF51" i="36"/>
  <c r="AF131" i="36"/>
  <c r="AF132" i="36"/>
  <c r="T133" i="36"/>
  <c r="U133" i="36"/>
  <c r="AG132" i="36"/>
  <c r="AI126" i="36"/>
  <c r="AI123" i="36"/>
  <c r="AI28" i="1"/>
  <c r="AI61" i="1" s="1"/>
  <c r="AI29" i="1"/>
  <c r="AI62" i="1" s="1"/>
  <c r="AI30" i="1"/>
  <c r="AI63" i="1" s="1"/>
  <c r="AI31" i="1"/>
  <c r="AI64" i="1" s="1"/>
  <c r="AV12" i="1"/>
  <c r="AV13" i="1"/>
  <c r="AI33" i="36"/>
  <c r="AI12" i="36" s="1"/>
  <c r="AI157" i="36"/>
  <c r="AI65" i="1" l="1"/>
  <c r="AI66" i="1" s="1"/>
  <c r="AI51" i="36"/>
  <c r="AI85" i="1"/>
  <c r="AH91" i="1"/>
  <c r="AI32" i="1"/>
  <c r="AI131" i="36"/>
  <c r="AH32" i="36"/>
  <c r="AH121" i="36"/>
  <c r="AJ18" i="1"/>
  <c r="AJ59" i="1"/>
  <c r="AJ70" i="1"/>
  <c r="AI34" i="36"/>
  <c r="AK11" i="1"/>
  <c r="AK9" i="1"/>
  <c r="AW12" i="1" l="1"/>
  <c r="AW13" i="1"/>
  <c r="AK14" i="1"/>
  <c r="AH33" i="36"/>
  <c r="AH12" i="36" s="1"/>
  <c r="AH157" i="36"/>
  <c r="AI68" i="1"/>
  <c r="AI87" i="1"/>
  <c r="AJ28" i="1"/>
  <c r="AJ29" i="1"/>
  <c r="AJ62" i="1" s="1"/>
  <c r="AJ30" i="1"/>
  <c r="AJ63" i="1" s="1"/>
  <c r="AJ31" i="1"/>
  <c r="AJ64" i="1" s="1"/>
  <c r="AH93" i="1"/>
  <c r="AJ78" i="1"/>
  <c r="AJ79" i="1"/>
  <c r="AJ81" i="1"/>
  <c r="AJ84" i="1"/>
  <c r="AJ97" i="1"/>
  <c r="AH123" i="36"/>
  <c r="AH126" i="36"/>
  <c r="AH127" i="36"/>
  <c r="V128" i="36"/>
  <c r="W128" i="36"/>
  <c r="AI127" i="36"/>
  <c r="AJ32" i="1" l="1"/>
  <c r="AJ61" i="1"/>
  <c r="AJ65" i="1" s="1"/>
  <c r="AJ66" i="1" s="1"/>
  <c r="AJ85" i="1"/>
  <c r="AH34" i="36"/>
  <c r="AL10" i="1"/>
  <c r="AK15" i="1"/>
  <c r="AH131" i="36"/>
  <c r="AH132" i="36"/>
  <c r="V133" i="36"/>
  <c r="W133" i="36"/>
  <c r="AI132" i="36"/>
  <c r="AI91" i="1"/>
  <c r="AH51" i="36"/>
  <c r="AH95" i="1"/>
  <c r="AJ68" i="1" l="1"/>
  <c r="AJ87" i="1"/>
  <c r="AJ91" i="1" s="1"/>
  <c r="AJ93" i="1" s="1"/>
  <c r="AH98" i="1"/>
  <c r="AK18" i="1"/>
  <c r="AK70" i="1"/>
  <c r="AK59" i="1"/>
  <c r="AI93" i="1"/>
  <c r="AL9" i="1"/>
  <c r="AL11" i="1"/>
  <c r="AK78" i="1" l="1"/>
  <c r="AK79" i="1"/>
  <c r="AK81" i="1"/>
  <c r="AK84" i="1"/>
  <c r="AK97" i="1"/>
  <c r="AJ32" i="36"/>
  <c r="AJ121" i="36"/>
  <c r="AX12" i="1"/>
  <c r="AX13" i="1"/>
  <c r="AK28" i="1"/>
  <c r="AK61" i="1" s="1"/>
  <c r="AK29" i="1"/>
  <c r="AK62" i="1" s="1"/>
  <c r="AK30" i="1"/>
  <c r="AK63" i="1" s="1"/>
  <c r="AK31" i="1"/>
  <c r="AK64" i="1" s="1"/>
  <c r="AL14" i="1"/>
  <c r="AI95" i="1"/>
  <c r="AJ95" i="1"/>
  <c r="AJ98" i="1" s="1"/>
  <c r="AK65" i="1" l="1"/>
  <c r="AK66" i="1" s="1"/>
  <c r="AK32" i="1"/>
  <c r="AJ123" i="36"/>
  <c r="AJ126" i="36"/>
  <c r="AJ127" i="36"/>
  <c r="X128" i="36"/>
  <c r="AL32" i="36"/>
  <c r="AL121" i="36"/>
  <c r="AJ33" i="36"/>
  <c r="AJ12" i="36" s="1"/>
  <c r="AJ157" i="36"/>
  <c r="AM10" i="1"/>
  <c r="AL15" i="1"/>
  <c r="AI98" i="1"/>
  <c r="AK85" i="1"/>
  <c r="AK68" i="1" l="1"/>
  <c r="AK87" i="1"/>
  <c r="AK91" i="1" s="1"/>
  <c r="AK93" i="1" s="1"/>
  <c r="AJ51" i="36"/>
  <c r="AJ131" i="36"/>
  <c r="AJ132" i="36"/>
  <c r="X133" i="36"/>
  <c r="AL18" i="1"/>
  <c r="AL59" i="1"/>
  <c r="AL70" i="1"/>
  <c r="AL123" i="36"/>
  <c r="AL126" i="36"/>
  <c r="AL33" i="36"/>
  <c r="AL12" i="36" s="1"/>
  <c r="AL157" i="36"/>
  <c r="AM9" i="1"/>
  <c r="AM11" i="1"/>
  <c r="AM14" i="1" s="1"/>
  <c r="AK32" i="36"/>
  <c r="AK121" i="36"/>
  <c r="AL127" i="36" s="1"/>
  <c r="AJ34" i="36"/>
  <c r="AL34" i="36" l="1"/>
  <c r="AL78" i="1"/>
  <c r="AL79" i="1"/>
  <c r="AL81" i="1"/>
  <c r="AL84" i="1"/>
  <c r="AL97" i="1"/>
  <c r="AN10" i="1"/>
  <c r="AM15" i="1"/>
  <c r="AL51" i="36"/>
  <c r="AL131" i="36"/>
  <c r="AL28" i="1"/>
  <c r="AL61" i="1" s="1"/>
  <c r="AL29" i="1"/>
  <c r="AL62" i="1" s="1"/>
  <c r="AL30" i="1"/>
  <c r="AL63" i="1" s="1"/>
  <c r="AL31" i="1"/>
  <c r="AL64" i="1" s="1"/>
  <c r="AK123" i="36"/>
  <c r="Z133" i="36" s="1"/>
  <c r="AK126" i="36"/>
  <c r="AK127" i="36"/>
  <c r="Y128" i="36"/>
  <c r="AK33" i="36"/>
  <c r="AK12" i="36" s="1"/>
  <c r="AK157" i="36"/>
  <c r="AY12" i="1"/>
  <c r="AY13" i="1"/>
  <c r="Z128" i="36"/>
  <c r="AK95" i="1"/>
  <c r="AK98" i="1" s="1"/>
  <c r="AK34" i="36" l="1"/>
  <c r="AL65" i="1"/>
  <c r="AL66" i="1" s="1"/>
  <c r="AM18" i="1"/>
  <c r="AM59" i="1"/>
  <c r="AM70" i="1"/>
  <c r="AN9" i="1"/>
  <c r="AN11" i="1"/>
  <c r="AN14" i="1" s="1"/>
  <c r="AM32" i="36"/>
  <c r="AM121" i="36"/>
  <c r="AK131" i="36"/>
  <c r="AK132" i="36"/>
  <c r="Y133" i="36"/>
  <c r="AL32" i="1"/>
  <c r="AL132" i="36"/>
  <c r="AL85" i="1"/>
  <c r="AK51" i="36"/>
  <c r="AO10" i="1" l="1"/>
  <c r="AN15" i="1"/>
  <c r="AL68" i="1"/>
  <c r="AL87" i="1"/>
  <c r="AL91" i="1" s="1"/>
  <c r="AL93" i="1" s="1"/>
  <c r="AM28" i="1"/>
  <c r="AM61" i="1" s="1"/>
  <c r="AM29" i="1"/>
  <c r="AM62" i="1" s="1"/>
  <c r="AM30" i="1"/>
  <c r="AM63" i="1" s="1"/>
  <c r="AM31" i="1"/>
  <c r="AM64" i="1" s="1"/>
  <c r="AM126" i="36"/>
  <c r="AM123" i="36"/>
  <c r="AM127" i="36"/>
  <c r="AA128" i="36"/>
  <c r="AM33" i="36"/>
  <c r="AM12" i="36" s="1"/>
  <c r="AM157" i="36"/>
  <c r="AM78" i="1"/>
  <c r="AM79" i="1"/>
  <c r="AM81" i="1"/>
  <c r="AM84" i="1"/>
  <c r="AM97" i="1"/>
  <c r="AZ12" i="1"/>
  <c r="AZ13" i="1"/>
  <c r="AM65" i="1" l="1"/>
  <c r="AM66" i="1" s="1"/>
  <c r="AM68" i="1" s="1"/>
  <c r="AM131" i="36"/>
  <c r="AM132" i="36"/>
  <c r="AA133" i="36"/>
  <c r="AM34" i="36"/>
  <c r="AL95" i="1"/>
  <c r="AL98" i="1" s="1"/>
  <c r="AM51" i="36"/>
  <c r="AN18" i="1"/>
  <c r="AN59" i="1"/>
  <c r="AN70" i="1"/>
  <c r="AM85" i="1"/>
  <c r="AM32" i="1"/>
  <c r="AO11" i="1"/>
  <c r="AO14" i="1" s="1"/>
  <c r="AO9" i="1"/>
  <c r="AM87" i="1" l="1"/>
  <c r="AM91" i="1" s="1"/>
  <c r="AM93" i="1" s="1"/>
  <c r="AM95" i="1" s="1"/>
  <c r="AM98" i="1" s="1"/>
  <c r="AP10" i="1"/>
  <c r="AO15" i="1"/>
  <c r="AN78" i="1"/>
  <c r="AN79" i="1"/>
  <c r="AN81" i="1"/>
  <c r="AN84" i="1"/>
  <c r="AN97" i="1"/>
  <c r="AN32" i="36"/>
  <c r="AN121" i="36"/>
  <c r="AN28" i="1"/>
  <c r="AN61" i="1" s="1"/>
  <c r="AN29" i="1"/>
  <c r="AN62" i="1" s="1"/>
  <c r="AN30" i="1"/>
  <c r="AN63" i="1" s="1"/>
  <c r="AN31" i="1"/>
  <c r="AN64" i="1" s="1"/>
  <c r="BA12" i="1"/>
  <c r="BA13" i="1"/>
  <c r="AN32" i="1" l="1"/>
  <c r="AN65" i="1"/>
  <c r="AN66" i="1" s="1"/>
  <c r="AN123" i="36"/>
  <c r="AN126" i="36"/>
  <c r="AN127" i="36"/>
  <c r="AB128" i="36"/>
  <c r="AN85" i="1"/>
  <c r="AN33" i="36"/>
  <c r="AN12" i="36" s="1"/>
  <c r="AN157" i="36"/>
  <c r="AO18" i="1"/>
  <c r="AO59" i="1"/>
  <c r="AO70" i="1"/>
  <c r="AO32" i="36"/>
  <c r="AO121" i="36"/>
  <c r="AP9" i="1"/>
  <c r="AP11" i="1"/>
  <c r="AP14" i="1" s="1"/>
  <c r="AN68" i="1" l="1"/>
  <c r="AN87" i="1"/>
  <c r="AN91" i="1" s="1"/>
  <c r="AN93" i="1" s="1"/>
  <c r="AN51" i="36"/>
  <c r="AN131" i="36"/>
  <c r="AB133" i="36"/>
  <c r="AN132" i="36"/>
  <c r="AO28" i="1"/>
  <c r="AO61" i="1" s="1"/>
  <c r="AO29" i="1"/>
  <c r="AO62" i="1" s="1"/>
  <c r="AO30" i="1"/>
  <c r="AO63" i="1" s="1"/>
  <c r="AO31" i="1"/>
  <c r="AO64" i="1" s="1"/>
  <c r="AO123" i="36"/>
  <c r="AO126" i="36"/>
  <c r="AO127" i="36"/>
  <c r="AC128" i="36"/>
  <c r="AQ10" i="1"/>
  <c r="AP15" i="1"/>
  <c r="AO33" i="36"/>
  <c r="AO12" i="36" s="1"/>
  <c r="AO157" i="36"/>
  <c r="BB12" i="1"/>
  <c r="BB13" i="1"/>
  <c r="AO78" i="1"/>
  <c r="AO79" i="1"/>
  <c r="AO81" i="1"/>
  <c r="AO84" i="1"/>
  <c r="AO97" i="1"/>
  <c r="AN34" i="36"/>
  <c r="AO34" i="36" l="1"/>
  <c r="AQ9" i="1"/>
  <c r="AQ11" i="1"/>
  <c r="AQ14" i="1" s="1"/>
  <c r="AO32" i="1"/>
  <c r="AO51" i="36"/>
  <c r="AN95" i="1"/>
  <c r="AN98" i="1" s="1"/>
  <c r="AO85" i="1"/>
  <c r="AP18" i="1"/>
  <c r="AP59" i="1"/>
  <c r="AP70" i="1"/>
  <c r="AO131" i="36"/>
  <c r="AO132" i="36"/>
  <c r="AC133" i="36"/>
  <c r="AO65" i="1"/>
  <c r="AO66" i="1" s="1"/>
  <c r="AR10" i="1" l="1"/>
  <c r="AQ15" i="1"/>
  <c r="AO68" i="1"/>
  <c r="AO87" i="1"/>
  <c r="AP28" i="1"/>
  <c r="AP61" i="1" s="1"/>
  <c r="AP29" i="1"/>
  <c r="AP62" i="1" s="1"/>
  <c r="AP30" i="1"/>
  <c r="AP63" i="1" s="1"/>
  <c r="AP31" i="1"/>
  <c r="AP64" i="1" s="1"/>
  <c r="AP78" i="1"/>
  <c r="AP79" i="1"/>
  <c r="AP81" i="1"/>
  <c r="AP84" i="1"/>
  <c r="AP97" i="1"/>
  <c r="AP32" i="36"/>
  <c r="AP121" i="36"/>
  <c r="BC12" i="1"/>
  <c r="BC13" i="1"/>
  <c r="AP65" i="1" l="1"/>
  <c r="AP66" i="1" s="1"/>
  <c r="AP123" i="36"/>
  <c r="AP126" i="36"/>
  <c r="AP127" i="36"/>
  <c r="AD128" i="36"/>
  <c r="AO91" i="1"/>
  <c r="AP33" i="36"/>
  <c r="AP12" i="36" s="1"/>
  <c r="AP157" i="36"/>
  <c r="AP85" i="1"/>
  <c r="AP32" i="1"/>
  <c r="AQ18" i="1"/>
  <c r="AQ59" i="1"/>
  <c r="AQ70" i="1"/>
  <c r="AR9" i="1"/>
  <c r="AR11" i="1"/>
  <c r="BD12" i="1" l="1"/>
  <c r="BD13" i="1"/>
  <c r="AP51" i="36"/>
  <c r="AQ28" i="1"/>
  <c r="AQ61" i="1" s="1"/>
  <c r="AQ29" i="1"/>
  <c r="AQ62" i="1" s="1"/>
  <c r="AQ30" i="1"/>
  <c r="AQ63" i="1" s="1"/>
  <c r="AQ31" i="1"/>
  <c r="AQ64" i="1" s="1"/>
  <c r="AP68" i="1"/>
  <c r="AP87" i="1"/>
  <c r="AP131" i="36"/>
  <c r="AP132" i="36"/>
  <c r="AD133" i="36"/>
  <c r="AO93" i="1"/>
  <c r="AR14" i="1"/>
  <c r="AQ78" i="1"/>
  <c r="AQ79" i="1"/>
  <c r="AQ81" i="1"/>
  <c r="AQ84" i="1"/>
  <c r="AQ97" i="1"/>
  <c r="AP34" i="36"/>
  <c r="AQ65" i="1" l="1"/>
  <c r="AQ66" i="1" s="1"/>
  <c r="AP91" i="1"/>
  <c r="AQ85" i="1"/>
  <c r="AQ32" i="1"/>
  <c r="AS10" i="1"/>
  <c r="AR15" i="1"/>
  <c r="AO95" i="1"/>
  <c r="AO98" i="1" l="1"/>
  <c r="AQ68" i="1"/>
  <c r="AQ87" i="1"/>
  <c r="AR18" i="1"/>
  <c r="AR59" i="1"/>
  <c r="AR70" i="1"/>
  <c r="AP93" i="1"/>
  <c r="AS11" i="1"/>
  <c r="AS14" i="1" s="1"/>
  <c r="AS9" i="1"/>
  <c r="AQ32" i="36" l="1"/>
  <c r="AQ121" i="36"/>
  <c r="AR28" i="1"/>
  <c r="AR61" i="1" s="1"/>
  <c r="AR29" i="1"/>
  <c r="AR62" i="1" s="1"/>
  <c r="AR30" i="1"/>
  <c r="AR63" i="1" s="1"/>
  <c r="AR31" i="1"/>
  <c r="AR64" i="1" s="1"/>
  <c r="AP95" i="1"/>
  <c r="AT10" i="1"/>
  <c r="AS15" i="1"/>
  <c r="AR78" i="1"/>
  <c r="AR79" i="1"/>
  <c r="AR81" i="1"/>
  <c r="AR84" i="1"/>
  <c r="AR97" i="1"/>
  <c r="AQ91" i="1"/>
  <c r="BE12" i="1"/>
  <c r="BE13" i="1"/>
  <c r="AR65" i="1" l="1"/>
  <c r="AR66" i="1" s="1"/>
  <c r="AR68" i="1" s="1"/>
  <c r="AR85" i="1"/>
  <c r="AP98" i="1"/>
  <c r="AR32" i="1"/>
  <c r="AS18" i="1"/>
  <c r="AS70" i="1"/>
  <c r="AS59" i="1"/>
  <c r="AQ93" i="1"/>
  <c r="AT9" i="1"/>
  <c r="AT11" i="1"/>
  <c r="AQ126" i="36"/>
  <c r="AQ123" i="36"/>
  <c r="AQ127" i="36"/>
  <c r="AE128" i="36"/>
  <c r="AQ33" i="36"/>
  <c r="AQ12" i="36" s="1"/>
  <c r="AQ157" i="36"/>
  <c r="AR87" i="1" l="1"/>
  <c r="AR91" i="1" s="1"/>
  <c r="AQ51" i="36"/>
  <c r="AQ131" i="36"/>
  <c r="AQ132" i="36"/>
  <c r="AE133" i="36"/>
  <c r="BF12" i="1"/>
  <c r="BF13" i="1"/>
  <c r="AS78" i="1"/>
  <c r="AS79" i="1"/>
  <c r="AS81" i="1"/>
  <c r="AS84" i="1"/>
  <c r="AS97" i="1"/>
  <c r="AS28" i="1"/>
  <c r="AS61" i="1" s="1"/>
  <c r="AS29" i="1"/>
  <c r="AS62" i="1" s="1"/>
  <c r="AS30" i="1"/>
  <c r="AS63" i="1" s="1"/>
  <c r="AS31" i="1"/>
  <c r="AS64" i="1" s="1"/>
  <c r="AR32" i="36"/>
  <c r="AR121" i="36"/>
  <c r="AQ34" i="36"/>
  <c r="AT14" i="1"/>
  <c r="AQ95" i="1"/>
  <c r="AS65" i="1" l="1"/>
  <c r="AS66" i="1" s="1"/>
  <c r="AU10" i="1"/>
  <c r="AT15" i="1"/>
  <c r="AS85" i="1"/>
  <c r="AR123" i="36"/>
  <c r="AR126" i="36"/>
  <c r="AF128" i="36"/>
  <c r="AR127" i="36"/>
  <c r="AQ98" i="1"/>
  <c r="AR33" i="36"/>
  <c r="AR12" i="36" s="1"/>
  <c r="AR157" i="36"/>
  <c r="AS32" i="1"/>
  <c r="AR93" i="1"/>
  <c r="AR34" i="36" l="1"/>
  <c r="AR51" i="36"/>
  <c r="AR131" i="36"/>
  <c r="AR132" i="36"/>
  <c r="AF133" i="36"/>
  <c r="AT18" i="1"/>
  <c r="AT59" i="1"/>
  <c r="AT70" i="1"/>
  <c r="AU9" i="1"/>
  <c r="AU11" i="1"/>
  <c r="AU14" i="1" s="1"/>
  <c r="AS32" i="36"/>
  <c r="AS121" i="36"/>
  <c r="AS68" i="1"/>
  <c r="AS87" i="1"/>
  <c r="AR95" i="1"/>
  <c r="AT28" i="1" l="1"/>
  <c r="AT61" i="1" s="1"/>
  <c r="AT29" i="1"/>
  <c r="AT62" i="1" s="1"/>
  <c r="AT30" i="1"/>
  <c r="AT63" i="1" s="1"/>
  <c r="AT31" i="1"/>
  <c r="AT64" i="1" s="1"/>
  <c r="AR98" i="1"/>
  <c r="AS123" i="36"/>
  <c r="AS126" i="36"/>
  <c r="AS127" i="36"/>
  <c r="AG128" i="36"/>
  <c r="AV10" i="1"/>
  <c r="AU15" i="1"/>
  <c r="AS91" i="1"/>
  <c r="AS93" i="1" s="1"/>
  <c r="AS95" i="1" s="1"/>
  <c r="AS98" i="1" s="1"/>
  <c r="AS33" i="36"/>
  <c r="AS12" i="36" s="1"/>
  <c r="AS157" i="36"/>
  <c r="AT78" i="1"/>
  <c r="AT79" i="1"/>
  <c r="AT81" i="1"/>
  <c r="AT84" i="1"/>
  <c r="AT97" i="1"/>
  <c r="BG12" i="1"/>
  <c r="BG13" i="1"/>
  <c r="AT65" i="1" l="1"/>
  <c r="AT66" i="1" s="1"/>
  <c r="AT85" i="1"/>
  <c r="AT32" i="1"/>
  <c r="AS131" i="36"/>
  <c r="AS132" i="36"/>
  <c r="AG133" i="36"/>
  <c r="AS51" i="36"/>
  <c r="AU18" i="1"/>
  <c r="AU59" i="1"/>
  <c r="AU70" i="1"/>
  <c r="AU32" i="36"/>
  <c r="AU121" i="36"/>
  <c r="AS34" i="36"/>
  <c r="AV9" i="1"/>
  <c r="AV11" i="1"/>
  <c r="AV14" i="1" s="1"/>
  <c r="AT32" i="36"/>
  <c r="AT121" i="36"/>
  <c r="AT87" i="1" l="1"/>
  <c r="AT91" i="1" s="1"/>
  <c r="AT93" i="1" s="1"/>
  <c r="AT68" i="1"/>
  <c r="AW10" i="1"/>
  <c r="AV15" i="1"/>
  <c r="AU33" i="36"/>
  <c r="AU12" i="36" s="1"/>
  <c r="AU157" i="36"/>
  <c r="AU78" i="1"/>
  <c r="AU79" i="1"/>
  <c r="AU81" i="1"/>
  <c r="AU84" i="1"/>
  <c r="AU97" i="1"/>
  <c r="AT123" i="36"/>
  <c r="AT126" i="36"/>
  <c r="AH128" i="36"/>
  <c r="AT127" i="36"/>
  <c r="AT33" i="36"/>
  <c r="AT12" i="36" s="1"/>
  <c r="AT157" i="36"/>
  <c r="AU28" i="1"/>
  <c r="AU61" i="1" s="1"/>
  <c r="AU29" i="1"/>
  <c r="AU62" i="1" s="1"/>
  <c r="AU30" i="1"/>
  <c r="AU63" i="1" s="1"/>
  <c r="AU31" i="1"/>
  <c r="AU64" i="1" s="1"/>
  <c r="BH12" i="1"/>
  <c r="BH13" i="1"/>
  <c r="AU126" i="36"/>
  <c r="AU123" i="36"/>
  <c r="AU127" i="36"/>
  <c r="AI128" i="36"/>
  <c r="AT95" i="1" l="1"/>
  <c r="AT98" i="1" s="1"/>
  <c r="AT34" i="36"/>
  <c r="AU34" i="36"/>
  <c r="AU65" i="1"/>
  <c r="AU66" i="1" s="1"/>
  <c r="AT131" i="36"/>
  <c r="AT132" i="36"/>
  <c r="AH133" i="36"/>
  <c r="AU32" i="1"/>
  <c r="AT51" i="36"/>
  <c r="AU51" i="36"/>
  <c r="AU131" i="36"/>
  <c r="AU132" i="36"/>
  <c r="AI133" i="36"/>
  <c r="AU85" i="1"/>
  <c r="AV18" i="1"/>
  <c r="AV59" i="1"/>
  <c r="AV70" i="1"/>
  <c r="AW11" i="1"/>
  <c r="AW14" i="1" s="1"/>
  <c r="AW9" i="1"/>
  <c r="AV32" i="36" l="1"/>
  <c r="AV157" i="36" s="1"/>
  <c r="AV121" i="36"/>
  <c r="AV127" i="36" s="1"/>
  <c r="AX10" i="1"/>
  <c r="AW15" i="1"/>
  <c r="BI12" i="1"/>
  <c r="BI13" i="1"/>
  <c r="AV28" i="1"/>
  <c r="AV29" i="1"/>
  <c r="AV62" i="1" s="1"/>
  <c r="AV30" i="1"/>
  <c r="AV63" i="1" s="1"/>
  <c r="AV31" i="1"/>
  <c r="AV64" i="1" s="1"/>
  <c r="AV78" i="1"/>
  <c r="AV79" i="1"/>
  <c r="AV81" i="1"/>
  <c r="AV84" i="1"/>
  <c r="AV97" i="1"/>
  <c r="AU68" i="1"/>
  <c r="AU87" i="1"/>
  <c r="AU91" i="1" s="1"/>
  <c r="AU93" i="1" s="1"/>
  <c r="AV33" i="36" l="1"/>
  <c r="AV12" i="36" s="1"/>
  <c r="AV51" i="36" s="1"/>
  <c r="AV126" i="36"/>
  <c r="AV123" i="36"/>
  <c r="AV132" i="36" s="1"/>
  <c r="AJ128" i="36"/>
  <c r="AV32" i="1"/>
  <c r="AV61" i="1"/>
  <c r="AV65" i="1" s="1"/>
  <c r="AV66" i="1" s="1"/>
  <c r="AU95" i="1"/>
  <c r="AU98" i="1" s="1"/>
  <c r="AV85" i="1"/>
  <c r="AW18" i="1"/>
  <c r="AW59" i="1"/>
  <c r="AW70" i="1"/>
  <c r="AX9" i="1"/>
  <c r="AX11" i="1"/>
  <c r="AX14" i="1" s="1"/>
  <c r="AV34" i="36" l="1"/>
  <c r="AW32" i="36"/>
  <c r="AW33" i="36" s="1"/>
  <c r="AW12" i="36" s="1"/>
  <c r="AV131" i="36"/>
  <c r="AJ133" i="36"/>
  <c r="AW121" i="36"/>
  <c r="AW126" i="36" s="1"/>
  <c r="AY10" i="1"/>
  <c r="AX15" i="1"/>
  <c r="AV68" i="1"/>
  <c r="AV87" i="1"/>
  <c r="AV91" i="1" s="1"/>
  <c r="AV93" i="1" s="1"/>
  <c r="AW28" i="1"/>
  <c r="AW61" i="1" s="1"/>
  <c r="AW29" i="1"/>
  <c r="AW62" i="1" s="1"/>
  <c r="AW30" i="1"/>
  <c r="AW63" i="1" s="1"/>
  <c r="AW31" i="1"/>
  <c r="AW64" i="1" s="1"/>
  <c r="BJ12" i="1"/>
  <c r="BJ13" i="1"/>
  <c r="AW78" i="1"/>
  <c r="AW79" i="1"/>
  <c r="AW81" i="1"/>
  <c r="AW84" i="1"/>
  <c r="AW97" i="1"/>
  <c r="AW157" i="36" l="1"/>
  <c r="AW123" i="36"/>
  <c r="AK133" i="36" s="1"/>
  <c r="AK128" i="36"/>
  <c r="AW127" i="36"/>
  <c r="AW65" i="1"/>
  <c r="AW66" i="1" s="1"/>
  <c r="AW32" i="1"/>
  <c r="AW51" i="36"/>
  <c r="AX18" i="1"/>
  <c r="AX59" i="1"/>
  <c r="AX70" i="1"/>
  <c r="AW34" i="36"/>
  <c r="AW85" i="1"/>
  <c r="AV95" i="1"/>
  <c r="AV98" i="1" s="1"/>
  <c r="AY9" i="1"/>
  <c r="AY11" i="1"/>
  <c r="AY14" i="1" s="1"/>
  <c r="AW131" i="36" l="1"/>
  <c r="AW132" i="36"/>
  <c r="AZ10" i="1"/>
  <c r="AY15" i="1"/>
  <c r="AW68" i="1"/>
  <c r="AW87" i="1"/>
  <c r="AW91" i="1" s="1"/>
  <c r="AW93" i="1" s="1"/>
  <c r="AX32" i="36"/>
  <c r="AX121" i="36"/>
  <c r="AX28" i="1"/>
  <c r="AX29" i="1"/>
  <c r="AX62" i="1" s="1"/>
  <c r="AX30" i="1"/>
  <c r="AX63" i="1" s="1"/>
  <c r="AX31" i="1"/>
  <c r="AX64" i="1" s="1"/>
  <c r="AX78" i="1"/>
  <c r="AX79" i="1"/>
  <c r="AX81" i="1"/>
  <c r="AX84" i="1"/>
  <c r="AX97" i="1"/>
  <c r="BK12" i="1"/>
  <c r="BK13" i="1"/>
  <c r="AX85" i="1" l="1"/>
  <c r="AX32" i="1"/>
  <c r="AW95" i="1"/>
  <c r="AW98" i="1" s="1"/>
  <c r="AX123" i="36"/>
  <c r="AX126" i="36"/>
  <c r="AX127" i="36"/>
  <c r="AL128" i="36"/>
  <c r="AY18" i="1"/>
  <c r="AY59" i="1"/>
  <c r="AY70" i="1"/>
  <c r="AX61" i="1"/>
  <c r="AX33" i="36"/>
  <c r="AX12" i="36" s="1"/>
  <c r="AX157" i="36"/>
  <c r="AZ9" i="1"/>
  <c r="AZ11" i="1"/>
  <c r="AZ14" i="1" s="1"/>
  <c r="BA10" i="1" l="1"/>
  <c r="AZ15" i="1"/>
  <c r="AY28" i="1"/>
  <c r="AY61" i="1" s="1"/>
  <c r="AY29" i="1"/>
  <c r="AY62" i="1" s="1"/>
  <c r="AY30" i="1"/>
  <c r="AY63" i="1" s="1"/>
  <c r="AY31" i="1"/>
  <c r="AY64" i="1" s="1"/>
  <c r="AX51" i="36"/>
  <c r="AX65" i="1"/>
  <c r="AX66" i="1" s="1"/>
  <c r="AY32" i="36"/>
  <c r="AY121" i="36"/>
  <c r="AY78" i="1"/>
  <c r="AY79" i="1"/>
  <c r="AY81" i="1"/>
  <c r="AY84" i="1"/>
  <c r="AY97" i="1"/>
  <c r="BL12" i="1"/>
  <c r="BL13" i="1"/>
  <c r="AX34" i="36"/>
  <c r="AX131" i="36"/>
  <c r="AX132" i="36"/>
  <c r="AL133" i="36"/>
  <c r="AY65" i="1" l="1"/>
  <c r="AY66" i="1" s="1"/>
  <c r="AY126" i="36"/>
  <c r="AY123" i="36"/>
  <c r="AY127" i="36"/>
  <c r="AM128" i="36"/>
  <c r="AY33" i="36"/>
  <c r="AY12" i="36" s="1"/>
  <c r="AY157" i="36"/>
  <c r="AY32" i="1"/>
  <c r="AX68" i="1"/>
  <c r="AX87" i="1"/>
  <c r="AX91" i="1" s="1"/>
  <c r="AX93" i="1" s="1"/>
  <c r="AZ18" i="1"/>
  <c r="AZ59" i="1"/>
  <c r="AZ70" i="1"/>
  <c r="AY85" i="1"/>
  <c r="BA11" i="1"/>
  <c r="BA14" i="1" s="1"/>
  <c r="BA9" i="1"/>
  <c r="AX95" i="1" l="1"/>
  <c r="AX98" i="1" s="1"/>
  <c r="BB10" i="1"/>
  <c r="BA15" i="1"/>
  <c r="AZ78" i="1"/>
  <c r="AZ79" i="1"/>
  <c r="AZ81" i="1"/>
  <c r="AZ84" i="1"/>
  <c r="AZ97" i="1"/>
  <c r="AY34" i="36"/>
  <c r="AY68" i="1"/>
  <c r="AY87" i="1"/>
  <c r="AY91" i="1" s="1"/>
  <c r="AY93" i="1" s="1"/>
  <c r="AY51" i="36"/>
  <c r="AZ28" i="1"/>
  <c r="AZ61" i="1" s="1"/>
  <c r="AZ29" i="1"/>
  <c r="AZ62" i="1" s="1"/>
  <c r="AZ30" i="1"/>
  <c r="AZ63" i="1" s="1"/>
  <c r="AZ31" i="1"/>
  <c r="AZ64" i="1" s="1"/>
  <c r="BM12" i="1"/>
  <c r="BM13" i="1"/>
  <c r="AY131" i="36"/>
  <c r="AY132" i="36"/>
  <c r="AM133" i="36"/>
  <c r="AZ121" i="36" l="1"/>
  <c r="AZ126" i="36" s="1"/>
  <c r="AZ32" i="36"/>
  <c r="AZ33" i="36" s="1"/>
  <c r="AZ12" i="36" s="1"/>
  <c r="AZ65" i="1"/>
  <c r="AZ66" i="1" s="1"/>
  <c r="AZ85" i="1"/>
  <c r="BA18" i="1"/>
  <c r="BA70" i="1"/>
  <c r="BA59" i="1"/>
  <c r="AZ32" i="1"/>
  <c r="AY95" i="1"/>
  <c r="AY98" i="1" s="1"/>
  <c r="BB9" i="1"/>
  <c r="BB11" i="1"/>
  <c r="BB14" i="1" s="1"/>
  <c r="AN128" i="36" l="1"/>
  <c r="AZ123" i="36"/>
  <c r="AN133" i="36" s="1"/>
  <c r="AZ127" i="36"/>
  <c r="AZ157" i="36"/>
  <c r="AZ34" i="36"/>
  <c r="AZ68" i="1"/>
  <c r="AZ87" i="1"/>
  <c r="AZ91" i="1" s="1"/>
  <c r="AZ93" i="1" s="1"/>
  <c r="BC10" i="1"/>
  <c r="BB15" i="1"/>
  <c r="AZ51" i="36"/>
  <c r="BN12" i="1"/>
  <c r="BN13" i="1"/>
  <c r="BA32" i="36"/>
  <c r="BA121" i="36"/>
  <c r="BA78" i="1"/>
  <c r="BA79" i="1"/>
  <c r="BA81" i="1"/>
  <c r="BA84" i="1"/>
  <c r="BA97" i="1"/>
  <c r="BA28" i="1"/>
  <c r="BA61" i="1" s="1"/>
  <c r="BA29" i="1"/>
  <c r="BA62" i="1" s="1"/>
  <c r="BA30" i="1"/>
  <c r="BA63" i="1" s="1"/>
  <c r="BA31" i="1"/>
  <c r="BA64" i="1" s="1"/>
  <c r="AZ131" i="36" l="1"/>
  <c r="AZ132" i="36"/>
  <c r="AZ95" i="1"/>
  <c r="AZ98" i="1" s="1"/>
  <c r="BA65" i="1"/>
  <c r="BA66" i="1" s="1"/>
  <c r="BA85" i="1"/>
  <c r="BB18" i="1"/>
  <c r="BB59" i="1"/>
  <c r="BB70" i="1"/>
  <c r="BA123" i="36"/>
  <c r="BA126" i="36"/>
  <c r="BA127" i="36"/>
  <c r="AO128" i="36"/>
  <c r="BC9" i="1"/>
  <c r="BC11" i="1"/>
  <c r="BA32" i="1"/>
  <c r="BA33" i="36"/>
  <c r="BA12" i="36" s="1"/>
  <c r="BA157" i="36"/>
  <c r="BB121" i="36" l="1"/>
  <c r="BB123" i="36" s="1"/>
  <c r="BB32" i="36"/>
  <c r="BB33" i="36" s="1"/>
  <c r="BB12" i="36" s="1"/>
  <c r="BA34" i="36"/>
  <c r="BA68" i="1"/>
  <c r="BA87" i="1"/>
  <c r="BO12" i="1"/>
  <c r="BO13" i="1"/>
  <c r="BA131" i="36"/>
  <c r="BA132" i="36"/>
  <c r="AO133" i="36"/>
  <c r="BB78" i="1"/>
  <c r="BB79" i="1"/>
  <c r="BB81" i="1"/>
  <c r="BB84" i="1"/>
  <c r="BB97" i="1"/>
  <c r="BA51" i="36"/>
  <c r="BC14" i="1"/>
  <c r="BB28" i="1"/>
  <c r="BB61" i="1" s="1"/>
  <c r="BB29" i="1"/>
  <c r="BB62" i="1" s="1"/>
  <c r="BB30" i="1"/>
  <c r="BB63" i="1" s="1"/>
  <c r="BB31" i="1"/>
  <c r="BB64" i="1" s="1"/>
  <c r="BB127" i="36" l="1"/>
  <c r="AP128" i="36"/>
  <c r="BB126" i="36"/>
  <c r="BB157" i="36"/>
  <c r="BB34" i="36"/>
  <c r="BB51" i="36"/>
  <c r="BA91" i="1"/>
  <c r="BD10" i="1"/>
  <c r="BC15" i="1"/>
  <c r="BB32" i="1"/>
  <c r="BB65" i="1"/>
  <c r="BB85" i="1"/>
  <c r="BB131" i="36"/>
  <c r="BB132" i="36"/>
  <c r="AP133" i="36"/>
  <c r="BC18" i="1" l="1"/>
  <c r="BC59" i="1"/>
  <c r="BC70" i="1"/>
  <c r="BD9" i="1"/>
  <c r="BD11" i="1"/>
  <c r="BA93" i="1"/>
  <c r="BB66" i="1"/>
  <c r="BC78" i="1" l="1"/>
  <c r="BC79" i="1"/>
  <c r="BC81" i="1"/>
  <c r="BC84" i="1"/>
  <c r="BC97" i="1"/>
  <c r="BP12" i="1"/>
  <c r="BP13" i="1"/>
  <c r="BC28" i="1"/>
  <c r="BC61" i="1" s="1"/>
  <c r="BC29" i="1"/>
  <c r="BC62" i="1" s="1"/>
  <c r="BC30" i="1"/>
  <c r="BC63" i="1" s="1"/>
  <c r="BC31" i="1"/>
  <c r="BC64" i="1" s="1"/>
  <c r="BB68" i="1"/>
  <c r="BB87" i="1"/>
  <c r="BA95" i="1"/>
  <c r="BD14" i="1"/>
  <c r="BC65" i="1" l="1"/>
  <c r="BC66" i="1" s="1"/>
  <c r="BE10" i="1"/>
  <c r="BD15" i="1"/>
  <c r="BB91" i="1"/>
  <c r="BA98" i="1"/>
  <c r="BC32" i="1"/>
  <c r="BC85" i="1"/>
  <c r="BC32" i="36" l="1"/>
  <c r="BC157" i="36" s="1"/>
  <c r="BC121" i="36"/>
  <c r="BE11" i="1"/>
  <c r="BE14" i="1" s="1"/>
  <c r="BE9" i="1"/>
  <c r="BC68" i="1"/>
  <c r="BC87" i="1"/>
  <c r="BB93" i="1"/>
  <c r="BD18" i="1"/>
  <c r="BD59" i="1"/>
  <c r="BD70" i="1"/>
  <c r="BF10" i="1" l="1"/>
  <c r="BE15" i="1"/>
  <c r="BC33" i="36"/>
  <c r="BC12" i="36" s="1"/>
  <c r="BD28" i="1"/>
  <c r="BD61" i="1" s="1"/>
  <c r="BD29" i="1"/>
  <c r="BD62" i="1" s="1"/>
  <c r="BD30" i="1"/>
  <c r="BD63" i="1" s="1"/>
  <c r="BD31" i="1"/>
  <c r="BD64" i="1" s="1"/>
  <c r="BC91" i="1"/>
  <c r="BQ12" i="1"/>
  <c r="BQ13" i="1"/>
  <c r="BD78" i="1"/>
  <c r="BD79" i="1"/>
  <c r="BD81" i="1"/>
  <c r="BD84" i="1"/>
  <c r="BD97" i="1"/>
  <c r="BB95" i="1"/>
  <c r="BC126" i="36"/>
  <c r="BC123" i="36"/>
  <c r="BC127" i="36"/>
  <c r="AQ128" i="36"/>
  <c r="BC34" i="36" l="1"/>
  <c r="BD65" i="1"/>
  <c r="BD66" i="1" s="1"/>
  <c r="BD68" i="1" s="1"/>
  <c r="BB98" i="1"/>
  <c r="BD85" i="1"/>
  <c r="BC51" i="36"/>
  <c r="BE18" i="1"/>
  <c r="BE59" i="1"/>
  <c r="BE70" i="1"/>
  <c r="BC131" i="36"/>
  <c r="BC132" i="36"/>
  <c r="AQ133" i="36"/>
  <c r="BC93" i="1"/>
  <c r="BD32" i="1"/>
  <c r="BF9" i="1"/>
  <c r="BF11" i="1"/>
  <c r="BF14" i="1" s="1"/>
  <c r="BD87" i="1" l="1"/>
  <c r="BD91" i="1" s="1"/>
  <c r="BD93" i="1" s="1"/>
  <c r="BD95" i="1" s="1"/>
  <c r="BD98" i="1" s="1"/>
  <c r="BE28" i="1"/>
  <c r="BE61" i="1" s="1"/>
  <c r="BE29" i="1"/>
  <c r="BE62" i="1" s="1"/>
  <c r="BE30" i="1"/>
  <c r="BE63" i="1" s="1"/>
  <c r="BE31" i="1"/>
  <c r="BE64" i="1" s="1"/>
  <c r="BG10" i="1"/>
  <c r="BF15" i="1"/>
  <c r="BR12" i="1"/>
  <c r="BR13" i="1"/>
  <c r="BC95" i="1"/>
  <c r="BE78" i="1"/>
  <c r="BE79" i="1"/>
  <c r="BE81" i="1"/>
  <c r="BE84" i="1"/>
  <c r="BE97" i="1"/>
  <c r="BD32" i="36"/>
  <c r="BD157" i="36" s="1"/>
  <c r="BD121" i="36"/>
  <c r="BE65" i="1" l="1"/>
  <c r="BE66" i="1" s="1"/>
  <c r="BF32" i="36"/>
  <c r="BF157" i="36" s="1"/>
  <c r="BF121" i="36"/>
  <c r="BD33" i="36"/>
  <c r="BD12" i="36" s="1"/>
  <c r="BE32" i="1"/>
  <c r="BF18" i="1"/>
  <c r="BF59" i="1"/>
  <c r="BF70" i="1"/>
  <c r="BE85" i="1"/>
  <c r="BG9" i="1"/>
  <c r="BG11" i="1"/>
  <c r="BD123" i="36"/>
  <c r="BD126" i="36"/>
  <c r="BD127" i="36"/>
  <c r="AR128" i="36"/>
  <c r="BC98" i="1"/>
  <c r="BD34" i="36" l="1"/>
  <c r="BE68" i="1"/>
  <c r="BE87" i="1"/>
  <c r="BE32" i="36"/>
  <c r="BE157" i="36" s="1"/>
  <c r="BE121" i="36"/>
  <c r="BF127" i="36" s="1"/>
  <c r="BS12" i="1"/>
  <c r="BS13" i="1"/>
  <c r="BF28" i="1"/>
  <c r="BF61" i="1" s="1"/>
  <c r="BF29" i="1"/>
  <c r="BF30" i="1"/>
  <c r="BF63" i="1" s="1"/>
  <c r="BF31" i="1"/>
  <c r="BF64" i="1" s="1"/>
  <c r="BF62" i="1"/>
  <c r="BD51" i="36"/>
  <c r="BF123" i="36"/>
  <c r="BF126" i="36"/>
  <c r="BD131" i="36"/>
  <c r="BD132" i="36"/>
  <c r="AR133" i="36"/>
  <c r="BG14" i="1"/>
  <c r="BF78" i="1"/>
  <c r="BF79" i="1"/>
  <c r="BF81" i="1"/>
  <c r="BF84" i="1"/>
  <c r="BF97" i="1"/>
  <c r="BF33" i="36"/>
  <c r="BF12" i="36" s="1"/>
  <c r="BF32" i="1" l="1"/>
  <c r="BF34" i="36"/>
  <c r="BE123" i="36"/>
  <c r="AT133" i="36" s="1"/>
  <c r="BE126" i="36"/>
  <c r="BE127" i="36"/>
  <c r="AS128" i="36"/>
  <c r="BF65" i="1"/>
  <c r="BF66" i="1" s="1"/>
  <c r="BF51" i="36"/>
  <c r="BE33" i="36"/>
  <c r="BE12" i="36" s="1"/>
  <c r="BF85" i="1"/>
  <c r="BE91" i="1"/>
  <c r="BE93" i="1" s="1"/>
  <c r="BH10" i="1"/>
  <c r="BG15" i="1"/>
  <c r="AT128" i="36"/>
  <c r="BF131" i="36"/>
  <c r="BF132" i="36" l="1"/>
  <c r="BE34" i="36"/>
  <c r="BF68" i="1"/>
  <c r="BF87" i="1"/>
  <c r="BF91" i="1" s="1"/>
  <c r="BF93" i="1" s="1"/>
  <c r="BE131" i="36"/>
  <c r="BE132" i="36"/>
  <c r="AS133" i="36"/>
  <c r="BG18" i="1"/>
  <c r="BG59" i="1"/>
  <c r="BG70" i="1"/>
  <c r="BE95" i="1"/>
  <c r="BH9" i="1"/>
  <c r="BH11" i="1"/>
  <c r="BE51" i="36"/>
  <c r="BE98" i="1" l="1"/>
  <c r="BG28" i="1"/>
  <c r="BG29" i="1"/>
  <c r="BG30" i="1"/>
  <c r="BG63" i="1" s="1"/>
  <c r="BG31" i="1"/>
  <c r="BG64" i="1" s="1"/>
  <c r="BG61" i="1"/>
  <c r="BG62" i="1"/>
  <c r="BT12" i="1"/>
  <c r="BT13" i="1"/>
  <c r="BG78" i="1"/>
  <c r="BG79" i="1"/>
  <c r="BG81" i="1"/>
  <c r="BG84" i="1"/>
  <c r="BG97" i="1"/>
  <c r="BH14" i="1"/>
  <c r="BF95" i="1"/>
  <c r="BF98" i="1" s="1"/>
  <c r="BG65" i="1" l="1"/>
  <c r="BG66" i="1" s="1"/>
  <c r="BG68" i="1" s="1"/>
  <c r="BG32" i="1"/>
  <c r="BI10" i="1"/>
  <c r="BH15" i="1"/>
  <c r="BH32" i="36"/>
  <c r="BH157" i="36" s="1"/>
  <c r="BH121" i="36"/>
  <c r="BG85" i="1"/>
  <c r="BG32" i="36"/>
  <c r="BG157" i="36" s="1"/>
  <c r="BG121" i="36"/>
  <c r="BG87" i="1" l="1"/>
  <c r="BG91" i="1" s="1"/>
  <c r="BG93" i="1" s="1"/>
  <c r="BG95" i="1" s="1"/>
  <c r="BI11" i="1"/>
  <c r="BI14" i="1" s="1"/>
  <c r="BI9" i="1"/>
  <c r="BH123" i="36"/>
  <c r="BH126" i="36"/>
  <c r="BH127" i="36"/>
  <c r="AV128" i="36"/>
  <c r="BG126" i="36"/>
  <c r="BG123" i="36"/>
  <c r="BG127" i="36"/>
  <c r="AU128" i="36"/>
  <c r="BH33" i="36"/>
  <c r="BH12" i="36" s="1"/>
  <c r="BG33" i="36"/>
  <c r="BG12" i="36" s="1"/>
  <c r="BH18" i="1"/>
  <c r="BH59" i="1"/>
  <c r="BH70" i="1"/>
  <c r="BJ10" i="1" l="1"/>
  <c r="BI15" i="1"/>
  <c r="BG51" i="36"/>
  <c r="BG131" i="36"/>
  <c r="BG132" i="36"/>
  <c r="AU133" i="36"/>
  <c r="BH131" i="36"/>
  <c r="BH132" i="36"/>
  <c r="AV133" i="36"/>
  <c r="BH34" i="36"/>
  <c r="BH78" i="1"/>
  <c r="BH79" i="1"/>
  <c r="BH81" i="1"/>
  <c r="BH84" i="1"/>
  <c r="BH97" i="1"/>
  <c r="BH51" i="36"/>
  <c r="BH28" i="1"/>
  <c r="BH29" i="1"/>
  <c r="BH30" i="1"/>
  <c r="BH63" i="1" s="1"/>
  <c r="BH31" i="1"/>
  <c r="BH64" i="1" s="1"/>
  <c r="BH61" i="1"/>
  <c r="BH62" i="1"/>
  <c r="BG98" i="1"/>
  <c r="BG34" i="36"/>
  <c r="BU12" i="1"/>
  <c r="BU13" i="1"/>
  <c r="BH65" i="1" l="1"/>
  <c r="BH66" i="1" s="1"/>
  <c r="BH85" i="1"/>
  <c r="BI18" i="1"/>
  <c r="BI70" i="1"/>
  <c r="BI59" i="1"/>
  <c r="BI32" i="36"/>
  <c r="BI157" i="36" s="1"/>
  <c r="BI121" i="36"/>
  <c r="BH32" i="1"/>
  <c r="BJ9" i="1"/>
  <c r="BJ11" i="1"/>
  <c r="BI28" i="1" l="1"/>
  <c r="BI29" i="1"/>
  <c r="BI30" i="1"/>
  <c r="BI63" i="1" s="1"/>
  <c r="BI31" i="1"/>
  <c r="BI64" i="1" s="1"/>
  <c r="BI62" i="1"/>
  <c r="BI61" i="1"/>
  <c r="BV12" i="1"/>
  <c r="BV13" i="1"/>
  <c r="BI123" i="36"/>
  <c r="BI126" i="36"/>
  <c r="BI127" i="36"/>
  <c r="AW128" i="36"/>
  <c r="BI33" i="36"/>
  <c r="BI12" i="36" s="1"/>
  <c r="BJ14" i="1"/>
  <c r="BI78" i="1"/>
  <c r="BI79" i="1"/>
  <c r="BI81" i="1"/>
  <c r="BI84" i="1"/>
  <c r="BI97" i="1"/>
  <c r="BH68" i="1"/>
  <c r="BH87" i="1"/>
  <c r="BH91" i="1" s="1"/>
  <c r="BH93" i="1" s="1"/>
  <c r="BI32" i="1" l="1"/>
  <c r="BI65" i="1"/>
  <c r="BI66" i="1" s="1"/>
  <c r="BK10" i="1"/>
  <c r="BJ15" i="1"/>
  <c r="BH95" i="1"/>
  <c r="BH98" i="1" s="1"/>
  <c r="BI85" i="1"/>
  <c r="BI131" i="36"/>
  <c r="BI132" i="36"/>
  <c r="AW133" i="36"/>
  <c r="BI51" i="36"/>
  <c r="BI34" i="36"/>
  <c r="BJ18" i="1" l="1"/>
  <c r="BJ59" i="1"/>
  <c r="BJ70" i="1"/>
  <c r="BK9" i="1"/>
  <c r="BK11" i="1"/>
  <c r="BK14" i="1" s="1"/>
  <c r="BI68" i="1"/>
  <c r="BI87" i="1"/>
  <c r="BI91" i="1" s="1"/>
  <c r="BI93" i="1" s="1"/>
  <c r="BJ32" i="36"/>
  <c r="BJ157" i="36" s="1"/>
  <c r="BJ121" i="36"/>
  <c r="BL10" i="1" l="1"/>
  <c r="BK15" i="1"/>
  <c r="BJ123" i="36"/>
  <c r="BJ126" i="36"/>
  <c r="BJ127" i="36"/>
  <c r="AX128" i="36"/>
  <c r="BI95" i="1"/>
  <c r="BI98" i="1" s="1"/>
  <c r="BJ33" i="36"/>
  <c r="BJ12" i="36" s="1"/>
  <c r="BJ78" i="1"/>
  <c r="BJ79" i="1"/>
  <c r="BJ81" i="1"/>
  <c r="BJ84" i="1"/>
  <c r="BJ97" i="1"/>
  <c r="BW12" i="1"/>
  <c r="BW13" i="1"/>
  <c r="BJ28" i="1"/>
  <c r="BJ61" i="1" s="1"/>
  <c r="BJ29" i="1"/>
  <c r="BJ30" i="1"/>
  <c r="BJ63" i="1" s="1"/>
  <c r="BJ31" i="1"/>
  <c r="BJ64" i="1" s="1"/>
  <c r="BJ62" i="1"/>
  <c r="BJ32" i="1" l="1"/>
  <c r="BJ65" i="1"/>
  <c r="BJ66" i="1" s="1"/>
  <c r="BJ85" i="1"/>
  <c r="BJ131" i="36"/>
  <c r="BJ132" i="36"/>
  <c r="AX133" i="36"/>
  <c r="BJ34" i="36"/>
  <c r="BJ51" i="36"/>
  <c r="BK18" i="1"/>
  <c r="BK59" i="1"/>
  <c r="BK70" i="1"/>
  <c r="BK32" i="36"/>
  <c r="BK157" i="36" s="1"/>
  <c r="BK121" i="36"/>
  <c r="BL9" i="1"/>
  <c r="BL11" i="1"/>
  <c r="BJ87" i="1" l="1"/>
  <c r="BJ91" i="1" s="1"/>
  <c r="BJ93" i="1" s="1"/>
  <c r="BJ68" i="1"/>
  <c r="BK28" i="1"/>
  <c r="BK29" i="1"/>
  <c r="BK62" i="1" s="1"/>
  <c r="BK30" i="1"/>
  <c r="BK63" i="1" s="1"/>
  <c r="BK31" i="1"/>
  <c r="BK64" i="1" s="1"/>
  <c r="BK61" i="1"/>
  <c r="BX12" i="1"/>
  <c r="BX13" i="1"/>
  <c r="BK33" i="36"/>
  <c r="BK12" i="36" s="1"/>
  <c r="BK126" i="36"/>
  <c r="BK123" i="36"/>
  <c r="BK127" i="36"/>
  <c r="AY128" i="36"/>
  <c r="BK78" i="1"/>
  <c r="BK79" i="1"/>
  <c r="BK81" i="1"/>
  <c r="BK84" i="1"/>
  <c r="BK97" i="1"/>
  <c r="BL14" i="1"/>
  <c r="BJ95" i="1" l="1"/>
  <c r="BJ98" i="1" s="1"/>
  <c r="BK34" i="36"/>
  <c r="BK65" i="1"/>
  <c r="BK66" i="1" s="1"/>
  <c r="BM10" i="1"/>
  <c r="BL15" i="1"/>
  <c r="BK85" i="1"/>
  <c r="BK131" i="36"/>
  <c r="BK132" i="36"/>
  <c r="AY133" i="36"/>
  <c r="BK51" i="36"/>
  <c r="BK32" i="1"/>
  <c r="BL32" i="36" l="1"/>
  <c r="BL121" i="36"/>
  <c r="AZ128" i="36" s="1"/>
  <c r="BM11" i="1"/>
  <c r="BM14" i="1" s="1"/>
  <c r="BM9" i="1"/>
  <c r="BK68" i="1"/>
  <c r="BK87" i="1"/>
  <c r="BK91" i="1" s="1"/>
  <c r="BK93" i="1" s="1"/>
  <c r="BL18" i="1"/>
  <c r="BL59" i="1"/>
  <c r="BL70" i="1"/>
  <c r="BL33" i="36" l="1"/>
  <c r="BL12" i="36" s="1"/>
  <c r="BL51" i="36" s="1"/>
  <c r="BL157" i="36"/>
  <c r="BL127" i="36"/>
  <c r="BL123" i="36"/>
  <c r="BL131" i="36" s="1"/>
  <c r="BL126" i="36"/>
  <c r="BL78" i="1"/>
  <c r="BL79" i="1"/>
  <c r="BL81" i="1"/>
  <c r="BL84" i="1"/>
  <c r="BL97" i="1"/>
  <c r="BN10" i="1"/>
  <c r="BM15" i="1"/>
  <c r="BL28" i="1"/>
  <c r="BL29" i="1"/>
  <c r="BL30" i="1"/>
  <c r="BL63" i="1" s="1"/>
  <c r="BL31" i="1"/>
  <c r="BL64" i="1" s="1"/>
  <c r="BL61" i="1"/>
  <c r="BL62" i="1"/>
  <c r="BK95" i="1"/>
  <c r="BK98" i="1" s="1"/>
  <c r="BY12" i="1"/>
  <c r="BY13" i="1"/>
  <c r="BL34" i="36" l="1"/>
  <c r="AZ133" i="36"/>
  <c r="BL132" i="36"/>
  <c r="BL32" i="1"/>
  <c r="BL65" i="1"/>
  <c r="BL66" i="1" s="1"/>
  <c r="BM32" i="36"/>
  <c r="BM157" i="36" s="1"/>
  <c r="BM121" i="36"/>
  <c r="BM18" i="1"/>
  <c r="BM59" i="1"/>
  <c r="BM70" i="1"/>
  <c r="BL85" i="1"/>
  <c r="BN9" i="1"/>
  <c r="BN11" i="1"/>
  <c r="BN14" i="1" s="1"/>
  <c r="BM28" i="1" l="1"/>
  <c r="BM29" i="1"/>
  <c r="BM30" i="1"/>
  <c r="BM63" i="1" s="1"/>
  <c r="BM31" i="1"/>
  <c r="BM64" i="1" s="1"/>
  <c r="BM61" i="1"/>
  <c r="BM62" i="1"/>
  <c r="BO10" i="1"/>
  <c r="BN15" i="1"/>
  <c r="BZ12" i="1"/>
  <c r="BZ13" i="1"/>
  <c r="BM78" i="1"/>
  <c r="BM79" i="1"/>
  <c r="BM81" i="1"/>
  <c r="BM84" i="1"/>
  <c r="BM97" i="1"/>
  <c r="BM123" i="36"/>
  <c r="BM126" i="36"/>
  <c r="BM127" i="36"/>
  <c r="BA128" i="36"/>
  <c r="BL68" i="1"/>
  <c r="BL87" i="1"/>
  <c r="BL91" i="1" s="1"/>
  <c r="BL93" i="1" s="1"/>
  <c r="BM33" i="36"/>
  <c r="BM12" i="36" s="1"/>
  <c r="BM65" i="1" l="1"/>
  <c r="BM66" i="1" s="1"/>
  <c r="BM34" i="36"/>
  <c r="BM131" i="36"/>
  <c r="BM132" i="36"/>
  <c r="BA133" i="36"/>
  <c r="BM85" i="1"/>
  <c r="BL95" i="1"/>
  <c r="BL98" i="1" s="1"/>
  <c r="BN18" i="1"/>
  <c r="BN59" i="1"/>
  <c r="BN70" i="1"/>
  <c r="BM51" i="36"/>
  <c r="BO9" i="1"/>
  <c r="BO11" i="1"/>
  <c r="BO14" i="1" s="1"/>
  <c r="BM32" i="1"/>
  <c r="BM68" i="1" l="1"/>
  <c r="BM87" i="1"/>
  <c r="BM91" i="1" s="1"/>
  <c r="BM93" i="1" s="1"/>
  <c r="BP10" i="1"/>
  <c r="BO15" i="1"/>
  <c r="BN78" i="1"/>
  <c r="BN79" i="1"/>
  <c r="BN81" i="1"/>
  <c r="BN84" i="1"/>
  <c r="BN97" i="1"/>
  <c r="BN32" i="36"/>
  <c r="BN157" i="36" s="1"/>
  <c r="BN121" i="36"/>
  <c r="BN28" i="1"/>
  <c r="BN61" i="1" s="1"/>
  <c r="BN29" i="1"/>
  <c r="BN30" i="1"/>
  <c r="BN31" i="1"/>
  <c r="BN64" i="1" s="1"/>
  <c r="BN62" i="1"/>
  <c r="CA12" i="1"/>
  <c r="CA13" i="1"/>
  <c r="BM95" i="1" l="1"/>
  <c r="BN85" i="1"/>
  <c r="BN123" i="36"/>
  <c r="BN126" i="36"/>
  <c r="BN127" i="36"/>
  <c r="BB128" i="36"/>
  <c r="BN63" i="1"/>
  <c r="BN65" i="1" s="1"/>
  <c r="BN33" i="36"/>
  <c r="BN12" i="36" s="1"/>
  <c r="BO18" i="1"/>
  <c r="BO59" i="1"/>
  <c r="BO70" i="1"/>
  <c r="BN32" i="1"/>
  <c r="BP9" i="1"/>
  <c r="BP11" i="1"/>
  <c r="BP14" i="1" s="1"/>
  <c r="CB12" i="1" l="1"/>
  <c r="CB13" i="1"/>
  <c r="BO78" i="1"/>
  <c r="BO79" i="1"/>
  <c r="BO81" i="1"/>
  <c r="BO84" i="1"/>
  <c r="BO97" i="1"/>
  <c r="BN34" i="36"/>
  <c r="BN131" i="36"/>
  <c r="BN132" i="36"/>
  <c r="BB133" i="36"/>
  <c r="BB138" i="36" s="1"/>
  <c r="BB139" i="36" s="1"/>
  <c r="BM98" i="1"/>
  <c r="BQ10" i="1"/>
  <c r="BP15" i="1"/>
  <c r="BN51" i="36"/>
  <c r="BO28" i="1"/>
  <c r="BO29" i="1"/>
  <c r="BO30" i="1"/>
  <c r="BO63" i="1" s="1"/>
  <c r="BO31" i="1"/>
  <c r="BO61" i="1"/>
  <c r="BO62" i="1"/>
  <c r="BN66" i="1"/>
  <c r="BB140" i="36" l="1"/>
  <c r="BO85" i="1"/>
  <c r="BO32" i="36"/>
  <c r="BO157" i="36" s="1"/>
  <c r="BO121" i="36"/>
  <c r="BP18" i="1"/>
  <c r="BP59" i="1"/>
  <c r="BP70" i="1"/>
  <c r="BN68" i="1"/>
  <c r="BN87" i="1"/>
  <c r="BO64" i="1"/>
  <c r="BO32" i="1"/>
  <c r="BQ11" i="1"/>
  <c r="BQ14" i="1" s="1"/>
  <c r="BQ9" i="1"/>
  <c r="BB141" i="36" l="1"/>
  <c r="BB147" i="36" s="1"/>
  <c r="BB148" i="36" s="1"/>
  <c r="BB158" i="36" s="1"/>
  <c r="BR10" i="1"/>
  <c r="BQ15" i="1"/>
  <c r="BP28" i="1"/>
  <c r="BP29" i="1"/>
  <c r="BP30" i="1"/>
  <c r="BP63" i="1" s="1"/>
  <c r="BP31" i="1"/>
  <c r="BP64" i="1" s="1"/>
  <c r="BP61" i="1"/>
  <c r="BP62" i="1"/>
  <c r="BO126" i="36"/>
  <c r="BO123" i="36"/>
  <c r="BO127" i="36"/>
  <c r="BC128" i="36"/>
  <c r="BN91" i="1"/>
  <c r="BO33" i="36"/>
  <c r="BO12" i="36" s="1"/>
  <c r="BO65" i="1"/>
  <c r="CC12" i="1"/>
  <c r="CC13" i="1"/>
  <c r="BP78" i="1"/>
  <c r="BP79" i="1"/>
  <c r="BP81" i="1"/>
  <c r="BP84" i="1"/>
  <c r="BP97" i="1"/>
  <c r="BP65" i="1" l="1"/>
  <c r="BP66" i="1" s="1"/>
  <c r="BP85" i="1"/>
  <c r="BO51" i="36"/>
  <c r="BO131" i="36"/>
  <c r="BO132" i="36"/>
  <c r="BC133" i="36"/>
  <c r="BO66" i="1"/>
  <c r="BN93" i="1"/>
  <c r="BQ18" i="1"/>
  <c r="BQ70" i="1"/>
  <c r="BQ59" i="1"/>
  <c r="BO34" i="36"/>
  <c r="BP32" i="1"/>
  <c r="BR9" i="1"/>
  <c r="BR11" i="1"/>
  <c r="BR14" i="1" s="1"/>
  <c r="BQ78" i="1" l="1"/>
  <c r="BQ79" i="1"/>
  <c r="BQ81" i="1"/>
  <c r="BQ84" i="1"/>
  <c r="BQ97" i="1"/>
  <c r="BO68" i="1"/>
  <c r="BO87" i="1"/>
  <c r="BS10" i="1"/>
  <c r="BR15" i="1"/>
  <c r="CD12" i="1"/>
  <c r="CD13" i="1"/>
  <c r="BN95" i="1"/>
  <c r="BP68" i="1"/>
  <c r="BP87" i="1"/>
  <c r="BP91" i="1" s="1"/>
  <c r="BP93" i="1" s="1"/>
  <c r="BQ28" i="1"/>
  <c r="BQ29" i="1"/>
  <c r="BQ30" i="1"/>
  <c r="BQ63" i="1" s="1"/>
  <c r="BQ31" i="1"/>
  <c r="BQ64" i="1" s="1"/>
  <c r="BQ61" i="1"/>
  <c r="BQ62" i="1"/>
  <c r="BQ65" i="1" l="1"/>
  <c r="BQ66" i="1" s="1"/>
  <c r="BP95" i="1"/>
  <c r="BP98" i="1" s="1"/>
  <c r="BN98" i="1"/>
  <c r="BO91" i="1"/>
  <c r="BQ32" i="1"/>
  <c r="BR18" i="1"/>
  <c r="BR59" i="1"/>
  <c r="BR70" i="1"/>
  <c r="BS9" i="1"/>
  <c r="BS11" i="1"/>
  <c r="BS14" i="1" s="1"/>
  <c r="BQ85" i="1"/>
  <c r="BQ68" i="1" l="1"/>
  <c r="BQ87" i="1"/>
  <c r="BQ91" i="1" s="1"/>
  <c r="BQ93" i="1" s="1"/>
  <c r="BR32" i="36"/>
  <c r="BR157" i="36" s="1"/>
  <c r="BR121" i="36"/>
  <c r="BR28" i="1"/>
  <c r="BR29" i="1"/>
  <c r="BR62" i="1" s="1"/>
  <c r="BR30" i="1"/>
  <c r="BR63" i="1" s="1"/>
  <c r="BR31" i="1"/>
  <c r="BR64" i="1" s="1"/>
  <c r="BR61" i="1"/>
  <c r="BO93" i="1"/>
  <c r="BT10" i="1"/>
  <c r="BS15" i="1"/>
  <c r="CE12" i="1"/>
  <c r="CE13" i="1"/>
  <c r="BR78" i="1"/>
  <c r="BR79" i="1"/>
  <c r="BR81" i="1"/>
  <c r="BR84" i="1"/>
  <c r="BR97" i="1"/>
  <c r="BP32" i="36"/>
  <c r="BP157" i="36" s="1"/>
  <c r="BP121" i="36"/>
  <c r="BQ95" i="1" l="1"/>
  <c r="BQ98" i="1" s="1"/>
  <c r="BR65" i="1"/>
  <c r="BR66" i="1" s="1"/>
  <c r="BP33" i="36"/>
  <c r="BP12" i="36" s="1"/>
  <c r="BS18" i="1"/>
  <c r="BS59" i="1"/>
  <c r="BS70" i="1"/>
  <c r="BP123" i="36"/>
  <c r="BP126" i="36"/>
  <c r="BP127" i="36"/>
  <c r="BD128" i="36"/>
  <c r="BT9" i="1"/>
  <c r="BT11" i="1"/>
  <c r="BT14" i="1" s="1"/>
  <c r="BR123" i="36"/>
  <c r="BR126" i="36"/>
  <c r="BR85" i="1"/>
  <c r="BO95" i="1"/>
  <c r="BR32" i="1"/>
  <c r="BR33" i="36"/>
  <c r="BR12" i="36" s="1"/>
  <c r="BS32" i="36" l="1"/>
  <c r="BS121" i="36"/>
  <c r="BS126" i="36" s="1"/>
  <c r="BR34" i="36"/>
  <c r="BR68" i="1"/>
  <c r="BR87" i="1"/>
  <c r="BR91" i="1" s="1"/>
  <c r="BR93" i="1" s="1"/>
  <c r="BU10" i="1"/>
  <c r="BT15" i="1"/>
  <c r="BO98" i="1"/>
  <c r="BS78" i="1"/>
  <c r="BS79" i="1"/>
  <c r="BS81" i="1"/>
  <c r="BS84" i="1"/>
  <c r="BS97" i="1"/>
  <c r="BP51" i="36"/>
  <c r="BR131" i="36"/>
  <c r="BR51" i="36"/>
  <c r="BS28" i="1"/>
  <c r="BS29" i="1"/>
  <c r="BS30" i="1"/>
  <c r="BS63" i="1" s="1"/>
  <c r="BS31" i="1"/>
  <c r="BS64" i="1" s="1"/>
  <c r="BS61" i="1"/>
  <c r="BS62" i="1"/>
  <c r="CF12" i="1"/>
  <c r="CF13" i="1"/>
  <c r="BP131" i="36"/>
  <c r="BP132" i="36"/>
  <c r="BD133" i="36"/>
  <c r="BP34" i="36"/>
  <c r="BS33" i="36" l="1"/>
  <c r="BS12" i="36" s="1"/>
  <c r="BS51" i="36" s="1"/>
  <c r="BS157" i="36"/>
  <c r="BS123" i="36"/>
  <c r="BS131" i="36" s="1"/>
  <c r="BR95" i="1"/>
  <c r="BR98" i="1" s="1"/>
  <c r="BS34" i="36"/>
  <c r="BS65" i="1"/>
  <c r="BS66" i="1" s="1"/>
  <c r="BS85" i="1"/>
  <c r="BQ32" i="36"/>
  <c r="BQ157" i="36" s="1"/>
  <c r="BQ121" i="36"/>
  <c r="BT18" i="1"/>
  <c r="BT59" i="1"/>
  <c r="BT70" i="1"/>
  <c r="BS32" i="1"/>
  <c r="BU11" i="1"/>
  <c r="BU9" i="1"/>
  <c r="BT32" i="36" l="1"/>
  <c r="BT121" i="36"/>
  <c r="BT123" i="36" s="1"/>
  <c r="BT78" i="1"/>
  <c r="BT79" i="1"/>
  <c r="BT81" i="1"/>
  <c r="BT84" i="1"/>
  <c r="BT97" i="1"/>
  <c r="BQ33" i="36"/>
  <c r="BQ12" i="36" s="1"/>
  <c r="BS68" i="1"/>
  <c r="BS87" i="1"/>
  <c r="CG12" i="1"/>
  <c r="CG13" i="1"/>
  <c r="BT28" i="1"/>
  <c r="BT29" i="1"/>
  <c r="BT30" i="1"/>
  <c r="BT63" i="1" s="1"/>
  <c r="BT31" i="1"/>
  <c r="BT64" i="1" s="1"/>
  <c r="BT61" i="1"/>
  <c r="BT62" i="1"/>
  <c r="BU14" i="1"/>
  <c r="BQ123" i="36"/>
  <c r="BQ126" i="36"/>
  <c r="BQ127" i="36"/>
  <c r="BE128" i="36"/>
  <c r="BR127" i="36"/>
  <c r="BF128" i="36"/>
  <c r="BS127" i="36"/>
  <c r="BG128" i="36"/>
  <c r="BT33" i="36" l="1"/>
  <c r="BT12" i="36" s="1"/>
  <c r="BT157" i="36"/>
  <c r="BH128" i="36"/>
  <c r="BT127" i="36"/>
  <c r="BT126" i="36"/>
  <c r="BQ34" i="36"/>
  <c r="BT65" i="1"/>
  <c r="BT66" i="1" s="1"/>
  <c r="BT32" i="1"/>
  <c r="BQ131" i="36"/>
  <c r="BQ132" i="36"/>
  <c r="BE133" i="36"/>
  <c r="BR132" i="36"/>
  <c r="BF133" i="36"/>
  <c r="BS132" i="36"/>
  <c r="BG133" i="36"/>
  <c r="BS91" i="1"/>
  <c r="BS93" i="1" s="1"/>
  <c r="BS95" i="1" s="1"/>
  <c r="BT51" i="36"/>
  <c r="BV10" i="1"/>
  <c r="BU15" i="1"/>
  <c r="BT131" i="36"/>
  <c r="BT132" i="36"/>
  <c r="BH133" i="36"/>
  <c r="BQ51" i="36"/>
  <c r="BT85" i="1"/>
  <c r="BT34" i="36" l="1"/>
  <c r="BU18" i="1"/>
  <c r="BU59" i="1"/>
  <c r="BU70" i="1"/>
  <c r="BV9" i="1"/>
  <c r="BV11" i="1"/>
  <c r="BV14" i="1" s="1"/>
  <c r="BS98" i="1"/>
  <c r="BT68" i="1"/>
  <c r="BT87" i="1"/>
  <c r="BT91" i="1" s="1"/>
  <c r="BT93" i="1" s="1"/>
  <c r="BW10" i="1" l="1"/>
  <c r="BV15" i="1"/>
  <c r="BU32" i="36"/>
  <c r="BU157" i="36" s="1"/>
  <c r="BU121" i="36"/>
  <c r="BU78" i="1"/>
  <c r="BU79" i="1"/>
  <c r="BU81" i="1"/>
  <c r="BU84" i="1"/>
  <c r="BU97" i="1"/>
  <c r="BT95" i="1"/>
  <c r="BT98" i="1" s="1"/>
  <c r="CH12" i="1"/>
  <c r="CH13" i="1"/>
  <c r="BU28" i="1"/>
  <c r="BU29" i="1"/>
  <c r="BU30" i="1"/>
  <c r="BU63" i="1" s="1"/>
  <c r="BU31" i="1"/>
  <c r="BU64" i="1" s="1"/>
  <c r="BU61" i="1"/>
  <c r="BU62" i="1"/>
  <c r="BU32" i="1" l="1"/>
  <c r="BU65" i="1"/>
  <c r="BU66" i="1" s="1"/>
  <c r="BU123" i="36"/>
  <c r="BU126" i="36"/>
  <c r="BU127" i="36"/>
  <c r="BI128" i="36"/>
  <c r="BV32" i="36"/>
  <c r="BV157" i="36" s="1"/>
  <c r="BV121" i="36"/>
  <c r="BU33" i="36"/>
  <c r="BU12" i="36" s="1"/>
  <c r="BU85" i="1"/>
  <c r="BV18" i="1"/>
  <c r="BV59" i="1"/>
  <c r="BV70" i="1"/>
  <c r="BW9" i="1"/>
  <c r="BW11" i="1"/>
  <c r="BW14" i="1" s="1"/>
  <c r="BX10" i="1" l="1"/>
  <c r="BW15" i="1"/>
  <c r="BU68" i="1"/>
  <c r="BU87" i="1"/>
  <c r="BU91" i="1" s="1"/>
  <c r="BU93" i="1" s="1"/>
  <c r="BV28" i="1"/>
  <c r="BV29" i="1"/>
  <c r="BV62" i="1" s="1"/>
  <c r="BV30" i="1"/>
  <c r="BV63" i="1" s="1"/>
  <c r="BV31" i="1"/>
  <c r="BV64" i="1" s="1"/>
  <c r="BV61" i="1"/>
  <c r="BV123" i="36"/>
  <c r="BV126" i="36"/>
  <c r="BV127" i="36"/>
  <c r="BJ128" i="36"/>
  <c r="BV33" i="36"/>
  <c r="BV12" i="36" s="1"/>
  <c r="BU131" i="36"/>
  <c r="BU132" i="36"/>
  <c r="BI133" i="36"/>
  <c r="BV78" i="1"/>
  <c r="BV79" i="1"/>
  <c r="BV81" i="1"/>
  <c r="BV84" i="1"/>
  <c r="BV97" i="1"/>
  <c r="BU51" i="36"/>
  <c r="CI12" i="1"/>
  <c r="CI13" i="1"/>
  <c r="BU34" i="36"/>
  <c r="BV34" i="36" l="1"/>
  <c r="BV65" i="1"/>
  <c r="BV66" i="1" s="1"/>
  <c r="BV68" i="1" s="1"/>
  <c r="BV32" i="1"/>
  <c r="BU95" i="1"/>
  <c r="BU98" i="1" s="1"/>
  <c r="BV85" i="1"/>
  <c r="BV51" i="36"/>
  <c r="BV131" i="36"/>
  <c r="BV132" i="36"/>
  <c r="BJ133" i="36"/>
  <c r="BW18" i="1"/>
  <c r="BW59" i="1"/>
  <c r="BW70" i="1"/>
  <c r="BX9" i="1"/>
  <c r="BX11" i="1"/>
  <c r="BV87" i="1" l="1"/>
  <c r="BV91" i="1" s="1"/>
  <c r="BV93" i="1" s="1"/>
  <c r="BV95" i="1" s="1"/>
  <c r="BV98" i="1" s="1"/>
  <c r="BW32" i="36"/>
  <c r="BW157" i="36" s="1"/>
  <c r="BW121" i="36"/>
  <c r="CJ12" i="1"/>
  <c r="CJ13" i="1"/>
  <c r="BW78" i="1"/>
  <c r="BW79" i="1"/>
  <c r="BW81" i="1"/>
  <c r="BW84" i="1"/>
  <c r="BW97" i="1"/>
  <c r="BX14" i="1"/>
  <c r="BW28" i="1"/>
  <c r="BW29" i="1"/>
  <c r="BW30" i="1"/>
  <c r="BW63" i="1" s="1"/>
  <c r="BW31" i="1"/>
  <c r="BW64" i="1" s="1"/>
  <c r="BW61" i="1"/>
  <c r="BW62" i="1"/>
  <c r="BW65" i="1" l="1"/>
  <c r="BW66" i="1" s="1"/>
  <c r="BW32" i="1"/>
  <c r="BW85" i="1"/>
  <c r="BW126" i="36"/>
  <c r="BW123" i="36"/>
  <c r="BW127" i="36"/>
  <c r="BK128" i="36"/>
  <c r="BX32" i="36"/>
  <c r="BX157" i="36" s="1"/>
  <c r="BX121" i="36"/>
  <c r="BY10" i="1"/>
  <c r="BX15" i="1"/>
  <c r="BW33" i="36"/>
  <c r="BW12" i="36" s="1"/>
  <c r="BW34" i="36" l="1"/>
  <c r="BW68" i="1"/>
  <c r="BW87" i="1"/>
  <c r="BW91" i="1" s="1"/>
  <c r="BW93" i="1" s="1"/>
  <c r="BX123" i="36"/>
  <c r="BX126" i="36"/>
  <c r="BX127" i="36"/>
  <c r="BL128" i="36"/>
  <c r="BX33" i="36"/>
  <c r="BX12" i="36" s="1"/>
  <c r="BW131" i="36"/>
  <c r="BW132" i="36"/>
  <c r="BK133" i="36"/>
  <c r="BW51" i="36"/>
  <c r="BX18" i="1"/>
  <c r="BX59" i="1"/>
  <c r="BX70" i="1"/>
  <c r="BY11" i="1"/>
  <c r="BY9" i="1"/>
  <c r="BW95" i="1" l="1"/>
  <c r="BW98" i="1" s="1"/>
  <c r="CK12" i="1"/>
  <c r="CK13" i="1"/>
  <c r="BX28" i="1"/>
  <c r="BX29" i="1"/>
  <c r="BX30" i="1"/>
  <c r="BX63" i="1" s="1"/>
  <c r="BX31" i="1"/>
  <c r="BX64" i="1" s="1"/>
  <c r="BX61" i="1"/>
  <c r="BX62" i="1"/>
  <c r="BX34" i="36"/>
  <c r="BX131" i="36"/>
  <c r="BX132" i="36"/>
  <c r="BL133" i="36"/>
  <c r="BX78" i="1"/>
  <c r="BX79" i="1"/>
  <c r="BX81" i="1"/>
  <c r="BX84" i="1"/>
  <c r="BX97" i="1"/>
  <c r="BX51" i="36"/>
  <c r="BY14" i="1"/>
  <c r="BY32" i="36" l="1"/>
  <c r="BX65" i="1"/>
  <c r="BX66" i="1" s="1"/>
  <c r="BX87" i="1" s="1"/>
  <c r="BX91" i="1" s="1"/>
  <c r="BY121" i="36"/>
  <c r="BM128" i="36" s="1"/>
  <c r="BX85" i="1"/>
  <c r="BX32" i="1"/>
  <c r="BZ10" i="1"/>
  <c r="BY15" i="1"/>
  <c r="BY33" i="36" l="1"/>
  <c r="BY12" i="36" s="1"/>
  <c r="BY51" i="36" s="1"/>
  <c r="BY157" i="36"/>
  <c r="BY123" i="36"/>
  <c r="BY131" i="36" s="1"/>
  <c r="BY127" i="36"/>
  <c r="BY126" i="36"/>
  <c r="BX93" i="1"/>
  <c r="BX68" i="1"/>
  <c r="BY18" i="1"/>
  <c r="BY70" i="1"/>
  <c r="BY59" i="1"/>
  <c r="BZ9" i="1"/>
  <c r="BZ11" i="1"/>
  <c r="BZ14" i="1" s="1"/>
  <c r="BY34" i="36" l="1"/>
  <c r="BM133" i="36"/>
  <c r="BY132" i="36"/>
  <c r="BX95" i="1"/>
  <c r="BX98" i="1" s="1"/>
  <c r="BY28" i="1"/>
  <c r="BY29" i="1"/>
  <c r="BY30" i="1"/>
  <c r="BY63" i="1" s="1"/>
  <c r="BY31" i="1"/>
  <c r="BY64" i="1" s="1"/>
  <c r="BY62" i="1"/>
  <c r="BY61" i="1"/>
  <c r="CA10" i="1"/>
  <c r="BZ15" i="1"/>
  <c r="CL12" i="1"/>
  <c r="CL13" i="1"/>
  <c r="BY78" i="1"/>
  <c r="BY79" i="1"/>
  <c r="BY81" i="1"/>
  <c r="BY84" i="1"/>
  <c r="BY97" i="1"/>
  <c r="BZ32" i="36" l="1"/>
  <c r="BZ121" i="36"/>
  <c r="BZ127" i="36" s="1"/>
  <c r="BY65" i="1"/>
  <c r="BY66" i="1" s="1"/>
  <c r="BY68" i="1" s="1"/>
  <c r="CA9" i="1"/>
  <c r="CA11" i="1"/>
  <c r="CA14" i="1" s="1"/>
  <c r="BY85" i="1"/>
  <c r="BZ18" i="1"/>
  <c r="BZ59" i="1"/>
  <c r="BZ70" i="1"/>
  <c r="BY32" i="1"/>
  <c r="BZ33" i="36" l="1"/>
  <c r="BZ12" i="36" s="1"/>
  <c r="BZ51" i="36" s="1"/>
  <c r="BZ157" i="36"/>
  <c r="BZ126" i="36"/>
  <c r="BZ123" i="36"/>
  <c r="BZ132" i="36" s="1"/>
  <c r="BN128" i="36"/>
  <c r="BZ34" i="36"/>
  <c r="BY87" i="1"/>
  <c r="BY91" i="1" s="1"/>
  <c r="BY93" i="1" s="1"/>
  <c r="CM12" i="1"/>
  <c r="CM13" i="1"/>
  <c r="BZ28" i="1"/>
  <c r="BZ29" i="1"/>
  <c r="BZ30" i="1"/>
  <c r="BZ63" i="1" s="1"/>
  <c r="BZ31" i="1"/>
  <c r="BZ64" i="1" s="1"/>
  <c r="BZ62" i="1"/>
  <c r="BZ61" i="1"/>
  <c r="BZ78" i="1"/>
  <c r="BZ79" i="1"/>
  <c r="BZ81" i="1"/>
  <c r="BZ84" i="1"/>
  <c r="BZ97" i="1"/>
  <c r="CB10" i="1"/>
  <c r="CA15" i="1"/>
  <c r="BZ131" i="36" l="1"/>
  <c r="BN133" i="36"/>
  <c r="BZ85" i="1"/>
  <c r="BZ32" i="1"/>
  <c r="CA18" i="1"/>
  <c r="CA59" i="1"/>
  <c r="CA70" i="1"/>
  <c r="CB9" i="1"/>
  <c r="CB11" i="1"/>
  <c r="BY95" i="1"/>
  <c r="BZ65" i="1"/>
  <c r="BZ66" i="1" s="1"/>
  <c r="BZ68" i="1" l="1"/>
  <c r="BZ87" i="1"/>
  <c r="CA28" i="1"/>
  <c r="CA29" i="1"/>
  <c r="CA30" i="1"/>
  <c r="CA63" i="1" s="1"/>
  <c r="CA31" i="1"/>
  <c r="CA61" i="1"/>
  <c r="CA62" i="1"/>
  <c r="CN12" i="1"/>
  <c r="CN13" i="1"/>
  <c r="BY98" i="1"/>
  <c r="CA78" i="1"/>
  <c r="CA79" i="1"/>
  <c r="CA81" i="1"/>
  <c r="CA84" i="1"/>
  <c r="CA97" i="1"/>
  <c r="CB14" i="1"/>
  <c r="CC10" i="1" l="1"/>
  <c r="CB15" i="1"/>
  <c r="CA32" i="1"/>
  <c r="CA85" i="1"/>
  <c r="BZ91" i="1"/>
  <c r="CA32" i="36"/>
  <c r="CA157" i="36" s="1"/>
  <c r="CA121" i="36"/>
  <c r="CA64" i="1"/>
  <c r="CA126" i="36" l="1"/>
  <c r="CA123" i="36"/>
  <c r="CA127" i="36"/>
  <c r="BO128" i="36"/>
  <c r="BZ93" i="1"/>
  <c r="CA33" i="36"/>
  <c r="CA12" i="36" s="1"/>
  <c r="CB18" i="1"/>
  <c r="CB59" i="1"/>
  <c r="CB70" i="1"/>
  <c r="CA65" i="1"/>
  <c r="CA66" i="1" s="1"/>
  <c r="CC11" i="1"/>
  <c r="CC9" i="1"/>
  <c r="CB28" i="1" l="1"/>
  <c r="CB29" i="1"/>
  <c r="CB30" i="1"/>
  <c r="CB63" i="1" s="1"/>
  <c r="CB31" i="1"/>
  <c r="CB64" i="1" s="1"/>
  <c r="CB61" i="1"/>
  <c r="CB62" i="1"/>
  <c r="CO12" i="1"/>
  <c r="CO13" i="1"/>
  <c r="CA34" i="36"/>
  <c r="BZ95" i="1"/>
  <c r="CA131" i="36"/>
  <c r="CA132" i="36"/>
  <c r="BO133" i="36"/>
  <c r="CC14" i="1"/>
  <c r="CB78" i="1"/>
  <c r="CB79" i="1"/>
  <c r="CB81" i="1"/>
  <c r="CB84" i="1"/>
  <c r="CB97" i="1"/>
  <c r="CA51" i="36"/>
  <c r="CA68" i="1"/>
  <c r="CA87" i="1"/>
  <c r="CB65" i="1" l="1"/>
  <c r="CB66" i="1" s="1"/>
  <c r="CA91" i="1"/>
  <c r="BZ98" i="1"/>
  <c r="CB85" i="1"/>
  <c r="CB32" i="1"/>
  <c r="CD10" i="1"/>
  <c r="CC15" i="1"/>
  <c r="CB68" i="1" l="1"/>
  <c r="CB87" i="1"/>
  <c r="CB91" i="1" s="1"/>
  <c r="CB93" i="1" s="1"/>
  <c r="CB32" i="36"/>
  <c r="CB157" i="36" s="1"/>
  <c r="CB121" i="36"/>
  <c r="CC18" i="1"/>
  <c r="CC59" i="1"/>
  <c r="CC70" i="1"/>
  <c r="CD9" i="1"/>
  <c r="CD11" i="1"/>
  <c r="CA93" i="1"/>
  <c r="CB95" i="1" l="1"/>
  <c r="CB98" i="1" s="1"/>
  <c r="CC28" i="1"/>
  <c r="CC29" i="1"/>
  <c r="CC30" i="1"/>
  <c r="CC63" i="1" s="1"/>
  <c r="CC31" i="1"/>
  <c r="CC64" i="1" s="1"/>
  <c r="CC61" i="1"/>
  <c r="CC62" i="1"/>
  <c r="CP12" i="1"/>
  <c r="CP13" i="1"/>
  <c r="CB33" i="36"/>
  <c r="CB12" i="36" s="1"/>
  <c r="CA95" i="1"/>
  <c r="CD14" i="1"/>
  <c r="CC78" i="1"/>
  <c r="CC79" i="1"/>
  <c r="CC81" i="1"/>
  <c r="CC84" i="1"/>
  <c r="CC97" i="1"/>
  <c r="CB123" i="36"/>
  <c r="CB126" i="36"/>
  <c r="CB127" i="36"/>
  <c r="BP128" i="36"/>
  <c r="CD32" i="36" l="1"/>
  <c r="CD121" i="36"/>
  <c r="CD123" i="36" s="1"/>
  <c r="CC65" i="1"/>
  <c r="CC66" i="1" s="1"/>
  <c r="CC68" i="1" s="1"/>
  <c r="CB131" i="36"/>
  <c r="CB132" i="36"/>
  <c r="BP133" i="36"/>
  <c r="CA98" i="1"/>
  <c r="CE10" i="1"/>
  <c r="CD15" i="1"/>
  <c r="CB51" i="36"/>
  <c r="CC32" i="1"/>
  <c r="CC85" i="1"/>
  <c r="CB34" i="36"/>
  <c r="CD33" i="36" l="1"/>
  <c r="CD12" i="36" s="1"/>
  <c r="CD51" i="36" s="1"/>
  <c r="CD157" i="36"/>
  <c r="CD126" i="36"/>
  <c r="CC87" i="1"/>
  <c r="CC91" i="1" s="1"/>
  <c r="CC93" i="1" s="1"/>
  <c r="CC95" i="1" s="1"/>
  <c r="CD131" i="36"/>
  <c r="CC32" i="36"/>
  <c r="CC157" i="36" s="1"/>
  <c r="CC121" i="36"/>
  <c r="CD18" i="1"/>
  <c r="CD59" i="1"/>
  <c r="CD70" i="1"/>
  <c r="CE9" i="1"/>
  <c r="CE11" i="1"/>
  <c r="CE14" i="1" s="1"/>
  <c r="CD34" i="36" l="1"/>
  <c r="CD28" i="1"/>
  <c r="CD29" i="1"/>
  <c r="CD30" i="1"/>
  <c r="CD63" i="1" s="1"/>
  <c r="CD31" i="1"/>
  <c r="CD64" i="1" s="1"/>
  <c r="CD62" i="1"/>
  <c r="CD61" i="1"/>
  <c r="CC33" i="36"/>
  <c r="CC12" i="36" s="1"/>
  <c r="CF10" i="1"/>
  <c r="CE15" i="1"/>
  <c r="CQ12" i="1"/>
  <c r="CQ13" i="1"/>
  <c r="CC98" i="1"/>
  <c r="CD78" i="1"/>
  <c r="CD79" i="1"/>
  <c r="CD81" i="1"/>
  <c r="CD84" i="1"/>
  <c r="CD97" i="1"/>
  <c r="CC123" i="36"/>
  <c r="CC126" i="36"/>
  <c r="BQ128" i="36"/>
  <c r="CC127" i="36"/>
  <c r="CD127" i="36"/>
  <c r="BR128" i="36"/>
  <c r="CD65" i="1" l="1"/>
  <c r="CD66" i="1" s="1"/>
  <c r="CE32" i="36"/>
  <c r="CE157" i="36" s="1"/>
  <c r="CE121" i="36"/>
  <c r="CF9" i="1"/>
  <c r="CF11" i="1"/>
  <c r="CC131" i="36"/>
  <c r="BQ133" i="36"/>
  <c r="CC132" i="36"/>
  <c r="CD132" i="36"/>
  <c r="BR133" i="36"/>
  <c r="CD85" i="1"/>
  <c r="CC51" i="36"/>
  <c r="CE18" i="1"/>
  <c r="CE59" i="1"/>
  <c r="CE70" i="1"/>
  <c r="CC34" i="36"/>
  <c r="CD32" i="1"/>
  <c r="CR12" i="1" l="1"/>
  <c r="CR13" i="1"/>
  <c r="CE126" i="36"/>
  <c r="CE123" i="36"/>
  <c r="CE127" i="36"/>
  <c r="BS128" i="36"/>
  <c r="CE28" i="1"/>
  <c r="CE29" i="1"/>
  <c r="CE30" i="1"/>
  <c r="CE63" i="1" s="1"/>
  <c r="CE31" i="1"/>
  <c r="CE64" i="1" s="1"/>
  <c r="CE61" i="1"/>
  <c r="CE62" i="1"/>
  <c r="CE33" i="36"/>
  <c r="CE12" i="36" s="1"/>
  <c r="CE78" i="1"/>
  <c r="CE79" i="1"/>
  <c r="CE81" i="1"/>
  <c r="CE84" i="1"/>
  <c r="CE97" i="1"/>
  <c r="CF14" i="1"/>
  <c r="CD68" i="1"/>
  <c r="CD87" i="1"/>
  <c r="CD91" i="1" s="1"/>
  <c r="CD93" i="1" s="1"/>
  <c r="CE32" i="1" l="1"/>
  <c r="CG10" i="1"/>
  <c r="CF15" i="1"/>
  <c r="CE85" i="1"/>
  <c r="CE65" i="1"/>
  <c r="CE66" i="1" s="1"/>
  <c r="CD95" i="1"/>
  <c r="CE34" i="36"/>
  <c r="CE51" i="36"/>
  <c r="CE131" i="36"/>
  <c r="CE132" i="36"/>
  <c r="BS133" i="36"/>
  <c r="CE68" i="1" l="1"/>
  <c r="CE87" i="1"/>
  <c r="CE91" i="1" s="1"/>
  <c r="CE93" i="1" s="1"/>
  <c r="CF18" i="1"/>
  <c r="CF59" i="1"/>
  <c r="CF70" i="1"/>
  <c r="CD98" i="1"/>
  <c r="CG11" i="1"/>
  <c r="CG14" i="1" s="1"/>
  <c r="CG9" i="1"/>
  <c r="CH10" i="1" l="1"/>
  <c r="CG15" i="1"/>
  <c r="CF32" i="36"/>
  <c r="CF157" i="36" s="1"/>
  <c r="CF121" i="36"/>
  <c r="CF78" i="1"/>
  <c r="CF79" i="1"/>
  <c r="CF81" i="1"/>
  <c r="CF84" i="1"/>
  <c r="CF97" i="1"/>
  <c r="CS12" i="1"/>
  <c r="CS13" i="1"/>
  <c r="CF28" i="1"/>
  <c r="CF29" i="1"/>
  <c r="CF30" i="1"/>
  <c r="CF63" i="1" s="1"/>
  <c r="CF31" i="1"/>
  <c r="CF64" i="1" s="1"/>
  <c r="CF61" i="1"/>
  <c r="CF62" i="1"/>
  <c r="CE95" i="1"/>
  <c r="CE98" i="1" s="1"/>
  <c r="CF65" i="1" l="1"/>
  <c r="CF66" i="1" s="1"/>
  <c r="CF123" i="36"/>
  <c r="CF126" i="36"/>
  <c r="CF127" i="36"/>
  <c r="BT128" i="36"/>
  <c r="CF32" i="1"/>
  <c r="CF33" i="36"/>
  <c r="CF12" i="36" s="1"/>
  <c r="CG32" i="36"/>
  <c r="CG157" i="36" s="1"/>
  <c r="CG121" i="36"/>
  <c r="CF85" i="1"/>
  <c r="CG18" i="1"/>
  <c r="CG70" i="1"/>
  <c r="CG59" i="1"/>
  <c r="CH9" i="1"/>
  <c r="CH11" i="1"/>
  <c r="CH14" i="1" s="1"/>
  <c r="CI10" i="1" l="1"/>
  <c r="CH15" i="1"/>
  <c r="CF68" i="1"/>
  <c r="CF87" i="1"/>
  <c r="CF91" i="1" s="1"/>
  <c r="CF93" i="1" s="1"/>
  <c r="CF131" i="36"/>
  <c r="CF132" i="36"/>
  <c r="BT133" i="36"/>
  <c r="CG123" i="36"/>
  <c r="CG126" i="36"/>
  <c r="CG127" i="36"/>
  <c r="BU128" i="36"/>
  <c r="CG78" i="1"/>
  <c r="CG79" i="1"/>
  <c r="CG81" i="1"/>
  <c r="CG84" i="1"/>
  <c r="CG97" i="1"/>
  <c r="CG33" i="36"/>
  <c r="CG12" i="36" s="1"/>
  <c r="CF51" i="36"/>
  <c r="CT12" i="1"/>
  <c r="CT13" i="1"/>
  <c r="CG28" i="1"/>
  <c r="CG29" i="1"/>
  <c r="CG30" i="1"/>
  <c r="CG63" i="1" s="1"/>
  <c r="CG31" i="1"/>
  <c r="CG64" i="1" s="1"/>
  <c r="CG61" i="1"/>
  <c r="CG62" i="1"/>
  <c r="CF34" i="36"/>
  <c r="CG65" i="1" l="1"/>
  <c r="CG66" i="1" s="1"/>
  <c r="CG34" i="36"/>
  <c r="CF95" i="1"/>
  <c r="CF98" i="1" s="1"/>
  <c r="CG85" i="1"/>
  <c r="CG32" i="1"/>
  <c r="CH18" i="1"/>
  <c r="CH59" i="1"/>
  <c r="CH70" i="1"/>
  <c r="CG51" i="36"/>
  <c r="CG131" i="36"/>
  <c r="BU133" i="36"/>
  <c r="CG132" i="36"/>
  <c r="CI9" i="1"/>
  <c r="CI11" i="1"/>
  <c r="CH78" i="1" l="1"/>
  <c r="CH79" i="1"/>
  <c r="CH81" i="1"/>
  <c r="CH84" i="1"/>
  <c r="CH97" i="1"/>
  <c r="CH32" i="36"/>
  <c r="CH157" i="36" s="1"/>
  <c r="CH121" i="36"/>
  <c r="CG68" i="1"/>
  <c r="CG87" i="1"/>
  <c r="CG91" i="1" s="1"/>
  <c r="CG93" i="1" s="1"/>
  <c r="CU12" i="1"/>
  <c r="CU13" i="1"/>
  <c r="CH28" i="1"/>
  <c r="CH29" i="1"/>
  <c r="CH30" i="1"/>
  <c r="CH63" i="1" s="1"/>
  <c r="CH31" i="1"/>
  <c r="CH64" i="1" s="1"/>
  <c r="CH61" i="1"/>
  <c r="CH62" i="1"/>
  <c r="CI14" i="1"/>
  <c r="CH32" i="1" l="1"/>
  <c r="CH65" i="1"/>
  <c r="CH66" i="1" s="1"/>
  <c r="CH123" i="36"/>
  <c r="CH126" i="36"/>
  <c r="BV128" i="36"/>
  <c r="CH127" i="36"/>
  <c r="CH33" i="36"/>
  <c r="CH12" i="36" s="1"/>
  <c r="CJ10" i="1"/>
  <c r="CI15" i="1"/>
  <c r="CG95" i="1"/>
  <c r="CG98" i="1" s="1"/>
  <c r="CH85" i="1"/>
  <c r="CH34" i="36" l="1"/>
  <c r="CH68" i="1"/>
  <c r="CH87" i="1"/>
  <c r="CH91" i="1" s="1"/>
  <c r="CH93" i="1" s="1"/>
  <c r="CH131" i="36"/>
  <c r="CH132" i="36"/>
  <c r="BV133" i="36"/>
  <c r="CI32" i="36"/>
  <c r="CI157" i="36" s="1"/>
  <c r="CI121" i="36"/>
  <c r="CH51" i="36"/>
  <c r="CJ9" i="1"/>
  <c r="CJ11" i="1"/>
  <c r="CI18" i="1"/>
  <c r="CI59" i="1"/>
  <c r="CI70" i="1"/>
  <c r="CH95" i="1" l="1"/>
  <c r="CH98" i="1" s="1"/>
  <c r="CI28" i="1"/>
  <c r="CI29" i="1"/>
  <c r="CI30" i="1"/>
  <c r="CI63" i="1" s="1"/>
  <c r="CI31" i="1"/>
  <c r="CI64" i="1" s="1"/>
  <c r="CI61" i="1"/>
  <c r="CI62" i="1"/>
  <c r="CV12" i="1"/>
  <c r="CV13" i="1"/>
  <c r="CI126" i="36"/>
  <c r="CI123" i="36"/>
  <c r="CI127" i="36"/>
  <c r="BW128" i="36"/>
  <c r="CI78" i="1"/>
  <c r="CI79" i="1"/>
  <c r="CI81" i="1"/>
  <c r="CI84" i="1"/>
  <c r="CI97" i="1"/>
  <c r="CJ14" i="1"/>
  <c r="CI33" i="36"/>
  <c r="CI12" i="36" s="1"/>
  <c r="CJ121" i="36" l="1"/>
  <c r="CJ127" i="36" s="1"/>
  <c r="CJ32" i="36"/>
  <c r="CI65" i="1"/>
  <c r="CI66" i="1" s="1"/>
  <c r="CI68" i="1" s="1"/>
  <c r="CI34" i="36"/>
  <c r="CI85" i="1"/>
  <c r="CI51" i="36"/>
  <c r="CK10" i="1"/>
  <c r="CJ15" i="1"/>
  <c r="CI131" i="36"/>
  <c r="BW133" i="36"/>
  <c r="CI132" i="36"/>
  <c r="CI32" i="1"/>
  <c r="CJ33" i="36" l="1"/>
  <c r="CJ12" i="36" s="1"/>
  <c r="CJ51" i="36" s="1"/>
  <c r="CJ157" i="36"/>
  <c r="CJ126" i="36"/>
  <c r="CJ123" i="36"/>
  <c r="BX133" i="36" s="1"/>
  <c r="BX128" i="36"/>
  <c r="CI87" i="1"/>
  <c r="CI91" i="1" s="1"/>
  <c r="CI93" i="1" s="1"/>
  <c r="CI95" i="1" s="1"/>
  <c r="CI98" i="1" s="1"/>
  <c r="CJ18" i="1"/>
  <c r="CJ59" i="1"/>
  <c r="CJ70" i="1"/>
  <c r="CK11" i="1"/>
  <c r="CK14" i="1" s="1"/>
  <c r="CK9" i="1"/>
  <c r="CJ34" i="36" l="1"/>
  <c r="CJ131" i="36"/>
  <c r="CJ132" i="36"/>
  <c r="CL10" i="1"/>
  <c r="CK15" i="1"/>
  <c r="CJ28" i="1"/>
  <c r="CJ29" i="1"/>
  <c r="CJ30" i="1"/>
  <c r="CJ63" i="1" s="1"/>
  <c r="CJ31" i="1"/>
  <c r="CJ64" i="1" s="1"/>
  <c r="CJ61" i="1"/>
  <c r="CJ62" i="1"/>
  <c r="CW12" i="1"/>
  <c r="CW13" i="1"/>
  <c r="CK32" i="36"/>
  <c r="CK157" i="36" s="1"/>
  <c r="CK121" i="36"/>
  <c r="CJ78" i="1"/>
  <c r="CJ79" i="1"/>
  <c r="CJ81" i="1"/>
  <c r="CJ84" i="1"/>
  <c r="CJ97" i="1"/>
  <c r="CJ65" i="1" l="1"/>
  <c r="CJ66" i="1" s="1"/>
  <c r="CJ85" i="1"/>
  <c r="CK33" i="36"/>
  <c r="CK12" i="36" s="1"/>
  <c r="CK18" i="1"/>
  <c r="CK59" i="1"/>
  <c r="CK70" i="1"/>
  <c r="CK123" i="36"/>
  <c r="CK126" i="36"/>
  <c r="CK127" i="36"/>
  <c r="BY128" i="36"/>
  <c r="CJ32" i="1"/>
  <c r="CL9" i="1"/>
  <c r="CL11" i="1"/>
  <c r="CL14" i="1" s="1"/>
  <c r="CM10" i="1" l="1"/>
  <c r="CL15" i="1"/>
  <c r="CK51" i="36"/>
  <c r="CK28" i="1"/>
  <c r="CK29" i="1"/>
  <c r="CK30" i="1"/>
  <c r="CK63" i="1" s="1"/>
  <c r="CK31" i="1"/>
  <c r="CK64" i="1" s="1"/>
  <c r="CK61" i="1"/>
  <c r="CK62" i="1"/>
  <c r="CK34" i="36"/>
  <c r="CX12" i="1"/>
  <c r="CX13" i="1"/>
  <c r="CK131" i="36"/>
  <c r="CK132" i="36"/>
  <c r="BY133" i="36"/>
  <c r="CK78" i="1"/>
  <c r="CK79" i="1"/>
  <c r="CK81" i="1"/>
  <c r="CK84" i="1"/>
  <c r="CK97" i="1"/>
  <c r="CJ68" i="1"/>
  <c r="CJ87" i="1"/>
  <c r="CJ91" i="1" s="1"/>
  <c r="CJ93" i="1" s="1"/>
  <c r="CK32" i="1" l="1"/>
  <c r="CK65" i="1"/>
  <c r="CL18" i="1"/>
  <c r="CL59" i="1"/>
  <c r="CL70" i="1"/>
  <c r="CJ95" i="1"/>
  <c r="CJ98" i="1" s="1"/>
  <c r="CK85" i="1"/>
  <c r="CM9" i="1"/>
  <c r="CM11" i="1"/>
  <c r="CM14" i="1" s="1"/>
  <c r="CL28" i="1" l="1"/>
  <c r="CL29" i="1"/>
  <c r="CL30" i="1"/>
  <c r="CL63" i="1" s="1"/>
  <c r="CL31" i="1"/>
  <c r="CL64" i="1" s="1"/>
  <c r="CL61" i="1"/>
  <c r="CL62" i="1"/>
  <c r="CL32" i="36"/>
  <c r="CL157" i="36" s="1"/>
  <c r="CL121" i="36"/>
  <c r="CY12" i="1"/>
  <c r="CY13" i="1"/>
  <c r="CL78" i="1"/>
  <c r="CL79" i="1"/>
  <c r="CL81" i="1"/>
  <c r="CL84" i="1"/>
  <c r="CL97" i="1"/>
  <c r="CK66" i="1"/>
  <c r="CN10" i="1"/>
  <c r="CM15" i="1"/>
  <c r="CL65" i="1" l="1"/>
  <c r="CL66" i="1" s="1"/>
  <c r="CL68" i="1" s="1"/>
  <c r="CN9" i="1"/>
  <c r="CN11" i="1"/>
  <c r="CL123" i="36"/>
  <c r="CL126" i="36"/>
  <c r="CL127" i="36"/>
  <c r="BZ128" i="36"/>
  <c r="CK68" i="1"/>
  <c r="CK87" i="1"/>
  <c r="CM18" i="1"/>
  <c r="CM59" i="1"/>
  <c r="CM70" i="1"/>
  <c r="CL85" i="1"/>
  <c r="CL33" i="36"/>
  <c r="CL12" i="36" s="1"/>
  <c r="CL32" i="1"/>
  <c r="CL87" i="1" l="1"/>
  <c r="CL91" i="1" s="1"/>
  <c r="CL93" i="1" s="1"/>
  <c r="CL95" i="1" s="1"/>
  <c r="CL98" i="1" s="1"/>
  <c r="CM78" i="1"/>
  <c r="CM79" i="1"/>
  <c r="CM81" i="1"/>
  <c r="CM84" i="1"/>
  <c r="CM97" i="1"/>
  <c r="CL131" i="36"/>
  <c r="CL132" i="36"/>
  <c r="BZ133" i="36"/>
  <c r="CZ12" i="1"/>
  <c r="CZ13" i="1"/>
  <c r="CL51" i="36"/>
  <c r="CK91" i="1"/>
  <c r="CL34" i="36"/>
  <c r="CM28" i="1"/>
  <c r="CM29" i="1"/>
  <c r="CM30" i="1"/>
  <c r="CM63" i="1" s="1"/>
  <c r="CM31" i="1"/>
  <c r="CM61" i="1"/>
  <c r="CM62" i="1"/>
  <c r="CN14" i="1"/>
  <c r="CN32" i="36" l="1"/>
  <c r="CN157" i="36" s="1"/>
  <c r="CN121" i="36"/>
  <c r="CK93" i="1"/>
  <c r="CM64" i="1"/>
  <c r="CO10" i="1"/>
  <c r="CN15" i="1"/>
  <c r="CM32" i="1"/>
  <c r="CM85" i="1"/>
  <c r="CO11" i="1" l="1"/>
  <c r="CO14" i="1" s="1"/>
  <c r="CO9" i="1"/>
  <c r="CN123" i="36"/>
  <c r="CN126" i="36"/>
  <c r="CK95" i="1"/>
  <c r="CN33" i="36"/>
  <c r="CN12" i="36" s="1"/>
  <c r="CN18" i="1"/>
  <c r="CN59" i="1"/>
  <c r="CN70" i="1"/>
  <c r="CM65" i="1"/>
  <c r="CN34" i="36" l="1"/>
  <c r="CP10" i="1"/>
  <c r="CO15" i="1"/>
  <c r="CN78" i="1"/>
  <c r="CN79" i="1"/>
  <c r="CN81" i="1"/>
  <c r="CN84" i="1"/>
  <c r="CN97" i="1"/>
  <c r="CN51" i="36"/>
  <c r="CM66" i="1"/>
  <c r="CN28" i="1"/>
  <c r="CN29" i="1"/>
  <c r="CN30" i="1"/>
  <c r="CN63" i="1" s="1"/>
  <c r="CN31" i="1"/>
  <c r="CN64" i="1" s="1"/>
  <c r="CN61" i="1"/>
  <c r="CN62" i="1"/>
  <c r="CK98" i="1"/>
  <c r="CN131" i="36"/>
  <c r="DA12" i="1"/>
  <c r="DA13" i="1"/>
  <c r="CN65" i="1" l="1"/>
  <c r="CN66" i="1" s="1"/>
  <c r="CN32" i="1"/>
  <c r="CN85" i="1"/>
  <c r="CM68" i="1"/>
  <c r="CM87" i="1"/>
  <c r="CO18" i="1"/>
  <c r="CO70" i="1"/>
  <c r="CO59" i="1"/>
  <c r="CM32" i="36"/>
  <c r="CM157" i="36" s="1"/>
  <c r="CM121" i="36"/>
  <c r="CP9" i="1"/>
  <c r="CP11" i="1"/>
  <c r="CP14" i="1" s="1"/>
  <c r="CN68" i="1" l="1"/>
  <c r="CN87" i="1"/>
  <c r="CN91" i="1" s="1"/>
  <c r="CN93" i="1" s="1"/>
  <c r="CM91" i="1"/>
  <c r="CO78" i="1"/>
  <c r="CO79" i="1"/>
  <c r="CO81" i="1"/>
  <c r="CO84" i="1"/>
  <c r="CO97" i="1"/>
  <c r="CM126" i="36"/>
  <c r="CM123" i="36"/>
  <c r="CM127" i="36"/>
  <c r="CA128" i="36"/>
  <c r="CN127" i="36"/>
  <c r="CB128" i="36"/>
  <c r="CO28" i="1"/>
  <c r="CO29" i="1"/>
  <c r="CO30" i="1"/>
  <c r="CO63" i="1" s="1"/>
  <c r="CO31" i="1"/>
  <c r="CO64" i="1" s="1"/>
  <c r="CO62" i="1"/>
  <c r="CO61" i="1"/>
  <c r="CQ10" i="1"/>
  <c r="CP15" i="1"/>
  <c r="DB12" i="1"/>
  <c r="DB13" i="1"/>
  <c r="CM33" i="36"/>
  <c r="CM12" i="36" s="1"/>
  <c r="CN95" i="1" l="1"/>
  <c r="CN98" i="1" s="1"/>
  <c r="CM34" i="36"/>
  <c r="CO65" i="1"/>
  <c r="CO66" i="1" s="1"/>
  <c r="CM131" i="36"/>
  <c r="CM132" i="36"/>
  <c r="CA133" i="36"/>
  <c r="CN132" i="36"/>
  <c r="CB133" i="36"/>
  <c r="CM93" i="1"/>
  <c r="CP18" i="1"/>
  <c r="CP59" i="1"/>
  <c r="CP70" i="1"/>
  <c r="CM51" i="36"/>
  <c r="CQ9" i="1"/>
  <c r="CQ11" i="1"/>
  <c r="CQ14" i="1" s="1"/>
  <c r="CO32" i="1"/>
  <c r="CO85" i="1"/>
  <c r="CP32" i="36" l="1"/>
  <c r="CP121" i="36"/>
  <c r="CP126" i="36" s="1"/>
  <c r="CR10" i="1"/>
  <c r="CQ15" i="1"/>
  <c r="CP78" i="1"/>
  <c r="CP79" i="1"/>
  <c r="CP81" i="1"/>
  <c r="CP84" i="1"/>
  <c r="CP97" i="1"/>
  <c r="CM95" i="1"/>
  <c r="CO68" i="1"/>
  <c r="CO87" i="1"/>
  <c r="CP28" i="1"/>
  <c r="CP29" i="1"/>
  <c r="CP30" i="1"/>
  <c r="CP63" i="1" s="1"/>
  <c r="CP31" i="1"/>
  <c r="CP64" i="1" s="1"/>
  <c r="CP62" i="1"/>
  <c r="CP61" i="1"/>
  <c r="DC12" i="1"/>
  <c r="DC13" i="1"/>
  <c r="CP33" i="36" l="1"/>
  <c r="CP12" i="36" s="1"/>
  <c r="CP51" i="36" s="1"/>
  <c r="CP157" i="36"/>
  <c r="CP123" i="36"/>
  <c r="CP131" i="36" s="1"/>
  <c r="CP65" i="1"/>
  <c r="CP66" i="1" s="1"/>
  <c r="CO91" i="1"/>
  <c r="CM98" i="1"/>
  <c r="CQ18" i="1"/>
  <c r="CQ59" i="1"/>
  <c r="CQ70" i="1"/>
  <c r="CP32" i="1"/>
  <c r="CP85" i="1"/>
  <c r="CR9" i="1"/>
  <c r="CR11" i="1"/>
  <c r="CR14" i="1" s="1"/>
  <c r="CP34" i="36" l="1"/>
  <c r="CQ78" i="1"/>
  <c r="CQ79" i="1"/>
  <c r="CQ81" i="1"/>
  <c r="CQ84" i="1"/>
  <c r="CQ97" i="1"/>
  <c r="CO32" i="36"/>
  <c r="CO157" i="36" s="1"/>
  <c r="CO121" i="36"/>
  <c r="CS10" i="1"/>
  <c r="CR15" i="1"/>
  <c r="DD12" i="1"/>
  <c r="DD13" i="1"/>
  <c r="CQ28" i="1"/>
  <c r="CQ29" i="1"/>
  <c r="CQ30" i="1"/>
  <c r="CQ63" i="1" s="1"/>
  <c r="CQ31" i="1"/>
  <c r="CQ64" i="1" s="1"/>
  <c r="CQ61" i="1"/>
  <c r="CQ62" i="1"/>
  <c r="CO93" i="1"/>
  <c r="CP68" i="1"/>
  <c r="CP87" i="1"/>
  <c r="CQ32" i="1" l="1"/>
  <c r="CQ65" i="1"/>
  <c r="CQ66" i="1" s="1"/>
  <c r="CP91" i="1"/>
  <c r="CO123" i="36"/>
  <c r="CO126" i="36"/>
  <c r="CC128" i="36"/>
  <c r="CO127" i="36"/>
  <c r="CP127" i="36"/>
  <c r="CD128" i="36"/>
  <c r="CR18" i="1"/>
  <c r="CR59" i="1"/>
  <c r="CR70" i="1"/>
  <c r="CO33" i="36"/>
  <c r="CO12" i="36" s="1"/>
  <c r="CO95" i="1"/>
  <c r="CS11" i="1"/>
  <c r="CS14" i="1" s="1"/>
  <c r="CS9" i="1"/>
  <c r="CQ85" i="1"/>
  <c r="CO98" i="1" l="1"/>
  <c r="CO51" i="36"/>
  <c r="CT10" i="1"/>
  <c r="CS15" i="1"/>
  <c r="CO131" i="36"/>
  <c r="CC133" i="36"/>
  <c r="CO132" i="36"/>
  <c r="CD133" i="36"/>
  <c r="CP132" i="36"/>
  <c r="CR78" i="1"/>
  <c r="CR79" i="1"/>
  <c r="CR81" i="1"/>
  <c r="CR84" i="1"/>
  <c r="CR97" i="1"/>
  <c r="DE12" i="1"/>
  <c r="DE13" i="1"/>
  <c r="CQ68" i="1"/>
  <c r="CQ87" i="1"/>
  <c r="CR28" i="1"/>
  <c r="CR29" i="1"/>
  <c r="CR30" i="1"/>
  <c r="CR63" i="1" s="1"/>
  <c r="CR31" i="1"/>
  <c r="CR64" i="1" s="1"/>
  <c r="CR61" i="1"/>
  <c r="CR62" i="1"/>
  <c r="CO34" i="36"/>
  <c r="CP93" i="1"/>
  <c r="CR65" i="1" l="1"/>
  <c r="CR66" i="1" s="1"/>
  <c r="CR32" i="1"/>
  <c r="CR85" i="1"/>
  <c r="CP95" i="1"/>
  <c r="CS18" i="1"/>
  <c r="CS59" i="1"/>
  <c r="CS70" i="1"/>
  <c r="CT9" i="1"/>
  <c r="CT11" i="1"/>
  <c r="CQ32" i="36"/>
  <c r="CQ157" i="36" s="1"/>
  <c r="CQ121" i="36"/>
  <c r="CQ91" i="1"/>
  <c r="DF12" i="1" l="1"/>
  <c r="DF13" i="1"/>
  <c r="CQ126" i="36"/>
  <c r="CQ123" i="36"/>
  <c r="CQ127" i="36"/>
  <c r="CE128" i="36"/>
  <c r="CS28" i="1"/>
  <c r="CS29" i="1"/>
  <c r="CS30" i="1"/>
  <c r="CS63" i="1" s="1"/>
  <c r="CS31" i="1"/>
  <c r="CS64" i="1" s="1"/>
  <c r="CS61" i="1"/>
  <c r="CS62" i="1"/>
  <c r="CQ33" i="36"/>
  <c r="CQ12" i="36" s="1"/>
  <c r="CP98" i="1"/>
  <c r="CQ93" i="1"/>
  <c r="CT14" i="1"/>
  <c r="CS78" i="1"/>
  <c r="CS79" i="1"/>
  <c r="CS81" i="1"/>
  <c r="CS84" i="1"/>
  <c r="CS97" i="1"/>
  <c r="CR68" i="1"/>
  <c r="CR87" i="1"/>
  <c r="CR91" i="1" s="1"/>
  <c r="CR93" i="1" s="1"/>
  <c r="CS32" i="1" l="1"/>
  <c r="CS65" i="1"/>
  <c r="CS66" i="1" s="1"/>
  <c r="CQ34" i="36"/>
  <c r="CR95" i="1"/>
  <c r="CR98" i="1" s="1"/>
  <c r="CQ95" i="1"/>
  <c r="CQ51" i="36"/>
  <c r="CQ131" i="36"/>
  <c r="CE133" i="36"/>
  <c r="CQ132" i="36"/>
  <c r="CS85" i="1"/>
  <c r="CU10" i="1"/>
  <c r="CT15" i="1"/>
  <c r="CR32" i="36"/>
  <c r="CR157" i="36" s="1"/>
  <c r="CR121" i="36"/>
  <c r="CR33" i="36" l="1"/>
  <c r="CR12" i="36" s="1"/>
  <c r="CT18" i="1"/>
  <c r="CT59" i="1"/>
  <c r="CT70" i="1"/>
  <c r="CT32" i="36"/>
  <c r="CT157" i="36" s="1"/>
  <c r="CT121" i="36"/>
  <c r="CU9" i="1"/>
  <c r="CU11" i="1"/>
  <c r="CU14" i="1" s="1"/>
  <c r="CS68" i="1"/>
  <c r="CS87" i="1"/>
  <c r="CS91" i="1" s="1"/>
  <c r="CS93" i="1" s="1"/>
  <c r="CR123" i="36"/>
  <c r="CR126" i="36"/>
  <c r="CR127" i="36"/>
  <c r="CF128" i="36"/>
  <c r="CQ98" i="1"/>
  <c r="CR34" i="36" l="1"/>
  <c r="CV10" i="1"/>
  <c r="CU15" i="1"/>
  <c r="CS32" i="36"/>
  <c r="CS157" i="36" s="1"/>
  <c r="CS121" i="36"/>
  <c r="CH128" i="36" s="1"/>
  <c r="CS95" i="1"/>
  <c r="CS98" i="1" s="1"/>
  <c r="CT123" i="36"/>
  <c r="CT126" i="36"/>
  <c r="CT28" i="1"/>
  <c r="CT29" i="1"/>
  <c r="CT30" i="1"/>
  <c r="CT63" i="1" s="1"/>
  <c r="CT31" i="1"/>
  <c r="CT64" i="1" s="1"/>
  <c r="CT62" i="1"/>
  <c r="CT61" i="1"/>
  <c r="DG12" i="1"/>
  <c r="DG13" i="1"/>
  <c r="CT33" i="36"/>
  <c r="CT12" i="36" s="1"/>
  <c r="CR131" i="36"/>
  <c r="CR132" i="36"/>
  <c r="CF133" i="36"/>
  <c r="CT78" i="1"/>
  <c r="CT79" i="1"/>
  <c r="CT81" i="1"/>
  <c r="CT84" i="1"/>
  <c r="CT97" i="1"/>
  <c r="CR51" i="36"/>
  <c r="CT127" i="36" l="1"/>
  <c r="CT85" i="1"/>
  <c r="CT32" i="1"/>
  <c r="CT65" i="1"/>
  <c r="CT66" i="1" s="1"/>
  <c r="CU32" i="36"/>
  <c r="CU157" i="36" s="1"/>
  <c r="CU121" i="36"/>
  <c r="CS123" i="36"/>
  <c r="CT132" i="36" s="1"/>
  <c r="CS126" i="36"/>
  <c r="CS127" i="36"/>
  <c r="CG128" i="36"/>
  <c r="CS33" i="36"/>
  <c r="CS12" i="36" s="1"/>
  <c r="CT34" i="36"/>
  <c r="CT131" i="36"/>
  <c r="CU18" i="1"/>
  <c r="CU59" i="1"/>
  <c r="CU70" i="1"/>
  <c r="CT51" i="36"/>
  <c r="CV9" i="1"/>
  <c r="CV11" i="1"/>
  <c r="CV14" i="1" s="1"/>
  <c r="CH133" i="36" l="1"/>
  <c r="CW10" i="1"/>
  <c r="CV15" i="1"/>
  <c r="CS51" i="36"/>
  <c r="CU28" i="1"/>
  <c r="CU29" i="1"/>
  <c r="CU30" i="1"/>
  <c r="CU63" i="1" s="1"/>
  <c r="CU31" i="1"/>
  <c r="CU64" i="1" s="1"/>
  <c r="CU61" i="1"/>
  <c r="CU62" i="1"/>
  <c r="CS34" i="36"/>
  <c r="CS131" i="36"/>
  <c r="CS132" i="36"/>
  <c r="CG133" i="36"/>
  <c r="DH12" i="1"/>
  <c r="DH13" i="1"/>
  <c r="CT68" i="1"/>
  <c r="CT87" i="1"/>
  <c r="CT91" i="1" s="1"/>
  <c r="CT93" i="1" s="1"/>
  <c r="CU126" i="36"/>
  <c r="CU123" i="36"/>
  <c r="CU127" i="36"/>
  <c r="CI128" i="36"/>
  <c r="CU78" i="1"/>
  <c r="CU79" i="1"/>
  <c r="CU81" i="1"/>
  <c r="CU84" i="1"/>
  <c r="CU97" i="1"/>
  <c r="CU33" i="36"/>
  <c r="CU12" i="36" s="1"/>
  <c r="CU34" i="36" l="1"/>
  <c r="CU65" i="1"/>
  <c r="CU66" i="1" s="1"/>
  <c r="CU51" i="36"/>
  <c r="CU131" i="36"/>
  <c r="CI133" i="36"/>
  <c r="CU132" i="36"/>
  <c r="CT95" i="1"/>
  <c r="CT98" i="1" s="1"/>
  <c r="CU32" i="1"/>
  <c r="CV18" i="1"/>
  <c r="CV59" i="1"/>
  <c r="CV70" i="1"/>
  <c r="CU85" i="1"/>
  <c r="CW11" i="1"/>
  <c r="CW9" i="1"/>
  <c r="CU68" i="1" l="1"/>
  <c r="CU87" i="1"/>
  <c r="CU91" i="1" s="1"/>
  <c r="CU93" i="1" s="1"/>
  <c r="DI12" i="1"/>
  <c r="DI13" i="1"/>
  <c r="CV28" i="1"/>
  <c r="CV29" i="1"/>
  <c r="CV30" i="1"/>
  <c r="CV63" i="1" s="1"/>
  <c r="CV31" i="1"/>
  <c r="CV64" i="1" s="1"/>
  <c r="CV61" i="1"/>
  <c r="CV62" i="1"/>
  <c r="CV32" i="36"/>
  <c r="CV157" i="36" s="1"/>
  <c r="CV121" i="36"/>
  <c r="CW14" i="1"/>
  <c r="CV78" i="1"/>
  <c r="CV79" i="1"/>
  <c r="CV81" i="1"/>
  <c r="CV84" i="1"/>
  <c r="CV97" i="1"/>
  <c r="CV65" i="1" l="1"/>
  <c r="CV66" i="1" s="1"/>
  <c r="CV123" i="36"/>
  <c r="CV126" i="36"/>
  <c r="CV127" i="36"/>
  <c r="CJ128" i="36"/>
  <c r="CV33" i="36"/>
  <c r="CV12" i="36" s="1"/>
  <c r="CV32" i="1"/>
  <c r="CV85" i="1"/>
  <c r="CX10" i="1"/>
  <c r="CW15" i="1"/>
  <c r="CU95" i="1"/>
  <c r="CU98" i="1" s="1"/>
  <c r="CV34" i="36" l="1"/>
  <c r="CW32" i="36"/>
  <c r="CW157" i="36" s="1"/>
  <c r="CW121" i="36"/>
  <c r="CW18" i="1"/>
  <c r="CW70" i="1"/>
  <c r="CW59" i="1"/>
  <c r="CV68" i="1"/>
  <c r="CV87" i="1"/>
  <c r="CV91" i="1" s="1"/>
  <c r="CV93" i="1" s="1"/>
  <c r="CX9" i="1"/>
  <c r="CX11" i="1"/>
  <c r="CX14" i="1" s="1"/>
  <c r="CV51" i="36"/>
  <c r="CV131" i="36"/>
  <c r="CV132" i="36"/>
  <c r="CJ133" i="36"/>
  <c r="CY10" i="1" l="1"/>
  <c r="CX15" i="1"/>
  <c r="CV95" i="1"/>
  <c r="CV98" i="1" s="1"/>
  <c r="CW28" i="1"/>
  <c r="CW29" i="1"/>
  <c r="CW30" i="1"/>
  <c r="CW63" i="1" s="1"/>
  <c r="CW31" i="1"/>
  <c r="CW64" i="1" s="1"/>
  <c r="CW61" i="1"/>
  <c r="CW62" i="1"/>
  <c r="DJ12" i="1"/>
  <c r="DJ13" i="1"/>
  <c r="CW123" i="36"/>
  <c r="CW126" i="36"/>
  <c r="CW127" i="36"/>
  <c r="CK128" i="36"/>
  <c r="CW33" i="36"/>
  <c r="CW12" i="36" s="1"/>
  <c r="CW78" i="1"/>
  <c r="CW79" i="1"/>
  <c r="CW81" i="1"/>
  <c r="CW84" i="1"/>
  <c r="CW97" i="1"/>
  <c r="CW65" i="1" l="1"/>
  <c r="CW66" i="1" s="1"/>
  <c r="CW68" i="1" s="1"/>
  <c r="CW51" i="36"/>
  <c r="CW34" i="36"/>
  <c r="CW32" i="1"/>
  <c r="CW131" i="36"/>
  <c r="CW132" i="36"/>
  <c r="CK133" i="36"/>
  <c r="CX32" i="36"/>
  <c r="CX157" i="36" s="1"/>
  <c r="CX121" i="36"/>
  <c r="CW85" i="1"/>
  <c r="CX18" i="1"/>
  <c r="CX59" i="1"/>
  <c r="CX70" i="1"/>
  <c r="CY9" i="1"/>
  <c r="CY11" i="1"/>
  <c r="CW87" i="1" l="1"/>
  <c r="CW91" i="1" s="1"/>
  <c r="CW93" i="1" s="1"/>
  <c r="CX33" i="36"/>
  <c r="CX12" i="36" s="1"/>
  <c r="DK12" i="1"/>
  <c r="DK13" i="1"/>
  <c r="CX28" i="1"/>
  <c r="CX29" i="1"/>
  <c r="CX30" i="1"/>
  <c r="CX63" i="1" s="1"/>
  <c r="CX31" i="1"/>
  <c r="CX64" i="1" s="1"/>
  <c r="CX61" i="1"/>
  <c r="CX62" i="1"/>
  <c r="CY14" i="1"/>
  <c r="CX78" i="1"/>
  <c r="CX79" i="1"/>
  <c r="CX81" i="1"/>
  <c r="CX84" i="1"/>
  <c r="CX97" i="1"/>
  <c r="CX123" i="36"/>
  <c r="CX126" i="36"/>
  <c r="CX127" i="36"/>
  <c r="CL128" i="36"/>
  <c r="CW95" i="1" l="1"/>
  <c r="CX85" i="1"/>
  <c r="CX51" i="36"/>
  <c r="CX131" i="36"/>
  <c r="CX132" i="36"/>
  <c r="CL133" i="36"/>
  <c r="CZ10" i="1"/>
  <c r="CY15" i="1"/>
  <c r="CX32" i="1"/>
  <c r="CX34" i="36"/>
  <c r="CX65" i="1"/>
  <c r="CX66" i="1" s="1"/>
  <c r="CX68" i="1" l="1"/>
  <c r="CX87" i="1"/>
  <c r="CY18" i="1"/>
  <c r="CY59" i="1"/>
  <c r="CY70" i="1"/>
  <c r="CZ9" i="1"/>
  <c r="CZ11" i="1"/>
  <c r="CW98" i="1"/>
  <c r="DL12" i="1" l="1"/>
  <c r="DL13" i="1"/>
  <c r="CY32" i="36"/>
  <c r="CY121" i="36"/>
  <c r="CY78" i="1"/>
  <c r="CY79" i="1"/>
  <c r="CY81" i="1"/>
  <c r="CY84" i="1"/>
  <c r="CY97" i="1"/>
  <c r="CZ14" i="1"/>
  <c r="CX91" i="1"/>
  <c r="CY28" i="1"/>
  <c r="CY29" i="1"/>
  <c r="CY30" i="1"/>
  <c r="CY63" i="1" s="1"/>
  <c r="CY31" i="1"/>
  <c r="CY64" i="1" s="1"/>
  <c r="CY61" i="1"/>
  <c r="CY62" i="1"/>
  <c r="CY33" i="36" l="1"/>
  <c r="CY12" i="36" s="1"/>
  <c r="CY32" i="1"/>
  <c r="CY85" i="1"/>
  <c r="CY65" i="1"/>
  <c r="CX93" i="1"/>
  <c r="DA10" i="1"/>
  <c r="CZ15" i="1"/>
  <c r="CY126" i="36"/>
  <c r="CY123" i="36"/>
  <c r="CM128" i="36"/>
  <c r="CY127" i="36"/>
  <c r="CY34" i="36" l="1"/>
  <c r="CY131" i="36"/>
  <c r="CM133" i="36"/>
  <c r="CY132" i="36"/>
  <c r="CX95" i="1"/>
  <c r="CY51" i="36"/>
  <c r="CZ18" i="1"/>
  <c r="CZ59" i="1"/>
  <c r="CZ70" i="1"/>
  <c r="DA11" i="1"/>
  <c r="DA14" i="1" s="1"/>
  <c r="DA9" i="1"/>
  <c r="CY66" i="1"/>
  <c r="CX98" i="1" l="1"/>
  <c r="CZ28" i="1"/>
  <c r="CZ29" i="1"/>
  <c r="CZ30" i="1"/>
  <c r="CZ63" i="1" s="1"/>
  <c r="CZ31" i="1"/>
  <c r="CZ64" i="1" s="1"/>
  <c r="CZ61" i="1"/>
  <c r="CZ62" i="1"/>
  <c r="DM12" i="1"/>
  <c r="DM13" i="1"/>
  <c r="DB10" i="1"/>
  <c r="DA15" i="1"/>
  <c r="CY68" i="1"/>
  <c r="CY87" i="1"/>
  <c r="CZ78" i="1"/>
  <c r="CZ79" i="1"/>
  <c r="CZ81" i="1"/>
  <c r="CZ84" i="1"/>
  <c r="CZ97" i="1"/>
  <c r="CZ65" i="1" l="1"/>
  <c r="CZ66" i="1" s="1"/>
  <c r="CZ68" i="1" s="1"/>
  <c r="CZ85" i="1"/>
  <c r="DA18" i="1"/>
  <c r="DA59" i="1"/>
  <c r="DA70" i="1"/>
  <c r="CZ32" i="1"/>
  <c r="DB9" i="1"/>
  <c r="DB11" i="1"/>
  <c r="DB14" i="1" s="1"/>
  <c r="CY91" i="1"/>
  <c r="CZ32" i="36"/>
  <c r="CZ121" i="36"/>
  <c r="CZ87" i="1" l="1"/>
  <c r="CZ91" i="1" s="1"/>
  <c r="CZ93" i="1" s="1"/>
  <c r="CZ95" i="1" s="1"/>
  <c r="CZ98" i="1" s="1"/>
  <c r="DA28" i="1"/>
  <c r="DA29" i="1"/>
  <c r="DA30" i="1"/>
  <c r="DA63" i="1" s="1"/>
  <c r="DA31" i="1"/>
  <c r="DA64" i="1" s="1"/>
  <c r="DA61" i="1"/>
  <c r="DA62" i="1"/>
  <c r="CY93" i="1"/>
  <c r="CZ123" i="36"/>
  <c r="CZ126" i="36"/>
  <c r="CZ127" i="36"/>
  <c r="CN128" i="36"/>
  <c r="DC10" i="1"/>
  <c r="DB15" i="1"/>
  <c r="CZ33" i="36"/>
  <c r="CZ12" i="36" s="1"/>
  <c r="DN12" i="1"/>
  <c r="DN13" i="1"/>
  <c r="DA78" i="1"/>
  <c r="DA79" i="1"/>
  <c r="DA81" i="1"/>
  <c r="DA84" i="1"/>
  <c r="DA97" i="1"/>
  <c r="DA65" i="1" l="1"/>
  <c r="DA66" i="1" s="1"/>
  <c r="DB32" i="36"/>
  <c r="DB121" i="36"/>
  <c r="CZ34" i="36"/>
  <c r="DA32" i="1"/>
  <c r="DA85" i="1"/>
  <c r="CZ51" i="36"/>
  <c r="CZ131" i="36"/>
  <c r="CZ132" i="36"/>
  <c r="CN133" i="36"/>
  <c r="DB18" i="1"/>
  <c r="DB59" i="1"/>
  <c r="DB70" i="1"/>
  <c r="CY95" i="1"/>
  <c r="DC9" i="1"/>
  <c r="DC11" i="1"/>
  <c r="DO12" i="1" l="1"/>
  <c r="DO13" i="1"/>
  <c r="DB78" i="1"/>
  <c r="DB79" i="1"/>
  <c r="DB81" i="1"/>
  <c r="DB84" i="1"/>
  <c r="DB97" i="1"/>
  <c r="DA68" i="1"/>
  <c r="DA87" i="1"/>
  <c r="DB28" i="1"/>
  <c r="DB29" i="1"/>
  <c r="DB30" i="1"/>
  <c r="DB63" i="1" s="1"/>
  <c r="DB31" i="1"/>
  <c r="DB64" i="1" s="1"/>
  <c r="DB61" i="1"/>
  <c r="DB62" i="1"/>
  <c r="DB123" i="36"/>
  <c r="DB126" i="36"/>
  <c r="CY98" i="1"/>
  <c r="DC14" i="1"/>
  <c r="DB33" i="36"/>
  <c r="DB12" i="36" s="1"/>
  <c r="DB34" i="36" l="1"/>
  <c r="DB65" i="1"/>
  <c r="DB66" i="1" s="1"/>
  <c r="DA32" i="36"/>
  <c r="DA121" i="36"/>
  <c r="DD10" i="1"/>
  <c r="DC15" i="1"/>
  <c r="DB85" i="1"/>
  <c r="DB51" i="36"/>
  <c r="DB131" i="36"/>
  <c r="DB32" i="1"/>
  <c r="DA91" i="1"/>
  <c r="DD9" i="1" l="1"/>
  <c r="DD11" i="1"/>
  <c r="DB68" i="1"/>
  <c r="DB87" i="1"/>
  <c r="DA123" i="36"/>
  <c r="DA126" i="36"/>
  <c r="DA127" i="36"/>
  <c r="CO128" i="36"/>
  <c r="CP128" i="36"/>
  <c r="DB127" i="36"/>
  <c r="DA93" i="1"/>
  <c r="DC18" i="1"/>
  <c r="DC59" i="1"/>
  <c r="DC70" i="1"/>
  <c r="DA33" i="36"/>
  <c r="DA12" i="36" s="1"/>
  <c r="DC78" i="1" l="1"/>
  <c r="DC79" i="1"/>
  <c r="DC81" i="1"/>
  <c r="DC84" i="1"/>
  <c r="DC97" i="1"/>
  <c r="DA95" i="1"/>
  <c r="DA131" i="36"/>
  <c r="CO133" i="36"/>
  <c r="DA132" i="36"/>
  <c r="CP133" i="36"/>
  <c r="DB132" i="36"/>
  <c r="DP12" i="1"/>
  <c r="DP13" i="1"/>
  <c r="DA51" i="36"/>
  <c r="DC28" i="1"/>
  <c r="DC29" i="1"/>
  <c r="DC30" i="1"/>
  <c r="DC63" i="1" s="1"/>
  <c r="DC31" i="1"/>
  <c r="DC64" i="1" s="1"/>
  <c r="DC61" i="1"/>
  <c r="DC62" i="1"/>
  <c r="DA34" i="36"/>
  <c r="DB91" i="1"/>
  <c r="DB93" i="1" s="1"/>
  <c r="DB95" i="1" s="1"/>
  <c r="DB98" i="1" s="1"/>
  <c r="DD14" i="1"/>
  <c r="DC65" i="1" l="1"/>
  <c r="DC66" i="1" s="1"/>
  <c r="DD32" i="36"/>
  <c r="DD121" i="36"/>
  <c r="DC32" i="1"/>
  <c r="DC85" i="1"/>
  <c r="DE10" i="1"/>
  <c r="DD15" i="1"/>
  <c r="DA98" i="1"/>
  <c r="DE11" i="1" l="1"/>
  <c r="DE14" i="1" s="1"/>
  <c r="DE9" i="1"/>
  <c r="DC32" i="36"/>
  <c r="DC121" i="36"/>
  <c r="DD127" i="36" s="1"/>
  <c r="DD123" i="36"/>
  <c r="DD126" i="36"/>
  <c r="DC68" i="1"/>
  <c r="DC87" i="1"/>
  <c r="DC91" i="1" s="1"/>
  <c r="DC93" i="1" s="1"/>
  <c r="DD33" i="36"/>
  <c r="DD12" i="36" s="1"/>
  <c r="DD18" i="1"/>
  <c r="DD59" i="1"/>
  <c r="DD70" i="1"/>
  <c r="DD34" i="36" l="1"/>
  <c r="CR128" i="36"/>
  <c r="DF10" i="1"/>
  <c r="DE15" i="1"/>
  <c r="DD28" i="1"/>
  <c r="DD29" i="1"/>
  <c r="DD30" i="1"/>
  <c r="DD63" i="1" s="1"/>
  <c r="DD31" i="1"/>
  <c r="DD64" i="1" s="1"/>
  <c r="DD61" i="1"/>
  <c r="DD62" i="1"/>
  <c r="DD78" i="1"/>
  <c r="DD79" i="1"/>
  <c r="DD81" i="1"/>
  <c r="DD84" i="1"/>
  <c r="DD97" i="1"/>
  <c r="DC33" i="36"/>
  <c r="DC12" i="36" s="1"/>
  <c r="DD51" i="36"/>
  <c r="DD131" i="36"/>
  <c r="DC95" i="1"/>
  <c r="DC126" i="36"/>
  <c r="DC123" i="36"/>
  <c r="DC127" i="36"/>
  <c r="CQ128" i="36"/>
  <c r="DQ12" i="1"/>
  <c r="DQ13" i="1"/>
  <c r="DC34" i="36" l="1"/>
  <c r="DD65" i="1"/>
  <c r="DD66" i="1" s="1"/>
  <c r="DD68" i="1" s="1"/>
  <c r="DC98" i="1"/>
  <c r="DC131" i="36"/>
  <c r="DC132" i="36"/>
  <c r="CQ133" i="36"/>
  <c r="CR133" i="36"/>
  <c r="DD85" i="1"/>
  <c r="DD32" i="1"/>
  <c r="DD132" i="36"/>
  <c r="DE18" i="1"/>
  <c r="DE70" i="1"/>
  <c r="DE59" i="1"/>
  <c r="DC51" i="36"/>
  <c r="DF9" i="1"/>
  <c r="DF11" i="1"/>
  <c r="DF14" i="1" s="1"/>
  <c r="DD87" i="1" l="1"/>
  <c r="DD91" i="1" s="1"/>
  <c r="DD93" i="1" s="1"/>
  <c r="DD95" i="1" s="1"/>
  <c r="DD98" i="1" s="1"/>
  <c r="DG10" i="1"/>
  <c r="DF15" i="1"/>
  <c r="DE32" i="36"/>
  <c r="DE121" i="36"/>
  <c r="DR12" i="1"/>
  <c r="DR13" i="1"/>
  <c r="DE78" i="1"/>
  <c r="DE79" i="1"/>
  <c r="DE81" i="1"/>
  <c r="DE84" i="1"/>
  <c r="DE97" i="1"/>
  <c r="DE28" i="1"/>
  <c r="DE29" i="1"/>
  <c r="DE30" i="1"/>
  <c r="DE63" i="1" s="1"/>
  <c r="DE31" i="1"/>
  <c r="DE64" i="1" s="1"/>
  <c r="DE62" i="1"/>
  <c r="DE61" i="1"/>
  <c r="DE32" i="1" l="1"/>
  <c r="DE65" i="1"/>
  <c r="DE66" i="1" s="1"/>
  <c r="DF32" i="36"/>
  <c r="DF121" i="36"/>
  <c r="DE85" i="1"/>
  <c r="DE123" i="36"/>
  <c r="DE126" i="36"/>
  <c r="DE127" i="36"/>
  <c r="CS128" i="36"/>
  <c r="DF18" i="1"/>
  <c r="DF59" i="1"/>
  <c r="DF70" i="1"/>
  <c r="DE33" i="36"/>
  <c r="DE12" i="36" s="1"/>
  <c r="DG9" i="1"/>
  <c r="DG11" i="1"/>
  <c r="DG14" i="1" s="1"/>
  <c r="DF28" i="1" l="1"/>
  <c r="DF29" i="1"/>
  <c r="DF30" i="1"/>
  <c r="DF63" i="1" s="1"/>
  <c r="DF31" i="1"/>
  <c r="DF64" i="1" s="1"/>
  <c r="DF62" i="1"/>
  <c r="DF61" i="1"/>
  <c r="DE68" i="1"/>
  <c r="DE87" i="1"/>
  <c r="DE91" i="1" s="1"/>
  <c r="DE93" i="1" s="1"/>
  <c r="DS12" i="1"/>
  <c r="DS13" i="1"/>
  <c r="DE34" i="36"/>
  <c r="DF123" i="36"/>
  <c r="DF126" i="36"/>
  <c r="DF127" i="36"/>
  <c r="CT128" i="36"/>
  <c r="DH10" i="1"/>
  <c r="DG15" i="1"/>
  <c r="DE51" i="36"/>
  <c r="DF78" i="1"/>
  <c r="DF79" i="1"/>
  <c r="DF81" i="1"/>
  <c r="DF84" i="1"/>
  <c r="DF97" i="1"/>
  <c r="DE131" i="36"/>
  <c r="CS133" i="36"/>
  <c r="DE132" i="36"/>
  <c r="DF33" i="36"/>
  <c r="DF12" i="36" s="1"/>
  <c r="DF34" i="36" l="1"/>
  <c r="DF65" i="1"/>
  <c r="DF66" i="1" s="1"/>
  <c r="DF32" i="1"/>
  <c r="DG18" i="1"/>
  <c r="DG59" i="1"/>
  <c r="DG70" i="1"/>
  <c r="DE95" i="1"/>
  <c r="DE98" i="1" s="1"/>
  <c r="DF85" i="1"/>
  <c r="DH9" i="1"/>
  <c r="DH11" i="1"/>
  <c r="DH14" i="1" s="1"/>
  <c r="DF131" i="36"/>
  <c r="DF132" i="36"/>
  <c r="CT133" i="36"/>
  <c r="DF51" i="36"/>
  <c r="DF68" i="1" l="1"/>
  <c r="DF87" i="1"/>
  <c r="DF91" i="1" s="1"/>
  <c r="DF93" i="1" s="1"/>
  <c r="DI10" i="1"/>
  <c r="DH15" i="1"/>
  <c r="DG78" i="1"/>
  <c r="DG79" i="1"/>
  <c r="DG81" i="1"/>
  <c r="DG84" i="1"/>
  <c r="DG97" i="1"/>
  <c r="DT12" i="1"/>
  <c r="DT13" i="1"/>
  <c r="DG32" i="36"/>
  <c r="DG121" i="36"/>
  <c r="DG28" i="1"/>
  <c r="DG29" i="1"/>
  <c r="DG30" i="1"/>
  <c r="DG63" i="1" s="1"/>
  <c r="DG31" i="1"/>
  <c r="DG64" i="1" s="1"/>
  <c r="DG61" i="1"/>
  <c r="DG62" i="1"/>
  <c r="DG32" i="1" l="1"/>
  <c r="DG65" i="1"/>
  <c r="DG66" i="1" s="1"/>
  <c r="DG126" i="36"/>
  <c r="DG123" i="36"/>
  <c r="DG127" i="36"/>
  <c r="CU128" i="36"/>
  <c r="DG33" i="36"/>
  <c r="DG12" i="36" s="1"/>
  <c r="DI11" i="1"/>
  <c r="DI14" i="1" s="1"/>
  <c r="DI9" i="1"/>
  <c r="DY13" i="1"/>
  <c r="DZ13" i="1"/>
  <c r="EA13" i="1"/>
  <c r="EB13" i="1"/>
  <c r="EC13" i="1"/>
  <c r="ED13" i="1"/>
  <c r="EE13" i="1"/>
  <c r="EF13" i="1"/>
  <c r="DH18" i="1"/>
  <c r="DH59" i="1"/>
  <c r="DH70" i="1"/>
  <c r="DY12" i="1"/>
  <c r="DZ12" i="1"/>
  <c r="EA12" i="1"/>
  <c r="EB12" i="1"/>
  <c r="EC12" i="1"/>
  <c r="ED12" i="1"/>
  <c r="EE12" i="1"/>
  <c r="EF12" i="1"/>
  <c r="DG85" i="1"/>
  <c r="DF95" i="1"/>
  <c r="DF98" i="1" s="1"/>
  <c r="DG34" i="36" l="1"/>
  <c r="DJ10" i="1"/>
  <c r="DI15" i="1"/>
  <c r="DG68" i="1"/>
  <c r="DG87" i="1"/>
  <c r="DG91" i="1" s="1"/>
  <c r="DG93" i="1" s="1"/>
  <c r="DH28" i="1"/>
  <c r="DH29" i="1"/>
  <c r="DH30" i="1"/>
  <c r="DH63" i="1" s="1"/>
  <c r="DH31" i="1"/>
  <c r="DH64" i="1" s="1"/>
  <c r="DH61" i="1"/>
  <c r="DH62" i="1"/>
  <c r="DH32" i="36"/>
  <c r="DH121" i="36"/>
  <c r="DG51" i="36"/>
  <c r="DH78" i="1"/>
  <c r="DH79" i="1"/>
  <c r="DH81" i="1"/>
  <c r="DH84" i="1"/>
  <c r="DH97" i="1"/>
  <c r="DG131" i="36"/>
  <c r="DG132" i="36"/>
  <c r="CU133" i="36"/>
  <c r="DH32" i="1" l="1"/>
  <c r="DH65" i="1"/>
  <c r="DH66" i="1" s="1"/>
  <c r="DH68" i="1" s="1"/>
  <c r="DH85" i="1"/>
  <c r="DH123" i="36"/>
  <c r="DH126" i="36"/>
  <c r="DH127" i="36"/>
  <c r="CV128" i="36"/>
  <c r="DG95" i="1"/>
  <c r="DG98" i="1" s="1"/>
  <c r="DH33" i="36"/>
  <c r="DH12" i="36" s="1"/>
  <c r="DI18" i="1"/>
  <c r="DI59" i="1"/>
  <c r="DI70" i="1"/>
  <c r="DJ9" i="1"/>
  <c r="DJ11" i="1"/>
  <c r="DJ14" i="1" s="1"/>
  <c r="DH87" i="1" l="1"/>
  <c r="DH91" i="1" s="1"/>
  <c r="DH93" i="1" s="1"/>
  <c r="DH95" i="1" s="1"/>
  <c r="DH98" i="1" s="1"/>
  <c r="DK10" i="1"/>
  <c r="DJ15" i="1"/>
  <c r="DI32" i="36"/>
  <c r="DI121" i="36"/>
  <c r="DH131" i="36"/>
  <c r="DH132" i="36"/>
  <c r="CV133" i="36"/>
  <c r="DI28" i="1"/>
  <c r="DI29" i="1"/>
  <c r="DI30" i="1"/>
  <c r="DI63" i="1" s="1"/>
  <c r="DI31" i="1"/>
  <c r="DI64" i="1" s="1"/>
  <c r="DI61" i="1"/>
  <c r="DI62" i="1"/>
  <c r="DH34" i="36"/>
  <c r="DI78" i="1"/>
  <c r="DI79" i="1"/>
  <c r="DI81" i="1"/>
  <c r="DI84" i="1"/>
  <c r="DI97" i="1"/>
  <c r="DH51" i="36"/>
  <c r="DI65" i="1" l="1"/>
  <c r="DI66" i="1" s="1"/>
  <c r="DI32" i="1"/>
  <c r="DI123" i="36"/>
  <c r="DI126" i="36"/>
  <c r="DI127" i="36"/>
  <c r="CW128" i="36"/>
  <c r="DJ32" i="36"/>
  <c r="DJ121" i="36"/>
  <c r="DI33" i="36"/>
  <c r="DI12" i="36" s="1"/>
  <c r="DI85" i="1"/>
  <c r="DJ18" i="1"/>
  <c r="DJ59" i="1"/>
  <c r="DJ70" i="1"/>
  <c r="DK9" i="1"/>
  <c r="DK11" i="1"/>
  <c r="DI68" i="1" l="1"/>
  <c r="DI87" i="1"/>
  <c r="DI91" i="1" s="1"/>
  <c r="DI93" i="1" s="1"/>
  <c r="DJ123" i="36"/>
  <c r="DJ126" i="36"/>
  <c r="DJ127" i="36"/>
  <c r="CX128" i="36"/>
  <c r="DJ33" i="36"/>
  <c r="DJ12" i="36" s="1"/>
  <c r="DJ78" i="1"/>
  <c r="DJ79" i="1"/>
  <c r="DJ81" i="1"/>
  <c r="DJ84" i="1"/>
  <c r="DJ97" i="1"/>
  <c r="DK14" i="1"/>
  <c r="DI51" i="36"/>
  <c r="DJ28" i="1"/>
  <c r="DJ29" i="1"/>
  <c r="DJ30" i="1"/>
  <c r="DJ63" i="1" s="1"/>
  <c r="DJ31" i="1"/>
  <c r="DJ64" i="1" s="1"/>
  <c r="DJ62" i="1"/>
  <c r="DJ61" i="1"/>
  <c r="DI34" i="36"/>
  <c r="DI131" i="36"/>
  <c r="DI132" i="36"/>
  <c r="CW133" i="36"/>
  <c r="DJ34" i="36" l="1"/>
  <c r="DJ65" i="1"/>
  <c r="DJ66" i="1" s="1"/>
  <c r="DJ51" i="36"/>
  <c r="DJ131" i="36"/>
  <c r="DJ132" i="36"/>
  <c r="CX133" i="36"/>
  <c r="CX138" i="36" s="1"/>
  <c r="CX139" i="36" s="1"/>
  <c r="DL10" i="1"/>
  <c r="DK15" i="1"/>
  <c r="DI95" i="1"/>
  <c r="DJ32" i="1"/>
  <c r="DJ85" i="1"/>
  <c r="CX140" i="36" l="1"/>
  <c r="E50" i="58"/>
  <c r="DK18" i="1"/>
  <c r="DK59" i="1"/>
  <c r="DK70" i="1"/>
  <c r="DL9" i="1"/>
  <c r="DL11" i="1"/>
  <c r="DL14" i="1" s="1"/>
  <c r="DJ68" i="1"/>
  <c r="DJ87" i="1"/>
  <c r="DI98" i="1"/>
  <c r="N22" i="81" l="1"/>
  <c r="N23" i="81" s="1"/>
  <c r="D8" i="16" s="1"/>
  <c r="C8" i="16" s="1"/>
  <c r="E46" i="58"/>
  <c r="K10" i="59" s="1"/>
  <c r="L10" i="59" s="1"/>
  <c r="E51" i="58"/>
  <c r="K14" i="59"/>
  <c r="L14" i="59" s="1"/>
  <c r="CX141" i="36"/>
  <c r="CX147" i="36" s="1"/>
  <c r="CX148" i="36" s="1"/>
  <c r="E52" i="58"/>
  <c r="K16" i="59" s="1"/>
  <c r="L16" i="59" s="1"/>
  <c r="DM10" i="1"/>
  <c r="DL15" i="1"/>
  <c r="DK78" i="1"/>
  <c r="DK79" i="1"/>
  <c r="DK81" i="1"/>
  <c r="DK84" i="1"/>
  <c r="DK97" i="1"/>
  <c r="DJ91" i="1"/>
  <c r="DK28" i="1"/>
  <c r="DK29" i="1"/>
  <c r="DK30" i="1"/>
  <c r="DK63" i="1" s="1"/>
  <c r="DK31" i="1"/>
  <c r="DK64" i="1" s="1"/>
  <c r="DK61" i="1"/>
  <c r="DK62" i="1"/>
  <c r="DK32" i="36"/>
  <c r="DK121" i="36"/>
  <c r="E53" i="58" l="1"/>
  <c r="K17" i="59" s="1"/>
  <c r="L17" i="59" s="1"/>
  <c r="L72" i="58"/>
  <c r="N32" i="81" s="1"/>
  <c r="K72" i="58"/>
  <c r="J72" i="58"/>
  <c r="L32" i="81" s="1"/>
  <c r="K15" i="59"/>
  <c r="L15" i="59" s="1"/>
  <c r="I72" i="58"/>
  <c r="CX158" i="36"/>
  <c r="DK126" i="36"/>
  <c r="DK123" i="36"/>
  <c r="DK127" i="36"/>
  <c r="CY128" i="36"/>
  <c r="DK33" i="36"/>
  <c r="DK12" i="36" s="1"/>
  <c r="DK32" i="1"/>
  <c r="DK65" i="1"/>
  <c r="DK85" i="1"/>
  <c r="DL18" i="1"/>
  <c r="DL59" i="1"/>
  <c r="DL70" i="1"/>
  <c r="DJ93" i="1"/>
  <c r="DM11" i="1"/>
  <c r="DM14" i="1" s="1"/>
  <c r="DM9" i="1"/>
  <c r="N24" i="65" l="1"/>
  <c r="N25" i="65" s="1"/>
  <c r="J30" i="59"/>
  <c r="K30" i="59" s="1"/>
  <c r="L30" i="59" s="1"/>
  <c r="M32" i="81"/>
  <c r="O24" i="65"/>
  <c r="DK34" i="36"/>
  <c r="DN10" i="1"/>
  <c r="DM15" i="1"/>
  <c r="DK66" i="1"/>
  <c r="DJ95" i="1"/>
  <c r="DL78" i="1"/>
  <c r="DL79" i="1"/>
  <c r="DL81" i="1"/>
  <c r="DL84" i="1"/>
  <c r="DL97" i="1"/>
  <c r="DL28" i="1"/>
  <c r="DL29" i="1"/>
  <c r="DL30" i="1"/>
  <c r="DL63" i="1" s="1"/>
  <c r="DL31" i="1"/>
  <c r="DL64" i="1" s="1"/>
  <c r="DL61" i="1"/>
  <c r="DL62" i="1"/>
  <c r="DK51" i="36"/>
  <c r="DK131" i="36"/>
  <c r="DK132" i="36"/>
  <c r="CY133" i="36"/>
  <c r="N33" i="65" l="1"/>
  <c r="O33" i="65" s="1"/>
  <c r="O25" i="65"/>
  <c r="DL65" i="1"/>
  <c r="DL66" i="1" s="1"/>
  <c r="DL32" i="1"/>
  <c r="DL85" i="1"/>
  <c r="DK68" i="1"/>
  <c r="DK87" i="1"/>
  <c r="DJ98" i="1"/>
  <c r="DM18" i="1"/>
  <c r="DM70" i="1"/>
  <c r="DM59" i="1"/>
  <c r="DN9" i="1"/>
  <c r="DN11" i="1"/>
  <c r="DN14" i="1" s="1"/>
  <c r="DL32" i="36" l="1"/>
  <c r="DL121" i="36"/>
  <c r="DO10" i="1"/>
  <c r="DN15" i="1"/>
  <c r="DM78" i="1"/>
  <c r="DM79" i="1"/>
  <c r="DM81" i="1"/>
  <c r="DM84" i="1"/>
  <c r="DM97" i="1"/>
  <c r="DM28" i="1"/>
  <c r="DM29" i="1"/>
  <c r="DM30" i="1"/>
  <c r="DM63" i="1" s="1"/>
  <c r="DM31" i="1"/>
  <c r="DM64" i="1" s="1"/>
  <c r="DM61" i="1"/>
  <c r="DM62" i="1"/>
  <c r="DK91" i="1"/>
  <c r="DL68" i="1"/>
  <c r="DL87" i="1"/>
  <c r="DL91" i="1" s="1"/>
  <c r="DL93" i="1" s="1"/>
  <c r="DM65" i="1" l="1"/>
  <c r="DM66" i="1" s="1"/>
  <c r="DL95" i="1"/>
  <c r="DL98" i="1" s="1"/>
  <c r="DM85" i="1"/>
  <c r="DL123" i="36"/>
  <c r="DL126" i="36"/>
  <c r="DL127" i="36"/>
  <c r="CZ128" i="36"/>
  <c r="DN18" i="1"/>
  <c r="DN59" i="1"/>
  <c r="DN70" i="1"/>
  <c r="DL33" i="36"/>
  <c r="DL12" i="36" s="1"/>
  <c r="DK93" i="1"/>
  <c r="DM32" i="1"/>
  <c r="DO9" i="1"/>
  <c r="DO11" i="1"/>
  <c r="DO14" i="1" s="1"/>
  <c r="DP10" i="1" l="1"/>
  <c r="DO15" i="1"/>
  <c r="DL51" i="36"/>
  <c r="DK95" i="1"/>
  <c r="DN78" i="1"/>
  <c r="DN79" i="1"/>
  <c r="DN81" i="1"/>
  <c r="DN84" i="1"/>
  <c r="DN97" i="1"/>
  <c r="DN32" i="36"/>
  <c r="DN121" i="36"/>
  <c r="DL34" i="36"/>
  <c r="DN28" i="1"/>
  <c r="DN29" i="1"/>
  <c r="DN30" i="1"/>
  <c r="DN63" i="1" s="1"/>
  <c r="DN31" i="1"/>
  <c r="DN64" i="1" s="1"/>
  <c r="DN61" i="1"/>
  <c r="DN62" i="1"/>
  <c r="DL131" i="36"/>
  <c r="DL132" i="36"/>
  <c r="CZ133" i="36"/>
  <c r="DM68" i="1"/>
  <c r="DM87" i="1"/>
  <c r="DN32" i="1" l="1"/>
  <c r="DN65" i="1"/>
  <c r="DN66" i="1" s="1"/>
  <c r="DN33" i="36"/>
  <c r="DN12" i="36" s="1"/>
  <c r="DM91" i="1"/>
  <c r="DN123" i="36"/>
  <c r="DN126" i="36"/>
  <c r="DN85" i="1"/>
  <c r="DK98" i="1"/>
  <c r="DO18" i="1"/>
  <c r="DO59" i="1"/>
  <c r="DO70" i="1"/>
  <c r="DP9" i="1"/>
  <c r="DP11" i="1"/>
  <c r="DP14" i="1" s="1"/>
  <c r="DQ10" i="1" l="1"/>
  <c r="DP15" i="1"/>
  <c r="DO78" i="1"/>
  <c r="DO79" i="1"/>
  <c r="DO81" i="1"/>
  <c r="DO84" i="1"/>
  <c r="DO97" i="1"/>
  <c r="DM32" i="36"/>
  <c r="DM121" i="36"/>
  <c r="DN131" i="36"/>
  <c r="DN51" i="36"/>
  <c r="DO28" i="1"/>
  <c r="DO29" i="1"/>
  <c r="DO30" i="1"/>
  <c r="DO63" i="1" s="1"/>
  <c r="DO31" i="1"/>
  <c r="DO64" i="1" s="1"/>
  <c r="DO61" i="1"/>
  <c r="DO62" i="1"/>
  <c r="DM93" i="1"/>
  <c r="DN68" i="1"/>
  <c r="DN87" i="1"/>
  <c r="DN34" i="36"/>
  <c r="DO65" i="1" l="1"/>
  <c r="DO66" i="1" s="1"/>
  <c r="DN91" i="1"/>
  <c r="DN93" i="1" s="1"/>
  <c r="DN95" i="1" s="1"/>
  <c r="DN98" i="1" s="1"/>
  <c r="DO32" i="1"/>
  <c r="DM123" i="36"/>
  <c r="DM126" i="36"/>
  <c r="DM127" i="36"/>
  <c r="DA128" i="36"/>
  <c r="DB128" i="36"/>
  <c r="DN127" i="36"/>
  <c r="DM33" i="36"/>
  <c r="DM12" i="36" s="1"/>
  <c r="DP18" i="1"/>
  <c r="DP59" i="1"/>
  <c r="DP70" i="1"/>
  <c r="DM95" i="1"/>
  <c r="DO85" i="1"/>
  <c r="DQ11" i="1"/>
  <c r="DQ14" i="1" s="1"/>
  <c r="DQ9" i="1"/>
  <c r="DP28" i="1" l="1"/>
  <c r="DP29" i="1"/>
  <c r="DP30" i="1"/>
  <c r="DP63" i="1" s="1"/>
  <c r="DP31" i="1"/>
  <c r="DP64" i="1" s="1"/>
  <c r="DP61" i="1"/>
  <c r="DP62" i="1"/>
  <c r="DP32" i="36"/>
  <c r="DP121" i="36"/>
  <c r="DP78" i="1"/>
  <c r="DP79" i="1"/>
  <c r="DP81" i="1"/>
  <c r="DP84" i="1"/>
  <c r="DP97" i="1"/>
  <c r="DM34" i="36"/>
  <c r="DM98" i="1"/>
  <c r="DM51" i="36"/>
  <c r="DR10" i="1"/>
  <c r="DQ15" i="1"/>
  <c r="DM131" i="36"/>
  <c r="DM132" i="36"/>
  <c r="DA133" i="36"/>
  <c r="DN132" i="36"/>
  <c r="DB133" i="36"/>
  <c r="DO68" i="1"/>
  <c r="DO87" i="1"/>
  <c r="DO91" i="1" s="1"/>
  <c r="DO93" i="1" s="1"/>
  <c r="DP65" i="1" l="1"/>
  <c r="DP66" i="1" s="1"/>
  <c r="DP68" i="1" s="1"/>
  <c r="DP32" i="1"/>
  <c r="DO95" i="1"/>
  <c r="DP85" i="1"/>
  <c r="DQ18" i="1"/>
  <c r="DQ59" i="1"/>
  <c r="DQ70" i="1"/>
  <c r="DR9" i="1"/>
  <c r="DR11" i="1"/>
  <c r="DR14" i="1" s="1"/>
  <c r="DO32" i="36"/>
  <c r="DO121" i="36"/>
  <c r="DP127" i="36" s="1"/>
  <c r="DP123" i="36"/>
  <c r="DP126" i="36"/>
  <c r="DP33" i="36"/>
  <c r="DP12" i="36" s="1"/>
  <c r="DD128" i="36" l="1"/>
  <c r="DP87" i="1"/>
  <c r="DP91" i="1" s="1"/>
  <c r="DP93" i="1" s="1"/>
  <c r="DP95" i="1" s="1"/>
  <c r="DP98" i="1" s="1"/>
  <c r="DS10" i="1"/>
  <c r="DR15" i="1"/>
  <c r="DP51" i="36"/>
  <c r="DO33" i="36"/>
  <c r="DO12" i="36" s="1"/>
  <c r="DQ78" i="1"/>
  <c r="DQ79" i="1"/>
  <c r="DQ81" i="1"/>
  <c r="DQ84" i="1"/>
  <c r="DQ97" i="1"/>
  <c r="DP131" i="36"/>
  <c r="DO98" i="1"/>
  <c r="DQ28" i="1"/>
  <c r="DQ29" i="1"/>
  <c r="DQ30" i="1"/>
  <c r="DQ63" i="1" s="1"/>
  <c r="DQ31" i="1"/>
  <c r="DQ64" i="1" s="1"/>
  <c r="DQ61" i="1"/>
  <c r="DQ62" i="1"/>
  <c r="DP34" i="36"/>
  <c r="DO126" i="36"/>
  <c r="DO123" i="36"/>
  <c r="DD133" i="36" s="1"/>
  <c r="DC128" i="36"/>
  <c r="DO127" i="36"/>
  <c r="DQ32" i="1" l="1"/>
  <c r="DO34" i="36"/>
  <c r="DR32" i="36"/>
  <c r="DR121" i="36"/>
  <c r="DQ65" i="1"/>
  <c r="DQ66" i="1" s="1"/>
  <c r="DQ85" i="1"/>
  <c r="DO131" i="36"/>
  <c r="DC133" i="36"/>
  <c r="DO132" i="36"/>
  <c r="DQ32" i="36"/>
  <c r="DQ121" i="36"/>
  <c r="DP132" i="36"/>
  <c r="DR18" i="1"/>
  <c r="DR59" i="1"/>
  <c r="DR70" i="1"/>
  <c r="DO51" i="36"/>
  <c r="DS9" i="1"/>
  <c r="DS11" i="1"/>
  <c r="DS14" i="1" s="1"/>
  <c r="DQ68" i="1" l="1"/>
  <c r="DQ87" i="1"/>
  <c r="DQ91" i="1" s="1"/>
  <c r="DQ93" i="1" s="1"/>
  <c r="DR28" i="1"/>
  <c r="DR29" i="1"/>
  <c r="DR30" i="1"/>
  <c r="DR63" i="1" s="1"/>
  <c r="DR31" i="1"/>
  <c r="DR64" i="1" s="1"/>
  <c r="DR61" i="1"/>
  <c r="DR62" i="1"/>
  <c r="DQ123" i="36"/>
  <c r="DQ126" i="36"/>
  <c r="DQ127" i="36"/>
  <c r="DE128" i="36"/>
  <c r="DQ33" i="36"/>
  <c r="DQ12" i="36" s="1"/>
  <c r="DT10" i="1"/>
  <c r="DS15" i="1"/>
  <c r="DR78" i="1"/>
  <c r="DR79" i="1"/>
  <c r="DR81" i="1"/>
  <c r="DR84" i="1"/>
  <c r="DR97" i="1"/>
  <c r="DR123" i="36"/>
  <c r="DR126" i="36"/>
  <c r="DR127" i="36"/>
  <c r="DF128" i="36"/>
  <c r="DR33" i="36"/>
  <c r="DR12" i="36" s="1"/>
  <c r="DQ34" i="36" l="1"/>
  <c r="DR65" i="1"/>
  <c r="DR66" i="1" s="1"/>
  <c r="DR68" i="1" s="1"/>
  <c r="DR34" i="36"/>
  <c r="DR85" i="1"/>
  <c r="DR51" i="36"/>
  <c r="DS18" i="1"/>
  <c r="DS59" i="1"/>
  <c r="DS70" i="1"/>
  <c r="DQ131" i="36"/>
  <c r="DE133" i="36"/>
  <c r="DQ132" i="36"/>
  <c r="DR32" i="1"/>
  <c r="DR131" i="36"/>
  <c r="DR132" i="36"/>
  <c r="DF133" i="36"/>
  <c r="DT9" i="1"/>
  <c r="DT11" i="1"/>
  <c r="DQ51" i="36"/>
  <c r="DQ95" i="1"/>
  <c r="DQ98" i="1" s="1"/>
  <c r="DR87" i="1" l="1"/>
  <c r="DR91" i="1" s="1"/>
  <c r="DR93" i="1" s="1"/>
  <c r="DR95" i="1" s="1"/>
  <c r="DR98" i="1" s="1"/>
  <c r="DY11" i="1"/>
  <c r="DY14" i="1" s="1"/>
  <c r="DZ11" i="1"/>
  <c r="EA11" i="1"/>
  <c r="EB11" i="1"/>
  <c r="EC11" i="1"/>
  <c r="ED11" i="1"/>
  <c r="EE11" i="1"/>
  <c r="EF11" i="1"/>
  <c r="DS28" i="1"/>
  <c r="DS29" i="1"/>
  <c r="DS30" i="1"/>
  <c r="DS63" i="1" s="1"/>
  <c r="DS31" i="1"/>
  <c r="DS64" i="1" s="1"/>
  <c r="DS61" i="1"/>
  <c r="DS62" i="1"/>
  <c r="DT14" i="1"/>
  <c r="DT15" i="1" s="1"/>
  <c r="DS32" i="36"/>
  <c r="DS121" i="36"/>
  <c r="DS78" i="1"/>
  <c r="DS79" i="1"/>
  <c r="DS81" i="1"/>
  <c r="DS84" i="1"/>
  <c r="DS97" i="1"/>
  <c r="DS65" i="1" l="1"/>
  <c r="DS66" i="1" s="1"/>
  <c r="DT32" i="36"/>
  <c r="DT121" i="36"/>
  <c r="DS85" i="1"/>
  <c r="DS32" i="1"/>
  <c r="DZ10" i="1"/>
  <c r="DY15" i="1"/>
  <c r="DT18" i="1"/>
  <c r="DT59" i="1"/>
  <c r="DT70" i="1"/>
  <c r="DS126" i="36"/>
  <c r="DS123" i="36"/>
  <c r="DS127" i="36"/>
  <c r="DG128" i="36"/>
  <c r="DS33" i="36"/>
  <c r="DS12" i="36" s="1"/>
  <c r="DS34" i="36" l="1"/>
  <c r="DW59" i="1"/>
  <c r="DX59" i="1"/>
  <c r="DY59" i="1"/>
  <c r="DZ59" i="1"/>
  <c r="EA59" i="1"/>
  <c r="EB59" i="1"/>
  <c r="EC59" i="1"/>
  <c r="ED59" i="1"/>
  <c r="EE59" i="1"/>
  <c r="EF59" i="1"/>
  <c r="DS131" i="36"/>
  <c r="DS132" i="36"/>
  <c r="DG133" i="36"/>
  <c r="DT28" i="1"/>
  <c r="DT29" i="1"/>
  <c r="DT30" i="1"/>
  <c r="DT63" i="1" s="1"/>
  <c r="DT31" i="1"/>
  <c r="DT64" i="1" s="1"/>
  <c r="DT61" i="1"/>
  <c r="DT62" i="1"/>
  <c r="DS51" i="36"/>
  <c r="DS68" i="1"/>
  <c r="DS87" i="1"/>
  <c r="DS91" i="1" s="1"/>
  <c r="DS93" i="1" s="1"/>
  <c r="R9" i="58"/>
  <c r="P9" i="64"/>
  <c r="E10" i="67"/>
  <c r="P9" i="66"/>
  <c r="L14" i="69"/>
  <c r="DT123" i="36"/>
  <c r="DT126" i="36"/>
  <c r="DT127" i="36"/>
  <c r="DH128" i="36"/>
  <c r="DT78" i="1"/>
  <c r="DT79" i="1"/>
  <c r="DT81" i="1"/>
  <c r="DT84" i="1"/>
  <c r="DT97" i="1"/>
  <c r="DW70" i="1"/>
  <c r="DX70" i="1"/>
  <c r="DY70" i="1"/>
  <c r="DZ70" i="1"/>
  <c r="EA70" i="1"/>
  <c r="EB70" i="1"/>
  <c r="EC70" i="1"/>
  <c r="ED70" i="1"/>
  <c r="EE70" i="1"/>
  <c r="EF70" i="1"/>
  <c r="DZ9" i="1"/>
  <c r="DZ14" i="1"/>
  <c r="DT33" i="36"/>
  <c r="DT12" i="36" s="1"/>
  <c r="DT65" i="1" l="1"/>
  <c r="EF65" i="1" s="1"/>
  <c r="DT34" i="36"/>
  <c r="DW65" i="1"/>
  <c r="DX65" i="1"/>
  <c r="DY65" i="1"/>
  <c r="DZ65" i="1"/>
  <c r="EA65" i="1"/>
  <c r="EB65" i="1"/>
  <c r="EC65" i="1"/>
  <c r="ED65" i="1"/>
  <c r="EE65" i="1"/>
  <c r="DW97" i="1"/>
  <c r="DX97" i="1"/>
  <c r="DY97" i="1"/>
  <c r="DZ97" i="1"/>
  <c r="EA97" i="1"/>
  <c r="EB97" i="1"/>
  <c r="EC97" i="1"/>
  <c r="ED97" i="1"/>
  <c r="EE97" i="1"/>
  <c r="EF97" i="1"/>
  <c r="DT85" i="1"/>
  <c r="DW78" i="1"/>
  <c r="DX78" i="1"/>
  <c r="DY78" i="1"/>
  <c r="DZ78" i="1"/>
  <c r="EA78" i="1"/>
  <c r="EB78" i="1"/>
  <c r="EC78" i="1"/>
  <c r="ED78" i="1"/>
  <c r="EE78" i="1"/>
  <c r="EF78" i="1"/>
  <c r="DS95" i="1"/>
  <c r="DS98" i="1" s="1"/>
  <c r="DW64" i="1"/>
  <c r="DX64" i="1"/>
  <c r="DY64" i="1"/>
  <c r="DZ64" i="1"/>
  <c r="EA64" i="1"/>
  <c r="EB64" i="1"/>
  <c r="EC64" i="1"/>
  <c r="ED64" i="1"/>
  <c r="EE64" i="1"/>
  <c r="EF64" i="1"/>
  <c r="DW31" i="1"/>
  <c r="DX31" i="1"/>
  <c r="DY31" i="1"/>
  <c r="DZ31" i="1"/>
  <c r="EA31" i="1"/>
  <c r="EB31" i="1"/>
  <c r="EC31" i="1"/>
  <c r="ED31" i="1"/>
  <c r="EE31" i="1"/>
  <c r="EF31" i="1"/>
  <c r="V17" i="64"/>
  <c r="X17" i="58"/>
  <c r="V17" i="66"/>
  <c r="R17" i="69"/>
  <c r="R20" i="64"/>
  <c r="T20" i="58"/>
  <c r="G20" i="67"/>
  <c r="N48" i="69"/>
  <c r="R20" i="66"/>
  <c r="N20" i="64"/>
  <c r="P20" i="58"/>
  <c r="C20" i="67"/>
  <c r="J48" i="69"/>
  <c r="N20" i="66"/>
  <c r="EA10" i="1"/>
  <c r="DZ15" i="1"/>
  <c r="DW84" i="1"/>
  <c r="DX84" i="1"/>
  <c r="DY84" i="1"/>
  <c r="DZ84" i="1"/>
  <c r="EA84" i="1"/>
  <c r="EB84" i="1"/>
  <c r="EC84" i="1"/>
  <c r="ED84" i="1"/>
  <c r="EE84" i="1"/>
  <c r="EF84" i="1"/>
  <c r="DT131" i="36"/>
  <c r="DT132" i="36"/>
  <c r="DH133" i="36"/>
  <c r="DW63" i="1"/>
  <c r="DX63" i="1"/>
  <c r="DY63" i="1"/>
  <c r="DZ63" i="1"/>
  <c r="EA63" i="1"/>
  <c r="EB63" i="1"/>
  <c r="EC63" i="1"/>
  <c r="ED63" i="1"/>
  <c r="EE63" i="1"/>
  <c r="EF63" i="1"/>
  <c r="DW30" i="1"/>
  <c r="DX30" i="1"/>
  <c r="DY30" i="1"/>
  <c r="DZ30" i="1"/>
  <c r="EA30" i="1"/>
  <c r="EB30" i="1"/>
  <c r="EC30" i="1"/>
  <c r="ED30" i="1"/>
  <c r="EE30" i="1"/>
  <c r="EF30" i="1"/>
  <c r="U17" i="64"/>
  <c r="W17" i="58"/>
  <c r="Q17" i="69"/>
  <c r="U17" i="66"/>
  <c r="S20" i="58"/>
  <c r="Q20" i="64"/>
  <c r="F20" i="67"/>
  <c r="M48" i="69"/>
  <c r="Q20" i="66"/>
  <c r="DW81" i="1"/>
  <c r="DX81" i="1"/>
  <c r="DY81" i="1"/>
  <c r="DZ81" i="1"/>
  <c r="EA81" i="1"/>
  <c r="EB81" i="1"/>
  <c r="EC81" i="1"/>
  <c r="ED81" i="1"/>
  <c r="EE81" i="1"/>
  <c r="EF81" i="1"/>
  <c r="DW62" i="1"/>
  <c r="DX62" i="1"/>
  <c r="DY62" i="1"/>
  <c r="DZ62" i="1"/>
  <c r="EA62" i="1"/>
  <c r="EB62" i="1"/>
  <c r="EC62" i="1"/>
  <c r="ED62" i="1"/>
  <c r="EE62" i="1"/>
  <c r="EF62" i="1"/>
  <c r="DW29" i="1"/>
  <c r="DX29" i="1"/>
  <c r="DY29" i="1"/>
  <c r="DZ29" i="1"/>
  <c r="EA29" i="1"/>
  <c r="EB29" i="1"/>
  <c r="EC29" i="1"/>
  <c r="ED29" i="1"/>
  <c r="EE29" i="1"/>
  <c r="EF29" i="1"/>
  <c r="V17" i="58"/>
  <c r="T17" i="64"/>
  <c r="T17" i="66"/>
  <c r="P17" i="69"/>
  <c r="R20" i="58"/>
  <c r="P20" i="64"/>
  <c r="E20" i="67"/>
  <c r="L48" i="69"/>
  <c r="P20" i="66"/>
  <c r="DT51" i="36"/>
  <c r="DW79" i="1"/>
  <c r="DX79" i="1"/>
  <c r="DY79" i="1"/>
  <c r="DZ79" i="1"/>
  <c r="EA79" i="1"/>
  <c r="EB79" i="1"/>
  <c r="EC79" i="1"/>
  <c r="ED79" i="1"/>
  <c r="EE79" i="1"/>
  <c r="EF79" i="1"/>
  <c r="DW61" i="1"/>
  <c r="DX61" i="1"/>
  <c r="DY61" i="1"/>
  <c r="DZ61" i="1"/>
  <c r="EA61" i="1"/>
  <c r="EB61" i="1"/>
  <c r="EC61" i="1"/>
  <c r="ED61" i="1"/>
  <c r="EE61" i="1"/>
  <c r="EF61" i="1"/>
  <c r="DT32" i="1"/>
  <c r="DW28" i="1"/>
  <c r="DX28" i="1"/>
  <c r="DY28" i="1"/>
  <c r="DZ28" i="1"/>
  <c r="EA28" i="1"/>
  <c r="EB28" i="1"/>
  <c r="EC28" i="1"/>
  <c r="ED28" i="1"/>
  <c r="EE28" i="1"/>
  <c r="EF28" i="1"/>
  <c r="Y17" i="58"/>
  <c r="W17" i="64"/>
  <c r="W17" i="66"/>
  <c r="S17" i="69"/>
  <c r="U17" i="58"/>
  <c r="S17" i="64"/>
  <c r="S17" i="66"/>
  <c r="O17" i="69"/>
  <c r="O20" i="64"/>
  <c r="Q20" i="58"/>
  <c r="D20" i="67"/>
  <c r="O20" i="66"/>
  <c r="K48" i="69"/>
  <c r="DT66" i="1" l="1"/>
  <c r="DT68" i="1" s="1"/>
  <c r="U19" i="58"/>
  <c r="S19" i="64"/>
  <c r="S19" i="66"/>
  <c r="O19" i="69"/>
  <c r="O22" i="64"/>
  <c r="Q22" i="58"/>
  <c r="D22" i="67"/>
  <c r="K50" i="69"/>
  <c r="O22" i="66"/>
  <c r="W31" i="58"/>
  <c r="U31" i="64"/>
  <c r="U31" i="66"/>
  <c r="S34" i="58"/>
  <c r="Q34" i="64"/>
  <c r="F34" i="67"/>
  <c r="Q34" i="66"/>
  <c r="V20" i="64"/>
  <c r="X20" i="58"/>
  <c r="R20" i="69"/>
  <c r="V20" i="66"/>
  <c r="R23" i="64"/>
  <c r="T23" i="58"/>
  <c r="K48" i="59" s="1"/>
  <c r="G23" i="67"/>
  <c r="N51" i="69"/>
  <c r="R23" i="66"/>
  <c r="J48" i="59" s="1"/>
  <c r="N23" i="64"/>
  <c r="P23" i="58"/>
  <c r="C23" i="67"/>
  <c r="J51" i="69"/>
  <c r="N23" i="66"/>
  <c r="V33" i="58"/>
  <c r="T33" i="64"/>
  <c r="T33" i="66"/>
  <c r="R36" i="58"/>
  <c r="P36" i="64"/>
  <c r="E36" i="67"/>
  <c r="P36" i="66"/>
  <c r="U21" i="64"/>
  <c r="W21" i="58"/>
  <c r="Q21" i="69"/>
  <c r="U21" i="66"/>
  <c r="S24" i="58"/>
  <c r="Q24" i="64"/>
  <c r="F24" i="67"/>
  <c r="M52" i="69"/>
  <c r="Q24" i="66"/>
  <c r="Y36" i="58"/>
  <c r="W36" i="64"/>
  <c r="W36" i="66"/>
  <c r="U36" i="58"/>
  <c r="S36" i="64"/>
  <c r="S36" i="66"/>
  <c r="Q39" i="58"/>
  <c r="O39" i="64"/>
  <c r="D39" i="67"/>
  <c r="O39" i="66"/>
  <c r="K45" i="59"/>
  <c r="T22" i="64"/>
  <c r="V22" i="58"/>
  <c r="T22" i="66"/>
  <c r="P22" i="69"/>
  <c r="R25" i="58"/>
  <c r="P25" i="64"/>
  <c r="E25" i="67"/>
  <c r="L53" i="69"/>
  <c r="P25" i="66"/>
  <c r="Y30" i="58"/>
  <c r="W30" i="64"/>
  <c r="W30" i="66"/>
  <c r="U30" i="58"/>
  <c r="S30" i="64"/>
  <c r="S30" i="66"/>
  <c r="Q33" i="58"/>
  <c r="O33" i="64"/>
  <c r="D33" i="67"/>
  <c r="O33" i="66"/>
  <c r="X45" i="58"/>
  <c r="V45" i="64"/>
  <c r="V45" i="66"/>
  <c r="T48" i="58"/>
  <c r="R48" i="64"/>
  <c r="G48" i="67"/>
  <c r="R48" i="66"/>
  <c r="P48" i="58"/>
  <c r="N48" i="64"/>
  <c r="C48" i="67"/>
  <c r="N48" i="66"/>
  <c r="U23" i="64"/>
  <c r="W23" i="58"/>
  <c r="Q28" i="69"/>
  <c r="U23" i="66"/>
  <c r="Q26" i="64"/>
  <c r="S26" i="58"/>
  <c r="F26" i="67"/>
  <c r="Q26" i="66"/>
  <c r="M54" i="69"/>
  <c r="X19" i="58"/>
  <c r="V19" i="64"/>
  <c r="V19" i="66"/>
  <c r="R19" i="69"/>
  <c r="T22" i="58"/>
  <c r="K47" i="59" s="1"/>
  <c r="R22" i="64"/>
  <c r="G22" i="67"/>
  <c r="R22" i="66"/>
  <c r="J47" i="59" s="1"/>
  <c r="N50" i="69"/>
  <c r="P22" i="58"/>
  <c r="N22" i="64"/>
  <c r="C22" i="67"/>
  <c r="N22" i="66"/>
  <c r="J50" i="69"/>
  <c r="V31" i="58"/>
  <c r="T31" i="64"/>
  <c r="T31" i="66"/>
  <c r="R34" i="58"/>
  <c r="P34" i="64"/>
  <c r="E34" i="67"/>
  <c r="P34" i="66"/>
  <c r="W20" i="58"/>
  <c r="U20" i="64"/>
  <c r="Q20" i="69"/>
  <c r="U20" i="66"/>
  <c r="Q23" i="64"/>
  <c r="S23" i="58"/>
  <c r="F23" i="67"/>
  <c r="M51" i="69"/>
  <c r="Q23" i="66"/>
  <c r="Y33" i="58"/>
  <c r="W33" i="64"/>
  <c r="W33" i="66"/>
  <c r="U33" i="58"/>
  <c r="S33" i="64"/>
  <c r="S33" i="66"/>
  <c r="Q36" i="58"/>
  <c r="O36" i="64"/>
  <c r="D36" i="67"/>
  <c r="O36" i="66"/>
  <c r="V21" i="58"/>
  <c r="T21" i="64"/>
  <c r="P21" i="69"/>
  <c r="T21" i="66"/>
  <c r="P24" i="64"/>
  <c r="R24" i="58"/>
  <c r="E24" i="67"/>
  <c r="P24" i="66"/>
  <c r="L52" i="69"/>
  <c r="X36" i="58"/>
  <c r="V36" i="64"/>
  <c r="V36" i="66"/>
  <c r="T39" i="58"/>
  <c r="K64" i="59" s="1"/>
  <c r="R39" i="64"/>
  <c r="G39" i="67"/>
  <c r="I39" i="67" s="1"/>
  <c r="R39" i="66"/>
  <c r="J64" i="59" s="1"/>
  <c r="P39" i="58"/>
  <c r="N39" i="64"/>
  <c r="C39" i="67"/>
  <c r="N39" i="66"/>
  <c r="J45" i="59"/>
  <c r="W22" i="64"/>
  <c r="Y22" i="58"/>
  <c r="S22" i="69"/>
  <c r="W22" i="66"/>
  <c r="S22" i="64"/>
  <c r="U22" i="58"/>
  <c r="O22" i="69"/>
  <c r="S22" i="66"/>
  <c r="Q25" i="58"/>
  <c r="O25" i="64"/>
  <c r="D25" i="67"/>
  <c r="O25" i="66"/>
  <c r="K53" i="69"/>
  <c r="X30" i="58"/>
  <c r="V30" i="64"/>
  <c r="V30" i="66"/>
  <c r="T33" i="58"/>
  <c r="R33" i="64"/>
  <c r="G33" i="67"/>
  <c r="R33" i="66"/>
  <c r="P33" i="58"/>
  <c r="N33" i="64"/>
  <c r="C33" i="67"/>
  <c r="N33" i="66"/>
  <c r="W45" i="58"/>
  <c r="U45" i="64"/>
  <c r="U45" i="66"/>
  <c r="S48" i="58"/>
  <c r="Q48" i="64"/>
  <c r="F48" i="67"/>
  <c r="Q48" i="66"/>
  <c r="V23" i="58"/>
  <c r="T23" i="64"/>
  <c r="P28" i="69"/>
  <c r="T23" i="66"/>
  <c r="P26" i="64"/>
  <c r="R26" i="58"/>
  <c r="E26" i="67"/>
  <c r="L54" i="69"/>
  <c r="P26" i="66"/>
  <c r="Y19" i="58"/>
  <c r="W19" i="64"/>
  <c r="W19" i="66"/>
  <c r="S19" i="69"/>
  <c r="U19" i="64"/>
  <c r="W19" i="58"/>
  <c r="U19" i="66"/>
  <c r="Q19" i="69"/>
  <c r="S22" i="58"/>
  <c r="Q22" i="64"/>
  <c r="F22" i="67"/>
  <c r="Q22" i="66"/>
  <c r="M50" i="69"/>
  <c r="Y31" i="58"/>
  <c r="W31" i="64"/>
  <c r="W31" i="66"/>
  <c r="U31" i="58"/>
  <c r="S31" i="64"/>
  <c r="S31" i="66"/>
  <c r="Q34" i="58"/>
  <c r="O34" i="64"/>
  <c r="D34" i="67"/>
  <c r="O34" i="66"/>
  <c r="V20" i="58"/>
  <c r="T20" i="64"/>
  <c r="P20" i="69"/>
  <c r="T20" i="66"/>
  <c r="R23" i="58"/>
  <c r="P23" i="64"/>
  <c r="E23" i="67"/>
  <c r="L51" i="69"/>
  <c r="P23" i="66"/>
  <c r="X33" i="58"/>
  <c r="V33" i="64"/>
  <c r="V33" i="66"/>
  <c r="T36" i="58"/>
  <c r="K61" i="59" s="1"/>
  <c r="R36" i="64"/>
  <c r="G36" i="67"/>
  <c r="I36" i="67" s="1"/>
  <c r="R36" i="66"/>
  <c r="J61" i="59" s="1"/>
  <c r="P36" i="58"/>
  <c r="N36" i="64"/>
  <c r="C36" i="67"/>
  <c r="N36" i="66"/>
  <c r="Y21" i="58"/>
  <c r="W21" i="64"/>
  <c r="S21" i="69"/>
  <c r="W21" i="66"/>
  <c r="U21" i="58"/>
  <c r="S21" i="64"/>
  <c r="O21" i="69"/>
  <c r="S21" i="66"/>
  <c r="O24" i="64"/>
  <c r="Q24" i="58"/>
  <c r="D24" i="67"/>
  <c r="K52" i="69"/>
  <c r="O24" i="66"/>
  <c r="W36" i="58"/>
  <c r="U36" i="64"/>
  <c r="U36" i="66"/>
  <c r="S39" i="58"/>
  <c r="Q39" i="64"/>
  <c r="F39" i="67"/>
  <c r="Q39" i="66"/>
  <c r="S9" i="58"/>
  <c r="Q9" i="64"/>
  <c r="F10" i="67"/>
  <c r="Q9" i="66"/>
  <c r="M14" i="69"/>
  <c r="X22" i="58"/>
  <c r="V22" i="64"/>
  <c r="R22" i="69"/>
  <c r="V22" i="66"/>
  <c r="R25" i="64"/>
  <c r="T25" i="58"/>
  <c r="K50" i="59" s="1"/>
  <c r="G25" i="67"/>
  <c r="R25" i="66"/>
  <c r="J50" i="59" s="1"/>
  <c r="N53" i="69"/>
  <c r="N25" i="64"/>
  <c r="P25" i="58"/>
  <c r="C25" i="67"/>
  <c r="N25" i="66"/>
  <c r="J53" i="69"/>
  <c r="W30" i="58"/>
  <c r="U30" i="64"/>
  <c r="U30" i="66"/>
  <c r="S33" i="58"/>
  <c r="Q33" i="64"/>
  <c r="F33" i="67"/>
  <c r="Q33" i="66"/>
  <c r="DW85" i="1"/>
  <c r="DX85" i="1"/>
  <c r="DY85" i="1"/>
  <c r="DZ85" i="1"/>
  <c r="EA85" i="1"/>
  <c r="EB85" i="1"/>
  <c r="EC85" i="1"/>
  <c r="ED85" i="1"/>
  <c r="EE85" i="1"/>
  <c r="EF85" i="1"/>
  <c r="V45" i="58"/>
  <c r="T45" i="64"/>
  <c r="T45" i="66"/>
  <c r="R48" i="58"/>
  <c r="P48" i="64"/>
  <c r="E48" i="67"/>
  <c r="P48" i="66"/>
  <c r="Y23" i="58"/>
  <c r="W23" i="64"/>
  <c r="W23" i="66"/>
  <c r="S28" i="69"/>
  <c r="U23" i="58"/>
  <c r="S23" i="64"/>
  <c r="S23" i="66"/>
  <c r="O28" i="69"/>
  <c r="Q26" i="58"/>
  <c r="O26" i="64"/>
  <c r="D26" i="67"/>
  <c r="K54" i="69"/>
  <c r="O26" i="66"/>
  <c r="DW32" i="1"/>
  <c r="DX32" i="1"/>
  <c r="DY32" i="1"/>
  <c r="DZ32" i="1"/>
  <c r="EA32" i="1"/>
  <c r="EB32" i="1"/>
  <c r="EC32" i="1"/>
  <c r="ED32" i="1"/>
  <c r="EE32" i="1"/>
  <c r="EF32" i="1"/>
  <c r="T19" i="64"/>
  <c r="V19" i="58"/>
  <c r="P19" i="69"/>
  <c r="T19" i="66"/>
  <c r="P22" i="64"/>
  <c r="R22" i="58"/>
  <c r="E22" i="67"/>
  <c r="P22" i="66"/>
  <c r="L50" i="69"/>
  <c r="X31" i="58"/>
  <c r="V31" i="64"/>
  <c r="V31" i="66"/>
  <c r="T34" i="58"/>
  <c r="K59" i="59" s="1"/>
  <c r="R34" i="64"/>
  <c r="G34" i="67"/>
  <c r="I34" i="67" s="1"/>
  <c r="R34" i="66"/>
  <c r="J59" i="59" s="1"/>
  <c r="P34" i="58"/>
  <c r="N34" i="64"/>
  <c r="C34" i="67"/>
  <c r="N34" i="66"/>
  <c r="W20" i="64"/>
  <c r="Y20" i="58"/>
  <c r="S20" i="69"/>
  <c r="W20" i="66"/>
  <c r="S20" i="64"/>
  <c r="U20" i="58"/>
  <c r="O20" i="69"/>
  <c r="S20" i="66"/>
  <c r="Q23" i="58"/>
  <c r="O23" i="64"/>
  <c r="D23" i="67"/>
  <c r="K51" i="69"/>
  <c r="O23" i="66"/>
  <c r="W33" i="58"/>
  <c r="U33" i="64"/>
  <c r="U33" i="66"/>
  <c r="S36" i="58"/>
  <c r="Q36" i="64"/>
  <c r="F36" i="67"/>
  <c r="Q36" i="66"/>
  <c r="DW66" i="1"/>
  <c r="DX66" i="1"/>
  <c r="DY66" i="1"/>
  <c r="DZ66" i="1"/>
  <c r="EA66" i="1"/>
  <c r="EB66" i="1"/>
  <c r="EC66" i="1"/>
  <c r="ED66" i="1"/>
  <c r="EE66" i="1"/>
  <c r="V21" i="64"/>
  <c r="X21" i="58"/>
  <c r="R21" i="69"/>
  <c r="V21" i="66"/>
  <c r="T24" i="58"/>
  <c r="K49" i="59" s="1"/>
  <c r="R24" i="64"/>
  <c r="G24" i="67"/>
  <c r="N52" i="69"/>
  <c r="R24" i="66"/>
  <c r="J49" i="59" s="1"/>
  <c r="P24" i="58"/>
  <c r="N24" i="64"/>
  <c r="C24" i="67"/>
  <c r="J52" i="69"/>
  <c r="N24" i="66"/>
  <c r="V36" i="58"/>
  <c r="T36" i="64"/>
  <c r="T36" i="66"/>
  <c r="R39" i="58"/>
  <c r="P39" i="64"/>
  <c r="E39" i="67"/>
  <c r="P39" i="66"/>
  <c r="EA9" i="1"/>
  <c r="EA14" i="1"/>
  <c r="W22" i="58"/>
  <c r="U22" i="64"/>
  <c r="Q22" i="69"/>
  <c r="U22" i="66"/>
  <c r="Q25" i="64"/>
  <c r="S25" i="58"/>
  <c r="F25" i="67"/>
  <c r="M53" i="69"/>
  <c r="Q25" i="66"/>
  <c r="DU32" i="36"/>
  <c r="DU121" i="36"/>
  <c r="V30" i="58"/>
  <c r="T30" i="64"/>
  <c r="T30" i="66"/>
  <c r="R33" i="58"/>
  <c r="P33" i="64"/>
  <c r="E33" i="67"/>
  <c r="P33" i="66"/>
  <c r="Y45" i="58"/>
  <c r="W45" i="64"/>
  <c r="W45" i="66"/>
  <c r="U45" i="58"/>
  <c r="S45" i="64"/>
  <c r="S45" i="66"/>
  <c r="Q48" i="58"/>
  <c r="O48" i="64"/>
  <c r="D48" i="67"/>
  <c r="O48" i="66"/>
  <c r="V23" i="64"/>
  <c r="X23" i="58"/>
  <c r="V23" i="66"/>
  <c r="R28" i="69"/>
  <c r="T26" i="58"/>
  <c r="K51" i="59" s="1"/>
  <c r="R26" i="64"/>
  <c r="G26" i="67"/>
  <c r="R26" i="66"/>
  <c r="J51" i="59" s="1"/>
  <c r="N54" i="69"/>
  <c r="P26" i="58"/>
  <c r="N26" i="64"/>
  <c r="C26" i="67"/>
  <c r="N26" i="66"/>
  <c r="J54" i="69"/>
  <c r="DT87" i="1" l="1"/>
  <c r="EF87" i="1" s="1"/>
  <c r="EF66" i="1"/>
  <c r="O27" i="64"/>
  <c r="O29" i="64" s="1"/>
  <c r="V24" i="58"/>
  <c r="V26" i="58" s="1"/>
  <c r="T37" i="66"/>
  <c r="L50" i="59"/>
  <c r="P40" i="66"/>
  <c r="P40" i="64"/>
  <c r="R27" i="58"/>
  <c r="R29" i="58" s="1"/>
  <c r="S24" i="64"/>
  <c r="S26" i="64" s="1"/>
  <c r="W24" i="64"/>
  <c r="W26" i="64" s="1"/>
  <c r="L59" i="59"/>
  <c r="P27" i="64"/>
  <c r="P29" i="64" s="1"/>
  <c r="T24" i="64"/>
  <c r="T26" i="64" s="1"/>
  <c r="W24" i="58"/>
  <c r="W26" i="58" s="1"/>
  <c r="V37" i="58"/>
  <c r="P29" i="69"/>
  <c r="P34" i="69" s="1"/>
  <c r="P27" i="66"/>
  <c r="P29" i="66" s="1"/>
  <c r="D27" i="67"/>
  <c r="D29" i="67" s="1"/>
  <c r="O29" i="69"/>
  <c r="O34" i="69" s="1"/>
  <c r="U24" i="58"/>
  <c r="U26" i="58" s="1"/>
  <c r="Y24" i="58"/>
  <c r="Y26" i="58" s="1"/>
  <c r="L55" i="69"/>
  <c r="V24" i="66"/>
  <c r="V26" i="66" s="1"/>
  <c r="F27" i="67"/>
  <c r="F29" i="67" s="1"/>
  <c r="O27" i="66"/>
  <c r="O29" i="66" s="1"/>
  <c r="Q27" i="58"/>
  <c r="Q29" i="58" s="1"/>
  <c r="T24" i="66"/>
  <c r="T26" i="66" s="1"/>
  <c r="Q27" i="64"/>
  <c r="Q29" i="64" s="1"/>
  <c r="S24" i="66"/>
  <c r="S26" i="66" s="1"/>
  <c r="W24" i="66"/>
  <c r="W26" i="66" s="1"/>
  <c r="E27" i="67"/>
  <c r="E29" i="67" s="1"/>
  <c r="N55" i="69"/>
  <c r="C27" i="67"/>
  <c r="C29" i="67" s="1"/>
  <c r="G27" i="67"/>
  <c r="G29" i="67" s="1"/>
  <c r="R29" i="69"/>
  <c r="R34" i="69" s="1"/>
  <c r="U24" i="66"/>
  <c r="U26" i="66" s="1"/>
  <c r="K55" i="69"/>
  <c r="R27" i="64"/>
  <c r="R29" i="64" s="1"/>
  <c r="N27" i="64"/>
  <c r="N29" i="64" s="1"/>
  <c r="P27" i="58"/>
  <c r="P29" i="58" s="1"/>
  <c r="E40" i="67"/>
  <c r="T37" i="64"/>
  <c r="J55" i="69"/>
  <c r="V24" i="64"/>
  <c r="V26" i="64" s="1"/>
  <c r="M55" i="69"/>
  <c r="S27" i="58"/>
  <c r="S29" i="58" s="1"/>
  <c r="U24" i="64"/>
  <c r="U26" i="64" s="1"/>
  <c r="Q27" i="66"/>
  <c r="Q29" i="66" s="1"/>
  <c r="Q29" i="69"/>
  <c r="Q34" i="69" s="1"/>
  <c r="S29" i="69"/>
  <c r="S34" i="69" s="1"/>
  <c r="N27" i="66"/>
  <c r="N29" i="66" s="1"/>
  <c r="X24" i="58"/>
  <c r="X26" i="58" s="1"/>
  <c r="L51" i="59"/>
  <c r="EB10" i="1"/>
  <c r="EA15" i="1"/>
  <c r="DW68" i="1"/>
  <c r="DX68" i="1"/>
  <c r="DY68" i="1"/>
  <c r="DZ68" i="1"/>
  <c r="EA68" i="1"/>
  <c r="EB68" i="1"/>
  <c r="EC68" i="1"/>
  <c r="ED68" i="1"/>
  <c r="EE68" i="1"/>
  <c r="EF68" i="1"/>
  <c r="Y8" i="58"/>
  <c r="W8" i="64"/>
  <c r="S8" i="69"/>
  <c r="W8" i="66"/>
  <c r="U8" i="58"/>
  <c r="S8" i="64"/>
  <c r="O8" i="69"/>
  <c r="S8" i="66"/>
  <c r="Q8" i="58"/>
  <c r="O8" i="64"/>
  <c r="D9" i="67"/>
  <c r="K16" i="69"/>
  <c r="O8" i="66"/>
  <c r="F40" i="67"/>
  <c r="U37" i="64"/>
  <c r="P40" i="58"/>
  <c r="T40" i="58"/>
  <c r="K58" i="59"/>
  <c r="J52" i="59"/>
  <c r="J54" i="59" s="1"/>
  <c r="I48" i="67"/>
  <c r="O40" i="64"/>
  <c r="U37" i="58"/>
  <c r="X8" i="58"/>
  <c r="V8" i="64"/>
  <c r="R8" i="69"/>
  <c r="V8" i="66"/>
  <c r="T8" i="58"/>
  <c r="K38" i="59" s="1"/>
  <c r="R8" i="64"/>
  <c r="G9" i="67"/>
  <c r="N16" i="69"/>
  <c r="R8" i="66"/>
  <c r="J38" i="59" s="1"/>
  <c r="P8" i="58"/>
  <c r="N8" i="64"/>
  <c r="C9" i="67"/>
  <c r="J16" i="69"/>
  <c r="N8" i="66"/>
  <c r="Q40" i="64"/>
  <c r="W37" i="58"/>
  <c r="L61" i="59"/>
  <c r="N40" i="66"/>
  <c r="J58" i="59"/>
  <c r="J65" i="59" s="1"/>
  <c r="R40" i="66"/>
  <c r="V37" i="66"/>
  <c r="L64" i="59"/>
  <c r="L47" i="59"/>
  <c r="Q40" i="58"/>
  <c r="W37" i="66"/>
  <c r="R40" i="58"/>
  <c r="DU123" i="36"/>
  <c r="DU126" i="36"/>
  <c r="DU127" i="36"/>
  <c r="DI128" i="36"/>
  <c r="L49" i="59"/>
  <c r="U8" i="64"/>
  <c r="W8" i="58"/>
  <c r="Q8" i="69"/>
  <c r="U8" i="66"/>
  <c r="Q8" i="64"/>
  <c r="S8" i="58"/>
  <c r="F9" i="67"/>
  <c r="M16" i="69"/>
  <c r="Q8" i="66"/>
  <c r="S40" i="58"/>
  <c r="C40" i="67"/>
  <c r="I33" i="67"/>
  <c r="I40" i="67" s="1"/>
  <c r="G40" i="67"/>
  <c r="V37" i="64"/>
  <c r="K73" i="59"/>
  <c r="O40" i="66"/>
  <c r="S37" i="66"/>
  <c r="W37" i="64"/>
  <c r="L45" i="59"/>
  <c r="K52" i="59"/>
  <c r="DU33" i="36"/>
  <c r="DU12" i="36" s="1"/>
  <c r="DW87" i="1"/>
  <c r="DX87" i="1"/>
  <c r="DY87" i="1"/>
  <c r="DZ87" i="1"/>
  <c r="EA87" i="1"/>
  <c r="EB87" i="1"/>
  <c r="EC87" i="1"/>
  <c r="ED87" i="1"/>
  <c r="EE87" i="1"/>
  <c r="T8" i="64"/>
  <c r="V8" i="58"/>
  <c r="P8" i="69"/>
  <c r="T8" i="66"/>
  <c r="P8" i="64"/>
  <c r="R8" i="58"/>
  <c r="E9" i="67"/>
  <c r="L16" i="69"/>
  <c r="P8" i="66"/>
  <c r="Q40" i="66"/>
  <c r="U37" i="66"/>
  <c r="N40" i="64"/>
  <c r="R40" i="64"/>
  <c r="X37" i="58"/>
  <c r="R27" i="66"/>
  <c r="R29" i="66" s="1"/>
  <c r="J73" i="59"/>
  <c r="D40" i="67"/>
  <c r="S37" i="64"/>
  <c r="Y37" i="58"/>
  <c r="T27" i="58"/>
  <c r="T29" i="58" s="1"/>
  <c r="L48" i="59"/>
  <c r="DT91" i="1" l="1"/>
  <c r="DT93" i="1" s="1"/>
  <c r="T42" i="58"/>
  <c r="R42" i="64"/>
  <c r="R46" i="64" s="1"/>
  <c r="R49" i="64" s="1"/>
  <c r="R51" i="64" s="1"/>
  <c r="R53" i="64" s="1"/>
  <c r="G42" i="67"/>
  <c r="R42" i="66"/>
  <c r="P42" i="58"/>
  <c r="P46" i="58" s="1"/>
  <c r="P49" i="58" s="1"/>
  <c r="P51" i="58" s="1"/>
  <c r="N42" i="64"/>
  <c r="N46" i="64" s="1"/>
  <c r="N49" i="64" s="1"/>
  <c r="N51" i="64" s="1"/>
  <c r="N53" i="64" s="1"/>
  <c r="C42" i="67"/>
  <c r="C46" i="67" s="1"/>
  <c r="C49" i="67" s="1"/>
  <c r="C51" i="67" s="1"/>
  <c r="N42" i="66"/>
  <c r="N46" i="66" s="1"/>
  <c r="N49" i="66" s="1"/>
  <c r="N51" i="66" s="1"/>
  <c r="N53" i="66" s="1"/>
  <c r="X39" i="58"/>
  <c r="X43" i="58" s="1"/>
  <c r="X46" i="58" s="1"/>
  <c r="X48" i="58" s="1"/>
  <c r="X50" i="58" s="1"/>
  <c r="V39" i="64"/>
  <c r="V43" i="64" s="1"/>
  <c r="V46" i="64" s="1"/>
  <c r="V48" i="64" s="1"/>
  <c r="V50" i="64" s="1"/>
  <c r="V39" i="66"/>
  <c r="V43" i="66" s="1"/>
  <c r="V46" i="66" s="1"/>
  <c r="V48" i="66" s="1"/>
  <c r="V50" i="66" s="1"/>
  <c r="W39" i="58"/>
  <c r="W43" i="58" s="1"/>
  <c r="W46" i="58" s="1"/>
  <c r="W48" i="58" s="1"/>
  <c r="W50" i="58" s="1"/>
  <c r="U39" i="64"/>
  <c r="U43" i="64" s="1"/>
  <c r="U46" i="64" s="1"/>
  <c r="U48" i="64" s="1"/>
  <c r="U50" i="64" s="1"/>
  <c r="U39" i="66"/>
  <c r="U43" i="66" s="1"/>
  <c r="U46" i="66" s="1"/>
  <c r="U48" i="66" s="1"/>
  <c r="U50" i="66" s="1"/>
  <c r="S42" i="58"/>
  <c r="S46" i="58" s="1"/>
  <c r="S49" i="58" s="1"/>
  <c r="S51" i="58" s="1"/>
  <c r="Q42" i="64"/>
  <c r="Q46" i="64" s="1"/>
  <c r="Q49" i="64" s="1"/>
  <c r="Q51" i="64" s="1"/>
  <c r="Q53" i="64" s="1"/>
  <c r="F42" i="67"/>
  <c r="F46" i="67" s="1"/>
  <c r="F49" i="67" s="1"/>
  <c r="F51" i="67" s="1"/>
  <c r="Q42" i="66"/>
  <c r="Q46" i="66" s="1"/>
  <c r="Q49" i="66" s="1"/>
  <c r="Q51" i="66" s="1"/>
  <c r="Q53" i="66" s="1"/>
  <c r="DW91" i="1"/>
  <c r="DX91" i="1"/>
  <c r="DY91" i="1"/>
  <c r="DZ91" i="1"/>
  <c r="EA91" i="1"/>
  <c r="EB91" i="1"/>
  <c r="EC91" i="1"/>
  <c r="ED91" i="1"/>
  <c r="EE91" i="1"/>
  <c r="K65" i="59"/>
  <c r="L65" i="59" s="1"/>
  <c r="L58" i="59"/>
  <c r="R9" i="64"/>
  <c r="T9" i="58"/>
  <c r="K39" i="59" s="1"/>
  <c r="G10" i="67"/>
  <c r="N14" i="69"/>
  <c r="R9" i="66"/>
  <c r="J39" i="59" s="1"/>
  <c r="V39" i="58"/>
  <c r="V43" i="58" s="1"/>
  <c r="V46" i="58" s="1"/>
  <c r="V48" i="58" s="1"/>
  <c r="V50" i="58" s="1"/>
  <c r="T39" i="64"/>
  <c r="T43" i="64" s="1"/>
  <c r="T46" i="64" s="1"/>
  <c r="T48" i="64" s="1"/>
  <c r="T50" i="64" s="1"/>
  <c r="T39" i="66"/>
  <c r="T43" i="66" s="1"/>
  <c r="T46" i="66" s="1"/>
  <c r="T48" i="66" s="1"/>
  <c r="T50" i="66" s="1"/>
  <c r="R42" i="58"/>
  <c r="R46" i="58" s="1"/>
  <c r="R49" i="58" s="1"/>
  <c r="R51" i="58" s="1"/>
  <c r="P42" i="64"/>
  <c r="P46" i="64" s="1"/>
  <c r="P49" i="64" s="1"/>
  <c r="P51" i="64" s="1"/>
  <c r="P53" i="64" s="1"/>
  <c r="E42" i="67"/>
  <c r="E46" i="67" s="1"/>
  <c r="E49" i="67" s="1"/>
  <c r="E51" i="67" s="1"/>
  <c r="P42" i="66"/>
  <c r="P46" i="66" s="1"/>
  <c r="P49" i="66" s="1"/>
  <c r="P51" i="66" s="1"/>
  <c r="P53" i="66" s="1"/>
  <c r="DU51" i="36"/>
  <c r="L52" i="59"/>
  <c r="K54" i="59"/>
  <c r="DU131" i="36"/>
  <c r="DU132" i="36"/>
  <c r="DI133" i="36"/>
  <c r="L38" i="59"/>
  <c r="EB9" i="1"/>
  <c r="EB14" i="1"/>
  <c r="Y39" i="58"/>
  <c r="Y43" i="58" s="1"/>
  <c r="Y46" i="58" s="1"/>
  <c r="Y48" i="58" s="1"/>
  <c r="Y50" i="58" s="1"/>
  <c r="W39" i="64"/>
  <c r="W43" i="64" s="1"/>
  <c r="W46" i="64" s="1"/>
  <c r="W48" i="64" s="1"/>
  <c r="W50" i="64" s="1"/>
  <c r="W39" i="66"/>
  <c r="W43" i="66" s="1"/>
  <c r="W46" i="66" s="1"/>
  <c r="W48" i="66" s="1"/>
  <c r="W50" i="66" s="1"/>
  <c r="U39" i="58"/>
  <c r="U43" i="58" s="1"/>
  <c r="U46" i="58" s="1"/>
  <c r="U48" i="58" s="1"/>
  <c r="U50" i="58" s="1"/>
  <c r="S39" i="64"/>
  <c r="S43" i="64" s="1"/>
  <c r="S46" i="64" s="1"/>
  <c r="S48" i="64" s="1"/>
  <c r="S50" i="64" s="1"/>
  <c r="S39" i="66"/>
  <c r="S43" i="66" s="1"/>
  <c r="S46" i="66" s="1"/>
  <c r="S48" i="66" s="1"/>
  <c r="S50" i="66" s="1"/>
  <c r="Q42" i="58"/>
  <c r="Q46" i="58" s="1"/>
  <c r="Q49" i="58" s="1"/>
  <c r="Q51" i="58" s="1"/>
  <c r="O42" i="64"/>
  <c r="O46" i="64" s="1"/>
  <c r="O49" i="64" s="1"/>
  <c r="O51" i="64" s="1"/>
  <c r="O53" i="64" s="1"/>
  <c r="D42" i="67"/>
  <c r="D46" i="67" s="1"/>
  <c r="D49" i="67" s="1"/>
  <c r="D51" i="67" s="1"/>
  <c r="O42" i="66"/>
  <c r="O46" i="66" s="1"/>
  <c r="O49" i="66" s="1"/>
  <c r="O51" i="66" s="1"/>
  <c r="O53" i="66" s="1"/>
  <c r="DU34" i="36"/>
  <c r="L73" i="59"/>
  <c r="EF91" i="1" l="1"/>
  <c r="EB15" i="1"/>
  <c r="EC10" i="1"/>
  <c r="L39" i="59"/>
  <c r="DW93" i="1"/>
  <c r="DX93" i="1"/>
  <c r="DY93" i="1"/>
  <c r="DZ93" i="1"/>
  <c r="EA93" i="1"/>
  <c r="EB93" i="1"/>
  <c r="EC93" i="1"/>
  <c r="ED93" i="1"/>
  <c r="EE93" i="1"/>
  <c r="EF93" i="1"/>
  <c r="DT95" i="1"/>
  <c r="G46" i="67"/>
  <c r="G49" i="67" s="1"/>
  <c r="G51" i="67" s="1"/>
  <c r="I42" i="67"/>
  <c r="I46" i="67" s="1"/>
  <c r="I49" i="67" s="1"/>
  <c r="I51" i="67" s="1"/>
  <c r="L54" i="59"/>
  <c r="T46" i="58"/>
  <c r="T49" i="58" s="1"/>
  <c r="T51" i="58" s="1"/>
  <c r="K67" i="59"/>
  <c r="J67" i="59"/>
  <c r="J71" i="59" s="1"/>
  <c r="J74" i="59" s="1"/>
  <c r="J76" i="59" s="1"/>
  <c r="R46" i="66"/>
  <c r="R49" i="66" s="1"/>
  <c r="R51" i="66" s="1"/>
  <c r="R53" i="66" s="1"/>
  <c r="DT98" i="1" l="1"/>
  <c r="DW95" i="1"/>
  <c r="DX95" i="1"/>
  <c r="DY95" i="1"/>
  <c r="DZ95" i="1"/>
  <c r="EA95" i="1"/>
  <c r="EB95" i="1"/>
  <c r="EC95" i="1"/>
  <c r="ED95" i="1"/>
  <c r="EE95" i="1"/>
  <c r="EF95" i="1"/>
  <c r="EC9" i="1"/>
  <c r="EC14" i="1"/>
  <c r="S9" i="64"/>
  <c r="U9" i="58"/>
  <c r="S9" i="66"/>
  <c r="O9" i="69"/>
  <c r="L67" i="59"/>
  <c r="K71" i="59"/>
  <c r="O22" i="65"/>
  <c r="DV32" i="36" l="1"/>
  <c r="DV121" i="36"/>
  <c r="DW98" i="1"/>
  <c r="DX98" i="1"/>
  <c r="DY98" i="1"/>
  <c r="DZ98" i="1"/>
  <c r="EA98" i="1"/>
  <c r="EB98" i="1"/>
  <c r="EC98" i="1"/>
  <c r="ED98" i="1"/>
  <c r="EE98" i="1"/>
  <c r="EF98" i="1"/>
  <c r="ED10" i="1"/>
  <c r="EC15" i="1"/>
  <c r="L71" i="59"/>
  <c r="K74" i="59"/>
  <c r="L74" i="59" l="1"/>
  <c r="K76" i="59"/>
  <c r="L76" i="59" s="1"/>
  <c r="DV123" i="36"/>
  <c r="DV126" i="36"/>
  <c r="DU128" i="36"/>
  <c r="DV127" i="36"/>
  <c r="DJ128" i="36"/>
  <c r="DK128" i="36"/>
  <c r="DP128" i="36"/>
  <c r="DN128" i="36"/>
  <c r="DO128" i="36"/>
  <c r="DS128" i="36"/>
  <c r="DL128" i="36"/>
  <c r="DR128" i="36"/>
  <c r="DT128" i="36"/>
  <c r="DQ128" i="36"/>
  <c r="DM128" i="36"/>
  <c r="V9" i="58"/>
  <c r="T9" i="64"/>
  <c r="P9" i="69"/>
  <c r="T9" i="66"/>
  <c r="ED9" i="1"/>
  <c r="ED14" i="1"/>
  <c r="DV33" i="36"/>
  <c r="DV12" i="36" s="1"/>
  <c r="DV51" i="36" l="1"/>
  <c r="D12" i="36"/>
  <c r="EE10" i="1"/>
  <c r="ED15" i="1"/>
  <c r="DU133" i="36"/>
  <c r="DV131" i="36"/>
  <c r="DV132" i="36"/>
  <c r="DJ133" i="36"/>
  <c r="DK133" i="36"/>
  <c r="DL133" i="36"/>
  <c r="DM133" i="36"/>
  <c r="DO133" i="36"/>
  <c r="DQ133" i="36"/>
  <c r="DS133" i="36"/>
  <c r="DR133" i="36"/>
  <c r="DT133" i="36"/>
  <c r="DN133" i="36"/>
  <c r="DP133" i="36"/>
  <c r="DV34" i="36"/>
  <c r="E51" i="62" l="1"/>
  <c r="E48" i="74" s="1"/>
  <c r="EE9" i="1"/>
  <c r="EE14" i="1"/>
  <c r="W9" i="58"/>
  <c r="U9" i="64"/>
  <c r="Q9" i="69"/>
  <c r="U9" i="66"/>
  <c r="J52" i="58" l="1"/>
  <c r="L52" i="58" s="1"/>
  <c r="EF10" i="1"/>
  <c r="EE15" i="1"/>
  <c r="D48" i="74"/>
  <c r="V9" i="64" l="1"/>
  <c r="X9" i="58"/>
  <c r="R9" i="69"/>
  <c r="V9" i="66"/>
  <c r="EF9" i="1"/>
  <c r="EF14" i="1"/>
  <c r="EF15" i="1" s="1"/>
  <c r="J48" i="74"/>
  <c r="N48" i="74"/>
  <c r="R48" i="74"/>
  <c r="V48" i="74"/>
  <c r="Z48" i="74"/>
  <c r="AD48" i="74"/>
  <c r="AH48" i="74"/>
  <c r="AL48" i="74"/>
  <c r="AP48" i="74"/>
  <c r="AT48" i="74"/>
  <c r="AX48" i="74"/>
  <c r="BB48" i="74"/>
  <c r="BF48" i="74"/>
  <c r="BJ48" i="74"/>
  <c r="BN48" i="74"/>
  <c r="BR48" i="74"/>
  <c r="BV48" i="74"/>
  <c r="BZ48" i="74"/>
  <c r="CD48" i="74"/>
  <c r="CH48" i="74"/>
  <c r="CL48" i="74"/>
  <c r="CP48" i="74"/>
  <c r="CT48" i="74"/>
  <c r="AU48" i="74"/>
  <c r="AY48" i="74"/>
  <c r="BC48" i="74"/>
  <c r="BG48" i="74"/>
  <c r="BK48" i="74"/>
  <c r="BO48" i="74"/>
  <c r="BS48" i="74"/>
  <c r="BW48" i="74"/>
  <c r="CA48" i="74"/>
  <c r="CE48" i="74"/>
  <c r="CI48" i="74"/>
  <c r="CM48" i="74"/>
  <c r="CQ48" i="74"/>
  <c r="CU48" i="74"/>
  <c r="L48" i="74"/>
  <c r="P48" i="74"/>
  <c r="T48" i="74"/>
  <c r="AW48" i="74"/>
  <c r="BE48" i="74"/>
  <c r="BM48" i="74"/>
  <c r="BU48" i="74"/>
  <c r="CC48" i="74"/>
  <c r="CK48" i="74"/>
  <c r="CS48" i="74"/>
  <c r="CY48" i="74"/>
  <c r="DC48" i="74"/>
  <c r="DG48" i="74"/>
  <c r="DK48" i="74"/>
  <c r="DO48" i="74"/>
  <c r="DS48" i="74"/>
  <c r="DW48" i="74"/>
  <c r="X48" i="74"/>
  <c r="AJ48" i="74"/>
  <c r="AR48" i="74"/>
  <c r="AZ48" i="74"/>
  <c r="BH48" i="74"/>
  <c r="BP48" i="74"/>
  <c r="BX48" i="74"/>
  <c r="CF48" i="74"/>
  <c r="CN48" i="74"/>
  <c r="CV48" i="74"/>
  <c r="CZ48" i="74"/>
  <c r="DD48" i="74"/>
  <c r="DH48" i="74"/>
  <c r="DL48" i="74"/>
  <c r="DP48" i="74"/>
  <c r="DT48" i="74"/>
  <c r="DX48" i="74"/>
  <c r="AB48" i="74"/>
  <c r="BA48" i="74"/>
  <c r="BI48" i="74"/>
  <c r="BQ48" i="74"/>
  <c r="BY48" i="74"/>
  <c r="CG48" i="74"/>
  <c r="CO48" i="74"/>
  <c r="CW48" i="74"/>
  <c r="DA48" i="74"/>
  <c r="DE48" i="74"/>
  <c r="DI48" i="74"/>
  <c r="DM48" i="74"/>
  <c r="DQ48" i="74"/>
  <c r="DU48" i="74"/>
  <c r="DY48" i="74"/>
  <c r="AF48" i="74"/>
  <c r="AN48" i="74"/>
  <c r="AV48" i="74"/>
  <c r="BD48" i="74"/>
  <c r="BL48" i="74"/>
  <c r="BT48" i="74"/>
  <c r="CB48" i="74"/>
  <c r="CJ48" i="74"/>
  <c r="CR48" i="74"/>
  <c r="CX48" i="74"/>
  <c r="DB48" i="74"/>
  <c r="DF48" i="74"/>
  <c r="DJ48" i="74"/>
  <c r="DN48" i="74"/>
  <c r="DR48" i="74"/>
  <c r="DV48" i="74"/>
  <c r="DZ48" i="74"/>
  <c r="M48" i="74"/>
  <c r="AM48" i="74"/>
  <c r="AE48" i="74"/>
  <c r="U48" i="74"/>
  <c r="AK48" i="74"/>
  <c r="AO48" i="74"/>
  <c r="W48" i="74"/>
  <c r="AC48" i="74"/>
  <c r="AS48" i="74"/>
  <c r="AQ48" i="74"/>
  <c r="O48" i="74"/>
  <c r="AI48" i="74"/>
  <c r="Y48" i="74"/>
  <c r="AA48" i="74"/>
  <c r="AG48" i="74"/>
  <c r="S48" i="74"/>
  <c r="K48" i="74"/>
  <c r="Q48" i="74"/>
  <c r="F48" i="74" l="1"/>
  <c r="W9" i="64"/>
  <c r="Y9" i="58"/>
  <c r="W9" i="66"/>
  <c r="S9" i="69"/>
  <c r="E84" i="31"/>
  <c r="E206" i="31" s="1"/>
  <c r="E85" i="31"/>
  <c r="E86" i="31"/>
  <c r="E104" i="31"/>
  <c r="E207" i="31" s="1"/>
  <c r="E105" i="31"/>
  <c r="E106" i="31"/>
  <c r="E87" i="31" l="1"/>
  <c r="E224" i="31"/>
  <c r="F99" i="31"/>
  <c r="F79" i="31"/>
  <c r="E223" i="31"/>
  <c r="E107" i="31"/>
  <c r="G79" i="31"/>
  <c r="H79" i="31"/>
  <c r="I79" i="31"/>
  <c r="J79" i="31"/>
  <c r="K79" i="31"/>
  <c r="L79" i="31"/>
  <c r="M79" i="31"/>
  <c r="N79" i="31"/>
  <c r="O79" i="31"/>
  <c r="P79" i="31"/>
  <c r="Q79" i="31"/>
  <c r="R79" i="31"/>
  <c r="S79" i="31"/>
  <c r="T79" i="31"/>
  <c r="U79" i="31"/>
  <c r="V79" i="31"/>
  <c r="W79" i="31"/>
  <c r="X79" i="31"/>
  <c r="Y79" i="31"/>
  <c r="Z79" i="31"/>
  <c r="AA79" i="31"/>
  <c r="AB79" i="31"/>
  <c r="AC79" i="31"/>
  <c r="AD79" i="31"/>
  <c r="AE79" i="31"/>
  <c r="AF79" i="31"/>
  <c r="AG79" i="31"/>
  <c r="AH79" i="31"/>
  <c r="AI79" i="31"/>
  <c r="AJ79" i="31"/>
  <c r="AK79" i="31"/>
  <c r="AL79" i="31"/>
  <c r="AM79" i="31"/>
  <c r="AN79" i="31"/>
  <c r="AO79" i="31"/>
  <c r="AP79" i="31"/>
  <c r="AQ79" i="31"/>
  <c r="AR79" i="31"/>
  <c r="AS79" i="31"/>
  <c r="AT79" i="31"/>
  <c r="AU79" i="31"/>
  <c r="AV79" i="31"/>
  <c r="AW79" i="31"/>
  <c r="AX79" i="31"/>
  <c r="AY79" i="31"/>
  <c r="AZ79" i="31"/>
  <c r="BA79" i="31"/>
  <c r="BB79" i="31"/>
  <c r="BC79" i="31"/>
  <c r="BD79" i="31"/>
  <c r="BE79" i="31"/>
  <c r="BF79" i="31"/>
  <c r="BG79" i="31"/>
  <c r="BH79" i="31"/>
  <c r="BI79" i="31"/>
  <c r="BJ79" i="31"/>
  <c r="BK79" i="31"/>
  <c r="BL79" i="31"/>
  <c r="BM79" i="31"/>
  <c r="BN79" i="31"/>
  <c r="BO79" i="31"/>
  <c r="BP79" i="31"/>
  <c r="BQ79" i="31"/>
  <c r="BR79" i="31"/>
  <c r="BS79" i="31"/>
  <c r="BT79" i="31"/>
  <c r="BU79" i="31"/>
  <c r="BV79" i="31"/>
  <c r="BW79" i="31"/>
  <c r="BX79" i="31"/>
  <c r="BY79" i="31"/>
  <c r="BZ79" i="31"/>
  <c r="CA79" i="31"/>
  <c r="CB79" i="31"/>
  <c r="CC79" i="31"/>
  <c r="CD79" i="31"/>
  <c r="CE79" i="31"/>
  <c r="CF79" i="31"/>
  <c r="CG79" i="31"/>
  <c r="CH79" i="31"/>
  <c r="CI79" i="31"/>
  <c r="CJ79" i="31"/>
  <c r="CK79" i="31"/>
  <c r="CL79" i="31"/>
  <c r="CM79" i="31"/>
  <c r="CN79" i="31"/>
  <c r="CO79" i="31"/>
  <c r="CP79" i="31"/>
  <c r="CQ79" i="31"/>
  <c r="CR79" i="31"/>
  <c r="CS79" i="31"/>
  <c r="CT79" i="31"/>
  <c r="CU79" i="31"/>
  <c r="CV79" i="31"/>
  <c r="CW79" i="31"/>
  <c r="CX79" i="31"/>
  <c r="CY79" i="31"/>
  <c r="CZ79" i="31"/>
  <c r="DA79" i="31"/>
  <c r="DB79" i="31"/>
  <c r="DC79" i="31"/>
  <c r="DD79" i="31"/>
  <c r="DE79" i="31"/>
  <c r="DF79" i="31"/>
  <c r="DG79" i="31"/>
  <c r="DH79" i="31"/>
  <c r="DI79" i="31"/>
  <c r="DJ79" i="31"/>
  <c r="DK79" i="31"/>
  <c r="DL79" i="31"/>
  <c r="DM79" i="31"/>
  <c r="DN79" i="31"/>
  <c r="DO79" i="31"/>
  <c r="DP79" i="31"/>
  <c r="DQ79" i="31"/>
  <c r="DR79" i="31"/>
  <c r="DS79" i="31"/>
  <c r="DT79" i="31"/>
  <c r="DU79" i="31"/>
  <c r="G99" i="31"/>
  <c r="H99" i="31"/>
  <c r="I99" i="31"/>
  <c r="J99" i="31"/>
  <c r="K99" i="31"/>
  <c r="L99" i="31"/>
  <c r="M99" i="31"/>
  <c r="N99" i="31"/>
  <c r="O99" i="31"/>
  <c r="P99" i="31"/>
  <c r="Q99" i="31"/>
  <c r="R99" i="31"/>
  <c r="S99" i="31"/>
  <c r="T99" i="31"/>
  <c r="U99" i="31"/>
  <c r="V99" i="31"/>
  <c r="W99" i="31"/>
  <c r="X99" i="31"/>
  <c r="Y99" i="31"/>
  <c r="Z99" i="31"/>
  <c r="AA99" i="31"/>
  <c r="AB99" i="31"/>
  <c r="AC99" i="31"/>
  <c r="AD99" i="31"/>
  <c r="AE99" i="31"/>
  <c r="AF99" i="31"/>
  <c r="AG99" i="31"/>
  <c r="AH99" i="31"/>
  <c r="AI99" i="31"/>
  <c r="AJ99" i="31"/>
  <c r="AK99" i="31"/>
  <c r="AL99" i="31"/>
  <c r="AM99" i="31"/>
  <c r="AN99" i="31"/>
  <c r="AO99" i="31"/>
  <c r="AP99" i="31"/>
  <c r="AQ99" i="31"/>
  <c r="AR99" i="31"/>
  <c r="AS99" i="31"/>
  <c r="AT99" i="31"/>
  <c r="AU99" i="31"/>
  <c r="AV99" i="31"/>
  <c r="AW99" i="31"/>
  <c r="AX99" i="31"/>
  <c r="AY99" i="31"/>
  <c r="AZ99" i="31"/>
  <c r="BA99" i="31"/>
  <c r="BB99" i="31"/>
  <c r="BC99" i="31"/>
  <c r="BD99" i="31"/>
  <c r="BE99" i="31"/>
  <c r="BF99" i="31"/>
  <c r="BG99" i="31"/>
  <c r="BH99" i="31"/>
  <c r="BI99" i="31"/>
  <c r="BJ99" i="31"/>
  <c r="BK99" i="31"/>
  <c r="BL99" i="31"/>
  <c r="BM99" i="31"/>
  <c r="BN99" i="31"/>
  <c r="BO99" i="31"/>
  <c r="BP99" i="31"/>
  <c r="BQ99" i="31"/>
  <c r="BR99" i="31"/>
  <c r="BS99" i="31"/>
  <c r="BT99" i="31"/>
  <c r="BU99" i="31"/>
  <c r="BV99" i="31"/>
  <c r="BW99" i="31"/>
  <c r="BX99" i="31"/>
  <c r="BY99" i="31"/>
  <c r="BZ99" i="31"/>
  <c r="CA99" i="31"/>
  <c r="CB99" i="31"/>
  <c r="CC99" i="31"/>
  <c r="CD99" i="31"/>
  <c r="CE99" i="31"/>
  <c r="CF99" i="31"/>
  <c r="CG99" i="31"/>
  <c r="CH99" i="31"/>
  <c r="CI99" i="31"/>
  <c r="CJ99" i="31"/>
  <c r="CK99" i="31"/>
  <c r="CL99" i="31"/>
  <c r="CM99" i="31"/>
  <c r="CN99" i="31"/>
  <c r="CO99" i="31"/>
  <c r="CP99" i="31"/>
  <c r="CQ99" i="31"/>
  <c r="CR99" i="31"/>
  <c r="CS99" i="31"/>
  <c r="CT99" i="31"/>
  <c r="CU99" i="31"/>
  <c r="CV99" i="31"/>
  <c r="CW99" i="31"/>
  <c r="CX99" i="31"/>
  <c r="CY99" i="31"/>
  <c r="CZ99" i="31"/>
  <c r="DA99" i="31"/>
  <c r="DB99" i="31"/>
  <c r="DC99" i="31"/>
  <c r="DD99" i="31"/>
  <c r="DE99" i="31"/>
  <c r="DF99" i="31"/>
  <c r="DG99" i="31"/>
  <c r="DH99" i="31"/>
  <c r="DI99" i="31"/>
  <c r="DJ99" i="31"/>
  <c r="DK99" i="31"/>
  <c r="DL99" i="31"/>
  <c r="DM99" i="31"/>
  <c r="DN99" i="31"/>
  <c r="DO99" i="31"/>
  <c r="DP99" i="31"/>
  <c r="DQ99" i="31"/>
  <c r="DR99" i="31"/>
  <c r="DS99" i="31"/>
  <c r="DT99" i="31"/>
  <c r="DU99" i="31"/>
  <c r="G119" i="31"/>
  <c r="H119" i="31"/>
  <c r="I119" i="31"/>
  <c r="J119" i="31"/>
  <c r="K119" i="31"/>
  <c r="L119" i="31"/>
  <c r="M119" i="31"/>
  <c r="N119" i="31"/>
  <c r="O119" i="31"/>
  <c r="P119" i="31"/>
  <c r="Q119" i="31"/>
  <c r="R119" i="31"/>
  <c r="S119" i="31"/>
  <c r="T119" i="31"/>
  <c r="U119" i="31"/>
  <c r="V119" i="31"/>
  <c r="W119" i="31"/>
  <c r="X119" i="31"/>
  <c r="Y119" i="31"/>
  <c r="Z119" i="31"/>
  <c r="AA119" i="31"/>
  <c r="AB119" i="31"/>
  <c r="AC119" i="31"/>
  <c r="AD119" i="31"/>
  <c r="AE119" i="31"/>
  <c r="AF119" i="31"/>
  <c r="AG119" i="31"/>
  <c r="AH119" i="31"/>
  <c r="AI119" i="31"/>
  <c r="AJ119" i="31"/>
  <c r="AK119" i="31"/>
  <c r="AL119" i="31"/>
  <c r="AM119" i="31"/>
  <c r="AN119" i="31"/>
  <c r="AO119" i="31"/>
  <c r="AP119" i="31"/>
  <c r="AQ119" i="31"/>
  <c r="AR119" i="31"/>
  <c r="AS119" i="31"/>
  <c r="AT119" i="31"/>
  <c r="AU119" i="31"/>
  <c r="AV119" i="31"/>
  <c r="AW119" i="31"/>
  <c r="AX119" i="31"/>
  <c r="AY119" i="31"/>
  <c r="AZ119" i="31"/>
  <c r="BA119" i="31"/>
  <c r="BB119" i="31"/>
  <c r="BC119" i="31"/>
  <c r="BD119" i="31"/>
  <c r="BE119" i="31"/>
  <c r="BF119" i="31"/>
  <c r="BG119" i="31"/>
  <c r="BH119" i="31"/>
  <c r="BI119" i="31"/>
  <c r="BJ119" i="31"/>
  <c r="BK119" i="31"/>
  <c r="BL119" i="31"/>
  <c r="BM119" i="31"/>
  <c r="BN119" i="31"/>
  <c r="BO119" i="31"/>
  <c r="BP119" i="31"/>
  <c r="BQ119" i="31"/>
  <c r="BR119" i="31"/>
  <c r="BS119" i="31"/>
  <c r="BT119" i="31"/>
  <c r="BU119" i="31"/>
  <c r="BV119" i="31"/>
  <c r="BW119" i="31"/>
  <c r="BX119" i="31"/>
  <c r="BY119" i="31"/>
  <c r="BZ119" i="31"/>
  <c r="CA119" i="31"/>
  <c r="CB119" i="31"/>
  <c r="CC119" i="31"/>
  <c r="CD119" i="31"/>
  <c r="CE119" i="31"/>
  <c r="CF119" i="31"/>
  <c r="CG119" i="31"/>
  <c r="CH119" i="31"/>
  <c r="CI119" i="31"/>
  <c r="CJ119" i="31"/>
  <c r="CK119" i="31"/>
  <c r="CL119" i="31"/>
  <c r="CM119" i="31"/>
  <c r="CN119" i="31"/>
  <c r="CO119" i="31"/>
  <c r="CP119" i="31"/>
  <c r="CQ119" i="31"/>
  <c r="CR119" i="31"/>
  <c r="CS119" i="31"/>
  <c r="CT119" i="31"/>
  <c r="CU119" i="31"/>
  <c r="CV119" i="31"/>
  <c r="CW119" i="31"/>
  <c r="CX119" i="31"/>
  <c r="CY119" i="31"/>
  <c r="CZ119" i="31"/>
  <c r="DA119" i="31"/>
  <c r="DB119" i="31"/>
  <c r="DC119" i="31"/>
  <c r="DD119" i="31"/>
  <c r="DE119" i="31"/>
  <c r="DF119" i="31"/>
  <c r="DG119" i="31"/>
  <c r="DH119" i="31"/>
  <c r="DI119" i="31"/>
  <c r="DJ119" i="31"/>
  <c r="DK119" i="31"/>
  <c r="DL119" i="31"/>
  <c r="DM119" i="31"/>
  <c r="DN119" i="31"/>
  <c r="DO119" i="31"/>
  <c r="DP119" i="31"/>
  <c r="DQ119" i="31"/>
  <c r="DR119" i="31"/>
  <c r="DS119" i="31"/>
  <c r="DT119" i="31"/>
  <c r="DU119" i="31"/>
  <c r="G139" i="31"/>
  <c r="H139" i="31"/>
  <c r="I139" i="31"/>
  <c r="J139" i="31"/>
  <c r="K139" i="31"/>
  <c r="L139" i="31"/>
  <c r="M139" i="31"/>
  <c r="N139" i="31"/>
  <c r="O139" i="31"/>
  <c r="P139" i="31"/>
  <c r="Q139" i="31"/>
  <c r="R139" i="31"/>
  <c r="S139" i="31"/>
  <c r="T139" i="31"/>
  <c r="U139" i="31"/>
  <c r="V139" i="31"/>
  <c r="W139" i="31"/>
  <c r="X139" i="31"/>
  <c r="Y139" i="31"/>
  <c r="Z139" i="31"/>
  <c r="AA139" i="31"/>
  <c r="AB139" i="31"/>
  <c r="AC139" i="31"/>
  <c r="AD139" i="31"/>
  <c r="AE139" i="31"/>
  <c r="AF139" i="31"/>
  <c r="AG139" i="31"/>
  <c r="AH139" i="31"/>
  <c r="AI139" i="31"/>
  <c r="AJ139" i="31"/>
  <c r="AK139" i="31"/>
  <c r="AL139" i="31"/>
  <c r="AM139" i="31"/>
  <c r="AN139" i="31"/>
  <c r="AO139" i="31"/>
  <c r="AP139" i="31"/>
  <c r="AQ139" i="31"/>
  <c r="AR139" i="31"/>
  <c r="AS139" i="31"/>
  <c r="AT139" i="31"/>
  <c r="AU139" i="31"/>
  <c r="AV139" i="31"/>
  <c r="AW139" i="31"/>
  <c r="AX139" i="31"/>
  <c r="AY139" i="31"/>
  <c r="AZ139" i="31"/>
  <c r="BA139" i="31"/>
  <c r="BB139" i="31"/>
  <c r="BC139" i="31"/>
  <c r="BD139" i="31"/>
  <c r="BE139" i="31"/>
  <c r="BF139" i="31"/>
  <c r="BG139" i="31"/>
  <c r="BH139" i="31"/>
  <c r="BI139" i="31"/>
  <c r="BJ139" i="31"/>
  <c r="BK139" i="31"/>
  <c r="BL139" i="31"/>
  <c r="BM139" i="31"/>
  <c r="BN139" i="31"/>
  <c r="BO139" i="31"/>
  <c r="BP139" i="31"/>
  <c r="BQ139" i="31"/>
  <c r="BR139" i="31"/>
  <c r="BS139" i="31"/>
  <c r="BT139" i="31"/>
  <c r="BU139" i="31"/>
  <c r="BV139" i="31"/>
  <c r="BW139" i="31"/>
  <c r="BX139" i="31"/>
  <c r="BY139" i="31"/>
  <c r="BZ139" i="31"/>
  <c r="CA139" i="31"/>
  <c r="CB139" i="31"/>
  <c r="CC139" i="31"/>
  <c r="CD139" i="31"/>
  <c r="CE139" i="31"/>
  <c r="CF139" i="31"/>
  <c r="CG139" i="31"/>
  <c r="CH139" i="31"/>
  <c r="CI139" i="31"/>
  <c r="CJ139" i="31"/>
  <c r="CK139" i="31"/>
  <c r="CL139" i="31"/>
  <c r="CM139" i="31"/>
  <c r="CN139" i="31"/>
  <c r="CO139" i="31"/>
  <c r="CP139" i="31"/>
  <c r="CQ139" i="31"/>
  <c r="CR139" i="31"/>
  <c r="CS139" i="31"/>
  <c r="CT139" i="31"/>
  <c r="CU139" i="31"/>
  <c r="CV139" i="31"/>
  <c r="CW139" i="31"/>
  <c r="CX139" i="31"/>
  <c r="CY139" i="31"/>
  <c r="CZ139" i="31"/>
  <c r="DA139" i="31"/>
  <c r="DB139" i="31"/>
  <c r="DC139" i="31"/>
  <c r="DD139" i="31"/>
  <c r="DE139" i="31"/>
  <c r="DF139" i="31"/>
  <c r="DG139" i="31"/>
  <c r="DH139" i="31"/>
  <c r="DI139" i="31"/>
  <c r="DJ139" i="31"/>
  <c r="DK139" i="31"/>
  <c r="DL139" i="31"/>
  <c r="DM139" i="31"/>
  <c r="DN139" i="31"/>
  <c r="DO139" i="31"/>
  <c r="DP139" i="31"/>
  <c r="DQ139" i="31"/>
  <c r="DR139" i="31"/>
  <c r="DS139" i="31"/>
  <c r="DT139" i="31"/>
  <c r="DU139" i="31"/>
  <c r="G159" i="31"/>
  <c r="H159" i="31"/>
  <c r="I159" i="31"/>
  <c r="J159" i="31"/>
  <c r="K159" i="31"/>
  <c r="L159" i="31"/>
  <c r="M159" i="31"/>
  <c r="N159" i="31"/>
  <c r="O159" i="31"/>
  <c r="P159" i="31"/>
  <c r="Q159" i="31"/>
  <c r="R159" i="31"/>
  <c r="S159" i="31"/>
  <c r="T159" i="31"/>
  <c r="U159" i="31"/>
  <c r="V159" i="31"/>
  <c r="W159" i="31"/>
  <c r="X159" i="31"/>
  <c r="Y159" i="31"/>
  <c r="Z159" i="31"/>
  <c r="AA159" i="31"/>
  <c r="AB159" i="31"/>
  <c r="AC159" i="31"/>
  <c r="AD159" i="31"/>
  <c r="AE159" i="31"/>
  <c r="AF159" i="31"/>
  <c r="AG159" i="31"/>
  <c r="AH159" i="31"/>
  <c r="AI159" i="31"/>
  <c r="AJ159" i="31"/>
  <c r="AK159" i="31"/>
  <c r="AL159" i="31"/>
  <c r="AM159" i="31"/>
  <c r="AN159" i="31"/>
  <c r="AO159" i="31"/>
  <c r="AP159" i="31"/>
  <c r="AQ159" i="31"/>
  <c r="AR159" i="31"/>
  <c r="AS159" i="31"/>
  <c r="AT159" i="31"/>
  <c r="AU159" i="31"/>
  <c r="AV159" i="31"/>
  <c r="AW159" i="31"/>
  <c r="AX159" i="31"/>
  <c r="AY159" i="31"/>
  <c r="AZ159" i="31"/>
  <c r="BA159" i="31"/>
  <c r="BB159" i="31"/>
  <c r="BC159" i="31"/>
  <c r="BD159" i="31"/>
  <c r="BE159" i="31"/>
  <c r="BF159" i="31"/>
  <c r="BG159" i="31"/>
  <c r="BH159" i="31"/>
  <c r="BI159" i="31"/>
  <c r="BJ159" i="31"/>
  <c r="BK159" i="31"/>
  <c r="BL159" i="31"/>
  <c r="BM159" i="31"/>
  <c r="BN159" i="31"/>
  <c r="BO159" i="31"/>
  <c r="BP159" i="31"/>
  <c r="BQ159" i="31"/>
  <c r="BR159" i="31"/>
  <c r="BS159" i="31"/>
  <c r="BT159" i="31"/>
  <c r="BU159" i="31"/>
  <c r="BV159" i="31"/>
  <c r="BW159" i="31"/>
  <c r="BX159" i="31"/>
  <c r="BY159" i="31"/>
  <c r="BZ159" i="31"/>
  <c r="CA159" i="31"/>
  <c r="CB159" i="31"/>
  <c r="CC159" i="31"/>
  <c r="CD159" i="31"/>
  <c r="CE159" i="31"/>
  <c r="CF159" i="31"/>
  <c r="CG159" i="31"/>
  <c r="CH159" i="31"/>
  <c r="CI159" i="31"/>
  <c r="CJ159" i="31"/>
  <c r="CK159" i="31"/>
  <c r="CL159" i="31"/>
  <c r="CM159" i="31"/>
  <c r="CN159" i="31"/>
  <c r="CO159" i="31"/>
  <c r="CP159" i="31"/>
  <c r="CQ159" i="31"/>
  <c r="CR159" i="31"/>
  <c r="CS159" i="31"/>
  <c r="CT159" i="31"/>
  <c r="CU159" i="31"/>
  <c r="CV159" i="31"/>
  <c r="CW159" i="31"/>
  <c r="CX159" i="31"/>
  <c r="CY159" i="31"/>
  <c r="CZ159" i="31"/>
  <c r="DA159" i="31"/>
  <c r="DB159" i="31"/>
  <c r="DC159" i="31"/>
  <c r="DD159" i="31"/>
  <c r="DE159" i="31"/>
  <c r="DF159" i="31"/>
  <c r="DG159" i="31"/>
  <c r="DH159" i="31"/>
  <c r="DI159" i="31"/>
  <c r="DJ159" i="31"/>
  <c r="DK159" i="31"/>
  <c r="DL159" i="31"/>
  <c r="DM159" i="31"/>
  <c r="DN159" i="31"/>
  <c r="DO159" i="31"/>
  <c r="DP159" i="31"/>
  <c r="DQ159" i="31"/>
  <c r="DR159" i="31"/>
  <c r="DS159" i="31"/>
  <c r="DT159" i="31"/>
  <c r="DU159" i="31"/>
  <c r="N35" i="92" l="1"/>
  <c r="O17" i="92"/>
  <c r="O18" i="92" s="1"/>
  <c r="O19" i="92" s="1"/>
  <c r="O20" i="92" s="1"/>
  <c r="O21" i="92" s="1"/>
  <c r="O22" i="92" s="1"/>
  <c r="O23" i="92" s="1"/>
  <c r="O24" i="92" s="1"/>
  <c r="O25" i="92" s="1"/>
  <c r="O26" i="92" s="1"/>
  <c r="O27" i="92" s="1"/>
  <c r="O28" i="92" s="1"/>
  <c r="O29" i="92" s="1"/>
  <c r="O30" i="92" s="1"/>
  <c r="O31" i="92" s="1"/>
  <c r="O32" i="92" s="1"/>
  <c r="O33" i="92" s="1"/>
  <c r="O34" i="92" s="1"/>
  <c r="O35" i="92" s="1"/>
  <c r="N10" i="92" s="1"/>
  <c r="BB55" i="36"/>
  <c r="BB169" i="36"/>
  <c r="E68" i="62"/>
  <c r="E70" i="62" s="1"/>
  <c r="E72" i="62" s="1"/>
  <c r="E69" i="62"/>
  <c r="D70" i="62"/>
  <c r="D72" i="62" s="1"/>
  <c r="I16" i="65"/>
  <c r="I17" i="65"/>
  <c r="J17" i="65" s="1"/>
  <c r="J16" i="65" l="1"/>
  <c r="I18" i="65"/>
  <c r="J18" i="65" s="1"/>
  <c r="J36" i="58"/>
  <c r="K36" i="58"/>
  <c r="L36" i="58"/>
  <c r="K37" i="58"/>
  <c r="J38" i="58"/>
  <c r="K38" i="58"/>
  <c r="L38" i="58"/>
  <c r="J39" i="58"/>
  <c r="K39" i="58"/>
  <c r="L39" i="58"/>
  <c r="J40" i="58"/>
  <c r="K40" i="58"/>
  <c r="L40" i="58"/>
  <c r="K43" i="58"/>
  <c r="K44" i="58"/>
  <c r="K45" i="58"/>
  <c r="K46" i="58"/>
  <c r="K47" i="58"/>
  <c r="K48" i="58"/>
  <c r="K49" i="58"/>
  <c r="J50" i="58"/>
  <c r="K50" i="58"/>
  <c r="L50" i="58"/>
  <c r="J51" i="58"/>
  <c r="K51" i="58"/>
  <c r="L51" i="58"/>
  <c r="K52" i="58"/>
  <c r="J53" i="58"/>
  <c r="K53" i="58"/>
  <c r="L53" i="58"/>
  <c r="O53" i="58"/>
  <c r="P53" i="58"/>
  <c r="Q53" i="58"/>
  <c r="R53" i="58"/>
  <c r="S53" i="58"/>
  <c r="T53" i="58"/>
  <c r="I68" i="58"/>
  <c r="J68" i="58"/>
  <c r="K68" i="58"/>
  <c r="L68" i="58"/>
  <c r="I69" i="58"/>
  <c r="J69" i="58"/>
  <c r="K69" i="58"/>
  <c r="L69" i="58"/>
  <c r="I70" i="58"/>
  <c r="J70" i="58"/>
  <c r="K70" i="58"/>
  <c r="L70" i="58"/>
  <c r="I71" i="58"/>
  <c r="J71" i="58"/>
  <c r="K71" i="58"/>
  <c r="L71" i="58"/>
  <c r="K22" i="59"/>
  <c r="L22" i="59"/>
  <c r="K23" i="59"/>
  <c r="L23" i="59"/>
  <c r="K24" i="59"/>
  <c r="L24" i="59"/>
  <c r="K25" i="59"/>
  <c r="L25" i="59"/>
  <c r="K26" i="59"/>
  <c r="L26" i="59"/>
  <c r="K27" i="59"/>
  <c r="L27" i="59"/>
  <c r="E52" i="62"/>
  <c r="E53" i="62"/>
  <c r="D54" i="62"/>
  <c r="E54" i="62"/>
  <c r="D56" i="62"/>
  <c r="E56" i="62"/>
  <c r="C52" i="61"/>
  <c r="D52" i="61"/>
  <c r="C54" i="61"/>
  <c r="D54" i="61"/>
  <c r="C55" i="61"/>
  <c r="D55" i="61"/>
  <c r="C56" i="61"/>
  <c r="D56" i="61"/>
  <c r="D13" i="36"/>
  <c r="G13" i="36"/>
  <c r="H13" i="36"/>
  <c r="I13" i="36"/>
  <c r="J13" i="36"/>
  <c r="K13" i="36"/>
  <c r="L13" i="36"/>
  <c r="M13" i="36"/>
  <c r="N13" i="36"/>
  <c r="O13" i="36"/>
  <c r="P13" i="36"/>
  <c r="Q13" i="36"/>
  <c r="R13" i="36"/>
  <c r="S13" i="36"/>
  <c r="T13" i="36"/>
  <c r="U13" i="36"/>
  <c r="V13" i="36"/>
  <c r="W13" i="36"/>
  <c r="X13" i="36"/>
  <c r="Y13" i="36"/>
  <c r="Z13" i="36"/>
  <c r="AA13" i="36"/>
  <c r="AB13" i="36"/>
  <c r="AC13" i="36"/>
  <c r="AD13" i="36"/>
  <c r="AE13" i="36"/>
  <c r="AF13" i="36"/>
  <c r="AG13" i="36"/>
  <c r="AH13" i="36"/>
  <c r="AI13" i="36"/>
  <c r="AJ13" i="36"/>
  <c r="AK13" i="36"/>
  <c r="AL13" i="36"/>
  <c r="AM13" i="36"/>
  <c r="AN13" i="36"/>
  <c r="AO13" i="36"/>
  <c r="AP13" i="36"/>
  <c r="AQ13" i="36"/>
  <c r="AR13" i="36"/>
  <c r="AS13" i="36"/>
  <c r="AT13" i="36"/>
  <c r="AU13" i="36"/>
  <c r="AV13" i="36"/>
  <c r="AW13" i="36"/>
  <c r="AX13" i="36"/>
  <c r="AY13" i="36"/>
  <c r="AZ13" i="36"/>
  <c r="BA13" i="36"/>
  <c r="BB13" i="36"/>
  <c r="BC13" i="36"/>
  <c r="BD13" i="36"/>
  <c r="BE13" i="36"/>
  <c r="BF13" i="36"/>
  <c r="BG13" i="36"/>
  <c r="BH13" i="36"/>
  <c r="BI13" i="36"/>
  <c r="BJ13" i="36"/>
  <c r="BK13" i="36"/>
  <c r="BL13" i="36"/>
  <c r="BM13" i="36"/>
  <c r="BN13" i="36"/>
  <c r="BO13" i="36"/>
  <c r="BP13" i="36"/>
  <c r="BQ13" i="36"/>
  <c r="BR13" i="36"/>
  <c r="BS13" i="36"/>
  <c r="BT13" i="36"/>
  <c r="BU13" i="36"/>
  <c r="BV13" i="36"/>
  <c r="BW13" i="36"/>
  <c r="BX13" i="36"/>
  <c r="BY13" i="36"/>
  <c r="BZ13" i="36"/>
  <c r="CA13" i="36"/>
  <c r="CB13" i="36"/>
  <c r="CC13" i="36"/>
  <c r="CD13" i="36"/>
  <c r="CE13" i="36"/>
  <c r="CF13" i="36"/>
  <c r="CG13" i="36"/>
  <c r="CH13" i="36"/>
  <c r="CI13" i="36"/>
  <c r="CJ13" i="36"/>
  <c r="CK13" i="36"/>
  <c r="CL13" i="36"/>
  <c r="CM13" i="36"/>
  <c r="CN13" i="36"/>
  <c r="CO13" i="36"/>
  <c r="CP13" i="36"/>
  <c r="CQ13" i="36"/>
  <c r="CR13" i="36"/>
  <c r="CS13" i="36"/>
  <c r="CT13" i="36"/>
  <c r="CU13" i="36"/>
  <c r="CV13" i="36"/>
  <c r="CW13" i="36"/>
  <c r="CX13" i="36"/>
  <c r="CY13" i="36"/>
  <c r="CZ13" i="36"/>
  <c r="DA13" i="36"/>
  <c r="DB13" i="36"/>
  <c r="DC13" i="36"/>
  <c r="DD13" i="36"/>
  <c r="DE13" i="36"/>
  <c r="DF13" i="36"/>
  <c r="DG13" i="36"/>
  <c r="DH13" i="36"/>
  <c r="DI13" i="36"/>
  <c r="DJ13" i="36"/>
  <c r="DK13" i="36"/>
  <c r="DL13" i="36"/>
  <c r="DM13" i="36"/>
  <c r="DN13" i="36"/>
  <c r="DO13" i="36"/>
  <c r="DP13" i="36"/>
  <c r="DQ13" i="36"/>
  <c r="DR13" i="36"/>
  <c r="DS13" i="36"/>
  <c r="DT13" i="36"/>
  <c r="DU13" i="36"/>
  <c r="DV13" i="36"/>
  <c r="D14" i="36"/>
  <c r="G14" i="36"/>
  <c r="H14" i="36"/>
  <c r="I14" i="36"/>
  <c r="J14" i="36"/>
  <c r="K14" i="36"/>
  <c r="L14" i="36"/>
  <c r="M14" i="36"/>
  <c r="N14" i="36"/>
  <c r="O14" i="36"/>
  <c r="P14" i="36"/>
  <c r="Q14" i="36"/>
  <c r="R14" i="36"/>
  <c r="S14" i="36"/>
  <c r="T14" i="36"/>
  <c r="U14" i="36"/>
  <c r="V14" i="36"/>
  <c r="W14" i="36"/>
  <c r="X14" i="36"/>
  <c r="Y14" i="36"/>
  <c r="Z14" i="36"/>
  <c r="AA14" i="36"/>
  <c r="AB14" i="36"/>
  <c r="AC14" i="36"/>
  <c r="AD14" i="36"/>
  <c r="AE14" i="36"/>
  <c r="AF14" i="36"/>
  <c r="AG14" i="36"/>
  <c r="AH14" i="36"/>
  <c r="AI14" i="36"/>
  <c r="AJ14" i="36"/>
  <c r="AK14" i="36"/>
  <c r="AL14" i="36"/>
  <c r="AM14" i="36"/>
  <c r="AN14" i="36"/>
  <c r="AO14" i="36"/>
  <c r="AP14" i="36"/>
  <c r="AQ14" i="36"/>
  <c r="AR14" i="36"/>
  <c r="AS14" i="36"/>
  <c r="AT14" i="36"/>
  <c r="AU14" i="36"/>
  <c r="AV14" i="36"/>
  <c r="AW14" i="36"/>
  <c r="AX14" i="36"/>
  <c r="AY14" i="36"/>
  <c r="AZ14" i="36"/>
  <c r="BA14" i="36"/>
  <c r="BB14" i="36"/>
  <c r="BC14" i="36"/>
  <c r="BD14" i="36"/>
  <c r="BE14" i="36"/>
  <c r="BF14" i="36"/>
  <c r="BG14" i="36"/>
  <c r="BH14" i="36"/>
  <c r="BI14" i="36"/>
  <c r="BJ14" i="36"/>
  <c r="BK14" i="36"/>
  <c r="BL14" i="36"/>
  <c r="BM14" i="36"/>
  <c r="BN14" i="36"/>
  <c r="BO14" i="36"/>
  <c r="BP14" i="36"/>
  <c r="BQ14" i="36"/>
  <c r="BR14" i="36"/>
  <c r="BS14" i="36"/>
  <c r="BT14" i="36"/>
  <c r="BU14" i="36"/>
  <c r="BV14" i="36"/>
  <c r="BW14" i="36"/>
  <c r="BX14" i="36"/>
  <c r="BY14" i="36"/>
  <c r="BZ14" i="36"/>
  <c r="CA14" i="36"/>
  <c r="CB14" i="36"/>
  <c r="CC14" i="36"/>
  <c r="CD14" i="36"/>
  <c r="CE14" i="36"/>
  <c r="CF14" i="36"/>
  <c r="CG14" i="36"/>
  <c r="CH14" i="36"/>
  <c r="CI14" i="36"/>
  <c r="CJ14" i="36"/>
  <c r="CK14" i="36"/>
  <c r="CL14" i="36"/>
  <c r="CM14" i="36"/>
  <c r="CN14" i="36"/>
  <c r="CO14" i="36"/>
  <c r="CP14" i="36"/>
  <c r="CQ14" i="36"/>
  <c r="CR14" i="36"/>
  <c r="CS14" i="36"/>
  <c r="CT14" i="36"/>
  <c r="CU14" i="36"/>
  <c r="CV14" i="36"/>
  <c r="CW14" i="36"/>
  <c r="CX14" i="36"/>
  <c r="CY14" i="36"/>
  <c r="CZ14" i="36"/>
  <c r="DA14" i="36"/>
  <c r="DB14" i="36"/>
  <c r="DC14" i="36"/>
  <c r="DD14" i="36"/>
  <c r="DE14" i="36"/>
  <c r="DF14" i="36"/>
  <c r="DG14" i="36"/>
  <c r="DH14" i="36"/>
  <c r="DI14" i="36"/>
  <c r="DJ14" i="36"/>
  <c r="DK14" i="36"/>
  <c r="DL14" i="36"/>
  <c r="DM14" i="36"/>
  <c r="DN14" i="36"/>
  <c r="DO14" i="36"/>
  <c r="DP14" i="36"/>
  <c r="DQ14" i="36"/>
  <c r="DR14" i="36"/>
  <c r="DS14" i="36"/>
  <c r="DT14" i="36"/>
  <c r="DU14" i="36"/>
  <c r="DV14" i="36"/>
  <c r="D15" i="36"/>
  <c r="G15" i="36"/>
  <c r="H15" i="36"/>
  <c r="I15" i="36"/>
  <c r="J15" i="36"/>
  <c r="K15" i="36"/>
  <c r="L15" i="36"/>
  <c r="M15" i="36"/>
  <c r="N15" i="36"/>
  <c r="O15" i="36"/>
  <c r="P15" i="36"/>
  <c r="Q15" i="36"/>
  <c r="R15" i="36"/>
  <c r="S15" i="36"/>
  <c r="T15" i="36"/>
  <c r="U15" i="36"/>
  <c r="V15" i="36"/>
  <c r="W15" i="36"/>
  <c r="X15" i="36"/>
  <c r="Y15" i="36"/>
  <c r="Z15" i="36"/>
  <c r="AA15" i="36"/>
  <c r="AB15" i="36"/>
  <c r="AC15" i="36"/>
  <c r="AD15" i="36"/>
  <c r="AE15" i="36"/>
  <c r="AF15" i="36"/>
  <c r="AG15" i="36"/>
  <c r="AH15" i="36"/>
  <c r="AI15" i="36"/>
  <c r="AJ15" i="36"/>
  <c r="AK15" i="36"/>
  <c r="AL15" i="36"/>
  <c r="AM15" i="36"/>
  <c r="AN15" i="36"/>
  <c r="AO15" i="36"/>
  <c r="AP15" i="36"/>
  <c r="AQ15" i="36"/>
  <c r="AR15" i="36"/>
  <c r="AS15" i="36"/>
  <c r="AT15" i="36"/>
  <c r="AU15" i="36"/>
  <c r="AV15" i="36"/>
  <c r="AW15" i="36"/>
  <c r="AX15" i="36"/>
  <c r="AY15" i="36"/>
  <c r="AZ15" i="36"/>
  <c r="BA15" i="36"/>
  <c r="BB15" i="36"/>
  <c r="BC15" i="36"/>
  <c r="BD15" i="36"/>
  <c r="BE15" i="36"/>
  <c r="BF15" i="36"/>
  <c r="BG15" i="36"/>
  <c r="BH15" i="36"/>
  <c r="BI15" i="36"/>
  <c r="BJ15" i="36"/>
  <c r="BK15" i="36"/>
  <c r="BL15" i="36"/>
  <c r="BM15" i="36"/>
  <c r="BN15" i="36"/>
  <c r="BO15" i="36"/>
  <c r="BP15" i="36"/>
  <c r="BQ15" i="36"/>
  <c r="BR15" i="36"/>
  <c r="BS15" i="36"/>
  <c r="BT15" i="36"/>
  <c r="BU15" i="36"/>
  <c r="BV15" i="36"/>
  <c r="BW15" i="36"/>
  <c r="BX15" i="36"/>
  <c r="BY15" i="36"/>
  <c r="BZ15" i="36"/>
  <c r="CA15" i="36"/>
  <c r="CB15" i="36"/>
  <c r="CC15" i="36"/>
  <c r="CD15" i="36"/>
  <c r="CE15" i="36"/>
  <c r="CF15" i="36"/>
  <c r="CG15" i="36"/>
  <c r="CH15" i="36"/>
  <c r="CI15" i="36"/>
  <c r="CJ15" i="36"/>
  <c r="CK15" i="36"/>
  <c r="CL15" i="36"/>
  <c r="CM15" i="36"/>
  <c r="CN15" i="36"/>
  <c r="CO15" i="36"/>
  <c r="CP15" i="36"/>
  <c r="CQ15" i="36"/>
  <c r="CR15" i="36"/>
  <c r="CS15" i="36"/>
  <c r="CT15" i="36"/>
  <c r="CU15" i="36"/>
  <c r="CV15" i="36"/>
  <c r="CW15" i="36"/>
  <c r="CX15" i="36"/>
  <c r="CY15" i="36"/>
  <c r="CZ15" i="36"/>
  <c r="DA15" i="36"/>
  <c r="DB15" i="36"/>
  <c r="DC15" i="36"/>
  <c r="DD15" i="36"/>
  <c r="DE15" i="36"/>
  <c r="DF15" i="36"/>
  <c r="DG15" i="36"/>
  <c r="DH15" i="36"/>
  <c r="DI15" i="36"/>
  <c r="DJ15" i="36"/>
  <c r="DK15" i="36"/>
  <c r="DL15" i="36"/>
  <c r="DM15" i="36"/>
  <c r="DN15" i="36"/>
  <c r="DO15" i="36"/>
  <c r="DP15" i="36"/>
  <c r="DQ15" i="36"/>
  <c r="DR15" i="36"/>
  <c r="DS15" i="36"/>
  <c r="DT15" i="36"/>
  <c r="DU15" i="36"/>
  <c r="DV15" i="36"/>
  <c r="C21" i="36"/>
  <c r="D21" i="36"/>
  <c r="F21" i="36"/>
  <c r="G21" i="36"/>
  <c r="H21" i="36"/>
  <c r="I21" i="36"/>
  <c r="J21" i="36"/>
  <c r="K21" i="36"/>
  <c r="L21" i="36"/>
  <c r="M21" i="36"/>
  <c r="N21" i="36"/>
  <c r="O21" i="36"/>
  <c r="P21" i="36"/>
  <c r="Q21" i="36"/>
  <c r="R21" i="36"/>
  <c r="S21" i="36"/>
  <c r="T21" i="36"/>
  <c r="U21" i="36"/>
  <c r="V21" i="36"/>
  <c r="W21" i="36"/>
  <c r="X21" i="36"/>
  <c r="Y21" i="36"/>
  <c r="Z21" i="36"/>
  <c r="AA21" i="36"/>
  <c r="AB21" i="36"/>
  <c r="AC21" i="36"/>
  <c r="AD21" i="36"/>
  <c r="AE21" i="36"/>
  <c r="AF21" i="36"/>
  <c r="AG21" i="36"/>
  <c r="AH21" i="36"/>
  <c r="AI21" i="36"/>
  <c r="AJ21" i="36"/>
  <c r="AK21" i="36"/>
  <c r="AL21" i="36"/>
  <c r="AM21" i="36"/>
  <c r="AN21" i="36"/>
  <c r="AO21" i="36"/>
  <c r="AP21" i="36"/>
  <c r="AQ21" i="36"/>
  <c r="AR21" i="36"/>
  <c r="AS21" i="36"/>
  <c r="AT21" i="36"/>
  <c r="AU21" i="36"/>
  <c r="AV21" i="36"/>
  <c r="AW21" i="36"/>
  <c r="AX21" i="36"/>
  <c r="AY21" i="36"/>
  <c r="AZ21" i="36"/>
  <c r="BA21" i="36"/>
  <c r="BB21" i="36"/>
  <c r="BC21" i="36"/>
  <c r="BD21" i="36"/>
  <c r="BE21" i="36"/>
  <c r="BF21" i="36"/>
  <c r="BG21" i="36"/>
  <c r="BH21" i="36"/>
  <c r="BI21" i="36"/>
  <c r="BJ21" i="36"/>
  <c r="BK21" i="36"/>
  <c r="BL21" i="36"/>
  <c r="BM21" i="36"/>
  <c r="BN21" i="36"/>
  <c r="BO21" i="36"/>
  <c r="BP21" i="36"/>
  <c r="BQ21" i="36"/>
  <c r="BR21" i="36"/>
  <c r="BS21" i="36"/>
  <c r="BT21" i="36"/>
  <c r="BU21" i="36"/>
  <c r="BV21" i="36"/>
  <c r="BW21" i="36"/>
  <c r="BX21" i="36"/>
  <c r="BY21" i="36"/>
  <c r="BZ21" i="36"/>
  <c r="CA21" i="36"/>
  <c r="CB21" i="36"/>
  <c r="CC21" i="36"/>
  <c r="CD21" i="36"/>
  <c r="CE21" i="36"/>
  <c r="CF21" i="36"/>
  <c r="CG21" i="36"/>
  <c r="CH21" i="36"/>
  <c r="CI21" i="36"/>
  <c r="CJ21" i="36"/>
  <c r="CK21" i="36"/>
  <c r="CL21" i="36"/>
  <c r="CM21" i="36"/>
  <c r="CN21" i="36"/>
  <c r="CO21" i="36"/>
  <c r="CP21" i="36"/>
  <c r="CQ21" i="36"/>
  <c r="CR21" i="36"/>
  <c r="CS21" i="36"/>
  <c r="CT21" i="36"/>
  <c r="CU21" i="36"/>
  <c r="CV21" i="36"/>
  <c r="CW21" i="36"/>
  <c r="CX21" i="36"/>
  <c r="CY21" i="36"/>
  <c r="CZ21" i="36"/>
  <c r="DA21" i="36"/>
  <c r="DB21" i="36"/>
  <c r="DC21" i="36"/>
  <c r="DD21" i="36"/>
  <c r="DE21" i="36"/>
  <c r="DF21" i="36"/>
  <c r="DG21" i="36"/>
  <c r="DH21" i="36"/>
  <c r="DI21" i="36"/>
  <c r="DJ21" i="36"/>
  <c r="DK21" i="36"/>
  <c r="DL21" i="36"/>
  <c r="DM21" i="36"/>
  <c r="DN21" i="36"/>
  <c r="DO21" i="36"/>
  <c r="DP21" i="36"/>
  <c r="DQ21" i="36"/>
  <c r="DR21" i="36"/>
  <c r="DS21" i="36"/>
  <c r="DT21" i="36"/>
  <c r="DU21" i="36"/>
  <c r="DV21" i="36"/>
  <c r="C22" i="36"/>
  <c r="F22" i="36"/>
  <c r="G22" i="36"/>
  <c r="H22" i="36"/>
  <c r="I22" i="36"/>
  <c r="J22" i="36"/>
  <c r="K22" i="36"/>
  <c r="L22" i="36"/>
  <c r="M22" i="36"/>
  <c r="N22" i="36"/>
  <c r="O22" i="36"/>
  <c r="P22" i="36"/>
  <c r="Q22" i="36"/>
  <c r="R22" i="36"/>
  <c r="S22" i="36"/>
  <c r="T22" i="36"/>
  <c r="U22" i="36"/>
  <c r="V22" i="36"/>
  <c r="W22" i="36"/>
  <c r="X22" i="36"/>
  <c r="Y22" i="36"/>
  <c r="Z22" i="36"/>
  <c r="AA22" i="36"/>
  <c r="AB22" i="36"/>
  <c r="AC22" i="36"/>
  <c r="AD22" i="36"/>
  <c r="AE22" i="36"/>
  <c r="AF22" i="36"/>
  <c r="AG22" i="36"/>
  <c r="AH22" i="36"/>
  <c r="AI22" i="36"/>
  <c r="AJ22" i="36"/>
  <c r="AK22" i="36"/>
  <c r="AL22" i="36"/>
  <c r="AM22" i="36"/>
  <c r="AN22" i="36"/>
  <c r="AO22" i="36"/>
  <c r="AP22" i="36"/>
  <c r="AQ22" i="36"/>
  <c r="AR22" i="36"/>
  <c r="AS22" i="36"/>
  <c r="AT22" i="36"/>
  <c r="AU22" i="36"/>
  <c r="AV22" i="36"/>
  <c r="AW22" i="36"/>
  <c r="AX22" i="36"/>
  <c r="AY22" i="36"/>
  <c r="AZ22" i="36"/>
  <c r="BA22" i="36"/>
  <c r="BB22" i="36"/>
  <c r="BC22" i="36"/>
  <c r="BD22" i="36"/>
  <c r="BE22" i="36"/>
  <c r="BF22" i="36"/>
  <c r="BG22" i="36"/>
  <c r="BH22" i="36"/>
  <c r="BI22" i="36"/>
  <c r="BJ22" i="36"/>
  <c r="BK22" i="36"/>
  <c r="BL22" i="36"/>
  <c r="BM22" i="36"/>
  <c r="BN22" i="36"/>
  <c r="BO22" i="36"/>
  <c r="BP22" i="36"/>
  <c r="BQ22" i="36"/>
  <c r="BR22" i="36"/>
  <c r="BS22" i="36"/>
  <c r="BT22" i="36"/>
  <c r="BU22" i="36"/>
  <c r="BV22" i="36"/>
  <c r="BW22" i="36"/>
  <c r="BX22" i="36"/>
  <c r="BY22" i="36"/>
  <c r="BZ22" i="36"/>
  <c r="CA22" i="36"/>
  <c r="CB22" i="36"/>
  <c r="CC22" i="36"/>
  <c r="CD22" i="36"/>
  <c r="CE22" i="36"/>
  <c r="CF22" i="36"/>
  <c r="CG22" i="36"/>
  <c r="CH22" i="36"/>
  <c r="CI22" i="36"/>
  <c r="CJ22" i="36"/>
  <c r="CK22" i="36"/>
  <c r="CL22" i="36"/>
  <c r="CM22" i="36"/>
  <c r="CN22" i="36"/>
  <c r="CO22" i="36"/>
  <c r="CP22" i="36"/>
  <c r="CQ22" i="36"/>
  <c r="CR22" i="36"/>
  <c r="CS22" i="36"/>
  <c r="CT22" i="36"/>
  <c r="CU22" i="36"/>
  <c r="CV22" i="36"/>
  <c r="CW22" i="36"/>
  <c r="CX22" i="36"/>
  <c r="CY22" i="36"/>
  <c r="CZ22" i="36"/>
  <c r="DA22" i="36"/>
  <c r="DB22" i="36"/>
  <c r="DC22" i="36"/>
  <c r="DD22" i="36"/>
  <c r="DE22" i="36"/>
  <c r="DF22" i="36"/>
  <c r="DG22" i="36"/>
  <c r="DH22" i="36"/>
  <c r="DI22" i="36"/>
  <c r="DJ22" i="36"/>
  <c r="DK22" i="36"/>
  <c r="DL22" i="36"/>
  <c r="DM22" i="36"/>
  <c r="DN22" i="36"/>
  <c r="DO22" i="36"/>
  <c r="DP22" i="36"/>
  <c r="DQ22" i="36"/>
  <c r="DR22" i="36"/>
  <c r="DS22" i="36"/>
  <c r="DT22" i="36"/>
  <c r="DU22" i="36"/>
  <c r="DV22" i="36"/>
  <c r="C23" i="36"/>
  <c r="D23" i="36"/>
  <c r="F23" i="36"/>
  <c r="G23" i="36"/>
  <c r="H23" i="36"/>
  <c r="I23" i="36"/>
  <c r="J23" i="36"/>
  <c r="K23" i="36"/>
  <c r="L23" i="36"/>
  <c r="M23" i="36"/>
  <c r="N23" i="36"/>
  <c r="O23" i="36"/>
  <c r="P23" i="36"/>
  <c r="Q23" i="36"/>
  <c r="R23" i="36"/>
  <c r="S23" i="36"/>
  <c r="T23" i="36"/>
  <c r="U23" i="36"/>
  <c r="V23" i="36"/>
  <c r="W23" i="36"/>
  <c r="X23" i="36"/>
  <c r="Y23" i="36"/>
  <c r="Z23" i="36"/>
  <c r="AA23" i="36"/>
  <c r="AB23" i="36"/>
  <c r="AC23" i="36"/>
  <c r="AD23" i="36"/>
  <c r="AE23" i="36"/>
  <c r="AF23" i="36"/>
  <c r="AG23" i="36"/>
  <c r="AH23" i="36"/>
  <c r="AI23" i="36"/>
  <c r="AJ23" i="36"/>
  <c r="AK23" i="36"/>
  <c r="AL23" i="36"/>
  <c r="AM23" i="36"/>
  <c r="AN23" i="36"/>
  <c r="AO23" i="36"/>
  <c r="AP23" i="36"/>
  <c r="AQ23" i="36"/>
  <c r="AR23" i="36"/>
  <c r="AS23" i="36"/>
  <c r="AT23" i="36"/>
  <c r="AU23" i="36"/>
  <c r="AV23" i="36"/>
  <c r="AW23" i="36"/>
  <c r="AX23" i="36"/>
  <c r="AY23" i="36"/>
  <c r="AZ23" i="36"/>
  <c r="BA23" i="36"/>
  <c r="BB23" i="36"/>
  <c r="BC23" i="36"/>
  <c r="BD23" i="36"/>
  <c r="BE23" i="36"/>
  <c r="BF23" i="36"/>
  <c r="BG23" i="36"/>
  <c r="BH23" i="36"/>
  <c r="BI23" i="36"/>
  <c r="BJ23" i="36"/>
  <c r="BK23" i="36"/>
  <c r="BL23" i="36"/>
  <c r="BM23" i="36"/>
  <c r="BN23" i="36"/>
  <c r="BO23" i="36"/>
  <c r="BP23" i="36"/>
  <c r="BQ23" i="36"/>
  <c r="BR23" i="36"/>
  <c r="BS23" i="36"/>
  <c r="BT23" i="36"/>
  <c r="BU23" i="36"/>
  <c r="BV23" i="36"/>
  <c r="BW23" i="36"/>
  <c r="BX23" i="36"/>
  <c r="BY23" i="36"/>
  <c r="BZ23" i="36"/>
  <c r="CA23" i="36"/>
  <c r="CB23" i="36"/>
  <c r="CC23" i="36"/>
  <c r="CD23" i="36"/>
  <c r="CE23" i="36"/>
  <c r="CF23" i="36"/>
  <c r="CG23" i="36"/>
  <c r="CH23" i="36"/>
  <c r="CI23" i="36"/>
  <c r="CJ23" i="36"/>
  <c r="CK23" i="36"/>
  <c r="CL23" i="36"/>
  <c r="CM23" i="36"/>
  <c r="CN23" i="36"/>
  <c r="CO23" i="36"/>
  <c r="CP23" i="36"/>
  <c r="CQ23" i="36"/>
  <c r="CR23" i="36"/>
  <c r="CS23" i="36"/>
  <c r="CT23" i="36"/>
  <c r="CU23" i="36"/>
  <c r="CV23" i="36"/>
  <c r="CW23" i="36"/>
  <c r="CX23" i="36"/>
  <c r="CY23" i="36"/>
  <c r="CZ23" i="36"/>
  <c r="DA23" i="36"/>
  <c r="DB23" i="36"/>
  <c r="DC23" i="36"/>
  <c r="DD23" i="36"/>
  <c r="DE23" i="36"/>
  <c r="DF23" i="36"/>
  <c r="DG23" i="36"/>
  <c r="DH23" i="36"/>
  <c r="DI23" i="36"/>
  <c r="DJ23" i="36"/>
  <c r="DK23" i="36"/>
  <c r="DL23" i="36"/>
  <c r="DM23" i="36"/>
  <c r="DN23" i="36"/>
  <c r="DO23" i="36"/>
  <c r="DP23" i="36"/>
  <c r="DQ23" i="36"/>
  <c r="DR23" i="36"/>
  <c r="DS23" i="36"/>
  <c r="DT23" i="36"/>
  <c r="DU23" i="36"/>
  <c r="DV23" i="36"/>
  <c r="C24" i="36"/>
  <c r="D24" i="36"/>
  <c r="F24" i="36"/>
  <c r="G24" i="36"/>
  <c r="H24" i="36"/>
  <c r="I24" i="36"/>
  <c r="J24" i="36"/>
  <c r="K24" i="36"/>
  <c r="L24" i="36"/>
  <c r="M24" i="36"/>
  <c r="N24" i="36"/>
  <c r="O24" i="36"/>
  <c r="P24" i="36"/>
  <c r="Q24" i="36"/>
  <c r="R24" i="36"/>
  <c r="S24" i="36"/>
  <c r="T24" i="36"/>
  <c r="U24" i="36"/>
  <c r="V24" i="36"/>
  <c r="W24" i="36"/>
  <c r="X24" i="36"/>
  <c r="Y24" i="36"/>
  <c r="Z24" i="36"/>
  <c r="AA24" i="36"/>
  <c r="AB24" i="36"/>
  <c r="AC24" i="36"/>
  <c r="AD24" i="36"/>
  <c r="AE24" i="36"/>
  <c r="AF24" i="36"/>
  <c r="AG24" i="36"/>
  <c r="AH24" i="36"/>
  <c r="AI24" i="36"/>
  <c r="AJ24" i="36"/>
  <c r="AK24" i="36"/>
  <c r="AL24" i="36"/>
  <c r="AM24" i="36"/>
  <c r="AN24" i="36"/>
  <c r="AO24" i="36"/>
  <c r="AP24" i="36"/>
  <c r="AQ24" i="36"/>
  <c r="AR24" i="36"/>
  <c r="AS24" i="36"/>
  <c r="AT24" i="36"/>
  <c r="AU24" i="36"/>
  <c r="AV24" i="36"/>
  <c r="AW24" i="36"/>
  <c r="AX24" i="36"/>
  <c r="AY24" i="36"/>
  <c r="AZ24" i="36"/>
  <c r="BA24" i="36"/>
  <c r="BB24" i="36"/>
  <c r="BC24" i="36"/>
  <c r="BD24" i="36"/>
  <c r="BE24" i="36"/>
  <c r="BF24" i="36"/>
  <c r="BG24" i="36"/>
  <c r="BH24" i="36"/>
  <c r="BI24" i="36"/>
  <c r="BJ24" i="36"/>
  <c r="BK24" i="36"/>
  <c r="BL24" i="36"/>
  <c r="BM24" i="36"/>
  <c r="BN24" i="36"/>
  <c r="BO24" i="36"/>
  <c r="BP24" i="36"/>
  <c r="BQ24" i="36"/>
  <c r="BR24" i="36"/>
  <c r="BS24" i="36"/>
  <c r="BT24" i="36"/>
  <c r="BU24" i="36"/>
  <c r="BV24" i="36"/>
  <c r="BW24" i="36"/>
  <c r="BX24" i="36"/>
  <c r="BY24" i="36"/>
  <c r="BZ24" i="36"/>
  <c r="CA24" i="36"/>
  <c r="CB24" i="36"/>
  <c r="CC24" i="36"/>
  <c r="CD24" i="36"/>
  <c r="CE24" i="36"/>
  <c r="CF24" i="36"/>
  <c r="CG24" i="36"/>
  <c r="CH24" i="36"/>
  <c r="CI24" i="36"/>
  <c r="CJ24" i="36"/>
  <c r="CK24" i="36"/>
  <c r="CL24" i="36"/>
  <c r="CM24" i="36"/>
  <c r="CN24" i="36"/>
  <c r="CO24" i="36"/>
  <c r="CP24" i="36"/>
  <c r="CQ24" i="36"/>
  <c r="CR24" i="36"/>
  <c r="CS24" i="36"/>
  <c r="CT24" i="36"/>
  <c r="CU24" i="36"/>
  <c r="CV24" i="36"/>
  <c r="CW24" i="36"/>
  <c r="CX24" i="36"/>
  <c r="CY24" i="36"/>
  <c r="CZ24" i="36"/>
  <c r="DA24" i="36"/>
  <c r="DB24" i="36"/>
  <c r="DC24" i="36"/>
  <c r="DD24" i="36"/>
  <c r="DE24" i="36"/>
  <c r="DF24" i="36"/>
  <c r="DG24" i="36"/>
  <c r="DH24" i="36"/>
  <c r="DI24" i="36"/>
  <c r="DJ24" i="36"/>
  <c r="DK24" i="36"/>
  <c r="DL24" i="36"/>
  <c r="DM24" i="36"/>
  <c r="DN24" i="36"/>
  <c r="DO24" i="36"/>
  <c r="DP24" i="36"/>
  <c r="DQ24" i="36"/>
  <c r="DR24" i="36"/>
  <c r="DS24" i="36"/>
  <c r="DT24" i="36"/>
  <c r="DU24" i="36"/>
  <c r="DV24" i="36"/>
  <c r="G35" i="36"/>
  <c r="H35" i="36"/>
  <c r="I35" i="36"/>
  <c r="J35" i="36"/>
  <c r="K35" i="36"/>
  <c r="L35" i="36"/>
  <c r="M35" i="36"/>
  <c r="N35" i="36"/>
  <c r="O35" i="36"/>
  <c r="P35" i="36"/>
  <c r="Q35" i="36"/>
  <c r="R35" i="36"/>
  <c r="S35" i="36"/>
  <c r="T35" i="36"/>
  <c r="U35" i="36"/>
  <c r="V35" i="36"/>
  <c r="W35" i="36"/>
  <c r="X35" i="36"/>
  <c r="Y35" i="36"/>
  <c r="Z35" i="36"/>
  <c r="AA35" i="36"/>
  <c r="AB35" i="36"/>
  <c r="AC35" i="36"/>
  <c r="AD35" i="36"/>
  <c r="AE35" i="36"/>
  <c r="AF35" i="36"/>
  <c r="AG35" i="36"/>
  <c r="AH35" i="36"/>
  <c r="AI35" i="36"/>
  <c r="AJ35" i="36"/>
  <c r="AK35" i="36"/>
  <c r="AL35" i="36"/>
  <c r="AM35" i="36"/>
  <c r="AN35" i="36"/>
  <c r="AO35" i="36"/>
  <c r="AP35" i="36"/>
  <c r="AQ35" i="36"/>
  <c r="AR35" i="36"/>
  <c r="AS35" i="36"/>
  <c r="AT35" i="36"/>
  <c r="AU35" i="36"/>
  <c r="AV35" i="36"/>
  <c r="AW35" i="36"/>
  <c r="AX35" i="36"/>
  <c r="AY35" i="36"/>
  <c r="AZ35" i="36"/>
  <c r="BA35" i="36"/>
  <c r="BB35" i="36"/>
  <c r="BC35" i="36"/>
  <c r="BD35" i="36"/>
  <c r="BE35" i="36"/>
  <c r="BF35" i="36"/>
  <c r="BG35" i="36"/>
  <c r="BH35" i="36"/>
  <c r="BI35" i="36"/>
  <c r="BJ35" i="36"/>
  <c r="BK35" i="36"/>
  <c r="BL35" i="36"/>
  <c r="BM35" i="36"/>
  <c r="BN35" i="36"/>
  <c r="BO35" i="36"/>
  <c r="BP35" i="36"/>
  <c r="BQ35" i="36"/>
  <c r="BR35" i="36"/>
  <c r="BS35" i="36"/>
  <c r="BT35" i="36"/>
  <c r="BU35" i="36"/>
  <c r="BV35" i="36"/>
  <c r="BW35" i="36"/>
  <c r="BX35" i="36"/>
  <c r="BY35" i="36"/>
  <c r="BZ35" i="36"/>
  <c r="CA35" i="36"/>
  <c r="CB35" i="36"/>
  <c r="CC35" i="36"/>
  <c r="CD35" i="36"/>
  <c r="CE35" i="36"/>
  <c r="CF35" i="36"/>
  <c r="CG35" i="36"/>
  <c r="CH35" i="36"/>
  <c r="CI35" i="36"/>
  <c r="CJ35" i="36"/>
  <c r="CK35" i="36"/>
  <c r="CL35" i="36"/>
  <c r="CM35" i="36"/>
  <c r="CN35" i="36"/>
  <c r="CO35" i="36"/>
  <c r="CP35" i="36"/>
  <c r="CQ35" i="36"/>
  <c r="CR35" i="36"/>
  <c r="CS35" i="36"/>
  <c r="CT35" i="36"/>
  <c r="CU35" i="36"/>
  <c r="CV35" i="36"/>
  <c r="CW35" i="36"/>
  <c r="CX35" i="36"/>
  <c r="CY35" i="36"/>
  <c r="CZ35" i="36"/>
  <c r="DA35" i="36"/>
  <c r="DB35" i="36"/>
  <c r="DC35" i="36"/>
  <c r="DD35" i="36"/>
  <c r="DE35" i="36"/>
  <c r="DF35" i="36"/>
  <c r="DG35" i="36"/>
  <c r="DH35" i="36"/>
  <c r="DI35" i="36"/>
  <c r="DJ35" i="36"/>
  <c r="DK35" i="36"/>
  <c r="DL35" i="36"/>
  <c r="DM35" i="36"/>
  <c r="DN35" i="36"/>
  <c r="DO35" i="36"/>
  <c r="DP35" i="36"/>
  <c r="DQ35" i="36"/>
  <c r="DR35" i="36"/>
  <c r="DS35" i="36"/>
  <c r="DT35" i="36"/>
  <c r="DU35" i="36"/>
  <c r="DV35" i="36"/>
  <c r="G36" i="36"/>
  <c r="H36" i="36"/>
  <c r="I36" i="36"/>
  <c r="J36" i="36"/>
  <c r="K36" i="36"/>
  <c r="L36" i="36"/>
  <c r="M36" i="36"/>
  <c r="N36" i="36"/>
  <c r="O36" i="36"/>
  <c r="P36" i="36"/>
  <c r="Q36" i="36"/>
  <c r="R36" i="36"/>
  <c r="S36" i="36"/>
  <c r="T36" i="36"/>
  <c r="U36" i="36"/>
  <c r="V36" i="36"/>
  <c r="W36" i="36"/>
  <c r="X36" i="36"/>
  <c r="Y36" i="36"/>
  <c r="Z36" i="36"/>
  <c r="AA36" i="36"/>
  <c r="AB36" i="36"/>
  <c r="AC36" i="36"/>
  <c r="AD36" i="36"/>
  <c r="AE36" i="36"/>
  <c r="AF36" i="36"/>
  <c r="AG36" i="36"/>
  <c r="AH36" i="36"/>
  <c r="AI36" i="36"/>
  <c r="AJ36" i="36"/>
  <c r="AK36" i="36"/>
  <c r="AL36" i="36"/>
  <c r="AM36" i="36"/>
  <c r="AN36" i="36"/>
  <c r="AO36" i="36"/>
  <c r="AP36" i="36"/>
  <c r="AQ36" i="36"/>
  <c r="AR36" i="36"/>
  <c r="AS36" i="36"/>
  <c r="AT36" i="36"/>
  <c r="AU36" i="36"/>
  <c r="AV36" i="36"/>
  <c r="AW36" i="36"/>
  <c r="AX36" i="36"/>
  <c r="AY36" i="36"/>
  <c r="AZ36" i="36"/>
  <c r="BA36" i="36"/>
  <c r="BB36" i="36"/>
  <c r="BC36" i="36"/>
  <c r="BD36" i="36"/>
  <c r="BE36" i="36"/>
  <c r="BF36" i="36"/>
  <c r="BG36" i="36"/>
  <c r="BH36" i="36"/>
  <c r="BI36" i="36"/>
  <c r="BJ36" i="36"/>
  <c r="BK36" i="36"/>
  <c r="BL36" i="36"/>
  <c r="BM36" i="36"/>
  <c r="BN36" i="36"/>
  <c r="BO36" i="36"/>
  <c r="BP36" i="36"/>
  <c r="BQ36" i="36"/>
  <c r="BR36" i="36"/>
  <c r="BS36" i="36"/>
  <c r="BT36" i="36"/>
  <c r="BU36" i="36"/>
  <c r="BV36" i="36"/>
  <c r="BW36" i="36"/>
  <c r="BX36" i="36"/>
  <c r="BY36" i="36"/>
  <c r="BZ36" i="36"/>
  <c r="CA36" i="36"/>
  <c r="CB36" i="36"/>
  <c r="CC36" i="36"/>
  <c r="CD36" i="36"/>
  <c r="CE36" i="36"/>
  <c r="CF36" i="36"/>
  <c r="CG36" i="36"/>
  <c r="CH36" i="36"/>
  <c r="CI36" i="36"/>
  <c r="CJ36" i="36"/>
  <c r="CK36" i="36"/>
  <c r="CL36" i="36"/>
  <c r="CM36" i="36"/>
  <c r="CN36" i="36"/>
  <c r="CO36" i="36"/>
  <c r="CP36" i="36"/>
  <c r="CQ36" i="36"/>
  <c r="CR36" i="36"/>
  <c r="CS36" i="36"/>
  <c r="CT36" i="36"/>
  <c r="CU36" i="36"/>
  <c r="CV36" i="36"/>
  <c r="CW36" i="36"/>
  <c r="CX36" i="36"/>
  <c r="CY36" i="36"/>
  <c r="CZ36" i="36"/>
  <c r="DA36" i="36"/>
  <c r="DB36" i="36"/>
  <c r="DC36" i="36"/>
  <c r="DD36" i="36"/>
  <c r="DE36" i="36"/>
  <c r="DF36" i="36"/>
  <c r="DG36" i="36"/>
  <c r="DH36" i="36"/>
  <c r="DI36" i="36"/>
  <c r="DJ36" i="36"/>
  <c r="DK36" i="36"/>
  <c r="DL36" i="36"/>
  <c r="DM36" i="36"/>
  <c r="DN36" i="36"/>
  <c r="DO36" i="36"/>
  <c r="DP36" i="36"/>
  <c r="DQ36" i="36"/>
  <c r="DR36" i="36"/>
  <c r="DS36" i="36"/>
  <c r="DT36" i="36"/>
  <c r="DU36" i="36"/>
  <c r="DV36" i="36"/>
  <c r="G37" i="36"/>
  <c r="H37" i="36"/>
  <c r="I37" i="36"/>
  <c r="J37" i="36"/>
  <c r="K37" i="36"/>
  <c r="L37" i="36"/>
  <c r="M37" i="36"/>
  <c r="N37" i="36"/>
  <c r="O37" i="36"/>
  <c r="P37" i="36"/>
  <c r="Q37" i="36"/>
  <c r="R37" i="36"/>
  <c r="S37" i="36"/>
  <c r="T37" i="36"/>
  <c r="U37" i="36"/>
  <c r="V37" i="36"/>
  <c r="W37" i="36"/>
  <c r="X37" i="36"/>
  <c r="Y37" i="36"/>
  <c r="Z37" i="36"/>
  <c r="AA37" i="36"/>
  <c r="AB37" i="36"/>
  <c r="AC37" i="36"/>
  <c r="AD37" i="36"/>
  <c r="AE37" i="36"/>
  <c r="AF37" i="36"/>
  <c r="AG37" i="36"/>
  <c r="AH37" i="36"/>
  <c r="AI37" i="36"/>
  <c r="AJ37" i="36"/>
  <c r="AK37" i="36"/>
  <c r="AL37" i="36"/>
  <c r="AM37" i="36"/>
  <c r="AN37" i="36"/>
  <c r="AO37" i="36"/>
  <c r="AP37" i="36"/>
  <c r="AQ37" i="36"/>
  <c r="AR37" i="36"/>
  <c r="AS37" i="36"/>
  <c r="AT37" i="36"/>
  <c r="AU37" i="36"/>
  <c r="AV37" i="36"/>
  <c r="AW37" i="36"/>
  <c r="AX37" i="36"/>
  <c r="AY37" i="36"/>
  <c r="AZ37" i="36"/>
  <c r="BA37" i="36"/>
  <c r="BB37" i="36"/>
  <c r="BC37" i="36"/>
  <c r="BD37" i="36"/>
  <c r="BE37" i="36"/>
  <c r="BF37" i="36"/>
  <c r="BG37" i="36"/>
  <c r="BH37" i="36"/>
  <c r="BI37" i="36"/>
  <c r="BJ37" i="36"/>
  <c r="BK37" i="36"/>
  <c r="BL37" i="36"/>
  <c r="BM37" i="36"/>
  <c r="BN37" i="36"/>
  <c r="BO37" i="36"/>
  <c r="BP37" i="36"/>
  <c r="BQ37" i="36"/>
  <c r="BR37" i="36"/>
  <c r="BS37" i="36"/>
  <c r="BT37" i="36"/>
  <c r="BU37" i="36"/>
  <c r="BV37" i="36"/>
  <c r="BW37" i="36"/>
  <c r="BX37" i="36"/>
  <c r="BY37" i="36"/>
  <c r="BZ37" i="36"/>
  <c r="CA37" i="36"/>
  <c r="CB37" i="36"/>
  <c r="CC37" i="36"/>
  <c r="CD37" i="36"/>
  <c r="CE37" i="36"/>
  <c r="CF37" i="36"/>
  <c r="CG37" i="36"/>
  <c r="CH37" i="36"/>
  <c r="CI37" i="36"/>
  <c r="CJ37" i="36"/>
  <c r="CK37" i="36"/>
  <c r="CL37" i="36"/>
  <c r="CM37" i="36"/>
  <c r="CN37" i="36"/>
  <c r="CO37" i="36"/>
  <c r="CP37" i="36"/>
  <c r="CQ37" i="36"/>
  <c r="CR37" i="36"/>
  <c r="CS37" i="36"/>
  <c r="CT37" i="36"/>
  <c r="CU37" i="36"/>
  <c r="CV37" i="36"/>
  <c r="CW37" i="36"/>
  <c r="CX37" i="36"/>
  <c r="CY37" i="36"/>
  <c r="CZ37" i="36"/>
  <c r="DA37" i="36"/>
  <c r="DB37" i="36"/>
  <c r="DC37" i="36"/>
  <c r="DD37" i="36"/>
  <c r="DE37" i="36"/>
  <c r="DF37" i="36"/>
  <c r="DG37" i="36"/>
  <c r="DH37" i="36"/>
  <c r="DI37" i="36"/>
  <c r="DJ37" i="36"/>
  <c r="DK37" i="36"/>
  <c r="DL37" i="36"/>
  <c r="DM37" i="36"/>
  <c r="DN37" i="36"/>
  <c r="DO37" i="36"/>
  <c r="DP37" i="36"/>
  <c r="DQ37" i="36"/>
  <c r="DR37" i="36"/>
  <c r="DS37" i="36"/>
  <c r="DT37" i="36"/>
  <c r="DU37" i="36"/>
  <c r="DV37" i="36"/>
  <c r="G38" i="36"/>
  <c r="H38" i="36"/>
  <c r="I38" i="36"/>
  <c r="J38" i="36"/>
  <c r="K38" i="36"/>
  <c r="L38" i="36"/>
  <c r="M38" i="36"/>
  <c r="N38" i="36"/>
  <c r="O38" i="36"/>
  <c r="P38" i="36"/>
  <c r="Q38" i="36"/>
  <c r="R38" i="36"/>
  <c r="S38" i="36"/>
  <c r="T38" i="36"/>
  <c r="U38" i="36"/>
  <c r="V38" i="36"/>
  <c r="W38" i="36"/>
  <c r="X38" i="36"/>
  <c r="Y38" i="36"/>
  <c r="Z38" i="36"/>
  <c r="AA38" i="36"/>
  <c r="AB38" i="36"/>
  <c r="AC38" i="36"/>
  <c r="AD38" i="36"/>
  <c r="AE38" i="36"/>
  <c r="AF38" i="36"/>
  <c r="AG38" i="36"/>
  <c r="AH38" i="36"/>
  <c r="AI38" i="36"/>
  <c r="AJ38" i="36"/>
  <c r="AK38" i="36"/>
  <c r="AL38" i="36"/>
  <c r="AM38" i="36"/>
  <c r="AN38" i="36"/>
  <c r="AO38" i="36"/>
  <c r="AP38" i="36"/>
  <c r="AQ38" i="36"/>
  <c r="AR38" i="36"/>
  <c r="AS38" i="36"/>
  <c r="AT38" i="36"/>
  <c r="AU38" i="36"/>
  <c r="AV38" i="36"/>
  <c r="AW38" i="36"/>
  <c r="AX38" i="36"/>
  <c r="AY38" i="36"/>
  <c r="AZ38" i="36"/>
  <c r="BA38" i="36"/>
  <c r="BB38" i="36"/>
  <c r="BC38" i="36"/>
  <c r="BD38" i="36"/>
  <c r="BE38" i="36"/>
  <c r="BF38" i="36"/>
  <c r="BG38" i="36"/>
  <c r="BH38" i="36"/>
  <c r="BI38" i="36"/>
  <c r="BJ38" i="36"/>
  <c r="BK38" i="36"/>
  <c r="BL38" i="36"/>
  <c r="BM38" i="36"/>
  <c r="BN38" i="36"/>
  <c r="BO38" i="36"/>
  <c r="BP38" i="36"/>
  <c r="BQ38" i="36"/>
  <c r="BR38" i="36"/>
  <c r="BS38" i="36"/>
  <c r="BT38" i="36"/>
  <c r="BU38" i="36"/>
  <c r="BV38" i="36"/>
  <c r="BW38" i="36"/>
  <c r="BX38" i="36"/>
  <c r="BY38" i="36"/>
  <c r="BZ38" i="36"/>
  <c r="CA38" i="36"/>
  <c r="CB38" i="36"/>
  <c r="CC38" i="36"/>
  <c r="CD38" i="36"/>
  <c r="CE38" i="36"/>
  <c r="CF38" i="36"/>
  <c r="CG38" i="36"/>
  <c r="CH38" i="36"/>
  <c r="CI38" i="36"/>
  <c r="CJ38" i="36"/>
  <c r="CK38" i="36"/>
  <c r="CL38" i="36"/>
  <c r="CM38" i="36"/>
  <c r="CN38" i="36"/>
  <c r="CO38" i="36"/>
  <c r="CP38" i="36"/>
  <c r="CQ38" i="36"/>
  <c r="CR38" i="36"/>
  <c r="CS38" i="36"/>
  <c r="CT38" i="36"/>
  <c r="CU38" i="36"/>
  <c r="CV38" i="36"/>
  <c r="CW38" i="36"/>
  <c r="CX38" i="36"/>
  <c r="CY38" i="36"/>
  <c r="CZ38" i="36"/>
  <c r="DA38" i="36"/>
  <c r="DB38" i="36"/>
  <c r="DC38" i="36"/>
  <c r="DD38" i="36"/>
  <c r="DE38" i="36"/>
  <c r="DF38" i="36"/>
  <c r="DG38" i="36"/>
  <c r="DH38" i="36"/>
  <c r="DI38" i="36"/>
  <c r="DJ38" i="36"/>
  <c r="DK38" i="36"/>
  <c r="DL38" i="36"/>
  <c r="DM38" i="36"/>
  <c r="DN38" i="36"/>
  <c r="DO38" i="36"/>
  <c r="DP38" i="36"/>
  <c r="DQ38" i="36"/>
  <c r="DR38" i="36"/>
  <c r="DS38" i="36"/>
  <c r="DT38" i="36"/>
  <c r="DU38" i="36"/>
  <c r="DV38" i="36"/>
  <c r="G39" i="36"/>
  <c r="H39" i="36"/>
  <c r="I39" i="36"/>
  <c r="J39" i="36"/>
  <c r="K39" i="36"/>
  <c r="L39" i="36"/>
  <c r="M39" i="36"/>
  <c r="N39" i="36"/>
  <c r="O39" i="36"/>
  <c r="P39" i="36"/>
  <c r="Q39" i="36"/>
  <c r="R39" i="36"/>
  <c r="S39" i="36"/>
  <c r="T39" i="36"/>
  <c r="U39" i="36"/>
  <c r="V39" i="36"/>
  <c r="W39" i="36"/>
  <c r="X39" i="36"/>
  <c r="Y39" i="36"/>
  <c r="Z39" i="36"/>
  <c r="AA39" i="36"/>
  <c r="AB39" i="36"/>
  <c r="AC39" i="36"/>
  <c r="AD39" i="36"/>
  <c r="AE39" i="36"/>
  <c r="AF39" i="36"/>
  <c r="AG39" i="36"/>
  <c r="AH39" i="36"/>
  <c r="AI39" i="36"/>
  <c r="AJ39" i="36"/>
  <c r="AK39" i="36"/>
  <c r="AL39" i="36"/>
  <c r="AM39" i="36"/>
  <c r="AN39" i="36"/>
  <c r="AO39" i="36"/>
  <c r="AP39" i="36"/>
  <c r="AQ39" i="36"/>
  <c r="AR39" i="36"/>
  <c r="AS39" i="36"/>
  <c r="AT39" i="36"/>
  <c r="AU39" i="36"/>
  <c r="AV39" i="36"/>
  <c r="AW39" i="36"/>
  <c r="AX39" i="36"/>
  <c r="AY39" i="36"/>
  <c r="AZ39" i="36"/>
  <c r="BA39" i="36"/>
  <c r="BB39" i="36"/>
  <c r="BC39" i="36"/>
  <c r="BD39" i="36"/>
  <c r="BE39" i="36"/>
  <c r="BF39" i="36"/>
  <c r="BG39" i="36"/>
  <c r="BH39" i="36"/>
  <c r="BI39" i="36"/>
  <c r="BJ39" i="36"/>
  <c r="BK39" i="36"/>
  <c r="BL39" i="36"/>
  <c r="BM39" i="36"/>
  <c r="BN39" i="36"/>
  <c r="BO39" i="36"/>
  <c r="BP39" i="36"/>
  <c r="BQ39" i="36"/>
  <c r="BR39" i="36"/>
  <c r="BS39" i="36"/>
  <c r="BT39" i="36"/>
  <c r="BU39" i="36"/>
  <c r="BV39" i="36"/>
  <c r="BW39" i="36"/>
  <c r="BX39" i="36"/>
  <c r="BY39" i="36"/>
  <c r="BZ39" i="36"/>
  <c r="CA39" i="36"/>
  <c r="CB39" i="36"/>
  <c r="CC39" i="36"/>
  <c r="CD39" i="36"/>
  <c r="CE39" i="36"/>
  <c r="CF39" i="36"/>
  <c r="CG39" i="36"/>
  <c r="CH39" i="36"/>
  <c r="CI39" i="36"/>
  <c r="CJ39" i="36"/>
  <c r="CK39" i="36"/>
  <c r="CL39" i="36"/>
  <c r="CM39" i="36"/>
  <c r="CN39" i="36"/>
  <c r="CO39" i="36"/>
  <c r="CP39" i="36"/>
  <c r="CQ39" i="36"/>
  <c r="CR39" i="36"/>
  <c r="CS39" i="36"/>
  <c r="CT39" i="36"/>
  <c r="CU39" i="36"/>
  <c r="CV39" i="36"/>
  <c r="CW39" i="36"/>
  <c r="CX39" i="36"/>
  <c r="CY39" i="36"/>
  <c r="CZ39" i="36"/>
  <c r="DA39" i="36"/>
  <c r="DB39" i="36"/>
  <c r="DC39" i="36"/>
  <c r="DD39" i="36"/>
  <c r="DE39" i="36"/>
  <c r="DF39" i="36"/>
  <c r="DG39" i="36"/>
  <c r="DH39" i="36"/>
  <c r="DI39" i="36"/>
  <c r="DJ39" i="36"/>
  <c r="DK39" i="36"/>
  <c r="DL39" i="36"/>
  <c r="DM39" i="36"/>
  <c r="DN39" i="36"/>
  <c r="DO39" i="36"/>
  <c r="DP39" i="36"/>
  <c r="DQ39" i="36"/>
  <c r="DR39" i="36"/>
  <c r="DS39" i="36"/>
  <c r="DT39" i="36"/>
  <c r="DU39" i="36"/>
  <c r="DV39" i="36"/>
  <c r="G40" i="36"/>
  <c r="H40" i="36"/>
  <c r="I40" i="36"/>
  <c r="J40" i="36"/>
  <c r="K40" i="36"/>
  <c r="L40" i="36"/>
  <c r="M40" i="36"/>
  <c r="N40" i="36"/>
  <c r="O40" i="36"/>
  <c r="P40" i="36"/>
  <c r="Q40" i="36"/>
  <c r="R40" i="36"/>
  <c r="S40" i="36"/>
  <c r="T40" i="36"/>
  <c r="U40" i="36"/>
  <c r="V40" i="36"/>
  <c r="W40" i="36"/>
  <c r="X40" i="36"/>
  <c r="Y40" i="36"/>
  <c r="Z40" i="36"/>
  <c r="AA40" i="36"/>
  <c r="AB40" i="36"/>
  <c r="AC40" i="36"/>
  <c r="AD40" i="36"/>
  <c r="AE40" i="36"/>
  <c r="AF40" i="36"/>
  <c r="AG40" i="36"/>
  <c r="AH40" i="36"/>
  <c r="AI40" i="36"/>
  <c r="AJ40" i="36"/>
  <c r="AK40" i="36"/>
  <c r="AL40" i="36"/>
  <c r="AM40" i="36"/>
  <c r="AN40" i="36"/>
  <c r="AO40" i="36"/>
  <c r="AP40" i="36"/>
  <c r="AQ40" i="36"/>
  <c r="AR40" i="36"/>
  <c r="AS40" i="36"/>
  <c r="AT40" i="36"/>
  <c r="AU40" i="36"/>
  <c r="AV40" i="36"/>
  <c r="AW40" i="36"/>
  <c r="AX40" i="36"/>
  <c r="AY40" i="36"/>
  <c r="AZ40" i="36"/>
  <c r="BA40" i="36"/>
  <c r="BB40" i="36"/>
  <c r="BC40" i="36"/>
  <c r="BD40" i="36"/>
  <c r="BE40" i="36"/>
  <c r="BF40" i="36"/>
  <c r="BG40" i="36"/>
  <c r="BH40" i="36"/>
  <c r="BI40" i="36"/>
  <c r="BJ40" i="36"/>
  <c r="BK40" i="36"/>
  <c r="BL40" i="36"/>
  <c r="BM40" i="36"/>
  <c r="BN40" i="36"/>
  <c r="BO40" i="36"/>
  <c r="BP40" i="36"/>
  <c r="BQ40" i="36"/>
  <c r="BR40" i="36"/>
  <c r="BS40" i="36"/>
  <c r="BT40" i="36"/>
  <c r="BU40" i="36"/>
  <c r="BV40" i="36"/>
  <c r="BW40" i="36"/>
  <c r="BX40" i="36"/>
  <c r="BY40" i="36"/>
  <c r="BZ40" i="36"/>
  <c r="CA40" i="36"/>
  <c r="CB40" i="36"/>
  <c r="CC40" i="36"/>
  <c r="CD40" i="36"/>
  <c r="CE40" i="36"/>
  <c r="CF40" i="36"/>
  <c r="CG40" i="36"/>
  <c r="CH40" i="36"/>
  <c r="CI40" i="36"/>
  <c r="CJ40" i="36"/>
  <c r="CK40" i="36"/>
  <c r="CL40" i="36"/>
  <c r="CM40" i="36"/>
  <c r="CN40" i="36"/>
  <c r="CO40" i="36"/>
  <c r="CP40" i="36"/>
  <c r="CQ40" i="36"/>
  <c r="CR40" i="36"/>
  <c r="CS40" i="36"/>
  <c r="CT40" i="36"/>
  <c r="CU40" i="36"/>
  <c r="CV40" i="36"/>
  <c r="CW40" i="36"/>
  <c r="CX40" i="36"/>
  <c r="CY40" i="36"/>
  <c r="CZ40" i="36"/>
  <c r="DA40" i="36"/>
  <c r="DB40" i="36"/>
  <c r="DC40" i="36"/>
  <c r="DD40" i="36"/>
  <c r="DE40" i="36"/>
  <c r="DF40" i="36"/>
  <c r="DG40" i="36"/>
  <c r="DH40" i="36"/>
  <c r="DI40" i="36"/>
  <c r="DJ40" i="36"/>
  <c r="DK40" i="36"/>
  <c r="DL40" i="36"/>
  <c r="DM40" i="36"/>
  <c r="DN40" i="36"/>
  <c r="DO40" i="36"/>
  <c r="DP40" i="36"/>
  <c r="DQ40" i="36"/>
  <c r="DR40" i="36"/>
  <c r="DS40" i="36"/>
  <c r="DT40" i="36"/>
  <c r="DU40" i="36"/>
  <c r="DV40" i="36"/>
  <c r="G41" i="36"/>
  <c r="H41" i="36"/>
  <c r="I41" i="36"/>
  <c r="J41" i="36"/>
  <c r="K41" i="36"/>
  <c r="L41" i="36"/>
  <c r="M41" i="36"/>
  <c r="N41" i="36"/>
  <c r="O41" i="36"/>
  <c r="P41" i="36"/>
  <c r="Q41" i="36"/>
  <c r="R41" i="36"/>
  <c r="S41" i="36"/>
  <c r="T41" i="36"/>
  <c r="U41" i="36"/>
  <c r="V41" i="36"/>
  <c r="W41" i="36"/>
  <c r="X41" i="36"/>
  <c r="Y41" i="36"/>
  <c r="Z41" i="36"/>
  <c r="AA41" i="36"/>
  <c r="AB41" i="36"/>
  <c r="AC41" i="36"/>
  <c r="AD41" i="36"/>
  <c r="AE41" i="36"/>
  <c r="AF41" i="36"/>
  <c r="AG41" i="36"/>
  <c r="AH41" i="36"/>
  <c r="AI41" i="36"/>
  <c r="AJ41" i="36"/>
  <c r="AK41" i="36"/>
  <c r="AL41" i="36"/>
  <c r="AM41" i="36"/>
  <c r="AN41" i="36"/>
  <c r="AO41" i="36"/>
  <c r="AP41" i="36"/>
  <c r="AQ41" i="36"/>
  <c r="AR41" i="36"/>
  <c r="AS41" i="36"/>
  <c r="AT41" i="36"/>
  <c r="AU41" i="36"/>
  <c r="AV41" i="36"/>
  <c r="AW41" i="36"/>
  <c r="AX41" i="36"/>
  <c r="AY41" i="36"/>
  <c r="AZ41" i="36"/>
  <c r="BA41" i="36"/>
  <c r="BB41" i="36"/>
  <c r="BC41" i="36"/>
  <c r="BD41" i="36"/>
  <c r="BE41" i="36"/>
  <c r="BF41" i="36"/>
  <c r="BG41" i="36"/>
  <c r="BH41" i="36"/>
  <c r="BI41" i="36"/>
  <c r="BJ41" i="36"/>
  <c r="BK41" i="36"/>
  <c r="BL41" i="36"/>
  <c r="BM41" i="36"/>
  <c r="BN41" i="36"/>
  <c r="BO41" i="36"/>
  <c r="BP41" i="36"/>
  <c r="BQ41" i="36"/>
  <c r="BR41" i="36"/>
  <c r="BS41" i="36"/>
  <c r="BT41" i="36"/>
  <c r="BU41" i="36"/>
  <c r="BV41" i="36"/>
  <c r="BW41" i="36"/>
  <c r="BX41" i="36"/>
  <c r="BY41" i="36"/>
  <c r="BZ41" i="36"/>
  <c r="CA41" i="36"/>
  <c r="CB41" i="36"/>
  <c r="CC41" i="36"/>
  <c r="CD41" i="36"/>
  <c r="CE41" i="36"/>
  <c r="CF41" i="36"/>
  <c r="CG41" i="36"/>
  <c r="CH41" i="36"/>
  <c r="CI41" i="36"/>
  <c r="CJ41" i="36"/>
  <c r="CK41" i="36"/>
  <c r="CL41" i="36"/>
  <c r="CM41" i="36"/>
  <c r="CN41" i="36"/>
  <c r="CO41" i="36"/>
  <c r="CP41" i="36"/>
  <c r="CQ41" i="36"/>
  <c r="CR41" i="36"/>
  <c r="CS41" i="36"/>
  <c r="CT41" i="36"/>
  <c r="CU41" i="36"/>
  <c r="CV41" i="36"/>
  <c r="CW41" i="36"/>
  <c r="CX41" i="36"/>
  <c r="CY41" i="36"/>
  <c r="CZ41" i="36"/>
  <c r="DA41" i="36"/>
  <c r="DB41" i="36"/>
  <c r="DC41" i="36"/>
  <c r="DD41" i="36"/>
  <c r="DE41" i="36"/>
  <c r="DF41" i="36"/>
  <c r="DG41" i="36"/>
  <c r="DH41" i="36"/>
  <c r="DI41" i="36"/>
  <c r="DJ41" i="36"/>
  <c r="DK41" i="36"/>
  <c r="DL41" i="36"/>
  <c r="DM41" i="36"/>
  <c r="DN41" i="36"/>
  <c r="DO41" i="36"/>
  <c r="DP41" i="36"/>
  <c r="DQ41" i="36"/>
  <c r="DR41" i="36"/>
  <c r="DS41" i="36"/>
  <c r="DT41" i="36"/>
  <c r="DU41" i="36"/>
  <c r="DV41" i="36"/>
  <c r="G42" i="36"/>
  <c r="H42" i="36"/>
  <c r="I42" i="36"/>
  <c r="J42" i="36"/>
  <c r="K42" i="36"/>
  <c r="L42" i="36"/>
  <c r="M42" i="36"/>
  <c r="N42" i="36"/>
  <c r="O42" i="36"/>
  <c r="P42" i="36"/>
  <c r="Q42" i="36"/>
  <c r="R42" i="36"/>
  <c r="S42" i="36"/>
  <c r="T42" i="36"/>
  <c r="U42" i="36"/>
  <c r="V42" i="36"/>
  <c r="W42" i="36"/>
  <c r="X42" i="36"/>
  <c r="Y42" i="36"/>
  <c r="Z42" i="36"/>
  <c r="AA42" i="36"/>
  <c r="AB42" i="36"/>
  <c r="AC42" i="36"/>
  <c r="AD42" i="36"/>
  <c r="AE42" i="36"/>
  <c r="AF42" i="36"/>
  <c r="AG42" i="36"/>
  <c r="AH42" i="36"/>
  <c r="AI42" i="36"/>
  <c r="AJ42" i="36"/>
  <c r="AK42" i="36"/>
  <c r="AL42" i="36"/>
  <c r="AM42" i="36"/>
  <c r="AN42" i="36"/>
  <c r="AO42" i="36"/>
  <c r="AP42" i="36"/>
  <c r="AQ42" i="36"/>
  <c r="AR42" i="36"/>
  <c r="AS42" i="36"/>
  <c r="AT42" i="36"/>
  <c r="AU42" i="36"/>
  <c r="AV42" i="36"/>
  <c r="AW42" i="36"/>
  <c r="AX42" i="36"/>
  <c r="AY42" i="36"/>
  <c r="AZ42" i="36"/>
  <c r="BA42" i="36"/>
  <c r="BB42" i="36"/>
  <c r="BC42" i="36"/>
  <c r="BD42" i="36"/>
  <c r="BE42" i="36"/>
  <c r="BF42" i="36"/>
  <c r="BG42" i="36"/>
  <c r="BH42" i="36"/>
  <c r="BI42" i="36"/>
  <c r="BJ42" i="36"/>
  <c r="BK42" i="36"/>
  <c r="BL42" i="36"/>
  <c r="BM42" i="36"/>
  <c r="BN42" i="36"/>
  <c r="BO42" i="36"/>
  <c r="BP42" i="36"/>
  <c r="BQ42" i="36"/>
  <c r="BR42" i="36"/>
  <c r="BS42" i="36"/>
  <c r="BT42" i="36"/>
  <c r="BU42" i="36"/>
  <c r="BV42" i="36"/>
  <c r="BW42" i="36"/>
  <c r="BX42" i="36"/>
  <c r="BY42" i="36"/>
  <c r="BZ42" i="36"/>
  <c r="CA42" i="36"/>
  <c r="CB42" i="36"/>
  <c r="CC42" i="36"/>
  <c r="CD42" i="36"/>
  <c r="CE42" i="36"/>
  <c r="CF42" i="36"/>
  <c r="CG42" i="36"/>
  <c r="CH42" i="36"/>
  <c r="CI42" i="36"/>
  <c r="CJ42" i="36"/>
  <c r="CK42" i="36"/>
  <c r="CL42" i="36"/>
  <c r="CM42" i="36"/>
  <c r="CN42" i="36"/>
  <c r="CO42" i="36"/>
  <c r="CP42" i="36"/>
  <c r="CQ42" i="36"/>
  <c r="CR42" i="36"/>
  <c r="CS42" i="36"/>
  <c r="CT42" i="36"/>
  <c r="CU42" i="36"/>
  <c r="CV42" i="36"/>
  <c r="CW42" i="36"/>
  <c r="CX42" i="36"/>
  <c r="CY42" i="36"/>
  <c r="CZ42" i="36"/>
  <c r="DA42" i="36"/>
  <c r="DB42" i="36"/>
  <c r="DC42" i="36"/>
  <c r="DD42" i="36"/>
  <c r="DE42" i="36"/>
  <c r="DF42" i="36"/>
  <c r="DG42" i="36"/>
  <c r="DH42" i="36"/>
  <c r="DI42" i="36"/>
  <c r="DJ42" i="36"/>
  <c r="DK42" i="36"/>
  <c r="DL42" i="36"/>
  <c r="DM42" i="36"/>
  <c r="DN42" i="36"/>
  <c r="DO42" i="36"/>
  <c r="DP42" i="36"/>
  <c r="DQ42" i="36"/>
  <c r="DR42" i="36"/>
  <c r="DS42" i="36"/>
  <c r="DT42" i="36"/>
  <c r="DU42" i="36"/>
  <c r="DV42" i="36"/>
  <c r="G49" i="36"/>
  <c r="H49" i="36"/>
  <c r="I49" i="36"/>
  <c r="J49" i="36"/>
  <c r="K49" i="36"/>
  <c r="L49" i="36"/>
  <c r="M49" i="36"/>
  <c r="N49" i="36"/>
  <c r="O49" i="36"/>
  <c r="P49" i="36"/>
  <c r="Q49" i="36"/>
  <c r="R49" i="36"/>
  <c r="S49" i="36"/>
  <c r="T49" i="36"/>
  <c r="U49" i="36"/>
  <c r="V49" i="36"/>
  <c r="W49" i="36"/>
  <c r="X49" i="36"/>
  <c r="Y49" i="36"/>
  <c r="Z49" i="36"/>
  <c r="AA49" i="36"/>
  <c r="AB49" i="36"/>
  <c r="AC49" i="36"/>
  <c r="AD49" i="36"/>
  <c r="AE49" i="36"/>
  <c r="AF49" i="36"/>
  <c r="AG49" i="36"/>
  <c r="AH49" i="36"/>
  <c r="AI49" i="36"/>
  <c r="AJ49" i="36"/>
  <c r="AK49" i="36"/>
  <c r="AL49" i="36"/>
  <c r="AM49" i="36"/>
  <c r="AN49" i="36"/>
  <c r="AO49" i="36"/>
  <c r="AP49" i="36"/>
  <c r="AQ49" i="36"/>
  <c r="AR49" i="36"/>
  <c r="AS49" i="36"/>
  <c r="AT49" i="36"/>
  <c r="AU49" i="36"/>
  <c r="AV49" i="36"/>
  <c r="AW49" i="36"/>
  <c r="AX49" i="36"/>
  <c r="AY49" i="36"/>
  <c r="AZ49" i="36"/>
  <c r="BA49" i="36"/>
  <c r="BB49" i="36"/>
  <c r="BC49" i="36"/>
  <c r="BD49" i="36"/>
  <c r="BE49" i="36"/>
  <c r="BF49" i="36"/>
  <c r="BG49" i="36"/>
  <c r="BH49" i="36"/>
  <c r="BI49" i="36"/>
  <c r="BJ49" i="36"/>
  <c r="BK49" i="36"/>
  <c r="BL49" i="36"/>
  <c r="BM49" i="36"/>
  <c r="BN49" i="36"/>
  <c r="BO49" i="36"/>
  <c r="BP49" i="36"/>
  <c r="BQ49" i="36"/>
  <c r="BR49" i="36"/>
  <c r="BS49" i="36"/>
  <c r="BT49" i="36"/>
  <c r="BU49" i="36"/>
  <c r="BV49" i="36"/>
  <c r="BW49" i="36"/>
  <c r="BX49" i="36"/>
  <c r="BY49" i="36"/>
  <c r="BZ49" i="36"/>
  <c r="CA49" i="36"/>
  <c r="CB49" i="36"/>
  <c r="CC49" i="36"/>
  <c r="CD49" i="36"/>
  <c r="CE49" i="36"/>
  <c r="CF49" i="36"/>
  <c r="CG49" i="36"/>
  <c r="CH49" i="36"/>
  <c r="CI49" i="36"/>
  <c r="CJ49" i="36"/>
  <c r="CK49" i="36"/>
  <c r="CL49" i="36"/>
  <c r="CM49" i="36"/>
  <c r="CN49" i="36"/>
  <c r="CO49" i="36"/>
  <c r="CP49" i="36"/>
  <c r="CQ49" i="36"/>
  <c r="CR49" i="36"/>
  <c r="CS49" i="36"/>
  <c r="CT49" i="36"/>
  <c r="CU49" i="36"/>
  <c r="CV49" i="36"/>
  <c r="CW49" i="36"/>
  <c r="CX49" i="36"/>
  <c r="CY49" i="36"/>
  <c r="CZ49" i="36"/>
  <c r="DA49" i="36"/>
  <c r="DB49" i="36"/>
  <c r="DC49" i="36"/>
  <c r="DD49" i="36"/>
  <c r="DE49" i="36"/>
  <c r="DF49" i="36"/>
  <c r="DG49" i="36"/>
  <c r="DH49" i="36"/>
  <c r="DI49" i="36"/>
  <c r="DJ49" i="36"/>
  <c r="DK49" i="36"/>
  <c r="DL49" i="36"/>
  <c r="DM49" i="36"/>
  <c r="DN49" i="36"/>
  <c r="DO49" i="36"/>
  <c r="DP49" i="36"/>
  <c r="DQ49" i="36"/>
  <c r="DR49" i="36"/>
  <c r="DS49" i="36"/>
  <c r="DT49" i="36"/>
  <c r="DU49" i="36"/>
  <c r="DV49" i="36"/>
  <c r="F50" i="36"/>
  <c r="G50" i="36"/>
  <c r="H50" i="36"/>
  <c r="I50" i="36"/>
  <c r="J50" i="36"/>
  <c r="K50" i="36"/>
  <c r="L50" i="36"/>
  <c r="M50" i="36"/>
  <c r="N50" i="36"/>
  <c r="O50" i="36"/>
  <c r="P50" i="36"/>
  <c r="Q50" i="36"/>
  <c r="R50" i="36"/>
  <c r="S50" i="36"/>
  <c r="T50" i="36"/>
  <c r="U50" i="36"/>
  <c r="V50" i="36"/>
  <c r="W50" i="36"/>
  <c r="X50" i="36"/>
  <c r="Y50" i="36"/>
  <c r="Z50" i="36"/>
  <c r="AA50" i="36"/>
  <c r="AB50" i="36"/>
  <c r="AC50" i="36"/>
  <c r="AD50" i="36"/>
  <c r="AE50" i="36"/>
  <c r="AF50" i="36"/>
  <c r="AG50" i="36"/>
  <c r="AH50" i="36"/>
  <c r="AI50" i="36"/>
  <c r="AJ50" i="36"/>
  <c r="AK50" i="36"/>
  <c r="AL50" i="36"/>
  <c r="AM50" i="36"/>
  <c r="AN50" i="36"/>
  <c r="AO50" i="36"/>
  <c r="AP50" i="36"/>
  <c r="AQ50" i="36"/>
  <c r="AR50" i="36"/>
  <c r="AS50" i="36"/>
  <c r="AT50" i="36"/>
  <c r="AU50" i="36"/>
  <c r="AV50" i="36"/>
  <c r="AW50" i="36"/>
  <c r="AX50" i="36"/>
  <c r="AY50" i="36"/>
  <c r="AZ50" i="36"/>
  <c r="BA50" i="36"/>
  <c r="BB50" i="36"/>
  <c r="BC50" i="36"/>
  <c r="BD50" i="36"/>
  <c r="BE50" i="36"/>
  <c r="BF50" i="36"/>
  <c r="BG50" i="36"/>
  <c r="BH50" i="36"/>
  <c r="BI50" i="36"/>
  <c r="BJ50" i="36"/>
  <c r="BK50" i="36"/>
  <c r="BL50" i="36"/>
  <c r="BM50" i="36"/>
  <c r="BN50" i="36"/>
  <c r="BO50" i="36"/>
  <c r="BP50" i="36"/>
  <c r="BQ50" i="36"/>
  <c r="BR50" i="36"/>
  <c r="BS50" i="36"/>
  <c r="BT50" i="36"/>
  <c r="BU50" i="36"/>
  <c r="BV50" i="36"/>
  <c r="BW50" i="36"/>
  <c r="BX50" i="36"/>
  <c r="BY50" i="36"/>
  <c r="BZ50" i="36"/>
  <c r="CA50" i="36"/>
  <c r="CB50" i="36"/>
  <c r="CC50" i="36"/>
  <c r="CD50" i="36"/>
  <c r="CE50" i="36"/>
  <c r="CF50" i="36"/>
  <c r="CG50" i="36"/>
  <c r="CH50" i="36"/>
  <c r="CI50" i="36"/>
  <c r="CJ50" i="36"/>
  <c r="CK50" i="36"/>
  <c r="CL50" i="36"/>
  <c r="CM50" i="36"/>
  <c r="CN50" i="36"/>
  <c r="CO50" i="36"/>
  <c r="CP50" i="36"/>
  <c r="CQ50" i="36"/>
  <c r="CR50" i="36"/>
  <c r="CS50" i="36"/>
  <c r="CT50" i="36"/>
  <c r="CU50" i="36"/>
  <c r="CV50" i="36"/>
  <c r="CW50" i="36"/>
  <c r="CX50" i="36"/>
  <c r="CY50" i="36"/>
  <c r="CZ50" i="36"/>
  <c r="DA50" i="36"/>
  <c r="DB50" i="36"/>
  <c r="DC50" i="36"/>
  <c r="DD50" i="36"/>
  <c r="DE50" i="36"/>
  <c r="DF50" i="36"/>
  <c r="DG50" i="36"/>
  <c r="DH50" i="36"/>
  <c r="DI50" i="36"/>
  <c r="DJ50" i="36"/>
  <c r="DK50" i="36"/>
  <c r="DL50" i="36"/>
  <c r="DM50" i="36"/>
  <c r="DN50" i="36"/>
  <c r="DO50" i="36"/>
  <c r="DP50" i="36"/>
  <c r="DQ50" i="36"/>
  <c r="DR50" i="36"/>
  <c r="DS50" i="36"/>
  <c r="DT50" i="36"/>
  <c r="DU50" i="36"/>
  <c r="DV50" i="36"/>
  <c r="G52" i="36"/>
  <c r="H52" i="36"/>
  <c r="I52" i="36"/>
  <c r="J52" i="36"/>
  <c r="K52" i="36"/>
  <c r="L52" i="36"/>
  <c r="M52" i="36"/>
  <c r="N52" i="36"/>
  <c r="O52" i="36"/>
  <c r="P52" i="36"/>
  <c r="Q52" i="36"/>
  <c r="R52" i="36"/>
  <c r="S52" i="36"/>
  <c r="T52" i="36"/>
  <c r="U52" i="36"/>
  <c r="V52" i="36"/>
  <c r="W52" i="36"/>
  <c r="X52" i="36"/>
  <c r="Y52" i="36"/>
  <c r="Z52" i="36"/>
  <c r="AA52" i="36"/>
  <c r="AB52" i="36"/>
  <c r="AC52" i="36"/>
  <c r="AD52" i="36"/>
  <c r="AE52" i="36"/>
  <c r="AF52" i="36"/>
  <c r="AG52" i="36"/>
  <c r="AH52" i="36"/>
  <c r="AI52" i="36"/>
  <c r="AJ52" i="36"/>
  <c r="AK52" i="36"/>
  <c r="AL52" i="36"/>
  <c r="AM52" i="36"/>
  <c r="AN52" i="36"/>
  <c r="AO52" i="36"/>
  <c r="AP52" i="36"/>
  <c r="AQ52" i="36"/>
  <c r="AR52" i="36"/>
  <c r="AS52" i="36"/>
  <c r="AT52" i="36"/>
  <c r="AU52" i="36"/>
  <c r="AV52" i="36"/>
  <c r="AW52" i="36"/>
  <c r="AX52" i="36"/>
  <c r="AY52" i="36"/>
  <c r="AZ52" i="36"/>
  <c r="BA52" i="36"/>
  <c r="BB52" i="36"/>
  <c r="BC52" i="36"/>
  <c r="BD52" i="36"/>
  <c r="BE52" i="36"/>
  <c r="BF52" i="36"/>
  <c r="BG52" i="36"/>
  <c r="BH52" i="36"/>
  <c r="BI52" i="36"/>
  <c r="BJ52" i="36"/>
  <c r="BK52" i="36"/>
  <c r="BL52" i="36"/>
  <c r="BM52" i="36"/>
  <c r="BN52" i="36"/>
  <c r="BO52" i="36"/>
  <c r="BP52" i="36"/>
  <c r="BQ52" i="36"/>
  <c r="BR52" i="36"/>
  <c r="BS52" i="36"/>
  <c r="BT52" i="36"/>
  <c r="BU52" i="36"/>
  <c r="BV52" i="36"/>
  <c r="BW52" i="36"/>
  <c r="BX52" i="36"/>
  <c r="BY52" i="36"/>
  <c r="BZ52" i="36"/>
  <c r="CA52" i="36"/>
  <c r="CB52" i="36"/>
  <c r="CC52" i="36"/>
  <c r="CD52" i="36"/>
  <c r="CE52" i="36"/>
  <c r="CF52" i="36"/>
  <c r="CG52" i="36"/>
  <c r="CH52" i="36"/>
  <c r="CI52" i="36"/>
  <c r="CJ52" i="36"/>
  <c r="CK52" i="36"/>
  <c r="CL52" i="36"/>
  <c r="CM52" i="36"/>
  <c r="CN52" i="36"/>
  <c r="CO52" i="36"/>
  <c r="CP52" i="36"/>
  <c r="CQ52" i="36"/>
  <c r="CR52" i="36"/>
  <c r="CS52" i="36"/>
  <c r="CT52" i="36"/>
  <c r="CU52" i="36"/>
  <c r="CV52" i="36"/>
  <c r="CW52" i="36"/>
  <c r="CX52" i="36"/>
  <c r="CY52" i="36"/>
  <c r="CZ52" i="36"/>
  <c r="DA52" i="36"/>
  <c r="DB52" i="36"/>
  <c r="DC52" i="36"/>
  <c r="DD52" i="36"/>
  <c r="DE52" i="36"/>
  <c r="DF52" i="36"/>
  <c r="DG52" i="36"/>
  <c r="DH52" i="36"/>
  <c r="DI52" i="36"/>
  <c r="DJ52" i="36"/>
  <c r="DK52" i="36"/>
  <c r="DL52" i="36"/>
  <c r="DM52" i="36"/>
  <c r="DN52" i="36"/>
  <c r="DO52" i="36"/>
  <c r="DP52" i="36"/>
  <c r="DQ52" i="36"/>
  <c r="DR52" i="36"/>
  <c r="DS52" i="36"/>
  <c r="DT52" i="36"/>
  <c r="DU52" i="36"/>
  <c r="DV52" i="36"/>
  <c r="G53" i="36"/>
  <c r="H53" i="36"/>
  <c r="I53" i="36"/>
  <c r="J53" i="36"/>
  <c r="K53" i="36"/>
  <c r="L53" i="36"/>
  <c r="M53" i="36"/>
  <c r="N53" i="36"/>
  <c r="O53" i="36"/>
  <c r="P53" i="36"/>
  <c r="Q53" i="36"/>
  <c r="R53" i="36"/>
  <c r="S53" i="36"/>
  <c r="T53" i="36"/>
  <c r="U53" i="36"/>
  <c r="V53" i="36"/>
  <c r="W53" i="36"/>
  <c r="X53" i="36"/>
  <c r="Y53" i="36"/>
  <c r="Z53" i="36"/>
  <c r="AA53" i="36"/>
  <c r="AB53" i="36"/>
  <c r="AC53" i="36"/>
  <c r="AD53" i="36"/>
  <c r="AE53" i="36"/>
  <c r="AF53" i="36"/>
  <c r="AG53" i="36"/>
  <c r="AH53" i="36"/>
  <c r="AI53" i="36"/>
  <c r="AJ53" i="36"/>
  <c r="AK53" i="36"/>
  <c r="AL53" i="36"/>
  <c r="AM53" i="36"/>
  <c r="AN53" i="36"/>
  <c r="AO53" i="36"/>
  <c r="AP53" i="36"/>
  <c r="AQ53" i="36"/>
  <c r="AR53" i="36"/>
  <c r="AS53" i="36"/>
  <c r="AT53" i="36"/>
  <c r="AU53" i="36"/>
  <c r="AV53" i="36"/>
  <c r="AW53" i="36"/>
  <c r="AX53" i="36"/>
  <c r="AY53" i="36"/>
  <c r="AZ53" i="36"/>
  <c r="BA53" i="36"/>
  <c r="BB53" i="36"/>
  <c r="BC53" i="36"/>
  <c r="BD53" i="36"/>
  <c r="BE53" i="36"/>
  <c r="BF53" i="36"/>
  <c r="BG53" i="36"/>
  <c r="BH53" i="36"/>
  <c r="BI53" i="36"/>
  <c r="BJ53" i="36"/>
  <c r="BK53" i="36"/>
  <c r="BL53" i="36"/>
  <c r="BM53" i="36"/>
  <c r="BN53" i="36"/>
  <c r="BO53" i="36"/>
  <c r="BP53" i="36"/>
  <c r="BQ53" i="36"/>
  <c r="BR53" i="36"/>
  <c r="BS53" i="36"/>
  <c r="BT53" i="36"/>
  <c r="BU53" i="36"/>
  <c r="BV53" i="36"/>
  <c r="BW53" i="36"/>
  <c r="BX53" i="36"/>
  <c r="BY53" i="36"/>
  <c r="BZ53" i="36"/>
  <c r="CA53" i="36"/>
  <c r="CB53" i="36"/>
  <c r="CC53" i="36"/>
  <c r="CD53" i="36"/>
  <c r="CE53" i="36"/>
  <c r="CF53" i="36"/>
  <c r="CG53" i="36"/>
  <c r="CH53" i="36"/>
  <c r="CI53" i="36"/>
  <c r="CJ53" i="36"/>
  <c r="CK53" i="36"/>
  <c r="CL53" i="36"/>
  <c r="CM53" i="36"/>
  <c r="CN53" i="36"/>
  <c r="CO53" i="36"/>
  <c r="CP53" i="36"/>
  <c r="CQ53" i="36"/>
  <c r="CR53" i="36"/>
  <c r="CS53" i="36"/>
  <c r="CT53" i="36"/>
  <c r="CU53" i="36"/>
  <c r="CV53" i="36"/>
  <c r="CW53" i="36"/>
  <c r="CX53" i="36"/>
  <c r="CY53" i="36"/>
  <c r="CZ53" i="36"/>
  <c r="DA53" i="36"/>
  <c r="DB53" i="36"/>
  <c r="DC53" i="36"/>
  <c r="DD53" i="36"/>
  <c r="DE53" i="36"/>
  <c r="DF53" i="36"/>
  <c r="DG53" i="36"/>
  <c r="DH53" i="36"/>
  <c r="DI53" i="36"/>
  <c r="DJ53" i="36"/>
  <c r="DK53" i="36"/>
  <c r="DL53" i="36"/>
  <c r="DM53" i="36"/>
  <c r="DN53" i="36"/>
  <c r="DO53" i="36"/>
  <c r="DP53" i="36"/>
  <c r="DQ53" i="36"/>
  <c r="DR53" i="36"/>
  <c r="DS53" i="36"/>
  <c r="DT53" i="36"/>
  <c r="DU53" i="36"/>
  <c r="DV53" i="36"/>
  <c r="CX55" i="36"/>
  <c r="F56" i="36"/>
  <c r="G56" i="36"/>
  <c r="H56" i="36"/>
  <c r="I56" i="36"/>
  <c r="J56" i="36"/>
  <c r="K56" i="36"/>
  <c r="L56" i="36"/>
  <c r="M56" i="36"/>
  <c r="N56" i="36"/>
  <c r="O56" i="36"/>
  <c r="P56" i="36"/>
  <c r="Q56" i="36"/>
  <c r="R56" i="36"/>
  <c r="S56" i="36"/>
  <c r="T56" i="36"/>
  <c r="U56" i="36"/>
  <c r="V56" i="36"/>
  <c r="W56" i="36"/>
  <c r="X56" i="36"/>
  <c r="Y56" i="36"/>
  <c r="Z56" i="36"/>
  <c r="AA56" i="36"/>
  <c r="AB56" i="36"/>
  <c r="AC56" i="36"/>
  <c r="AD56" i="36"/>
  <c r="AE56" i="36"/>
  <c r="AF56" i="36"/>
  <c r="AG56" i="36"/>
  <c r="AH56" i="36"/>
  <c r="AI56" i="36"/>
  <c r="AJ56" i="36"/>
  <c r="AK56" i="36"/>
  <c r="AL56" i="36"/>
  <c r="AM56" i="36"/>
  <c r="AN56" i="36"/>
  <c r="AO56" i="36"/>
  <c r="AP56" i="36"/>
  <c r="AQ56" i="36"/>
  <c r="AR56" i="36"/>
  <c r="AS56" i="36"/>
  <c r="AT56" i="36"/>
  <c r="AU56" i="36"/>
  <c r="AV56" i="36"/>
  <c r="AW56" i="36"/>
  <c r="AX56" i="36"/>
  <c r="AY56" i="36"/>
  <c r="AZ56" i="36"/>
  <c r="BA56" i="36"/>
  <c r="BB56" i="36"/>
  <c r="BC56" i="36"/>
  <c r="BD56" i="36"/>
  <c r="BE56" i="36"/>
  <c r="BF56" i="36"/>
  <c r="BG56" i="36"/>
  <c r="BH56" i="36"/>
  <c r="BI56" i="36"/>
  <c r="BJ56" i="36"/>
  <c r="BK56" i="36"/>
  <c r="BL56" i="36"/>
  <c r="BM56" i="36"/>
  <c r="BN56" i="36"/>
  <c r="BO56" i="36"/>
  <c r="BP56" i="36"/>
  <c r="BQ56" i="36"/>
  <c r="BR56" i="36"/>
  <c r="BS56" i="36"/>
  <c r="BT56" i="36"/>
  <c r="BU56" i="36"/>
  <c r="BV56" i="36"/>
  <c r="BW56" i="36"/>
  <c r="BX56" i="36"/>
  <c r="BY56" i="36"/>
  <c r="BZ56" i="36"/>
  <c r="CA56" i="36"/>
  <c r="CB56" i="36"/>
  <c r="CC56" i="36"/>
  <c r="CD56" i="36"/>
  <c r="CE56" i="36"/>
  <c r="CF56" i="36"/>
  <c r="CG56" i="36"/>
  <c r="CH56" i="36"/>
  <c r="CI56" i="36"/>
  <c r="CJ56" i="36"/>
  <c r="CK56" i="36"/>
  <c r="CL56" i="36"/>
  <c r="CM56" i="36"/>
  <c r="CN56" i="36"/>
  <c r="CO56" i="36"/>
  <c r="CP56" i="36"/>
  <c r="CQ56" i="36"/>
  <c r="CR56" i="36"/>
  <c r="CS56" i="36"/>
  <c r="CT56" i="36"/>
  <c r="CU56" i="36"/>
  <c r="CV56" i="36"/>
  <c r="CW56" i="36"/>
  <c r="CX56" i="36"/>
  <c r="CY56" i="36"/>
  <c r="CZ56" i="36"/>
  <c r="DA56" i="36"/>
  <c r="DB56" i="36"/>
  <c r="DC56" i="36"/>
  <c r="DD56" i="36"/>
  <c r="DE56" i="36"/>
  <c r="DF56" i="36"/>
  <c r="DG56" i="36"/>
  <c r="DH56" i="36"/>
  <c r="DI56" i="36"/>
  <c r="DJ56" i="36"/>
  <c r="DK56" i="36"/>
  <c r="DL56" i="36"/>
  <c r="DM56" i="36"/>
  <c r="DN56" i="36"/>
  <c r="DO56" i="36"/>
  <c r="DP56" i="36"/>
  <c r="DQ56" i="36"/>
  <c r="DR56" i="36"/>
  <c r="DS56" i="36"/>
  <c r="DT56" i="36"/>
  <c r="DU56" i="36"/>
  <c r="DV56" i="36"/>
  <c r="G60" i="36"/>
  <c r="H60" i="36"/>
  <c r="I60" i="36"/>
  <c r="J60" i="36"/>
  <c r="K60" i="36"/>
  <c r="L60" i="36"/>
  <c r="M60" i="36"/>
  <c r="N60" i="36"/>
  <c r="O60" i="36"/>
  <c r="P60" i="36"/>
  <c r="Q60" i="36"/>
  <c r="R60" i="36"/>
  <c r="S60" i="36"/>
  <c r="T60" i="36"/>
  <c r="U60" i="36"/>
  <c r="V60" i="36"/>
  <c r="W60" i="36"/>
  <c r="X60" i="36"/>
  <c r="Y60" i="36"/>
  <c r="Z60" i="36"/>
  <c r="AA60" i="36"/>
  <c r="AB60" i="36"/>
  <c r="AC60" i="36"/>
  <c r="AD60" i="36"/>
  <c r="AE60" i="36"/>
  <c r="AF60" i="36"/>
  <c r="AG60" i="36"/>
  <c r="AH60" i="36"/>
  <c r="AI60" i="36"/>
  <c r="AJ60" i="36"/>
  <c r="AK60" i="36"/>
  <c r="AL60" i="36"/>
  <c r="AM60" i="36"/>
  <c r="AN60" i="36"/>
  <c r="AO60" i="36"/>
  <c r="AP60" i="36"/>
  <c r="AQ60" i="36"/>
  <c r="AR60" i="36"/>
  <c r="AS60" i="36"/>
  <c r="AT60" i="36"/>
  <c r="AU60" i="36"/>
  <c r="AV60" i="36"/>
  <c r="AW60" i="36"/>
  <c r="AX60" i="36"/>
  <c r="AY60" i="36"/>
  <c r="AZ60" i="36"/>
  <c r="BA60" i="36"/>
  <c r="BB60" i="36"/>
  <c r="BC60" i="36"/>
  <c r="BD60" i="36"/>
  <c r="BE60" i="36"/>
  <c r="BF60" i="36"/>
  <c r="BG60" i="36"/>
  <c r="BH60" i="36"/>
  <c r="BI60" i="36"/>
  <c r="BJ60" i="36"/>
  <c r="BK60" i="36"/>
  <c r="BL60" i="36"/>
  <c r="BM60" i="36"/>
  <c r="BN60" i="36"/>
  <c r="BO60" i="36"/>
  <c r="BP60" i="36"/>
  <c r="BQ60" i="36"/>
  <c r="BR60" i="36"/>
  <c r="BS60" i="36"/>
  <c r="BT60" i="36"/>
  <c r="BU60" i="36"/>
  <c r="BV60" i="36"/>
  <c r="BW60" i="36"/>
  <c r="BX60" i="36"/>
  <c r="BY60" i="36"/>
  <c r="BZ60" i="36"/>
  <c r="CA60" i="36"/>
  <c r="CB60" i="36"/>
  <c r="CC60" i="36"/>
  <c r="CD60" i="36"/>
  <c r="CE60" i="36"/>
  <c r="CF60" i="36"/>
  <c r="CG60" i="36"/>
  <c r="CH60" i="36"/>
  <c r="CI60" i="36"/>
  <c r="CJ60" i="36"/>
  <c r="CK60" i="36"/>
  <c r="CL60" i="36"/>
  <c r="CM60" i="36"/>
  <c r="CN60" i="36"/>
  <c r="CO60" i="36"/>
  <c r="CP60" i="36"/>
  <c r="CQ60" i="36"/>
  <c r="CR60" i="36"/>
  <c r="CS60" i="36"/>
  <c r="CT60" i="36"/>
  <c r="CU60" i="36"/>
  <c r="CV60" i="36"/>
  <c r="CW60" i="36"/>
  <c r="CX60" i="36"/>
  <c r="CY60" i="36"/>
  <c r="CZ60" i="36"/>
  <c r="DA60" i="36"/>
  <c r="DB60" i="36"/>
  <c r="DC60" i="36"/>
  <c r="DD60" i="36"/>
  <c r="DE60" i="36"/>
  <c r="DF60" i="36"/>
  <c r="DG60" i="36"/>
  <c r="DH60" i="36"/>
  <c r="DI60" i="36"/>
  <c r="DJ60" i="36"/>
  <c r="DK60" i="36"/>
  <c r="DL60" i="36"/>
  <c r="DM60" i="36"/>
  <c r="DN60" i="36"/>
  <c r="DO60" i="36"/>
  <c r="DP60" i="36"/>
  <c r="DQ60" i="36"/>
  <c r="DR60" i="36"/>
  <c r="DS60" i="36"/>
  <c r="DT60" i="36"/>
  <c r="DU60" i="36"/>
  <c r="DV60" i="36"/>
  <c r="G61" i="36"/>
  <c r="H61" i="36"/>
  <c r="I61" i="36"/>
  <c r="J61" i="36"/>
  <c r="K61" i="36"/>
  <c r="L61" i="36"/>
  <c r="M61" i="36"/>
  <c r="N61" i="36"/>
  <c r="O61" i="36"/>
  <c r="P61" i="36"/>
  <c r="Q61" i="36"/>
  <c r="R61" i="36"/>
  <c r="S61" i="36"/>
  <c r="T61" i="36"/>
  <c r="U61" i="36"/>
  <c r="V61" i="36"/>
  <c r="W61" i="36"/>
  <c r="X61" i="36"/>
  <c r="Y61" i="36"/>
  <c r="Z61" i="36"/>
  <c r="AA61" i="36"/>
  <c r="AB61" i="36"/>
  <c r="AC61" i="36"/>
  <c r="AD61" i="36"/>
  <c r="AE61" i="36"/>
  <c r="AF61" i="36"/>
  <c r="AG61" i="36"/>
  <c r="AH61" i="36"/>
  <c r="AI61" i="36"/>
  <c r="AJ61" i="36"/>
  <c r="AK61" i="36"/>
  <c r="AL61" i="36"/>
  <c r="AM61" i="36"/>
  <c r="AN61" i="36"/>
  <c r="AO61" i="36"/>
  <c r="AP61" i="36"/>
  <c r="AQ61" i="36"/>
  <c r="AR61" i="36"/>
  <c r="AS61" i="36"/>
  <c r="AT61" i="36"/>
  <c r="AU61" i="36"/>
  <c r="AV61" i="36"/>
  <c r="AW61" i="36"/>
  <c r="AX61" i="36"/>
  <c r="AY61" i="36"/>
  <c r="AZ61" i="36"/>
  <c r="BA61" i="36"/>
  <c r="BB61" i="36"/>
  <c r="BC61" i="36"/>
  <c r="BD61" i="36"/>
  <c r="BE61" i="36"/>
  <c r="BF61" i="36"/>
  <c r="BG61" i="36"/>
  <c r="BH61" i="36"/>
  <c r="BI61" i="36"/>
  <c r="BJ61" i="36"/>
  <c r="BK61" i="36"/>
  <c r="BL61" i="36"/>
  <c r="BM61" i="36"/>
  <c r="BN61" i="36"/>
  <c r="BO61" i="36"/>
  <c r="BP61" i="36"/>
  <c r="BQ61" i="36"/>
  <c r="BR61" i="36"/>
  <c r="BS61" i="36"/>
  <c r="BT61" i="36"/>
  <c r="BU61" i="36"/>
  <c r="BV61" i="36"/>
  <c r="BW61" i="36"/>
  <c r="BX61" i="36"/>
  <c r="BY61" i="36"/>
  <c r="BZ61" i="36"/>
  <c r="CA61" i="36"/>
  <c r="CB61" i="36"/>
  <c r="CC61" i="36"/>
  <c r="CD61" i="36"/>
  <c r="CE61" i="36"/>
  <c r="CF61" i="36"/>
  <c r="CG61" i="36"/>
  <c r="CH61" i="36"/>
  <c r="CI61" i="36"/>
  <c r="CJ61" i="36"/>
  <c r="CK61" i="36"/>
  <c r="CL61" i="36"/>
  <c r="CM61" i="36"/>
  <c r="CN61" i="36"/>
  <c r="CO61" i="36"/>
  <c r="CP61" i="36"/>
  <c r="CQ61" i="36"/>
  <c r="CR61" i="36"/>
  <c r="CS61" i="36"/>
  <c r="CT61" i="36"/>
  <c r="CU61" i="36"/>
  <c r="CV61" i="36"/>
  <c r="CW61" i="36"/>
  <c r="CX61" i="36"/>
  <c r="CY61" i="36"/>
  <c r="CZ61" i="36"/>
  <c r="DA61" i="36"/>
  <c r="DB61" i="36"/>
  <c r="DC61" i="36"/>
  <c r="DD61" i="36"/>
  <c r="DE61" i="36"/>
  <c r="DF61" i="36"/>
  <c r="DG61" i="36"/>
  <c r="DH61" i="36"/>
  <c r="DI61" i="36"/>
  <c r="DJ61" i="36"/>
  <c r="DK61" i="36"/>
  <c r="DL61" i="36"/>
  <c r="DM61" i="36"/>
  <c r="DN61" i="36"/>
  <c r="DO61" i="36"/>
  <c r="DP61" i="36"/>
  <c r="DQ61" i="36"/>
  <c r="DR61" i="36"/>
  <c r="DS61" i="36"/>
  <c r="DT61" i="36"/>
  <c r="DU61" i="36"/>
  <c r="DV61" i="36"/>
  <c r="G62" i="36"/>
  <c r="H62" i="36"/>
  <c r="I62" i="36"/>
  <c r="J62" i="36"/>
  <c r="K62" i="36"/>
  <c r="L62" i="36"/>
  <c r="M62" i="36"/>
  <c r="N62" i="36"/>
  <c r="O62" i="36"/>
  <c r="P62" i="36"/>
  <c r="Q62" i="36"/>
  <c r="R62" i="36"/>
  <c r="S62" i="36"/>
  <c r="T62" i="36"/>
  <c r="U62" i="36"/>
  <c r="V62" i="36"/>
  <c r="W62" i="36"/>
  <c r="X62" i="36"/>
  <c r="Y62" i="36"/>
  <c r="Z62" i="36"/>
  <c r="AA62" i="36"/>
  <c r="AB62" i="36"/>
  <c r="AC62" i="36"/>
  <c r="AD62" i="36"/>
  <c r="AE62" i="36"/>
  <c r="AF62" i="36"/>
  <c r="AG62" i="36"/>
  <c r="AH62" i="36"/>
  <c r="AI62" i="36"/>
  <c r="AJ62" i="36"/>
  <c r="AK62" i="36"/>
  <c r="AL62" i="36"/>
  <c r="AM62" i="36"/>
  <c r="AN62" i="36"/>
  <c r="AO62" i="36"/>
  <c r="AP62" i="36"/>
  <c r="AQ62" i="36"/>
  <c r="AR62" i="36"/>
  <c r="AS62" i="36"/>
  <c r="AT62" i="36"/>
  <c r="AU62" i="36"/>
  <c r="AV62" i="36"/>
  <c r="AW62" i="36"/>
  <c r="AX62" i="36"/>
  <c r="AY62" i="36"/>
  <c r="AZ62" i="36"/>
  <c r="BA62" i="36"/>
  <c r="BB62" i="36"/>
  <c r="BC62" i="36"/>
  <c r="BD62" i="36"/>
  <c r="BE62" i="36"/>
  <c r="BF62" i="36"/>
  <c r="BG62" i="36"/>
  <c r="BH62" i="36"/>
  <c r="BI62" i="36"/>
  <c r="BJ62" i="36"/>
  <c r="BK62" i="36"/>
  <c r="BL62" i="36"/>
  <c r="BM62" i="36"/>
  <c r="BN62" i="36"/>
  <c r="BO62" i="36"/>
  <c r="BP62" i="36"/>
  <c r="BQ62" i="36"/>
  <c r="BR62" i="36"/>
  <c r="BS62" i="36"/>
  <c r="BT62" i="36"/>
  <c r="BU62" i="36"/>
  <c r="BV62" i="36"/>
  <c r="BW62" i="36"/>
  <c r="BX62" i="36"/>
  <c r="BY62" i="36"/>
  <c r="BZ62" i="36"/>
  <c r="CA62" i="36"/>
  <c r="CB62" i="36"/>
  <c r="CC62" i="36"/>
  <c r="CD62" i="36"/>
  <c r="CE62" i="36"/>
  <c r="CF62" i="36"/>
  <c r="CG62" i="36"/>
  <c r="CH62" i="36"/>
  <c r="CI62" i="36"/>
  <c r="CJ62" i="36"/>
  <c r="CK62" i="36"/>
  <c r="CL62" i="36"/>
  <c r="CM62" i="36"/>
  <c r="CN62" i="36"/>
  <c r="CO62" i="36"/>
  <c r="CP62" i="36"/>
  <c r="CQ62" i="36"/>
  <c r="CR62" i="36"/>
  <c r="CS62" i="36"/>
  <c r="CT62" i="36"/>
  <c r="CU62" i="36"/>
  <c r="CV62" i="36"/>
  <c r="CW62" i="36"/>
  <c r="CX62" i="36"/>
  <c r="CY62" i="36"/>
  <c r="CZ62" i="36"/>
  <c r="DA62" i="36"/>
  <c r="DB62" i="36"/>
  <c r="DC62" i="36"/>
  <c r="DD62" i="36"/>
  <c r="DE62" i="36"/>
  <c r="DF62" i="36"/>
  <c r="DG62" i="36"/>
  <c r="DH62" i="36"/>
  <c r="DI62" i="36"/>
  <c r="DJ62" i="36"/>
  <c r="DK62" i="36"/>
  <c r="DL62" i="36"/>
  <c r="DM62" i="36"/>
  <c r="DN62" i="36"/>
  <c r="DO62" i="36"/>
  <c r="DP62" i="36"/>
  <c r="DQ62" i="36"/>
  <c r="DR62" i="36"/>
  <c r="DS62" i="36"/>
  <c r="DT62" i="36"/>
  <c r="DU62" i="36"/>
  <c r="DV62" i="36"/>
  <c r="G76" i="36"/>
  <c r="H76" i="36"/>
  <c r="I76" i="36"/>
  <c r="J76" i="36"/>
  <c r="K76" i="36"/>
  <c r="L76" i="36"/>
  <c r="M76" i="36"/>
  <c r="N76" i="36"/>
  <c r="O76" i="36"/>
  <c r="P76" i="36"/>
  <c r="Q76" i="36"/>
  <c r="R76" i="36"/>
  <c r="S76" i="36"/>
  <c r="T76" i="36"/>
  <c r="U76" i="36"/>
  <c r="V76" i="36"/>
  <c r="W76" i="36"/>
  <c r="X76" i="36"/>
  <c r="Y76" i="36"/>
  <c r="Z76" i="36"/>
  <c r="AA76" i="36"/>
  <c r="AB76" i="36"/>
  <c r="AC76" i="36"/>
  <c r="AD76" i="36"/>
  <c r="AE76" i="36"/>
  <c r="AF76" i="36"/>
  <c r="AG76" i="36"/>
  <c r="AH76" i="36"/>
  <c r="AI76" i="36"/>
  <c r="AJ76" i="36"/>
  <c r="AK76" i="36"/>
  <c r="AL76" i="36"/>
  <c r="AM76" i="36"/>
  <c r="AN76" i="36"/>
  <c r="AO76" i="36"/>
  <c r="AP76" i="36"/>
  <c r="AQ76" i="36"/>
  <c r="AR76" i="36"/>
  <c r="AS76" i="36"/>
  <c r="AT76" i="36"/>
  <c r="AU76" i="36"/>
  <c r="AV76" i="36"/>
  <c r="AW76" i="36"/>
  <c r="AX76" i="36"/>
  <c r="AY76" i="36"/>
  <c r="AZ76" i="36"/>
  <c r="BA76" i="36"/>
  <c r="BB76" i="36"/>
  <c r="BC76" i="36"/>
  <c r="BD76" i="36"/>
  <c r="BE76" i="36"/>
  <c r="BF76" i="36"/>
  <c r="BG76" i="36"/>
  <c r="BH76" i="36"/>
  <c r="BI76" i="36"/>
  <c r="BJ76" i="36"/>
  <c r="BK76" i="36"/>
  <c r="BL76" i="36"/>
  <c r="BM76" i="36"/>
  <c r="BN76" i="36"/>
  <c r="BO76" i="36"/>
  <c r="BP76" i="36"/>
  <c r="BQ76" i="36"/>
  <c r="BR76" i="36"/>
  <c r="BS76" i="36"/>
  <c r="BT76" i="36"/>
  <c r="BU76" i="36"/>
  <c r="BV76" i="36"/>
  <c r="BW76" i="36"/>
  <c r="BX76" i="36"/>
  <c r="BY76" i="36"/>
  <c r="BZ76" i="36"/>
  <c r="CA76" i="36"/>
  <c r="CB76" i="36"/>
  <c r="CC76" i="36"/>
  <c r="CD76" i="36"/>
  <c r="CE76" i="36"/>
  <c r="CF76" i="36"/>
  <c r="CG76" i="36"/>
  <c r="CH76" i="36"/>
  <c r="CI76" i="36"/>
  <c r="CJ76" i="36"/>
  <c r="CK76" i="36"/>
  <c r="CL76" i="36"/>
  <c r="CM76" i="36"/>
  <c r="CN76" i="36"/>
  <c r="CO76" i="36"/>
  <c r="CP76" i="36"/>
  <c r="CQ76" i="36"/>
  <c r="CR76" i="36"/>
  <c r="CS76" i="36"/>
  <c r="CT76" i="36"/>
  <c r="CU76" i="36"/>
  <c r="CV76" i="36"/>
  <c r="CW76" i="36"/>
  <c r="CX76" i="36"/>
  <c r="CY76" i="36"/>
  <c r="CZ76" i="36"/>
  <c r="DA76" i="36"/>
  <c r="DB76" i="36"/>
  <c r="DC76" i="36"/>
  <c r="DD76" i="36"/>
  <c r="DE76" i="36"/>
  <c r="DF76" i="36"/>
  <c r="DG76" i="36"/>
  <c r="DH76" i="36"/>
  <c r="DI76" i="36"/>
  <c r="DJ76" i="36"/>
  <c r="DK76" i="36"/>
  <c r="DL76" i="36"/>
  <c r="DM76" i="36"/>
  <c r="DN76" i="36"/>
  <c r="DO76" i="36"/>
  <c r="DP76" i="36"/>
  <c r="DQ76" i="36"/>
  <c r="DR76" i="36"/>
  <c r="DS76" i="36"/>
  <c r="DT76" i="36"/>
  <c r="DU76" i="36"/>
  <c r="DV76" i="36"/>
  <c r="F77" i="36"/>
  <c r="G77" i="36"/>
  <c r="H77" i="36"/>
  <c r="I77" i="36"/>
  <c r="J77" i="36"/>
  <c r="K77" i="36"/>
  <c r="L77" i="36"/>
  <c r="M77" i="36"/>
  <c r="N77" i="36"/>
  <c r="O77" i="36"/>
  <c r="P77" i="36"/>
  <c r="Q77" i="36"/>
  <c r="R77" i="36"/>
  <c r="S77" i="36"/>
  <c r="T77" i="36"/>
  <c r="U77" i="36"/>
  <c r="V77" i="36"/>
  <c r="W77" i="36"/>
  <c r="X77" i="36"/>
  <c r="Y77" i="36"/>
  <c r="Z77" i="36"/>
  <c r="AA77" i="36"/>
  <c r="AB77" i="36"/>
  <c r="AC77" i="36"/>
  <c r="AD77" i="36"/>
  <c r="AE77" i="36"/>
  <c r="AF77" i="36"/>
  <c r="AG77" i="36"/>
  <c r="AH77" i="36"/>
  <c r="AI77" i="36"/>
  <c r="AJ77" i="36"/>
  <c r="AK77" i="36"/>
  <c r="AL77" i="36"/>
  <c r="AM77" i="36"/>
  <c r="AN77" i="36"/>
  <c r="AO77" i="36"/>
  <c r="AP77" i="36"/>
  <c r="AQ77" i="36"/>
  <c r="AR77" i="36"/>
  <c r="AS77" i="36"/>
  <c r="AT77" i="36"/>
  <c r="AU77" i="36"/>
  <c r="AV77" i="36"/>
  <c r="AW77" i="36"/>
  <c r="AX77" i="36"/>
  <c r="AY77" i="36"/>
  <c r="AZ77" i="36"/>
  <c r="BA77" i="36"/>
  <c r="BB77" i="36"/>
  <c r="BC77" i="36"/>
  <c r="BD77" i="36"/>
  <c r="BE77" i="36"/>
  <c r="BF77" i="36"/>
  <c r="BG77" i="36"/>
  <c r="BH77" i="36"/>
  <c r="BI77" i="36"/>
  <c r="BJ77" i="36"/>
  <c r="BK77" i="36"/>
  <c r="BL77" i="36"/>
  <c r="BM77" i="36"/>
  <c r="BN77" i="36"/>
  <c r="BO77" i="36"/>
  <c r="BP77" i="36"/>
  <c r="BQ77" i="36"/>
  <c r="BR77" i="36"/>
  <c r="BS77" i="36"/>
  <c r="BT77" i="36"/>
  <c r="BU77" i="36"/>
  <c r="BV77" i="36"/>
  <c r="BW77" i="36"/>
  <c r="BX77" i="36"/>
  <c r="BY77" i="36"/>
  <c r="BZ77" i="36"/>
  <c r="CA77" i="36"/>
  <c r="CB77" i="36"/>
  <c r="CC77" i="36"/>
  <c r="CD77" i="36"/>
  <c r="CE77" i="36"/>
  <c r="CF77" i="36"/>
  <c r="CG77" i="36"/>
  <c r="CH77" i="36"/>
  <c r="CI77" i="36"/>
  <c r="CJ77" i="36"/>
  <c r="CK77" i="36"/>
  <c r="CL77" i="36"/>
  <c r="CM77" i="36"/>
  <c r="CN77" i="36"/>
  <c r="CO77" i="36"/>
  <c r="CP77" i="36"/>
  <c r="CQ77" i="36"/>
  <c r="CR77" i="36"/>
  <c r="CS77" i="36"/>
  <c r="CT77" i="36"/>
  <c r="CU77" i="36"/>
  <c r="CV77" i="36"/>
  <c r="CW77" i="36"/>
  <c r="CX77" i="36"/>
  <c r="CY77" i="36"/>
  <c r="CZ77" i="36"/>
  <c r="DA77" i="36"/>
  <c r="DB77" i="36"/>
  <c r="DC77" i="36"/>
  <c r="DD77" i="36"/>
  <c r="DE77" i="36"/>
  <c r="DF77" i="36"/>
  <c r="DG77" i="36"/>
  <c r="DH77" i="36"/>
  <c r="DI77" i="36"/>
  <c r="DJ77" i="36"/>
  <c r="DK77" i="36"/>
  <c r="DL77" i="36"/>
  <c r="DM77" i="36"/>
  <c r="DN77" i="36"/>
  <c r="DO77" i="36"/>
  <c r="DP77" i="36"/>
  <c r="DQ77" i="36"/>
  <c r="DR77" i="36"/>
  <c r="DS77" i="36"/>
  <c r="DT77" i="36"/>
  <c r="DU77" i="36"/>
  <c r="DV77" i="36"/>
  <c r="G80" i="36"/>
  <c r="H80" i="36"/>
  <c r="I80" i="36"/>
  <c r="J80" i="36"/>
  <c r="K80" i="36"/>
  <c r="L80" i="36"/>
  <c r="M80" i="36"/>
  <c r="N80" i="36"/>
  <c r="O80" i="36"/>
  <c r="P80" i="36"/>
  <c r="Q80" i="36"/>
  <c r="R80" i="36"/>
  <c r="S80" i="36"/>
  <c r="T80" i="36"/>
  <c r="U80" i="36"/>
  <c r="V80" i="36"/>
  <c r="W80" i="36"/>
  <c r="X80" i="36"/>
  <c r="Y80" i="36"/>
  <c r="Z80" i="36"/>
  <c r="AA80" i="36"/>
  <c r="AB80" i="36"/>
  <c r="AC80" i="36"/>
  <c r="AD80" i="36"/>
  <c r="AE80" i="36"/>
  <c r="AF80" i="36"/>
  <c r="AG80" i="36"/>
  <c r="AH80" i="36"/>
  <c r="AI80" i="36"/>
  <c r="AJ80" i="36"/>
  <c r="AK80" i="36"/>
  <c r="AL80" i="36"/>
  <c r="AM80" i="36"/>
  <c r="AN80" i="36"/>
  <c r="AO80" i="36"/>
  <c r="AP80" i="36"/>
  <c r="AQ80" i="36"/>
  <c r="AR80" i="36"/>
  <c r="AS80" i="36"/>
  <c r="AT80" i="36"/>
  <c r="AU80" i="36"/>
  <c r="AV80" i="36"/>
  <c r="AW80" i="36"/>
  <c r="AX80" i="36"/>
  <c r="AY80" i="36"/>
  <c r="AZ80" i="36"/>
  <c r="BA80" i="36"/>
  <c r="BB80" i="36"/>
  <c r="BC80" i="36"/>
  <c r="BD80" i="36"/>
  <c r="BE80" i="36"/>
  <c r="BF80" i="36"/>
  <c r="BG80" i="36"/>
  <c r="BH80" i="36"/>
  <c r="BI80" i="36"/>
  <c r="BJ80" i="36"/>
  <c r="BK80" i="36"/>
  <c r="BL80" i="36"/>
  <c r="BM80" i="36"/>
  <c r="BN80" i="36"/>
  <c r="BO80" i="36"/>
  <c r="BP80" i="36"/>
  <c r="BQ80" i="36"/>
  <c r="BR80" i="36"/>
  <c r="BS80" i="36"/>
  <c r="BT80" i="36"/>
  <c r="BU80" i="36"/>
  <c r="BV80" i="36"/>
  <c r="BW80" i="36"/>
  <c r="BX80" i="36"/>
  <c r="BY80" i="36"/>
  <c r="BZ80" i="36"/>
  <c r="CA80" i="36"/>
  <c r="CB80" i="36"/>
  <c r="CC80" i="36"/>
  <c r="CD80" i="36"/>
  <c r="CE80" i="36"/>
  <c r="CF80" i="36"/>
  <c r="CG80" i="36"/>
  <c r="CH80" i="36"/>
  <c r="CI80" i="36"/>
  <c r="CJ80" i="36"/>
  <c r="CK80" i="36"/>
  <c r="CL80" i="36"/>
  <c r="CM80" i="36"/>
  <c r="CN80" i="36"/>
  <c r="CO80" i="36"/>
  <c r="CP80" i="36"/>
  <c r="CQ80" i="36"/>
  <c r="CR80" i="36"/>
  <c r="CS80" i="36"/>
  <c r="CT80" i="36"/>
  <c r="CU80" i="36"/>
  <c r="CV80" i="36"/>
  <c r="CW80" i="36"/>
  <c r="CX80" i="36"/>
  <c r="CY80" i="36"/>
  <c r="CZ80" i="36"/>
  <c r="DA80" i="36"/>
  <c r="DB80" i="36"/>
  <c r="DC80" i="36"/>
  <c r="DD80" i="36"/>
  <c r="DE80" i="36"/>
  <c r="DF80" i="36"/>
  <c r="DG80" i="36"/>
  <c r="DH80" i="36"/>
  <c r="DI80" i="36"/>
  <c r="DJ80" i="36"/>
  <c r="DK80" i="36"/>
  <c r="DL80" i="36"/>
  <c r="DM80" i="36"/>
  <c r="DN80" i="36"/>
  <c r="DO80" i="36"/>
  <c r="DP80" i="36"/>
  <c r="DQ80" i="36"/>
  <c r="DR80" i="36"/>
  <c r="DS80" i="36"/>
  <c r="DT80" i="36"/>
  <c r="DU80" i="36"/>
  <c r="DV80" i="36"/>
  <c r="F82" i="36"/>
  <c r="G82" i="36"/>
  <c r="H82" i="36"/>
  <c r="I82" i="36"/>
  <c r="J82" i="36"/>
  <c r="K82" i="36"/>
  <c r="L82" i="36"/>
  <c r="M82" i="36"/>
  <c r="N82" i="36"/>
  <c r="O82" i="36"/>
  <c r="P82" i="36"/>
  <c r="Q82" i="36"/>
  <c r="R82" i="36"/>
  <c r="S82" i="36"/>
  <c r="T82" i="36"/>
  <c r="U82" i="36"/>
  <c r="V82" i="36"/>
  <c r="W82" i="36"/>
  <c r="X82" i="36"/>
  <c r="Y82" i="36"/>
  <c r="Z82" i="36"/>
  <c r="AA82" i="36"/>
  <c r="AB82" i="36"/>
  <c r="AC82" i="36"/>
  <c r="AD82" i="36"/>
  <c r="AE82" i="36"/>
  <c r="AF82" i="36"/>
  <c r="AG82" i="36"/>
  <c r="AH82" i="36"/>
  <c r="AI82" i="36"/>
  <c r="AJ82" i="36"/>
  <c r="AK82" i="36"/>
  <c r="AL82" i="36"/>
  <c r="AM82" i="36"/>
  <c r="AN82" i="36"/>
  <c r="AO82" i="36"/>
  <c r="AP82" i="36"/>
  <c r="AQ82" i="36"/>
  <c r="AR82" i="36"/>
  <c r="AS82" i="36"/>
  <c r="AT82" i="36"/>
  <c r="AU82" i="36"/>
  <c r="AV82" i="36"/>
  <c r="AW82" i="36"/>
  <c r="AX82" i="36"/>
  <c r="AY82" i="36"/>
  <c r="AZ82" i="36"/>
  <c r="BA82" i="36"/>
  <c r="BB82" i="36"/>
  <c r="BC82" i="36"/>
  <c r="BD82" i="36"/>
  <c r="BE82" i="36"/>
  <c r="BF82" i="36"/>
  <c r="BG82" i="36"/>
  <c r="BH82" i="36"/>
  <c r="BI82" i="36"/>
  <c r="BJ82" i="36"/>
  <c r="BK82" i="36"/>
  <c r="BL82" i="36"/>
  <c r="BM82" i="36"/>
  <c r="BN82" i="36"/>
  <c r="BO82" i="36"/>
  <c r="BP82" i="36"/>
  <c r="BQ82" i="36"/>
  <c r="BR82" i="36"/>
  <c r="BS82" i="36"/>
  <c r="BT82" i="36"/>
  <c r="BU82" i="36"/>
  <c r="BV82" i="36"/>
  <c r="BW82" i="36"/>
  <c r="BX82" i="36"/>
  <c r="BY82" i="36"/>
  <c r="BZ82" i="36"/>
  <c r="CA82" i="36"/>
  <c r="CB82" i="36"/>
  <c r="CC82" i="36"/>
  <c r="CD82" i="36"/>
  <c r="CE82" i="36"/>
  <c r="CF82" i="36"/>
  <c r="CG82" i="36"/>
  <c r="CH82" i="36"/>
  <c r="CI82" i="36"/>
  <c r="CJ82" i="36"/>
  <c r="CK82" i="36"/>
  <c r="CL82" i="36"/>
  <c r="CM82" i="36"/>
  <c r="CN82" i="36"/>
  <c r="CO82" i="36"/>
  <c r="CP82" i="36"/>
  <c r="CQ82" i="36"/>
  <c r="CR82" i="36"/>
  <c r="CS82" i="36"/>
  <c r="CT82" i="36"/>
  <c r="CU82" i="36"/>
  <c r="CV82" i="36"/>
  <c r="CW82" i="36"/>
  <c r="CX82" i="36"/>
  <c r="CY82" i="36"/>
  <c r="CZ82" i="36"/>
  <c r="DA82" i="36"/>
  <c r="DB82" i="36"/>
  <c r="DC82" i="36"/>
  <c r="DD82" i="36"/>
  <c r="DE82" i="36"/>
  <c r="DF82" i="36"/>
  <c r="DG82" i="36"/>
  <c r="DH82" i="36"/>
  <c r="DI82" i="36"/>
  <c r="DJ82" i="36"/>
  <c r="DK82" i="36"/>
  <c r="DL82" i="36"/>
  <c r="DM82" i="36"/>
  <c r="DN82" i="36"/>
  <c r="DO82" i="36"/>
  <c r="DP82" i="36"/>
  <c r="DQ82" i="36"/>
  <c r="DR82" i="36"/>
  <c r="DS82" i="36"/>
  <c r="DT82" i="36"/>
  <c r="DU82" i="36"/>
  <c r="DV82" i="36"/>
  <c r="G86" i="36"/>
  <c r="H86" i="36"/>
  <c r="I86" i="36"/>
  <c r="J86" i="36"/>
  <c r="K86" i="36"/>
  <c r="L86" i="36"/>
  <c r="M86" i="36"/>
  <c r="N86" i="36"/>
  <c r="O86" i="36"/>
  <c r="P86" i="36"/>
  <c r="Q86" i="36"/>
  <c r="R86" i="36"/>
  <c r="S86" i="36"/>
  <c r="T86" i="36"/>
  <c r="U86" i="36"/>
  <c r="V86" i="36"/>
  <c r="W86" i="36"/>
  <c r="X86" i="36"/>
  <c r="Y86" i="36"/>
  <c r="Z86" i="36"/>
  <c r="AA86" i="36"/>
  <c r="AB86" i="36"/>
  <c r="AC86" i="36"/>
  <c r="AD86" i="36"/>
  <c r="AE86" i="36"/>
  <c r="AF86" i="36"/>
  <c r="AG86" i="36"/>
  <c r="AH86" i="36"/>
  <c r="AI86" i="36"/>
  <c r="AJ86" i="36"/>
  <c r="AK86" i="36"/>
  <c r="AL86" i="36"/>
  <c r="AM86" i="36"/>
  <c r="AN86" i="36"/>
  <c r="AO86" i="36"/>
  <c r="AP86" i="36"/>
  <c r="AQ86" i="36"/>
  <c r="AR86" i="36"/>
  <c r="AS86" i="36"/>
  <c r="AT86" i="36"/>
  <c r="AU86" i="36"/>
  <c r="AV86" i="36"/>
  <c r="AW86" i="36"/>
  <c r="AX86" i="36"/>
  <c r="AY86" i="36"/>
  <c r="AZ86" i="36"/>
  <c r="BA86" i="36"/>
  <c r="BB86" i="36"/>
  <c r="BC86" i="36"/>
  <c r="BD86" i="36"/>
  <c r="BE86" i="36"/>
  <c r="BF86" i="36"/>
  <c r="BG86" i="36"/>
  <c r="BH86" i="36"/>
  <c r="BI86" i="36"/>
  <c r="BJ86" i="36"/>
  <c r="BK86" i="36"/>
  <c r="BL86" i="36"/>
  <c r="BM86" i="36"/>
  <c r="BN86" i="36"/>
  <c r="BO86" i="36"/>
  <c r="BP86" i="36"/>
  <c r="BQ86" i="36"/>
  <c r="BR86" i="36"/>
  <c r="BS86" i="36"/>
  <c r="BT86" i="36"/>
  <c r="BU86" i="36"/>
  <c r="BV86" i="36"/>
  <c r="BW86" i="36"/>
  <c r="BX86" i="36"/>
  <c r="BY86" i="36"/>
  <c r="BZ86" i="36"/>
  <c r="CA86" i="36"/>
  <c r="CB86" i="36"/>
  <c r="CC86" i="36"/>
  <c r="CD86" i="36"/>
  <c r="CE86" i="36"/>
  <c r="CF86" i="36"/>
  <c r="CG86" i="36"/>
  <c r="CH86" i="36"/>
  <c r="CI86" i="36"/>
  <c r="CJ86" i="36"/>
  <c r="CK86" i="36"/>
  <c r="CL86" i="36"/>
  <c r="CM86" i="36"/>
  <c r="CN86" i="36"/>
  <c r="CO86" i="36"/>
  <c r="CP86" i="36"/>
  <c r="CQ86" i="36"/>
  <c r="CR86" i="36"/>
  <c r="CS86" i="36"/>
  <c r="CT86" i="36"/>
  <c r="CU86" i="36"/>
  <c r="CV86" i="36"/>
  <c r="CW86" i="36"/>
  <c r="CX86" i="36"/>
  <c r="CY86" i="36"/>
  <c r="CZ86" i="36"/>
  <c r="DA86" i="36"/>
  <c r="DB86" i="36"/>
  <c r="DC86" i="36"/>
  <c r="DD86" i="36"/>
  <c r="DE86" i="36"/>
  <c r="DF86" i="36"/>
  <c r="DG86" i="36"/>
  <c r="DH86" i="36"/>
  <c r="DI86" i="36"/>
  <c r="DJ86" i="36"/>
  <c r="DK86" i="36"/>
  <c r="DL86" i="36"/>
  <c r="DM86" i="36"/>
  <c r="DN86" i="36"/>
  <c r="DO86" i="36"/>
  <c r="DP86" i="36"/>
  <c r="DQ86" i="36"/>
  <c r="DR86" i="36"/>
  <c r="DS86" i="36"/>
  <c r="DT86" i="36"/>
  <c r="DU86" i="36"/>
  <c r="DV86" i="36"/>
  <c r="G87" i="36"/>
  <c r="H87" i="36"/>
  <c r="I87" i="36"/>
  <c r="J87" i="36"/>
  <c r="K87" i="36"/>
  <c r="L87" i="36"/>
  <c r="M87" i="36"/>
  <c r="N87" i="36"/>
  <c r="O87" i="36"/>
  <c r="P87" i="36"/>
  <c r="Q87" i="36"/>
  <c r="R87" i="36"/>
  <c r="S87" i="36"/>
  <c r="T87" i="36"/>
  <c r="U87" i="36"/>
  <c r="V87" i="36"/>
  <c r="W87" i="36"/>
  <c r="X87" i="36"/>
  <c r="Y87" i="36"/>
  <c r="Z87" i="36"/>
  <c r="AA87" i="36"/>
  <c r="AB87" i="36"/>
  <c r="AC87" i="36"/>
  <c r="AD87" i="36"/>
  <c r="AE87" i="36"/>
  <c r="AF87" i="36"/>
  <c r="AG87" i="36"/>
  <c r="AH87" i="36"/>
  <c r="AI87" i="36"/>
  <c r="AJ87" i="36"/>
  <c r="AK87" i="36"/>
  <c r="AL87" i="36"/>
  <c r="AM87" i="36"/>
  <c r="AN87" i="36"/>
  <c r="AO87" i="36"/>
  <c r="AP87" i="36"/>
  <c r="AQ87" i="36"/>
  <c r="AR87" i="36"/>
  <c r="AS87" i="36"/>
  <c r="AT87" i="36"/>
  <c r="AU87" i="36"/>
  <c r="AV87" i="36"/>
  <c r="AW87" i="36"/>
  <c r="AX87" i="36"/>
  <c r="AY87" i="36"/>
  <c r="AZ87" i="36"/>
  <c r="BA87" i="36"/>
  <c r="BB87" i="36"/>
  <c r="BC87" i="36"/>
  <c r="BD87" i="36"/>
  <c r="BE87" i="36"/>
  <c r="BF87" i="36"/>
  <c r="BG87" i="36"/>
  <c r="BH87" i="36"/>
  <c r="BI87" i="36"/>
  <c r="BJ87" i="36"/>
  <c r="BK87" i="36"/>
  <c r="BL87" i="36"/>
  <c r="BM87" i="36"/>
  <c r="BN87" i="36"/>
  <c r="BO87" i="36"/>
  <c r="BP87" i="36"/>
  <c r="BQ87" i="36"/>
  <c r="BR87" i="36"/>
  <c r="BS87" i="36"/>
  <c r="BT87" i="36"/>
  <c r="BU87" i="36"/>
  <c r="BV87" i="36"/>
  <c r="BW87" i="36"/>
  <c r="BX87" i="36"/>
  <c r="BY87" i="36"/>
  <c r="BZ87" i="36"/>
  <c r="CA87" i="36"/>
  <c r="CB87" i="36"/>
  <c r="CC87" i="36"/>
  <c r="CD87" i="36"/>
  <c r="CE87" i="36"/>
  <c r="CF87" i="36"/>
  <c r="CG87" i="36"/>
  <c r="CH87" i="36"/>
  <c r="CI87" i="36"/>
  <c r="CJ87" i="36"/>
  <c r="CK87" i="36"/>
  <c r="CL87" i="36"/>
  <c r="CM87" i="36"/>
  <c r="CN87" i="36"/>
  <c r="CO87" i="36"/>
  <c r="CP87" i="36"/>
  <c r="CQ87" i="36"/>
  <c r="CR87" i="36"/>
  <c r="CS87" i="36"/>
  <c r="CT87" i="36"/>
  <c r="CU87" i="36"/>
  <c r="CV87" i="36"/>
  <c r="CW87" i="36"/>
  <c r="CX87" i="36"/>
  <c r="CY87" i="36"/>
  <c r="CZ87" i="36"/>
  <c r="DA87" i="36"/>
  <c r="DB87" i="36"/>
  <c r="DC87" i="36"/>
  <c r="DD87" i="36"/>
  <c r="DE87" i="36"/>
  <c r="DF87" i="36"/>
  <c r="DG87" i="36"/>
  <c r="DH87" i="36"/>
  <c r="DI87" i="36"/>
  <c r="DJ87" i="36"/>
  <c r="DK87" i="36"/>
  <c r="DL87" i="36"/>
  <c r="DM87" i="36"/>
  <c r="DN87" i="36"/>
  <c r="DO87" i="36"/>
  <c r="DP87" i="36"/>
  <c r="DQ87" i="36"/>
  <c r="DR87" i="36"/>
  <c r="DS87" i="36"/>
  <c r="DT87" i="36"/>
  <c r="DU87" i="36"/>
  <c r="DV87" i="36"/>
  <c r="G88" i="36"/>
  <c r="H88" i="36"/>
  <c r="I88" i="36"/>
  <c r="J88" i="36"/>
  <c r="K88" i="36"/>
  <c r="L88" i="36"/>
  <c r="M88" i="36"/>
  <c r="N88" i="36"/>
  <c r="O88" i="36"/>
  <c r="P88" i="36"/>
  <c r="Q88" i="36"/>
  <c r="R88" i="36"/>
  <c r="S88" i="36"/>
  <c r="T88" i="36"/>
  <c r="U88" i="36"/>
  <c r="V88" i="36"/>
  <c r="W88" i="36"/>
  <c r="X88" i="36"/>
  <c r="Y88" i="36"/>
  <c r="Z88" i="36"/>
  <c r="AA88" i="36"/>
  <c r="AB88" i="36"/>
  <c r="AC88" i="36"/>
  <c r="AD88" i="36"/>
  <c r="AE88" i="36"/>
  <c r="AF88" i="36"/>
  <c r="AG88" i="36"/>
  <c r="AH88" i="36"/>
  <c r="AI88" i="36"/>
  <c r="AJ88" i="36"/>
  <c r="AK88" i="36"/>
  <c r="AL88" i="36"/>
  <c r="AM88" i="36"/>
  <c r="AN88" i="36"/>
  <c r="AO88" i="36"/>
  <c r="AP88" i="36"/>
  <c r="AQ88" i="36"/>
  <c r="AR88" i="36"/>
  <c r="AS88" i="36"/>
  <c r="AT88" i="36"/>
  <c r="AU88" i="36"/>
  <c r="AV88" i="36"/>
  <c r="AW88" i="36"/>
  <c r="AX88" i="36"/>
  <c r="AY88" i="36"/>
  <c r="AZ88" i="36"/>
  <c r="BA88" i="36"/>
  <c r="BB88" i="36"/>
  <c r="BC88" i="36"/>
  <c r="BD88" i="36"/>
  <c r="BE88" i="36"/>
  <c r="BF88" i="36"/>
  <c r="BG88" i="36"/>
  <c r="BH88" i="36"/>
  <c r="BI88" i="36"/>
  <c r="BJ88" i="36"/>
  <c r="BK88" i="36"/>
  <c r="BL88" i="36"/>
  <c r="BM88" i="36"/>
  <c r="BN88" i="36"/>
  <c r="BO88" i="36"/>
  <c r="BP88" i="36"/>
  <c r="BQ88" i="36"/>
  <c r="BR88" i="36"/>
  <c r="BS88" i="36"/>
  <c r="BT88" i="36"/>
  <c r="BU88" i="36"/>
  <c r="BV88" i="36"/>
  <c r="BW88" i="36"/>
  <c r="BX88" i="36"/>
  <c r="BY88" i="36"/>
  <c r="BZ88" i="36"/>
  <c r="CA88" i="36"/>
  <c r="CB88" i="36"/>
  <c r="CC88" i="36"/>
  <c r="CD88" i="36"/>
  <c r="CE88" i="36"/>
  <c r="CF88" i="36"/>
  <c r="CG88" i="36"/>
  <c r="CH88" i="36"/>
  <c r="CI88" i="36"/>
  <c r="CJ88" i="36"/>
  <c r="CK88" i="36"/>
  <c r="CL88" i="36"/>
  <c r="CM88" i="36"/>
  <c r="CN88" i="36"/>
  <c r="CO88" i="36"/>
  <c r="CP88" i="36"/>
  <c r="CQ88" i="36"/>
  <c r="CR88" i="36"/>
  <c r="CS88" i="36"/>
  <c r="CT88" i="36"/>
  <c r="CU88" i="36"/>
  <c r="CV88" i="36"/>
  <c r="CW88" i="36"/>
  <c r="CX88" i="36"/>
  <c r="CY88" i="36"/>
  <c r="CZ88" i="36"/>
  <c r="DA88" i="36"/>
  <c r="DB88" i="36"/>
  <c r="DC88" i="36"/>
  <c r="DD88" i="36"/>
  <c r="DE88" i="36"/>
  <c r="DF88" i="36"/>
  <c r="DG88" i="36"/>
  <c r="DH88" i="36"/>
  <c r="DI88" i="36"/>
  <c r="DJ88" i="36"/>
  <c r="DK88" i="36"/>
  <c r="DL88" i="36"/>
  <c r="DM88" i="36"/>
  <c r="DN88" i="36"/>
  <c r="DO88" i="36"/>
  <c r="DP88" i="36"/>
  <c r="DQ88" i="36"/>
  <c r="DR88" i="36"/>
  <c r="DS88" i="36"/>
  <c r="DT88" i="36"/>
  <c r="DU88" i="36"/>
  <c r="DV88" i="36"/>
  <c r="G156" i="36"/>
  <c r="H156" i="36"/>
  <c r="I156" i="36"/>
  <c r="J156" i="36"/>
  <c r="K156" i="36"/>
  <c r="L156" i="36"/>
  <c r="M156" i="36"/>
  <c r="N156" i="36"/>
  <c r="O156" i="36"/>
  <c r="P156" i="36"/>
  <c r="Q156" i="36"/>
  <c r="R156" i="36"/>
  <c r="S156" i="36"/>
  <c r="T156" i="36"/>
  <c r="U156" i="36"/>
  <c r="V156" i="36"/>
  <c r="W156" i="36"/>
  <c r="X156" i="36"/>
  <c r="Y156" i="36"/>
  <c r="Z156" i="36"/>
  <c r="AA156" i="36"/>
  <c r="AB156" i="36"/>
  <c r="AC156" i="36"/>
  <c r="AD156" i="36"/>
  <c r="AE156" i="36"/>
  <c r="AF156" i="36"/>
  <c r="AG156" i="36"/>
  <c r="AH156" i="36"/>
  <c r="AI156" i="36"/>
  <c r="AJ156" i="36"/>
  <c r="AK156" i="36"/>
  <c r="AL156" i="36"/>
  <c r="AM156" i="36"/>
  <c r="AN156" i="36"/>
  <c r="AO156" i="36"/>
  <c r="AP156" i="36"/>
  <c r="AQ156" i="36"/>
  <c r="AR156" i="36"/>
  <c r="AS156" i="36"/>
  <c r="AT156" i="36"/>
  <c r="AU156" i="36"/>
  <c r="AV156" i="36"/>
  <c r="AW156" i="36"/>
  <c r="AX156" i="36"/>
  <c r="AY156" i="36"/>
  <c r="AZ156" i="36"/>
  <c r="BA156" i="36"/>
  <c r="BB156" i="36"/>
  <c r="BC156" i="36"/>
  <c r="BD156" i="36"/>
  <c r="BE156" i="36"/>
  <c r="BF156" i="36"/>
  <c r="BG156" i="36"/>
  <c r="BH156" i="36"/>
  <c r="BI156" i="36"/>
  <c r="BJ156" i="36"/>
  <c r="BK156" i="36"/>
  <c r="BL156" i="36"/>
  <c r="BM156" i="36"/>
  <c r="BN156" i="36"/>
  <c r="BO156" i="36"/>
  <c r="BP156" i="36"/>
  <c r="BQ156" i="36"/>
  <c r="BR156" i="36"/>
  <c r="BS156" i="36"/>
  <c r="BT156" i="36"/>
  <c r="BU156" i="36"/>
  <c r="BV156" i="36"/>
  <c r="BW156" i="36"/>
  <c r="BX156" i="36"/>
  <c r="BY156" i="36"/>
  <c r="BZ156" i="36"/>
  <c r="CA156" i="36"/>
  <c r="CB156" i="36"/>
  <c r="CC156" i="36"/>
  <c r="CD156" i="36"/>
  <c r="CE156" i="36"/>
  <c r="CF156" i="36"/>
  <c r="CG156" i="36"/>
  <c r="CH156" i="36"/>
  <c r="CI156" i="36"/>
  <c r="CJ156" i="36"/>
  <c r="CK156" i="36"/>
  <c r="CL156" i="36"/>
  <c r="CM156" i="36"/>
  <c r="CN156" i="36"/>
  <c r="CO156" i="36"/>
  <c r="CP156" i="36"/>
  <c r="CQ156" i="36"/>
  <c r="CR156" i="36"/>
  <c r="CS156" i="36"/>
  <c r="CT156" i="36"/>
  <c r="CU156" i="36"/>
  <c r="CV156" i="36"/>
  <c r="CW156" i="36"/>
  <c r="CX156" i="36"/>
  <c r="CY156" i="36"/>
  <c r="CZ156" i="36"/>
  <c r="DA156" i="36"/>
  <c r="DB156" i="36"/>
  <c r="DC156" i="36"/>
  <c r="DD156" i="36"/>
  <c r="DE156" i="36"/>
  <c r="DF156" i="36"/>
  <c r="DG156" i="36"/>
  <c r="DH156" i="36"/>
  <c r="DI156" i="36"/>
  <c r="DJ156" i="36"/>
  <c r="DK156" i="36"/>
  <c r="DL156" i="36"/>
  <c r="DM156" i="36"/>
  <c r="DN156" i="36"/>
  <c r="DO156" i="36"/>
  <c r="DP156" i="36"/>
  <c r="DQ156" i="36"/>
  <c r="DR156" i="36"/>
  <c r="DS156" i="36"/>
  <c r="DT156" i="36"/>
  <c r="DU156" i="36"/>
  <c r="DV156" i="36"/>
  <c r="G159" i="36"/>
  <c r="H159" i="36"/>
  <c r="I159" i="36"/>
  <c r="J159" i="36"/>
  <c r="K159" i="36"/>
  <c r="L159" i="36"/>
  <c r="M159" i="36"/>
  <c r="N159" i="36"/>
  <c r="O159" i="36"/>
  <c r="P159" i="36"/>
  <c r="Q159" i="36"/>
  <c r="R159" i="36"/>
  <c r="S159" i="36"/>
  <c r="T159" i="36"/>
  <c r="U159" i="36"/>
  <c r="V159" i="36"/>
  <c r="W159" i="36"/>
  <c r="X159" i="36"/>
  <c r="Y159" i="36"/>
  <c r="Z159" i="36"/>
  <c r="AA159" i="36"/>
  <c r="AB159" i="36"/>
  <c r="AC159" i="36"/>
  <c r="AD159" i="36"/>
  <c r="AE159" i="36"/>
  <c r="AF159" i="36"/>
  <c r="AG159" i="36"/>
  <c r="AH159" i="36"/>
  <c r="AI159" i="36"/>
  <c r="AJ159" i="36"/>
  <c r="AK159" i="36"/>
  <c r="AL159" i="36"/>
  <c r="AM159" i="36"/>
  <c r="AN159" i="36"/>
  <c r="AO159" i="36"/>
  <c r="AP159" i="36"/>
  <c r="AQ159" i="36"/>
  <c r="AR159" i="36"/>
  <c r="AS159" i="36"/>
  <c r="AT159" i="36"/>
  <c r="AU159" i="36"/>
  <c r="AV159" i="36"/>
  <c r="AW159" i="36"/>
  <c r="AX159" i="36"/>
  <c r="AY159" i="36"/>
  <c r="AZ159" i="36"/>
  <c r="BA159" i="36"/>
  <c r="BB159" i="36"/>
  <c r="BC159" i="36"/>
  <c r="BD159" i="36"/>
  <c r="BE159" i="36"/>
  <c r="BF159" i="36"/>
  <c r="BG159" i="36"/>
  <c r="BH159" i="36"/>
  <c r="BI159" i="36"/>
  <c r="BJ159" i="36"/>
  <c r="BK159" i="36"/>
  <c r="BL159" i="36"/>
  <c r="BM159" i="36"/>
  <c r="BN159" i="36"/>
  <c r="BO159" i="36"/>
  <c r="BP159" i="36"/>
  <c r="BQ159" i="36"/>
  <c r="BR159" i="36"/>
  <c r="BS159" i="36"/>
  <c r="BT159" i="36"/>
  <c r="BU159" i="36"/>
  <c r="BV159" i="36"/>
  <c r="BW159" i="36"/>
  <c r="BX159" i="36"/>
  <c r="BY159" i="36"/>
  <c r="BZ159" i="36"/>
  <c r="CA159" i="36"/>
  <c r="CB159" i="36"/>
  <c r="CC159" i="36"/>
  <c r="CD159" i="36"/>
  <c r="CE159" i="36"/>
  <c r="CF159" i="36"/>
  <c r="CG159" i="36"/>
  <c r="CH159" i="36"/>
  <c r="CI159" i="36"/>
  <c r="CJ159" i="36"/>
  <c r="CK159" i="36"/>
  <c r="CL159" i="36"/>
  <c r="CM159" i="36"/>
  <c r="CN159" i="36"/>
  <c r="CO159" i="36"/>
  <c r="CP159" i="36"/>
  <c r="CQ159" i="36"/>
  <c r="CR159" i="36"/>
  <c r="CS159" i="36"/>
  <c r="CT159" i="36"/>
  <c r="CU159" i="36"/>
  <c r="CV159" i="36"/>
  <c r="CW159" i="36"/>
  <c r="CX159" i="36"/>
  <c r="CY159" i="36"/>
  <c r="CZ159" i="36"/>
  <c r="DA159" i="36"/>
  <c r="DB159" i="36"/>
  <c r="DC159" i="36"/>
  <c r="DD159" i="36"/>
  <c r="DE159" i="36"/>
  <c r="DF159" i="36"/>
  <c r="DG159" i="36"/>
  <c r="DH159" i="36"/>
  <c r="DI159" i="36"/>
  <c r="DJ159" i="36"/>
  <c r="DK159" i="36"/>
  <c r="DL159" i="36"/>
  <c r="DM159" i="36"/>
  <c r="DN159" i="36"/>
  <c r="DO159" i="36"/>
  <c r="DP159" i="36"/>
  <c r="DQ159" i="36"/>
  <c r="DR159" i="36"/>
  <c r="DS159" i="36"/>
  <c r="DT159" i="36"/>
  <c r="DU159" i="36"/>
  <c r="DV159" i="36"/>
  <c r="C161" i="36"/>
  <c r="C162" i="36"/>
  <c r="C163" i="36"/>
  <c r="C164" i="36"/>
  <c r="F167" i="36"/>
  <c r="G167" i="36"/>
  <c r="H167" i="36"/>
  <c r="I167" i="36"/>
  <c r="J167" i="36"/>
  <c r="K167" i="36"/>
  <c r="L167" i="36"/>
  <c r="M167" i="36"/>
  <c r="N167" i="36"/>
  <c r="O167" i="36"/>
  <c r="P167" i="36"/>
  <c r="Q167" i="36"/>
  <c r="R167" i="36"/>
  <c r="S167" i="36"/>
  <c r="T167" i="36"/>
  <c r="U167" i="36"/>
  <c r="V167" i="36"/>
  <c r="W167" i="36"/>
  <c r="X167" i="36"/>
  <c r="Y167" i="36"/>
  <c r="Z167" i="36"/>
  <c r="AA167" i="36"/>
  <c r="AB167" i="36"/>
  <c r="AC167" i="36"/>
  <c r="AD167" i="36"/>
  <c r="AE167" i="36"/>
  <c r="AF167" i="36"/>
  <c r="AG167" i="36"/>
  <c r="AH167" i="36"/>
  <c r="AI167" i="36"/>
  <c r="AJ167" i="36"/>
  <c r="AK167" i="36"/>
  <c r="AL167" i="36"/>
  <c r="AM167" i="36"/>
  <c r="AN167" i="36"/>
  <c r="AO167" i="36"/>
  <c r="AP167" i="36"/>
  <c r="AQ167" i="36"/>
  <c r="AR167" i="36"/>
  <c r="AS167" i="36"/>
  <c r="AT167" i="36"/>
  <c r="AU167" i="36"/>
  <c r="AV167" i="36"/>
  <c r="AW167" i="36"/>
  <c r="AX167" i="36"/>
  <c r="AY167" i="36"/>
  <c r="AZ167" i="36"/>
  <c r="BA167" i="36"/>
  <c r="BB167" i="36"/>
  <c r="BC167" i="36"/>
  <c r="BD167" i="36"/>
  <c r="BE167" i="36"/>
  <c r="BF167" i="36"/>
  <c r="BG167" i="36"/>
  <c r="BH167" i="36"/>
  <c r="BI167" i="36"/>
  <c r="BJ167" i="36"/>
  <c r="BK167" i="36"/>
  <c r="BL167" i="36"/>
  <c r="BM167" i="36"/>
  <c r="BN167" i="36"/>
  <c r="BO167" i="36"/>
  <c r="BP167" i="36"/>
  <c r="BQ167" i="36"/>
  <c r="BR167" i="36"/>
  <c r="BS167" i="36"/>
  <c r="BT167" i="36"/>
  <c r="BU167" i="36"/>
  <c r="BV167" i="36"/>
  <c r="BW167" i="36"/>
  <c r="BX167" i="36"/>
  <c r="BY167" i="36"/>
  <c r="BZ167" i="36"/>
  <c r="CA167" i="36"/>
  <c r="CB167" i="36"/>
  <c r="CC167" i="36"/>
  <c r="CD167" i="36"/>
  <c r="CE167" i="36"/>
  <c r="CF167" i="36"/>
  <c r="CG167" i="36"/>
  <c r="CH167" i="36"/>
  <c r="CI167" i="36"/>
  <c r="CJ167" i="36"/>
  <c r="CK167" i="36"/>
  <c r="CL167" i="36"/>
  <c r="CM167" i="36"/>
  <c r="CN167" i="36"/>
  <c r="CO167" i="36"/>
  <c r="CP167" i="36"/>
  <c r="CQ167" i="36"/>
  <c r="CR167" i="36"/>
  <c r="CS167" i="36"/>
  <c r="CT167" i="36"/>
  <c r="CU167" i="36"/>
  <c r="CV167" i="36"/>
  <c r="CW167" i="36"/>
  <c r="CX167" i="36"/>
  <c r="CY167" i="36"/>
  <c r="CZ167" i="36"/>
  <c r="DA167" i="36"/>
  <c r="DB167" i="36"/>
  <c r="DC167" i="36"/>
  <c r="DD167" i="36"/>
  <c r="DE167" i="36"/>
  <c r="DF167" i="36"/>
  <c r="DG167" i="36"/>
  <c r="DH167" i="36"/>
  <c r="DI167" i="36"/>
  <c r="DJ167" i="36"/>
  <c r="DK167" i="36"/>
  <c r="DL167" i="36"/>
  <c r="DM167" i="36"/>
  <c r="DN167" i="36"/>
  <c r="DO167" i="36"/>
  <c r="DP167" i="36"/>
  <c r="DQ167" i="36"/>
  <c r="DR167" i="36"/>
  <c r="DS167" i="36"/>
  <c r="DT167" i="36"/>
  <c r="DU167" i="36"/>
  <c r="DV167" i="36"/>
  <c r="G168" i="36"/>
  <c r="H168" i="36"/>
  <c r="I168" i="36"/>
  <c r="J168" i="36"/>
  <c r="K168" i="36"/>
  <c r="L168" i="36"/>
  <c r="M168" i="36"/>
  <c r="N168" i="36"/>
  <c r="O168" i="36"/>
  <c r="P168" i="36"/>
  <c r="Q168" i="36"/>
  <c r="R168" i="36"/>
  <c r="S168" i="36"/>
  <c r="T168" i="36"/>
  <c r="U168" i="36"/>
  <c r="V168" i="36"/>
  <c r="W168" i="36"/>
  <c r="X168" i="36"/>
  <c r="Y168" i="36"/>
  <c r="Z168" i="36"/>
  <c r="AA168" i="36"/>
  <c r="AB168" i="36"/>
  <c r="AC168" i="36"/>
  <c r="AD168" i="36"/>
  <c r="AE168" i="36"/>
  <c r="AF168" i="36"/>
  <c r="AG168" i="36"/>
  <c r="AH168" i="36"/>
  <c r="AI168" i="36"/>
  <c r="AJ168" i="36"/>
  <c r="AK168" i="36"/>
  <c r="AL168" i="36"/>
  <c r="AM168" i="36"/>
  <c r="AN168" i="36"/>
  <c r="AO168" i="36"/>
  <c r="AP168" i="36"/>
  <c r="AQ168" i="36"/>
  <c r="AR168" i="36"/>
  <c r="AS168" i="36"/>
  <c r="AT168" i="36"/>
  <c r="AU168" i="36"/>
  <c r="AV168" i="36"/>
  <c r="AW168" i="36"/>
  <c r="AX168" i="36"/>
  <c r="AY168" i="36"/>
  <c r="AZ168" i="36"/>
  <c r="BA168" i="36"/>
  <c r="BB168" i="36"/>
  <c r="BC168" i="36"/>
  <c r="BD168" i="36"/>
  <c r="BE168" i="36"/>
  <c r="BF168" i="36"/>
  <c r="BG168" i="36"/>
  <c r="BH168" i="36"/>
  <c r="BI168" i="36"/>
  <c r="BJ168" i="36"/>
  <c r="BK168" i="36"/>
  <c r="BL168" i="36"/>
  <c r="BM168" i="36"/>
  <c r="BN168" i="36"/>
  <c r="BO168" i="36"/>
  <c r="BP168" i="36"/>
  <c r="BQ168" i="36"/>
  <c r="BR168" i="36"/>
  <c r="BS168" i="36"/>
  <c r="BT168" i="36"/>
  <c r="BU168" i="36"/>
  <c r="BV168" i="36"/>
  <c r="BW168" i="36"/>
  <c r="BX168" i="36"/>
  <c r="BY168" i="36"/>
  <c r="BZ168" i="36"/>
  <c r="CA168" i="36"/>
  <c r="CB168" i="36"/>
  <c r="CC168" i="36"/>
  <c r="CD168" i="36"/>
  <c r="CE168" i="36"/>
  <c r="CF168" i="36"/>
  <c r="CG168" i="36"/>
  <c r="CH168" i="36"/>
  <c r="CI168" i="36"/>
  <c r="CJ168" i="36"/>
  <c r="CK168" i="36"/>
  <c r="CL168" i="36"/>
  <c r="CM168" i="36"/>
  <c r="CN168" i="36"/>
  <c r="CO168" i="36"/>
  <c r="CP168" i="36"/>
  <c r="CQ168" i="36"/>
  <c r="CR168" i="36"/>
  <c r="CS168" i="36"/>
  <c r="CT168" i="36"/>
  <c r="CU168" i="36"/>
  <c r="CV168" i="36"/>
  <c r="CW168" i="36"/>
  <c r="CX168" i="36"/>
  <c r="CY168" i="36"/>
  <c r="CZ168" i="36"/>
  <c r="DA168" i="36"/>
  <c r="DB168" i="36"/>
  <c r="DC168" i="36"/>
  <c r="DD168" i="36"/>
  <c r="DE168" i="36"/>
  <c r="DF168" i="36"/>
  <c r="DG168" i="36"/>
  <c r="DH168" i="36"/>
  <c r="DI168" i="36"/>
  <c r="DJ168" i="36"/>
  <c r="DK168" i="36"/>
  <c r="DL168" i="36"/>
  <c r="DM168" i="36"/>
  <c r="DN168" i="36"/>
  <c r="DO168" i="36"/>
  <c r="DP168" i="36"/>
  <c r="DQ168" i="36"/>
  <c r="DR168" i="36"/>
  <c r="DS168" i="36"/>
  <c r="DT168" i="36"/>
  <c r="DU168" i="36"/>
  <c r="DV168" i="36"/>
  <c r="CX169" i="36"/>
  <c r="F170" i="36"/>
  <c r="G170" i="36"/>
  <c r="H170" i="36"/>
  <c r="I170" i="36"/>
  <c r="J170" i="36"/>
  <c r="K170" i="36"/>
  <c r="L170" i="36"/>
  <c r="M170" i="36"/>
  <c r="N170" i="36"/>
  <c r="O170" i="36"/>
  <c r="P170" i="36"/>
  <c r="Q170" i="36"/>
  <c r="R170" i="36"/>
  <c r="S170" i="36"/>
  <c r="T170" i="36"/>
  <c r="U170" i="36"/>
  <c r="V170" i="36"/>
  <c r="W170" i="36"/>
  <c r="X170" i="36"/>
  <c r="Y170" i="36"/>
  <c r="Z170" i="36"/>
  <c r="AA170" i="36"/>
  <c r="AB170" i="36"/>
  <c r="AC170" i="36"/>
  <c r="AD170" i="36"/>
  <c r="AE170" i="36"/>
  <c r="AF170" i="36"/>
  <c r="AG170" i="36"/>
  <c r="AH170" i="36"/>
  <c r="AI170" i="36"/>
  <c r="AJ170" i="36"/>
  <c r="AK170" i="36"/>
  <c r="AL170" i="36"/>
  <c r="AM170" i="36"/>
  <c r="AN170" i="36"/>
  <c r="AO170" i="36"/>
  <c r="AP170" i="36"/>
  <c r="AQ170" i="36"/>
  <c r="AR170" i="36"/>
  <c r="AS170" i="36"/>
  <c r="AT170" i="36"/>
  <c r="AU170" i="36"/>
  <c r="AV170" i="36"/>
  <c r="AW170" i="36"/>
  <c r="AX170" i="36"/>
  <c r="AY170" i="36"/>
  <c r="AZ170" i="36"/>
  <c r="BA170" i="36"/>
  <c r="BB170" i="36"/>
  <c r="BC170" i="36"/>
  <c r="BD170" i="36"/>
  <c r="BE170" i="36"/>
  <c r="BF170" i="36"/>
  <c r="BG170" i="36"/>
  <c r="BH170" i="36"/>
  <c r="BI170" i="36"/>
  <c r="BJ170" i="36"/>
  <c r="BK170" i="36"/>
  <c r="BL170" i="36"/>
  <c r="BM170" i="36"/>
  <c r="BN170" i="36"/>
  <c r="BO170" i="36"/>
  <c r="BP170" i="36"/>
  <c r="BQ170" i="36"/>
  <c r="BR170" i="36"/>
  <c r="BS170" i="36"/>
  <c r="BT170" i="36"/>
  <c r="BU170" i="36"/>
  <c r="BV170" i="36"/>
  <c r="BW170" i="36"/>
  <c r="BX170" i="36"/>
  <c r="BY170" i="36"/>
  <c r="BZ170" i="36"/>
  <c r="CA170" i="36"/>
  <c r="CB170" i="36"/>
  <c r="CC170" i="36"/>
  <c r="CD170" i="36"/>
  <c r="CE170" i="36"/>
  <c r="CF170" i="36"/>
  <c r="CG170" i="36"/>
  <c r="CH170" i="36"/>
  <c r="CI170" i="36"/>
  <c r="CJ170" i="36"/>
  <c r="CK170" i="36"/>
  <c r="CL170" i="36"/>
  <c r="CM170" i="36"/>
  <c r="CN170" i="36"/>
  <c r="CO170" i="36"/>
  <c r="CP170" i="36"/>
  <c r="CQ170" i="36"/>
  <c r="CR170" i="36"/>
  <c r="CS170" i="36"/>
  <c r="CT170" i="36"/>
  <c r="CU170" i="36"/>
  <c r="CV170" i="36"/>
  <c r="CW170" i="36"/>
  <c r="CX170" i="36"/>
  <c r="CY170" i="36"/>
  <c r="CZ170" i="36"/>
  <c r="DA170" i="36"/>
  <c r="DB170" i="36"/>
  <c r="DC170" i="36"/>
  <c r="DD170" i="36"/>
  <c r="DE170" i="36"/>
  <c r="DF170" i="36"/>
  <c r="DG170" i="36"/>
  <c r="DH170" i="36"/>
  <c r="DI170" i="36"/>
  <c r="DJ170" i="36"/>
  <c r="DK170" i="36"/>
  <c r="DL170" i="36"/>
  <c r="DM170" i="36"/>
  <c r="DN170" i="36"/>
  <c r="DO170" i="36"/>
  <c r="DP170" i="36"/>
  <c r="DQ170" i="36"/>
  <c r="DR170" i="36"/>
  <c r="DS170" i="36"/>
  <c r="DT170" i="36"/>
  <c r="DU170" i="36"/>
  <c r="DV170" i="36"/>
  <c r="C172" i="36"/>
  <c r="C173" i="36"/>
  <c r="C174" i="36"/>
  <c r="C175" i="36"/>
  <c r="B4" i="90"/>
  <c r="C4" i="90"/>
  <c r="K10" i="80"/>
  <c r="N10" i="80"/>
  <c r="L16" i="80"/>
  <c r="N16" i="80"/>
  <c r="O16" i="80"/>
  <c r="L17" i="80"/>
  <c r="N17" i="80"/>
  <c r="O17" i="80"/>
  <c r="L18" i="80"/>
  <c r="N18" i="80"/>
  <c r="O18" i="80"/>
  <c r="L19" i="80"/>
  <c r="N19" i="80"/>
  <c r="O19" i="80"/>
  <c r="L20" i="80"/>
  <c r="N20" i="80"/>
  <c r="O20" i="80"/>
  <c r="L21" i="80"/>
  <c r="N21" i="80"/>
  <c r="O21" i="80"/>
  <c r="L22" i="80"/>
  <c r="N22" i="80"/>
  <c r="O22" i="80"/>
  <c r="L23" i="80"/>
  <c r="N23" i="80"/>
  <c r="O23" i="80"/>
  <c r="L24" i="80"/>
  <c r="N24" i="80"/>
  <c r="O24" i="80"/>
  <c r="L25" i="80"/>
  <c r="N25" i="80"/>
  <c r="O25" i="80"/>
  <c r="L26" i="80"/>
  <c r="N26" i="80"/>
  <c r="O26" i="80"/>
  <c r="L27" i="80"/>
  <c r="N27" i="80"/>
  <c r="O27" i="80"/>
  <c r="L28" i="80"/>
  <c r="N28" i="80"/>
  <c r="O28" i="80"/>
  <c r="L29" i="80"/>
  <c r="N29" i="80"/>
  <c r="O29" i="80"/>
  <c r="L30" i="80"/>
  <c r="N30" i="80"/>
  <c r="O30" i="80"/>
  <c r="L31" i="80"/>
  <c r="N31" i="80"/>
  <c r="O31" i="80"/>
  <c r="L32" i="80"/>
  <c r="N32" i="80"/>
  <c r="O32" i="80"/>
  <c r="L33" i="80"/>
  <c r="N33" i="80"/>
  <c r="O33" i="80"/>
  <c r="L34" i="80"/>
  <c r="N34" i="80"/>
  <c r="O34" i="80"/>
  <c r="L35" i="80"/>
  <c r="N35" i="80"/>
  <c r="O35" i="80"/>
  <c r="D24" i="55"/>
  <c r="D25" i="55"/>
  <c r="K10" i="92"/>
  <c r="H16" i="92"/>
  <c r="H17" i="92"/>
  <c r="H18" i="92"/>
  <c r="H19" i="92"/>
  <c r="H20" i="92"/>
  <c r="H21" i="92"/>
  <c r="H22" i="92"/>
  <c r="H23" i="92"/>
  <c r="H24" i="92"/>
  <c r="H25" i="92"/>
  <c r="H26" i="92"/>
  <c r="H27" i="92"/>
  <c r="H28" i="92"/>
  <c r="H29" i="92"/>
  <c r="H30" i="92"/>
  <c r="H31" i="92"/>
  <c r="H32" i="92"/>
  <c r="H33" i="92"/>
  <c r="H34" i="92"/>
  <c r="H35" i="92"/>
  <c r="G11" i="93"/>
  <c r="G12" i="93"/>
  <c r="G13" i="93"/>
  <c r="G14" i="93"/>
  <c r="G15" i="93"/>
  <c r="G16" i="93"/>
  <c r="G17" i="93"/>
  <c r="G18" i="93"/>
  <c r="G19" i="93"/>
  <c r="G20" i="93"/>
  <c r="G21" i="93"/>
  <c r="G22" i="93"/>
  <c r="G23" i="93"/>
  <c r="G24" i="93"/>
  <c r="G25" i="93"/>
  <c r="G26" i="93"/>
  <c r="G27" i="93"/>
  <c r="G28" i="93"/>
  <c r="G29" i="93"/>
  <c r="G30" i="93"/>
  <c r="G31" i="93"/>
  <c r="G32" i="93"/>
  <c r="G33" i="93"/>
  <c r="G34" i="93"/>
  <c r="G35" i="93"/>
  <c r="D49" i="74"/>
  <c r="E49" i="74"/>
  <c r="F49" i="74"/>
  <c r="J49" i="74"/>
  <c r="K49" i="74"/>
  <c r="L49" i="74"/>
  <c r="M49" i="74"/>
  <c r="N49" i="74"/>
  <c r="O49" i="74"/>
  <c r="P49" i="74"/>
  <c r="Q49" i="74"/>
  <c r="R49" i="74"/>
  <c r="S49" i="74"/>
  <c r="T49" i="74"/>
  <c r="U49" i="74"/>
  <c r="V49" i="74"/>
  <c r="W49" i="74"/>
  <c r="X49" i="74"/>
  <c r="Y49" i="74"/>
  <c r="Z49" i="74"/>
  <c r="AA49" i="74"/>
  <c r="AB49" i="74"/>
  <c r="AC49" i="74"/>
  <c r="AD49" i="74"/>
  <c r="AE49" i="74"/>
  <c r="AF49" i="74"/>
  <c r="AG49" i="74"/>
  <c r="AH49" i="74"/>
  <c r="AI49" i="74"/>
  <c r="AJ49" i="74"/>
  <c r="AK49" i="74"/>
  <c r="AL49" i="74"/>
  <c r="AM49" i="74"/>
  <c r="AN49" i="74"/>
  <c r="AO49" i="74"/>
  <c r="AP49" i="74"/>
  <c r="AQ49" i="74"/>
  <c r="AR49" i="74"/>
  <c r="AS49" i="74"/>
  <c r="AT49" i="74"/>
  <c r="AU49" i="74"/>
  <c r="AV49" i="74"/>
  <c r="AW49" i="74"/>
  <c r="AX49" i="74"/>
  <c r="AY49" i="74"/>
  <c r="AZ49" i="74"/>
  <c r="BA49" i="74"/>
  <c r="BB49" i="74"/>
  <c r="BC49" i="74"/>
  <c r="BD49" i="74"/>
  <c r="BE49" i="74"/>
  <c r="BF49" i="74"/>
  <c r="BG49" i="74"/>
  <c r="BH49" i="74"/>
  <c r="BI49" i="74"/>
  <c r="BJ49" i="74"/>
  <c r="BK49" i="74"/>
  <c r="BL49" i="74"/>
  <c r="BM49" i="74"/>
  <c r="BN49" i="74"/>
  <c r="BO49" i="74"/>
  <c r="BP49" i="74"/>
  <c r="BQ49" i="74"/>
  <c r="BR49" i="74"/>
  <c r="BS49" i="74"/>
  <c r="BT49" i="74"/>
  <c r="BU49" i="74"/>
  <c r="BV49" i="74"/>
  <c r="BW49" i="74"/>
  <c r="BX49" i="74"/>
  <c r="BY49" i="74"/>
  <c r="BZ49" i="74"/>
  <c r="CA49" i="74"/>
  <c r="CB49" i="74"/>
  <c r="CC49" i="74"/>
  <c r="CD49" i="74"/>
  <c r="CE49" i="74"/>
  <c r="CF49" i="74"/>
  <c r="CG49" i="74"/>
  <c r="CH49" i="74"/>
  <c r="CI49" i="74"/>
  <c r="CJ49" i="74"/>
  <c r="CK49" i="74"/>
  <c r="CL49" i="74"/>
  <c r="CM49" i="74"/>
  <c r="CN49" i="74"/>
  <c r="CO49" i="74"/>
  <c r="CP49" i="74"/>
  <c r="CQ49" i="74"/>
  <c r="CR49" i="74"/>
  <c r="CS49" i="74"/>
  <c r="CT49" i="74"/>
  <c r="CU49" i="74"/>
  <c r="CV49" i="74"/>
  <c r="CW49" i="74"/>
  <c r="CX49" i="74"/>
  <c r="CY49" i="74"/>
  <c r="CZ49" i="74"/>
  <c r="DA49" i="74"/>
  <c r="DB49" i="74"/>
  <c r="DC49" i="74"/>
  <c r="DD49" i="74"/>
  <c r="DE49" i="74"/>
  <c r="DF49" i="74"/>
  <c r="DG49" i="74"/>
  <c r="DH49" i="74"/>
  <c r="DI49" i="74"/>
  <c r="DJ49" i="74"/>
  <c r="DK49" i="74"/>
  <c r="DL49" i="74"/>
  <c r="DM49" i="74"/>
  <c r="DN49" i="74"/>
  <c r="DO49" i="74"/>
  <c r="DP49" i="74"/>
  <c r="DQ49" i="74"/>
  <c r="DR49" i="74"/>
  <c r="DS49" i="74"/>
  <c r="DT49" i="74"/>
  <c r="DU49" i="74"/>
  <c r="DV49" i="74"/>
  <c r="DW49" i="74"/>
  <c r="DX49" i="74"/>
  <c r="DY49" i="74"/>
  <c r="DZ49" i="74"/>
  <c r="D50" i="74"/>
  <c r="E50" i="74"/>
  <c r="F50" i="74"/>
  <c r="J50" i="74"/>
  <c r="K50" i="74"/>
  <c r="L50" i="74"/>
  <c r="M50" i="74"/>
  <c r="N50" i="74"/>
  <c r="O50" i="74"/>
  <c r="P50" i="74"/>
  <c r="Q50" i="74"/>
  <c r="R50" i="74"/>
  <c r="S50" i="74"/>
  <c r="T50" i="74"/>
  <c r="U50" i="74"/>
  <c r="V50" i="74"/>
  <c r="W50" i="74"/>
  <c r="X50" i="74"/>
  <c r="Y50" i="74"/>
  <c r="Z50" i="74"/>
  <c r="AA50" i="74"/>
  <c r="AB50" i="74"/>
  <c r="AC50" i="74"/>
  <c r="AD50" i="74"/>
  <c r="AE50" i="74"/>
  <c r="AF50" i="74"/>
  <c r="AG50" i="74"/>
  <c r="AH50" i="74"/>
  <c r="AI50" i="74"/>
  <c r="AJ50" i="74"/>
  <c r="AK50" i="74"/>
  <c r="AL50" i="74"/>
  <c r="AM50" i="74"/>
  <c r="AN50" i="74"/>
  <c r="AO50" i="74"/>
  <c r="AP50" i="74"/>
  <c r="AQ50" i="74"/>
  <c r="AR50" i="74"/>
  <c r="AS50" i="74"/>
  <c r="AT50" i="74"/>
  <c r="AU50" i="74"/>
  <c r="AV50" i="74"/>
  <c r="AW50" i="74"/>
  <c r="AX50" i="74"/>
  <c r="AY50" i="74"/>
  <c r="AZ50" i="74"/>
  <c r="BA50" i="74"/>
  <c r="BB50" i="74"/>
  <c r="BC50" i="74"/>
  <c r="BD50" i="74"/>
  <c r="BE50" i="74"/>
  <c r="BF50" i="74"/>
  <c r="BG50" i="74"/>
  <c r="BH50" i="74"/>
  <c r="BI50" i="74"/>
  <c r="BJ50" i="74"/>
  <c r="BK50" i="74"/>
  <c r="BL50" i="74"/>
  <c r="BM50" i="74"/>
  <c r="BN50" i="74"/>
  <c r="BO50" i="74"/>
  <c r="BP50" i="74"/>
  <c r="BQ50" i="74"/>
  <c r="BR50" i="74"/>
  <c r="BS50" i="74"/>
  <c r="BT50" i="74"/>
  <c r="BU50" i="74"/>
  <c r="BV50" i="74"/>
  <c r="BW50" i="74"/>
  <c r="BX50" i="74"/>
  <c r="BY50" i="74"/>
  <c r="BZ50" i="74"/>
  <c r="CA50" i="74"/>
  <c r="CB50" i="74"/>
  <c r="CC50" i="74"/>
  <c r="CD50" i="74"/>
  <c r="CE50" i="74"/>
  <c r="CF50" i="74"/>
  <c r="CG50" i="74"/>
  <c r="CH50" i="74"/>
  <c r="CI50" i="74"/>
  <c r="CJ50" i="74"/>
  <c r="CK50" i="74"/>
  <c r="CL50" i="74"/>
  <c r="CM50" i="74"/>
  <c r="CN50" i="74"/>
  <c r="CO50" i="74"/>
  <c r="CP50" i="74"/>
  <c r="CQ50" i="74"/>
  <c r="CR50" i="74"/>
  <c r="CS50" i="74"/>
  <c r="CT50" i="74"/>
  <c r="CU50" i="74"/>
  <c r="CV50" i="74"/>
  <c r="CW50" i="74"/>
  <c r="CX50" i="74"/>
  <c r="CY50" i="74"/>
  <c r="CZ50" i="74"/>
  <c r="DA50" i="74"/>
  <c r="DB50" i="74"/>
  <c r="DC50" i="74"/>
  <c r="DD50" i="74"/>
  <c r="DE50" i="74"/>
  <c r="DF50" i="74"/>
  <c r="DG50" i="74"/>
  <c r="DH50" i="74"/>
  <c r="DI50" i="74"/>
  <c r="DJ50" i="74"/>
  <c r="DK50" i="74"/>
  <c r="DL50" i="74"/>
  <c r="DM50" i="74"/>
  <c r="DN50" i="74"/>
  <c r="DO50" i="74"/>
  <c r="DP50" i="74"/>
  <c r="DQ50" i="74"/>
  <c r="DR50" i="74"/>
  <c r="DS50" i="74"/>
  <c r="DT50" i="74"/>
  <c r="DU50" i="74"/>
  <c r="DV50" i="74"/>
  <c r="DW50" i="74"/>
  <c r="DX50" i="74"/>
  <c r="DY50" i="74"/>
  <c r="DZ50" i="74"/>
  <c r="D52" i="74"/>
  <c r="F52" i="74"/>
  <c r="J52" i="74"/>
  <c r="K52" i="74"/>
  <c r="L52" i="74"/>
  <c r="M52" i="74"/>
  <c r="N52" i="74"/>
  <c r="O52" i="74"/>
  <c r="P52" i="74"/>
  <c r="Q52" i="74"/>
  <c r="R52" i="74"/>
  <c r="S52" i="74"/>
  <c r="T52" i="74"/>
  <c r="U52" i="74"/>
  <c r="V52" i="74"/>
  <c r="W52" i="74"/>
  <c r="X52" i="74"/>
  <c r="Y52" i="74"/>
  <c r="Z52" i="74"/>
  <c r="AA52" i="74"/>
  <c r="AB52" i="74"/>
  <c r="AC52" i="74"/>
  <c r="AD52" i="74"/>
  <c r="AE52" i="74"/>
  <c r="AF52" i="74"/>
  <c r="AG52" i="74"/>
  <c r="AH52" i="74"/>
  <c r="AI52" i="74"/>
  <c r="AJ52" i="74"/>
  <c r="AK52" i="74"/>
  <c r="AL52" i="74"/>
  <c r="AM52" i="74"/>
  <c r="AN52" i="74"/>
  <c r="AO52" i="74"/>
  <c r="AP52" i="74"/>
  <c r="AQ52" i="74"/>
  <c r="AR52" i="74"/>
  <c r="AS52" i="74"/>
  <c r="AT52" i="74"/>
  <c r="AU52" i="74"/>
  <c r="AV52" i="74"/>
  <c r="AW52" i="74"/>
  <c r="AX52" i="74"/>
  <c r="AY52" i="74"/>
  <c r="AZ52" i="74"/>
  <c r="BA52" i="74"/>
  <c r="BB52" i="74"/>
  <c r="BC52" i="74"/>
  <c r="BD52" i="74"/>
  <c r="BE52" i="74"/>
  <c r="BF52" i="74"/>
  <c r="BG52" i="74"/>
  <c r="BH52" i="74"/>
  <c r="BI52" i="74"/>
  <c r="BJ52" i="74"/>
  <c r="BK52" i="74"/>
  <c r="BL52" i="74"/>
  <c r="BM52" i="74"/>
  <c r="BN52" i="74"/>
  <c r="BO52" i="74"/>
  <c r="BP52" i="74"/>
  <c r="BQ52" i="74"/>
  <c r="BR52" i="74"/>
  <c r="BS52" i="74"/>
  <c r="BT52" i="74"/>
  <c r="BU52" i="74"/>
  <c r="BV52" i="74"/>
  <c r="BW52" i="74"/>
  <c r="BX52" i="74"/>
  <c r="BY52" i="74"/>
  <c r="BZ52" i="74"/>
  <c r="CA52" i="74"/>
  <c r="CB52" i="74"/>
  <c r="CC52" i="74"/>
  <c r="CD52" i="74"/>
  <c r="CE52" i="74"/>
  <c r="CF52" i="74"/>
  <c r="CG52" i="74"/>
  <c r="CH52" i="74"/>
  <c r="CI52" i="74"/>
  <c r="CJ52" i="74"/>
  <c r="CK52" i="74"/>
  <c r="CL52" i="74"/>
  <c r="CM52" i="74"/>
  <c r="CN52" i="74"/>
  <c r="CO52" i="74"/>
  <c r="CP52" i="74"/>
  <c r="CQ52" i="74"/>
  <c r="CR52" i="74"/>
  <c r="CS52" i="74"/>
  <c r="CT52" i="74"/>
  <c r="CU52" i="74"/>
  <c r="CV52" i="74"/>
  <c r="CW52" i="74"/>
  <c r="CX52" i="74"/>
  <c r="CY52" i="74"/>
  <c r="CZ52" i="74"/>
  <c r="DA52" i="74"/>
  <c r="DB52" i="74"/>
  <c r="DC52" i="74"/>
  <c r="DD52" i="74"/>
  <c r="DE52" i="74"/>
  <c r="DF52" i="74"/>
  <c r="DG52" i="74"/>
  <c r="DH52" i="74"/>
  <c r="DI52" i="74"/>
  <c r="DJ52" i="74"/>
  <c r="DK52" i="74"/>
  <c r="DL52" i="74"/>
  <c r="DM52" i="74"/>
  <c r="DN52" i="74"/>
  <c r="DO52" i="74"/>
  <c r="DP52" i="74"/>
  <c r="DQ52" i="74"/>
  <c r="DR52" i="74"/>
  <c r="DS52" i="74"/>
  <c r="DT52" i="74"/>
  <c r="DU52" i="74"/>
  <c r="DV52" i="74"/>
  <c r="DW52" i="74"/>
  <c r="DX52" i="74"/>
  <c r="DY52" i="74"/>
  <c r="DZ52" i="74"/>
  <c r="D53" i="74"/>
  <c r="F53" i="74"/>
  <c r="J53" i="74"/>
  <c r="K53" i="74"/>
  <c r="L53" i="74"/>
  <c r="M53" i="74"/>
  <c r="N53" i="74"/>
  <c r="O53" i="74"/>
  <c r="P53" i="74"/>
  <c r="Q53" i="74"/>
  <c r="R53" i="74"/>
  <c r="S53" i="74"/>
  <c r="T53" i="74"/>
  <c r="U53" i="74"/>
  <c r="V53" i="74"/>
  <c r="W53" i="74"/>
  <c r="X53" i="74"/>
  <c r="Y53" i="74"/>
  <c r="Z53" i="74"/>
  <c r="AA53" i="74"/>
  <c r="AB53" i="74"/>
  <c r="AC53" i="74"/>
  <c r="AD53" i="74"/>
  <c r="AE53" i="74"/>
  <c r="AF53" i="74"/>
  <c r="AG53" i="74"/>
  <c r="AH53" i="74"/>
  <c r="AI53" i="74"/>
  <c r="AJ53" i="74"/>
  <c r="AK53" i="74"/>
  <c r="AL53" i="74"/>
  <c r="AM53" i="74"/>
  <c r="AN53" i="74"/>
  <c r="AO53" i="74"/>
  <c r="AP53" i="74"/>
  <c r="AQ53" i="74"/>
  <c r="AR53" i="74"/>
  <c r="AS53" i="74"/>
  <c r="AT53" i="74"/>
  <c r="AU53" i="74"/>
  <c r="AV53" i="74"/>
  <c r="AW53" i="74"/>
  <c r="AX53" i="74"/>
  <c r="AY53" i="74"/>
  <c r="AZ53" i="74"/>
  <c r="BA53" i="74"/>
  <c r="BB53" i="74"/>
  <c r="BC53" i="74"/>
  <c r="BD53" i="74"/>
  <c r="BE53" i="74"/>
  <c r="BF53" i="74"/>
  <c r="BG53" i="74"/>
  <c r="BH53" i="74"/>
  <c r="BI53" i="74"/>
  <c r="BJ53" i="74"/>
  <c r="BK53" i="74"/>
  <c r="BL53" i="74"/>
  <c r="BM53" i="74"/>
  <c r="BN53" i="74"/>
  <c r="BO53" i="74"/>
  <c r="BP53" i="74"/>
  <c r="BQ53" i="74"/>
  <c r="BR53" i="74"/>
  <c r="BS53" i="74"/>
  <c r="BT53" i="74"/>
  <c r="BU53" i="74"/>
  <c r="BV53" i="74"/>
  <c r="BW53" i="74"/>
  <c r="BX53" i="74"/>
  <c r="BY53" i="74"/>
  <c r="BZ53" i="74"/>
  <c r="CA53" i="74"/>
  <c r="CB53" i="74"/>
  <c r="CC53" i="74"/>
  <c r="CD53" i="74"/>
  <c r="CE53" i="74"/>
  <c r="CF53" i="74"/>
  <c r="CG53" i="74"/>
  <c r="CH53" i="74"/>
  <c r="CI53" i="74"/>
  <c r="CJ53" i="74"/>
  <c r="CK53" i="74"/>
  <c r="CL53" i="74"/>
  <c r="CM53" i="74"/>
  <c r="CN53" i="74"/>
  <c r="CO53" i="74"/>
  <c r="CP53" i="74"/>
  <c r="CQ53" i="74"/>
  <c r="CR53" i="74"/>
  <c r="CS53" i="74"/>
  <c r="CT53" i="74"/>
  <c r="CU53" i="74"/>
  <c r="CV53" i="74"/>
  <c r="CW53" i="74"/>
  <c r="CX53" i="74"/>
  <c r="CY53" i="74"/>
  <c r="CZ53" i="74"/>
  <c r="DA53" i="74"/>
  <c r="DB53" i="74"/>
  <c r="DC53" i="74"/>
  <c r="DD53" i="74"/>
  <c r="DE53" i="74"/>
  <c r="DF53" i="74"/>
  <c r="DG53" i="74"/>
  <c r="DH53" i="74"/>
  <c r="DI53" i="74"/>
  <c r="DJ53" i="74"/>
  <c r="DK53" i="74"/>
  <c r="DL53" i="74"/>
  <c r="DM53" i="74"/>
  <c r="DN53" i="74"/>
  <c r="DO53" i="74"/>
  <c r="DP53" i="74"/>
  <c r="DQ53" i="74"/>
  <c r="DR53" i="74"/>
  <c r="DS53" i="74"/>
  <c r="DT53" i="74"/>
  <c r="DU53" i="74"/>
  <c r="DV53" i="74"/>
  <c r="DW53" i="74"/>
  <c r="DX53" i="74"/>
  <c r="DY53" i="74"/>
  <c r="DZ53" i="74"/>
  <c r="D55" i="74"/>
  <c r="E55" i="74"/>
  <c r="F55" i="74"/>
  <c r="J55" i="74"/>
  <c r="K55" i="74"/>
  <c r="L55" i="74"/>
  <c r="M55" i="74"/>
  <c r="N55" i="74"/>
  <c r="O55" i="74"/>
  <c r="P55" i="74"/>
  <c r="Q55" i="74"/>
  <c r="R55" i="74"/>
  <c r="S55" i="74"/>
  <c r="T55" i="74"/>
  <c r="U55" i="74"/>
  <c r="V55" i="74"/>
  <c r="W55" i="74"/>
  <c r="X55" i="74"/>
  <c r="Y55" i="74"/>
  <c r="Z55" i="74"/>
  <c r="AA55" i="74"/>
  <c r="AB55" i="74"/>
  <c r="AC55" i="74"/>
  <c r="AD55" i="74"/>
  <c r="AE55" i="74"/>
  <c r="AF55" i="74"/>
  <c r="AG55" i="74"/>
  <c r="AH55" i="74"/>
  <c r="AI55" i="74"/>
  <c r="AJ55" i="74"/>
  <c r="AK55" i="74"/>
  <c r="AL55" i="74"/>
  <c r="AM55" i="74"/>
  <c r="AN55" i="74"/>
  <c r="AO55" i="74"/>
  <c r="AP55" i="74"/>
  <c r="AQ55" i="74"/>
  <c r="AR55" i="74"/>
  <c r="AS55" i="74"/>
  <c r="AT55" i="74"/>
  <c r="AU55" i="74"/>
  <c r="AV55" i="74"/>
  <c r="AW55" i="74"/>
  <c r="AX55" i="74"/>
  <c r="AY55" i="74"/>
  <c r="AZ55" i="74"/>
  <c r="BA55" i="74"/>
  <c r="BB55" i="74"/>
  <c r="BC55" i="74"/>
  <c r="BD55" i="74"/>
  <c r="BE55" i="74"/>
  <c r="BF55" i="74"/>
  <c r="BG55" i="74"/>
  <c r="BH55" i="74"/>
  <c r="BI55" i="74"/>
  <c r="BJ55" i="74"/>
  <c r="BK55" i="74"/>
  <c r="BL55" i="74"/>
  <c r="BM55" i="74"/>
  <c r="BN55" i="74"/>
  <c r="BO55" i="74"/>
  <c r="BP55" i="74"/>
  <c r="BQ55" i="74"/>
  <c r="BR55" i="74"/>
  <c r="BS55" i="74"/>
  <c r="BT55" i="74"/>
  <c r="BU55" i="74"/>
  <c r="BV55" i="74"/>
  <c r="BW55" i="74"/>
  <c r="BX55" i="74"/>
  <c r="BY55" i="74"/>
  <c r="BZ55" i="74"/>
  <c r="CA55" i="74"/>
  <c r="CB55" i="74"/>
  <c r="CC55" i="74"/>
  <c r="CD55" i="74"/>
  <c r="CE55" i="74"/>
  <c r="CF55" i="74"/>
  <c r="CG55" i="74"/>
  <c r="CH55" i="74"/>
  <c r="CI55" i="74"/>
  <c r="CJ55" i="74"/>
  <c r="CK55" i="74"/>
  <c r="CL55" i="74"/>
  <c r="CM55" i="74"/>
  <c r="CN55" i="74"/>
  <c r="CO55" i="74"/>
  <c r="CP55" i="74"/>
  <c r="CQ55" i="74"/>
  <c r="CR55" i="74"/>
  <c r="CS55" i="74"/>
  <c r="CT55" i="74"/>
  <c r="CU55" i="74"/>
  <c r="CV55" i="74"/>
  <c r="CW55" i="74"/>
  <c r="CX55" i="74"/>
  <c r="CY55" i="74"/>
  <c r="CZ55" i="74"/>
  <c r="DA55" i="74"/>
  <c r="DB55" i="74"/>
  <c r="DC55" i="74"/>
  <c r="DD55" i="74"/>
  <c r="DE55" i="74"/>
  <c r="DF55" i="74"/>
  <c r="DG55" i="74"/>
  <c r="DH55" i="74"/>
  <c r="DI55" i="74"/>
  <c r="DJ55" i="74"/>
  <c r="DK55" i="74"/>
  <c r="DL55" i="74"/>
  <c r="DM55" i="74"/>
  <c r="DN55" i="74"/>
  <c r="DO55" i="74"/>
  <c r="DP55" i="74"/>
  <c r="DQ55" i="74"/>
  <c r="DR55" i="74"/>
  <c r="DS55" i="74"/>
  <c r="DT55" i="74"/>
  <c r="DU55" i="74"/>
  <c r="DV55" i="74"/>
  <c r="DW55" i="74"/>
  <c r="DX55" i="74"/>
  <c r="DY55" i="74"/>
  <c r="DZ55" i="74"/>
  <c r="C8" i="68"/>
  <c r="C53" i="67"/>
  <c r="D53" i="67"/>
  <c r="E53" i="67"/>
  <c r="F53" i="67"/>
  <c r="G53" i="67"/>
  <c r="I53" i="67"/>
  <c r="I11" i="65"/>
  <c r="J11" i="65"/>
  <c r="I12" i="65"/>
  <c r="J12" i="65"/>
  <c r="M29" i="65"/>
  <c r="N29" i="65"/>
  <c r="O29" i="65"/>
  <c r="N30" i="65"/>
  <c r="O30" i="65"/>
  <c r="D31" i="65"/>
  <c r="N31" i="65"/>
  <c r="O31" i="65"/>
  <c r="M32" i="65"/>
  <c r="N32" i="65"/>
  <c r="O32" i="65"/>
  <c r="L28" i="81"/>
  <c r="M28" i="81"/>
  <c r="N28" i="81"/>
  <c r="L29" i="81"/>
  <c r="M29" i="81"/>
  <c r="N29" i="81"/>
  <c r="L30" i="81"/>
  <c r="M30" i="81"/>
  <c r="N30" i="81"/>
  <c r="L31" i="81"/>
  <c r="M31" i="81"/>
  <c r="N31" i="81"/>
  <c r="K19" i="79"/>
  <c r="N19" i="79"/>
  <c r="L25" i="79"/>
  <c r="N25" i="79"/>
  <c r="O25" i="79"/>
  <c r="L26" i="79"/>
  <c r="N26" i="79"/>
  <c r="O26" i="79"/>
  <c r="L27" i="79"/>
  <c r="N27" i="79"/>
  <c r="O27" i="79"/>
  <c r="L28" i="79"/>
  <c r="N28" i="79"/>
  <c r="O28" i="79"/>
  <c r="L29" i="79"/>
  <c r="N29" i="79"/>
  <c r="O29" i="79"/>
  <c r="L30" i="79"/>
  <c r="N30" i="79"/>
  <c r="O30" i="79"/>
  <c r="L31" i="79"/>
  <c r="N31" i="79"/>
  <c r="O31" i="79"/>
  <c r="L32" i="79"/>
  <c r="N32" i="79"/>
  <c r="O32" i="79"/>
  <c r="L33" i="79"/>
  <c r="N33" i="79"/>
  <c r="O33" i="79"/>
  <c r="L34" i="79"/>
  <c r="N34" i="79"/>
  <c r="O34" i="79"/>
  <c r="L35" i="79"/>
  <c r="N35" i="79"/>
  <c r="O35" i="79"/>
  <c r="L36" i="79"/>
  <c r="N36" i="79"/>
  <c r="O36" i="79"/>
  <c r="L37" i="79"/>
  <c r="N37" i="79"/>
  <c r="O37" i="79"/>
  <c r="L38" i="79"/>
  <c r="N38" i="79"/>
  <c r="O38" i="79"/>
  <c r="L39" i="79"/>
  <c r="N39" i="79"/>
  <c r="O39" i="79"/>
  <c r="L40" i="79"/>
  <c r="N40" i="79"/>
  <c r="O40" i="79"/>
  <c r="L41" i="79"/>
  <c r="N41" i="79"/>
  <c r="O41" i="79"/>
  <c r="L42" i="79"/>
  <c r="N42" i="79"/>
  <c r="O42" i="79"/>
  <c r="L43" i="79"/>
  <c r="N43" i="79"/>
  <c r="O43" i="79"/>
  <c r="L44" i="79"/>
  <c r="N44" i="79"/>
  <c r="O44" i="79"/>
  <c r="C7" i="16"/>
  <c r="D7" i="16"/>
  <c r="E7" i="16"/>
  <c r="L4" i="31"/>
  <c r="M4" i="31"/>
  <c r="N4" i="31"/>
  <c r="D5" i="31"/>
  <c r="L5" i="31"/>
  <c r="M5" i="31"/>
  <c r="N5" i="31"/>
  <c r="D6" i="31"/>
  <c r="L6" i="31"/>
  <c r="M6" i="31"/>
  <c r="N6" i="31"/>
  <c r="D7" i="31"/>
  <c r="L7" i="31"/>
  <c r="M7" i="31"/>
  <c r="N7" i="31"/>
  <c r="M14" i="31"/>
  <c r="N14" i="31"/>
  <c r="P14" i="31"/>
  <c r="R14" i="31"/>
  <c r="M15" i="31"/>
  <c r="N15" i="31"/>
  <c r="O15" i="31"/>
  <c r="P15" i="31"/>
  <c r="Q15" i="31"/>
  <c r="R15" i="31"/>
  <c r="M16" i="31"/>
  <c r="N16" i="31"/>
  <c r="O16" i="31"/>
  <c r="P16" i="31"/>
  <c r="Q16" i="31"/>
  <c r="R16" i="31"/>
  <c r="M17" i="31"/>
  <c r="N17" i="31"/>
  <c r="O17" i="31"/>
  <c r="P17" i="31"/>
  <c r="Q17" i="31"/>
  <c r="R17" i="31"/>
  <c r="M18" i="31"/>
  <c r="N18" i="31"/>
  <c r="O18" i="31"/>
  <c r="P18" i="31"/>
  <c r="Q18" i="31"/>
  <c r="R18" i="31"/>
  <c r="M19" i="31"/>
  <c r="N19" i="31"/>
  <c r="O19" i="31"/>
  <c r="P19" i="31"/>
  <c r="Q19" i="31"/>
  <c r="R19" i="31"/>
  <c r="M20" i="31"/>
  <c r="N20" i="31"/>
  <c r="O20" i="31"/>
  <c r="P20" i="31"/>
  <c r="Q20" i="31"/>
  <c r="R20" i="31"/>
  <c r="M21" i="31"/>
  <c r="N21" i="31"/>
  <c r="O21" i="31"/>
  <c r="P21" i="31"/>
  <c r="Q21" i="31"/>
  <c r="R21" i="31"/>
  <c r="M22" i="31"/>
  <c r="N22" i="31"/>
  <c r="O22" i="31"/>
  <c r="P22" i="31"/>
  <c r="E29" i="31"/>
  <c r="F29" i="31"/>
  <c r="G29" i="31"/>
  <c r="H29" i="31"/>
  <c r="I29" i="31"/>
  <c r="J29" i="31"/>
  <c r="K29" i="31"/>
  <c r="L29" i="31"/>
  <c r="M29" i="31"/>
  <c r="N29" i="31"/>
  <c r="O29" i="31"/>
  <c r="P29" i="31"/>
  <c r="Q29" i="31"/>
  <c r="R29" i="31"/>
  <c r="S29" i="31"/>
  <c r="T29" i="31"/>
  <c r="U29" i="31"/>
  <c r="V29" i="31"/>
  <c r="W29" i="31"/>
  <c r="X29" i="31"/>
  <c r="Y29" i="31"/>
  <c r="Z29" i="31"/>
  <c r="AA29" i="31"/>
  <c r="AB29" i="31"/>
  <c r="AC29" i="31"/>
  <c r="AD29" i="31"/>
  <c r="AE29" i="31"/>
  <c r="AF29" i="31"/>
  <c r="AG29" i="31"/>
  <c r="AH29" i="31"/>
  <c r="AI29" i="31"/>
  <c r="AJ29" i="31"/>
  <c r="AK29" i="31"/>
  <c r="AL29" i="31"/>
  <c r="AM29" i="31"/>
  <c r="AN29" i="31"/>
  <c r="AO29" i="31"/>
  <c r="AP29" i="31"/>
  <c r="AQ29" i="31"/>
  <c r="AR29" i="31"/>
  <c r="AS29" i="31"/>
  <c r="AT29" i="31"/>
  <c r="AU29" i="31"/>
  <c r="AV29" i="31"/>
  <c r="AW29" i="31"/>
  <c r="AX29" i="31"/>
  <c r="AY29" i="31"/>
  <c r="AZ29" i="31"/>
  <c r="BA29" i="31"/>
  <c r="BB29" i="31"/>
  <c r="BC29" i="31"/>
  <c r="BD29" i="31"/>
  <c r="BE29" i="31"/>
  <c r="BF29" i="31"/>
  <c r="BG29" i="31"/>
  <c r="BH29" i="31"/>
  <c r="BI29" i="31"/>
  <c r="BJ29" i="31"/>
  <c r="BK29" i="31"/>
  <c r="BL29" i="31"/>
  <c r="BM29" i="31"/>
  <c r="BN29" i="31"/>
  <c r="BO29" i="31"/>
  <c r="BP29" i="31"/>
  <c r="BQ29" i="31"/>
  <c r="BR29" i="31"/>
  <c r="BS29" i="31"/>
  <c r="BT29" i="31"/>
  <c r="BU29" i="31"/>
  <c r="BV29" i="31"/>
  <c r="BW29" i="31"/>
  <c r="BX29" i="31"/>
  <c r="BY29" i="31"/>
  <c r="BZ29" i="31"/>
  <c r="CA29" i="31"/>
  <c r="CB29" i="31"/>
  <c r="CC29" i="31"/>
  <c r="CD29" i="31"/>
  <c r="CE29" i="31"/>
  <c r="CF29" i="31"/>
  <c r="CG29" i="31"/>
  <c r="CH29" i="31"/>
  <c r="CI29" i="31"/>
  <c r="CJ29" i="31"/>
  <c r="CK29" i="31"/>
  <c r="CL29" i="31"/>
  <c r="CM29" i="31"/>
  <c r="CN29" i="31"/>
  <c r="CO29" i="31"/>
  <c r="CP29" i="31"/>
  <c r="CQ29" i="31"/>
  <c r="CR29" i="31"/>
  <c r="CS29" i="31"/>
  <c r="CT29" i="31"/>
  <c r="CU29" i="31"/>
  <c r="CV29" i="31"/>
  <c r="CW29" i="31"/>
  <c r="CX29" i="31"/>
  <c r="CY29" i="31"/>
  <c r="CZ29" i="31"/>
  <c r="DA29" i="31"/>
  <c r="DB29" i="31"/>
  <c r="DC29" i="31"/>
  <c r="DD29" i="31"/>
  <c r="DE29" i="31"/>
  <c r="DF29" i="31"/>
  <c r="DG29" i="31"/>
  <c r="DH29" i="31"/>
  <c r="DI29" i="31"/>
  <c r="DJ29" i="31"/>
  <c r="DK29" i="31"/>
  <c r="DL29" i="31"/>
  <c r="DM29" i="31"/>
  <c r="DN29" i="31"/>
  <c r="DO29" i="31"/>
  <c r="DP29" i="31"/>
  <c r="DQ29" i="31"/>
  <c r="DR29" i="31"/>
  <c r="DS29" i="31"/>
  <c r="DT29" i="31"/>
  <c r="DU29" i="31"/>
  <c r="E31" i="31"/>
  <c r="F31" i="31"/>
  <c r="G31" i="31"/>
  <c r="H31" i="31"/>
  <c r="I31" i="31"/>
  <c r="J31" i="31"/>
  <c r="K31" i="31"/>
  <c r="L31" i="31"/>
  <c r="M31" i="31"/>
  <c r="N31" i="31"/>
  <c r="O31" i="31"/>
  <c r="P31" i="31"/>
  <c r="Q31" i="31"/>
  <c r="R31" i="31"/>
  <c r="S31" i="31"/>
  <c r="T31" i="31"/>
  <c r="U31" i="31"/>
  <c r="V31" i="31"/>
  <c r="W31" i="31"/>
  <c r="X31" i="31"/>
  <c r="Y31" i="31"/>
  <c r="Z31" i="31"/>
  <c r="AA31" i="31"/>
  <c r="AB31" i="31"/>
  <c r="AC31" i="31"/>
  <c r="AD31" i="31"/>
  <c r="AE31" i="31"/>
  <c r="AF31" i="31"/>
  <c r="AG31" i="31"/>
  <c r="AH31" i="31"/>
  <c r="AI31" i="31"/>
  <c r="AJ31" i="31"/>
  <c r="AK31" i="31"/>
  <c r="AL31" i="31"/>
  <c r="AM31" i="31"/>
  <c r="AN31" i="31"/>
  <c r="AO31" i="31"/>
  <c r="AP31" i="31"/>
  <c r="AQ31" i="31"/>
  <c r="AR31" i="31"/>
  <c r="AS31" i="31"/>
  <c r="AT31" i="31"/>
  <c r="AU31" i="31"/>
  <c r="AV31" i="31"/>
  <c r="AW31" i="31"/>
  <c r="AX31" i="31"/>
  <c r="AY31" i="31"/>
  <c r="AZ31" i="31"/>
  <c r="BA31" i="31"/>
  <c r="BB31" i="31"/>
  <c r="BC31" i="31"/>
  <c r="BD31" i="31"/>
  <c r="BE31" i="31"/>
  <c r="BF31" i="31"/>
  <c r="BG31" i="31"/>
  <c r="BH31" i="31"/>
  <c r="BI31" i="31"/>
  <c r="BJ31" i="31"/>
  <c r="BK31" i="31"/>
  <c r="BL31" i="31"/>
  <c r="BM31" i="31"/>
  <c r="BN31" i="31"/>
  <c r="BO31" i="31"/>
  <c r="BP31" i="31"/>
  <c r="BQ31" i="31"/>
  <c r="BR31" i="31"/>
  <c r="BS31" i="31"/>
  <c r="BT31" i="31"/>
  <c r="BU31" i="31"/>
  <c r="BV31" i="31"/>
  <c r="BW31" i="31"/>
  <c r="BX31" i="31"/>
  <c r="BY31" i="31"/>
  <c r="BZ31" i="31"/>
  <c r="CA31" i="31"/>
  <c r="CB31" i="31"/>
  <c r="CC31" i="31"/>
  <c r="CD31" i="31"/>
  <c r="CE31" i="31"/>
  <c r="CF31" i="31"/>
  <c r="CG31" i="31"/>
  <c r="CH31" i="31"/>
  <c r="CI31" i="31"/>
  <c r="CJ31" i="31"/>
  <c r="CK31" i="31"/>
  <c r="CL31" i="31"/>
  <c r="CM31" i="31"/>
  <c r="CN31" i="31"/>
  <c r="CO31" i="31"/>
  <c r="CP31" i="31"/>
  <c r="CQ31" i="31"/>
  <c r="CR31" i="31"/>
  <c r="CS31" i="31"/>
  <c r="CT31" i="31"/>
  <c r="CU31" i="31"/>
  <c r="CV31" i="31"/>
  <c r="CW31" i="31"/>
  <c r="CX31" i="31"/>
  <c r="CY31" i="31"/>
  <c r="CZ31" i="31"/>
  <c r="DA31" i="31"/>
  <c r="DB31" i="31"/>
  <c r="DC31" i="31"/>
  <c r="DD31" i="31"/>
  <c r="DE31" i="31"/>
  <c r="DF31" i="31"/>
  <c r="DG31" i="31"/>
  <c r="DH31" i="31"/>
  <c r="DI31" i="31"/>
  <c r="DJ31" i="31"/>
  <c r="DK31" i="31"/>
  <c r="DL31" i="31"/>
  <c r="DM31" i="31"/>
  <c r="DN31" i="31"/>
  <c r="DO31" i="31"/>
  <c r="DP31" i="31"/>
  <c r="DQ31" i="31"/>
  <c r="DR31" i="31"/>
  <c r="DS31" i="31"/>
  <c r="DT31" i="31"/>
  <c r="DU31" i="31"/>
  <c r="E32" i="31"/>
  <c r="F32" i="31"/>
  <c r="G32" i="31"/>
  <c r="H32" i="31"/>
  <c r="I32" i="31"/>
  <c r="J32" i="31"/>
  <c r="K32" i="31"/>
  <c r="L32" i="31"/>
  <c r="M32" i="31"/>
  <c r="N32" i="31"/>
  <c r="O32" i="31"/>
  <c r="P32" i="31"/>
  <c r="Q32" i="31"/>
  <c r="R32" i="31"/>
  <c r="S32" i="31"/>
  <c r="T32" i="31"/>
  <c r="U32" i="31"/>
  <c r="V32" i="31"/>
  <c r="W32" i="31"/>
  <c r="X32" i="31"/>
  <c r="Y32" i="31"/>
  <c r="Z32" i="31"/>
  <c r="AA32" i="31"/>
  <c r="AB32" i="31"/>
  <c r="AC32" i="31"/>
  <c r="AD32" i="31"/>
  <c r="AE32" i="31"/>
  <c r="AF32" i="31"/>
  <c r="AG32" i="31"/>
  <c r="AH32" i="31"/>
  <c r="AI32" i="31"/>
  <c r="AJ32" i="31"/>
  <c r="AK32" i="31"/>
  <c r="AL32" i="31"/>
  <c r="AM32" i="31"/>
  <c r="AN32" i="31"/>
  <c r="AO32" i="31"/>
  <c r="AP32" i="31"/>
  <c r="AQ32" i="31"/>
  <c r="AR32" i="31"/>
  <c r="AS32" i="31"/>
  <c r="AT32" i="31"/>
  <c r="AU32" i="31"/>
  <c r="AV32" i="31"/>
  <c r="AW32" i="31"/>
  <c r="AX32" i="31"/>
  <c r="AY32" i="31"/>
  <c r="AZ32" i="31"/>
  <c r="BA32" i="31"/>
  <c r="BB32" i="31"/>
  <c r="BC32" i="31"/>
  <c r="BD32" i="31"/>
  <c r="BE32" i="31"/>
  <c r="BF32" i="31"/>
  <c r="BG32" i="31"/>
  <c r="BH32" i="31"/>
  <c r="BI32" i="31"/>
  <c r="BJ32" i="31"/>
  <c r="BK32" i="31"/>
  <c r="BL32" i="31"/>
  <c r="BM32" i="31"/>
  <c r="BN32" i="31"/>
  <c r="BO32" i="31"/>
  <c r="BP32" i="31"/>
  <c r="BQ32" i="31"/>
  <c r="BR32" i="31"/>
  <c r="BS32" i="31"/>
  <c r="BT32" i="31"/>
  <c r="BU32" i="31"/>
  <c r="BV32" i="31"/>
  <c r="BW32" i="31"/>
  <c r="BX32" i="31"/>
  <c r="BY32" i="31"/>
  <c r="BZ32" i="31"/>
  <c r="CA32" i="31"/>
  <c r="CB32" i="31"/>
  <c r="CC32" i="31"/>
  <c r="CD32" i="31"/>
  <c r="CE32" i="31"/>
  <c r="CF32" i="31"/>
  <c r="CG32" i="31"/>
  <c r="CH32" i="31"/>
  <c r="CI32" i="31"/>
  <c r="CJ32" i="31"/>
  <c r="CK32" i="31"/>
  <c r="CL32" i="31"/>
  <c r="CM32" i="31"/>
  <c r="CN32" i="31"/>
  <c r="CO32" i="31"/>
  <c r="CP32" i="31"/>
  <c r="CQ32" i="31"/>
  <c r="CR32" i="31"/>
  <c r="CS32" i="31"/>
  <c r="CT32" i="31"/>
  <c r="CU32" i="31"/>
  <c r="CV32" i="31"/>
  <c r="CW32" i="31"/>
  <c r="CX32" i="31"/>
  <c r="CY32" i="31"/>
  <c r="CZ32" i="31"/>
  <c r="DA32" i="31"/>
  <c r="DB32" i="31"/>
  <c r="DC32" i="31"/>
  <c r="DD32" i="31"/>
  <c r="DE32" i="31"/>
  <c r="DF32" i="31"/>
  <c r="DG32" i="31"/>
  <c r="DH32" i="31"/>
  <c r="DI32" i="31"/>
  <c r="DJ32" i="31"/>
  <c r="DK32" i="31"/>
  <c r="DL32" i="31"/>
  <c r="DM32" i="31"/>
  <c r="DN32" i="31"/>
  <c r="DO32" i="31"/>
  <c r="DP32" i="31"/>
  <c r="DQ32" i="31"/>
  <c r="DR32" i="31"/>
  <c r="DS32" i="31"/>
  <c r="DT32" i="31"/>
  <c r="DU32" i="31"/>
  <c r="E33" i="31"/>
  <c r="F33" i="31"/>
  <c r="G33" i="31"/>
  <c r="H33" i="31"/>
  <c r="I33" i="31"/>
  <c r="J33" i="31"/>
  <c r="K33" i="31"/>
  <c r="L33" i="31"/>
  <c r="M33" i="31"/>
  <c r="N33" i="31"/>
  <c r="O33" i="31"/>
  <c r="P33" i="31"/>
  <c r="Q33" i="31"/>
  <c r="R33" i="31"/>
  <c r="S33" i="31"/>
  <c r="T33" i="31"/>
  <c r="U33" i="31"/>
  <c r="V33" i="31"/>
  <c r="W33" i="31"/>
  <c r="X33" i="31"/>
  <c r="Y33" i="31"/>
  <c r="Z33" i="31"/>
  <c r="AA33" i="31"/>
  <c r="AB33" i="31"/>
  <c r="AC33" i="31"/>
  <c r="AD33" i="31"/>
  <c r="AE33" i="31"/>
  <c r="AF33" i="31"/>
  <c r="AG33" i="31"/>
  <c r="AH33" i="31"/>
  <c r="AI33" i="31"/>
  <c r="AJ33" i="31"/>
  <c r="AK33" i="31"/>
  <c r="AL33" i="31"/>
  <c r="AM33" i="31"/>
  <c r="AN33" i="31"/>
  <c r="AO33" i="31"/>
  <c r="AP33" i="31"/>
  <c r="AQ33" i="31"/>
  <c r="AR33" i="31"/>
  <c r="AS33" i="31"/>
  <c r="AT33" i="31"/>
  <c r="AU33" i="31"/>
  <c r="AV33" i="31"/>
  <c r="AW33" i="31"/>
  <c r="AX33" i="31"/>
  <c r="AY33" i="31"/>
  <c r="AZ33" i="31"/>
  <c r="BA33" i="31"/>
  <c r="BB33" i="31"/>
  <c r="BC33" i="31"/>
  <c r="BD33" i="31"/>
  <c r="BE33" i="31"/>
  <c r="BF33" i="31"/>
  <c r="BG33" i="31"/>
  <c r="BH33" i="31"/>
  <c r="BI33" i="31"/>
  <c r="BJ33" i="31"/>
  <c r="BK33" i="31"/>
  <c r="BL33" i="31"/>
  <c r="BM33" i="31"/>
  <c r="BN33" i="31"/>
  <c r="BO33" i="31"/>
  <c r="BP33" i="31"/>
  <c r="BQ33" i="31"/>
  <c r="BR33" i="31"/>
  <c r="BS33" i="31"/>
  <c r="BT33" i="31"/>
  <c r="BU33" i="31"/>
  <c r="BV33" i="31"/>
  <c r="BW33" i="31"/>
  <c r="BX33" i="31"/>
  <c r="BY33" i="31"/>
  <c r="BZ33" i="31"/>
  <c r="CA33" i="31"/>
  <c r="CB33" i="31"/>
  <c r="CC33" i="31"/>
  <c r="CD33" i="31"/>
  <c r="CE33" i="31"/>
  <c r="CF33" i="31"/>
  <c r="CG33" i="31"/>
  <c r="CH33" i="31"/>
  <c r="CI33" i="31"/>
  <c r="CJ33" i="31"/>
  <c r="CK33" i="31"/>
  <c r="CL33" i="31"/>
  <c r="CM33" i="31"/>
  <c r="CN33" i="31"/>
  <c r="CO33" i="31"/>
  <c r="CP33" i="31"/>
  <c r="CQ33" i="31"/>
  <c r="CR33" i="31"/>
  <c r="CS33" i="31"/>
  <c r="CT33" i="31"/>
  <c r="CU33" i="31"/>
  <c r="CV33" i="31"/>
  <c r="CW33" i="31"/>
  <c r="CX33" i="31"/>
  <c r="CY33" i="31"/>
  <c r="CZ33" i="31"/>
  <c r="DA33" i="31"/>
  <c r="DB33" i="31"/>
  <c r="DC33" i="31"/>
  <c r="DD33" i="31"/>
  <c r="DE33" i="31"/>
  <c r="DF33" i="31"/>
  <c r="DG33" i="31"/>
  <c r="DH33" i="31"/>
  <c r="DI33" i="31"/>
  <c r="DJ33" i="31"/>
  <c r="DK33" i="31"/>
  <c r="DL33" i="31"/>
  <c r="DM33" i="31"/>
  <c r="DN33" i="31"/>
  <c r="DO33" i="31"/>
  <c r="DP33" i="31"/>
  <c r="DQ33" i="31"/>
  <c r="DR33" i="31"/>
  <c r="DS33" i="31"/>
  <c r="DT33" i="31"/>
  <c r="DU33" i="31"/>
  <c r="F35" i="31"/>
  <c r="G35" i="31"/>
  <c r="H35" i="31"/>
  <c r="I35" i="31"/>
  <c r="J35" i="31"/>
  <c r="K35" i="31"/>
  <c r="L35" i="31"/>
  <c r="M35" i="31"/>
  <c r="N35" i="31"/>
  <c r="O35" i="31"/>
  <c r="P35" i="31"/>
  <c r="Q35" i="31"/>
  <c r="R35" i="31"/>
  <c r="S35" i="31"/>
  <c r="T35" i="31"/>
  <c r="U35" i="31"/>
  <c r="V35" i="31"/>
  <c r="W35" i="31"/>
  <c r="X35" i="31"/>
  <c r="Y35" i="31"/>
  <c r="Z35" i="31"/>
  <c r="AA35" i="31"/>
  <c r="AB35" i="31"/>
  <c r="AC35" i="31"/>
  <c r="AD35" i="31"/>
  <c r="AE35" i="31"/>
  <c r="AF35" i="31"/>
  <c r="AG35" i="31"/>
  <c r="AH35" i="31"/>
  <c r="AI35" i="31"/>
  <c r="AJ35" i="31"/>
  <c r="AK35" i="31"/>
  <c r="AL35" i="31"/>
  <c r="AM35" i="31"/>
  <c r="AN35" i="31"/>
  <c r="AO35" i="31"/>
  <c r="AP35" i="31"/>
  <c r="AQ35" i="31"/>
  <c r="AR35" i="31"/>
  <c r="AS35" i="31"/>
  <c r="AT35" i="31"/>
  <c r="AU35" i="31"/>
  <c r="AV35" i="31"/>
  <c r="AW35" i="31"/>
  <c r="AX35" i="31"/>
  <c r="AY35" i="31"/>
  <c r="AZ35" i="31"/>
  <c r="BA35" i="31"/>
  <c r="BB35" i="31"/>
  <c r="BC35" i="31"/>
  <c r="BD35" i="31"/>
  <c r="BE35" i="31"/>
  <c r="BF35" i="31"/>
  <c r="BG35" i="31"/>
  <c r="BH35" i="31"/>
  <c r="BI35" i="31"/>
  <c r="BJ35" i="31"/>
  <c r="BK35" i="31"/>
  <c r="BL35" i="31"/>
  <c r="BM35" i="31"/>
  <c r="BN35" i="31"/>
  <c r="BO35" i="31"/>
  <c r="BP35" i="31"/>
  <c r="BQ35" i="31"/>
  <c r="BR35" i="31"/>
  <c r="BS35" i="31"/>
  <c r="BT35" i="31"/>
  <c r="BU35" i="31"/>
  <c r="BV35" i="31"/>
  <c r="BW35" i="31"/>
  <c r="BX35" i="31"/>
  <c r="BY35" i="31"/>
  <c r="BZ35" i="31"/>
  <c r="CA35" i="31"/>
  <c r="CB35" i="31"/>
  <c r="CC35" i="31"/>
  <c r="CD35" i="31"/>
  <c r="CE35" i="31"/>
  <c r="CF35" i="31"/>
  <c r="CG35" i="31"/>
  <c r="CH35" i="31"/>
  <c r="CI35" i="31"/>
  <c r="CJ35" i="31"/>
  <c r="CK35" i="31"/>
  <c r="CL35" i="31"/>
  <c r="CM35" i="31"/>
  <c r="CN35" i="31"/>
  <c r="CO35" i="31"/>
  <c r="CP35" i="31"/>
  <c r="CQ35" i="31"/>
  <c r="CR35" i="31"/>
  <c r="CS35" i="31"/>
  <c r="CT35" i="31"/>
  <c r="CU35" i="31"/>
  <c r="CV35" i="31"/>
  <c r="CW35" i="31"/>
  <c r="CX35" i="31"/>
  <c r="CY35" i="31"/>
  <c r="CZ35" i="31"/>
  <c r="DA35" i="31"/>
  <c r="DB35" i="31"/>
  <c r="DC35" i="31"/>
  <c r="DD35" i="31"/>
  <c r="DE35" i="31"/>
  <c r="DF35" i="31"/>
  <c r="DG35" i="31"/>
  <c r="DH35" i="31"/>
  <c r="DI35" i="31"/>
  <c r="DJ35" i="31"/>
  <c r="DK35" i="31"/>
  <c r="DL35" i="31"/>
  <c r="DM35" i="31"/>
  <c r="DN35" i="31"/>
  <c r="DO35" i="31"/>
  <c r="DP35" i="31"/>
  <c r="DQ35" i="31"/>
  <c r="DR35" i="31"/>
  <c r="DS35" i="31"/>
  <c r="DT35" i="31"/>
  <c r="DU35" i="31"/>
  <c r="F39" i="31"/>
  <c r="G39" i="31"/>
  <c r="H39" i="31"/>
  <c r="I39" i="31"/>
  <c r="J39" i="31"/>
  <c r="K39" i="31"/>
  <c r="L39" i="31"/>
  <c r="M39" i="31"/>
  <c r="N39" i="31"/>
  <c r="O39" i="31"/>
  <c r="P39" i="31"/>
  <c r="Q39" i="31"/>
  <c r="R39" i="31"/>
  <c r="S39" i="31"/>
  <c r="T39" i="31"/>
  <c r="U39" i="31"/>
  <c r="V39" i="31"/>
  <c r="W39" i="31"/>
  <c r="X39" i="31"/>
  <c r="Y39" i="31"/>
  <c r="Z39" i="31"/>
  <c r="AA39" i="31"/>
  <c r="AB39" i="31"/>
  <c r="AC39" i="31"/>
  <c r="AD39" i="31"/>
  <c r="AE39" i="31"/>
  <c r="AF39" i="31"/>
  <c r="AG39" i="31"/>
  <c r="AH39" i="31"/>
  <c r="AI39" i="31"/>
  <c r="AJ39" i="31"/>
  <c r="AK39" i="31"/>
  <c r="AL39" i="31"/>
  <c r="AM39" i="31"/>
  <c r="AN39" i="31"/>
  <c r="AO39" i="31"/>
  <c r="AP39" i="31"/>
  <c r="AQ39" i="31"/>
  <c r="AR39" i="31"/>
  <c r="AS39" i="31"/>
  <c r="AT39" i="31"/>
  <c r="AU39" i="31"/>
  <c r="AV39" i="31"/>
  <c r="AW39" i="31"/>
  <c r="AX39" i="31"/>
  <c r="AY39" i="31"/>
  <c r="AZ39" i="31"/>
  <c r="BA39" i="31"/>
  <c r="BB39" i="31"/>
  <c r="BC39" i="31"/>
  <c r="BD39" i="31"/>
  <c r="BE39" i="31"/>
  <c r="BF39" i="31"/>
  <c r="BG39" i="31"/>
  <c r="BH39" i="31"/>
  <c r="BI39" i="31"/>
  <c r="BJ39" i="31"/>
  <c r="BK39" i="31"/>
  <c r="BL39" i="31"/>
  <c r="BM39" i="31"/>
  <c r="BN39" i="31"/>
  <c r="BO39" i="31"/>
  <c r="BP39" i="31"/>
  <c r="BQ39" i="31"/>
  <c r="BR39" i="31"/>
  <c r="BS39" i="31"/>
  <c r="BT39" i="31"/>
  <c r="BU39" i="31"/>
  <c r="BV39" i="31"/>
  <c r="BW39" i="31"/>
  <c r="BX39" i="31"/>
  <c r="BY39" i="31"/>
  <c r="BZ39" i="31"/>
  <c r="CA39" i="31"/>
  <c r="CB39" i="31"/>
  <c r="CC39" i="31"/>
  <c r="CD39" i="31"/>
  <c r="CE39" i="31"/>
  <c r="CF39" i="31"/>
  <c r="CG39" i="31"/>
  <c r="CH39" i="31"/>
  <c r="CI39" i="31"/>
  <c r="CJ39" i="31"/>
  <c r="CK39" i="31"/>
  <c r="CL39" i="31"/>
  <c r="CM39" i="31"/>
  <c r="CN39" i="31"/>
  <c r="CO39" i="31"/>
  <c r="CP39" i="31"/>
  <c r="CQ39" i="31"/>
  <c r="CR39" i="31"/>
  <c r="CS39" i="31"/>
  <c r="CT39" i="31"/>
  <c r="CU39" i="31"/>
  <c r="CV39" i="31"/>
  <c r="CW39" i="31"/>
  <c r="CX39" i="31"/>
  <c r="CY39" i="31"/>
  <c r="CZ39" i="31"/>
  <c r="DA39" i="31"/>
  <c r="DB39" i="31"/>
  <c r="DC39" i="31"/>
  <c r="DD39" i="31"/>
  <c r="DE39" i="31"/>
  <c r="DF39" i="31"/>
  <c r="DG39" i="31"/>
  <c r="DH39" i="31"/>
  <c r="DI39" i="31"/>
  <c r="DJ39" i="31"/>
  <c r="DK39" i="31"/>
  <c r="DL39" i="31"/>
  <c r="DM39" i="31"/>
  <c r="DN39" i="31"/>
  <c r="DO39" i="31"/>
  <c r="DP39" i="31"/>
  <c r="DQ39" i="31"/>
  <c r="DR39" i="31"/>
  <c r="DS39" i="31"/>
  <c r="DT39" i="31"/>
  <c r="DU39" i="31"/>
  <c r="E40" i="31"/>
  <c r="F40" i="31"/>
  <c r="G40" i="31"/>
  <c r="H40" i="31"/>
  <c r="I40" i="31"/>
  <c r="J40" i="31"/>
  <c r="K40" i="31"/>
  <c r="L40" i="31"/>
  <c r="M40" i="31"/>
  <c r="N40" i="31"/>
  <c r="O40" i="31"/>
  <c r="P40" i="31"/>
  <c r="Q40" i="31"/>
  <c r="R40" i="31"/>
  <c r="S40" i="31"/>
  <c r="T40" i="31"/>
  <c r="U40" i="31"/>
  <c r="V40" i="31"/>
  <c r="W40" i="31"/>
  <c r="X40" i="31"/>
  <c r="Y40" i="31"/>
  <c r="Z40" i="31"/>
  <c r="AA40" i="31"/>
  <c r="AB40" i="31"/>
  <c r="AC40" i="31"/>
  <c r="AD40" i="31"/>
  <c r="AE40" i="31"/>
  <c r="AF40" i="31"/>
  <c r="AG40" i="31"/>
  <c r="AH40" i="31"/>
  <c r="AI40" i="31"/>
  <c r="AJ40" i="31"/>
  <c r="AK40" i="31"/>
  <c r="AL40" i="31"/>
  <c r="AM40" i="31"/>
  <c r="AN40" i="31"/>
  <c r="AO40" i="31"/>
  <c r="AP40" i="31"/>
  <c r="AQ40" i="31"/>
  <c r="AR40" i="31"/>
  <c r="AS40" i="31"/>
  <c r="AT40" i="31"/>
  <c r="AU40" i="31"/>
  <c r="AV40" i="31"/>
  <c r="AW40" i="31"/>
  <c r="AX40" i="31"/>
  <c r="AY40" i="31"/>
  <c r="AZ40" i="31"/>
  <c r="BA40" i="31"/>
  <c r="BB40" i="31"/>
  <c r="BC40" i="31"/>
  <c r="BD40" i="31"/>
  <c r="BE40" i="31"/>
  <c r="BF40" i="31"/>
  <c r="BG40" i="31"/>
  <c r="BH40" i="31"/>
  <c r="BI40" i="31"/>
  <c r="BJ40" i="31"/>
  <c r="BK40" i="31"/>
  <c r="BL40" i="31"/>
  <c r="BM40" i="31"/>
  <c r="BN40" i="31"/>
  <c r="BO40" i="31"/>
  <c r="BP40" i="31"/>
  <c r="BQ40" i="31"/>
  <c r="BR40" i="31"/>
  <c r="BS40" i="31"/>
  <c r="BT40" i="31"/>
  <c r="BU40" i="31"/>
  <c r="BV40" i="31"/>
  <c r="BW40" i="31"/>
  <c r="BX40" i="31"/>
  <c r="BY40" i="31"/>
  <c r="BZ40" i="31"/>
  <c r="CA40" i="31"/>
  <c r="CB40" i="31"/>
  <c r="CC40" i="31"/>
  <c r="CD40" i="31"/>
  <c r="CE40" i="31"/>
  <c r="CF40" i="31"/>
  <c r="CG40" i="31"/>
  <c r="CH40" i="31"/>
  <c r="CI40" i="31"/>
  <c r="CJ40" i="31"/>
  <c r="CK40" i="31"/>
  <c r="CL40" i="31"/>
  <c r="CM40" i="31"/>
  <c r="CN40" i="31"/>
  <c r="CO40" i="31"/>
  <c r="CP40" i="31"/>
  <c r="CQ40" i="31"/>
  <c r="CR40" i="31"/>
  <c r="CS40" i="31"/>
  <c r="CT40" i="31"/>
  <c r="CU40" i="31"/>
  <c r="CV40" i="31"/>
  <c r="CW40" i="31"/>
  <c r="CX40" i="31"/>
  <c r="CY40" i="31"/>
  <c r="CZ40" i="31"/>
  <c r="DA40" i="31"/>
  <c r="DB40" i="31"/>
  <c r="DC40" i="31"/>
  <c r="DD40" i="31"/>
  <c r="DE40" i="31"/>
  <c r="DF40" i="31"/>
  <c r="DG40" i="31"/>
  <c r="DH40" i="31"/>
  <c r="DI40" i="31"/>
  <c r="DJ40" i="31"/>
  <c r="DK40" i="31"/>
  <c r="DL40" i="31"/>
  <c r="DM40" i="31"/>
  <c r="DN40" i="31"/>
  <c r="DO40" i="31"/>
  <c r="DP40" i="31"/>
  <c r="DQ40" i="31"/>
  <c r="DR40" i="31"/>
  <c r="DS40" i="31"/>
  <c r="DT40" i="31"/>
  <c r="DU40" i="31"/>
  <c r="E41" i="31"/>
  <c r="F41" i="31"/>
  <c r="G41" i="31"/>
  <c r="H41" i="31"/>
  <c r="I41" i="31"/>
  <c r="J41" i="31"/>
  <c r="K41" i="31"/>
  <c r="L41" i="31"/>
  <c r="M41" i="31"/>
  <c r="N41" i="31"/>
  <c r="O41" i="31"/>
  <c r="P41" i="31"/>
  <c r="Q41" i="31"/>
  <c r="R41" i="31"/>
  <c r="S41" i="31"/>
  <c r="T41" i="31"/>
  <c r="U41" i="31"/>
  <c r="V41" i="31"/>
  <c r="W41" i="31"/>
  <c r="X41" i="31"/>
  <c r="Y41" i="31"/>
  <c r="Z41" i="31"/>
  <c r="AA41" i="31"/>
  <c r="AB41" i="31"/>
  <c r="AC41" i="31"/>
  <c r="AD41" i="31"/>
  <c r="AE41" i="31"/>
  <c r="AF41" i="31"/>
  <c r="AG41" i="31"/>
  <c r="AH41" i="31"/>
  <c r="AI41" i="31"/>
  <c r="AJ41" i="31"/>
  <c r="AK41" i="31"/>
  <c r="AL41" i="31"/>
  <c r="AM41" i="31"/>
  <c r="AN41" i="31"/>
  <c r="AO41" i="31"/>
  <c r="AP41" i="31"/>
  <c r="AQ41" i="31"/>
  <c r="AR41" i="31"/>
  <c r="AS41" i="31"/>
  <c r="AT41" i="31"/>
  <c r="AU41" i="31"/>
  <c r="AV41" i="31"/>
  <c r="AW41" i="31"/>
  <c r="AX41" i="31"/>
  <c r="AY41" i="31"/>
  <c r="AZ41" i="31"/>
  <c r="BA41" i="31"/>
  <c r="BB41" i="31"/>
  <c r="BC41" i="31"/>
  <c r="BD41" i="31"/>
  <c r="BE41" i="31"/>
  <c r="BF41" i="31"/>
  <c r="BG41" i="31"/>
  <c r="BH41" i="31"/>
  <c r="BI41" i="31"/>
  <c r="BJ41" i="31"/>
  <c r="BK41" i="31"/>
  <c r="BL41" i="31"/>
  <c r="BM41" i="31"/>
  <c r="BN41" i="31"/>
  <c r="BO41" i="31"/>
  <c r="BP41" i="31"/>
  <c r="BQ41" i="31"/>
  <c r="BR41" i="31"/>
  <c r="BS41" i="31"/>
  <c r="BT41" i="31"/>
  <c r="BU41" i="31"/>
  <c r="BV41" i="31"/>
  <c r="BW41" i="31"/>
  <c r="BX41" i="31"/>
  <c r="BY41" i="31"/>
  <c r="BZ41" i="31"/>
  <c r="CA41" i="31"/>
  <c r="CB41" i="31"/>
  <c r="CC41" i="31"/>
  <c r="CD41" i="31"/>
  <c r="CE41" i="31"/>
  <c r="CF41" i="31"/>
  <c r="CG41" i="31"/>
  <c r="CH41" i="31"/>
  <c r="CI41" i="31"/>
  <c r="CJ41" i="31"/>
  <c r="CK41" i="31"/>
  <c r="CL41" i="31"/>
  <c r="CM41" i="31"/>
  <c r="CN41" i="31"/>
  <c r="CO41" i="31"/>
  <c r="CP41" i="31"/>
  <c r="CQ41" i="31"/>
  <c r="CR41" i="31"/>
  <c r="CS41" i="31"/>
  <c r="CT41" i="31"/>
  <c r="CU41" i="31"/>
  <c r="CV41" i="31"/>
  <c r="CW41" i="31"/>
  <c r="CX41" i="31"/>
  <c r="CY41" i="31"/>
  <c r="CZ41" i="31"/>
  <c r="DA41" i="31"/>
  <c r="DB41" i="31"/>
  <c r="DC41" i="31"/>
  <c r="DD41" i="31"/>
  <c r="DE41" i="31"/>
  <c r="DF41" i="31"/>
  <c r="DG41" i="31"/>
  <c r="DH41" i="31"/>
  <c r="DI41" i="31"/>
  <c r="DJ41" i="31"/>
  <c r="DK41" i="31"/>
  <c r="DL41" i="31"/>
  <c r="DM41" i="31"/>
  <c r="DN41" i="31"/>
  <c r="DO41" i="31"/>
  <c r="DP41" i="31"/>
  <c r="DQ41" i="31"/>
  <c r="DR41" i="31"/>
  <c r="DS41" i="31"/>
  <c r="DT41" i="31"/>
  <c r="DU41" i="31"/>
  <c r="E42" i="31"/>
  <c r="F42" i="31"/>
  <c r="G42" i="31"/>
  <c r="H42" i="31"/>
  <c r="I42" i="31"/>
  <c r="J42" i="31"/>
  <c r="K42" i="31"/>
  <c r="L42" i="31"/>
  <c r="M42" i="31"/>
  <c r="N42" i="31"/>
  <c r="O42" i="31"/>
  <c r="P42" i="31"/>
  <c r="Q42" i="31"/>
  <c r="R42" i="31"/>
  <c r="S42" i="31"/>
  <c r="T42" i="31"/>
  <c r="U42" i="31"/>
  <c r="V42" i="31"/>
  <c r="W42" i="31"/>
  <c r="X42" i="31"/>
  <c r="Y42" i="31"/>
  <c r="Z42" i="31"/>
  <c r="AA42" i="31"/>
  <c r="AB42" i="31"/>
  <c r="AC42" i="31"/>
  <c r="AD42" i="31"/>
  <c r="AE42" i="31"/>
  <c r="AF42" i="31"/>
  <c r="AG42" i="31"/>
  <c r="AH42" i="31"/>
  <c r="AI42" i="31"/>
  <c r="AJ42" i="31"/>
  <c r="AK42" i="31"/>
  <c r="AL42" i="31"/>
  <c r="AM42" i="31"/>
  <c r="AN42" i="31"/>
  <c r="AO42" i="31"/>
  <c r="AP42" i="31"/>
  <c r="AQ42" i="31"/>
  <c r="AR42" i="31"/>
  <c r="AS42" i="31"/>
  <c r="AT42" i="31"/>
  <c r="AU42" i="31"/>
  <c r="AV42" i="31"/>
  <c r="AW42" i="31"/>
  <c r="AX42" i="31"/>
  <c r="AY42" i="31"/>
  <c r="AZ42" i="31"/>
  <c r="BA42" i="31"/>
  <c r="BB42" i="31"/>
  <c r="BC42" i="31"/>
  <c r="BD42" i="31"/>
  <c r="BE42" i="31"/>
  <c r="BF42" i="31"/>
  <c r="BG42" i="31"/>
  <c r="BH42" i="31"/>
  <c r="BI42" i="31"/>
  <c r="BJ42" i="31"/>
  <c r="BK42" i="31"/>
  <c r="BL42" i="31"/>
  <c r="BM42" i="31"/>
  <c r="BN42" i="31"/>
  <c r="BO42" i="31"/>
  <c r="BP42" i="31"/>
  <c r="BQ42" i="31"/>
  <c r="BR42" i="31"/>
  <c r="BS42" i="31"/>
  <c r="BT42" i="31"/>
  <c r="BU42" i="31"/>
  <c r="BV42" i="31"/>
  <c r="BW42" i="31"/>
  <c r="BX42" i="31"/>
  <c r="BY42" i="31"/>
  <c r="BZ42" i="31"/>
  <c r="CA42" i="31"/>
  <c r="CB42" i="31"/>
  <c r="CC42" i="31"/>
  <c r="CD42" i="31"/>
  <c r="CE42" i="31"/>
  <c r="CF42" i="31"/>
  <c r="CG42" i="31"/>
  <c r="CH42" i="31"/>
  <c r="CI42" i="31"/>
  <c r="CJ42" i="31"/>
  <c r="CK42" i="31"/>
  <c r="CL42" i="31"/>
  <c r="CM42" i="31"/>
  <c r="CN42" i="31"/>
  <c r="CO42" i="31"/>
  <c r="CP42" i="31"/>
  <c r="CQ42" i="31"/>
  <c r="CR42" i="31"/>
  <c r="CS42" i="31"/>
  <c r="CT42" i="31"/>
  <c r="CU42" i="31"/>
  <c r="CV42" i="31"/>
  <c r="CW42" i="31"/>
  <c r="CX42" i="31"/>
  <c r="CY42" i="31"/>
  <c r="CZ42" i="31"/>
  <c r="DA42" i="31"/>
  <c r="DB42" i="31"/>
  <c r="DC42" i="31"/>
  <c r="DD42" i="31"/>
  <c r="DE42" i="31"/>
  <c r="DF42" i="31"/>
  <c r="DG42" i="31"/>
  <c r="DH42" i="31"/>
  <c r="DI42" i="31"/>
  <c r="DJ42" i="31"/>
  <c r="DK42" i="31"/>
  <c r="DL42" i="31"/>
  <c r="DM42" i="31"/>
  <c r="DN42" i="31"/>
  <c r="DO42" i="31"/>
  <c r="DP42" i="31"/>
  <c r="DQ42" i="31"/>
  <c r="DR42" i="31"/>
  <c r="DS42" i="31"/>
  <c r="DT42" i="31"/>
  <c r="DU42" i="31"/>
  <c r="F44" i="31"/>
  <c r="G44" i="31"/>
  <c r="H44" i="31"/>
  <c r="I44" i="31"/>
  <c r="J44" i="31"/>
  <c r="K44" i="31"/>
  <c r="L44" i="31"/>
  <c r="M44" i="31"/>
  <c r="N44" i="31"/>
  <c r="O44" i="31"/>
  <c r="P44" i="31"/>
  <c r="Q44" i="31"/>
  <c r="R44" i="31"/>
  <c r="S44" i="31"/>
  <c r="T44" i="31"/>
  <c r="U44" i="31"/>
  <c r="V44" i="31"/>
  <c r="W44" i="31"/>
  <c r="X44" i="31"/>
  <c r="Y44" i="31"/>
  <c r="Z44" i="31"/>
  <c r="AA44" i="31"/>
  <c r="AB44" i="31"/>
  <c r="AC44" i="31"/>
  <c r="AD44" i="31"/>
  <c r="AE44" i="31"/>
  <c r="AF44" i="31"/>
  <c r="AG44" i="31"/>
  <c r="AH44" i="31"/>
  <c r="AI44" i="31"/>
  <c r="AJ44" i="31"/>
  <c r="AK44" i="31"/>
  <c r="AL44" i="31"/>
  <c r="AM44" i="31"/>
  <c r="AN44" i="31"/>
  <c r="AO44" i="31"/>
  <c r="AP44" i="31"/>
  <c r="AQ44" i="31"/>
  <c r="AR44" i="31"/>
  <c r="AS44" i="31"/>
  <c r="AT44" i="31"/>
  <c r="AU44" i="31"/>
  <c r="AV44" i="31"/>
  <c r="AW44" i="31"/>
  <c r="AX44" i="31"/>
  <c r="AY44" i="31"/>
  <c r="AZ44" i="31"/>
  <c r="BA44" i="31"/>
  <c r="BB44" i="31"/>
  <c r="BC44" i="31"/>
  <c r="BD44" i="31"/>
  <c r="BE44" i="31"/>
  <c r="BF44" i="31"/>
  <c r="BG44" i="31"/>
  <c r="BH44" i="31"/>
  <c r="BI44" i="31"/>
  <c r="BJ44" i="31"/>
  <c r="BK44" i="31"/>
  <c r="BL44" i="31"/>
  <c r="BM44" i="31"/>
  <c r="BN44" i="31"/>
  <c r="BO44" i="31"/>
  <c r="BP44" i="31"/>
  <c r="BQ44" i="31"/>
  <c r="BR44" i="31"/>
  <c r="BS44" i="31"/>
  <c r="BT44" i="31"/>
  <c r="BU44" i="31"/>
  <c r="BV44" i="31"/>
  <c r="BW44" i="31"/>
  <c r="BX44" i="31"/>
  <c r="BY44" i="31"/>
  <c r="BZ44" i="31"/>
  <c r="CA44" i="31"/>
  <c r="CB44" i="31"/>
  <c r="CC44" i="31"/>
  <c r="CD44" i="31"/>
  <c r="CE44" i="31"/>
  <c r="CF44" i="31"/>
  <c r="CG44" i="31"/>
  <c r="CH44" i="31"/>
  <c r="CI44" i="31"/>
  <c r="CJ44" i="31"/>
  <c r="CK44" i="31"/>
  <c r="CL44" i="31"/>
  <c r="CM44" i="31"/>
  <c r="CN44" i="31"/>
  <c r="CO44" i="31"/>
  <c r="CP44" i="31"/>
  <c r="CQ44" i="31"/>
  <c r="CR44" i="31"/>
  <c r="CS44" i="31"/>
  <c r="CT44" i="31"/>
  <c r="CU44" i="31"/>
  <c r="CV44" i="31"/>
  <c r="CW44" i="31"/>
  <c r="CX44" i="31"/>
  <c r="CY44" i="31"/>
  <c r="CZ44" i="31"/>
  <c r="DA44" i="31"/>
  <c r="DB44" i="31"/>
  <c r="DC44" i="31"/>
  <c r="DD44" i="31"/>
  <c r="DE44" i="31"/>
  <c r="DF44" i="31"/>
  <c r="DG44" i="31"/>
  <c r="DH44" i="31"/>
  <c r="DI44" i="31"/>
  <c r="DJ44" i="31"/>
  <c r="DK44" i="31"/>
  <c r="DL44" i="31"/>
  <c r="DM44" i="31"/>
  <c r="DN44" i="31"/>
  <c r="DO44" i="31"/>
  <c r="DP44" i="31"/>
  <c r="DQ44" i="31"/>
  <c r="DR44" i="31"/>
  <c r="DS44" i="31"/>
  <c r="DT44" i="31"/>
  <c r="DU44" i="31"/>
  <c r="E45" i="31"/>
  <c r="F45" i="31"/>
  <c r="G45" i="31"/>
  <c r="H45" i="31"/>
  <c r="I45" i="31"/>
  <c r="J45" i="31"/>
  <c r="K45" i="31"/>
  <c r="L45" i="31"/>
  <c r="M45" i="31"/>
  <c r="N45" i="31"/>
  <c r="O45" i="31"/>
  <c r="P45" i="31"/>
  <c r="Q45" i="31"/>
  <c r="R45" i="31"/>
  <c r="S45" i="31"/>
  <c r="T45" i="31"/>
  <c r="U45" i="31"/>
  <c r="V45" i="31"/>
  <c r="W45" i="31"/>
  <c r="X45" i="31"/>
  <c r="Y45" i="31"/>
  <c r="Z45" i="31"/>
  <c r="AA45" i="31"/>
  <c r="AB45" i="31"/>
  <c r="AC45" i="31"/>
  <c r="AD45" i="31"/>
  <c r="AE45" i="31"/>
  <c r="AF45" i="31"/>
  <c r="AG45" i="31"/>
  <c r="AH45" i="31"/>
  <c r="AI45" i="31"/>
  <c r="AJ45" i="31"/>
  <c r="AK45" i="31"/>
  <c r="AL45" i="31"/>
  <c r="AM45" i="31"/>
  <c r="AN45" i="31"/>
  <c r="AO45" i="31"/>
  <c r="AP45" i="31"/>
  <c r="AQ45" i="31"/>
  <c r="AR45" i="31"/>
  <c r="AS45" i="31"/>
  <c r="AT45" i="31"/>
  <c r="AU45" i="31"/>
  <c r="AV45" i="31"/>
  <c r="AW45" i="31"/>
  <c r="AX45" i="31"/>
  <c r="AY45" i="31"/>
  <c r="AZ45" i="31"/>
  <c r="BA45" i="31"/>
  <c r="BB45" i="31"/>
  <c r="BC45" i="31"/>
  <c r="BD45" i="31"/>
  <c r="BE45" i="31"/>
  <c r="BF45" i="31"/>
  <c r="BG45" i="31"/>
  <c r="BH45" i="31"/>
  <c r="BI45" i="31"/>
  <c r="BJ45" i="31"/>
  <c r="BK45" i="31"/>
  <c r="BL45" i="31"/>
  <c r="BM45" i="31"/>
  <c r="BN45" i="31"/>
  <c r="BO45" i="31"/>
  <c r="BP45" i="31"/>
  <c r="BQ45" i="31"/>
  <c r="BR45" i="31"/>
  <c r="BS45" i="31"/>
  <c r="BT45" i="31"/>
  <c r="BU45" i="31"/>
  <c r="BV45" i="31"/>
  <c r="BW45" i="31"/>
  <c r="BX45" i="31"/>
  <c r="BY45" i="31"/>
  <c r="BZ45" i="31"/>
  <c r="CA45" i="31"/>
  <c r="CB45" i="31"/>
  <c r="CC45" i="31"/>
  <c r="CD45" i="31"/>
  <c r="CE45" i="31"/>
  <c r="CF45" i="31"/>
  <c r="CG45" i="31"/>
  <c r="CH45" i="31"/>
  <c r="CI45" i="31"/>
  <c r="CJ45" i="31"/>
  <c r="CK45" i="31"/>
  <c r="CL45" i="31"/>
  <c r="CM45" i="31"/>
  <c r="CN45" i="31"/>
  <c r="CO45" i="31"/>
  <c r="CP45" i="31"/>
  <c r="CQ45" i="31"/>
  <c r="CR45" i="31"/>
  <c r="CS45" i="31"/>
  <c r="CT45" i="31"/>
  <c r="CU45" i="31"/>
  <c r="CV45" i="31"/>
  <c r="CW45" i="31"/>
  <c r="CX45" i="31"/>
  <c r="CY45" i="31"/>
  <c r="CZ45" i="31"/>
  <c r="DA45" i="31"/>
  <c r="DB45" i="31"/>
  <c r="DC45" i="31"/>
  <c r="DD45" i="31"/>
  <c r="DE45" i="31"/>
  <c r="DF45" i="31"/>
  <c r="DG45" i="31"/>
  <c r="DH45" i="31"/>
  <c r="DI45" i="31"/>
  <c r="DJ45" i="31"/>
  <c r="DK45" i="31"/>
  <c r="DL45" i="31"/>
  <c r="DM45" i="31"/>
  <c r="DN45" i="31"/>
  <c r="DO45" i="31"/>
  <c r="DP45" i="31"/>
  <c r="DQ45" i="31"/>
  <c r="DR45" i="31"/>
  <c r="DS45" i="31"/>
  <c r="DT45" i="31"/>
  <c r="DU45" i="31"/>
  <c r="E46" i="31"/>
  <c r="F46" i="31"/>
  <c r="G46" i="31"/>
  <c r="H46" i="31"/>
  <c r="I46" i="31"/>
  <c r="J46" i="31"/>
  <c r="K46" i="31"/>
  <c r="L46" i="31"/>
  <c r="M46" i="31"/>
  <c r="N46" i="31"/>
  <c r="O46" i="31"/>
  <c r="P46" i="31"/>
  <c r="Q46" i="31"/>
  <c r="R46" i="31"/>
  <c r="S46" i="31"/>
  <c r="T46" i="31"/>
  <c r="U46" i="31"/>
  <c r="V46" i="31"/>
  <c r="W46" i="31"/>
  <c r="X46" i="31"/>
  <c r="Y46" i="31"/>
  <c r="Z46" i="31"/>
  <c r="AA46" i="31"/>
  <c r="AB46" i="31"/>
  <c r="AC46" i="31"/>
  <c r="AD46" i="31"/>
  <c r="AE46" i="31"/>
  <c r="AF46" i="31"/>
  <c r="AG46" i="31"/>
  <c r="AH46" i="31"/>
  <c r="AI46" i="31"/>
  <c r="AJ46" i="31"/>
  <c r="AK46" i="31"/>
  <c r="AL46" i="31"/>
  <c r="AM46" i="31"/>
  <c r="AN46" i="31"/>
  <c r="AO46" i="31"/>
  <c r="AP46" i="31"/>
  <c r="AQ46" i="31"/>
  <c r="AR46" i="31"/>
  <c r="AS46" i="31"/>
  <c r="AT46" i="31"/>
  <c r="AU46" i="31"/>
  <c r="AV46" i="31"/>
  <c r="AW46" i="31"/>
  <c r="AX46" i="31"/>
  <c r="AY46" i="31"/>
  <c r="AZ46" i="31"/>
  <c r="BA46" i="31"/>
  <c r="BB46" i="31"/>
  <c r="BC46" i="31"/>
  <c r="BD46" i="31"/>
  <c r="BE46" i="31"/>
  <c r="BF46" i="31"/>
  <c r="BG46" i="31"/>
  <c r="BH46" i="31"/>
  <c r="BI46" i="31"/>
  <c r="BJ46" i="31"/>
  <c r="BK46" i="31"/>
  <c r="BL46" i="31"/>
  <c r="BM46" i="31"/>
  <c r="BN46" i="31"/>
  <c r="BO46" i="31"/>
  <c r="BP46" i="31"/>
  <c r="BQ46" i="31"/>
  <c r="BR46" i="31"/>
  <c r="BS46" i="31"/>
  <c r="BT46" i="31"/>
  <c r="BU46" i="31"/>
  <c r="BV46" i="31"/>
  <c r="BW46" i="31"/>
  <c r="BX46" i="31"/>
  <c r="BY46" i="31"/>
  <c r="BZ46" i="31"/>
  <c r="CA46" i="31"/>
  <c r="CB46" i="31"/>
  <c r="CC46" i="31"/>
  <c r="CD46" i="31"/>
  <c r="CE46" i="31"/>
  <c r="CF46" i="31"/>
  <c r="CG46" i="31"/>
  <c r="CH46" i="31"/>
  <c r="CI46" i="31"/>
  <c r="CJ46" i="31"/>
  <c r="CK46" i="31"/>
  <c r="CL46" i="31"/>
  <c r="CM46" i="31"/>
  <c r="CN46" i="31"/>
  <c r="CO46" i="31"/>
  <c r="CP46" i="31"/>
  <c r="CQ46" i="31"/>
  <c r="CR46" i="31"/>
  <c r="CS46" i="31"/>
  <c r="CT46" i="31"/>
  <c r="CU46" i="31"/>
  <c r="CV46" i="31"/>
  <c r="CW46" i="31"/>
  <c r="CX46" i="31"/>
  <c r="CY46" i="31"/>
  <c r="CZ46" i="31"/>
  <c r="DA46" i="31"/>
  <c r="DB46" i="31"/>
  <c r="DC46" i="31"/>
  <c r="DD46" i="31"/>
  <c r="DE46" i="31"/>
  <c r="DF46" i="31"/>
  <c r="DG46" i="31"/>
  <c r="DH46" i="31"/>
  <c r="DI46" i="31"/>
  <c r="DJ46" i="31"/>
  <c r="DK46" i="31"/>
  <c r="DL46" i="31"/>
  <c r="DM46" i="31"/>
  <c r="DN46" i="31"/>
  <c r="DO46" i="31"/>
  <c r="DP46" i="31"/>
  <c r="DQ46" i="31"/>
  <c r="DR46" i="31"/>
  <c r="DS46" i="31"/>
  <c r="DT46" i="31"/>
  <c r="DU46" i="31"/>
  <c r="E47" i="31"/>
  <c r="F47" i="31"/>
  <c r="G47" i="31"/>
  <c r="H47" i="31"/>
  <c r="I47" i="31"/>
  <c r="J47" i="31"/>
  <c r="K47" i="31"/>
  <c r="L47" i="31"/>
  <c r="M47" i="31"/>
  <c r="N47" i="31"/>
  <c r="O47" i="31"/>
  <c r="P47" i="31"/>
  <c r="Q47" i="31"/>
  <c r="R47" i="31"/>
  <c r="S47" i="31"/>
  <c r="T47" i="31"/>
  <c r="U47" i="31"/>
  <c r="V47" i="31"/>
  <c r="W47" i="31"/>
  <c r="X47" i="31"/>
  <c r="Y47" i="31"/>
  <c r="Z47" i="31"/>
  <c r="AA47" i="31"/>
  <c r="AB47" i="31"/>
  <c r="AC47" i="31"/>
  <c r="AD47" i="31"/>
  <c r="AE47" i="31"/>
  <c r="AF47" i="31"/>
  <c r="AG47" i="31"/>
  <c r="AH47" i="31"/>
  <c r="AI47" i="31"/>
  <c r="AJ47" i="31"/>
  <c r="AK47" i="31"/>
  <c r="AL47" i="31"/>
  <c r="AM47" i="31"/>
  <c r="AN47" i="31"/>
  <c r="AO47" i="31"/>
  <c r="AP47" i="31"/>
  <c r="AQ47" i="31"/>
  <c r="AR47" i="31"/>
  <c r="AS47" i="31"/>
  <c r="AT47" i="31"/>
  <c r="AU47" i="31"/>
  <c r="AV47" i="31"/>
  <c r="AW47" i="31"/>
  <c r="AX47" i="31"/>
  <c r="AY47" i="31"/>
  <c r="AZ47" i="31"/>
  <c r="BA47" i="31"/>
  <c r="BB47" i="31"/>
  <c r="BC47" i="31"/>
  <c r="BD47" i="31"/>
  <c r="BE47" i="31"/>
  <c r="BF47" i="31"/>
  <c r="BG47" i="31"/>
  <c r="BH47" i="31"/>
  <c r="BI47" i="31"/>
  <c r="BJ47" i="31"/>
  <c r="BK47" i="31"/>
  <c r="BL47" i="31"/>
  <c r="BM47" i="31"/>
  <c r="BN47" i="31"/>
  <c r="BO47" i="31"/>
  <c r="BP47" i="31"/>
  <c r="BQ47" i="31"/>
  <c r="BR47" i="31"/>
  <c r="BS47" i="31"/>
  <c r="BT47" i="31"/>
  <c r="BU47" i="31"/>
  <c r="BV47" i="31"/>
  <c r="BW47" i="31"/>
  <c r="BX47" i="31"/>
  <c r="BY47" i="31"/>
  <c r="BZ47" i="31"/>
  <c r="CA47" i="31"/>
  <c r="CB47" i="31"/>
  <c r="CC47" i="31"/>
  <c r="CD47" i="31"/>
  <c r="CE47" i="31"/>
  <c r="CF47" i="31"/>
  <c r="CG47" i="31"/>
  <c r="CH47" i="31"/>
  <c r="CI47" i="31"/>
  <c r="CJ47" i="31"/>
  <c r="CK47" i="31"/>
  <c r="CL47" i="31"/>
  <c r="CM47" i="31"/>
  <c r="CN47" i="31"/>
  <c r="CO47" i="31"/>
  <c r="CP47" i="31"/>
  <c r="CQ47" i="31"/>
  <c r="CR47" i="31"/>
  <c r="CS47" i="31"/>
  <c r="CT47" i="31"/>
  <c r="CU47" i="31"/>
  <c r="CV47" i="31"/>
  <c r="CW47" i="31"/>
  <c r="CX47" i="31"/>
  <c r="CY47" i="31"/>
  <c r="CZ47" i="31"/>
  <c r="DA47" i="31"/>
  <c r="DB47" i="31"/>
  <c r="DC47" i="31"/>
  <c r="DD47" i="31"/>
  <c r="DE47" i="31"/>
  <c r="DF47" i="31"/>
  <c r="DG47" i="31"/>
  <c r="DH47" i="31"/>
  <c r="DI47" i="31"/>
  <c r="DJ47" i="31"/>
  <c r="DK47" i="31"/>
  <c r="DL47" i="31"/>
  <c r="DM47" i="31"/>
  <c r="DN47" i="31"/>
  <c r="DO47" i="31"/>
  <c r="DP47" i="31"/>
  <c r="DQ47" i="31"/>
  <c r="DR47" i="31"/>
  <c r="DS47" i="31"/>
  <c r="DT47" i="31"/>
  <c r="DU47" i="31"/>
  <c r="E49" i="31"/>
  <c r="F49" i="31"/>
  <c r="G49" i="31"/>
  <c r="H49" i="31"/>
  <c r="I49" i="31"/>
  <c r="J49" i="31"/>
  <c r="K49" i="31"/>
  <c r="L49" i="31"/>
  <c r="M49" i="31"/>
  <c r="N49" i="31"/>
  <c r="O49" i="31"/>
  <c r="P49" i="31"/>
  <c r="Q49" i="31"/>
  <c r="R49" i="31"/>
  <c r="S49" i="31"/>
  <c r="T49" i="31"/>
  <c r="U49" i="31"/>
  <c r="V49" i="31"/>
  <c r="W49" i="31"/>
  <c r="X49" i="31"/>
  <c r="Y49" i="31"/>
  <c r="Z49" i="31"/>
  <c r="AA49" i="31"/>
  <c r="AB49" i="31"/>
  <c r="AC49" i="31"/>
  <c r="AD49" i="31"/>
  <c r="AE49" i="31"/>
  <c r="AF49" i="31"/>
  <c r="AG49" i="31"/>
  <c r="AH49" i="31"/>
  <c r="AI49" i="31"/>
  <c r="AJ49" i="31"/>
  <c r="AK49" i="31"/>
  <c r="AL49" i="31"/>
  <c r="AM49" i="31"/>
  <c r="AN49" i="31"/>
  <c r="AO49" i="31"/>
  <c r="AP49" i="31"/>
  <c r="AQ49" i="31"/>
  <c r="AR49" i="31"/>
  <c r="AS49" i="31"/>
  <c r="AT49" i="31"/>
  <c r="AU49" i="31"/>
  <c r="AV49" i="31"/>
  <c r="AW49" i="31"/>
  <c r="AX49" i="31"/>
  <c r="AY49" i="31"/>
  <c r="AZ49" i="31"/>
  <c r="BA49" i="31"/>
  <c r="BB49" i="31"/>
  <c r="BC49" i="31"/>
  <c r="BD49" i="31"/>
  <c r="BE49" i="31"/>
  <c r="BF49" i="31"/>
  <c r="BG49" i="31"/>
  <c r="BH49" i="31"/>
  <c r="BI49" i="31"/>
  <c r="BJ49" i="31"/>
  <c r="BK49" i="31"/>
  <c r="BL49" i="31"/>
  <c r="BM49" i="31"/>
  <c r="BN49" i="31"/>
  <c r="BO49" i="31"/>
  <c r="BP49" i="31"/>
  <c r="BQ49" i="31"/>
  <c r="BR49" i="31"/>
  <c r="BS49" i="31"/>
  <c r="BT49" i="31"/>
  <c r="BU49" i="31"/>
  <c r="BV49" i="31"/>
  <c r="BW49" i="31"/>
  <c r="BX49" i="31"/>
  <c r="BY49" i="31"/>
  <c r="BZ49" i="31"/>
  <c r="CA49" i="31"/>
  <c r="CB49" i="31"/>
  <c r="CC49" i="31"/>
  <c r="CD49" i="31"/>
  <c r="CE49" i="31"/>
  <c r="CF49" i="31"/>
  <c r="CG49" i="31"/>
  <c r="CH49" i="31"/>
  <c r="CI49" i="31"/>
  <c r="CJ49" i="31"/>
  <c r="CK49" i="31"/>
  <c r="CL49" i="31"/>
  <c r="CM49" i="31"/>
  <c r="CN49" i="31"/>
  <c r="CO49" i="31"/>
  <c r="CP49" i="31"/>
  <c r="CQ49" i="31"/>
  <c r="CR49" i="31"/>
  <c r="CS49" i="31"/>
  <c r="CT49" i="31"/>
  <c r="CU49" i="31"/>
  <c r="CV49" i="31"/>
  <c r="CW49" i="31"/>
  <c r="CX49" i="31"/>
  <c r="CY49" i="31"/>
  <c r="CZ49" i="31"/>
  <c r="DA49" i="31"/>
  <c r="DB49" i="31"/>
  <c r="DC49" i="31"/>
  <c r="DD49" i="31"/>
  <c r="DE49" i="31"/>
  <c r="DF49" i="31"/>
  <c r="DG49" i="31"/>
  <c r="DH49" i="31"/>
  <c r="DI49" i="31"/>
  <c r="DJ49" i="31"/>
  <c r="DK49" i="31"/>
  <c r="DL49" i="31"/>
  <c r="DM49" i="31"/>
  <c r="DN49" i="31"/>
  <c r="DO49" i="31"/>
  <c r="DP49" i="31"/>
  <c r="DQ49" i="31"/>
  <c r="DR49" i="31"/>
  <c r="DS49" i="31"/>
  <c r="DT49" i="31"/>
  <c r="DU49" i="31"/>
  <c r="E51" i="31"/>
  <c r="F51" i="31"/>
  <c r="G51" i="31"/>
  <c r="H51" i="31"/>
  <c r="I51" i="31"/>
  <c r="J51" i="31"/>
  <c r="K51" i="31"/>
  <c r="L51" i="31"/>
  <c r="M51" i="31"/>
  <c r="N51" i="31"/>
  <c r="O51" i="31"/>
  <c r="P51" i="31"/>
  <c r="Q51" i="31"/>
  <c r="R51" i="31"/>
  <c r="S51" i="31"/>
  <c r="T51" i="31"/>
  <c r="U51" i="31"/>
  <c r="V51" i="31"/>
  <c r="W51" i="31"/>
  <c r="X51" i="31"/>
  <c r="Y51" i="31"/>
  <c r="Z51" i="31"/>
  <c r="AA51" i="31"/>
  <c r="AB51" i="31"/>
  <c r="AC51" i="31"/>
  <c r="AD51" i="31"/>
  <c r="AE51" i="31"/>
  <c r="AF51" i="31"/>
  <c r="AG51" i="31"/>
  <c r="AH51" i="31"/>
  <c r="AI51" i="31"/>
  <c r="AJ51" i="31"/>
  <c r="AK51" i="31"/>
  <c r="AL51" i="31"/>
  <c r="AM51" i="31"/>
  <c r="AN51" i="31"/>
  <c r="AO51" i="31"/>
  <c r="AP51" i="31"/>
  <c r="AQ51" i="31"/>
  <c r="AR51" i="31"/>
  <c r="AS51" i="31"/>
  <c r="AT51" i="31"/>
  <c r="AU51" i="31"/>
  <c r="AV51" i="31"/>
  <c r="AW51" i="31"/>
  <c r="AX51" i="31"/>
  <c r="AY51" i="31"/>
  <c r="AZ51" i="31"/>
  <c r="BA51" i="31"/>
  <c r="BB51" i="31"/>
  <c r="BC51" i="31"/>
  <c r="BD51" i="31"/>
  <c r="BE51" i="31"/>
  <c r="BF51" i="31"/>
  <c r="BG51" i="31"/>
  <c r="BH51" i="31"/>
  <c r="BI51" i="31"/>
  <c r="BJ51" i="31"/>
  <c r="BK51" i="31"/>
  <c r="BL51" i="31"/>
  <c r="BM51" i="31"/>
  <c r="BN51" i="31"/>
  <c r="BO51" i="31"/>
  <c r="BP51" i="31"/>
  <c r="BQ51" i="31"/>
  <c r="BR51" i="31"/>
  <c r="BS51" i="31"/>
  <c r="BT51" i="31"/>
  <c r="BU51" i="31"/>
  <c r="BV51" i="31"/>
  <c r="BW51" i="31"/>
  <c r="BX51" i="31"/>
  <c r="BY51" i="31"/>
  <c r="BZ51" i="31"/>
  <c r="CA51" i="31"/>
  <c r="CB51" i="31"/>
  <c r="CC51" i="31"/>
  <c r="CD51" i="31"/>
  <c r="CE51" i="31"/>
  <c r="CF51" i="31"/>
  <c r="CG51" i="31"/>
  <c r="CH51" i="31"/>
  <c r="CI51" i="31"/>
  <c r="CJ51" i="31"/>
  <c r="CK51" i="31"/>
  <c r="CL51" i="31"/>
  <c r="CM51" i="31"/>
  <c r="CN51" i="31"/>
  <c r="CO51" i="31"/>
  <c r="CP51" i="31"/>
  <c r="CQ51" i="31"/>
  <c r="CR51" i="31"/>
  <c r="CS51" i="31"/>
  <c r="CT51" i="31"/>
  <c r="CU51" i="31"/>
  <c r="CV51" i="31"/>
  <c r="CW51" i="31"/>
  <c r="CX51" i="31"/>
  <c r="CY51" i="31"/>
  <c r="CZ51" i="31"/>
  <c r="DA51" i="31"/>
  <c r="DB51" i="31"/>
  <c r="DC51" i="31"/>
  <c r="DD51" i="31"/>
  <c r="DE51" i="31"/>
  <c r="DF51" i="31"/>
  <c r="DG51" i="31"/>
  <c r="DH51" i="31"/>
  <c r="DI51" i="31"/>
  <c r="DJ51" i="31"/>
  <c r="DK51" i="31"/>
  <c r="DL51" i="31"/>
  <c r="DM51" i="31"/>
  <c r="DN51" i="31"/>
  <c r="DO51" i="31"/>
  <c r="DP51" i="31"/>
  <c r="DQ51" i="31"/>
  <c r="DR51" i="31"/>
  <c r="DS51" i="31"/>
  <c r="DT51" i="31"/>
  <c r="DU51" i="31"/>
  <c r="E55" i="31"/>
  <c r="F55" i="31"/>
  <c r="G55" i="31"/>
  <c r="H55" i="31"/>
  <c r="I55" i="31"/>
  <c r="J55" i="31"/>
  <c r="K55" i="31"/>
  <c r="L55" i="31"/>
  <c r="M55" i="31"/>
  <c r="N55" i="31"/>
  <c r="O55" i="31"/>
  <c r="P55" i="31"/>
  <c r="Q55" i="31"/>
  <c r="R55" i="31"/>
  <c r="S55" i="31"/>
  <c r="T55" i="31"/>
  <c r="U55" i="31"/>
  <c r="V55" i="31"/>
  <c r="W55" i="31"/>
  <c r="X55" i="31"/>
  <c r="Y55" i="31"/>
  <c r="Z55" i="31"/>
  <c r="AA55" i="31"/>
  <c r="AB55" i="31"/>
  <c r="AC55" i="31"/>
  <c r="AD55" i="31"/>
  <c r="AE55" i="31"/>
  <c r="AF55" i="31"/>
  <c r="AG55" i="31"/>
  <c r="AH55" i="31"/>
  <c r="AI55" i="31"/>
  <c r="AJ55" i="31"/>
  <c r="AK55" i="31"/>
  <c r="AL55" i="31"/>
  <c r="AM55" i="31"/>
  <c r="AN55" i="31"/>
  <c r="AO55" i="31"/>
  <c r="AP55" i="31"/>
  <c r="AQ55" i="31"/>
  <c r="AR55" i="31"/>
  <c r="AS55" i="31"/>
  <c r="AT55" i="31"/>
  <c r="AU55" i="31"/>
  <c r="AV55" i="31"/>
  <c r="AW55" i="31"/>
  <c r="AX55" i="31"/>
  <c r="AY55" i="31"/>
  <c r="AZ55" i="31"/>
  <c r="BA55" i="31"/>
  <c r="BB55" i="31"/>
  <c r="BC55" i="31"/>
  <c r="BD55" i="31"/>
  <c r="BE55" i="31"/>
  <c r="BF55" i="31"/>
  <c r="BG55" i="31"/>
  <c r="BH55" i="31"/>
  <c r="BI55" i="31"/>
  <c r="BJ55" i="31"/>
  <c r="BK55" i="31"/>
  <c r="BL55" i="31"/>
  <c r="BM55" i="31"/>
  <c r="BN55" i="31"/>
  <c r="BO55" i="31"/>
  <c r="BP55" i="31"/>
  <c r="BQ55" i="31"/>
  <c r="BR55" i="31"/>
  <c r="BS55" i="31"/>
  <c r="BT55" i="31"/>
  <c r="BU55" i="31"/>
  <c r="BV55" i="31"/>
  <c r="BW55" i="31"/>
  <c r="BX55" i="31"/>
  <c r="BY55" i="31"/>
  <c r="BZ55" i="31"/>
  <c r="CA55" i="31"/>
  <c r="CB55" i="31"/>
  <c r="CC55" i="31"/>
  <c r="CD55" i="31"/>
  <c r="CE55" i="31"/>
  <c r="CF55" i="31"/>
  <c r="CG55" i="31"/>
  <c r="CH55" i="31"/>
  <c r="CI55" i="31"/>
  <c r="CJ55" i="31"/>
  <c r="CK55" i="31"/>
  <c r="CL55" i="31"/>
  <c r="CM55" i="31"/>
  <c r="CN55" i="31"/>
  <c r="CO55" i="31"/>
  <c r="CP55" i="31"/>
  <c r="CQ55" i="31"/>
  <c r="CR55" i="31"/>
  <c r="CS55" i="31"/>
  <c r="CT55" i="31"/>
  <c r="CU55" i="31"/>
  <c r="CV55" i="31"/>
  <c r="CW55" i="31"/>
  <c r="CX55" i="31"/>
  <c r="CY55" i="31"/>
  <c r="CZ55" i="31"/>
  <c r="DA55" i="31"/>
  <c r="DB55" i="31"/>
  <c r="DC55" i="31"/>
  <c r="DD55" i="31"/>
  <c r="DE55" i="31"/>
  <c r="DF55" i="31"/>
  <c r="DG55" i="31"/>
  <c r="DH55" i="31"/>
  <c r="DI55" i="31"/>
  <c r="DJ55" i="31"/>
  <c r="DK55" i="31"/>
  <c r="DL55" i="31"/>
  <c r="DM55" i="31"/>
  <c r="DN55" i="31"/>
  <c r="DO55" i="31"/>
  <c r="DP55" i="31"/>
  <c r="DQ55" i="31"/>
  <c r="DR55" i="31"/>
  <c r="DS55" i="31"/>
  <c r="DT55" i="31"/>
  <c r="DU55" i="31"/>
  <c r="F57" i="31"/>
  <c r="G57" i="31"/>
  <c r="H57" i="31"/>
  <c r="I57" i="31"/>
  <c r="J57" i="31"/>
  <c r="K57" i="31"/>
  <c r="L57" i="31"/>
  <c r="M57" i="31"/>
  <c r="N57" i="31"/>
  <c r="O57" i="31"/>
  <c r="P57" i="31"/>
  <c r="Q57" i="31"/>
  <c r="R57" i="31"/>
  <c r="S57" i="31"/>
  <c r="T57" i="31"/>
  <c r="U57" i="31"/>
  <c r="V57" i="31"/>
  <c r="W57" i="31"/>
  <c r="X57" i="31"/>
  <c r="Y57" i="31"/>
  <c r="Z57" i="31"/>
  <c r="AA57" i="31"/>
  <c r="AB57" i="31"/>
  <c r="AC57" i="31"/>
  <c r="AD57" i="31"/>
  <c r="AE57" i="31"/>
  <c r="AF57" i="31"/>
  <c r="AG57" i="31"/>
  <c r="AH57" i="31"/>
  <c r="AI57" i="31"/>
  <c r="AJ57" i="31"/>
  <c r="AK57" i="31"/>
  <c r="AL57" i="31"/>
  <c r="AM57" i="31"/>
  <c r="AN57" i="31"/>
  <c r="AO57" i="31"/>
  <c r="AP57" i="31"/>
  <c r="AQ57" i="31"/>
  <c r="AR57" i="31"/>
  <c r="AS57" i="31"/>
  <c r="AT57" i="31"/>
  <c r="AU57" i="31"/>
  <c r="AV57" i="31"/>
  <c r="AW57" i="31"/>
  <c r="AX57" i="31"/>
  <c r="AY57" i="31"/>
  <c r="AZ57" i="31"/>
  <c r="BA57" i="31"/>
  <c r="BB57" i="31"/>
  <c r="BC57" i="31"/>
  <c r="BD57" i="31"/>
  <c r="BE57" i="31"/>
  <c r="BF57" i="31"/>
  <c r="BG57" i="31"/>
  <c r="BH57" i="31"/>
  <c r="BI57" i="31"/>
  <c r="BJ57" i="31"/>
  <c r="BK57" i="31"/>
  <c r="BL57" i="31"/>
  <c r="BM57" i="31"/>
  <c r="BN57" i="31"/>
  <c r="BO57" i="31"/>
  <c r="BP57" i="31"/>
  <c r="BQ57" i="31"/>
  <c r="BR57" i="31"/>
  <c r="BS57" i="31"/>
  <c r="BT57" i="31"/>
  <c r="BU57" i="31"/>
  <c r="BV57" i="31"/>
  <c r="BW57" i="31"/>
  <c r="BX57" i="31"/>
  <c r="BY57" i="31"/>
  <c r="BZ57" i="31"/>
  <c r="CA57" i="31"/>
  <c r="CB57" i="31"/>
  <c r="CC57" i="31"/>
  <c r="CD57" i="31"/>
  <c r="CE57" i="31"/>
  <c r="CF57" i="31"/>
  <c r="CG57" i="31"/>
  <c r="CH57" i="31"/>
  <c r="CI57" i="31"/>
  <c r="CJ57" i="31"/>
  <c r="CK57" i="31"/>
  <c r="CL57" i="31"/>
  <c r="CM57" i="31"/>
  <c r="CN57" i="31"/>
  <c r="CO57" i="31"/>
  <c r="CP57" i="31"/>
  <c r="CQ57" i="31"/>
  <c r="CR57" i="31"/>
  <c r="CS57" i="31"/>
  <c r="CT57" i="31"/>
  <c r="CU57" i="31"/>
  <c r="CV57" i="31"/>
  <c r="CW57" i="31"/>
  <c r="CX57" i="31"/>
  <c r="CY57" i="31"/>
  <c r="CZ57" i="31"/>
  <c r="DA57" i="31"/>
  <c r="DB57" i="31"/>
  <c r="DC57" i="31"/>
  <c r="DD57" i="31"/>
  <c r="DE57" i="31"/>
  <c r="DF57" i="31"/>
  <c r="DG57" i="31"/>
  <c r="DH57" i="31"/>
  <c r="DI57" i="31"/>
  <c r="DJ57" i="31"/>
  <c r="DK57" i="31"/>
  <c r="DL57" i="31"/>
  <c r="DM57" i="31"/>
  <c r="DN57" i="31"/>
  <c r="DO57" i="31"/>
  <c r="DP57" i="31"/>
  <c r="DQ57" i="31"/>
  <c r="DR57" i="31"/>
  <c r="DS57" i="31"/>
  <c r="DT57" i="31"/>
  <c r="DU57" i="31"/>
  <c r="F58" i="31"/>
  <c r="G58" i="31"/>
  <c r="H58" i="31"/>
  <c r="I58" i="31"/>
  <c r="J58" i="31"/>
  <c r="K58" i="31"/>
  <c r="L58" i="31"/>
  <c r="M58" i="31"/>
  <c r="N58" i="31"/>
  <c r="O58" i="31"/>
  <c r="P58" i="31"/>
  <c r="Q58" i="31"/>
  <c r="R58" i="31"/>
  <c r="S58" i="31"/>
  <c r="T58" i="31"/>
  <c r="U58" i="31"/>
  <c r="V58" i="31"/>
  <c r="W58" i="31"/>
  <c r="X58" i="31"/>
  <c r="Y58" i="31"/>
  <c r="Z58" i="31"/>
  <c r="AA58" i="31"/>
  <c r="AB58" i="31"/>
  <c r="AC58" i="31"/>
  <c r="AD58" i="31"/>
  <c r="AE58" i="31"/>
  <c r="AF58" i="31"/>
  <c r="AG58" i="31"/>
  <c r="AH58" i="31"/>
  <c r="AI58" i="31"/>
  <c r="AJ58" i="31"/>
  <c r="AK58" i="31"/>
  <c r="AL58" i="31"/>
  <c r="AM58" i="31"/>
  <c r="AN58" i="31"/>
  <c r="AO58" i="31"/>
  <c r="AP58" i="31"/>
  <c r="AQ58" i="31"/>
  <c r="AR58" i="31"/>
  <c r="AS58" i="31"/>
  <c r="AT58" i="31"/>
  <c r="AU58" i="31"/>
  <c r="AV58" i="31"/>
  <c r="AW58" i="31"/>
  <c r="AX58" i="31"/>
  <c r="AY58" i="31"/>
  <c r="AZ58" i="31"/>
  <c r="BA58" i="31"/>
  <c r="BB58" i="31"/>
  <c r="BC58" i="31"/>
  <c r="BD58" i="31"/>
  <c r="BE58" i="31"/>
  <c r="BF58" i="31"/>
  <c r="BG58" i="31"/>
  <c r="BH58" i="31"/>
  <c r="BI58" i="31"/>
  <c r="BJ58" i="31"/>
  <c r="BK58" i="31"/>
  <c r="BL58" i="31"/>
  <c r="BM58" i="31"/>
  <c r="BN58" i="31"/>
  <c r="BO58" i="31"/>
  <c r="BP58" i="31"/>
  <c r="BQ58" i="31"/>
  <c r="BR58" i="31"/>
  <c r="BS58" i="31"/>
  <c r="BT58" i="31"/>
  <c r="BU58" i="31"/>
  <c r="BV58" i="31"/>
  <c r="BW58" i="31"/>
  <c r="BX58" i="31"/>
  <c r="BY58" i="31"/>
  <c r="BZ58" i="31"/>
  <c r="CA58" i="31"/>
  <c r="CB58" i="31"/>
  <c r="CC58" i="31"/>
  <c r="CD58" i="31"/>
  <c r="CE58" i="31"/>
  <c r="CF58" i="31"/>
  <c r="CG58" i="31"/>
  <c r="CH58" i="31"/>
  <c r="CI58" i="31"/>
  <c r="CJ58" i="31"/>
  <c r="CK58" i="31"/>
  <c r="CL58" i="31"/>
  <c r="CM58" i="31"/>
  <c r="CN58" i="31"/>
  <c r="CO58" i="31"/>
  <c r="CP58" i="31"/>
  <c r="CQ58" i="31"/>
  <c r="CR58" i="31"/>
  <c r="CS58" i="31"/>
  <c r="CT58" i="31"/>
  <c r="CU58" i="31"/>
  <c r="CV58" i="31"/>
  <c r="CW58" i="31"/>
  <c r="CX58" i="31"/>
  <c r="CY58" i="31"/>
  <c r="CZ58" i="31"/>
  <c r="DA58" i="31"/>
  <c r="DB58" i="31"/>
  <c r="DC58" i="31"/>
  <c r="DD58" i="31"/>
  <c r="DE58" i="31"/>
  <c r="DF58" i="31"/>
  <c r="DG58" i="31"/>
  <c r="DH58" i="31"/>
  <c r="DI58" i="31"/>
  <c r="DJ58" i="31"/>
  <c r="DK58" i="31"/>
  <c r="DL58" i="31"/>
  <c r="DM58" i="31"/>
  <c r="DN58" i="31"/>
  <c r="DO58" i="31"/>
  <c r="DP58" i="31"/>
  <c r="DQ58" i="31"/>
  <c r="DR58" i="31"/>
  <c r="DS58" i="31"/>
  <c r="DT58" i="31"/>
  <c r="DU58" i="31"/>
  <c r="F59" i="31"/>
  <c r="G59" i="31"/>
  <c r="H59" i="31"/>
  <c r="I59" i="31"/>
  <c r="J59" i="31"/>
  <c r="K59" i="31"/>
  <c r="L59" i="31"/>
  <c r="M59" i="31"/>
  <c r="N59" i="31"/>
  <c r="O59" i="31"/>
  <c r="P59" i="31"/>
  <c r="Q59" i="31"/>
  <c r="R59" i="31"/>
  <c r="S59" i="31"/>
  <c r="T59" i="31"/>
  <c r="U59" i="31"/>
  <c r="V59" i="31"/>
  <c r="W59" i="31"/>
  <c r="X59" i="31"/>
  <c r="Y59" i="31"/>
  <c r="Z59" i="31"/>
  <c r="AA59" i="31"/>
  <c r="AB59" i="31"/>
  <c r="AC59" i="31"/>
  <c r="AD59" i="31"/>
  <c r="AE59" i="31"/>
  <c r="AF59" i="31"/>
  <c r="AG59" i="31"/>
  <c r="AH59" i="31"/>
  <c r="AI59" i="31"/>
  <c r="AJ59" i="31"/>
  <c r="AK59" i="31"/>
  <c r="AL59" i="31"/>
  <c r="AM59" i="31"/>
  <c r="AN59" i="31"/>
  <c r="AO59" i="31"/>
  <c r="AP59" i="31"/>
  <c r="AQ59" i="31"/>
  <c r="AR59" i="31"/>
  <c r="AS59" i="31"/>
  <c r="AT59" i="31"/>
  <c r="AU59" i="31"/>
  <c r="AV59" i="31"/>
  <c r="AW59" i="31"/>
  <c r="AX59" i="31"/>
  <c r="AY59" i="31"/>
  <c r="AZ59" i="31"/>
  <c r="BA59" i="31"/>
  <c r="BB59" i="31"/>
  <c r="BC59" i="31"/>
  <c r="BD59" i="31"/>
  <c r="BE59" i="31"/>
  <c r="BF59" i="31"/>
  <c r="BG59" i="31"/>
  <c r="BH59" i="31"/>
  <c r="BI59" i="31"/>
  <c r="BJ59" i="31"/>
  <c r="BK59" i="31"/>
  <c r="BL59" i="31"/>
  <c r="BM59" i="31"/>
  <c r="BN59" i="31"/>
  <c r="BO59" i="31"/>
  <c r="BP59" i="31"/>
  <c r="BQ59" i="31"/>
  <c r="BR59" i="31"/>
  <c r="BS59" i="31"/>
  <c r="BT59" i="31"/>
  <c r="BU59" i="31"/>
  <c r="BV59" i="31"/>
  <c r="BW59" i="31"/>
  <c r="BX59" i="31"/>
  <c r="BY59" i="31"/>
  <c r="BZ59" i="31"/>
  <c r="CA59" i="31"/>
  <c r="CB59" i="31"/>
  <c r="CC59" i="31"/>
  <c r="CD59" i="31"/>
  <c r="CE59" i="31"/>
  <c r="CF59" i="31"/>
  <c r="CG59" i="31"/>
  <c r="CH59" i="31"/>
  <c r="CI59" i="31"/>
  <c r="CJ59" i="31"/>
  <c r="CK59" i="31"/>
  <c r="CL59" i="31"/>
  <c r="CM59" i="31"/>
  <c r="CN59" i="31"/>
  <c r="CO59" i="31"/>
  <c r="CP59" i="31"/>
  <c r="CQ59" i="31"/>
  <c r="CR59" i="31"/>
  <c r="CS59" i="31"/>
  <c r="CT59" i="31"/>
  <c r="CU59" i="31"/>
  <c r="CV59" i="31"/>
  <c r="CW59" i="31"/>
  <c r="CX59" i="31"/>
  <c r="CY59" i="31"/>
  <c r="CZ59" i="31"/>
  <c r="DA59" i="31"/>
  <c r="DB59" i="31"/>
  <c r="DC59" i="31"/>
  <c r="DD59" i="31"/>
  <c r="DE59" i="31"/>
  <c r="DF59" i="31"/>
  <c r="DG59" i="31"/>
  <c r="DH59" i="31"/>
  <c r="DI59" i="31"/>
  <c r="DJ59" i="31"/>
  <c r="DK59" i="31"/>
  <c r="DL59" i="31"/>
  <c r="DM59" i="31"/>
  <c r="DN59" i="31"/>
  <c r="DO59" i="31"/>
  <c r="DP59" i="31"/>
  <c r="DQ59" i="31"/>
  <c r="DR59" i="31"/>
  <c r="DS59" i="31"/>
  <c r="DT59" i="31"/>
  <c r="DU59" i="31"/>
  <c r="F60" i="31"/>
  <c r="G60" i="31"/>
  <c r="H60" i="31"/>
  <c r="I60" i="31"/>
  <c r="J60" i="31"/>
  <c r="K60" i="31"/>
  <c r="L60" i="31"/>
  <c r="M60" i="31"/>
  <c r="N60" i="31"/>
  <c r="O60" i="31"/>
  <c r="P60" i="31"/>
  <c r="Q60" i="31"/>
  <c r="R60" i="31"/>
  <c r="S60" i="31"/>
  <c r="T60" i="31"/>
  <c r="U60" i="31"/>
  <c r="V60" i="31"/>
  <c r="W60" i="31"/>
  <c r="X60" i="31"/>
  <c r="Y60" i="31"/>
  <c r="Z60" i="31"/>
  <c r="AA60" i="31"/>
  <c r="AB60" i="31"/>
  <c r="AC60" i="31"/>
  <c r="AD60" i="31"/>
  <c r="AE60" i="31"/>
  <c r="AF60" i="31"/>
  <c r="AG60" i="31"/>
  <c r="AH60" i="31"/>
  <c r="AI60" i="31"/>
  <c r="AJ60" i="31"/>
  <c r="AK60" i="31"/>
  <c r="AL60" i="31"/>
  <c r="AM60" i="31"/>
  <c r="AN60" i="31"/>
  <c r="AO60" i="31"/>
  <c r="AP60" i="31"/>
  <c r="AQ60" i="31"/>
  <c r="AR60" i="31"/>
  <c r="AS60" i="31"/>
  <c r="AT60" i="31"/>
  <c r="AU60" i="31"/>
  <c r="AV60" i="31"/>
  <c r="AW60" i="31"/>
  <c r="AX60" i="31"/>
  <c r="AY60" i="31"/>
  <c r="AZ60" i="31"/>
  <c r="BA60" i="31"/>
  <c r="BB60" i="31"/>
  <c r="BC60" i="31"/>
  <c r="BD60" i="31"/>
  <c r="BE60" i="31"/>
  <c r="BF60" i="31"/>
  <c r="BG60" i="31"/>
  <c r="BH60" i="31"/>
  <c r="BI60" i="31"/>
  <c r="BJ60" i="31"/>
  <c r="BK60" i="31"/>
  <c r="BL60" i="31"/>
  <c r="BM60" i="31"/>
  <c r="BN60" i="31"/>
  <c r="BO60" i="31"/>
  <c r="BP60" i="31"/>
  <c r="BQ60" i="31"/>
  <c r="BR60" i="31"/>
  <c r="BS60" i="31"/>
  <c r="BT60" i="31"/>
  <c r="BU60" i="31"/>
  <c r="BV60" i="31"/>
  <c r="BW60" i="31"/>
  <c r="BX60" i="31"/>
  <c r="BY60" i="31"/>
  <c r="BZ60" i="31"/>
  <c r="CA60" i="31"/>
  <c r="CB60" i="31"/>
  <c r="CC60" i="31"/>
  <c r="CD60" i="31"/>
  <c r="CE60" i="31"/>
  <c r="CF60" i="31"/>
  <c r="CG60" i="31"/>
  <c r="CH60" i="31"/>
  <c r="CI60" i="31"/>
  <c r="CJ60" i="31"/>
  <c r="CK60" i="31"/>
  <c r="CL60" i="31"/>
  <c r="CM60" i="31"/>
  <c r="CN60" i="31"/>
  <c r="CO60" i="31"/>
  <c r="CP60" i="31"/>
  <c r="CQ60" i="31"/>
  <c r="CR60" i="31"/>
  <c r="CS60" i="31"/>
  <c r="CT60" i="31"/>
  <c r="CU60" i="31"/>
  <c r="CV60" i="31"/>
  <c r="CW60" i="31"/>
  <c r="CX60" i="31"/>
  <c r="CY60" i="31"/>
  <c r="CZ60" i="31"/>
  <c r="DA60" i="31"/>
  <c r="DB60" i="31"/>
  <c r="DC60" i="31"/>
  <c r="DD60" i="31"/>
  <c r="DE60" i="31"/>
  <c r="DF60" i="31"/>
  <c r="DG60" i="31"/>
  <c r="DH60" i="31"/>
  <c r="DI60" i="31"/>
  <c r="DJ60" i="31"/>
  <c r="DK60" i="31"/>
  <c r="DL60" i="31"/>
  <c r="DM60" i="31"/>
  <c r="DN60" i="31"/>
  <c r="DO60" i="31"/>
  <c r="DP60" i="31"/>
  <c r="DQ60" i="31"/>
  <c r="DR60" i="31"/>
  <c r="DS60" i="31"/>
  <c r="DT60" i="31"/>
  <c r="DU60" i="31"/>
  <c r="E62" i="31"/>
  <c r="F62" i="31"/>
  <c r="G62" i="31"/>
  <c r="H62" i="31"/>
  <c r="I62" i="31"/>
  <c r="J62" i="31"/>
  <c r="K62" i="31"/>
  <c r="L62" i="31"/>
  <c r="M62" i="31"/>
  <c r="N62" i="31"/>
  <c r="O62" i="31"/>
  <c r="P62" i="31"/>
  <c r="Q62" i="31"/>
  <c r="R62" i="31"/>
  <c r="S62" i="31"/>
  <c r="T62" i="31"/>
  <c r="U62" i="31"/>
  <c r="V62" i="31"/>
  <c r="W62" i="31"/>
  <c r="X62" i="31"/>
  <c r="Y62" i="31"/>
  <c r="Z62" i="31"/>
  <c r="AA62" i="31"/>
  <c r="AB62" i="31"/>
  <c r="AC62" i="31"/>
  <c r="AD62" i="31"/>
  <c r="AE62" i="31"/>
  <c r="AF62" i="31"/>
  <c r="AG62" i="31"/>
  <c r="AH62" i="31"/>
  <c r="AI62" i="31"/>
  <c r="AJ62" i="31"/>
  <c r="AK62" i="31"/>
  <c r="AL62" i="31"/>
  <c r="AM62" i="31"/>
  <c r="AN62" i="31"/>
  <c r="AO62" i="31"/>
  <c r="AP62" i="31"/>
  <c r="AQ62" i="31"/>
  <c r="AR62" i="31"/>
  <c r="AS62" i="31"/>
  <c r="AT62" i="31"/>
  <c r="AU62" i="31"/>
  <c r="AV62" i="31"/>
  <c r="AW62" i="31"/>
  <c r="AX62" i="31"/>
  <c r="AY62" i="31"/>
  <c r="AZ62" i="31"/>
  <c r="BA62" i="31"/>
  <c r="BB62" i="31"/>
  <c r="BC62" i="31"/>
  <c r="BD62" i="31"/>
  <c r="BE62" i="31"/>
  <c r="BF62" i="31"/>
  <c r="BG62" i="31"/>
  <c r="BH62" i="31"/>
  <c r="BI62" i="31"/>
  <c r="BJ62" i="31"/>
  <c r="BK62" i="31"/>
  <c r="BL62" i="31"/>
  <c r="BM62" i="31"/>
  <c r="BN62" i="31"/>
  <c r="BO62" i="31"/>
  <c r="BP62" i="31"/>
  <c r="BQ62" i="31"/>
  <c r="BR62" i="31"/>
  <c r="BS62" i="31"/>
  <c r="BT62" i="31"/>
  <c r="BU62" i="31"/>
  <c r="BV62" i="31"/>
  <c r="BW62" i="31"/>
  <c r="BX62" i="31"/>
  <c r="BY62" i="31"/>
  <c r="BZ62" i="31"/>
  <c r="CA62" i="31"/>
  <c r="CB62" i="31"/>
  <c r="CC62" i="31"/>
  <c r="CD62" i="31"/>
  <c r="CE62" i="31"/>
  <c r="CF62" i="31"/>
  <c r="CG62" i="31"/>
  <c r="CH62" i="31"/>
  <c r="CI62" i="31"/>
  <c r="CJ62" i="31"/>
  <c r="CK62" i="31"/>
  <c r="CL62" i="31"/>
  <c r="CM62" i="31"/>
  <c r="CN62" i="31"/>
  <c r="CO62" i="31"/>
  <c r="CP62" i="31"/>
  <c r="CQ62" i="31"/>
  <c r="CR62" i="31"/>
  <c r="CS62" i="31"/>
  <c r="CT62" i="31"/>
  <c r="CU62" i="31"/>
  <c r="CV62" i="31"/>
  <c r="CW62" i="31"/>
  <c r="CX62" i="31"/>
  <c r="CY62" i="31"/>
  <c r="CZ62" i="31"/>
  <c r="DA62" i="31"/>
  <c r="DB62" i="31"/>
  <c r="DC62" i="31"/>
  <c r="DD62" i="31"/>
  <c r="DE62" i="31"/>
  <c r="DF62" i="31"/>
  <c r="DG62" i="31"/>
  <c r="DH62" i="31"/>
  <c r="DI62" i="31"/>
  <c r="DJ62" i="31"/>
  <c r="DK62" i="31"/>
  <c r="DL62" i="31"/>
  <c r="DM62" i="31"/>
  <c r="DN62" i="31"/>
  <c r="DO62" i="31"/>
  <c r="DP62" i="31"/>
  <c r="DQ62" i="31"/>
  <c r="DR62" i="31"/>
  <c r="DS62" i="31"/>
  <c r="DT62" i="31"/>
  <c r="DU62" i="31"/>
  <c r="E64" i="31"/>
  <c r="F64" i="31"/>
  <c r="G64" i="31"/>
  <c r="H64" i="31"/>
  <c r="I64" i="31"/>
  <c r="J64" i="31"/>
  <c r="K64" i="31"/>
  <c r="L64" i="31"/>
  <c r="M64" i="31"/>
  <c r="N64" i="31"/>
  <c r="O64" i="31"/>
  <c r="P64" i="31"/>
  <c r="Q64" i="31"/>
  <c r="R64" i="31"/>
  <c r="S64" i="31"/>
  <c r="T64" i="31"/>
  <c r="U64" i="31"/>
  <c r="V64" i="31"/>
  <c r="W64" i="31"/>
  <c r="X64" i="31"/>
  <c r="Y64" i="31"/>
  <c r="Z64" i="31"/>
  <c r="AA64" i="31"/>
  <c r="AB64" i="31"/>
  <c r="AC64" i="31"/>
  <c r="AD64" i="31"/>
  <c r="AE64" i="31"/>
  <c r="AF64" i="31"/>
  <c r="AG64" i="31"/>
  <c r="AH64" i="31"/>
  <c r="AI64" i="31"/>
  <c r="AJ64" i="31"/>
  <c r="AK64" i="31"/>
  <c r="AL64" i="31"/>
  <c r="AM64" i="31"/>
  <c r="AN64" i="31"/>
  <c r="AO64" i="31"/>
  <c r="AP64" i="31"/>
  <c r="AQ64" i="31"/>
  <c r="AR64" i="31"/>
  <c r="AS64" i="31"/>
  <c r="AT64" i="31"/>
  <c r="AU64" i="31"/>
  <c r="AV64" i="31"/>
  <c r="AW64" i="31"/>
  <c r="AX64" i="31"/>
  <c r="AY64" i="31"/>
  <c r="AZ64" i="31"/>
  <c r="BA64" i="31"/>
  <c r="BB64" i="31"/>
  <c r="BC64" i="31"/>
  <c r="BD64" i="31"/>
  <c r="BE64" i="31"/>
  <c r="BF64" i="31"/>
  <c r="BG64" i="31"/>
  <c r="BH64" i="31"/>
  <c r="BI64" i="31"/>
  <c r="BJ64" i="31"/>
  <c r="BK64" i="31"/>
  <c r="BL64" i="31"/>
  <c r="BM64" i="31"/>
  <c r="BN64" i="31"/>
  <c r="BO64" i="31"/>
  <c r="BP64" i="31"/>
  <c r="BQ64" i="31"/>
  <c r="BR64" i="31"/>
  <c r="BS64" i="31"/>
  <c r="BT64" i="31"/>
  <c r="BU64" i="31"/>
  <c r="BV64" i="31"/>
  <c r="BW64" i="31"/>
  <c r="BX64" i="31"/>
  <c r="BY64" i="31"/>
  <c r="BZ64" i="31"/>
  <c r="CA64" i="31"/>
  <c r="CB64" i="31"/>
  <c r="CC64" i="31"/>
  <c r="CD64" i="31"/>
  <c r="CE64" i="31"/>
  <c r="CF64" i="31"/>
  <c r="CG64" i="31"/>
  <c r="CH64" i="31"/>
  <c r="CI64" i="31"/>
  <c r="CJ64" i="31"/>
  <c r="CK64" i="31"/>
  <c r="CL64" i="31"/>
  <c r="CM64" i="31"/>
  <c r="CN64" i="31"/>
  <c r="CO64" i="31"/>
  <c r="CP64" i="31"/>
  <c r="CQ64" i="31"/>
  <c r="CR64" i="31"/>
  <c r="CS64" i="31"/>
  <c r="CT64" i="31"/>
  <c r="CU64" i="31"/>
  <c r="CV64" i="31"/>
  <c r="CW64" i="31"/>
  <c r="CX64" i="31"/>
  <c r="CY64" i="31"/>
  <c r="CZ64" i="31"/>
  <c r="DA64" i="31"/>
  <c r="DB64" i="31"/>
  <c r="DC64" i="31"/>
  <c r="DD64" i="31"/>
  <c r="DE64" i="31"/>
  <c r="DF64" i="31"/>
  <c r="DG64" i="31"/>
  <c r="DH64" i="31"/>
  <c r="DI64" i="31"/>
  <c r="DJ64" i="31"/>
  <c r="DK64" i="31"/>
  <c r="DL64" i="31"/>
  <c r="DM64" i="31"/>
  <c r="DN64" i="31"/>
  <c r="DO64" i="31"/>
  <c r="DP64" i="31"/>
  <c r="DQ64" i="31"/>
  <c r="DR64" i="31"/>
  <c r="DS64" i="31"/>
  <c r="DT64" i="31"/>
  <c r="DU64" i="31"/>
  <c r="E65" i="31"/>
  <c r="F65" i="31"/>
  <c r="G65" i="31"/>
  <c r="H65" i="31"/>
  <c r="I65" i="31"/>
  <c r="J65" i="31"/>
  <c r="K65" i="31"/>
  <c r="L65" i="31"/>
  <c r="M65" i="31"/>
  <c r="N65" i="31"/>
  <c r="O65" i="31"/>
  <c r="P65" i="31"/>
  <c r="Q65" i="31"/>
  <c r="R65" i="31"/>
  <c r="S65" i="31"/>
  <c r="T65" i="31"/>
  <c r="U65" i="31"/>
  <c r="V65" i="31"/>
  <c r="W65" i="31"/>
  <c r="X65" i="31"/>
  <c r="Y65" i="31"/>
  <c r="Z65" i="31"/>
  <c r="AA65" i="31"/>
  <c r="AB65" i="31"/>
  <c r="AC65" i="31"/>
  <c r="AD65" i="31"/>
  <c r="AE65" i="31"/>
  <c r="AF65" i="31"/>
  <c r="AG65" i="31"/>
  <c r="AH65" i="31"/>
  <c r="AI65" i="31"/>
  <c r="AJ65" i="31"/>
  <c r="AK65" i="31"/>
  <c r="AL65" i="31"/>
  <c r="AM65" i="31"/>
  <c r="AN65" i="31"/>
  <c r="AO65" i="31"/>
  <c r="AP65" i="31"/>
  <c r="AQ65" i="31"/>
  <c r="AR65" i="31"/>
  <c r="AS65" i="31"/>
  <c r="AT65" i="31"/>
  <c r="AU65" i="31"/>
  <c r="AV65" i="31"/>
  <c r="AW65" i="31"/>
  <c r="AX65" i="31"/>
  <c r="AY65" i="31"/>
  <c r="AZ65" i="31"/>
  <c r="BA65" i="31"/>
  <c r="BB65" i="31"/>
  <c r="BC65" i="31"/>
  <c r="BD65" i="31"/>
  <c r="BE65" i="31"/>
  <c r="BF65" i="31"/>
  <c r="BG65" i="31"/>
  <c r="BH65" i="31"/>
  <c r="BI65" i="31"/>
  <c r="BJ65" i="31"/>
  <c r="BK65" i="31"/>
  <c r="BL65" i="31"/>
  <c r="BM65" i="31"/>
  <c r="BN65" i="31"/>
  <c r="BO65" i="31"/>
  <c r="BP65" i="31"/>
  <c r="BQ65" i="31"/>
  <c r="BR65" i="31"/>
  <c r="BS65" i="31"/>
  <c r="BT65" i="31"/>
  <c r="BU65" i="31"/>
  <c r="BV65" i="31"/>
  <c r="BW65" i="31"/>
  <c r="BX65" i="31"/>
  <c r="BY65" i="31"/>
  <c r="BZ65" i="31"/>
  <c r="CA65" i="31"/>
  <c r="CB65" i="31"/>
  <c r="CC65" i="31"/>
  <c r="CD65" i="31"/>
  <c r="CE65" i="31"/>
  <c r="CF65" i="31"/>
  <c r="CG65" i="31"/>
  <c r="CH65" i="31"/>
  <c r="CI65" i="31"/>
  <c r="CJ65" i="31"/>
  <c r="CK65" i="31"/>
  <c r="CL65" i="31"/>
  <c r="CM65" i="31"/>
  <c r="CN65" i="31"/>
  <c r="CO65" i="31"/>
  <c r="CP65" i="31"/>
  <c r="CQ65" i="31"/>
  <c r="CR65" i="31"/>
  <c r="CS65" i="31"/>
  <c r="CT65" i="31"/>
  <c r="CU65" i="31"/>
  <c r="CV65" i="31"/>
  <c r="CW65" i="31"/>
  <c r="CX65" i="31"/>
  <c r="CY65" i="31"/>
  <c r="CZ65" i="31"/>
  <c r="DA65" i="31"/>
  <c r="DB65" i="31"/>
  <c r="DC65" i="31"/>
  <c r="DD65" i="31"/>
  <c r="DE65" i="31"/>
  <c r="DF65" i="31"/>
  <c r="DG65" i="31"/>
  <c r="DH65" i="31"/>
  <c r="DI65" i="31"/>
  <c r="DJ65" i="31"/>
  <c r="DK65" i="31"/>
  <c r="DL65" i="31"/>
  <c r="DM65" i="31"/>
  <c r="DN65" i="31"/>
  <c r="DO65" i="31"/>
  <c r="DP65" i="31"/>
  <c r="DQ65" i="31"/>
  <c r="DR65" i="31"/>
  <c r="DS65" i="31"/>
  <c r="DT65" i="31"/>
  <c r="DU65" i="31"/>
  <c r="E66" i="31"/>
  <c r="F66" i="31"/>
  <c r="G66" i="31"/>
  <c r="H66" i="31"/>
  <c r="I66" i="31"/>
  <c r="J66" i="31"/>
  <c r="K66" i="31"/>
  <c r="L66" i="31"/>
  <c r="M66" i="31"/>
  <c r="N66" i="31"/>
  <c r="O66" i="31"/>
  <c r="P66" i="31"/>
  <c r="Q66" i="31"/>
  <c r="R66" i="31"/>
  <c r="S66" i="31"/>
  <c r="T66" i="31"/>
  <c r="U66" i="31"/>
  <c r="V66" i="31"/>
  <c r="W66" i="31"/>
  <c r="X66" i="31"/>
  <c r="Y66" i="31"/>
  <c r="Z66" i="31"/>
  <c r="AA66" i="31"/>
  <c r="AB66" i="31"/>
  <c r="AC66" i="31"/>
  <c r="AD66" i="31"/>
  <c r="AE66" i="31"/>
  <c r="AF66" i="31"/>
  <c r="AG66" i="31"/>
  <c r="AH66" i="31"/>
  <c r="AI66" i="31"/>
  <c r="AJ66" i="31"/>
  <c r="AK66" i="31"/>
  <c r="AL66" i="31"/>
  <c r="AM66" i="31"/>
  <c r="AN66" i="31"/>
  <c r="AO66" i="31"/>
  <c r="AP66" i="31"/>
  <c r="AQ66" i="31"/>
  <c r="AR66" i="31"/>
  <c r="AS66" i="31"/>
  <c r="AT66" i="31"/>
  <c r="AU66" i="31"/>
  <c r="AV66" i="31"/>
  <c r="AW66" i="31"/>
  <c r="AX66" i="31"/>
  <c r="AY66" i="31"/>
  <c r="AZ66" i="31"/>
  <c r="BA66" i="31"/>
  <c r="BB66" i="31"/>
  <c r="BC66" i="31"/>
  <c r="BD66" i="31"/>
  <c r="BE66" i="31"/>
  <c r="BF66" i="31"/>
  <c r="BG66" i="31"/>
  <c r="BH66" i="31"/>
  <c r="BI66" i="31"/>
  <c r="BJ66" i="31"/>
  <c r="BK66" i="31"/>
  <c r="BL66" i="31"/>
  <c r="BM66" i="31"/>
  <c r="BN66" i="31"/>
  <c r="BO66" i="31"/>
  <c r="BP66" i="31"/>
  <c r="BQ66" i="31"/>
  <c r="BR66" i="31"/>
  <c r="BS66" i="31"/>
  <c r="BT66" i="31"/>
  <c r="BU66" i="31"/>
  <c r="BV66" i="31"/>
  <c r="BW66" i="31"/>
  <c r="BX66" i="31"/>
  <c r="BY66" i="31"/>
  <c r="BZ66" i="31"/>
  <c r="CA66" i="31"/>
  <c r="CB66" i="31"/>
  <c r="CC66" i="31"/>
  <c r="CD66" i="31"/>
  <c r="CE66" i="31"/>
  <c r="CF66" i="31"/>
  <c r="CG66" i="31"/>
  <c r="CH66" i="31"/>
  <c r="CI66" i="31"/>
  <c r="CJ66" i="31"/>
  <c r="CK66" i="31"/>
  <c r="CL66" i="31"/>
  <c r="CM66" i="31"/>
  <c r="CN66" i="31"/>
  <c r="CO66" i="31"/>
  <c r="CP66" i="31"/>
  <c r="CQ66" i="31"/>
  <c r="CR66" i="31"/>
  <c r="CS66" i="31"/>
  <c r="CT66" i="31"/>
  <c r="CU66" i="31"/>
  <c r="CV66" i="31"/>
  <c r="CW66" i="31"/>
  <c r="CX66" i="31"/>
  <c r="CY66" i="31"/>
  <c r="CZ66" i="31"/>
  <c r="DA66" i="31"/>
  <c r="DB66" i="31"/>
  <c r="DC66" i="31"/>
  <c r="DD66" i="31"/>
  <c r="DE66" i="31"/>
  <c r="DF66" i="31"/>
  <c r="DG66" i="31"/>
  <c r="DH66" i="31"/>
  <c r="DI66" i="31"/>
  <c r="DJ66" i="31"/>
  <c r="DK66" i="31"/>
  <c r="DL66" i="31"/>
  <c r="DM66" i="31"/>
  <c r="DN66" i="31"/>
  <c r="DO66" i="31"/>
  <c r="DP66" i="31"/>
  <c r="DQ66" i="31"/>
  <c r="DR66" i="31"/>
  <c r="DS66" i="31"/>
  <c r="DT66" i="31"/>
  <c r="DU66" i="31"/>
  <c r="E67" i="31"/>
  <c r="F67" i="31"/>
  <c r="G67" i="31"/>
  <c r="H67" i="31"/>
  <c r="I67" i="31"/>
  <c r="J67" i="31"/>
  <c r="K67" i="31"/>
  <c r="L67" i="31"/>
  <c r="M67" i="31"/>
  <c r="N67" i="31"/>
  <c r="O67" i="31"/>
  <c r="P67" i="31"/>
  <c r="Q67" i="31"/>
  <c r="R67" i="31"/>
  <c r="S67" i="31"/>
  <c r="T67" i="31"/>
  <c r="U67" i="31"/>
  <c r="V67" i="31"/>
  <c r="W67" i="31"/>
  <c r="X67" i="31"/>
  <c r="Y67" i="31"/>
  <c r="Z67" i="31"/>
  <c r="AA67" i="31"/>
  <c r="AB67" i="31"/>
  <c r="AC67" i="31"/>
  <c r="AD67" i="31"/>
  <c r="AE67" i="31"/>
  <c r="AF67" i="31"/>
  <c r="AG67" i="31"/>
  <c r="AH67" i="31"/>
  <c r="AI67" i="31"/>
  <c r="AJ67" i="31"/>
  <c r="AK67" i="31"/>
  <c r="AL67" i="31"/>
  <c r="AM67" i="31"/>
  <c r="AN67" i="31"/>
  <c r="AO67" i="31"/>
  <c r="AP67" i="31"/>
  <c r="AQ67" i="31"/>
  <c r="AR67" i="31"/>
  <c r="AS67" i="31"/>
  <c r="AT67" i="31"/>
  <c r="AU67" i="31"/>
  <c r="AV67" i="31"/>
  <c r="AW67" i="31"/>
  <c r="AX67" i="31"/>
  <c r="AY67" i="31"/>
  <c r="AZ67" i="31"/>
  <c r="BA67" i="31"/>
  <c r="BB67" i="31"/>
  <c r="BC67" i="31"/>
  <c r="BD67" i="31"/>
  <c r="BE67" i="31"/>
  <c r="BF67" i="31"/>
  <c r="BG67" i="31"/>
  <c r="BH67" i="31"/>
  <c r="BI67" i="31"/>
  <c r="BJ67" i="31"/>
  <c r="BK67" i="31"/>
  <c r="BL67" i="31"/>
  <c r="BM67" i="31"/>
  <c r="BN67" i="31"/>
  <c r="BO67" i="31"/>
  <c r="BP67" i="31"/>
  <c r="BQ67" i="31"/>
  <c r="BR67" i="31"/>
  <c r="BS67" i="31"/>
  <c r="BT67" i="31"/>
  <c r="BU67" i="31"/>
  <c r="BV67" i="31"/>
  <c r="BW67" i="31"/>
  <c r="BX67" i="31"/>
  <c r="BY67" i="31"/>
  <c r="BZ67" i="31"/>
  <c r="CA67" i="31"/>
  <c r="CB67" i="31"/>
  <c r="CC67" i="31"/>
  <c r="CD67" i="31"/>
  <c r="CE67" i="31"/>
  <c r="CF67" i="31"/>
  <c r="CG67" i="31"/>
  <c r="CH67" i="31"/>
  <c r="CI67" i="31"/>
  <c r="CJ67" i="31"/>
  <c r="CK67" i="31"/>
  <c r="CL67" i="31"/>
  <c r="CM67" i="31"/>
  <c r="CN67" i="31"/>
  <c r="CO67" i="31"/>
  <c r="CP67" i="31"/>
  <c r="CQ67" i="31"/>
  <c r="CR67" i="31"/>
  <c r="CS67" i="31"/>
  <c r="CT67" i="31"/>
  <c r="CU67" i="31"/>
  <c r="CV67" i="31"/>
  <c r="CW67" i="31"/>
  <c r="CX67" i="31"/>
  <c r="CY67" i="31"/>
  <c r="CZ67" i="31"/>
  <c r="DA67" i="31"/>
  <c r="DB67" i="31"/>
  <c r="DC67" i="31"/>
  <c r="DD67" i="31"/>
  <c r="DE67" i="31"/>
  <c r="DF67" i="31"/>
  <c r="DG67" i="31"/>
  <c r="DH67" i="31"/>
  <c r="DI67" i="31"/>
  <c r="DJ67" i="31"/>
  <c r="DK67" i="31"/>
  <c r="DL67" i="31"/>
  <c r="DM67" i="31"/>
  <c r="DN67" i="31"/>
  <c r="DO67" i="31"/>
  <c r="DP67" i="31"/>
  <c r="DQ67" i="31"/>
  <c r="DR67" i="31"/>
  <c r="DS67" i="31"/>
  <c r="DT67" i="31"/>
  <c r="DU67" i="31"/>
  <c r="D69" i="31"/>
  <c r="E69" i="31"/>
  <c r="F69" i="31"/>
  <c r="G69" i="31"/>
  <c r="H69" i="31"/>
  <c r="I69" i="31"/>
  <c r="J69" i="31"/>
  <c r="K69" i="31"/>
  <c r="L69" i="31"/>
  <c r="M69" i="31"/>
  <c r="N69" i="31"/>
  <c r="O69" i="31"/>
  <c r="P69" i="31"/>
  <c r="Q69" i="31"/>
  <c r="R69" i="31"/>
  <c r="S69" i="31"/>
  <c r="T69" i="31"/>
  <c r="U69" i="31"/>
  <c r="V69" i="31"/>
  <c r="W69" i="31"/>
  <c r="X69" i="31"/>
  <c r="Y69" i="31"/>
  <c r="Z69" i="31"/>
  <c r="AA69" i="31"/>
  <c r="AB69" i="31"/>
  <c r="AC69" i="31"/>
  <c r="AD69" i="31"/>
  <c r="AE69" i="31"/>
  <c r="AF69" i="31"/>
  <c r="AG69" i="31"/>
  <c r="AH69" i="31"/>
  <c r="AI69" i="31"/>
  <c r="AJ69" i="31"/>
  <c r="AK69" i="31"/>
  <c r="AL69" i="31"/>
  <c r="AM69" i="31"/>
  <c r="AN69" i="31"/>
  <c r="AO69" i="31"/>
  <c r="AP69" i="31"/>
  <c r="AQ69" i="31"/>
  <c r="AR69" i="31"/>
  <c r="AS69" i="31"/>
  <c r="AT69" i="31"/>
  <c r="AU69" i="31"/>
  <c r="AV69" i="31"/>
  <c r="AW69" i="31"/>
  <c r="AX69" i="31"/>
  <c r="AY69" i="31"/>
  <c r="AZ69" i="31"/>
  <c r="BA69" i="31"/>
  <c r="BB69" i="31"/>
  <c r="BC69" i="31"/>
  <c r="BD69" i="31"/>
  <c r="BE69" i="31"/>
  <c r="BF69" i="31"/>
  <c r="BG69" i="31"/>
  <c r="BH69" i="31"/>
  <c r="BI69" i="31"/>
  <c r="BJ69" i="31"/>
  <c r="BK69" i="31"/>
  <c r="BL69" i="31"/>
  <c r="BM69" i="31"/>
  <c r="BN69" i="31"/>
  <c r="BO69" i="31"/>
  <c r="BP69" i="31"/>
  <c r="BQ69" i="31"/>
  <c r="BR69" i="31"/>
  <c r="BS69" i="31"/>
  <c r="BT69" i="31"/>
  <c r="BU69" i="31"/>
  <c r="BV69" i="31"/>
  <c r="BW69" i="31"/>
  <c r="BX69" i="31"/>
  <c r="BY69" i="31"/>
  <c r="BZ69" i="31"/>
  <c r="CA69" i="31"/>
  <c r="CB69" i="31"/>
  <c r="CC69" i="31"/>
  <c r="CD69" i="31"/>
  <c r="CE69" i="31"/>
  <c r="CF69" i="31"/>
  <c r="CG69" i="31"/>
  <c r="CH69" i="31"/>
  <c r="CI69" i="31"/>
  <c r="CJ69" i="31"/>
  <c r="CK69" i="31"/>
  <c r="CL69" i="31"/>
  <c r="CM69" i="31"/>
  <c r="CN69" i="31"/>
  <c r="CO69" i="31"/>
  <c r="CP69" i="31"/>
  <c r="CQ69" i="31"/>
  <c r="CR69" i="31"/>
  <c r="CS69" i="31"/>
  <c r="CT69" i="31"/>
  <c r="CU69" i="31"/>
  <c r="CV69" i="31"/>
  <c r="CW69" i="31"/>
  <c r="CX69" i="31"/>
  <c r="CY69" i="31"/>
  <c r="CZ69" i="31"/>
  <c r="DA69" i="31"/>
  <c r="DB69" i="31"/>
  <c r="DC69" i="31"/>
  <c r="DD69" i="31"/>
  <c r="DE69" i="31"/>
  <c r="DF69" i="31"/>
  <c r="DG69" i="31"/>
  <c r="DH69" i="31"/>
  <c r="DI69" i="31"/>
  <c r="DJ69" i="31"/>
  <c r="DK69" i="31"/>
  <c r="DL69" i="31"/>
  <c r="DM69" i="31"/>
  <c r="DN69" i="31"/>
  <c r="DO69" i="31"/>
  <c r="DP69" i="31"/>
  <c r="DQ69" i="31"/>
  <c r="DR69" i="31"/>
  <c r="DS69" i="31"/>
  <c r="DT69" i="31"/>
  <c r="DU69" i="31"/>
  <c r="E71" i="31"/>
  <c r="F71" i="31"/>
  <c r="G71" i="31"/>
  <c r="H71" i="31"/>
  <c r="I71" i="31"/>
  <c r="J71" i="31"/>
  <c r="K71" i="31"/>
  <c r="L71" i="31"/>
  <c r="M71" i="31"/>
  <c r="N71" i="31"/>
  <c r="O71" i="31"/>
  <c r="P71" i="31"/>
  <c r="Q71" i="31"/>
  <c r="R71" i="31"/>
  <c r="S71" i="31"/>
  <c r="T71" i="31"/>
  <c r="U71" i="31"/>
  <c r="V71" i="31"/>
  <c r="W71" i="31"/>
  <c r="X71" i="31"/>
  <c r="Y71" i="31"/>
  <c r="Z71" i="31"/>
  <c r="AA71" i="31"/>
  <c r="AB71" i="31"/>
  <c r="AC71" i="31"/>
  <c r="AD71" i="31"/>
  <c r="AE71" i="31"/>
  <c r="AF71" i="31"/>
  <c r="AG71" i="31"/>
  <c r="AH71" i="31"/>
  <c r="AI71" i="31"/>
  <c r="AJ71" i="31"/>
  <c r="AK71" i="31"/>
  <c r="AL71" i="31"/>
  <c r="AM71" i="31"/>
  <c r="AN71" i="31"/>
  <c r="AO71" i="31"/>
  <c r="AP71" i="31"/>
  <c r="AQ71" i="31"/>
  <c r="AR71" i="31"/>
  <c r="AS71" i="31"/>
  <c r="AT71" i="31"/>
  <c r="AU71" i="31"/>
  <c r="AV71" i="31"/>
  <c r="AW71" i="31"/>
  <c r="AX71" i="31"/>
  <c r="AY71" i="31"/>
  <c r="AZ71" i="31"/>
  <c r="BA71" i="31"/>
  <c r="BB71" i="31"/>
  <c r="BC71" i="31"/>
  <c r="BD71" i="31"/>
  <c r="BE71" i="31"/>
  <c r="BF71" i="31"/>
  <c r="BG71" i="31"/>
  <c r="BH71" i="31"/>
  <c r="BI71" i="31"/>
  <c r="BJ71" i="31"/>
  <c r="BK71" i="31"/>
  <c r="BL71" i="31"/>
  <c r="BM71" i="31"/>
  <c r="BN71" i="31"/>
  <c r="BO71" i="31"/>
  <c r="BP71" i="31"/>
  <c r="BQ71" i="31"/>
  <c r="BR71" i="31"/>
  <c r="BS71" i="31"/>
  <c r="BT71" i="31"/>
  <c r="BU71" i="31"/>
  <c r="BV71" i="31"/>
  <c r="BW71" i="31"/>
  <c r="BX71" i="31"/>
  <c r="BY71" i="31"/>
  <c r="BZ71" i="31"/>
  <c r="CA71" i="31"/>
  <c r="CB71" i="31"/>
  <c r="CC71" i="31"/>
  <c r="CD71" i="31"/>
  <c r="CE71" i="31"/>
  <c r="CF71" i="31"/>
  <c r="CG71" i="31"/>
  <c r="CH71" i="31"/>
  <c r="CI71" i="31"/>
  <c r="CJ71" i="31"/>
  <c r="CK71" i="31"/>
  <c r="CL71" i="31"/>
  <c r="CM71" i="31"/>
  <c r="CN71" i="31"/>
  <c r="CO71" i="31"/>
  <c r="CP71" i="31"/>
  <c r="CQ71" i="31"/>
  <c r="CR71" i="31"/>
  <c r="CS71" i="31"/>
  <c r="CT71" i="31"/>
  <c r="CU71" i="31"/>
  <c r="CV71" i="31"/>
  <c r="CW71" i="31"/>
  <c r="CX71" i="31"/>
  <c r="CY71" i="31"/>
  <c r="CZ71" i="31"/>
  <c r="DA71" i="31"/>
  <c r="DB71" i="31"/>
  <c r="DC71" i="31"/>
  <c r="DD71" i="31"/>
  <c r="DE71" i="31"/>
  <c r="DF71" i="31"/>
  <c r="DG71" i="31"/>
  <c r="DH71" i="31"/>
  <c r="DI71" i="31"/>
  <c r="DJ71" i="31"/>
  <c r="DK71" i="31"/>
  <c r="DL71" i="31"/>
  <c r="DM71" i="31"/>
  <c r="DN71" i="31"/>
  <c r="DO71" i="31"/>
  <c r="DP71" i="31"/>
  <c r="DQ71" i="31"/>
  <c r="DR71" i="31"/>
  <c r="DS71" i="31"/>
  <c r="DT71" i="31"/>
  <c r="DU71" i="31"/>
  <c r="E75" i="31"/>
  <c r="F75" i="31"/>
  <c r="G75" i="31"/>
  <c r="H75" i="31"/>
  <c r="I75" i="31"/>
  <c r="J75" i="31"/>
  <c r="K75" i="31"/>
  <c r="L75" i="31"/>
  <c r="M75" i="31"/>
  <c r="N75" i="31"/>
  <c r="O75" i="31"/>
  <c r="P75" i="31"/>
  <c r="Q75" i="31"/>
  <c r="R75" i="31"/>
  <c r="S75" i="31"/>
  <c r="T75" i="31"/>
  <c r="U75" i="31"/>
  <c r="V75" i="31"/>
  <c r="W75" i="31"/>
  <c r="X75" i="31"/>
  <c r="Y75" i="31"/>
  <c r="Z75" i="31"/>
  <c r="AA75" i="31"/>
  <c r="AB75" i="31"/>
  <c r="AC75" i="31"/>
  <c r="AD75" i="31"/>
  <c r="AE75" i="31"/>
  <c r="AF75" i="31"/>
  <c r="AG75" i="31"/>
  <c r="AH75" i="31"/>
  <c r="AI75" i="31"/>
  <c r="AJ75" i="31"/>
  <c r="AK75" i="31"/>
  <c r="AL75" i="31"/>
  <c r="AM75" i="31"/>
  <c r="AN75" i="31"/>
  <c r="AO75" i="31"/>
  <c r="AP75" i="31"/>
  <c r="AQ75" i="31"/>
  <c r="AR75" i="31"/>
  <c r="AS75" i="31"/>
  <c r="AT75" i="31"/>
  <c r="AU75" i="31"/>
  <c r="AV75" i="31"/>
  <c r="AW75" i="31"/>
  <c r="AX75" i="31"/>
  <c r="AY75" i="31"/>
  <c r="AZ75" i="31"/>
  <c r="BA75" i="31"/>
  <c r="BB75" i="31"/>
  <c r="BC75" i="31"/>
  <c r="BD75" i="31"/>
  <c r="BE75" i="31"/>
  <c r="BF75" i="31"/>
  <c r="BG75" i="31"/>
  <c r="BH75" i="31"/>
  <c r="BI75" i="31"/>
  <c r="BJ75" i="31"/>
  <c r="BK75" i="31"/>
  <c r="BL75" i="31"/>
  <c r="BM75" i="31"/>
  <c r="BN75" i="31"/>
  <c r="BO75" i="31"/>
  <c r="BP75" i="31"/>
  <c r="BQ75" i="31"/>
  <c r="BR75" i="31"/>
  <c r="BS75" i="31"/>
  <c r="BT75" i="31"/>
  <c r="BU75" i="31"/>
  <c r="BV75" i="31"/>
  <c r="BW75" i="31"/>
  <c r="BX75" i="31"/>
  <c r="BY75" i="31"/>
  <c r="BZ75" i="31"/>
  <c r="CA75" i="31"/>
  <c r="CB75" i="31"/>
  <c r="CC75" i="31"/>
  <c r="CD75" i="31"/>
  <c r="CE75" i="31"/>
  <c r="CF75" i="31"/>
  <c r="CG75" i="31"/>
  <c r="CH75" i="31"/>
  <c r="CI75" i="31"/>
  <c r="CJ75" i="31"/>
  <c r="CK75" i="31"/>
  <c r="CL75" i="31"/>
  <c r="CM75" i="31"/>
  <c r="CN75" i="31"/>
  <c r="CO75" i="31"/>
  <c r="CP75" i="31"/>
  <c r="CQ75" i="31"/>
  <c r="CR75" i="31"/>
  <c r="CS75" i="31"/>
  <c r="CT75" i="31"/>
  <c r="CU75" i="31"/>
  <c r="CV75" i="31"/>
  <c r="CW75" i="31"/>
  <c r="CX75" i="31"/>
  <c r="CY75" i="31"/>
  <c r="CZ75" i="31"/>
  <c r="DA75" i="31"/>
  <c r="DB75" i="31"/>
  <c r="DC75" i="31"/>
  <c r="DD75" i="31"/>
  <c r="DE75" i="31"/>
  <c r="DF75" i="31"/>
  <c r="DG75" i="31"/>
  <c r="DH75" i="31"/>
  <c r="DI75" i="31"/>
  <c r="DJ75" i="31"/>
  <c r="DK75" i="31"/>
  <c r="DL75" i="31"/>
  <c r="DM75" i="31"/>
  <c r="DN75" i="31"/>
  <c r="DO75" i="31"/>
  <c r="DP75" i="31"/>
  <c r="DQ75" i="31"/>
  <c r="DR75" i="31"/>
  <c r="DS75" i="31"/>
  <c r="DT75" i="31"/>
  <c r="DU75" i="31"/>
  <c r="F77" i="31"/>
  <c r="G77" i="31"/>
  <c r="H77" i="31"/>
  <c r="I77" i="31"/>
  <c r="J77" i="31"/>
  <c r="K77" i="31"/>
  <c r="L77" i="31"/>
  <c r="M77" i="31"/>
  <c r="N77" i="31"/>
  <c r="O77" i="31"/>
  <c r="P77" i="31"/>
  <c r="Q77" i="31"/>
  <c r="R77" i="31"/>
  <c r="S77" i="31"/>
  <c r="T77" i="31"/>
  <c r="U77" i="31"/>
  <c r="V77" i="31"/>
  <c r="W77" i="31"/>
  <c r="X77" i="31"/>
  <c r="Y77" i="31"/>
  <c r="Z77" i="31"/>
  <c r="AA77" i="31"/>
  <c r="AB77" i="31"/>
  <c r="AC77" i="31"/>
  <c r="AD77" i="31"/>
  <c r="AE77" i="31"/>
  <c r="AF77" i="31"/>
  <c r="AG77" i="31"/>
  <c r="AH77" i="31"/>
  <c r="AI77" i="31"/>
  <c r="AJ77" i="31"/>
  <c r="AK77" i="31"/>
  <c r="AL77" i="31"/>
  <c r="AM77" i="31"/>
  <c r="AN77" i="31"/>
  <c r="AO77" i="31"/>
  <c r="AP77" i="31"/>
  <c r="AQ77" i="31"/>
  <c r="AR77" i="31"/>
  <c r="AS77" i="31"/>
  <c r="AT77" i="31"/>
  <c r="AU77" i="31"/>
  <c r="AV77" i="31"/>
  <c r="AW77" i="31"/>
  <c r="AX77" i="31"/>
  <c r="AY77" i="31"/>
  <c r="AZ77" i="31"/>
  <c r="BA77" i="31"/>
  <c r="BB77" i="31"/>
  <c r="BC77" i="31"/>
  <c r="BD77" i="31"/>
  <c r="BE77" i="31"/>
  <c r="BF77" i="31"/>
  <c r="BG77" i="31"/>
  <c r="BH77" i="31"/>
  <c r="BI77" i="31"/>
  <c r="BJ77" i="31"/>
  <c r="BK77" i="31"/>
  <c r="BL77" i="31"/>
  <c r="BM77" i="31"/>
  <c r="BN77" i="31"/>
  <c r="BO77" i="31"/>
  <c r="BP77" i="31"/>
  <c r="BQ77" i="31"/>
  <c r="BR77" i="31"/>
  <c r="BS77" i="31"/>
  <c r="BT77" i="31"/>
  <c r="BU77" i="31"/>
  <c r="BV77" i="31"/>
  <c r="BW77" i="31"/>
  <c r="BX77" i="31"/>
  <c r="BY77" i="31"/>
  <c r="BZ77" i="31"/>
  <c r="CA77" i="31"/>
  <c r="CB77" i="31"/>
  <c r="CC77" i="31"/>
  <c r="CD77" i="31"/>
  <c r="CE77" i="31"/>
  <c r="CF77" i="31"/>
  <c r="CG77" i="31"/>
  <c r="CH77" i="31"/>
  <c r="CI77" i="31"/>
  <c r="CJ77" i="31"/>
  <c r="CK77" i="31"/>
  <c r="CL77" i="31"/>
  <c r="CM77" i="31"/>
  <c r="CN77" i="31"/>
  <c r="CO77" i="31"/>
  <c r="CP77" i="31"/>
  <c r="CQ77" i="31"/>
  <c r="CR77" i="31"/>
  <c r="CS77" i="31"/>
  <c r="CT77" i="31"/>
  <c r="CU77" i="31"/>
  <c r="CV77" i="31"/>
  <c r="CW77" i="31"/>
  <c r="CX77" i="31"/>
  <c r="CY77" i="31"/>
  <c r="CZ77" i="31"/>
  <c r="DA77" i="31"/>
  <c r="DB77" i="31"/>
  <c r="DC77" i="31"/>
  <c r="DD77" i="31"/>
  <c r="DE77" i="31"/>
  <c r="DF77" i="31"/>
  <c r="DG77" i="31"/>
  <c r="DH77" i="31"/>
  <c r="DI77" i="31"/>
  <c r="DJ77" i="31"/>
  <c r="DK77" i="31"/>
  <c r="DL77" i="31"/>
  <c r="DM77" i="31"/>
  <c r="DN77" i="31"/>
  <c r="DO77" i="31"/>
  <c r="DP77" i="31"/>
  <c r="DQ77" i="31"/>
  <c r="DR77" i="31"/>
  <c r="DS77" i="31"/>
  <c r="DT77" i="31"/>
  <c r="DU77" i="31"/>
  <c r="F78" i="31"/>
  <c r="G78" i="31"/>
  <c r="H78" i="31"/>
  <c r="I78" i="31"/>
  <c r="J78" i="31"/>
  <c r="K78" i="31"/>
  <c r="L78" i="31"/>
  <c r="M78" i="31"/>
  <c r="N78" i="31"/>
  <c r="O78" i="31"/>
  <c r="P78" i="31"/>
  <c r="Q78" i="31"/>
  <c r="R78" i="31"/>
  <c r="S78" i="31"/>
  <c r="T78" i="31"/>
  <c r="U78" i="31"/>
  <c r="V78" i="31"/>
  <c r="W78" i="31"/>
  <c r="X78" i="31"/>
  <c r="Y78" i="31"/>
  <c r="Z78" i="31"/>
  <c r="AA78" i="31"/>
  <c r="AB78" i="31"/>
  <c r="AC78" i="31"/>
  <c r="AD78" i="31"/>
  <c r="AE78" i="31"/>
  <c r="AF78" i="31"/>
  <c r="AG78" i="31"/>
  <c r="AH78" i="31"/>
  <c r="AI78" i="31"/>
  <c r="AJ78" i="31"/>
  <c r="AK78" i="31"/>
  <c r="AL78" i="31"/>
  <c r="AM78" i="31"/>
  <c r="AN78" i="31"/>
  <c r="AO78" i="31"/>
  <c r="AP78" i="31"/>
  <c r="AQ78" i="31"/>
  <c r="AR78" i="31"/>
  <c r="AS78" i="31"/>
  <c r="AT78" i="31"/>
  <c r="AU78" i="31"/>
  <c r="AV78" i="31"/>
  <c r="AW78" i="31"/>
  <c r="AX78" i="31"/>
  <c r="AY78" i="31"/>
  <c r="AZ78" i="31"/>
  <c r="BA78" i="31"/>
  <c r="BB78" i="31"/>
  <c r="BC78" i="31"/>
  <c r="BD78" i="31"/>
  <c r="BE78" i="31"/>
  <c r="BF78" i="31"/>
  <c r="BG78" i="31"/>
  <c r="BH78" i="31"/>
  <c r="BI78" i="31"/>
  <c r="BJ78" i="31"/>
  <c r="BK78" i="31"/>
  <c r="BL78" i="31"/>
  <c r="BM78" i="31"/>
  <c r="BN78" i="31"/>
  <c r="BO78" i="31"/>
  <c r="BP78" i="31"/>
  <c r="BQ78" i="31"/>
  <c r="BR78" i="31"/>
  <c r="BS78" i="31"/>
  <c r="BT78" i="31"/>
  <c r="BU78" i="31"/>
  <c r="BV78" i="31"/>
  <c r="BW78" i="31"/>
  <c r="BX78" i="31"/>
  <c r="BY78" i="31"/>
  <c r="BZ78" i="31"/>
  <c r="CA78" i="31"/>
  <c r="CB78" i="31"/>
  <c r="CC78" i="31"/>
  <c r="CD78" i="31"/>
  <c r="CE78" i="31"/>
  <c r="CF78" i="31"/>
  <c r="CG78" i="31"/>
  <c r="CH78" i="31"/>
  <c r="CI78" i="31"/>
  <c r="CJ78" i="31"/>
  <c r="CK78" i="31"/>
  <c r="CL78" i="31"/>
  <c r="CM78" i="31"/>
  <c r="CN78" i="31"/>
  <c r="CO78" i="31"/>
  <c r="CP78" i="31"/>
  <c r="CQ78" i="31"/>
  <c r="CR78" i="31"/>
  <c r="CS78" i="31"/>
  <c r="CT78" i="31"/>
  <c r="CU78" i="31"/>
  <c r="CV78" i="31"/>
  <c r="CW78" i="31"/>
  <c r="CX78" i="31"/>
  <c r="CY78" i="31"/>
  <c r="CZ78" i="31"/>
  <c r="DA78" i="31"/>
  <c r="DB78" i="31"/>
  <c r="DC78" i="31"/>
  <c r="DD78" i="31"/>
  <c r="DE78" i="31"/>
  <c r="DF78" i="31"/>
  <c r="DG78" i="31"/>
  <c r="DH78" i="31"/>
  <c r="DI78" i="31"/>
  <c r="DJ78" i="31"/>
  <c r="DK78" i="31"/>
  <c r="DL78" i="31"/>
  <c r="DM78" i="31"/>
  <c r="DN78" i="31"/>
  <c r="DO78" i="31"/>
  <c r="DP78" i="31"/>
  <c r="DQ78" i="31"/>
  <c r="DR78" i="31"/>
  <c r="DS78" i="31"/>
  <c r="DT78" i="31"/>
  <c r="DU78" i="31"/>
  <c r="F80" i="31"/>
  <c r="G80" i="31"/>
  <c r="H80" i="31"/>
  <c r="I80" i="31"/>
  <c r="J80" i="31"/>
  <c r="K80" i="31"/>
  <c r="L80" i="31"/>
  <c r="M80" i="31"/>
  <c r="N80" i="31"/>
  <c r="O80" i="31"/>
  <c r="P80" i="31"/>
  <c r="Q80" i="31"/>
  <c r="R80" i="31"/>
  <c r="S80" i="31"/>
  <c r="T80" i="31"/>
  <c r="U80" i="31"/>
  <c r="V80" i="31"/>
  <c r="W80" i="31"/>
  <c r="X80" i="31"/>
  <c r="Y80" i="31"/>
  <c r="Z80" i="31"/>
  <c r="AA80" i="31"/>
  <c r="AB80" i="31"/>
  <c r="AC80" i="31"/>
  <c r="AD80" i="31"/>
  <c r="AE80" i="31"/>
  <c r="AF80" i="31"/>
  <c r="AG80" i="31"/>
  <c r="AH80" i="31"/>
  <c r="AI80" i="31"/>
  <c r="AJ80" i="31"/>
  <c r="AK80" i="31"/>
  <c r="AL80" i="31"/>
  <c r="AM80" i="31"/>
  <c r="AN80" i="31"/>
  <c r="AO80" i="31"/>
  <c r="AP80" i="31"/>
  <c r="AQ80" i="31"/>
  <c r="AR80" i="31"/>
  <c r="AS80" i="31"/>
  <c r="AT80" i="31"/>
  <c r="AU80" i="31"/>
  <c r="AV80" i="31"/>
  <c r="AW80" i="31"/>
  <c r="AX80" i="31"/>
  <c r="AY80" i="31"/>
  <c r="AZ80" i="31"/>
  <c r="BA80" i="31"/>
  <c r="BB80" i="31"/>
  <c r="BC80" i="31"/>
  <c r="BD80" i="31"/>
  <c r="BE80" i="31"/>
  <c r="BF80" i="31"/>
  <c r="BG80" i="31"/>
  <c r="BH80" i="31"/>
  <c r="BI80" i="31"/>
  <c r="BJ80" i="31"/>
  <c r="BK80" i="31"/>
  <c r="BL80" i="31"/>
  <c r="BM80" i="31"/>
  <c r="BN80" i="31"/>
  <c r="BO80" i="31"/>
  <c r="BP80" i="31"/>
  <c r="BQ80" i="31"/>
  <c r="BR80" i="31"/>
  <c r="BS80" i="31"/>
  <c r="BT80" i="31"/>
  <c r="BU80" i="31"/>
  <c r="BV80" i="31"/>
  <c r="BW80" i="31"/>
  <c r="BX80" i="31"/>
  <c r="BY80" i="31"/>
  <c r="BZ80" i="31"/>
  <c r="CA80" i="31"/>
  <c r="CB80" i="31"/>
  <c r="CC80" i="31"/>
  <c r="CD80" i="31"/>
  <c r="CE80" i="31"/>
  <c r="CF80" i="31"/>
  <c r="CG80" i="31"/>
  <c r="CH80" i="31"/>
  <c r="CI80" i="31"/>
  <c r="CJ80" i="31"/>
  <c r="CK80" i="31"/>
  <c r="CL80" i="31"/>
  <c r="CM80" i="31"/>
  <c r="CN80" i="31"/>
  <c r="CO80" i="31"/>
  <c r="CP80" i="31"/>
  <c r="CQ80" i="31"/>
  <c r="CR80" i="31"/>
  <c r="CS80" i="31"/>
  <c r="CT80" i="31"/>
  <c r="CU80" i="31"/>
  <c r="CV80" i="31"/>
  <c r="CW80" i="31"/>
  <c r="CX80" i="31"/>
  <c r="CY80" i="31"/>
  <c r="CZ80" i="31"/>
  <c r="DA80" i="31"/>
  <c r="DB80" i="31"/>
  <c r="DC80" i="31"/>
  <c r="DD80" i="31"/>
  <c r="DE80" i="31"/>
  <c r="DF80" i="31"/>
  <c r="DG80" i="31"/>
  <c r="DH80" i="31"/>
  <c r="DI80" i="31"/>
  <c r="DJ80" i="31"/>
  <c r="DK80" i="31"/>
  <c r="DL80" i="31"/>
  <c r="DM80" i="31"/>
  <c r="DN80" i="31"/>
  <c r="DO80" i="31"/>
  <c r="DP80" i="31"/>
  <c r="DQ80" i="31"/>
  <c r="DR80" i="31"/>
  <c r="DS80" i="31"/>
  <c r="DT80" i="31"/>
  <c r="DU80" i="31"/>
  <c r="F82" i="31"/>
  <c r="G82" i="31"/>
  <c r="H82" i="31"/>
  <c r="I82" i="31"/>
  <c r="J82" i="31"/>
  <c r="K82" i="31"/>
  <c r="L82" i="31"/>
  <c r="M82" i="31"/>
  <c r="N82" i="31"/>
  <c r="O82" i="31"/>
  <c r="P82" i="31"/>
  <c r="Q82" i="31"/>
  <c r="R82" i="31"/>
  <c r="S82" i="31"/>
  <c r="T82" i="31"/>
  <c r="U82" i="31"/>
  <c r="V82" i="31"/>
  <c r="W82" i="31"/>
  <c r="X82" i="31"/>
  <c r="Y82" i="31"/>
  <c r="Z82" i="31"/>
  <c r="AA82" i="31"/>
  <c r="AB82" i="31"/>
  <c r="AC82" i="31"/>
  <c r="AD82" i="31"/>
  <c r="AE82" i="31"/>
  <c r="AF82" i="31"/>
  <c r="AG82" i="31"/>
  <c r="AH82" i="31"/>
  <c r="AI82" i="31"/>
  <c r="AJ82" i="31"/>
  <c r="AK82" i="31"/>
  <c r="AL82" i="31"/>
  <c r="AM82" i="31"/>
  <c r="AN82" i="31"/>
  <c r="AO82" i="31"/>
  <c r="AP82" i="31"/>
  <c r="AQ82" i="31"/>
  <c r="AR82" i="31"/>
  <c r="AS82" i="31"/>
  <c r="AT82" i="31"/>
  <c r="AU82" i="31"/>
  <c r="AV82" i="31"/>
  <c r="AW82" i="31"/>
  <c r="AX82" i="31"/>
  <c r="AY82" i="31"/>
  <c r="AZ82" i="31"/>
  <c r="BA82" i="31"/>
  <c r="BB82" i="31"/>
  <c r="BC82" i="31"/>
  <c r="BD82" i="31"/>
  <c r="BE82" i="31"/>
  <c r="BF82" i="31"/>
  <c r="BG82" i="31"/>
  <c r="BH82" i="31"/>
  <c r="BI82" i="31"/>
  <c r="BJ82" i="31"/>
  <c r="BK82" i="31"/>
  <c r="BL82" i="31"/>
  <c r="BM82" i="31"/>
  <c r="BN82" i="31"/>
  <c r="BO82" i="31"/>
  <c r="BP82" i="31"/>
  <c r="BQ82" i="31"/>
  <c r="BR82" i="31"/>
  <c r="BS82" i="31"/>
  <c r="BT82" i="31"/>
  <c r="BU82" i="31"/>
  <c r="BV82" i="31"/>
  <c r="BW82" i="31"/>
  <c r="BX82" i="31"/>
  <c r="BY82" i="31"/>
  <c r="BZ82" i="31"/>
  <c r="CA82" i="31"/>
  <c r="CB82" i="31"/>
  <c r="CC82" i="31"/>
  <c r="CD82" i="31"/>
  <c r="CE82" i="31"/>
  <c r="CF82" i="31"/>
  <c r="CG82" i="31"/>
  <c r="CH82" i="31"/>
  <c r="CI82" i="31"/>
  <c r="CJ82" i="31"/>
  <c r="CK82" i="31"/>
  <c r="CL82" i="31"/>
  <c r="CM82" i="31"/>
  <c r="CN82" i="31"/>
  <c r="CO82" i="31"/>
  <c r="CP82" i="31"/>
  <c r="CQ82" i="31"/>
  <c r="CR82" i="31"/>
  <c r="CS82" i="31"/>
  <c r="CT82" i="31"/>
  <c r="CU82" i="31"/>
  <c r="CV82" i="31"/>
  <c r="CW82" i="31"/>
  <c r="CX82" i="31"/>
  <c r="CY82" i="31"/>
  <c r="CZ82" i="31"/>
  <c r="DA82" i="31"/>
  <c r="DB82" i="31"/>
  <c r="DC82" i="31"/>
  <c r="DD82" i="31"/>
  <c r="DE82" i="31"/>
  <c r="DF82" i="31"/>
  <c r="DG82" i="31"/>
  <c r="DH82" i="31"/>
  <c r="DI82" i="31"/>
  <c r="DJ82" i="31"/>
  <c r="DK82" i="31"/>
  <c r="DL82" i="31"/>
  <c r="DM82" i="31"/>
  <c r="DN82" i="31"/>
  <c r="DO82" i="31"/>
  <c r="DP82" i="31"/>
  <c r="DQ82" i="31"/>
  <c r="DR82" i="31"/>
  <c r="DS82" i="31"/>
  <c r="DT82" i="31"/>
  <c r="DU82" i="31"/>
  <c r="F84" i="31"/>
  <c r="G84" i="31"/>
  <c r="H84" i="31"/>
  <c r="I84" i="31"/>
  <c r="J84" i="31"/>
  <c r="K84" i="31"/>
  <c r="L84" i="31"/>
  <c r="M84" i="31"/>
  <c r="N84" i="31"/>
  <c r="O84" i="31"/>
  <c r="P84" i="31"/>
  <c r="Q84" i="31"/>
  <c r="R84" i="31"/>
  <c r="S84" i="31"/>
  <c r="T84" i="31"/>
  <c r="U84" i="31"/>
  <c r="V84" i="31"/>
  <c r="W84" i="31"/>
  <c r="X84" i="31"/>
  <c r="Y84" i="31"/>
  <c r="Z84" i="31"/>
  <c r="AA84" i="31"/>
  <c r="AB84" i="31"/>
  <c r="AC84" i="31"/>
  <c r="AD84" i="31"/>
  <c r="AE84" i="31"/>
  <c r="AF84" i="31"/>
  <c r="AG84" i="31"/>
  <c r="AH84" i="31"/>
  <c r="AI84" i="31"/>
  <c r="AJ84" i="31"/>
  <c r="AK84" i="31"/>
  <c r="AL84" i="31"/>
  <c r="AM84" i="31"/>
  <c r="AN84" i="31"/>
  <c r="AO84" i="31"/>
  <c r="AP84" i="31"/>
  <c r="AQ84" i="31"/>
  <c r="AR84" i="31"/>
  <c r="AS84" i="31"/>
  <c r="AT84" i="31"/>
  <c r="AU84" i="31"/>
  <c r="AV84" i="31"/>
  <c r="AW84" i="31"/>
  <c r="AX84" i="31"/>
  <c r="AY84" i="31"/>
  <c r="AZ84" i="31"/>
  <c r="BA84" i="31"/>
  <c r="BB84" i="31"/>
  <c r="BC84" i="31"/>
  <c r="BD84" i="31"/>
  <c r="BE84" i="31"/>
  <c r="BF84" i="31"/>
  <c r="BG84" i="31"/>
  <c r="BH84" i="31"/>
  <c r="BI84" i="31"/>
  <c r="BJ84" i="31"/>
  <c r="BK84" i="31"/>
  <c r="BL84" i="31"/>
  <c r="BM84" i="31"/>
  <c r="BN84" i="31"/>
  <c r="BO84" i="31"/>
  <c r="BP84" i="31"/>
  <c r="BQ84" i="31"/>
  <c r="BR84" i="31"/>
  <c r="BS84" i="31"/>
  <c r="BT84" i="31"/>
  <c r="BU84" i="31"/>
  <c r="BV84" i="31"/>
  <c r="BW84" i="31"/>
  <c r="BX84" i="31"/>
  <c r="BY84" i="31"/>
  <c r="BZ84" i="31"/>
  <c r="CA84" i="31"/>
  <c r="CB84" i="31"/>
  <c r="CC84" i="31"/>
  <c r="CD84" i="31"/>
  <c r="CE84" i="31"/>
  <c r="CF84" i="31"/>
  <c r="CG84" i="31"/>
  <c r="CH84" i="31"/>
  <c r="CI84" i="31"/>
  <c r="CJ84" i="31"/>
  <c r="CK84" i="31"/>
  <c r="CL84" i="31"/>
  <c r="CM84" i="31"/>
  <c r="CN84" i="31"/>
  <c r="CO84" i="31"/>
  <c r="CP84" i="31"/>
  <c r="CQ84" i="31"/>
  <c r="CR84" i="31"/>
  <c r="CS84" i="31"/>
  <c r="CT84" i="31"/>
  <c r="CU84" i="31"/>
  <c r="CV84" i="31"/>
  <c r="CW84" i="31"/>
  <c r="CX84" i="31"/>
  <c r="CY84" i="31"/>
  <c r="CZ84" i="31"/>
  <c r="DA84" i="31"/>
  <c r="DB84" i="31"/>
  <c r="DC84" i="31"/>
  <c r="DD84" i="31"/>
  <c r="DE84" i="31"/>
  <c r="DF84" i="31"/>
  <c r="DG84" i="31"/>
  <c r="DH84" i="31"/>
  <c r="DI84" i="31"/>
  <c r="DJ84" i="31"/>
  <c r="DK84" i="31"/>
  <c r="DL84" i="31"/>
  <c r="DM84" i="31"/>
  <c r="DN84" i="31"/>
  <c r="DO84" i="31"/>
  <c r="DP84" i="31"/>
  <c r="DQ84" i="31"/>
  <c r="DR84" i="31"/>
  <c r="DS84" i="31"/>
  <c r="DT84" i="31"/>
  <c r="DU84" i="31"/>
  <c r="F85" i="31"/>
  <c r="G85" i="31"/>
  <c r="H85" i="31"/>
  <c r="I85" i="31"/>
  <c r="J85" i="31"/>
  <c r="K85" i="31"/>
  <c r="L85" i="31"/>
  <c r="M85" i="31"/>
  <c r="N85" i="31"/>
  <c r="O85" i="31"/>
  <c r="P85" i="31"/>
  <c r="Q85" i="31"/>
  <c r="R85" i="31"/>
  <c r="S85" i="31"/>
  <c r="T85" i="31"/>
  <c r="U85" i="31"/>
  <c r="V85" i="31"/>
  <c r="W85" i="31"/>
  <c r="X85" i="31"/>
  <c r="Y85" i="31"/>
  <c r="Z85" i="31"/>
  <c r="AA85" i="31"/>
  <c r="AB85" i="31"/>
  <c r="AC85" i="31"/>
  <c r="AD85" i="31"/>
  <c r="AE85" i="31"/>
  <c r="AF85" i="31"/>
  <c r="AG85" i="31"/>
  <c r="AH85" i="31"/>
  <c r="AI85" i="31"/>
  <c r="AJ85" i="31"/>
  <c r="AK85" i="31"/>
  <c r="AL85" i="31"/>
  <c r="AM85" i="31"/>
  <c r="AN85" i="31"/>
  <c r="AO85" i="31"/>
  <c r="AP85" i="31"/>
  <c r="AQ85" i="31"/>
  <c r="AR85" i="31"/>
  <c r="AS85" i="31"/>
  <c r="AT85" i="31"/>
  <c r="AU85" i="31"/>
  <c r="AV85" i="31"/>
  <c r="AW85" i="31"/>
  <c r="AX85" i="31"/>
  <c r="AY85" i="31"/>
  <c r="AZ85" i="31"/>
  <c r="BA85" i="31"/>
  <c r="BB85" i="31"/>
  <c r="BC85" i="31"/>
  <c r="BD85" i="31"/>
  <c r="BE85" i="31"/>
  <c r="BF85" i="31"/>
  <c r="BG85" i="31"/>
  <c r="BH85" i="31"/>
  <c r="BI85" i="31"/>
  <c r="BJ85" i="31"/>
  <c r="BK85" i="31"/>
  <c r="BL85" i="31"/>
  <c r="BM85" i="31"/>
  <c r="BN85" i="31"/>
  <c r="BO85" i="31"/>
  <c r="BP85" i="31"/>
  <c r="BQ85" i="31"/>
  <c r="BR85" i="31"/>
  <c r="BS85" i="31"/>
  <c r="BT85" i="31"/>
  <c r="BU85" i="31"/>
  <c r="BV85" i="31"/>
  <c r="BW85" i="31"/>
  <c r="BX85" i="31"/>
  <c r="BY85" i="31"/>
  <c r="BZ85" i="31"/>
  <c r="CA85" i="31"/>
  <c r="CB85" i="31"/>
  <c r="CC85" i="31"/>
  <c r="CD85" i="31"/>
  <c r="CE85" i="31"/>
  <c r="CF85" i="31"/>
  <c r="CG85" i="31"/>
  <c r="CH85" i="31"/>
  <c r="CI85" i="31"/>
  <c r="CJ85" i="31"/>
  <c r="CK85" i="31"/>
  <c r="CL85" i="31"/>
  <c r="CM85" i="31"/>
  <c r="CN85" i="31"/>
  <c r="CO85" i="31"/>
  <c r="CP85" i="31"/>
  <c r="CQ85" i="31"/>
  <c r="CR85" i="31"/>
  <c r="CS85" i="31"/>
  <c r="CT85" i="31"/>
  <c r="CU85" i="31"/>
  <c r="CV85" i="31"/>
  <c r="CW85" i="31"/>
  <c r="CX85" i="31"/>
  <c r="CY85" i="31"/>
  <c r="CZ85" i="31"/>
  <c r="DA85" i="31"/>
  <c r="DB85" i="31"/>
  <c r="DC85" i="31"/>
  <c r="DD85" i="31"/>
  <c r="DE85" i="31"/>
  <c r="DF85" i="31"/>
  <c r="DG85" i="31"/>
  <c r="DH85" i="31"/>
  <c r="DI85" i="31"/>
  <c r="DJ85" i="31"/>
  <c r="DK85" i="31"/>
  <c r="DL85" i="31"/>
  <c r="DM85" i="31"/>
  <c r="DN85" i="31"/>
  <c r="DO85" i="31"/>
  <c r="DP85" i="31"/>
  <c r="DQ85" i="31"/>
  <c r="DR85" i="31"/>
  <c r="DS85" i="31"/>
  <c r="DT85" i="31"/>
  <c r="DU85" i="31"/>
  <c r="F86" i="31"/>
  <c r="G86" i="31"/>
  <c r="H86" i="31"/>
  <c r="I86" i="31"/>
  <c r="J86" i="31"/>
  <c r="K86" i="31"/>
  <c r="L86" i="31"/>
  <c r="M86" i="31"/>
  <c r="N86" i="31"/>
  <c r="O86" i="31"/>
  <c r="P86" i="31"/>
  <c r="Q86" i="31"/>
  <c r="R86" i="31"/>
  <c r="S86" i="31"/>
  <c r="T86" i="31"/>
  <c r="U86" i="31"/>
  <c r="V86" i="31"/>
  <c r="W86" i="31"/>
  <c r="X86" i="31"/>
  <c r="Y86" i="31"/>
  <c r="Z86" i="31"/>
  <c r="AA86" i="31"/>
  <c r="AB86" i="31"/>
  <c r="AC86" i="31"/>
  <c r="AD86" i="31"/>
  <c r="AE86" i="31"/>
  <c r="AF86" i="31"/>
  <c r="AG86" i="31"/>
  <c r="AH86" i="31"/>
  <c r="AI86" i="31"/>
  <c r="AJ86" i="31"/>
  <c r="AK86" i="31"/>
  <c r="AL86" i="31"/>
  <c r="AM86" i="31"/>
  <c r="AN86" i="31"/>
  <c r="AO86" i="31"/>
  <c r="AP86" i="31"/>
  <c r="AQ86" i="31"/>
  <c r="AR86" i="31"/>
  <c r="AS86" i="31"/>
  <c r="AT86" i="31"/>
  <c r="AU86" i="31"/>
  <c r="AV86" i="31"/>
  <c r="AW86" i="31"/>
  <c r="AX86" i="31"/>
  <c r="AY86" i="31"/>
  <c r="AZ86" i="31"/>
  <c r="BA86" i="31"/>
  <c r="BB86" i="31"/>
  <c r="BC86" i="31"/>
  <c r="BD86" i="31"/>
  <c r="BE86" i="31"/>
  <c r="BF86" i="31"/>
  <c r="BG86" i="31"/>
  <c r="BH86" i="31"/>
  <c r="BI86" i="31"/>
  <c r="BJ86" i="31"/>
  <c r="BK86" i="31"/>
  <c r="BL86" i="31"/>
  <c r="BM86" i="31"/>
  <c r="BN86" i="31"/>
  <c r="BO86" i="31"/>
  <c r="BP86" i="31"/>
  <c r="BQ86" i="31"/>
  <c r="BR86" i="31"/>
  <c r="BS86" i="31"/>
  <c r="BT86" i="31"/>
  <c r="BU86" i="31"/>
  <c r="BV86" i="31"/>
  <c r="BW86" i="31"/>
  <c r="BX86" i="31"/>
  <c r="BY86" i="31"/>
  <c r="BZ86" i="31"/>
  <c r="CA86" i="31"/>
  <c r="CB86" i="31"/>
  <c r="CC86" i="31"/>
  <c r="CD86" i="31"/>
  <c r="CE86" i="31"/>
  <c r="CF86" i="31"/>
  <c r="CG86" i="31"/>
  <c r="CH86" i="31"/>
  <c r="CI86" i="31"/>
  <c r="CJ86" i="31"/>
  <c r="CK86" i="31"/>
  <c r="CL86" i="31"/>
  <c r="CM86" i="31"/>
  <c r="CN86" i="31"/>
  <c r="CO86" i="31"/>
  <c r="CP86" i="31"/>
  <c r="CQ86" i="31"/>
  <c r="CR86" i="31"/>
  <c r="CS86" i="31"/>
  <c r="CT86" i="31"/>
  <c r="CU86" i="31"/>
  <c r="CV86" i="31"/>
  <c r="CW86" i="31"/>
  <c r="CX86" i="31"/>
  <c r="CY86" i="31"/>
  <c r="CZ86" i="31"/>
  <c r="DA86" i="31"/>
  <c r="DB86" i="31"/>
  <c r="DC86" i="31"/>
  <c r="DD86" i="31"/>
  <c r="DE86" i="31"/>
  <c r="DF86" i="31"/>
  <c r="DG86" i="31"/>
  <c r="DH86" i="31"/>
  <c r="DI86" i="31"/>
  <c r="DJ86" i="31"/>
  <c r="DK86" i="31"/>
  <c r="DL86" i="31"/>
  <c r="DM86" i="31"/>
  <c r="DN86" i="31"/>
  <c r="DO86" i="31"/>
  <c r="DP86" i="31"/>
  <c r="DQ86" i="31"/>
  <c r="DR86" i="31"/>
  <c r="DS86" i="31"/>
  <c r="DT86" i="31"/>
  <c r="DU86" i="31"/>
  <c r="F87" i="31"/>
  <c r="G87" i="31"/>
  <c r="H87" i="31"/>
  <c r="I87" i="31"/>
  <c r="J87" i="31"/>
  <c r="K87" i="31"/>
  <c r="L87" i="31"/>
  <c r="M87" i="31"/>
  <c r="N87" i="31"/>
  <c r="O87" i="31"/>
  <c r="P87" i="31"/>
  <c r="Q87" i="31"/>
  <c r="R87" i="31"/>
  <c r="S87" i="31"/>
  <c r="T87" i="31"/>
  <c r="U87" i="31"/>
  <c r="V87" i="31"/>
  <c r="W87" i="31"/>
  <c r="X87" i="31"/>
  <c r="Y87" i="31"/>
  <c r="Z87" i="31"/>
  <c r="AA87" i="31"/>
  <c r="AB87" i="31"/>
  <c r="AC87" i="31"/>
  <c r="AD87" i="31"/>
  <c r="AE87" i="31"/>
  <c r="AF87" i="31"/>
  <c r="AG87" i="31"/>
  <c r="AH87" i="31"/>
  <c r="AI87" i="31"/>
  <c r="AJ87" i="31"/>
  <c r="AK87" i="31"/>
  <c r="AL87" i="31"/>
  <c r="AM87" i="31"/>
  <c r="AN87" i="31"/>
  <c r="AO87" i="31"/>
  <c r="AP87" i="31"/>
  <c r="AQ87" i="31"/>
  <c r="AR87" i="31"/>
  <c r="AS87" i="31"/>
  <c r="AT87" i="31"/>
  <c r="AU87" i="31"/>
  <c r="AV87" i="31"/>
  <c r="AW87" i="31"/>
  <c r="AX87" i="31"/>
  <c r="AY87" i="31"/>
  <c r="AZ87" i="31"/>
  <c r="BA87" i="31"/>
  <c r="BB87" i="31"/>
  <c r="BC87" i="31"/>
  <c r="BD87" i="31"/>
  <c r="BE87" i="31"/>
  <c r="BF87" i="31"/>
  <c r="BG87" i="31"/>
  <c r="BH87" i="31"/>
  <c r="BI87" i="31"/>
  <c r="BJ87" i="31"/>
  <c r="BK87" i="31"/>
  <c r="BL87" i="31"/>
  <c r="BM87" i="31"/>
  <c r="BN87" i="31"/>
  <c r="BO87" i="31"/>
  <c r="BP87" i="31"/>
  <c r="BQ87" i="31"/>
  <c r="BR87" i="31"/>
  <c r="BS87" i="31"/>
  <c r="BT87" i="31"/>
  <c r="BU87" i="31"/>
  <c r="BV87" i="31"/>
  <c r="BW87" i="31"/>
  <c r="BX87" i="31"/>
  <c r="BY87" i="31"/>
  <c r="BZ87" i="31"/>
  <c r="CA87" i="31"/>
  <c r="CB87" i="31"/>
  <c r="CC87" i="31"/>
  <c r="CD87" i="31"/>
  <c r="CE87" i="31"/>
  <c r="CF87" i="31"/>
  <c r="CG87" i="31"/>
  <c r="CH87" i="31"/>
  <c r="CI87" i="31"/>
  <c r="CJ87" i="31"/>
  <c r="CK87" i="31"/>
  <c r="CL87" i="31"/>
  <c r="CM87" i="31"/>
  <c r="CN87" i="31"/>
  <c r="CO87" i="31"/>
  <c r="CP87" i="31"/>
  <c r="CQ87" i="31"/>
  <c r="CR87" i="31"/>
  <c r="CS87" i="31"/>
  <c r="CT87" i="31"/>
  <c r="CU87" i="31"/>
  <c r="CV87" i="31"/>
  <c r="CW87" i="31"/>
  <c r="CX87" i="31"/>
  <c r="CY87" i="31"/>
  <c r="CZ87" i="31"/>
  <c r="DA87" i="31"/>
  <c r="DB87" i="31"/>
  <c r="DC87" i="31"/>
  <c r="DD87" i="31"/>
  <c r="DE87" i="31"/>
  <c r="DF87" i="31"/>
  <c r="DG87" i="31"/>
  <c r="DH87" i="31"/>
  <c r="DI87" i="31"/>
  <c r="DJ87" i="31"/>
  <c r="DK87" i="31"/>
  <c r="DL87" i="31"/>
  <c r="DM87" i="31"/>
  <c r="DN87" i="31"/>
  <c r="DO87" i="31"/>
  <c r="DP87" i="31"/>
  <c r="DQ87" i="31"/>
  <c r="DR87" i="31"/>
  <c r="DS87" i="31"/>
  <c r="DT87" i="31"/>
  <c r="DU87" i="31"/>
  <c r="D89" i="31"/>
  <c r="E89" i="31"/>
  <c r="F89" i="31"/>
  <c r="G89" i="31"/>
  <c r="H89" i="31"/>
  <c r="I89" i="31"/>
  <c r="J89" i="31"/>
  <c r="K89" i="31"/>
  <c r="L89" i="31"/>
  <c r="M89" i="31"/>
  <c r="N89" i="31"/>
  <c r="O89" i="31"/>
  <c r="P89" i="31"/>
  <c r="Q89" i="31"/>
  <c r="R89" i="31"/>
  <c r="S89" i="31"/>
  <c r="T89" i="31"/>
  <c r="U89" i="31"/>
  <c r="V89" i="31"/>
  <c r="W89" i="31"/>
  <c r="X89" i="31"/>
  <c r="Y89" i="31"/>
  <c r="Z89" i="31"/>
  <c r="AA89" i="31"/>
  <c r="AB89" i="31"/>
  <c r="AC89" i="31"/>
  <c r="AD89" i="31"/>
  <c r="AE89" i="31"/>
  <c r="AF89" i="31"/>
  <c r="AG89" i="31"/>
  <c r="AH89" i="31"/>
  <c r="AI89" i="31"/>
  <c r="AJ89" i="31"/>
  <c r="AK89" i="31"/>
  <c r="AL89" i="31"/>
  <c r="AM89" i="31"/>
  <c r="AN89" i="31"/>
  <c r="AO89" i="31"/>
  <c r="AP89" i="31"/>
  <c r="AQ89" i="31"/>
  <c r="AR89" i="31"/>
  <c r="AS89" i="31"/>
  <c r="AT89" i="31"/>
  <c r="AU89" i="31"/>
  <c r="AV89" i="31"/>
  <c r="AW89" i="31"/>
  <c r="AX89" i="31"/>
  <c r="AY89" i="31"/>
  <c r="AZ89" i="31"/>
  <c r="BA89" i="31"/>
  <c r="BB89" i="31"/>
  <c r="BC89" i="31"/>
  <c r="BD89" i="31"/>
  <c r="BE89" i="31"/>
  <c r="BF89" i="31"/>
  <c r="BG89" i="31"/>
  <c r="BH89" i="31"/>
  <c r="BI89" i="31"/>
  <c r="BJ89" i="31"/>
  <c r="BK89" i="31"/>
  <c r="BL89" i="31"/>
  <c r="BM89" i="31"/>
  <c r="BN89" i="31"/>
  <c r="BO89" i="31"/>
  <c r="BP89" i="31"/>
  <c r="BQ89" i="31"/>
  <c r="BR89" i="31"/>
  <c r="BS89" i="31"/>
  <c r="BT89" i="31"/>
  <c r="BU89" i="31"/>
  <c r="BV89" i="31"/>
  <c r="BW89" i="31"/>
  <c r="BX89" i="31"/>
  <c r="BY89" i="31"/>
  <c r="BZ89" i="31"/>
  <c r="CA89" i="31"/>
  <c r="CB89" i="31"/>
  <c r="CC89" i="31"/>
  <c r="CD89" i="31"/>
  <c r="CE89" i="31"/>
  <c r="CF89" i="31"/>
  <c r="CG89" i="31"/>
  <c r="CH89" i="31"/>
  <c r="CI89" i="31"/>
  <c r="CJ89" i="31"/>
  <c r="CK89" i="31"/>
  <c r="CL89" i="31"/>
  <c r="CM89" i="31"/>
  <c r="CN89" i="31"/>
  <c r="CO89" i="31"/>
  <c r="CP89" i="31"/>
  <c r="CQ89" i="31"/>
  <c r="CR89" i="31"/>
  <c r="CS89" i="31"/>
  <c r="CT89" i="31"/>
  <c r="CU89" i="31"/>
  <c r="CV89" i="31"/>
  <c r="CW89" i="31"/>
  <c r="CX89" i="31"/>
  <c r="CY89" i="31"/>
  <c r="CZ89" i="31"/>
  <c r="DA89" i="31"/>
  <c r="DB89" i="31"/>
  <c r="DC89" i="31"/>
  <c r="DD89" i="31"/>
  <c r="DE89" i="31"/>
  <c r="DF89" i="31"/>
  <c r="DG89" i="31"/>
  <c r="DH89" i="31"/>
  <c r="DI89" i="31"/>
  <c r="DJ89" i="31"/>
  <c r="DK89" i="31"/>
  <c r="DL89" i="31"/>
  <c r="DM89" i="31"/>
  <c r="DN89" i="31"/>
  <c r="DO89" i="31"/>
  <c r="DP89" i="31"/>
  <c r="DQ89" i="31"/>
  <c r="DR89" i="31"/>
  <c r="DS89" i="31"/>
  <c r="DT89" i="31"/>
  <c r="DU89" i="31"/>
  <c r="E91" i="31"/>
  <c r="F91" i="31"/>
  <c r="G91" i="31"/>
  <c r="H91" i="31"/>
  <c r="I91" i="31"/>
  <c r="J91" i="31"/>
  <c r="K91" i="31"/>
  <c r="L91" i="31"/>
  <c r="M91" i="31"/>
  <c r="N91" i="31"/>
  <c r="O91" i="31"/>
  <c r="P91" i="31"/>
  <c r="Q91" i="31"/>
  <c r="R91" i="31"/>
  <c r="S91" i="31"/>
  <c r="T91" i="31"/>
  <c r="U91" i="31"/>
  <c r="V91" i="31"/>
  <c r="W91" i="31"/>
  <c r="X91" i="31"/>
  <c r="Y91" i="31"/>
  <c r="Z91" i="31"/>
  <c r="AA91" i="31"/>
  <c r="AB91" i="31"/>
  <c r="AC91" i="31"/>
  <c r="AD91" i="31"/>
  <c r="AE91" i="31"/>
  <c r="AF91" i="31"/>
  <c r="AG91" i="31"/>
  <c r="AH91" i="31"/>
  <c r="AI91" i="31"/>
  <c r="AJ91" i="31"/>
  <c r="AK91" i="31"/>
  <c r="AL91" i="31"/>
  <c r="AM91" i="31"/>
  <c r="AN91" i="31"/>
  <c r="AO91" i="31"/>
  <c r="AP91" i="31"/>
  <c r="AQ91" i="31"/>
  <c r="AR91" i="31"/>
  <c r="AS91" i="31"/>
  <c r="AT91" i="31"/>
  <c r="AU91" i="31"/>
  <c r="AV91" i="31"/>
  <c r="AW91" i="31"/>
  <c r="AX91" i="31"/>
  <c r="AY91" i="31"/>
  <c r="AZ91" i="31"/>
  <c r="BA91" i="31"/>
  <c r="BB91" i="31"/>
  <c r="BC91" i="31"/>
  <c r="BD91" i="31"/>
  <c r="BE91" i="31"/>
  <c r="BF91" i="31"/>
  <c r="BG91" i="31"/>
  <c r="BH91" i="31"/>
  <c r="BI91" i="31"/>
  <c r="BJ91" i="31"/>
  <c r="BK91" i="31"/>
  <c r="BL91" i="31"/>
  <c r="BM91" i="31"/>
  <c r="BN91" i="31"/>
  <c r="BO91" i="31"/>
  <c r="BP91" i="31"/>
  <c r="BQ91" i="31"/>
  <c r="BR91" i="31"/>
  <c r="BS91" i="31"/>
  <c r="BT91" i="31"/>
  <c r="BU91" i="31"/>
  <c r="BV91" i="31"/>
  <c r="BW91" i="31"/>
  <c r="BX91" i="31"/>
  <c r="BY91" i="31"/>
  <c r="BZ91" i="31"/>
  <c r="CA91" i="31"/>
  <c r="CB91" i="31"/>
  <c r="CC91" i="31"/>
  <c r="CD91" i="31"/>
  <c r="CE91" i="31"/>
  <c r="CF91" i="31"/>
  <c r="CG91" i="31"/>
  <c r="CH91" i="31"/>
  <c r="CI91" i="31"/>
  <c r="CJ91" i="31"/>
  <c r="CK91" i="31"/>
  <c r="CL91" i="31"/>
  <c r="CM91" i="31"/>
  <c r="CN91" i="31"/>
  <c r="CO91" i="31"/>
  <c r="CP91" i="31"/>
  <c r="CQ91" i="31"/>
  <c r="CR91" i="31"/>
  <c r="CS91" i="31"/>
  <c r="CT91" i="31"/>
  <c r="CU91" i="31"/>
  <c r="CV91" i="31"/>
  <c r="CW91" i="31"/>
  <c r="CX91" i="31"/>
  <c r="CY91" i="31"/>
  <c r="CZ91" i="31"/>
  <c r="DA91" i="31"/>
  <c r="DB91" i="31"/>
  <c r="DC91" i="31"/>
  <c r="DD91" i="31"/>
  <c r="DE91" i="31"/>
  <c r="DF91" i="31"/>
  <c r="DG91" i="31"/>
  <c r="DH91" i="31"/>
  <c r="DI91" i="31"/>
  <c r="DJ91" i="31"/>
  <c r="DK91" i="31"/>
  <c r="DL91" i="31"/>
  <c r="DM91" i="31"/>
  <c r="DN91" i="31"/>
  <c r="DO91" i="31"/>
  <c r="DP91" i="31"/>
  <c r="DQ91" i="31"/>
  <c r="DR91" i="31"/>
  <c r="DS91" i="31"/>
  <c r="DT91" i="31"/>
  <c r="DU91" i="31"/>
  <c r="E95" i="31"/>
  <c r="F95" i="31"/>
  <c r="G95" i="31"/>
  <c r="H95" i="31"/>
  <c r="I95" i="31"/>
  <c r="J95" i="31"/>
  <c r="K95" i="31"/>
  <c r="L95" i="31"/>
  <c r="M95" i="31"/>
  <c r="N95" i="31"/>
  <c r="O95" i="31"/>
  <c r="P95" i="31"/>
  <c r="Q95" i="31"/>
  <c r="R95" i="31"/>
  <c r="S95" i="31"/>
  <c r="T95" i="31"/>
  <c r="U95" i="31"/>
  <c r="V95" i="31"/>
  <c r="W95" i="31"/>
  <c r="X95" i="31"/>
  <c r="Y95" i="31"/>
  <c r="Z95" i="31"/>
  <c r="AA95" i="31"/>
  <c r="AB95" i="31"/>
  <c r="AC95" i="31"/>
  <c r="AD95" i="31"/>
  <c r="AE95" i="31"/>
  <c r="AF95" i="31"/>
  <c r="AG95" i="31"/>
  <c r="AH95" i="31"/>
  <c r="AI95" i="31"/>
  <c r="AJ95" i="31"/>
  <c r="AK95" i="31"/>
  <c r="AL95" i="31"/>
  <c r="AM95" i="31"/>
  <c r="AN95" i="31"/>
  <c r="AO95" i="31"/>
  <c r="AP95" i="31"/>
  <c r="AQ95" i="31"/>
  <c r="AR95" i="31"/>
  <c r="AS95" i="31"/>
  <c r="AT95" i="31"/>
  <c r="AU95" i="31"/>
  <c r="AV95" i="31"/>
  <c r="AW95" i="31"/>
  <c r="AX95" i="31"/>
  <c r="AY95" i="31"/>
  <c r="AZ95" i="31"/>
  <c r="BA95" i="31"/>
  <c r="BB95" i="31"/>
  <c r="BC95" i="31"/>
  <c r="BD95" i="31"/>
  <c r="BE95" i="31"/>
  <c r="BF95" i="31"/>
  <c r="BG95" i="31"/>
  <c r="BH95" i="31"/>
  <c r="BI95" i="31"/>
  <c r="BJ95" i="31"/>
  <c r="BK95" i="31"/>
  <c r="BL95" i="31"/>
  <c r="BM95" i="31"/>
  <c r="BN95" i="31"/>
  <c r="BO95" i="31"/>
  <c r="BP95" i="31"/>
  <c r="BQ95" i="31"/>
  <c r="BR95" i="31"/>
  <c r="BS95" i="31"/>
  <c r="BT95" i="31"/>
  <c r="BU95" i="31"/>
  <c r="BV95" i="31"/>
  <c r="BW95" i="31"/>
  <c r="BX95" i="31"/>
  <c r="BY95" i="31"/>
  <c r="BZ95" i="31"/>
  <c r="CA95" i="31"/>
  <c r="CB95" i="31"/>
  <c r="CC95" i="31"/>
  <c r="CD95" i="31"/>
  <c r="CE95" i="31"/>
  <c r="CF95" i="31"/>
  <c r="CG95" i="31"/>
  <c r="CH95" i="31"/>
  <c r="CI95" i="31"/>
  <c r="CJ95" i="31"/>
  <c r="CK95" i="31"/>
  <c r="CL95" i="31"/>
  <c r="CM95" i="31"/>
  <c r="CN95" i="31"/>
  <c r="CO95" i="31"/>
  <c r="CP95" i="31"/>
  <c r="CQ95" i="31"/>
  <c r="CR95" i="31"/>
  <c r="CS95" i="31"/>
  <c r="CT95" i="31"/>
  <c r="CU95" i="31"/>
  <c r="CV95" i="31"/>
  <c r="CW95" i="31"/>
  <c r="CX95" i="31"/>
  <c r="CY95" i="31"/>
  <c r="CZ95" i="31"/>
  <c r="DA95" i="31"/>
  <c r="DB95" i="31"/>
  <c r="DC95" i="31"/>
  <c r="DD95" i="31"/>
  <c r="DE95" i="31"/>
  <c r="DF95" i="31"/>
  <c r="DG95" i="31"/>
  <c r="DH95" i="31"/>
  <c r="DI95" i="31"/>
  <c r="DJ95" i="31"/>
  <c r="DK95" i="31"/>
  <c r="DL95" i="31"/>
  <c r="DM95" i="31"/>
  <c r="DN95" i="31"/>
  <c r="DO95" i="31"/>
  <c r="DP95" i="31"/>
  <c r="DQ95" i="31"/>
  <c r="DR95" i="31"/>
  <c r="DS95" i="31"/>
  <c r="DT95" i="31"/>
  <c r="DU95" i="31"/>
  <c r="F97" i="31"/>
  <c r="G97" i="31"/>
  <c r="H97" i="31"/>
  <c r="I97" i="31"/>
  <c r="J97" i="31"/>
  <c r="K97" i="31"/>
  <c r="L97" i="31"/>
  <c r="M97" i="31"/>
  <c r="N97" i="31"/>
  <c r="O97" i="31"/>
  <c r="P97" i="31"/>
  <c r="Q97" i="31"/>
  <c r="R97" i="31"/>
  <c r="S97" i="31"/>
  <c r="T97" i="31"/>
  <c r="U97" i="31"/>
  <c r="V97" i="31"/>
  <c r="W97" i="31"/>
  <c r="X97" i="31"/>
  <c r="Y97" i="31"/>
  <c r="Z97" i="31"/>
  <c r="AA97" i="31"/>
  <c r="AB97" i="31"/>
  <c r="AC97" i="31"/>
  <c r="AD97" i="31"/>
  <c r="AE97" i="31"/>
  <c r="AF97" i="31"/>
  <c r="AG97" i="31"/>
  <c r="AH97" i="31"/>
  <c r="AI97" i="31"/>
  <c r="AJ97" i="31"/>
  <c r="AK97" i="31"/>
  <c r="AL97" i="31"/>
  <c r="AM97" i="31"/>
  <c r="AN97" i="31"/>
  <c r="AO97" i="31"/>
  <c r="AP97" i="31"/>
  <c r="AQ97" i="31"/>
  <c r="AR97" i="31"/>
  <c r="AS97" i="31"/>
  <c r="AT97" i="31"/>
  <c r="AU97" i="31"/>
  <c r="AV97" i="31"/>
  <c r="AW97" i="31"/>
  <c r="AX97" i="31"/>
  <c r="AY97" i="31"/>
  <c r="AZ97" i="31"/>
  <c r="BA97" i="31"/>
  <c r="BB97" i="31"/>
  <c r="BC97" i="31"/>
  <c r="BD97" i="31"/>
  <c r="BE97" i="31"/>
  <c r="BF97" i="31"/>
  <c r="BG97" i="31"/>
  <c r="BH97" i="31"/>
  <c r="BI97" i="31"/>
  <c r="BJ97" i="31"/>
  <c r="BK97" i="31"/>
  <c r="BL97" i="31"/>
  <c r="BM97" i="31"/>
  <c r="BN97" i="31"/>
  <c r="BO97" i="31"/>
  <c r="BP97" i="31"/>
  <c r="BQ97" i="31"/>
  <c r="BR97" i="31"/>
  <c r="BS97" i="31"/>
  <c r="BT97" i="31"/>
  <c r="BU97" i="31"/>
  <c r="BV97" i="31"/>
  <c r="BW97" i="31"/>
  <c r="BX97" i="31"/>
  <c r="BY97" i="31"/>
  <c r="BZ97" i="31"/>
  <c r="CA97" i="31"/>
  <c r="CB97" i="31"/>
  <c r="CC97" i="31"/>
  <c r="CD97" i="31"/>
  <c r="CE97" i="31"/>
  <c r="CF97" i="31"/>
  <c r="CG97" i="31"/>
  <c r="CH97" i="31"/>
  <c r="CI97" i="31"/>
  <c r="CJ97" i="31"/>
  <c r="CK97" i="31"/>
  <c r="CL97" i="31"/>
  <c r="CM97" i="31"/>
  <c r="CN97" i="31"/>
  <c r="CO97" i="31"/>
  <c r="CP97" i="31"/>
  <c r="CQ97" i="31"/>
  <c r="CR97" i="31"/>
  <c r="CS97" i="31"/>
  <c r="CT97" i="31"/>
  <c r="CU97" i="31"/>
  <c r="CV97" i="31"/>
  <c r="CW97" i="31"/>
  <c r="CX97" i="31"/>
  <c r="CY97" i="31"/>
  <c r="CZ97" i="31"/>
  <c r="DA97" i="31"/>
  <c r="DB97" i="31"/>
  <c r="DC97" i="31"/>
  <c r="DD97" i="31"/>
  <c r="DE97" i="31"/>
  <c r="DF97" i="31"/>
  <c r="DG97" i="31"/>
  <c r="DH97" i="31"/>
  <c r="DI97" i="31"/>
  <c r="DJ97" i="31"/>
  <c r="DK97" i="31"/>
  <c r="DL97" i="31"/>
  <c r="DM97" i="31"/>
  <c r="DN97" i="31"/>
  <c r="DO97" i="31"/>
  <c r="DP97" i="31"/>
  <c r="DQ97" i="31"/>
  <c r="DR97" i="31"/>
  <c r="DS97" i="31"/>
  <c r="DT97" i="31"/>
  <c r="DU97" i="31"/>
  <c r="F98" i="31"/>
  <c r="G98" i="31"/>
  <c r="H98" i="31"/>
  <c r="I98" i="31"/>
  <c r="J98" i="31"/>
  <c r="K98" i="31"/>
  <c r="L98" i="31"/>
  <c r="M98" i="31"/>
  <c r="N98" i="31"/>
  <c r="O98" i="31"/>
  <c r="P98" i="31"/>
  <c r="Q98" i="31"/>
  <c r="R98" i="31"/>
  <c r="S98" i="31"/>
  <c r="T98" i="31"/>
  <c r="U98" i="31"/>
  <c r="V98" i="31"/>
  <c r="W98" i="31"/>
  <c r="X98" i="31"/>
  <c r="Y98" i="31"/>
  <c r="Z98" i="31"/>
  <c r="AA98" i="31"/>
  <c r="AB98" i="31"/>
  <c r="AC98" i="31"/>
  <c r="AD98" i="31"/>
  <c r="AE98" i="31"/>
  <c r="AF98" i="31"/>
  <c r="AG98" i="31"/>
  <c r="AH98" i="31"/>
  <c r="AI98" i="31"/>
  <c r="AJ98" i="31"/>
  <c r="AK98" i="31"/>
  <c r="AL98" i="31"/>
  <c r="AM98" i="31"/>
  <c r="AN98" i="31"/>
  <c r="AO98" i="31"/>
  <c r="AP98" i="31"/>
  <c r="AQ98" i="31"/>
  <c r="AR98" i="31"/>
  <c r="AS98" i="31"/>
  <c r="AT98" i="31"/>
  <c r="AU98" i="31"/>
  <c r="AV98" i="31"/>
  <c r="AW98" i="31"/>
  <c r="AX98" i="31"/>
  <c r="AY98" i="31"/>
  <c r="AZ98" i="31"/>
  <c r="BA98" i="31"/>
  <c r="BB98" i="31"/>
  <c r="BC98" i="31"/>
  <c r="BD98" i="31"/>
  <c r="BE98" i="31"/>
  <c r="BF98" i="31"/>
  <c r="BG98" i="31"/>
  <c r="BH98" i="31"/>
  <c r="BI98" i="31"/>
  <c r="BJ98" i="31"/>
  <c r="BK98" i="31"/>
  <c r="BL98" i="31"/>
  <c r="BM98" i="31"/>
  <c r="BN98" i="31"/>
  <c r="BO98" i="31"/>
  <c r="BP98" i="31"/>
  <c r="BQ98" i="31"/>
  <c r="BR98" i="31"/>
  <c r="BS98" i="31"/>
  <c r="BT98" i="31"/>
  <c r="BU98" i="31"/>
  <c r="BV98" i="31"/>
  <c r="BW98" i="31"/>
  <c r="BX98" i="31"/>
  <c r="BY98" i="31"/>
  <c r="BZ98" i="31"/>
  <c r="CA98" i="31"/>
  <c r="CB98" i="31"/>
  <c r="CC98" i="31"/>
  <c r="CD98" i="31"/>
  <c r="CE98" i="31"/>
  <c r="CF98" i="31"/>
  <c r="CG98" i="31"/>
  <c r="CH98" i="31"/>
  <c r="CI98" i="31"/>
  <c r="CJ98" i="31"/>
  <c r="CK98" i="31"/>
  <c r="CL98" i="31"/>
  <c r="CM98" i="31"/>
  <c r="CN98" i="31"/>
  <c r="CO98" i="31"/>
  <c r="CP98" i="31"/>
  <c r="CQ98" i="31"/>
  <c r="CR98" i="31"/>
  <c r="CS98" i="31"/>
  <c r="CT98" i="31"/>
  <c r="CU98" i="31"/>
  <c r="CV98" i="31"/>
  <c r="CW98" i="31"/>
  <c r="CX98" i="31"/>
  <c r="CY98" i="31"/>
  <c r="CZ98" i="31"/>
  <c r="DA98" i="31"/>
  <c r="DB98" i="31"/>
  <c r="DC98" i="31"/>
  <c r="DD98" i="31"/>
  <c r="DE98" i="31"/>
  <c r="DF98" i="31"/>
  <c r="DG98" i="31"/>
  <c r="DH98" i="31"/>
  <c r="DI98" i="31"/>
  <c r="DJ98" i="31"/>
  <c r="DK98" i="31"/>
  <c r="DL98" i="31"/>
  <c r="DM98" i="31"/>
  <c r="DN98" i="31"/>
  <c r="DO98" i="31"/>
  <c r="DP98" i="31"/>
  <c r="DQ98" i="31"/>
  <c r="DR98" i="31"/>
  <c r="DS98" i="31"/>
  <c r="DT98" i="31"/>
  <c r="DU98" i="31"/>
  <c r="F100" i="31"/>
  <c r="G100" i="31"/>
  <c r="H100" i="31"/>
  <c r="I100" i="31"/>
  <c r="J100" i="31"/>
  <c r="K100" i="31"/>
  <c r="L100" i="31"/>
  <c r="M100" i="31"/>
  <c r="N100" i="31"/>
  <c r="O100" i="31"/>
  <c r="P100" i="31"/>
  <c r="Q100" i="31"/>
  <c r="R100" i="31"/>
  <c r="S100" i="31"/>
  <c r="T100" i="31"/>
  <c r="U100" i="31"/>
  <c r="V100" i="31"/>
  <c r="W100" i="31"/>
  <c r="X100" i="31"/>
  <c r="Y100" i="31"/>
  <c r="Z100" i="31"/>
  <c r="AA100" i="31"/>
  <c r="AB100" i="31"/>
  <c r="AC100" i="31"/>
  <c r="AD100" i="31"/>
  <c r="AE100" i="31"/>
  <c r="AF100" i="31"/>
  <c r="AG100" i="31"/>
  <c r="AH100" i="31"/>
  <c r="AI100" i="31"/>
  <c r="AJ100" i="31"/>
  <c r="AK100" i="31"/>
  <c r="AL100" i="31"/>
  <c r="AM100" i="31"/>
  <c r="AN100" i="31"/>
  <c r="AO100" i="31"/>
  <c r="AP100" i="31"/>
  <c r="AQ100" i="31"/>
  <c r="AR100" i="31"/>
  <c r="AS100" i="31"/>
  <c r="AT100" i="31"/>
  <c r="AU100" i="31"/>
  <c r="AV100" i="31"/>
  <c r="AW100" i="31"/>
  <c r="AX100" i="31"/>
  <c r="AY100" i="31"/>
  <c r="AZ100" i="31"/>
  <c r="BA100" i="31"/>
  <c r="BB100" i="31"/>
  <c r="BC100" i="31"/>
  <c r="BD100" i="31"/>
  <c r="BE100" i="31"/>
  <c r="BF100" i="31"/>
  <c r="BG100" i="31"/>
  <c r="BH100" i="31"/>
  <c r="BI100" i="31"/>
  <c r="BJ100" i="31"/>
  <c r="BK100" i="31"/>
  <c r="BL100" i="31"/>
  <c r="BM100" i="31"/>
  <c r="BN100" i="31"/>
  <c r="BO100" i="31"/>
  <c r="BP100" i="31"/>
  <c r="BQ100" i="31"/>
  <c r="BR100" i="31"/>
  <c r="BS100" i="31"/>
  <c r="BT100" i="31"/>
  <c r="BU100" i="31"/>
  <c r="BV100" i="31"/>
  <c r="BW100" i="31"/>
  <c r="BX100" i="31"/>
  <c r="BY100" i="31"/>
  <c r="BZ100" i="31"/>
  <c r="CA100" i="31"/>
  <c r="CB100" i="31"/>
  <c r="CC100" i="31"/>
  <c r="CD100" i="31"/>
  <c r="CE100" i="31"/>
  <c r="CF100" i="31"/>
  <c r="CG100" i="31"/>
  <c r="CH100" i="31"/>
  <c r="CI100" i="31"/>
  <c r="CJ100" i="31"/>
  <c r="CK100" i="31"/>
  <c r="CL100" i="31"/>
  <c r="CM100" i="31"/>
  <c r="CN100" i="31"/>
  <c r="CO100" i="31"/>
  <c r="CP100" i="31"/>
  <c r="CQ100" i="31"/>
  <c r="CR100" i="31"/>
  <c r="CS100" i="31"/>
  <c r="CT100" i="31"/>
  <c r="CU100" i="31"/>
  <c r="CV100" i="31"/>
  <c r="CW100" i="31"/>
  <c r="CX100" i="31"/>
  <c r="CY100" i="31"/>
  <c r="CZ100" i="31"/>
  <c r="DA100" i="31"/>
  <c r="DB100" i="31"/>
  <c r="DC100" i="31"/>
  <c r="DD100" i="31"/>
  <c r="DE100" i="31"/>
  <c r="DF100" i="31"/>
  <c r="DG100" i="31"/>
  <c r="DH100" i="31"/>
  <c r="DI100" i="31"/>
  <c r="DJ100" i="31"/>
  <c r="DK100" i="31"/>
  <c r="DL100" i="31"/>
  <c r="DM100" i="31"/>
  <c r="DN100" i="31"/>
  <c r="DO100" i="31"/>
  <c r="DP100" i="31"/>
  <c r="DQ100" i="31"/>
  <c r="DR100" i="31"/>
  <c r="DS100" i="31"/>
  <c r="DT100" i="31"/>
  <c r="DU100" i="31"/>
  <c r="F102" i="31"/>
  <c r="G102" i="31"/>
  <c r="H102" i="31"/>
  <c r="I102" i="31"/>
  <c r="J102" i="31"/>
  <c r="K102" i="31"/>
  <c r="L102" i="31"/>
  <c r="M102" i="31"/>
  <c r="N102" i="31"/>
  <c r="O102" i="31"/>
  <c r="P102" i="31"/>
  <c r="Q102" i="31"/>
  <c r="R102" i="31"/>
  <c r="S102" i="31"/>
  <c r="T102" i="31"/>
  <c r="U102" i="31"/>
  <c r="V102" i="31"/>
  <c r="W102" i="31"/>
  <c r="X102" i="31"/>
  <c r="Y102" i="31"/>
  <c r="Z102" i="31"/>
  <c r="AA102" i="31"/>
  <c r="AB102" i="31"/>
  <c r="AC102" i="31"/>
  <c r="AD102" i="31"/>
  <c r="AE102" i="31"/>
  <c r="AF102" i="31"/>
  <c r="AG102" i="31"/>
  <c r="AH102" i="31"/>
  <c r="AI102" i="31"/>
  <c r="AJ102" i="31"/>
  <c r="AK102" i="31"/>
  <c r="AL102" i="31"/>
  <c r="AM102" i="31"/>
  <c r="AN102" i="31"/>
  <c r="AO102" i="31"/>
  <c r="AP102" i="31"/>
  <c r="AQ102" i="31"/>
  <c r="AR102" i="31"/>
  <c r="AS102" i="31"/>
  <c r="AT102" i="31"/>
  <c r="AU102" i="31"/>
  <c r="AV102" i="31"/>
  <c r="AW102" i="31"/>
  <c r="AX102" i="31"/>
  <c r="AY102" i="31"/>
  <c r="AZ102" i="31"/>
  <c r="BA102" i="31"/>
  <c r="BB102" i="31"/>
  <c r="BC102" i="31"/>
  <c r="BD102" i="31"/>
  <c r="BE102" i="31"/>
  <c r="BF102" i="31"/>
  <c r="BG102" i="31"/>
  <c r="BH102" i="31"/>
  <c r="BI102" i="31"/>
  <c r="BJ102" i="31"/>
  <c r="BK102" i="31"/>
  <c r="BL102" i="31"/>
  <c r="BM102" i="31"/>
  <c r="BN102" i="31"/>
  <c r="BO102" i="31"/>
  <c r="BP102" i="31"/>
  <c r="BQ102" i="31"/>
  <c r="BR102" i="31"/>
  <c r="BS102" i="31"/>
  <c r="BT102" i="31"/>
  <c r="BU102" i="31"/>
  <c r="BV102" i="31"/>
  <c r="BW102" i="31"/>
  <c r="BX102" i="31"/>
  <c r="BY102" i="31"/>
  <c r="BZ102" i="31"/>
  <c r="CA102" i="31"/>
  <c r="CB102" i="31"/>
  <c r="CC102" i="31"/>
  <c r="CD102" i="31"/>
  <c r="CE102" i="31"/>
  <c r="CF102" i="31"/>
  <c r="CG102" i="31"/>
  <c r="CH102" i="31"/>
  <c r="CI102" i="31"/>
  <c r="CJ102" i="31"/>
  <c r="CK102" i="31"/>
  <c r="CL102" i="31"/>
  <c r="CM102" i="31"/>
  <c r="CN102" i="31"/>
  <c r="CO102" i="31"/>
  <c r="CP102" i="31"/>
  <c r="CQ102" i="31"/>
  <c r="CR102" i="31"/>
  <c r="CS102" i="31"/>
  <c r="CT102" i="31"/>
  <c r="CU102" i="31"/>
  <c r="CV102" i="31"/>
  <c r="CW102" i="31"/>
  <c r="CX102" i="31"/>
  <c r="CY102" i="31"/>
  <c r="CZ102" i="31"/>
  <c r="DA102" i="31"/>
  <c r="DB102" i="31"/>
  <c r="DC102" i="31"/>
  <c r="DD102" i="31"/>
  <c r="DE102" i="31"/>
  <c r="DF102" i="31"/>
  <c r="DG102" i="31"/>
  <c r="DH102" i="31"/>
  <c r="DI102" i="31"/>
  <c r="DJ102" i="31"/>
  <c r="DK102" i="31"/>
  <c r="DL102" i="31"/>
  <c r="DM102" i="31"/>
  <c r="DN102" i="31"/>
  <c r="DO102" i="31"/>
  <c r="DP102" i="31"/>
  <c r="DQ102" i="31"/>
  <c r="DR102" i="31"/>
  <c r="DS102" i="31"/>
  <c r="DT102" i="31"/>
  <c r="DU102" i="31"/>
  <c r="F104" i="31"/>
  <c r="G104" i="31"/>
  <c r="H104" i="31"/>
  <c r="I104" i="31"/>
  <c r="J104" i="31"/>
  <c r="K104" i="31"/>
  <c r="L104" i="31"/>
  <c r="M104" i="31"/>
  <c r="N104" i="31"/>
  <c r="O104" i="31"/>
  <c r="P104" i="31"/>
  <c r="Q104" i="31"/>
  <c r="R104" i="31"/>
  <c r="S104" i="31"/>
  <c r="T104" i="31"/>
  <c r="U104" i="31"/>
  <c r="V104" i="31"/>
  <c r="W104" i="31"/>
  <c r="X104" i="31"/>
  <c r="Y104" i="31"/>
  <c r="Z104" i="31"/>
  <c r="AA104" i="31"/>
  <c r="AB104" i="31"/>
  <c r="AC104" i="31"/>
  <c r="AD104" i="31"/>
  <c r="AE104" i="31"/>
  <c r="AF104" i="31"/>
  <c r="AG104" i="31"/>
  <c r="AH104" i="31"/>
  <c r="AI104" i="31"/>
  <c r="AJ104" i="31"/>
  <c r="AK104" i="31"/>
  <c r="AL104" i="31"/>
  <c r="AM104" i="31"/>
  <c r="AN104" i="31"/>
  <c r="AO104" i="31"/>
  <c r="AP104" i="31"/>
  <c r="AQ104" i="31"/>
  <c r="AR104" i="31"/>
  <c r="AS104" i="31"/>
  <c r="AT104" i="31"/>
  <c r="AU104" i="31"/>
  <c r="AV104" i="31"/>
  <c r="AW104" i="31"/>
  <c r="AX104" i="31"/>
  <c r="AY104" i="31"/>
  <c r="AZ104" i="31"/>
  <c r="BA104" i="31"/>
  <c r="BB104" i="31"/>
  <c r="BC104" i="31"/>
  <c r="BD104" i="31"/>
  <c r="BE104" i="31"/>
  <c r="BF104" i="31"/>
  <c r="BG104" i="31"/>
  <c r="BH104" i="31"/>
  <c r="BI104" i="31"/>
  <c r="BJ104" i="31"/>
  <c r="BK104" i="31"/>
  <c r="BL104" i="31"/>
  <c r="BM104" i="31"/>
  <c r="BN104" i="31"/>
  <c r="BO104" i="31"/>
  <c r="BP104" i="31"/>
  <c r="BQ104" i="31"/>
  <c r="BR104" i="31"/>
  <c r="BS104" i="31"/>
  <c r="BT104" i="31"/>
  <c r="BU104" i="31"/>
  <c r="BV104" i="31"/>
  <c r="BW104" i="31"/>
  <c r="BX104" i="31"/>
  <c r="BY104" i="31"/>
  <c r="BZ104" i="31"/>
  <c r="CA104" i="31"/>
  <c r="CB104" i="31"/>
  <c r="CC104" i="31"/>
  <c r="CD104" i="31"/>
  <c r="CE104" i="31"/>
  <c r="CF104" i="31"/>
  <c r="CG104" i="31"/>
  <c r="CH104" i="31"/>
  <c r="CI104" i="31"/>
  <c r="CJ104" i="31"/>
  <c r="CK104" i="31"/>
  <c r="CL104" i="31"/>
  <c r="CM104" i="31"/>
  <c r="CN104" i="31"/>
  <c r="CO104" i="31"/>
  <c r="CP104" i="31"/>
  <c r="CQ104" i="31"/>
  <c r="CR104" i="31"/>
  <c r="CS104" i="31"/>
  <c r="CT104" i="31"/>
  <c r="CU104" i="31"/>
  <c r="CV104" i="31"/>
  <c r="CW104" i="31"/>
  <c r="CX104" i="31"/>
  <c r="CY104" i="31"/>
  <c r="CZ104" i="31"/>
  <c r="DA104" i="31"/>
  <c r="DB104" i="31"/>
  <c r="DC104" i="31"/>
  <c r="DD104" i="31"/>
  <c r="DE104" i="31"/>
  <c r="DF104" i="31"/>
  <c r="DG104" i="31"/>
  <c r="DH104" i="31"/>
  <c r="DI104" i="31"/>
  <c r="DJ104" i="31"/>
  <c r="DK104" i="31"/>
  <c r="DL104" i="31"/>
  <c r="DM104" i="31"/>
  <c r="DN104" i="31"/>
  <c r="DO104" i="31"/>
  <c r="DP104" i="31"/>
  <c r="DQ104" i="31"/>
  <c r="DR104" i="31"/>
  <c r="DS104" i="31"/>
  <c r="DT104" i="31"/>
  <c r="DU104" i="31"/>
  <c r="F105" i="31"/>
  <c r="G105" i="31"/>
  <c r="H105" i="31"/>
  <c r="I105" i="31"/>
  <c r="J105" i="31"/>
  <c r="K105" i="31"/>
  <c r="L105" i="31"/>
  <c r="M105" i="31"/>
  <c r="N105" i="31"/>
  <c r="O105" i="31"/>
  <c r="P105" i="31"/>
  <c r="Q105" i="31"/>
  <c r="R105" i="31"/>
  <c r="S105" i="31"/>
  <c r="T105" i="31"/>
  <c r="U105" i="31"/>
  <c r="V105" i="31"/>
  <c r="W105" i="31"/>
  <c r="X105" i="31"/>
  <c r="Y105" i="31"/>
  <c r="Z105" i="31"/>
  <c r="AA105" i="31"/>
  <c r="AB105" i="31"/>
  <c r="AC105" i="31"/>
  <c r="AD105" i="31"/>
  <c r="AE105" i="31"/>
  <c r="AF105" i="31"/>
  <c r="AG105" i="31"/>
  <c r="AH105" i="31"/>
  <c r="AI105" i="31"/>
  <c r="AJ105" i="31"/>
  <c r="AK105" i="31"/>
  <c r="AL105" i="31"/>
  <c r="AM105" i="31"/>
  <c r="AN105" i="31"/>
  <c r="AO105" i="31"/>
  <c r="AP105" i="31"/>
  <c r="AQ105" i="31"/>
  <c r="AR105" i="31"/>
  <c r="AS105" i="31"/>
  <c r="AT105" i="31"/>
  <c r="AU105" i="31"/>
  <c r="AV105" i="31"/>
  <c r="AW105" i="31"/>
  <c r="AX105" i="31"/>
  <c r="AY105" i="31"/>
  <c r="AZ105" i="31"/>
  <c r="BA105" i="31"/>
  <c r="BB105" i="31"/>
  <c r="BC105" i="31"/>
  <c r="BD105" i="31"/>
  <c r="BE105" i="31"/>
  <c r="BF105" i="31"/>
  <c r="BG105" i="31"/>
  <c r="BH105" i="31"/>
  <c r="BI105" i="31"/>
  <c r="BJ105" i="31"/>
  <c r="BK105" i="31"/>
  <c r="BL105" i="31"/>
  <c r="BM105" i="31"/>
  <c r="BN105" i="31"/>
  <c r="BO105" i="31"/>
  <c r="BP105" i="31"/>
  <c r="BQ105" i="31"/>
  <c r="BR105" i="31"/>
  <c r="BS105" i="31"/>
  <c r="BT105" i="31"/>
  <c r="BU105" i="31"/>
  <c r="BV105" i="31"/>
  <c r="BW105" i="31"/>
  <c r="BX105" i="31"/>
  <c r="BY105" i="31"/>
  <c r="BZ105" i="31"/>
  <c r="CA105" i="31"/>
  <c r="CB105" i="31"/>
  <c r="CC105" i="31"/>
  <c r="CD105" i="31"/>
  <c r="CE105" i="31"/>
  <c r="CF105" i="31"/>
  <c r="CG105" i="31"/>
  <c r="CH105" i="31"/>
  <c r="CI105" i="31"/>
  <c r="CJ105" i="31"/>
  <c r="CK105" i="31"/>
  <c r="CL105" i="31"/>
  <c r="CM105" i="31"/>
  <c r="CN105" i="31"/>
  <c r="CO105" i="31"/>
  <c r="CP105" i="31"/>
  <c r="CQ105" i="31"/>
  <c r="CR105" i="31"/>
  <c r="CS105" i="31"/>
  <c r="CT105" i="31"/>
  <c r="CU105" i="31"/>
  <c r="CV105" i="31"/>
  <c r="CW105" i="31"/>
  <c r="CX105" i="31"/>
  <c r="CY105" i="31"/>
  <c r="CZ105" i="31"/>
  <c r="DA105" i="31"/>
  <c r="DB105" i="31"/>
  <c r="DC105" i="31"/>
  <c r="DD105" i="31"/>
  <c r="DE105" i="31"/>
  <c r="DF105" i="31"/>
  <c r="DG105" i="31"/>
  <c r="DH105" i="31"/>
  <c r="DI105" i="31"/>
  <c r="DJ105" i="31"/>
  <c r="DK105" i="31"/>
  <c r="DL105" i="31"/>
  <c r="DM105" i="31"/>
  <c r="DN105" i="31"/>
  <c r="DO105" i="31"/>
  <c r="DP105" i="31"/>
  <c r="DQ105" i="31"/>
  <c r="DR105" i="31"/>
  <c r="DS105" i="31"/>
  <c r="DT105" i="31"/>
  <c r="DU105" i="31"/>
  <c r="F106" i="31"/>
  <c r="G106" i="31"/>
  <c r="H106" i="31"/>
  <c r="I106" i="31"/>
  <c r="J106" i="31"/>
  <c r="K106" i="31"/>
  <c r="L106" i="31"/>
  <c r="M106" i="31"/>
  <c r="N106" i="31"/>
  <c r="O106" i="31"/>
  <c r="P106" i="31"/>
  <c r="Q106" i="31"/>
  <c r="R106" i="31"/>
  <c r="S106" i="31"/>
  <c r="T106" i="31"/>
  <c r="U106" i="31"/>
  <c r="V106" i="31"/>
  <c r="W106" i="31"/>
  <c r="X106" i="31"/>
  <c r="Y106" i="31"/>
  <c r="Z106" i="31"/>
  <c r="AA106" i="31"/>
  <c r="AB106" i="31"/>
  <c r="AC106" i="31"/>
  <c r="AD106" i="31"/>
  <c r="AE106" i="31"/>
  <c r="AF106" i="31"/>
  <c r="AG106" i="31"/>
  <c r="AH106" i="31"/>
  <c r="AI106" i="31"/>
  <c r="AJ106" i="31"/>
  <c r="AK106" i="31"/>
  <c r="AL106" i="31"/>
  <c r="AM106" i="31"/>
  <c r="AN106" i="31"/>
  <c r="AO106" i="31"/>
  <c r="AP106" i="31"/>
  <c r="AQ106" i="31"/>
  <c r="AR106" i="31"/>
  <c r="AS106" i="31"/>
  <c r="AT106" i="31"/>
  <c r="AU106" i="31"/>
  <c r="AV106" i="31"/>
  <c r="AW106" i="31"/>
  <c r="AX106" i="31"/>
  <c r="AY106" i="31"/>
  <c r="AZ106" i="31"/>
  <c r="BA106" i="31"/>
  <c r="BB106" i="31"/>
  <c r="BC106" i="31"/>
  <c r="BD106" i="31"/>
  <c r="BE106" i="31"/>
  <c r="BF106" i="31"/>
  <c r="BG106" i="31"/>
  <c r="BH106" i="31"/>
  <c r="BI106" i="31"/>
  <c r="BJ106" i="31"/>
  <c r="BK106" i="31"/>
  <c r="BL106" i="31"/>
  <c r="BM106" i="31"/>
  <c r="BN106" i="31"/>
  <c r="BO106" i="31"/>
  <c r="BP106" i="31"/>
  <c r="BQ106" i="31"/>
  <c r="BR106" i="31"/>
  <c r="BS106" i="31"/>
  <c r="BT106" i="31"/>
  <c r="BU106" i="31"/>
  <c r="BV106" i="31"/>
  <c r="BW106" i="31"/>
  <c r="BX106" i="31"/>
  <c r="BY106" i="31"/>
  <c r="BZ106" i="31"/>
  <c r="CA106" i="31"/>
  <c r="CB106" i="31"/>
  <c r="CC106" i="31"/>
  <c r="CD106" i="31"/>
  <c r="CE106" i="31"/>
  <c r="CF106" i="31"/>
  <c r="CG106" i="31"/>
  <c r="CH106" i="31"/>
  <c r="CI106" i="31"/>
  <c r="CJ106" i="31"/>
  <c r="CK106" i="31"/>
  <c r="CL106" i="31"/>
  <c r="CM106" i="31"/>
  <c r="CN106" i="31"/>
  <c r="CO106" i="31"/>
  <c r="CP106" i="31"/>
  <c r="CQ106" i="31"/>
  <c r="CR106" i="31"/>
  <c r="CS106" i="31"/>
  <c r="CT106" i="31"/>
  <c r="CU106" i="31"/>
  <c r="CV106" i="31"/>
  <c r="CW106" i="31"/>
  <c r="CX106" i="31"/>
  <c r="CY106" i="31"/>
  <c r="CZ106" i="31"/>
  <c r="DA106" i="31"/>
  <c r="DB106" i="31"/>
  <c r="DC106" i="31"/>
  <c r="DD106" i="31"/>
  <c r="DE106" i="31"/>
  <c r="DF106" i="31"/>
  <c r="DG106" i="31"/>
  <c r="DH106" i="31"/>
  <c r="DI106" i="31"/>
  <c r="DJ106" i="31"/>
  <c r="DK106" i="31"/>
  <c r="DL106" i="31"/>
  <c r="DM106" i="31"/>
  <c r="DN106" i="31"/>
  <c r="DO106" i="31"/>
  <c r="DP106" i="31"/>
  <c r="DQ106" i="31"/>
  <c r="DR106" i="31"/>
  <c r="DS106" i="31"/>
  <c r="DT106" i="31"/>
  <c r="DU106" i="31"/>
  <c r="F107" i="31"/>
  <c r="G107" i="31"/>
  <c r="H107" i="31"/>
  <c r="I107" i="31"/>
  <c r="J107" i="31"/>
  <c r="K107" i="31"/>
  <c r="L107" i="31"/>
  <c r="M107" i="31"/>
  <c r="N107" i="31"/>
  <c r="O107" i="31"/>
  <c r="P107" i="31"/>
  <c r="Q107" i="31"/>
  <c r="R107" i="31"/>
  <c r="S107" i="31"/>
  <c r="T107" i="31"/>
  <c r="U107" i="31"/>
  <c r="V107" i="31"/>
  <c r="W107" i="31"/>
  <c r="X107" i="31"/>
  <c r="Y107" i="31"/>
  <c r="Z107" i="31"/>
  <c r="AA107" i="31"/>
  <c r="AB107" i="31"/>
  <c r="AC107" i="31"/>
  <c r="AD107" i="31"/>
  <c r="AE107" i="31"/>
  <c r="AF107" i="31"/>
  <c r="AG107" i="31"/>
  <c r="AH107" i="31"/>
  <c r="AI107" i="31"/>
  <c r="AJ107" i="31"/>
  <c r="AK107" i="31"/>
  <c r="AL107" i="31"/>
  <c r="AM107" i="31"/>
  <c r="AN107" i="31"/>
  <c r="AO107" i="31"/>
  <c r="AP107" i="31"/>
  <c r="AQ107" i="31"/>
  <c r="AR107" i="31"/>
  <c r="AS107" i="31"/>
  <c r="AT107" i="31"/>
  <c r="AU107" i="31"/>
  <c r="AV107" i="31"/>
  <c r="AW107" i="31"/>
  <c r="AX107" i="31"/>
  <c r="AY107" i="31"/>
  <c r="AZ107" i="31"/>
  <c r="BA107" i="31"/>
  <c r="BB107" i="31"/>
  <c r="BC107" i="31"/>
  <c r="BD107" i="31"/>
  <c r="BE107" i="31"/>
  <c r="BF107" i="31"/>
  <c r="BG107" i="31"/>
  <c r="BH107" i="31"/>
  <c r="BI107" i="31"/>
  <c r="BJ107" i="31"/>
  <c r="BK107" i="31"/>
  <c r="BL107" i="31"/>
  <c r="BM107" i="31"/>
  <c r="BN107" i="31"/>
  <c r="BO107" i="31"/>
  <c r="BP107" i="31"/>
  <c r="BQ107" i="31"/>
  <c r="BR107" i="31"/>
  <c r="BS107" i="31"/>
  <c r="BT107" i="31"/>
  <c r="BU107" i="31"/>
  <c r="BV107" i="31"/>
  <c r="BW107" i="31"/>
  <c r="BX107" i="31"/>
  <c r="BY107" i="31"/>
  <c r="BZ107" i="31"/>
  <c r="CA107" i="31"/>
  <c r="CB107" i="31"/>
  <c r="CC107" i="31"/>
  <c r="CD107" i="31"/>
  <c r="CE107" i="31"/>
  <c r="CF107" i="31"/>
  <c r="CG107" i="31"/>
  <c r="CH107" i="31"/>
  <c r="CI107" i="31"/>
  <c r="CJ107" i="31"/>
  <c r="CK107" i="31"/>
  <c r="CL107" i="31"/>
  <c r="CM107" i="31"/>
  <c r="CN107" i="31"/>
  <c r="CO107" i="31"/>
  <c r="CP107" i="31"/>
  <c r="CQ107" i="31"/>
  <c r="CR107" i="31"/>
  <c r="CS107" i="31"/>
  <c r="CT107" i="31"/>
  <c r="CU107" i="31"/>
  <c r="CV107" i="31"/>
  <c r="CW107" i="31"/>
  <c r="CX107" i="31"/>
  <c r="CY107" i="31"/>
  <c r="CZ107" i="31"/>
  <c r="DA107" i="31"/>
  <c r="DB107" i="31"/>
  <c r="DC107" i="31"/>
  <c r="DD107" i="31"/>
  <c r="DE107" i="31"/>
  <c r="DF107" i="31"/>
  <c r="DG107" i="31"/>
  <c r="DH107" i="31"/>
  <c r="DI107" i="31"/>
  <c r="DJ107" i="31"/>
  <c r="DK107" i="31"/>
  <c r="DL107" i="31"/>
  <c r="DM107" i="31"/>
  <c r="DN107" i="31"/>
  <c r="DO107" i="31"/>
  <c r="DP107" i="31"/>
  <c r="DQ107" i="31"/>
  <c r="DR107" i="31"/>
  <c r="DS107" i="31"/>
  <c r="DT107" i="31"/>
  <c r="DU107" i="31"/>
  <c r="D109" i="31"/>
  <c r="E109" i="31"/>
  <c r="F109" i="31"/>
  <c r="G109" i="31"/>
  <c r="H109" i="31"/>
  <c r="I109" i="31"/>
  <c r="J109" i="31"/>
  <c r="K109" i="31"/>
  <c r="L109" i="31"/>
  <c r="M109" i="31"/>
  <c r="N109" i="31"/>
  <c r="O109" i="31"/>
  <c r="P109" i="31"/>
  <c r="Q109" i="31"/>
  <c r="R109" i="31"/>
  <c r="S109" i="31"/>
  <c r="T109" i="31"/>
  <c r="U109" i="31"/>
  <c r="V109" i="31"/>
  <c r="W109" i="31"/>
  <c r="X109" i="31"/>
  <c r="Y109" i="31"/>
  <c r="Z109" i="31"/>
  <c r="AA109" i="31"/>
  <c r="AB109" i="31"/>
  <c r="AC109" i="31"/>
  <c r="AD109" i="31"/>
  <c r="AE109" i="31"/>
  <c r="AF109" i="31"/>
  <c r="AG109" i="31"/>
  <c r="AH109" i="31"/>
  <c r="AI109" i="31"/>
  <c r="AJ109" i="31"/>
  <c r="AK109" i="31"/>
  <c r="AL109" i="31"/>
  <c r="AM109" i="31"/>
  <c r="AN109" i="31"/>
  <c r="AO109" i="31"/>
  <c r="AP109" i="31"/>
  <c r="AQ109" i="31"/>
  <c r="AR109" i="31"/>
  <c r="AS109" i="31"/>
  <c r="AT109" i="31"/>
  <c r="AU109" i="31"/>
  <c r="AV109" i="31"/>
  <c r="AW109" i="31"/>
  <c r="AX109" i="31"/>
  <c r="AY109" i="31"/>
  <c r="AZ109" i="31"/>
  <c r="BA109" i="31"/>
  <c r="BB109" i="31"/>
  <c r="BC109" i="31"/>
  <c r="BD109" i="31"/>
  <c r="BE109" i="31"/>
  <c r="BF109" i="31"/>
  <c r="BG109" i="31"/>
  <c r="BH109" i="31"/>
  <c r="BI109" i="31"/>
  <c r="BJ109" i="31"/>
  <c r="BK109" i="31"/>
  <c r="BL109" i="31"/>
  <c r="BM109" i="31"/>
  <c r="BN109" i="31"/>
  <c r="BO109" i="31"/>
  <c r="BP109" i="31"/>
  <c r="BQ109" i="31"/>
  <c r="BR109" i="31"/>
  <c r="BS109" i="31"/>
  <c r="BT109" i="31"/>
  <c r="BU109" i="31"/>
  <c r="BV109" i="31"/>
  <c r="BW109" i="31"/>
  <c r="BX109" i="31"/>
  <c r="BY109" i="31"/>
  <c r="BZ109" i="31"/>
  <c r="CA109" i="31"/>
  <c r="CB109" i="31"/>
  <c r="CC109" i="31"/>
  <c r="CD109" i="31"/>
  <c r="CE109" i="31"/>
  <c r="CF109" i="31"/>
  <c r="CG109" i="31"/>
  <c r="CH109" i="31"/>
  <c r="CI109" i="31"/>
  <c r="CJ109" i="31"/>
  <c r="CK109" i="31"/>
  <c r="CL109" i="31"/>
  <c r="CM109" i="31"/>
  <c r="CN109" i="31"/>
  <c r="CO109" i="31"/>
  <c r="CP109" i="31"/>
  <c r="CQ109" i="31"/>
  <c r="CR109" i="31"/>
  <c r="CS109" i="31"/>
  <c r="CT109" i="31"/>
  <c r="CU109" i="31"/>
  <c r="CV109" i="31"/>
  <c r="CW109" i="31"/>
  <c r="CX109" i="31"/>
  <c r="CY109" i="31"/>
  <c r="CZ109" i="31"/>
  <c r="DA109" i="31"/>
  <c r="DB109" i="31"/>
  <c r="DC109" i="31"/>
  <c r="DD109" i="31"/>
  <c r="DE109" i="31"/>
  <c r="DF109" i="31"/>
  <c r="DG109" i="31"/>
  <c r="DH109" i="31"/>
  <c r="DI109" i="31"/>
  <c r="DJ109" i="31"/>
  <c r="DK109" i="31"/>
  <c r="DL109" i="31"/>
  <c r="DM109" i="31"/>
  <c r="DN109" i="31"/>
  <c r="DO109" i="31"/>
  <c r="DP109" i="31"/>
  <c r="DQ109" i="31"/>
  <c r="DR109" i="31"/>
  <c r="DS109" i="31"/>
  <c r="DT109" i="31"/>
  <c r="DU109" i="31"/>
  <c r="E111" i="31"/>
  <c r="F111" i="31"/>
  <c r="G111" i="31"/>
  <c r="H111" i="31"/>
  <c r="I111" i="31"/>
  <c r="J111" i="31"/>
  <c r="K111" i="31"/>
  <c r="L111" i="31"/>
  <c r="M111" i="31"/>
  <c r="N111" i="31"/>
  <c r="O111" i="31"/>
  <c r="P111" i="31"/>
  <c r="Q111" i="31"/>
  <c r="R111" i="31"/>
  <c r="S111" i="31"/>
  <c r="T111" i="31"/>
  <c r="U111" i="31"/>
  <c r="V111" i="31"/>
  <c r="W111" i="31"/>
  <c r="X111" i="31"/>
  <c r="Y111" i="31"/>
  <c r="Z111" i="31"/>
  <c r="AA111" i="31"/>
  <c r="AB111" i="31"/>
  <c r="AC111" i="31"/>
  <c r="AD111" i="31"/>
  <c r="AE111" i="31"/>
  <c r="AF111" i="31"/>
  <c r="AG111" i="31"/>
  <c r="AH111" i="31"/>
  <c r="AI111" i="31"/>
  <c r="AJ111" i="31"/>
  <c r="AK111" i="31"/>
  <c r="AL111" i="31"/>
  <c r="AM111" i="31"/>
  <c r="AN111" i="31"/>
  <c r="AO111" i="31"/>
  <c r="AP111" i="31"/>
  <c r="AQ111" i="31"/>
  <c r="AR111" i="31"/>
  <c r="AS111" i="31"/>
  <c r="AT111" i="31"/>
  <c r="AU111" i="31"/>
  <c r="AV111" i="31"/>
  <c r="AW111" i="31"/>
  <c r="AX111" i="31"/>
  <c r="AY111" i="31"/>
  <c r="AZ111" i="31"/>
  <c r="BA111" i="31"/>
  <c r="BB111" i="31"/>
  <c r="BC111" i="31"/>
  <c r="BD111" i="31"/>
  <c r="BE111" i="31"/>
  <c r="BF111" i="31"/>
  <c r="BG111" i="31"/>
  <c r="BH111" i="31"/>
  <c r="BI111" i="31"/>
  <c r="BJ111" i="31"/>
  <c r="BK111" i="31"/>
  <c r="BL111" i="31"/>
  <c r="BM111" i="31"/>
  <c r="BN111" i="31"/>
  <c r="BO111" i="31"/>
  <c r="BP111" i="31"/>
  <c r="BQ111" i="31"/>
  <c r="BR111" i="31"/>
  <c r="BS111" i="31"/>
  <c r="BT111" i="31"/>
  <c r="BU111" i="31"/>
  <c r="BV111" i="31"/>
  <c r="BW111" i="31"/>
  <c r="BX111" i="31"/>
  <c r="BY111" i="31"/>
  <c r="BZ111" i="31"/>
  <c r="CA111" i="31"/>
  <c r="CB111" i="31"/>
  <c r="CC111" i="31"/>
  <c r="CD111" i="31"/>
  <c r="CE111" i="31"/>
  <c r="CF111" i="31"/>
  <c r="CG111" i="31"/>
  <c r="CH111" i="31"/>
  <c r="CI111" i="31"/>
  <c r="CJ111" i="31"/>
  <c r="CK111" i="31"/>
  <c r="CL111" i="31"/>
  <c r="CM111" i="31"/>
  <c r="CN111" i="31"/>
  <c r="CO111" i="31"/>
  <c r="CP111" i="31"/>
  <c r="CQ111" i="31"/>
  <c r="CR111" i="31"/>
  <c r="CS111" i="31"/>
  <c r="CT111" i="31"/>
  <c r="CU111" i="31"/>
  <c r="CV111" i="31"/>
  <c r="CW111" i="31"/>
  <c r="CX111" i="31"/>
  <c r="CY111" i="31"/>
  <c r="CZ111" i="31"/>
  <c r="DA111" i="31"/>
  <c r="DB111" i="31"/>
  <c r="DC111" i="31"/>
  <c r="DD111" i="31"/>
  <c r="DE111" i="31"/>
  <c r="DF111" i="31"/>
  <c r="DG111" i="31"/>
  <c r="DH111" i="31"/>
  <c r="DI111" i="31"/>
  <c r="DJ111" i="31"/>
  <c r="DK111" i="31"/>
  <c r="DL111" i="31"/>
  <c r="DM111" i="31"/>
  <c r="DN111" i="31"/>
  <c r="DO111" i="31"/>
  <c r="DP111" i="31"/>
  <c r="DQ111" i="31"/>
  <c r="DR111" i="31"/>
  <c r="DS111" i="31"/>
  <c r="DT111" i="31"/>
  <c r="DU111" i="31"/>
  <c r="E115" i="31"/>
  <c r="F115" i="31"/>
  <c r="G115" i="31"/>
  <c r="H115" i="31"/>
  <c r="I115" i="31"/>
  <c r="J115" i="31"/>
  <c r="K115" i="31"/>
  <c r="L115" i="31"/>
  <c r="M115" i="31"/>
  <c r="N115" i="31"/>
  <c r="O115" i="31"/>
  <c r="P115" i="31"/>
  <c r="Q115" i="31"/>
  <c r="R115" i="31"/>
  <c r="S115" i="31"/>
  <c r="T115" i="31"/>
  <c r="U115" i="31"/>
  <c r="V115" i="31"/>
  <c r="W115" i="31"/>
  <c r="X115" i="31"/>
  <c r="Y115" i="31"/>
  <c r="Z115" i="31"/>
  <c r="AA115" i="31"/>
  <c r="AB115" i="31"/>
  <c r="AC115" i="31"/>
  <c r="AD115" i="31"/>
  <c r="AE115" i="31"/>
  <c r="AF115" i="31"/>
  <c r="AG115" i="31"/>
  <c r="AH115" i="31"/>
  <c r="AI115" i="31"/>
  <c r="AJ115" i="31"/>
  <c r="AK115" i="31"/>
  <c r="AL115" i="31"/>
  <c r="AM115" i="31"/>
  <c r="AN115" i="31"/>
  <c r="AO115" i="31"/>
  <c r="AP115" i="31"/>
  <c r="AQ115" i="31"/>
  <c r="AR115" i="31"/>
  <c r="AS115" i="31"/>
  <c r="AT115" i="31"/>
  <c r="AU115" i="31"/>
  <c r="AV115" i="31"/>
  <c r="AW115" i="31"/>
  <c r="AX115" i="31"/>
  <c r="AY115" i="31"/>
  <c r="AZ115" i="31"/>
  <c r="BA115" i="31"/>
  <c r="BB115" i="31"/>
  <c r="BC115" i="31"/>
  <c r="BD115" i="31"/>
  <c r="BE115" i="31"/>
  <c r="BF115" i="31"/>
  <c r="BG115" i="31"/>
  <c r="BH115" i="31"/>
  <c r="BI115" i="31"/>
  <c r="BJ115" i="31"/>
  <c r="BK115" i="31"/>
  <c r="BL115" i="31"/>
  <c r="BM115" i="31"/>
  <c r="BN115" i="31"/>
  <c r="BO115" i="31"/>
  <c r="BP115" i="31"/>
  <c r="BQ115" i="31"/>
  <c r="BR115" i="31"/>
  <c r="BS115" i="31"/>
  <c r="BT115" i="31"/>
  <c r="BU115" i="31"/>
  <c r="BV115" i="31"/>
  <c r="BW115" i="31"/>
  <c r="BX115" i="31"/>
  <c r="BY115" i="31"/>
  <c r="BZ115" i="31"/>
  <c r="CA115" i="31"/>
  <c r="CB115" i="31"/>
  <c r="CC115" i="31"/>
  <c r="CD115" i="31"/>
  <c r="CE115" i="31"/>
  <c r="CF115" i="31"/>
  <c r="CG115" i="31"/>
  <c r="CH115" i="31"/>
  <c r="CI115" i="31"/>
  <c r="CJ115" i="31"/>
  <c r="CK115" i="31"/>
  <c r="CL115" i="31"/>
  <c r="CM115" i="31"/>
  <c r="CN115" i="31"/>
  <c r="CO115" i="31"/>
  <c r="CP115" i="31"/>
  <c r="CQ115" i="31"/>
  <c r="CR115" i="31"/>
  <c r="CS115" i="31"/>
  <c r="CT115" i="31"/>
  <c r="CU115" i="31"/>
  <c r="CV115" i="31"/>
  <c r="CW115" i="31"/>
  <c r="CX115" i="31"/>
  <c r="CY115" i="31"/>
  <c r="CZ115" i="31"/>
  <c r="DA115" i="31"/>
  <c r="DB115" i="31"/>
  <c r="DC115" i="31"/>
  <c r="DD115" i="31"/>
  <c r="DE115" i="31"/>
  <c r="DF115" i="31"/>
  <c r="DG115" i="31"/>
  <c r="DH115" i="31"/>
  <c r="DI115" i="31"/>
  <c r="DJ115" i="31"/>
  <c r="DK115" i="31"/>
  <c r="DL115" i="31"/>
  <c r="DM115" i="31"/>
  <c r="DN115" i="31"/>
  <c r="DO115" i="31"/>
  <c r="DP115" i="31"/>
  <c r="DQ115" i="31"/>
  <c r="DR115" i="31"/>
  <c r="DS115" i="31"/>
  <c r="DT115" i="31"/>
  <c r="DU115" i="31"/>
  <c r="F117" i="31"/>
  <c r="G117" i="31"/>
  <c r="H117" i="31"/>
  <c r="I117" i="31"/>
  <c r="J117" i="31"/>
  <c r="K117" i="31"/>
  <c r="L117" i="31"/>
  <c r="M117" i="31"/>
  <c r="N117" i="31"/>
  <c r="O117" i="31"/>
  <c r="P117" i="31"/>
  <c r="Q117" i="31"/>
  <c r="R117" i="31"/>
  <c r="S117" i="31"/>
  <c r="T117" i="31"/>
  <c r="U117" i="31"/>
  <c r="V117" i="31"/>
  <c r="W117" i="31"/>
  <c r="X117" i="31"/>
  <c r="Y117" i="31"/>
  <c r="Z117" i="31"/>
  <c r="AA117" i="31"/>
  <c r="AB117" i="31"/>
  <c r="AC117" i="31"/>
  <c r="AD117" i="31"/>
  <c r="AE117" i="31"/>
  <c r="AF117" i="31"/>
  <c r="AG117" i="31"/>
  <c r="AH117" i="31"/>
  <c r="AI117" i="31"/>
  <c r="AJ117" i="31"/>
  <c r="AK117" i="31"/>
  <c r="AL117" i="31"/>
  <c r="AM117" i="31"/>
  <c r="AN117" i="31"/>
  <c r="AO117" i="31"/>
  <c r="AP117" i="31"/>
  <c r="AQ117" i="31"/>
  <c r="AR117" i="31"/>
  <c r="AS117" i="31"/>
  <c r="AT117" i="31"/>
  <c r="AU117" i="31"/>
  <c r="AV117" i="31"/>
  <c r="AW117" i="31"/>
  <c r="AX117" i="31"/>
  <c r="AY117" i="31"/>
  <c r="AZ117" i="31"/>
  <c r="BA117" i="31"/>
  <c r="BB117" i="31"/>
  <c r="BC117" i="31"/>
  <c r="BD117" i="31"/>
  <c r="BE117" i="31"/>
  <c r="BF117" i="31"/>
  <c r="BG117" i="31"/>
  <c r="BH117" i="31"/>
  <c r="BI117" i="31"/>
  <c r="BJ117" i="31"/>
  <c r="BK117" i="31"/>
  <c r="BL117" i="31"/>
  <c r="BM117" i="31"/>
  <c r="BN117" i="31"/>
  <c r="BO117" i="31"/>
  <c r="BP117" i="31"/>
  <c r="BQ117" i="31"/>
  <c r="BR117" i="31"/>
  <c r="BS117" i="31"/>
  <c r="BT117" i="31"/>
  <c r="BU117" i="31"/>
  <c r="BV117" i="31"/>
  <c r="BW117" i="31"/>
  <c r="BX117" i="31"/>
  <c r="BY117" i="31"/>
  <c r="BZ117" i="31"/>
  <c r="CA117" i="31"/>
  <c r="CB117" i="31"/>
  <c r="CC117" i="31"/>
  <c r="CD117" i="31"/>
  <c r="CE117" i="31"/>
  <c r="CF117" i="31"/>
  <c r="CG117" i="31"/>
  <c r="CH117" i="31"/>
  <c r="CI117" i="31"/>
  <c r="CJ117" i="31"/>
  <c r="CK117" i="31"/>
  <c r="CL117" i="31"/>
  <c r="CM117" i="31"/>
  <c r="CN117" i="31"/>
  <c r="CO117" i="31"/>
  <c r="CP117" i="31"/>
  <c r="CQ117" i="31"/>
  <c r="CR117" i="31"/>
  <c r="CS117" i="31"/>
  <c r="CT117" i="31"/>
  <c r="CU117" i="31"/>
  <c r="CV117" i="31"/>
  <c r="CW117" i="31"/>
  <c r="CX117" i="31"/>
  <c r="CY117" i="31"/>
  <c r="CZ117" i="31"/>
  <c r="DA117" i="31"/>
  <c r="DB117" i="31"/>
  <c r="DC117" i="31"/>
  <c r="DD117" i="31"/>
  <c r="DE117" i="31"/>
  <c r="DF117" i="31"/>
  <c r="DG117" i="31"/>
  <c r="DH117" i="31"/>
  <c r="DI117" i="31"/>
  <c r="DJ117" i="31"/>
  <c r="DK117" i="31"/>
  <c r="DL117" i="31"/>
  <c r="DM117" i="31"/>
  <c r="DN117" i="31"/>
  <c r="DO117" i="31"/>
  <c r="DP117" i="31"/>
  <c r="DQ117" i="31"/>
  <c r="DR117" i="31"/>
  <c r="DS117" i="31"/>
  <c r="DT117" i="31"/>
  <c r="DU117" i="31"/>
  <c r="F118" i="31"/>
  <c r="G118" i="31"/>
  <c r="H118" i="31"/>
  <c r="I118" i="31"/>
  <c r="J118" i="31"/>
  <c r="K118" i="31"/>
  <c r="L118" i="31"/>
  <c r="M118" i="31"/>
  <c r="N118" i="31"/>
  <c r="O118" i="31"/>
  <c r="P118" i="31"/>
  <c r="Q118" i="31"/>
  <c r="R118" i="31"/>
  <c r="S118" i="31"/>
  <c r="T118" i="31"/>
  <c r="U118" i="31"/>
  <c r="V118" i="31"/>
  <c r="W118" i="31"/>
  <c r="X118" i="31"/>
  <c r="Y118" i="31"/>
  <c r="Z118" i="31"/>
  <c r="AA118" i="31"/>
  <c r="AB118" i="31"/>
  <c r="AC118" i="31"/>
  <c r="AD118" i="31"/>
  <c r="AE118" i="31"/>
  <c r="AF118" i="31"/>
  <c r="AG118" i="31"/>
  <c r="AH118" i="31"/>
  <c r="AI118" i="31"/>
  <c r="AJ118" i="31"/>
  <c r="AK118" i="31"/>
  <c r="AL118" i="31"/>
  <c r="AM118" i="31"/>
  <c r="AN118" i="31"/>
  <c r="AO118" i="31"/>
  <c r="AP118" i="31"/>
  <c r="AQ118" i="31"/>
  <c r="AR118" i="31"/>
  <c r="AS118" i="31"/>
  <c r="AT118" i="31"/>
  <c r="AU118" i="31"/>
  <c r="AV118" i="31"/>
  <c r="AW118" i="31"/>
  <c r="AX118" i="31"/>
  <c r="AY118" i="31"/>
  <c r="AZ118" i="31"/>
  <c r="BA118" i="31"/>
  <c r="BB118" i="31"/>
  <c r="BC118" i="31"/>
  <c r="BD118" i="31"/>
  <c r="BE118" i="31"/>
  <c r="BF118" i="31"/>
  <c r="BG118" i="31"/>
  <c r="BH118" i="31"/>
  <c r="BI118" i="31"/>
  <c r="BJ118" i="31"/>
  <c r="BK118" i="31"/>
  <c r="BL118" i="31"/>
  <c r="BM118" i="31"/>
  <c r="BN118" i="31"/>
  <c r="BO118" i="31"/>
  <c r="BP118" i="31"/>
  <c r="BQ118" i="31"/>
  <c r="BR118" i="31"/>
  <c r="BS118" i="31"/>
  <c r="BT118" i="31"/>
  <c r="BU118" i="31"/>
  <c r="BV118" i="31"/>
  <c r="BW118" i="31"/>
  <c r="BX118" i="31"/>
  <c r="BY118" i="31"/>
  <c r="BZ118" i="31"/>
  <c r="CA118" i="31"/>
  <c r="CB118" i="31"/>
  <c r="CC118" i="31"/>
  <c r="CD118" i="31"/>
  <c r="CE118" i="31"/>
  <c r="CF118" i="31"/>
  <c r="CG118" i="31"/>
  <c r="CH118" i="31"/>
  <c r="CI118" i="31"/>
  <c r="CJ118" i="31"/>
  <c r="CK118" i="31"/>
  <c r="CL118" i="31"/>
  <c r="CM118" i="31"/>
  <c r="CN118" i="31"/>
  <c r="CO118" i="31"/>
  <c r="CP118" i="31"/>
  <c r="CQ118" i="31"/>
  <c r="CR118" i="31"/>
  <c r="CS118" i="31"/>
  <c r="CT118" i="31"/>
  <c r="CU118" i="31"/>
  <c r="CV118" i="31"/>
  <c r="CW118" i="31"/>
  <c r="CX118" i="31"/>
  <c r="CY118" i="31"/>
  <c r="CZ118" i="31"/>
  <c r="DA118" i="31"/>
  <c r="DB118" i="31"/>
  <c r="DC118" i="31"/>
  <c r="DD118" i="31"/>
  <c r="DE118" i="31"/>
  <c r="DF118" i="31"/>
  <c r="DG118" i="31"/>
  <c r="DH118" i="31"/>
  <c r="DI118" i="31"/>
  <c r="DJ118" i="31"/>
  <c r="DK118" i="31"/>
  <c r="DL118" i="31"/>
  <c r="DM118" i="31"/>
  <c r="DN118" i="31"/>
  <c r="DO118" i="31"/>
  <c r="DP118" i="31"/>
  <c r="DQ118" i="31"/>
  <c r="DR118" i="31"/>
  <c r="DS118" i="31"/>
  <c r="DT118" i="31"/>
  <c r="DU118" i="31"/>
  <c r="F120" i="31"/>
  <c r="G120" i="31"/>
  <c r="H120" i="31"/>
  <c r="I120" i="31"/>
  <c r="J120" i="31"/>
  <c r="K120" i="31"/>
  <c r="L120" i="31"/>
  <c r="M120" i="31"/>
  <c r="N120" i="31"/>
  <c r="O120" i="31"/>
  <c r="P120" i="31"/>
  <c r="Q120" i="31"/>
  <c r="R120" i="31"/>
  <c r="S120" i="31"/>
  <c r="T120" i="31"/>
  <c r="U120" i="31"/>
  <c r="V120" i="31"/>
  <c r="W120" i="31"/>
  <c r="X120" i="31"/>
  <c r="Y120" i="31"/>
  <c r="Z120" i="31"/>
  <c r="AA120" i="31"/>
  <c r="AB120" i="31"/>
  <c r="AC120" i="31"/>
  <c r="AD120" i="31"/>
  <c r="AE120" i="31"/>
  <c r="AF120" i="31"/>
  <c r="AG120" i="31"/>
  <c r="AH120" i="31"/>
  <c r="AI120" i="31"/>
  <c r="AJ120" i="31"/>
  <c r="AK120" i="31"/>
  <c r="AL120" i="31"/>
  <c r="AM120" i="31"/>
  <c r="AN120" i="31"/>
  <c r="AO120" i="31"/>
  <c r="AP120" i="31"/>
  <c r="AQ120" i="31"/>
  <c r="AR120" i="31"/>
  <c r="AS120" i="31"/>
  <c r="AT120" i="31"/>
  <c r="AU120" i="31"/>
  <c r="AV120" i="31"/>
  <c r="AW120" i="31"/>
  <c r="AX120" i="31"/>
  <c r="AY120" i="31"/>
  <c r="AZ120" i="31"/>
  <c r="BA120" i="31"/>
  <c r="BB120" i="31"/>
  <c r="BC120" i="31"/>
  <c r="BD120" i="31"/>
  <c r="BE120" i="31"/>
  <c r="BF120" i="31"/>
  <c r="BG120" i="31"/>
  <c r="BH120" i="31"/>
  <c r="BI120" i="31"/>
  <c r="BJ120" i="31"/>
  <c r="BK120" i="31"/>
  <c r="BL120" i="31"/>
  <c r="BM120" i="31"/>
  <c r="BN120" i="31"/>
  <c r="BO120" i="31"/>
  <c r="BP120" i="31"/>
  <c r="BQ120" i="31"/>
  <c r="BR120" i="31"/>
  <c r="BS120" i="31"/>
  <c r="BT120" i="31"/>
  <c r="BU120" i="31"/>
  <c r="BV120" i="31"/>
  <c r="BW120" i="31"/>
  <c r="BX120" i="31"/>
  <c r="BY120" i="31"/>
  <c r="BZ120" i="31"/>
  <c r="CA120" i="31"/>
  <c r="CB120" i="31"/>
  <c r="CC120" i="31"/>
  <c r="CD120" i="31"/>
  <c r="CE120" i="31"/>
  <c r="CF120" i="31"/>
  <c r="CG120" i="31"/>
  <c r="CH120" i="31"/>
  <c r="CI120" i="31"/>
  <c r="CJ120" i="31"/>
  <c r="CK120" i="31"/>
  <c r="CL120" i="31"/>
  <c r="CM120" i="31"/>
  <c r="CN120" i="31"/>
  <c r="CO120" i="31"/>
  <c r="CP120" i="31"/>
  <c r="CQ120" i="31"/>
  <c r="CR120" i="31"/>
  <c r="CS120" i="31"/>
  <c r="CT120" i="31"/>
  <c r="CU120" i="31"/>
  <c r="CV120" i="31"/>
  <c r="CW120" i="31"/>
  <c r="CX120" i="31"/>
  <c r="CY120" i="31"/>
  <c r="CZ120" i="31"/>
  <c r="DA120" i="31"/>
  <c r="DB120" i="31"/>
  <c r="DC120" i="31"/>
  <c r="DD120" i="31"/>
  <c r="DE120" i="31"/>
  <c r="DF120" i="31"/>
  <c r="DG120" i="31"/>
  <c r="DH120" i="31"/>
  <c r="DI120" i="31"/>
  <c r="DJ120" i="31"/>
  <c r="DK120" i="31"/>
  <c r="DL120" i="31"/>
  <c r="DM120" i="31"/>
  <c r="DN120" i="31"/>
  <c r="DO120" i="31"/>
  <c r="DP120" i="31"/>
  <c r="DQ120" i="31"/>
  <c r="DR120" i="31"/>
  <c r="DS120" i="31"/>
  <c r="DT120" i="31"/>
  <c r="DU120" i="31"/>
  <c r="F122" i="31"/>
  <c r="G122" i="31"/>
  <c r="H122" i="31"/>
  <c r="I122" i="31"/>
  <c r="J122" i="31"/>
  <c r="K122" i="31"/>
  <c r="L122" i="31"/>
  <c r="M122" i="31"/>
  <c r="N122" i="31"/>
  <c r="O122" i="31"/>
  <c r="P122" i="31"/>
  <c r="Q122" i="31"/>
  <c r="R122" i="31"/>
  <c r="S122" i="31"/>
  <c r="T122" i="31"/>
  <c r="U122" i="31"/>
  <c r="V122" i="31"/>
  <c r="W122" i="31"/>
  <c r="X122" i="31"/>
  <c r="Y122" i="31"/>
  <c r="Z122" i="31"/>
  <c r="AA122" i="31"/>
  <c r="AB122" i="31"/>
  <c r="AC122" i="31"/>
  <c r="AD122" i="31"/>
  <c r="AE122" i="31"/>
  <c r="AF122" i="31"/>
  <c r="AG122" i="31"/>
  <c r="AH122" i="31"/>
  <c r="AI122" i="31"/>
  <c r="AJ122" i="31"/>
  <c r="AK122" i="31"/>
  <c r="AL122" i="31"/>
  <c r="AM122" i="31"/>
  <c r="AN122" i="31"/>
  <c r="AO122" i="31"/>
  <c r="AP122" i="31"/>
  <c r="AQ122" i="31"/>
  <c r="AR122" i="31"/>
  <c r="AS122" i="31"/>
  <c r="AT122" i="31"/>
  <c r="AU122" i="31"/>
  <c r="AV122" i="31"/>
  <c r="AW122" i="31"/>
  <c r="AX122" i="31"/>
  <c r="AY122" i="31"/>
  <c r="AZ122" i="31"/>
  <c r="BA122" i="31"/>
  <c r="BB122" i="31"/>
  <c r="BC122" i="31"/>
  <c r="BD122" i="31"/>
  <c r="BE122" i="31"/>
  <c r="BF122" i="31"/>
  <c r="BG122" i="31"/>
  <c r="BH122" i="31"/>
  <c r="BI122" i="31"/>
  <c r="BJ122" i="31"/>
  <c r="BK122" i="31"/>
  <c r="BL122" i="31"/>
  <c r="BM122" i="31"/>
  <c r="BN122" i="31"/>
  <c r="BO122" i="31"/>
  <c r="BP122" i="31"/>
  <c r="BQ122" i="31"/>
  <c r="BR122" i="31"/>
  <c r="BS122" i="31"/>
  <c r="BT122" i="31"/>
  <c r="BU122" i="31"/>
  <c r="BV122" i="31"/>
  <c r="BW122" i="31"/>
  <c r="BX122" i="31"/>
  <c r="BY122" i="31"/>
  <c r="BZ122" i="31"/>
  <c r="CA122" i="31"/>
  <c r="CB122" i="31"/>
  <c r="CC122" i="31"/>
  <c r="CD122" i="31"/>
  <c r="CE122" i="31"/>
  <c r="CF122" i="31"/>
  <c r="CG122" i="31"/>
  <c r="CH122" i="31"/>
  <c r="CI122" i="31"/>
  <c r="CJ122" i="31"/>
  <c r="CK122" i="31"/>
  <c r="CL122" i="31"/>
  <c r="CM122" i="31"/>
  <c r="CN122" i="31"/>
  <c r="CO122" i="31"/>
  <c r="CP122" i="31"/>
  <c r="CQ122" i="31"/>
  <c r="CR122" i="31"/>
  <c r="CS122" i="31"/>
  <c r="CT122" i="31"/>
  <c r="CU122" i="31"/>
  <c r="CV122" i="31"/>
  <c r="CW122" i="31"/>
  <c r="CX122" i="31"/>
  <c r="CY122" i="31"/>
  <c r="CZ122" i="31"/>
  <c r="DA122" i="31"/>
  <c r="DB122" i="31"/>
  <c r="DC122" i="31"/>
  <c r="DD122" i="31"/>
  <c r="DE122" i="31"/>
  <c r="DF122" i="31"/>
  <c r="DG122" i="31"/>
  <c r="DH122" i="31"/>
  <c r="DI122" i="31"/>
  <c r="DJ122" i="31"/>
  <c r="DK122" i="31"/>
  <c r="DL122" i="31"/>
  <c r="DM122" i="31"/>
  <c r="DN122" i="31"/>
  <c r="DO122" i="31"/>
  <c r="DP122" i="31"/>
  <c r="DQ122" i="31"/>
  <c r="DR122" i="31"/>
  <c r="DS122" i="31"/>
  <c r="DT122" i="31"/>
  <c r="DU122" i="31"/>
  <c r="F124" i="31"/>
  <c r="G124" i="31"/>
  <c r="H124" i="31"/>
  <c r="I124" i="31"/>
  <c r="J124" i="31"/>
  <c r="K124" i="31"/>
  <c r="L124" i="31"/>
  <c r="M124" i="31"/>
  <c r="N124" i="31"/>
  <c r="O124" i="31"/>
  <c r="P124" i="31"/>
  <c r="Q124" i="31"/>
  <c r="R124" i="31"/>
  <c r="S124" i="31"/>
  <c r="T124" i="31"/>
  <c r="U124" i="31"/>
  <c r="V124" i="31"/>
  <c r="W124" i="31"/>
  <c r="X124" i="31"/>
  <c r="Y124" i="31"/>
  <c r="Z124" i="31"/>
  <c r="AA124" i="31"/>
  <c r="AB124" i="31"/>
  <c r="AC124" i="31"/>
  <c r="AD124" i="31"/>
  <c r="AE124" i="31"/>
  <c r="AF124" i="31"/>
  <c r="AG124" i="31"/>
  <c r="AH124" i="31"/>
  <c r="AI124" i="31"/>
  <c r="AJ124" i="31"/>
  <c r="AK124" i="31"/>
  <c r="AL124" i="31"/>
  <c r="AM124" i="31"/>
  <c r="AN124" i="31"/>
  <c r="AO124" i="31"/>
  <c r="AP124" i="31"/>
  <c r="AQ124" i="31"/>
  <c r="AR124" i="31"/>
  <c r="AS124" i="31"/>
  <c r="AT124" i="31"/>
  <c r="AU124" i="31"/>
  <c r="AV124" i="31"/>
  <c r="AW124" i="31"/>
  <c r="AX124" i="31"/>
  <c r="AY124" i="31"/>
  <c r="AZ124" i="31"/>
  <c r="BA124" i="31"/>
  <c r="BB124" i="31"/>
  <c r="BC124" i="31"/>
  <c r="BD124" i="31"/>
  <c r="BE124" i="31"/>
  <c r="BF124" i="31"/>
  <c r="BG124" i="31"/>
  <c r="BH124" i="31"/>
  <c r="BI124" i="31"/>
  <c r="BJ124" i="31"/>
  <c r="BK124" i="31"/>
  <c r="BL124" i="31"/>
  <c r="BM124" i="31"/>
  <c r="BN124" i="31"/>
  <c r="BO124" i="31"/>
  <c r="BP124" i="31"/>
  <c r="BQ124" i="31"/>
  <c r="BR124" i="31"/>
  <c r="BS124" i="31"/>
  <c r="BT124" i="31"/>
  <c r="BU124" i="31"/>
  <c r="BV124" i="31"/>
  <c r="BW124" i="31"/>
  <c r="BX124" i="31"/>
  <c r="BY124" i="31"/>
  <c r="BZ124" i="31"/>
  <c r="CA124" i="31"/>
  <c r="CB124" i="31"/>
  <c r="CC124" i="31"/>
  <c r="CD124" i="31"/>
  <c r="CE124" i="31"/>
  <c r="CF124" i="31"/>
  <c r="CG124" i="31"/>
  <c r="CH124" i="31"/>
  <c r="CI124" i="31"/>
  <c r="CJ124" i="31"/>
  <c r="CK124" i="31"/>
  <c r="CL124" i="31"/>
  <c r="CM124" i="31"/>
  <c r="CN124" i="31"/>
  <c r="CO124" i="31"/>
  <c r="CP124" i="31"/>
  <c r="CQ124" i="31"/>
  <c r="CR124" i="31"/>
  <c r="CS124" i="31"/>
  <c r="CT124" i="31"/>
  <c r="CU124" i="31"/>
  <c r="CV124" i="31"/>
  <c r="CW124" i="31"/>
  <c r="CX124" i="31"/>
  <c r="CY124" i="31"/>
  <c r="CZ124" i="31"/>
  <c r="DA124" i="31"/>
  <c r="DB124" i="31"/>
  <c r="DC124" i="31"/>
  <c r="DD124" i="31"/>
  <c r="DE124" i="31"/>
  <c r="DF124" i="31"/>
  <c r="DG124" i="31"/>
  <c r="DH124" i="31"/>
  <c r="DI124" i="31"/>
  <c r="DJ124" i="31"/>
  <c r="DK124" i="31"/>
  <c r="DL124" i="31"/>
  <c r="DM124" i="31"/>
  <c r="DN124" i="31"/>
  <c r="DO124" i="31"/>
  <c r="DP124" i="31"/>
  <c r="DQ124" i="31"/>
  <c r="DR124" i="31"/>
  <c r="DS124" i="31"/>
  <c r="DT124" i="31"/>
  <c r="DU124" i="31"/>
  <c r="F125" i="31"/>
  <c r="G125" i="31"/>
  <c r="H125" i="31"/>
  <c r="I125" i="31"/>
  <c r="J125" i="31"/>
  <c r="K125" i="31"/>
  <c r="L125" i="31"/>
  <c r="M125" i="31"/>
  <c r="N125" i="31"/>
  <c r="O125" i="31"/>
  <c r="P125" i="31"/>
  <c r="Q125" i="31"/>
  <c r="R125" i="31"/>
  <c r="S125" i="31"/>
  <c r="T125" i="31"/>
  <c r="U125" i="31"/>
  <c r="V125" i="31"/>
  <c r="W125" i="31"/>
  <c r="X125" i="31"/>
  <c r="Y125" i="31"/>
  <c r="Z125" i="31"/>
  <c r="AA125" i="31"/>
  <c r="AB125" i="31"/>
  <c r="AC125" i="31"/>
  <c r="AD125" i="31"/>
  <c r="AE125" i="31"/>
  <c r="AF125" i="31"/>
  <c r="AG125" i="31"/>
  <c r="AH125" i="31"/>
  <c r="AI125" i="31"/>
  <c r="AJ125" i="31"/>
  <c r="AK125" i="31"/>
  <c r="AL125" i="31"/>
  <c r="AM125" i="31"/>
  <c r="AN125" i="31"/>
  <c r="AO125" i="31"/>
  <c r="AP125" i="31"/>
  <c r="AQ125" i="31"/>
  <c r="AR125" i="31"/>
  <c r="AS125" i="31"/>
  <c r="AT125" i="31"/>
  <c r="AU125" i="31"/>
  <c r="AV125" i="31"/>
  <c r="AW125" i="31"/>
  <c r="AX125" i="31"/>
  <c r="AY125" i="31"/>
  <c r="AZ125" i="31"/>
  <c r="BA125" i="31"/>
  <c r="BB125" i="31"/>
  <c r="BC125" i="31"/>
  <c r="BD125" i="31"/>
  <c r="BE125" i="31"/>
  <c r="BF125" i="31"/>
  <c r="BG125" i="31"/>
  <c r="BH125" i="31"/>
  <c r="BI125" i="31"/>
  <c r="BJ125" i="31"/>
  <c r="BK125" i="31"/>
  <c r="BL125" i="31"/>
  <c r="BM125" i="31"/>
  <c r="BN125" i="31"/>
  <c r="BO125" i="31"/>
  <c r="BP125" i="31"/>
  <c r="BQ125" i="31"/>
  <c r="BR125" i="31"/>
  <c r="BS125" i="31"/>
  <c r="BT125" i="31"/>
  <c r="BU125" i="31"/>
  <c r="BV125" i="31"/>
  <c r="BW125" i="31"/>
  <c r="BX125" i="31"/>
  <c r="BY125" i="31"/>
  <c r="BZ125" i="31"/>
  <c r="CA125" i="31"/>
  <c r="CB125" i="31"/>
  <c r="CC125" i="31"/>
  <c r="CD125" i="31"/>
  <c r="CE125" i="31"/>
  <c r="CF125" i="31"/>
  <c r="CG125" i="31"/>
  <c r="CH125" i="31"/>
  <c r="CI125" i="31"/>
  <c r="CJ125" i="31"/>
  <c r="CK125" i="31"/>
  <c r="CL125" i="31"/>
  <c r="CM125" i="31"/>
  <c r="CN125" i="31"/>
  <c r="CO125" i="31"/>
  <c r="CP125" i="31"/>
  <c r="CQ125" i="31"/>
  <c r="CR125" i="31"/>
  <c r="CS125" i="31"/>
  <c r="CT125" i="31"/>
  <c r="CU125" i="31"/>
  <c r="CV125" i="31"/>
  <c r="CW125" i="31"/>
  <c r="CX125" i="31"/>
  <c r="CY125" i="31"/>
  <c r="CZ125" i="31"/>
  <c r="DA125" i="31"/>
  <c r="DB125" i="31"/>
  <c r="DC125" i="31"/>
  <c r="DD125" i="31"/>
  <c r="DE125" i="31"/>
  <c r="DF125" i="31"/>
  <c r="DG125" i="31"/>
  <c r="DH125" i="31"/>
  <c r="DI125" i="31"/>
  <c r="DJ125" i="31"/>
  <c r="DK125" i="31"/>
  <c r="DL125" i="31"/>
  <c r="DM125" i="31"/>
  <c r="DN125" i="31"/>
  <c r="DO125" i="31"/>
  <c r="DP125" i="31"/>
  <c r="DQ125" i="31"/>
  <c r="DR125" i="31"/>
  <c r="DS125" i="31"/>
  <c r="DT125" i="31"/>
  <c r="DU125" i="31"/>
  <c r="F126" i="31"/>
  <c r="G126" i="31"/>
  <c r="H126" i="31"/>
  <c r="I126" i="31"/>
  <c r="J126" i="31"/>
  <c r="K126" i="31"/>
  <c r="L126" i="31"/>
  <c r="M126" i="31"/>
  <c r="N126" i="31"/>
  <c r="O126" i="31"/>
  <c r="P126" i="31"/>
  <c r="Q126" i="31"/>
  <c r="R126" i="31"/>
  <c r="S126" i="31"/>
  <c r="T126" i="31"/>
  <c r="U126" i="31"/>
  <c r="V126" i="31"/>
  <c r="W126" i="31"/>
  <c r="X126" i="31"/>
  <c r="Y126" i="31"/>
  <c r="Z126" i="31"/>
  <c r="AA126" i="31"/>
  <c r="AB126" i="31"/>
  <c r="AC126" i="31"/>
  <c r="AD126" i="31"/>
  <c r="AE126" i="31"/>
  <c r="AF126" i="31"/>
  <c r="AG126" i="31"/>
  <c r="AH126" i="31"/>
  <c r="AI126" i="31"/>
  <c r="AJ126" i="31"/>
  <c r="AK126" i="31"/>
  <c r="AL126" i="31"/>
  <c r="AM126" i="31"/>
  <c r="AN126" i="31"/>
  <c r="AO126" i="31"/>
  <c r="AP126" i="31"/>
  <c r="AQ126" i="31"/>
  <c r="AR126" i="31"/>
  <c r="AS126" i="31"/>
  <c r="AT126" i="31"/>
  <c r="AU126" i="31"/>
  <c r="AV126" i="31"/>
  <c r="AW126" i="31"/>
  <c r="AX126" i="31"/>
  <c r="AY126" i="31"/>
  <c r="AZ126" i="31"/>
  <c r="BA126" i="31"/>
  <c r="BB126" i="31"/>
  <c r="BC126" i="31"/>
  <c r="BD126" i="31"/>
  <c r="BE126" i="31"/>
  <c r="BF126" i="31"/>
  <c r="BG126" i="31"/>
  <c r="BH126" i="31"/>
  <c r="BI126" i="31"/>
  <c r="BJ126" i="31"/>
  <c r="BK126" i="31"/>
  <c r="BL126" i="31"/>
  <c r="BM126" i="31"/>
  <c r="BN126" i="31"/>
  <c r="BO126" i="31"/>
  <c r="BP126" i="31"/>
  <c r="BQ126" i="31"/>
  <c r="BR126" i="31"/>
  <c r="BS126" i="31"/>
  <c r="BT126" i="31"/>
  <c r="BU126" i="31"/>
  <c r="BV126" i="31"/>
  <c r="BW126" i="31"/>
  <c r="BX126" i="31"/>
  <c r="BY126" i="31"/>
  <c r="BZ126" i="31"/>
  <c r="CA126" i="31"/>
  <c r="CB126" i="31"/>
  <c r="CC126" i="31"/>
  <c r="CD126" i="31"/>
  <c r="CE126" i="31"/>
  <c r="CF126" i="31"/>
  <c r="CG126" i="31"/>
  <c r="CH126" i="31"/>
  <c r="CI126" i="31"/>
  <c r="CJ126" i="31"/>
  <c r="CK126" i="31"/>
  <c r="CL126" i="31"/>
  <c r="CM126" i="31"/>
  <c r="CN126" i="31"/>
  <c r="CO126" i="31"/>
  <c r="CP126" i="31"/>
  <c r="CQ126" i="31"/>
  <c r="CR126" i="31"/>
  <c r="CS126" i="31"/>
  <c r="CT126" i="31"/>
  <c r="CU126" i="31"/>
  <c r="CV126" i="31"/>
  <c r="CW126" i="31"/>
  <c r="CX126" i="31"/>
  <c r="CY126" i="31"/>
  <c r="CZ126" i="31"/>
  <c r="DA126" i="31"/>
  <c r="DB126" i="31"/>
  <c r="DC126" i="31"/>
  <c r="DD126" i="31"/>
  <c r="DE126" i="31"/>
  <c r="DF126" i="31"/>
  <c r="DG126" i="31"/>
  <c r="DH126" i="31"/>
  <c r="DI126" i="31"/>
  <c r="DJ126" i="31"/>
  <c r="DK126" i="31"/>
  <c r="DL126" i="31"/>
  <c r="DM126" i="31"/>
  <c r="DN126" i="31"/>
  <c r="DO126" i="31"/>
  <c r="DP126" i="31"/>
  <c r="DQ126" i="31"/>
  <c r="DR126" i="31"/>
  <c r="DS126" i="31"/>
  <c r="DT126" i="31"/>
  <c r="DU126" i="31"/>
  <c r="F127" i="31"/>
  <c r="G127" i="31"/>
  <c r="H127" i="31"/>
  <c r="I127" i="31"/>
  <c r="J127" i="31"/>
  <c r="K127" i="31"/>
  <c r="L127" i="31"/>
  <c r="M127" i="31"/>
  <c r="N127" i="31"/>
  <c r="O127" i="31"/>
  <c r="P127" i="31"/>
  <c r="Q127" i="31"/>
  <c r="R127" i="31"/>
  <c r="S127" i="31"/>
  <c r="T127" i="31"/>
  <c r="U127" i="31"/>
  <c r="V127" i="31"/>
  <c r="W127" i="31"/>
  <c r="X127" i="31"/>
  <c r="Y127" i="31"/>
  <c r="Z127" i="31"/>
  <c r="AA127" i="31"/>
  <c r="AB127" i="31"/>
  <c r="AC127" i="31"/>
  <c r="AD127" i="31"/>
  <c r="AE127" i="31"/>
  <c r="AF127" i="31"/>
  <c r="AG127" i="31"/>
  <c r="AH127" i="31"/>
  <c r="AI127" i="31"/>
  <c r="AJ127" i="31"/>
  <c r="AK127" i="31"/>
  <c r="AL127" i="31"/>
  <c r="AM127" i="31"/>
  <c r="AN127" i="31"/>
  <c r="AO127" i="31"/>
  <c r="AP127" i="31"/>
  <c r="AQ127" i="31"/>
  <c r="AR127" i="31"/>
  <c r="AS127" i="31"/>
  <c r="AT127" i="31"/>
  <c r="AU127" i="31"/>
  <c r="AV127" i="31"/>
  <c r="AW127" i="31"/>
  <c r="AX127" i="31"/>
  <c r="AY127" i="31"/>
  <c r="AZ127" i="31"/>
  <c r="BA127" i="31"/>
  <c r="BB127" i="31"/>
  <c r="BC127" i="31"/>
  <c r="BD127" i="31"/>
  <c r="BE127" i="31"/>
  <c r="BF127" i="31"/>
  <c r="BG127" i="31"/>
  <c r="BH127" i="31"/>
  <c r="BI127" i="31"/>
  <c r="BJ127" i="31"/>
  <c r="BK127" i="31"/>
  <c r="BL127" i="31"/>
  <c r="BM127" i="31"/>
  <c r="BN127" i="31"/>
  <c r="BO127" i="31"/>
  <c r="BP127" i="31"/>
  <c r="BQ127" i="31"/>
  <c r="BR127" i="31"/>
  <c r="BS127" i="31"/>
  <c r="BT127" i="31"/>
  <c r="BU127" i="31"/>
  <c r="BV127" i="31"/>
  <c r="BW127" i="31"/>
  <c r="BX127" i="31"/>
  <c r="BY127" i="31"/>
  <c r="BZ127" i="31"/>
  <c r="CA127" i="31"/>
  <c r="CB127" i="31"/>
  <c r="CC127" i="31"/>
  <c r="CD127" i="31"/>
  <c r="CE127" i="31"/>
  <c r="CF127" i="31"/>
  <c r="CG127" i="31"/>
  <c r="CH127" i="31"/>
  <c r="CI127" i="31"/>
  <c r="CJ127" i="31"/>
  <c r="CK127" i="31"/>
  <c r="CL127" i="31"/>
  <c r="CM127" i="31"/>
  <c r="CN127" i="31"/>
  <c r="CO127" i="31"/>
  <c r="CP127" i="31"/>
  <c r="CQ127" i="31"/>
  <c r="CR127" i="31"/>
  <c r="CS127" i="31"/>
  <c r="CT127" i="31"/>
  <c r="CU127" i="31"/>
  <c r="CV127" i="31"/>
  <c r="CW127" i="31"/>
  <c r="CX127" i="31"/>
  <c r="CY127" i="31"/>
  <c r="CZ127" i="31"/>
  <c r="DA127" i="31"/>
  <c r="DB127" i="31"/>
  <c r="DC127" i="31"/>
  <c r="DD127" i="31"/>
  <c r="DE127" i="31"/>
  <c r="DF127" i="31"/>
  <c r="DG127" i="31"/>
  <c r="DH127" i="31"/>
  <c r="DI127" i="31"/>
  <c r="DJ127" i="31"/>
  <c r="DK127" i="31"/>
  <c r="DL127" i="31"/>
  <c r="DM127" i="31"/>
  <c r="DN127" i="31"/>
  <c r="DO127" i="31"/>
  <c r="DP127" i="31"/>
  <c r="DQ127" i="31"/>
  <c r="DR127" i="31"/>
  <c r="DS127" i="31"/>
  <c r="DT127" i="31"/>
  <c r="DU127" i="31"/>
  <c r="D129" i="31"/>
  <c r="E129" i="31"/>
  <c r="F129" i="31"/>
  <c r="G129" i="31"/>
  <c r="H129" i="31"/>
  <c r="I129" i="31"/>
  <c r="J129" i="31"/>
  <c r="K129" i="31"/>
  <c r="L129" i="31"/>
  <c r="M129" i="31"/>
  <c r="N129" i="31"/>
  <c r="O129" i="31"/>
  <c r="P129" i="31"/>
  <c r="Q129" i="31"/>
  <c r="R129" i="31"/>
  <c r="S129" i="31"/>
  <c r="T129" i="31"/>
  <c r="U129" i="31"/>
  <c r="V129" i="31"/>
  <c r="W129" i="31"/>
  <c r="X129" i="31"/>
  <c r="Y129" i="31"/>
  <c r="Z129" i="31"/>
  <c r="AA129" i="31"/>
  <c r="AB129" i="31"/>
  <c r="AC129" i="31"/>
  <c r="AD129" i="31"/>
  <c r="AE129" i="31"/>
  <c r="AF129" i="31"/>
  <c r="AG129" i="31"/>
  <c r="AH129" i="31"/>
  <c r="AI129" i="31"/>
  <c r="AJ129" i="31"/>
  <c r="AK129" i="31"/>
  <c r="AL129" i="31"/>
  <c r="AM129" i="31"/>
  <c r="AN129" i="31"/>
  <c r="AO129" i="31"/>
  <c r="AP129" i="31"/>
  <c r="AQ129" i="31"/>
  <c r="AR129" i="31"/>
  <c r="AS129" i="31"/>
  <c r="AT129" i="31"/>
  <c r="AU129" i="31"/>
  <c r="AV129" i="31"/>
  <c r="AW129" i="31"/>
  <c r="AX129" i="31"/>
  <c r="AY129" i="31"/>
  <c r="AZ129" i="31"/>
  <c r="BA129" i="31"/>
  <c r="BB129" i="31"/>
  <c r="BC129" i="31"/>
  <c r="BD129" i="31"/>
  <c r="BE129" i="31"/>
  <c r="BF129" i="31"/>
  <c r="BG129" i="31"/>
  <c r="BH129" i="31"/>
  <c r="BI129" i="31"/>
  <c r="BJ129" i="31"/>
  <c r="BK129" i="31"/>
  <c r="BL129" i="31"/>
  <c r="BM129" i="31"/>
  <c r="BN129" i="31"/>
  <c r="BO129" i="31"/>
  <c r="BP129" i="31"/>
  <c r="BQ129" i="31"/>
  <c r="BR129" i="31"/>
  <c r="BS129" i="31"/>
  <c r="BT129" i="31"/>
  <c r="BU129" i="31"/>
  <c r="BV129" i="31"/>
  <c r="BW129" i="31"/>
  <c r="BX129" i="31"/>
  <c r="BY129" i="31"/>
  <c r="BZ129" i="31"/>
  <c r="CA129" i="31"/>
  <c r="CB129" i="31"/>
  <c r="CC129" i="31"/>
  <c r="CD129" i="31"/>
  <c r="CE129" i="31"/>
  <c r="CF129" i="31"/>
  <c r="CG129" i="31"/>
  <c r="CH129" i="31"/>
  <c r="CI129" i="31"/>
  <c r="CJ129" i="31"/>
  <c r="CK129" i="31"/>
  <c r="CL129" i="31"/>
  <c r="CM129" i="31"/>
  <c r="CN129" i="31"/>
  <c r="CO129" i="31"/>
  <c r="CP129" i="31"/>
  <c r="CQ129" i="31"/>
  <c r="CR129" i="31"/>
  <c r="CS129" i="31"/>
  <c r="CT129" i="31"/>
  <c r="CU129" i="31"/>
  <c r="CV129" i="31"/>
  <c r="CW129" i="31"/>
  <c r="CX129" i="31"/>
  <c r="CY129" i="31"/>
  <c r="CZ129" i="31"/>
  <c r="DA129" i="31"/>
  <c r="DB129" i="31"/>
  <c r="DC129" i="31"/>
  <c r="DD129" i="31"/>
  <c r="DE129" i="31"/>
  <c r="DF129" i="31"/>
  <c r="DG129" i="31"/>
  <c r="DH129" i="31"/>
  <c r="DI129" i="31"/>
  <c r="DJ129" i="31"/>
  <c r="DK129" i="31"/>
  <c r="DL129" i="31"/>
  <c r="DM129" i="31"/>
  <c r="DN129" i="31"/>
  <c r="DO129" i="31"/>
  <c r="DP129" i="31"/>
  <c r="DQ129" i="31"/>
  <c r="DR129" i="31"/>
  <c r="DS129" i="31"/>
  <c r="DT129" i="31"/>
  <c r="DU129" i="31"/>
  <c r="E131" i="31"/>
  <c r="F131" i="31"/>
  <c r="G131" i="31"/>
  <c r="H131" i="31"/>
  <c r="I131" i="31"/>
  <c r="J131" i="31"/>
  <c r="K131" i="31"/>
  <c r="L131" i="31"/>
  <c r="M131" i="31"/>
  <c r="N131" i="31"/>
  <c r="O131" i="31"/>
  <c r="P131" i="31"/>
  <c r="Q131" i="31"/>
  <c r="R131" i="31"/>
  <c r="S131" i="31"/>
  <c r="T131" i="31"/>
  <c r="U131" i="31"/>
  <c r="V131" i="31"/>
  <c r="W131" i="31"/>
  <c r="X131" i="31"/>
  <c r="Y131" i="31"/>
  <c r="Z131" i="31"/>
  <c r="AA131" i="31"/>
  <c r="AB131" i="31"/>
  <c r="AC131" i="31"/>
  <c r="AD131" i="31"/>
  <c r="AE131" i="31"/>
  <c r="AF131" i="31"/>
  <c r="AG131" i="31"/>
  <c r="AH131" i="31"/>
  <c r="AI131" i="31"/>
  <c r="AJ131" i="31"/>
  <c r="AK131" i="31"/>
  <c r="AL131" i="31"/>
  <c r="AM131" i="31"/>
  <c r="AN131" i="31"/>
  <c r="AO131" i="31"/>
  <c r="AP131" i="31"/>
  <c r="AQ131" i="31"/>
  <c r="AR131" i="31"/>
  <c r="AS131" i="31"/>
  <c r="AT131" i="31"/>
  <c r="AU131" i="31"/>
  <c r="AV131" i="31"/>
  <c r="AW131" i="31"/>
  <c r="AX131" i="31"/>
  <c r="AY131" i="31"/>
  <c r="AZ131" i="31"/>
  <c r="BA131" i="31"/>
  <c r="BB131" i="31"/>
  <c r="BC131" i="31"/>
  <c r="BD131" i="31"/>
  <c r="BE131" i="31"/>
  <c r="BF131" i="31"/>
  <c r="BG131" i="31"/>
  <c r="BH131" i="31"/>
  <c r="BI131" i="31"/>
  <c r="BJ131" i="31"/>
  <c r="BK131" i="31"/>
  <c r="BL131" i="31"/>
  <c r="BM131" i="31"/>
  <c r="BN131" i="31"/>
  <c r="BO131" i="31"/>
  <c r="BP131" i="31"/>
  <c r="BQ131" i="31"/>
  <c r="BR131" i="31"/>
  <c r="BS131" i="31"/>
  <c r="BT131" i="31"/>
  <c r="BU131" i="31"/>
  <c r="BV131" i="31"/>
  <c r="BW131" i="31"/>
  <c r="BX131" i="31"/>
  <c r="BY131" i="31"/>
  <c r="BZ131" i="31"/>
  <c r="CA131" i="31"/>
  <c r="CB131" i="31"/>
  <c r="CC131" i="31"/>
  <c r="CD131" i="31"/>
  <c r="CE131" i="31"/>
  <c r="CF131" i="31"/>
  <c r="CG131" i="31"/>
  <c r="CH131" i="31"/>
  <c r="CI131" i="31"/>
  <c r="CJ131" i="31"/>
  <c r="CK131" i="31"/>
  <c r="CL131" i="31"/>
  <c r="CM131" i="31"/>
  <c r="CN131" i="31"/>
  <c r="CO131" i="31"/>
  <c r="CP131" i="31"/>
  <c r="CQ131" i="31"/>
  <c r="CR131" i="31"/>
  <c r="CS131" i="31"/>
  <c r="CT131" i="31"/>
  <c r="CU131" i="31"/>
  <c r="CV131" i="31"/>
  <c r="CW131" i="31"/>
  <c r="CX131" i="31"/>
  <c r="CY131" i="31"/>
  <c r="CZ131" i="31"/>
  <c r="DA131" i="31"/>
  <c r="DB131" i="31"/>
  <c r="DC131" i="31"/>
  <c r="DD131" i="31"/>
  <c r="DE131" i="31"/>
  <c r="DF131" i="31"/>
  <c r="DG131" i="31"/>
  <c r="DH131" i="31"/>
  <c r="DI131" i="31"/>
  <c r="DJ131" i="31"/>
  <c r="DK131" i="31"/>
  <c r="DL131" i="31"/>
  <c r="DM131" i="31"/>
  <c r="DN131" i="31"/>
  <c r="DO131" i="31"/>
  <c r="DP131" i="31"/>
  <c r="DQ131" i="31"/>
  <c r="DR131" i="31"/>
  <c r="DS131" i="31"/>
  <c r="DT131" i="31"/>
  <c r="DU131" i="31"/>
  <c r="E135" i="31"/>
  <c r="F135" i="31"/>
  <c r="G135" i="31"/>
  <c r="H135" i="31"/>
  <c r="I135" i="31"/>
  <c r="J135" i="31"/>
  <c r="K135" i="31"/>
  <c r="L135" i="31"/>
  <c r="M135" i="31"/>
  <c r="N135" i="31"/>
  <c r="O135" i="31"/>
  <c r="P135" i="31"/>
  <c r="Q135" i="31"/>
  <c r="R135" i="31"/>
  <c r="S135" i="31"/>
  <c r="T135" i="31"/>
  <c r="U135" i="31"/>
  <c r="V135" i="31"/>
  <c r="W135" i="31"/>
  <c r="X135" i="31"/>
  <c r="Y135" i="31"/>
  <c r="Z135" i="31"/>
  <c r="AA135" i="31"/>
  <c r="AB135" i="31"/>
  <c r="AC135" i="31"/>
  <c r="AD135" i="31"/>
  <c r="AE135" i="31"/>
  <c r="AF135" i="31"/>
  <c r="AG135" i="31"/>
  <c r="AH135" i="31"/>
  <c r="AI135" i="31"/>
  <c r="AJ135" i="31"/>
  <c r="AK135" i="31"/>
  <c r="AL135" i="31"/>
  <c r="AM135" i="31"/>
  <c r="AN135" i="31"/>
  <c r="AO135" i="31"/>
  <c r="AP135" i="31"/>
  <c r="AQ135" i="31"/>
  <c r="AR135" i="31"/>
  <c r="AS135" i="31"/>
  <c r="AT135" i="31"/>
  <c r="AU135" i="31"/>
  <c r="AV135" i="31"/>
  <c r="AW135" i="31"/>
  <c r="AX135" i="31"/>
  <c r="AY135" i="31"/>
  <c r="AZ135" i="31"/>
  <c r="BA135" i="31"/>
  <c r="BB135" i="31"/>
  <c r="BC135" i="31"/>
  <c r="BD135" i="31"/>
  <c r="BE135" i="31"/>
  <c r="BF135" i="31"/>
  <c r="BG135" i="31"/>
  <c r="BH135" i="31"/>
  <c r="BI135" i="31"/>
  <c r="BJ135" i="31"/>
  <c r="BK135" i="31"/>
  <c r="BL135" i="31"/>
  <c r="BM135" i="31"/>
  <c r="BN135" i="31"/>
  <c r="BO135" i="31"/>
  <c r="BP135" i="31"/>
  <c r="BQ135" i="31"/>
  <c r="BR135" i="31"/>
  <c r="BS135" i="31"/>
  <c r="BT135" i="31"/>
  <c r="BU135" i="31"/>
  <c r="BV135" i="31"/>
  <c r="BW135" i="31"/>
  <c r="BX135" i="31"/>
  <c r="BY135" i="31"/>
  <c r="BZ135" i="31"/>
  <c r="CA135" i="31"/>
  <c r="CB135" i="31"/>
  <c r="CC135" i="31"/>
  <c r="CD135" i="31"/>
  <c r="CE135" i="31"/>
  <c r="CF135" i="31"/>
  <c r="CG135" i="31"/>
  <c r="CH135" i="31"/>
  <c r="CI135" i="31"/>
  <c r="CJ135" i="31"/>
  <c r="CK135" i="31"/>
  <c r="CL135" i="31"/>
  <c r="CM135" i="31"/>
  <c r="CN135" i="31"/>
  <c r="CO135" i="31"/>
  <c r="CP135" i="31"/>
  <c r="CQ135" i="31"/>
  <c r="CR135" i="31"/>
  <c r="CS135" i="31"/>
  <c r="CT135" i="31"/>
  <c r="CU135" i="31"/>
  <c r="CV135" i="31"/>
  <c r="CW135" i="31"/>
  <c r="CX135" i="31"/>
  <c r="CY135" i="31"/>
  <c r="CZ135" i="31"/>
  <c r="DA135" i="31"/>
  <c r="DB135" i="31"/>
  <c r="DC135" i="31"/>
  <c r="DD135" i="31"/>
  <c r="DE135" i="31"/>
  <c r="DF135" i="31"/>
  <c r="DG135" i="31"/>
  <c r="DH135" i="31"/>
  <c r="DI135" i="31"/>
  <c r="DJ135" i="31"/>
  <c r="DK135" i="31"/>
  <c r="DL135" i="31"/>
  <c r="DM135" i="31"/>
  <c r="DN135" i="31"/>
  <c r="DO135" i="31"/>
  <c r="DP135" i="31"/>
  <c r="DQ135" i="31"/>
  <c r="DR135" i="31"/>
  <c r="DS135" i="31"/>
  <c r="DT135" i="31"/>
  <c r="DU135" i="31"/>
  <c r="F137" i="31"/>
  <c r="G137" i="31"/>
  <c r="H137" i="31"/>
  <c r="I137" i="31"/>
  <c r="J137" i="31"/>
  <c r="K137" i="31"/>
  <c r="L137" i="31"/>
  <c r="M137" i="31"/>
  <c r="N137" i="31"/>
  <c r="O137" i="31"/>
  <c r="P137" i="31"/>
  <c r="Q137" i="31"/>
  <c r="R137" i="31"/>
  <c r="S137" i="31"/>
  <c r="T137" i="31"/>
  <c r="U137" i="31"/>
  <c r="V137" i="31"/>
  <c r="W137" i="31"/>
  <c r="X137" i="31"/>
  <c r="Y137" i="31"/>
  <c r="Z137" i="31"/>
  <c r="AA137" i="31"/>
  <c r="AB137" i="31"/>
  <c r="AC137" i="31"/>
  <c r="AD137" i="31"/>
  <c r="AE137" i="31"/>
  <c r="AF137" i="31"/>
  <c r="AG137" i="31"/>
  <c r="AH137" i="31"/>
  <c r="AI137" i="31"/>
  <c r="AJ137" i="31"/>
  <c r="AK137" i="31"/>
  <c r="AL137" i="31"/>
  <c r="AM137" i="31"/>
  <c r="AN137" i="31"/>
  <c r="AO137" i="31"/>
  <c r="AP137" i="31"/>
  <c r="AQ137" i="31"/>
  <c r="AR137" i="31"/>
  <c r="AS137" i="31"/>
  <c r="AT137" i="31"/>
  <c r="AU137" i="31"/>
  <c r="AV137" i="31"/>
  <c r="AW137" i="31"/>
  <c r="AX137" i="31"/>
  <c r="AY137" i="31"/>
  <c r="AZ137" i="31"/>
  <c r="BA137" i="31"/>
  <c r="BB137" i="31"/>
  <c r="BC137" i="31"/>
  <c r="BD137" i="31"/>
  <c r="BE137" i="31"/>
  <c r="BF137" i="31"/>
  <c r="BG137" i="31"/>
  <c r="BH137" i="31"/>
  <c r="BI137" i="31"/>
  <c r="BJ137" i="31"/>
  <c r="BK137" i="31"/>
  <c r="BL137" i="31"/>
  <c r="BM137" i="31"/>
  <c r="BN137" i="31"/>
  <c r="BO137" i="31"/>
  <c r="BP137" i="31"/>
  <c r="BQ137" i="31"/>
  <c r="BR137" i="31"/>
  <c r="BS137" i="31"/>
  <c r="BT137" i="31"/>
  <c r="BU137" i="31"/>
  <c r="BV137" i="31"/>
  <c r="BW137" i="31"/>
  <c r="BX137" i="31"/>
  <c r="BY137" i="31"/>
  <c r="BZ137" i="31"/>
  <c r="CA137" i="31"/>
  <c r="CB137" i="31"/>
  <c r="CC137" i="31"/>
  <c r="CD137" i="31"/>
  <c r="CE137" i="31"/>
  <c r="CF137" i="31"/>
  <c r="CG137" i="31"/>
  <c r="CH137" i="31"/>
  <c r="CI137" i="31"/>
  <c r="CJ137" i="31"/>
  <c r="CK137" i="31"/>
  <c r="CL137" i="31"/>
  <c r="CM137" i="31"/>
  <c r="CN137" i="31"/>
  <c r="CO137" i="31"/>
  <c r="CP137" i="31"/>
  <c r="CQ137" i="31"/>
  <c r="CR137" i="31"/>
  <c r="CS137" i="31"/>
  <c r="CT137" i="31"/>
  <c r="CU137" i="31"/>
  <c r="CV137" i="31"/>
  <c r="CW137" i="31"/>
  <c r="CX137" i="31"/>
  <c r="CY137" i="31"/>
  <c r="CZ137" i="31"/>
  <c r="DA137" i="31"/>
  <c r="DB137" i="31"/>
  <c r="DC137" i="31"/>
  <c r="DD137" i="31"/>
  <c r="DE137" i="31"/>
  <c r="DF137" i="31"/>
  <c r="DG137" i="31"/>
  <c r="DH137" i="31"/>
  <c r="DI137" i="31"/>
  <c r="DJ137" i="31"/>
  <c r="DK137" i="31"/>
  <c r="DL137" i="31"/>
  <c r="DM137" i="31"/>
  <c r="DN137" i="31"/>
  <c r="DO137" i="31"/>
  <c r="DP137" i="31"/>
  <c r="DQ137" i="31"/>
  <c r="DR137" i="31"/>
  <c r="DS137" i="31"/>
  <c r="DT137" i="31"/>
  <c r="DU137" i="31"/>
  <c r="F138" i="31"/>
  <c r="G138" i="31"/>
  <c r="H138" i="31"/>
  <c r="I138" i="31"/>
  <c r="J138" i="31"/>
  <c r="K138" i="31"/>
  <c r="L138" i="31"/>
  <c r="M138" i="31"/>
  <c r="N138" i="31"/>
  <c r="O138" i="31"/>
  <c r="P138" i="31"/>
  <c r="Q138" i="31"/>
  <c r="R138" i="31"/>
  <c r="S138" i="31"/>
  <c r="T138" i="31"/>
  <c r="U138" i="31"/>
  <c r="V138" i="31"/>
  <c r="W138" i="31"/>
  <c r="X138" i="31"/>
  <c r="Y138" i="31"/>
  <c r="Z138" i="31"/>
  <c r="AA138" i="31"/>
  <c r="AB138" i="31"/>
  <c r="AC138" i="31"/>
  <c r="AD138" i="31"/>
  <c r="AE138" i="31"/>
  <c r="AF138" i="31"/>
  <c r="AG138" i="31"/>
  <c r="AH138" i="31"/>
  <c r="AI138" i="31"/>
  <c r="AJ138" i="31"/>
  <c r="AK138" i="31"/>
  <c r="AL138" i="31"/>
  <c r="AM138" i="31"/>
  <c r="AN138" i="31"/>
  <c r="AO138" i="31"/>
  <c r="AP138" i="31"/>
  <c r="AQ138" i="31"/>
  <c r="AR138" i="31"/>
  <c r="AS138" i="31"/>
  <c r="AT138" i="31"/>
  <c r="AU138" i="31"/>
  <c r="AV138" i="31"/>
  <c r="AW138" i="31"/>
  <c r="AX138" i="31"/>
  <c r="AY138" i="31"/>
  <c r="AZ138" i="31"/>
  <c r="BA138" i="31"/>
  <c r="BB138" i="31"/>
  <c r="BC138" i="31"/>
  <c r="BD138" i="31"/>
  <c r="BE138" i="31"/>
  <c r="BF138" i="31"/>
  <c r="BG138" i="31"/>
  <c r="BH138" i="31"/>
  <c r="BI138" i="31"/>
  <c r="BJ138" i="31"/>
  <c r="BK138" i="31"/>
  <c r="BL138" i="31"/>
  <c r="BM138" i="31"/>
  <c r="BN138" i="31"/>
  <c r="BO138" i="31"/>
  <c r="BP138" i="31"/>
  <c r="BQ138" i="31"/>
  <c r="BR138" i="31"/>
  <c r="BS138" i="31"/>
  <c r="BT138" i="31"/>
  <c r="BU138" i="31"/>
  <c r="BV138" i="31"/>
  <c r="BW138" i="31"/>
  <c r="BX138" i="31"/>
  <c r="BY138" i="31"/>
  <c r="BZ138" i="31"/>
  <c r="CA138" i="31"/>
  <c r="CB138" i="31"/>
  <c r="CC138" i="31"/>
  <c r="CD138" i="31"/>
  <c r="CE138" i="31"/>
  <c r="CF138" i="31"/>
  <c r="CG138" i="31"/>
  <c r="CH138" i="31"/>
  <c r="CI138" i="31"/>
  <c r="CJ138" i="31"/>
  <c r="CK138" i="31"/>
  <c r="CL138" i="31"/>
  <c r="CM138" i="31"/>
  <c r="CN138" i="31"/>
  <c r="CO138" i="31"/>
  <c r="CP138" i="31"/>
  <c r="CQ138" i="31"/>
  <c r="CR138" i="31"/>
  <c r="CS138" i="31"/>
  <c r="CT138" i="31"/>
  <c r="CU138" i="31"/>
  <c r="CV138" i="31"/>
  <c r="CW138" i="31"/>
  <c r="CX138" i="31"/>
  <c r="CY138" i="31"/>
  <c r="CZ138" i="31"/>
  <c r="DA138" i="31"/>
  <c r="DB138" i="31"/>
  <c r="DC138" i="31"/>
  <c r="DD138" i="31"/>
  <c r="DE138" i="31"/>
  <c r="DF138" i="31"/>
  <c r="DG138" i="31"/>
  <c r="DH138" i="31"/>
  <c r="DI138" i="31"/>
  <c r="DJ138" i="31"/>
  <c r="DK138" i="31"/>
  <c r="DL138" i="31"/>
  <c r="DM138" i="31"/>
  <c r="DN138" i="31"/>
  <c r="DO138" i="31"/>
  <c r="DP138" i="31"/>
  <c r="DQ138" i="31"/>
  <c r="DR138" i="31"/>
  <c r="DS138" i="31"/>
  <c r="DT138" i="31"/>
  <c r="DU138" i="31"/>
  <c r="F140" i="31"/>
  <c r="G140" i="31"/>
  <c r="H140" i="31"/>
  <c r="I140" i="31"/>
  <c r="J140" i="31"/>
  <c r="K140" i="31"/>
  <c r="L140" i="31"/>
  <c r="M140" i="31"/>
  <c r="N140" i="31"/>
  <c r="O140" i="31"/>
  <c r="P140" i="31"/>
  <c r="Q140" i="31"/>
  <c r="R140" i="31"/>
  <c r="S140" i="31"/>
  <c r="T140" i="31"/>
  <c r="U140" i="31"/>
  <c r="V140" i="31"/>
  <c r="W140" i="31"/>
  <c r="X140" i="31"/>
  <c r="Y140" i="31"/>
  <c r="Z140" i="31"/>
  <c r="AA140" i="31"/>
  <c r="AB140" i="31"/>
  <c r="AC140" i="31"/>
  <c r="AD140" i="31"/>
  <c r="AE140" i="31"/>
  <c r="AF140" i="31"/>
  <c r="AG140" i="31"/>
  <c r="AH140" i="31"/>
  <c r="AI140" i="31"/>
  <c r="AJ140" i="31"/>
  <c r="AK140" i="31"/>
  <c r="AL140" i="31"/>
  <c r="AM140" i="31"/>
  <c r="AN140" i="31"/>
  <c r="AO140" i="31"/>
  <c r="AP140" i="31"/>
  <c r="AQ140" i="31"/>
  <c r="AR140" i="31"/>
  <c r="AS140" i="31"/>
  <c r="AT140" i="31"/>
  <c r="AU140" i="31"/>
  <c r="AV140" i="31"/>
  <c r="AW140" i="31"/>
  <c r="AX140" i="31"/>
  <c r="AY140" i="31"/>
  <c r="AZ140" i="31"/>
  <c r="BA140" i="31"/>
  <c r="BB140" i="31"/>
  <c r="BC140" i="31"/>
  <c r="BD140" i="31"/>
  <c r="BE140" i="31"/>
  <c r="BF140" i="31"/>
  <c r="BG140" i="31"/>
  <c r="BH140" i="31"/>
  <c r="BI140" i="31"/>
  <c r="BJ140" i="31"/>
  <c r="BK140" i="31"/>
  <c r="BL140" i="31"/>
  <c r="BM140" i="31"/>
  <c r="BN140" i="31"/>
  <c r="BO140" i="31"/>
  <c r="BP140" i="31"/>
  <c r="BQ140" i="31"/>
  <c r="BR140" i="31"/>
  <c r="BS140" i="31"/>
  <c r="BT140" i="31"/>
  <c r="BU140" i="31"/>
  <c r="BV140" i="31"/>
  <c r="BW140" i="31"/>
  <c r="BX140" i="31"/>
  <c r="BY140" i="31"/>
  <c r="BZ140" i="31"/>
  <c r="CA140" i="31"/>
  <c r="CB140" i="31"/>
  <c r="CC140" i="31"/>
  <c r="CD140" i="31"/>
  <c r="CE140" i="31"/>
  <c r="CF140" i="31"/>
  <c r="CG140" i="31"/>
  <c r="CH140" i="31"/>
  <c r="CI140" i="31"/>
  <c r="CJ140" i="31"/>
  <c r="CK140" i="31"/>
  <c r="CL140" i="31"/>
  <c r="CM140" i="31"/>
  <c r="CN140" i="31"/>
  <c r="CO140" i="31"/>
  <c r="CP140" i="31"/>
  <c r="CQ140" i="31"/>
  <c r="CR140" i="31"/>
  <c r="CS140" i="31"/>
  <c r="CT140" i="31"/>
  <c r="CU140" i="31"/>
  <c r="CV140" i="31"/>
  <c r="CW140" i="31"/>
  <c r="CX140" i="31"/>
  <c r="CY140" i="31"/>
  <c r="CZ140" i="31"/>
  <c r="DA140" i="31"/>
  <c r="DB140" i="31"/>
  <c r="DC140" i="31"/>
  <c r="DD140" i="31"/>
  <c r="DE140" i="31"/>
  <c r="DF140" i="31"/>
  <c r="DG140" i="31"/>
  <c r="DH140" i="31"/>
  <c r="DI140" i="31"/>
  <c r="DJ140" i="31"/>
  <c r="DK140" i="31"/>
  <c r="DL140" i="31"/>
  <c r="DM140" i="31"/>
  <c r="DN140" i="31"/>
  <c r="DO140" i="31"/>
  <c r="DP140" i="31"/>
  <c r="DQ140" i="31"/>
  <c r="DR140" i="31"/>
  <c r="DS140" i="31"/>
  <c r="DT140" i="31"/>
  <c r="DU140" i="31"/>
  <c r="F142" i="31"/>
  <c r="G142" i="31"/>
  <c r="H142" i="31"/>
  <c r="I142" i="31"/>
  <c r="J142" i="31"/>
  <c r="K142" i="31"/>
  <c r="L142" i="31"/>
  <c r="M142" i="31"/>
  <c r="N142" i="31"/>
  <c r="O142" i="31"/>
  <c r="P142" i="31"/>
  <c r="Q142" i="31"/>
  <c r="R142" i="31"/>
  <c r="S142" i="31"/>
  <c r="T142" i="31"/>
  <c r="U142" i="31"/>
  <c r="V142" i="31"/>
  <c r="W142" i="31"/>
  <c r="X142" i="31"/>
  <c r="Y142" i="31"/>
  <c r="Z142" i="31"/>
  <c r="AA142" i="31"/>
  <c r="AB142" i="31"/>
  <c r="AC142" i="31"/>
  <c r="AD142" i="31"/>
  <c r="AE142" i="31"/>
  <c r="AF142" i="31"/>
  <c r="AG142" i="31"/>
  <c r="AH142" i="31"/>
  <c r="AI142" i="31"/>
  <c r="AJ142" i="31"/>
  <c r="AK142" i="31"/>
  <c r="AL142" i="31"/>
  <c r="AM142" i="31"/>
  <c r="AN142" i="31"/>
  <c r="AO142" i="31"/>
  <c r="AP142" i="31"/>
  <c r="AQ142" i="31"/>
  <c r="AR142" i="31"/>
  <c r="AS142" i="31"/>
  <c r="AT142" i="31"/>
  <c r="AU142" i="31"/>
  <c r="AV142" i="31"/>
  <c r="AW142" i="31"/>
  <c r="AX142" i="31"/>
  <c r="AY142" i="31"/>
  <c r="AZ142" i="31"/>
  <c r="BA142" i="31"/>
  <c r="BB142" i="31"/>
  <c r="BC142" i="31"/>
  <c r="BD142" i="31"/>
  <c r="BE142" i="31"/>
  <c r="BF142" i="31"/>
  <c r="BG142" i="31"/>
  <c r="BH142" i="31"/>
  <c r="BI142" i="31"/>
  <c r="BJ142" i="31"/>
  <c r="BK142" i="31"/>
  <c r="BL142" i="31"/>
  <c r="BM142" i="31"/>
  <c r="BN142" i="31"/>
  <c r="BO142" i="31"/>
  <c r="BP142" i="31"/>
  <c r="BQ142" i="31"/>
  <c r="BR142" i="31"/>
  <c r="BS142" i="31"/>
  <c r="BT142" i="31"/>
  <c r="BU142" i="31"/>
  <c r="BV142" i="31"/>
  <c r="BW142" i="31"/>
  <c r="BX142" i="31"/>
  <c r="BY142" i="31"/>
  <c r="BZ142" i="31"/>
  <c r="CA142" i="31"/>
  <c r="CB142" i="31"/>
  <c r="CC142" i="31"/>
  <c r="CD142" i="31"/>
  <c r="CE142" i="31"/>
  <c r="CF142" i="31"/>
  <c r="CG142" i="31"/>
  <c r="CH142" i="31"/>
  <c r="CI142" i="31"/>
  <c r="CJ142" i="31"/>
  <c r="CK142" i="31"/>
  <c r="CL142" i="31"/>
  <c r="CM142" i="31"/>
  <c r="CN142" i="31"/>
  <c r="CO142" i="31"/>
  <c r="CP142" i="31"/>
  <c r="CQ142" i="31"/>
  <c r="CR142" i="31"/>
  <c r="CS142" i="31"/>
  <c r="CT142" i="31"/>
  <c r="CU142" i="31"/>
  <c r="CV142" i="31"/>
  <c r="CW142" i="31"/>
  <c r="CX142" i="31"/>
  <c r="CY142" i="31"/>
  <c r="CZ142" i="31"/>
  <c r="DA142" i="31"/>
  <c r="DB142" i="31"/>
  <c r="DC142" i="31"/>
  <c r="DD142" i="31"/>
  <c r="DE142" i="31"/>
  <c r="DF142" i="31"/>
  <c r="DG142" i="31"/>
  <c r="DH142" i="31"/>
  <c r="DI142" i="31"/>
  <c r="DJ142" i="31"/>
  <c r="DK142" i="31"/>
  <c r="DL142" i="31"/>
  <c r="DM142" i="31"/>
  <c r="DN142" i="31"/>
  <c r="DO142" i="31"/>
  <c r="DP142" i="31"/>
  <c r="DQ142" i="31"/>
  <c r="DR142" i="31"/>
  <c r="DS142" i="31"/>
  <c r="DT142" i="31"/>
  <c r="DU142" i="31"/>
  <c r="F144" i="31"/>
  <c r="G144" i="31"/>
  <c r="H144" i="31"/>
  <c r="I144" i="31"/>
  <c r="J144" i="31"/>
  <c r="K144" i="31"/>
  <c r="L144" i="31"/>
  <c r="M144" i="31"/>
  <c r="N144" i="31"/>
  <c r="O144" i="31"/>
  <c r="P144" i="31"/>
  <c r="Q144" i="31"/>
  <c r="R144" i="31"/>
  <c r="S144" i="31"/>
  <c r="T144" i="31"/>
  <c r="U144" i="31"/>
  <c r="V144" i="31"/>
  <c r="W144" i="31"/>
  <c r="X144" i="31"/>
  <c r="Y144" i="31"/>
  <c r="Z144" i="31"/>
  <c r="AA144" i="31"/>
  <c r="AB144" i="31"/>
  <c r="AC144" i="31"/>
  <c r="AD144" i="31"/>
  <c r="AE144" i="31"/>
  <c r="AF144" i="31"/>
  <c r="AG144" i="31"/>
  <c r="AH144" i="31"/>
  <c r="AI144" i="31"/>
  <c r="AJ144" i="31"/>
  <c r="AK144" i="31"/>
  <c r="AL144" i="31"/>
  <c r="AM144" i="31"/>
  <c r="AN144" i="31"/>
  <c r="AO144" i="31"/>
  <c r="AP144" i="31"/>
  <c r="AQ144" i="31"/>
  <c r="AR144" i="31"/>
  <c r="AS144" i="31"/>
  <c r="AT144" i="31"/>
  <c r="AU144" i="31"/>
  <c r="AV144" i="31"/>
  <c r="AW144" i="31"/>
  <c r="AX144" i="31"/>
  <c r="AY144" i="31"/>
  <c r="AZ144" i="31"/>
  <c r="BA144" i="31"/>
  <c r="BB144" i="31"/>
  <c r="BC144" i="31"/>
  <c r="BD144" i="31"/>
  <c r="BE144" i="31"/>
  <c r="BF144" i="31"/>
  <c r="BG144" i="31"/>
  <c r="BH144" i="31"/>
  <c r="BI144" i="31"/>
  <c r="BJ144" i="31"/>
  <c r="BK144" i="31"/>
  <c r="BL144" i="31"/>
  <c r="BM144" i="31"/>
  <c r="BN144" i="31"/>
  <c r="BO144" i="31"/>
  <c r="BP144" i="31"/>
  <c r="BQ144" i="31"/>
  <c r="BR144" i="31"/>
  <c r="BS144" i="31"/>
  <c r="BT144" i="31"/>
  <c r="BU144" i="31"/>
  <c r="BV144" i="31"/>
  <c r="BW144" i="31"/>
  <c r="BX144" i="31"/>
  <c r="BY144" i="31"/>
  <c r="BZ144" i="31"/>
  <c r="CA144" i="31"/>
  <c r="CB144" i="31"/>
  <c r="CC144" i="31"/>
  <c r="CD144" i="31"/>
  <c r="CE144" i="31"/>
  <c r="CF144" i="31"/>
  <c r="CG144" i="31"/>
  <c r="CH144" i="31"/>
  <c r="CI144" i="31"/>
  <c r="CJ144" i="31"/>
  <c r="CK144" i="31"/>
  <c r="CL144" i="31"/>
  <c r="CM144" i="31"/>
  <c r="CN144" i="31"/>
  <c r="CO144" i="31"/>
  <c r="CP144" i="31"/>
  <c r="CQ144" i="31"/>
  <c r="CR144" i="31"/>
  <c r="CS144" i="31"/>
  <c r="CT144" i="31"/>
  <c r="CU144" i="31"/>
  <c r="CV144" i="31"/>
  <c r="CW144" i="31"/>
  <c r="CX144" i="31"/>
  <c r="CY144" i="31"/>
  <c r="CZ144" i="31"/>
  <c r="DA144" i="31"/>
  <c r="DB144" i="31"/>
  <c r="DC144" i="31"/>
  <c r="DD144" i="31"/>
  <c r="DE144" i="31"/>
  <c r="DF144" i="31"/>
  <c r="DG144" i="31"/>
  <c r="DH144" i="31"/>
  <c r="DI144" i="31"/>
  <c r="DJ144" i="31"/>
  <c r="DK144" i="31"/>
  <c r="DL144" i="31"/>
  <c r="DM144" i="31"/>
  <c r="DN144" i="31"/>
  <c r="DO144" i="31"/>
  <c r="DP144" i="31"/>
  <c r="DQ144" i="31"/>
  <c r="DR144" i="31"/>
  <c r="DS144" i="31"/>
  <c r="DT144" i="31"/>
  <c r="DU144" i="31"/>
  <c r="F145" i="31"/>
  <c r="G145" i="31"/>
  <c r="H145" i="31"/>
  <c r="I145" i="31"/>
  <c r="J145" i="31"/>
  <c r="K145" i="31"/>
  <c r="L145" i="31"/>
  <c r="M145" i="31"/>
  <c r="N145" i="31"/>
  <c r="O145" i="31"/>
  <c r="P145" i="31"/>
  <c r="Q145" i="31"/>
  <c r="R145" i="31"/>
  <c r="S145" i="31"/>
  <c r="T145" i="31"/>
  <c r="U145" i="31"/>
  <c r="V145" i="31"/>
  <c r="W145" i="31"/>
  <c r="X145" i="31"/>
  <c r="Y145" i="31"/>
  <c r="Z145" i="31"/>
  <c r="AA145" i="31"/>
  <c r="AB145" i="31"/>
  <c r="AC145" i="31"/>
  <c r="AD145" i="31"/>
  <c r="AE145" i="31"/>
  <c r="AF145" i="31"/>
  <c r="AG145" i="31"/>
  <c r="AH145" i="31"/>
  <c r="AI145" i="31"/>
  <c r="AJ145" i="31"/>
  <c r="AK145" i="31"/>
  <c r="AL145" i="31"/>
  <c r="AM145" i="31"/>
  <c r="AN145" i="31"/>
  <c r="AO145" i="31"/>
  <c r="AP145" i="31"/>
  <c r="AQ145" i="31"/>
  <c r="AR145" i="31"/>
  <c r="AS145" i="31"/>
  <c r="AT145" i="31"/>
  <c r="AU145" i="31"/>
  <c r="AV145" i="31"/>
  <c r="AW145" i="31"/>
  <c r="AX145" i="31"/>
  <c r="AY145" i="31"/>
  <c r="AZ145" i="31"/>
  <c r="BA145" i="31"/>
  <c r="BB145" i="31"/>
  <c r="BC145" i="31"/>
  <c r="BD145" i="31"/>
  <c r="BE145" i="31"/>
  <c r="BF145" i="31"/>
  <c r="BG145" i="31"/>
  <c r="BH145" i="31"/>
  <c r="BI145" i="31"/>
  <c r="BJ145" i="31"/>
  <c r="BK145" i="31"/>
  <c r="BL145" i="31"/>
  <c r="BM145" i="31"/>
  <c r="BN145" i="31"/>
  <c r="BO145" i="31"/>
  <c r="BP145" i="31"/>
  <c r="BQ145" i="31"/>
  <c r="BR145" i="31"/>
  <c r="BS145" i="31"/>
  <c r="BT145" i="31"/>
  <c r="BU145" i="31"/>
  <c r="BV145" i="31"/>
  <c r="BW145" i="31"/>
  <c r="BX145" i="31"/>
  <c r="BY145" i="31"/>
  <c r="BZ145" i="31"/>
  <c r="CA145" i="31"/>
  <c r="CB145" i="31"/>
  <c r="CC145" i="31"/>
  <c r="CD145" i="31"/>
  <c r="CE145" i="31"/>
  <c r="CF145" i="31"/>
  <c r="CG145" i="31"/>
  <c r="CH145" i="31"/>
  <c r="CI145" i="31"/>
  <c r="CJ145" i="31"/>
  <c r="CK145" i="31"/>
  <c r="CL145" i="31"/>
  <c r="CM145" i="31"/>
  <c r="CN145" i="31"/>
  <c r="CO145" i="31"/>
  <c r="CP145" i="31"/>
  <c r="CQ145" i="31"/>
  <c r="CR145" i="31"/>
  <c r="CS145" i="31"/>
  <c r="CT145" i="31"/>
  <c r="CU145" i="31"/>
  <c r="CV145" i="31"/>
  <c r="CW145" i="31"/>
  <c r="CX145" i="31"/>
  <c r="CY145" i="31"/>
  <c r="CZ145" i="31"/>
  <c r="DA145" i="31"/>
  <c r="DB145" i="31"/>
  <c r="DC145" i="31"/>
  <c r="DD145" i="31"/>
  <c r="DE145" i="31"/>
  <c r="DF145" i="31"/>
  <c r="DG145" i="31"/>
  <c r="DH145" i="31"/>
  <c r="DI145" i="31"/>
  <c r="DJ145" i="31"/>
  <c r="DK145" i="31"/>
  <c r="DL145" i="31"/>
  <c r="DM145" i="31"/>
  <c r="DN145" i="31"/>
  <c r="DO145" i="31"/>
  <c r="DP145" i="31"/>
  <c r="DQ145" i="31"/>
  <c r="DR145" i="31"/>
  <c r="DS145" i="31"/>
  <c r="DT145" i="31"/>
  <c r="DU145" i="31"/>
  <c r="F146" i="31"/>
  <c r="G146" i="31"/>
  <c r="H146" i="31"/>
  <c r="I146" i="31"/>
  <c r="J146" i="31"/>
  <c r="K146" i="31"/>
  <c r="L146" i="31"/>
  <c r="M146" i="31"/>
  <c r="N146" i="31"/>
  <c r="O146" i="31"/>
  <c r="P146" i="31"/>
  <c r="Q146" i="31"/>
  <c r="R146" i="31"/>
  <c r="S146" i="31"/>
  <c r="T146" i="31"/>
  <c r="U146" i="31"/>
  <c r="V146" i="31"/>
  <c r="W146" i="31"/>
  <c r="X146" i="31"/>
  <c r="Y146" i="31"/>
  <c r="Z146" i="31"/>
  <c r="AA146" i="31"/>
  <c r="AB146" i="31"/>
  <c r="AC146" i="31"/>
  <c r="AD146" i="31"/>
  <c r="AE146" i="31"/>
  <c r="AF146" i="31"/>
  <c r="AG146" i="31"/>
  <c r="AH146" i="31"/>
  <c r="AI146" i="31"/>
  <c r="AJ146" i="31"/>
  <c r="AK146" i="31"/>
  <c r="AL146" i="31"/>
  <c r="AM146" i="31"/>
  <c r="AN146" i="31"/>
  <c r="AO146" i="31"/>
  <c r="AP146" i="31"/>
  <c r="AQ146" i="31"/>
  <c r="AR146" i="31"/>
  <c r="AS146" i="31"/>
  <c r="AT146" i="31"/>
  <c r="AU146" i="31"/>
  <c r="AV146" i="31"/>
  <c r="AW146" i="31"/>
  <c r="AX146" i="31"/>
  <c r="AY146" i="31"/>
  <c r="AZ146" i="31"/>
  <c r="BA146" i="31"/>
  <c r="BB146" i="31"/>
  <c r="BC146" i="31"/>
  <c r="BD146" i="31"/>
  <c r="BE146" i="31"/>
  <c r="BF146" i="31"/>
  <c r="BG146" i="31"/>
  <c r="BH146" i="31"/>
  <c r="BI146" i="31"/>
  <c r="BJ146" i="31"/>
  <c r="BK146" i="31"/>
  <c r="BL146" i="31"/>
  <c r="BM146" i="31"/>
  <c r="BN146" i="31"/>
  <c r="BO146" i="31"/>
  <c r="BP146" i="31"/>
  <c r="BQ146" i="31"/>
  <c r="BR146" i="31"/>
  <c r="BS146" i="31"/>
  <c r="BT146" i="31"/>
  <c r="BU146" i="31"/>
  <c r="BV146" i="31"/>
  <c r="BW146" i="31"/>
  <c r="BX146" i="31"/>
  <c r="BY146" i="31"/>
  <c r="BZ146" i="31"/>
  <c r="CA146" i="31"/>
  <c r="CB146" i="31"/>
  <c r="CC146" i="31"/>
  <c r="CD146" i="31"/>
  <c r="CE146" i="31"/>
  <c r="CF146" i="31"/>
  <c r="CG146" i="31"/>
  <c r="CH146" i="31"/>
  <c r="CI146" i="31"/>
  <c r="CJ146" i="31"/>
  <c r="CK146" i="31"/>
  <c r="CL146" i="31"/>
  <c r="CM146" i="31"/>
  <c r="CN146" i="31"/>
  <c r="CO146" i="31"/>
  <c r="CP146" i="31"/>
  <c r="CQ146" i="31"/>
  <c r="CR146" i="31"/>
  <c r="CS146" i="31"/>
  <c r="CT146" i="31"/>
  <c r="CU146" i="31"/>
  <c r="CV146" i="31"/>
  <c r="CW146" i="31"/>
  <c r="CX146" i="31"/>
  <c r="CY146" i="31"/>
  <c r="CZ146" i="31"/>
  <c r="DA146" i="31"/>
  <c r="DB146" i="31"/>
  <c r="DC146" i="31"/>
  <c r="DD146" i="31"/>
  <c r="DE146" i="31"/>
  <c r="DF146" i="31"/>
  <c r="DG146" i="31"/>
  <c r="DH146" i="31"/>
  <c r="DI146" i="31"/>
  <c r="DJ146" i="31"/>
  <c r="DK146" i="31"/>
  <c r="DL146" i="31"/>
  <c r="DM146" i="31"/>
  <c r="DN146" i="31"/>
  <c r="DO146" i="31"/>
  <c r="DP146" i="31"/>
  <c r="DQ146" i="31"/>
  <c r="DR146" i="31"/>
  <c r="DS146" i="31"/>
  <c r="DT146" i="31"/>
  <c r="DU146" i="31"/>
  <c r="F147" i="31"/>
  <c r="G147" i="31"/>
  <c r="H147" i="31"/>
  <c r="I147" i="31"/>
  <c r="J147" i="31"/>
  <c r="K147" i="31"/>
  <c r="L147" i="31"/>
  <c r="M147" i="31"/>
  <c r="N147" i="31"/>
  <c r="O147" i="31"/>
  <c r="P147" i="31"/>
  <c r="Q147" i="31"/>
  <c r="R147" i="31"/>
  <c r="S147" i="31"/>
  <c r="T147" i="31"/>
  <c r="U147" i="31"/>
  <c r="V147" i="31"/>
  <c r="W147" i="31"/>
  <c r="X147" i="31"/>
  <c r="Y147" i="31"/>
  <c r="Z147" i="31"/>
  <c r="AA147" i="31"/>
  <c r="AB147" i="31"/>
  <c r="AC147" i="31"/>
  <c r="AD147" i="31"/>
  <c r="AE147" i="31"/>
  <c r="AF147" i="31"/>
  <c r="AG147" i="31"/>
  <c r="AH147" i="31"/>
  <c r="AI147" i="31"/>
  <c r="AJ147" i="31"/>
  <c r="AK147" i="31"/>
  <c r="AL147" i="31"/>
  <c r="AM147" i="31"/>
  <c r="AN147" i="31"/>
  <c r="AO147" i="31"/>
  <c r="AP147" i="31"/>
  <c r="AQ147" i="31"/>
  <c r="AR147" i="31"/>
  <c r="AS147" i="31"/>
  <c r="AT147" i="31"/>
  <c r="AU147" i="31"/>
  <c r="AV147" i="31"/>
  <c r="AW147" i="31"/>
  <c r="AX147" i="31"/>
  <c r="AY147" i="31"/>
  <c r="AZ147" i="31"/>
  <c r="BA147" i="31"/>
  <c r="BB147" i="31"/>
  <c r="BC147" i="31"/>
  <c r="BD147" i="31"/>
  <c r="BE147" i="31"/>
  <c r="BF147" i="31"/>
  <c r="BG147" i="31"/>
  <c r="BH147" i="31"/>
  <c r="BI147" i="31"/>
  <c r="BJ147" i="31"/>
  <c r="BK147" i="31"/>
  <c r="BL147" i="31"/>
  <c r="BM147" i="31"/>
  <c r="BN147" i="31"/>
  <c r="BO147" i="31"/>
  <c r="BP147" i="31"/>
  <c r="BQ147" i="31"/>
  <c r="BR147" i="31"/>
  <c r="BS147" i="31"/>
  <c r="BT147" i="31"/>
  <c r="BU147" i="31"/>
  <c r="BV147" i="31"/>
  <c r="BW147" i="31"/>
  <c r="BX147" i="31"/>
  <c r="BY147" i="31"/>
  <c r="BZ147" i="31"/>
  <c r="CA147" i="31"/>
  <c r="CB147" i="31"/>
  <c r="CC147" i="31"/>
  <c r="CD147" i="31"/>
  <c r="CE147" i="31"/>
  <c r="CF147" i="31"/>
  <c r="CG147" i="31"/>
  <c r="CH147" i="31"/>
  <c r="CI147" i="31"/>
  <c r="CJ147" i="31"/>
  <c r="CK147" i="31"/>
  <c r="CL147" i="31"/>
  <c r="CM147" i="31"/>
  <c r="CN147" i="31"/>
  <c r="CO147" i="31"/>
  <c r="CP147" i="31"/>
  <c r="CQ147" i="31"/>
  <c r="CR147" i="31"/>
  <c r="CS147" i="31"/>
  <c r="CT147" i="31"/>
  <c r="CU147" i="31"/>
  <c r="CV147" i="31"/>
  <c r="CW147" i="31"/>
  <c r="CX147" i="31"/>
  <c r="CY147" i="31"/>
  <c r="CZ147" i="31"/>
  <c r="DA147" i="31"/>
  <c r="DB147" i="31"/>
  <c r="DC147" i="31"/>
  <c r="DD147" i="31"/>
  <c r="DE147" i="31"/>
  <c r="DF147" i="31"/>
  <c r="DG147" i="31"/>
  <c r="DH147" i="31"/>
  <c r="DI147" i="31"/>
  <c r="DJ147" i="31"/>
  <c r="DK147" i="31"/>
  <c r="DL147" i="31"/>
  <c r="DM147" i="31"/>
  <c r="DN147" i="31"/>
  <c r="DO147" i="31"/>
  <c r="DP147" i="31"/>
  <c r="DQ147" i="31"/>
  <c r="DR147" i="31"/>
  <c r="DS147" i="31"/>
  <c r="DT147" i="31"/>
  <c r="DU147" i="31"/>
  <c r="D149" i="31"/>
  <c r="E149" i="31"/>
  <c r="F149" i="31"/>
  <c r="G149" i="31"/>
  <c r="H149" i="31"/>
  <c r="I149" i="31"/>
  <c r="J149" i="31"/>
  <c r="K149" i="31"/>
  <c r="L149" i="31"/>
  <c r="M149" i="31"/>
  <c r="N149" i="31"/>
  <c r="O149" i="31"/>
  <c r="P149" i="31"/>
  <c r="Q149" i="31"/>
  <c r="R149" i="31"/>
  <c r="S149" i="31"/>
  <c r="T149" i="31"/>
  <c r="U149" i="31"/>
  <c r="V149" i="31"/>
  <c r="W149" i="31"/>
  <c r="X149" i="31"/>
  <c r="Y149" i="31"/>
  <c r="Z149" i="31"/>
  <c r="AA149" i="31"/>
  <c r="AB149" i="31"/>
  <c r="AC149" i="31"/>
  <c r="AD149" i="31"/>
  <c r="AE149" i="31"/>
  <c r="AF149" i="31"/>
  <c r="AG149" i="31"/>
  <c r="AH149" i="31"/>
  <c r="AI149" i="31"/>
  <c r="AJ149" i="31"/>
  <c r="AK149" i="31"/>
  <c r="AL149" i="31"/>
  <c r="AM149" i="31"/>
  <c r="AN149" i="31"/>
  <c r="AO149" i="31"/>
  <c r="AP149" i="31"/>
  <c r="AQ149" i="31"/>
  <c r="AR149" i="31"/>
  <c r="AS149" i="31"/>
  <c r="AT149" i="31"/>
  <c r="AU149" i="31"/>
  <c r="AV149" i="31"/>
  <c r="AW149" i="31"/>
  <c r="AX149" i="31"/>
  <c r="AY149" i="31"/>
  <c r="AZ149" i="31"/>
  <c r="BA149" i="31"/>
  <c r="BB149" i="31"/>
  <c r="BC149" i="31"/>
  <c r="BD149" i="31"/>
  <c r="BE149" i="31"/>
  <c r="BF149" i="31"/>
  <c r="BG149" i="31"/>
  <c r="BH149" i="31"/>
  <c r="BI149" i="31"/>
  <c r="BJ149" i="31"/>
  <c r="BK149" i="31"/>
  <c r="BL149" i="31"/>
  <c r="BM149" i="31"/>
  <c r="BN149" i="31"/>
  <c r="BO149" i="31"/>
  <c r="BP149" i="31"/>
  <c r="BQ149" i="31"/>
  <c r="BR149" i="31"/>
  <c r="BS149" i="31"/>
  <c r="BT149" i="31"/>
  <c r="BU149" i="31"/>
  <c r="BV149" i="31"/>
  <c r="BW149" i="31"/>
  <c r="BX149" i="31"/>
  <c r="BY149" i="31"/>
  <c r="BZ149" i="31"/>
  <c r="CA149" i="31"/>
  <c r="CB149" i="31"/>
  <c r="CC149" i="31"/>
  <c r="CD149" i="31"/>
  <c r="CE149" i="31"/>
  <c r="CF149" i="31"/>
  <c r="CG149" i="31"/>
  <c r="CH149" i="31"/>
  <c r="CI149" i="31"/>
  <c r="CJ149" i="31"/>
  <c r="CK149" i="31"/>
  <c r="CL149" i="31"/>
  <c r="CM149" i="31"/>
  <c r="CN149" i="31"/>
  <c r="CO149" i="31"/>
  <c r="CP149" i="31"/>
  <c r="CQ149" i="31"/>
  <c r="CR149" i="31"/>
  <c r="CS149" i="31"/>
  <c r="CT149" i="31"/>
  <c r="CU149" i="31"/>
  <c r="CV149" i="31"/>
  <c r="CW149" i="31"/>
  <c r="CX149" i="31"/>
  <c r="CY149" i="31"/>
  <c r="CZ149" i="31"/>
  <c r="DA149" i="31"/>
  <c r="DB149" i="31"/>
  <c r="DC149" i="31"/>
  <c r="DD149" i="31"/>
  <c r="DE149" i="31"/>
  <c r="DF149" i="31"/>
  <c r="DG149" i="31"/>
  <c r="DH149" i="31"/>
  <c r="DI149" i="31"/>
  <c r="DJ149" i="31"/>
  <c r="DK149" i="31"/>
  <c r="DL149" i="31"/>
  <c r="DM149" i="31"/>
  <c r="DN149" i="31"/>
  <c r="DO149" i="31"/>
  <c r="DP149" i="31"/>
  <c r="DQ149" i="31"/>
  <c r="DR149" i="31"/>
  <c r="DS149" i="31"/>
  <c r="DT149" i="31"/>
  <c r="DU149" i="31"/>
  <c r="E151" i="31"/>
  <c r="F151" i="31"/>
  <c r="G151" i="31"/>
  <c r="H151" i="31"/>
  <c r="I151" i="31"/>
  <c r="J151" i="31"/>
  <c r="K151" i="31"/>
  <c r="L151" i="31"/>
  <c r="M151" i="31"/>
  <c r="N151" i="31"/>
  <c r="O151" i="31"/>
  <c r="P151" i="31"/>
  <c r="Q151" i="31"/>
  <c r="R151" i="31"/>
  <c r="S151" i="31"/>
  <c r="T151" i="31"/>
  <c r="U151" i="31"/>
  <c r="V151" i="31"/>
  <c r="W151" i="31"/>
  <c r="X151" i="31"/>
  <c r="Y151" i="31"/>
  <c r="Z151" i="31"/>
  <c r="AA151" i="31"/>
  <c r="AB151" i="31"/>
  <c r="AC151" i="31"/>
  <c r="AD151" i="31"/>
  <c r="AE151" i="31"/>
  <c r="AF151" i="31"/>
  <c r="AG151" i="31"/>
  <c r="AH151" i="31"/>
  <c r="AI151" i="31"/>
  <c r="AJ151" i="31"/>
  <c r="AK151" i="31"/>
  <c r="AL151" i="31"/>
  <c r="AM151" i="31"/>
  <c r="AN151" i="31"/>
  <c r="AO151" i="31"/>
  <c r="AP151" i="31"/>
  <c r="AQ151" i="31"/>
  <c r="AR151" i="31"/>
  <c r="AS151" i="31"/>
  <c r="AT151" i="31"/>
  <c r="AU151" i="31"/>
  <c r="AV151" i="31"/>
  <c r="AW151" i="31"/>
  <c r="AX151" i="31"/>
  <c r="AY151" i="31"/>
  <c r="AZ151" i="31"/>
  <c r="BA151" i="31"/>
  <c r="BB151" i="31"/>
  <c r="BC151" i="31"/>
  <c r="BD151" i="31"/>
  <c r="BE151" i="31"/>
  <c r="BF151" i="31"/>
  <c r="BG151" i="31"/>
  <c r="BH151" i="31"/>
  <c r="BI151" i="31"/>
  <c r="BJ151" i="31"/>
  <c r="BK151" i="31"/>
  <c r="BL151" i="31"/>
  <c r="BM151" i="31"/>
  <c r="BN151" i="31"/>
  <c r="BO151" i="31"/>
  <c r="BP151" i="31"/>
  <c r="BQ151" i="31"/>
  <c r="BR151" i="31"/>
  <c r="BS151" i="31"/>
  <c r="BT151" i="31"/>
  <c r="BU151" i="31"/>
  <c r="BV151" i="31"/>
  <c r="BW151" i="31"/>
  <c r="BX151" i="31"/>
  <c r="BY151" i="31"/>
  <c r="BZ151" i="31"/>
  <c r="CA151" i="31"/>
  <c r="CB151" i="31"/>
  <c r="CC151" i="31"/>
  <c r="CD151" i="31"/>
  <c r="CE151" i="31"/>
  <c r="CF151" i="31"/>
  <c r="CG151" i="31"/>
  <c r="CH151" i="31"/>
  <c r="CI151" i="31"/>
  <c r="CJ151" i="31"/>
  <c r="CK151" i="31"/>
  <c r="CL151" i="31"/>
  <c r="CM151" i="31"/>
  <c r="CN151" i="31"/>
  <c r="CO151" i="31"/>
  <c r="CP151" i="31"/>
  <c r="CQ151" i="31"/>
  <c r="CR151" i="31"/>
  <c r="CS151" i="31"/>
  <c r="CT151" i="31"/>
  <c r="CU151" i="31"/>
  <c r="CV151" i="31"/>
  <c r="CW151" i="31"/>
  <c r="CX151" i="31"/>
  <c r="CY151" i="31"/>
  <c r="CZ151" i="31"/>
  <c r="DA151" i="31"/>
  <c r="DB151" i="31"/>
  <c r="DC151" i="31"/>
  <c r="DD151" i="31"/>
  <c r="DE151" i="31"/>
  <c r="DF151" i="31"/>
  <c r="DG151" i="31"/>
  <c r="DH151" i="31"/>
  <c r="DI151" i="31"/>
  <c r="DJ151" i="31"/>
  <c r="DK151" i="31"/>
  <c r="DL151" i="31"/>
  <c r="DM151" i="31"/>
  <c r="DN151" i="31"/>
  <c r="DO151" i="31"/>
  <c r="DP151" i="31"/>
  <c r="DQ151" i="31"/>
  <c r="DR151" i="31"/>
  <c r="DS151" i="31"/>
  <c r="DT151" i="31"/>
  <c r="DU151" i="31"/>
  <c r="E155" i="31"/>
  <c r="F155" i="31"/>
  <c r="G155" i="31"/>
  <c r="H155" i="31"/>
  <c r="I155" i="31"/>
  <c r="J155" i="31"/>
  <c r="K155" i="31"/>
  <c r="L155" i="31"/>
  <c r="M155" i="31"/>
  <c r="N155" i="31"/>
  <c r="O155" i="31"/>
  <c r="P155" i="31"/>
  <c r="Q155" i="31"/>
  <c r="R155" i="31"/>
  <c r="S155" i="31"/>
  <c r="T155" i="31"/>
  <c r="U155" i="31"/>
  <c r="V155" i="31"/>
  <c r="W155" i="31"/>
  <c r="X155" i="31"/>
  <c r="Y155" i="31"/>
  <c r="Z155" i="31"/>
  <c r="AA155" i="31"/>
  <c r="AB155" i="31"/>
  <c r="AC155" i="31"/>
  <c r="AD155" i="31"/>
  <c r="AE155" i="31"/>
  <c r="AF155" i="31"/>
  <c r="AG155" i="31"/>
  <c r="AH155" i="31"/>
  <c r="AI155" i="31"/>
  <c r="AJ155" i="31"/>
  <c r="AK155" i="31"/>
  <c r="AL155" i="31"/>
  <c r="AM155" i="31"/>
  <c r="AN155" i="31"/>
  <c r="AO155" i="31"/>
  <c r="AP155" i="31"/>
  <c r="AQ155" i="31"/>
  <c r="AR155" i="31"/>
  <c r="AS155" i="31"/>
  <c r="AT155" i="31"/>
  <c r="AU155" i="31"/>
  <c r="AV155" i="31"/>
  <c r="AW155" i="31"/>
  <c r="AX155" i="31"/>
  <c r="AY155" i="31"/>
  <c r="AZ155" i="31"/>
  <c r="BA155" i="31"/>
  <c r="BB155" i="31"/>
  <c r="BC155" i="31"/>
  <c r="BD155" i="31"/>
  <c r="BE155" i="31"/>
  <c r="BF155" i="31"/>
  <c r="BG155" i="31"/>
  <c r="BH155" i="31"/>
  <c r="BI155" i="31"/>
  <c r="BJ155" i="31"/>
  <c r="BK155" i="31"/>
  <c r="BL155" i="31"/>
  <c r="BM155" i="31"/>
  <c r="BN155" i="31"/>
  <c r="BO155" i="31"/>
  <c r="BP155" i="31"/>
  <c r="BQ155" i="31"/>
  <c r="BR155" i="31"/>
  <c r="BS155" i="31"/>
  <c r="BT155" i="31"/>
  <c r="BU155" i="31"/>
  <c r="BV155" i="31"/>
  <c r="BW155" i="31"/>
  <c r="BX155" i="31"/>
  <c r="BY155" i="31"/>
  <c r="BZ155" i="31"/>
  <c r="CA155" i="31"/>
  <c r="CB155" i="31"/>
  <c r="CC155" i="31"/>
  <c r="CD155" i="31"/>
  <c r="CE155" i="31"/>
  <c r="CF155" i="31"/>
  <c r="CG155" i="31"/>
  <c r="CH155" i="31"/>
  <c r="CI155" i="31"/>
  <c r="CJ155" i="31"/>
  <c r="CK155" i="31"/>
  <c r="CL155" i="31"/>
  <c r="CM155" i="31"/>
  <c r="CN155" i="31"/>
  <c r="CO155" i="31"/>
  <c r="CP155" i="31"/>
  <c r="CQ155" i="31"/>
  <c r="CR155" i="31"/>
  <c r="CS155" i="31"/>
  <c r="CT155" i="31"/>
  <c r="CU155" i="31"/>
  <c r="CV155" i="31"/>
  <c r="CW155" i="31"/>
  <c r="CX155" i="31"/>
  <c r="CY155" i="31"/>
  <c r="CZ155" i="31"/>
  <c r="DA155" i="31"/>
  <c r="DB155" i="31"/>
  <c r="DC155" i="31"/>
  <c r="DD155" i="31"/>
  <c r="DE155" i="31"/>
  <c r="DF155" i="31"/>
  <c r="DG155" i="31"/>
  <c r="DH155" i="31"/>
  <c r="DI155" i="31"/>
  <c r="DJ155" i="31"/>
  <c r="DK155" i="31"/>
  <c r="DL155" i="31"/>
  <c r="DM155" i="31"/>
  <c r="DN155" i="31"/>
  <c r="DO155" i="31"/>
  <c r="DP155" i="31"/>
  <c r="DQ155" i="31"/>
  <c r="DR155" i="31"/>
  <c r="DS155" i="31"/>
  <c r="DT155" i="31"/>
  <c r="DU155" i="31"/>
  <c r="F157" i="31"/>
  <c r="G157" i="31"/>
  <c r="H157" i="31"/>
  <c r="I157" i="31"/>
  <c r="J157" i="31"/>
  <c r="K157" i="31"/>
  <c r="L157" i="31"/>
  <c r="M157" i="31"/>
  <c r="N157" i="31"/>
  <c r="O157" i="31"/>
  <c r="P157" i="31"/>
  <c r="Q157" i="31"/>
  <c r="R157" i="31"/>
  <c r="S157" i="31"/>
  <c r="T157" i="31"/>
  <c r="U157" i="31"/>
  <c r="V157" i="31"/>
  <c r="W157" i="31"/>
  <c r="X157" i="31"/>
  <c r="Y157" i="31"/>
  <c r="Z157" i="31"/>
  <c r="AA157" i="31"/>
  <c r="AB157" i="31"/>
  <c r="AC157" i="31"/>
  <c r="AD157" i="31"/>
  <c r="AE157" i="31"/>
  <c r="AF157" i="31"/>
  <c r="AG157" i="31"/>
  <c r="AH157" i="31"/>
  <c r="AI157" i="31"/>
  <c r="AJ157" i="31"/>
  <c r="AK157" i="31"/>
  <c r="AL157" i="31"/>
  <c r="AM157" i="31"/>
  <c r="AN157" i="31"/>
  <c r="AO157" i="31"/>
  <c r="AP157" i="31"/>
  <c r="AQ157" i="31"/>
  <c r="AR157" i="31"/>
  <c r="AS157" i="31"/>
  <c r="AT157" i="31"/>
  <c r="AU157" i="31"/>
  <c r="AV157" i="31"/>
  <c r="AW157" i="31"/>
  <c r="AX157" i="31"/>
  <c r="AY157" i="31"/>
  <c r="AZ157" i="31"/>
  <c r="BA157" i="31"/>
  <c r="BB157" i="31"/>
  <c r="BC157" i="31"/>
  <c r="BD157" i="31"/>
  <c r="BE157" i="31"/>
  <c r="BF157" i="31"/>
  <c r="BG157" i="31"/>
  <c r="BH157" i="31"/>
  <c r="BI157" i="31"/>
  <c r="BJ157" i="31"/>
  <c r="BK157" i="31"/>
  <c r="BL157" i="31"/>
  <c r="BM157" i="31"/>
  <c r="BN157" i="31"/>
  <c r="BO157" i="31"/>
  <c r="BP157" i="31"/>
  <c r="BQ157" i="31"/>
  <c r="BR157" i="31"/>
  <c r="BS157" i="31"/>
  <c r="BT157" i="31"/>
  <c r="BU157" i="31"/>
  <c r="BV157" i="31"/>
  <c r="BW157" i="31"/>
  <c r="BX157" i="31"/>
  <c r="BY157" i="31"/>
  <c r="BZ157" i="31"/>
  <c r="CA157" i="31"/>
  <c r="CB157" i="31"/>
  <c r="CC157" i="31"/>
  <c r="CD157" i="31"/>
  <c r="CE157" i="31"/>
  <c r="CF157" i="31"/>
  <c r="CG157" i="31"/>
  <c r="CH157" i="31"/>
  <c r="CI157" i="31"/>
  <c r="CJ157" i="31"/>
  <c r="CK157" i="31"/>
  <c r="CL157" i="31"/>
  <c r="CM157" i="31"/>
  <c r="CN157" i="31"/>
  <c r="CO157" i="31"/>
  <c r="CP157" i="31"/>
  <c r="CQ157" i="31"/>
  <c r="CR157" i="31"/>
  <c r="CS157" i="31"/>
  <c r="CT157" i="31"/>
  <c r="CU157" i="31"/>
  <c r="CV157" i="31"/>
  <c r="CW157" i="31"/>
  <c r="CX157" i="31"/>
  <c r="CY157" i="31"/>
  <c r="CZ157" i="31"/>
  <c r="DA157" i="31"/>
  <c r="DB157" i="31"/>
  <c r="DC157" i="31"/>
  <c r="DD157" i="31"/>
  <c r="DE157" i="31"/>
  <c r="DF157" i="31"/>
  <c r="DG157" i="31"/>
  <c r="DH157" i="31"/>
  <c r="DI157" i="31"/>
  <c r="DJ157" i="31"/>
  <c r="DK157" i="31"/>
  <c r="DL157" i="31"/>
  <c r="DM157" i="31"/>
  <c r="DN157" i="31"/>
  <c r="DO157" i="31"/>
  <c r="DP157" i="31"/>
  <c r="DQ157" i="31"/>
  <c r="DR157" i="31"/>
  <c r="DS157" i="31"/>
  <c r="DT157" i="31"/>
  <c r="DU157" i="31"/>
  <c r="F158" i="31"/>
  <c r="G158" i="31"/>
  <c r="H158" i="31"/>
  <c r="I158" i="31"/>
  <c r="J158" i="31"/>
  <c r="K158" i="31"/>
  <c r="L158" i="31"/>
  <c r="M158" i="31"/>
  <c r="N158" i="31"/>
  <c r="O158" i="31"/>
  <c r="P158" i="31"/>
  <c r="Q158" i="31"/>
  <c r="R158" i="31"/>
  <c r="S158" i="31"/>
  <c r="T158" i="31"/>
  <c r="U158" i="31"/>
  <c r="V158" i="31"/>
  <c r="W158" i="31"/>
  <c r="X158" i="31"/>
  <c r="Y158" i="31"/>
  <c r="Z158" i="31"/>
  <c r="AA158" i="31"/>
  <c r="AB158" i="31"/>
  <c r="AC158" i="31"/>
  <c r="AD158" i="31"/>
  <c r="AE158" i="31"/>
  <c r="AF158" i="31"/>
  <c r="AG158" i="31"/>
  <c r="AH158" i="31"/>
  <c r="AI158" i="31"/>
  <c r="AJ158" i="31"/>
  <c r="AK158" i="31"/>
  <c r="AL158" i="31"/>
  <c r="AM158" i="31"/>
  <c r="AN158" i="31"/>
  <c r="AO158" i="31"/>
  <c r="AP158" i="31"/>
  <c r="AQ158" i="31"/>
  <c r="AR158" i="31"/>
  <c r="AS158" i="31"/>
  <c r="AT158" i="31"/>
  <c r="AU158" i="31"/>
  <c r="AV158" i="31"/>
  <c r="AW158" i="31"/>
  <c r="AX158" i="31"/>
  <c r="AY158" i="31"/>
  <c r="AZ158" i="31"/>
  <c r="BA158" i="31"/>
  <c r="BB158" i="31"/>
  <c r="BC158" i="31"/>
  <c r="BD158" i="31"/>
  <c r="BE158" i="31"/>
  <c r="BF158" i="31"/>
  <c r="BG158" i="31"/>
  <c r="BH158" i="31"/>
  <c r="BI158" i="31"/>
  <c r="BJ158" i="31"/>
  <c r="BK158" i="31"/>
  <c r="BL158" i="31"/>
  <c r="BM158" i="31"/>
  <c r="BN158" i="31"/>
  <c r="BO158" i="31"/>
  <c r="BP158" i="31"/>
  <c r="BQ158" i="31"/>
  <c r="BR158" i="31"/>
  <c r="BS158" i="31"/>
  <c r="BT158" i="31"/>
  <c r="BU158" i="31"/>
  <c r="BV158" i="31"/>
  <c r="BW158" i="31"/>
  <c r="BX158" i="31"/>
  <c r="BY158" i="31"/>
  <c r="BZ158" i="31"/>
  <c r="CA158" i="31"/>
  <c r="CB158" i="31"/>
  <c r="CC158" i="31"/>
  <c r="CD158" i="31"/>
  <c r="CE158" i="31"/>
  <c r="CF158" i="31"/>
  <c r="CG158" i="31"/>
  <c r="CH158" i="31"/>
  <c r="CI158" i="31"/>
  <c r="CJ158" i="31"/>
  <c r="CK158" i="31"/>
  <c r="CL158" i="31"/>
  <c r="CM158" i="31"/>
  <c r="CN158" i="31"/>
  <c r="CO158" i="31"/>
  <c r="CP158" i="31"/>
  <c r="CQ158" i="31"/>
  <c r="CR158" i="31"/>
  <c r="CS158" i="31"/>
  <c r="CT158" i="31"/>
  <c r="CU158" i="31"/>
  <c r="CV158" i="31"/>
  <c r="CW158" i="31"/>
  <c r="CX158" i="31"/>
  <c r="CY158" i="31"/>
  <c r="CZ158" i="31"/>
  <c r="DA158" i="31"/>
  <c r="DB158" i="31"/>
  <c r="DC158" i="31"/>
  <c r="DD158" i="31"/>
  <c r="DE158" i="31"/>
  <c r="DF158" i="31"/>
  <c r="DG158" i="31"/>
  <c r="DH158" i="31"/>
  <c r="DI158" i="31"/>
  <c r="DJ158" i="31"/>
  <c r="DK158" i="31"/>
  <c r="DL158" i="31"/>
  <c r="DM158" i="31"/>
  <c r="DN158" i="31"/>
  <c r="DO158" i="31"/>
  <c r="DP158" i="31"/>
  <c r="DQ158" i="31"/>
  <c r="DR158" i="31"/>
  <c r="DS158" i="31"/>
  <c r="DT158" i="31"/>
  <c r="DU158" i="31"/>
  <c r="F160" i="31"/>
  <c r="G160" i="31"/>
  <c r="H160" i="31"/>
  <c r="I160" i="31"/>
  <c r="J160" i="31"/>
  <c r="K160" i="31"/>
  <c r="L160" i="31"/>
  <c r="M160" i="31"/>
  <c r="N160" i="31"/>
  <c r="O160" i="31"/>
  <c r="P160" i="31"/>
  <c r="Q160" i="31"/>
  <c r="R160" i="31"/>
  <c r="S160" i="31"/>
  <c r="T160" i="31"/>
  <c r="U160" i="31"/>
  <c r="V160" i="31"/>
  <c r="W160" i="31"/>
  <c r="X160" i="31"/>
  <c r="Y160" i="31"/>
  <c r="Z160" i="31"/>
  <c r="AA160" i="31"/>
  <c r="AB160" i="31"/>
  <c r="AC160" i="31"/>
  <c r="AD160" i="31"/>
  <c r="AE160" i="31"/>
  <c r="AF160" i="31"/>
  <c r="AG160" i="31"/>
  <c r="AH160" i="31"/>
  <c r="AI160" i="31"/>
  <c r="AJ160" i="31"/>
  <c r="AK160" i="31"/>
  <c r="AL160" i="31"/>
  <c r="AM160" i="31"/>
  <c r="AN160" i="31"/>
  <c r="AO160" i="31"/>
  <c r="AP160" i="31"/>
  <c r="AQ160" i="31"/>
  <c r="AR160" i="31"/>
  <c r="AS160" i="31"/>
  <c r="AT160" i="31"/>
  <c r="AU160" i="31"/>
  <c r="AV160" i="31"/>
  <c r="AW160" i="31"/>
  <c r="AX160" i="31"/>
  <c r="AY160" i="31"/>
  <c r="AZ160" i="31"/>
  <c r="BA160" i="31"/>
  <c r="BB160" i="31"/>
  <c r="BC160" i="31"/>
  <c r="BD160" i="31"/>
  <c r="BE160" i="31"/>
  <c r="BF160" i="31"/>
  <c r="BG160" i="31"/>
  <c r="BH160" i="31"/>
  <c r="BI160" i="31"/>
  <c r="BJ160" i="31"/>
  <c r="BK160" i="31"/>
  <c r="BL160" i="31"/>
  <c r="BM160" i="31"/>
  <c r="BN160" i="31"/>
  <c r="BO160" i="31"/>
  <c r="BP160" i="31"/>
  <c r="BQ160" i="31"/>
  <c r="BR160" i="31"/>
  <c r="BS160" i="31"/>
  <c r="BT160" i="31"/>
  <c r="BU160" i="31"/>
  <c r="BV160" i="31"/>
  <c r="BW160" i="31"/>
  <c r="BX160" i="31"/>
  <c r="BY160" i="31"/>
  <c r="BZ160" i="31"/>
  <c r="CA160" i="31"/>
  <c r="CB160" i="31"/>
  <c r="CC160" i="31"/>
  <c r="CD160" i="31"/>
  <c r="CE160" i="31"/>
  <c r="CF160" i="31"/>
  <c r="CG160" i="31"/>
  <c r="CH160" i="31"/>
  <c r="CI160" i="31"/>
  <c r="CJ160" i="31"/>
  <c r="CK160" i="31"/>
  <c r="CL160" i="31"/>
  <c r="CM160" i="31"/>
  <c r="CN160" i="31"/>
  <c r="CO160" i="31"/>
  <c r="CP160" i="31"/>
  <c r="CQ160" i="31"/>
  <c r="CR160" i="31"/>
  <c r="CS160" i="31"/>
  <c r="CT160" i="31"/>
  <c r="CU160" i="31"/>
  <c r="CV160" i="31"/>
  <c r="CW160" i="31"/>
  <c r="CX160" i="31"/>
  <c r="CY160" i="31"/>
  <c r="CZ160" i="31"/>
  <c r="DA160" i="31"/>
  <c r="DB160" i="31"/>
  <c r="DC160" i="31"/>
  <c r="DD160" i="31"/>
  <c r="DE160" i="31"/>
  <c r="DF160" i="31"/>
  <c r="DG160" i="31"/>
  <c r="DH160" i="31"/>
  <c r="DI160" i="31"/>
  <c r="DJ160" i="31"/>
  <c r="DK160" i="31"/>
  <c r="DL160" i="31"/>
  <c r="DM160" i="31"/>
  <c r="DN160" i="31"/>
  <c r="DO160" i="31"/>
  <c r="DP160" i="31"/>
  <c r="DQ160" i="31"/>
  <c r="DR160" i="31"/>
  <c r="DS160" i="31"/>
  <c r="DT160" i="31"/>
  <c r="DU160" i="31"/>
  <c r="F162" i="31"/>
  <c r="G162" i="31"/>
  <c r="H162" i="31"/>
  <c r="I162" i="31"/>
  <c r="J162" i="31"/>
  <c r="K162" i="31"/>
  <c r="L162" i="31"/>
  <c r="M162" i="31"/>
  <c r="N162" i="31"/>
  <c r="O162" i="31"/>
  <c r="P162" i="31"/>
  <c r="Q162" i="31"/>
  <c r="R162" i="31"/>
  <c r="S162" i="31"/>
  <c r="T162" i="31"/>
  <c r="U162" i="31"/>
  <c r="V162" i="31"/>
  <c r="W162" i="31"/>
  <c r="X162" i="31"/>
  <c r="Y162" i="31"/>
  <c r="Z162" i="31"/>
  <c r="AA162" i="31"/>
  <c r="AB162" i="31"/>
  <c r="AC162" i="31"/>
  <c r="AD162" i="31"/>
  <c r="AE162" i="31"/>
  <c r="AF162" i="31"/>
  <c r="AG162" i="31"/>
  <c r="AH162" i="31"/>
  <c r="AI162" i="31"/>
  <c r="AJ162" i="31"/>
  <c r="AK162" i="31"/>
  <c r="AL162" i="31"/>
  <c r="AM162" i="31"/>
  <c r="AN162" i="31"/>
  <c r="AO162" i="31"/>
  <c r="AP162" i="31"/>
  <c r="AQ162" i="31"/>
  <c r="AR162" i="31"/>
  <c r="AS162" i="31"/>
  <c r="AT162" i="31"/>
  <c r="AU162" i="31"/>
  <c r="AV162" i="31"/>
  <c r="AW162" i="31"/>
  <c r="AX162" i="31"/>
  <c r="AY162" i="31"/>
  <c r="AZ162" i="31"/>
  <c r="BA162" i="31"/>
  <c r="BB162" i="31"/>
  <c r="BC162" i="31"/>
  <c r="BD162" i="31"/>
  <c r="BE162" i="31"/>
  <c r="BF162" i="31"/>
  <c r="BG162" i="31"/>
  <c r="BH162" i="31"/>
  <c r="BI162" i="31"/>
  <c r="BJ162" i="31"/>
  <c r="BK162" i="31"/>
  <c r="BL162" i="31"/>
  <c r="BM162" i="31"/>
  <c r="BN162" i="31"/>
  <c r="BO162" i="31"/>
  <c r="BP162" i="31"/>
  <c r="BQ162" i="31"/>
  <c r="BR162" i="31"/>
  <c r="BS162" i="31"/>
  <c r="BT162" i="31"/>
  <c r="BU162" i="31"/>
  <c r="BV162" i="31"/>
  <c r="BW162" i="31"/>
  <c r="BX162" i="31"/>
  <c r="BY162" i="31"/>
  <c r="BZ162" i="31"/>
  <c r="CA162" i="31"/>
  <c r="CB162" i="31"/>
  <c r="CC162" i="31"/>
  <c r="CD162" i="31"/>
  <c r="CE162" i="31"/>
  <c r="CF162" i="31"/>
  <c r="CG162" i="31"/>
  <c r="CH162" i="31"/>
  <c r="CI162" i="31"/>
  <c r="CJ162" i="31"/>
  <c r="CK162" i="31"/>
  <c r="CL162" i="31"/>
  <c r="CM162" i="31"/>
  <c r="CN162" i="31"/>
  <c r="CO162" i="31"/>
  <c r="CP162" i="31"/>
  <c r="CQ162" i="31"/>
  <c r="CR162" i="31"/>
  <c r="CS162" i="31"/>
  <c r="CT162" i="31"/>
  <c r="CU162" i="31"/>
  <c r="CV162" i="31"/>
  <c r="CW162" i="31"/>
  <c r="CX162" i="31"/>
  <c r="CY162" i="31"/>
  <c r="CZ162" i="31"/>
  <c r="DA162" i="31"/>
  <c r="DB162" i="31"/>
  <c r="DC162" i="31"/>
  <c r="DD162" i="31"/>
  <c r="DE162" i="31"/>
  <c r="DF162" i="31"/>
  <c r="DG162" i="31"/>
  <c r="DH162" i="31"/>
  <c r="DI162" i="31"/>
  <c r="DJ162" i="31"/>
  <c r="DK162" i="31"/>
  <c r="DL162" i="31"/>
  <c r="DM162" i="31"/>
  <c r="DN162" i="31"/>
  <c r="DO162" i="31"/>
  <c r="DP162" i="31"/>
  <c r="DQ162" i="31"/>
  <c r="DR162" i="31"/>
  <c r="DS162" i="31"/>
  <c r="DT162" i="31"/>
  <c r="DU162" i="31"/>
  <c r="F164" i="31"/>
  <c r="G164" i="31"/>
  <c r="H164" i="31"/>
  <c r="I164" i="31"/>
  <c r="J164" i="31"/>
  <c r="K164" i="31"/>
  <c r="L164" i="31"/>
  <c r="M164" i="31"/>
  <c r="N164" i="31"/>
  <c r="O164" i="31"/>
  <c r="P164" i="31"/>
  <c r="Q164" i="31"/>
  <c r="R164" i="31"/>
  <c r="S164" i="31"/>
  <c r="T164" i="31"/>
  <c r="U164" i="31"/>
  <c r="V164" i="31"/>
  <c r="W164" i="31"/>
  <c r="X164" i="31"/>
  <c r="Y164" i="31"/>
  <c r="Z164" i="31"/>
  <c r="AA164" i="31"/>
  <c r="AB164" i="31"/>
  <c r="AC164" i="31"/>
  <c r="AD164" i="31"/>
  <c r="AE164" i="31"/>
  <c r="AF164" i="31"/>
  <c r="AG164" i="31"/>
  <c r="AH164" i="31"/>
  <c r="AI164" i="31"/>
  <c r="AJ164" i="31"/>
  <c r="AK164" i="31"/>
  <c r="AL164" i="31"/>
  <c r="AM164" i="31"/>
  <c r="AN164" i="31"/>
  <c r="AO164" i="31"/>
  <c r="AP164" i="31"/>
  <c r="AQ164" i="31"/>
  <c r="AR164" i="31"/>
  <c r="AS164" i="31"/>
  <c r="AT164" i="31"/>
  <c r="AU164" i="31"/>
  <c r="AV164" i="31"/>
  <c r="AW164" i="31"/>
  <c r="AX164" i="31"/>
  <c r="AY164" i="31"/>
  <c r="AZ164" i="31"/>
  <c r="BA164" i="31"/>
  <c r="BB164" i="31"/>
  <c r="BC164" i="31"/>
  <c r="BD164" i="31"/>
  <c r="BE164" i="31"/>
  <c r="BF164" i="31"/>
  <c r="BG164" i="31"/>
  <c r="BH164" i="31"/>
  <c r="BI164" i="31"/>
  <c r="BJ164" i="31"/>
  <c r="BK164" i="31"/>
  <c r="BL164" i="31"/>
  <c r="BM164" i="31"/>
  <c r="BN164" i="31"/>
  <c r="BO164" i="31"/>
  <c r="BP164" i="31"/>
  <c r="BQ164" i="31"/>
  <c r="BR164" i="31"/>
  <c r="BS164" i="31"/>
  <c r="BT164" i="31"/>
  <c r="BU164" i="31"/>
  <c r="BV164" i="31"/>
  <c r="BW164" i="31"/>
  <c r="BX164" i="31"/>
  <c r="BY164" i="31"/>
  <c r="BZ164" i="31"/>
  <c r="CA164" i="31"/>
  <c r="CB164" i="31"/>
  <c r="CC164" i="31"/>
  <c r="CD164" i="31"/>
  <c r="CE164" i="31"/>
  <c r="CF164" i="31"/>
  <c r="CG164" i="31"/>
  <c r="CH164" i="31"/>
  <c r="CI164" i="31"/>
  <c r="CJ164" i="31"/>
  <c r="CK164" i="31"/>
  <c r="CL164" i="31"/>
  <c r="CM164" i="31"/>
  <c r="CN164" i="31"/>
  <c r="CO164" i="31"/>
  <c r="CP164" i="31"/>
  <c r="CQ164" i="31"/>
  <c r="CR164" i="31"/>
  <c r="CS164" i="31"/>
  <c r="CT164" i="31"/>
  <c r="CU164" i="31"/>
  <c r="CV164" i="31"/>
  <c r="CW164" i="31"/>
  <c r="CX164" i="31"/>
  <c r="CY164" i="31"/>
  <c r="CZ164" i="31"/>
  <c r="DA164" i="31"/>
  <c r="DB164" i="31"/>
  <c r="DC164" i="31"/>
  <c r="DD164" i="31"/>
  <c r="DE164" i="31"/>
  <c r="DF164" i="31"/>
  <c r="DG164" i="31"/>
  <c r="DH164" i="31"/>
  <c r="DI164" i="31"/>
  <c r="DJ164" i="31"/>
  <c r="DK164" i="31"/>
  <c r="DL164" i="31"/>
  <c r="DM164" i="31"/>
  <c r="DN164" i="31"/>
  <c r="DO164" i="31"/>
  <c r="DP164" i="31"/>
  <c r="DQ164" i="31"/>
  <c r="DR164" i="31"/>
  <c r="DS164" i="31"/>
  <c r="DT164" i="31"/>
  <c r="DU164" i="31"/>
  <c r="F165" i="31"/>
  <c r="G165" i="31"/>
  <c r="H165" i="31"/>
  <c r="I165" i="31"/>
  <c r="J165" i="31"/>
  <c r="K165" i="31"/>
  <c r="L165" i="31"/>
  <c r="M165" i="31"/>
  <c r="N165" i="31"/>
  <c r="O165" i="31"/>
  <c r="P165" i="31"/>
  <c r="Q165" i="31"/>
  <c r="R165" i="31"/>
  <c r="S165" i="31"/>
  <c r="T165" i="31"/>
  <c r="U165" i="31"/>
  <c r="V165" i="31"/>
  <c r="W165" i="31"/>
  <c r="X165" i="31"/>
  <c r="Y165" i="31"/>
  <c r="Z165" i="31"/>
  <c r="AA165" i="31"/>
  <c r="AB165" i="31"/>
  <c r="AC165" i="31"/>
  <c r="AD165" i="31"/>
  <c r="AE165" i="31"/>
  <c r="AF165" i="31"/>
  <c r="AG165" i="31"/>
  <c r="AH165" i="31"/>
  <c r="AI165" i="31"/>
  <c r="AJ165" i="31"/>
  <c r="AK165" i="31"/>
  <c r="AL165" i="31"/>
  <c r="AM165" i="31"/>
  <c r="AN165" i="31"/>
  <c r="AO165" i="31"/>
  <c r="AP165" i="31"/>
  <c r="AQ165" i="31"/>
  <c r="AR165" i="31"/>
  <c r="AS165" i="31"/>
  <c r="AT165" i="31"/>
  <c r="AU165" i="31"/>
  <c r="AV165" i="31"/>
  <c r="AW165" i="31"/>
  <c r="AX165" i="31"/>
  <c r="AY165" i="31"/>
  <c r="AZ165" i="31"/>
  <c r="BA165" i="31"/>
  <c r="BB165" i="31"/>
  <c r="BC165" i="31"/>
  <c r="BD165" i="31"/>
  <c r="BE165" i="31"/>
  <c r="BF165" i="31"/>
  <c r="BG165" i="31"/>
  <c r="BH165" i="31"/>
  <c r="BI165" i="31"/>
  <c r="BJ165" i="31"/>
  <c r="BK165" i="31"/>
  <c r="BL165" i="31"/>
  <c r="BM165" i="31"/>
  <c r="BN165" i="31"/>
  <c r="BO165" i="31"/>
  <c r="BP165" i="31"/>
  <c r="BQ165" i="31"/>
  <c r="BR165" i="31"/>
  <c r="BS165" i="31"/>
  <c r="BT165" i="31"/>
  <c r="BU165" i="31"/>
  <c r="BV165" i="31"/>
  <c r="BW165" i="31"/>
  <c r="BX165" i="31"/>
  <c r="BY165" i="31"/>
  <c r="BZ165" i="31"/>
  <c r="CA165" i="31"/>
  <c r="CB165" i="31"/>
  <c r="CC165" i="31"/>
  <c r="CD165" i="31"/>
  <c r="CE165" i="31"/>
  <c r="CF165" i="31"/>
  <c r="CG165" i="31"/>
  <c r="CH165" i="31"/>
  <c r="CI165" i="31"/>
  <c r="CJ165" i="31"/>
  <c r="CK165" i="31"/>
  <c r="CL165" i="31"/>
  <c r="CM165" i="31"/>
  <c r="CN165" i="31"/>
  <c r="CO165" i="31"/>
  <c r="CP165" i="31"/>
  <c r="CQ165" i="31"/>
  <c r="CR165" i="31"/>
  <c r="CS165" i="31"/>
  <c r="CT165" i="31"/>
  <c r="CU165" i="31"/>
  <c r="CV165" i="31"/>
  <c r="CW165" i="31"/>
  <c r="CX165" i="31"/>
  <c r="CY165" i="31"/>
  <c r="CZ165" i="31"/>
  <c r="DA165" i="31"/>
  <c r="DB165" i="31"/>
  <c r="DC165" i="31"/>
  <c r="DD165" i="31"/>
  <c r="DE165" i="31"/>
  <c r="DF165" i="31"/>
  <c r="DG165" i="31"/>
  <c r="DH165" i="31"/>
  <c r="DI165" i="31"/>
  <c r="DJ165" i="31"/>
  <c r="DK165" i="31"/>
  <c r="DL165" i="31"/>
  <c r="DM165" i="31"/>
  <c r="DN165" i="31"/>
  <c r="DO165" i="31"/>
  <c r="DP165" i="31"/>
  <c r="DQ165" i="31"/>
  <c r="DR165" i="31"/>
  <c r="DS165" i="31"/>
  <c r="DT165" i="31"/>
  <c r="DU165" i="31"/>
  <c r="F166" i="31"/>
  <c r="G166" i="31"/>
  <c r="H166" i="31"/>
  <c r="I166" i="31"/>
  <c r="J166" i="31"/>
  <c r="K166" i="31"/>
  <c r="L166" i="31"/>
  <c r="M166" i="31"/>
  <c r="N166" i="31"/>
  <c r="O166" i="31"/>
  <c r="P166" i="31"/>
  <c r="Q166" i="31"/>
  <c r="R166" i="31"/>
  <c r="S166" i="31"/>
  <c r="T166" i="31"/>
  <c r="U166" i="31"/>
  <c r="V166" i="31"/>
  <c r="W166" i="31"/>
  <c r="X166" i="31"/>
  <c r="Y166" i="31"/>
  <c r="Z166" i="31"/>
  <c r="AA166" i="31"/>
  <c r="AB166" i="31"/>
  <c r="AC166" i="31"/>
  <c r="AD166" i="31"/>
  <c r="AE166" i="31"/>
  <c r="AF166" i="31"/>
  <c r="AG166" i="31"/>
  <c r="AH166" i="31"/>
  <c r="AI166" i="31"/>
  <c r="AJ166" i="31"/>
  <c r="AK166" i="31"/>
  <c r="AL166" i="31"/>
  <c r="AM166" i="31"/>
  <c r="AN166" i="31"/>
  <c r="AO166" i="31"/>
  <c r="AP166" i="31"/>
  <c r="AQ166" i="31"/>
  <c r="AR166" i="31"/>
  <c r="AS166" i="31"/>
  <c r="AT166" i="31"/>
  <c r="AU166" i="31"/>
  <c r="AV166" i="31"/>
  <c r="AW166" i="31"/>
  <c r="AX166" i="31"/>
  <c r="AY166" i="31"/>
  <c r="AZ166" i="31"/>
  <c r="BA166" i="31"/>
  <c r="BB166" i="31"/>
  <c r="BC166" i="31"/>
  <c r="BD166" i="31"/>
  <c r="BE166" i="31"/>
  <c r="BF166" i="31"/>
  <c r="BG166" i="31"/>
  <c r="BH166" i="31"/>
  <c r="BI166" i="31"/>
  <c r="BJ166" i="31"/>
  <c r="BK166" i="31"/>
  <c r="BL166" i="31"/>
  <c r="BM166" i="31"/>
  <c r="BN166" i="31"/>
  <c r="BO166" i="31"/>
  <c r="BP166" i="31"/>
  <c r="BQ166" i="31"/>
  <c r="BR166" i="31"/>
  <c r="BS166" i="31"/>
  <c r="BT166" i="31"/>
  <c r="BU166" i="31"/>
  <c r="BV166" i="31"/>
  <c r="BW166" i="31"/>
  <c r="BX166" i="31"/>
  <c r="BY166" i="31"/>
  <c r="BZ166" i="31"/>
  <c r="CA166" i="31"/>
  <c r="CB166" i="31"/>
  <c r="CC166" i="31"/>
  <c r="CD166" i="31"/>
  <c r="CE166" i="31"/>
  <c r="CF166" i="31"/>
  <c r="CG166" i="31"/>
  <c r="CH166" i="31"/>
  <c r="CI166" i="31"/>
  <c r="CJ166" i="31"/>
  <c r="CK166" i="31"/>
  <c r="CL166" i="31"/>
  <c r="CM166" i="31"/>
  <c r="CN166" i="31"/>
  <c r="CO166" i="31"/>
  <c r="CP166" i="31"/>
  <c r="CQ166" i="31"/>
  <c r="CR166" i="31"/>
  <c r="CS166" i="31"/>
  <c r="CT166" i="31"/>
  <c r="CU166" i="31"/>
  <c r="CV166" i="31"/>
  <c r="CW166" i="31"/>
  <c r="CX166" i="31"/>
  <c r="CY166" i="31"/>
  <c r="CZ166" i="31"/>
  <c r="DA166" i="31"/>
  <c r="DB166" i="31"/>
  <c r="DC166" i="31"/>
  <c r="DD166" i="31"/>
  <c r="DE166" i="31"/>
  <c r="DF166" i="31"/>
  <c r="DG166" i="31"/>
  <c r="DH166" i="31"/>
  <c r="DI166" i="31"/>
  <c r="DJ166" i="31"/>
  <c r="DK166" i="31"/>
  <c r="DL166" i="31"/>
  <c r="DM166" i="31"/>
  <c r="DN166" i="31"/>
  <c r="DO166" i="31"/>
  <c r="DP166" i="31"/>
  <c r="DQ166" i="31"/>
  <c r="DR166" i="31"/>
  <c r="DS166" i="31"/>
  <c r="DT166" i="31"/>
  <c r="DU166" i="31"/>
  <c r="F167" i="31"/>
  <c r="G167" i="31"/>
  <c r="H167" i="31"/>
  <c r="I167" i="31"/>
  <c r="J167" i="31"/>
  <c r="K167" i="31"/>
  <c r="L167" i="31"/>
  <c r="M167" i="31"/>
  <c r="N167" i="31"/>
  <c r="O167" i="31"/>
  <c r="P167" i="31"/>
  <c r="Q167" i="31"/>
  <c r="R167" i="31"/>
  <c r="S167" i="31"/>
  <c r="T167" i="31"/>
  <c r="U167" i="31"/>
  <c r="V167" i="31"/>
  <c r="W167" i="31"/>
  <c r="X167" i="31"/>
  <c r="Y167" i="31"/>
  <c r="Z167" i="31"/>
  <c r="AA167" i="31"/>
  <c r="AB167" i="31"/>
  <c r="AC167" i="31"/>
  <c r="AD167" i="31"/>
  <c r="AE167" i="31"/>
  <c r="AF167" i="31"/>
  <c r="AG167" i="31"/>
  <c r="AH167" i="31"/>
  <c r="AI167" i="31"/>
  <c r="AJ167" i="31"/>
  <c r="AK167" i="31"/>
  <c r="AL167" i="31"/>
  <c r="AM167" i="31"/>
  <c r="AN167" i="31"/>
  <c r="AO167" i="31"/>
  <c r="AP167" i="31"/>
  <c r="AQ167" i="31"/>
  <c r="AR167" i="31"/>
  <c r="AS167" i="31"/>
  <c r="AT167" i="31"/>
  <c r="AU167" i="31"/>
  <c r="AV167" i="31"/>
  <c r="AW167" i="31"/>
  <c r="AX167" i="31"/>
  <c r="AY167" i="31"/>
  <c r="AZ167" i="31"/>
  <c r="BA167" i="31"/>
  <c r="BB167" i="31"/>
  <c r="BC167" i="31"/>
  <c r="BD167" i="31"/>
  <c r="BE167" i="31"/>
  <c r="BF167" i="31"/>
  <c r="BG167" i="31"/>
  <c r="BH167" i="31"/>
  <c r="BI167" i="31"/>
  <c r="BJ167" i="31"/>
  <c r="BK167" i="31"/>
  <c r="BL167" i="31"/>
  <c r="BM167" i="31"/>
  <c r="BN167" i="31"/>
  <c r="BO167" i="31"/>
  <c r="BP167" i="31"/>
  <c r="BQ167" i="31"/>
  <c r="BR167" i="31"/>
  <c r="BS167" i="31"/>
  <c r="BT167" i="31"/>
  <c r="BU167" i="31"/>
  <c r="BV167" i="31"/>
  <c r="BW167" i="31"/>
  <c r="BX167" i="31"/>
  <c r="BY167" i="31"/>
  <c r="BZ167" i="31"/>
  <c r="CA167" i="31"/>
  <c r="CB167" i="31"/>
  <c r="CC167" i="31"/>
  <c r="CD167" i="31"/>
  <c r="CE167" i="31"/>
  <c r="CF167" i="31"/>
  <c r="CG167" i="31"/>
  <c r="CH167" i="31"/>
  <c r="CI167" i="31"/>
  <c r="CJ167" i="31"/>
  <c r="CK167" i="31"/>
  <c r="CL167" i="31"/>
  <c r="CM167" i="31"/>
  <c r="CN167" i="31"/>
  <c r="CO167" i="31"/>
  <c r="CP167" i="31"/>
  <c r="CQ167" i="31"/>
  <c r="CR167" i="31"/>
  <c r="CS167" i="31"/>
  <c r="CT167" i="31"/>
  <c r="CU167" i="31"/>
  <c r="CV167" i="31"/>
  <c r="CW167" i="31"/>
  <c r="CX167" i="31"/>
  <c r="CY167" i="31"/>
  <c r="CZ167" i="31"/>
  <c r="DA167" i="31"/>
  <c r="DB167" i="31"/>
  <c r="DC167" i="31"/>
  <c r="DD167" i="31"/>
  <c r="DE167" i="31"/>
  <c r="DF167" i="31"/>
  <c r="DG167" i="31"/>
  <c r="DH167" i="31"/>
  <c r="DI167" i="31"/>
  <c r="DJ167" i="31"/>
  <c r="DK167" i="31"/>
  <c r="DL167" i="31"/>
  <c r="DM167" i="31"/>
  <c r="DN167" i="31"/>
  <c r="DO167" i="31"/>
  <c r="DP167" i="31"/>
  <c r="DQ167" i="31"/>
  <c r="DR167" i="31"/>
  <c r="DS167" i="31"/>
  <c r="DT167" i="31"/>
  <c r="DU167" i="31"/>
  <c r="D169" i="31"/>
  <c r="E169" i="31"/>
  <c r="F169" i="31"/>
  <c r="G169" i="31"/>
  <c r="H169" i="31"/>
  <c r="I169" i="31"/>
  <c r="J169" i="31"/>
  <c r="K169" i="31"/>
  <c r="L169" i="31"/>
  <c r="M169" i="31"/>
  <c r="N169" i="31"/>
  <c r="O169" i="31"/>
  <c r="P169" i="31"/>
  <c r="Q169" i="31"/>
  <c r="R169" i="31"/>
  <c r="S169" i="31"/>
  <c r="T169" i="31"/>
  <c r="U169" i="31"/>
  <c r="V169" i="31"/>
  <c r="W169" i="31"/>
  <c r="X169" i="31"/>
  <c r="Y169" i="31"/>
  <c r="Z169" i="31"/>
  <c r="AA169" i="31"/>
  <c r="AB169" i="31"/>
  <c r="AC169" i="31"/>
  <c r="AD169" i="31"/>
  <c r="AE169" i="31"/>
  <c r="AF169" i="31"/>
  <c r="AG169" i="31"/>
  <c r="AH169" i="31"/>
  <c r="AI169" i="31"/>
  <c r="AJ169" i="31"/>
  <c r="AK169" i="31"/>
  <c r="AL169" i="31"/>
  <c r="AM169" i="31"/>
  <c r="AN169" i="31"/>
  <c r="AO169" i="31"/>
  <c r="AP169" i="31"/>
  <c r="AQ169" i="31"/>
  <c r="AR169" i="31"/>
  <c r="AS169" i="31"/>
  <c r="AT169" i="31"/>
  <c r="AU169" i="31"/>
  <c r="AV169" i="31"/>
  <c r="AW169" i="31"/>
  <c r="AX169" i="31"/>
  <c r="AY169" i="31"/>
  <c r="AZ169" i="31"/>
  <c r="BA169" i="31"/>
  <c r="BB169" i="31"/>
  <c r="BC169" i="31"/>
  <c r="BD169" i="31"/>
  <c r="BE169" i="31"/>
  <c r="BF169" i="31"/>
  <c r="BG169" i="31"/>
  <c r="BH169" i="31"/>
  <c r="BI169" i="31"/>
  <c r="BJ169" i="31"/>
  <c r="BK169" i="31"/>
  <c r="BL169" i="31"/>
  <c r="BM169" i="31"/>
  <c r="BN169" i="31"/>
  <c r="BO169" i="31"/>
  <c r="BP169" i="31"/>
  <c r="BQ169" i="31"/>
  <c r="BR169" i="31"/>
  <c r="BS169" i="31"/>
  <c r="BT169" i="31"/>
  <c r="BU169" i="31"/>
  <c r="BV169" i="31"/>
  <c r="BW169" i="31"/>
  <c r="BX169" i="31"/>
  <c r="BY169" i="31"/>
  <c r="BZ169" i="31"/>
  <c r="CA169" i="31"/>
  <c r="CB169" i="31"/>
  <c r="CC169" i="31"/>
  <c r="CD169" i="31"/>
  <c r="CE169" i="31"/>
  <c r="CF169" i="31"/>
  <c r="CG169" i="31"/>
  <c r="CH169" i="31"/>
  <c r="CI169" i="31"/>
  <c r="CJ169" i="31"/>
  <c r="CK169" i="31"/>
  <c r="CL169" i="31"/>
  <c r="CM169" i="31"/>
  <c r="CN169" i="31"/>
  <c r="CO169" i="31"/>
  <c r="CP169" i="31"/>
  <c r="CQ169" i="31"/>
  <c r="CR169" i="31"/>
  <c r="CS169" i="31"/>
  <c r="CT169" i="31"/>
  <c r="CU169" i="31"/>
  <c r="CV169" i="31"/>
  <c r="CW169" i="31"/>
  <c r="CX169" i="31"/>
  <c r="CY169" i="31"/>
  <c r="CZ169" i="31"/>
  <c r="DA169" i="31"/>
  <c r="DB169" i="31"/>
  <c r="DC169" i="31"/>
  <c r="DD169" i="31"/>
  <c r="DE169" i="31"/>
  <c r="DF169" i="31"/>
  <c r="DG169" i="31"/>
  <c r="DH169" i="31"/>
  <c r="DI169" i="31"/>
  <c r="DJ169" i="31"/>
  <c r="DK169" i="31"/>
  <c r="DL169" i="31"/>
  <c r="DM169" i="31"/>
  <c r="DN169" i="31"/>
  <c r="DO169" i="31"/>
  <c r="DP169" i="31"/>
  <c r="DQ169" i="31"/>
  <c r="DR169" i="31"/>
  <c r="DS169" i="31"/>
  <c r="DT169" i="31"/>
  <c r="DU169" i="31"/>
  <c r="E171" i="31"/>
  <c r="F171" i="31"/>
  <c r="G171" i="31"/>
  <c r="H171" i="31"/>
  <c r="I171" i="31"/>
  <c r="J171" i="31"/>
  <c r="K171" i="31"/>
  <c r="L171" i="31"/>
  <c r="M171" i="31"/>
  <c r="N171" i="31"/>
  <c r="O171" i="31"/>
  <c r="P171" i="31"/>
  <c r="Q171" i="31"/>
  <c r="R171" i="31"/>
  <c r="S171" i="31"/>
  <c r="T171" i="31"/>
  <c r="U171" i="31"/>
  <c r="V171" i="31"/>
  <c r="W171" i="31"/>
  <c r="X171" i="31"/>
  <c r="Y171" i="31"/>
  <c r="Z171" i="31"/>
  <c r="AA171" i="31"/>
  <c r="AB171" i="31"/>
  <c r="AC171" i="31"/>
  <c r="AD171" i="31"/>
  <c r="AE171" i="31"/>
  <c r="AF171" i="31"/>
  <c r="AG171" i="31"/>
  <c r="AH171" i="31"/>
  <c r="AI171" i="31"/>
  <c r="AJ171" i="31"/>
  <c r="AK171" i="31"/>
  <c r="AL171" i="31"/>
  <c r="AM171" i="31"/>
  <c r="AN171" i="31"/>
  <c r="AO171" i="31"/>
  <c r="AP171" i="31"/>
  <c r="AQ171" i="31"/>
  <c r="AR171" i="31"/>
  <c r="AS171" i="31"/>
  <c r="AT171" i="31"/>
  <c r="AU171" i="31"/>
  <c r="AV171" i="31"/>
  <c r="AW171" i="31"/>
  <c r="AX171" i="31"/>
  <c r="AY171" i="31"/>
  <c r="AZ171" i="31"/>
  <c r="BA171" i="31"/>
  <c r="BB171" i="31"/>
  <c r="BC171" i="31"/>
  <c r="BD171" i="31"/>
  <c r="BE171" i="31"/>
  <c r="BF171" i="31"/>
  <c r="BG171" i="31"/>
  <c r="BH171" i="31"/>
  <c r="BI171" i="31"/>
  <c r="BJ171" i="31"/>
  <c r="BK171" i="31"/>
  <c r="BL171" i="31"/>
  <c r="BM171" i="31"/>
  <c r="BN171" i="31"/>
  <c r="BO171" i="31"/>
  <c r="BP171" i="31"/>
  <c r="BQ171" i="31"/>
  <c r="BR171" i="31"/>
  <c r="BS171" i="31"/>
  <c r="BT171" i="31"/>
  <c r="BU171" i="31"/>
  <c r="BV171" i="31"/>
  <c r="BW171" i="31"/>
  <c r="BX171" i="31"/>
  <c r="BY171" i="31"/>
  <c r="BZ171" i="31"/>
  <c r="CA171" i="31"/>
  <c r="CB171" i="31"/>
  <c r="CC171" i="31"/>
  <c r="CD171" i="31"/>
  <c r="CE171" i="31"/>
  <c r="CF171" i="31"/>
  <c r="CG171" i="31"/>
  <c r="CH171" i="31"/>
  <c r="CI171" i="31"/>
  <c r="CJ171" i="31"/>
  <c r="CK171" i="31"/>
  <c r="CL171" i="31"/>
  <c r="CM171" i="31"/>
  <c r="CN171" i="31"/>
  <c r="CO171" i="31"/>
  <c r="CP171" i="31"/>
  <c r="CQ171" i="31"/>
  <c r="CR171" i="31"/>
  <c r="CS171" i="31"/>
  <c r="CT171" i="31"/>
  <c r="CU171" i="31"/>
  <c r="CV171" i="31"/>
  <c r="CW171" i="31"/>
  <c r="CX171" i="31"/>
  <c r="CY171" i="31"/>
  <c r="CZ171" i="31"/>
  <c r="DA171" i="31"/>
  <c r="DB171" i="31"/>
  <c r="DC171" i="31"/>
  <c r="DD171" i="31"/>
  <c r="DE171" i="31"/>
  <c r="DF171" i="31"/>
  <c r="DG171" i="31"/>
  <c r="DH171" i="31"/>
  <c r="DI171" i="31"/>
  <c r="DJ171" i="31"/>
  <c r="DK171" i="31"/>
  <c r="DL171" i="31"/>
  <c r="DM171" i="31"/>
  <c r="DN171" i="31"/>
  <c r="DO171" i="31"/>
  <c r="DP171" i="31"/>
  <c r="DQ171" i="31"/>
  <c r="DR171" i="31"/>
  <c r="DS171" i="31"/>
  <c r="DT171" i="31"/>
  <c r="DU171" i="31"/>
  <c r="E175" i="31"/>
  <c r="F175" i="31"/>
  <c r="G175" i="31"/>
  <c r="H175" i="31"/>
  <c r="I175" i="31"/>
  <c r="J175" i="31"/>
  <c r="K175" i="31"/>
  <c r="L175" i="31"/>
  <c r="M175" i="31"/>
  <c r="N175" i="31"/>
  <c r="O175" i="31"/>
  <c r="P175" i="31"/>
  <c r="Q175" i="31"/>
  <c r="R175" i="31"/>
  <c r="S175" i="31"/>
  <c r="T175" i="31"/>
  <c r="U175" i="31"/>
  <c r="V175" i="31"/>
  <c r="W175" i="31"/>
  <c r="X175" i="31"/>
  <c r="Y175" i="31"/>
  <c r="Z175" i="31"/>
  <c r="AA175" i="31"/>
  <c r="AB175" i="31"/>
  <c r="AC175" i="31"/>
  <c r="AD175" i="31"/>
  <c r="AE175" i="31"/>
  <c r="AF175" i="31"/>
  <c r="AG175" i="31"/>
  <c r="AH175" i="31"/>
  <c r="AI175" i="31"/>
  <c r="AJ175" i="31"/>
  <c r="AK175" i="31"/>
  <c r="AL175" i="31"/>
  <c r="AM175" i="31"/>
  <c r="AN175" i="31"/>
  <c r="AO175" i="31"/>
  <c r="AP175" i="31"/>
  <c r="AQ175" i="31"/>
  <c r="AR175" i="31"/>
  <c r="AS175" i="31"/>
  <c r="AT175" i="31"/>
  <c r="AU175" i="31"/>
  <c r="AV175" i="31"/>
  <c r="AW175" i="31"/>
  <c r="AX175" i="31"/>
  <c r="AY175" i="31"/>
  <c r="AZ175" i="31"/>
  <c r="BA175" i="31"/>
  <c r="BB175" i="31"/>
  <c r="BC175" i="31"/>
  <c r="BD175" i="31"/>
  <c r="BE175" i="31"/>
  <c r="BF175" i="31"/>
  <c r="BG175" i="31"/>
  <c r="BH175" i="31"/>
  <c r="BI175" i="31"/>
  <c r="BJ175" i="31"/>
  <c r="BK175" i="31"/>
  <c r="BL175" i="31"/>
  <c r="BM175" i="31"/>
  <c r="BN175" i="31"/>
  <c r="BO175" i="31"/>
  <c r="BP175" i="31"/>
  <c r="BQ175" i="31"/>
  <c r="BR175" i="31"/>
  <c r="BS175" i="31"/>
  <c r="BT175" i="31"/>
  <c r="BU175" i="31"/>
  <c r="BV175" i="31"/>
  <c r="BW175" i="31"/>
  <c r="BX175" i="31"/>
  <c r="BY175" i="31"/>
  <c r="BZ175" i="31"/>
  <c r="CA175" i="31"/>
  <c r="CB175" i="31"/>
  <c r="CC175" i="31"/>
  <c r="CD175" i="31"/>
  <c r="CE175" i="31"/>
  <c r="CF175" i="31"/>
  <c r="CG175" i="31"/>
  <c r="CH175" i="31"/>
  <c r="CI175" i="31"/>
  <c r="CJ175" i="31"/>
  <c r="CK175" i="31"/>
  <c r="CL175" i="31"/>
  <c r="CM175" i="31"/>
  <c r="CN175" i="31"/>
  <c r="CO175" i="31"/>
  <c r="CP175" i="31"/>
  <c r="CQ175" i="31"/>
  <c r="CR175" i="31"/>
  <c r="CS175" i="31"/>
  <c r="CT175" i="31"/>
  <c r="CU175" i="31"/>
  <c r="CV175" i="31"/>
  <c r="CW175" i="31"/>
  <c r="CX175" i="31"/>
  <c r="CY175" i="31"/>
  <c r="CZ175" i="31"/>
  <c r="DA175" i="31"/>
  <c r="DB175" i="31"/>
  <c r="DC175" i="31"/>
  <c r="DD175" i="31"/>
  <c r="DE175" i="31"/>
  <c r="DF175" i="31"/>
  <c r="DG175" i="31"/>
  <c r="DH175" i="31"/>
  <c r="DI175" i="31"/>
  <c r="DJ175" i="31"/>
  <c r="DK175" i="31"/>
  <c r="DL175" i="31"/>
  <c r="DM175" i="31"/>
  <c r="DN175" i="31"/>
  <c r="DO175" i="31"/>
  <c r="DP175" i="31"/>
  <c r="DQ175" i="31"/>
  <c r="DR175" i="31"/>
  <c r="DS175" i="31"/>
  <c r="DT175" i="31"/>
  <c r="DU175" i="31"/>
  <c r="E177" i="31"/>
  <c r="F177" i="31"/>
  <c r="G177" i="31"/>
  <c r="H177" i="31"/>
  <c r="I177" i="31"/>
  <c r="J177" i="31"/>
  <c r="K177" i="31"/>
  <c r="L177" i="31"/>
  <c r="M177" i="31"/>
  <c r="N177" i="31"/>
  <c r="O177" i="31"/>
  <c r="P177" i="31"/>
  <c r="Q177" i="31"/>
  <c r="R177" i="31"/>
  <c r="S177" i="31"/>
  <c r="T177" i="31"/>
  <c r="U177" i="31"/>
  <c r="V177" i="31"/>
  <c r="W177" i="31"/>
  <c r="X177" i="31"/>
  <c r="Y177" i="31"/>
  <c r="Z177" i="31"/>
  <c r="AA177" i="31"/>
  <c r="AB177" i="31"/>
  <c r="AC177" i="31"/>
  <c r="AD177" i="31"/>
  <c r="AE177" i="31"/>
  <c r="AF177" i="31"/>
  <c r="AG177" i="31"/>
  <c r="AH177" i="31"/>
  <c r="AI177" i="31"/>
  <c r="AJ177" i="31"/>
  <c r="AK177" i="31"/>
  <c r="AL177" i="31"/>
  <c r="AM177" i="31"/>
  <c r="AN177" i="31"/>
  <c r="AO177" i="31"/>
  <c r="AP177" i="31"/>
  <c r="AQ177" i="31"/>
  <c r="AR177" i="31"/>
  <c r="AS177" i="31"/>
  <c r="AT177" i="31"/>
  <c r="AU177" i="31"/>
  <c r="AV177" i="31"/>
  <c r="AW177" i="31"/>
  <c r="AX177" i="31"/>
  <c r="AY177" i="31"/>
  <c r="AZ177" i="31"/>
  <c r="BA177" i="31"/>
  <c r="BB177" i="31"/>
  <c r="BC177" i="31"/>
  <c r="BD177" i="31"/>
  <c r="BE177" i="31"/>
  <c r="BF177" i="31"/>
  <c r="BG177" i="31"/>
  <c r="BH177" i="31"/>
  <c r="BI177" i="31"/>
  <c r="BJ177" i="31"/>
  <c r="BK177" i="31"/>
  <c r="BL177" i="31"/>
  <c r="BM177" i="31"/>
  <c r="BN177" i="31"/>
  <c r="BO177" i="31"/>
  <c r="BP177" i="31"/>
  <c r="BQ177" i="31"/>
  <c r="BR177" i="31"/>
  <c r="BS177" i="31"/>
  <c r="BT177" i="31"/>
  <c r="BU177" i="31"/>
  <c r="BV177" i="31"/>
  <c r="BW177" i="31"/>
  <c r="BX177" i="31"/>
  <c r="BY177" i="31"/>
  <c r="BZ177" i="31"/>
  <c r="CA177" i="31"/>
  <c r="CB177" i="31"/>
  <c r="CC177" i="31"/>
  <c r="CD177" i="31"/>
  <c r="CE177" i="31"/>
  <c r="CF177" i="31"/>
  <c r="CG177" i="31"/>
  <c r="CH177" i="31"/>
  <c r="CI177" i="31"/>
  <c r="CJ177" i="31"/>
  <c r="CK177" i="31"/>
  <c r="CL177" i="31"/>
  <c r="CM177" i="31"/>
  <c r="CN177" i="31"/>
  <c r="CO177" i="31"/>
  <c r="CP177" i="31"/>
  <c r="CQ177" i="31"/>
  <c r="CR177" i="31"/>
  <c r="CS177" i="31"/>
  <c r="CT177" i="31"/>
  <c r="CU177" i="31"/>
  <c r="CV177" i="31"/>
  <c r="CW177" i="31"/>
  <c r="CX177" i="31"/>
  <c r="CY177" i="31"/>
  <c r="CZ177" i="31"/>
  <c r="DA177" i="31"/>
  <c r="DB177" i="31"/>
  <c r="DC177" i="31"/>
  <c r="DD177" i="31"/>
  <c r="DE177" i="31"/>
  <c r="DF177" i="31"/>
  <c r="DG177" i="31"/>
  <c r="DH177" i="31"/>
  <c r="DI177" i="31"/>
  <c r="DJ177" i="31"/>
  <c r="DK177" i="31"/>
  <c r="DL177" i="31"/>
  <c r="DM177" i="31"/>
  <c r="DN177" i="31"/>
  <c r="DO177" i="31"/>
  <c r="DP177" i="31"/>
  <c r="DQ177" i="31"/>
  <c r="DR177" i="31"/>
  <c r="DS177" i="31"/>
  <c r="DT177" i="31"/>
  <c r="DU177" i="31"/>
  <c r="E178" i="31"/>
  <c r="F178" i="31"/>
  <c r="G178" i="31"/>
  <c r="H178" i="31"/>
  <c r="I178" i="31"/>
  <c r="J178" i="31"/>
  <c r="K178" i="31"/>
  <c r="L178" i="31"/>
  <c r="M178" i="31"/>
  <c r="N178" i="31"/>
  <c r="O178" i="31"/>
  <c r="P178" i="31"/>
  <c r="Q178" i="31"/>
  <c r="R178" i="31"/>
  <c r="S178" i="31"/>
  <c r="T178" i="31"/>
  <c r="U178" i="31"/>
  <c r="V178" i="31"/>
  <c r="W178" i="31"/>
  <c r="X178" i="31"/>
  <c r="Y178" i="31"/>
  <c r="Z178" i="31"/>
  <c r="AA178" i="31"/>
  <c r="AB178" i="31"/>
  <c r="AC178" i="31"/>
  <c r="AD178" i="31"/>
  <c r="AE178" i="31"/>
  <c r="AF178" i="31"/>
  <c r="AG178" i="31"/>
  <c r="AH178" i="31"/>
  <c r="AI178" i="31"/>
  <c r="AJ178" i="31"/>
  <c r="AK178" i="31"/>
  <c r="AL178" i="31"/>
  <c r="AM178" i="31"/>
  <c r="AN178" i="31"/>
  <c r="AO178" i="31"/>
  <c r="AP178" i="31"/>
  <c r="AQ178" i="31"/>
  <c r="AR178" i="31"/>
  <c r="AS178" i="31"/>
  <c r="AT178" i="31"/>
  <c r="AU178" i="31"/>
  <c r="AV178" i="31"/>
  <c r="AW178" i="31"/>
  <c r="AX178" i="31"/>
  <c r="AY178" i="31"/>
  <c r="AZ178" i="31"/>
  <c r="BA178" i="31"/>
  <c r="BB178" i="31"/>
  <c r="BC178" i="31"/>
  <c r="BD178" i="31"/>
  <c r="BE178" i="31"/>
  <c r="BF178" i="31"/>
  <c r="BG178" i="31"/>
  <c r="BH178" i="31"/>
  <c r="BI178" i="31"/>
  <c r="BJ178" i="31"/>
  <c r="BK178" i="31"/>
  <c r="BL178" i="31"/>
  <c r="BM178" i="31"/>
  <c r="BN178" i="31"/>
  <c r="BO178" i="31"/>
  <c r="BP178" i="31"/>
  <c r="BQ178" i="31"/>
  <c r="BR178" i="31"/>
  <c r="BS178" i="31"/>
  <c r="BT178" i="31"/>
  <c r="BU178" i="31"/>
  <c r="BV178" i="31"/>
  <c r="BW178" i="31"/>
  <c r="BX178" i="31"/>
  <c r="BY178" i="31"/>
  <c r="BZ178" i="31"/>
  <c r="CA178" i="31"/>
  <c r="CB178" i="31"/>
  <c r="CC178" i="31"/>
  <c r="CD178" i="31"/>
  <c r="CE178" i="31"/>
  <c r="CF178" i="31"/>
  <c r="CG178" i="31"/>
  <c r="CH178" i="31"/>
  <c r="CI178" i="31"/>
  <c r="CJ178" i="31"/>
  <c r="CK178" i="31"/>
  <c r="CL178" i="31"/>
  <c r="CM178" i="31"/>
  <c r="CN178" i="31"/>
  <c r="CO178" i="31"/>
  <c r="CP178" i="31"/>
  <c r="CQ178" i="31"/>
  <c r="CR178" i="31"/>
  <c r="CS178" i="31"/>
  <c r="CT178" i="31"/>
  <c r="CU178" i="31"/>
  <c r="CV178" i="31"/>
  <c r="CW178" i="31"/>
  <c r="CX178" i="31"/>
  <c r="CY178" i="31"/>
  <c r="CZ178" i="31"/>
  <c r="DA178" i="31"/>
  <c r="DB178" i="31"/>
  <c r="DC178" i="31"/>
  <c r="DD178" i="31"/>
  <c r="DE178" i="31"/>
  <c r="DF178" i="31"/>
  <c r="DG178" i="31"/>
  <c r="DH178" i="31"/>
  <c r="DI178" i="31"/>
  <c r="DJ178" i="31"/>
  <c r="DK178" i="31"/>
  <c r="DL178" i="31"/>
  <c r="DM178" i="31"/>
  <c r="DN178" i="31"/>
  <c r="DO178" i="31"/>
  <c r="DP178" i="31"/>
  <c r="DQ178" i="31"/>
  <c r="DR178" i="31"/>
  <c r="DS178" i="31"/>
  <c r="DT178" i="31"/>
  <c r="DU178" i="31"/>
  <c r="E179" i="31"/>
  <c r="F179" i="31"/>
  <c r="G179" i="31"/>
  <c r="H179" i="31"/>
  <c r="I179" i="31"/>
  <c r="J179" i="31"/>
  <c r="K179" i="31"/>
  <c r="L179" i="31"/>
  <c r="M179" i="31"/>
  <c r="N179" i="31"/>
  <c r="O179" i="31"/>
  <c r="P179" i="31"/>
  <c r="Q179" i="31"/>
  <c r="R179" i="31"/>
  <c r="S179" i="31"/>
  <c r="T179" i="31"/>
  <c r="U179" i="31"/>
  <c r="V179" i="31"/>
  <c r="W179" i="31"/>
  <c r="X179" i="31"/>
  <c r="Y179" i="31"/>
  <c r="Z179" i="31"/>
  <c r="AA179" i="31"/>
  <c r="AB179" i="31"/>
  <c r="AC179" i="31"/>
  <c r="AD179" i="31"/>
  <c r="AE179" i="31"/>
  <c r="AF179" i="31"/>
  <c r="AG179" i="31"/>
  <c r="AH179" i="31"/>
  <c r="AI179" i="31"/>
  <c r="AJ179" i="31"/>
  <c r="AK179" i="31"/>
  <c r="AL179" i="31"/>
  <c r="AM179" i="31"/>
  <c r="AN179" i="31"/>
  <c r="AO179" i="31"/>
  <c r="AP179" i="31"/>
  <c r="AQ179" i="31"/>
  <c r="AR179" i="31"/>
  <c r="AS179" i="31"/>
  <c r="AT179" i="31"/>
  <c r="AU179" i="31"/>
  <c r="AV179" i="31"/>
  <c r="AW179" i="31"/>
  <c r="AX179" i="31"/>
  <c r="AY179" i="31"/>
  <c r="AZ179" i="31"/>
  <c r="BA179" i="31"/>
  <c r="BB179" i="31"/>
  <c r="BC179" i="31"/>
  <c r="BD179" i="31"/>
  <c r="BE179" i="31"/>
  <c r="BF179" i="31"/>
  <c r="BG179" i="31"/>
  <c r="BH179" i="31"/>
  <c r="BI179" i="31"/>
  <c r="BJ179" i="31"/>
  <c r="BK179" i="31"/>
  <c r="BL179" i="31"/>
  <c r="BM179" i="31"/>
  <c r="BN179" i="31"/>
  <c r="BO179" i="31"/>
  <c r="BP179" i="31"/>
  <c r="BQ179" i="31"/>
  <c r="BR179" i="31"/>
  <c r="BS179" i="31"/>
  <c r="BT179" i="31"/>
  <c r="BU179" i="31"/>
  <c r="BV179" i="31"/>
  <c r="BW179" i="31"/>
  <c r="BX179" i="31"/>
  <c r="BY179" i="31"/>
  <c r="BZ179" i="31"/>
  <c r="CA179" i="31"/>
  <c r="CB179" i="31"/>
  <c r="CC179" i="31"/>
  <c r="CD179" i="31"/>
  <c r="CE179" i="31"/>
  <c r="CF179" i="31"/>
  <c r="CG179" i="31"/>
  <c r="CH179" i="31"/>
  <c r="CI179" i="31"/>
  <c r="CJ179" i="31"/>
  <c r="CK179" i="31"/>
  <c r="CL179" i="31"/>
  <c r="CM179" i="31"/>
  <c r="CN179" i="31"/>
  <c r="CO179" i="31"/>
  <c r="CP179" i="31"/>
  <c r="CQ179" i="31"/>
  <c r="CR179" i="31"/>
  <c r="CS179" i="31"/>
  <c r="CT179" i="31"/>
  <c r="CU179" i="31"/>
  <c r="CV179" i="31"/>
  <c r="CW179" i="31"/>
  <c r="CX179" i="31"/>
  <c r="CY179" i="31"/>
  <c r="CZ179" i="31"/>
  <c r="DA179" i="31"/>
  <c r="DB179" i="31"/>
  <c r="DC179" i="31"/>
  <c r="DD179" i="31"/>
  <c r="DE179" i="31"/>
  <c r="DF179" i="31"/>
  <c r="DG179" i="31"/>
  <c r="DH179" i="31"/>
  <c r="DI179" i="31"/>
  <c r="DJ179" i="31"/>
  <c r="DK179" i="31"/>
  <c r="DL179" i="31"/>
  <c r="DM179" i="31"/>
  <c r="DN179" i="31"/>
  <c r="DO179" i="31"/>
  <c r="DP179" i="31"/>
  <c r="DQ179" i="31"/>
  <c r="DR179" i="31"/>
  <c r="DS179" i="31"/>
  <c r="DT179" i="31"/>
  <c r="DU179" i="31"/>
  <c r="E180" i="31"/>
  <c r="F180" i="31"/>
  <c r="G180" i="31"/>
  <c r="H180" i="31"/>
  <c r="I180" i="31"/>
  <c r="J180" i="31"/>
  <c r="K180" i="31"/>
  <c r="L180" i="31"/>
  <c r="M180" i="31"/>
  <c r="N180" i="31"/>
  <c r="O180" i="31"/>
  <c r="P180" i="31"/>
  <c r="Q180" i="31"/>
  <c r="R180" i="31"/>
  <c r="S180" i="31"/>
  <c r="T180" i="31"/>
  <c r="U180" i="31"/>
  <c r="V180" i="31"/>
  <c r="W180" i="31"/>
  <c r="X180" i="31"/>
  <c r="Y180" i="31"/>
  <c r="Z180" i="31"/>
  <c r="AA180" i="31"/>
  <c r="AB180" i="31"/>
  <c r="AC180" i="31"/>
  <c r="AD180" i="31"/>
  <c r="AE180" i="31"/>
  <c r="AF180" i="31"/>
  <c r="AG180" i="31"/>
  <c r="AH180" i="31"/>
  <c r="AI180" i="31"/>
  <c r="AJ180" i="31"/>
  <c r="AK180" i="31"/>
  <c r="AL180" i="31"/>
  <c r="AM180" i="31"/>
  <c r="AN180" i="31"/>
  <c r="AO180" i="31"/>
  <c r="AP180" i="31"/>
  <c r="AQ180" i="31"/>
  <c r="AR180" i="31"/>
  <c r="AS180" i="31"/>
  <c r="AT180" i="31"/>
  <c r="AU180" i="31"/>
  <c r="AV180" i="31"/>
  <c r="AW180" i="31"/>
  <c r="AX180" i="31"/>
  <c r="AY180" i="31"/>
  <c r="AZ180" i="31"/>
  <c r="BA180" i="31"/>
  <c r="BB180" i="31"/>
  <c r="BC180" i="31"/>
  <c r="BD180" i="31"/>
  <c r="BE180" i="31"/>
  <c r="BF180" i="31"/>
  <c r="BG180" i="31"/>
  <c r="BH180" i="31"/>
  <c r="BI180" i="31"/>
  <c r="BJ180" i="31"/>
  <c r="BK180" i="31"/>
  <c r="BL180" i="31"/>
  <c r="BM180" i="31"/>
  <c r="BN180" i="31"/>
  <c r="BO180" i="31"/>
  <c r="BP180" i="31"/>
  <c r="BQ180" i="31"/>
  <c r="BR180" i="31"/>
  <c r="BS180" i="31"/>
  <c r="BT180" i="31"/>
  <c r="BU180" i="31"/>
  <c r="BV180" i="31"/>
  <c r="BW180" i="31"/>
  <c r="BX180" i="31"/>
  <c r="BY180" i="31"/>
  <c r="BZ180" i="31"/>
  <c r="CA180" i="31"/>
  <c r="CB180" i="31"/>
  <c r="CC180" i="31"/>
  <c r="CD180" i="31"/>
  <c r="CE180" i="31"/>
  <c r="CF180" i="31"/>
  <c r="CG180" i="31"/>
  <c r="CH180" i="31"/>
  <c r="CI180" i="31"/>
  <c r="CJ180" i="31"/>
  <c r="CK180" i="31"/>
  <c r="CL180" i="31"/>
  <c r="CM180" i="31"/>
  <c r="CN180" i="31"/>
  <c r="CO180" i="31"/>
  <c r="CP180" i="31"/>
  <c r="CQ180" i="31"/>
  <c r="CR180" i="31"/>
  <c r="CS180" i="31"/>
  <c r="CT180" i="31"/>
  <c r="CU180" i="31"/>
  <c r="CV180" i="31"/>
  <c r="CW180" i="31"/>
  <c r="CX180" i="31"/>
  <c r="CY180" i="31"/>
  <c r="CZ180" i="31"/>
  <c r="DA180" i="31"/>
  <c r="DB180" i="31"/>
  <c r="DC180" i="31"/>
  <c r="DD180" i="31"/>
  <c r="DE180" i="31"/>
  <c r="DF180" i="31"/>
  <c r="DG180" i="31"/>
  <c r="DH180" i="31"/>
  <c r="DI180" i="31"/>
  <c r="DJ180" i="31"/>
  <c r="DK180" i="31"/>
  <c r="DL180" i="31"/>
  <c r="DM180" i="31"/>
  <c r="DN180" i="31"/>
  <c r="DO180" i="31"/>
  <c r="DP180" i="31"/>
  <c r="DQ180" i="31"/>
  <c r="DR180" i="31"/>
  <c r="DS180" i="31"/>
  <c r="DT180" i="31"/>
  <c r="DU180" i="31"/>
  <c r="D182" i="31"/>
  <c r="E182" i="31"/>
  <c r="F182" i="31"/>
  <c r="G182" i="31"/>
  <c r="H182" i="31"/>
  <c r="I182" i="31"/>
  <c r="J182" i="31"/>
  <c r="K182" i="31"/>
  <c r="L182" i="31"/>
  <c r="M182" i="31"/>
  <c r="N182" i="31"/>
  <c r="O182" i="31"/>
  <c r="P182" i="31"/>
  <c r="Q182" i="31"/>
  <c r="R182" i="31"/>
  <c r="S182" i="31"/>
  <c r="T182" i="31"/>
  <c r="U182" i="31"/>
  <c r="V182" i="31"/>
  <c r="W182" i="31"/>
  <c r="X182" i="31"/>
  <c r="Y182" i="31"/>
  <c r="Z182" i="31"/>
  <c r="AA182" i="31"/>
  <c r="AB182" i="31"/>
  <c r="AC182" i="31"/>
  <c r="AD182" i="31"/>
  <c r="AE182" i="31"/>
  <c r="AF182" i="31"/>
  <c r="AG182" i="31"/>
  <c r="AH182" i="31"/>
  <c r="AI182" i="31"/>
  <c r="AJ182" i="31"/>
  <c r="AK182" i="31"/>
  <c r="AL182" i="31"/>
  <c r="AM182" i="31"/>
  <c r="AN182" i="31"/>
  <c r="AO182" i="31"/>
  <c r="AP182" i="31"/>
  <c r="AQ182" i="31"/>
  <c r="AR182" i="31"/>
  <c r="AS182" i="31"/>
  <c r="AT182" i="31"/>
  <c r="AU182" i="31"/>
  <c r="AV182" i="31"/>
  <c r="AW182" i="31"/>
  <c r="AX182" i="31"/>
  <c r="AY182" i="31"/>
  <c r="AZ182" i="31"/>
  <c r="BA182" i="31"/>
  <c r="BB182" i="31"/>
  <c r="BC182" i="31"/>
  <c r="BD182" i="31"/>
  <c r="BE182" i="31"/>
  <c r="BF182" i="31"/>
  <c r="BG182" i="31"/>
  <c r="BH182" i="31"/>
  <c r="BI182" i="31"/>
  <c r="BJ182" i="31"/>
  <c r="BK182" i="31"/>
  <c r="BL182" i="31"/>
  <c r="BM182" i="31"/>
  <c r="BN182" i="31"/>
  <c r="BO182" i="31"/>
  <c r="BP182" i="31"/>
  <c r="BQ182" i="31"/>
  <c r="BR182" i="31"/>
  <c r="BS182" i="31"/>
  <c r="BT182" i="31"/>
  <c r="BU182" i="31"/>
  <c r="BV182" i="31"/>
  <c r="BW182" i="31"/>
  <c r="BX182" i="31"/>
  <c r="BY182" i="31"/>
  <c r="BZ182" i="31"/>
  <c r="CA182" i="31"/>
  <c r="CB182" i="31"/>
  <c r="CC182" i="31"/>
  <c r="CD182" i="31"/>
  <c r="CE182" i="31"/>
  <c r="CF182" i="31"/>
  <c r="CG182" i="31"/>
  <c r="CH182" i="31"/>
  <c r="CI182" i="31"/>
  <c r="CJ182" i="31"/>
  <c r="CK182" i="31"/>
  <c r="CL182" i="31"/>
  <c r="CM182" i="31"/>
  <c r="CN182" i="31"/>
  <c r="CO182" i="31"/>
  <c r="CP182" i="31"/>
  <c r="CQ182" i="31"/>
  <c r="CR182" i="31"/>
  <c r="CS182" i="31"/>
  <c r="CT182" i="31"/>
  <c r="CU182" i="31"/>
  <c r="CV182" i="31"/>
  <c r="CW182" i="31"/>
  <c r="CX182" i="31"/>
  <c r="CY182" i="31"/>
  <c r="CZ182" i="31"/>
  <c r="DA182" i="31"/>
  <c r="DB182" i="31"/>
  <c r="DC182" i="31"/>
  <c r="DD182" i="31"/>
  <c r="DE182" i="31"/>
  <c r="DF182" i="31"/>
  <c r="DG182" i="31"/>
  <c r="DH182" i="31"/>
  <c r="DI182" i="31"/>
  <c r="DJ182" i="31"/>
  <c r="DK182" i="31"/>
  <c r="DL182" i="31"/>
  <c r="DM182" i="31"/>
  <c r="DN182" i="31"/>
  <c r="DO182" i="31"/>
  <c r="DP182" i="31"/>
  <c r="DQ182" i="31"/>
  <c r="DR182" i="31"/>
  <c r="DS182" i="31"/>
  <c r="DT182" i="31"/>
  <c r="DU182" i="31"/>
  <c r="E184" i="31"/>
  <c r="F184" i="31"/>
  <c r="G184" i="31"/>
  <c r="H184" i="31"/>
  <c r="I184" i="31"/>
  <c r="J184" i="31"/>
  <c r="K184" i="31"/>
  <c r="L184" i="31"/>
  <c r="M184" i="31"/>
  <c r="N184" i="31"/>
  <c r="O184" i="31"/>
  <c r="P184" i="31"/>
  <c r="Q184" i="31"/>
  <c r="R184" i="31"/>
  <c r="S184" i="31"/>
  <c r="T184" i="31"/>
  <c r="U184" i="31"/>
  <c r="V184" i="31"/>
  <c r="W184" i="31"/>
  <c r="X184" i="31"/>
  <c r="Y184" i="31"/>
  <c r="Z184" i="31"/>
  <c r="AA184" i="31"/>
  <c r="AB184" i="31"/>
  <c r="AC184" i="31"/>
  <c r="AD184" i="31"/>
  <c r="AE184" i="31"/>
  <c r="AF184" i="31"/>
  <c r="AG184" i="31"/>
  <c r="AH184" i="31"/>
  <c r="AI184" i="31"/>
  <c r="AJ184" i="31"/>
  <c r="AK184" i="31"/>
  <c r="AL184" i="31"/>
  <c r="AM184" i="31"/>
  <c r="AN184" i="31"/>
  <c r="AO184" i="31"/>
  <c r="AP184" i="31"/>
  <c r="AQ184" i="31"/>
  <c r="AR184" i="31"/>
  <c r="AS184" i="31"/>
  <c r="AT184" i="31"/>
  <c r="AU184" i="31"/>
  <c r="AV184" i="31"/>
  <c r="AW184" i="31"/>
  <c r="AX184" i="31"/>
  <c r="AY184" i="31"/>
  <c r="AZ184" i="31"/>
  <c r="BA184" i="31"/>
  <c r="BB184" i="31"/>
  <c r="BC184" i="31"/>
  <c r="BD184" i="31"/>
  <c r="BE184" i="31"/>
  <c r="BF184" i="31"/>
  <c r="BG184" i="31"/>
  <c r="BH184" i="31"/>
  <c r="BI184" i="31"/>
  <c r="BJ184" i="31"/>
  <c r="BK184" i="31"/>
  <c r="BL184" i="31"/>
  <c r="BM184" i="31"/>
  <c r="BN184" i="31"/>
  <c r="BO184" i="31"/>
  <c r="BP184" i="31"/>
  <c r="BQ184" i="31"/>
  <c r="BR184" i="31"/>
  <c r="BS184" i="31"/>
  <c r="BT184" i="31"/>
  <c r="BU184" i="31"/>
  <c r="BV184" i="31"/>
  <c r="BW184" i="31"/>
  <c r="BX184" i="31"/>
  <c r="BY184" i="31"/>
  <c r="BZ184" i="31"/>
  <c r="CA184" i="31"/>
  <c r="CB184" i="31"/>
  <c r="CC184" i="31"/>
  <c r="CD184" i="31"/>
  <c r="CE184" i="31"/>
  <c r="CF184" i="31"/>
  <c r="CG184" i="31"/>
  <c r="CH184" i="31"/>
  <c r="CI184" i="31"/>
  <c r="CJ184" i="31"/>
  <c r="CK184" i="31"/>
  <c r="CL184" i="31"/>
  <c r="CM184" i="31"/>
  <c r="CN184" i="31"/>
  <c r="CO184" i="31"/>
  <c r="CP184" i="31"/>
  <c r="CQ184" i="31"/>
  <c r="CR184" i="31"/>
  <c r="CS184" i="31"/>
  <c r="CT184" i="31"/>
  <c r="CU184" i="31"/>
  <c r="CV184" i="31"/>
  <c r="CW184" i="31"/>
  <c r="CX184" i="31"/>
  <c r="CY184" i="31"/>
  <c r="CZ184" i="31"/>
  <c r="DA184" i="31"/>
  <c r="DB184" i="31"/>
  <c r="DC184" i="31"/>
  <c r="DD184" i="31"/>
  <c r="DE184" i="31"/>
  <c r="DF184" i="31"/>
  <c r="DG184" i="31"/>
  <c r="DH184" i="31"/>
  <c r="DI184" i="31"/>
  <c r="DJ184" i="31"/>
  <c r="DK184" i="31"/>
  <c r="DL184" i="31"/>
  <c r="DM184" i="31"/>
  <c r="DN184" i="31"/>
  <c r="DO184" i="31"/>
  <c r="DP184" i="31"/>
  <c r="DQ184" i="31"/>
  <c r="DR184" i="31"/>
  <c r="DS184" i="31"/>
  <c r="DT184" i="31"/>
  <c r="DU184" i="31"/>
  <c r="E193" i="31"/>
  <c r="F193" i="31"/>
  <c r="G193" i="31"/>
  <c r="H193" i="31"/>
  <c r="I193" i="31"/>
  <c r="J193" i="31"/>
  <c r="K193" i="31"/>
  <c r="L193" i="31"/>
  <c r="M193" i="31"/>
  <c r="N193" i="31"/>
  <c r="O193" i="31"/>
  <c r="P193" i="31"/>
  <c r="Q193" i="31"/>
  <c r="R193" i="31"/>
  <c r="S193" i="31"/>
  <c r="T193" i="31"/>
  <c r="U193" i="31"/>
  <c r="V193" i="31"/>
  <c r="W193" i="31"/>
  <c r="X193" i="31"/>
  <c r="Y193" i="31"/>
  <c r="Z193" i="31"/>
  <c r="AA193" i="31"/>
  <c r="AB193" i="31"/>
  <c r="AC193" i="31"/>
  <c r="AD193" i="31"/>
  <c r="AE193" i="31"/>
  <c r="AF193" i="31"/>
  <c r="AG193" i="31"/>
  <c r="AH193" i="31"/>
  <c r="AI193" i="31"/>
  <c r="AJ193" i="31"/>
  <c r="AK193" i="31"/>
  <c r="AL193" i="31"/>
  <c r="AM193" i="31"/>
  <c r="AN193" i="31"/>
  <c r="AO193" i="31"/>
  <c r="AP193" i="31"/>
  <c r="AQ193" i="31"/>
  <c r="AR193" i="31"/>
  <c r="AS193" i="31"/>
  <c r="AT193" i="31"/>
  <c r="AU193" i="31"/>
  <c r="AV193" i="31"/>
  <c r="AW193" i="31"/>
  <c r="AX193" i="31"/>
  <c r="AY193" i="31"/>
  <c r="AZ193" i="31"/>
  <c r="BA193" i="31"/>
  <c r="BB193" i="31"/>
  <c r="BC193" i="31"/>
  <c r="BD193" i="31"/>
  <c r="BE193" i="31"/>
  <c r="BF193" i="31"/>
  <c r="BG193" i="31"/>
  <c r="BH193" i="31"/>
  <c r="BI193" i="31"/>
  <c r="BJ193" i="31"/>
  <c r="BK193" i="31"/>
  <c r="BL193" i="31"/>
  <c r="BM193" i="31"/>
  <c r="BN193" i="31"/>
  <c r="BO193" i="31"/>
  <c r="BP193" i="31"/>
  <c r="BQ193" i="31"/>
  <c r="BR193" i="31"/>
  <c r="BS193" i="31"/>
  <c r="BT193" i="31"/>
  <c r="BU193" i="31"/>
  <c r="BV193" i="31"/>
  <c r="BW193" i="31"/>
  <c r="BX193" i="31"/>
  <c r="BY193" i="31"/>
  <c r="BZ193" i="31"/>
  <c r="CA193" i="31"/>
  <c r="CB193" i="31"/>
  <c r="CC193" i="31"/>
  <c r="CD193" i="31"/>
  <c r="CE193" i="31"/>
  <c r="CF193" i="31"/>
  <c r="CG193" i="31"/>
  <c r="CH193" i="31"/>
  <c r="CI193" i="31"/>
  <c r="CJ193" i="31"/>
  <c r="CK193" i="31"/>
  <c r="CL193" i="31"/>
  <c r="CM193" i="31"/>
  <c r="CN193" i="31"/>
  <c r="CO193" i="31"/>
  <c r="CP193" i="31"/>
  <c r="CQ193" i="31"/>
  <c r="CR193" i="31"/>
  <c r="CS193" i="31"/>
  <c r="CT193" i="31"/>
  <c r="CU193" i="31"/>
  <c r="CV193" i="31"/>
  <c r="CW193" i="31"/>
  <c r="CX193" i="31"/>
  <c r="CY193" i="31"/>
  <c r="CZ193" i="31"/>
  <c r="DA193" i="31"/>
  <c r="DB193" i="31"/>
  <c r="DC193" i="31"/>
  <c r="DD193" i="31"/>
  <c r="DE193" i="31"/>
  <c r="DF193" i="31"/>
  <c r="DG193" i="31"/>
  <c r="DH193" i="31"/>
  <c r="DI193" i="31"/>
  <c r="DJ193" i="31"/>
  <c r="DK193" i="31"/>
  <c r="DL193" i="31"/>
  <c r="DM193" i="31"/>
  <c r="DN193" i="31"/>
  <c r="DO193" i="31"/>
  <c r="DP193" i="31"/>
  <c r="DQ193" i="31"/>
  <c r="DR193" i="31"/>
  <c r="DS193" i="31"/>
  <c r="DT193" i="31"/>
  <c r="DU193" i="31"/>
  <c r="F194" i="31"/>
  <c r="G194" i="31"/>
  <c r="H194" i="31"/>
  <c r="I194" i="31"/>
  <c r="J194" i="31"/>
  <c r="K194" i="31"/>
  <c r="L194" i="31"/>
  <c r="M194" i="31"/>
  <c r="N194" i="31"/>
  <c r="O194" i="31"/>
  <c r="P194" i="31"/>
  <c r="Q194" i="31"/>
  <c r="R194" i="31"/>
  <c r="S194" i="31"/>
  <c r="T194" i="31"/>
  <c r="U194" i="31"/>
  <c r="V194" i="31"/>
  <c r="W194" i="31"/>
  <c r="X194" i="31"/>
  <c r="Y194" i="31"/>
  <c r="Z194" i="31"/>
  <c r="AA194" i="31"/>
  <c r="AB194" i="31"/>
  <c r="AC194" i="31"/>
  <c r="AD194" i="31"/>
  <c r="AE194" i="31"/>
  <c r="AF194" i="31"/>
  <c r="AG194" i="31"/>
  <c r="AH194" i="31"/>
  <c r="AI194" i="31"/>
  <c r="AJ194" i="31"/>
  <c r="AK194" i="31"/>
  <c r="AL194" i="31"/>
  <c r="AM194" i="31"/>
  <c r="AN194" i="31"/>
  <c r="AO194" i="31"/>
  <c r="AP194" i="31"/>
  <c r="AQ194" i="31"/>
  <c r="AR194" i="31"/>
  <c r="AS194" i="31"/>
  <c r="AT194" i="31"/>
  <c r="AU194" i="31"/>
  <c r="AV194" i="31"/>
  <c r="AW194" i="31"/>
  <c r="AX194" i="31"/>
  <c r="AY194" i="31"/>
  <c r="AZ194" i="31"/>
  <c r="BA194" i="31"/>
  <c r="BB194" i="31"/>
  <c r="BC194" i="31"/>
  <c r="BD194" i="31"/>
  <c r="BE194" i="31"/>
  <c r="BF194" i="31"/>
  <c r="BG194" i="31"/>
  <c r="BH194" i="31"/>
  <c r="BI194" i="31"/>
  <c r="BJ194" i="31"/>
  <c r="BK194" i="31"/>
  <c r="BL194" i="31"/>
  <c r="BM194" i="31"/>
  <c r="BN194" i="31"/>
  <c r="BO194" i="31"/>
  <c r="BP194" i="31"/>
  <c r="BQ194" i="31"/>
  <c r="BR194" i="31"/>
  <c r="BS194" i="31"/>
  <c r="BT194" i="31"/>
  <c r="BU194" i="31"/>
  <c r="BV194" i="31"/>
  <c r="BW194" i="31"/>
  <c r="BX194" i="31"/>
  <c r="BY194" i="31"/>
  <c r="BZ194" i="31"/>
  <c r="CA194" i="31"/>
  <c r="CB194" i="31"/>
  <c r="CC194" i="31"/>
  <c r="CD194" i="31"/>
  <c r="CE194" i="31"/>
  <c r="CF194" i="31"/>
  <c r="CG194" i="31"/>
  <c r="CH194" i="31"/>
  <c r="CI194" i="31"/>
  <c r="CJ194" i="31"/>
  <c r="CK194" i="31"/>
  <c r="CL194" i="31"/>
  <c r="CM194" i="31"/>
  <c r="CN194" i="31"/>
  <c r="CO194" i="31"/>
  <c r="CP194" i="31"/>
  <c r="CQ194" i="31"/>
  <c r="CR194" i="31"/>
  <c r="CS194" i="31"/>
  <c r="CT194" i="31"/>
  <c r="CU194" i="31"/>
  <c r="CV194" i="31"/>
  <c r="CW194" i="31"/>
  <c r="CX194" i="31"/>
  <c r="CY194" i="31"/>
  <c r="CZ194" i="31"/>
  <c r="DA194" i="31"/>
  <c r="DB194" i="31"/>
  <c r="DC194" i="31"/>
  <c r="DD194" i="31"/>
  <c r="DE194" i="31"/>
  <c r="DF194" i="31"/>
  <c r="DG194" i="31"/>
  <c r="DH194" i="31"/>
  <c r="DI194" i="31"/>
  <c r="DJ194" i="31"/>
  <c r="DK194" i="31"/>
  <c r="DL194" i="31"/>
  <c r="DM194" i="31"/>
  <c r="DN194" i="31"/>
  <c r="DO194" i="31"/>
  <c r="DP194" i="31"/>
  <c r="DQ194" i="31"/>
  <c r="DR194" i="31"/>
  <c r="DS194" i="31"/>
  <c r="DT194" i="31"/>
  <c r="DU194" i="31"/>
  <c r="E195" i="31"/>
  <c r="F195" i="31"/>
  <c r="G195" i="31"/>
  <c r="H195" i="31"/>
  <c r="I195" i="31"/>
  <c r="J195" i="31"/>
  <c r="K195" i="31"/>
  <c r="L195" i="31"/>
  <c r="M195" i="31"/>
  <c r="N195" i="31"/>
  <c r="O195" i="31"/>
  <c r="P195" i="31"/>
  <c r="Q195" i="31"/>
  <c r="R195" i="31"/>
  <c r="S195" i="31"/>
  <c r="T195" i="31"/>
  <c r="U195" i="31"/>
  <c r="V195" i="31"/>
  <c r="W195" i="31"/>
  <c r="X195" i="31"/>
  <c r="Y195" i="31"/>
  <c r="Z195" i="31"/>
  <c r="AA195" i="31"/>
  <c r="AB195" i="31"/>
  <c r="AC195" i="31"/>
  <c r="AD195" i="31"/>
  <c r="AE195" i="31"/>
  <c r="AF195" i="31"/>
  <c r="AG195" i="31"/>
  <c r="AH195" i="31"/>
  <c r="AI195" i="31"/>
  <c r="AJ195" i="31"/>
  <c r="AK195" i="31"/>
  <c r="AL195" i="31"/>
  <c r="AM195" i="31"/>
  <c r="AN195" i="31"/>
  <c r="AO195" i="31"/>
  <c r="AP195" i="31"/>
  <c r="AQ195" i="31"/>
  <c r="AR195" i="31"/>
  <c r="AS195" i="31"/>
  <c r="AT195" i="31"/>
  <c r="AU195" i="31"/>
  <c r="AV195" i="31"/>
  <c r="AW195" i="31"/>
  <c r="AX195" i="31"/>
  <c r="AY195" i="31"/>
  <c r="AZ195" i="31"/>
  <c r="BA195" i="31"/>
  <c r="BB195" i="31"/>
  <c r="BC195" i="31"/>
  <c r="BD195" i="31"/>
  <c r="BE195" i="31"/>
  <c r="BF195" i="31"/>
  <c r="BG195" i="31"/>
  <c r="BH195" i="31"/>
  <c r="BI195" i="31"/>
  <c r="BJ195" i="31"/>
  <c r="BK195" i="31"/>
  <c r="BL195" i="31"/>
  <c r="BM195" i="31"/>
  <c r="BN195" i="31"/>
  <c r="BO195" i="31"/>
  <c r="BP195" i="31"/>
  <c r="BQ195" i="31"/>
  <c r="BR195" i="31"/>
  <c r="BS195" i="31"/>
  <c r="BT195" i="31"/>
  <c r="BU195" i="31"/>
  <c r="BV195" i="31"/>
  <c r="BW195" i="31"/>
  <c r="BX195" i="31"/>
  <c r="BY195" i="31"/>
  <c r="BZ195" i="31"/>
  <c r="CA195" i="31"/>
  <c r="CB195" i="31"/>
  <c r="CC195" i="31"/>
  <c r="CD195" i="31"/>
  <c r="CE195" i="31"/>
  <c r="CF195" i="31"/>
  <c r="CG195" i="31"/>
  <c r="CH195" i="31"/>
  <c r="CI195" i="31"/>
  <c r="CJ195" i="31"/>
  <c r="CK195" i="31"/>
  <c r="CL195" i="31"/>
  <c r="CM195" i="31"/>
  <c r="CN195" i="31"/>
  <c r="CO195" i="31"/>
  <c r="CP195" i="31"/>
  <c r="CQ195" i="31"/>
  <c r="CR195" i="31"/>
  <c r="CS195" i="31"/>
  <c r="CT195" i="31"/>
  <c r="CU195" i="31"/>
  <c r="CV195" i="31"/>
  <c r="CW195" i="31"/>
  <c r="CX195" i="31"/>
  <c r="CY195" i="31"/>
  <c r="CZ195" i="31"/>
  <c r="DA195" i="31"/>
  <c r="DB195" i="31"/>
  <c r="DC195" i="31"/>
  <c r="DD195" i="31"/>
  <c r="DE195" i="31"/>
  <c r="DF195" i="31"/>
  <c r="DG195" i="31"/>
  <c r="DH195" i="31"/>
  <c r="DI195" i="31"/>
  <c r="DJ195" i="31"/>
  <c r="DK195" i="31"/>
  <c r="DL195" i="31"/>
  <c r="DM195" i="31"/>
  <c r="DN195" i="31"/>
  <c r="DO195" i="31"/>
  <c r="DP195" i="31"/>
  <c r="DQ195" i="31"/>
  <c r="DR195" i="31"/>
  <c r="DS195" i="31"/>
  <c r="DT195" i="31"/>
  <c r="DU195" i="31"/>
  <c r="D197" i="31"/>
  <c r="D198" i="31"/>
  <c r="D199" i="31"/>
  <c r="D200" i="31"/>
  <c r="D203" i="31"/>
  <c r="E203" i="31"/>
  <c r="F203" i="31"/>
  <c r="G203" i="31"/>
  <c r="H203" i="31"/>
  <c r="I203" i="31"/>
  <c r="J203" i="31"/>
  <c r="K203" i="31"/>
  <c r="L203" i="31"/>
  <c r="M203" i="31"/>
  <c r="N203" i="31"/>
  <c r="O203" i="31"/>
  <c r="P203" i="31"/>
  <c r="Q203" i="31"/>
  <c r="R203" i="31"/>
  <c r="S203" i="31"/>
  <c r="T203" i="31"/>
  <c r="U203" i="31"/>
  <c r="V203" i="31"/>
  <c r="W203" i="31"/>
  <c r="X203" i="31"/>
  <c r="Y203" i="31"/>
  <c r="Z203" i="31"/>
  <c r="AA203" i="31"/>
  <c r="AB203" i="31"/>
  <c r="AC203" i="31"/>
  <c r="AD203" i="31"/>
  <c r="AE203" i="31"/>
  <c r="AF203" i="31"/>
  <c r="AG203" i="31"/>
  <c r="AH203" i="31"/>
  <c r="AI203" i="31"/>
  <c r="AJ203" i="31"/>
  <c r="AK203" i="31"/>
  <c r="AL203" i="31"/>
  <c r="AM203" i="31"/>
  <c r="AN203" i="31"/>
  <c r="AO203" i="31"/>
  <c r="AP203" i="31"/>
  <c r="AQ203" i="31"/>
  <c r="AR203" i="31"/>
  <c r="AS203" i="31"/>
  <c r="AT203" i="31"/>
  <c r="AU203" i="31"/>
  <c r="AV203" i="31"/>
  <c r="AW203" i="31"/>
  <c r="AX203" i="31"/>
  <c r="AY203" i="31"/>
  <c r="AZ203" i="31"/>
  <c r="BA203" i="31"/>
  <c r="BB203" i="31"/>
  <c r="BC203" i="31"/>
  <c r="BD203" i="31"/>
  <c r="BE203" i="31"/>
  <c r="BF203" i="31"/>
  <c r="BG203" i="31"/>
  <c r="BH203" i="31"/>
  <c r="BI203" i="31"/>
  <c r="BJ203" i="31"/>
  <c r="BK203" i="31"/>
  <c r="BL203" i="31"/>
  <c r="BM203" i="31"/>
  <c r="BN203" i="31"/>
  <c r="BO203" i="31"/>
  <c r="BP203" i="31"/>
  <c r="BQ203" i="31"/>
  <c r="BR203" i="31"/>
  <c r="BS203" i="31"/>
  <c r="BT203" i="31"/>
  <c r="BU203" i="31"/>
  <c r="BV203" i="31"/>
  <c r="BW203" i="31"/>
  <c r="BX203" i="31"/>
  <c r="BY203" i="31"/>
  <c r="BZ203" i="31"/>
  <c r="CA203" i="31"/>
  <c r="CB203" i="31"/>
  <c r="CC203" i="31"/>
  <c r="CD203" i="31"/>
  <c r="CE203" i="31"/>
  <c r="CF203" i="31"/>
  <c r="CG203" i="31"/>
  <c r="CH203" i="31"/>
  <c r="CI203" i="31"/>
  <c r="CJ203" i="31"/>
  <c r="CK203" i="31"/>
  <c r="CL203" i="31"/>
  <c r="CM203" i="31"/>
  <c r="CN203" i="31"/>
  <c r="CO203" i="31"/>
  <c r="CP203" i="31"/>
  <c r="CQ203" i="31"/>
  <c r="CR203" i="31"/>
  <c r="CS203" i="31"/>
  <c r="CT203" i="31"/>
  <c r="CU203" i="31"/>
  <c r="CV203" i="31"/>
  <c r="CW203" i="31"/>
  <c r="CX203" i="31"/>
  <c r="CY203" i="31"/>
  <c r="CZ203" i="31"/>
  <c r="DA203" i="31"/>
  <c r="DB203" i="31"/>
  <c r="DC203" i="31"/>
  <c r="DD203" i="31"/>
  <c r="DE203" i="31"/>
  <c r="DF203" i="31"/>
  <c r="DG203" i="31"/>
  <c r="DH203" i="31"/>
  <c r="DI203" i="31"/>
  <c r="DJ203" i="31"/>
  <c r="DK203" i="31"/>
  <c r="DL203" i="31"/>
  <c r="DM203" i="31"/>
  <c r="DN203" i="31"/>
  <c r="DO203" i="31"/>
  <c r="DP203" i="31"/>
  <c r="DQ203" i="31"/>
  <c r="DR203" i="31"/>
  <c r="DS203" i="31"/>
  <c r="DT203" i="31"/>
  <c r="DU203" i="31"/>
  <c r="E204" i="31"/>
  <c r="F204" i="31"/>
  <c r="G204" i="31"/>
  <c r="H204" i="31"/>
  <c r="I204" i="31"/>
  <c r="J204" i="31"/>
  <c r="K204" i="31"/>
  <c r="L204" i="31"/>
  <c r="M204" i="31"/>
  <c r="N204" i="31"/>
  <c r="O204" i="31"/>
  <c r="P204" i="31"/>
  <c r="Q204" i="31"/>
  <c r="R204" i="31"/>
  <c r="S204" i="31"/>
  <c r="T204" i="31"/>
  <c r="U204" i="31"/>
  <c r="V204" i="31"/>
  <c r="W204" i="31"/>
  <c r="X204" i="31"/>
  <c r="Y204" i="31"/>
  <c r="Z204" i="31"/>
  <c r="AA204" i="31"/>
  <c r="AB204" i="31"/>
  <c r="AC204" i="31"/>
  <c r="AD204" i="31"/>
  <c r="AE204" i="31"/>
  <c r="AF204" i="31"/>
  <c r="AG204" i="31"/>
  <c r="AH204" i="31"/>
  <c r="AI204" i="31"/>
  <c r="AJ204" i="31"/>
  <c r="AK204" i="31"/>
  <c r="AL204" i="31"/>
  <c r="AM204" i="31"/>
  <c r="AN204" i="31"/>
  <c r="AO204" i="31"/>
  <c r="AP204" i="31"/>
  <c r="AQ204" i="31"/>
  <c r="AR204" i="31"/>
  <c r="AS204" i="31"/>
  <c r="AT204" i="31"/>
  <c r="AU204" i="31"/>
  <c r="AV204" i="31"/>
  <c r="AW204" i="31"/>
  <c r="AX204" i="31"/>
  <c r="AY204" i="31"/>
  <c r="AZ204" i="31"/>
  <c r="BA204" i="31"/>
  <c r="BB204" i="31"/>
  <c r="BC204" i="31"/>
  <c r="BD204" i="31"/>
  <c r="BE204" i="31"/>
  <c r="BF204" i="31"/>
  <c r="BG204" i="31"/>
  <c r="BH204" i="31"/>
  <c r="BI204" i="31"/>
  <c r="BJ204" i="31"/>
  <c r="BK204" i="31"/>
  <c r="BL204" i="31"/>
  <c r="BM204" i="31"/>
  <c r="BN204" i="31"/>
  <c r="BO204" i="31"/>
  <c r="BP204" i="31"/>
  <c r="BQ204" i="31"/>
  <c r="BR204" i="31"/>
  <c r="BS204" i="31"/>
  <c r="BT204" i="31"/>
  <c r="BU204" i="31"/>
  <c r="BV204" i="31"/>
  <c r="BW204" i="31"/>
  <c r="BX204" i="31"/>
  <c r="BY204" i="31"/>
  <c r="BZ204" i="31"/>
  <c r="CA204" i="31"/>
  <c r="CB204" i="31"/>
  <c r="CC204" i="31"/>
  <c r="CD204" i="31"/>
  <c r="CE204" i="31"/>
  <c r="CF204" i="31"/>
  <c r="CG204" i="31"/>
  <c r="CH204" i="31"/>
  <c r="CI204" i="31"/>
  <c r="CJ204" i="31"/>
  <c r="CK204" i="31"/>
  <c r="CL204" i="31"/>
  <c r="CM204" i="31"/>
  <c r="CN204" i="31"/>
  <c r="CO204" i="31"/>
  <c r="CP204" i="31"/>
  <c r="CQ204" i="31"/>
  <c r="CR204" i="31"/>
  <c r="CS204" i="31"/>
  <c r="CT204" i="31"/>
  <c r="CU204" i="31"/>
  <c r="CV204" i="31"/>
  <c r="CW204" i="31"/>
  <c r="CX204" i="31"/>
  <c r="CY204" i="31"/>
  <c r="CZ204" i="31"/>
  <c r="DA204" i="31"/>
  <c r="DB204" i="31"/>
  <c r="DC204" i="31"/>
  <c r="DD204" i="31"/>
  <c r="DE204" i="31"/>
  <c r="DF204" i="31"/>
  <c r="DG204" i="31"/>
  <c r="DH204" i="31"/>
  <c r="DI204" i="31"/>
  <c r="DJ204" i="31"/>
  <c r="DK204" i="31"/>
  <c r="DL204" i="31"/>
  <c r="DM204" i="31"/>
  <c r="DN204" i="31"/>
  <c r="DO204" i="31"/>
  <c r="DP204" i="31"/>
  <c r="DQ204" i="31"/>
  <c r="DR204" i="31"/>
  <c r="DS204" i="31"/>
  <c r="DT204" i="31"/>
  <c r="DU204" i="31"/>
  <c r="E205" i="31"/>
  <c r="F205" i="31"/>
  <c r="G205" i="31"/>
  <c r="H205" i="31"/>
  <c r="I205" i="31"/>
  <c r="J205" i="31"/>
  <c r="K205" i="31"/>
  <c r="L205" i="31"/>
  <c r="M205" i="31"/>
  <c r="N205" i="31"/>
  <c r="O205" i="31"/>
  <c r="P205" i="31"/>
  <c r="Q205" i="31"/>
  <c r="R205" i="31"/>
  <c r="S205" i="31"/>
  <c r="T205" i="31"/>
  <c r="U205" i="31"/>
  <c r="V205" i="31"/>
  <c r="W205" i="31"/>
  <c r="X205" i="31"/>
  <c r="Y205" i="31"/>
  <c r="Z205" i="31"/>
  <c r="AA205" i="31"/>
  <c r="AB205" i="31"/>
  <c r="AC205" i="31"/>
  <c r="AD205" i="31"/>
  <c r="AE205" i="31"/>
  <c r="AF205" i="31"/>
  <c r="AG205" i="31"/>
  <c r="AH205" i="31"/>
  <c r="AI205" i="31"/>
  <c r="AJ205" i="31"/>
  <c r="AK205" i="31"/>
  <c r="AL205" i="31"/>
  <c r="AM205" i="31"/>
  <c r="AN205" i="31"/>
  <c r="AO205" i="31"/>
  <c r="AP205" i="31"/>
  <c r="AQ205" i="31"/>
  <c r="AR205" i="31"/>
  <c r="AS205" i="31"/>
  <c r="AT205" i="31"/>
  <c r="AU205" i="31"/>
  <c r="AV205" i="31"/>
  <c r="AW205" i="31"/>
  <c r="AX205" i="31"/>
  <c r="AY205" i="31"/>
  <c r="AZ205" i="31"/>
  <c r="BA205" i="31"/>
  <c r="BB205" i="31"/>
  <c r="BC205" i="31"/>
  <c r="BD205" i="31"/>
  <c r="BE205" i="31"/>
  <c r="BF205" i="31"/>
  <c r="BG205" i="31"/>
  <c r="BH205" i="31"/>
  <c r="BI205" i="31"/>
  <c r="BJ205" i="31"/>
  <c r="BK205" i="31"/>
  <c r="BL205" i="31"/>
  <c r="BM205" i="31"/>
  <c r="BN205" i="31"/>
  <c r="BO205" i="31"/>
  <c r="BP205" i="31"/>
  <c r="BQ205" i="31"/>
  <c r="BR205" i="31"/>
  <c r="BS205" i="31"/>
  <c r="BT205" i="31"/>
  <c r="BU205" i="31"/>
  <c r="BV205" i="31"/>
  <c r="BW205" i="31"/>
  <c r="BX205" i="31"/>
  <c r="BY205" i="31"/>
  <c r="BZ205" i="31"/>
  <c r="CA205" i="31"/>
  <c r="CB205" i="31"/>
  <c r="CC205" i="31"/>
  <c r="CD205" i="31"/>
  <c r="CE205" i="31"/>
  <c r="CF205" i="31"/>
  <c r="CG205" i="31"/>
  <c r="CH205" i="31"/>
  <c r="CI205" i="31"/>
  <c r="CJ205" i="31"/>
  <c r="CK205" i="31"/>
  <c r="CL205" i="31"/>
  <c r="CM205" i="31"/>
  <c r="CN205" i="31"/>
  <c r="CO205" i="31"/>
  <c r="CP205" i="31"/>
  <c r="CQ205" i="31"/>
  <c r="CR205" i="31"/>
  <c r="CS205" i="31"/>
  <c r="CT205" i="31"/>
  <c r="CU205" i="31"/>
  <c r="CV205" i="31"/>
  <c r="CW205" i="31"/>
  <c r="CX205" i="31"/>
  <c r="CY205" i="31"/>
  <c r="CZ205" i="31"/>
  <c r="DA205" i="31"/>
  <c r="DB205" i="31"/>
  <c r="DC205" i="31"/>
  <c r="DD205" i="31"/>
  <c r="DE205" i="31"/>
  <c r="DF205" i="31"/>
  <c r="DG205" i="31"/>
  <c r="DH205" i="31"/>
  <c r="DI205" i="31"/>
  <c r="DJ205" i="31"/>
  <c r="DK205" i="31"/>
  <c r="DL205" i="31"/>
  <c r="DM205" i="31"/>
  <c r="DN205" i="31"/>
  <c r="DO205" i="31"/>
  <c r="DP205" i="31"/>
  <c r="DQ205" i="31"/>
  <c r="DR205" i="31"/>
  <c r="DS205" i="31"/>
  <c r="DT205" i="31"/>
  <c r="DU205" i="31"/>
  <c r="F206" i="31"/>
  <c r="G206" i="31"/>
  <c r="H206" i="31"/>
  <c r="I206" i="31"/>
  <c r="J206" i="31"/>
  <c r="K206" i="31"/>
  <c r="L206" i="31"/>
  <c r="M206" i="31"/>
  <c r="N206" i="31"/>
  <c r="O206" i="31"/>
  <c r="P206" i="31"/>
  <c r="Q206" i="31"/>
  <c r="R206" i="31"/>
  <c r="S206" i="31"/>
  <c r="T206" i="31"/>
  <c r="U206" i="31"/>
  <c r="V206" i="31"/>
  <c r="W206" i="31"/>
  <c r="X206" i="31"/>
  <c r="Y206" i="31"/>
  <c r="Z206" i="31"/>
  <c r="AA206" i="31"/>
  <c r="AB206" i="31"/>
  <c r="AC206" i="31"/>
  <c r="AD206" i="31"/>
  <c r="AE206" i="31"/>
  <c r="AF206" i="31"/>
  <c r="AG206" i="31"/>
  <c r="AH206" i="31"/>
  <c r="AI206" i="31"/>
  <c r="AJ206" i="31"/>
  <c r="AK206" i="31"/>
  <c r="AL206" i="31"/>
  <c r="AM206" i="31"/>
  <c r="AN206" i="31"/>
  <c r="AO206" i="31"/>
  <c r="AP206" i="31"/>
  <c r="AQ206" i="31"/>
  <c r="AR206" i="31"/>
  <c r="AS206" i="31"/>
  <c r="AT206" i="31"/>
  <c r="AU206" i="31"/>
  <c r="AV206" i="31"/>
  <c r="AW206" i="31"/>
  <c r="AX206" i="31"/>
  <c r="AY206" i="31"/>
  <c r="AZ206" i="31"/>
  <c r="BA206" i="31"/>
  <c r="BB206" i="31"/>
  <c r="BC206" i="31"/>
  <c r="BD206" i="31"/>
  <c r="BE206" i="31"/>
  <c r="BF206" i="31"/>
  <c r="BG206" i="31"/>
  <c r="BH206" i="31"/>
  <c r="BI206" i="31"/>
  <c r="BJ206" i="31"/>
  <c r="BK206" i="31"/>
  <c r="BL206" i="31"/>
  <c r="BM206" i="31"/>
  <c r="BN206" i="31"/>
  <c r="BO206" i="31"/>
  <c r="BP206" i="31"/>
  <c r="BQ206" i="31"/>
  <c r="BR206" i="31"/>
  <c r="BS206" i="31"/>
  <c r="BT206" i="31"/>
  <c r="BU206" i="31"/>
  <c r="BV206" i="31"/>
  <c r="BW206" i="31"/>
  <c r="BX206" i="31"/>
  <c r="BY206" i="31"/>
  <c r="BZ206" i="31"/>
  <c r="CA206" i="31"/>
  <c r="CB206" i="31"/>
  <c r="CC206" i="31"/>
  <c r="CD206" i="31"/>
  <c r="CE206" i="31"/>
  <c r="CF206" i="31"/>
  <c r="CG206" i="31"/>
  <c r="CH206" i="31"/>
  <c r="CI206" i="31"/>
  <c r="CJ206" i="31"/>
  <c r="CK206" i="31"/>
  <c r="CL206" i="31"/>
  <c r="CM206" i="31"/>
  <c r="CN206" i="31"/>
  <c r="CO206" i="31"/>
  <c r="CP206" i="31"/>
  <c r="CQ206" i="31"/>
  <c r="CR206" i="31"/>
  <c r="CS206" i="31"/>
  <c r="CT206" i="31"/>
  <c r="CU206" i="31"/>
  <c r="CV206" i="31"/>
  <c r="CW206" i="31"/>
  <c r="CX206" i="31"/>
  <c r="CY206" i="31"/>
  <c r="CZ206" i="31"/>
  <c r="DA206" i="31"/>
  <c r="DB206" i="31"/>
  <c r="DC206" i="31"/>
  <c r="DD206" i="31"/>
  <c r="DE206" i="31"/>
  <c r="DF206" i="31"/>
  <c r="DG206" i="31"/>
  <c r="DH206" i="31"/>
  <c r="DI206" i="31"/>
  <c r="DJ206" i="31"/>
  <c r="DK206" i="31"/>
  <c r="DL206" i="31"/>
  <c r="DM206" i="31"/>
  <c r="DN206" i="31"/>
  <c r="DO206" i="31"/>
  <c r="DP206" i="31"/>
  <c r="DQ206" i="31"/>
  <c r="DR206" i="31"/>
  <c r="DS206" i="31"/>
  <c r="DT206" i="31"/>
  <c r="DU206" i="31"/>
  <c r="F207" i="31"/>
  <c r="G207" i="31"/>
  <c r="H207" i="31"/>
  <c r="I207" i="31"/>
  <c r="J207" i="31"/>
  <c r="K207" i="31"/>
  <c r="L207" i="31"/>
  <c r="M207" i="31"/>
  <c r="N207" i="31"/>
  <c r="O207" i="31"/>
  <c r="P207" i="31"/>
  <c r="Q207" i="31"/>
  <c r="R207" i="31"/>
  <c r="S207" i="31"/>
  <c r="T207" i="31"/>
  <c r="U207" i="31"/>
  <c r="V207" i="31"/>
  <c r="W207" i="31"/>
  <c r="X207" i="31"/>
  <c r="Y207" i="31"/>
  <c r="Z207" i="31"/>
  <c r="AA207" i="31"/>
  <c r="AB207" i="31"/>
  <c r="AC207" i="31"/>
  <c r="AD207" i="31"/>
  <c r="AE207" i="31"/>
  <c r="AF207" i="31"/>
  <c r="AG207" i="31"/>
  <c r="AH207" i="31"/>
  <c r="AI207" i="31"/>
  <c r="AJ207" i="31"/>
  <c r="AK207" i="31"/>
  <c r="AL207" i="31"/>
  <c r="AM207" i="31"/>
  <c r="AN207" i="31"/>
  <c r="AO207" i="31"/>
  <c r="AP207" i="31"/>
  <c r="AQ207" i="31"/>
  <c r="AR207" i="31"/>
  <c r="AS207" i="31"/>
  <c r="AT207" i="31"/>
  <c r="AU207" i="31"/>
  <c r="AV207" i="31"/>
  <c r="AW207" i="31"/>
  <c r="AX207" i="31"/>
  <c r="AY207" i="31"/>
  <c r="AZ207" i="31"/>
  <c r="BA207" i="31"/>
  <c r="BB207" i="31"/>
  <c r="BC207" i="31"/>
  <c r="BD207" i="31"/>
  <c r="BE207" i="31"/>
  <c r="BF207" i="31"/>
  <c r="BG207" i="31"/>
  <c r="BH207" i="31"/>
  <c r="BI207" i="31"/>
  <c r="BJ207" i="31"/>
  <c r="BK207" i="31"/>
  <c r="BL207" i="31"/>
  <c r="BM207" i="31"/>
  <c r="BN207" i="31"/>
  <c r="BO207" i="31"/>
  <c r="BP207" i="31"/>
  <c r="BQ207" i="31"/>
  <c r="BR207" i="31"/>
  <c r="BS207" i="31"/>
  <c r="BT207" i="31"/>
  <c r="BU207" i="31"/>
  <c r="BV207" i="31"/>
  <c r="BW207" i="31"/>
  <c r="BX207" i="31"/>
  <c r="BY207" i="31"/>
  <c r="BZ207" i="31"/>
  <c r="CA207" i="31"/>
  <c r="CB207" i="31"/>
  <c r="CC207" i="31"/>
  <c r="CD207" i="31"/>
  <c r="CE207" i="31"/>
  <c r="CF207" i="31"/>
  <c r="CG207" i="31"/>
  <c r="CH207" i="31"/>
  <c r="CI207" i="31"/>
  <c r="CJ207" i="31"/>
  <c r="CK207" i="31"/>
  <c r="CL207" i="31"/>
  <c r="CM207" i="31"/>
  <c r="CN207" i="31"/>
  <c r="CO207" i="31"/>
  <c r="CP207" i="31"/>
  <c r="CQ207" i="31"/>
  <c r="CR207" i="31"/>
  <c r="CS207" i="31"/>
  <c r="CT207" i="31"/>
  <c r="CU207" i="31"/>
  <c r="CV207" i="31"/>
  <c r="CW207" i="31"/>
  <c r="CX207" i="31"/>
  <c r="CY207" i="31"/>
  <c r="CZ207" i="31"/>
  <c r="DA207" i="31"/>
  <c r="DB207" i="31"/>
  <c r="DC207" i="31"/>
  <c r="DD207" i="31"/>
  <c r="DE207" i="31"/>
  <c r="DF207" i="31"/>
  <c r="DG207" i="31"/>
  <c r="DH207" i="31"/>
  <c r="DI207" i="31"/>
  <c r="DJ207" i="31"/>
  <c r="DK207" i="31"/>
  <c r="DL207" i="31"/>
  <c r="DM207" i="31"/>
  <c r="DN207" i="31"/>
  <c r="DO207" i="31"/>
  <c r="DP207" i="31"/>
  <c r="DQ207" i="31"/>
  <c r="DR207" i="31"/>
  <c r="DS207" i="31"/>
  <c r="DT207" i="31"/>
  <c r="DU207" i="31"/>
  <c r="F208" i="31"/>
  <c r="G208" i="31"/>
  <c r="H208" i="31"/>
  <c r="I208" i="31"/>
  <c r="J208" i="31"/>
  <c r="K208" i="31"/>
  <c r="L208" i="31"/>
  <c r="M208" i="31"/>
  <c r="N208" i="31"/>
  <c r="O208" i="31"/>
  <c r="P208" i="31"/>
  <c r="Q208" i="31"/>
  <c r="R208" i="31"/>
  <c r="S208" i="31"/>
  <c r="T208" i="31"/>
  <c r="U208" i="31"/>
  <c r="V208" i="31"/>
  <c r="W208" i="31"/>
  <c r="X208" i="31"/>
  <c r="Y208" i="31"/>
  <c r="Z208" i="31"/>
  <c r="AA208" i="31"/>
  <c r="AB208" i="31"/>
  <c r="AC208" i="31"/>
  <c r="AD208" i="31"/>
  <c r="AE208" i="31"/>
  <c r="AF208" i="31"/>
  <c r="AG208" i="31"/>
  <c r="AH208" i="31"/>
  <c r="AI208" i="31"/>
  <c r="AJ208" i="31"/>
  <c r="AK208" i="31"/>
  <c r="AL208" i="31"/>
  <c r="AM208" i="31"/>
  <c r="AN208" i="31"/>
  <c r="AO208" i="31"/>
  <c r="AP208" i="31"/>
  <c r="AQ208" i="31"/>
  <c r="AR208" i="31"/>
  <c r="AS208" i="31"/>
  <c r="AT208" i="31"/>
  <c r="AU208" i="31"/>
  <c r="AV208" i="31"/>
  <c r="AW208" i="31"/>
  <c r="AX208" i="31"/>
  <c r="AY208" i="31"/>
  <c r="AZ208" i="31"/>
  <c r="BA208" i="31"/>
  <c r="BB208" i="31"/>
  <c r="BC208" i="31"/>
  <c r="BD208" i="31"/>
  <c r="BE208" i="31"/>
  <c r="BF208" i="31"/>
  <c r="BG208" i="31"/>
  <c r="BH208" i="31"/>
  <c r="BI208" i="31"/>
  <c r="BJ208" i="31"/>
  <c r="BK208" i="31"/>
  <c r="BL208" i="31"/>
  <c r="BM208" i="31"/>
  <c r="BN208" i="31"/>
  <c r="BO208" i="31"/>
  <c r="BP208" i="31"/>
  <c r="BQ208" i="31"/>
  <c r="BR208" i="31"/>
  <c r="BS208" i="31"/>
  <c r="BT208" i="31"/>
  <c r="BU208" i="31"/>
  <c r="BV208" i="31"/>
  <c r="BW208" i="31"/>
  <c r="BX208" i="31"/>
  <c r="BY208" i="31"/>
  <c r="BZ208" i="31"/>
  <c r="CA208" i="31"/>
  <c r="CB208" i="31"/>
  <c r="CC208" i="31"/>
  <c r="CD208" i="31"/>
  <c r="CE208" i="31"/>
  <c r="CF208" i="31"/>
  <c r="CG208" i="31"/>
  <c r="CH208" i="31"/>
  <c r="CI208" i="31"/>
  <c r="CJ208" i="31"/>
  <c r="CK208" i="31"/>
  <c r="CL208" i="31"/>
  <c r="CM208" i="31"/>
  <c r="CN208" i="31"/>
  <c r="CO208" i="31"/>
  <c r="CP208" i="31"/>
  <c r="CQ208" i="31"/>
  <c r="CR208" i="31"/>
  <c r="CS208" i="31"/>
  <c r="CT208" i="31"/>
  <c r="CU208" i="31"/>
  <c r="CV208" i="31"/>
  <c r="CW208" i="31"/>
  <c r="CX208" i="31"/>
  <c r="CY208" i="31"/>
  <c r="CZ208" i="31"/>
  <c r="DA208" i="31"/>
  <c r="DB208" i="31"/>
  <c r="DC208" i="31"/>
  <c r="DD208" i="31"/>
  <c r="DE208" i="31"/>
  <c r="DF208" i="31"/>
  <c r="DG208" i="31"/>
  <c r="DH208" i="31"/>
  <c r="DI208" i="31"/>
  <c r="DJ208" i="31"/>
  <c r="DK208" i="31"/>
  <c r="DL208" i="31"/>
  <c r="DM208" i="31"/>
  <c r="DN208" i="31"/>
  <c r="DO208" i="31"/>
  <c r="DP208" i="31"/>
  <c r="DQ208" i="31"/>
  <c r="DR208" i="31"/>
  <c r="DS208" i="31"/>
  <c r="DT208" i="31"/>
  <c r="DU208" i="31"/>
  <c r="F209" i="31"/>
  <c r="G209" i="31"/>
  <c r="H209" i="31"/>
  <c r="I209" i="31"/>
  <c r="J209" i="31"/>
  <c r="K209" i="31"/>
  <c r="L209" i="31"/>
  <c r="M209" i="31"/>
  <c r="N209" i="31"/>
  <c r="O209" i="31"/>
  <c r="P209" i="31"/>
  <c r="Q209" i="31"/>
  <c r="R209" i="31"/>
  <c r="S209" i="31"/>
  <c r="T209" i="31"/>
  <c r="U209" i="31"/>
  <c r="V209" i="31"/>
  <c r="W209" i="31"/>
  <c r="X209" i="31"/>
  <c r="Y209" i="31"/>
  <c r="Z209" i="31"/>
  <c r="AA209" i="31"/>
  <c r="AB209" i="31"/>
  <c r="AC209" i="31"/>
  <c r="AD209" i="31"/>
  <c r="AE209" i="31"/>
  <c r="AF209" i="31"/>
  <c r="AG209" i="31"/>
  <c r="AH209" i="31"/>
  <c r="AI209" i="31"/>
  <c r="AJ209" i="31"/>
  <c r="AK209" i="31"/>
  <c r="AL209" i="31"/>
  <c r="AM209" i="31"/>
  <c r="AN209" i="31"/>
  <c r="AO209" i="31"/>
  <c r="AP209" i="31"/>
  <c r="AQ209" i="31"/>
  <c r="AR209" i="31"/>
  <c r="AS209" i="31"/>
  <c r="AT209" i="31"/>
  <c r="AU209" i="31"/>
  <c r="AV209" i="31"/>
  <c r="AW209" i="31"/>
  <c r="AX209" i="31"/>
  <c r="AY209" i="31"/>
  <c r="AZ209" i="31"/>
  <c r="BA209" i="31"/>
  <c r="BB209" i="31"/>
  <c r="BC209" i="31"/>
  <c r="BD209" i="31"/>
  <c r="BE209" i="31"/>
  <c r="BF209" i="31"/>
  <c r="BG209" i="31"/>
  <c r="BH209" i="31"/>
  <c r="BI209" i="31"/>
  <c r="BJ209" i="31"/>
  <c r="BK209" i="31"/>
  <c r="BL209" i="31"/>
  <c r="BM209" i="31"/>
  <c r="BN209" i="31"/>
  <c r="BO209" i="31"/>
  <c r="BP209" i="31"/>
  <c r="BQ209" i="31"/>
  <c r="BR209" i="31"/>
  <c r="BS209" i="31"/>
  <c r="BT209" i="31"/>
  <c r="BU209" i="31"/>
  <c r="BV209" i="31"/>
  <c r="BW209" i="31"/>
  <c r="BX209" i="31"/>
  <c r="BY209" i="31"/>
  <c r="BZ209" i="31"/>
  <c r="CA209" i="31"/>
  <c r="CB209" i="31"/>
  <c r="CC209" i="31"/>
  <c r="CD209" i="31"/>
  <c r="CE209" i="31"/>
  <c r="CF209" i="31"/>
  <c r="CG209" i="31"/>
  <c r="CH209" i="31"/>
  <c r="CI209" i="31"/>
  <c r="CJ209" i="31"/>
  <c r="CK209" i="31"/>
  <c r="CL209" i="31"/>
  <c r="CM209" i="31"/>
  <c r="CN209" i="31"/>
  <c r="CO209" i="31"/>
  <c r="CP209" i="31"/>
  <c r="CQ209" i="31"/>
  <c r="CR209" i="31"/>
  <c r="CS209" i="31"/>
  <c r="CT209" i="31"/>
  <c r="CU209" i="31"/>
  <c r="CV209" i="31"/>
  <c r="CW209" i="31"/>
  <c r="CX209" i="31"/>
  <c r="CY209" i="31"/>
  <c r="CZ209" i="31"/>
  <c r="DA209" i="31"/>
  <c r="DB209" i="31"/>
  <c r="DC209" i="31"/>
  <c r="DD209" i="31"/>
  <c r="DE209" i="31"/>
  <c r="DF209" i="31"/>
  <c r="DG209" i="31"/>
  <c r="DH209" i="31"/>
  <c r="DI209" i="31"/>
  <c r="DJ209" i="31"/>
  <c r="DK209" i="31"/>
  <c r="DL209" i="31"/>
  <c r="DM209" i="31"/>
  <c r="DN209" i="31"/>
  <c r="DO209" i="31"/>
  <c r="DP209" i="31"/>
  <c r="DQ209" i="31"/>
  <c r="DR209" i="31"/>
  <c r="DS209" i="31"/>
  <c r="DT209" i="31"/>
  <c r="DU209" i="31"/>
  <c r="F210" i="31"/>
  <c r="G210" i="31"/>
  <c r="H210" i="31"/>
  <c r="I210" i="31"/>
  <c r="J210" i="31"/>
  <c r="K210" i="31"/>
  <c r="L210" i="31"/>
  <c r="M210" i="31"/>
  <c r="N210" i="31"/>
  <c r="O210" i="31"/>
  <c r="P210" i="31"/>
  <c r="Q210" i="31"/>
  <c r="R210" i="31"/>
  <c r="S210" i="31"/>
  <c r="T210" i="31"/>
  <c r="U210" i="31"/>
  <c r="V210" i="31"/>
  <c r="W210" i="31"/>
  <c r="X210" i="31"/>
  <c r="Y210" i="31"/>
  <c r="Z210" i="31"/>
  <c r="AA210" i="31"/>
  <c r="AB210" i="31"/>
  <c r="AC210" i="31"/>
  <c r="AD210" i="31"/>
  <c r="AE210" i="31"/>
  <c r="AF210" i="31"/>
  <c r="AG210" i="31"/>
  <c r="AH210" i="31"/>
  <c r="AI210" i="31"/>
  <c r="AJ210" i="31"/>
  <c r="AK210" i="31"/>
  <c r="AL210" i="31"/>
  <c r="AM210" i="31"/>
  <c r="AN210" i="31"/>
  <c r="AO210" i="31"/>
  <c r="AP210" i="31"/>
  <c r="AQ210" i="31"/>
  <c r="AR210" i="31"/>
  <c r="AS210" i="31"/>
  <c r="AT210" i="31"/>
  <c r="AU210" i="31"/>
  <c r="AV210" i="31"/>
  <c r="AW210" i="31"/>
  <c r="AX210" i="31"/>
  <c r="AY210" i="31"/>
  <c r="AZ210" i="31"/>
  <c r="BA210" i="31"/>
  <c r="BB210" i="31"/>
  <c r="BC210" i="31"/>
  <c r="BD210" i="31"/>
  <c r="BE210" i="31"/>
  <c r="BF210" i="31"/>
  <c r="BG210" i="31"/>
  <c r="BH210" i="31"/>
  <c r="BI210" i="31"/>
  <c r="BJ210" i="31"/>
  <c r="BK210" i="31"/>
  <c r="BL210" i="31"/>
  <c r="BM210" i="31"/>
  <c r="BN210" i="31"/>
  <c r="BO210" i="31"/>
  <c r="BP210" i="31"/>
  <c r="BQ210" i="31"/>
  <c r="BR210" i="31"/>
  <c r="BS210" i="31"/>
  <c r="BT210" i="31"/>
  <c r="BU210" i="31"/>
  <c r="BV210" i="31"/>
  <c r="BW210" i="31"/>
  <c r="BX210" i="31"/>
  <c r="BY210" i="31"/>
  <c r="BZ210" i="31"/>
  <c r="CA210" i="31"/>
  <c r="CB210" i="31"/>
  <c r="CC210" i="31"/>
  <c r="CD210" i="31"/>
  <c r="CE210" i="31"/>
  <c r="CF210" i="31"/>
  <c r="CG210" i="31"/>
  <c r="CH210" i="31"/>
  <c r="CI210" i="31"/>
  <c r="CJ210" i="31"/>
  <c r="CK210" i="31"/>
  <c r="CL210" i="31"/>
  <c r="CM210" i="31"/>
  <c r="CN210" i="31"/>
  <c r="CO210" i="31"/>
  <c r="CP210" i="31"/>
  <c r="CQ210" i="31"/>
  <c r="CR210" i="31"/>
  <c r="CS210" i="31"/>
  <c r="CT210" i="31"/>
  <c r="CU210" i="31"/>
  <c r="CV210" i="31"/>
  <c r="CW210" i="31"/>
  <c r="CX210" i="31"/>
  <c r="CY210" i="31"/>
  <c r="CZ210" i="31"/>
  <c r="DA210" i="31"/>
  <c r="DB210" i="31"/>
  <c r="DC210" i="31"/>
  <c r="DD210" i="31"/>
  <c r="DE210" i="31"/>
  <c r="DF210" i="31"/>
  <c r="DG210" i="31"/>
  <c r="DH210" i="31"/>
  <c r="DI210" i="31"/>
  <c r="DJ210" i="31"/>
  <c r="DK210" i="31"/>
  <c r="DL210" i="31"/>
  <c r="DM210" i="31"/>
  <c r="DN210" i="31"/>
  <c r="DO210" i="31"/>
  <c r="DP210" i="31"/>
  <c r="DQ210" i="31"/>
  <c r="DR210" i="31"/>
  <c r="DS210" i="31"/>
  <c r="DT210" i="31"/>
  <c r="DU210" i="31"/>
  <c r="E211" i="31"/>
  <c r="F211" i="31"/>
  <c r="G211" i="31"/>
  <c r="H211" i="31"/>
  <c r="I211" i="31"/>
  <c r="J211" i="31"/>
  <c r="K211" i="31"/>
  <c r="L211" i="31"/>
  <c r="M211" i="31"/>
  <c r="N211" i="31"/>
  <c r="O211" i="31"/>
  <c r="P211" i="31"/>
  <c r="Q211" i="31"/>
  <c r="R211" i="31"/>
  <c r="S211" i="31"/>
  <c r="T211" i="31"/>
  <c r="U211" i="31"/>
  <c r="V211" i="31"/>
  <c r="W211" i="31"/>
  <c r="X211" i="31"/>
  <c r="Y211" i="31"/>
  <c r="Z211" i="31"/>
  <c r="AA211" i="31"/>
  <c r="AB211" i="31"/>
  <c r="AC211" i="31"/>
  <c r="AD211" i="31"/>
  <c r="AE211" i="31"/>
  <c r="AF211" i="31"/>
  <c r="AG211" i="31"/>
  <c r="AH211" i="31"/>
  <c r="AI211" i="31"/>
  <c r="AJ211" i="31"/>
  <c r="AK211" i="31"/>
  <c r="AL211" i="31"/>
  <c r="AM211" i="31"/>
  <c r="AN211" i="31"/>
  <c r="AO211" i="31"/>
  <c r="AP211" i="31"/>
  <c r="AQ211" i="31"/>
  <c r="AR211" i="31"/>
  <c r="AS211" i="31"/>
  <c r="AT211" i="31"/>
  <c r="AU211" i="31"/>
  <c r="AV211" i="31"/>
  <c r="AW211" i="31"/>
  <c r="AX211" i="31"/>
  <c r="AY211" i="31"/>
  <c r="AZ211" i="31"/>
  <c r="BA211" i="31"/>
  <c r="BB211" i="31"/>
  <c r="BC211" i="31"/>
  <c r="BD211" i="31"/>
  <c r="BE211" i="31"/>
  <c r="BF211" i="31"/>
  <c r="BG211" i="31"/>
  <c r="BH211" i="31"/>
  <c r="BI211" i="31"/>
  <c r="BJ211" i="31"/>
  <c r="BK211" i="31"/>
  <c r="BL211" i="31"/>
  <c r="BM211" i="31"/>
  <c r="BN211" i="31"/>
  <c r="BO211" i="31"/>
  <c r="BP211" i="31"/>
  <c r="BQ211" i="31"/>
  <c r="BR211" i="31"/>
  <c r="BS211" i="31"/>
  <c r="BT211" i="31"/>
  <c r="BU211" i="31"/>
  <c r="BV211" i="31"/>
  <c r="BW211" i="31"/>
  <c r="BX211" i="31"/>
  <c r="BY211" i="31"/>
  <c r="BZ211" i="31"/>
  <c r="CA211" i="31"/>
  <c r="CB211" i="31"/>
  <c r="CC211" i="31"/>
  <c r="CD211" i="31"/>
  <c r="CE211" i="31"/>
  <c r="CF211" i="31"/>
  <c r="CG211" i="31"/>
  <c r="CH211" i="31"/>
  <c r="CI211" i="31"/>
  <c r="CJ211" i="31"/>
  <c r="CK211" i="31"/>
  <c r="CL211" i="31"/>
  <c r="CM211" i="31"/>
  <c r="CN211" i="31"/>
  <c r="CO211" i="31"/>
  <c r="CP211" i="31"/>
  <c r="CQ211" i="31"/>
  <c r="CR211" i="31"/>
  <c r="CS211" i="31"/>
  <c r="CT211" i="31"/>
  <c r="CU211" i="31"/>
  <c r="CV211" i="31"/>
  <c r="CW211" i="31"/>
  <c r="CX211" i="31"/>
  <c r="CY211" i="31"/>
  <c r="CZ211" i="31"/>
  <c r="DA211" i="31"/>
  <c r="DB211" i="31"/>
  <c r="DC211" i="31"/>
  <c r="DD211" i="31"/>
  <c r="DE211" i="31"/>
  <c r="DF211" i="31"/>
  <c r="DG211" i="31"/>
  <c r="DH211" i="31"/>
  <c r="DI211" i="31"/>
  <c r="DJ211" i="31"/>
  <c r="DK211" i="31"/>
  <c r="DL211" i="31"/>
  <c r="DM211" i="31"/>
  <c r="DN211" i="31"/>
  <c r="DO211" i="31"/>
  <c r="DP211" i="31"/>
  <c r="DQ211" i="31"/>
  <c r="DR211" i="31"/>
  <c r="DS211" i="31"/>
  <c r="DT211" i="31"/>
  <c r="DU211" i="31"/>
  <c r="E212" i="31"/>
  <c r="F212" i="31"/>
  <c r="G212" i="31"/>
  <c r="H212" i="31"/>
  <c r="I212" i="31"/>
  <c r="J212" i="31"/>
  <c r="K212" i="31"/>
  <c r="L212" i="31"/>
  <c r="M212" i="31"/>
  <c r="N212" i="31"/>
  <c r="O212" i="31"/>
  <c r="P212" i="31"/>
  <c r="Q212" i="31"/>
  <c r="R212" i="31"/>
  <c r="S212" i="31"/>
  <c r="T212" i="31"/>
  <c r="U212" i="31"/>
  <c r="V212" i="31"/>
  <c r="W212" i="31"/>
  <c r="X212" i="31"/>
  <c r="Y212" i="31"/>
  <c r="Z212" i="31"/>
  <c r="AA212" i="31"/>
  <c r="AB212" i="31"/>
  <c r="AC212" i="31"/>
  <c r="AD212" i="31"/>
  <c r="AE212" i="31"/>
  <c r="AF212" i="31"/>
  <c r="AG212" i="31"/>
  <c r="AH212" i="31"/>
  <c r="AI212" i="31"/>
  <c r="AJ212" i="31"/>
  <c r="AK212" i="31"/>
  <c r="AL212" i="31"/>
  <c r="AM212" i="31"/>
  <c r="AN212" i="31"/>
  <c r="AO212" i="31"/>
  <c r="AP212" i="31"/>
  <c r="AQ212" i="31"/>
  <c r="AR212" i="31"/>
  <c r="AS212" i="31"/>
  <c r="AT212" i="31"/>
  <c r="AU212" i="31"/>
  <c r="AV212" i="31"/>
  <c r="AW212" i="31"/>
  <c r="AX212" i="31"/>
  <c r="AY212" i="31"/>
  <c r="AZ212" i="31"/>
  <c r="BA212" i="31"/>
  <c r="BB212" i="31"/>
  <c r="BC212" i="31"/>
  <c r="BD212" i="31"/>
  <c r="BE212" i="31"/>
  <c r="BF212" i="31"/>
  <c r="BG212" i="31"/>
  <c r="BH212" i="31"/>
  <c r="BI212" i="31"/>
  <c r="BJ212" i="31"/>
  <c r="BK212" i="31"/>
  <c r="BL212" i="31"/>
  <c r="BM212" i="31"/>
  <c r="BN212" i="31"/>
  <c r="BO212" i="31"/>
  <c r="BP212" i="31"/>
  <c r="BQ212" i="31"/>
  <c r="BR212" i="31"/>
  <c r="BS212" i="31"/>
  <c r="BT212" i="31"/>
  <c r="BU212" i="31"/>
  <c r="BV212" i="31"/>
  <c r="BW212" i="31"/>
  <c r="BX212" i="31"/>
  <c r="BY212" i="31"/>
  <c r="BZ212" i="31"/>
  <c r="CA212" i="31"/>
  <c r="CB212" i="31"/>
  <c r="CC212" i="31"/>
  <c r="CD212" i="31"/>
  <c r="CE212" i="31"/>
  <c r="CF212" i="31"/>
  <c r="CG212" i="31"/>
  <c r="CH212" i="31"/>
  <c r="CI212" i="31"/>
  <c r="CJ212" i="31"/>
  <c r="CK212" i="31"/>
  <c r="CL212" i="31"/>
  <c r="CM212" i="31"/>
  <c r="CN212" i="31"/>
  <c r="CO212" i="31"/>
  <c r="CP212" i="31"/>
  <c r="CQ212" i="31"/>
  <c r="CR212" i="31"/>
  <c r="CS212" i="31"/>
  <c r="CT212" i="31"/>
  <c r="CU212" i="31"/>
  <c r="CV212" i="31"/>
  <c r="CW212" i="31"/>
  <c r="CX212" i="31"/>
  <c r="CY212" i="31"/>
  <c r="CZ212" i="31"/>
  <c r="DA212" i="31"/>
  <c r="DB212" i="31"/>
  <c r="DC212" i="31"/>
  <c r="DD212" i="31"/>
  <c r="DE212" i="31"/>
  <c r="DF212" i="31"/>
  <c r="DG212" i="31"/>
  <c r="DH212" i="31"/>
  <c r="DI212" i="31"/>
  <c r="DJ212" i="31"/>
  <c r="DK212" i="31"/>
  <c r="DL212" i="31"/>
  <c r="DM212" i="31"/>
  <c r="DN212" i="31"/>
  <c r="DO212" i="31"/>
  <c r="DP212" i="31"/>
  <c r="DQ212" i="31"/>
  <c r="DR212" i="31"/>
  <c r="DS212" i="31"/>
  <c r="DT212" i="31"/>
  <c r="DU212" i="31"/>
  <c r="D214" i="31"/>
  <c r="D215" i="31"/>
  <c r="D216" i="31"/>
  <c r="D217" i="31"/>
  <c r="E220" i="31"/>
  <c r="F220" i="31"/>
  <c r="G220" i="31"/>
  <c r="H220" i="31"/>
  <c r="I220" i="31"/>
  <c r="J220" i="31"/>
  <c r="K220" i="31"/>
  <c r="L220" i="31"/>
  <c r="M220" i="31"/>
  <c r="N220" i="31"/>
  <c r="O220" i="31"/>
  <c r="P220" i="31"/>
  <c r="Q220" i="31"/>
  <c r="R220" i="31"/>
  <c r="S220" i="31"/>
  <c r="T220" i="31"/>
  <c r="U220" i="31"/>
  <c r="V220" i="31"/>
  <c r="W220" i="31"/>
  <c r="X220" i="31"/>
  <c r="Y220" i="31"/>
  <c r="Z220" i="31"/>
  <c r="AA220" i="31"/>
  <c r="AB220" i="31"/>
  <c r="AC220" i="31"/>
  <c r="AD220" i="31"/>
  <c r="AE220" i="31"/>
  <c r="AF220" i="31"/>
  <c r="AG220" i="31"/>
  <c r="AH220" i="31"/>
  <c r="AI220" i="31"/>
  <c r="AJ220" i="31"/>
  <c r="AK220" i="31"/>
  <c r="AL220" i="31"/>
  <c r="AM220" i="31"/>
  <c r="AN220" i="31"/>
  <c r="AO220" i="31"/>
  <c r="AP220" i="31"/>
  <c r="AQ220" i="31"/>
  <c r="AR220" i="31"/>
  <c r="AS220" i="31"/>
  <c r="AT220" i="31"/>
  <c r="AU220" i="31"/>
  <c r="AV220" i="31"/>
  <c r="AW220" i="31"/>
  <c r="AX220" i="31"/>
  <c r="AY220" i="31"/>
  <c r="AZ220" i="31"/>
  <c r="BA220" i="31"/>
  <c r="BB220" i="31"/>
  <c r="BC220" i="31"/>
  <c r="BD220" i="31"/>
  <c r="BE220" i="31"/>
  <c r="BF220" i="31"/>
  <c r="BG220" i="31"/>
  <c r="BH220" i="31"/>
  <c r="BI220" i="31"/>
  <c r="BJ220" i="31"/>
  <c r="BK220" i="31"/>
  <c r="BL220" i="31"/>
  <c r="BM220" i="31"/>
  <c r="BN220" i="31"/>
  <c r="BO220" i="31"/>
  <c r="BP220" i="31"/>
  <c r="BQ220" i="31"/>
  <c r="BR220" i="31"/>
  <c r="BS220" i="31"/>
  <c r="BT220" i="31"/>
  <c r="BU220" i="31"/>
  <c r="BV220" i="31"/>
  <c r="BW220" i="31"/>
  <c r="BX220" i="31"/>
  <c r="BY220" i="31"/>
  <c r="BZ220" i="31"/>
  <c r="CA220" i="31"/>
  <c r="CB220" i="31"/>
  <c r="CC220" i="31"/>
  <c r="CD220" i="31"/>
  <c r="CE220" i="31"/>
  <c r="CF220" i="31"/>
  <c r="CG220" i="31"/>
  <c r="CH220" i="31"/>
  <c r="CI220" i="31"/>
  <c r="CJ220" i="31"/>
  <c r="CK220" i="31"/>
  <c r="CL220" i="31"/>
  <c r="CM220" i="31"/>
  <c r="CN220" i="31"/>
  <c r="CO220" i="31"/>
  <c r="CP220" i="31"/>
  <c r="CQ220" i="31"/>
  <c r="CR220" i="31"/>
  <c r="CS220" i="31"/>
  <c r="CT220" i="31"/>
  <c r="CU220" i="31"/>
  <c r="CV220" i="31"/>
  <c r="CW220" i="31"/>
  <c r="CX220" i="31"/>
  <c r="CY220" i="31"/>
  <c r="CZ220" i="31"/>
  <c r="DA220" i="31"/>
  <c r="DB220" i="31"/>
  <c r="DC220" i="31"/>
  <c r="DD220" i="31"/>
  <c r="DE220" i="31"/>
  <c r="DF220" i="31"/>
  <c r="DG220" i="31"/>
  <c r="DH220" i="31"/>
  <c r="DI220" i="31"/>
  <c r="DJ220" i="31"/>
  <c r="DK220" i="31"/>
  <c r="DL220" i="31"/>
  <c r="DM220" i="31"/>
  <c r="DN220" i="31"/>
  <c r="DO220" i="31"/>
  <c r="DP220" i="31"/>
  <c r="DQ220" i="31"/>
  <c r="DR220" i="31"/>
  <c r="DS220" i="31"/>
  <c r="DT220" i="31"/>
  <c r="DU220" i="31"/>
  <c r="E221" i="31"/>
  <c r="F221" i="31"/>
  <c r="G221" i="31"/>
  <c r="H221" i="31"/>
  <c r="I221" i="31"/>
  <c r="J221" i="31"/>
  <c r="K221" i="31"/>
  <c r="L221" i="31"/>
  <c r="M221" i="31"/>
  <c r="N221" i="31"/>
  <c r="O221" i="31"/>
  <c r="P221" i="31"/>
  <c r="Q221" i="31"/>
  <c r="R221" i="31"/>
  <c r="S221" i="31"/>
  <c r="T221" i="31"/>
  <c r="U221" i="31"/>
  <c r="V221" i="31"/>
  <c r="W221" i="31"/>
  <c r="X221" i="31"/>
  <c r="Y221" i="31"/>
  <c r="Z221" i="31"/>
  <c r="AA221" i="31"/>
  <c r="AB221" i="31"/>
  <c r="AC221" i="31"/>
  <c r="AD221" i="31"/>
  <c r="AE221" i="31"/>
  <c r="AF221" i="31"/>
  <c r="AG221" i="31"/>
  <c r="AH221" i="31"/>
  <c r="AI221" i="31"/>
  <c r="AJ221" i="31"/>
  <c r="AK221" i="31"/>
  <c r="AL221" i="31"/>
  <c r="AM221" i="31"/>
  <c r="AN221" i="31"/>
  <c r="AO221" i="31"/>
  <c r="AP221" i="31"/>
  <c r="AQ221" i="31"/>
  <c r="AR221" i="31"/>
  <c r="AS221" i="31"/>
  <c r="AT221" i="31"/>
  <c r="AU221" i="31"/>
  <c r="AV221" i="31"/>
  <c r="AW221" i="31"/>
  <c r="AX221" i="31"/>
  <c r="AY221" i="31"/>
  <c r="AZ221" i="31"/>
  <c r="BA221" i="31"/>
  <c r="BB221" i="31"/>
  <c r="BC221" i="31"/>
  <c r="BD221" i="31"/>
  <c r="BE221" i="31"/>
  <c r="BF221" i="31"/>
  <c r="BG221" i="31"/>
  <c r="BH221" i="31"/>
  <c r="BI221" i="31"/>
  <c r="BJ221" i="31"/>
  <c r="BK221" i="31"/>
  <c r="BL221" i="31"/>
  <c r="BM221" i="31"/>
  <c r="BN221" i="31"/>
  <c r="BO221" i="31"/>
  <c r="BP221" i="31"/>
  <c r="BQ221" i="31"/>
  <c r="BR221" i="31"/>
  <c r="BS221" i="31"/>
  <c r="BT221" i="31"/>
  <c r="BU221" i="31"/>
  <c r="BV221" i="31"/>
  <c r="BW221" i="31"/>
  <c r="BX221" i="31"/>
  <c r="BY221" i="31"/>
  <c r="BZ221" i="31"/>
  <c r="CA221" i="31"/>
  <c r="CB221" i="31"/>
  <c r="CC221" i="31"/>
  <c r="CD221" i="31"/>
  <c r="CE221" i="31"/>
  <c r="CF221" i="31"/>
  <c r="CG221" i="31"/>
  <c r="CH221" i="31"/>
  <c r="CI221" i="31"/>
  <c r="CJ221" i="31"/>
  <c r="CK221" i="31"/>
  <c r="CL221" i="31"/>
  <c r="CM221" i="31"/>
  <c r="CN221" i="31"/>
  <c r="CO221" i="31"/>
  <c r="CP221" i="31"/>
  <c r="CQ221" i="31"/>
  <c r="CR221" i="31"/>
  <c r="CS221" i="31"/>
  <c r="CT221" i="31"/>
  <c r="CU221" i="31"/>
  <c r="CV221" i="31"/>
  <c r="CW221" i="31"/>
  <c r="CX221" i="31"/>
  <c r="CY221" i="31"/>
  <c r="CZ221" i="31"/>
  <c r="DA221" i="31"/>
  <c r="DB221" i="31"/>
  <c r="DC221" i="31"/>
  <c r="DD221" i="31"/>
  <c r="DE221" i="31"/>
  <c r="DF221" i="31"/>
  <c r="DG221" i="31"/>
  <c r="DH221" i="31"/>
  <c r="DI221" i="31"/>
  <c r="DJ221" i="31"/>
  <c r="DK221" i="31"/>
  <c r="DL221" i="31"/>
  <c r="DM221" i="31"/>
  <c r="DN221" i="31"/>
  <c r="DO221" i="31"/>
  <c r="DP221" i="31"/>
  <c r="DQ221" i="31"/>
  <c r="DR221" i="31"/>
  <c r="DS221" i="31"/>
  <c r="DT221" i="31"/>
  <c r="DU221" i="31"/>
  <c r="E222" i="31"/>
  <c r="F222" i="31"/>
  <c r="G222" i="31"/>
  <c r="H222" i="31"/>
  <c r="I222" i="31"/>
  <c r="J222" i="31"/>
  <c r="K222" i="31"/>
  <c r="L222" i="31"/>
  <c r="M222" i="31"/>
  <c r="N222" i="31"/>
  <c r="O222" i="31"/>
  <c r="P222" i="31"/>
  <c r="Q222" i="31"/>
  <c r="R222" i="31"/>
  <c r="S222" i="31"/>
  <c r="T222" i="31"/>
  <c r="U222" i="31"/>
  <c r="V222" i="31"/>
  <c r="W222" i="31"/>
  <c r="X222" i="31"/>
  <c r="Y222" i="31"/>
  <c r="Z222" i="31"/>
  <c r="AA222" i="31"/>
  <c r="AB222" i="31"/>
  <c r="AC222" i="31"/>
  <c r="AD222" i="31"/>
  <c r="AE222" i="31"/>
  <c r="AF222" i="31"/>
  <c r="AG222" i="31"/>
  <c r="AH222" i="31"/>
  <c r="AI222" i="31"/>
  <c r="AJ222" i="31"/>
  <c r="AK222" i="31"/>
  <c r="AL222" i="31"/>
  <c r="AM222" i="31"/>
  <c r="AN222" i="31"/>
  <c r="AO222" i="31"/>
  <c r="AP222" i="31"/>
  <c r="AQ222" i="31"/>
  <c r="AR222" i="31"/>
  <c r="AS222" i="31"/>
  <c r="AT222" i="31"/>
  <c r="AU222" i="31"/>
  <c r="AV222" i="31"/>
  <c r="AW222" i="31"/>
  <c r="AX222" i="31"/>
  <c r="AY222" i="31"/>
  <c r="AZ222" i="31"/>
  <c r="BA222" i="31"/>
  <c r="BB222" i="31"/>
  <c r="BC222" i="31"/>
  <c r="BD222" i="31"/>
  <c r="BE222" i="31"/>
  <c r="BF222" i="31"/>
  <c r="BG222" i="31"/>
  <c r="BH222" i="31"/>
  <c r="BI222" i="31"/>
  <c r="BJ222" i="31"/>
  <c r="BK222" i="31"/>
  <c r="BL222" i="31"/>
  <c r="BM222" i="31"/>
  <c r="BN222" i="31"/>
  <c r="BO222" i="31"/>
  <c r="BP222" i="31"/>
  <c r="BQ222" i="31"/>
  <c r="BR222" i="31"/>
  <c r="BS222" i="31"/>
  <c r="BT222" i="31"/>
  <c r="BU222" i="31"/>
  <c r="BV222" i="31"/>
  <c r="BW222" i="31"/>
  <c r="BX222" i="31"/>
  <c r="BY222" i="31"/>
  <c r="BZ222" i="31"/>
  <c r="CA222" i="31"/>
  <c r="CB222" i="31"/>
  <c r="CC222" i="31"/>
  <c r="CD222" i="31"/>
  <c r="CE222" i="31"/>
  <c r="CF222" i="31"/>
  <c r="CG222" i="31"/>
  <c r="CH222" i="31"/>
  <c r="CI222" i="31"/>
  <c r="CJ222" i="31"/>
  <c r="CK222" i="31"/>
  <c r="CL222" i="31"/>
  <c r="CM222" i="31"/>
  <c r="CN222" i="31"/>
  <c r="CO222" i="31"/>
  <c r="CP222" i="31"/>
  <c r="CQ222" i="31"/>
  <c r="CR222" i="31"/>
  <c r="CS222" i="31"/>
  <c r="CT222" i="31"/>
  <c r="CU222" i="31"/>
  <c r="CV222" i="31"/>
  <c r="CW222" i="31"/>
  <c r="CX222" i="31"/>
  <c r="CY222" i="31"/>
  <c r="CZ222" i="31"/>
  <c r="DA222" i="31"/>
  <c r="DB222" i="31"/>
  <c r="DC222" i="31"/>
  <c r="DD222" i="31"/>
  <c r="DE222" i="31"/>
  <c r="DF222" i="31"/>
  <c r="DG222" i="31"/>
  <c r="DH222" i="31"/>
  <c r="DI222" i="31"/>
  <c r="DJ222" i="31"/>
  <c r="DK222" i="31"/>
  <c r="DL222" i="31"/>
  <c r="DM222" i="31"/>
  <c r="DN222" i="31"/>
  <c r="DO222" i="31"/>
  <c r="DP222" i="31"/>
  <c r="DQ222" i="31"/>
  <c r="DR222" i="31"/>
  <c r="DS222" i="31"/>
  <c r="DT222" i="31"/>
  <c r="DU222" i="31"/>
  <c r="F223" i="31"/>
  <c r="G223" i="31"/>
  <c r="H223" i="31"/>
  <c r="I223" i="31"/>
  <c r="J223" i="31"/>
  <c r="K223" i="31"/>
  <c r="L223" i="31"/>
  <c r="M223" i="31"/>
  <c r="N223" i="31"/>
  <c r="O223" i="31"/>
  <c r="P223" i="31"/>
  <c r="Q223" i="31"/>
  <c r="R223" i="31"/>
  <c r="S223" i="31"/>
  <c r="T223" i="31"/>
  <c r="U223" i="31"/>
  <c r="V223" i="31"/>
  <c r="W223" i="31"/>
  <c r="X223" i="31"/>
  <c r="Y223" i="31"/>
  <c r="Z223" i="31"/>
  <c r="AA223" i="31"/>
  <c r="AB223" i="31"/>
  <c r="AC223" i="31"/>
  <c r="AD223" i="31"/>
  <c r="AE223" i="31"/>
  <c r="AF223" i="31"/>
  <c r="AG223" i="31"/>
  <c r="AH223" i="31"/>
  <c r="AI223" i="31"/>
  <c r="AJ223" i="31"/>
  <c r="AK223" i="31"/>
  <c r="AL223" i="31"/>
  <c r="AM223" i="31"/>
  <c r="AN223" i="31"/>
  <c r="AO223" i="31"/>
  <c r="AP223" i="31"/>
  <c r="AQ223" i="31"/>
  <c r="AR223" i="31"/>
  <c r="AS223" i="31"/>
  <c r="AT223" i="31"/>
  <c r="AU223" i="31"/>
  <c r="AV223" i="31"/>
  <c r="AW223" i="31"/>
  <c r="AX223" i="31"/>
  <c r="AY223" i="31"/>
  <c r="AZ223" i="31"/>
  <c r="BA223" i="31"/>
  <c r="BB223" i="31"/>
  <c r="BC223" i="31"/>
  <c r="BD223" i="31"/>
  <c r="BE223" i="31"/>
  <c r="BF223" i="31"/>
  <c r="BG223" i="31"/>
  <c r="BH223" i="31"/>
  <c r="BI223" i="31"/>
  <c r="BJ223" i="31"/>
  <c r="BK223" i="31"/>
  <c r="BL223" i="31"/>
  <c r="BM223" i="31"/>
  <c r="BN223" i="31"/>
  <c r="BO223" i="31"/>
  <c r="BP223" i="31"/>
  <c r="BQ223" i="31"/>
  <c r="BR223" i="31"/>
  <c r="BS223" i="31"/>
  <c r="BT223" i="31"/>
  <c r="BU223" i="31"/>
  <c r="BV223" i="31"/>
  <c r="BW223" i="31"/>
  <c r="BX223" i="31"/>
  <c r="BY223" i="31"/>
  <c r="BZ223" i="31"/>
  <c r="CA223" i="31"/>
  <c r="CB223" i="31"/>
  <c r="CC223" i="31"/>
  <c r="CD223" i="31"/>
  <c r="CE223" i="31"/>
  <c r="CF223" i="31"/>
  <c r="CG223" i="31"/>
  <c r="CH223" i="31"/>
  <c r="CI223" i="31"/>
  <c r="CJ223" i="31"/>
  <c r="CK223" i="31"/>
  <c r="CL223" i="31"/>
  <c r="CM223" i="31"/>
  <c r="CN223" i="31"/>
  <c r="CO223" i="31"/>
  <c r="CP223" i="31"/>
  <c r="CQ223" i="31"/>
  <c r="CR223" i="31"/>
  <c r="CS223" i="31"/>
  <c r="CT223" i="31"/>
  <c r="CU223" i="31"/>
  <c r="CV223" i="31"/>
  <c r="CW223" i="31"/>
  <c r="CX223" i="31"/>
  <c r="CY223" i="31"/>
  <c r="CZ223" i="31"/>
  <c r="DA223" i="31"/>
  <c r="DB223" i="31"/>
  <c r="DC223" i="31"/>
  <c r="DD223" i="31"/>
  <c r="DE223" i="31"/>
  <c r="DF223" i="31"/>
  <c r="DG223" i="31"/>
  <c r="DH223" i="31"/>
  <c r="DI223" i="31"/>
  <c r="DJ223" i="31"/>
  <c r="DK223" i="31"/>
  <c r="DL223" i="31"/>
  <c r="DM223" i="31"/>
  <c r="DN223" i="31"/>
  <c r="DO223" i="31"/>
  <c r="DP223" i="31"/>
  <c r="DQ223" i="31"/>
  <c r="DR223" i="31"/>
  <c r="DS223" i="31"/>
  <c r="DT223" i="31"/>
  <c r="DU223" i="31"/>
  <c r="F224" i="31"/>
  <c r="G224" i="31"/>
  <c r="H224" i="31"/>
  <c r="I224" i="31"/>
  <c r="J224" i="31"/>
  <c r="K224" i="31"/>
  <c r="L224" i="31"/>
  <c r="M224" i="31"/>
  <c r="N224" i="31"/>
  <c r="O224" i="31"/>
  <c r="P224" i="31"/>
  <c r="Q224" i="31"/>
  <c r="R224" i="31"/>
  <c r="S224" i="31"/>
  <c r="T224" i="31"/>
  <c r="U224" i="31"/>
  <c r="V224" i="31"/>
  <c r="W224" i="31"/>
  <c r="X224" i="31"/>
  <c r="Y224" i="31"/>
  <c r="Z224" i="31"/>
  <c r="AA224" i="31"/>
  <c r="AB224" i="31"/>
  <c r="AC224" i="31"/>
  <c r="AD224" i="31"/>
  <c r="AE224" i="31"/>
  <c r="AF224" i="31"/>
  <c r="AG224" i="31"/>
  <c r="AH224" i="31"/>
  <c r="AI224" i="31"/>
  <c r="AJ224" i="31"/>
  <c r="AK224" i="31"/>
  <c r="AL224" i="31"/>
  <c r="AM224" i="31"/>
  <c r="AN224" i="31"/>
  <c r="AO224" i="31"/>
  <c r="AP224" i="31"/>
  <c r="AQ224" i="31"/>
  <c r="AR224" i="31"/>
  <c r="AS224" i="31"/>
  <c r="AT224" i="31"/>
  <c r="AU224" i="31"/>
  <c r="AV224" i="31"/>
  <c r="AW224" i="31"/>
  <c r="AX224" i="31"/>
  <c r="AY224" i="31"/>
  <c r="AZ224" i="31"/>
  <c r="BA224" i="31"/>
  <c r="BB224" i="31"/>
  <c r="BC224" i="31"/>
  <c r="BD224" i="31"/>
  <c r="BE224" i="31"/>
  <c r="BF224" i="31"/>
  <c r="BG224" i="31"/>
  <c r="BH224" i="31"/>
  <c r="BI224" i="31"/>
  <c r="BJ224" i="31"/>
  <c r="BK224" i="31"/>
  <c r="BL224" i="31"/>
  <c r="BM224" i="31"/>
  <c r="BN224" i="31"/>
  <c r="BO224" i="31"/>
  <c r="BP224" i="31"/>
  <c r="BQ224" i="31"/>
  <c r="BR224" i="31"/>
  <c r="BS224" i="31"/>
  <c r="BT224" i="31"/>
  <c r="BU224" i="31"/>
  <c r="BV224" i="31"/>
  <c r="BW224" i="31"/>
  <c r="BX224" i="31"/>
  <c r="BY224" i="31"/>
  <c r="BZ224" i="31"/>
  <c r="CA224" i="31"/>
  <c r="CB224" i="31"/>
  <c r="CC224" i="31"/>
  <c r="CD224" i="31"/>
  <c r="CE224" i="31"/>
  <c r="CF224" i="31"/>
  <c r="CG224" i="31"/>
  <c r="CH224" i="31"/>
  <c r="CI224" i="31"/>
  <c r="CJ224" i="31"/>
  <c r="CK224" i="31"/>
  <c r="CL224" i="31"/>
  <c r="CM224" i="31"/>
  <c r="CN224" i="31"/>
  <c r="CO224" i="31"/>
  <c r="CP224" i="31"/>
  <c r="CQ224" i="31"/>
  <c r="CR224" i="31"/>
  <c r="CS224" i="31"/>
  <c r="CT224" i="31"/>
  <c r="CU224" i="31"/>
  <c r="CV224" i="31"/>
  <c r="CW224" i="31"/>
  <c r="CX224" i="31"/>
  <c r="CY224" i="31"/>
  <c r="CZ224" i="31"/>
  <c r="DA224" i="31"/>
  <c r="DB224" i="31"/>
  <c r="DC224" i="31"/>
  <c r="DD224" i="31"/>
  <c r="DE224" i="31"/>
  <c r="DF224" i="31"/>
  <c r="DG224" i="31"/>
  <c r="DH224" i="31"/>
  <c r="DI224" i="31"/>
  <c r="DJ224" i="31"/>
  <c r="DK224" i="31"/>
  <c r="DL224" i="31"/>
  <c r="DM224" i="31"/>
  <c r="DN224" i="31"/>
  <c r="DO224" i="31"/>
  <c r="DP224" i="31"/>
  <c r="DQ224" i="31"/>
  <c r="DR224" i="31"/>
  <c r="DS224" i="31"/>
  <c r="DT224" i="31"/>
  <c r="DU224" i="31"/>
  <c r="F225" i="31"/>
  <c r="G225" i="31"/>
  <c r="H225" i="31"/>
  <c r="I225" i="31"/>
  <c r="J225" i="31"/>
  <c r="K225" i="31"/>
  <c r="L225" i="31"/>
  <c r="M225" i="31"/>
  <c r="N225" i="31"/>
  <c r="O225" i="31"/>
  <c r="P225" i="31"/>
  <c r="Q225" i="31"/>
  <c r="R225" i="31"/>
  <c r="S225" i="31"/>
  <c r="T225" i="31"/>
  <c r="U225" i="31"/>
  <c r="V225" i="31"/>
  <c r="W225" i="31"/>
  <c r="X225" i="31"/>
  <c r="Y225" i="31"/>
  <c r="Z225" i="31"/>
  <c r="AA225" i="31"/>
  <c r="AB225" i="31"/>
  <c r="AC225" i="31"/>
  <c r="AD225" i="31"/>
  <c r="AE225" i="31"/>
  <c r="AF225" i="31"/>
  <c r="AG225" i="31"/>
  <c r="AH225" i="31"/>
  <c r="AI225" i="31"/>
  <c r="AJ225" i="31"/>
  <c r="AK225" i="31"/>
  <c r="AL225" i="31"/>
  <c r="AM225" i="31"/>
  <c r="AN225" i="31"/>
  <c r="AO225" i="31"/>
  <c r="AP225" i="31"/>
  <c r="AQ225" i="31"/>
  <c r="AR225" i="31"/>
  <c r="AS225" i="31"/>
  <c r="AT225" i="31"/>
  <c r="AU225" i="31"/>
  <c r="AV225" i="31"/>
  <c r="AW225" i="31"/>
  <c r="AX225" i="31"/>
  <c r="AY225" i="31"/>
  <c r="AZ225" i="31"/>
  <c r="BA225" i="31"/>
  <c r="BB225" i="31"/>
  <c r="BC225" i="31"/>
  <c r="BD225" i="31"/>
  <c r="BE225" i="31"/>
  <c r="BF225" i="31"/>
  <c r="BG225" i="31"/>
  <c r="BH225" i="31"/>
  <c r="BI225" i="31"/>
  <c r="BJ225" i="31"/>
  <c r="BK225" i="31"/>
  <c r="BL225" i="31"/>
  <c r="BM225" i="31"/>
  <c r="BN225" i="31"/>
  <c r="BO225" i="31"/>
  <c r="BP225" i="31"/>
  <c r="BQ225" i="31"/>
  <c r="BR225" i="31"/>
  <c r="BS225" i="31"/>
  <c r="BT225" i="31"/>
  <c r="BU225" i="31"/>
  <c r="BV225" i="31"/>
  <c r="BW225" i="31"/>
  <c r="BX225" i="31"/>
  <c r="BY225" i="31"/>
  <c r="BZ225" i="31"/>
  <c r="CA225" i="31"/>
  <c r="CB225" i="31"/>
  <c r="CC225" i="31"/>
  <c r="CD225" i="31"/>
  <c r="CE225" i="31"/>
  <c r="CF225" i="31"/>
  <c r="CG225" i="31"/>
  <c r="CH225" i="31"/>
  <c r="CI225" i="31"/>
  <c r="CJ225" i="31"/>
  <c r="CK225" i="31"/>
  <c r="CL225" i="31"/>
  <c r="CM225" i="31"/>
  <c r="CN225" i="31"/>
  <c r="CO225" i="31"/>
  <c r="CP225" i="31"/>
  <c r="CQ225" i="31"/>
  <c r="CR225" i="31"/>
  <c r="CS225" i="31"/>
  <c r="CT225" i="31"/>
  <c r="CU225" i="31"/>
  <c r="CV225" i="31"/>
  <c r="CW225" i="31"/>
  <c r="CX225" i="31"/>
  <c r="CY225" i="31"/>
  <c r="CZ225" i="31"/>
  <c r="DA225" i="31"/>
  <c r="DB225" i="31"/>
  <c r="DC225" i="31"/>
  <c r="DD225" i="31"/>
  <c r="DE225" i="31"/>
  <c r="DF225" i="31"/>
  <c r="DG225" i="31"/>
  <c r="DH225" i="31"/>
  <c r="DI225" i="31"/>
  <c r="DJ225" i="31"/>
  <c r="DK225" i="31"/>
  <c r="DL225" i="31"/>
  <c r="DM225" i="31"/>
  <c r="DN225" i="31"/>
  <c r="DO225" i="31"/>
  <c r="DP225" i="31"/>
  <c r="DQ225" i="31"/>
  <c r="DR225" i="31"/>
  <c r="DS225" i="31"/>
  <c r="DT225" i="31"/>
  <c r="DU225" i="31"/>
  <c r="F226" i="31"/>
  <c r="G226" i="31"/>
  <c r="H226" i="31"/>
  <c r="I226" i="31"/>
  <c r="J226" i="31"/>
  <c r="K226" i="31"/>
  <c r="L226" i="31"/>
  <c r="M226" i="31"/>
  <c r="N226" i="31"/>
  <c r="O226" i="31"/>
  <c r="P226" i="31"/>
  <c r="Q226" i="31"/>
  <c r="R226" i="31"/>
  <c r="S226" i="31"/>
  <c r="T226" i="31"/>
  <c r="U226" i="31"/>
  <c r="V226" i="31"/>
  <c r="W226" i="31"/>
  <c r="X226" i="31"/>
  <c r="Y226" i="31"/>
  <c r="Z226" i="31"/>
  <c r="AA226" i="31"/>
  <c r="AB226" i="31"/>
  <c r="AC226" i="31"/>
  <c r="AD226" i="31"/>
  <c r="AE226" i="31"/>
  <c r="AF226" i="31"/>
  <c r="AG226" i="31"/>
  <c r="AH226" i="31"/>
  <c r="AI226" i="31"/>
  <c r="AJ226" i="31"/>
  <c r="AK226" i="31"/>
  <c r="AL226" i="31"/>
  <c r="AM226" i="31"/>
  <c r="AN226" i="31"/>
  <c r="AO226" i="31"/>
  <c r="AP226" i="31"/>
  <c r="AQ226" i="31"/>
  <c r="AR226" i="31"/>
  <c r="AS226" i="31"/>
  <c r="AT226" i="31"/>
  <c r="AU226" i="31"/>
  <c r="AV226" i="31"/>
  <c r="AW226" i="31"/>
  <c r="AX226" i="31"/>
  <c r="AY226" i="31"/>
  <c r="AZ226" i="31"/>
  <c r="BA226" i="31"/>
  <c r="BB226" i="31"/>
  <c r="BC226" i="31"/>
  <c r="BD226" i="31"/>
  <c r="BE226" i="31"/>
  <c r="BF226" i="31"/>
  <c r="BG226" i="31"/>
  <c r="BH226" i="31"/>
  <c r="BI226" i="31"/>
  <c r="BJ226" i="31"/>
  <c r="BK226" i="31"/>
  <c r="BL226" i="31"/>
  <c r="BM226" i="31"/>
  <c r="BN226" i="31"/>
  <c r="BO226" i="31"/>
  <c r="BP226" i="31"/>
  <c r="BQ226" i="31"/>
  <c r="BR226" i="31"/>
  <c r="BS226" i="31"/>
  <c r="BT226" i="31"/>
  <c r="BU226" i="31"/>
  <c r="BV226" i="31"/>
  <c r="BW226" i="31"/>
  <c r="BX226" i="31"/>
  <c r="BY226" i="31"/>
  <c r="BZ226" i="31"/>
  <c r="CA226" i="31"/>
  <c r="CB226" i="31"/>
  <c r="CC226" i="31"/>
  <c r="CD226" i="31"/>
  <c r="CE226" i="31"/>
  <c r="CF226" i="31"/>
  <c r="CG226" i="31"/>
  <c r="CH226" i="31"/>
  <c r="CI226" i="31"/>
  <c r="CJ226" i="31"/>
  <c r="CK226" i="31"/>
  <c r="CL226" i="31"/>
  <c r="CM226" i="31"/>
  <c r="CN226" i="31"/>
  <c r="CO226" i="31"/>
  <c r="CP226" i="31"/>
  <c r="CQ226" i="31"/>
  <c r="CR226" i="31"/>
  <c r="CS226" i="31"/>
  <c r="CT226" i="31"/>
  <c r="CU226" i="31"/>
  <c r="CV226" i="31"/>
  <c r="CW226" i="31"/>
  <c r="CX226" i="31"/>
  <c r="CY226" i="31"/>
  <c r="CZ226" i="31"/>
  <c r="DA226" i="31"/>
  <c r="DB226" i="31"/>
  <c r="DC226" i="31"/>
  <c r="DD226" i="31"/>
  <c r="DE226" i="31"/>
  <c r="DF226" i="31"/>
  <c r="DG226" i="31"/>
  <c r="DH226" i="31"/>
  <c r="DI226" i="31"/>
  <c r="DJ226" i="31"/>
  <c r="DK226" i="31"/>
  <c r="DL226" i="31"/>
  <c r="DM226" i="31"/>
  <c r="DN226" i="31"/>
  <c r="DO226" i="31"/>
  <c r="DP226" i="31"/>
  <c r="DQ226" i="31"/>
  <c r="DR226" i="31"/>
  <c r="DS226" i="31"/>
  <c r="DT226" i="31"/>
  <c r="DU226" i="31"/>
  <c r="F227" i="31"/>
  <c r="G227" i="31"/>
  <c r="H227" i="31"/>
  <c r="I227" i="31"/>
  <c r="J227" i="31"/>
  <c r="K227" i="31"/>
  <c r="L227" i="31"/>
  <c r="M227" i="31"/>
  <c r="N227" i="31"/>
  <c r="O227" i="31"/>
  <c r="P227" i="31"/>
  <c r="Q227" i="31"/>
  <c r="R227" i="31"/>
  <c r="S227" i="31"/>
  <c r="T227" i="31"/>
  <c r="U227" i="31"/>
  <c r="V227" i="31"/>
  <c r="W227" i="31"/>
  <c r="X227" i="31"/>
  <c r="Y227" i="31"/>
  <c r="Z227" i="31"/>
  <c r="AA227" i="31"/>
  <c r="AB227" i="31"/>
  <c r="AC227" i="31"/>
  <c r="AD227" i="31"/>
  <c r="AE227" i="31"/>
  <c r="AF227" i="31"/>
  <c r="AG227" i="31"/>
  <c r="AH227" i="31"/>
  <c r="AI227" i="31"/>
  <c r="AJ227" i="31"/>
  <c r="AK227" i="31"/>
  <c r="AL227" i="31"/>
  <c r="AM227" i="31"/>
  <c r="AN227" i="31"/>
  <c r="AO227" i="31"/>
  <c r="AP227" i="31"/>
  <c r="AQ227" i="31"/>
  <c r="AR227" i="31"/>
  <c r="AS227" i="31"/>
  <c r="AT227" i="31"/>
  <c r="AU227" i="31"/>
  <c r="AV227" i="31"/>
  <c r="AW227" i="31"/>
  <c r="AX227" i="31"/>
  <c r="AY227" i="31"/>
  <c r="AZ227" i="31"/>
  <c r="BA227" i="31"/>
  <c r="BB227" i="31"/>
  <c r="BC227" i="31"/>
  <c r="BD227" i="31"/>
  <c r="BE227" i="31"/>
  <c r="BF227" i="31"/>
  <c r="BG227" i="31"/>
  <c r="BH227" i="31"/>
  <c r="BI227" i="31"/>
  <c r="BJ227" i="31"/>
  <c r="BK227" i="31"/>
  <c r="BL227" i="31"/>
  <c r="BM227" i="31"/>
  <c r="BN227" i="31"/>
  <c r="BO227" i="31"/>
  <c r="BP227" i="31"/>
  <c r="BQ227" i="31"/>
  <c r="BR227" i="31"/>
  <c r="BS227" i="31"/>
  <c r="BT227" i="31"/>
  <c r="BU227" i="31"/>
  <c r="BV227" i="31"/>
  <c r="BW227" i="31"/>
  <c r="BX227" i="31"/>
  <c r="BY227" i="31"/>
  <c r="BZ227" i="31"/>
  <c r="CA227" i="31"/>
  <c r="CB227" i="31"/>
  <c r="CC227" i="31"/>
  <c r="CD227" i="31"/>
  <c r="CE227" i="31"/>
  <c r="CF227" i="31"/>
  <c r="CG227" i="31"/>
  <c r="CH227" i="31"/>
  <c r="CI227" i="31"/>
  <c r="CJ227" i="31"/>
  <c r="CK227" i="31"/>
  <c r="CL227" i="31"/>
  <c r="CM227" i="31"/>
  <c r="CN227" i="31"/>
  <c r="CO227" i="31"/>
  <c r="CP227" i="31"/>
  <c r="CQ227" i="31"/>
  <c r="CR227" i="31"/>
  <c r="CS227" i="31"/>
  <c r="CT227" i="31"/>
  <c r="CU227" i="31"/>
  <c r="CV227" i="31"/>
  <c r="CW227" i="31"/>
  <c r="CX227" i="31"/>
  <c r="CY227" i="31"/>
  <c r="CZ227" i="31"/>
  <c r="DA227" i="31"/>
  <c r="DB227" i="31"/>
  <c r="DC227" i="31"/>
  <c r="DD227" i="31"/>
  <c r="DE227" i="31"/>
  <c r="DF227" i="31"/>
  <c r="DG227" i="31"/>
  <c r="DH227" i="31"/>
  <c r="DI227" i="31"/>
  <c r="DJ227" i="31"/>
  <c r="DK227" i="31"/>
  <c r="DL227" i="31"/>
  <c r="DM227" i="31"/>
  <c r="DN227" i="31"/>
  <c r="DO227" i="31"/>
  <c r="DP227" i="31"/>
  <c r="DQ227" i="31"/>
  <c r="DR227" i="31"/>
  <c r="DS227" i="31"/>
  <c r="DT227" i="31"/>
  <c r="DU227" i="31"/>
  <c r="E228" i="31"/>
  <c r="F228" i="31"/>
  <c r="G228" i="31"/>
  <c r="H228" i="31"/>
  <c r="I228" i="31"/>
  <c r="J228" i="31"/>
  <c r="K228" i="31"/>
  <c r="L228" i="31"/>
  <c r="M228" i="31"/>
  <c r="N228" i="31"/>
  <c r="O228" i="31"/>
  <c r="P228" i="31"/>
  <c r="Q228" i="31"/>
  <c r="R228" i="31"/>
  <c r="S228" i="31"/>
  <c r="T228" i="31"/>
  <c r="U228" i="31"/>
  <c r="V228" i="31"/>
  <c r="W228" i="31"/>
  <c r="X228" i="31"/>
  <c r="Y228" i="31"/>
  <c r="Z228" i="31"/>
  <c r="AA228" i="31"/>
  <c r="AB228" i="31"/>
  <c r="AC228" i="31"/>
  <c r="AD228" i="31"/>
  <c r="AE228" i="31"/>
  <c r="AF228" i="31"/>
  <c r="AG228" i="31"/>
  <c r="AH228" i="31"/>
  <c r="AI228" i="31"/>
  <c r="AJ228" i="31"/>
  <c r="AK228" i="31"/>
  <c r="AL228" i="31"/>
  <c r="AM228" i="31"/>
  <c r="AN228" i="31"/>
  <c r="AO228" i="31"/>
  <c r="AP228" i="31"/>
  <c r="AQ228" i="31"/>
  <c r="AR228" i="31"/>
  <c r="AS228" i="31"/>
  <c r="AT228" i="31"/>
  <c r="AU228" i="31"/>
  <c r="AV228" i="31"/>
  <c r="AW228" i="31"/>
  <c r="AX228" i="31"/>
  <c r="AY228" i="31"/>
  <c r="AZ228" i="31"/>
  <c r="BA228" i="31"/>
  <c r="BB228" i="31"/>
  <c r="BC228" i="31"/>
  <c r="BD228" i="31"/>
  <c r="BE228" i="31"/>
  <c r="BF228" i="31"/>
  <c r="BG228" i="31"/>
  <c r="BH228" i="31"/>
  <c r="BI228" i="31"/>
  <c r="BJ228" i="31"/>
  <c r="BK228" i="31"/>
  <c r="BL228" i="31"/>
  <c r="BM228" i="31"/>
  <c r="BN228" i="31"/>
  <c r="BO228" i="31"/>
  <c r="BP228" i="31"/>
  <c r="BQ228" i="31"/>
  <c r="BR228" i="31"/>
  <c r="BS228" i="31"/>
  <c r="BT228" i="31"/>
  <c r="BU228" i="31"/>
  <c r="BV228" i="31"/>
  <c r="BW228" i="31"/>
  <c r="BX228" i="31"/>
  <c r="BY228" i="31"/>
  <c r="BZ228" i="31"/>
  <c r="CA228" i="31"/>
  <c r="CB228" i="31"/>
  <c r="CC228" i="31"/>
  <c r="CD228" i="31"/>
  <c r="CE228" i="31"/>
  <c r="CF228" i="31"/>
  <c r="CG228" i="31"/>
  <c r="CH228" i="31"/>
  <c r="CI228" i="31"/>
  <c r="CJ228" i="31"/>
  <c r="CK228" i="31"/>
  <c r="CL228" i="31"/>
  <c r="CM228" i="31"/>
  <c r="CN228" i="31"/>
  <c r="CO228" i="31"/>
  <c r="CP228" i="31"/>
  <c r="CQ228" i="31"/>
  <c r="CR228" i="31"/>
  <c r="CS228" i="31"/>
  <c r="CT228" i="31"/>
  <c r="CU228" i="31"/>
  <c r="CV228" i="31"/>
  <c r="CW228" i="31"/>
  <c r="CX228" i="31"/>
  <c r="CY228" i="31"/>
  <c r="CZ228" i="31"/>
  <c r="DA228" i="31"/>
  <c r="DB228" i="31"/>
  <c r="DC228" i="31"/>
  <c r="DD228" i="31"/>
  <c r="DE228" i="31"/>
  <c r="DF228" i="31"/>
  <c r="DG228" i="31"/>
  <c r="DH228" i="31"/>
  <c r="DI228" i="31"/>
  <c r="DJ228" i="31"/>
  <c r="DK228" i="31"/>
  <c r="DL228" i="31"/>
  <c r="DM228" i="31"/>
  <c r="DN228" i="31"/>
  <c r="DO228" i="31"/>
  <c r="DP228" i="31"/>
  <c r="DQ228" i="31"/>
  <c r="DR228" i="31"/>
  <c r="DS228" i="31"/>
  <c r="DT228" i="31"/>
  <c r="DU228" i="31"/>
  <c r="E229" i="31"/>
  <c r="F229" i="31"/>
  <c r="G229" i="31"/>
  <c r="H229" i="31"/>
  <c r="I229" i="31"/>
  <c r="J229" i="31"/>
  <c r="K229" i="31"/>
  <c r="L229" i="31"/>
  <c r="M229" i="31"/>
  <c r="N229" i="31"/>
  <c r="O229" i="31"/>
  <c r="P229" i="31"/>
  <c r="Q229" i="31"/>
  <c r="R229" i="31"/>
  <c r="S229" i="31"/>
  <c r="T229" i="31"/>
  <c r="U229" i="31"/>
  <c r="V229" i="31"/>
  <c r="W229" i="31"/>
  <c r="X229" i="31"/>
  <c r="Y229" i="31"/>
  <c r="Z229" i="31"/>
  <c r="AA229" i="31"/>
  <c r="AB229" i="31"/>
  <c r="AC229" i="31"/>
  <c r="AD229" i="31"/>
  <c r="AE229" i="31"/>
  <c r="AF229" i="31"/>
  <c r="AG229" i="31"/>
  <c r="AH229" i="31"/>
  <c r="AI229" i="31"/>
  <c r="AJ229" i="31"/>
  <c r="AK229" i="31"/>
  <c r="AL229" i="31"/>
  <c r="AM229" i="31"/>
  <c r="AN229" i="31"/>
  <c r="AO229" i="31"/>
  <c r="AP229" i="31"/>
  <c r="AQ229" i="31"/>
  <c r="AR229" i="31"/>
  <c r="AS229" i="31"/>
  <c r="AT229" i="31"/>
  <c r="AU229" i="31"/>
  <c r="AV229" i="31"/>
  <c r="AW229" i="31"/>
  <c r="AX229" i="31"/>
  <c r="AY229" i="31"/>
  <c r="AZ229" i="31"/>
  <c r="BA229" i="31"/>
  <c r="BB229" i="31"/>
  <c r="BC229" i="31"/>
  <c r="BD229" i="31"/>
  <c r="BE229" i="31"/>
  <c r="BF229" i="31"/>
  <c r="BG229" i="31"/>
  <c r="BH229" i="31"/>
  <c r="BI229" i="31"/>
  <c r="BJ229" i="31"/>
  <c r="BK229" i="31"/>
  <c r="BL229" i="31"/>
  <c r="BM229" i="31"/>
  <c r="BN229" i="31"/>
  <c r="BO229" i="31"/>
  <c r="BP229" i="31"/>
  <c r="BQ229" i="31"/>
  <c r="BR229" i="31"/>
  <c r="BS229" i="31"/>
  <c r="BT229" i="31"/>
  <c r="BU229" i="31"/>
  <c r="BV229" i="31"/>
  <c r="BW229" i="31"/>
  <c r="BX229" i="31"/>
  <c r="BY229" i="31"/>
  <c r="BZ229" i="31"/>
  <c r="CA229" i="31"/>
  <c r="CB229" i="31"/>
  <c r="CC229" i="31"/>
  <c r="CD229" i="31"/>
  <c r="CE229" i="31"/>
  <c r="CF229" i="31"/>
  <c r="CG229" i="31"/>
  <c r="CH229" i="31"/>
  <c r="CI229" i="31"/>
  <c r="CJ229" i="31"/>
  <c r="CK229" i="31"/>
  <c r="CL229" i="31"/>
  <c r="CM229" i="31"/>
  <c r="CN229" i="31"/>
  <c r="CO229" i="31"/>
  <c r="CP229" i="31"/>
  <c r="CQ229" i="31"/>
  <c r="CR229" i="31"/>
  <c r="CS229" i="31"/>
  <c r="CT229" i="31"/>
  <c r="CU229" i="31"/>
  <c r="CV229" i="31"/>
  <c r="CW229" i="31"/>
  <c r="CX229" i="31"/>
  <c r="CY229" i="31"/>
  <c r="CZ229" i="31"/>
  <c r="DA229" i="31"/>
  <c r="DB229" i="31"/>
  <c r="DC229" i="31"/>
  <c r="DD229" i="31"/>
  <c r="DE229" i="31"/>
  <c r="DF229" i="31"/>
  <c r="DG229" i="31"/>
  <c r="DH229" i="31"/>
  <c r="DI229" i="31"/>
  <c r="DJ229" i="31"/>
  <c r="DK229" i="31"/>
  <c r="DL229" i="31"/>
  <c r="DM229" i="31"/>
  <c r="DN229" i="31"/>
  <c r="DO229" i="31"/>
  <c r="DP229" i="31"/>
  <c r="DQ229" i="31"/>
  <c r="DR229" i="31"/>
  <c r="DS229" i="31"/>
  <c r="DT229" i="31"/>
  <c r="DU229" i="31"/>
  <c r="E230" i="31"/>
  <c r="F230" i="31"/>
  <c r="G230" i="31"/>
  <c r="H230" i="31"/>
  <c r="I230" i="31"/>
  <c r="J230" i="31"/>
  <c r="K230" i="31"/>
  <c r="L230" i="31"/>
  <c r="M230" i="31"/>
  <c r="N230" i="31"/>
  <c r="O230" i="31"/>
  <c r="P230" i="31"/>
  <c r="Q230" i="31"/>
  <c r="R230" i="31"/>
  <c r="S230" i="31"/>
  <c r="T230" i="31"/>
  <c r="U230" i="31"/>
  <c r="V230" i="31"/>
  <c r="W230" i="31"/>
  <c r="X230" i="31"/>
  <c r="Y230" i="31"/>
  <c r="Z230" i="31"/>
  <c r="AA230" i="31"/>
  <c r="AB230" i="31"/>
  <c r="AC230" i="31"/>
  <c r="AD230" i="31"/>
  <c r="AE230" i="31"/>
  <c r="AF230" i="31"/>
  <c r="AG230" i="31"/>
  <c r="AH230" i="31"/>
  <c r="AI230" i="31"/>
  <c r="AJ230" i="31"/>
  <c r="AK230" i="31"/>
  <c r="AL230" i="31"/>
  <c r="AM230" i="31"/>
  <c r="AN230" i="31"/>
  <c r="AO230" i="31"/>
  <c r="AP230" i="31"/>
  <c r="AQ230" i="31"/>
  <c r="AR230" i="31"/>
  <c r="AS230" i="31"/>
  <c r="AT230" i="31"/>
  <c r="AU230" i="31"/>
  <c r="AV230" i="31"/>
  <c r="AW230" i="31"/>
  <c r="AX230" i="31"/>
  <c r="AY230" i="31"/>
  <c r="AZ230" i="31"/>
  <c r="BA230" i="31"/>
  <c r="BB230" i="31"/>
  <c r="BC230" i="31"/>
  <c r="BD230" i="31"/>
  <c r="BE230" i="31"/>
  <c r="BF230" i="31"/>
  <c r="BG230" i="31"/>
  <c r="BH230" i="31"/>
  <c r="BI230" i="31"/>
  <c r="BJ230" i="31"/>
  <c r="BK230" i="31"/>
  <c r="BL230" i="31"/>
  <c r="BM230" i="31"/>
  <c r="BN230" i="31"/>
  <c r="BO230" i="31"/>
  <c r="BP230" i="31"/>
  <c r="BQ230" i="31"/>
  <c r="BR230" i="31"/>
  <c r="BS230" i="31"/>
  <c r="BT230" i="31"/>
  <c r="BU230" i="31"/>
  <c r="BV230" i="31"/>
  <c r="BW230" i="31"/>
  <c r="BX230" i="31"/>
  <c r="BY230" i="31"/>
  <c r="BZ230" i="31"/>
  <c r="CA230" i="31"/>
  <c r="CB230" i="31"/>
  <c r="CC230" i="31"/>
  <c r="CD230" i="31"/>
  <c r="CE230" i="31"/>
  <c r="CF230" i="31"/>
  <c r="CG230" i="31"/>
  <c r="CH230" i="31"/>
  <c r="CI230" i="31"/>
  <c r="CJ230" i="31"/>
  <c r="CK230" i="31"/>
  <c r="CL230" i="31"/>
  <c r="CM230" i="31"/>
  <c r="CN230" i="31"/>
  <c r="CO230" i="31"/>
  <c r="CP230" i="31"/>
  <c r="CQ230" i="31"/>
  <c r="CR230" i="31"/>
  <c r="CS230" i="31"/>
  <c r="CT230" i="31"/>
  <c r="CU230" i="31"/>
  <c r="CV230" i="31"/>
  <c r="CW230" i="31"/>
  <c r="CX230" i="31"/>
  <c r="CY230" i="31"/>
  <c r="CZ230" i="31"/>
  <c r="DA230" i="31"/>
  <c r="DB230" i="31"/>
  <c r="DC230" i="31"/>
  <c r="DD230" i="31"/>
  <c r="DE230" i="31"/>
  <c r="DF230" i="31"/>
  <c r="DG230" i="31"/>
  <c r="DH230" i="31"/>
  <c r="DI230" i="31"/>
  <c r="DJ230" i="31"/>
  <c r="DK230" i="31"/>
  <c r="DL230" i="31"/>
  <c r="DM230" i="31"/>
  <c r="DN230" i="31"/>
  <c r="DO230" i="31"/>
  <c r="DP230" i="31"/>
  <c r="DQ230" i="31"/>
  <c r="DR230" i="31"/>
  <c r="DS230" i="31"/>
  <c r="DT230" i="31"/>
  <c r="DU230" i="31"/>
  <c r="D232" i="31"/>
  <c r="D233" i="31"/>
  <c r="D234" i="31"/>
  <c r="D235" i="3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tc={58F61B3C-4E89-412B-81B7-A6B51F7A4161}</author>
  </authors>
  <commentList>
    <comment ref="C2" authorId="0" shapeId="0" xr:uid="{58F61B3C-4E89-412B-81B7-A6B51F7A4161}">
      <text>
        <t>[Threaded comment]
Your version of Excel allows you to read this threaded comment; however, any edits to it will get removed if the file is opened in a newer version of Excel. Learn more: https://go.microsoft.com/fwlink/?linkid=870924
Comment:
    Can toggle this output for different funds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<sst xmlns="http://schemas.openxmlformats.org/spreadsheetml/2006/main" count="9784" uniqueCount="2642">
  <si>
    <t>Development</t>
  </si>
  <si>
    <t>Bell Curve</t>
  </si>
  <si>
    <t>Loan Fees</t>
  </si>
  <si>
    <t>Interest Reserve</t>
  </si>
  <si>
    <t>Draw Schedule</t>
  </si>
  <si>
    <t>Equity</t>
  </si>
  <si>
    <t>Loan Repayment</t>
  </si>
  <si>
    <t>Operating Cash Flow</t>
  </si>
  <si>
    <t>Analysis Start Year</t>
  </si>
  <si>
    <t>Analysis Month</t>
  </si>
  <si>
    <t>Operating Start Year</t>
  </si>
  <si>
    <t>Operating Start month</t>
  </si>
  <si>
    <t>Lease Up</t>
  </si>
  <si>
    <t>Units Available</t>
  </si>
  <si>
    <t>Units Leases/Month</t>
  </si>
  <si>
    <t>Occupancy</t>
  </si>
  <si>
    <t>Revenue</t>
  </si>
  <si>
    <t>Rental Income Pre-Concessions</t>
  </si>
  <si>
    <t>Unit Type</t>
  </si>
  <si>
    <t>Total Rental Income Pre-Concessions</t>
  </si>
  <si>
    <t>Concessions</t>
  </si>
  <si>
    <t>Total Rental Income</t>
  </si>
  <si>
    <t>Other Income</t>
  </si>
  <si>
    <t>Total Other Income</t>
  </si>
  <si>
    <t>Total Potential Income</t>
  </si>
  <si>
    <t>General Vacancy &amp; Credit Loss</t>
  </si>
  <si>
    <t>Effective Gross Revenue</t>
  </si>
  <si>
    <t>Expenses</t>
  </si>
  <si>
    <t>Total Op Ex</t>
  </si>
  <si>
    <t>NOI</t>
  </si>
  <si>
    <t>Cap Ex</t>
  </si>
  <si>
    <t>CFO</t>
  </si>
  <si>
    <t>Permanent Debt</t>
  </si>
  <si>
    <t>Loan Amount</t>
  </si>
  <si>
    <t>Debt Service</t>
  </si>
  <si>
    <t>Loan Payoff</t>
  </si>
  <si>
    <t>CFAF</t>
  </si>
  <si>
    <t>Disposition</t>
  </si>
  <si>
    <t>Sale Price</t>
  </si>
  <si>
    <t>Sale Expenses</t>
  </si>
  <si>
    <t>Net Proceeds</t>
  </si>
  <si>
    <t>Unlevered Cash Flow</t>
  </si>
  <si>
    <t>IRR</t>
  </si>
  <si>
    <t>EM</t>
  </si>
  <si>
    <t>Profit</t>
  </si>
  <si>
    <t>Cash Outflow</t>
  </si>
  <si>
    <t>Levered Cash Flow</t>
  </si>
  <si>
    <t>Yr1 %of EGR - DO NOT ERASE</t>
  </si>
  <si>
    <t>Operating Year 1 Actual Expenses</t>
  </si>
  <si>
    <t>EGR</t>
  </si>
  <si>
    <t>Initial Lease ConcessionTable</t>
  </si>
  <si>
    <t>New Rent in Month</t>
  </si>
  <si>
    <t>Steady Growth</t>
  </si>
  <si>
    <t>Steady Decrease</t>
  </si>
  <si>
    <t>DO NOT ERASE</t>
  </si>
  <si>
    <t>Straight Line</t>
  </si>
  <si>
    <t>Custom</t>
  </si>
  <si>
    <t>Total Development Costs (Excluding Reserves)</t>
  </si>
  <si>
    <t>Closing Costs</t>
  </si>
  <si>
    <t>Hard Costs</t>
  </si>
  <si>
    <t>Soft Costs</t>
  </si>
  <si>
    <t>Contingency</t>
  </si>
  <si>
    <t>Financing Fees</t>
  </si>
  <si>
    <t>Operating Reserve</t>
  </si>
  <si>
    <t>ACTUAL</t>
  </si>
  <si>
    <t>FORECAST</t>
  </si>
  <si>
    <t>Preferred Equity / Mezzanine Debt</t>
  </si>
  <si>
    <t>Senior Debt</t>
  </si>
  <si>
    <t>Total Sources</t>
  </si>
  <si>
    <t>Property Type</t>
  </si>
  <si>
    <t>Multifamily</t>
  </si>
  <si>
    <t>Yes</t>
  </si>
  <si>
    <t>Acquisition vs. Development</t>
  </si>
  <si>
    <t>Investor Structure</t>
  </si>
  <si>
    <t>Debt Structure</t>
  </si>
  <si>
    <t>Senior Loan</t>
  </si>
  <si>
    <t>Fund</t>
  </si>
  <si>
    <t>Deal Name</t>
  </si>
  <si>
    <t>Address</t>
  </si>
  <si>
    <t>City</t>
  </si>
  <si>
    <t>State</t>
  </si>
  <si>
    <t>Market</t>
  </si>
  <si>
    <t>Submarket</t>
  </si>
  <si>
    <t>Total Units:</t>
  </si>
  <si>
    <t>Land Area :</t>
  </si>
  <si>
    <t>Net Rental SF:</t>
  </si>
  <si>
    <t>Gross SF:</t>
  </si>
  <si>
    <t>Parking Spaces</t>
  </si>
  <si>
    <t>Parking Type</t>
  </si>
  <si>
    <t>Parking Ratio - Residential (per Home):</t>
  </si>
  <si>
    <t>Parking Ratio - Residential (per BR):</t>
  </si>
  <si>
    <t>Efficiency Ratio (NRSF/Gross SF):</t>
  </si>
  <si>
    <t>Density - Homes/Acre</t>
  </si>
  <si>
    <t>Stories</t>
  </si>
  <si>
    <t>Construction Type</t>
  </si>
  <si>
    <t>Construction and Delivery Schedule</t>
  </si>
  <si>
    <t>Construction Start Date</t>
  </si>
  <si>
    <t>Construction Start Month</t>
  </si>
  <si>
    <t>Construction Period</t>
  </si>
  <si>
    <t>Construction Completion</t>
  </si>
  <si>
    <t>Last Units Delivered</t>
  </si>
  <si>
    <t>Absorption Start Date</t>
  </si>
  <si>
    <t>Absorption Start Month</t>
  </si>
  <si>
    <t>Leased Units Per Month</t>
  </si>
  <si>
    <t>Renewal Probability</t>
  </si>
  <si>
    <t>Lease Term</t>
  </si>
  <si>
    <t>Exit Assumptions</t>
  </si>
  <si>
    <t>Sale Date</t>
  </si>
  <si>
    <t>Sale Month</t>
  </si>
  <si>
    <t>Month 48</t>
  </si>
  <si>
    <t>Sale Costs %</t>
  </si>
  <si>
    <t>Exit Capitalization (Retail)</t>
  </si>
  <si>
    <t>Property Tax Millage Rate</t>
  </si>
  <si>
    <t>Reassess at Sale</t>
  </si>
  <si>
    <t>Joint Venture Structure</t>
  </si>
  <si>
    <t>Waterfall</t>
  </si>
  <si>
    <t>Tier 1:</t>
  </si>
  <si>
    <t>Tier 2:</t>
  </si>
  <si>
    <t>Tier 3:</t>
  </si>
  <si>
    <t>Tier 4:</t>
  </si>
  <si>
    <t>Tier 5:</t>
  </si>
  <si>
    <t>Tier 6:</t>
  </si>
  <si>
    <t>Senior Loan Terms</t>
  </si>
  <si>
    <t>Loan to Cost %</t>
  </si>
  <si>
    <t>Initial Term</t>
  </si>
  <si>
    <t xml:space="preserve">Interest Type - Fixed/Floating </t>
  </si>
  <si>
    <t>SOFR Spread</t>
  </si>
  <si>
    <t>SOFR Floor</t>
  </si>
  <si>
    <t>Interest Only Period</t>
  </si>
  <si>
    <t>Amortization Schedule</t>
  </si>
  <si>
    <t>Rate Stepdown DSCR</t>
  </si>
  <si>
    <t>Rate Stepdown DY</t>
  </si>
  <si>
    <t>Stepdown Rate</t>
  </si>
  <si>
    <t>Exit Month</t>
  </si>
  <si>
    <t>Exit Fee</t>
  </si>
  <si>
    <t>Curve</t>
  </si>
  <si>
    <t>Extension Term</t>
  </si>
  <si>
    <t>Fixed/Floating</t>
  </si>
  <si>
    <t>Interest Spread / Fixed Rate</t>
  </si>
  <si>
    <t>DSCR</t>
  </si>
  <si>
    <t>DY</t>
  </si>
  <si>
    <t>Trailing Months</t>
  </si>
  <si>
    <t>Extension Fee</t>
  </si>
  <si>
    <t>Property Description</t>
  </si>
  <si>
    <t>Deal Description</t>
  </si>
  <si>
    <t>Deal Team</t>
  </si>
  <si>
    <t>Acquistion Team Lead</t>
  </si>
  <si>
    <t>MD</t>
  </si>
  <si>
    <t>VP</t>
  </si>
  <si>
    <t>Asset Management Team</t>
  </si>
  <si>
    <t>Accounting Team</t>
  </si>
  <si>
    <t>Senior Accountant</t>
  </si>
  <si>
    <t>Analyst / Associate</t>
  </si>
  <si>
    <t>Fund and Partners</t>
  </si>
  <si>
    <t>Fund 1</t>
  </si>
  <si>
    <t>GP</t>
  </si>
  <si>
    <t>Equity Structure</t>
  </si>
  <si>
    <t>LP</t>
  </si>
  <si>
    <t>LP Equity</t>
  </si>
  <si>
    <t>Year Built:</t>
  </si>
  <si>
    <t>Year Renovated:</t>
  </si>
  <si>
    <t>Underwriting</t>
  </si>
  <si>
    <t>Assets</t>
  </si>
  <si>
    <t>Cash</t>
  </si>
  <si>
    <t>Operating Account</t>
  </si>
  <si>
    <t>Revenue Account</t>
  </si>
  <si>
    <t>Security Deposits</t>
  </si>
  <si>
    <t>Undeposited Funds</t>
  </si>
  <si>
    <t>Total Cash</t>
  </si>
  <si>
    <t>Escrows</t>
  </si>
  <si>
    <t>Replacement Reserve Fund</t>
  </si>
  <si>
    <t>Tax Escrow Fund</t>
  </si>
  <si>
    <t>Insurance Escrow Fund</t>
  </si>
  <si>
    <t>Total Escrows</t>
  </si>
  <si>
    <t>Accounts Receivable</t>
  </si>
  <si>
    <t>A/R Tenants</t>
  </si>
  <si>
    <t>A/R ACLR</t>
  </si>
  <si>
    <t>Allowance for Doubtful Accounts</t>
  </si>
  <si>
    <t>Total Accounts Receivable</t>
  </si>
  <si>
    <t>Prepaids</t>
  </si>
  <si>
    <t>Prepaid Other</t>
  </si>
  <si>
    <t>Total Prepaids</t>
  </si>
  <si>
    <t>Total Current Assets</t>
  </si>
  <si>
    <t>Property, Plant &amp; Equipment</t>
  </si>
  <si>
    <t>Land</t>
  </si>
  <si>
    <t>Land Improvements</t>
  </si>
  <si>
    <t>Building</t>
  </si>
  <si>
    <t>Building Improvement</t>
  </si>
  <si>
    <t>Tenant Improvement</t>
  </si>
  <si>
    <t>Furniture, Fixtures &amp; Equipment</t>
  </si>
  <si>
    <t>Accumulated Depreciation</t>
  </si>
  <si>
    <t>Other Assets</t>
  </si>
  <si>
    <t>Accum Amortization - Cap Leas Comm</t>
  </si>
  <si>
    <t>Deposits</t>
  </si>
  <si>
    <t>Amortization Loan Fees</t>
  </si>
  <si>
    <t>Intangible Assets</t>
  </si>
  <si>
    <t>Amortization Intangible Assets</t>
  </si>
  <si>
    <t>Total Assets</t>
  </si>
  <si>
    <t>Liabilities</t>
  </si>
  <si>
    <t>Total Security Deposits</t>
  </si>
  <si>
    <t>Deferred Revenue Tenant</t>
  </si>
  <si>
    <t>Total Deferred Revenue</t>
  </si>
  <si>
    <t>Tenant Prepaid Rent</t>
  </si>
  <si>
    <t>Total Prepaid Rent</t>
  </si>
  <si>
    <t>Accounts Payable</t>
  </si>
  <si>
    <t>A/P Trade</t>
  </si>
  <si>
    <t>Total Accounts Payable</t>
  </si>
  <si>
    <t>Management Fees</t>
  </si>
  <si>
    <t>Payroll and Related</t>
  </si>
  <si>
    <t>Accrued Interest</t>
  </si>
  <si>
    <t>Accrued Property Taxes</t>
  </si>
  <si>
    <t>Accrued Other</t>
  </si>
  <si>
    <t>Other Current Liabilities</t>
  </si>
  <si>
    <t>Unclaimed Property</t>
  </si>
  <si>
    <t>Total Other Current Liabilities</t>
  </si>
  <si>
    <t>Total Current Liabilities</t>
  </si>
  <si>
    <t>Mortgage Payable LT</t>
  </si>
  <si>
    <t>Total Liabilities</t>
  </si>
  <si>
    <t>Owner Contributions</t>
  </si>
  <si>
    <t>Owner Distributions</t>
  </si>
  <si>
    <t>Retained Earnings</t>
  </si>
  <si>
    <t>Total Equity</t>
  </si>
  <si>
    <t>Balance Sheet</t>
  </si>
  <si>
    <t>Income Statement</t>
  </si>
  <si>
    <t>400000</t>
  </si>
  <si>
    <t>Gross Potential Rent</t>
  </si>
  <si>
    <t>401000</t>
  </si>
  <si>
    <t>Vacancy</t>
  </si>
  <si>
    <t>401200</t>
  </si>
  <si>
    <t>Vacancy Loss - Model</t>
  </si>
  <si>
    <t>401500</t>
  </si>
  <si>
    <t>No-Prorate Credits</t>
  </si>
  <si>
    <t>401600</t>
  </si>
  <si>
    <t>Gain/Loss to Lease</t>
  </si>
  <si>
    <t>401700</t>
  </si>
  <si>
    <t>Staff/Employee Accommodations</t>
  </si>
  <si>
    <t>402800</t>
  </si>
  <si>
    <t>Bad Debt</t>
  </si>
  <si>
    <t>403000</t>
  </si>
  <si>
    <t>Bad Debt Recovered</t>
  </si>
  <si>
    <t>403200</t>
  </si>
  <si>
    <t>Concessions-Recurring</t>
  </si>
  <si>
    <t>403300</t>
  </si>
  <si>
    <t>Concessions-One Time</t>
  </si>
  <si>
    <t>403500</t>
  </si>
  <si>
    <t>Parking Permit-Contract</t>
  </si>
  <si>
    <t>407500</t>
  </si>
  <si>
    <t>Utility Income</t>
  </si>
  <si>
    <t>412100</t>
  </si>
  <si>
    <t>Damages/Resident Bill Backs</t>
  </si>
  <si>
    <t>412300</t>
  </si>
  <si>
    <t>Lease Charges</t>
  </si>
  <si>
    <t>412700</t>
  </si>
  <si>
    <t>Insurance Waiver Program Income</t>
  </si>
  <si>
    <t>412800</t>
  </si>
  <si>
    <t>Guarantor Waiver Program Income</t>
  </si>
  <si>
    <t>412900</t>
  </si>
  <si>
    <t>Credit Reporting Program Income</t>
  </si>
  <si>
    <t>413000</t>
  </si>
  <si>
    <t>Late Fees</t>
  </si>
  <si>
    <t>413500</t>
  </si>
  <si>
    <t>NSF Fees</t>
  </si>
  <si>
    <t>414000</t>
  </si>
  <si>
    <t>Miscellaneous Income</t>
  </si>
  <si>
    <t>415500</t>
  </si>
  <si>
    <t>Application Fees</t>
  </si>
  <si>
    <t>415700</t>
  </si>
  <si>
    <t>Lease Termination Fees</t>
  </si>
  <si>
    <t>Operating Expenses</t>
  </si>
  <si>
    <t>Controllable Expenses</t>
  </si>
  <si>
    <t>650100</t>
  </si>
  <si>
    <t>Admin Salaries</t>
  </si>
  <si>
    <t>650200</t>
  </si>
  <si>
    <t>Maintenance Salaries</t>
  </si>
  <si>
    <t>650300</t>
  </si>
  <si>
    <t>Leasing Salaries</t>
  </si>
  <si>
    <t>650400</t>
  </si>
  <si>
    <t>Res Life Salaries</t>
  </si>
  <si>
    <t>650700</t>
  </si>
  <si>
    <t>Overtime</t>
  </si>
  <si>
    <t>653100</t>
  </si>
  <si>
    <t>Admin Taxes and Benefits</t>
  </si>
  <si>
    <t>653200</t>
  </si>
  <si>
    <t>Maintenance Taxes and Benefits</t>
  </si>
  <si>
    <t>653300</t>
  </si>
  <si>
    <t>Leasing Taxes and Benefits</t>
  </si>
  <si>
    <t>653400</t>
  </si>
  <si>
    <t>Res Life Taxes and Benefits</t>
  </si>
  <si>
    <t>654500</t>
  </si>
  <si>
    <t>Staff Accommodations</t>
  </si>
  <si>
    <t>655100</t>
  </si>
  <si>
    <t>Admin Bonuses</t>
  </si>
  <si>
    <t>657000</t>
  </si>
  <si>
    <t>Professional Development/Training</t>
  </si>
  <si>
    <t>657300</t>
  </si>
  <si>
    <t>Leasing Commissions</t>
  </si>
  <si>
    <t>658000</t>
  </si>
  <si>
    <t>Recruiting and Reloc Expense</t>
  </si>
  <si>
    <t>Repairs and Maintenance</t>
  </si>
  <si>
    <t>660000</t>
  </si>
  <si>
    <t>Pool/Hot Tub</t>
  </si>
  <si>
    <t>660400</t>
  </si>
  <si>
    <t>Cleaning</t>
  </si>
  <si>
    <t>660500</t>
  </si>
  <si>
    <t>Building Repairs and Supplies</t>
  </si>
  <si>
    <t>660600</t>
  </si>
  <si>
    <t>General Cleaning Supplies</t>
  </si>
  <si>
    <t>661000</t>
  </si>
  <si>
    <t>Parking Lot, Gate, Fence</t>
  </si>
  <si>
    <t>662000</t>
  </si>
  <si>
    <t>R&amp;M Landscaping</t>
  </si>
  <si>
    <t>663000</t>
  </si>
  <si>
    <t>Electrical Supplies</t>
  </si>
  <si>
    <t>663100</t>
  </si>
  <si>
    <t>Lighting</t>
  </si>
  <si>
    <t>663300</t>
  </si>
  <si>
    <t>Ceiling Fans &amp; Fixture Replacement</t>
  </si>
  <si>
    <t>663500</t>
  </si>
  <si>
    <t>Plumbing</t>
  </si>
  <si>
    <t>663700</t>
  </si>
  <si>
    <t>Hot Water Heater &amp; Boiler Repairs</t>
  </si>
  <si>
    <t>664500</t>
  </si>
  <si>
    <t>Exterior Paint-Supplies &amp; Labr</t>
  </si>
  <si>
    <t>665000</t>
  </si>
  <si>
    <t>Keys &amp; Locks</t>
  </si>
  <si>
    <t>665500</t>
  </si>
  <si>
    <t>HVAC &amp; Supplies</t>
  </si>
  <si>
    <t>665600</t>
  </si>
  <si>
    <t>Appliances Parts &amp; Repairs</t>
  </si>
  <si>
    <t>666000</t>
  </si>
  <si>
    <t>Equipment &amp; Small Tools</t>
  </si>
  <si>
    <t>667000</t>
  </si>
  <si>
    <t>Roof Repairs</t>
  </si>
  <si>
    <t>667500</t>
  </si>
  <si>
    <t>Other Repairs &amp; Maintenance</t>
  </si>
  <si>
    <t>668500</t>
  </si>
  <si>
    <t>Maintenance Supplies</t>
  </si>
  <si>
    <t>668600</t>
  </si>
  <si>
    <t>Golf Cart/Vehicle Repairs</t>
  </si>
  <si>
    <t>668700</t>
  </si>
  <si>
    <t>Life Safety/Fire Supplies Repairs</t>
  </si>
  <si>
    <t>668800</t>
  </si>
  <si>
    <t>Wall Repair</t>
  </si>
  <si>
    <t>668900</t>
  </si>
  <si>
    <t>Electrical Repair</t>
  </si>
  <si>
    <t>Total Repairs and Maintenance</t>
  </si>
  <si>
    <t>675000</t>
  </si>
  <si>
    <t>Landscaping - Contract</t>
  </si>
  <si>
    <t>676500</t>
  </si>
  <si>
    <t>Unit Furniture Rental Contract</t>
  </si>
  <si>
    <t>670000</t>
  </si>
  <si>
    <t>Turn - Interior Paint</t>
  </si>
  <si>
    <t>670300</t>
  </si>
  <si>
    <t>Turn - Interior Paint Supplies</t>
  </si>
  <si>
    <t>670500</t>
  </si>
  <si>
    <t>Turn - Locks/Keys</t>
  </si>
  <si>
    <t>671000</t>
  </si>
  <si>
    <t>Turn - Carpet/Tile Clean/Replace</t>
  </si>
  <si>
    <t>671500</t>
  </si>
  <si>
    <t>Turn - Interior Repairs</t>
  </si>
  <si>
    <t>672000</t>
  </si>
  <si>
    <t>Turn - Interior Cleaning</t>
  </si>
  <si>
    <t>673000</t>
  </si>
  <si>
    <t>Turn - Flooring Replacement</t>
  </si>
  <si>
    <t>673500</t>
  </si>
  <si>
    <t>Turn - Temporary Labor Costs</t>
  </si>
  <si>
    <t>674000</t>
  </si>
  <si>
    <t>Turn - Window Coverings</t>
  </si>
  <si>
    <t>675400</t>
  </si>
  <si>
    <t>Security Services - Contract</t>
  </si>
  <si>
    <t>675800</t>
  </si>
  <si>
    <t>Garbage Service Contract</t>
  </si>
  <si>
    <t>676000</t>
  </si>
  <si>
    <t>Exterminating Contract</t>
  </si>
  <si>
    <t>676200</t>
  </si>
  <si>
    <t>Life Safety Systems Contract</t>
  </si>
  <si>
    <t>680500</t>
  </si>
  <si>
    <t>Electricity - Common Area</t>
  </si>
  <si>
    <t>681000</t>
  </si>
  <si>
    <t>Water/Sewer - Common Area</t>
  </si>
  <si>
    <t>690500</t>
  </si>
  <si>
    <t>Electricity - Units</t>
  </si>
  <si>
    <t>691000</t>
  </si>
  <si>
    <t>Electricity - Vacant Units</t>
  </si>
  <si>
    <t>691500</t>
  </si>
  <si>
    <t>Water/Sewer - Units</t>
  </si>
  <si>
    <t>693500</t>
  </si>
  <si>
    <t>Internet Service</t>
  </si>
  <si>
    <t>700000</t>
  </si>
  <si>
    <t>Print Ads</t>
  </si>
  <si>
    <t>701200</t>
  </si>
  <si>
    <t>Model Unit</t>
  </si>
  <si>
    <t>701500</t>
  </si>
  <si>
    <t>Brochures &amp; Letterhead</t>
  </si>
  <si>
    <t>701800</t>
  </si>
  <si>
    <t>Marketing Incentives (Gift Cards)</t>
  </si>
  <si>
    <t>702000</t>
  </si>
  <si>
    <t>Promotional and Collateral Items</t>
  </si>
  <si>
    <t>702200</t>
  </si>
  <si>
    <t>Referrals &amp; Locator Fees</t>
  </si>
  <si>
    <t>702500</t>
  </si>
  <si>
    <t>Signage / Flags / Banners</t>
  </si>
  <si>
    <t>702600</t>
  </si>
  <si>
    <t>Event &amp; Sponsorship Marketing</t>
  </si>
  <si>
    <t>703100</t>
  </si>
  <si>
    <t>Text Messaging/Phone Advertising</t>
  </si>
  <si>
    <t>703300</t>
  </si>
  <si>
    <t>Website Design, Hosting, &amp; SEO</t>
  </si>
  <si>
    <t>703800</t>
  </si>
  <si>
    <t>Online Listing Services</t>
  </si>
  <si>
    <t>704000</t>
  </si>
  <si>
    <t>Digital Media Advertising</t>
  </si>
  <si>
    <t>704200</t>
  </si>
  <si>
    <t>Integrated Marketing Campaigns</t>
  </si>
  <si>
    <t>704500</t>
  </si>
  <si>
    <t>Property Branding and Positioning</t>
  </si>
  <si>
    <t>704700</t>
  </si>
  <si>
    <t>Surveys/Market Analysis</t>
  </si>
  <si>
    <t>705000</t>
  </si>
  <si>
    <t>Public Relations</t>
  </si>
  <si>
    <t>710000</t>
  </si>
  <si>
    <t>Residence Life, Activities &amp; Events</t>
  </si>
  <si>
    <t>720000</t>
  </si>
  <si>
    <t>Dues, Licenses, Fees and Permits</t>
  </si>
  <si>
    <t>720500</t>
  </si>
  <si>
    <t>Electronic Payment Processing Fees</t>
  </si>
  <si>
    <t>721000</t>
  </si>
  <si>
    <t>Resident Screening</t>
  </si>
  <si>
    <t>721100</t>
  </si>
  <si>
    <t>Insurance Waiver Program Expense</t>
  </si>
  <si>
    <t>721200</t>
  </si>
  <si>
    <t>Guarantor Waiver Program Expense</t>
  </si>
  <si>
    <t>721300</t>
  </si>
  <si>
    <t>Credit Reporting Program Expense </t>
  </si>
  <si>
    <t>721500</t>
  </si>
  <si>
    <t>Office Expense</t>
  </si>
  <si>
    <t>721600</t>
  </si>
  <si>
    <t>Printing Costs</t>
  </si>
  <si>
    <t>722000</t>
  </si>
  <si>
    <t>Office Equipment</t>
  </si>
  <si>
    <t>722200</t>
  </si>
  <si>
    <t>Business Center Expense</t>
  </si>
  <si>
    <t>723000</t>
  </si>
  <si>
    <t>Travel and Mileage</t>
  </si>
  <si>
    <t>723100</t>
  </si>
  <si>
    <t>Meals &amp; Entertainment</t>
  </si>
  <si>
    <t>723300</t>
  </si>
  <si>
    <t>Staff meals/Employee incentives</t>
  </si>
  <si>
    <t>723500</t>
  </si>
  <si>
    <t>Telephone, Internet &amp; Pagers</t>
  </si>
  <si>
    <t>724000</t>
  </si>
  <si>
    <t>Postage</t>
  </si>
  <si>
    <t>725000</t>
  </si>
  <si>
    <t>G&amp;A Uniforms</t>
  </si>
  <si>
    <t>725500</t>
  </si>
  <si>
    <t>Computer &amp; Software Expense</t>
  </si>
  <si>
    <t>726000</t>
  </si>
  <si>
    <t>Other Administrative</t>
  </si>
  <si>
    <t>726700</t>
  </si>
  <si>
    <t>Bad debt collection agency fees</t>
  </si>
  <si>
    <t>Total Controllable Expenses</t>
  </si>
  <si>
    <t>Non-Controllable Expenses</t>
  </si>
  <si>
    <t>Professional Fees</t>
  </si>
  <si>
    <t>800000</t>
  </si>
  <si>
    <t>Management Fee</t>
  </si>
  <si>
    <t>801500</t>
  </si>
  <si>
    <t>Legal Fees</t>
  </si>
  <si>
    <t>802000</t>
  </si>
  <si>
    <t>Other Professional Fees</t>
  </si>
  <si>
    <t>Total Professional Fees</t>
  </si>
  <si>
    <t>802500</t>
  </si>
  <si>
    <t>Property Tax</t>
  </si>
  <si>
    <t>803000</t>
  </si>
  <si>
    <t>Other Tax</t>
  </si>
  <si>
    <t>803500</t>
  </si>
  <si>
    <t>Property Insurance</t>
  </si>
  <si>
    <t>810500</t>
  </si>
  <si>
    <t>Interest Expense - Notes Paybl</t>
  </si>
  <si>
    <t>811000</t>
  </si>
  <si>
    <t>Cost of Financing</t>
  </si>
  <si>
    <t>812000</t>
  </si>
  <si>
    <t>Ownership &amp; Other Non-Operating Expenses</t>
  </si>
  <si>
    <t>813000</t>
  </si>
  <si>
    <t>Depreciation &amp; Amortization</t>
  </si>
  <si>
    <t>103500</t>
  </si>
  <si>
    <t>121500</t>
  </si>
  <si>
    <t>122000</t>
  </si>
  <si>
    <t>123000</t>
  </si>
  <si>
    <t>221500</t>
  </si>
  <si>
    <t>126000</t>
  </si>
  <si>
    <t>126700</t>
  </si>
  <si>
    <t>131000</t>
  </si>
  <si>
    <t>132600</t>
  </si>
  <si>
    <t>N/A</t>
  </si>
  <si>
    <t>Month</t>
  </si>
  <si>
    <t>Year</t>
  </si>
  <si>
    <t>Total</t>
  </si>
  <si>
    <t>Date</t>
  </si>
  <si>
    <t>Senior Lender</t>
  </si>
  <si>
    <t>Preferred Equity / Mezz Lender</t>
  </si>
  <si>
    <t>Investar</t>
  </si>
  <si>
    <t>West Bank</t>
  </si>
  <si>
    <t>Preferred Equity</t>
  </si>
  <si>
    <t>Revenue and Other Income</t>
  </si>
  <si>
    <t>Model Units</t>
  </si>
  <si>
    <t>Reserved Parking</t>
  </si>
  <si>
    <t>Garage - First Car</t>
  </si>
  <si>
    <t>Garage - Second Car</t>
  </si>
  <si>
    <t>Storage</t>
  </si>
  <si>
    <t>Bulk Wifi</t>
  </si>
  <si>
    <t>Source of Information</t>
  </si>
  <si>
    <t>Client Intake Form</t>
  </si>
  <si>
    <t>IC Memo / OM / Underwriting Model</t>
  </si>
  <si>
    <t>Unit Mix</t>
  </si>
  <si>
    <t>Rent</t>
  </si>
  <si>
    <t>PSF</t>
  </si>
  <si>
    <t># of Units</t>
  </si>
  <si>
    <t>SF</t>
  </si>
  <si>
    <t>1BR/1BA</t>
  </si>
  <si>
    <t>2BR/1BA</t>
  </si>
  <si>
    <t>2BR/2BA</t>
  </si>
  <si>
    <t>Untrended</t>
  </si>
  <si>
    <t>Actuals Through</t>
  </si>
  <si>
    <t>Market Rate</t>
  </si>
  <si>
    <t>Affordable</t>
  </si>
  <si>
    <t>Underwriting Model</t>
  </si>
  <si>
    <t xml:space="preserve">Payroll </t>
  </si>
  <si>
    <t>Utilities</t>
  </si>
  <si>
    <t>Turnover</t>
  </si>
  <si>
    <t>Contract Services</t>
  </si>
  <si>
    <t>Leasing and Marketing</t>
  </si>
  <si>
    <t>General and Administrative</t>
  </si>
  <si>
    <t>Other Expenses</t>
  </si>
  <si>
    <t>Insurance</t>
  </si>
  <si>
    <t>Property Taxes</t>
  </si>
  <si>
    <t>Other Taxes / Fees</t>
  </si>
  <si>
    <t>Total Non - Controllable Expenses</t>
  </si>
  <si>
    <t>Replacement Reserves</t>
  </si>
  <si>
    <t>Total Operating Expenses</t>
  </si>
  <si>
    <t>Per Unit / Year</t>
  </si>
  <si>
    <t>PM Fee (% of EGR)</t>
  </si>
  <si>
    <t>Studio</t>
  </si>
  <si>
    <t>1 Bd/1 Bth</t>
  </si>
  <si>
    <t>1 Bd/1.5 Bth</t>
  </si>
  <si>
    <t>2 Bd/2 Bth</t>
  </si>
  <si>
    <t>2 Bd/2.5 Bth</t>
  </si>
  <si>
    <t>[Unit Type]</t>
  </si>
  <si>
    <t>RUBS</t>
  </si>
  <si>
    <t>Parking Income</t>
  </si>
  <si>
    <t>[Other Income Item]</t>
  </si>
  <si>
    <t>Payroll</t>
  </si>
  <si>
    <t>General &amp; Administrative</t>
  </si>
  <si>
    <t>Marketing</t>
  </si>
  <si>
    <t>Capital Reserves</t>
  </si>
  <si>
    <t>Taxes</t>
  </si>
  <si>
    <t>[Input Expense]</t>
  </si>
  <si>
    <t>Units Delivered</t>
  </si>
  <si>
    <t>Total Units Delivered</t>
  </si>
  <si>
    <t>Total Uses</t>
  </si>
  <si>
    <t>Sources</t>
  </si>
  <si>
    <t>Closing Budget</t>
  </si>
  <si>
    <t>Adjustments</t>
  </si>
  <si>
    <t>Revised Budget</t>
  </si>
  <si>
    <t>Total Land</t>
  </si>
  <si>
    <t>Construction Costs</t>
  </si>
  <si>
    <t>GC Fee</t>
  </si>
  <si>
    <t>Architects</t>
  </si>
  <si>
    <t>Engineering &amp; Survey</t>
  </si>
  <si>
    <t>Taxes and Insurance</t>
  </si>
  <si>
    <t>Legal</t>
  </si>
  <si>
    <t>Municipal Fees</t>
  </si>
  <si>
    <t>Financing</t>
  </si>
  <si>
    <t>Developer Fee</t>
  </si>
  <si>
    <t>Startup Costs</t>
  </si>
  <si>
    <t>Retail Leasing</t>
  </si>
  <si>
    <t>Other Development Costs</t>
  </si>
  <si>
    <t>Senior Loan Origination Fee</t>
  </si>
  <si>
    <t>Senior Loan Closing Costs</t>
  </si>
  <si>
    <t>Soft Cost Contingency</t>
  </si>
  <si>
    <t>GC Contingency</t>
  </si>
  <si>
    <t>Owners Hard Cost Contingency</t>
  </si>
  <si>
    <t>Total Hard Costs</t>
  </si>
  <si>
    <t>Total Financing Costs</t>
  </si>
  <si>
    <t>Preferred Equity Origination Fee</t>
  </si>
  <si>
    <t>Preferred Equity Closing Costs</t>
  </si>
  <si>
    <t>Interest and Operating Reserves</t>
  </si>
  <si>
    <t>Total Reserves</t>
  </si>
  <si>
    <t>Total Soft Costs</t>
  </si>
  <si>
    <t>Working Capital</t>
  </si>
  <si>
    <t>Total Working Capital</t>
  </si>
  <si>
    <t>Spent to Date</t>
  </si>
  <si>
    <t>% Complete</t>
  </si>
  <si>
    <t>Remaining</t>
  </si>
  <si>
    <t>Joint Venture Equity - Committed Capital</t>
  </si>
  <si>
    <t>Senior Loan + Preferred Equity</t>
  </si>
  <si>
    <t>Joint Venture Equity - Additional Capital Calls</t>
  </si>
  <si>
    <t>Check</t>
  </si>
  <si>
    <t>Asset Mangement</t>
  </si>
  <si>
    <t>Asset Management Model Start</t>
  </si>
  <si>
    <t>Sources and Uses</t>
  </si>
  <si>
    <t>Active Case</t>
  </si>
  <si>
    <t>Active Model Case</t>
  </si>
  <si>
    <t>Returns</t>
  </si>
  <si>
    <t>Variance</t>
  </si>
  <si>
    <t>Unlevered IRR</t>
  </si>
  <si>
    <t>Unlevered Equity Multiple</t>
  </si>
  <si>
    <t>Levered IRR</t>
  </si>
  <si>
    <t>Levered Equity Multiple</t>
  </si>
  <si>
    <t>Net Profit (Levered CF)</t>
  </si>
  <si>
    <t>Average Cash-on-Cash Return</t>
  </si>
  <si>
    <t>LP IRR</t>
  </si>
  <si>
    <t>Uses</t>
  </si>
  <si>
    <t>LP MOIC</t>
  </si>
  <si>
    <t>Land Acquisition Costs</t>
  </si>
  <si>
    <t>GP  IRR</t>
  </si>
  <si>
    <t>GP MOIC</t>
  </si>
  <si>
    <t>Sale</t>
  </si>
  <si>
    <t>Property Details</t>
  </si>
  <si>
    <t>Senior Interest Reserve</t>
  </si>
  <si>
    <t>Number of Units</t>
  </si>
  <si>
    <t>Mezzanine Interest Reserve</t>
  </si>
  <si>
    <t>NOI at Exit</t>
  </si>
  <si>
    <t>Number of Buildings</t>
  </si>
  <si>
    <t>Exit Cap Rate</t>
  </si>
  <si>
    <t>Gross Sale Price</t>
  </si>
  <si>
    <t>Gross Sale Price / Unit</t>
  </si>
  <si>
    <t>Cost of Sale</t>
  </si>
  <si>
    <t>Construction Start</t>
  </si>
  <si>
    <t>Net Sale Proceeds</t>
  </si>
  <si>
    <t>First Unit Delivery</t>
  </si>
  <si>
    <t>First Unit Occupancy</t>
  </si>
  <si>
    <t>NOI Comparison</t>
  </si>
  <si>
    <t>AM Model</t>
  </si>
  <si>
    <t>Average Unit Absoprtion Per Month</t>
  </si>
  <si>
    <t>In-Place Rents</t>
  </si>
  <si>
    <t>NOI Breakeven</t>
  </si>
  <si>
    <t>Senior Debt Service Breakeven</t>
  </si>
  <si>
    <t>Stabilization</t>
  </si>
  <si>
    <t>Loss to Lease</t>
  </si>
  <si>
    <t>Net Potential Rent</t>
  </si>
  <si>
    <t>Hold Period</t>
  </si>
  <si>
    <t>Net Potential Income</t>
  </si>
  <si>
    <t>Rent Comparison</t>
  </si>
  <si>
    <t>Concessions (Lease-Up)</t>
  </si>
  <si>
    <t>Concessions (Stabilized)</t>
  </si>
  <si>
    <t>Effective Gross Income</t>
  </si>
  <si>
    <t>Retail Income</t>
  </si>
  <si>
    <t>EGI + Retail</t>
  </si>
  <si>
    <t>3BR/2BA</t>
  </si>
  <si>
    <t/>
  </si>
  <si>
    <t>Total / Average</t>
  </si>
  <si>
    <t>Repairs And Maintenance</t>
  </si>
  <si>
    <t>General And Administrative</t>
  </si>
  <si>
    <t>Total Expenses Including Reserves</t>
  </si>
  <si>
    <t>Net Operating Income</t>
  </si>
  <si>
    <t>Net Operating Margin</t>
  </si>
  <si>
    <t>Key Dates and Assumptions</t>
  </si>
  <si>
    <t>Last Unit Delivery</t>
  </si>
  <si>
    <t>Initial Maturity</t>
  </si>
  <si>
    <t>Extensions</t>
  </si>
  <si>
    <t>Extended
Maturity (If Passing)</t>
  </si>
  <si>
    <t>DSCR 
Test</t>
  </si>
  <si>
    <t>Forecasted 
DSCR</t>
  </si>
  <si>
    <t>DY 
Test</t>
  </si>
  <si>
    <t>Forecasted 
DY</t>
  </si>
  <si>
    <t>Estimated Refinance  Proceeds</t>
  </si>
  <si>
    <t>Implied 
Shortfall/
Paydown</t>
  </si>
  <si>
    <t>Riverwalk Flats</t>
  </si>
  <si>
    <t>Harborlight Apartments</t>
  </si>
  <si>
    <t>The Parkhaven</t>
  </si>
  <si>
    <t>Golden Oak Terrace</t>
  </si>
  <si>
    <t>Aurora Heights</t>
  </si>
  <si>
    <t>The Summit at Westview</t>
  </si>
  <si>
    <t>Lakeside Loft</t>
  </si>
  <si>
    <t>Cedarstone Residences</t>
  </si>
  <si>
    <t>The Skyline Enclave</t>
  </si>
  <si>
    <t>The Belmont Edge</t>
  </si>
  <si>
    <t>Total Quarterly Exposure</t>
  </si>
  <si>
    <t>Total Annual Exposure</t>
  </si>
  <si>
    <t>When does the senior loan mature?</t>
  </si>
  <si>
    <t>$ Per Month</t>
  </si>
  <si>
    <t>Premiums</t>
  </si>
  <si>
    <t>Amenity / Trash / Pest</t>
  </si>
  <si>
    <t>Application Fees / Admin / Other</t>
  </si>
  <si>
    <t>Asset Management</t>
  </si>
  <si>
    <t>Trended UW Rent</t>
  </si>
  <si>
    <t>LP Equity - Priority Capital</t>
  </si>
  <si>
    <t>GP Equity - Priority Capital</t>
  </si>
  <si>
    <t>LP Equity - JV</t>
  </si>
  <si>
    <t>GP Equity - JV</t>
  </si>
  <si>
    <t xml:space="preserve">Asset Management </t>
  </si>
  <si>
    <t>Effective Rents</t>
  </si>
  <si>
    <t>Face Rents</t>
  </si>
  <si>
    <t>Delivery and Occupancy</t>
  </si>
  <si>
    <t>Beginning Occupied Units</t>
  </si>
  <si>
    <t>Move-Outs</t>
  </si>
  <si>
    <t>Move-Ins</t>
  </si>
  <si>
    <t>Ending Units Occupied</t>
  </si>
  <si>
    <t>Seasonalized move in</t>
  </si>
  <si>
    <t>Ending Occupancy</t>
  </si>
  <si>
    <t>Retail</t>
  </si>
  <si>
    <t>Effective Gross Income (Multi)</t>
  </si>
  <si>
    <t>Pet Rent - One-Time Fee</t>
  </si>
  <si>
    <t>Pet Rent - Monthly</t>
  </si>
  <si>
    <t>Active Model Rent</t>
  </si>
  <si>
    <t>Effective Gross Income (Total)</t>
  </si>
  <si>
    <t>Rent Growth</t>
  </si>
  <si>
    <t>Other Income Growth</t>
  </si>
  <si>
    <t>Controllables Growth</t>
  </si>
  <si>
    <t>Taxes Growth</t>
  </si>
  <si>
    <t>Insurance Growth</t>
  </si>
  <si>
    <t>Opex Ramp</t>
  </si>
  <si>
    <t>Beginning Occupancy</t>
  </si>
  <si>
    <t>Renewals</t>
  </si>
  <si>
    <t>Effective Rent</t>
  </si>
  <si>
    <t>Concessions - Stabilized (New)</t>
  </si>
  <si>
    <t>Concessions - Stabilized (Renewal)</t>
  </si>
  <si>
    <t>Concessions - Lease Up (New)</t>
  </si>
  <si>
    <t>Concessions - Lease Up (Renewal)</t>
  </si>
  <si>
    <t>Lease Up Status</t>
  </si>
  <si>
    <t>Variable Cost Ramp Up</t>
  </si>
  <si>
    <t>Fixed Cost Ramp Up</t>
  </si>
  <si>
    <t>Mistakes In Model</t>
  </si>
  <si>
    <t>Fix concessions driving revenue negative</t>
  </si>
  <si>
    <t>Fix bad debt for the same problem</t>
  </si>
  <si>
    <t>Fixed Cost Start Month</t>
  </si>
  <si>
    <t>These are dupes</t>
  </si>
  <si>
    <t>Fixed Pet rent monthly / annua</t>
  </si>
  <si>
    <t>Senior Loan Document - PDF</t>
  </si>
  <si>
    <t>Logan Pierce</t>
  </si>
  <si>
    <t>Maya Patel</t>
  </si>
  <si>
    <t>Ethan Brooks</t>
  </si>
  <si>
    <t>Sophia Nguyen</t>
  </si>
  <si>
    <t>Carlos Ramirez</t>
  </si>
  <si>
    <t>Isabella Rossi</t>
  </si>
  <si>
    <t>Layla Hassan</t>
  </si>
  <si>
    <t>Jasper Kim</t>
  </si>
  <si>
    <t>Pro Forma</t>
  </si>
  <si>
    <t>Built Retail Tab</t>
  </si>
  <si>
    <t>Total Non-Controllable Expenses</t>
  </si>
  <si>
    <t>Cable, Phone, Etc</t>
  </si>
  <si>
    <t>Other</t>
  </si>
  <si>
    <t>Argus</t>
  </si>
  <si>
    <t>No</t>
  </si>
  <si>
    <t>Preferred Equity Interest Reserve</t>
  </si>
  <si>
    <t>Hard Cost</t>
  </si>
  <si>
    <t>Hard Cost Contingency</t>
  </si>
  <si>
    <t>Financing Costs</t>
  </si>
  <si>
    <t>Hurdle</t>
  </si>
  <si>
    <t>Multiple</t>
  </si>
  <si>
    <t>Edge Cases</t>
  </si>
  <si>
    <t>Cost Recoups in WF</t>
  </si>
  <si>
    <t>$ Amount</t>
  </si>
  <si>
    <t>Lookbacks</t>
  </si>
  <si>
    <t>Per Unit</t>
  </si>
  <si>
    <t>%</t>
  </si>
  <si>
    <t>Unlevered</t>
  </si>
  <si>
    <t>Levered</t>
  </si>
  <si>
    <t>Investment</t>
  </si>
  <si>
    <t>Net Profit</t>
  </si>
  <si>
    <t>MOIC</t>
  </si>
  <si>
    <t>Exit / Unit</t>
  </si>
  <si>
    <t>Floating</t>
  </si>
  <si>
    <t>Super Priority Capital:</t>
  </si>
  <si>
    <t>Priority Capital:</t>
  </si>
  <si>
    <t>Name</t>
  </si>
  <si>
    <t>Junior Accoutnant</t>
  </si>
  <si>
    <t>Joint Venture Agreement</t>
  </si>
  <si>
    <t>Loan Document</t>
  </si>
  <si>
    <t>Rent Roll</t>
  </si>
  <si>
    <t>May 2024</t>
  </si>
  <si>
    <t>Unit Details</t>
  </si>
  <si>
    <t>Bldg-Unit</t>
  </si>
  <si>
    <t>SQFT</t>
  </si>
  <si>
    <t>Unit Status</t>
  </si>
  <si>
    <t>Move-In</t>
  </si>
  <si>
    <t>Lease Start</t>
  </si>
  <si>
    <t>Lease End</t>
  </si>
  <si>
    <t>Expected Move-Out</t>
  </si>
  <si>
    <t>Market Rent</t>
  </si>
  <si>
    <t>Ledger</t>
  </si>
  <si>
    <t>Charge Code</t>
  </si>
  <si>
    <t>Scheduled Charges</t>
  </si>
  <si>
    <t>Deposit Held</t>
  </si>
  <si>
    <t>2100-01</t>
  </si>
  <si>
    <t>1 bed Classic</t>
  </si>
  <si>
    <t>Notice Unrented</t>
  </si>
  <si>
    <t>Resident</t>
  </si>
  <si>
    <t>Late Fee</t>
  </si>
  <si>
    <t>Mitigated Risk Add On</t>
  </si>
  <si>
    <t>Charge Total:</t>
  </si>
  <si>
    <t>2100-02</t>
  </si>
  <si>
    <t>1bed Upgraded</t>
  </si>
  <si>
    <t>Occupied No Notice</t>
  </si>
  <si>
    <t>2100-03</t>
  </si>
  <si>
    <t>2bed Classic</t>
  </si>
  <si>
    <t>2100-04</t>
  </si>
  <si>
    <t>2100-05</t>
  </si>
  <si>
    <t>2100-06</t>
  </si>
  <si>
    <t>2100-07</t>
  </si>
  <si>
    <t>2100-08</t>
  </si>
  <si>
    <t>NSF</t>
  </si>
  <si>
    <t>2104-01</t>
  </si>
  <si>
    <t>2bed Upgraded</t>
  </si>
  <si>
    <t>2104-02</t>
  </si>
  <si>
    <t>2104-03</t>
  </si>
  <si>
    <t>2104-04</t>
  </si>
  <si>
    <t>2bed Extended</t>
  </si>
  <si>
    <t>Monthly Pet Rent</t>
  </si>
  <si>
    <t>2104-05</t>
  </si>
  <si>
    <t>2104-06</t>
  </si>
  <si>
    <t>2104-07</t>
  </si>
  <si>
    <t>2104-08</t>
  </si>
  <si>
    <t>2108-01</t>
  </si>
  <si>
    <t>Renters Legal Liability</t>
  </si>
  <si>
    <t>2108-02</t>
  </si>
  <si>
    <t>2108-03</t>
  </si>
  <si>
    <t>2108-04</t>
  </si>
  <si>
    <t>2108-05</t>
  </si>
  <si>
    <t>2108-06</t>
  </si>
  <si>
    <t>2108-07</t>
  </si>
  <si>
    <t>2108-08</t>
  </si>
  <si>
    <t>2120-01</t>
  </si>
  <si>
    <t>2120-02</t>
  </si>
  <si>
    <t>2120-03</t>
  </si>
  <si>
    <t>2120-04</t>
  </si>
  <si>
    <t>2120-05</t>
  </si>
  <si>
    <t>2120-06</t>
  </si>
  <si>
    <t>2120-07</t>
  </si>
  <si>
    <t>2120-08</t>
  </si>
  <si>
    <t>2257-01</t>
  </si>
  <si>
    <t>2257-02</t>
  </si>
  <si>
    <t>2257-03</t>
  </si>
  <si>
    <t>Month-to-Month Rent</t>
  </si>
  <si>
    <t>MTM</t>
  </si>
  <si>
    <t>2257-04</t>
  </si>
  <si>
    <t>Vacant Unrented Not Ready</t>
  </si>
  <si>
    <t>-</t>
  </si>
  <si>
    <t>2257-05</t>
  </si>
  <si>
    <t>2257-06</t>
  </si>
  <si>
    <t>2257-07</t>
  </si>
  <si>
    <t>Housing Rent (R)</t>
  </si>
  <si>
    <t>2257-08</t>
  </si>
  <si>
    <t>2277-01</t>
  </si>
  <si>
    <t>2277-02</t>
  </si>
  <si>
    <t>2277-03</t>
  </si>
  <si>
    <t>2277-04</t>
  </si>
  <si>
    <t>2277-05</t>
  </si>
  <si>
    <t>2277-06</t>
  </si>
  <si>
    <t>2277-07</t>
  </si>
  <si>
    <t>2277-08</t>
  </si>
  <si>
    <t>2301-01</t>
  </si>
  <si>
    <t>2301-02</t>
  </si>
  <si>
    <t>2301-03</t>
  </si>
  <si>
    <t>Application Fee</t>
  </si>
  <si>
    <t>UTILITIES - WATER</t>
  </si>
  <si>
    <t>2301-04</t>
  </si>
  <si>
    <t>2309-01</t>
  </si>
  <si>
    <t>2309-02</t>
  </si>
  <si>
    <t>2309-03</t>
  </si>
  <si>
    <t>2309-04</t>
  </si>
  <si>
    <t>2313-01</t>
  </si>
  <si>
    <t>2313-02</t>
  </si>
  <si>
    <t>2313-03</t>
  </si>
  <si>
    <t>Vacant Rented Not Ready</t>
  </si>
  <si>
    <t>2313-04</t>
  </si>
  <si>
    <t>2317-01</t>
  </si>
  <si>
    <t>2317-02</t>
  </si>
  <si>
    <t>2317-03</t>
  </si>
  <si>
    <t>2317-04</t>
  </si>
  <si>
    <t>2321-01</t>
  </si>
  <si>
    <t>2321-02</t>
  </si>
  <si>
    <t>2321-03</t>
  </si>
  <si>
    <t>2321-04</t>
  </si>
  <si>
    <t>2400-01</t>
  </si>
  <si>
    <t>2400-02</t>
  </si>
  <si>
    <t>2400-03</t>
  </si>
  <si>
    <t>2400-04</t>
  </si>
  <si>
    <t>1bed Extended</t>
  </si>
  <si>
    <t>2404-01</t>
  </si>
  <si>
    <t>2404-02</t>
  </si>
  <si>
    <t>2404-03</t>
  </si>
  <si>
    <t>2404-04</t>
  </si>
  <si>
    <t>2408-01</t>
  </si>
  <si>
    <t>2408-02</t>
  </si>
  <si>
    <t>2408-03</t>
  </si>
  <si>
    <t>2408-04</t>
  </si>
  <si>
    <t>2412-01</t>
  </si>
  <si>
    <t>2412-02</t>
  </si>
  <si>
    <t>2412-03</t>
  </si>
  <si>
    <t>2412-04</t>
  </si>
  <si>
    <t>2416-01</t>
  </si>
  <si>
    <t>2416-02</t>
  </si>
  <si>
    <t>2416-03</t>
  </si>
  <si>
    <t>2416-04</t>
  </si>
  <si>
    <t>2416-05</t>
  </si>
  <si>
    <t>2416-06</t>
  </si>
  <si>
    <t>Renter's Insurance</t>
  </si>
  <si>
    <t>2416-07</t>
  </si>
  <si>
    <t>2416-08</t>
  </si>
  <si>
    <t>2417-01</t>
  </si>
  <si>
    <t>Entrata Property Protection Program</t>
  </si>
  <si>
    <t>2417-02</t>
  </si>
  <si>
    <t>2417-03</t>
  </si>
  <si>
    <t>2417-04</t>
  </si>
  <si>
    <t>2421-01</t>
  </si>
  <si>
    <t>2421-02</t>
  </si>
  <si>
    <t>2421-03</t>
  </si>
  <si>
    <t>2421-04</t>
  </si>
  <si>
    <t>2430-01</t>
  </si>
  <si>
    <t>2430-02</t>
  </si>
  <si>
    <t>2430-03</t>
  </si>
  <si>
    <t>2430-04</t>
  </si>
  <si>
    <t>2430-05</t>
  </si>
  <si>
    <t>2430-06</t>
  </si>
  <si>
    <t>2430-07</t>
  </si>
  <si>
    <t>2430-08</t>
  </si>
  <si>
    <t>2473-01</t>
  </si>
  <si>
    <t>2473-02</t>
  </si>
  <si>
    <t>2473-03</t>
  </si>
  <si>
    <t>2473-05</t>
  </si>
  <si>
    <t>2473-06</t>
  </si>
  <si>
    <t>2473-07</t>
  </si>
  <si>
    <t>2473-08</t>
  </si>
  <si>
    <t>2500-01</t>
  </si>
  <si>
    <t>2500-02</t>
  </si>
  <si>
    <t>2500-03</t>
  </si>
  <si>
    <t>2500-04</t>
  </si>
  <si>
    <t>2500-05</t>
  </si>
  <si>
    <t>2500-06</t>
  </si>
  <si>
    <t>2500-07</t>
  </si>
  <si>
    <t>2500-08</t>
  </si>
  <si>
    <t>2501-01</t>
  </si>
  <si>
    <t>2501-02</t>
  </si>
  <si>
    <t>2501-03</t>
  </si>
  <si>
    <t>2501-04</t>
  </si>
  <si>
    <t>2501-05</t>
  </si>
  <si>
    <t>2501-06</t>
  </si>
  <si>
    <t>2501-07</t>
  </si>
  <si>
    <t>2501-08</t>
  </si>
  <si>
    <t>2510-RR- 01</t>
  </si>
  <si>
    <t>2510-RR- 02</t>
  </si>
  <si>
    <t>2510-RR- 03</t>
  </si>
  <si>
    <t>2510-RR- 04</t>
  </si>
  <si>
    <t>2510-RR- 05</t>
  </si>
  <si>
    <t>2510-RR- 06</t>
  </si>
  <si>
    <t>2510-RR- 07</t>
  </si>
  <si>
    <t>2510-RR- 08</t>
  </si>
  <si>
    <t>2510-01</t>
  </si>
  <si>
    <t>2510-02</t>
  </si>
  <si>
    <t>2510-03</t>
  </si>
  <si>
    <t>2510-04</t>
  </si>
  <si>
    <t>2510-05</t>
  </si>
  <si>
    <t>2510-06</t>
  </si>
  <si>
    <t>2510-07</t>
  </si>
  <si>
    <t>2510-08</t>
  </si>
  <si>
    <t>2511-01</t>
  </si>
  <si>
    <t>2511-02</t>
  </si>
  <si>
    <t>2511-03</t>
  </si>
  <si>
    <t>2511-04</t>
  </si>
  <si>
    <t>2511-05</t>
  </si>
  <si>
    <t>2511-06</t>
  </si>
  <si>
    <t>2511-07</t>
  </si>
  <si>
    <t>2511-08</t>
  </si>
  <si>
    <t>2520-01</t>
  </si>
  <si>
    <t>2520-02</t>
  </si>
  <si>
    <t>2520-03</t>
  </si>
  <si>
    <t>2520-04</t>
  </si>
  <si>
    <t>2520-05</t>
  </si>
  <si>
    <t>2520-06</t>
  </si>
  <si>
    <t>2520-07</t>
  </si>
  <si>
    <t>2520-08</t>
  </si>
  <si>
    <t>2601-01</t>
  </si>
  <si>
    <t>2601-02</t>
  </si>
  <si>
    <t>2601-03</t>
  </si>
  <si>
    <t>2601-04</t>
  </si>
  <si>
    <t>2601-05</t>
  </si>
  <si>
    <t>2601-06</t>
  </si>
  <si>
    <t>2601-07</t>
  </si>
  <si>
    <t>2601-08</t>
  </si>
  <si>
    <t>2611-01</t>
  </si>
  <si>
    <t>2611-02</t>
  </si>
  <si>
    <t>2611-03</t>
  </si>
  <si>
    <t>2611-04</t>
  </si>
  <si>
    <t>2611-05</t>
  </si>
  <si>
    <t>2611-06</t>
  </si>
  <si>
    <t>2611-07</t>
  </si>
  <si>
    <t>2611-08</t>
  </si>
  <si>
    <t>2621-01</t>
  </si>
  <si>
    <t>2621-02</t>
  </si>
  <si>
    <t>2621-03</t>
  </si>
  <si>
    <t>2621-04</t>
  </si>
  <si>
    <t>Vacant Unrented Ready</t>
  </si>
  <si>
    <t>2621-05</t>
  </si>
  <si>
    <t>2621-06</t>
  </si>
  <si>
    <t>2621-07</t>
  </si>
  <si>
    <t>2621-08</t>
  </si>
  <si>
    <t>2925-01</t>
  </si>
  <si>
    <t>2925-02</t>
  </si>
  <si>
    <t>2925-03</t>
  </si>
  <si>
    <t>2925-04</t>
  </si>
  <si>
    <t>2925-05</t>
  </si>
  <si>
    <t>2925-06</t>
  </si>
  <si>
    <t>2925-07</t>
  </si>
  <si>
    <t>2925-08</t>
  </si>
  <si>
    <t>2939-01</t>
  </si>
  <si>
    <t>2939-02</t>
  </si>
  <si>
    <t>2939-03</t>
  </si>
  <si>
    <t>2939-04</t>
  </si>
  <si>
    <t>2943-01</t>
  </si>
  <si>
    <t>2943-02</t>
  </si>
  <si>
    <t>2943-03</t>
  </si>
  <si>
    <t>2943-04</t>
  </si>
  <si>
    <t>2947-01B</t>
  </si>
  <si>
    <t>2947-01V</t>
  </si>
  <si>
    <t>2947-02B</t>
  </si>
  <si>
    <t>2947-02V</t>
  </si>
  <si>
    <t>2947-03B</t>
  </si>
  <si>
    <t>2947-03V</t>
  </si>
  <si>
    <t>2947-04B</t>
  </si>
  <si>
    <t>2947-04V</t>
  </si>
  <si>
    <t>2947-05</t>
  </si>
  <si>
    <t>2947-06</t>
  </si>
  <si>
    <t>2947-07</t>
  </si>
  <si>
    <t>2947-08</t>
  </si>
  <si>
    <t>2947-09</t>
  </si>
  <si>
    <t>2947-10</t>
  </si>
  <si>
    <t>2947-11</t>
  </si>
  <si>
    <t>2947-12</t>
  </si>
  <si>
    <t>2951-01</t>
  </si>
  <si>
    <t>2951-02</t>
  </si>
  <si>
    <t>2951-03</t>
  </si>
  <si>
    <t>2951-04</t>
  </si>
  <si>
    <t>2955-01</t>
  </si>
  <si>
    <t>2955-02</t>
  </si>
  <si>
    <t>2955-03</t>
  </si>
  <si>
    <t>2955-04</t>
  </si>
  <si>
    <t>2959-01</t>
  </si>
  <si>
    <t>2959-02</t>
  </si>
  <si>
    <t>2959-03</t>
  </si>
  <si>
    <t>2959-04</t>
  </si>
  <si>
    <t>2963-01</t>
  </si>
  <si>
    <t>2963-02</t>
  </si>
  <si>
    <t>2963-03</t>
  </si>
  <si>
    <t>2963-04</t>
  </si>
  <si>
    <t>2967-01</t>
  </si>
  <si>
    <t>2967-02</t>
  </si>
  <si>
    <t>2967-03</t>
  </si>
  <si>
    <t>2967-04</t>
  </si>
  <si>
    <t>2971-01</t>
  </si>
  <si>
    <t>2971-02</t>
  </si>
  <si>
    <t>2971-03</t>
  </si>
  <si>
    <t>2971-04</t>
  </si>
  <si>
    <t>2975-01</t>
  </si>
  <si>
    <t>2975-02</t>
  </si>
  <si>
    <t>2975-03</t>
  </si>
  <si>
    <t>2975-04</t>
  </si>
  <si>
    <t>3000-01</t>
  </si>
  <si>
    <t>3000-02</t>
  </si>
  <si>
    <t>3000-03</t>
  </si>
  <si>
    <t>3000-04</t>
  </si>
  <si>
    <t>3000-05</t>
  </si>
  <si>
    <t>3000-06</t>
  </si>
  <si>
    <t>3000-07</t>
  </si>
  <si>
    <t>3000-08</t>
  </si>
  <si>
    <t>3020-01</t>
  </si>
  <si>
    <t>3020-02</t>
  </si>
  <si>
    <t>3020-03</t>
  </si>
  <si>
    <t>3020-04</t>
  </si>
  <si>
    <t>3020-05</t>
  </si>
  <si>
    <t>3020-06</t>
  </si>
  <si>
    <t>3020-07</t>
  </si>
  <si>
    <t>3020-08</t>
  </si>
  <si>
    <t>Status Summary</t>
  </si>
  <si>
    <t>Charge Code Summary</t>
  </si>
  <si>
    <t>Description</t>
  </si>
  <si>
    <t>Unit Count</t>
  </si>
  <si>
    <t>Percent</t>
  </si>
  <si>
    <t>Status Summary: Scheduled Rent</t>
  </si>
  <si>
    <t>Status Summary: Scheduled Other</t>
  </si>
  <si>
    <t>Ledger: Resident</t>
  </si>
  <si>
    <t>Total Occupied Units</t>
  </si>
  <si>
    <t>Total Vacant Units</t>
  </si>
  <si>
    <t>Total Rentable Units</t>
  </si>
  <si>
    <t>Resident Total:</t>
  </si>
  <si>
    <t>Total:</t>
  </si>
  <si>
    <t>Average Charges by Unit Type Summary</t>
  </si>
  <si>
    <t>Rentable Units</t>
  </si>
  <si>
    <t>Occupied Units</t>
  </si>
  <si>
    <t>Average Charges by Unit Type Summary: Units</t>
  </si>
  <si>
    <t>Average Charges by Unit Type Summary: Excluded Units</t>
  </si>
  <si>
    <t>Average Charges by Unit Type Summary: Budgeted Rent</t>
  </si>
  <si>
    <t>Average Charges by Unit Type Summary: Market Rent</t>
  </si>
  <si>
    <t>Average Charges by Unit Type Summary: Total Effective Rent</t>
  </si>
  <si>
    <t>Average Charges by Unit Type Summary: Total Actual Rent</t>
  </si>
  <si>
    <t>Average Charges by Unit Type Summary: Lease Rent</t>
  </si>
  <si>
    <t>Average Charges by Unit Type Summary: Recurring Concessions</t>
  </si>
  <si>
    <t>Average Charges by Unit Type Summary: Onetime Concessions</t>
  </si>
  <si>
    <t>Average Charges by Unit Type Summary: Scheduled Charges</t>
  </si>
  <si>
    <t>Average Charges by Unit Type Summary: Scheduled Rent Sum</t>
  </si>
  <si>
    <t>Average Charges by Unit Type Summary: Scheduled Other Sum</t>
  </si>
  <si>
    <t>Average Charges by Unit Type Summary: Actual Charges</t>
  </si>
  <si>
    <t>Average Charges by Unit Type Summary: Rentable Units Avg</t>
  </si>
  <si>
    <t>Average Charges by Unit Type Summary: Rentable Unit Sqft</t>
  </si>
  <si>
    <t>Average Charges by Unit Type Summary: Occupied Unit Sqft</t>
  </si>
  <si>
    <t>Average Charges by Unit Type Summary: Total Unit Sqft</t>
  </si>
  <si>
    <t>Average Charges by Unit Type Summary: Excluded Unit Sqft</t>
  </si>
  <si>
    <t>Average Charges by Unit Type Summary: Total Lease Term</t>
  </si>
  <si>
    <t>Average Charges by Unit Type Summary: Total Contract Length Months</t>
  </si>
  <si>
    <t>Average Charges by Unit Type Summary: Total Occupied Length Months</t>
  </si>
  <si>
    <t>Future Resident Details</t>
  </si>
  <si>
    <t>Balance</t>
  </si>
  <si>
    <t>Selected report filters returned no data</t>
  </si>
  <si>
    <t>Monthly Financials</t>
  </si>
  <si>
    <t>Distributions Waterfall</t>
  </si>
  <si>
    <t>Capital Contribution Structure</t>
  </si>
  <si>
    <t>Investment Committee Memo / Offering Memorandum</t>
  </si>
  <si>
    <t>LP:</t>
  </si>
  <si>
    <t>GP:</t>
  </si>
  <si>
    <t>Human Entry - From Analyst</t>
  </si>
  <si>
    <t>AI Populates Data</t>
  </si>
  <si>
    <t>Self Storage</t>
  </si>
  <si>
    <t>Industrial / IOS - Excel</t>
  </si>
  <si>
    <t>Industrial - Argus</t>
  </si>
  <si>
    <t>Hotel</t>
  </si>
  <si>
    <t>For Sale 
(Land, Condo, Homes)</t>
  </si>
  <si>
    <t>Input Tab</t>
  </si>
  <si>
    <t>Deal Overview</t>
  </si>
  <si>
    <t>Here</t>
  </si>
  <si>
    <t>Same</t>
  </si>
  <si>
    <t>Assumptions Tab</t>
  </si>
  <si>
    <t>Industrial / IOS</t>
  </si>
  <si>
    <t>Similar</t>
  </si>
  <si>
    <t>Hotel Excel</t>
  </si>
  <si>
    <t>For Sale Excel</t>
  </si>
  <si>
    <t>Actuals</t>
  </si>
  <si>
    <t>Same / Simliar</t>
  </si>
  <si>
    <t>Draws</t>
  </si>
  <si>
    <t>Summary Ouputs</t>
  </si>
  <si>
    <t>Income Statement - Revenue / Expenses</t>
  </si>
  <si>
    <t>Argus Cash Flow</t>
  </si>
  <si>
    <t>Cash Flow Tab</t>
  </si>
  <si>
    <t>Overview of Model Tabs</t>
  </si>
  <si>
    <t>AIRR Asset Management Model</t>
  </si>
  <si>
    <t>Model Variations Across Property Types</t>
  </si>
  <si>
    <t>Unit Mix and Other Income</t>
  </si>
  <si>
    <t>This tab drives the rent/revenue assumptions for the model.</t>
  </si>
  <si>
    <t>These are the summary dashboards of the model. The will pull data from the inputs tabs as well as the model tabs below.</t>
  </si>
  <si>
    <t>This tab contains all the general details about the transaction - what, where, who.</t>
  </si>
  <si>
    <t>These tabs will pull in historical actuals from the tabs above and blend it with a new CF forecast through sale that is driven by the input tabs.</t>
  </si>
  <si>
    <t>These historical financials are sent to the analyst monthly (PDF, excel) and are currently populated by hand. They will need to be automatically ingested / populated into AIRR.</t>
  </si>
  <si>
    <t>This is the central nervous system of the model. This tab houses all construction, operating, and sale assumptions.</t>
  </si>
  <si>
    <t>Student Housing</t>
  </si>
  <si>
    <t>Build for Rent</t>
  </si>
  <si>
    <t>Office - Argus</t>
  </si>
  <si>
    <t>Retail - Argus</t>
  </si>
  <si>
    <t>Note: Argus is a dominant software platform used to model the operating cash flows of large commercial office buildings and retail. It has limited modeling functionaity beyond the operating cash flows. Users will be able to take the Argus operating cash flow excel tab and drop it into AIRR.</t>
  </si>
  <si>
    <t>Model Variations Across Property Types - The table below details how the model will vary across different property types. This model is for multifamily.</t>
  </si>
  <si>
    <t>Information Source Guide</t>
  </si>
  <si>
    <t>Draft Client Intake Form - Manual spreadsheet filled out by clients outlining key details on all deals / users. User profile creation and deal information intake will be driven by the inputs of this form.</t>
  </si>
  <si>
    <t>These tabs will run the assumptions of the original underwriting model and stay static so that the AIRR asset management model can be compared to the original underwriting.</t>
  </si>
  <si>
    <t>Color coding below corresponds to cells on the inputs tabs</t>
  </si>
  <si>
    <t>Total Project Cost</t>
  </si>
  <si>
    <t>Growth Rate</t>
  </si>
  <si>
    <t>Project Cost and Funding</t>
  </si>
  <si>
    <t>Debt</t>
  </si>
  <si>
    <t>Less: Senior Debt</t>
  </si>
  <si>
    <t>Equity Investment</t>
  </si>
  <si>
    <t>Cash Flow</t>
  </si>
  <si>
    <t>Investment Amount</t>
  </si>
  <si>
    <t>Excel-Based</t>
  </si>
  <si>
    <t>Argus - Based</t>
  </si>
  <si>
    <t>Acquistion Deal</t>
  </si>
  <si>
    <t>Development Deal</t>
  </si>
  <si>
    <t>Total Models</t>
  </si>
  <si>
    <t>Total
Models</t>
  </si>
  <si>
    <r>
      <t xml:space="preserve">For Sale 
</t>
    </r>
    <r>
      <rPr>
        <b/>
        <sz val="8"/>
        <rFont val="Arial Nova Cond"/>
        <family val="2"/>
      </rPr>
      <t>(Land, Condo, Homes)</t>
    </r>
  </si>
  <si>
    <r>
      <t xml:space="preserve">Commercial 
</t>
    </r>
    <r>
      <rPr>
        <b/>
        <sz val="8"/>
        <rFont val="Arial Nova Cond"/>
        <family val="2"/>
      </rPr>
      <t>(Office, Industrial, Retail)</t>
    </r>
  </si>
  <si>
    <r>
      <t xml:space="preserve">Residential 
</t>
    </r>
    <r>
      <rPr>
        <b/>
        <sz val="8"/>
        <rFont val="Arial Nova Cond"/>
        <family val="2"/>
      </rPr>
      <t>(Multifamily, Build to Rent, Student Housing)</t>
    </r>
  </si>
  <si>
    <t>AIRR Model Variants by Property Type and Deal Type</t>
  </si>
  <si>
    <t>AI Recommendations</t>
  </si>
  <si>
    <t>Closing Date</t>
  </si>
  <si>
    <t>Investment Type</t>
  </si>
  <si>
    <t>Units / SF</t>
  </si>
  <si>
    <t>Deal Summary</t>
  </si>
  <si>
    <t>Current Status</t>
  </si>
  <si>
    <t>Ownership %</t>
  </si>
  <si>
    <t>Investment Details</t>
  </si>
  <si>
    <t>Year Build / Renovated</t>
  </si>
  <si>
    <t>Senior Lender LTC</t>
  </si>
  <si>
    <t>GP Partner</t>
  </si>
  <si>
    <t>Mezzanine / Preferred Equity Lender</t>
  </si>
  <si>
    <t>Mezzanine / Preferred LTC</t>
  </si>
  <si>
    <t>GP Ownership %</t>
  </si>
  <si>
    <t>Acquistions - Lead</t>
  </si>
  <si>
    <t>Acquistions - Support</t>
  </si>
  <si>
    <t>Asset Management - Lead</t>
  </si>
  <si>
    <t>Asset Management - Support</t>
  </si>
  <si>
    <t>Accountant - Lead</t>
  </si>
  <si>
    <t>Accountant - Support</t>
  </si>
  <si>
    <t xml:space="preserve">Capital Structure </t>
  </si>
  <si>
    <t>Total Capitalization</t>
  </si>
  <si>
    <t>Post-Closing</t>
  </si>
  <si>
    <t>Current AM Model</t>
  </si>
  <si>
    <t>Return on Cost</t>
  </si>
  <si>
    <t>West Village Complexes</t>
  </si>
  <si>
    <t>114 Christopher</t>
  </si>
  <si>
    <t>New York</t>
  </si>
  <si>
    <t>West Village</t>
  </si>
  <si>
    <t xml:space="preserve">Rent </t>
  </si>
  <si>
    <t>Impact to Returns</t>
  </si>
  <si>
    <t>+ 1.5% IRR / 
+0.7x MOIC</t>
  </si>
  <si>
    <t>Charge an additional [$x] for other income</t>
  </si>
  <si>
    <t>The property is stabilizing 6 months in advance of the current assumed sale. Selling [x] months early could increase the IRR / MOIC.</t>
  </si>
  <si>
    <t>1 bedroom rents are $100 below the competitive set. Increase rents by $100 on 1 bedroom units.</t>
  </si>
  <si>
    <t>The property could qualify for a $100m refinancing, distriubtiong $20 million to the equity in Month 48.</t>
  </si>
  <si>
    <t>Offer an additional 0.5 months of concessions could save $1,000,000 of interest reserve expense if the leasing velocity increases by 5 units per month.</t>
  </si>
  <si>
    <t>NA</t>
  </si>
  <si>
    <t>Budget</t>
  </si>
  <si>
    <t>Rent PSF</t>
  </si>
  <si>
    <t>Gross Square Feet</t>
  </si>
  <si>
    <t>Net Rentable SF</t>
  </si>
  <si>
    <t>Type 1</t>
  </si>
  <si>
    <t>Midrise</t>
  </si>
  <si>
    <t>Joint Venture Waterfall</t>
  </si>
  <si>
    <t>Actual / Forecast</t>
  </si>
  <si>
    <t>Garage</t>
  </si>
  <si>
    <t>Units / Acre</t>
  </si>
  <si>
    <t>Acres</t>
  </si>
  <si>
    <t>First Units Delivered (Opex Starts)</t>
  </si>
  <si>
    <t xml:space="preserve">Absorption Start </t>
  </si>
  <si>
    <t>Exit Cap Rate (Multifamily)</t>
  </si>
  <si>
    <t>Exit Cap Rate (Retail)</t>
  </si>
  <si>
    <t>--</t>
  </si>
  <si>
    <t>SOFR</t>
  </si>
  <si>
    <t>Origination Fee</t>
  </si>
  <si>
    <t>Preferred Equity Terms</t>
  </si>
  <si>
    <t>Extension Test</t>
  </si>
  <si>
    <t>Extesion Test #1</t>
  </si>
  <si>
    <t>Extesion Test #2</t>
  </si>
  <si>
    <t>Total Interest Rate</t>
  </si>
  <si>
    <t>Fixed</t>
  </si>
  <si>
    <t>Current Pay %</t>
  </si>
  <si>
    <t>Accrual %</t>
  </si>
  <si>
    <t>Minimum Multiple</t>
  </si>
  <si>
    <t>Outside Completion Date</t>
  </si>
  <si>
    <t>Covenants</t>
  </si>
  <si>
    <t>Debt Yield Test - Yield</t>
  </si>
  <si>
    <t>Debt Yield Test - Date</t>
  </si>
  <si>
    <t>Leased %</t>
  </si>
  <si>
    <t>Leased % Date</t>
  </si>
  <si>
    <t>Guarantees</t>
  </si>
  <si>
    <t>Non Recourse Carveout</t>
  </si>
  <si>
    <t>Repayment Guaranty</t>
  </si>
  <si>
    <t>Interest and Carry Guaranty</t>
  </si>
  <si>
    <t>Completion Guaranty</t>
  </si>
  <si>
    <t>Treatment</t>
  </si>
  <si>
    <t>Land and JV Closing</t>
  </si>
  <si>
    <t>Key Dates</t>
  </si>
  <si>
    <t>General Asumptions</t>
  </si>
  <si>
    <t>Prefered Equity Terms</t>
  </si>
  <si>
    <t>Preferred Equity?</t>
  </si>
  <si>
    <t>Threshold</t>
  </si>
  <si>
    <t>Hard Cost Overruns - Tier 1</t>
  </si>
  <si>
    <t>Hard Cost Overruns - Tier 2</t>
  </si>
  <si>
    <t>Soft Cost Overruns</t>
  </si>
  <si>
    <t>Tier 4</t>
  </si>
  <si>
    <t>Priority Capital</t>
  </si>
  <si>
    <t>Budgeted Capital</t>
  </si>
  <si>
    <t>Preleasing/Startup Costs</t>
  </si>
  <si>
    <t>Retail TI and Leasing Commissions</t>
  </si>
  <si>
    <t>FF&amp;E</t>
  </si>
  <si>
    <t>Investor Equity</t>
  </si>
  <si>
    <t>Ace Development Equity</t>
  </si>
  <si>
    <t>Total Budgeted Capital At Closing</t>
  </si>
  <si>
    <t>Budgeted Capital at Closing</t>
  </si>
  <si>
    <t>AIRR Model Budget</t>
  </si>
  <si>
    <t>Cost Overrun Capital</t>
  </si>
  <si>
    <t>Total Sources at Closing</t>
  </si>
  <si>
    <t xml:space="preserve">Exit </t>
  </si>
  <si>
    <t>Exit Date</t>
  </si>
  <si>
    <t>Cap Rate</t>
  </si>
  <si>
    <t>Debt Yield</t>
  </si>
  <si>
    <t>Lender</t>
  </si>
  <si>
    <t>Rents</t>
  </si>
  <si>
    <t>Refinance Surplus / Shortfall</t>
  </si>
  <si>
    <t xml:space="preserve">Net Operating Income </t>
  </si>
  <si>
    <t>Stabilized</t>
  </si>
  <si>
    <t>AIRR</t>
  </si>
  <si>
    <t>Sale Price / Unit</t>
  </si>
  <si>
    <t xml:space="preserve">Sale Price </t>
  </si>
  <si>
    <t>Softs Costs</t>
  </si>
  <si>
    <t>Overruns</t>
  </si>
  <si>
    <t>LP - Investar Equity</t>
  </si>
  <si>
    <t>GP - Ace Development Equity</t>
  </si>
  <si>
    <t>Closing</t>
  </si>
  <si>
    <t>Net Effective Rents</t>
  </si>
  <si>
    <t>Total Effective Income</t>
  </si>
  <si>
    <t>Total Expenses</t>
  </si>
  <si>
    <t>Loan Maturity</t>
  </si>
  <si>
    <t>Interest and Carry</t>
  </si>
  <si>
    <t>Repayment</t>
  </si>
  <si>
    <t>Unlikely</t>
  </si>
  <si>
    <t>Hard Cost / Completion</t>
  </si>
  <si>
    <t>Maturity Date</t>
  </si>
  <si>
    <t>Risk?</t>
  </si>
  <si>
    <t>$ Risk</t>
  </si>
  <si>
    <t>Performance Tests</t>
  </si>
  <si>
    <t>Test</t>
  </si>
  <si>
    <t>Pass / Fail</t>
  </si>
  <si>
    <t>Pass</t>
  </si>
  <si>
    <t>Refinance</t>
  </si>
  <si>
    <t>Responsible</t>
  </si>
  <si>
    <t>AIRR Model</t>
  </si>
  <si>
    <t>Bank OZK</t>
  </si>
  <si>
    <t>Debt Yield at Maturity</t>
  </si>
  <si>
    <t>Other Income (Unit / Month)</t>
  </si>
  <si>
    <t>As of</t>
  </si>
  <si>
    <t>T1</t>
  </si>
  <si>
    <t>T12</t>
  </si>
  <si>
    <t>T3</t>
  </si>
  <si>
    <t>EXIT</t>
  </si>
  <si>
    <t>F12</t>
  </si>
  <si>
    <t>Custom Scenario</t>
  </si>
  <si>
    <t>Exit</t>
  </si>
  <si>
    <t>Total Units</t>
  </si>
  <si>
    <t>Assumptions</t>
  </si>
  <si>
    <t>Exit Price / Unit</t>
  </si>
  <si>
    <t>Debt Service Breakeven</t>
  </si>
  <si>
    <t>First Units Delivered</t>
  </si>
  <si>
    <t>Sources and Uses Tracker</t>
  </si>
  <si>
    <t>20.0% / 1.41x / $454,545</t>
  </si>
  <si>
    <t>Deal Level</t>
  </si>
  <si>
    <t>RETURN SENSITIVTY - EXIT CAP RATE VS. RENTS</t>
  </si>
  <si>
    <t>RETURN SENSITIVTY - EXIT CAP RATE VS. SALE MONTH</t>
  </si>
  <si>
    <t>DSCR / DY Covenants</t>
  </si>
  <si>
    <t>Test #1</t>
  </si>
  <si>
    <t>Test #2</t>
  </si>
  <si>
    <t>Final Maturity</t>
  </si>
  <si>
    <t>DSCR Test</t>
  </si>
  <si>
    <t>T6</t>
  </si>
  <si>
    <t>NOI Type</t>
  </si>
  <si>
    <t>4/31/25</t>
  </si>
  <si>
    <t>Projected Occupancy</t>
  </si>
  <si>
    <t>Debt Service Definition</t>
  </si>
  <si>
    <t>Outstanding Loan Amount</t>
  </si>
  <si>
    <t>Projected DSCR</t>
  </si>
  <si>
    <t>Projected Debt Yield</t>
  </si>
  <si>
    <t>Debt Yield Test</t>
  </si>
  <si>
    <t>LTV Test</t>
  </si>
  <si>
    <t>Projected Value</t>
  </si>
  <si>
    <t>Assumed Cap rate</t>
  </si>
  <si>
    <t>Projected LTV</t>
  </si>
  <si>
    <t>Projected NOI (Bank Defined)</t>
  </si>
  <si>
    <t>LTV</t>
  </si>
  <si>
    <t>NOI / Interest Rate Definitions</t>
  </si>
  <si>
    <t>Covenants and Extension Tests</t>
  </si>
  <si>
    <t>Minimum Value to Achieve Test</t>
  </si>
  <si>
    <t xml:space="preserve">Expenses </t>
  </si>
  <si>
    <t>Amortization</t>
  </si>
  <si>
    <t>Rate</t>
  </si>
  <si>
    <t>Debt Serviced Definition</t>
  </si>
  <si>
    <t xml:space="preserve">Test 1: </t>
  </si>
  <si>
    <t xml:space="preserve">Test 2: </t>
  </si>
  <si>
    <t>Test 3:</t>
  </si>
  <si>
    <t>Market Rent Growth</t>
  </si>
  <si>
    <t>Affordable Rent Growth</t>
  </si>
  <si>
    <t>Inflation Indexes</t>
  </si>
  <si>
    <t>Market Rents</t>
  </si>
  <si>
    <t>Blended Rents</t>
  </si>
  <si>
    <t>Affordable Rents</t>
  </si>
  <si>
    <t>Market/Affordable</t>
  </si>
  <si>
    <t>Total SF</t>
  </si>
  <si>
    <t>Avg. SF</t>
  </si>
  <si>
    <t>Classic / Renovated</t>
  </si>
  <si>
    <t>Total Rent</t>
  </si>
  <si>
    <t>Total / Avg - Market</t>
  </si>
  <si>
    <t>Total / Avg - Affordable</t>
  </si>
  <si>
    <t>To Dos</t>
  </si>
  <si>
    <t>Tax Abatemetn NPV Tab</t>
  </si>
  <si>
    <t>Forecast Method</t>
  </si>
  <si>
    <t>End Month</t>
  </si>
  <si>
    <t>Straight-Line</t>
  </si>
  <si>
    <t>Months</t>
  </si>
  <si>
    <t>Number of Months (7–48):</t>
  </si>
  <si>
    <t>Total Percent (should be 100):</t>
  </si>
  <si>
    <t>Sum of Raw Weights:</t>
  </si>
  <si>
    <t>Instructions:</t>
  </si>
  <si>
    <t>Percent_of_Work</t>
  </si>
  <si>
    <t>Raw_Weight</t>
  </si>
  <si>
    <t>Type an integer between 7 and 48 in cell B1.</t>
  </si>
  <si>
    <t>The monthly % values will normalize to a total of 100 automatically.</t>
  </si>
  <si>
    <t>You can copy/paste the table for reporting or link it to other sheets.</t>
  </si>
  <si>
    <t>Construction Hard Cost Curve</t>
  </si>
  <si>
    <t>S_min</t>
  </si>
  <si>
    <t>Steepness (1–20):</t>
  </si>
  <si>
    <t>S_max</t>
  </si>
  <si>
    <t>Monthly_%</t>
  </si>
  <si>
    <t>Cumulative_%</t>
  </si>
  <si>
    <t>t (0–1)</t>
  </si>
  <si>
    <t>S_raw</t>
  </si>
  <si>
    <t>S_norm</t>
  </si>
  <si>
    <t>Total Monthly % (should be 100):</t>
  </si>
  <si>
    <t>Final Cumulative % (should be 100):</t>
  </si>
  <si>
    <t>1) Set months (B1) between 7 and 48.</t>
  </si>
  <si>
    <t>2) Adjust steepness (B2): higher is steeper mid-rise.</t>
  </si>
  <si>
    <t>3) Column B shows monthly % that sum to 100.</t>
  </si>
  <si>
    <t>4) Column C shows cumulative completion % (S-curve).</t>
  </si>
  <si>
    <t>Fix Construction Curve</t>
  </si>
  <si>
    <t>Land Closing Costs</t>
  </si>
  <si>
    <t>Transction Closts Costs</t>
  </si>
  <si>
    <t>Total Transaction Closing Costs</t>
  </si>
  <si>
    <t>Land / Acquisition + Land Closing Costs</t>
  </si>
  <si>
    <t>Transaction Closing Costs</t>
  </si>
  <si>
    <t xml:space="preserve">Investment </t>
  </si>
  <si>
    <t>Region</t>
  </si>
  <si>
    <t>The Parkview Residences</t>
  </si>
  <si>
    <t>Riverside Heights</t>
  </si>
  <si>
    <t>Sunset Pointe Apartments</t>
  </si>
  <si>
    <t>Hilltop Manor</t>
  </si>
  <si>
    <t>Lakeside Gardens</t>
  </si>
  <si>
    <t>The Crestwood Lofts</t>
  </si>
  <si>
    <t>Beacon Ridge Apartments</t>
  </si>
  <si>
    <t>Maple Grove Estates</t>
  </si>
  <si>
    <t>The Summit at Oakwood</t>
  </si>
  <si>
    <t>Northeast</t>
  </si>
  <si>
    <t>Total Captitalization</t>
  </si>
  <si>
    <t>Deals</t>
  </si>
  <si>
    <t>IRR / MOIC</t>
  </si>
  <si>
    <t>Units/ SF</t>
  </si>
  <si>
    <t>Southwest</t>
  </si>
  <si>
    <t>Southeast</t>
  </si>
  <si>
    <t>Northwest</t>
  </si>
  <si>
    <t>Structure</t>
  </si>
  <si>
    <t>Filters at Top</t>
  </si>
  <si>
    <t>Team</t>
  </si>
  <si>
    <t>Can we give users these ability to select what these show themselves?</t>
  </si>
  <si>
    <t>Actuals to Date</t>
  </si>
  <si>
    <t>AM Model Start</t>
  </si>
  <si>
    <t>Month AM Model Starts</t>
  </si>
  <si>
    <t>Transaction Closing Date</t>
  </si>
  <si>
    <t>Date AM Model Starts</t>
  </si>
  <si>
    <t>Model Type</t>
  </si>
  <si>
    <t>Acquistions</t>
  </si>
  <si>
    <t>AM Forecast</t>
  </si>
  <si>
    <t>Beginning Balance</t>
  </si>
  <si>
    <t>Equity and Debt Draws (Excluding Reserves)</t>
  </si>
  <si>
    <t>Loan Additions</t>
  </si>
  <si>
    <t>Intersest Reserve</t>
  </si>
  <si>
    <t>Less: Principal Payments</t>
  </si>
  <si>
    <t>Ending Balance</t>
  </si>
  <si>
    <t>Principal</t>
  </si>
  <si>
    <t>Interest</t>
  </si>
  <si>
    <t>Total Payment</t>
  </si>
  <si>
    <t>Spread</t>
  </si>
  <si>
    <t>BSBY</t>
  </si>
  <si>
    <t>SOFR Cap</t>
  </si>
  <si>
    <t>Floor</t>
  </si>
  <si>
    <t>Cap</t>
  </si>
  <si>
    <t>End of Month</t>
  </si>
  <si>
    <t>Monthly Interest Rate</t>
  </si>
  <si>
    <t>Analysis of interest rate cap savings</t>
  </si>
  <si>
    <t>Interest Rate Curves</t>
  </si>
  <si>
    <t>Senior Loan Details</t>
  </si>
  <si>
    <t>IO Period</t>
  </si>
  <si>
    <t>Amort. Schedule</t>
  </si>
  <si>
    <t>Less: Repayment at Refinance / Exit</t>
  </si>
  <si>
    <t>Amortization Details</t>
  </si>
  <si>
    <t>Cash Flow and Interest Reserves</t>
  </si>
  <si>
    <t>Net Operating Income (After Reserves)</t>
  </si>
  <si>
    <t>Net Operating Income (Before Reserves)</t>
  </si>
  <si>
    <t>Net Operating Income (After Operating Reserve)</t>
  </si>
  <si>
    <t>Senior Debt Service</t>
  </si>
  <si>
    <t>Cash Flow After Debt Service</t>
  </si>
  <si>
    <t>Pref / Mezz Interest Reserve</t>
  </si>
  <si>
    <t>Retail NOI</t>
  </si>
  <si>
    <t>Pref / Mezz Current Pay</t>
  </si>
  <si>
    <t>Cash Flow After Senior + Pref Debt Service</t>
  </si>
  <si>
    <t>Multifamily NOI</t>
  </si>
  <si>
    <t>Tax Reassessment at Exit</t>
  </si>
  <si>
    <t>Property Millage Rate</t>
  </si>
  <si>
    <t>County Assessment %</t>
  </si>
  <si>
    <t>Market Value as % of Sale Price</t>
  </si>
  <si>
    <t>Retail Tab</t>
  </si>
  <si>
    <t>Plus: Tax at Exit</t>
  </si>
  <si>
    <t>Reassess at Exit?</t>
  </si>
  <si>
    <t>Multifamily Sale NOI</t>
  </si>
  <si>
    <t>Multifamily Sale NOI - No Tax Reassessment</t>
  </si>
  <si>
    <t>Multifamily NOI + Taxes - (Taxes Reassessed)</t>
  </si>
  <si>
    <t>Exit Capitalization Rate (MF)</t>
  </si>
  <si>
    <t>Tax Adjusted Exit Cap Rate (MF)</t>
  </si>
  <si>
    <t>Multifamily NOI Calculations</t>
  </si>
  <si>
    <t>Multifamily NOI Before Taxes</t>
  </si>
  <si>
    <t>Retail Sale NOI</t>
  </si>
  <si>
    <t>Retail NOI - T1 / T12 / F12</t>
  </si>
  <si>
    <t>Retail Gross Sale Price</t>
  </si>
  <si>
    <t>Retail Net Sale Price</t>
  </si>
  <si>
    <t>Less: Repayment at Refinance</t>
  </si>
  <si>
    <t>Less: Repayment at Exit</t>
  </si>
  <si>
    <t>Recourse for repayment shortfalls</t>
  </si>
  <si>
    <t>Unlevered Returns</t>
  </si>
  <si>
    <t>Levered Returns</t>
  </si>
  <si>
    <t>Cash Inflow</t>
  </si>
  <si>
    <t>Cash Outflow from Operations</t>
  </si>
  <si>
    <t>Cash Outflow from Sale</t>
  </si>
  <si>
    <t>Retail Net Sale Proceeds</t>
  </si>
  <si>
    <t>Multifamily Gross Sale Proceeds</t>
  </si>
  <si>
    <t>Multifamily Net Sale Proceeds</t>
  </si>
  <si>
    <t>Total Net Sale Proceeds</t>
  </si>
  <si>
    <t>Net Cash Flow</t>
  </si>
  <si>
    <t>Fix all dollar sign formatting</t>
  </si>
  <si>
    <t>Fix all other formatting</t>
  </si>
  <si>
    <t>Wire in Pref</t>
  </si>
  <si>
    <t>Tie out to other model</t>
  </si>
  <si>
    <t>Total Sale Proceeds</t>
  </si>
  <si>
    <t>Multifamily Sale Proceeds</t>
  </si>
  <si>
    <t>Retail Sale Proceeds</t>
  </si>
  <si>
    <t>Total Net Cash Flow</t>
  </si>
  <si>
    <t>Reassess ?</t>
  </si>
  <si>
    <t>Add historical SOFR</t>
  </si>
  <si>
    <t>IRR Check</t>
  </si>
  <si>
    <t>Total Equity Investment</t>
  </si>
  <si>
    <t>Equity Contributions</t>
  </si>
  <si>
    <t>Total Cash Outflows</t>
  </si>
  <si>
    <t>Tier 1 - Return of Capital</t>
  </si>
  <si>
    <t>Total Tier 1 Distributions</t>
  </si>
  <si>
    <t>Cash Flow Remaining for Distributions</t>
  </si>
  <si>
    <t>XIRR Threshold</t>
  </si>
  <si>
    <t>Multiple Threshold</t>
  </si>
  <si>
    <t>Whole Dollar Threshold</t>
  </si>
  <si>
    <t>Governing Threshold</t>
  </si>
  <si>
    <t>LP Distributions</t>
  </si>
  <si>
    <t>GP Distributions</t>
  </si>
  <si>
    <t>Total Distributions</t>
  </si>
  <si>
    <t>Promote</t>
  </si>
  <si>
    <t>GP Distribution</t>
  </si>
  <si>
    <t>LP Distribution</t>
  </si>
  <si>
    <t>Promote Distribution</t>
  </si>
  <si>
    <t>IRR Test</t>
  </si>
  <si>
    <t>$ to GP</t>
  </si>
  <si>
    <t>Tier 2</t>
  </si>
  <si>
    <t>Tier 3</t>
  </si>
  <si>
    <t>Waterfall Days</t>
  </si>
  <si>
    <t>GP Whole Dollars</t>
  </si>
  <si>
    <t>LP IRR Test</t>
  </si>
  <si>
    <t>Tier 5</t>
  </si>
  <si>
    <t>Tier 6</t>
  </si>
  <si>
    <t>Tier 7</t>
  </si>
  <si>
    <t>Tier 8</t>
  </si>
  <si>
    <t>Cash Flows by Tier</t>
  </si>
  <si>
    <t>Deal-Level Returns</t>
  </si>
  <si>
    <t>Checks</t>
  </si>
  <si>
    <t>LP Returns</t>
  </si>
  <si>
    <t>Mult. Check</t>
  </si>
  <si>
    <t>Deal-Level</t>
  </si>
  <si>
    <t>Ace</t>
  </si>
  <si>
    <t>GP Equity</t>
  </si>
  <si>
    <t>LP Contributions</t>
  </si>
  <si>
    <t>GP Contributions</t>
  </si>
  <si>
    <t>Circuit Breaker</t>
  </si>
  <si>
    <t>Fix rent roll iferrors and pulling in from unit mix tab</t>
  </si>
  <si>
    <t>If the model DIV0's out, flip the circuit breaker on and off.</t>
  </si>
  <si>
    <t>General Assumptions</t>
  </si>
  <si>
    <t>Total Debt</t>
  </si>
  <si>
    <t>Extended Maturity</t>
  </si>
  <si>
    <t>Extended Maturity Date</t>
  </si>
  <si>
    <t>Loan Closing</t>
  </si>
  <si>
    <t>LTC</t>
  </si>
  <si>
    <t>Fully Funded Loan</t>
  </si>
  <si>
    <t>Ext. Maturity</t>
  </si>
  <si>
    <t>Term</t>
  </si>
  <si>
    <t>Extension</t>
  </si>
  <si>
    <t>PASS</t>
  </si>
  <si>
    <t>FAIL</t>
  </si>
  <si>
    <t>Rental Income</t>
  </si>
  <si>
    <t>Total Utilities</t>
  </si>
  <si>
    <t>Total Turnover</t>
  </si>
  <si>
    <t>Total Contract Services</t>
  </si>
  <si>
    <t>Total General and Administrative</t>
  </si>
  <si>
    <t>Total Leasing and Marketing</t>
  </si>
  <si>
    <t>Partnership Expenses</t>
  </si>
  <si>
    <t>Payroll and Benefits</t>
  </si>
  <si>
    <t>Total Payroll and Benefits</t>
  </si>
  <si>
    <t>Total Debt Service</t>
  </si>
  <si>
    <t>Total Partnership Expenses</t>
  </si>
  <si>
    <t>Capital Expenditures</t>
  </si>
  <si>
    <t>Total Capital Expenditures</t>
  </si>
  <si>
    <t>Depreciation / Amortization Expense</t>
  </si>
  <si>
    <t>Total Depreciation / Amortization Expense</t>
  </si>
  <si>
    <t>Total Non-Operating Expenses</t>
  </si>
  <si>
    <t>Total Net Income</t>
  </si>
  <si>
    <t xml:space="preserve">Taxes </t>
  </si>
  <si>
    <t>Total Taxes</t>
  </si>
  <si>
    <t>Total Insurance</t>
  </si>
  <si>
    <t>100000</t>
  </si>
  <si>
    <t>100500</t>
  </si>
  <si>
    <t>101000</t>
  </si>
  <si>
    <t>Money Market Investment</t>
  </si>
  <si>
    <t>101500</t>
  </si>
  <si>
    <t>Petty Cash</t>
  </si>
  <si>
    <t>102500</t>
  </si>
  <si>
    <t>102600</t>
  </si>
  <si>
    <t>120000</t>
  </si>
  <si>
    <t>120500</t>
  </si>
  <si>
    <t>121000</t>
  </si>
  <si>
    <t>110000</t>
  </si>
  <si>
    <t>110500</t>
  </si>
  <si>
    <t>111500</t>
  </si>
  <si>
    <t>Other Receivables 1</t>
  </si>
  <si>
    <t>112000</t>
  </si>
  <si>
    <t>Prepaid Insurance</t>
  </si>
  <si>
    <t>130000</t>
  </si>
  <si>
    <t>130500</t>
  </si>
  <si>
    <t>132500</t>
  </si>
  <si>
    <t>115000</t>
  </si>
  <si>
    <t>116000</t>
  </si>
  <si>
    <t>104000</t>
  </si>
  <si>
    <t>104500</t>
  </si>
  <si>
    <t>208000</t>
  </si>
  <si>
    <t>208500</t>
  </si>
  <si>
    <t>209000</t>
  </si>
  <si>
    <t>209500</t>
  </si>
  <si>
    <t>203000</t>
  </si>
  <si>
    <t>210000</t>
  </si>
  <si>
    <t>210500</t>
  </si>
  <si>
    <t>210600</t>
  </si>
  <si>
    <t>212000</t>
  </si>
  <si>
    <t>203500</t>
  </si>
  <si>
    <t>Other Current Liabilities 1</t>
  </si>
  <si>
    <t>203600</t>
  </si>
  <si>
    <t>Other Current Liabilities 2</t>
  </si>
  <si>
    <t>205000</t>
  </si>
  <si>
    <t>Long Term Liabilities</t>
  </si>
  <si>
    <t>Total Long Term Liabilities</t>
  </si>
  <si>
    <t>300000</t>
  </si>
  <si>
    <t>300600</t>
  </si>
  <si>
    <t>302000</t>
  </si>
  <si>
    <t>Total Liabilities and Equity</t>
  </si>
  <si>
    <t>Unit #</t>
  </si>
  <si>
    <t>Occupied</t>
  </si>
  <si>
    <r>
      <rPr>
        <b/>
        <sz val="7"/>
        <rFont val="Arial"/>
        <family val="2"/>
      </rPr>
      <t>Other</t>
    </r>
  </si>
  <si>
    <r>
      <rPr>
        <b/>
        <sz val="7"/>
        <rFont val="Arial"/>
        <family val="2"/>
      </rPr>
      <t>Unit</t>
    </r>
  </si>
  <si>
    <r>
      <rPr>
        <b/>
        <sz val="7"/>
        <rFont val="Arial"/>
        <family val="2"/>
      </rPr>
      <t>Floorplan</t>
    </r>
  </si>
  <si>
    <r>
      <rPr>
        <b/>
        <sz val="7"/>
        <rFont val="Arial"/>
        <family val="2"/>
      </rPr>
      <t xml:space="preserve">unit
</t>
    </r>
    <r>
      <rPr>
        <b/>
        <sz val="7"/>
        <rFont val="Arial"/>
        <family val="2"/>
      </rPr>
      <t>designation</t>
    </r>
  </si>
  <si>
    <r>
      <rPr>
        <b/>
        <sz val="7"/>
        <rFont val="Arial"/>
        <family val="2"/>
      </rPr>
      <t>SQFT</t>
    </r>
  </si>
  <si>
    <r>
      <rPr>
        <b/>
        <sz val="7"/>
        <rFont val="Arial"/>
        <family val="2"/>
      </rPr>
      <t xml:space="preserve">Unit/Lease
</t>
    </r>
    <r>
      <rPr>
        <b/>
        <sz val="7"/>
        <rFont val="Arial"/>
        <family val="2"/>
      </rPr>
      <t>Status</t>
    </r>
  </si>
  <si>
    <r>
      <rPr>
        <b/>
        <sz val="7"/>
        <rFont val="Arial"/>
        <family val="2"/>
      </rPr>
      <t>Name</t>
    </r>
  </si>
  <si>
    <r>
      <rPr>
        <b/>
        <sz val="7"/>
        <rFont val="Arial"/>
        <family val="2"/>
      </rPr>
      <t xml:space="preserve">Move-In
</t>
    </r>
    <r>
      <rPr>
        <b/>
        <sz val="7"/>
        <rFont val="Arial"/>
        <family val="2"/>
      </rPr>
      <t>Move-Out</t>
    </r>
  </si>
  <si>
    <r>
      <rPr>
        <b/>
        <sz val="7"/>
        <rFont val="Arial"/>
        <family val="2"/>
      </rPr>
      <t xml:space="preserve">Lease
</t>
    </r>
    <r>
      <rPr>
        <b/>
        <sz val="7"/>
        <rFont val="Arial"/>
        <family val="2"/>
      </rPr>
      <t>Start</t>
    </r>
  </si>
  <si>
    <r>
      <rPr>
        <b/>
        <sz val="7"/>
        <rFont val="Arial"/>
        <family val="2"/>
      </rPr>
      <t xml:space="preserve">Lease
</t>
    </r>
    <r>
      <rPr>
        <b/>
        <sz val="7"/>
        <rFont val="Arial"/>
        <family val="2"/>
      </rPr>
      <t>End</t>
    </r>
  </si>
  <si>
    <r>
      <rPr>
        <b/>
        <sz val="7"/>
        <rFont val="Arial"/>
        <family val="2"/>
      </rPr>
      <t xml:space="preserve">Market
</t>
    </r>
    <r>
      <rPr>
        <b/>
        <sz val="7"/>
        <rFont val="Arial"/>
        <family val="2"/>
      </rPr>
      <t>+</t>
    </r>
    <r>
      <rPr>
        <sz val="7"/>
        <rFont val="Times New Roman"/>
        <family val="1"/>
      </rPr>
      <t xml:space="preserve"> </t>
    </r>
    <r>
      <rPr>
        <b/>
        <sz val="7"/>
        <rFont val="Arial"/>
        <family val="2"/>
      </rPr>
      <t>Addl.</t>
    </r>
  </si>
  <si>
    <r>
      <rPr>
        <b/>
        <sz val="7"/>
        <rFont val="Arial"/>
        <family val="2"/>
      </rPr>
      <t>Sub</t>
    </r>
    <r>
      <rPr>
        <sz val="7"/>
        <rFont val="Times New Roman"/>
        <family val="1"/>
      </rPr>
      <t xml:space="preserve">       </t>
    </r>
    <r>
      <rPr>
        <b/>
        <sz val="7"/>
        <rFont val="Arial"/>
        <family val="2"/>
      </rPr>
      <t xml:space="preserve">Trans
</t>
    </r>
    <r>
      <rPr>
        <b/>
        <sz val="7"/>
        <rFont val="Arial"/>
        <family val="2"/>
      </rPr>
      <t>Journal</t>
    </r>
    <r>
      <rPr>
        <sz val="7"/>
        <rFont val="Times New Roman"/>
        <family val="1"/>
      </rPr>
      <t xml:space="preserve">    </t>
    </r>
    <r>
      <rPr>
        <b/>
        <sz val="7"/>
        <rFont val="Arial"/>
        <family val="2"/>
      </rPr>
      <t>Code</t>
    </r>
  </si>
  <si>
    <r>
      <rPr>
        <b/>
        <sz val="7"/>
        <rFont val="Arial"/>
        <family val="2"/>
      </rPr>
      <t>Lease</t>
    </r>
    <r>
      <rPr>
        <sz val="7"/>
        <rFont val="Times New Roman"/>
        <family val="1"/>
      </rPr>
      <t xml:space="preserve">       </t>
    </r>
    <r>
      <rPr>
        <b/>
        <vertAlign val="subscript"/>
        <sz val="7"/>
        <rFont val="Arial"/>
        <family val="2"/>
      </rPr>
      <t>Charges/</t>
    </r>
    <r>
      <rPr>
        <vertAlign val="subscript"/>
        <sz val="7"/>
        <rFont val="Times New Roman"/>
        <family val="1"/>
      </rPr>
      <t xml:space="preserve">                </t>
    </r>
    <r>
      <rPr>
        <b/>
        <sz val="7"/>
        <rFont val="Arial"/>
        <family val="2"/>
      </rPr>
      <t>Total</t>
    </r>
    <r>
      <rPr>
        <sz val="7"/>
        <rFont val="Times New Roman"/>
        <family val="1"/>
      </rPr>
      <t xml:space="preserve">                </t>
    </r>
    <r>
      <rPr>
        <b/>
        <sz val="7"/>
        <rFont val="Arial"/>
        <family val="2"/>
      </rPr>
      <t>Dep</t>
    </r>
    <r>
      <rPr>
        <sz val="7"/>
        <rFont val="Times New Roman"/>
        <family val="1"/>
      </rPr>
      <t xml:space="preserve">   </t>
    </r>
    <r>
      <rPr>
        <b/>
        <sz val="7"/>
        <rFont val="Arial"/>
        <family val="2"/>
      </rPr>
      <t xml:space="preserve">balance
</t>
    </r>
    <r>
      <rPr>
        <b/>
        <sz val="7"/>
        <rFont val="Arial"/>
        <family val="2"/>
      </rPr>
      <t>Rent</t>
    </r>
    <r>
      <rPr>
        <sz val="7"/>
        <rFont val="Times New Roman"/>
        <family val="1"/>
      </rPr>
      <t xml:space="preserve">           </t>
    </r>
    <r>
      <rPr>
        <b/>
        <vertAlign val="subscript"/>
        <sz val="7"/>
        <rFont val="Arial"/>
        <family val="2"/>
      </rPr>
      <t>Credits</t>
    </r>
    <r>
      <rPr>
        <vertAlign val="subscript"/>
        <sz val="7"/>
        <rFont val="Times New Roman"/>
        <family val="1"/>
      </rPr>
      <t xml:space="preserve">            </t>
    </r>
    <r>
      <rPr>
        <b/>
        <sz val="7"/>
        <rFont val="Arial"/>
        <family val="2"/>
      </rPr>
      <t>Billing</t>
    </r>
    <r>
      <rPr>
        <sz val="7"/>
        <rFont val="Times New Roman"/>
        <family val="1"/>
      </rPr>
      <t xml:space="preserve">       </t>
    </r>
    <r>
      <rPr>
        <b/>
        <sz val="7"/>
        <rFont val="Arial"/>
        <family val="2"/>
      </rPr>
      <t>On</t>
    </r>
    <r>
      <rPr>
        <sz val="7"/>
        <rFont val="Times New Roman"/>
        <family val="1"/>
      </rPr>
      <t xml:space="preserve"> </t>
    </r>
    <r>
      <rPr>
        <b/>
        <sz val="7"/>
        <rFont val="Arial"/>
        <family val="2"/>
      </rPr>
      <t>Hand</t>
    </r>
  </si>
  <si>
    <r>
      <rPr>
        <sz val="6"/>
        <rFont val="Arial"/>
        <family val="2"/>
      </rPr>
      <t>111A</t>
    </r>
  </si>
  <si>
    <r>
      <rPr>
        <sz val="6"/>
        <rFont val="Arial"/>
        <family val="2"/>
      </rPr>
      <t>4x4</t>
    </r>
  </si>
  <si>
    <r>
      <rPr>
        <sz val="6"/>
        <rFont val="Arial"/>
        <family val="2"/>
      </rPr>
      <t>N/A</t>
    </r>
  </si>
  <si>
    <r>
      <rPr>
        <sz val="6"/>
        <rFont val="Arial"/>
        <family val="2"/>
      </rPr>
      <t>Occupied</t>
    </r>
  </si>
  <si>
    <r>
      <rPr>
        <sz val="6"/>
        <rFont val="Arial"/>
        <family val="2"/>
      </rPr>
      <t>Coutee,</t>
    </r>
    <r>
      <rPr>
        <sz val="6"/>
        <rFont val="Times New Roman"/>
        <family val="1"/>
      </rPr>
      <t xml:space="preserve"> </t>
    </r>
    <r>
      <rPr>
        <sz val="6"/>
        <rFont val="Arial"/>
        <family val="2"/>
      </rPr>
      <t>Gabriel</t>
    </r>
  </si>
  <si>
    <r>
      <rPr>
        <vertAlign val="superscript"/>
        <sz val="6"/>
        <rFont val="Arial"/>
        <family val="2"/>
      </rPr>
      <t>RESIDENT</t>
    </r>
    <r>
      <rPr>
        <vertAlign val="superscript"/>
        <sz val="6"/>
        <rFont val="Times New Roman"/>
        <family val="1"/>
      </rPr>
      <t xml:space="preserve">  </t>
    </r>
    <r>
      <rPr>
        <sz val="6"/>
        <rFont val="Arial"/>
        <family val="2"/>
      </rPr>
      <t>CONC-RECURRIN</t>
    </r>
  </si>
  <si>
    <r>
      <rPr>
        <sz val="6"/>
        <rFont val="Arial"/>
        <family val="2"/>
      </rPr>
      <t>RESIDENT</t>
    </r>
    <r>
      <rPr>
        <sz val="6"/>
        <rFont val="Times New Roman"/>
        <family val="1"/>
      </rPr>
      <t xml:space="preserve">  </t>
    </r>
    <r>
      <rPr>
        <vertAlign val="subscript"/>
        <sz val="6"/>
        <rFont val="Arial"/>
        <family val="2"/>
      </rPr>
      <t>RENT</t>
    </r>
  </si>
  <si>
    <r>
      <rPr>
        <vertAlign val="superscript"/>
        <sz val="6"/>
        <rFont val="Arial"/>
        <family val="2"/>
      </rPr>
      <t>RESIDENT</t>
    </r>
    <r>
      <rPr>
        <vertAlign val="superscript"/>
        <sz val="6"/>
        <rFont val="Times New Roman"/>
        <family val="1"/>
      </rPr>
      <t xml:space="preserve">  </t>
    </r>
    <r>
      <rPr>
        <sz val="6"/>
        <rFont val="Arial"/>
        <family val="2"/>
      </rPr>
      <t>RENTERS</t>
    </r>
    <r>
      <rPr>
        <sz val="6"/>
        <rFont val="Times New Roman"/>
        <family val="1"/>
      </rPr>
      <t xml:space="preserve"> </t>
    </r>
    <r>
      <rPr>
        <sz val="6"/>
        <rFont val="Arial"/>
        <family val="2"/>
      </rPr>
      <t>INS</t>
    </r>
  </si>
  <si>
    <r>
      <rPr>
        <sz val="6"/>
        <rFont val="Arial"/>
        <family val="2"/>
      </rPr>
      <t>111B</t>
    </r>
  </si>
  <si>
    <r>
      <rPr>
        <sz val="6"/>
        <rFont val="Arial"/>
        <family val="2"/>
      </rPr>
      <t>Brown,</t>
    </r>
    <r>
      <rPr>
        <sz val="6"/>
        <rFont val="Times New Roman"/>
        <family val="1"/>
      </rPr>
      <t xml:space="preserve"> </t>
    </r>
    <r>
      <rPr>
        <sz val="6"/>
        <rFont val="Arial"/>
        <family val="2"/>
      </rPr>
      <t>Ceasar</t>
    </r>
  </si>
  <si>
    <r>
      <rPr>
        <sz val="6"/>
        <rFont val="Arial"/>
        <family val="2"/>
      </rPr>
      <t>111C</t>
    </r>
  </si>
  <si>
    <r>
      <rPr>
        <sz val="6"/>
        <rFont val="Arial"/>
        <family val="2"/>
      </rPr>
      <t>Walker,</t>
    </r>
    <r>
      <rPr>
        <sz val="6"/>
        <rFont val="Times New Roman"/>
        <family val="1"/>
      </rPr>
      <t xml:space="preserve"> </t>
    </r>
    <r>
      <rPr>
        <sz val="6"/>
        <rFont val="Arial"/>
        <family val="2"/>
      </rPr>
      <t>Taliayah</t>
    </r>
  </si>
  <si>
    <r>
      <rPr>
        <sz val="6"/>
        <rFont val="Arial"/>
        <family val="2"/>
      </rPr>
      <t>111D</t>
    </r>
  </si>
  <si>
    <r>
      <rPr>
        <sz val="6"/>
        <rFont val="Arial"/>
        <family val="2"/>
      </rPr>
      <t>Jones,</t>
    </r>
    <r>
      <rPr>
        <sz val="6"/>
        <rFont val="Times New Roman"/>
        <family val="1"/>
      </rPr>
      <t xml:space="preserve"> </t>
    </r>
    <r>
      <rPr>
        <sz val="6"/>
        <rFont val="Arial"/>
        <family val="2"/>
      </rPr>
      <t>Travonn</t>
    </r>
  </si>
  <si>
    <r>
      <rPr>
        <sz val="6"/>
        <rFont val="Arial"/>
        <family val="2"/>
      </rPr>
      <t>112A</t>
    </r>
  </si>
  <si>
    <r>
      <rPr>
        <sz val="6"/>
        <rFont val="Arial"/>
        <family val="2"/>
      </rPr>
      <t>Smith,</t>
    </r>
    <r>
      <rPr>
        <sz val="6"/>
        <rFont val="Times New Roman"/>
        <family val="1"/>
      </rPr>
      <t xml:space="preserve"> </t>
    </r>
    <r>
      <rPr>
        <sz val="6"/>
        <rFont val="Arial"/>
        <family val="2"/>
      </rPr>
      <t>Tyeryka</t>
    </r>
  </si>
  <si>
    <r>
      <rPr>
        <sz val="6"/>
        <rFont val="Arial"/>
        <family val="2"/>
      </rPr>
      <t>112B</t>
    </r>
  </si>
  <si>
    <r>
      <rPr>
        <sz val="6"/>
        <rFont val="Arial"/>
        <family val="2"/>
      </rPr>
      <t>Brown,</t>
    </r>
    <r>
      <rPr>
        <sz val="6"/>
        <rFont val="Times New Roman"/>
        <family val="1"/>
      </rPr>
      <t xml:space="preserve"> </t>
    </r>
    <r>
      <rPr>
        <sz val="6"/>
        <rFont val="Arial"/>
        <family val="2"/>
      </rPr>
      <t>ShaRron</t>
    </r>
  </si>
  <si>
    <r>
      <rPr>
        <sz val="6"/>
        <rFont val="Arial"/>
        <family val="2"/>
      </rPr>
      <t>112C</t>
    </r>
  </si>
  <si>
    <r>
      <rPr>
        <sz val="6"/>
        <rFont val="Arial"/>
        <family val="2"/>
      </rPr>
      <t>Carter,</t>
    </r>
    <r>
      <rPr>
        <sz val="6"/>
        <rFont val="Times New Roman"/>
        <family val="1"/>
      </rPr>
      <t xml:space="preserve"> </t>
    </r>
    <r>
      <rPr>
        <sz val="6"/>
        <rFont val="Arial"/>
        <family val="2"/>
      </rPr>
      <t>Kyla</t>
    </r>
  </si>
  <si>
    <r>
      <rPr>
        <sz val="6"/>
        <rFont val="Arial"/>
        <family val="2"/>
      </rPr>
      <t>112D</t>
    </r>
  </si>
  <si>
    <r>
      <rPr>
        <sz val="6"/>
        <rFont val="Arial"/>
        <family val="2"/>
      </rPr>
      <t>Norton,</t>
    </r>
    <r>
      <rPr>
        <sz val="6"/>
        <rFont val="Times New Roman"/>
        <family val="1"/>
      </rPr>
      <t xml:space="preserve"> </t>
    </r>
    <r>
      <rPr>
        <sz val="6"/>
        <rFont val="Arial"/>
        <family val="2"/>
      </rPr>
      <t>Daysia</t>
    </r>
  </si>
  <si>
    <r>
      <rPr>
        <sz val="6"/>
        <rFont val="Arial"/>
        <family val="2"/>
      </rPr>
      <t>113A</t>
    </r>
  </si>
  <si>
    <r>
      <rPr>
        <sz val="6"/>
        <rFont val="Arial"/>
        <family val="2"/>
      </rPr>
      <t>Vacant</t>
    </r>
  </si>
  <si>
    <r>
      <rPr>
        <sz val="6"/>
        <rFont val="Arial"/>
        <family val="2"/>
      </rPr>
      <t>VACANT</t>
    </r>
  </si>
  <si>
    <r>
      <rPr>
        <sz val="6"/>
        <rFont val="Arial"/>
        <family val="2"/>
      </rPr>
      <t>113B</t>
    </r>
  </si>
  <si>
    <r>
      <rPr>
        <sz val="6"/>
        <rFont val="Arial"/>
        <family val="2"/>
      </rPr>
      <t>113C</t>
    </r>
  </si>
  <si>
    <r>
      <rPr>
        <sz val="6"/>
        <rFont val="Arial"/>
        <family val="2"/>
      </rPr>
      <t>Gibson</t>
    </r>
    <r>
      <rPr>
        <sz val="6"/>
        <rFont val="Times New Roman"/>
        <family val="1"/>
      </rPr>
      <t xml:space="preserve"> </t>
    </r>
    <r>
      <rPr>
        <sz val="6"/>
        <rFont val="Arial"/>
        <family val="2"/>
      </rPr>
      <t>$,</t>
    </r>
    <r>
      <rPr>
        <sz val="6"/>
        <rFont val="Times New Roman"/>
        <family val="1"/>
      </rPr>
      <t xml:space="preserve"> </t>
    </r>
    <r>
      <rPr>
        <sz val="6"/>
        <rFont val="Arial"/>
        <family val="2"/>
      </rPr>
      <t>Raykivus</t>
    </r>
  </si>
  <si>
    <r>
      <rPr>
        <sz val="6"/>
        <rFont val="Arial"/>
        <family val="2"/>
      </rPr>
      <t>113D</t>
    </r>
  </si>
  <si>
    <r>
      <rPr>
        <sz val="6"/>
        <rFont val="Arial"/>
        <family val="2"/>
      </rPr>
      <t>Caldwell,</t>
    </r>
    <r>
      <rPr>
        <sz val="6"/>
        <rFont val="Times New Roman"/>
        <family val="1"/>
      </rPr>
      <t xml:space="preserve"> </t>
    </r>
    <r>
      <rPr>
        <sz val="6"/>
        <rFont val="Arial"/>
        <family val="2"/>
      </rPr>
      <t>Ronald</t>
    </r>
  </si>
  <si>
    <r>
      <rPr>
        <vertAlign val="superscript"/>
        <sz val="6"/>
        <rFont val="Arial"/>
        <family val="2"/>
      </rPr>
      <t>RESIDENT</t>
    </r>
    <r>
      <rPr>
        <vertAlign val="superscript"/>
        <sz val="6"/>
        <rFont val="Times New Roman"/>
        <family val="1"/>
      </rPr>
      <t xml:space="preserve">  </t>
    </r>
    <r>
      <rPr>
        <sz val="6"/>
        <rFont val="Arial"/>
        <family val="2"/>
      </rPr>
      <t>EMETSCHOLAR</t>
    </r>
  </si>
  <si>
    <r>
      <rPr>
        <sz val="6"/>
        <rFont val="Arial"/>
        <family val="2"/>
      </rPr>
      <t>RESIDENT</t>
    </r>
    <r>
      <rPr>
        <sz val="6"/>
        <rFont val="Times New Roman"/>
        <family val="1"/>
      </rPr>
      <t xml:space="preserve">  </t>
    </r>
    <r>
      <rPr>
        <vertAlign val="subscript"/>
        <sz val="6"/>
        <rFont val="Arial"/>
        <family val="2"/>
      </rPr>
      <t>PET</t>
    </r>
    <r>
      <rPr>
        <vertAlign val="subscript"/>
        <sz val="6"/>
        <rFont val="Times New Roman"/>
        <family val="1"/>
      </rPr>
      <t xml:space="preserve"> </t>
    </r>
    <r>
      <rPr>
        <vertAlign val="subscript"/>
        <sz val="6"/>
        <rFont val="Arial"/>
        <family val="2"/>
      </rPr>
      <t>RENT</t>
    </r>
  </si>
  <si>
    <r>
      <rPr>
        <sz val="6"/>
        <rFont val="Arial"/>
        <family val="2"/>
      </rPr>
      <t>114A</t>
    </r>
  </si>
  <si>
    <r>
      <rPr>
        <sz val="6"/>
        <rFont val="Arial"/>
        <family val="2"/>
      </rPr>
      <t>Thomas,</t>
    </r>
    <r>
      <rPr>
        <sz val="6"/>
        <rFont val="Times New Roman"/>
        <family val="1"/>
      </rPr>
      <t xml:space="preserve"> </t>
    </r>
    <r>
      <rPr>
        <sz val="6"/>
        <rFont val="Arial"/>
        <family val="2"/>
      </rPr>
      <t>Christian</t>
    </r>
  </si>
  <si>
    <r>
      <rPr>
        <sz val="6"/>
        <rFont val="Arial"/>
        <family val="2"/>
      </rPr>
      <t>114B</t>
    </r>
  </si>
  <si>
    <r>
      <rPr>
        <sz val="6"/>
        <rFont val="Arial"/>
        <family val="2"/>
      </rPr>
      <t>Fegans</t>
    </r>
    <r>
      <rPr>
        <sz val="6"/>
        <rFont val="Times New Roman"/>
        <family val="1"/>
      </rPr>
      <t xml:space="preserve"> </t>
    </r>
    <r>
      <rPr>
        <sz val="6"/>
        <rFont val="Arial"/>
        <family val="2"/>
      </rPr>
      <t>$,</t>
    </r>
    <r>
      <rPr>
        <sz val="6"/>
        <rFont val="Times New Roman"/>
        <family val="1"/>
      </rPr>
      <t xml:space="preserve"> </t>
    </r>
    <r>
      <rPr>
        <sz val="6"/>
        <rFont val="Arial"/>
        <family val="2"/>
      </rPr>
      <t>Antwon</t>
    </r>
  </si>
  <si>
    <r>
      <rPr>
        <sz val="6"/>
        <rFont val="Arial"/>
        <family val="2"/>
      </rPr>
      <t>114C</t>
    </r>
  </si>
  <si>
    <r>
      <rPr>
        <sz val="6"/>
        <rFont val="Arial"/>
        <family val="2"/>
      </rPr>
      <t>114D</t>
    </r>
  </si>
  <si>
    <r>
      <rPr>
        <sz val="6"/>
        <rFont val="Arial"/>
        <family val="2"/>
      </rPr>
      <t>121A</t>
    </r>
  </si>
  <si>
    <r>
      <rPr>
        <sz val="6"/>
        <rFont val="Arial"/>
        <family val="2"/>
      </rPr>
      <t>McGuire,</t>
    </r>
    <r>
      <rPr>
        <sz val="6"/>
        <rFont val="Times New Roman"/>
        <family val="1"/>
      </rPr>
      <t xml:space="preserve"> </t>
    </r>
    <r>
      <rPr>
        <sz val="6"/>
        <rFont val="Arial"/>
        <family val="2"/>
      </rPr>
      <t>Chanquavion</t>
    </r>
  </si>
  <si>
    <r>
      <rPr>
        <sz val="6"/>
        <rFont val="Arial"/>
        <family val="2"/>
      </rPr>
      <t>121B</t>
    </r>
  </si>
  <si>
    <r>
      <rPr>
        <sz val="6"/>
        <rFont val="Arial"/>
        <family val="2"/>
      </rPr>
      <t>Webb,</t>
    </r>
    <r>
      <rPr>
        <sz val="6"/>
        <rFont val="Times New Roman"/>
        <family val="1"/>
      </rPr>
      <t xml:space="preserve"> </t>
    </r>
    <r>
      <rPr>
        <sz val="6"/>
        <rFont val="Arial"/>
        <family val="2"/>
      </rPr>
      <t>Dagan</t>
    </r>
  </si>
  <si>
    <r>
      <rPr>
        <sz val="6"/>
        <rFont val="Arial"/>
        <family val="2"/>
      </rPr>
      <t>121C</t>
    </r>
  </si>
  <si>
    <r>
      <rPr>
        <sz val="6"/>
        <rFont val="Arial"/>
        <family val="2"/>
      </rPr>
      <t>Ikechukwu,</t>
    </r>
    <r>
      <rPr>
        <sz val="6"/>
        <rFont val="Times New Roman"/>
        <family val="1"/>
      </rPr>
      <t xml:space="preserve"> </t>
    </r>
    <r>
      <rPr>
        <sz val="6"/>
        <rFont val="Arial"/>
        <family val="2"/>
      </rPr>
      <t>Jeffrey</t>
    </r>
  </si>
  <si>
    <r>
      <rPr>
        <sz val="6"/>
        <rFont val="Arial"/>
        <family val="2"/>
      </rPr>
      <t>121D</t>
    </r>
  </si>
  <si>
    <r>
      <rPr>
        <sz val="6"/>
        <rFont val="Arial"/>
        <family val="2"/>
      </rPr>
      <t>122A</t>
    </r>
  </si>
  <si>
    <r>
      <rPr>
        <sz val="6"/>
        <rFont val="Arial"/>
        <family val="2"/>
      </rPr>
      <t>Jones,</t>
    </r>
    <r>
      <rPr>
        <sz val="6"/>
        <rFont val="Times New Roman"/>
        <family val="1"/>
      </rPr>
      <t xml:space="preserve"> </t>
    </r>
    <r>
      <rPr>
        <sz val="6"/>
        <rFont val="Arial"/>
        <family val="2"/>
      </rPr>
      <t>Erica</t>
    </r>
  </si>
  <si>
    <r>
      <rPr>
        <sz val="6"/>
        <rFont val="Arial"/>
        <family val="2"/>
      </rPr>
      <t>122B</t>
    </r>
  </si>
  <si>
    <r>
      <rPr>
        <sz val="6"/>
        <rFont val="Arial"/>
        <family val="2"/>
      </rPr>
      <t>122C</t>
    </r>
  </si>
  <si>
    <r>
      <rPr>
        <sz val="6"/>
        <rFont val="Arial"/>
        <family val="2"/>
      </rPr>
      <t>Calais,</t>
    </r>
    <r>
      <rPr>
        <sz val="6"/>
        <rFont val="Times New Roman"/>
        <family val="1"/>
      </rPr>
      <t xml:space="preserve"> </t>
    </r>
    <r>
      <rPr>
        <sz val="6"/>
        <rFont val="Arial"/>
        <family val="2"/>
      </rPr>
      <t>Tristan</t>
    </r>
  </si>
  <si>
    <r>
      <rPr>
        <sz val="6"/>
        <rFont val="Arial"/>
        <family val="2"/>
      </rPr>
      <t>122D</t>
    </r>
  </si>
  <si>
    <r>
      <rPr>
        <sz val="6"/>
        <rFont val="Arial"/>
        <family val="2"/>
      </rPr>
      <t>Hughes,</t>
    </r>
    <r>
      <rPr>
        <sz val="6"/>
        <rFont val="Times New Roman"/>
        <family val="1"/>
      </rPr>
      <t xml:space="preserve"> </t>
    </r>
    <r>
      <rPr>
        <sz val="6"/>
        <rFont val="Arial"/>
        <family val="2"/>
      </rPr>
      <t>Kierra</t>
    </r>
  </si>
  <si>
    <r>
      <rPr>
        <sz val="6"/>
        <rFont val="Arial"/>
        <family val="2"/>
      </rPr>
      <t>123A</t>
    </r>
  </si>
  <si>
    <r>
      <rPr>
        <sz val="6"/>
        <rFont val="Arial"/>
        <family val="2"/>
      </rPr>
      <t>123B</t>
    </r>
  </si>
  <si>
    <r>
      <rPr>
        <sz val="6"/>
        <rFont val="Arial"/>
        <family val="2"/>
      </rPr>
      <t>123C</t>
    </r>
  </si>
  <si>
    <r>
      <rPr>
        <sz val="6"/>
        <rFont val="Arial"/>
        <family val="2"/>
      </rPr>
      <t>Valsin</t>
    </r>
    <r>
      <rPr>
        <sz val="6"/>
        <rFont val="Times New Roman"/>
        <family val="1"/>
      </rPr>
      <t xml:space="preserve"> </t>
    </r>
    <r>
      <rPr>
        <sz val="6"/>
        <rFont val="Arial"/>
        <family val="2"/>
      </rPr>
      <t>$,</t>
    </r>
    <r>
      <rPr>
        <sz val="6"/>
        <rFont val="Times New Roman"/>
        <family val="1"/>
      </rPr>
      <t xml:space="preserve"> </t>
    </r>
    <r>
      <rPr>
        <sz val="6"/>
        <rFont val="Arial"/>
        <family val="2"/>
      </rPr>
      <t>Jomard</t>
    </r>
  </si>
  <si>
    <r>
      <rPr>
        <sz val="6"/>
        <rFont val="Arial"/>
        <family val="2"/>
      </rPr>
      <t>123D</t>
    </r>
  </si>
  <si>
    <r>
      <rPr>
        <sz val="6"/>
        <rFont val="Arial"/>
        <family val="2"/>
      </rPr>
      <t>124A</t>
    </r>
  </si>
  <si>
    <r>
      <rPr>
        <sz val="6"/>
        <rFont val="Arial"/>
        <family val="2"/>
      </rPr>
      <t>Ward,</t>
    </r>
    <r>
      <rPr>
        <sz val="6"/>
        <rFont val="Times New Roman"/>
        <family val="1"/>
      </rPr>
      <t xml:space="preserve"> </t>
    </r>
    <r>
      <rPr>
        <sz val="6"/>
        <rFont val="Arial"/>
        <family val="2"/>
      </rPr>
      <t>Hallie</t>
    </r>
  </si>
  <si>
    <r>
      <rPr>
        <sz val="6"/>
        <rFont val="Arial"/>
        <family val="2"/>
      </rPr>
      <t>124B</t>
    </r>
  </si>
  <si>
    <r>
      <rPr>
        <sz val="6"/>
        <rFont val="Arial"/>
        <family val="2"/>
      </rPr>
      <t>Tremie</t>
    </r>
    <r>
      <rPr>
        <sz val="6"/>
        <rFont val="Times New Roman"/>
        <family val="1"/>
      </rPr>
      <t xml:space="preserve"> </t>
    </r>
    <r>
      <rPr>
        <sz val="6"/>
        <rFont val="Arial"/>
        <family val="2"/>
      </rPr>
      <t>$,</t>
    </r>
    <r>
      <rPr>
        <sz val="6"/>
        <rFont val="Times New Roman"/>
        <family val="1"/>
      </rPr>
      <t xml:space="preserve"> </t>
    </r>
    <r>
      <rPr>
        <sz val="6"/>
        <rFont val="Arial"/>
        <family val="2"/>
      </rPr>
      <t>Elizabeth</t>
    </r>
  </si>
  <si>
    <r>
      <rPr>
        <sz val="6"/>
        <rFont val="Arial"/>
        <family val="2"/>
      </rPr>
      <t>124C</t>
    </r>
  </si>
  <si>
    <r>
      <rPr>
        <sz val="6"/>
        <rFont val="Arial"/>
        <family val="2"/>
      </rPr>
      <t>Lewis,</t>
    </r>
    <r>
      <rPr>
        <sz val="6"/>
        <rFont val="Times New Roman"/>
        <family val="1"/>
      </rPr>
      <t xml:space="preserve"> </t>
    </r>
    <r>
      <rPr>
        <sz val="6"/>
        <rFont val="Arial"/>
        <family val="2"/>
      </rPr>
      <t>Santana-Lin</t>
    </r>
  </si>
  <si>
    <r>
      <rPr>
        <sz val="6"/>
        <rFont val="Arial"/>
        <family val="2"/>
      </rPr>
      <t>Pending</t>
    </r>
    <r>
      <rPr>
        <sz val="6"/>
        <rFont val="Times New Roman"/>
        <family val="1"/>
      </rPr>
      <t xml:space="preserve"> </t>
    </r>
    <r>
      <rPr>
        <sz val="6"/>
        <rFont val="Arial"/>
        <family val="2"/>
      </rPr>
      <t>renewal</t>
    </r>
  </si>
  <si>
    <r>
      <rPr>
        <sz val="6"/>
        <rFont val="Arial"/>
        <family val="2"/>
      </rPr>
      <t>499.00</t>
    </r>
    <r>
      <rPr>
        <sz val="6"/>
        <rFont val="Times New Roman"/>
        <family val="1"/>
      </rPr>
      <t xml:space="preserve">  </t>
    </r>
    <r>
      <rPr>
        <vertAlign val="subscript"/>
        <sz val="7"/>
        <rFont val="Arial"/>
        <family val="2"/>
      </rPr>
      <t>*</t>
    </r>
  </si>
  <si>
    <r>
      <rPr>
        <sz val="6"/>
        <rFont val="Arial"/>
        <family val="2"/>
      </rPr>
      <t>124D</t>
    </r>
  </si>
  <si>
    <r>
      <rPr>
        <sz val="6"/>
        <rFont val="Arial"/>
        <family val="2"/>
      </rPr>
      <t>131A</t>
    </r>
  </si>
  <si>
    <r>
      <rPr>
        <sz val="6"/>
        <rFont val="Arial"/>
        <family val="2"/>
      </rPr>
      <t>131B</t>
    </r>
  </si>
  <si>
    <r>
      <rPr>
        <sz val="6"/>
        <rFont val="Arial"/>
        <family val="2"/>
      </rPr>
      <t>131C</t>
    </r>
  </si>
  <si>
    <r>
      <rPr>
        <sz val="6"/>
        <rFont val="Arial"/>
        <family val="2"/>
      </rPr>
      <t>131D</t>
    </r>
  </si>
  <si>
    <r>
      <rPr>
        <sz val="6"/>
        <rFont val="Arial"/>
        <family val="2"/>
      </rPr>
      <t>132A</t>
    </r>
  </si>
  <si>
    <r>
      <rPr>
        <sz val="6"/>
        <rFont val="Arial"/>
        <family val="2"/>
      </rPr>
      <t>132B</t>
    </r>
  </si>
  <si>
    <r>
      <rPr>
        <sz val="6"/>
        <rFont val="Arial"/>
        <family val="2"/>
      </rPr>
      <t>132C</t>
    </r>
  </si>
  <si>
    <r>
      <rPr>
        <sz val="6"/>
        <rFont val="Arial"/>
        <family val="2"/>
      </rPr>
      <t>Jackson,</t>
    </r>
    <r>
      <rPr>
        <sz val="6"/>
        <rFont val="Times New Roman"/>
        <family val="1"/>
      </rPr>
      <t xml:space="preserve"> </t>
    </r>
    <r>
      <rPr>
        <sz val="6"/>
        <rFont val="Arial"/>
        <family val="2"/>
      </rPr>
      <t>Kierra</t>
    </r>
  </si>
  <si>
    <r>
      <rPr>
        <b/>
        <sz val="7"/>
        <rFont val="Arial"/>
        <family val="2"/>
      </rPr>
      <t>unit</t>
    </r>
    <r>
      <rPr>
        <sz val="7"/>
        <rFont val="Times New Roman"/>
        <family val="1"/>
      </rPr>
      <t xml:space="preserve"> </t>
    </r>
    <r>
      <rPr>
        <b/>
        <sz val="7"/>
        <rFont val="Arial"/>
        <family val="2"/>
      </rPr>
      <t>designation</t>
    </r>
  </si>
  <si>
    <r>
      <rPr>
        <b/>
        <sz val="7"/>
        <rFont val="Arial"/>
        <family val="2"/>
      </rPr>
      <t xml:space="preserve">Unit/Lease
</t>
    </r>
    <r>
      <rPr>
        <b/>
        <sz val="7"/>
        <rFont val="Arial"/>
        <family val="2"/>
      </rPr>
      <t>Status</t>
    </r>
    <r>
      <rPr>
        <sz val="7"/>
        <rFont val="Times New Roman"/>
        <family val="1"/>
      </rPr>
      <t xml:space="preserve">          </t>
    </r>
    <r>
      <rPr>
        <b/>
        <sz val="7"/>
        <rFont val="Arial"/>
        <family val="2"/>
      </rPr>
      <t>Name</t>
    </r>
  </si>
  <si>
    <r>
      <rPr>
        <b/>
        <sz val="7"/>
        <rFont val="Arial"/>
        <family val="2"/>
      </rPr>
      <t>Move-In</t>
    </r>
    <r>
      <rPr>
        <sz val="7"/>
        <rFont val="Times New Roman"/>
        <family val="1"/>
      </rPr>
      <t xml:space="preserve"> </t>
    </r>
    <r>
      <rPr>
        <b/>
        <sz val="7"/>
        <rFont val="Arial"/>
        <family val="2"/>
      </rPr>
      <t>Move-Out</t>
    </r>
  </si>
  <si>
    <r>
      <rPr>
        <b/>
        <sz val="7"/>
        <rFont val="Arial"/>
        <family val="2"/>
      </rPr>
      <t>Lease</t>
    </r>
    <r>
      <rPr>
        <sz val="7"/>
        <rFont val="Times New Roman"/>
        <family val="1"/>
      </rPr>
      <t xml:space="preserve"> </t>
    </r>
    <r>
      <rPr>
        <b/>
        <sz val="7"/>
        <rFont val="Arial"/>
        <family val="2"/>
      </rPr>
      <t>Start</t>
    </r>
  </si>
  <si>
    <r>
      <rPr>
        <b/>
        <sz val="7"/>
        <rFont val="Arial"/>
        <family val="2"/>
      </rPr>
      <t>Lease</t>
    </r>
    <r>
      <rPr>
        <sz val="7"/>
        <rFont val="Times New Roman"/>
        <family val="1"/>
      </rPr>
      <t xml:space="preserve"> </t>
    </r>
    <r>
      <rPr>
        <b/>
        <sz val="7"/>
        <rFont val="Arial"/>
        <family val="2"/>
      </rPr>
      <t>End</t>
    </r>
  </si>
  <si>
    <r>
      <rPr>
        <b/>
        <sz val="7"/>
        <rFont val="Arial"/>
        <family val="2"/>
      </rPr>
      <t>Sub</t>
    </r>
    <r>
      <rPr>
        <sz val="7"/>
        <rFont val="Times New Roman"/>
        <family val="1"/>
      </rPr>
      <t xml:space="preserve"> </t>
    </r>
    <r>
      <rPr>
        <b/>
        <sz val="7"/>
        <rFont val="Arial"/>
        <family val="2"/>
      </rPr>
      <t>Journal</t>
    </r>
  </si>
  <si>
    <r>
      <rPr>
        <b/>
        <sz val="7"/>
        <rFont val="Arial"/>
        <family val="2"/>
      </rPr>
      <t>Trans</t>
    </r>
    <r>
      <rPr>
        <sz val="7"/>
        <rFont val="Times New Roman"/>
        <family val="1"/>
      </rPr>
      <t xml:space="preserve"> </t>
    </r>
    <r>
      <rPr>
        <b/>
        <sz val="7"/>
        <rFont val="Arial"/>
        <family val="2"/>
      </rPr>
      <t>Code</t>
    </r>
  </si>
  <si>
    <r>
      <rPr>
        <b/>
        <sz val="7"/>
        <rFont val="Arial"/>
        <family val="2"/>
      </rPr>
      <t>Lease</t>
    </r>
    <r>
      <rPr>
        <sz val="7"/>
        <rFont val="Times New Roman"/>
        <family val="1"/>
      </rPr>
      <t xml:space="preserve"> </t>
    </r>
    <r>
      <rPr>
        <b/>
        <sz val="7"/>
        <rFont val="Arial"/>
        <family val="2"/>
      </rPr>
      <t>Rent</t>
    </r>
  </si>
  <si>
    <r>
      <rPr>
        <b/>
        <sz val="7"/>
        <rFont val="Arial"/>
        <family val="2"/>
      </rPr>
      <t>Other</t>
    </r>
    <r>
      <rPr>
        <sz val="7"/>
        <rFont val="Times New Roman"/>
        <family val="1"/>
      </rPr>
      <t xml:space="preserve"> </t>
    </r>
    <r>
      <rPr>
        <b/>
        <sz val="7"/>
        <rFont val="Arial"/>
        <family val="2"/>
      </rPr>
      <t>Charges/</t>
    </r>
    <r>
      <rPr>
        <sz val="7"/>
        <rFont val="Times New Roman"/>
        <family val="1"/>
      </rPr>
      <t xml:space="preserve"> </t>
    </r>
    <r>
      <rPr>
        <b/>
        <sz val="7"/>
        <rFont val="Arial"/>
        <family val="2"/>
      </rPr>
      <t>Credits</t>
    </r>
  </si>
  <si>
    <r>
      <rPr>
        <b/>
        <sz val="7"/>
        <rFont val="Arial"/>
        <family val="2"/>
      </rPr>
      <t>Total</t>
    </r>
    <r>
      <rPr>
        <sz val="7"/>
        <rFont val="Times New Roman"/>
        <family val="1"/>
      </rPr>
      <t xml:space="preserve"> </t>
    </r>
    <r>
      <rPr>
        <b/>
        <sz val="7"/>
        <rFont val="Arial"/>
        <family val="2"/>
      </rPr>
      <t>Billing</t>
    </r>
  </si>
  <si>
    <r>
      <rPr>
        <b/>
        <sz val="7"/>
        <rFont val="Arial"/>
        <family val="2"/>
      </rPr>
      <t>Dep</t>
    </r>
    <r>
      <rPr>
        <sz val="7"/>
        <rFont val="Times New Roman"/>
        <family val="1"/>
      </rPr>
      <t xml:space="preserve"> </t>
    </r>
    <r>
      <rPr>
        <b/>
        <sz val="7"/>
        <rFont val="Arial"/>
        <family val="2"/>
      </rPr>
      <t>On</t>
    </r>
    <r>
      <rPr>
        <sz val="7"/>
        <rFont val="Times New Roman"/>
        <family val="1"/>
      </rPr>
      <t xml:space="preserve"> </t>
    </r>
    <r>
      <rPr>
        <b/>
        <sz val="7"/>
        <rFont val="Arial"/>
        <family val="2"/>
      </rPr>
      <t>Hand</t>
    </r>
  </si>
  <si>
    <r>
      <rPr>
        <b/>
        <sz val="7"/>
        <rFont val="Arial"/>
        <family val="2"/>
      </rPr>
      <t>balance</t>
    </r>
  </si>
  <si>
    <r>
      <rPr>
        <sz val="6"/>
        <rFont val="Arial"/>
        <family val="2"/>
      </rPr>
      <t>132D</t>
    </r>
  </si>
  <si>
    <r>
      <rPr>
        <sz val="6"/>
        <rFont val="Arial"/>
        <family val="2"/>
      </rPr>
      <t>133A</t>
    </r>
  </si>
  <si>
    <r>
      <rPr>
        <sz val="6"/>
        <rFont val="Arial"/>
        <family val="2"/>
      </rPr>
      <t>Gray,</t>
    </r>
    <r>
      <rPr>
        <sz val="6"/>
        <rFont val="Times New Roman"/>
        <family val="1"/>
      </rPr>
      <t xml:space="preserve"> </t>
    </r>
    <r>
      <rPr>
        <sz val="6"/>
        <rFont val="Arial"/>
        <family val="2"/>
      </rPr>
      <t>Precious</t>
    </r>
  </si>
  <si>
    <r>
      <rPr>
        <sz val="6"/>
        <rFont val="Arial"/>
        <family val="2"/>
      </rPr>
      <t>133B</t>
    </r>
  </si>
  <si>
    <r>
      <rPr>
        <sz val="6"/>
        <rFont val="Arial"/>
        <family val="2"/>
      </rPr>
      <t>133C</t>
    </r>
  </si>
  <si>
    <r>
      <rPr>
        <sz val="6"/>
        <rFont val="Arial"/>
        <family val="2"/>
      </rPr>
      <t>133D</t>
    </r>
  </si>
  <si>
    <r>
      <rPr>
        <sz val="6"/>
        <rFont val="Arial"/>
        <family val="2"/>
      </rPr>
      <t>134A</t>
    </r>
  </si>
  <si>
    <r>
      <rPr>
        <sz val="6"/>
        <rFont val="Arial"/>
        <family val="2"/>
      </rPr>
      <t>134B</t>
    </r>
  </si>
  <si>
    <r>
      <rPr>
        <sz val="6"/>
        <rFont val="Arial"/>
        <family val="2"/>
      </rPr>
      <t>134C</t>
    </r>
  </si>
  <si>
    <r>
      <rPr>
        <sz val="6"/>
        <rFont val="Arial"/>
        <family val="2"/>
      </rPr>
      <t>Swain**,</t>
    </r>
    <r>
      <rPr>
        <sz val="6"/>
        <rFont val="Times New Roman"/>
        <family val="1"/>
      </rPr>
      <t xml:space="preserve"> </t>
    </r>
    <r>
      <rPr>
        <sz val="6"/>
        <rFont val="Arial"/>
        <family val="2"/>
      </rPr>
      <t>Dylan</t>
    </r>
  </si>
  <si>
    <r>
      <rPr>
        <sz val="6"/>
        <rFont val="Arial"/>
        <family val="2"/>
      </rPr>
      <t>134D</t>
    </r>
  </si>
  <si>
    <r>
      <rPr>
        <sz val="6"/>
        <rFont val="Arial"/>
        <family val="2"/>
      </rPr>
      <t>Beard,</t>
    </r>
    <r>
      <rPr>
        <sz val="6"/>
        <rFont val="Times New Roman"/>
        <family val="1"/>
      </rPr>
      <t xml:space="preserve"> </t>
    </r>
    <r>
      <rPr>
        <sz val="6"/>
        <rFont val="Arial"/>
        <family val="2"/>
      </rPr>
      <t>ZaChaeus</t>
    </r>
  </si>
  <si>
    <r>
      <rPr>
        <sz val="6"/>
        <rFont val="Arial"/>
        <family val="2"/>
      </rPr>
      <t>211A</t>
    </r>
  </si>
  <si>
    <r>
      <rPr>
        <sz val="6"/>
        <rFont val="Arial"/>
        <family val="2"/>
      </rPr>
      <t>Thompson,</t>
    </r>
    <r>
      <rPr>
        <sz val="6"/>
        <rFont val="Times New Roman"/>
        <family val="1"/>
      </rPr>
      <t xml:space="preserve"> </t>
    </r>
    <r>
      <rPr>
        <sz val="6"/>
        <rFont val="Arial"/>
        <family val="2"/>
      </rPr>
      <t>Sjon</t>
    </r>
  </si>
  <si>
    <r>
      <rPr>
        <sz val="6"/>
        <rFont val="Arial"/>
        <family val="2"/>
      </rPr>
      <t>211B</t>
    </r>
  </si>
  <si>
    <r>
      <rPr>
        <sz val="6"/>
        <rFont val="Arial"/>
        <family val="2"/>
      </rPr>
      <t>211C</t>
    </r>
  </si>
  <si>
    <r>
      <rPr>
        <sz val="6"/>
        <rFont val="Arial"/>
        <family val="2"/>
      </rPr>
      <t>211D</t>
    </r>
  </si>
  <si>
    <r>
      <rPr>
        <sz val="6"/>
        <rFont val="Arial"/>
        <family val="2"/>
      </rPr>
      <t>212A</t>
    </r>
  </si>
  <si>
    <r>
      <rPr>
        <sz val="6"/>
        <rFont val="Arial"/>
        <family val="2"/>
      </rPr>
      <t>White,</t>
    </r>
    <r>
      <rPr>
        <sz val="6"/>
        <rFont val="Times New Roman"/>
        <family val="1"/>
      </rPr>
      <t xml:space="preserve"> </t>
    </r>
    <r>
      <rPr>
        <sz val="6"/>
        <rFont val="Arial"/>
        <family val="2"/>
      </rPr>
      <t>Heather</t>
    </r>
  </si>
  <si>
    <r>
      <rPr>
        <sz val="6"/>
        <rFont val="Arial"/>
        <family val="2"/>
      </rPr>
      <t>212B</t>
    </r>
  </si>
  <si>
    <r>
      <rPr>
        <sz val="6"/>
        <rFont val="Arial"/>
        <family val="2"/>
      </rPr>
      <t>212C</t>
    </r>
  </si>
  <si>
    <r>
      <rPr>
        <sz val="6"/>
        <rFont val="Arial"/>
        <family val="2"/>
      </rPr>
      <t>DeMary,</t>
    </r>
    <r>
      <rPr>
        <sz val="6"/>
        <rFont val="Times New Roman"/>
        <family val="1"/>
      </rPr>
      <t xml:space="preserve"> </t>
    </r>
    <r>
      <rPr>
        <sz val="6"/>
        <rFont val="Arial"/>
        <family val="2"/>
      </rPr>
      <t>Catie</t>
    </r>
  </si>
  <si>
    <r>
      <rPr>
        <sz val="6"/>
        <rFont val="Arial"/>
        <family val="2"/>
      </rPr>
      <t>212D</t>
    </r>
  </si>
  <si>
    <r>
      <rPr>
        <sz val="6"/>
        <rFont val="Arial"/>
        <family val="2"/>
      </rPr>
      <t>Norra,</t>
    </r>
    <r>
      <rPr>
        <sz val="6"/>
        <rFont val="Times New Roman"/>
        <family val="1"/>
      </rPr>
      <t xml:space="preserve"> </t>
    </r>
    <r>
      <rPr>
        <sz val="6"/>
        <rFont val="Arial"/>
        <family val="2"/>
      </rPr>
      <t>Madysen</t>
    </r>
  </si>
  <si>
    <r>
      <rPr>
        <b/>
        <sz val="7"/>
        <rFont val="Arial"/>
        <family val="2"/>
      </rPr>
      <t xml:space="preserve">Sub
</t>
    </r>
    <r>
      <rPr>
        <b/>
        <sz val="7"/>
        <rFont val="Arial"/>
        <family val="2"/>
      </rPr>
      <t>Journal</t>
    </r>
  </si>
  <si>
    <r>
      <rPr>
        <b/>
        <sz val="7"/>
        <rFont val="Arial"/>
        <family val="2"/>
      </rPr>
      <t xml:space="preserve">Trans
</t>
    </r>
    <r>
      <rPr>
        <b/>
        <sz val="7"/>
        <rFont val="Arial"/>
        <family val="2"/>
      </rPr>
      <t>Code</t>
    </r>
  </si>
  <si>
    <r>
      <rPr>
        <sz val="6"/>
        <rFont val="Arial"/>
        <family val="2"/>
      </rPr>
      <t>213A</t>
    </r>
  </si>
  <si>
    <r>
      <rPr>
        <sz val="6"/>
        <rFont val="Arial"/>
        <family val="2"/>
      </rPr>
      <t>213B</t>
    </r>
  </si>
  <si>
    <r>
      <rPr>
        <sz val="6"/>
        <rFont val="Arial"/>
        <family val="2"/>
      </rPr>
      <t>213C</t>
    </r>
  </si>
  <si>
    <r>
      <rPr>
        <sz val="6"/>
        <rFont val="Arial"/>
        <family val="2"/>
      </rPr>
      <t>Bell</t>
    </r>
    <r>
      <rPr>
        <sz val="6"/>
        <rFont val="Times New Roman"/>
        <family val="1"/>
      </rPr>
      <t xml:space="preserve"> </t>
    </r>
    <r>
      <rPr>
        <sz val="6"/>
        <rFont val="Arial"/>
        <family val="2"/>
      </rPr>
      <t>@,</t>
    </r>
    <r>
      <rPr>
        <sz val="6"/>
        <rFont val="Times New Roman"/>
        <family val="1"/>
      </rPr>
      <t xml:space="preserve"> </t>
    </r>
    <r>
      <rPr>
        <sz val="6"/>
        <rFont val="Arial"/>
        <family val="2"/>
      </rPr>
      <t>Kiara</t>
    </r>
  </si>
  <si>
    <r>
      <rPr>
        <sz val="6"/>
        <rFont val="Arial"/>
        <family val="2"/>
      </rPr>
      <t>213D</t>
    </r>
  </si>
  <si>
    <r>
      <rPr>
        <sz val="6"/>
        <rFont val="Arial"/>
        <family val="2"/>
      </rPr>
      <t>Graggs,</t>
    </r>
    <r>
      <rPr>
        <sz val="6"/>
        <rFont val="Times New Roman"/>
        <family val="1"/>
      </rPr>
      <t xml:space="preserve"> </t>
    </r>
    <r>
      <rPr>
        <sz val="6"/>
        <rFont val="Arial"/>
        <family val="2"/>
      </rPr>
      <t>Billy</t>
    </r>
  </si>
  <si>
    <r>
      <rPr>
        <sz val="6"/>
        <rFont val="Arial"/>
        <family val="2"/>
      </rPr>
      <t>214A</t>
    </r>
  </si>
  <si>
    <r>
      <rPr>
        <sz val="6"/>
        <rFont val="Arial"/>
        <family val="2"/>
      </rPr>
      <t>Beauregard,</t>
    </r>
    <r>
      <rPr>
        <sz val="6"/>
        <rFont val="Times New Roman"/>
        <family val="1"/>
      </rPr>
      <t xml:space="preserve"> </t>
    </r>
    <r>
      <rPr>
        <sz val="6"/>
        <rFont val="Arial"/>
        <family val="2"/>
      </rPr>
      <t>Briana</t>
    </r>
  </si>
  <si>
    <r>
      <rPr>
        <sz val="6"/>
        <rFont val="Arial"/>
        <family val="2"/>
      </rPr>
      <t>214B</t>
    </r>
  </si>
  <si>
    <r>
      <rPr>
        <sz val="6"/>
        <rFont val="Arial"/>
        <family val="2"/>
      </rPr>
      <t>Cooper,</t>
    </r>
    <r>
      <rPr>
        <sz val="6"/>
        <rFont val="Times New Roman"/>
        <family val="1"/>
      </rPr>
      <t xml:space="preserve"> </t>
    </r>
    <r>
      <rPr>
        <sz val="6"/>
        <rFont val="Arial"/>
        <family val="2"/>
      </rPr>
      <t>Bryanna</t>
    </r>
  </si>
  <si>
    <r>
      <rPr>
        <sz val="6"/>
        <rFont val="Arial"/>
        <family val="2"/>
      </rPr>
      <t>214C</t>
    </r>
  </si>
  <si>
    <r>
      <rPr>
        <sz val="6"/>
        <rFont val="Arial"/>
        <family val="2"/>
      </rPr>
      <t>Scott,</t>
    </r>
    <r>
      <rPr>
        <sz val="6"/>
        <rFont val="Times New Roman"/>
        <family val="1"/>
      </rPr>
      <t xml:space="preserve"> </t>
    </r>
    <r>
      <rPr>
        <sz val="6"/>
        <rFont val="Arial"/>
        <family val="2"/>
      </rPr>
      <t>Elisha</t>
    </r>
  </si>
  <si>
    <r>
      <rPr>
        <sz val="6"/>
        <rFont val="Arial"/>
        <family val="2"/>
      </rPr>
      <t>214D</t>
    </r>
  </si>
  <si>
    <r>
      <rPr>
        <sz val="6"/>
        <rFont val="Arial"/>
        <family val="2"/>
      </rPr>
      <t>Cousins,</t>
    </r>
    <r>
      <rPr>
        <sz val="6"/>
        <rFont val="Times New Roman"/>
        <family val="1"/>
      </rPr>
      <t xml:space="preserve"> </t>
    </r>
    <r>
      <rPr>
        <sz val="6"/>
        <rFont val="Arial"/>
        <family val="2"/>
      </rPr>
      <t>Cecelia</t>
    </r>
  </si>
  <si>
    <r>
      <rPr>
        <sz val="6"/>
        <rFont val="Arial"/>
        <family val="2"/>
      </rPr>
      <t>221A</t>
    </r>
  </si>
  <si>
    <r>
      <rPr>
        <sz val="6"/>
        <rFont val="Arial"/>
        <family val="2"/>
      </rPr>
      <t>221B</t>
    </r>
  </si>
  <si>
    <r>
      <rPr>
        <sz val="6"/>
        <rFont val="Arial"/>
        <family val="2"/>
      </rPr>
      <t>221C</t>
    </r>
  </si>
  <si>
    <r>
      <rPr>
        <sz val="6"/>
        <rFont val="Arial"/>
        <family val="2"/>
      </rPr>
      <t>221D</t>
    </r>
  </si>
  <si>
    <r>
      <rPr>
        <sz val="6"/>
        <rFont val="Arial"/>
        <family val="2"/>
      </rPr>
      <t>222A</t>
    </r>
  </si>
  <si>
    <r>
      <rPr>
        <sz val="6"/>
        <rFont val="Arial"/>
        <family val="2"/>
      </rPr>
      <t>222B</t>
    </r>
  </si>
  <si>
    <r>
      <rPr>
        <sz val="6"/>
        <rFont val="Arial"/>
        <family val="2"/>
      </rPr>
      <t>Cloman,</t>
    </r>
    <r>
      <rPr>
        <sz val="6"/>
        <rFont val="Times New Roman"/>
        <family val="1"/>
      </rPr>
      <t xml:space="preserve"> </t>
    </r>
    <r>
      <rPr>
        <sz val="6"/>
        <rFont val="Arial"/>
        <family val="2"/>
      </rPr>
      <t>Marlena</t>
    </r>
  </si>
  <si>
    <r>
      <rPr>
        <sz val="6"/>
        <rFont val="Arial"/>
        <family val="2"/>
      </rPr>
      <t>222C</t>
    </r>
  </si>
  <si>
    <r>
      <rPr>
        <sz val="6"/>
        <rFont val="Arial"/>
        <family val="2"/>
      </rPr>
      <t>Jones,</t>
    </r>
    <r>
      <rPr>
        <sz val="6"/>
        <rFont val="Times New Roman"/>
        <family val="1"/>
      </rPr>
      <t xml:space="preserve"> </t>
    </r>
    <r>
      <rPr>
        <sz val="6"/>
        <rFont val="Arial"/>
        <family val="2"/>
      </rPr>
      <t>LaFrances</t>
    </r>
  </si>
  <si>
    <r>
      <rPr>
        <vertAlign val="superscript"/>
        <sz val="6"/>
        <rFont val="Arial"/>
        <family val="2"/>
      </rPr>
      <t>RESIDENT</t>
    </r>
    <r>
      <rPr>
        <vertAlign val="superscript"/>
        <sz val="6"/>
        <rFont val="Times New Roman"/>
        <family val="1"/>
      </rPr>
      <t xml:space="preserve">  </t>
    </r>
    <r>
      <rPr>
        <sz val="6"/>
        <rFont val="Arial"/>
        <family val="2"/>
      </rPr>
      <t>RENT</t>
    </r>
  </si>
  <si>
    <r>
      <rPr>
        <sz val="6"/>
        <rFont val="Arial"/>
        <family val="2"/>
      </rPr>
      <t>222D</t>
    </r>
  </si>
  <si>
    <r>
      <rPr>
        <sz val="6"/>
        <rFont val="Arial"/>
        <family val="2"/>
      </rPr>
      <t>Carroll,</t>
    </r>
    <r>
      <rPr>
        <sz val="6"/>
        <rFont val="Times New Roman"/>
        <family val="1"/>
      </rPr>
      <t xml:space="preserve"> </t>
    </r>
    <r>
      <rPr>
        <sz val="6"/>
        <rFont val="Arial"/>
        <family val="2"/>
      </rPr>
      <t>Allison</t>
    </r>
  </si>
  <si>
    <r>
      <rPr>
        <sz val="6"/>
        <rFont val="Arial"/>
        <family val="2"/>
      </rPr>
      <t>223A</t>
    </r>
  </si>
  <si>
    <r>
      <rPr>
        <sz val="6"/>
        <rFont val="Arial"/>
        <family val="2"/>
      </rPr>
      <t>Willliams,</t>
    </r>
    <r>
      <rPr>
        <sz val="6"/>
        <rFont val="Times New Roman"/>
        <family val="1"/>
      </rPr>
      <t xml:space="preserve"> </t>
    </r>
    <r>
      <rPr>
        <sz val="6"/>
        <rFont val="Arial"/>
        <family val="2"/>
      </rPr>
      <t>Chavius</t>
    </r>
  </si>
  <si>
    <r>
      <rPr>
        <sz val="6"/>
        <rFont val="Arial"/>
        <family val="2"/>
      </rPr>
      <t>223B</t>
    </r>
  </si>
  <si>
    <r>
      <rPr>
        <sz val="6"/>
        <rFont val="Arial"/>
        <family val="2"/>
      </rPr>
      <t>Williams,</t>
    </r>
    <r>
      <rPr>
        <sz val="6"/>
        <rFont val="Times New Roman"/>
        <family val="1"/>
      </rPr>
      <t xml:space="preserve"> </t>
    </r>
    <r>
      <rPr>
        <sz val="6"/>
        <rFont val="Arial"/>
        <family val="2"/>
      </rPr>
      <t>Roland</t>
    </r>
  </si>
  <si>
    <r>
      <rPr>
        <sz val="6"/>
        <rFont val="Arial"/>
        <family val="2"/>
      </rPr>
      <t>223C</t>
    </r>
  </si>
  <si>
    <r>
      <rPr>
        <sz val="6"/>
        <rFont val="Arial"/>
        <family val="2"/>
      </rPr>
      <t>Jones,</t>
    </r>
    <r>
      <rPr>
        <sz val="6"/>
        <rFont val="Times New Roman"/>
        <family val="1"/>
      </rPr>
      <t xml:space="preserve"> </t>
    </r>
    <r>
      <rPr>
        <sz val="6"/>
        <rFont val="Arial"/>
        <family val="2"/>
      </rPr>
      <t>Corbyn</t>
    </r>
  </si>
  <si>
    <r>
      <rPr>
        <sz val="6"/>
        <rFont val="Arial"/>
        <family val="2"/>
      </rPr>
      <t>223D</t>
    </r>
  </si>
  <si>
    <r>
      <rPr>
        <sz val="6"/>
        <rFont val="Arial"/>
        <family val="2"/>
      </rPr>
      <t>Thornton,</t>
    </r>
    <r>
      <rPr>
        <sz val="6"/>
        <rFont val="Times New Roman"/>
        <family val="1"/>
      </rPr>
      <t xml:space="preserve"> </t>
    </r>
    <r>
      <rPr>
        <sz val="6"/>
        <rFont val="Arial"/>
        <family val="2"/>
      </rPr>
      <t>Jaylin</t>
    </r>
  </si>
  <si>
    <r>
      <rPr>
        <sz val="6"/>
        <rFont val="Arial"/>
        <family val="2"/>
      </rPr>
      <t>224A</t>
    </r>
  </si>
  <si>
    <r>
      <rPr>
        <sz val="6"/>
        <rFont val="Arial"/>
        <family val="2"/>
      </rPr>
      <t>Johnson,</t>
    </r>
    <r>
      <rPr>
        <sz val="6"/>
        <rFont val="Times New Roman"/>
        <family val="1"/>
      </rPr>
      <t xml:space="preserve"> </t>
    </r>
    <r>
      <rPr>
        <sz val="6"/>
        <rFont val="Arial"/>
        <family val="2"/>
      </rPr>
      <t>Ray</t>
    </r>
  </si>
  <si>
    <r>
      <rPr>
        <sz val="6"/>
        <rFont val="Arial"/>
        <family val="2"/>
      </rPr>
      <t>224B</t>
    </r>
  </si>
  <si>
    <r>
      <rPr>
        <sz val="6"/>
        <rFont val="Arial"/>
        <family val="2"/>
      </rPr>
      <t>Pajinag,</t>
    </r>
    <r>
      <rPr>
        <sz val="6"/>
        <rFont val="Times New Roman"/>
        <family val="1"/>
      </rPr>
      <t xml:space="preserve"> </t>
    </r>
    <r>
      <rPr>
        <sz val="6"/>
        <rFont val="Arial"/>
        <family val="2"/>
      </rPr>
      <t>Matthew</t>
    </r>
  </si>
  <si>
    <r>
      <rPr>
        <sz val="6"/>
        <rFont val="Arial"/>
        <family val="2"/>
      </rPr>
      <t>224C</t>
    </r>
  </si>
  <si>
    <r>
      <rPr>
        <sz val="6"/>
        <rFont val="Arial"/>
        <family val="2"/>
      </rPr>
      <t>224D</t>
    </r>
  </si>
  <si>
    <r>
      <rPr>
        <sz val="6"/>
        <rFont val="Arial"/>
        <family val="2"/>
      </rPr>
      <t>Desire,</t>
    </r>
    <r>
      <rPr>
        <sz val="6"/>
        <rFont val="Times New Roman"/>
        <family val="1"/>
      </rPr>
      <t xml:space="preserve"> </t>
    </r>
    <r>
      <rPr>
        <sz val="6"/>
        <rFont val="Arial"/>
        <family val="2"/>
      </rPr>
      <t>Deus</t>
    </r>
  </si>
  <si>
    <r>
      <rPr>
        <sz val="6"/>
        <rFont val="Arial"/>
        <family val="2"/>
      </rPr>
      <t>231A</t>
    </r>
  </si>
  <si>
    <r>
      <rPr>
        <sz val="6"/>
        <rFont val="Arial"/>
        <family val="2"/>
      </rPr>
      <t>Baudoin</t>
    </r>
    <r>
      <rPr>
        <sz val="6"/>
        <rFont val="Times New Roman"/>
        <family val="1"/>
      </rPr>
      <t xml:space="preserve"> </t>
    </r>
    <r>
      <rPr>
        <sz val="6"/>
        <rFont val="Arial"/>
        <family val="2"/>
      </rPr>
      <t>$,</t>
    </r>
    <r>
      <rPr>
        <sz val="6"/>
        <rFont val="Times New Roman"/>
        <family val="1"/>
      </rPr>
      <t xml:space="preserve"> </t>
    </r>
    <r>
      <rPr>
        <sz val="6"/>
        <rFont val="Arial"/>
        <family val="2"/>
      </rPr>
      <t>Garrick</t>
    </r>
  </si>
  <si>
    <r>
      <rPr>
        <sz val="6"/>
        <rFont val="Arial"/>
        <family val="2"/>
      </rPr>
      <t>231B</t>
    </r>
  </si>
  <si>
    <r>
      <rPr>
        <sz val="6"/>
        <rFont val="Arial"/>
        <family val="2"/>
      </rPr>
      <t>Tokowitz,</t>
    </r>
    <r>
      <rPr>
        <sz val="6"/>
        <rFont val="Times New Roman"/>
        <family val="1"/>
      </rPr>
      <t xml:space="preserve"> </t>
    </r>
    <r>
      <rPr>
        <sz val="6"/>
        <rFont val="Arial"/>
        <family val="2"/>
      </rPr>
      <t>Randal</t>
    </r>
  </si>
  <si>
    <r>
      <rPr>
        <sz val="6"/>
        <rFont val="Arial"/>
        <family val="2"/>
      </rPr>
      <t>231C</t>
    </r>
  </si>
  <si>
    <r>
      <rPr>
        <sz val="6"/>
        <rFont val="Arial"/>
        <family val="2"/>
      </rPr>
      <t>231D</t>
    </r>
  </si>
  <si>
    <r>
      <rPr>
        <sz val="6"/>
        <rFont val="Arial"/>
        <family val="2"/>
      </rPr>
      <t>232A</t>
    </r>
  </si>
  <si>
    <r>
      <rPr>
        <sz val="6"/>
        <rFont val="Arial"/>
        <family val="2"/>
      </rPr>
      <t>Burns</t>
    </r>
    <r>
      <rPr>
        <sz val="6"/>
        <rFont val="Times New Roman"/>
        <family val="1"/>
      </rPr>
      <t xml:space="preserve"> </t>
    </r>
    <r>
      <rPr>
        <sz val="6"/>
        <rFont val="Arial"/>
        <family val="2"/>
      </rPr>
      <t>$,</t>
    </r>
    <r>
      <rPr>
        <sz val="6"/>
        <rFont val="Times New Roman"/>
        <family val="1"/>
      </rPr>
      <t xml:space="preserve"> </t>
    </r>
    <r>
      <rPr>
        <sz val="6"/>
        <rFont val="Arial"/>
        <family val="2"/>
      </rPr>
      <t>Anthony</t>
    </r>
  </si>
  <si>
    <r>
      <rPr>
        <sz val="6"/>
        <rFont val="Arial"/>
        <family val="2"/>
      </rPr>
      <t>232B</t>
    </r>
  </si>
  <si>
    <r>
      <rPr>
        <sz val="6"/>
        <rFont val="Arial"/>
        <family val="2"/>
      </rPr>
      <t>Glosson</t>
    </r>
    <r>
      <rPr>
        <sz val="6"/>
        <rFont val="Times New Roman"/>
        <family val="1"/>
      </rPr>
      <t xml:space="preserve"> </t>
    </r>
    <r>
      <rPr>
        <sz val="6"/>
        <rFont val="Arial"/>
        <family val="2"/>
      </rPr>
      <t>$,</t>
    </r>
    <r>
      <rPr>
        <sz val="6"/>
        <rFont val="Times New Roman"/>
        <family val="1"/>
      </rPr>
      <t xml:space="preserve"> </t>
    </r>
    <r>
      <rPr>
        <sz val="6"/>
        <rFont val="Arial"/>
        <family val="2"/>
      </rPr>
      <t>Jaylon</t>
    </r>
  </si>
  <si>
    <r>
      <rPr>
        <sz val="6"/>
        <rFont val="Arial"/>
        <family val="2"/>
      </rPr>
      <t>232C</t>
    </r>
  </si>
  <si>
    <r>
      <rPr>
        <sz val="6"/>
        <rFont val="Arial"/>
        <family val="2"/>
      </rPr>
      <t>Cotton</t>
    </r>
    <r>
      <rPr>
        <sz val="6"/>
        <rFont val="Times New Roman"/>
        <family val="1"/>
      </rPr>
      <t xml:space="preserve"> </t>
    </r>
    <r>
      <rPr>
        <sz val="6"/>
        <rFont val="Arial"/>
        <family val="2"/>
      </rPr>
      <t>$,</t>
    </r>
    <r>
      <rPr>
        <sz val="6"/>
        <rFont val="Times New Roman"/>
        <family val="1"/>
      </rPr>
      <t xml:space="preserve"> </t>
    </r>
    <r>
      <rPr>
        <sz val="6"/>
        <rFont val="Arial"/>
        <family val="2"/>
      </rPr>
      <t>Kareame</t>
    </r>
  </si>
  <si>
    <r>
      <rPr>
        <sz val="6"/>
        <rFont val="Arial"/>
        <family val="2"/>
      </rPr>
      <t>232D</t>
    </r>
  </si>
  <si>
    <r>
      <rPr>
        <sz val="6"/>
        <rFont val="Arial"/>
        <family val="2"/>
      </rPr>
      <t>Banks</t>
    </r>
    <r>
      <rPr>
        <sz val="6"/>
        <rFont val="Times New Roman"/>
        <family val="1"/>
      </rPr>
      <t xml:space="preserve"> </t>
    </r>
    <r>
      <rPr>
        <sz val="6"/>
        <rFont val="Arial"/>
        <family val="2"/>
      </rPr>
      <t>$,</t>
    </r>
    <r>
      <rPr>
        <sz val="6"/>
        <rFont val="Times New Roman"/>
        <family val="1"/>
      </rPr>
      <t xml:space="preserve"> </t>
    </r>
    <r>
      <rPr>
        <sz val="6"/>
        <rFont val="Arial"/>
        <family val="2"/>
      </rPr>
      <t>Jordan</t>
    </r>
  </si>
  <si>
    <r>
      <rPr>
        <sz val="6"/>
        <rFont val="Arial"/>
        <family val="2"/>
      </rPr>
      <t>233A</t>
    </r>
  </si>
  <si>
    <r>
      <rPr>
        <sz val="6"/>
        <rFont val="Arial"/>
        <family val="2"/>
      </rPr>
      <t>233B</t>
    </r>
  </si>
  <si>
    <r>
      <rPr>
        <sz val="6"/>
        <rFont val="Arial"/>
        <family val="2"/>
      </rPr>
      <t>233C</t>
    </r>
  </si>
  <si>
    <r>
      <rPr>
        <sz val="6"/>
        <rFont val="Arial"/>
        <family val="2"/>
      </rPr>
      <t>233D</t>
    </r>
  </si>
  <si>
    <r>
      <rPr>
        <sz val="6"/>
        <rFont val="Arial"/>
        <family val="2"/>
      </rPr>
      <t>234A</t>
    </r>
  </si>
  <si>
    <r>
      <rPr>
        <sz val="6"/>
        <rFont val="Arial"/>
        <family val="2"/>
      </rPr>
      <t>234B</t>
    </r>
  </si>
  <si>
    <r>
      <rPr>
        <sz val="6"/>
        <rFont val="Arial"/>
        <family val="2"/>
      </rPr>
      <t>234C</t>
    </r>
  </si>
  <si>
    <r>
      <rPr>
        <sz val="6"/>
        <rFont val="Arial"/>
        <family val="2"/>
      </rPr>
      <t>234D</t>
    </r>
  </si>
  <si>
    <r>
      <rPr>
        <sz val="6"/>
        <rFont val="Arial"/>
        <family val="2"/>
      </rPr>
      <t>311A</t>
    </r>
  </si>
  <si>
    <r>
      <rPr>
        <sz val="6"/>
        <rFont val="Arial"/>
        <family val="2"/>
      </rPr>
      <t>Gentry,</t>
    </r>
    <r>
      <rPr>
        <sz val="6"/>
        <rFont val="Times New Roman"/>
        <family val="1"/>
      </rPr>
      <t xml:space="preserve"> </t>
    </r>
    <r>
      <rPr>
        <sz val="6"/>
        <rFont val="Arial"/>
        <family val="2"/>
      </rPr>
      <t>Ashli</t>
    </r>
  </si>
  <si>
    <r>
      <rPr>
        <sz val="6"/>
        <rFont val="Arial"/>
        <family val="2"/>
      </rPr>
      <t>311B</t>
    </r>
  </si>
  <si>
    <r>
      <rPr>
        <sz val="6"/>
        <rFont val="Arial"/>
        <family val="2"/>
      </rPr>
      <t>311C</t>
    </r>
  </si>
  <si>
    <r>
      <rPr>
        <sz val="6"/>
        <rFont val="Arial"/>
        <family val="2"/>
      </rPr>
      <t>Carswell,</t>
    </r>
    <r>
      <rPr>
        <sz val="6"/>
        <rFont val="Times New Roman"/>
        <family val="1"/>
      </rPr>
      <t xml:space="preserve"> </t>
    </r>
    <r>
      <rPr>
        <sz val="6"/>
        <rFont val="Arial"/>
        <family val="2"/>
      </rPr>
      <t>Aliyah</t>
    </r>
  </si>
  <si>
    <r>
      <rPr>
        <sz val="6"/>
        <rFont val="Arial"/>
        <family val="2"/>
      </rPr>
      <t>311D</t>
    </r>
  </si>
  <si>
    <r>
      <rPr>
        <sz val="6"/>
        <rFont val="Arial"/>
        <family val="2"/>
      </rPr>
      <t>312A</t>
    </r>
  </si>
  <si>
    <r>
      <rPr>
        <sz val="6"/>
        <rFont val="Arial"/>
        <family val="2"/>
      </rPr>
      <t>arthur,</t>
    </r>
    <r>
      <rPr>
        <sz val="6"/>
        <rFont val="Times New Roman"/>
        <family val="1"/>
      </rPr>
      <t xml:space="preserve"> </t>
    </r>
    <r>
      <rPr>
        <sz val="6"/>
        <rFont val="Arial"/>
        <family val="2"/>
      </rPr>
      <t>marvin</t>
    </r>
  </si>
  <si>
    <r>
      <rPr>
        <sz val="6"/>
        <rFont val="Arial"/>
        <family val="2"/>
      </rPr>
      <t>312B</t>
    </r>
  </si>
  <si>
    <r>
      <rPr>
        <sz val="6"/>
        <rFont val="Arial"/>
        <family val="2"/>
      </rPr>
      <t>312C</t>
    </r>
  </si>
  <si>
    <r>
      <rPr>
        <sz val="6"/>
        <rFont val="Arial"/>
        <family val="2"/>
      </rPr>
      <t>312D</t>
    </r>
  </si>
  <si>
    <r>
      <rPr>
        <sz val="6"/>
        <rFont val="Arial"/>
        <family val="2"/>
      </rPr>
      <t>313A</t>
    </r>
  </si>
  <si>
    <r>
      <rPr>
        <sz val="6"/>
        <rFont val="Arial"/>
        <family val="2"/>
      </rPr>
      <t>Nash,</t>
    </r>
    <r>
      <rPr>
        <sz val="6"/>
        <rFont val="Times New Roman"/>
        <family val="1"/>
      </rPr>
      <t xml:space="preserve"> </t>
    </r>
    <r>
      <rPr>
        <sz val="6"/>
        <rFont val="Arial"/>
        <family val="2"/>
      </rPr>
      <t>Tristen</t>
    </r>
  </si>
  <si>
    <r>
      <rPr>
        <sz val="6"/>
        <rFont val="Arial"/>
        <family val="2"/>
      </rPr>
      <t>313B</t>
    </r>
  </si>
  <si>
    <r>
      <rPr>
        <sz val="6"/>
        <rFont val="Arial"/>
        <family val="2"/>
      </rPr>
      <t>Johnson,</t>
    </r>
    <r>
      <rPr>
        <sz val="6"/>
        <rFont val="Times New Roman"/>
        <family val="1"/>
      </rPr>
      <t xml:space="preserve"> </t>
    </r>
    <r>
      <rPr>
        <sz val="6"/>
        <rFont val="Arial"/>
        <family val="2"/>
      </rPr>
      <t>Akili</t>
    </r>
  </si>
  <si>
    <r>
      <rPr>
        <sz val="6"/>
        <rFont val="Arial"/>
        <family val="2"/>
      </rPr>
      <t>313C</t>
    </r>
  </si>
  <si>
    <r>
      <rPr>
        <sz val="6"/>
        <rFont val="Arial"/>
        <family val="2"/>
      </rPr>
      <t>Parks,</t>
    </r>
    <r>
      <rPr>
        <sz val="6"/>
        <rFont val="Times New Roman"/>
        <family val="1"/>
      </rPr>
      <t xml:space="preserve"> </t>
    </r>
    <r>
      <rPr>
        <sz val="6"/>
        <rFont val="Arial"/>
        <family val="2"/>
      </rPr>
      <t>dextrell</t>
    </r>
  </si>
  <si>
    <r>
      <rPr>
        <sz val="6"/>
        <rFont val="Arial"/>
        <family val="2"/>
      </rPr>
      <t>313D</t>
    </r>
  </si>
  <si>
    <r>
      <rPr>
        <sz val="6"/>
        <rFont val="Arial"/>
        <family val="2"/>
      </rPr>
      <t>314A</t>
    </r>
  </si>
  <si>
    <r>
      <rPr>
        <sz val="6"/>
        <rFont val="Arial"/>
        <family val="2"/>
      </rPr>
      <t>Admin/Down</t>
    </r>
  </si>
  <si>
    <r>
      <rPr>
        <sz val="6"/>
        <rFont val="Arial"/>
        <family val="2"/>
      </rPr>
      <t>314B</t>
    </r>
  </si>
  <si>
    <r>
      <rPr>
        <sz val="6"/>
        <rFont val="Arial"/>
        <family val="2"/>
      </rPr>
      <t>314C</t>
    </r>
  </si>
  <si>
    <r>
      <rPr>
        <sz val="6"/>
        <rFont val="Arial"/>
        <family val="2"/>
      </rPr>
      <t>314D</t>
    </r>
  </si>
  <si>
    <r>
      <rPr>
        <sz val="6"/>
        <rFont val="Arial"/>
        <family val="2"/>
      </rPr>
      <t>321A</t>
    </r>
  </si>
  <si>
    <r>
      <rPr>
        <sz val="6"/>
        <rFont val="Arial"/>
        <family val="2"/>
      </rPr>
      <t>321B</t>
    </r>
  </si>
  <si>
    <r>
      <rPr>
        <sz val="6"/>
        <rFont val="Arial"/>
        <family val="2"/>
      </rPr>
      <t>321C</t>
    </r>
  </si>
  <si>
    <r>
      <rPr>
        <sz val="6"/>
        <rFont val="Arial"/>
        <family val="2"/>
      </rPr>
      <t>321D</t>
    </r>
  </si>
  <si>
    <r>
      <rPr>
        <sz val="6"/>
        <rFont val="Arial"/>
        <family val="2"/>
      </rPr>
      <t>Bridwell,</t>
    </r>
    <r>
      <rPr>
        <sz val="6"/>
        <rFont val="Times New Roman"/>
        <family val="1"/>
      </rPr>
      <t xml:space="preserve"> </t>
    </r>
    <r>
      <rPr>
        <sz val="6"/>
        <rFont val="Arial"/>
        <family val="2"/>
      </rPr>
      <t>Cynthia</t>
    </r>
  </si>
  <si>
    <r>
      <rPr>
        <sz val="6"/>
        <rFont val="Arial"/>
        <family val="2"/>
      </rPr>
      <t>322A</t>
    </r>
  </si>
  <si>
    <r>
      <rPr>
        <sz val="6"/>
        <rFont val="Arial"/>
        <family val="2"/>
      </rPr>
      <t>322B</t>
    </r>
  </si>
  <si>
    <r>
      <rPr>
        <sz val="6"/>
        <rFont val="Arial"/>
        <family val="2"/>
      </rPr>
      <t>Hardy,</t>
    </r>
    <r>
      <rPr>
        <sz val="6"/>
        <rFont val="Times New Roman"/>
        <family val="1"/>
      </rPr>
      <t xml:space="preserve"> </t>
    </r>
    <r>
      <rPr>
        <sz val="6"/>
        <rFont val="Arial"/>
        <family val="2"/>
      </rPr>
      <t>Jada</t>
    </r>
  </si>
  <si>
    <r>
      <rPr>
        <sz val="6"/>
        <rFont val="Arial"/>
        <family val="2"/>
      </rPr>
      <t>322C</t>
    </r>
  </si>
  <si>
    <r>
      <rPr>
        <sz val="6"/>
        <rFont val="Arial"/>
        <family val="2"/>
      </rPr>
      <t>322D</t>
    </r>
  </si>
  <si>
    <r>
      <rPr>
        <sz val="6"/>
        <rFont val="Arial"/>
        <family val="2"/>
      </rPr>
      <t>Durden,</t>
    </r>
    <r>
      <rPr>
        <sz val="6"/>
        <rFont val="Times New Roman"/>
        <family val="1"/>
      </rPr>
      <t xml:space="preserve"> </t>
    </r>
    <r>
      <rPr>
        <sz val="6"/>
        <rFont val="Arial"/>
        <family val="2"/>
      </rPr>
      <t>Ambria</t>
    </r>
  </si>
  <si>
    <r>
      <rPr>
        <sz val="6"/>
        <rFont val="Arial"/>
        <family val="2"/>
      </rPr>
      <t>323A</t>
    </r>
  </si>
  <si>
    <r>
      <rPr>
        <sz val="6"/>
        <rFont val="Arial"/>
        <family val="2"/>
      </rPr>
      <t>323B</t>
    </r>
  </si>
  <si>
    <r>
      <rPr>
        <sz val="6"/>
        <rFont val="Arial"/>
        <family val="2"/>
      </rPr>
      <t>Cummings,</t>
    </r>
    <r>
      <rPr>
        <sz val="6"/>
        <rFont val="Times New Roman"/>
        <family val="1"/>
      </rPr>
      <t xml:space="preserve"> </t>
    </r>
    <r>
      <rPr>
        <sz val="6"/>
        <rFont val="Arial"/>
        <family val="2"/>
      </rPr>
      <t>Kenadie</t>
    </r>
  </si>
  <si>
    <r>
      <rPr>
        <sz val="6"/>
        <rFont val="Arial"/>
        <family val="2"/>
      </rPr>
      <t>323C</t>
    </r>
  </si>
  <si>
    <r>
      <rPr>
        <sz val="6"/>
        <rFont val="Arial"/>
        <family val="2"/>
      </rPr>
      <t>323D</t>
    </r>
  </si>
  <si>
    <r>
      <rPr>
        <sz val="6"/>
        <rFont val="Arial"/>
        <family val="2"/>
      </rPr>
      <t>Stansberry,</t>
    </r>
    <r>
      <rPr>
        <sz val="6"/>
        <rFont val="Times New Roman"/>
        <family val="1"/>
      </rPr>
      <t xml:space="preserve"> </t>
    </r>
    <r>
      <rPr>
        <sz val="6"/>
        <rFont val="Arial"/>
        <family val="2"/>
      </rPr>
      <t>Briannah</t>
    </r>
  </si>
  <si>
    <r>
      <rPr>
        <sz val="6"/>
        <rFont val="Arial"/>
        <family val="2"/>
      </rPr>
      <t>324A</t>
    </r>
  </si>
  <si>
    <r>
      <rPr>
        <sz val="6"/>
        <rFont val="Arial"/>
        <family val="2"/>
      </rPr>
      <t>Harden,</t>
    </r>
    <r>
      <rPr>
        <sz val="6"/>
        <rFont val="Times New Roman"/>
        <family val="1"/>
      </rPr>
      <t xml:space="preserve"> </t>
    </r>
    <r>
      <rPr>
        <sz val="6"/>
        <rFont val="Arial"/>
        <family val="2"/>
      </rPr>
      <t>Michael</t>
    </r>
  </si>
  <si>
    <r>
      <rPr>
        <sz val="6"/>
        <rFont val="Arial"/>
        <family val="2"/>
      </rPr>
      <t>324B</t>
    </r>
  </si>
  <si>
    <r>
      <rPr>
        <sz val="6"/>
        <rFont val="Arial"/>
        <family val="2"/>
      </rPr>
      <t>324C</t>
    </r>
  </si>
  <si>
    <r>
      <rPr>
        <sz val="6"/>
        <rFont val="Arial"/>
        <family val="2"/>
      </rPr>
      <t>324D</t>
    </r>
  </si>
  <si>
    <r>
      <rPr>
        <sz val="6"/>
        <rFont val="Arial"/>
        <family val="2"/>
      </rPr>
      <t>Peddicord,</t>
    </r>
    <r>
      <rPr>
        <sz val="6"/>
        <rFont val="Times New Roman"/>
        <family val="1"/>
      </rPr>
      <t xml:space="preserve"> </t>
    </r>
    <r>
      <rPr>
        <sz val="6"/>
        <rFont val="Arial"/>
        <family val="2"/>
      </rPr>
      <t>Bryson</t>
    </r>
  </si>
  <si>
    <r>
      <rPr>
        <sz val="6"/>
        <rFont val="Arial"/>
        <family val="2"/>
      </rPr>
      <t>331A</t>
    </r>
  </si>
  <si>
    <r>
      <rPr>
        <sz val="6"/>
        <rFont val="Arial"/>
        <family val="2"/>
      </rPr>
      <t>331B</t>
    </r>
  </si>
  <si>
    <r>
      <rPr>
        <sz val="6"/>
        <rFont val="Arial"/>
        <family val="2"/>
      </rPr>
      <t>331C</t>
    </r>
  </si>
  <si>
    <r>
      <rPr>
        <sz val="6"/>
        <rFont val="Arial"/>
        <family val="2"/>
      </rPr>
      <t>331D</t>
    </r>
  </si>
  <si>
    <r>
      <rPr>
        <sz val="6"/>
        <rFont val="Arial"/>
        <family val="2"/>
      </rPr>
      <t>332A</t>
    </r>
  </si>
  <si>
    <r>
      <rPr>
        <sz val="6"/>
        <rFont val="Arial"/>
        <family val="2"/>
      </rPr>
      <t>332B</t>
    </r>
  </si>
  <si>
    <r>
      <rPr>
        <sz val="6"/>
        <rFont val="Arial"/>
        <family val="2"/>
      </rPr>
      <t>332C</t>
    </r>
  </si>
  <si>
    <r>
      <rPr>
        <sz val="6"/>
        <rFont val="Arial"/>
        <family val="2"/>
      </rPr>
      <t>332D</t>
    </r>
  </si>
  <si>
    <r>
      <rPr>
        <sz val="6"/>
        <rFont val="Arial"/>
        <family val="2"/>
      </rPr>
      <t>333A</t>
    </r>
  </si>
  <si>
    <r>
      <rPr>
        <sz val="6"/>
        <rFont val="Arial"/>
        <family val="2"/>
      </rPr>
      <t>Cloudet,</t>
    </r>
    <r>
      <rPr>
        <sz val="6"/>
        <rFont val="Times New Roman"/>
        <family val="1"/>
      </rPr>
      <t xml:space="preserve"> </t>
    </r>
    <r>
      <rPr>
        <sz val="6"/>
        <rFont val="Arial"/>
        <family val="2"/>
      </rPr>
      <t>Lillith</t>
    </r>
  </si>
  <si>
    <r>
      <rPr>
        <sz val="6"/>
        <rFont val="Arial"/>
        <family val="2"/>
      </rPr>
      <t>333B</t>
    </r>
  </si>
  <si>
    <r>
      <rPr>
        <sz val="6"/>
        <rFont val="Arial"/>
        <family val="2"/>
      </rPr>
      <t>333C</t>
    </r>
  </si>
  <si>
    <r>
      <rPr>
        <sz val="6"/>
        <rFont val="Arial"/>
        <family val="2"/>
      </rPr>
      <t>333D</t>
    </r>
  </si>
  <si>
    <r>
      <rPr>
        <sz val="6"/>
        <rFont val="Arial"/>
        <family val="2"/>
      </rPr>
      <t>Watson</t>
    </r>
    <r>
      <rPr>
        <sz val="6"/>
        <rFont val="Times New Roman"/>
        <family val="1"/>
      </rPr>
      <t xml:space="preserve"> </t>
    </r>
    <r>
      <rPr>
        <sz val="6"/>
        <rFont val="Arial"/>
        <family val="2"/>
      </rPr>
      <t>@,</t>
    </r>
    <r>
      <rPr>
        <sz val="6"/>
        <rFont val="Times New Roman"/>
        <family val="1"/>
      </rPr>
      <t xml:space="preserve"> </t>
    </r>
    <r>
      <rPr>
        <sz val="6"/>
        <rFont val="Arial"/>
        <family val="2"/>
      </rPr>
      <t>Claudasha</t>
    </r>
  </si>
  <si>
    <r>
      <rPr>
        <sz val="6"/>
        <rFont val="Arial"/>
        <family val="2"/>
      </rPr>
      <t>334A</t>
    </r>
  </si>
  <si>
    <r>
      <rPr>
        <sz val="6"/>
        <rFont val="Arial"/>
        <family val="2"/>
      </rPr>
      <t>334B</t>
    </r>
  </si>
  <si>
    <r>
      <rPr>
        <sz val="6"/>
        <rFont val="Arial"/>
        <family val="2"/>
      </rPr>
      <t>334C</t>
    </r>
  </si>
  <si>
    <r>
      <rPr>
        <sz val="6"/>
        <rFont val="Arial"/>
        <family val="2"/>
      </rPr>
      <t>334D</t>
    </r>
  </si>
  <si>
    <r>
      <rPr>
        <sz val="6"/>
        <rFont val="Arial"/>
        <family val="2"/>
      </rPr>
      <t>411A</t>
    </r>
  </si>
  <si>
    <r>
      <rPr>
        <sz val="6"/>
        <rFont val="Arial"/>
        <family val="2"/>
      </rPr>
      <t>411B</t>
    </r>
  </si>
  <si>
    <r>
      <rPr>
        <sz val="6"/>
        <rFont val="Arial"/>
        <family val="2"/>
      </rPr>
      <t>411C</t>
    </r>
  </si>
  <si>
    <r>
      <rPr>
        <sz val="6"/>
        <rFont val="Arial"/>
        <family val="2"/>
      </rPr>
      <t>411D</t>
    </r>
  </si>
  <si>
    <r>
      <rPr>
        <sz val="6"/>
        <rFont val="Arial"/>
        <family val="2"/>
      </rPr>
      <t>412A</t>
    </r>
  </si>
  <si>
    <r>
      <rPr>
        <sz val="6"/>
        <rFont val="Arial"/>
        <family val="2"/>
      </rPr>
      <t>Howard,</t>
    </r>
    <r>
      <rPr>
        <sz val="6"/>
        <rFont val="Times New Roman"/>
        <family val="1"/>
      </rPr>
      <t xml:space="preserve"> </t>
    </r>
    <r>
      <rPr>
        <sz val="6"/>
        <rFont val="Arial"/>
        <family val="2"/>
      </rPr>
      <t>Daja</t>
    </r>
  </si>
  <si>
    <r>
      <rPr>
        <sz val="6"/>
        <rFont val="Arial"/>
        <family val="2"/>
      </rPr>
      <t>412B</t>
    </r>
  </si>
  <si>
    <r>
      <rPr>
        <sz val="6"/>
        <rFont val="Arial"/>
        <family val="2"/>
      </rPr>
      <t>412C</t>
    </r>
  </si>
  <si>
    <r>
      <rPr>
        <sz val="6"/>
        <rFont val="Arial"/>
        <family val="2"/>
      </rPr>
      <t>412D</t>
    </r>
  </si>
  <si>
    <r>
      <rPr>
        <sz val="6"/>
        <rFont val="Arial"/>
        <family val="2"/>
      </rPr>
      <t>Smith,</t>
    </r>
    <r>
      <rPr>
        <sz val="6"/>
        <rFont val="Times New Roman"/>
        <family val="1"/>
      </rPr>
      <t xml:space="preserve"> </t>
    </r>
    <r>
      <rPr>
        <sz val="6"/>
        <rFont val="Arial"/>
        <family val="2"/>
      </rPr>
      <t>Joe`Nee</t>
    </r>
  </si>
  <si>
    <r>
      <rPr>
        <sz val="6"/>
        <rFont val="Arial"/>
        <family val="2"/>
      </rPr>
      <t>413A</t>
    </r>
  </si>
  <si>
    <r>
      <rPr>
        <sz val="6"/>
        <rFont val="Arial"/>
        <family val="2"/>
      </rPr>
      <t>Baltz,</t>
    </r>
    <r>
      <rPr>
        <sz val="6"/>
        <rFont val="Times New Roman"/>
        <family val="1"/>
      </rPr>
      <t xml:space="preserve"> </t>
    </r>
    <r>
      <rPr>
        <sz val="6"/>
        <rFont val="Arial"/>
        <family val="2"/>
      </rPr>
      <t>Logan</t>
    </r>
  </si>
  <si>
    <r>
      <rPr>
        <sz val="6"/>
        <rFont val="Arial"/>
        <family val="2"/>
      </rPr>
      <t>413B</t>
    </r>
  </si>
  <si>
    <r>
      <rPr>
        <sz val="6"/>
        <rFont val="Arial"/>
        <family val="2"/>
      </rPr>
      <t>Williams,</t>
    </r>
    <r>
      <rPr>
        <sz val="6"/>
        <rFont val="Times New Roman"/>
        <family val="1"/>
      </rPr>
      <t xml:space="preserve"> </t>
    </r>
    <r>
      <rPr>
        <sz val="6"/>
        <rFont val="Arial"/>
        <family val="2"/>
      </rPr>
      <t>Ashton</t>
    </r>
  </si>
  <si>
    <r>
      <rPr>
        <sz val="6"/>
        <rFont val="Arial"/>
        <family val="2"/>
      </rPr>
      <t>413C</t>
    </r>
  </si>
  <si>
    <r>
      <rPr>
        <sz val="6"/>
        <rFont val="Arial"/>
        <family val="2"/>
      </rPr>
      <t>Patterson$,</t>
    </r>
    <r>
      <rPr>
        <sz val="6"/>
        <rFont val="Times New Roman"/>
        <family val="1"/>
      </rPr>
      <t xml:space="preserve"> </t>
    </r>
    <r>
      <rPr>
        <sz val="6"/>
        <rFont val="Arial"/>
        <family val="2"/>
      </rPr>
      <t>Jaylen</t>
    </r>
  </si>
  <si>
    <r>
      <rPr>
        <sz val="6"/>
        <rFont val="Arial"/>
        <family val="2"/>
      </rPr>
      <t>413D</t>
    </r>
  </si>
  <si>
    <r>
      <rPr>
        <sz val="6"/>
        <rFont val="Arial"/>
        <family val="2"/>
      </rPr>
      <t>Ham,</t>
    </r>
    <r>
      <rPr>
        <sz val="6"/>
        <rFont val="Times New Roman"/>
        <family val="1"/>
      </rPr>
      <t xml:space="preserve"> </t>
    </r>
    <r>
      <rPr>
        <sz val="6"/>
        <rFont val="Arial"/>
        <family val="2"/>
      </rPr>
      <t>Kory</t>
    </r>
  </si>
  <si>
    <r>
      <rPr>
        <sz val="6"/>
        <rFont val="Arial"/>
        <family val="2"/>
      </rPr>
      <t>414A</t>
    </r>
  </si>
  <si>
    <r>
      <rPr>
        <sz val="6"/>
        <rFont val="Arial"/>
        <family val="2"/>
      </rPr>
      <t>414B</t>
    </r>
  </si>
  <si>
    <r>
      <rPr>
        <sz val="6"/>
        <rFont val="Arial"/>
        <family val="2"/>
      </rPr>
      <t>Jefferson,</t>
    </r>
    <r>
      <rPr>
        <sz val="6"/>
        <rFont val="Times New Roman"/>
        <family val="1"/>
      </rPr>
      <t xml:space="preserve"> </t>
    </r>
    <r>
      <rPr>
        <sz val="6"/>
        <rFont val="Arial"/>
        <family val="2"/>
      </rPr>
      <t>John</t>
    </r>
  </si>
  <si>
    <r>
      <rPr>
        <sz val="6"/>
        <rFont val="Arial"/>
        <family val="2"/>
      </rPr>
      <t>414C</t>
    </r>
  </si>
  <si>
    <r>
      <rPr>
        <sz val="6"/>
        <rFont val="Arial"/>
        <family val="2"/>
      </rPr>
      <t>414D</t>
    </r>
  </si>
  <si>
    <r>
      <rPr>
        <sz val="6"/>
        <rFont val="Arial"/>
        <family val="2"/>
      </rPr>
      <t>Reliford,</t>
    </r>
    <r>
      <rPr>
        <sz val="6"/>
        <rFont val="Times New Roman"/>
        <family val="1"/>
      </rPr>
      <t xml:space="preserve"> </t>
    </r>
    <r>
      <rPr>
        <sz val="6"/>
        <rFont val="Arial"/>
        <family val="2"/>
      </rPr>
      <t>Genisis</t>
    </r>
  </si>
  <si>
    <r>
      <rPr>
        <sz val="6"/>
        <rFont val="Arial"/>
        <family val="2"/>
      </rPr>
      <t>421A</t>
    </r>
  </si>
  <si>
    <r>
      <rPr>
        <sz val="6"/>
        <rFont val="Arial"/>
        <family val="2"/>
      </rPr>
      <t>421B</t>
    </r>
  </si>
  <si>
    <r>
      <rPr>
        <sz val="6"/>
        <rFont val="Arial"/>
        <family val="2"/>
      </rPr>
      <t>421C</t>
    </r>
  </si>
  <si>
    <r>
      <rPr>
        <sz val="6"/>
        <rFont val="Arial"/>
        <family val="2"/>
      </rPr>
      <t>421D</t>
    </r>
  </si>
  <si>
    <r>
      <rPr>
        <sz val="6"/>
        <rFont val="Arial"/>
        <family val="2"/>
      </rPr>
      <t>422A</t>
    </r>
  </si>
  <si>
    <r>
      <rPr>
        <sz val="6"/>
        <rFont val="Arial"/>
        <family val="2"/>
      </rPr>
      <t>Fraction,</t>
    </r>
    <r>
      <rPr>
        <sz val="6"/>
        <rFont val="Times New Roman"/>
        <family val="1"/>
      </rPr>
      <t xml:space="preserve"> </t>
    </r>
    <r>
      <rPr>
        <sz val="6"/>
        <rFont val="Arial"/>
        <family val="2"/>
      </rPr>
      <t>De`Vondre</t>
    </r>
  </si>
  <si>
    <r>
      <rPr>
        <sz val="6"/>
        <rFont val="Arial"/>
        <family val="2"/>
      </rPr>
      <t>422B</t>
    </r>
  </si>
  <si>
    <r>
      <rPr>
        <sz val="6"/>
        <rFont val="Arial"/>
        <family val="2"/>
      </rPr>
      <t>Nash,</t>
    </r>
    <r>
      <rPr>
        <sz val="6"/>
        <rFont val="Times New Roman"/>
        <family val="1"/>
      </rPr>
      <t xml:space="preserve"> </t>
    </r>
    <r>
      <rPr>
        <sz val="6"/>
        <rFont val="Arial"/>
        <family val="2"/>
      </rPr>
      <t>Coree</t>
    </r>
  </si>
  <si>
    <r>
      <rPr>
        <sz val="6"/>
        <rFont val="Arial"/>
        <family val="2"/>
      </rPr>
      <t>422C</t>
    </r>
  </si>
  <si>
    <r>
      <rPr>
        <sz val="6"/>
        <rFont val="Arial"/>
        <family val="2"/>
      </rPr>
      <t>422D</t>
    </r>
  </si>
  <si>
    <r>
      <rPr>
        <sz val="6"/>
        <rFont val="Arial"/>
        <family val="2"/>
      </rPr>
      <t>Johnson,</t>
    </r>
    <r>
      <rPr>
        <sz val="6"/>
        <rFont val="Times New Roman"/>
        <family val="1"/>
      </rPr>
      <t xml:space="preserve"> </t>
    </r>
    <r>
      <rPr>
        <sz val="6"/>
        <rFont val="Arial"/>
        <family val="2"/>
      </rPr>
      <t>Jordan</t>
    </r>
  </si>
  <si>
    <r>
      <rPr>
        <sz val="6"/>
        <rFont val="Arial"/>
        <family val="2"/>
      </rPr>
      <t>423A</t>
    </r>
  </si>
  <si>
    <r>
      <rPr>
        <sz val="6"/>
        <rFont val="Arial"/>
        <family val="2"/>
      </rPr>
      <t>Sepulvado,</t>
    </r>
    <r>
      <rPr>
        <sz val="6"/>
        <rFont val="Times New Roman"/>
        <family val="1"/>
      </rPr>
      <t xml:space="preserve"> </t>
    </r>
    <r>
      <rPr>
        <sz val="6"/>
        <rFont val="Arial"/>
        <family val="2"/>
      </rPr>
      <t>Skylar</t>
    </r>
  </si>
  <si>
    <r>
      <rPr>
        <sz val="6"/>
        <rFont val="Arial"/>
        <family val="2"/>
      </rPr>
      <t>423B</t>
    </r>
  </si>
  <si>
    <r>
      <rPr>
        <sz val="6"/>
        <rFont val="Arial"/>
        <family val="2"/>
      </rPr>
      <t>423C</t>
    </r>
  </si>
  <si>
    <r>
      <rPr>
        <sz val="6"/>
        <rFont val="Arial"/>
        <family val="2"/>
      </rPr>
      <t>Atherton,</t>
    </r>
    <r>
      <rPr>
        <sz val="6"/>
        <rFont val="Times New Roman"/>
        <family val="1"/>
      </rPr>
      <t xml:space="preserve"> </t>
    </r>
    <r>
      <rPr>
        <sz val="6"/>
        <rFont val="Arial"/>
        <family val="2"/>
      </rPr>
      <t>Kelsee</t>
    </r>
  </si>
  <si>
    <r>
      <rPr>
        <sz val="6"/>
        <rFont val="Arial"/>
        <family val="2"/>
      </rPr>
      <t>423D</t>
    </r>
  </si>
  <si>
    <r>
      <rPr>
        <sz val="6"/>
        <rFont val="Arial"/>
        <family val="2"/>
      </rPr>
      <t>Fowler,</t>
    </r>
    <r>
      <rPr>
        <sz val="6"/>
        <rFont val="Times New Roman"/>
        <family val="1"/>
      </rPr>
      <t xml:space="preserve"> </t>
    </r>
    <r>
      <rPr>
        <sz val="6"/>
        <rFont val="Arial"/>
        <family val="2"/>
      </rPr>
      <t>Kendall</t>
    </r>
  </si>
  <si>
    <r>
      <rPr>
        <sz val="6"/>
        <rFont val="Arial"/>
        <family val="2"/>
      </rPr>
      <t>424A</t>
    </r>
  </si>
  <si>
    <r>
      <rPr>
        <sz val="6"/>
        <rFont val="Arial"/>
        <family val="2"/>
      </rPr>
      <t>Patterson,</t>
    </r>
    <r>
      <rPr>
        <sz val="6"/>
        <rFont val="Times New Roman"/>
        <family val="1"/>
      </rPr>
      <t xml:space="preserve"> </t>
    </r>
    <r>
      <rPr>
        <sz val="6"/>
        <rFont val="Arial"/>
        <family val="2"/>
      </rPr>
      <t>Roderick</t>
    </r>
  </si>
  <si>
    <r>
      <rPr>
        <sz val="6"/>
        <rFont val="Arial"/>
        <family val="2"/>
      </rPr>
      <t>424B</t>
    </r>
  </si>
  <si>
    <r>
      <rPr>
        <sz val="6"/>
        <rFont val="Arial"/>
        <family val="2"/>
      </rPr>
      <t>Williams,</t>
    </r>
    <r>
      <rPr>
        <sz val="6"/>
        <rFont val="Times New Roman"/>
        <family val="1"/>
      </rPr>
      <t xml:space="preserve"> </t>
    </r>
    <r>
      <rPr>
        <sz val="6"/>
        <rFont val="Arial"/>
        <family val="2"/>
      </rPr>
      <t>Christian</t>
    </r>
  </si>
  <si>
    <r>
      <rPr>
        <sz val="6"/>
        <rFont val="Arial"/>
        <family val="2"/>
      </rPr>
      <t>424C</t>
    </r>
  </si>
  <si>
    <r>
      <rPr>
        <sz val="6"/>
        <rFont val="Arial"/>
        <family val="2"/>
      </rPr>
      <t>Berry,</t>
    </r>
    <r>
      <rPr>
        <sz val="6"/>
        <rFont val="Times New Roman"/>
        <family val="1"/>
      </rPr>
      <t xml:space="preserve"> </t>
    </r>
    <r>
      <rPr>
        <sz val="6"/>
        <rFont val="Arial"/>
        <family val="2"/>
      </rPr>
      <t>Derrick</t>
    </r>
  </si>
  <si>
    <r>
      <rPr>
        <sz val="6"/>
        <rFont val="Arial"/>
        <family val="2"/>
      </rPr>
      <t>424D</t>
    </r>
  </si>
  <si>
    <r>
      <rPr>
        <sz val="6"/>
        <rFont val="Arial"/>
        <family val="2"/>
      </rPr>
      <t>Martinez,</t>
    </r>
    <r>
      <rPr>
        <sz val="6"/>
        <rFont val="Times New Roman"/>
        <family val="1"/>
      </rPr>
      <t xml:space="preserve"> </t>
    </r>
    <r>
      <rPr>
        <sz val="6"/>
        <rFont val="Arial"/>
        <family val="2"/>
      </rPr>
      <t>Jakob</t>
    </r>
  </si>
  <si>
    <r>
      <rPr>
        <sz val="6"/>
        <rFont val="Arial"/>
        <family val="2"/>
      </rPr>
      <t>431A</t>
    </r>
  </si>
  <si>
    <r>
      <rPr>
        <sz val="6"/>
        <rFont val="Arial"/>
        <family val="2"/>
      </rPr>
      <t>431B</t>
    </r>
  </si>
  <si>
    <r>
      <rPr>
        <sz val="6"/>
        <rFont val="Arial"/>
        <family val="2"/>
      </rPr>
      <t>Greenwood</t>
    </r>
    <r>
      <rPr>
        <sz val="6"/>
        <rFont val="Times New Roman"/>
        <family val="1"/>
      </rPr>
      <t xml:space="preserve"> </t>
    </r>
    <r>
      <rPr>
        <sz val="6"/>
        <rFont val="Arial"/>
        <family val="2"/>
      </rPr>
      <t>$,</t>
    </r>
    <r>
      <rPr>
        <sz val="6"/>
        <rFont val="Times New Roman"/>
        <family val="1"/>
      </rPr>
      <t xml:space="preserve"> </t>
    </r>
    <r>
      <rPr>
        <sz val="6"/>
        <rFont val="Arial"/>
        <family val="2"/>
      </rPr>
      <t>Shamond</t>
    </r>
  </si>
  <si>
    <r>
      <rPr>
        <sz val="6"/>
        <rFont val="Arial"/>
        <family val="2"/>
      </rPr>
      <t>431C</t>
    </r>
  </si>
  <si>
    <r>
      <rPr>
        <sz val="6"/>
        <rFont val="Arial"/>
        <family val="2"/>
      </rPr>
      <t>Johnson,</t>
    </r>
    <r>
      <rPr>
        <sz val="6"/>
        <rFont val="Times New Roman"/>
        <family val="1"/>
      </rPr>
      <t xml:space="preserve"> </t>
    </r>
    <r>
      <rPr>
        <sz val="6"/>
        <rFont val="Arial"/>
        <family val="2"/>
      </rPr>
      <t>Mathew</t>
    </r>
  </si>
  <si>
    <r>
      <rPr>
        <sz val="6"/>
        <rFont val="Arial"/>
        <family val="2"/>
      </rPr>
      <t>431D</t>
    </r>
  </si>
  <si>
    <r>
      <rPr>
        <sz val="6"/>
        <rFont val="Arial"/>
        <family val="2"/>
      </rPr>
      <t>432A</t>
    </r>
  </si>
  <si>
    <r>
      <rPr>
        <sz val="6"/>
        <rFont val="Arial"/>
        <family val="2"/>
      </rPr>
      <t>Simon,</t>
    </r>
    <r>
      <rPr>
        <sz val="6"/>
        <rFont val="Times New Roman"/>
        <family val="1"/>
      </rPr>
      <t xml:space="preserve"> </t>
    </r>
    <r>
      <rPr>
        <sz val="6"/>
        <rFont val="Arial"/>
        <family val="2"/>
      </rPr>
      <t>Jalen</t>
    </r>
  </si>
  <si>
    <r>
      <rPr>
        <sz val="6"/>
        <rFont val="Arial"/>
        <family val="2"/>
      </rPr>
      <t>432B</t>
    </r>
  </si>
  <si>
    <r>
      <rPr>
        <sz val="6"/>
        <rFont val="Arial"/>
        <family val="2"/>
      </rPr>
      <t>Soyomi,</t>
    </r>
    <r>
      <rPr>
        <sz val="6"/>
        <rFont val="Times New Roman"/>
        <family val="1"/>
      </rPr>
      <t xml:space="preserve"> </t>
    </r>
    <r>
      <rPr>
        <sz val="6"/>
        <rFont val="Arial"/>
        <family val="2"/>
      </rPr>
      <t>Olamilekan</t>
    </r>
  </si>
  <si>
    <r>
      <rPr>
        <sz val="6"/>
        <rFont val="Arial"/>
        <family val="2"/>
      </rPr>
      <t>432C</t>
    </r>
  </si>
  <si>
    <r>
      <rPr>
        <sz val="6"/>
        <rFont val="Arial"/>
        <family val="2"/>
      </rPr>
      <t>432D</t>
    </r>
  </si>
  <si>
    <r>
      <rPr>
        <sz val="6"/>
        <rFont val="Arial"/>
        <family val="2"/>
      </rPr>
      <t>Smith,</t>
    </r>
    <r>
      <rPr>
        <sz val="6"/>
        <rFont val="Times New Roman"/>
        <family val="1"/>
      </rPr>
      <t xml:space="preserve"> </t>
    </r>
    <r>
      <rPr>
        <sz val="6"/>
        <rFont val="Arial"/>
        <family val="2"/>
      </rPr>
      <t>Randal</t>
    </r>
  </si>
  <si>
    <r>
      <rPr>
        <sz val="6"/>
        <rFont val="Arial"/>
        <family val="2"/>
      </rPr>
      <t>433A</t>
    </r>
  </si>
  <si>
    <r>
      <rPr>
        <sz val="6"/>
        <rFont val="Arial"/>
        <family val="2"/>
      </rPr>
      <t>Woodson</t>
    </r>
    <r>
      <rPr>
        <sz val="6"/>
        <rFont val="Times New Roman"/>
        <family val="1"/>
      </rPr>
      <t xml:space="preserve"> </t>
    </r>
    <r>
      <rPr>
        <sz val="6"/>
        <rFont val="Arial"/>
        <family val="2"/>
      </rPr>
      <t>$,</t>
    </r>
    <r>
      <rPr>
        <sz val="6"/>
        <rFont val="Times New Roman"/>
        <family val="1"/>
      </rPr>
      <t xml:space="preserve"> </t>
    </r>
    <r>
      <rPr>
        <sz val="6"/>
        <rFont val="Arial"/>
        <family val="2"/>
      </rPr>
      <t>Jiselle</t>
    </r>
  </si>
  <si>
    <r>
      <rPr>
        <sz val="6"/>
        <rFont val="Arial"/>
        <family val="2"/>
      </rPr>
      <t>433B</t>
    </r>
  </si>
  <si>
    <r>
      <rPr>
        <sz val="6"/>
        <rFont val="Arial"/>
        <family val="2"/>
      </rPr>
      <t>Dean</t>
    </r>
    <r>
      <rPr>
        <sz val="6"/>
        <rFont val="Times New Roman"/>
        <family val="1"/>
      </rPr>
      <t xml:space="preserve"> </t>
    </r>
    <r>
      <rPr>
        <sz val="6"/>
        <rFont val="Arial"/>
        <family val="2"/>
      </rPr>
      <t>@$,</t>
    </r>
    <r>
      <rPr>
        <sz val="6"/>
        <rFont val="Times New Roman"/>
        <family val="1"/>
      </rPr>
      <t xml:space="preserve"> </t>
    </r>
    <r>
      <rPr>
        <sz val="6"/>
        <rFont val="Arial"/>
        <family val="2"/>
      </rPr>
      <t>Karmelah</t>
    </r>
  </si>
  <si>
    <r>
      <rPr>
        <sz val="6"/>
        <rFont val="Arial"/>
        <family val="2"/>
      </rPr>
      <t>433C</t>
    </r>
  </si>
  <si>
    <r>
      <rPr>
        <sz val="6"/>
        <rFont val="Arial"/>
        <family val="2"/>
      </rPr>
      <t>Parramore</t>
    </r>
    <r>
      <rPr>
        <sz val="6"/>
        <rFont val="Times New Roman"/>
        <family val="1"/>
      </rPr>
      <t xml:space="preserve"> </t>
    </r>
    <r>
      <rPr>
        <sz val="6"/>
        <rFont val="Arial"/>
        <family val="2"/>
      </rPr>
      <t>$,</t>
    </r>
    <r>
      <rPr>
        <sz val="6"/>
        <rFont val="Times New Roman"/>
        <family val="1"/>
      </rPr>
      <t xml:space="preserve"> </t>
    </r>
    <r>
      <rPr>
        <sz val="6"/>
        <rFont val="Arial"/>
        <family val="2"/>
      </rPr>
      <t>Candice</t>
    </r>
  </si>
  <si>
    <r>
      <rPr>
        <sz val="6"/>
        <rFont val="Arial"/>
        <family val="2"/>
      </rPr>
      <t>433D</t>
    </r>
  </si>
  <si>
    <r>
      <rPr>
        <sz val="6"/>
        <rFont val="Arial"/>
        <family val="2"/>
      </rPr>
      <t>Todd</t>
    </r>
    <r>
      <rPr>
        <sz val="6"/>
        <rFont val="Times New Roman"/>
        <family val="1"/>
      </rPr>
      <t xml:space="preserve"> </t>
    </r>
    <r>
      <rPr>
        <sz val="6"/>
        <rFont val="Arial"/>
        <family val="2"/>
      </rPr>
      <t>$,</t>
    </r>
    <r>
      <rPr>
        <sz val="6"/>
        <rFont val="Times New Roman"/>
        <family val="1"/>
      </rPr>
      <t xml:space="preserve"> </t>
    </r>
    <r>
      <rPr>
        <sz val="6"/>
        <rFont val="Arial"/>
        <family val="2"/>
      </rPr>
      <t>Jordan</t>
    </r>
  </si>
  <si>
    <r>
      <rPr>
        <sz val="6"/>
        <rFont val="Arial"/>
        <family val="2"/>
      </rPr>
      <t>434A</t>
    </r>
  </si>
  <si>
    <r>
      <rPr>
        <sz val="6"/>
        <rFont val="Arial"/>
        <family val="2"/>
      </rPr>
      <t>Whyte</t>
    </r>
    <r>
      <rPr>
        <sz val="6"/>
        <rFont val="Times New Roman"/>
        <family val="1"/>
      </rPr>
      <t xml:space="preserve"> </t>
    </r>
    <r>
      <rPr>
        <sz val="6"/>
        <rFont val="Arial"/>
        <family val="2"/>
      </rPr>
      <t>$,</t>
    </r>
    <r>
      <rPr>
        <sz val="6"/>
        <rFont val="Times New Roman"/>
        <family val="1"/>
      </rPr>
      <t xml:space="preserve"> </t>
    </r>
    <r>
      <rPr>
        <sz val="6"/>
        <rFont val="Arial"/>
        <family val="2"/>
      </rPr>
      <t>Alecia</t>
    </r>
  </si>
  <si>
    <r>
      <rPr>
        <sz val="6"/>
        <rFont val="Arial"/>
        <family val="2"/>
      </rPr>
      <t>434B</t>
    </r>
  </si>
  <si>
    <r>
      <rPr>
        <sz val="6"/>
        <rFont val="Arial"/>
        <family val="2"/>
      </rPr>
      <t>Ayres</t>
    </r>
    <r>
      <rPr>
        <sz val="6"/>
        <rFont val="Times New Roman"/>
        <family val="1"/>
      </rPr>
      <t xml:space="preserve"> </t>
    </r>
    <r>
      <rPr>
        <sz val="6"/>
        <rFont val="Arial"/>
        <family val="2"/>
      </rPr>
      <t>$,</t>
    </r>
    <r>
      <rPr>
        <sz val="6"/>
        <rFont val="Times New Roman"/>
        <family val="1"/>
      </rPr>
      <t xml:space="preserve"> </t>
    </r>
    <r>
      <rPr>
        <sz val="6"/>
        <rFont val="Arial"/>
        <family val="2"/>
      </rPr>
      <t>Sharna</t>
    </r>
  </si>
  <si>
    <r>
      <rPr>
        <sz val="6"/>
        <rFont val="Arial"/>
        <family val="2"/>
      </rPr>
      <t>434C</t>
    </r>
  </si>
  <si>
    <r>
      <rPr>
        <sz val="6"/>
        <rFont val="Arial"/>
        <family val="2"/>
      </rPr>
      <t>Dixon</t>
    </r>
    <r>
      <rPr>
        <sz val="6"/>
        <rFont val="Times New Roman"/>
        <family val="1"/>
      </rPr>
      <t xml:space="preserve"> </t>
    </r>
    <r>
      <rPr>
        <sz val="6"/>
        <rFont val="Arial"/>
        <family val="2"/>
      </rPr>
      <t>$,</t>
    </r>
    <r>
      <rPr>
        <sz val="6"/>
        <rFont val="Times New Roman"/>
        <family val="1"/>
      </rPr>
      <t xml:space="preserve"> </t>
    </r>
    <r>
      <rPr>
        <sz val="6"/>
        <rFont val="Arial"/>
        <family val="2"/>
      </rPr>
      <t>Jasmin</t>
    </r>
  </si>
  <si>
    <r>
      <rPr>
        <sz val="6"/>
        <rFont val="Arial"/>
        <family val="2"/>
      </rPr>
      <t>434D</t>
    </r>
  </si>
  <si>
    <r>
      <rPr>
        <sz val="6"/>
        <rFont val="Arial"/>
        <family val="2"/>
      </rPr>
      <t>511A</t>
    </r>
  </si>
  <si>
    <r>
      <rPr>
        <sz val="6"/>
        <rFont val="Arial"/>
        <family val="2"/>
      </rPr>
      <t>Garvin,</t>
    </r>
    <r>
      <rPr>
        <sz val="6"/>
        <rFont val="Times New Roman"/>
        <family val="1"/>
      </rPr>
      <t xml:space="preserve"> </t>
    </r>
    <r>
      <rPr>
        <sz val="6"/>
        <rFont val="Arial"/>
        <family val="2"/>
      </rPr>
      <t>billy</t>
    </r>
  </si>
  <si>
    <r>
      <rPr>
        <sz val="6"/>
        <rFont val="Arial"/>
        <family val="2"/>
      </rPr>
      <t>511B</t>
    </r>
  </si>
  <si>
    <r>
      <rPr>
        <sz val="6"/>
        <rFont val="Arial"/>
        <family val="2"/>
      </rPr>
      <t>511C</t>
    </r>
  </si>
  <si>
    <r>
      <rPr>
        <sz val="6"/>
        <rFont val="Arial"/>
        <family val="2"/>
      </rPr>
      <t>James,</t>
    </r>
    <r>
      <rPr>
        <sz val="6"/>
        <rFont val="Times New Roman"/>
        <family val="1"/>
      </rPr>
      <t xml:space="preserve"> </t>
    </r>
    <r>
      <rPr>
        <sz val="6"/>
        <rFont val="Arial"/>
        <family val="2"/>
      </rPr>
      <t>Breanna</t>
    </r>
  </si>
  <si>
    <r>
      <rPr>
        <sz val="6"/>
        <rFont val="Arial"/>
        <family val="2"/>
      </rPr>
      <t>511D</t>
    </r>
  </si>
  <si>
    <r>
      <rPr>
        <sz val="6"/>
        <rFont val="Arial"/>
        <family val="2"/>
      </rPr>
      <t>Lynn,</t>
    </r>
    <r>
      <rPr>
        <sz val="6"/>
        <rFont val="Times New Roman"/>
        <family val="1"/>
      </rPr>
      <t xml:space="preserve"> </t>
    </r>
    <r>
      <rPr>
        <sz val="6"/>
        <rFont val="Arial"/>
        <family val="2"/>
      </rPr>
      <t>Veronica</t>
    </r>
  </si>
  <si>
    <r>
      <rPr>
        <sz val="6"/>
        <rFont val="Arial"/>
        <family val="2"/>
      </rPr>
      <t>512A</t>
    </r>
  </si>
  <si>
    <r>
      <rPr>
        <sz val="6"/>
        <rFont val="Arial"/>
        <family val="2"/>
      </rPr>
      <t>512B</t>
    </r>
  </si>
  <si>
    <r>
      <rPr>
        <sz val="6"/>
        <rFont val="Arial"/>
        <family val="2"/>
      </rPr>
      <t>512C</t>
    </r>
  </si>
  <si>
    <r>
      <rPr>
        <sz val="6"/>
        <rFont val="Arial"/>
        <family val="2"/>
      </rPr>
      <t>512D</t>
    </r>
  </si>
  <si>
    <r>
      <rPr>
        <sz val="6"/>
        <rFont val="Arial"/>
        <family val="2"/>
      </rPr>
      <t>513A</t>
    </r>
  </si>
  <si>
    <r>
      <rPr>
        <sz val="6"/>
        <rFont val="Arial"/>
        <family val="2"/>
      </rPr>
      <t>Hatten,</t>
    </r>
    <r>
      <rPr>
        <sz val="6"/>
        <rFont val="Times New Roman"/>
        <family val="1"/>
      </rPr>
      <t xml:space="preserve"> </t>
    </r>
    <r>
      <rPr>
        <sz val="6"/>
        <rFont val="Arial"/>
        <family val="2"/>
      </rPr>
      <t>Christy-Anna</t>
    </r>
  </si>
  <si>
    <r>
      <rPr>
        <sz val="6"/>
        <rFont val="Arial"/>
        <family val="2"/>
      </rPr>
      <t>513B</t>
    </r>
  </si>
  <si>
    <r>
      <rPr>
        <sz val="6"/>
        <rFont val="Arial"/>
        <family val="2"/>
      </rPr>
      <t>Peoples,</t>
    </r>
    <r>
      <rPr>
        <sz val="6"/>
        <rFont val="Times New Roman"/>
        <family val="1"/>
      </rPr>
      <t xml:space="preserve"> </t>
    </r>
    <r>
      <rPr>
        <sz val="6"/>
        <rFont val="Arial"/>
        <family val="2"/>
      </rPr>
      <t>Peyton</t>
    </r>
  </si>
  <si>
    <r>
      <rPr>
        <sz val="6"/>
        <rFont val="Arial"/>
        <family val="2"/>
      </rPr>
      <t>513C</t>
    </r>
  </si>
  <si>
    <r>
      <rPr>
        <sz val="6"/>
        <rFont val="Arial"/>
        <family val="2"/>
      </rPr>
      <t>Citizen,</t>
    </r>
    <r>
      <rPr>
        <sz val="6"/>
        <rFont val="Times New Roman"/>
        <family val="1"/>
      </rPr>
      <t xml:space="preserve"> </t>
    </r>
    <r>
      <rPr>
        <sz val="6"/>
        <rFont val="Arial"/>
        <family val="2"/>
      </rPr>
      <t>Zakayla</t>
    </r>
  </si>
  <si>
    <r>
      <rPr>
        <sz val="6"/>
        <rFont val="Arial"/>
        <family val="2"/>
      </rPr>
      <t>513D</t>
    </r>
  </si>
  <si>
    <r>
      <rPr>
        <sz val="6"/>
        <rFont val="Arial"/>
        <family val="2"/>
      </rPr>
      <t>514A</t>
    </r>
  </si>
  <si>
    <r>
      <rPr>
        <sz val="6"/>
        <rFont val="Arial"/>
        <family val="2"/>
      </rPr>
      <t>Evans,</t>
    </r>
    <r>
      <rPr>
        <sz val="6"/>
        <rFont val="Times New Roman"/>
        <family val="1"/>
      </rPr>
      <t xml:space="preserve"> </t>
    </r>
    <r>
      <rPr>
        <sz val="6"/>
        <rFont val="Arial"/>
        <family val="2"/>
      </rPr>
      <t>Dow</t>
    </r>
  </si>
  <si>
    <r>
      <rPr>
        <sz val="6"/>
        <rFont val="Arial"/>
        <family val="2"/>
      </rPr>
      <t>514B</t>
    </r>
  </si>
  <si>
    <r>
      <rPr>
        <sz val="6"/>
        <rFont val="Arial"/>
        <family val="2"/>
      </rPr>
      <t>EVANS,</t>
    </r>
    <r>
      <rPr>
        <sz val="6"/>
        <rFont val="Times New Roman"/>
        <family val="1"/>
      </rPr>
      <t xml:space="preserve"> </t>
    </r>
    <r>
      <rPr>
        <sz val="6"/>
        <rFont val="Arial"/>
        <family val="2"/>
      </rPr>
      <t>DOW</t>
    </r>
  </si>
  <si>
    <r>
      <rPr>
        <sz val="6"/>
        <rFont val="Arial"/>
        <family val="2"/>
      </rPr>
      <t>514C</t>
    </r>
  </si>
  <si>
    <r>
      <rPr>
        <sz val="6"/>
        <rFont val="Arial"/>
        <family val="2"/>
      </rPr>
      <t>514D</t>
    </r>
  </si>
  <si>
    <r>
      <rPr>
        <sz val="6"/>
        <rFont val="Arial"/>
        <family val="2"/>
      </rPr>
      <t>521A</t>
    </r>
  </si>
  <si>
    <r>
      <rPr>
        <sz val="6"/>
        <rFont val="Arial"/>
        <family val="2"/>
      </rPr>
      <t>Dawson,</t>
    </r>
    <r>
      <rPr>
        <sz val="6"/>
        <rFont val="Times New Roman"/>
        <family val="1"/>
      </rPr>
      <t xml:space="preserve"> </t>
    </r>
    <r>
      <rPr>
        <sz val="6"/>
        <rFont val="Arial"/>
        <family val="2"/>
      </rPr>
      <t>Dillon</t>
    </r>
  </si>
  <si>
    <r>
      <rPr>
        <sz val="6"/>
        <rFont val="Arial"/>
        <family val="2"/>
      </rPr>
      <t>521B</t>
    </r>
  </si>
  <si>
    <r>
      <rPr>
        <sz val="6"/>
        <rFont val="Arial"/>
        <family val="2"/>
      </rPr>
      <t>521C</t>
    </r>
  </si>
  <si>
    <r>
      <rPr>
        <sz val="6"/>
        <rFont val="Arial"/>
        <family val="2"/>
      </rPr>
      <t>Wisby,</t>
    </r>
    <r>
      <rPr>
        <sz val="6"/>
        <rFont val="Times New Roman"/>
        <family val="1"/>
      </rPr>
      <t xml:space="preserve"> </t>
    </r>
    <r>
      <rPr>
        <sz val="6"/>
        <rFont val="Arial"/>
        <family val="2"/>
      </rPr>
      <t>Scott</t>
    </r>
  </si>
  <si>
    <r>
      <rPr>
        <sz val="6"/>
        <rFont val="Arial"/>
        <family val="2"/>
      </rPr>
      <t>521D</t>
    </r>
  </si>
  <si>
    <r>
      <rPr>
        <sz val="6"/>
        <rFont val="Arial"/>
        <family val="2"/>
      </rPr>
      <t>Craighead,</t>
    </r>
    <r>
      <rPr>
        <sz val="6"/>
        <rFont val="Times New Roman"/>
        <family val="1"/>
      </rPr>
      <t xml:space="preserve"> </t>
    </r>
    <r>
      <rPr>
        <sz val="6"/>
        <rFont val="Arial"/>
        <family val="2"/>
      </rPr>
      <t>Joe</t>
    </r>
  </si>
  <si>
    <r>
      <rPr>
        <sz val="6"/>
        <rFont val="Arial"/>
        <family val="2"/>
      </rPr>
      <t>522A</t>
    </r>
  </si>
  <si>
    <r>
      <rPr>
        <sz val="6"/>
        <rFont val="Arial"/>
        <family val="2"/>
      </rPr>
      <t>Carey,</t>
    </r>
    <r>
      <rPr>
        <sz val="6"/>
        <rFont val="Times New Roman"/>
        <family val="1"/>
      </rPr>
      <t xml:space="preserve"> </t>
    </r>
    <r>
      <rPr>
        <sz val="6"/>
        <rFont val="Arial"/>
        <family val="2"/>
      </rPr>
      <t>Carson</t>
    </r>
  </si>
  <si>
    <r>
      <rPr>
        <sz val="6"/>
        <rFont val="Arial"/>
        <family val="2"/>
      </rPr>
      <t>522B</t>
    </r>
  </si>
  <si>
    <r>
      <rPr>
        <sz val="6"/>
        <rFont val="Arial"/>
        <family val="2"/>
      </rPr>
      <t>Dattalo,</t>
    </r>
    <r>
      <rPr>
        <sz val="6"/>
        <rFont val="Times New Roman"/>
        <family val="1"/>
      </rPr>
      <t xml:space="preserve"> </t>
    </r>
    <r>
      <rPr>
        <sz val="6"/>
        <rFont val="Arial"/>
        <family val="2"/>
      </rPr>
      <t>Michael</t>
    </r>
  </si>
  <si>
    <r>
      <rPr>
        <sz val="6"/>
        <rFont val="Arial"/>
        <family val="2"/>
      </rPr>
      <t>522C</t>
    </r>
  </si>
  <si>
    <r>
      <rPr>
        <sz val="6"/>
        <rFont val="Arial"/>
        <family val="2"/>
      </rPr>
      <t>Tolbert,</t>
    </r>
    <r>
      <rPr>
        <sz val="6"/>
        <rFont val="Times New Roman"/>
        <family val="1"/>
      </rPr>
      <t xml:space="preserve"> </t>
    </r>
    <r>
      <rPr>
        <sz val="6"/>
        <rFont val="Arial"/>
        <family val="2"/>
      </rPr>
      <t>James</t>
    </r>
  </si>
  <si>
    <r>
      <rPr>
        <sz val="6"/>
        <rFont val="Arial"/>
        <family val="2"/>
      </rPr>
      <t>522D</t>
    </r>
  </si>
  <si>
    <r>
      <rPr>
        <sz val="6"/>
        <rFont val="Arial"/>
        <family val="2"/>
      </rPr>
      <t>Perry,</t>
    </r>
    <r>
      <rPr>
        <sz val="6"/>
        <rFont val="Times New Roman"/>
        <family val="1"/>
      </rPr>
      <t xml:space="preserve"> </t>
    </r>
    <r>
      <rPr>
        <sz val="6"/>
        <rFont val="Arial"/>
        <family val="2"/>
      </rPr>
      <t>Caleb</t>
    </r>
  </si>
  <si>
    <r>
      <rPr>
        <sz val="6"/>
        <rFont val="Arial"/>
        <family val="2"/>
      </rPr>
      <t>523A</t>
    </r>
  </si>
  <si>
    <r>
      <rPr>
        <sz val="6"/>
        <rFont val="Arial"/>
        <family val="2"/>
      </rPr>
      <t>523B</t>
    </r>
  </si>
  <si>
    <r>
      <rPr>
        <sz val="6"/>
        <rFont val="Arial"/>
        <family val="2"/>
      </rPr>
      <t>523C</t>
    </r>
  </si>
  <si>
    <r>
      <rPr>
        <sz val="6"/>
        <rFont val="Arial"/>
        <family val="2"/>
      </rPr>
      <t>523D</t>
    </r>
  </si>
  <si>
    <r>
      <rPr>
        <sz val="6"/>
        <rFont val="Arial"/>
        <family val="2"/>
      </rPr>
      <t>524A</t>
    </r>
  </si>
  <si>
    <r>
      <rPr>
        <sz val="6"/>
        <rFont val="Arial"/>
        <family val="2"/>
      </rPr>
      <t>524B</t>
    </r>
  </si>
  <si>
    <r>
      <rPr>
        <sz val="6"/>
        <rFont val="Arial"/>
        <family val="2"/>
      </rPr>
      <t>524C</t>
    </r>
  </si>
  <si>
    <r>
      <rPr>
        <sz val="6"/>
        <rFont val="Arial"/>
        <family val="2"/>
      </rPr>
      <t>524D</t>
    </r>
  </si>
  <si>
    <r>
      <rPr>
        <sz val="6"/>
        <rFont val="Arial"/>
        <family val="2"/>
      </rPr>
      <t>531A</t>
    </r>
  </si>
  <si>
    <r>
      <rPr>
        <sz val="6"/>
        <rFont val="Arial"/>
        <family val="2"/>
      </rPr>
      <t>531B</t>
    </r>
  </si>
  <si>
    <r>
      <rPr>
        <sz val="6"/>
        <rFont val="Arial"/>
        <family val="2"/>
      </rPr>
      <t>531C</t>
    </r>
  </si>
  <si>
    <r>
      <rPr>
        <sz val="6"/>
        <rFont val="Arial"/>
        <family val="2"/>
      </rPr>
      <t>531D</t>
    </r>
  </si>
  <si>
    <r>
      <rPr>
        <sz val="6"/>
        <rFont val="Arial"/>
        <family val="2"/>
      </rPr>
      <t>532A</t>
    </r>
  </si>
  <si>
    <r>
      <rPr>
        <sz val="6"/>
        <rFont val="Arial"/>
        <family val="2"/>
      </rPr>
      <t>532B</t>
    </r>
  </si>
  <si>
    <r>
      <rPr>
        <sz val="6"/>
        <rFont val="Arial"/>
        <family val="2"/>
      </rPr>
      <t>Phillip</t>
    </r>
    <r>
      <rPr>
        <sz val="6"/>
        <rFont val="Times New Roman"/>
        <family val="1"/>
      </rPr>
      <t xml:space="preserve"> </t>
    </r>
    <r>
      <rPr>
        <sz val="6"/>
        <rFont val="Arial"/>
        <family val="2"/>
      </rPr>
      <t>$,</t>
    </r>
    <r>
      <rPr>
        <sz val="6"/>
        <rFont val="Times New Roman"/>
        <family val="1"/>
      </rPr>
      <t xml:space="preserve"> </t>
    </r>
    <r>
      <rPr>
        <sz val="6"/>
        <rFont val="Arial"/>
        <family val="2"/>
      </rPr>
      <t>Akira</t>
    </r>
  </si>
  <si>
    <r>
      <rPr>
        <sz val="6"/>
        <rFont val="Arial"/>
        <family val="2"/>
      </rPr>
      <t>532C</t>
    </r>
  </si>
  <si>
    <r>
      <rPr>
        <sz val="6"/>
        <rFont val="Arial"/>
        <family val="2"/>
      </rPr>
      <t>Granville,</t>
    </r>
    <r>
      <rPr>
        <sz val="6"/>
        <rFont val="Times New Roman"/>
        <family val="1"/>
      </rPr>
      <t xml:space="preserve"> </t>
    </r>
    <r>
      <rPr>
        <sz val="6"/>
        <rFont val="Arial"/>
        <family val="2"/>
      </rPr>
      <t>Deonmonique</t>
    </r>
  </si>
  <si>
    <r>
      <rPr>
        <sz val="6"/>
        <rFont val="Arial"/>
        <family val="2"/>
      </rPr>
      <t>532D</t>
    </r>
  </si>
  <si>
    <r>
      <rPr>
        <sz val="6"/>
        <rFont val="Arial"/>
        <family val="2"/>
      </rPr>
      <t>Smith,</t>
    </r>
    <r>
      <rPr>
        <sz val="6"/>
        <rFont val="Times New Roman"/>
        <family val="1"/>
      </rPr>
      <t xml:space="preserve"> </t>
    </r>
    <r>
      <rPr>
        <sz val="6"/>
        <rFont val="Arial"/>
        <family val="2"/>
      </rPr>
      <t>Jaslyn</t>
    </r>
  </si>
  <si>
    <r>
      <rPr>
        <sz val="6"/>
        <rFont val="Arial"/>
        <family val="2"/>
      </rPr>
      <t>533A</t>
    </r>
  </si>
  <si>
    <r>
      <rPr>
        <sz val="6"/>
        <rFont val="Arial"/>
        <family val="2"/>
      </rPr>
      <t>533B</t>
    </r>
  </si>
  <si>
    <r>
      <rPr>
        <sz val="6"/>
        <rFont val="Arial"/>
        <family val="2"/>
      </rPr>
      <t>533C</t>
    </r>
  </si>
  <si>
    <r>
      <rPr>
        <sz val="6"/>
        <rFont val="Arial"/>
        <family val="2"/>
      </rPr>
      <t>533D</t>
    </r>
  </si>
  <si>
    <r>
      <rPr>
        <sz val="6"/>
        <rFont val="Arial"/>
        <family val="2"/>
      </rPr>
      <t>534A</t>
    </r>
  </si>
  <si>
    <r>
      <rPr>
        <sz val="6"/>
        <rFont val="Arial"/>
        <family val="2"/>
      </rPr>
      <t>534B</t>
    </r>
  </si>
  <si>
    <r>
      <rPr>
        <sz val="6"/>
        <rFont val="Arial"/>
        <family val="2"/>
      </rPr>
      <t>Eldridge,</t>
    </r>
    <r>
      <rPr>
        <sz val="6"/>
        <rFont val="Times New Roman"/>
        <family val="1"/>
      </rPr>
      <t xml:space="preserve"> </t>
    </r>
    <r>
      <rPr>
        <sz val="6"/>
        <rFont val="Arial"/>
        <family val="2"/>
      </rPr>
      <t>Kashka</t>
    </r>
  </si>
  <si>
    <r>
      <rPr>
        <sz val="6"/>
        <rFont val="Arial"/>
        <family val="2"/>
      </rPr>
      <t>534C</t>
    </r>
  </si>
  <si>
    <r>
      <rPr>
        <sz val="6"/>
        <rFont val="Arial"/>
        <family val="2"/>
      </rPr>
      <t>534D</t>
    </r>
  </si>
  <si>
    <r>
      <rPr>
        <sz val="6"/>
        <rFont val="Arial"/>
        <family val="2"/>
      </rPr>
      <t>Williams,</t>
    </r>
    <r>
      <rPr>
        <sz val="6"/>
        <rFont val="Times New Roman"/>
        <family val="1"/>
      </rPr>
      <t xml:space="preserve"> </t>
    </r>
    <r>
      <rPr>
        <sz val="6"/>
        <rFont val="Arial"/>
        <family val="2"/>
      </rPr>
      <t>Keith</t>
    </r>
  </si>
  <si>
    <r>
      <rPr>
        <sz val="6"/>
        <rFont val="Arial"/>
        <family val="2"/>
      </rPr>
      <t>611A</t>
    </r>
  </si>
  <si>
    <r>
      <rPr>
        <sz val="6"/>
        <rFont val="Arial"/>
        <family val="2"/>
      </rPr>
      <t>611B</t>
    </r>
  </si>
  <si>
    <r>
      <rPr>
        <sz val="6"/>
        <rFont val="Arial"/>
        <family val="2"/>
      </rPr>
      <t>611C</t>
    </r>
  </si>
  <si>
    <r>
      <rPr>
        <sz val="6"/>
        <rFont val="Arial"/>
        <family val="2"/>
      </rPr>
      <t>611D</t>
    </r>
  </si>
  <si>
    <r>
      <rPr>
        <sz val="6"/>
        <rFont val="Arial"/>
        <family val="2"/>
      </rPr>
      <t>612A</t>
    </r>
  </si>
  <si>
    <r>
      <rPr>
        <sz val="6"/>
        <rFont val="Arial"/>
        <family val="2"/>
      </rPr>
      <t>Wright,</t>
    </r>
    <r>
      <rPr>
        <sz val="6"/>
        <rFont val="Times New Roman"/>
        <family val="1"/>
      </rPr>
      <t xml:space="preserve"> </t>
    </r>
    <r>
      <rPr>
        <sz val="6"/>
        <rFont val="Arial"/>
        <family val="2"/>
      </rPr>
      <t>Elana</t>
    </r>
  </si>
  <si>
    <r>
      <rPr>
        <sz val="6"/>
        <rFont val="Arial"/>
        <family val="2"/>
      </rPr>
      <t>612B</t>
    </r>
  </si>
  <si>
    <r>
      <rPr>
        <sz val="6"/>
        <rFont val="Arial"/>
        <family val="2"/>
      </rPr>
      <t>Harrison,</t>
    </r>
    <r>
      <rPr>
        <sz val="6"/>
        <rFont val="Times New Roman"/>
        <family val="1"/>
      </rPr>
      <t xml:space="preserve"> </t>
    </r>
    <r>
      <rPr>
        <sz val="6"/>
        <rFont val="Arial"/>
        <family val="2"/>
      </rPr>
      <t>Breana</t>
    </r>
  </si>
  <si>
    <r>
      <rPr>
        <sz val="6"/>
        <rFont val="Arial"/>
        <family val="2"/>
      </rPr>
      <t>612C</t>
    </r>
  </si>
  <si>
    <r>
      <rPr>
        <sz val="6"/>
        <rFont val="Arial"/>
        <family val="2"/>
      </rPr>
      <t>612D</t>
    </r>
  </si>
  <si>
    <r>
      <rPr>
        <sz val="6"/>
        <rFont val="Arial"/>
        <family val="2"/>
      </rPr>
      <t>613A</t>
    </r>
  </si>
  <si>
    <r>
      <rPr>
        <sz val="6"/>
        <rFont val="Arial"/>
        <family val="2"/>
      </rPr>
      <t>613B</t>
    </r>
  </si>
  <si>
    <r>
      <rPr>
        <sz val="6"/>
        <rFont val="Arial"/>
        <family val="2"/>
      </rPr>
      <t>613C</t>
    </r>
  </si>
  <si>
    <r>
      <rPr>
        <sz val="6"/>
        <rFont val="Arial"/>
        <family val="2"/>
      </rPr>
      <t>613D</t>
    </r>
  </si>
  <si>
    <r>
      <rPr>
        <sz val="6"/>
        <rFont val="Arial"/>
        <family val="2"/>
      </rPr>
      <t>614A</t>
    </r>
  </si>
  <si>
    <r>
      <rPr>
        <sz val="6"/>
        <rFont val="Arial"/>
        <family val="2"/>
      </rPr>
      <t>Walker,</t>
    </r>
    <r>
      <rPr>
        <sz val="6"/>
        <rFont val="Times New Roman"/>
        <family val="1"/>
      </rPr>
      <t xml:space="preserve"> </t>
    </r>
    <r>
      <rPr>
        <sz val="6"/>
        <rFont val="Arial"/>
        <family val="2"/>
      </rPr>
      <t>Jasmine</t>
    </r>
  </si>
  <si>
    <r>
      <rPr>
        <sz val="6"/>
        <rFont val="Arial"/>
        <family val="2"/>
      </rPr>
      <t>614B</t>
    </r>
  </si>
  <si>
    <r>
      <rPr>
        <sz val="6"/>
        <rFont val="Arial"/>
        <family val="2"/>
      </rPr>
      <t>Hickman,</t>
    </r>
    <r>
      <rPr>
        <sz val="6"/>
        <rFont val="Times New Roman"/>
        <family val="1"/>
      </rPr>
      <t xml:space="preserve"> </t>
    </r>
    <r>
      <rPr>
        <sz val="6"/>
        <rFont val="Arial"/>
        <family val="2"/>
      </rPr>
      <t>Aliyah</t>
    </r>
  </si>
  <si>
    <r>
      <rPr>
        <sz val="6"/>
        <rFont val="Arial"/>
        <family val="2"/>
      </rPr>
      <t>614C</t>
    </r>
  </si>
  <si>
    <r>
      <rPr>
        <sz val="6"/>
        <rFont val="Arial"/>
        <family val="2"/>
      </rPr>
      <t>Norris,</t>
    </r>
    <r>
      <rPr>
        <sz val="6"/>
        <rFont val="Times New Roman"/>
        <family val="1"/>
      </rPr>
      <t xml:space="preserve"> </t>
    </r>
    <r>
      <rPr>
        <sz val="6"/>
        <rFont val="Arial"/>
        <family val="2"/>
      </rPr>
      <t>Trinity</t>
    </r>
  </si>
  <si>
    <r>
      <rPr>
        <sz val="6"/>
        <rFont val="Arial"/>
        <family val="2"/>
      </rPr>
      <t>614D</t>
    </r>
  </si>
  <si>
    <r>
      <rPr>
        <sz val="6"/>
        <rFont val="Arial"/>
        <family val="2"/>
      </rPr>
      <t>Bolton,</t>
    </r>
    <r>
      <rPr>
        <sz val="6"/>
        <rFont val="Times New Roman"/>
        <family val="1"/>
      </rPr>
      <t xml:space="preserve"> </t>
    </r>
    <r>
      <rPr>
        <sz val="6"/>
        <rFont val="Arial"/>
        <family val="2"/>
      </rPr>
      <t>Ladacia</t>
    </r>
  </si>
  <si>
    <r>
      <rPr>
        <sz val="6"/>
        <rFont val="Arial"/>
        <family val="2"/>
      </rPr>
      <t>621A</t>
    </r>
  </si>
  <si>
    <r>
      <rPr>
        <sz val="6"/>
        <rFont val="Arial"/>
        <family val="2"/>
      </rPr>
      <t>Brown,</t>
    </r>
    <r>
      <rPr>
        <sz val="6"/>
        <rFont val="Times New Roman"/>
        <family val="1"/>
      </rPr>
      <t xml:space="preserve"> </t>
    </r>
    <r>
      <rPr>
        <sz val="6"/>
        <rFont val="Arial"/>
        <family val="2"/>
      </rPr>
      <t>Tachandra</t>
    </r>
  </si>
  <si>
    <r>
      <rPr>
        <sz val="6"/>
        <rFont val="Arial"/>
        <family val="2"/>
      </rPr>
      <t>621B</t>
    </r>
  </si>
  <si>
    <r>
      <rPr>
        <sz val="6"/>
        <rFont val="Arial"/>
        <family val="2"/>
      </rPr>
      <t>Washington</t>
    </r>
    <r>
      <rPr>
        <sz val="6"/>
        <rFont val="Times New Roman"/>
        <family val="1"/>
      </rPr>
      <t xml:space="preserve"> </t>
    </r>
    <r>
      <rPr>
        <sz val="6"/>
        <rFont val="Arial"/>
        <family val="2"/>
      </rPr>
      <t>@,</t>
    </r>
    <r>
      <rPr>
        <sz val="6"/>
        <rFont val="Times New Roman"/>
        <family val="1"/>
      </rPr>
      <t xml:space="preserve"> </t>
    </r>
    <r>
      <rPr>
        <sz val="6"/>
        <rFont val="Arial"/>
        <family val="2"/>
      </rPr>
      <t>Lynell</t>
    </r>
  </si>
  <si>
    <r>
      <rPr>
        <sz val="6"/>
        <rFont val="Arial"/>
        <family val="2"/>
      </rPr>
      <t>621C</t>
    </r>
  </si>
  <si>
    <r>
      <rPr>
        <sz val="6"/>
        <rFont val="Arial"/>
        <family val="2"/>
      </rPr>
      <t>Oliver,</t>
    </r>
    <r>
      <rPr>
        <sz val="6"/>
        <rFont val="Times New Roman"/>
        <family val="1"/>
      </rPr>
      <t xml:space="preserve"> </t>
    </r>
    <r>
      <rPr>
        <sz val="6"/>
        <rFont val="Arial"/>
        <family val="2"/>
      </rPr>
      <t>Kennede</t>
    </r>
  </si>
  <si>
    <r>
      <rPr>
        <sz val="6"/>
        <rFont val="Arial"/>
        <family val="2"/>
      </rPr>
      <t>621D</t>
    </r>
  </si>
  <si>
    <r>
      <rPr>
        <sz val="6"/>
        <rFont val="Arial"/>
        <family val="2"/>
      </rPr>
      <t>622A</t>
    </r>
  </si>
  <si>
    <r>
      <rPr>
        <sz val="6"/>
        <rFont val="Arial"/>
        <family val="2"/>
      </rPr>
      <t>622B</t>
    </r>
  </si>
  <si>
    <r>
      <rPr>
        <sz val="6"/>
        <rFont val="Arial"/>
        <family val="2"/>
      </rPr>
      <t>622C</t>
    </r>
  </si>
  <si>
    <r>
      <rPr>
        <sz val="6"/>
        <rFont val="Arial"/>
        <family val="2"/>
      </rPr>
      <t>622D</t>
    </r>
  </si>
  <si>
    <r>
      <rPr>
        <sz val="6"/>
        <rFont val="Arial"/>
        <family val="2"/>
      </rPr>
      <t>Johnson,</t>
    </r>
    <r>
      <rPr>
        <sz val="6"/>
        <rFont val="Times New Roman"/>
        <family val="1"/>
      </rPr>
      <t xml:space="preserve"> </t>
    </r>
    <r>
      <rPr>
        <sz val="6"/>
        <rFont val="Arial"/>
        <family val="2"/>
      </rPr>
      <t>Jada</t>
    </r>
  </si>
  <si>
    <r>
      <rPr>
        <sz val="6"/>
        <rFont val="Arial"/>
        <family val="2"/>
      </rPr>
      <t>623A</t>
    </r>
  </si>
  <si>
    <r>
      <rPr>
        <sz val="6"/>
        <rFont val="Arial"/>
        <family val="2"/>
      </rPr>
      <t>Lacaze,</t>
    </r>
    <r>
      <rPr>
        <sz val="6"/>
        <rFont val="Times New Roman"/>
        <family val="1"/>
      </rPr>
      <t xml:space="preserve"> </t>
    </r>
    <r>
      <rPr>
        <sz val="6"/>
        <rFont val="Arial"/>
        <family val="2"/>
      </rPr>
      <t>Anthony</t>
    </r>
  </si>
  <si>
    <r>
      <rPr>
        <sz val="6"/>
        <rFont val="Arial"/>
        <family val="2"/>
      </rPr>
      <t>623B</t>
    </r>
  </si>
  <si>
    <r>
      <rPr>
        <sz val="6"/>
        <rFont val="Arial"/>
        <family val="2"/>
      </rPr>
      <t>Wells</t>
    </r>
    <r>
      <rPr>
        <sz val="6"/>
        <rFont val="Times New Roman"/>
        <family val="1"/>
      </rPr>
      <t xml:space="preserve"> </t>
    </r>
    <r>
      <rPr>
        <sz val="6"/>
        <rFont val="Arial"/>
        <family val="2"/>
      </rPr>
      <t>@,</t>
    </r>
    <r>
      <rPr>
        <sz val="6"/>
        <rFont val="Times New Roman"/>
        <family val="1"/>
      </rPr>
      <t xml:space="preserve"> </t>
    </r>
    <r>
      <rPr>
        <sz val="6"/>
        <rFont val="Arial"/>
        <family val="2"/>
      </rPr>
      <t>Cameron</t>
    </r>
  </si>
  <si>
    <r>
      <rPr>
        <sz val="6"/>
        <rFont val="Arial"/>
        <family val="2"/>
      </rPr>
      <t>623C</t>
    </r>
  </si>
  <si>
    <r>
      <rPr>
        <sz val="6"/>
        <rFont val="Arial"/>
        <family val="2"/>
      </rPr>
      <t>623D</t>
    </r>
  </si>
  <si>
    <r>
      <rPr>
        <sz val="6"/>
        <rFont val="Arial"/>
        <family val="2"/>
      </rPr>
      <t>624A</t>
    </r>
  </si>
  <si>
    <r>
      <rPr>
        <sz val="6"/>
        <rFont val="Arial"/>
        <family val="2"/>
      </rPr>
      <t>Knight,</t>
    </r>
    <r>
      <rPr>
        <sz val="6"/>
        <rFont val="Times New Roman"/>
        <family val="1"/>
      </rPr>
      <t xml:space="preserve"> </t>
    </r>
    <r>
      <rPr>
        <sz val="6"/>
        <rFont val="Arial"/>
        <family val="2"/>
      </rPr>
      <t>Trinity</t>
    </r>
  </si>
  <si>
    <r>
      <rPr>
        <sz val="6"/>
        <rFont val="Arial"/>
        <family val="2"/>
      </rPr>
      <t>624B</t>
    </r>
  </si>
  <si>
    <r>
      <rPr>
        <sz val="6"/>
        <rFont val="Arial"/>
        <family val="2"/>
      </rPr>
      <t>624C</t>
    </r>
  </si>
  <si>
    <r>
      <rPr>
        <sz val="6"/>
        <rFont val="Arial"/>
        <family val="2"/>
      </rPr>
      <t>624D</t>
    </r>
  </si>
  <si>
    <r>
      <rPr>
        <sz val="6"/>
        <rFont val="Arial"/>
        <family val="2"/>
      </rPr>
      <t>631A</t>
    </r>
  </si>
  <si>
    <r>
      <rPr>
        <sz val="6"/>
        <rFont val="Arial"/>
        <family val="2"/>
      </rPr>
      <t>631B</t>
    </r>
  </si>
  <si>
    <r>
      <rPr>
        <sz val="6"/>
        <rFont val="Arial"/>
        <family val="2"/>
      </rPr>
      <t>631C</t>
    </r>
  </si>
  <si>
    <r>
      <rPr>
        <sz val="6"/>
        <rFont val="Arial"/>
        <family val="2"/>
      </rPr>
      <t>631D</t>
    </r>
  </si>
  <si>
    <r>
      <rPr>
        <sz val="6"/>
        <rFont val="Arial"/>
        <family val="2"/>
      </rPr>
      <t>632A</t>
    </r>
  </si>
  <si>
    <r>
      <rPr>
        <sz val="6"/>
        <rFont val="Arial"/>
        <family val="2"/>
      </rPr>
      <t>632B</t>
    </r>
  </si>
  <si>
    <r>
      <rPr>
        <sz val="6"/>
        <rFont val="Arial"/>
        <family val="2"/>
      </rPr>
      <t>632C</t>
    </r>
  </si>
  <si>
    <r>
      <rPr>
        <sz val="6"/>
        <rFont val="Arial"/>
        <family val="2"/>
      </rPr>
      <t>632D</t>
    </r>
  </si>
  <si>
    <r>
      <rPr>
        <sz val="6"/>
        <rFont val="Arial"/>
        <family val="2"/>
      </rPr>
      <t>633A</t>
    </r>
  </si>
  <si>
    <r>
      <rPr>
        <sz val="6"/>
        <rFont val="Arial"/>
        <family val="2"/>
      </rPr>
      <t>633B</t>
    </r>
  </si>
  <si>
    <r>
      <rPr>
        <sz val="6"/>
        <rFont val="Arial"/>
        <family val="2"/>
      </rPr>
      <t>633C</t>
    </r>
  </si>
  <si>
    <r>
      <rPr>
        <sz val="6"/>
        <rFont val="Arial"/>
        <family val="2"/>
      </rPr>
      <t>633D</t>
    </r>
  </si>
  <si>
    <r>
      <rPr>
        <sz val="6"/>
        <rFont val="Arial"/>
        <family val="2"/>
      </rPr>
      <t>634A</t>
    </r>
  </si>
  <si>
    <r>
      <rPr>
        <sz val="6"/>
        <rFont val="Arial"/>
        <family val="2"/>
      </rPr>
      <t>634B</t>
    </r>
  </si>
  <si>
    <r>
      <rPr>
        <sz val="6"/>
        <rFont val="Arial"/>
        <family val="2"/>
      </rPr>
      <t>634C</t>
    </r>
  </si>
  <si>
    <r>
      <rPr>
        <sz val="6"/>
        <rFont val="Arial"/>
        <family val="2"/>
      </rPr>
      <t>634D</t>
    </r>
  </si>
  <si>
    <r>
      <rPr>
        <sz val="6"/>
        <rFont val="Arial"/>
        <family val="2"/>
      </rPr>
      <t>Smith,</t>
    </r>
    <r>
      <rPr>
        <sz val="6"/>
        <rFont val="Times New Roman"/>
        <family val="1"/>
      </rPr>
      <t xml:space="preserve"> </t>
    </r>
    <r>
      <rPr>
        <sz val="6"/>
        <rFont val="Arial"/>
        <family val="2"/>
      </rPr>
      <t>Jamar</t>
    </r>
  </si>
  <si>
    <r>
      <rPr>
        <sz val="6"/>
        <rFont val="Arial"/>
        <family val="2"/>
      </rPr>
      <t>711A</t>
    </r>
  </si>
  <si>
    <r>
      <rPr>
        <sz val="6"/>
        <rFont val="Arial"/>
        <family val="2"/>
      </rPr>
      <t>Smith,</t>
    </r>
    <r>
      <rPr>
        <sz val="6"/>
        <rFont val="Times New Roman"/>
        <family val="1"/>
      </rPr>
      <t xml:space="preserve"> </t>
    </r>
    <r>
      <rPr>
        <sz val="6"/>
        <rFont val="Arial"/>
        <family val="2"/>
      </rPr>
      <t>Roderick</t>
    </r>
  </si>
  <si>
    <r>
      <rPr>
        <sz val="6"/>
        <rFont val="Arial"/>
        <family val="2"/>
      </rPr>
      <t>711B</t>
    </r>
  </si>
  <si>
    <r>
      <rPr>
        <sz val="6"/>
        <rFont val="Arial"/>
        <family val="2"/>
      </rPr>
      <t>Williams,</t>
    </r>
    <r>
      <rPr>
        <sz val="6"/>
        <rFont val="Times New Roman"/>
        <family val="1"/>
      </rPr>
      <t xml:space="preserve"> </t>
    </r>
    <r>
      <rPr>
        <sz val="6"/>
        <rFont val="Arial"/>
        <family val="2"/>
      </rPr>
      <t>Gerald</t>
    </r>
  </si>
  <si>
    <r>
      <rPr>
        <sz val="6"/>
        <rFont val="Arial"/>
        <family val="2"/>
      </rPr>
      <t>711C</t>
    </r>
  </si>
  <si>
    <r>
      <rPr>
        <sz val="6"/>
        <rFont val="Arial"/>
        <family val="2"/>
      </rPr>
      <t>711D</t>
    </r>
  </si>
  <si>
    <r>
      <rPr>
        <sz val="6"/>
        <rFont val="Arial"/>
        <family val="2"/>
      </rPr>
      <t>Mayweather,</t>
    </r>
    <r>
      <rPr>
        <sz val="6"/>
        <rFont val="Times New Roman"/>
        <family val="1"/>
      </rPr>
      <t xml:space="preserve"> </t>
    </r>
    <r>
      <rPr>
        <sz val="6"/>
        <rFont val="Arial"/>
        <family val="2"/>
      </rPr>
      <t>Christopher</t>
    </r>
  </si>
  <si>
    <r>
      <rPr>
        <sz val="6"/>
        <rFont val="Arial"/>
        <family val="2"/>
      </rPr>
      <t>712A</t>
    </r>
  </si>
  <si>
    <r>
      <rPr>
        <sz val="6"/>
        <rFont val="Arial"/>
        <family val="2"/>
      </rPr>
      <t>Kelly,</t>
    </r>
    <r>
      <rPr>
        <sz val="6"/>
        <rFont val="Times New Roman"/>
        <family val="1"/>
      </rPr>
      <t xml:space="preserve"> </t>
    </r>
    <r>
      <rPr>
        <sz val="6"/>
        <rFont val="Arial"/>
        <family val="2"/>
      </rPr>
      <t>Mikayla</t>
    </r>
  </si>
  <si>
    <r>
      <rPr>
        <sz val="6"/>
        <rFont val="Arial"/>
        <family val="2"/>
      </rPr>
      <t>712B</t>
    </r>
  </si>
  <si>
    <r>
      <rPr>
        <sz val="6"/>
        <rFont val="Arial"/>
        <family val="2"/>
      </rPr>
      <t>Thomas,</t>
    </r>
    <r>
      <rPr>
        <sz val="6"/>
        <rFont val="Times New Roman"/>
        <family val="1"/>
      </rPr>
      <t xml:space="preserve"> </t>
    </r>
    <r>
      <rPr>
        <sz val="6"/>
        <rFont val="Arial"/>
        <family val="2"/>
      </rPr>
      <t>Taylor</t>
    </r>
  </si>
  <si>
    <r>
      <rPr>
        <sz val="6"/>
        <rFont val="Arial"/>
        <family val="2"/>
      </rPr>
      <t>712C</t>
    </r>
  </si>
  <si>
    <r>
      <rPr>
        <sz val="6"/>
        <rFont val="Arial"/>
        <family val="2"/>
      </rPr>
      <t>712D</t>
    </r>
  </si>
  <si>
    <r>
      <rPr>
        <sz val="6"/>
        <rFont val="Arial"/>
        <family val="2"/>
      </rPr>
      <t>713A</t>
    </r>
  </si>
  <si>
    <r>
      <rPr>
        <sz val="6"/>
        <rFont val="Arial"/>
        <family val="2"/>
      </rPr>
      <t>Moreland,</t>
    </r>
    <r>
      <rPr>
        <sz val="6"/>
        <rFont val="Times New Roman"/>
        <family val="1"/>
      </rPr>
      <t xml:space="preserve"> </t>
    </r>
    <r>
      <rPr>
        <sz val="6"/>
        <rFont val="Arial"/>
        <family val="2"/>
      </rPr>
      <t>Danae</t>
    </r>
  </si>
  <si>
    <r>
      <rPr>
        <vertAlign val="superscript"/>
        <sz val="6"/>
        <rFont val="Arial"/>
        <family val="2"/>
      </rPr>
      <t>RESIDENT</t>
    </r>
    <r>
      <rPr>
        <vertAlign val="superscript"/>
        <sz val="6"/>
        <rFont val="Times New Roman"/>
        <family val="1"/>
      </rPr>
      <t xml:space="preserve">  </t>
    </r>
    <r>
      <rPr>
        <sz val="6"/>
        <rFont val="Arial"/>
        <family val="2"/>
      </rPr>
      <t>EMPLCREDLOSS</t>
    </r>
  </si>
  <si>
    <r>
      <rPr>
        <sz val="6"/>
        <rFont val="Arial"/>
        <family val="2"/>
      </rPr>
      <t>713B</t>
    </r>
  </si>
  <si>
    <r>
      <rPr>
        <sz val="6"/>
        <rFont val="Arial"/>
        <family val="2"/>
      </rPr>
      <t>713C</t>
    </r>
  </si>
  <si>
    <r>
      <rPr>
        <sz val="6"/>
        <rFont val="Arial"/>
        <family val="2"/>
      </rPr>
      <t>713D</t>
    </r>
  </si>
  <si>
    <r>
      <rPr>
        <sz val="6"/>
        <rFont val="Arial"/>
        <family val="2"/>
      </rPr>
      <t>714A</t>
    </r>
  </si>
  <si>
    <r>
      <rPr>
        <sz val="6"/>
        <rFont val="Arial"/>
        <family val="2"/>
      </rPr>
      <t>714B</t>
    </r>
  </si>
  <si>
    <r>
      <rPr>
        <sz val="6"/>
        <rFont val="Arial"/>
        <family val="2"/>
      </rPr>
      <t>714C</t>
    </r>
  </si>
  <si>
    <r>
      <rPr>
        <sz val="6"/>
        <rFont val="Arial"/>
        <family val="2"/>
      </rPr>
      <t>714D</t>
    </r>
  </si>
  <si>
    <r>
      <rPr>
        <sz val="6"/>
        <rFont val="Arial"/>
        <family val="2"/>
      </rPr>
      <t>721A</t>
    </r>
  </si>
  <si>
    <r>
      <rPr>
        <sz val="6"/>
        <rFont val="Arial"/>
        <family val="2"/>
      </rPr>
      <t>Roberson,</t>
    </r>
    <r>
      <rPr>
        <sz val="6"/>
        <rFont val="Times New Roman"/>
        <family val="1"/>
      </rPr>
      <t xml:space="preserve"> </t>
    </r>
    <r>
      <rPr>
        <sz val="6"/>
        <rFont val="Arial"/>
        <family val="2"/>
      </rPr>
      <t>Jurnee</t>
    </r>
  </si>
  <si>
    <r>
      <rPr>
        <sz val="6"/>
        <rFont val="Arial"/>
        <family val="2"/>
      </rPr>
      <t>721B</t>
    </r>
  </si>
  <si>
    <r>
      <rPr>
        <sz val="6"/>
        <rFont val="Arial"/>
        <family val="2"/>
      </rPr>
      <t>Pye,</t>
    </r>
    <r>
      <rPr>
        <sz val="6"/>
        <rFont val="Times New Roman"/>
        <family val="1"/>
      </rPr>
      <t xml:space="preserve"> </t>
    </r>
    <r>
      <rPr>
        <sz val="6"/>
        <rFont val="Arial"/>
        <family val="2"/>
      </rPr>
      <t>Tyeshia</t>
    </r>
  </si>
  <si>
    <r>
      <rPr>
        <sz val="6"/>
        <rFont val="Arial"/>
        <family val="2"/>
      </rPr>
      <t>721C</t>
    </r>
  </si>
  <si>
    <r>
      <rPr>
        <sz val="6"/>
        <rFont val="Arial"/>
        <family val="2"/>
      </rPr>
      <t>721D</t>
    </r>
  </si>
  <si>
    <r>
      <rPr>
        <sz val="6"/>
        <rFont val="Arial"/>
        <family val="2"/>
      </rPr>
      <t>Osborn,</t>
    </r>
    <r>
      <rPr>
        <sz val="6"/>
        <rFont val="Times New Roman"/>
        <family val="1"/>
      </rPr>
      <t xml:space="preserve"> </t>
    </r>
    <r>
      <rPr>
        <sz val="6"/>
        <rFont val="Arial"/>
        <family val="2"/>
      </rPr>
      <t>Iyanna</t>
    </r>
  </si>
  <si>
    <r>
      <rPr>
        <sz val="6"/>
        <rFont val="Arial"/>
        <family val="2"/>
      </rPr>
      <t>722A</t>
    </r>
  </si>
  <si>
    <r>
      <rPr>
        <sz val="6"/>
        <rFont val="Arial"/>
        <family val="2"/>
      </rPr>
      <t>Walden,</t>
    </r>
    <r>
      <rPr>
        <sz val="6"/>
        <rFont val="Times New Roman"/>
        <family val="1"/>
      </rPr>
      <t xml:space="preserve"> </t>
    </r>
    <r>
      <rPr>
        <sz val="6"/>
        <rFont val="Arial"/>
        <family val="2"/>
      </rPr>
      <t>Justin</t>
    </r>
  </si>
  <si>
    <r>
      <rPr>
        <sz val="6"/>
        <rFont val="Arial"/>
        <family val="2"/>
      </rPr>
      <t>722B</t>
    </r>
  </si>
  <si>
    <r>
      <rPr>
        <sz val="6"/>
        <rFont val="Arial"/>
        <family val="2"/>
      </rPr>
      <t>Steele,</t>
    </r>
    <r>
      <rPr>
        <sz val="6"/>
        <rFont val="Times New Roman"/>
        <family val="1"/>
      </rPr>
      <t xml:space="preserve"> </t>
    </r>
    <r>
      <rPr>
        <sz val="6"/>
        <rFont val="Arial"/>
        <family val="2"/>
      </rPr>
      <t>Joseph</t>
    </r>
  </si>
  <si>
    <r>
      <rPr>
        <sz val="6"/>
        <rFont val="Arial"/>
        <family val="2"/>
      </rPr>
      <t>722C</t>
    </r>
  </si>
  <si>
    <r>
      <rPr>
        <sz val="6"/>
        <rFont val="Arial"/>
        <family val="2"/>
      </rPr>
      <t>Howard,</t>
    </r>
    <r>
      <rPr>
        <sz val="6"/>
        <rFont val="Times New Roman"/>
        <family val="1"/>
      </rPr>
      <t xml:space="preserve"> </t>
    </r>
    <r>
      <rPr>
        <sz val="6"/>
        <rFont val="Arial"/>
        <family val="2"/>
      </rPr>
      <t>Mathew</t>
    </r>
  </si>
  <si>
    <r>
      <rPr>
        <sz val="6"/>
        <rFont val="Arial"/>
        <family val="2"/>
      </rPr>
      <t>722D</t>
    </r>
  </si>
  <si>
    <r>
      <rPr>
        <sz val="6"/>
        <rFont val="Arial"/>
        <family val="2"/>
      </rPr>
      <t>McDaniel,</t>
    </r>
    <r>
      <rPr>
        <sz val="6"/>
        <rFont val="Times New Roman"/>
        <family val="1"/>
      </rPr>
      <t xml:space="preserve"> </t>
    </r>
    <r>
      <rPr>
        <sz val="6"/>
        <rFont val="Arial"/>
        <family val="2"/>
      </rPr>
      <t>LaTreyus</t>
    </r>
  </si>
  <si>
    <r>
      <rPr>
        <sz val="6"/>
        <rFont val="Arial"/>
        <family val="2"/>
      </rPr>
      <t>723A</t>
    </r>
  </si>
  <si>
    <r>
      <rPr>
        <sz val="6"/>
        <rFont val="Arial"/>
        <family val="2"/>
      </rPr>
      <t>723B</t>
    </r>
  </si>
  <si>
    <r>
      <rPr>
        <sz val="6"/>
        <rFont val="Arial"/>
        <family val="2"/>
      </rPr>
      <t>723C</t>
    </r>
  </si>
  <si>
    <r>
      <rPr>
        <sz val="6"/>
        <rFont val="Arial"/>
        <family val="2"/>
      </rPr>
      <t>723D</t>
    </r>
  </si>
  <si>
    <r>
      <rPr>
        <sz val="6"/>
        <rFont val="Arial"/>
        <family val="2"/>
      </rPr>
      <t>724A</t>
    </r>
  </si>
  <si>
    <r>
      <rPr>
        <sz val="6"/>
        <rFont val="Arial"/>
        <family val="2"/>
      </rPr>
      <t>724B</t>
    </r>
  </si>
  <si>
    <r>
      <rPr>
        <sz val="6"/>
        <rFont val="Arial"/>
        <family val="2"/>
      </rPr>
      <t>724C</t>
    </r>
  </si>
  <si>
    <r>
      <rPr>
        <sz val="6"/>
        <rFont val="Arial"/>
        <family val="2"/>
      </rPr>
      <t>724D</t>
    </r>
  </si>
  <si>
    <r>
      <rPr>
        <sz val="6"/>
        <rFont val="Arial"/>
        <family val="2"/>
      </rPr>
      <t>731A</t>
    </r>
  </si>
  <si>
    <r>
      <rPr>
        <sz val="6"/>
        <rFont val="Arial"/>
        <family val="2"/>
      </rPr>
      <t>731B</t>
    </r>
  </si>
  <si>
    <r>
      <rPr>
        <sz val="6"/>
        <rFont val="Arial"/>
        <family val="2"/>
      </rPr>
      <t>731C</t>
    </r>
  </si>
  <si>
    <r>
      <rPr>
        <sz val="6"/>
        <rFont val="Arial"/>
        <family val="2"/>
      </rPr>
      <t>731D</t>
    </r>
  </si>
  <si>
    <r>
      <rPr>
        <sz val="6"/>
        <rFont val="Arial"/>
        <family val="2"/>
      </rPr>
      <t>Weathers,</t>
    </r>
    <r>
      <rPr>
        <sz val="6"/>
        <rFont val="Times New Roman"/>
        <family val="1"/>
      </rPr>
      <t xml:space="preserve"> </t>
    </r>
    <r>
      <rPr>
        <sz val="6"/>
        <rFont val="Arial"/>
        <family val="2"/>
      </rPr>
      <t>Tyler</t>
    </r>
  </si>
  <si>
    <r>
      <rPr>
        <sz val="6"/>
        <rFont val="Arial"/>
        <family val="2"/>
      </rPr>
      <t>732A</t>
    </r>
  </si>
  <si>
    <r>
      <rPr>
        <sz val="6"/>
        <rFont val="Arial"/>
        <family val="2"/>
      </rPr>
      <t>Walters</t>
    </r>
    <r>
      <rPr>
        <sz val="6"/>
        <rFont val="Times New Roman"/>
        <family val="1"/>
      </rPr>
      <t xml:space="preserve"> </t>
    </r>
    <r>
      <rPr>
        <sz val="6"/>
        <rFont val="Arial"/>
        <family val="2"/>
      </rPr>
      <t>$,</t>
    </r>
    <r>
      <rPr>
        <sz val="6"/>
        <rFont val="Times New Roman"/>
        <family val="1"/>
      </rPr>
      <t xml:space="preserve"> </t>
    </r>
    <r>
      <rPr>
        <sz val="6"/>
        <rFont val="Arial"/>
        <family val="2"/>
      </rPr>
      <t>Jaheim</t>
    </r>
  </si>
  <si>
    <r>
      <rPr>
        <sz val="6"/>
        <rFont val="Arial"/>
        <family val="2"/>
      </rPr>
      <t>732B</t>
    </r>
  </si>
  <si>
    <r>
      <rPr>
        <sz val="6"/>
        <rFont val="Arial"/>
        <family val="2"/>
      </rPr>
      <t>732C</t>
    </r>
  </si>
  <si>
    <r>
      <rPr>
        <sz val="6"/>
        <rFont val="Arial"/>
        <family val="2"/>
      </rPr>
      <t>Patterson</t>
    </r>
    <r>
      <rPr>
        <sz val="6"/>
        <rFont val="Times New Roman"/>
        <family val="1"/>
      </rPr>
      <t xml:space="preserve"> </t>
    </r>
    <r>
      <rPr>
        <sz val="6"/>
        <rFont val="Arial"/>
        <family val="2"/>
      </rPr>
      <t>$,</t>
    </r>
    <r>
      <rPr>
        <sz val="6"/>
        <rFont val="Times New Roman"/>
        <family val="1"/>
      </rPr>
      <t xml:space="preserve"> </t>
    </r>
    <r>
      <rPr>
        <sz val="6"/>
        <rFont val="Arial"/>
        <family val="2"/>
      </rPr>
      <t>Zachary</t>
    </r>
  </si>
  <si>
    <r>
      <rPr>
        <sz val="6"/>
        <rFont val="Arial"/>
        <family val="2"/>
      </rPr>
      <t>732D</t>
    </r>
  </si>
  <si>
    <r>
      <rPr>
        <sz val="6"/>
        <rFont val="Arial"/>
        <family val="2"/>
      </rPr>
      <t>Mabry</t>
    </r>
    <r>
      <rPr>
        <sz val="6"/>
        <rFont val="Times New Roman"/>
        <family val="1"/>
      </rPr>
      <t xml:space="preserve"> </t>
    </r>
    <r>
      <rPr>
        <sz val="6"/>
        <rFont val="Arial"/>
        <family val="2"/>
      </rPr>
      <t>$,</t>
    </r>
    <r>
      <rPr>
        <sz val="6"/>
        <rFont val="Times New Roman"/>
        <family val="1"/>
      </rPr>
      <t xml:space="preserve"> </t>
    </r>
    <r>
      <rPr>
        <sz val="6"/>
        <rFont val="Arial"/>
        <family val="2"/>
      </rPr>
      <t>Matthew</t>
    </r>
  </si>
  <si>
    <r>
      <rPr>
        <sz val="6"/>
        <rFont val="Arial"/>
        <family val="2"/>
      </rPr>
      <t>733A</t>
    </r>
  </si>
  <si>
    <r>
      <rPr>
        <sz val="6"/>
        <rFont val="Arial"/>
        <family val="2"/>
      </rPr>
      <t>733B</t>
    </r>
  </si>
  <si>
    <r>
      <rPr>
        <sz val="6"/>
        <rFont val="Arial"/>
        <family val="2"/>
      </rPr>
      <t>733C</t>
    </r>
  </si>
  <si>
    <r>
      <rPr>
        <sz val="6"/>
        <rFont val="Arial"/>
        <family val="2"/>
      </rPr>
      <t>733D</t>
    </r>
  </si>
  <si>
    <r>
      <rPr>
        <sz val="6"/>
        <rFont val="Arial"/>
        <family val="2"/>
      </rPr>
      <t>734A</t>
    </r>
  </si>
  <si>
    <r>
      <rPr>
        <sz val="6"/>
        <rFont val="Arial"/>
        <family val="2"/>
      </rPr>
      <t>734B</t>
    </r>
  </si>
  <si>
    <r>
      <rPr>
        <sz val="6"/>
        <rFont val="Arial"/>
        <family val="2"/>
      </rPr>
      <t>734C</t>
    </r>
  </si>
  <si>
    <r>
      <rPr>
        <sz val="6"/>
        <rFont val="Arial"/>
        <family val="2"/>
      </rPr>
      <t>734D</t>
    </r>
  </si>
  <si>
    <r>
      <rPr>
        <sz val="6"/>
        <rFont val="Arial"/>
        <family val="2"/>
      </rPr>
      <t>811A</t>
    </r>
  </si>
  <si>
    <r>
      <rPr>
        <sz val="6"/>
        <rFont val="Arial"/>
        <family val="2"/>
      </rPr>
      <t>Chikaka,</t>
    </r>
    <r>
      <rPr>
        <sz val="6"/>
        <rFont val="Times New Roman"/>
        <family val="1"/>
      </rPr>
      <t xml:space="preserve"> </t>
    </r>
    <r>
      <rPr>
        <sz val="6"/>
        <rFont val="Arial"/>
        <family val="2"/>
      </rPr>
      <t>Brooklyn</t>
    </r>
  </si>
  <si>
    <r>
      <rPr>
        <sz val="6"/>
        <rFont val="Arial"/>
        <family val="2"/>
      </rPr>
      <t>811B</t>
    </r>
  </si>
  <si>
    <r>
      <rPr>
        <sz val="6"/>
        <rFont val="Arial"/>
        <family val="2"/>
      </rPr>
      <t>Byrd,</t>
    </r>
    <r>
      <rPr>
        <sz val="6"/>
        <rFont val="Times New Roman"/>
        <family val="1"/>
      </rPr>
      <t xml:space="preserve"> </t>
    </r>
    <r>
      <rPr>
        <sz val="6"/>
        <rFont val="Arial"/>
        <family val="2"/>
      </rPr>
      <t>Reggi</t>
    </r>
  </si>
  <si>
    <r>
      <rPr>
        <sz val="6"/>
        <rFont val="Arial"/>
        <family val="2"/>
      </rPr>
      <t>811C</t>
    </r>
  </si>
  <si>
    <r>
      <rPr>
        <sz val="6"/>
        <rFont val="Arial"/>
        <family val="2"/>
      </rPr>
      <t>Lipps,</t>
    </r>
    <r>
      <rPr>
        <sz val="6"/>
        <rFont val="Times New Roman"/>
        <family val="1"/>
      </rPr>
      <t xml:space="preserve"> </t>
    </r>
    <r>
      <rPr>
        <sz val="6"/>
        <rFont val="Arial"/>
        <family val="2"/>
      </rPr>
      <t>Payton</t>
    </r>
  </si>
  <si>
    <r>
      <rPr>
        <sz val="6"/>
        <rFont val="Arial"/>
        <family val="2"/>
      </rPr>
      <t>811D</t>
    </r>
  </si>
  <si>
    <r>
      <rPr>
        <sz val="6"/>
        <rFont val="Arial"/>
        <family val="2"/>
      </rPr>
      <t>Addison,</t>
    </r>
    <r>
      <rPr>
        <sz val="6"/>
        <rFont val="Times New Roman"/>
        <family val="1"/>
      </rPr>
      <t xml:space="preserve"> </t>
    </r>
    <r>
      <rPr>
        <sz val="6"/>
        <rFont val="Arial"/>
        <family val="2"/>
      </rPr>
      <t>Aaryana</t>
    </r>
  </si>
  <si>
    <r>
      <rPr>
        <sz val="6"/>
        <rFont val="Arial"/>
        <family val="2"/>
      </rPr>
      <t>812A</t>
    </r>
  </si>
  <si>
    <r>
      <rPr>
        <sz val="6"/>
        <rFont val="Arial"/>
        <family val="2"/>
      </rPr>
      <t>812B</t>
    </r>
  </si>
  <si>
    <r>
      <rPr>
        <sz val="6"/>
        <rFont val="Arial"/>
        <family val="2"/>
      </rPr>
      <t>Ferrell,</t>
    </r>
    <r>
      <rPr>
        <sz val="6"/>
        <rFont val="Times New Roman"/>
        <family val="1"/>
      </rPr>
      <t xml:space="preserve"> </t>
    </r>
    <r>
      <rPr>
        <sz val="6"/>
        <rFont val="Arial"/>
        <family val="2"/>
      </rPr>
      <t>Tavaye</t>
    </r>
  </si>
  <si>
    <r>
      <rPr>
        <sz val="6"/>
        <rFont val="Arial"/>
        <family val="2"/>
      </rPr>
      <t>812C</t>
    </r>
  </si>
  <si>
    <r>
      <rPr>
        <sz val="6"/>
        <rFont val="Arial"/>
        <family val="2"/>
      </rPr>
      <t>Stroughter,</t>
    </r>
    <r>
      <rPr>
        <sz val="6"/>
        <rFont val="Times New Roman"/>
        <family val="1"/>
      </rPr>
      <t xml:space="preserve"> </t>
    </r>
    <r>
      <rPr>
        <sz val="6"/>
        <rFont val="Arial"/>
        <family val="2"/>
      </rPr>
      <t>Camden</t>
    </r>
  </si>
  <si>
    <r>
      <rPr>
        <sz val="6"/>
        <rFont val="Arial"/>
        <family val="2"/>
      </rPr>
      <t>812D</t>
    </r>
  </si>
  <si>
    <r>
      <rPr>
        <sz val="6"/>
        <rFont val="Arial"/>
        <family val="2"/>
      </rPr>
      <t>813A</t>
    </r>
  </si>
  <si>
    <r>
      <rPr>
        <sz val="6"/>
        <rFont val="Arial"/>
        <family val="2"/>
      </rPr>
      <t>Payne,</t>
    </r>
    <r>
      <rPr>
        <sz val="6"/>
        <rFont val="Times New Roman"/>
        <family val="1"/>
      </rPr>
      <t xml:space="preserve"> </t>
    </r>
    <r>
      <rPr>
        <sz val="6"/>
        <rFont val="Arial"/>
        <family val="2"/>
      </rPr>
      <t>Nigel</t>
    </r>
  </si>
  <si>
    <r>
      <rPr>
        <sz val="6"/>
        <rFont val="Arial"/>
        <family val="2"/>
      </rPr>
      <t>813B</t>
    </r>
  </si>
  <si>
    <r>
      <rPr>
        <sz val="6"/>
        <rFont val="Arial"/>
        <family val="2"/>
      </rPr>
      <t>Rodgers,</t>
    </r>
    <r>
      <rPr>
        <sz val="6"/>
        <rFont val="Times New Roman"/>
        <family val="1"/>
      </rPr>
      <t xml:space="preserve"> </t>
    </r>
    <r>
      <rPr>
        <sz val="6"/>
        <rFont val="Arial"/>
        <family val="2"/>
      </rPr>
      <t>Nehemiah</t>
    </r>
  </si>
  <si>
    <r>
      <rPr>
        <sz val="6"/>
        <rFont val="Arial"/>
        <family val="2"/>
      </rPr>
      <t>813C</t>
    </r>
  </si>
  <si>
    <r>
      <rPr>
        <sz val="6"/>
        <rFont val="Arial"/>
        <family val="2"/>
      </rPr>
      <t>Faultry,</t>
    </r>
    <r>
      <rPr>
        <sz val="6"/>
        <rFont val="Times New Roman"/>
        <family val="1"/>
      </rPr>
      <t xml:space="preserve"> </t>
    </r>
    <r>
      <rPr>
        <sz val="6"/>
        <rFont val="Arial"/>
        <family val="2"/>
      </rPr>
      <t>Jada</t>
    </r>
  </si>
  <si>
    <r>
      <rPr>
        <sz val="6"/>
        <rFont val="Arial"/>
        <family val="2"/>
      </rPr>
      <t>813D</t>
    </r>
  </si>
  <si>
    <r>
      <rPr>
        <sz val="6"/>
        <rFont val="Arial"/>
        <family val="2"/>
      </rPr>
      <t>Granville,</t>
    </r>
    <r>
      <rPr>
        <sz val="6"/>
        <rFont val="Times New Roman"/>
        <family val="1"/>
      </rPr>
      <t xml:space="preserve"> </t>
    </r>
    <r>
      <rPr>
        <sz val="6"/>
        <rFont val="Arial"/>
        <family val="2"/>
      </rPr>
      <t>Caitlin</t>
    </r>
  </si>
  <si>
    <r>
      <rPr>
        <sz val="6"/>
        <rFont val="Arial"/>
        <family val="2"/>
      </rPr>
      <t>814A</t>
    </r>
  </si>
  <si>
    <r>
      <rPr>
        <sz val="6"/>
        <rFont val="Arial"/>
        <family val="2"/>
      </rPr>
      <t>814B</t>
    </r>
  </si>
  <si>
    <r>
      <rPr>
        <sz val="6"/>
        <rFont val="Arial"/>
        <family val="2"/>
      </rPr>
      <t>814C</t>
    </r>
  </si>
  <si>
    <r>
      <rPr>
        <sz val="6"/>
        <rFont val="Arial"/>
        <family val="2"/>
      </rPr>
      <t>814D</t>
    </r>
  </si>
  <si>
    <r>
      <rPr>
        <sz val="6"/>
        <rFont val="Arial"/>
        <family val="2"/>
      </rPr>
      <t>821A</t>
    </r>
  </si>
  <si>
    <r>
      <rPr>
        <sz val="6"/>
        <rFont val="Arial"/>
        <family val="2"/>
      </rPr>
      <t>Richard</t>
    </r>
    <r>
      <rPr>
        <sz val="6"/>
        <rFont val="Times New Roman"/>
        <family val="1"/>
      </rPr>
      <t xml:space="preserve"> </t>
    </r>
    <r>
      <rPr>
        <sz val="6"/>
        <rFont val="Arial"/>
        <family val="2"/>
      </rPr>
      <t>$,</t>
    </r>
    <r>
      <rPr>
        <sz val="6"/>
        <rFont val="Times New Roman"/>
        <family val="1"/>
      </rPr>
      <t xml:space="preserve"> </t>
    </r>
    <r>
      <rPr>
        <sz val="6"/>
        <rFont val="Arial"/>
        <family val="2"/>
      </rPr>
      <t>Dandre</t>
    </r>
  </si>
  <si>
    <r>
      <rPr>
        <sz val="6"/>
        <rFont val="Arial"/>
        <family val="2"/>
      </rPr>
      <t>821B</t>
    </r>
  </si>
  <si>
    <r>
      <rPr>
        <sz val="6"/>
        <rFont val="Arial"/>
        <family val="2"/>
      </rPr>
      <t>Campbell</t>
    </r>
    <r>
      <rPr>
        <sz val="6"/>
        <rFont val="Times New Roman"/>
        <family val="1"/>
      </rPr>
      <t xml:space="preserve"> </t>
    </r>
    <r>
      <rPr>
        <sz val="6"/>
        <rFont val="Arial"/>
        <family val="2"/>
      </rPr>
      <t>$,</t>
    </r>
    <r>
      <rPr>
        <sz val="6"/>
        <rFont val="Times New Roman"/>
        <family val="1"/>
      </rPr>
      <t xml:space="preserve"> </t>
    </r>
    <r>
      <rPr>
        <sz val="6"/>
        <rFont val="Arial"/>
        <family val="2"/>
      </rPr>
      <t>Maurice</t>
    </r>
  </si>
  <si>
    <r>
      <rPr>
        <sz val="6"/>
        <rFont val="Arial"/>
        <family val="2"/>
      </rPr>
      <t>821C</t>
    </r>
  </si>
  <si>
    <r>
      <rPr>
        <sz val="6"/>
        <rFont val="Arial"/>
        <family val="2"/>
      </rPr>
      <t>821D</t>
    </r>
  </si>
  <si>
    <r>
      <rPr>
        <sz val="6"/>
        <rFont val="Arial"/>
        <family val="2"/>
      </rPr>
      <t>Lott</t>
    </r>
    <r>
      <rPr>
        <sz val="6"/>
        <rFont val="Times New Roman"/>
        <family val="1"/>
      </rPr>
      <t xml:space="preserve"> </t>
    </r>
    <r>
      <rPr>
        <sz val="6"/>
        <rFont val="Arial"/>
        <family val="2"/>
      </rPr>
      <t>$,</t>
    </r>
    <r>
      <rPr>
        <sz val="6"/>
        <rFont val="Times New Roman"/>
        <family val="1"/>
      </rPr>
      <t xml:space="preserve"> </t>
    </r>
    <r>
      <rPr>
        <sz val="6"/>
        <rFont val="Arial"/>
        <family val="2"/>
      </rPr>
      <t>JaQuon</t>
    </r>
  </si>
  <si>
    <r>
      <rPr>
        <sz val="6"/>
        <rFont val="Arial"/>
        <family val="2"/>
      </rPr>
      <t>822A</t>
    </r>
  </si>
  <si>
    <r>
      <rPr>
        <sz val="6"/>
        <rFont val="Arial"/>
        <family val="2"/>
      </rPr>
      <t>822B</t>
    </r>
  </si>
  <si>
    <r>
      <rPr>
        <sz val="6"/>
        <rFont val="Arial"/>
        <family val="2"/>
      </rPr>
      <t>Ward</t>
    </r>
    <r>
      <rPr>
        <sz val="6"/>
        <rFont val="Times New Roman"/>
        <family val="1"/>
      </rPr>
      <t xml:space="preserve"> </t>
    </r>
    <r>
      <rPr>
        <sz val="6"/>
        <rFont val="Arial"/>
        <family val="2"/>
      </rPr>
      <t>$,</t>
    </r>
    <r>
      <rPr>
        <sz val="6"/>
        <rFont val="Times New Roman"/>
        <family val="1"/>
      </rPr>
      <t xml:space="preserve"> </t>
    </r>
    <r>
      <rPr>
        <sz val="6"/>
        <rFont val="Arial"/>
        <family val="2"/>
      </rPr>
      <t>Jaeden</t>
    </r>
  </si>
  <si>
    <r>
      <rPr>
        <sz val="6"/>
        <rFont val="Arial"/>
        <family val="2"/>
      </rPr>
      <t>822C</t>
    </r>
  </si>
  <si>
    <r>
      <rPr>
        <sz val="6"/>
        <rFont val="Arial"/>
        <family val="2"/>
      </rPr>
      <t>822D</t>
    </r>
  </si>
  <si>
    <r>
      <rPr>
        <sz val="6"/>
        <rFont val="Arial"/>
        <family val="2"/>
      </rPr>
      <t>Sarkodie</t>
    </r>
    <r>
      <rPr>
        <sz val="6"/>
        <rFont val="Times New Roman"/>
        <family val="1"/>
      </rPr>
      <t xml:space="preserve"> </t>
    </r>
    <r>
      <rPr>
        <sz val="6"/>
        <rFont val="Arial"/>
        <family val="2"/>
      </rPr>
      <t>$,</t>
    </r>
    <r>
      <rPr>
        <sz val="6"/>
        <rFont val="Times New Roman"/>
        <family val="1"/>
      </rPr>
      <t xml:space="preserve"> </t>
    </r>
    <r>
      <rPr>
        <sz val="6"/>
        <rFont val="Arial"/>
        <family val="2"/>
      </rPr>
      <t>Kwame</t>
    </r>
  </si>
  <si>
    <r>
      <rPr>
        <sz val="6"/>
        <rFont val="Arial"/>
        <family val="2"/>
      </rPr>
      <t>823A</t>
    </r>
  </si>
  <si>
    <r>
      <rPr>
        <sz val="6"/>
        <rFont val="Arial"/>
        <family val="2"/>
      </rPr>
      <t>823B</t>
    </r>
  </si>
  <si>
    <r>
      <rPr>
        <sz val="6"/>
        <rFont val="Arial"/>
        <family val="2"/>
      </rPr>
      <t>823C</t>
    </r>
  </si>
  <si>
    <r>
      <rPr>
        <sz val="6"/>
        <rFont val="Arial"/>
        <family val="2"/>
      </rPr>
      <t>823D</t>
    </r>
  </si>
  <si>
    <r>
      <rPr>
        <sz val="6"/>
        <rFont val="Arial"/>
        <family val="2"/>
      </rPr>
      <t>824A</t>
    </r>
  </si>
  <si>
    <r>
      <rPr>
        <sz val="6"/>
        <rFont val="Arial"/>
        <family val="2"/>
      </rPr>
      <t>824B</t>
    </r>
  </si>
  <si>
    <r>
      <rPr>
        <sz val="6"/>
        <rFont val="Arial"/>
        <family val="2"/>
      </rPr>
      <t>Kidd,</t>
    </r>
    <r>
      <rPr>
        <sz val="6"/>
        <rFont val="Times New Roman"/>
        <family val="1"/>
      </rPr>
      <t xml:space="preserve"> </t>
    </r>
    <r>
      <rPr>
        <sz val="6"/>
        <rFont val="Arial"/>
        <family val="2"/>
      </rPr>
      <t>Nicholas</t>
    </r>
  </si>
  <si>
    <r>
      <rPr>
        <sz val="6"/>
        <rFont val="Arial"/>
        <family val="2"/>
      </rPr>
      <t>824C</t>
    </r>
  </si>
  <si>
    <r>
      <rPr>
        <sz val="6"/>
        <rFont val="Arial"/>
        <family val="2"/>
      </rPr>
      <t>James,</t>
    </r>
    <r>
      <rPr>
        <sz val="6"/>
        <rFont val="Times New Roman"/>
        <family val="1"/>
      </rPr>
      <t xml:space="preserve"> </t>
    </r>
    <r>
      <rPr>
        <sz val="6"/>
        <rFont val="Arial"/>
        <family val="2"/>
      </rPr>
      <t>Jaylon</t>
    </r>
  </si>
  <si>
    <r>
      <rPr>
        <sz val="6"/>
        <rFont val="Arial"/>
        <family val="2"/>
      </rPr>
      <t>824D</t>
    </r>
  </si>
  <si>
    <r>
      <rPr>
        <sz val="6"/>
        <rFont val="Arial"/>
        <family val="2"/>
      </rPr>
      <t>831A</t>
    </r>
  </si>
  <si>
    <r>
      <rPr>
        <sz val="6"/>
        <rFont val="Arial"/>
        <family val="2"/>
      </rPr>
      <t>831B</t>
    </r>
  </si>
  <si>
    <r>
      <rPr>
        <sz val="6"/>
        <rFont val="Arial"/>
        <family val="2"/>
      </rPr>
      <t>831C</t>
    </r>
  </si>
  <si>
    <r>
      <rPr>
        <sz val="6"/>
        <rFont val="Arial"/>
        <family val="2"/>
      </rPr>
      <t>Minion,</t>
    </r>
    <r>
      <rPr>
        <sz val="6"/>
        <rFont val="Times New Roman"/>
        <family val="1"/>
      </rPr>
      <t xml:space="preserve"> </t>
    </r>
    <r>
      <rPr>
        <sz val="6"/>
        <rFont val="Arial"/>
        <family val="2"/>
      </rPr>
      <t>Nataija</t>
    </r>
  </si>
  <si>
    <r>
      <rPr>
        <sz val="6"/>
        <rFont val="Arial"/>
        <family val="2"/>
      </rPr>
      <t>831D</t>
    </r>
  </si>
  <si>
    <r>
      <rPr>
        <sz val="6"/>
        <rFont val="Arial"/>
        <family val="2"/>
      </rPr>
      <t>Smith,</t>
    </r>
    <r>
      <rPr>
        <sz val="6"/>
        <rFont val="Times New Roman"/>
        <family val="1"/>
      </rPr>
      <t xml:space="preserve"> </t>
    </r>
    <r>
      <rPr>
        <sz val="6"/>
        <rFont val="Arial"/>
        <family val="2"/>
      </rPr>
      <t>Sierra</t>
    </r>
  </si>
  <si>
    <r>
      <rPr>
        <sz val="6"/>
        <rFont val="Arial"/>
        <family val="2"/>
      </rPr>
      <t>832A</t>
    </r>
  </si>
  <si>
    <r>
      <rPr>
        <sz val="6"/>
        <rFont val="Arial"/>
        <family val="2"/>
      </rPr>
      <t>832B</t>
    </r>
  </si>
  <si>
    <r>
      <rPr>
        <sz val="6"/>
        <rFont val="Arial"/>
        <family val="2"/>
      </rPr>
      <t>832C</t>
    </r>
  </si>
  <si>
    <r>
      <rPr>
        <sz val="6"/>
        <rFont val="Arial"/>
        <family val="2"/>
      </rPr>
      <t>832D</t>
    </r>
  </si>
  <si>
    <r>
      <rPr>
        <sz val="6"/>
        <rFont val="Arial"/>
        <family val="2"/>
      </rPr>
      <t>833A</t>
    </r>
  </si>
  <si>
    <r>
      <rPr>
        <sz val="6"/>
        <rFont val="Arial"/>
        <family val="2"/>
      </rPr>
      <t>833B</t>
    </r>
  </si>
  <si>
    <r>
      <rPr>
        <sz val="6"/>
        <rFont val="Arial"/>
        <family val="2"/>
      </rPr>
      <t>833C</t>
    </r>
  </si>
  <si>
    <r>
      <rPr>
        <sz val="6"/>
        <rFont val="Arial"/>
        <family val="2"/>
      </rPr>
      <t>833D</t>
    </r>
  </si>
  <si>
    <r>
      <rPr>
        <sz val="6"/>
        <rFont val="Arial"/>
        <family val="2"/>
      </rPr>
      <t>Arvie,</t>
    </r>
    <r>
      <rPr>
        <sz val="6"/>
        <rFont val="Times New Roman"/>
        <family val="1"/>
      </rPr>
      <t xml:space="preserve"> </t>
    </r>
    <r>
      <rPr>
        <sz val="6"/>
        <rFont val="Arial"/>
        <family val="2"/>
      </rPr>
      <t>Daviontra</t>
    </r>
  </si>
  <si>
    <r>
      <rPr>
        <sz val="6"/>
        <rFont val="Arial"/>
        <family val="2"/>
      </rPr>
      <t>834A</t>
    </r>
  </si>
  <si>
    <r>
      <rPr>
        <sz val="6"/>
        <rFont val="Arial"/>
        <family val="2"/>
      </rPr>
      <t>834B</t>
    </r>
  </si>
  <si>
    <r>
      <rPr>
        <sz val="6"/>
        <rFont val="Arial"/>
        <family val="2"/>
      </rPr>
      <t>834C</t>
    </r>
  </si>
  <si>
    <r>
      <rPr>
        <sz val="6"/>
        <rFont val="Arial"/>
        <family val="2"/>
      </rPr>
      <t>834D</t>
    </r>
  </si>
  <si>
    <r>
      <rPr>
        <sz val="6"/>
        <rFont val="Arial"/>
        <family val="2"/>
      </rPr>
      <t>911A</t>
    </r>
  </si>
  <si>
    <r>
      <rPr>
        <sz val="6"/>
        <rFont val="Arial"/>
        <family val="2"/>
      </rPr>
      <t>Guerra,</t>
    </r>
    <r>
      <rPr>
        <sz val="6"/>
        <rFont val="Times New Roman"/>
        <family val="1"/>
      </rPr>
      <t xml:space="preserve"> </t>
    </r>
    <r>
      <rPr>
        <sz val="6"/>
        <rFont val="Arial"/>
        <family val="2"/>
      </rPr>
      <t>Brooklyn</t>
    </r>
  </si>
  <si>
    <r>
      <rPr>
        <sz val="6"/>
        <rFont val="Arial"/>
        <family val="2"/>
      </rPr>
      <t>911B</t>
    </r>
  </si>
  <si>
    <r>
      <rPr>
        <sz val="6"/>
        <rFont val="Arial"/>
        <family val="2"/>
      </rPr>
      <t>Johnson,</t>
    </r>
    <r>
      <rPr>
        <sz val="6"/>
        <rFont val="Times New Roman"/>
        <family val="1"/>
      </rPr>
      <t xml:space="preserve"> </t>
    </r>
    <r>
      <rPr>
        <sz val="6"/>
        <rFont val="Arial"/>
        <family val="2"/>
      </rPr>
      <t>Janie</t>
    </r>
  </si>
  <si>
    <r>
      <rPr>
        <sz val="6"/>
        <rFont val="Arial"/>
        <family val="2"/>
      </rPr>
      <t>911C</t>
    </r>
  </si>
  <si>
    <r>
      <rPr>
        <sz val="6"/>
        <rFont val="Arial"/>
        <family val="2"/>
      </rPr>
      <t>Payton,</t>
    </r>
    <r>
      <rPr>
        <sz val="6"/>
        <rFont val="Times New Roman"/>
        <family val="1"/>
      </rPr>
      <t xml:space="preserve"> </t>
    </r>
    <r>
      <rPr>
        <sz val="6"/>
        <rFont val="Arial"/>
        <family val="2"/>
      </rPr>
      <t>Lakayla</t>
    </r>
  </si>
  <si>
    <r>
      <rPr>
        <sz val="6"/>
        <rFont val="Arial"/>
        <family val="2"/>
      </rPr>
      <t>911D</t>
    </r>
  </si>
  <si>
    <r>
      <rPr>
        <sz val="6"/>
        <rFont val="Arial"/>
        <family val="2"/>
      </rPr>
      <t>912A</t>
    </r>
  </si>
  <si>
    <r>
      <rPr>
        <sz val="6"/>
        <rFont val="Arial"/>
        <family val="2"/>
      </rPr>
      <t>Mitchell,</t>
    </r>
    <r>
      <rPr>
        <sz val="6"/>
        <rFont val="Times New Roman"/>
        <family val="1"/>
      </rPr>
      <t xml:space="preserve"> </t>
    </r>
    <r>
      <rPr>
        <sz val="6"/>
        <rFont val="Arial"/>
        <family val="2"/>
      </rPr>
      <t>Johnny</t>
    </r>
  </si>
  <si>
    <r>
      <rPr>
        <sz val="6"/>
        <rFont val="Arial"/>
        <family val="2"/>
      </rPr>
      <t>912B</t>
    </r>
  </si>
  <si>
    <r>
      <rPr>
        <sz val="6"/>
        <rFont val="Arial"/>
        <family val="2"/>
      </rPr>
      <t>Thomas,</t>
    </r>
    <r>
      <rPr>
        <sz val="6"/>
        <rFont val="Times New Roman"/>
        <family val="1"/>
      </rPr>
      <t xml:space="preserve"> </t>
    </r>
    <r>
      <rPr>
        <sz val="6"/>
        <rFont val="Arial"/>
        <family val="2"/>
      </rPr>
      <t>Jontavius</t>
    </r>
  </si>
  <si>
    <r>
      <rPr>
        <sz val="6"/>
        <rFont val="Arial"/>
        <family val="2"/>
      </rPr>
      <t>912C</t>
    </r>
  </si>
  <si>
    <r>
      <rPr>
        <sz val="6"/>
        <rFont val="Arial"/>
        <family val="2"/>
      </rPr>
      <t>912D</t>
    </r>
  </si>
  <si>
    <r>
      <rPr>
        <sz val="6"/>
        <rFont val="Arial"/>
        <family val="2"/>
      </rPr>
      <t>Ward,</t>
    </r>
    <r>
      <rPr>
        <sz val="6"/>
        <rFont val="Times New Roman"/>
        <family val="1"/>
      </rPr>
      <t xml:space="preserve"> </t>
    </r>
    <r>
      <rPr>
        <sz val="6"/>
        <rFont val="Arial"/>
        <family val="2"/>
      </rPr>
      <t>Johnny</t>
    </r>
  </si>
  <si>
    <r>
      <rPr>
        <sz val="6"/>
        <rFont val="Arial"/>
        <family val="2"/>
      </rPr>
      <t>913A</t>
    </r>
  </si>
  <si>
    <r>
      <rPr>
        <sz val="6"/>
        <rFont val="Arial"/>
        <family val="2"/>
      </rPr>
      <t>Mitchell</t>
    </r>
    <r>
      <rPr>
        <sz val="6"/>
        <rFont val="Times New Roman"/>
        <family val="1"/>
      </rPr>
      <t xml:space="preserve"> </t>
    </r>
    <r>
      <rPr>
        <sz val="6"/>
        <rFont val="Arial"/>
        <family val="2"/>
      </rPr>
      <t>$,</t>
    </r>
    <r>
      <rPr>
        <sz val="6"/>
        <rFont val="Times New Roman"/>
        <family val="1"/>
      </rPr>
      <t xml:space="preserve"> </t>
    </r>
    <r>
      <rPr>
        <sz val="6"/>
        <rFont val="Arial"/>
        <family val="2"/>
      </rPr>
      <t>Jaren</t>
    </r>
  </si>
  <si>
    <r>
      <rPr>
        <sz val="6"/>
        <rFont val="Arial"/>
        <family val="2"/>
      </rPr>
      <t>913B</t>
    </r>
  </si>
  <si>
    <r>
      <rPr>
        <sz val="6"/>
        <rFont val="Arial"/>
        <family val="2"/>
      </rPr>
      <t>Edwards*,</t>
    </r>
    <r>
      <rPr>
        <sz val="6"/>
        <rFont val="Times New Roman"/>
        <family val="1"/>
      </rPr>
      <t xml:space="preserve"> </t>
    </r>
    <r>
      <rPr>
        <sz val="6"/>
        <rFont val="Arial"/>
        <family val="2"/>
      </rPr>
      <t>Deunta</t>
    </r>
  </si>
  <si>
    <r>
      <rPr>
        <sz val="6"/>
        <rFont val="Arial"/>
        <family val="2"/>
      </rPr>
      <t>913C</t>
    </r>
  </si>
  <si>
    <r>
      <rPr>
        <sz val="6"/>
        <rFont val="Arial"/>
        <family val="2"/>
      </rPr>
      <t>Williams</t>
    </r>
    <r>
      <rPr>
        <sz val="6"/>
        <rFont val="Times New Roman"/>
        <family val="1"/>
      </rPr>
      <t xml:space="preserve"> </t>
    </r>
    <r>
      <rPr>
        <sz val="6"/>
        <rFont val="Arial"/>
        <family val="2"/>
      </rPr>
      <t>$,</t>
    </r>
    <r>
      <rPr>
        <sz val="6"/>
        <rFont val="Times New Roman"/>
        <family val="1"/>
      </rPr>
      <t xml:space="preserve"> </t>
    </r>
    <r>
      <rPr>
        <sz val="6"/>
        <rFont val="Arial"/>
        <family val="2"/>
      </rPr>
      <t>Desmon</t>
    </r>
  </si>
  <si>
    <r>
      <rPr>
        <sz val="6"/>
        <rFont val="Arial"/>
        <family val="2"/>
      </rPr>
      <t>913D</t>
    </r>
  </si>
  <si>
    <r>
      <rPr>
        <sz val="6"/>
        <rFont val="Arial"/>
        <family val="2"/>
      </rPr>
      <t>McClaine,</t>
    </r>
    <r>
      <rPr>
        <sz val="6"/>
        <rFont val="Times New Roman"/>
        <family val="1"/>
      </rPr>
      <t xml:space="preserve"> </t>
    </r>
    <r>
      <rPr>
        <sz val="6"/>
        <rFont val="Arial"/>
        <family val="2"/>
      </rPr>
      <t>Jordan</t>
    </r>
  </si>
  <si>
    <r>
      <rPr>
        <sz val="6"/>
        <rFont val="Arial"/>
        <family val="2"/>
      </rPr>
      <t>914A</t>
    </r>
  </si>
  <si>
    <r>
      <rPr>
        <sz val="6"/>
        <rFont val="Arial"/>
        <family val="2"/>
      </rPr>
      <t>Wallace,</t>
    </r>
    <r>
      <rPr>
        <sz val="6"/>
        <rFont val="Times New Roman"/>
        <family val="1"/>
      </rPr>
      <t xml:space="preserve"> </t>
    </r>
    <r>
      <rPr>
        <sz val="6"/>
        <rFont val="Arial"/>
        <family val="2"/>
      </rPr>
      <t>Dane</t>
    </r>
  </si>
  <si>
    <r>
      <rPr>
        <sz val="6"/>
        <rFont val="Arial"/>
        <family val="2"/>
      </rPr>
      <t>914B</t>
    </r>
  </si>
  <si>
    <r>
      <rPr>
        <sz val="6"/>
        <rFont val="Arial"/>
        <family val="2"/>
      </rPr>
      <t>Davis,</t>
    </r>
    <r>
      <rPr>
        <sz val="6"/>
        <rFont val="Times New Roman"/>
        <family val="1"/>
      </rPr>
      <t xml:space="preserve"> </t>
    </r>
    <r>
      <rPr>
        <sz val="6"/>
        <rFont val="Arial"/>
        <family val="2"/>
      </rPr>
      <t>Reed</t>
    </r>
  </si>
  <si>
    <r>
      <rPr>
        <sz val="6"/>
        <rFont val="Arial"/>
        <family val="2"/>
      </rPr>
      <t>914C</t>
    </r>
  </si>
  <si>
    <r>
      <rPr>
        <sz val="6"/>
        <rFont val="Arial"/>
        <family val="2"/>
      </rPr>
      <t>Lockett,</t>
    </r>
    <r>
      <rPr>
        <sz val="6"/>
        <rFont val="Times New Roman"/>
        <family val="1"/>
      </rPr>
      <t xml:space="preserve"> </t>
    </r>
    <r>
      <rPr>
        <sz val="6"/>
        <rFont val="Arial"/>
        <family val="2"/>
      </rPr>
      <t>Tyrrell</t>
    </r>
  </si>
  <si>
    <r>
      <rPr>
        <sz val="6"/>
        <rFont val="Arial"/>
        <family val="2"/>
      </rPr>
      <t>914D</t>
    </r>
  </si>
  <si>
    <r>
      <rPr>
        <sz val="6"/>
        <rFont val="Arial"/>
        <family val="2"/>
      </rPr>
      <t>921A</t>
    </r>
  </si>
  <si>
    <r>
      <rPr>
        <sz val="6"/>
        <rFont val="Arial"/>
        <family val="2"/>
      </rPr>
      <t>921B</t>
    </r>
  </si>
  <si>
    <r>
      <rPr>
        <sz val="6"/>
        <rFont val="Arial"/>
        <family val="2"/>
      </rPr>
      <t>921C</t>
    </r>
  </si>
  <si>
    <r>
      <rPr>
        <sz val="6"/>
        <rFont val="Arial"/>
        <family val="2"/>
      </rPr>
      <t>921D</t>
    </r>
  </si>
  <si>
    <r>
      <rPr>
        <sz val="6"/>
        <rFont val="Arial"/>
        <family val="2"/>
      </rPr>
      <t>922A</t>
    </r>
  </si>
  <si>
    <r>
      <rPr>
        <sz val="6"/>
        <rFont val="Arial"/>
        <family val="2"/>
      </rPr>
      <t>Athletics,</t>
    </r>
    <r>
      <rPr>
        <sz val="6"/>
        <rFont val="Times New Roman"/>
        <family val="1"/>
      </rPr>
      <t xml:space="preserve"> </t>
    </r>
    <r>
      <rPr>
        <sz val="6"/>
        <rFont val="Arial"/>
        <family val="2"/>
      </rPr>
      <t>NSU</t>
    </r>
  </si>
  <si>
    <r>
      <rPr>
        <sz val="6"/>
        <rFont val="Arial"/>
        <family val="2"/>
      </rPr>
      <t>922B</t>
    </r>
  </si>
  <si>
    <r>
      <rPr>
        <sz val="6"/>
        <rFont val="Arial"/>
        <family val="2"/>
      </rPr>
      <t>922C</t>
    </r>
  </si>
  <si>
    <r>
      <rPr>
        <sz val="6"/>
        <rFont val="Arial"/>
        <family val="2"/>
      </rPr>
      <t>922D</t>
    </r>
  </si>
  <si>
    <r>
      <rPr>
        <sz val="6"/>
        <rFont val="Arial"/>
        <family val="2"/>
      </rPr>
      <t>923A</t>
    </r>
  </si>
  <si>
    <r>
      <rPr>
        <sz val="6"/>
        <rFont val="Arial"/>
        <family val="2"/>
      </rPr>
      <t>Walker,</t>
    </r>
    <r>
      <rPr>
        <sz val="6"/>
        <rFont val="Times New Roman"/>
        <family val="1"/>
      </rPr>
      <t xml:space="preserve"> </t>
    </r>
    <r>
      <rPr>
        <sz val="6"/>
        <rFont val="Arial"/>
        <family val="2"/>
      </rPr>
      <t>Jailah</t>
    </r>
  </si>
  <si>
    <r>
      <rPr>
        <sz val="6"/>
        <rFont val="Arial"/>
        <family val="2"/>
      </rPr>
      <t>923B</t>
    </r>
  </si>
  <si>
    <r>
      <rPr>
        <sz val="6"/>
        <rFont val="Arial"/>
        <family val="2"/>
      </rPr>
      <t>Jones,</t>
    </r>
    <r>
      <rPr>
        <sz val="6"/>
        <rFont val="Times New Roman"/>
        <family val="1"/>
      </rPr>
      <t xml:space="preserve"> </t>
    </r>
    <r>
      <rPr>
        <sz val="6"/>
        <rFont val="Arial"/>
        <family val="2"/>
      </rPr>
      <t>Latyriona</t>
    </r>
  </si>
  <si>
    <r>
      <rPr>
        <sz val="6"/>
        <rFont val="Arial"/>
        <family val="2"/>
      </rPr>
      <t>923C</t>
    </r>
  </si>
  <si>
    <r>
      <rPr>
        <sz val="6"/>
        <rFont val="Arial"/>
        <family val="2"/>
      </rPr>
      <t>Davis</t>
    </r>
    <r>
      <rPr>
        <sz val="6"/>
        <rFont val="Times New Roman"/>
        <family val="1"/>
      </rPr>
      <t xml:space="preserve"> </t>
    </r>
    <r>
      <rPr>
        <sz val="6"/>
        <rFont val="Arial"/>
        <family val="2"/>
      </rPr>
      <t>@,</t>
    </r>
    <r>
      <rPr>
        <sz val="6"/>
        <rFont val="Times New Roman"/>
        <family val="1"/>
      </rPr>
      <t xml:space="preserve"> </t>
    </r>
    <r>
      <rPr>
        <sz val="6"/>
        <rFont val="Arial"/>
        <family val="2"/>
      </rPr>
      <t>Roshuna</t>
    </r>
  </si>
  <si>
    <r>
      <rPr>
        <sz val="6"/>
        <rFont val="Arial"/>
        <family val="2"/>
      </rPr>
      <t>923D</t>
    </r>
  </si>
  <si>
    <r>
      <rPr>
        <sz val="6"/>
        <rFont val="Arial"/>
        <family val="2"/>
      </rPr>
      <t>924A</t>
    </r>
  </si>
  <si>
    <r>
      <rPr>
        <sz val="6"/>
        <rFont val="Arial"/>
        <family val="2"/>
      </rPr>
      <t>Garcia,</t>
    </r>
    <r>
      <rPr>
        <sz val="6"/>
        <rFont val="Times New Roman"/>
        <family val="1"/>
      </rPr>
      <t xml:space="preserve"> </t>
    </r>
    <r>
      <rPr>
        <sz val="6"/>
        <rFont val="Arial"/>
        <family val="2"/>
      </rPr>
      <t>Eziquel</t>
    </r>
  </si>
  <si>
    <r>
      <rPr>
        <sz val="6"/>
        <rFont val="Arial"/>
        <family val="2"/>
      </rPr>
      <t>924B</t>
    </r>
  </si>
  <si>
    <r>
      <rPr>
        <sz val="6"/>
        <rFont val="Arial"/>
        <family val="2"/>
      </rPr>
      <t>Duff,</t>
    </r>
    <r>
      <rPr>
        <sz val="6"/>
        <rFont val="Times New Roman"/>
        <family val="1"/>
      </rPr>
      <t xml:space="preserve"> </t>
    </r>
    <r>
      <rPr>
        <sz val="6"/>
        <rFont val="Arial"/>
        <family val="2"/>
      </rPr>
      <t>Cameron</t>
    </r>
  </si>
  <si>
    <r>
      <rPr>
        <sz val="6"/>
        <rFont val="Arial"/>
        <family val="2"/>
      </rPr>
      <t>924C</t>
    </r>
  </si>
  <si>
    <r>
      <rPr>
        <sz val="6"/>
        <rFont val="Arial"/>
        <family val="2"/>
      </rPr>
      <t>Hailey,</t>
    </r>
    <r>
      <rPr>
        <sz val="6"/>
        <rFont val="Times New Roman"/>
        <family val="1"/>
      </rPr>
      <t xml:space="preserve"> </t>
    </r>
    <r>
      <rPr>
        <sz val="6"/>
        <rFont val="Arial"/>
        <family val="2"/>
      </rPr>
      <t>Hunter</t>
    </r>
  </si>
  <si>
    <r>
      <rPr>
        <sz val="6"/>
        <rFont val="Arial"/>
        <family val="2"/>
      </rPr>
      <t>924D</t>
    </r>
  </si>
  <si>
    <r>
      <rPr>
        <sz val="6"/>
        <rFont val="Arial"/>
        <family val="2"/>
      </rPr>
      <t>Parker,</t>
    </r>
    <r>
      <rPr>
        <sz val="6"/>
        <rFont val="Times New Roman"/>
        <family val="1"/>
      </rPr>
      <t xml:space="preserve"> </t>
    </r>
    <r>
      <rPr>
        <sz val="6"/>
        <rFont val="Arial"/>
        <family val="2"/>
      </rPr>
      <t>Gabriel</t>
    </r>
  </si>
  <si>
    <r>
      <rPr>
        <sz val="6"/>
        <rFont val="Arial"/>
        <family val="2"/>
      </rPr>
      <t>931A</t>
    </r>
  </si>
  <si>
    <r>
      <rPr>
        <sz val="6"/>
        <rFont val="Arial"/>
        <family val="2"/>
      </rPr>
      <t>931B</t>
    </r>
  </si>
  <si>
    <r>
      <rPr>
        <sz val="6"/>
        <rFont val="Arial"/>
        <family val="2"/>
      </rPr>
      <t>Jones,</t>
    </r>
    <r>
      <rPr>
        <sz val="6"/>
        <rFont val="Times New Roman"/>
        <family val="1"/>
      </rPr>
      <t xml:space="preserve"> </t>
    </r>
    <r>
      <rPr>
        <sz val="6"/>
        <rFont val="Arial"/>
        <family val="2"/>
      </rPr>
      <t>Travon</t>
    </r>
  </si>
  <si>
    <r>
      <rPr>
        <sz val="6"/>
        <rFont val="Arial"/>
        <family val="2"/>
      </rPr>
      <t>931C</t>
    </r>
  </si>
  <si>
    <r>
      <rPr>
        <sz val="6"/>
        <rFont val="Arial"/>
        <family val="2"/>
      </rPr>
      <t>Milburn</t>
    </r>
    <r>
      <rPr>
        <sz val="6"/>
        <rFont val="Times New Roman"/>
        <family val="1"/>
      </rPr>
      <t xml:space="preserve"> </t>
    </r>
    <r>
      <rPr>
        <sz val="6"/>
        <rFont val="Arial"/>
        <family val="2"/>
      </rPr>
      <t>$,</t>
    </r>
    <r>
      <rPr>
        <sz val="6"/>
        <rFont val="Times New Roman"/>
        <family val="1"/>
      </rPr>
      <t xml:space="preserve"> </t>
    </r>
    <r>
      <rPr>
        <sz val="6"/>
        <rFont val="Arial"/>
        <family val="2"/>
      </rPr>
      <t>Joseph</t>
    </r>
  </si>
  <si>
    <r>
      <rPr>
        <sz val="6"/>
        <rFont val="Arial"/>
        <family val="2"/>
      </rPr>
      <t>931D</t>
    </r>
  </si>
  <si>
    <r>
      <rPr>
        <sz val="6"/>
        <rFont val="Arial"/>
        <family val="2"/>
      </rPr>
      <t>932A</t>
    </r>
  </si>
  <si>
    <r>
      <rPr>
        <sz val="6"/>
        <rFont val="Arial"/>
        <family val="2"/>
      </rPr>
      <t>Sotile,</t>
    </r>
    <r>
      <rPr>
        <sz val="6"/>
        <rFont val="Times New Roman"/>
        <family val="1"/>
      </rPr>
      <t xml:space="preserve"> </t>
    </r>
    <r>
      <rPr>
        <sz val="6"/>
        <rFont val="Arial"/>
        <family val="2"/>
      </rPr>
      <t>Joseph</t>
    </r>
  </si>
  <si>
    <r>
      <rPr>
        <sz val="6"/>
        <rFont val="Arial"/>
        <family val="2"/>
      </rPr>
      <t>932B</t>
    </r>
  </si>
  <si>
    <r>
      <rPr>
        <sz val="6"/>
        <rFont val="Arial"/>
        <family val="2"/>
      </rPr>
      <t>932C</t>
    </r>
  </si>
  <si>
    <r>
      <rPr>
        <sz val="6"/>
        <rFont val="Arial"/>
        <family val="2"/>
      </rPr>
      <t>Makarewich,</t>
    </r>
    <r>
      <rPr>
        <sz val="6"/>
        <rFont val="Times New Roman"/>
        <family val="1"/>
      </rPr>
      <t xml:space="preserve"> </t>
    </r>
    <r>
      <rPr>
        <sz val="6"/>
        <rFont val="Arial"/>
        <family val="2"/>
      </rPr>
      <t>Alexander</t>
    </r>
  </si>
  <si>
    <r>
      <rPr>
        <sz val="6"/>
        <rFont val="Arial"/>
        <family val="2"/>
      </rPr>
      <t>932D</t>
    </r>
  </si>
  <si>
    <r>
      <rPr>
        <sz val="6"/>
        <rFont val="Arial"/>
        <family val="2"/>
      </rPr>
      <t>Francis,</t>
    </r>
    <r>
      <rPr>
        <sz val="6"/>
        <rFont val="Times New Roman"/>
        <family val="1"/>
      </rPr>
      <t xml:space="preserve"> </t>
    </r>
    <r>
      <rPr>
        <sz val="6"/>
        <rFont val="Arial"/>
        <family val="2"/>
      </rPr>
      <t>Ethan</t>
    </r>
  </si>
  <si>
    <r>
      <rPr>
        <sz val="6"/>
        <rFont val="Arial"/>
        <family val="2"/>
      </rPr>
      <t>933A</t>
    </r>
  </si>
  <si>
    <r>
      <rPr>
        <sz val="6"/>
        <rFont val="Arial"/>
        <family val="2"/>
      </rPr>
      <t>OConnor,</t>
    </r>
    <r>
      <rPr>
        <sz val="6"/>
        <rFont val="Times New Roman"/>
        <family val="1"/>
      </rPr>
      <t xml:space="preserve"> </t>
    </r>
    <r>
      <rPr>
        <sz val="6"/>
        <rFont val="Arial"/>
        <family val="2"/>
      </rPr>
      <t>Timothy</t>
    </r>
  </si>
  <si>
    <r>
      <rPr>
        <sz val="6"/>
        <rFont val="Arial"/>
        <family val="2"/>
      </rPr>
      <t>933B</t>
    </r>
  </si>
  <si>
    <r>
      <rPr>
        <sz val="6"/>
        <rFont val="Arial"/>
        <family val="2"/>
      </rPr>
      <t>933C</t>
    </r>
  </si>
  <si>
    <r>
      <rPr>
        <sz val="6"/>
        <rFont val="Arial"/>
        <family val="2"/>
      </rPr>
      <t>Montgomery,</t>
    </r>
    <r>
      <rPr>
        <sz val="6"/>
        <rFont val="Times New Roman"/>
        <family val="1"/>
      </rPr>
      <t xml:space="preserve"> </t>
    </r>
    <r>
      <rPr>
        <sz val="6"/>
        <rFont val="Arial"/>
        <family val="2"/>
      </rPr>
      <t>Jardy</t>
    </r>
  </si>
  <si>
    <r>
      <rPr>
        <sz val="6"/>
        <rFont val="Arial"/>
        <family val="2"/>
      </rPr>
      <t>933D</t>
    </r>
  </si>
  <si>
    <r>
      <rPr>
        <sz val="6"/>
        <rFont val="Arial"/>
        <family val="2"/>
      </rPr>
      <t>Bailey,</t>
    </r>
    <r>
      <rPr>
        <sz val="6"/>
        <rFont val="Times New Roman"/>
        <family val="1"/>
      </rPr>
      <t xml:space="preserve"> </t>
    </r>
    <r>
      <rPr>
        <sz val="6"/>
        <rFont val="Arial"/>
        <family val="2"/>
      </rPr>
      <t>Amare</t>
    </r>
  </si>
  <si>
    <r>
      <rPr>
        <sz val="6"/>
        <rFont val="Arial"/>
        <family val="2"/>
      </rPr>
      <t>934A</t>
    </r>
  </si>
  <si>
    <r>
      <rPr>
        <sz val="6"/>
        <rFont val="Arial"/>
        <family val="2"/>
      </rPr>
      <t>Dickens</t>
    </r>
    <r>
      <rPr>
        <sz val="6"/>
        <rFont val="Times New Roman"/>
        <family val="1"/>
      </rPr>
      <t xml:space="preserve"> </t>
    </r>
    <r>
      <rPr>
        <sz val="6"/>
        <rFont val="Arial"/>
        <family val="2"/>
      </rPr>
      <t>$,</t>
    </r>
    <r>
      <rPr>
        <sz val="6"/>
        <rFont val="Times New Roman"/>
        <family val="1"/>
      </rPr>
      <t xml:space="preserve"> </t>
    </r>
    <r>
      <rPr>
        <sz val="6"/>
        <rFont val="Arial"/>
        <family val="2"/>
      </rPr>
      <t>Miles</t>
    </r>
  </si>
  <si>
    <r>
      <rPr>
        <sz val="6"/>
        <rFont val="Arial"/>
        <family val="2"/>
      </rPr>
      <t>934B</t>
    </r>
  </si>
  <si>
    <r>
      <rPr>
        <sz val="6"/>
        <rFont val="Arial"/>
        <family val="2"/>
      </rPr>
      <t>King,</t>
    </r>
    <r>
      <rPr>
        <sz val="6"/>
        <rFont val="Times New Roman"/>
        <family val="1"/>
      </rPr>
      <t xml:space="preserve"> </t>
    </r>
    <r>
      <rPr>
        <sz val="6"/>
        <rFont val="Arial"/>
        <family val="2"/>
      </rPr>
      <t>Stanley</t>
    </r>
  </si>
  <si>
    <r>
      <rPr>
        <sz val="6"/>
        <rFont val="Arial"/>
        <family val="2"/>
      </rPr>
      <t>934C</t>
    </r>
  </si>
  <si>
    <r>
      <rPr>
        <sz val="6"/>
        <rFont val="Arial"/>
        <family val="2"/>
      </rPr>
      <t>Veasley,</t>
    </r>
    <r>
      <rPr>
        <sz val="6"/>
        <rFont val="Times New Roman"/>
        <family val="1"/>
      </rPr>
      <t xml:space="preserve"> </t>
    </r>
    <r>
      <rPr>
        <sz val="6"/>
        <rFont val="Arial"/>
        <family val="2"/>
      </rPr>
      <t>Sir</t>
    </r>
    <r>
      <rPr>
        <sz val="6"/>
        <rFont val="Times New Roman"/>
        <family val="1"/>
      </rPr>
      <t xml:space="preserve"> </t>
    </r>
    <r>
      <rPr>
        <sz val="6"/>
        <rFont val="Arial"/>
        <family val="2"/>
      </rPr>
      <t>Michael</t>
    </r>
  </si>
  <si>
    <r>
      <rPr>
        <sz val="6"/>
        <rFont val="Arial"/>
        <family val="2"/>
      </rPr>
      <t>934D</t>
    </r>
  </si>
  <si>
    <r>
      <rPr>
        <sz val="6"/>
        <rFont val="Arial"/>
        <family val="2"/>
      </rPr>
      <t>1011A</t>
    </r>
  </si>
  <si>
    <r>
      <rPr>
        <sz val="6"/>
        <rFont val="Arial"/>
        <family val="2"/>
      </rPr>
      <t>1011B</t>
    </r>
  </si>
  <si>
    <r>
      <rPr>
        <sz val="6"/>
        <rFont val="Arial"/>
        <family val="2"/>
      </rPr>
      <t>1011C</t>
    </r>
  </si>
  <si>
    <r>
      <rPr>
        <sz val="6"/>
        <rFont val="Arial"/>
        <family val="2"/>
      </rPr>
      <t>1011D</t>
    </r>
  </si>
  <si>
    <r>
      <rPr>
        <sz val="6"/>
        <rFont val="Arial"/>
        <family val="2"/>
      </rPr>
      <t>1012A</t>
    </r>
  </si>
  <si>
    <r>
      <rPr>
        <sz val="6"/>
        <rFont val="Arial"/>
        <family val="2"/>
      </rPr>
      <t>Goodwin,</t>
    </r>
    <r>
      <rPr>
        <sz val="6"/>
        <rFont val="Times New Roman"/>
        <family val="1"/>
      </rPr>
      <t xml:space="preserve"> </t>
    </r>
    <r>
      <rPr>
        <sz val="6"/>
        <rFont val="Arial"/>
        <family val="2"/>
      </rPr>
      <t>Spencer</t>
    </r>
  </si>
  <si>
    <r>
      <rPr>
        <sz val="6"/>
        <rFont val="Arial"/>
        <family val="2"/>
      </rPr>
      <t>1012B</t>
    </r>
  </si>
  <si>
    <r>
      <rPr>
        <sz val="6"/>
        <rFont val="Arial"/>
        <family val="2"/>
      </rPr>
      <t>1012C</t>
    </r>
  </si>
  <si>
    <r>
      <rPr>
        <sz val="6"/>
        <rFont val="Arial"/>
        <family val="2"/>
      </rPr>
      <t>1012D</t>
    </r>
  </si>
  <si>
    <r>
      <rPr>
        <sz val="6"/>
        <rFont val="Arial"/>
        <family val="2"/>
      </rPr>
      <t>1013A</t>
    </r>
  </si>
  <si>
    <r>
      <rPr>
        <sz val="6"/>
        <rFont val="Arial"/>
        <family val="2"/>
      </rPr>
      <t>1013B</t>
    </r>
  </si>
  <si>
    <r>
      <rPr>
        <sz val="6"/>
        <rFont val="Arial"/>
        <family val="2"/>
      </rPr>
      <t>1013C</t>
    </r>
  </si>
  <si>
    <r>
      <rPr>
        <sz val="6"/>
        <rFont val="Arial"/>
        <family val="2"/>
      </rPr>
      <t>1013D</t>
    </r>
  </si>
  <si>
    <r>
      <rPr>
        <sz val="6"/>
        <rFont val="Arial"/>
        <family val="2"/>
      </rPr>
      <t>1014A</t>
    </r>
  </si>
  <si>
    <r>
      <rPr>
        <sz val="6"/>
        <rFont val="Arial"/>
        <family val="2"/>
      </rPr>
      <t>1014B</t>
    </r>
  </si>
  <si>
    <r>
      <rPr>
        <sz val="6"/>
        <rFont val="Arial"/>
        <family val="2"/>
      </rPr>
      <t>1014C</t>
    </r>
  </si>
  <si>
    <r>
      <rPr>
        <sz val="6"/>
        <rFont val="Arial"/>
        <family val="2"/>
      </rPr>
      <t>1014D</t>
    </r>
  </si>
  <si>
    <r>
      <rPr>
        <sz val="6"/>
        <rFont val="Arial"/>
        <family val="2"/>
      </rPr>
      <t>1021A</t>
    </r>
  </si>
  <si>
    <r>
      <rPr>
        <sz val="6"/>
        <rFont val="Arial"/>
        <family val="2"/>
      </rPr>
      <t>1021B</t>
    </r>
  </si>
  <si>
    <r>
      <rPr>
        <sz val="6"/>
        <rFont val="Arial"/>
        <family val="2"/>
      </rPr>
      <t>Taylor,</t>
    </r>
    <r>
      <rPr>
        <sz val="6"/>
        <rFont val="Times New Roman"/>
        <family val="1"/>
      </rPr>
      <t xml:space="preserve"> </t>
    </r>
    <r>
      <rPr>
        <sz val="6"/>
        <rFont val="Arial"/>
        <family val="2"/>
      </rPr>
      <t>Thomas</t>
    </r>
  </si>
  <si>
    <r>
      <rPr>
        <sz val="6"/>
        <rFont val="Arial"/>
        <family val="2"/>
      </rPr>
      <t>1021C</t>
    </r>
  </si>
  <si>
    <r>
      <rPr>
        <sz val="6"/>
        <rFont val="Arial"/>
        <family val="2"/>
      </rPr>
      <t>1021D</t>
    </r>
  </si>
  <si>
    <r>
      <rPr>
        <sz val="6"/>
        <rFont val="Arial"/>
        <family val="2"/>
      </rPr>
      <t>1022A</t>
    </r>
  </si>
  <si>
    <r>
      <rPr>
        <sz val="6"/>
        <rFont val="Arial"/>
        <family val="2"/>
      </rPr>
      <t>1022B</t>
    </r>
  </si>
  <si>
    <r>
      <rPr>
        <sz val="6"/>
        <rFont val="Arial"/>
        <family val="2"/>
      </rPr>
      <t>1022C</t>
    </r>
  </si>
  <si>
    <r>
      <rPr>
        <sz val="6"/>
        <rFont val="Arial"/>
        <family val="2"/>
      </rPr>
      <t>1022D</t>
    </r>
  </si>
  <si>
    <r>
      <rPr>
        <sz val="6"/>
        <rFont val="Arial"/>
        <family val="2"/>
      </rPr>
      <t>1023A</t>
    </r>
  </si>
  <si>
    <r>
      <rPr>
        <sz val="6"/>
        <rFont val="Arial"/>
        <family val="2"/>
      </rPr>
      <t>1023B</t>
    </r>
  </si>
  <si>
    <r>
      <rPr>
        <sz val="6"/>
        <rFont val="Arial"/>
        <family val="2"/>
      </rPr>
      <t>1023C</t>
    </r>
  </si>
  <si>
    <r>
      <rPr>
        <sz val="6"/>
        <rFont val="Arial"/>
        <family val="2"/>
      </rPr>
      <t>1023D</t>
    </r>
  </si>
  <si>
    <r>
      <rPr>
        <sz val="6"/>
        <rFont val="Arial"/>
        <family val="2"/>
      </rPr>
      <t>1024A</t>
    </r>
  </si>
  <si>
    <r>
      <rPr>
        <sz val="6"/>
        <rFont val="Arial"/>
        <family val="2"/>
      </rPr>
      <t>1024B</t>
    </r>
  </si>
  <si>
    <r>
      <rPr>
        <sz val="6"/>
        <rFont val="Arial"/>
        <family val="2"/>
      </rPr>
      <t>Eaglin,</t>
    </r>
    <r>
      <rPr>
        <sz val="6"/>
        <rFont val="Times New Roman"/>
        <family val="1"/>
      </rPr>
      <t xml:space="preserve"> </t>
    </r>
    <r>
      <rPr>
        <sz val="6"/>
        <rFont val="Arial"/>
        <family val="2"/>
      </rPr>
      <t>Alexis</t>
    </r>
  </si>
  <si>
    <r>
      <rPr>
        <sz val="6"/>
        <rFont val="Arial"/>
        <family val="2"/>
      </rPr>
      <t>1024C</t>
    </r>
  </si>
  <si>
    <r>
      <rPr>
        <sz val="6"/>
        <rFont val="Arial"/>
        <family val="2"/>
      </rPr>
      <t>Porche`,</t>
    </r>
    <r>
      <rPr>
        <sz val="6"/>
        <rFont val="Times New Roman"/>
        <family val="1"/>
      </rPr>
      <t xml:space="preserve"> </t>
    </r>
    <r>
      <rPr>
        <sz val="6"/>
        <rFont val="Arial"/>
        <family val="2"/>
      </rPr>
      <t>Janeisha</t>
    </r>
  </si>
  <si>
    <r>
      <rPr>
        <sz val="6"/>
        <rFont val="Arial"/>
        <family val="2"/>
      </rPr>
      <t>1024D</t>
    </r>
  </si>
  <si>
    <r>
      <rPr>
        <sz val="6"/>
        <rFont val="Arial"/>
        <family val="2"/>
      </rPr>
      <t>1031A</t>
    </r>
  </si>
  <si>
    <r>
      <rPr>
        <sz val="6"/>
        <rFont val="Arial"/>
        <family val="2"/>
      </rPr>
      <t>1031B</t>
    </r>
  </si>
  <si>
    <r>
      <rPr>
        <sz val="6"/>
        <rFont val="Arial"/>
        <family val="2"/>
      </rPr>
      <t>1031C</t>
    </r>
  </si>
  <si>
    <r>
      <rPr>
        <sz val="6"/>
        <rFont val="Arial"/>
        <family val="2"/>
      </rPr>
      <t>Jackson</t>
    </r>
    <r>
      <rPr>
        <sz val="6"/>
        <rFont val="Times New Roman"/>
        <family val="1"/>
      </rPr>
      <t xml:space="preserve"> </t>
    </r>
    <r>
      <rPr>
        <sz val="6"/>
        <rFont val="Arial"/>
        <family val="2"/>
      </rPr>
      <t>$,</t>
    </r>
    <r>
      <rPr>
        <sz val="6"/>
        <rFont val="Times New Roman"/>
        <family val="1"/>
      </rPr>
      <t xml:space="preserve"> </t>
    </r>
    <r>
      <rPr>
        <sz val="6"/>
        <rFont val="Arial"/>
        <family val="2"/>
      </rPr>
      <t>Keith</t>
    </r>
  </si>
  <si>
    <r>
      <rPr>
        <sz val="6"/>
        <rFont val="Arial"/>
        <family val="2"/>
      </rPr>
      <t>1031D</t>
    </r>
  </si>
  <si>
    <r>
      <rPr>
        <sz val="6"/>
        <rFont val="Arial"/>
        <family val="2"/>
      </rPr>
      <t>1032A</t>
    </r>
  </si>
  <si>
    <r>
      <rPr>
        <sz val="6"/>
        <rFont val="Arial"/>
        <family val="2"/>
      </rPr>
      <t>1032B</t>
    </r>
  </si>
  <si>
    <r>
      <rPr>
        <sz val="6"/>
        <rFont val="Arial"/>
        <family val="2"/>
      </rPr>
      <t>1032C</t>
    </r>
  </si>
  <si>
    <r>
      <rPr>
        <sz val="6"/>
        <rFont val="Arial"/>
        <family val="2"/>
      </rPr>
      <t>1032D</t>
    </r>
  </si>
  <si>
    <r>
      <rPr>
        <sz val="6"/>
        <rFont val="Arial"/>
        <family val="2"/>
      </rPr>
      <t>1033A</t>
    </r>
  </si>
  <si>
    <r>
      <rPr>
        <sz val="6"/>
        <rFont val="Arial"/>
        <family val="2"/>
      </rPr>
      <t>1033B</t>
    </r>
  </si>
  <si>
    <r>
      <rPr>
        <sz val="6"/>
        <rFont val="Arial"/>
        <family val="2"/>
      </rPr>
      <t>1033C</t>
    </r>
  </si>
  <si>
    <r>
      <rPr>
        <sz val="6"/>
        <rFont val="Arial"/>
        <family val="2"/>
      </rPr>
      <t>Jones,</t>
    </r>
    <r>
      <rPr>
        <sz val="6"/>
        <rFont val="Times New Roman"/>
        <family val="1"/>
      </rPr>
      <t xml:space="preserve"> </t>
    </r>
    <r>
      <rPr>
        <sz val="6"/>
        <rFont val="Arial"/>
        <family val="2"/>
      </rPr>
      <t>Grace</t>
    </r>
  </si>
  <si>
    <r>
      <rPr>
        <b/>
        <sz val="7"/>
        <rFont val="Arial"/>
        <family val="2"/>
      </rPr>
      <t>Unit/Lease</t>
    </r>
    <r>
      <rPr>
        <sz val="7"/>
        <rFont val="Times New Roman"/>
        <family val="1"/>
      </rPr>
      <t xml:space="preserve"> </t>
    </r>
    <r>
      <rPr>
        <b/>
        <sz val="7"/>
        <rFont val="Arial"/>
        <family val="2"/>
      </rPr>
      <t>Status</t>
    </r>
  </si>
  <si>
    <r>
      <rPr>
        <b/>
        <sz val="7"/>
        <rFont val="Arial"/>
        <family val="2"/>
      </rPr>
      <t>Sub</t>
    </r>
    <r>
      <rPr>
        <sz val="7"/>
        <rFont val="Times New Roman"/>
        <family val="1"/>
      </rPr>
      <t xml:space="preserve">       </t>
    </r>
    <r>
      <rPr>
        <b/>
        <sz val="7"/>
        <rFont val="Arial"/>
        <family val="2"/>
      </rPr>
      <t>Trans</t>
    </r>
    <r>
      <rPr>
        <sz val="7"/>
        <rFont val="Times New Roman"/>
        <family val="1"/>
      </rPr>
      <t xml:space="preserve"> </t>
    </r>
    <r>
      <rPr>
        <b/>
        <sz val="7"/>
        <rFont val="Arial"/>
        <family val="2"/>
      </rPr>
      <t>Journal</t>
    </r>
    <r>
      <rPr>
        <sz val="7"/>
        <rFont val="Times New Roman"/>
        <family val="1"/>
      </rPr>
      <t xml:space="preserve">    </t>
    </r>
    <r>
      <rPr>
        <b/>
        <sz val="7"/>
        <rFont val="Arial"/>
        <family val="2"/>
      </rPr>
      <t>Code</t>
    </r>
  </si>
  <si>
    <r>
      <rPr>
        <b/>
        <sz val="7"/>
        <rFont val="Arial"/>
        <family val="2"/>
      </rPr>
      <t>Charges/</t>
    </r>
    <r>
      <rPr>
        <sz val="7"/>
        <rFont val="Times New Roman"/>
        <family val="1"/>
      </rPr>
      <t xml:space="preserve"> </t>
    </r>
    <r>
      <rPr>
        <b/>
        <sz val="7"/>
        <rFont val="Arial"/>
        <family val="2"/>
      </rPr>
      <t>Credits</t>
    </r>
  </si>
  <si>
    <r>
      <rPr>
        <b/>
        <sz val="7"/>
        <rFont val="Arial"/>
        <family val="2"/>
      </rPr>
      <t>Dep</t>
    </r>
    <r>
      <rPr>
        <sz val="7"/>
        <rFont val="Times New Roman"/>
        <family val="1"/>
      </rPr>
      <t xml:space="preserve">   </t>
    </r>
    <r>
      <rPr>
        <b/>
        <sz val="7"/>
        <rFont val="Arial"/>
        <family val="2"/>
      </rPr>
      <t>balance</t>
    </r>
    <r>
      <rPr>
        <sz val="7"/>
        <rFont val="Times New Roman"/>
        <family val="1"/>
      </rPr>
      <t xml:space="preserve"> </t>
    </r>
    <r>
      <rPr>
        <b/>
        <sz val="7"/>
        <rFont val="Arial"/>
        <family val="2"/>
      </rPr>
      <t>On</t>
    </r>
    <r>
      <rPr>
        <sz val="7"/>
        <rFont val="Times New Roman"/>
        <family val="1"/>
      </rPr>
      <t xml:space="preserve"> </t>
    </r>
    <r>
      <rPr>
        <b/>
        <sz val="7"/>
        <rFont val="Arial"/>
        <family val="2"/>
      </rPr>
      <t>Hand</t>
    </r>
  </si>
  <si>
    <r>
      <rPr>
        <sz val="6"/>
        <rFont val="Arial"/>
        <family val="2"/>
      </rPr>
      <t>1033D</t>
    </r>
  </si>
  <si>
    <r>
      <rPr>
        <sz val="6"/>
        <rFont val="Arial"/>
        <family val="2"/>
      </rPr>
      <t>Kay,</t>
    </r>
    <r>
      <rPr>
        <sz val="6"/>
        <rFont val="Times New Roman"/>
        <family val="1"/>
      </rPr>
      <t xml:space="preserve"> </t>
    </r>
    <r>
      <rPr>
        <sz val="6"/>
        <rFont val="Arial"/>
        <family val="2"/>
      </rPr>
      <t>Arieon</t>
    </r>
  </si>
  <si>
    <r>
      <rPr>
        <sz val="6"/>
        <rFont val="Arial"/>
        <family val="2"/>
      </rPr>
      <t>0.00</t>
    </r>
    <r>
      <rPr>
        <sz val="6"/>
        <rFont val="Times New Roman"/>
        <family val="1"/>
      </rPr>
      <t xml:space="preserve">      </t>
    </r>
    <r>
      <rPr>
        <sz val="6"/>
        <rFont val="Arial"/>
        <family val="2"/>
      </rPr>
      <t>1,065.98</t>
    </r>
  </si>
  <si>
    <r>
      <rPr>
        <sz val="6"/>
        <rFont val="Arial"/>
        <family val="2"/>
      </rPr>
      <t>1034A</t>
    </r>
  </si>
  <si>
    <r>
      <rPr>
        <sz val="6"/>
        <rFont val="Arial"/>
        <family val="2"/>
      </rPr>
      <t>1034B</t>
    </r>
  </si>
  <si>
    <r>
      <rPr>
        <sz val="6"/>
        <rFont val="Arial"/>
        <family val="2"/>
      </rPr>
      <t>1034C</t>
    </r>
  </si>
  <si>
    <r>
      <rPr>
        <sz val="6"/>
        <rFont val="Arial"/>
        <family val="2"/>
      </rPr>
      <t>1034D</t>
    </r>
  </si>
  <si>
    <r>
      <rPr>
        <b/>
        <sz val="7"/>
        <rFont val="Arial"/>
        <family val="2"/>
      </rPr>
      <t>totals:</t>
    </r>
  </si>
  <si>
    <r>
      <rPr>
        <b/>
        <sz val="7"/>
        <rFont val="Arial"/>
        <family val="2"/>
      </rPr>
      <t>Amt</t>
    </r>
    <r>
      <rPr>
        <sz val="7"/>
        <rFont val="Times New Roman"/>
        <family val="1"/>
      </rPr>
      <t xml:space="preserve"> </t>
    </r>
    <r>
      <rPr>
        <b/>
        <sz val="7"/>
        <rFont val="Arial"/>
        <family val="2"/>
      </rPr>
      <t>/</t>
    </r>
    <r>
      <rPr>
        <sz val="7"/>
        <rFont val="Times New Roman"/>
        <family val="1"/>
      </rPr>
      <t xml:space="preserve"> </t>
    </r>
    <r>
      <rPr>
        <b/>
        <sz val="7"/>
        <rFont val="Arial"/>
        <family val="2"/>
      </rPr>
      <t>SQFT:</t>
    </r>
    <r>
      <rPr>
        <sz val="7"/>
        <rFont val="Times New Roman"/>
        <family val="1"/>
      </rPr>
      <t xml:space="preserve"> </t>
    </r>
    <r>
      <rPr>
        <b/>
        <sz val="7"/>
        <rFont val="Arial"/>
        <family val="2"/>
      </rPr>
      <t>Market</t>
    </r>
    <r>
      <rPr>
        <sz val="7"/>
        <rFont val="Times New Roman"/>
        <family val="1"/>
      </rPr>
      <t xml:space="preserve"> </t>
    </r>
    <r>
      <rPr>
        <b/>
        <sz val="7"/>
        <rFont val="Arial"/>
        <family val="2"/>
      </rPr>
      <t>=</t>
    </r>
    <r>
      <rPr>
        <sz val="7"/>
        <rFont val="Times New Roman"/>
        <family val="1"/>
      </rPr>
      <t xml:space="preserve"> </t>
    </r>
    <r>
      <rPr>
        <b/>
        <sz val="7"/>
        <rFont val="Arial"/>
        <family val="2"/>
      </rPr>
      <t>156,000</t>
    </r>
    <r>
      <rPr>
        <sz val="7"/>
        <rFont val="Times New Roman"/>
        <family val="1"/>
      </rPr>
      <t xml:space="preserve"> </t>
    </r>
    <r>
      <rPr>
        <b/>
        <sz val="7"/>
        <rFont val="Arial"/>
        <family val="2"/>
      </rPr>
      <t>SQFT;</t>
    </r>
    <r>
      <rPr>
        <sz val="7"/>
        <rFont val="Times New Roman"/>
        <family val="1"/>
      </rPr>
      <t xml:space="preserve"> </t>
    </r>
    <r>
      <rPr>
        <b/>
        <sz val="7"/>
        <rFont val="Arial"/>
        <family val="2"/>
      </rPr>
      <t>Leased</t>
    </r>
    <r>
      <rPr>
        <sz val="7"/>
        <rFont val="Times New Roman"/>
        <family val="1"/>
      </rPr>
      <t xml:space="preserve"> </t>
    </r>
    <r>
      <rPr>
        <b/>
        <sz val="7"/>
        <rFont val="Arial"/>
        <family val="2"/>
      </rPr>
      <t>=</t>
    </r>
    <r>
      <rPr>
        <sz val="7"/>
        <rFont val="Times New Roman"/>
        <family val="1"/>
      </rPr>
      <t xml:space="preserve">  </t>
    </r>
    <r>
      <rPr>
        <b/>
        <sz val="7"/>
        <rFont val="Arial"/>
        <family val="2"/>
      </rPr>
      <t>72,150</t>
    </r>
    <r>
      <rPr>
        <sz val="7"/>
        <rFont val="Times New Roman"/>
        <family val="1"/>
      </rPr>
      <t xml:space="preserve"> </t>
    </r>
    <r>
      <rPr>
        <b/>
        <sz val="7"/>
        <rFont val="Arial"/>
        <family val="2"/>
      </rPr>
      <t>SQFT;</t>
    </r>
  </si>
  <si>
    <r>
      <rPr>
        <b/>
        <sz val="7"/>
        <rFont val="Arial"/>
        <family val="2"/>
      </rPr>
      <t>#</t>
    </r>
    <r>
      <rPr>
        <sz val="7"/>
        <rFont val="Times New Roman"/>
        <family val="1"/>
      </rPr>
      <t xml:space="preserve"> </t>
    </r>
    <r>
      <rPr>
        <b/>
        <sz val="7"/>
        <rFont val="Arial"/>
        <family val="2"/>
      </rPr>
      <t>Units</t>
    </r>
  </si>
  <si>
    <r>
      <rPr>
        <b/>
        <sz val="7"/>
        <rFont val="Arial"/>
        <family val="2"/>
      </rPr>
      <t>Average</t>
    </r>
    <r>
      <rPr>
        <sz val="7"/>
        <rFont val="Times New Roman"/>
        <family val="1"/>
      </rPr>
      <t xml:space="preserve"> </t>
    </r>
    <r>
      <rPr>
        <b/>
        <sz val="7"/>
        <rFont val="Arial"/>
        <family val="2"/>
      </rPr>
      <t>SQFT</t>
    </r>
  </si>
  <si>
    <r>
      <rPr>
        <b/>
        <sz val="7"/>
        <rFont val="Arial"/>
        <family val="2"/>
      </rPr>
      <t>Average</t>
    </r>
    <r>
      <rPr>
        <sz val="7"/>
        <rFont val="Times New Roman"/>
        <family val="1"/>
      </rPr>
      <t xml:space="preserve"> </t>
    </r>
    <r>
      <rPr>
        <b/>
        <sz val="7"/>
        <rFont val="Arial"/>
        <family val="2"/>
      </rPr>
      <t>Market</t>
    </r>
    <r>
      <rPr>
        <sz val="7"/>
        <rFont val="Times New Roman"/>
        <family val="1"/>
      </rPr>
      <t xml:space="preserve"> </t>
    </r>
    <r>
      <rPr>
        <b/>
        <sz val="7"/>
        <rFont val="Arial"/>
        <family val="2"/>
      </rPr>
      <t>+</t>
    </r>
    <r>
      <rPr>
        <sz val="7"/>
        <rFont val="Times New Roman"/>
        <family val="1"/>
      </rPr>
      <t xml:space="preserve"> </t>
    </r>
    <r>
      <rPr>
        <b/>
        <sz val="7"/>
        <rFont val="Arial"/>
        <family val="2"/>
      </rPr>
      <t>Addl.</t>
    </r>
  </si>
  <si>
    <r>
      <rPr>
        <b/>
        <sz val="7"/>
        <rFont val="Arial"/>
        <family val="2"/>
      </rPr>
      <t>Market</t>
    </r>
    <r>
      <rPr>
        <sz val="7"/>
        <rFont val="Times New Roman"/>
        <family val="1"/>
      </rPr>
      <t xml:space="preserve"> </t>
    </r>
    <r>
      <rPr>
        <b/>
        <sz val="7"/>
        <rFont val="Arial"/>
        <family val="2"/>
      </rPr>
      <t>+</t>
    </r>
    <r>
      <rPr>
        <sz val="7"/>
        <rFont val="Times New Roman"/>
        <family val="1"/>
      </rPr>
      <t xml:space="preserve"> </t>
    </r>
    <r>
      <rPr>
        <b/>
        <sz val="7"/>
        <rFont val="Arial"/>
        <family val="2"/>
      </rPr>
      <t>Addl.</t>
    </r>
  </si>
  <si>
    <r>
      <rPr>
        <b/>
        <sz val="7"/>
        <rFont val="Arial"/>
        <family val="2"/>
      </rPr>
      <t>Average</t>
    </r>
    <r>
      <rPr>
        <sz val="7"/>
        <rFont val="Times New Roman"/>
        <family val="1"/>
      </rPr>
      <t xml:space="preserve"> </t>
    </r>
    <r>
      <rPr>
        <b/>
        <sz val="7"/>
        <rFont val="Arial"/>
        <family val="2"/>
      </rPr>
      <t>Leased</t>
    </r>
  </si>
  <si>
    <r>
      <rPr>
        <b/>
        <sz val="7"/>
        <rFont val="Arial"/>
        <family val="2"/>
      </rPr>
      <t>Leased</t>
    </r>
    <r>
      <rPr>
        <sz val="7"/>
        <rFont val="Times New Roman"/>
        <family val="1"/>
      </rPr>
      <t xml:space="preserve"> </t>
    </r>
    <r>
      <rPr>
        <b/>
        <sz val="7"/>
        <rFont val="Arial"/>
        <family val="2"/>
      </rPr>
      <t>Amt</t>
    </r>
    <r>
      <rPr>
        <sz val="7"/>
        <rFont val="Times New Roman"/>
        <family val="1"/>
      </rPr>
      <t xml:space="preserve"> </t>
    </r>
    <r>
      <rPr>
        <b/>
        <sz val="7"/>
        <rFont val="Arial"/>
        <family val="2"/>
      </rPr>
      <t>/</t>
    </r>
    <r>
      <rPr>
        <sz val="7"/>
        <rFont val="Times New Roman"/>
        <family val="1"/>
      </rPr>
      <t xml:space="preserve"> </t>
    </r>
    <r>
      <rPr>
        <b/>
        <sz val="7"/>
        <rFont val="Arial"/>
        <family val="2"/>
      </rPr>
      <t>SQFT</t>
    </r>
  </si>
  <si>
    <r>
      <rPr>
        <b/>
        <sz val="7"/>
        <rFont val="Arial"/>
        <family val="2"/>
      </rPr>
      <t>Units</t>
    </r>
    <r>
      <rPr>
        <sz val="7"/>
        <rFont val="Times New Roman"/>
        <family val="1"/>
      </rPr>
      <t xml:space="preserve"> </t>
    </r>
    <r>
      <rPr>
        <b/>
        <sz val="7"/>
        <rFont val="Arial"/>
        <family val="2"/>
      </rPr>
      <t>Occupied</t>
    </r>
  </si>
  <si>
    <r>
      <rPr>
        <b/>
        <sz val="7"/>
        <rFont val="Arial"/>
        <family val="2"/>
      </rPr>
      <t>Occupancy</t>
    </r>
    <r>
      <rPr>
        <sz val="7"/>
        <rFont val="Times New Roman"/>
        <family val="1"/>
      </rPr>
      <t xml:space="preserve"> </t>
    </r>
    <r>
      <rPr>
        <b/>
        <sz val="7"/>
        <rFont val="Arial"/>
        <family val="2"/>
      </rPr>
      <t>%</t>
    </r>
  </si>
  <si>
    <r>
      <rPr>
        <b/>
        <sz val="7"/>
        <rFont val="Arial"/>
        <family val="2"/>
      </rPr>
      <t>Units</t>
    </r>
    <r>
      <rPr>
        <sz val="7"/>
        <rFont val="Times New Roman"/>
        <family val="1"/>
      </rPr>
      <t xml:space="preserve"> </t>
    </r>
    <r>
      <rPr>
        <b/>
        <sz val="7"/>
        <rFont val="Arial"/>
        <family val="2"/>
      </rPr>
      <t>Available</t>
    </r>
  </si>
  <si>
    <r>
      <rPr>
        <sz val="7"/>
        <rFont val="Arial"/>
        <family val="2"/>
      </rPr>
      <t>4x4</t>
    </r>
  </si>
  <si>
    <r>
      <rPr>
        <b/>
        <sz val="7"/>
        <rFont val="Arial"/>
        <family val="2"/>
      </rPr>
      <t>totals</t>
    </r>
    <r>
      <rPr>
        <sz val="7"/>
        <rFont val="Times New Roman"/>
        <family val="1"/>
      </rPr>
      <t xml:space="preserve"> </t>
    </r>
    <r>
      <rPr>
        <b/>
        <sz val="7"/>
        <rFont val="Arial"/>
        <family val="2"/>
      </rPr>
      <t>/</t>
    </r>
    <r>
      <rPr>
        <sz val="7"/>
        <rFont val="Times New Roman"/>
        <family val="1"/>
      </rPr>
      <t xml:space="preserve"> </t>
    </r>
    <r>
      <rPr>
        <b/>
        <sz val="7"/>
        <rFont val="Arial"/>
        <family val="2"/>
      </rPr>
      <t>averages:</t>
    </r>
  </si>
  <si>
    <r>
      <rPr>
        <b/>
        <sz val="7"/>
        <rFont val="Arial"/>
        <family val="2"/>
      </rPr>
      <t>occupancy</t>
    </r>
    <r>
      <rPr>
        <sz val="7"/>
        <rFont val="Times New Roman"/>
        <family val="1"/>
      </rPr>
      <t xml:space="preserve"> </t>
    </r>
    <r>
      <rPr>
        <b/>
        <sz val="7"/>
        <rFont val="Arial"/>
        <family val="2"/>
      </rPr>
      <t>and</t>
    </r>
    <r>
      <rPr>
        <sz val="7"/>
        <rFont val="Times New Roman"/>
        <family val="1"/>
      </rPr>
      <t xml:space="preserve"> </t>
    </r>
    <r>
      <rPr>
        <b/>
        <sz val="7"/>
        <rFont val="Arial"/>
        <family val="2"/>
      </rPr>
      <t>rents</t>
    </r>
    <r>
      <rPr>
        <sz val="7"/>
        <rFont val="Times New Roman"/>
        <family val="1"/>
      </rPr>
      <t xml:space="preserve"> </t>
    </r>
    <r>
      <rPr>
        <b/>
        <sz val="7"/>
        <rFont val="Arial"/>
        <family val="2"/>
      </rPr>
      <t>summary</t>
    </r>
    <r>
      <rPr>
        <sz val="7"/>
        <rFont val="Times New Roman"/>
        <family val="1"/>
      </rPr>
      <t xml:space="preserve"> </t>
    </r>
    <r>
      <rPr>
        <b/>
        <sz val="7"/>
        <rFont val="Arial"/>
        <family val="2"/>
      </rPr>
      <t>for</t>
    </r>
    <r>
      <rPr>
        <sz val="7"/>
        <rFont val="Times New Roman"/>
        <family val="1"/>
      </rPr>
      <t xml:space="preserve"> </t>
    </r>
    <r>
      <rPr>
        <b/>
        <sz val="7"/>
        <rFont val="Arial"/>
        <family val="2"/>
      </rPr>
      <t>current</t>
    </r>
    <r>
      <rPr>
        <sz val="7"/>
        <rFont val="Times New Roman"/>
        <family val="1"/>
      </rPr>
      <t xml:space="preserve"> </t>
    </r>
    <r>
      <rPr>
        <b/>
        <sz val="7"/>
        <rFont val="Arial"/>
        <family val="2"/>
      </rPr>
      <t>date</t>
    </r>
  </si>
  <si>
    <r>
      <rPr>
        <b/>
        <sz val="7"/>
        <rFont val="Arial"/>
        <family val="2"/>
      </rPr>
      <t>unit</t>
    </r>
    <r>
      <rPr>
        <sz val="7"/>
        <rFont val="Times New Roman"/>
        <family val="1"/>
      </rPr>
      <t xml:space="preserve"> </t>
    </r>
    <r>
      <rPr>
        <b/>
        <sz val="7"/>
        <rFont val="Arial"/>
        <family val="2"/>
      </rPr>
      <t>status</t>
    </r>
  </si>
  <si>
    <r>
      <rPr>
        <b/>
        <sz val="7"/>
        <rFont val="Arial"/>
        <family val="2"/>
      </rPr>
      <t>#</t>
    </r>
    <r>
      <rPr>
        <sz val="7"/>
        <rFont val="Times New Roman"/>
        <family val="1"/>
      </rPr>
      <t xml:space="preserve"> </t>
    </r>
    <r>
      <rPr>
        <b/>
        <sz val="7"/>
        <rFont val="Arial"/>
        <family val="2"/>
      </rPr>
      <t>units</t>
    </r>
  </si>
  <si>
    <r>
      <rPr>
        <b/>
        <sz val="7"/>
        <rFont val="Arial"/>
        <family val="2"/>
      </rPr>
      <t>potential</t>
    </r>
    <r>
      <rPr>
        <sz val="7"/>
        <rFont val="Times New Roman"/>
        <family val="1"/>
      </rPr>
      <t xml:space="preserve"> </t>
    </r>
    <r>
      <rPr>
        <b/>
        <sz val="7"/>
        <rFont val="Arial"/>
        <family val="2"/>
      </rPr>
      <t>rent</t>
    </r>
  </si>
  <si>
    <r>
      <rPr>
        <sz val="7"/>
        <rFont val="Arial"/>
        <family val="2"/>
      </rPr>
      <t>Occupied,</t>
    </r>
    <r>
      <rPr>
        <sz val="7"/>
        <rFont val="Times New Roman"/>
        <family val="1"/>
      </rPr>
      <t xml:space="preserve"> </t>
    </r>
    <r>
      <rPr>
        <sz val="7"/>
        <rFont val="Arial"/>
        <family val="2"/>
      </rPr>
      <t>no</t>
    </r>
    <r>
      <rPr>
        <sz val="7"/>
        <rFont val="Times New Roman"/>
        <family val="1"/>
      </rPr>
      <t xml:space="preserve"> </t>
    </r>
    <r>
      <rPr>
        <sz val="7"/>
        <rFont val="Arial"/>
        <family val="2"/>
      </rPr>
      <t>NTV</t>
    </r>
  </si>
  <si>
    <r>
      <rPr>
        <sz val="7"/>
        <rFont val="Arial"/>
        <family val="2"/>
      </rPr>
      <t>Occupied,</t>
    </r>
    <r>
      <rPr>
        <sz val="7"/>
        <rFont val="Times New Roman"/>
        <family val="1"/>
      </rPr>
      <t xml:space="preserve"> </t>
    </r>
    <r>
      <rPr>
        <sz val="7"/>
        <rFont val="Arial"/>
        <family val="2"/>
      </rPr>
      <t>NTV</t>
    </r>
  </si>
  <si>
    <r>
      <rPr>
        <sz val="7"/>
        <rFont val="Arial"/>
        <family val="2"/>
      </rPr>
      <t>-</t>
    </r>
  </si>
  <si>
    <r>
      <rPr>
        <sz val="7"/>
        <rFont val="Arial"/>
        <family val="2"/>
      </rPr>
      <t>Occupied</t>
    </r>
    <r>
      <rPr>
        <sz val="7"/>
        <rFont val="Times New Roman"/>
        <family val="1"/>
      </rPr>
      <t xml:space="preserve"> </t>
    </r>
    <r>
      <rPr>
        <sz val="7"/>
        <rFont val="Arial"/>
        <family val="2"/>
      </rPr>
      <t>NTV</t>
    </r>
    <r>
      <rPr>
        <sz val="7"/>
        <rFont val="Times New Roman"/>
        <family val="1"/>
      </rPr>
      <t xml:space="preserve"> </t>
    </r>
    <r>
      <rPr>
        <sz val="7"/>
        <rFont val="Arial"/>
        <family val="2"/>
      </rPr>
      <t>Leased</t>
    </r>
  </si>
  <si>
    <r>
      <rPr>
        <sz val="7"/>
        <rFont val="Arial"/>
        <family val="2"/>
      </rPr>
      <t>Vacant</t>
    </r>
    <r>
      <rPr>
        <sz val="7"/>
        <rFont val="Times New Roman"/>
        <family val="1"/>
      </rPr>
      <t xml:space="preserve"> </t>
    </r>
    <r>
      <rPr>
        <sz val="7"/>
        <rFont val="Arial"/>
        <family val="2"/>
      </rPr>
      <t>Leased</t>
    </r>
  </si>
  <si>
    <r>
      <rPr>
        <sz val="7"/>
        <rFont val="Arial"/>
        <family val="2"/>
      </rPr>
      <t>Admin/Down</t>
    </r>
  </si>
  <si>
    <r>
      <rPr>
        <sz val="7"/>
        <rFont val="Arial"/>
        <family val="2"/>
      </rPr>
      <t>Vacant</t>
    </r>
    <r>
      <rPr>
        <sz val="7"/>
        <rFont val="Times New Roman"/>
        <family val="1"/>
      </rPr>
      <t xml:space="preserve"> </t>
    </r>
    <r>
      <rPr>
        <sz val="7"/>
        <rFont val="Arial"/>
        <family val="2"/>
      </rPr>
      <t>Not</t>
    </r>
    <r>
      <rPr>
        <sz val="7"/>
        <rFont val="Times New Roman"/>
        <family val="1"/>
      </rPr>
      <t xml:space="preserve"> </t>
    </r>
    <r>
      <rPr>
        <sz val="7"/>
        <rFont val="Arial"/>
        <family val="2"/>
      </rPr>
      <t>Leased</t>
    </r>
  </si>
  <si>
    <r>
      <rPr>
        <b/>
        <sz val="7"/>
        <rFont val="Arial"/>
        <family val="2"/>
      </rPr>
      <t>summary</t>
    </r>
    <r>
      <rPr>
        <sz val="7"/>
        <rFont val="Times New Roman"/>
        <family val="1"/>
      </rPr>
      <t xml:space="preserve"> </t>
    </r>
    <r>
      <rPr>
        <b/>
        <sz val="7"/>
        <rFont val="Arial"/>
        <family val="2"/>
      </rPr>
      <t>billing</t>
    </r>
    <r>
      <rPr>
        <sz val="7"/>
        <rFont val="Times New Roman"/>
        <family val="1"/>
      </rPr>
      <t xml:space="preserve"> </t>
    </r>
    <r>
      <rPr>
        <b/>
        <sz val="7"/>
        <rFont val="Arial"/>
        <family val="2"/>
      </rPr>
      <t>by</t>
    </r>
    <r>
      <rPr>
        <sz val="7"/>
        <rFont val="Times New Roman"/>
        <family val="1"/>
      </rPr>
      <t xml:space="preserve"> </t>
    </r>
    <r>
      <rPr>
        <b/>
        <sz val="7"/>
        <rFont val="Arial"/>
        <family val="2"/>
      </rPr>
      <t>sub</t>
    </r>
    <r>
      <rPr>
        <sz val="7"/>
        <rFont val="Times New Roman"/>
        <family val="1"/>
      </rPr>
      <t xml:space="preserve"> </t>
    </r>
    <r>
      <rPr>
        <b/>
        <sz val="7"/>
        <rFont val="Arial"/>
        <family val="2"/>
      </rPr>
      <t>journal</t>
    </r>
    <r>
      <rPr>
        <sz val="7"/>
        <rFont val="Times New Roman"/>
        <family val="1"/>
      </rPr>
      <t xml:space="preserve"> </t>
    </r>
    <r>
      <rPr>
        <b/>
        <sz val="7"/>
        <rFont val="Arial"/>
        <family val="2"/>
      </rPr>
      <t>for</t>
    </r>
    <r>
      <rPr>
        <sz val="7"/>
        <rFont val="Times New Roman"/>
        <family val="1"/>
      </rPr>
      <t xml:space="preserve"> </t>
    </r>
    <r>
      <rPr>
        <b/>
        <sz val="7"/>
        <rFont val="Arial"/>
        <family val="2"/>
      </rPr>
      <t>current</t>
    </r>
    <r>
      <rPr>
        <sz val="7"/>
        <rFont val="Times New Roman"/>
        <family val="1"/>
      </rPr>
      <t xml:space="preserve"> </t>
    </r>
    <r>
      <rPr>
        <b/>
        <sz val="7"/>
        <rFont val="Arial"/>
        <family val="2"/>
      </rPr>
      <t>date</t>
    </r>
  </si>
  <si>
    <r>
      <rPr>
        <b/>
        <sz val="7"/>
        <rFont val="Arial"/>
        <family val="2"/>
      </rPr>
      <t>sub</t>
    </r>
    <r>
      <rPr>
        <sz val="7"/>
        <rFont val="Times New Roman"/>
        <family val="1"/>
      </rPr>
      <t xml:space="preserve"> </t>
    </r>
    <r>
      <rPr>
        <b/>
        <sz val="7"/>
        <rFont val="Arial"/>
        <family val="2"/>
      </rPr>
      <t>journal</t>
    </r>
  </si>
  <si>
    <r>
      <rPr>
        <b/>
        <sz val="7"/>
        <rFont val="Arial"/>
        <family val="2"/>
      </rPr>
      <t>amount</t>
    </r>
  </si>
  <si>
    <r>
      <rPr>
        <sz val="7"/>
        <rFont val="Arial"/>
        <family val="2"/>
      </rPr>
      <t>RESIDENT</t>
    </r>
  </si>
  <si>
    <r>
      <rPr>
        <b/>
        <sz val="7"/>
        <rFont val="Arial"/>
        <family val="2"/>
      </rPr>
      <t>total:</t>
    </r>
  </si>
  <si>
    <r>
      <rPr>
        <b/>
        <sz val="7"/>
        <rFont val="Arial"/>
        <family val="2"/>
      </rPr>
      <t>summary</t>
    </r>
    <r>
      <rPr>
        <sz val="7"/>
        <rFont val="Times New Roman"/>
        <family val="1"/>
      </rPr>
      <t xml:space="preserve"> </t>
    </r>
    <r>
      <rPr>
        <b/>
        <sz val="7"/>
        <rFont val="Arial"/>
        <family val="2"/>
      </rPr>
      <t>billing</t>
    </r>
    <r>
      <rPr>
        <sz val="7"/>
        <rFont val="Times New Roman"/>
        <family val="1"/>
      </rPr>
      <t xml:space="preserve"> </t>
    </r>
    <r>
      <rPr>
        <b/>
        <sz val="7"/>
        <rFont val="Arial"/>
        <family val="2"/>
      </rPr>
      <t>by</t>
    </r>
    <r>
      <rPr>
        <sz val="7"/>
        <rFont val="Times New Roman"/>
        <family val="1"/>
      </rPr>
      <t xml:space="preserve"> </t>
    </r>
    <r>
      <rPr>
        <b/>
        <sz val="7"/>
        <rFont val="Arial"/>
        <family val="2"/>
      </rPr>
      <t>transaction</t>
    </r>
    <r>
      <rPr>
        <sz val="7"/>
        <rFont val="Times New Roman"/>
        <family val="1"/>
      </rPr>
      <t xml:space="preserve"> </t>
    </r>
    <r>
      <rPr>
        <b/>
        <sz val="7"/>
        <rFont val="Arial"/>
        <family val="2"/>
      </rPr>
      <t>code</t>
    </r>
    <r>
      <rPr>
        <sz val="7"/>
        <rFont val="Times New Roman"/>
        <family val="1"/>
      </rPr>
      <t xml:space="preserve"> </t>
    </r>
    <r>
      <rPr>
        <b/>
        <sz val="7"/>
        <rFont val="Arial"/>
        <family val="2"/>
      </rPr>
      <t>for</t>
    </r>
    <r>
      <rPr>
        <sz val="7"/>
        <rFont val="Times New Roman"/>
        <family val="1"/>
      </rPr>
      <t xml:space="preserve"> </t>
    </r>
    <r>
      <rPr>
        <b/>
        <sz val="7"/>
        <rFont val="Arial"/>
        <family val="2"/>
      </rPr>
      <t>current</t>
    </r>
    <r>
      <rPr>
        <sz val="7"/>
        <rFont val="Times New Roman"/>
        <family val="1"/>
      </rPr>
      <t xml:space="preserve"> </t>
    </r>
    <r>
      <rPr>
        <b/>
        <sz val="7"/>
        <rFont val="Arial"/>
        <family val="2"/>
      </rPr>
      <t>date</t>
    </r>
  </si>
  <si>
    <r>
      <rPr>
        <b/>
        <sz val="7"/>
        <rFont val="Arial"/>
        <family val="2"/>
      </rPr>
      <t>code</t>
    </r>
  </si>
  <si>
    <r>
      <rPr>
        <sz val="7"/>
        <rFont val="Arial"/>
        <family val="2"/>
      </rPr>
      <t>RENT</t>
    </r>
  </si>
  <si>
    <r>
      <rPr>
        <sz val="7"/>
        <rFont val="Arial"/>
        <family val="2"/>
      </rPr>
      <t>RENTERS</t>
    </r>
    <r>
      <rPr>
        <sz val="7"/>
        <rFont val="Times New Roman"/>
        <family val="1"/>
      </rPr>
      <t xml:space="preserve"> </t>
    </r>
    <r>
      <rPr>
        <sz val="7"/>
        <rFont val="Arial"/>
        <family val="2"/>
      </rPr>
      <t>INS</t>
    </r>
  </si>
  <si>
    <r>
      <rPr>
        <sz val="7"/>
        <rFont val="Arial"/>
        <family val="2"/>
      </rPr>
      <t>CONC-RECURRING</t>
    </r>
  </si>
  <si>
    <r>
      <rPr>
        <sz val="7"/>
        <rFont val="Arial"/>
        <family val="2"/>
      </rPr>
      <t>EMETSCHOLAR</t>
    </r>
  </si>
  <si>
    <r>
      <rPr>
        <sz val="7"/>
        <rFont val="Arial"/>
        <family val="2"/>
      </rPr>
      <t>EMPLCREDLOSS</t>
    </r>
  </si>
  <si>
    <r>
      <rPr>
        <sz val="7"/>
        <rFont val="Arial"/>
        <family val="2"/>
      </rPr>
      <t>PET</t>
    </r>
    <r>
      <rPr>
        <sz val="7"/>
        <rFont val="Times New Roman"/>
        <family val="1"/>
      </rPr>
      <t xml:space="preserve"> </t>
    </r>
    <r>
      <rPr>
        <sz val="7"/>
        <rFont val="Arial"/>
        <family val="2"/>
      </rPr>
      <t>RENT</t>
    </r>
  </si>
  <si>
    <t>Floorplan</t>
  </si>
  <si>
    <t>111A</t>
  </si>
  <si>
    <t>4x4</t>
  </si>
  <si>
    <t>RENTERS INS</t>
  </si>
  <si>
    <t>CONC-RECURRIN</t>
  </si>
  <si>
    <t>EMETSCHOLAR</t>
  </si>
  <si>
    <t>EMPLCREDLOSS</t>
  </si>
  <si>
    <t>PET RENT</t>
  </si>
  <si>
    <t>Total Billing</t>
  </si>
  <si>
    <t>555 Main Street</t>
  </si>
  <si>
    <t>Santa Barbara, CA</t>
  </si>
  <si>
    <t>Executive Summary</t>
  </si>
  <si>
    <t xml:space="preserve">Levered IRR of 10.2% | Equity Multiple: 1.89x| Net Profit: $12,501,952 </t>
  </si>
  <si>
    <t>Return Metrics</t>
  </si>
  <si>
    <t>Net Rentals SF</t>
  </si>
  <si>
    <t>Average Unit Size SF</t>
  </si>
  <si>
    <t>Net Acres</t>
  </si>
  <si>
    <t>Units per Acre</t>
  </si>
  <si>
    <t>Street Address</t>
  </si>
  <si>
    <t>City/State/ZIP</t>
  </si>
  <si>
    <t>LP Equity Multiple</t>
  </si>
  <si>
    <t>Sources of Funds (Construction Financing)</t>
  </si>
  <si>
    <t>GP Equity Multiple</t>
  </si>
  <si>
    <t>Mezzanine Loan</t>
  </si>
  <si>
    <t>Optimal Sale Year</t>
  </si>
  <si>
    <t>Construction Loan</t>
  </si>
  <si>
    <t>Unlevered Acquisition</t>
  </si>
  <si>
    <t>Levered Acquisition</t>
  </si>
  <si>
    <t>Uses of Funds (Construction Period)</t>
  </si>
  <si>
    <t>LP CF's Distribuitions</t>
  </si>
  <si>
    <t>CFs</t>
  </si>
  <si>
    <t>% CF</t>
  </si>
  <si>
    <t>Prefered  Return Hurdle</t>
  </si>
  <si>
    <t>Capitalized Construction Interest</t>
  </si>
  <si>
    <t>Hurdle #2</t>
  </si>
  <si>
    <t>Mezzanine capitalized Interest</t>
  </si>
  <si>
    <t>Hurdle #3</t>
  </si>
  <si>
    <t>Construction Loan Fees</t>
  </si>
  <si>
    <t>Hurdle #4</t>
  </si>
  <si>
    <t>Operating Expense Shortfalls</t>
  </si>
  <si>
    <t>Total LP CFs</t>
  </si>
  <si>
    <t>GP CF Distributions</t>
  </si>
  <si>
    <t>Sales Details</t>
  </si>
  <si>
    <t>Sales Prices</t>
  </si>
  <si>
    <t>Sales Price/Unit</t>
  </si>
  <si>
    <t>Closing Costs (as % Sale Price)</t>
  </si>
  <si>
    <t>Total GP CFs</t>
  </si>
  <si>
    <t>Exist Cap Rate</t>
  </si>
  <si>
    <t>Revenue vs NOI (Millions USD)</t>
  </si>
  <si>
    <t>Levered IRR per Holding Period (from Stabilization to 10 Years Holding)</t>
  </si>
  <si>
    <t>Cash Flows (Millions USD)</t>
  </si>
  <si>
    <t>Levered Cash Flow (Millions USD)</t>
  </si>
  <si>
    <t>Total  Project Cost By Month (millions USD)</t>
  </si>
  <si>
    <t>555 Main Street, Santa Barbara, CA</t>
  </si>
  <si>
    <t xml:space="preserve">Levered IRR of 14.0% | Equity Multiple: 2.40x| Net Profit: $19,901,814 </t>
  </si>
  <si>
    <t>Carry Costs</t>
  </si>
  <si>
    <t>Pasted Values</t>
  </si>
  <si>
    <t>Formula (to be used by a macro)</t>
  </si>
  <si>
    <t>Mezzanine Loan Fees</t>
  </si>
  <si>
    <t>Contents</t>
  </si>
  <si>
    <t>Operating Shortfall</t>
  </si>
  <si>
    <t>On/Off</t>
  </si>
  <si>
    <t>Off</t>
  </si>
  <si>
    <t xml:space="preserve">The model is configured to perform automatic calculations, with the exception of the data table. </t>
  </si>
  <si>
    <t>Revenue Section</t>
  </si>
  <si>
    <t>To update the data table, the user must either save the file or manually press F9 for the changes to take effect.</t>
  </si>
  <si>
    <t>Construction Financing Amount</t>
  </si>
  <si>
    <t>Stabilized Rents</t>
  </si>
  <si>
    <t>Effect of Holding Period &amp; Exit Cap on Levered IRR / Equity Multiple</t>
  </si>
  <si>
    <t>Construction Loan Amount</t>
  </si>
  <si>
    <t>Rent/Month</t>
  </si>
  <si>
    <t>Rent/SF</t>
  </si>
  <si>
    <t>14.0% / 2.40x</t>
  </si>
  <si>
    <t>Loan to Cost (LTC)</t>
  </si>
  <si>
    <t>-30.8% / 0.41x</t>
  </si>
  <si>
    <t>-23.4% / 0.51x</t>
  </si>
  <si>
    <t>-16.7% / 0.63x</t>
  </si>
  <si>
    <t>-10.3% / 0.75x</t>
  </si>
  <si>
    <t>-4.1% / 0.89x</t>
  </si>
  <si>
    <t>2.1% / 1.06x</t>
  </si>
  <si>
    <t>Fixed or Floating Rate?</t>
  </si>
  <si>
    <t>Floating-Rate</t>
  </si>
  <si>
    <t>-18.1% / 0.54x</t>
  </si>
  <si>
    <t>-12.9% / 0.64x</t>
  </si>
  <si>
    <t>-8.0% / 0.76x</t>
  </si>
  <si>
    <t>-3.4% / 0.89x</t>
  </si>
  <si>
    <t>1.0% / 1.04x</t>
  </si>
  <si>
    <t>5.5% / 1.20x</t>
  </si>
  <si>
    <t>Fixed Rate/Interest Rate Spread</t>
  </si>
  <si>
    <t>-9.4% / 0.69x</t>
  </si>
  <si>
    <t>-5.7% / 0.79x</t>
  </si>
  <si>
    <t>-2.2% / 0.91x</t>
  </si>
  <si>
    <t>1.2% / 1.05x</t>
  </si>
  <si>
    <t>4.4% / 1.20x</t>
  </si>
  <si>
    <t>7.7% / 1.37x</t>
  </si>
  <si>
    <t>Loan Fee (as Percentage of Proceeds</t>
  </si>
  <si>
    <t>-4.0% / 0.83x</t>
  </si>
  <si>
    <t>-1.3% / 0.94x</t>
  </si>
  <si>
    <t>1.3% / 1.06x</t>
  </si>
  <si>
    <t>3.9% / 1.20x</t>
  </si>
  <si>
    <t>6.4% / 1.36x</t>
  </si>
  <si>
    <t>8.9% / 1.54x</t>
  </si>
  <si>
    <t>Terms</t>
  </si>
  <si>
    <t>-0.3% / 0.98x</t>
  </si>
  <si>
    <t>1.7% / 1.10x</t>
  </si>
  <si>
    <t>3.7% / 1.22x</t>
  </si>
  <si>
    <t>5.7% / 1.36x</t>
  </si>
  <si>
    <t>7.7% / 1.52x</t>
  </si>
  <si>
    <t>9.7% / 1.71x</t>
  </si>
  <si>
    <t>2.2% / 1.14x</t>
  </si>
  <si>
    <t>3.8% / 1.26x</t>
  </si>
  <si>
    <t>5.4% / 1.39x</t>
  </si>
  <si>
    <t>7.0% / 1.53x</t>
  </si>
  <si>
    <t>8.6% / 1.70x</t>
  </si>
  <si>
    <t>10.2% / 1.89x</t>
  </si>
  <si>
    <t>Permanent Financing Information</t>
  </si>
  <si>
    <t>4.1% / 1.31x</t>
  </si>
  <si>
    <t>5.4% / 1.43x</t>
  </si>
  <si>
    <t>6.7% / 1.56x</t>
  </si>
  <si>
    <t>8.0% / 1.71x</t>
  </si>
  <si>
    <t>9.3% / 1.88x</t>
  </si>
  <si>
    <t>10.6% / 2.07x</t>
  </si>
  <si>
    <t>Currency</t>
  </si>
  <si>
    <t>USD</t>
  </si>
  <si>
    <t>5.5% / 1.48x</t>
  </si>
  <si>
    <t>6.6% / 1.61x</t>
  </si>
  <si>
    <t>7.6% / 1.74x</t>
  </si>
  <si>
    <t>8.7% / 1.90x</t>
  </si>
  <si>
    <t>9.7% / 2.07x</t>
  </si>
  <si>
    <t>10.9% / 2.27x</t>
  </si>
  <si>
    <t>Lease-Up Information</t>
  </si>
  <si>
    <t>NOI at Permanent Refinancing Month</t>
  </si>
  <si>
    <t>Lease-up Period Begins</t>
  </si>
  <si>
    <t>Cap Rate Used for Valuation</t>
  </si>
  <si>
    <t>Property Stabilization</t>
  </si>
  <si>
    <t>Loan to Value</t>
  </si>
  <si>
    <t>Lease-up Period</t>
  </si>
  <si>
    <t>Going Debt Service Cover Ratio</t>
  </si>
  <si>
    <t>Going-in Debt Yield</t>
  </si>
  <si>
    <t>Land Acquisition Information</t>
  </si>
  <si>
    <t>Stabilized Other Income</t>
  </si>
  <si>
    <t>Land Acquisition  Price</t>
  </si>
  <si>
    <t>Item</t>
  </si>
  <si>
    <t>$/Unit/Month</t>
  </si>
  <si>
    <t>$/Month</t>
  </si>
  <si>
    <t>$/Year</t>
  </si>
  <si>
    <t>Land Price/Acre</t>
  </si>
  <si>
    <t>Interest-Only Period</t>
  </si>
  <si>
    <t>Total Costs Details</t>
  </si>
  <si>
    <t>Laundry Income</t>
  </si>
  <si>
    <t>Land Price/SF</t>
  </si>
  <si>
    <t>Closing Costs(% of Land Price)</t>
  </si>
  <si>
    <t>Total Project Cost/Unit</t>
  </si>
  <si>
    <t>Pet Rent</t>
  </si>
  <si>
    <t>Stabilized Return on Cost</t>
  </si>
  <si>
    <t>Pet Fees</t>
  </si>
  <si>
    <t>Land Closing Date</t>
  </si>
  <si>
    <t>Refince Permanet Debt</t>
  </si>
  <si>
    <t>N</t>
  </si>
  <si>
    <t>Cost /SF</t>
  </si>
  <si>
    <t>Garage Income</t>
  </si>
  <si>
    <t>Storage Income</t>
  </si>
  <si>
    <t>Refinancing debt Information</t>
  </si>
  <si>
    <t>Other Charges</t>
  </si>
  <si>
    <t>Refinance Month</t>
  </si>
  <si>
    <t>Mezzanine Construction Loan:</t>
  </si>
  <si>
    <t>NOI Used</t>
  </si>
  <si>
    <t>Trailing 12-month</t>
  </si>
  <si>
    <t>Mezzanine Debt?</t>
  </si>
  <si>
    <t>Mezzanine Loan-to-Cost (LTC) Ratio:</t>
  </si>
  <si>
    <t>Loan Amount - Refinance</t>
  </si>
  <si>
    <t>Mezzanine Cash Interest Rate:</t>
  </si>
  <si>
    <t>Mezzanine PIK Interest Rate:</t>
  </si>
  <si>
    <t>Mezzanine Origin Fee</t>
  </si>
  <si>
    <t>Mezzanine Amortization Period:</t>
  </si>
  <si>
    <t>Mezzanine Maturity:</t>
  </si>
  <si>
    <t>Loan</t>
  </si>
  <si>
    <t>Physical Vacancy</t>
  </si>
  <si>
    <t>Origination Loan Fee (as Percentage of Proceeds</t>
  </si>
  <si>
    <t>Waterfall Structure</t>
  </si>
  <si>
    <t>Other Loss</t>
  </si>
  <si>
    <t>No. Tiers</t>
  </si>
  <si>
    <t>Annual Market Rent Growth</t>
  </si>
  <si>
    <t>Hurdle Return</t>
  </si>
  <si>
    <t>GP Promote</t>
  </si>
  <si>
    <t>Preferred Return</t>
  </si>
  <si>
    <t>Expenses Section</t>
  </si>
  <si>
    <t>$ Unit/Year</t>
  </si>
  <si>
    <t>% Fixed</t>
  </si>
  <si>
    <t>Waterfall CFs Split</t>
  </si>
  <si>
    <t>GP Cash Flow</t>
  </si>
  <si>
    <t>LP Cash Flow</t>
  </si>
  <si>
    <t>Marketing Expenses</t>
  </si>
  <si>
    <t>Repairs &amp; Maintenance</t>
  </si>
  <si>
    <t>Turnover Costs</t>
  </si>
  <si>
    <t>Utility Bill-Back</t>
  </si>
  <si>
    <t xml:space="preserve">Insurance </t>
  </si>
  <si>
    <t>Other Costs</t>
  </si>
  <si>
    <t>Expenses Growth, Mang Fee &amp; Reserve</t>
  </si>
  <si>
    <t>Annual Expense Growth Rate</t>
  </si>
  <si>
    <t>Capital Reserve Expense/Unit</t>
  </si>
  <si>
    <t>Managment Fee</t>
  </si>
  <si>
    <t xml:space="preserve"> Growth Rates</t>
  </si>
  <si>
    <t>Amount</t>
  </si>
  <si>
    <t xml:space="preserve">Fixed charge </t>
  </si>
  <si>
    <t>Property</t>
  </si>
  <si>
    <t>Property Tax Information</t>
  </si>
  <si>
    <t>Millage Rate</t>
  </si>
  <si>
    <t>Tax Reassessed upon sale</t>
  </si>
  <si>
    <t xml:space="preserve">Percentage of Value Assessed </t>
  </si>
  <si>
    <t>End of the Sheet</t>
  </si>
  <si>
    <t>$</t>
  </si>
  <si>
    <t>Exit Capitalization (MF)</t>
  </si>
  <si>
    <t>What is the land basis?</t>
  </si>
  <si>
    <t>Question</t>
  </si>
  <si>
    <t>Answer</t>
  </si>
  <si>
    <t>What is the project basis?</t>
  </si>
  <si>
    <t>When did the transaction close:</t>
  </si>
  <si>
    <t>What is the expected IRR and MOIC for this investment?</t>
  </si>
  <si>
    <t>What is the expected sale price?</t>
  </si>
  <si>
    <t>What is the expected sale date?</t>
  </si>
  <si>
    <t>Source 1</t>
  </si>
  <si>
    <t>Source 2</t>
  </si>
  <si>
    <t>What are the senior loan terms?</t>
  </si>
  <si>
    <t>Source 3</t>
  </si>
  <si>
    <t>#IFERROR(SUM(E57:E62),0)</t>
  </si>
  <si>
    <t>#IFERROR(SUMPRODUCT(E57:E62,F57:F62)/E63,0)</t>
  </si>
  <si>
    <t>#IFERROR(SUMPRODUCT($E57:$E62,G57:G62)/$E63,0)</t>
  </si>
  <si>
    <t>#IFERROR(G63/$F63,0)</t>
  </si>
  <si>
    <t>#IFERROR(SUM(I57:I62),0)</t>
  </si>
  <si>
    <t>#IFERROR(SUMPRODUCT($E57:$E62,J57:J62)/$E63,0)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</si>
</sst>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6">
    <numFmt numFmtId="5" formatCode="&quot;$&quot;#,##0_);\(&quot;$&quot;#,##0\)"/>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_(* \(#,##0\);_(* &quot;-&quot;??_);_(@_)"/>
    <numFmt numFmtId="165" formatCode="_ * #,##0_ ;_ * \-#,##0_ ;_ * &quot;-&quot;??_ ;_ @_ "/>
    <numFmt numFmtId="166" formatCode="0.00&quot;x&quot;"/>
    <numFmt numFmtId="167" formatCode="_-* #,##0\ _€_-;\-* #,##0\ _€_-;_-* &quot;-&quot;??\ _€_-;_-@_-"/>
    <numFmt numFmtId="168" formatCode="#,##0;\(#,##0\);\-"/>
    <numFmt numFmtId="169" formatCode="&quot;Month&quot;\ 0\ "/>
    <numFmt numFmtId="170" formatCode="\ &quot;Year&quot;\ 0"/>
    <numFmt numFmtId="171" formatCode="[$-409]mmm\-yy;@"/>
    <numFmt numFmtId="172" formatCode="&quot;Month&quot;\ #"/>
    <numFmt numFmtId="173" formatCode="&quot;Month&quot;\ 0"/>
    <numFmt numFmtId="174" formatCode="0\ &quot;Months&quot;"/>
    <numFmt numFmtId="175" formatCode="0.0%"/>
    <numFmt numFmtId="176" formatCode="#,##0\ &quot;SF&quot;"/>
    <numFmt numFmtId="177" formatCode="&quot;Draw #&quot;0"/>
    <numFmt numFmtId="178" formatCode="&quot;$&quot;#,##0;\(&quot;$&quot;#,##0\);\-"/>
    <numFmt numFmtId="179" formatCode="0\ &quot;Units&quot;"/>
    <numFmt numFmtId="180" formatCode="0.0\ &quot;Months&quot;"/>
    <numFmt numFmtId="181" formatCode="0.00\x"/>
    <numFmt numFmtId="182" formatCode="#,##0;;\-\-"/>
    <numFmt numFmtId="183" formatCode="&quot;$&quot;#,##0"/>
    <numFmt numFmtId="184" formatCode="0.0\ &quot;Months&quot;;;\-\-"/>
    <numFmt numFmtId="185" formatCode="&quot;Year&quot;\ 0"/>
    <numFmt numFmtId="186" formatCode="0\ &quot;Model&quot;"/>
    <numFmt numFmtId="187" formatCode="0\ &quot;Models&quot;"/>
    <numFmt numFmtId="188" formatCode="0\ &quot;SF&quot;"/>
    <numFmt numFmtId="189" formatCode="0,000\ &quot;SF&quot;"/>
    <numFmt numFmtId="190" formatCode="0\ &quot;Years&quot;"/>
    <numFmt numFmtId="191" formatCode="0\ &quot;Acres&quot;"/>
    <numFmt numFmtId="192" formatCode="0\ &quot;Month&quot;"/>
    <numFmt numFmtId="193" formatCode="\ &quot;Growth&quot;\ "/>
    <numFmt numFmtId="194" formatCode="0.00%;;&quot;&quot;"/>
    <numFmt numFmtId="195" formatCode="#,##0;\(#,##0\);0"/>
    <numFmt numFmtId="196" formatCode="0\ &quot;Deals&quot;"/>
    <numFmt numFmtId="197" formatCode="m/d/yy;@"/>
    <numFmt numFmtId="198" formatCode="_-* #,##0.00_-;\-* #,##0.00_-;_-* &quot;-&quot;??_-;_-@_-"/>
    <numFmt numFmtId="199" formatCode="0.0%_);\(0.0%\);0.0%_);@_%_)"/>
    <numFmt numFmtId="200" formatCode="#,##0_%_);\(#,##0\)_%;#,##0_%_);@_%_)"/>
    <numFmt numFmtId="201" formatCode="&quot;$&quot;#,##0_%_);\(&quot;$&quot;#,##0\)_%;&quot;$&quot;#,##0_%_);@_%_)"/>
    <numFmt numFmtId="202" formatCode="&quot;$&quot;#,##0.00_%_);\(&quot;$&quot;#,##0.00\)_%;&quot;$&quot;#,##0.00_%_);@_%_)"/>
    <numFmt numFmtId="203" formatCode="m/d/yy_%_)"/>
    <numFmt numFmtId="204" formatCode="0_%_);\(0\)_%;0_%_);@_%_)"/>
    <numFmt numFmtId="205" formatCode="0.0\%_);\(0.0\%\);0.0\%_);@_%_)"/>
    <numFmt numFmtId="206" formatCode="0.000%"/>
    <numFmt numFmtId="207" formatCode="0.00%;;\-\-"/>
    <numFmt numFmtId="208" formatCode="0.00\x;;\-\-"/>
    <numFmt numFmtId="209" formatCode="&quot;$&quot;#,#00;;\-\-"/>
    <numFmt numFmtId="210" formatCode="#,##0.00;\(#,##0.00\);\-"/>
    <numFmt numFmtId="211" formatCode="&quot;$&quot;#,##0.00;\(&quot;$&quot;#,##0.00\);\-"/>
    <numFmt numFmtId="212" formatCode="#,###\ &quot;SF&quot;;;\-\-"/>
    <numFmt numFmtId="213" formatCode="#,##0_);\(#,##0\);\-\-"/>
    <numFmt numFmtId="214" formatCode="&quot;$&quot;#,##0_);\(#,##0\);\-\-"/>
    <numFmt numFmtId="215" formatCode="&quot;$&quot;#,##0.00_);\(&quot;$&quot;#,##0.00\);\-\-"/>
    <numFmt numFmtId="216" formatCode="mm/dd/yyyy;@"/>
    <numFmt numFmtId="217" formatCode="0.00_);\(0.00\)"/>
    <numFmt numFmtId="218" formatCode="&quot;$&quot;0.00_);\(&quot;$&quot;0.00\);\-\-"/>
    <numFmt numFmtId="219" formatCode="[$$-409]\ #,##0"/>
    <numFmt numFmtId="220" formatCode="0\ &quot;Month(s)&quot;"/>
    <numFmt numFmtId="221" formatCode="&quot;€&quot;#,##0.0_);\(&quot;€&quot;#,##0.0\)"/>
    <numFmt numFmtId="222" formatCode="[$$-409]#,##0.00"/>
    <numFmt numFmtId="223" formatCode="[$$-409]#,##0"/>
    <numFmt numFmtId="224" formatCode="#0.0%_);\(#0.0%\)"/>
    <numFmt numFmtId="225" formatCode="&quot;$&quot;#,##0.00"/>
    <numFmt numFmtId="226" formatCode="[$$-409]\ #,##0.000"/>
    <numFmt numFmtId="227" formatCode="#,##0.00\x"/>
    <numFmt numFmtId="228" formatCode="\ 0\ &quot;Year(s)&quot;"/>
    <numFmt numFmtId="229" formatCode="&quot;Year&quot;\ 0\ &quot;+&quot;"/>
    <numFmt numFmtId="230" formatCode="0\ &quot;tiers&quot;"/>
    <numFmt numFmtId="231" formatCode="&quot;Year&quot;\ 0&quot;+&quot;"/>
    <numFmt numFmtId="232" formatCode="&quot;Yes&quot;;;&quot;NO&quot;"/>
  </numFmts>
  <fonts count="124">
    <font>
      <sz val="11"/>
      <color theme="1"/>
      <name val="Aptos Narrow"/>
      <family val="2"/>
      <scheme val="minor"/>
    </font>
    <font>
      <sz val="11"/>
      <color theme="1"/>
      <name val="Aptos Narrow"/>
      <family val="2"/>
      <scheme val="minor"/>
    </font>
    <font>
      <sz val="10"/>
      <name val="Arial"/>
      <family val="2"/>
    </font>
    <font>
      <sz val="11"/>
      <color theme="1"/>
      <name val="Arial Nova Cond"/>
      <family val="2"/>
    </font>
    <font>
      <b/>
      <sz val="11"/>
      <color theme="0"/>
      <name val="Arial Nova Cond"/>
      <family val="2"/>
    </font>
    <font>
      <sz val="11"/>
      <color theme="0"/>
      <name val="Arial Nova Cond"/>
      <family val="2"/>
    </font>
    <font>
      <b/>
      <sz val="12"/>
      <color theme="0"/>
      <name val="Arial Nova Cond"/>
      <family val="2"/>
    </font>
    <font>
      <b/>
      <sz val="11"/>
      <color theme="1"/>
      <name val="Arial Nova Cond"/>
      <family val="2"/>
    </font>
    <font>
      <sz val="11"/>
      <color rgb="FF0000FF"/>
      <name val="Arial Nova Cond"/>
      <family val="2"/>
    </font>
    <font>
      <sz val="11"/>
      <name val="Arial Nova Cond"/>
      <family val="2"/>
    </font>
    <font>
      <b/>
      <u/>
      <sz val="11"/>
      <color theme="1"/>
      <name val="Arial Nova Cond"/>
      <family val="2"/>
    </font>
    <font>
      <b/>
      <sz val="11"/>
      <name val="Arial Nova Cond"/>
      <family val="2"/>
    </font>
    <font>
      <sz val="12"/>
      <name val="Arial MT"/>
    </font>
    <font>
      <sz val="11"/>
      <name val="Aptos Narrow"/>
      <family val="2"/>
      <scheme val="minor"/>
    </font>
    <font>
      <b/>
      <sz val="11"/>
      <color rgb="FF0000FF"/>
      <name val="Arial Nova Cond"/>
      <family val="2"/>
    </font>
    <font>
      <sz val="12"/>
      <color theme="0"/>
      <name val="Arial Nova Cond"/>
      <family val="2"/>
    </font>
    <font>
      <sz val="12"/>
      <color theme="1"/>
      <name val="Arial Nova Cond"/>
      <family val="2"/>
    </font>
    <font>
      <sz val="12"/>
      <name val="Arial Nova Cond"/>
      <family val="2"/>
    </font>
    <font>
      <b/>
      <sz val="12"/>
      <color theme="1"/>
      <name val="Arial Nova Cond"/>
      <family val="2"/>
    </font>
    <font>
      <u/>
      <sz val="11"/>
      <color theme="10"/>
      <name val="Calibri"/>
      <family val="2"/>
    </font>
    <font>
      <sz val="12"/>
      <name val="Calibri"/>
      <family val="2"/>
    </font>
    <font>
      <u val="singleAccounting"/>
      <sz val="12"/>
      <color theme="1"/>
      <name val="Arial Nova Cond"/>
      <family val="2"/>
    </font>
    <font>
      <b/>
      <u/>
      <sz val="12"/>
      <color theme="1"/>
      <name val="Arial Nova Cond"/>
      <family val="2"/>
    </font>
    <font>
      <u/>
      <sz val="12"/>
      <color theme="1"/>
      <name val="Arial Nova Cond"/>
      <family val="2"/>
    </font>
    <font>
      <i/>
      <sz val="12"/>
      <color theme="1"/>
      <name val="Arial Nova Cond"/>
      <family val="2"/>
    </font>
    <font>
      <b/>
      <u val="singleAccounting"/>
      <sz val="12"/>
      <color theme="1"/>
      <name val="Arial Nova Cond"/>
      <family val="2"/>
    </font>
    <font>
      <b/>
      <sz val="12"/>
      <name val="Arial Nova Cond"/>
      <family val="2"/>
    </font>
    <font>
      <b/>
      <u/>
      <sz val="12"/>
      <name val="Arial Nova Cond"/>
      <family val="2"/>
    </font>
    <font>
      <sz val="12"/>
      <color rgb="FF0000FF"/>
      <name val="Arial Nova Cond"/>
      <family val="2"/>
    </font>
    <font>
      <i/>
      <sz val="12"/>
      <name val="Arial Nova Cond"/>
      <family val="2"/>
    </font>
    <font>
      <sz val="11"/>
      <name val="Calibri"/>
      <family val="2"/>
    </font>
    <font>
      <sz val="11"/>
      <color indexed="12"/>
      <name val="Arial Nova Cond"/>
      <family val="2"/>
    </font>
    <font>
      <b/>
      <sz val="24"/>
      <color theme="0"/>
      <name val="Arial Nova Cond"/>
      <family val="2"/>
    </font>
    <font>
      <b/>
      <sz val="11"/>
      <color theme="1"/>
      <name val="Aptos Narrow"/>
      <family val="2"/>
      <scheme val="minor"/>
    </font>
    <font>
      <sz val="11"/>
      <color rgb="FF000000"/>
      <name val="Aptos Narrow"/>
      <family val="2"/>
      <scheme val="minor"/>
    </font>
    <font>
      <b/>
      <sz val="12"/>
      <color theme="1"/>
      <name val="Arial"/>
      <family val="2"/>
    </font>
    <font>
      <sz val="10"/>
      <color theme="1"/>
      <name val="Arial"/>
      <family val="2"/>
    </font>
    <font>
      <b/>
      <sz val="10"/>
      <color theme="1"/>
      <name val="Arial"/>
      <family val="2"/>
    </font>
    <font>
      <sz val="10"/>
      <color rgb="FF0000FF"/>
      <name val="Arial"/>
      <family val="2"/>
    </font>
    <font>
      <sz val="11"/>
      <color rgb="FF0000FF"/>
      <name val="Aptos Narrow"/>
      <family val="2"/>
      <scheme val="minor"/>
    </font>
    <font>
      <b/>
      <sz val="10"/>
      <color rgb="FF0000FF"/>
      <name val="Arial"/>
      <family val="2"/>
    </font>
    <font>
      <b/>
      <sz val="12"/>
      <color rgb="FF0000FF"/>
      <name val="Arial"/>
      <family val="2"/>
    </font>
    <font>
      <b/>
      <sz val="9"/>
      <name val="Arial Nova Cond"/>
      <family val="2"/>
    </font>
    <font>
      <b/>
      <sz val="8"/>
      <name val="Arial Nova Cond"/>
      <family val="2"/>
    </font>
    <font>
      <sz val="16"/>
      <color theme="1"/>
      <name val="Aptos Narrow"/>
      <family val="2"/>
      <scheme val="minor"/>
    </font>
    <font>
      <b/>
      <sz val="16"/>
      <color rgb="FF002060"/>
      <name val="Aptos Narrow"/>
      <family val="2"/>
      <scheme val="minor"/>
    </font>
    <font>
      <b/>
      <sz val="16"/>
      <color theme="0"/>
      <name val="Arial Nova Cond"/>
      <family val="2"/>
    </font>
    <font>
      <sz val="12"/>
      <color indexed="12"/>
      <name val="Arial Nova Cond"/>
      <family val="2"/>
    </font>
    <font>
      <sz val="12"/>
      <color theme="1"/>
      <name val="Aptos Narrow"/>
      <family val="2"/>
      <scheme val="minor"/>
    </font>
    <font>
      <b/>
      <sz val="12"/>
      <color theme="1"/>
      <name val="Aptos Narrow"/>
      <family val="2"/>
      <scheme val="minor"/>
    </font>
    <font>
      <b/>
      <sz val="12"/>
      <name val="Calibri"/>
      <family val="2"/>
    </font>
    <font>
      <b/>
      <sz val="14"/>
      <color theme="0"/>
      <name val="Arial Nova Cond"/>
      <family val="2"/>
    </font>
    <font>
      <b/>
      <sz val="18"/>
      <color theme="0"/>
      <name val="Arial Nova Cond"/>
      <family val="2"/>
    </font>
    <font>
      <sz val="14"/>
      <color theme="0"/>
      <name val="Arial Nova Cond"/>
      <family val="2"/>
    </font>
    <font>
      <b/>
      <u/>
      <sz val="11"/>
      <name val="Arial Nova Cond"/>
      <family val="2"/>
    </font>
    <font>
      <b/>
      <sz val="14"/>
      <color theme="1"/>
      <name val="Arial Nova Cond"/>
      <family val="2"/>
    </font>
    <font>
      <b/>
      <sz val="14"/>
      <name val="Arial Nova Cond"/>
      <family val="2"/>
    </font>
    <font>
      <sz val="14"/>
      <name val="Arial Nova Cond"/>
      <family val="2"/>
    </font>
    <font>
      <sz val="14"/>
      <color theme="1"/>
      <name val="Arial Nova Cond"/>
      <family val="2"/>
    </font>
    <font>
      <sz val="14"/>
      <color rgb="FFCEDDEF"/>
      <name val="Arial Nova Cond"/>
      <family val="2"/>
    </font>
    <font>
      <sz val="16"/>
      <color theme="0"/>
      <name val="Arial Nova Cond"/>
      <family val="2"/>
    </font>
    <font>
      <sz val="10"/>
      <color theme="1"/>
      <name val="Aptos Narrow"/>
      <family val="2"/>
      <scheme val="minor"/>
    </font>
    <font>
      <b/>
      <sz val="14"/>
      <color theme="0"/>
      <name val="Aptos Narrow"/>
      <family val="2"/>
      <scheme val="minor"/>
    </font>
    <font>
      <b/>
      <sz val="16"/>
      <color theme="0"/>
      <name val="Aptos Narrow"/>
      <family val="2"/>
      <scheme val="minor"/>
    </font>
    <font>
      <b/>
      <sz val="18"/>
      <color theme="0"/>
      <name val="Aptos Narrow"/>
      <family val="2"/>
      <scheme val="minor"/>
    </font>
    <font>
      <b/>
      <sz val="10"/>
      <color theme="1"/>
      <name val="Aptos Narrow"/>
      <family val="2"/>
      <scheme val="minor"/>
    </font>
    <font>
      <b/>
      <sz val="10"/>
      <color theme="0"/>
      <name val="Arial Nova Cond"/>
      <family val="2"/>
    </font>
    <font>
      <sz val="10"/>
      <name val="Arial Nova Cond"/>
      <family val="2"/>
    </font>
    <font>
      <sz val="10"/>
      <color theme="1"/>
      <name val="Arial Nova Cond"/>
      <family val="2"/>
    </font>
    <font>
      <b/>
      <u/>
      <sz val="10"/>
      <color theme="1"/>
      <name val="Arial Nova Cond"/>
      <family val="2"/>
    </font>
    <font>
      <b/>
      <sz val="10"/>
      <name val="Arial Nova Cond"/>
      <family val="2"/>
    </font>
    <font>
      <sz val="12"/>
      <color rgb="FF00B050"/>
      <name val="Arial Nova Cond"/>
      <family val="2"/>
    </font>
    <font>
      <sz val="10"/>
      <color theme="1"/>
      <name val="Arial"/>
      <family val="2"/>
    </font>
    <font>
      <sz val="11"/>
      <color rgb="FF0000FF"/>
      <name val="Calibri"/>
      <family val="2"/>
    </font>
    <font>
      <b/>
      <u/>
      <sz val="11"/>
      <color theme="1"/>
      <name val="Aptos Narrow"/>
      <family val="2"/>
      <scheme val="minor"/>
    </font>
    <font>
      <u/>
      <sz val="11"/>
      <color theme="10"/>
      <name val="Aptos Narrow"/>
      <family val="2"/>
      <scheme val="minor"/>
    </font>
    <font>
      <sz val="11"/>
      <color theme="1"/>
      <name val="Trebuchet MS"/>
      <family val="2"/>
    </font>
    <font>
      <sz val="11"/>
      <color indexed="8"/>
      <name val="Calibri"/>
      <family val="2"/>
    </font>
    <font>
      <sz val="8"/>
      <name val="Palatino"/>
      <family val="1"/>
    </font>
    <font>
      <sz val="7"/>
      <name val="Palatino"/>
      <family val="1"/>
    </font>
    <font>
      <sz val="6"/>
      <color indexed="16"/>
      <name val="Palatino"/>
      <family val="1"/>
    </font>
    <font>
      <sz val="10"/>
      <color indexed="16"/>
      <name val="Helvetica-Black"/>
    </font>
    <font>
      <b/>
      <sz val="9"/>
      <name val="Palatino"/>
      <family val="1"/>
    </font>
    <font>
      <sz val="9"/>
      <color indexed="21"/>
      <name val="Helvetica-Black"/>
    </font>
    <font>
      <sz val="9"/>
      <name val="Helvetica-Black"/>
    </font>
    <font>
      <b/>
      <sz val="10"/>
      <color indexed="8"/>
      <name val="Arial"/>
      <family val="2"/>
    </font>
    <font>
      <b/>
      <sz val="12"/>
      <color indexed="8"/>
      <name val="Arial"/>
      <family val="2"/>
    </font>
    <font>
      <u/>
      <sz val="13"/>
      <color indexed="8"/>
      <name val="Arial"/>
      <family val="2"/>
    </font>
    <font>
      <sz val="10"/>
      <color indexed="8"/>
      <name val="Arial"/>
      <family val="2"/>
    </font>
    <font>
      <sz val="12"/>
      <name val="Arial"/>
      <family val="2"/>
    </font>
    <font>
      <b/>
      <sz val="12"/>
      <color rgb="FFFF0000"/>
      <name val="Aptos Narrow"/>
      <family val="2"/>
      <scheme val="minor"/>
    </font>
    <font>
      <sz val="10"/>
      <color rgb="FF00B050"/>
      <name val="Aptos Narrow"/>
      <family val="2"/>
      <scheme val="minor"/>
    </font>
    <font>
      <sz val="11"/>
      <color rgb="FF00B050"/>
      <name val="Aptos Narrow"/>
      <family val="2"/>
      <scheme val="minor"/>
    </font>
    <font>
      <sz val="10"/>
      <name val="Aptos Narrow"/>
      <family val="2"/>
      <scheme val="minor"/>
    </font>
    <font>
      <sz val="10"/>
      <color rgb="FFFF0000"/>
      <name val="Aptos Narrow"/>
      <family val="2"/>
      <scheme val="minor"/>
    </font>
    <font>
      <b/>
      <sz val="7"/>
      <name val="Arial"/>
      <family val="2"/>
    </font>
    <font>
      <sz val="7"/>
      <name val="Times New Roman"/>
      <family val="1"/>
    </font>
    <font>
      <b/>
      <vertAlign val="subscript"/>
      <sz val="7"/>
      <name val="Arial"/>
      <family val="2"/>
    </font>
    <font>
      <vertAlign val="subscript"/>
      <sz val="7"/>
      <name val="Times New Roman"/>
      <family val="1"/>
    </font>
    <font>
      <sz val="6"/>
      <name val="Arial"/>
      <family val="2"/>
    </font>
    <font>
      <sz val="6"/>
      <color rgb="FF000000"/>
      <name val="Arial"/>
      <family val="2"/>
    </font>
    <font>
      <sz val="6"/>
      <name val="Times New Roman"/>
      <family val="1"/>
    </font>
    <font>
      <vertAlign val="superscript"/>
      <sz val="6"/>
      <name val="Arial"/>
      <family val="2"/>
    </font>
    <font>
      <vertAlign val="superscript"/>
      <sz val="6"/>
      <name val="Times New Roman"/>
      <family val="1"/>
    </font>
    <font>
      <vertAlign val="subscript"/>
      <sz val="6"/>
      <name val="Arial"/>
      <family val="2"/>
    </font>
    <font>
      <vertAlign val="subscript"/>
      <sz val="6"/>
      <name val="Times New Roman"/>
      <family val="1"/>
    </font>
    <font>
      <vertAlign val="subscript"/>
      <sz val="7"/>
      <name val="Arial"/>
      <family val="2"/>
    </font>
    <font>
      <b/>
      <sz val="6"/>
      <color rgb="FF000000"/>
      <name val="Arial"/>
      <family val="2"/>
    </font>
    <font>
      <sz val="7"/>
      <name val="Arial"/>
      <family val="2"/>
    </font>
    <font>
      <sz val="7"/>
      <color rgb="FF000000"/>
      <name val="Arial"/>
      <family val="2"/>
    </font>
    <font>
      <b/>
      <sz val="7"/>
      <color rgb="FF000000"/>
      <name val="Arial"/>
      <family val="2"/>
    </font>
    <font>
      <b/>
      <sz val="28"/>
      <color theme="0"/>
      <name val="Arial Nova Cond"/>
      <family val="2"/>
    </font>
    <font>
      <sz val="26"/>
      <color theme="0"/>
      <name val="Arial Nova Cond"/>
      <family val="2"/>
    </font>
    <font>
      <sz val="24"/>
      <color theme="0"/>
      <name val="Arial Nova Cond"/>
      <family val="2"/>
    </font>
    <font>
      <b/>
      <sz val="12"/>
      <color theme="0" tint="-4.9989318521683403E-2"/>
      <name val="Arial Nova Cond"/>
      <family val="2"/>
    </font>
    <font>
      <sz val="10"/>
      <color theme="0"/>
      <name val="Arial Nova Cond"/>
      <family val="2"/>
    </font>
    <font>
      <b/>
      <sz val="26"/>
      <color theme="0"/>
      <name val="Arial Nova Cond"/>
      <family val="2"/>
    </font>
    <font>
      <sz val="12"/>
      <color theme="0" tint="-4.9989318521683403E-2"/>
      <name val="Arial Nova Cond Light"/>
      <family val="2"/>
    </font>
    <font>
      <sz val="12"/>
      <color theme="1"/>
      <name val="Arial Nova Cond Light"/>
      <family val="2"/>
    </font>
    <font>
      <sz val="12"/>
      <color rgb="FF0D0D0D"/>
      <name val="Arial Nova Cond"/>
      <family val="2"/>
    </font>
    <font>
      <b/>
      <i/>
      <sz val="12"/>
      <color theme="0"/>
      <name val="Arial Nova Cond"/>
      <family val="2"/>
    </font>
    <font>
      <u/>
      <sz val="11"/>
      <color theme="1"/>
      <name val="Arial Nova Cond"/>
      <family val="2"/>
    </font>
    <font>
      <sz val="11"/>
      <color rgb="FF00B050"/>
      <name val="Arial Nova Cond"/>
      <family val="2"/>
    </font>
    <font>
      <b/>
      <sz val="11"/>
      <color rgb="FF00B050"/>
      <name val="Arial Nova Cond"/>
      <family val="2"/>
    </font>
  </fonts>
  <fills count="44">
    <fill>
      <patternFill patternType="none"/>
    </fill>
    <fill>
      <patternFill patternType="gray125"/>
    </fill>
    <fill>
      <patternFill patternType="solid">
        <fgColor theme="2"/>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theme="0"/>
        <bgColor indexed="64"/>
      </patternFill>
    </fill>
    <fill>
      <patternFill patternType="solid">
        <fgColor theme="7" tint="0.39997558519241921"/>
        <bgColor indexed="64"/>
      </patternFill>
    </fill>
    <fill>
      <patternFill patternType="solid">
        <fgColor theme="3"/>
        <bgColor indexed="64"/>
      </patternFill>
    </fill>
    <fill>
      <patternFill patternType="solid">
        <fgColor rgb="FFFFFF00"/>
        <bgColor indexed="64"/>
      </patternFill>
    </fill>
    <fill>
      <patternFill patternType="solid">
        <fgColor rgb="FFCEDDEF"/>
        <bgColor indexed="64"/>
      </patternFill>
    </fill>
    <fill>
      <patternFill patternType="solid">
        <fgColor rgb="FF0E2841"/>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7" tint="0.59999389629810485"/>
        <bgColor indexed="64"/>
      </patternFill>
    </fill>
    <fill>
      <patternFill patternType="solid">
        <fgColor rgb="FF00D2B3"/>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rgb="FFC0C0C0"/>
        <bgColor rgb="FFC0C0C0"/>
      </patternFill>
    </fill>
    <fill>
      <patternFill patternType="solid">
        <fgColor theme="7" tint="0.79998168889431442"/>
        <bgColor rgb="FFC0C0C0"/>
      </patternFill>
    </fill>
    <fill>
      <patternFill patternType="solid">
        <fgColor rgb="FFFF7C80"/>
        <bgColor indexed="64"/>
      </patternFill>
    </fill>
    <fill>
      <patternFill patternType="solid">
        <fgColor rgb="FFFFFF99"/>
        <bgColor indexed="64"/>
      </patternFill>
    </fill>
    <fill>
      <patternFill patternType="solid">
        <fgColor rgb="FF00FFFF"/>
        <bgColor indexed="64"/>
      </patternFill>
    </fill>
    <fill>
      <patternFill patternType="solid">
        <fgColor theme="3" tint="0.89999084444715716"/>
        <bgColor indexed="64"/>
      </patternFill>
    </fill>
    <fill>
      <patternFill patternType="solid">
        <fgColor rgb="FFFFFFCC"/>
        <bgColor indexed="64"/>
      </patternFill>
    </fill>
    <fill>
      <patternFill patternType="solid">
        <fgColor rgb="FFFF9999"/>
        <bgColor indexed="64"/>
      </patternFill>
    </fill>
    <fill>
      <patternFill patternType="solid">
        <fgColor rgb="FF00B050"/>
        <bgColor indexed="64"/>
      </patternFill>
    </fill>
    <fill>
      <patternFill patternType="solid">
        <fgColor theme="2" tint="-0.249977111117893"/>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rgb="FF002060"/>
        <bgColor indexed="64"/>
      </patternFill>
    </fill>
    <fill>
      <patternFill patternType="solid">
        <fgColor rgb="FF0255F3"/>
        <bgColor indexed="64"/>
      </patternFill>
    </fill>
    <fill>
      <patternFill patternType="solid">
        <fgColor rgb="FF142D81"/>
        <bgColor indexed="64"/>
      </patternFill>
    </fill>
    <fill>
      <patternFill patternType="solid">
        <fgColor rgb="FF00BBCC"/>
        <bgColor indexed="64"/>
      </patternFill>
    </fill>
    <fill>
      <patternFill patternType="solid">
        <fgColor rgb="FF01505F"/>
        <bgColor indexed="64"/>
      </patternFill>
    </fill>
    <fill>
      <patternFill patternType="solid">
        <fgColor rgb="FFF5F5F5"/>
        <bgColor indexed="64"/>
      </patternFill>
    </fill>
    <fill>
      <patternFill patternType="solid">
        <fgColor indexed="8"/>
        <bgColor indexed="64"/>
      </patternFill>
    </fill>
    <fill>
      <patternFill patternType="solid">
        <fgColor indexed="16"/>
        <bgColor indexed="64"/>
      </patternFill>
    </fill>
    <fill>
      <patternFill patternType="solid">
        <fgColor indexed="43"/>
      </patternFill>
    </fill>
    <fill>
      <patternFill patternType="solid">
        <fgColor rgb="FF1F497D"/>
        <bgColor indexed="64"/>
      </patternFill>
    </fill>
    <fill>
      <patternFill patternType="solid">
        <fgColor theme="0" tint="-0.249977111117893"/>
        <bgColor indexed="64"/>
      </patternFill>
    </fill>
  </fills>
  <borders count="57">
    <border>
      <left/>
      <right/>
      <top/>
      <bottom/>
      <diagonal/>
    </border>
    <border>
      <left style="medium">
        <color indexed="64"/>
      </left>
      <right/>
      <top style="medium">
        <color indexed="64"/>
      </top>
      <bottom/>
      <diagonal/>
    </border>
    <border>
      <left/>
      <right/>
      <top style="medium">
        <color indexed="64"/>
      </top>
      <bottom/>
      <diagonal/>
    </border>
    <border>
      <left/>
      <right/>
      <top style="thin">
        <color indexed="64"/>
      </top>
      <bottom/>
      <diagonal/>
    </border>
    <border>
      <left style="medium">
        <color auto="1"/>
      </left>
      <right/>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auto="1"/>
      </right>
      <top style="thin">
        <color indexed="64"/>
      </top>
      <bottom/>
      <diagonal/>
    </border>
    <border>
      <left style="thin">
        <color indexed="64"/>
      </left>
      <right style="thin">
        <color indexed="64"/>
      </right>
      <top/>
      <bottom/>
      <diagonal/>
    </border>
    <border>
      <left/>
      <right/>
      <top style="thin">
        <color auto="1"/>
      </top>
      <bottom style="double">
        <color auto="1"/>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uble">
        <color indexed="64"/>
      </bottom>
      <diagonal/>
    </border>
    <border>
      <left/>
      <right style="thin">
        <color indexed="64"/>
      </right>
      <top style="thin">
        <color auto="1"/>
      </top>
      <bottom style="double">
        <color auto="1"/>
      </bottom>
      <diagonal/>
    </border>
    <border>
      <left style="thin">
        <color indexed="64"/>
      </left>
      <right style="thin">
        <color indexed="64"/>
      </right>
      <top style="thin">
        <color indexed="64"/>
      </top>
      <bottom style="double">
        <color auto="1"/>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style="thin">
        <color indexed="64"/>
      </left>
      <right/>
      <top style="double">
        <color indexed="64"/>
      </top>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right/>
      <top style="thin">
        <color rgb="FF000000"/>
      </top>
      <bottom/>
      <diagonal/>
    </border>
    <border>
      <left/>
      <right/>
      <top style="thin">
        <color rgb="FF000000"/>
      </top>
      <bottom style="double">
        <color rgb="FF000000"/>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thin">
        <color indexed="64"/>
      </left>
      <right style="medium">
        <color indexed="64"/>
      </right>
      <top/>
      <bottom/>
      <diagonal/>
    </border>
    <border>
      <left/>
      <right/>
      <top style="double">
        <color auto="1"/>
      </top>
      <bottom/>
      <diagonal/>
    </border>
    <border>
      <left/>
      <right/>
      <top style="thin">
        <color theme="0" tint="-0.14996795556505021"/>
      </top>
      <bottom style="thin">
        <color theme="0" tint="-0.14996795556505021"/>
      </bottom>
      <diagonal/>
    </border>
    <border>
      <left/>
      <right/>
      <top/>
      <bottom style="double">
        <color indexed="64"/>
      </bottom>
      <diagonal/>
    </border>
    <border>
      <left style="thin">
        <color indexed="64"/>
      </left>
      <right style="thin">
        <color indexed="64"/>
      </right>
      <top style="thin">
        <color rgb="FFC4C4C4"/>
      </top>
      <bottom style="thin">
        <color rgb="FFC4C4C4"/>
      </bottom>
      <diagonal/>
    </border>
    <border>
      <left style="thin">
        <color indexed="64"/>
      </left>
      <right style="thin">
        <color indexed="64"/>
      </right>
      <top style="thin">
        <color rgb="FFC4C4C4"/>
      </top>
      <bottom style="thin">
        <color indexed="64"/>
      </bottom>
      <diagonal/>
    </border>
    <border>
      <left style="thin">
        <color indexed="64"/>
      </left>
      <right/>
      <top style="thin">
        <color rgb="FFC4C4C4"/>
      </top>
      <bottom style="thin">
        <color rgb="FFC4C4C4"/>
      </bottom>
      <diagonal/>
    </border>
    <border>
      <left/>
      <right style="thin">
        <color indexed="64"/>
      </right>
      <top style="thin">
        <color rgb="FFC4C4C4"/>
      </top>
      <bottom style="thin">
        <color rgb="FFC4C4C4"/>
      </bottom>
      <diagonal/>
    </border>
    <border>
      <left style="thin">
        <color indexed="64"/>
      </left>
      <right/>
      <top style="thin">
        <color rgb="FFC4C4C4"/>
      </top>
      <bottom style="thin">
        <color indexed="64"/>
      </bottom>
      <diagonal/>
    </border>
    <border>
      <left/>
      <right style="thin">
        <color indexed="64"/>
      </right>
      <top style="thin">
        <color rgb="FFC4C4C4"/>
      </top>
      <bottom style="thin">
        <color indexed="64"/>
      </bottom>
      <diagonal/>
    </border>
    <border>
      <left/>
      <right/>
      <top/>
      <bottom style="dotted">
        <color indexed="64"/>
      </bottom>
      <diagonal/>
    </border>
    <border>
      <left style="thick">
        <color rgb="FFFF0000"/>
      </left>
      <right style="thick">
        <color rgb="FFFF0000"/>
      </right>
      <top style="thick">
        <color rgb="FFFF0000"/>
      </top>
      <bottom style="thick">
        <color rgb="FFFF0000"/>
      </bottom>
      <diagonal/>
    </border>
    <border>
      <left/>
      <right/>
      <top/>
      <bottom style="thin">
        <color rgb="FF000000"/>
      </bottom>
      <diagonal/>
    </border>
    <border>
      <left/>
      <right/>
      <top style="thin">
        <color rgb="FF000000"/>
      </top>
      <bottom style="thin">
        <color rgb="FF000000"/>
      </bottom>
      <diagonal/>
    </border>
    <border>
      <left/>
      <right/>
      <top style="thin">
        <color rgb="FFCCCCCC"/>
      </top>
      <bottom/>
      <diagonal/>
    </border>
    <border>
      <left/>
      <right/>
      <top/>
      <bottom style="thin">
        <color rgb="FFC0C0C0"/>
      </bottom>
      <diagonal/>
    </border>
    <border>
      <left/>
      <right/>
      <top style="thin">
        <color rgb="FFC0C0C0"/>
      </top>
      <bottom style="thin">
        <color rgb="FFC0C0C0"/>
      </bottom>
      <diagonal/>
    </border>
    <border>
      <left/>
      <right/>
      <top style="thin">
        <color rgb="FFC0C0C0"/>
      </top>
      <bottom/>
      <diagonal/>
    </border>
    <border>
      <left/>
      <right/>
      <top style="thin">
        <color rgb="FF000000"/>
      </top>
      <bottom style="thin">
        <color rgb="FFC0C0C0"/>
      </bottom>
      <diagonal/>
    </border>
    <border>
      <left/>
      <right/>
      <top style="thin">
        <color rgb="FFC0C0C0"/>
      </top>
      <bottom style="thin">
        <color rgb="FF000000"/>
      </bottom>
      <diagonal/>
    </border>
  </borders>
  <cellStyleXfs count="54">
    <xf numFmtId="0" fontId="0" fillId="0" borderId="0"/>
    <xf numFmtId="9" fontId="1" fillId="0" borderId="0" applyFont="0" applyFill="0" applyBorder="0" applyAlignment="0" applyProtection="0"/>
    <xf numFmtId="0" fontId="2" fillId="0" borderId="0">
      <alignment vertical="center"/>
    </xf>
    <xf numFmtId="0" fontId="12" fillId="0" borderId="0"/>
    <xf numFmtId="0" fontId="19" fillId="0" borderId="0" applyNumberFormat="0" applyFill="0" applyBorder="0" applyAlignment="0" applyProtection="0">
      <alignment vertical="top"/>
      <protection locked="0"/>
    </xf>
    <xf numFmtId="0" fontId="34" fillId="0" borderId="0"/>
    <xf numFmtId="43" fontId="1" fillId="0" borderId="0" applyFont="0" applyFill="0" applyBorder="0" applyAlignment="0" applyProtection="0"/>
    <xf numFmtId="0" fontId="72" fillId="0" borderId="0"/>
    <xf numFmtId="171" fontId="76" fillId="0" borderId="0"/>
    <xf numFmtId="43" fontId="1" fillId="0" borderId="0" applyFont="0" applyFill="0" applyBorder="0" applyAlignment="0" applyProtection="0"/>
    <xf numFmtId="9" fontId="1" fillId="0" borderId="0" applyFont="0" applyFill="0" applyBorder="0" applyAlignment="0" applyProtection="0"/>
    <xf numFmtId="0" fontId="76" fillId="0" borderId="0"/>
    <xf numFmtId="0" fontId="1" fillId="0" borderId="0"/>
    <xf numFmtId="43" fontId="77" fillId="0" borderId="0" applyFont="0" applyFill="0" applyBorder="0" applyAlignment="0" applyProtection="0"/>
    <xf numFmtId="9" fontId="77" fillId="0" borderId="0" applyFont="0" applyFill="0" applyBorder="0" applyAlignment="0" applyProtection="0"/>
    <xf numFmtId="0" fontId="1" fillId="0" borderId="0"/>
    <xf numFmtId="9" fontId="1" fillId="0" borderId="0" applyFont="0" applyFill="0" applyBorder="0" applyAlignment="0" applyProtection="0"/>
    <xf numFmtId="0" fontId="78" fillId="0" borderId="0" applyFont="0" applyFill="0" applyBorder="0" applyAlignment="0" applyProtection="0"/>
    <xf numFmtId="199" fontId="78" fillId="0" borderId="0" applyFont="0" applyFill="0" applyBorder="0" applyAlignment="0" applyProtection="0">
      <alignment horizontal="right"/>
    </xf>
    <xf numFmtId="200" fontId="78" fillId="0" borderId="0" applyFont="0" applyFill="0" applyBorder="0" applyAlignment="0" applyProtection="0">
      <alignment horizontal="right"/>
    </xf>
    <xf numFmtId="201" fontId="78" fillId="0" borderId="0" applyFont="0" applyFill="0" applyBorder="0" applyAlignment="0" applyProtection="0">
      <alignment horizontal="right"/>
    </xf>
    <xf numFmtId="202" fontId="78" fillId="0" borderId="0" applyFont="0" applyFill="0" applyBorder="0" applyAlignment="0" applyProtection="0">
      <alignment horizontal="right"/>
    </xf>
    <xf numFmtId="203" fontId="78" fillId="0" borderId="0" applyFont="0" applyFill="0" applyBorder="0" applyAlignment="0" applyProtection="0"/>
    <xf numFmtId="204" fontId="78" fillId="0" borderId="47" applyNumberFormat="0" applyFont="0" applyFill="0" applyAlignment="0" applyProtection="0"/>
    <xf numFmtId="0" fontId="79" fillId="0" borderId="0" applyFill="0" applyBorder="0" applyProtection="0">
      <alignment horizontal="left"/>
    </xf>
    <xf numFmtId="205" fontId="78" fillId="0" borderId="0" applyFont="0" applyFill="0" applyBorder="0" applyAlignment="0" applyProtection="0">
      <alignment horizontal="right"/>
    </xf>
    <xf numFmtId="0" fontId="80" fillId="0" borderId="0" applyProtection="0">
      <alignment horizontal="right"/>
    </xf>
    <xf numFmtId="0" fontId="78" fillId="0" borderId="0" applyFont="0" applyFill="0" applyBorder="0" applyAlignment="0" applyProtection="0">
      <alignment horizontal="right"/>
    </xf>
    <xf numFmtId="1" fontId="81" fillId="0" borderId="0" applyProtection="0">
      <alignment horizontal="right" vertical="center"/>
    </xf>
    <xf numFmtId="0" fontId="82" fillId="0" borderId="0" applyBorder="0" applyProtection="0">
      <alignment vertical="center"/>
    </xf>
    <xf numFmtId="204" fontId="82" fillId="0" borderId="5" applyBorder="0" applyProtection="0">
      <alignment horizontal="right" vertical="center"/>
    </xf>
    <xf numFmtId="0" fontId="83" fillId="40" borderId="0" applyBorder="0" applyProtection="0">
      <alignment horizontal="centerContinuous" vertical="center"/>
    </xf>
    <xf numFmtId="0" fontId="83" fillId="39" borderId="5" applyBorder="0" applyProtection="0">
      <alignment horizontal="centerContinuous" vertical="center"/>
    </xf>
    <xf numFmtId="0" fontId="84" fillId="0" borderId="0" applyFill="0" applyBorder="0" applyProtection="0">
      <alignment horizontal="left"/>
    </xf>
    <xf numFmtId="0" fontId="79" fillId="0" borderId="7" applyFill="0" applyBorder="0" applyProtection="0">
      <alignment horizontal="left" vertical="top"/>
    </xf>
    <xf numFmtId="43" fontId="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0" fontId="2" fillId="0" borderId="0"/>
    <xf numFmtId="9" fontId="2" fillId="0" borderId="0" applyFont="0" applyFill="0" applyBorder="0" applyAlignment="0" applyProtection="0"/>
    <xf numFmtId="0" fontId="85" fillId="0" borderId="0" applyNumberFormat="0" applyBorder="0" applyAlignment="0"/>
    <xf numFmtId="0" fontId="86" fillId="0" borderId="0" applyNumberFormat="0" applyBorder="0" applyAlignment="0"/>
    <xf numFmtId="0" fontId="87" fillId="0" borderId="0" applyNumberFormat="0" applyBorder="0" applyAlignment="0"/>
    <xf numFmtId="0" fontId="85" fillId="41" borderId="0" applyNumberFormat="0" applyBorder="0" applyAlignment="0"/>
    <xf numFmtId="0" fontId="88" fillId="0" borderId="0" applyNumberFormat="0" applyBorder="0" applyAlignment="0"/>
    <xf numFmtId="0" fontId="1" fillId="0" borderId="0"/>
    <xf numFmtId="0" fontId="1" fillId="0" borderId="0"/>
    <xf numFmtId="0" fontId="89" fillId="0" borderId="0"/>
    <xf numFmtId="0" fontId="75" fillId="0" borderId="0" applyNumberFormat="0" applyFill="0" applyBorder="0" applyAlignment="0" applyProtection="0"/>
    <xf numFmtId="9" fontId="76" fillId="0" borderId="0" applyFont="0" applyFill="0" applyBorder="0" applyAlignment="0" applyProtection="0"/>
    <xf numFmtId="198" fontId="76"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1" fontId="2" fillId="0" borderId="0" applyFont="0" applyFill="0" applyBorder="0" applyAlignment="0" applyProtection="0"/>
  </cellStyleXfs>
  <cellXfs count="2062">
    <xf numFmtId="0" fontId="0" fillId="0" borderId="0" xfId="0"/>
    <xf numFmtId="0" fontId="3" fillId="2" borderId="0" xfId="0" applyFont="1" applyFill="1"/>
    <xf numFmtId="164" fontId="3" fillId="2" borderId="0" xfId="0" applyNumberFormat="1" applyFont="1" applyFill="1"/>
    <xf numFmtId="0" fontId="3" fillId="3" borderId="0" xfId="0" applyFont="1" applyFill="1"/>
    <xf numFmtId="0" fontId="3" fillId="0" borderId="0" xfId="0" applyFont="1"/>
    <xf numFmtId="0" fontId="3" fillId="0" borderId="14" xfId="0" applyFont="1" applyBorder="1" applyAlignment="1">
      <alignment horizontal="center"/>
    </xf>
    <xf numFmtId="0" fontId="9" fillId="2" borderId="0" xfId="0" applyFont="1" applyFill="1"/>
    <xf numFmtId="0" fontId="0" fillId="5" borderId="0" xfId="0" applyFill="1"/>
    <xf numFmtId="9" fontId="20" fillId="9" borderId="6" xfId="1" applyFont="1" applyFill="1" applyBorder="1" applyAlignment="1">
      <alignment horizontal="left" vertical="center"/>
    </xf>
    <xf numFmtId="41" fontId="4" fillId="7" borderId="6" xfId="0" applyNumberFormat="1" applyFont="1" applyFill="1" applyBorder="1"/>
    <xf numFmtId="41" fontId="4" fillId="7" borderId="16" xfId="0" applyNumberFormat="1" applyFont="1" applyFill="1" applyBorder="1"/>
    <xf numFmtId="0" fontId="3" fillId="0" borderId="7" xfId="0" applyFont="1" applyBorder="1"/>
    <xf numFmtId="0" fontId="3" fillId="0" borderId="7" xfId="0" applyFont="1" applyBorder="1" applyAlignment="1">
      <alignment horizontal="left" indent="1"/>
    </xf>
    <xf numFmtId="0" fontId="3" fillId="0" borderId="8" xfId="0" applyFont="1" applyBorder="1" applyAlignment="1">
      <alignment horizontal="left" indent="1"/>
    </xf>
    <xf numFmtId="9" fontId="20" fillId="9" borderId="12" xfId="1" applyFont="1" applyFill="1" applyBorder="1" applyAlignment="1">
      <alignment horizontal="left" vertical="center"/>
    </xf>
    <xf numFmtId="0" fontId="3" fillId="9" borderId="20" xfId="0" applyFont="1" applyFill="1" applyBorder="1" applyAlignment="1">
      <alignment horizontal="center"/>
    </xf>
    <xf numFmtId="0" fontId="3" fillId="9" borderId="21" xfId="0" applyFont="1" applyFill="1" applyBorder="1" applyAlignment="1">
      <alignment horizontal="center"/>
    </xf>
    <xf numFmtId="0" fontId="3" fillId="0" borderId="8" xfId="0" applyFont="1" applyBorder="1"/>
    <xf numFmtId="0" fontId="3" fillId="0" borderId="6" xfId="0" applyFont="1" applyBorder="1"/>
    <xf numFmtId="0" fontId="3" fillId="9" borderId="16" xfId="0" applyFont="1" applyFill="1" applyBorder="1" applyAlignment="1">
      <alignment horizontal="center"/>
    </xf>
    <xf numFmtId="14" fontId="3" fillId="0" borderId="14" xfId="0" applyNumberFormat="1" applyFont="1" applyBorder="1" applyAlignment="1">
      <alignment horizontal="center"/>
    </xf>
    <xf numFmtId="41" fontId="4" fillId="7" borderId="3" xfId="0" applyNumberFormat="1" applyFont="1" applyFill="1" applyBorder="1"/>
    <xf numFmtId="9" fontId="20" fillId="9" borderId="11" xfId="1" applyFont="1" applyFill="1" applyBorder="1" applyAlignment="1">
      <alignment horizontal="left" vertical="center"/>
    </xf>
    <xf numFmtId="0" fontId="3" fillId="9" borderId="11" xfId="0" applyFont="1" applyFill="1" applyBorder="1" applyAlignment="1">
      <alignment horizontal="center"/>
    </xf>
    <xf numFmtId="0" fontId="3" fillId="9" borderId="21" xfId="0" applyFont="1" applyFill="1" applyBorder="1" applyAlignment="1">
      <alignment horizontal="centerContinuous"/>
    </xf>
    <xf numFmtId="0" fontId="3" fillId="9" borderId="20" xfId="0" applyFont="1" applyFill="1" applyBorder="1" applyAlignment="1">
      <alignment horizontal="centerContinuous"/>
    </xf>
    <xf numFmtId="0" fontId="3" fillId="9" borderId="12" xfId="0" applyFont="1" applyFill="1" applyBorder="1" applyAlignment="1">
      <alignment horizontal="center"/>
    </xf>
    <xf numFmtId="6" fontId="8" fillId="0" borderId="7" xfId="0" applyNumberFormat="1" applyFont="1" applyBorder="1" applyAlignment="1">
      <alignment horizontal="center"/>
    </xf>
    <xf numFmtId="0" fontId="3" fillId="9" borderId="12" xfId="0" applyFont="1" applyFill="1" applyBorder="1" applyAlignment="1">
      <alignment horizontal="centerContinuous"/>
    </xf>
    <xf numFmtId="176" fontId="11" fillId="0" borderId="11" xfId="0" applyNumberFormat="1" applyFont="1" applyBorder="1" applyAlignment="1">
      <alignment horizontal="center"/>
    </xf>
    <xf numFmtId="0" fontId="11" fillId="0" borderId="11" xfId="0" applyFont="1" applyBorder="1" applyAlignment="1">
      <alignment horizontal="center"/>
    </xf>
    <xf numFmtId="6" fontId="11" fillId="0" borderId="12" xfId="0" applyNumberFormat="1" applyFont="1" applyBorder="1" applyAlignment="1">
      <alignment horizontal="center"/>
    </xf>
    <xf numFmtId="8" fontId="11" fillId="0" borderId="11" xfId="0" applyNumberFormat="1" applyFont="1" applyBorder="1" applyAlignment="1">
      <alignment horizontal="center"/>
    </xf>
    <xf numFmtId="0" fontId="3" fillId="9" borderId="12" xfId="0" applyFont="1" applyFill="1" applyBorder="1"/>
    <xf numFmtId="0" fontId="8" fillId="0" borderId="0" xfId="0" applyFont="1" applyAlignment="1">
      <alignment horizontal="center"/>
    </xf>
    <xf numFmtId="9" fontId="20" fillId="9" borderId="12" xfId="1" applyFont="1" applyFill="1" applyBorder="1" applyAlignment="1">
      <alignment vertical="center"/>
    </xf>
    <xf numFmtId="0" fontId="8" fillId="0" borderId="6" xfId="0" applyFont="1" applyBorder="1"/>
    <xf numFmtId="0" fontId="8" fillId="0" borderId="7" xfId="0" applyFont="1" applyBorder="1"/>
    <xf numFmtId="3" fontId="8" fillId="0" borderId="0" xfId="0" applyNumberFormat="1" applyFont="1" applyAlignment="1">
      <alignment horizontal="center"/>
    </xf>
    <xf numFmtId="0" fontId="11" fillId="0" borderId="12" xfId="0" applyFont="1" applyBorder="1"/>
    <xf numFmtId="8" fontId="9" fillId="0" borderId="17" xfId="0" applyNumberFormat="1" applyFont="1" applyBorder="1" applyAlignment="1">
      <alignment horizontal="center"/>
    </xf>
    <xf numFmtId="8" fontId="11" fillId="0" borderId="20" xfId="0" applyNumberFormat="1" applyFont="1" applyBorder="1" applyAlignment="1">
      <alignment horizontal="center"/>
    </xf>
    <xf numFmtId="0" fontId="7" fillId="0" borderId="7" xfId="0" applyFont="1" applyBorder="1"/>
    <xf numFmtId="0" fontId="10" fillId="0" borderId="7" xfId="0" applyFont="1" applyBorder="1"/>
    <xf numFmtId="0" fontId="7" fillId="0" borderId="6" xfId="0" applyFont="1" applyBorder="1"/>
    <xf numFmtId="3" fontId="11" fillId="0" borderId="13" xfId="0" applyNumberFormat="1" applyFont="1" applyBorder="1" applyAlignment="1">
      <alignment horizontal="right"/>
    </xf>
    <xf numFmtId="173" fontId="8" fillId="0" borderId="14" xfId="0" applyNumberFormat="1" applyFont="1" applyBorder="1" applyAlignment="1">
      <alignment horizontal="right"/>
    </xf>
    <xf numFmtId="0" fontId="7" fillId="0" borderId="12" xfId="0" applyFont="1" applyBorder="1"/>
    <xf numFmtId="3" fontId="11" fillId="0" borderId="21" xfId="0" applyNumberFormat="1" applyFont="1" applyBorder="1" applyAlignment="1">
      <alignment horizontal="right"/>
    </xf>
    <xf numFmtId="0" fontId="16" fillId="2" borderId="0" xfId="0" applyFont="1" applyFill="1"/>
    <xf numFmtId="0" fontId="16" fillId="2" borderId="0" xfId="0" applyFont="1" applyFill="1" applyAlignment="1">
      <alignment vertical="center"/>
    </xf>
    <xf numFmtId="0" fontId="16" fillId="5" borderId="0" xfId="0" applyFont="1" applyFill="1"/>
    <xf numFmtId="9" fontId="17" fillId="9" borderId="6" xfId="1" applyFont="1" applyFill="1" applyBorder="1" applyAlignment="1">
      <alignment horizontal="left" vertical="center"/>
    </xf>
    <xf numFmtId="14" fontId="16" fillId="2" borderId="0" xfId="0" applyNumberFormat="1" applyFont="1" applyFill="1"/>
    <xf numFmtId="0" fontId="17" fillId="9" borderId="7" xfId="0" applyFont="1" applyFill="1" applyBorder="1" applyAlignment="1">
      <alignment horizontal="left" vertical="center"/>
    </xf>
    <xf numFmtId="170" fontId="17" fillId="9" borderId="0" xfId="0" applyNumberFormat="1" applyFont="1" applyFill="1" applyAlignment="1">
      <alignment horizontal="right"/>
    </xf>
    <xf numFmtId="171" fontId="17" fillId="9" borderId="5" xfId="0" applyNumberFormat="1" applyFont="1" applyFill="1" applyBorder="1" applyAlignment="1">
      <alignment horizontal="right"/>
    </xf>
    <xf numFmtId="9" fontId="17" fillId="0" borderId="6" xfId="1" applyFont="1" applyFill="1" applyBorder="1" applyAlignment="1">
      <alignment horizontal="left" vertical="center"/>
    </xf>
    <xf numFmtId="168" fontId="17" fillId="0" borderId="0" xfId="0" applyNumberFormat="1" applyFont="1" applyAlignment="1">
      <alignment horizontal="right"/>
    </xf>
    <xf numFmtId="164" fontId="16" fillId="2" borderId="0" xfId="0" applyNumberFormat="1" applyFont="1" applyFill="1"/>
    <xf numFmtId="9" fontId="17" fillId="0" borderId="7" xfId="1" applyFont="1" applyFill="1" applyBorder="1" applyAlignment="1">
      <alignment horizontal="left" vertical="center"/>
    </xf>
    <xf numFmtId="41" fontId="16" fillId="2" borderId="0" xfId="0" applyNumberFormat="1" applyFont="1" applyFill="1"/>
    <xf numFmtId="9" fontId="17" fillId="0" borderId="8" xfId="1" applyFont="1" applyFill="1" applyBorder="1" applyAlignment="1">
      <alignment horizontal="left" vertical="center"/>
    </xf>
    <xf numFmtId="168" fontId="16" fillId="0" borderId="15" xfId="0" applyNumberFormat="1" applyFont="1" applyBorder="1" applyAlignment="1">
      <alignment horizontal="right"/>
    </xf>
    <xf numFmtId="167" fontId="17" fillId="0" borderId="7" xfId="0" applyNumberFormat="1" applyFont="1" applyBorder="1" applyAlignment="1">
      <alignment horizontal="left" vertical="center"/>
    </xf>
    <xf numFmtId="168" fontId="18" fillId="0" borderId="22" xfId="0" applyNumberFormat="1" applyFont="1" applyBorder="1" applyAlignment="1">
      <alignment horizontal="left" vertical="center"/>
    </xf>
    <xf numFmtId="0" fontId="16" fillId="2" borderId="0" xfId="0" applyFont="1" applyFill="1" applyAlignment="1">
      <alignment horizontal="left" vertical="center"/>
    </xf>
    <xf numFmtId="0" fontId="17" fillId="9" borderId="8" xfId="0" applyFont="1" applyFill="1" applyBorder="1" applyAlignment="1">
      <alignment horizontal="left" vertical="center"/>
    </xf>
    <xf numFmtId="164" fontId="16" fillId="2" borderId="0" xfId="0" applyNumberFormat="1" applyFont="1" applyFill="1" applyAlignment="1">
      <alignment vertical="center"/>
    </xf>
    <xf numFmtId="168" fontId="17" fillId="0" borderId="0" xfId="0" applyNumberFormat="1" applyFont="1" applyAlignment="1">
      <alignment horizontal="right" vertical="center"/>
    </xf>
    <xf numFmtId="0" fontId="16" fillId="5" borderId="0" xfId="0" applyFont="1" applyFill="1" applyAlignment="1">
      <alignment vertical="center"/>
    </xf>
    <xf numFmtId="41" fontId="6" fillId="4" borderId="1" xfId="0" applyNumberFormat="1" applyFont="1" applyFill="1" applyBorder="1" applyAlignment="1">
      <alignment vertical="center"/>
    </xf>
    <xf numFmtId="41" fontId="15" fillId="4" borderId="2" xfId="0" applyNumberFormat="1" applyFont="1" applyFill="1" applyBorder="1" applyAlignment="1">
      <alignment horizontal="center"/>
    </xf>
    <xf numFmtId="0" fontId="16" fillId="2" borderId="4" xfId="0" applyFont="1" applyFill="1" applyBorder="1" applyAlignment="1">
      <alignment vertical="center"/>
    </xf>
    <xf numFmtId="43" fontId="16" fillId="2" borderId="0" xfId="0" applyNumberFormat="1" applyFont="1" applyFill="1"/>
    <xf numFmtId="165" fontId="16" fillId="2" borderId="0" xfId="0" applyNumberFormat="1" applyFont="1" applyFill="1"/>
    <xf numFmtId="0" fontId="16" fillId="2" borderId="4" xfId="0" applyFont="1" applyFill="1" applyBorder="1" applyAlignment="1">
      <alignment horizontal="left" vertical="center"/>
    </xf>
    <xf numFmtId="9" fontId="16" fillId="2" borderId="0" xfId="1" applyFont="1" applyFill="1" applyBorder="1"/>
    <xf numFmtId="0" fontId="16" fillId="5" borderId="4" xfId="0" applyFont="1" applyFill="1" applyBorder="1" applyAlignment="1">
      <alignment vertical="center"/>
    </xf>
    <xf numFmtId="14" fontId="16" fillId="5" borderId="0" xfId="0" applyNumberFormat="1" applyFont="1" applyFill="1"/>
    <xf numFmtId="43" fontId="16" fillId="5" borderId="0" xfId="0" applyNumberFormat="1" applyFont="1" applyFill="1"/>
    <xf numFmtId="165" fontId="16" fillId="5" borderId="0" xfId="0" applyNumberFormat="1" applyFont="1" applyFill="1"/>
    <xf numFmtId="0" fontId="22" fillId="5" borderId="4" xfId="0" applyFont="1" applyFill="1" applyBorder="1" applyAlignment="1">
      <alignment vertical="center"/>
    </xf>
    <xf numFmtId="0" fontId="18" fillId="5" borderId="4" xfId="0" applyFont="1" applyFill="1" applyBorder="1" applyAlignment="1">
      <alignment vertical="center"/>
    </xf>
    <xf numFmtId="0" fontId="24" fillId="5" borderId="4" xfId="0" applyFont="1" applyFill="1" applyBorder="1" applyAlignment="1">
      <alignment vertical="center"/>
    </xf>
    <xf numFmtId="0" fontId="16" fillId="5" borderId="4" xfId="0" applyFont="1" applyFill="1" applyBorder="1" applyAlignment="1">
      <alignment horizontal="left" vertical="center"/>
    </xf>
    <xf numFmtId="41" fontId="16" fillId="5" borderId="0" xfId="0" applyNumberFormat="1" applyFont="1" applyFill="1"/>
    <xf numFmtId="0" fontId="23" fillId="5" borderId="4" xfId="0" applyFont="1" applyFill="1" applyBorder="1" applyAlignment="1">
      <alignment horizontal="left" vertical="center"/>
    </xf>
    <xf numFmtId="41" fontId="23" fillId="5" borderId="0" xfId="0" applyNumberFormat="1" applyFont="1" applyFill="1"/>
    <xf numFmtId="41" fontId="18" fillId="5" borderId="0" xfId="0" applyNumberFormat="1" applyFont="1" applyFill="1"/>
    <xf numFmtId="0" fontId="22" fillId="5" borderId="4" xfId="0" applyFont="1" applyFill="1" applyBorder="1" applyAlignment="1">
      <alignment horizontal="left" vertical="center"/>
    </xf>
    <xf numFmtId="41" fontId="21" fillId="5" borderId="0" xfId="0" applyNumberFormat="1" applyFont="1" applyFill="1"/>
    <xf numFmtId="0" fontId="18" fillId="5" borderId="4" xfId="0" applyFont="1" applyFill="1" applyBorder="1" applyAlignment="1">
      <alignment horizontal="left" vertical="center"/>
    </xf>
    <xf numFmtId="0" fontId="24" fillId="2" borderId="4" xfId="0" applyFont="1" applyFill="1" applyBorder="1" applyAlignment="1">
      <alignment horizontal="left" vertical="center"/>
    </xf>
    <xf numFmtId="41" fontId="24" fillId="2" borderId="0" xfId="0" applyNumberFormat="1" applyFont="1" applyFill="1"/>
    <xf numFmtId="166" fontId="24" fillId="5" borderId="0" xfId="0" applyNumberFormat="1" applyFont="1" applyFill="1" applyAlignment="1">
      <alignment horizontal="right"/>
    </xf>
    <xf numFmtId="10" fontId="24" fillId="5" borderId="0" xfId="0" applyNumberFormat="1" applyFont="1" applyFill="1"/>
    <xf numFmtId="0" fontId="18" fillId="5" borderId="9" xfId="0" applyFont="1" applyFill="1" applyBorder="1" applyAlignment="1">
      <alignment horizontal="left" vertical="center"/>
    </xf>
    <xf numFmtId="41" fontId="18" fillId="5" borderId="10" xfId="0" applyNumberFormat="1" applyFont="1" applyFill="1" applyBorder="1"/>
    <xf numFmtId="0" fontId="6" fillId="4" borderId="1" xfId="0" applyFont="1" applyFill="1" applyBorder="1" applyAlignment="1">
      <alignment vertical="center"/>
    </xf>
    <xf numFmtId="0" fontId="15" fillId="4" borderId="2" xfId="0" applyFont="1" applyFill="1" applyBorder="1"/>
    <xf numFmtId="0" fontId="16" fillId="5" borderId="9" xfId="0" applyFont="1" applyFill="1" applyBorder="1" applyAlignment="1">
      <alignment horizontal="left" vertical="center"/>
    </xf>
    <xf numFmtId="0" fontId="16" fillId="5" borderId="10" xfId="0" applyFont="1" applyFill="1" applyBorder="1"/>
    <xf numFmtId="0" fontId="16" fillId="4" borderId="2" xfId="0" applyFont="1" applyFill="1" applyBorder="1"/>
    <xf numFmtId="10" fontId="16" fillId="5" borderId="10" xfId="1" applyNumberFormat="1" applyFont="1" applyFill="1" applyBorder="1"/>
    <xf numFmtId="0" fontId="16" fillId="3" borderId="0" xfId="0" applyFont="1" applyFill="1"/>
    <xf numFmtId="0" fontId="18" fillId="3" borderId="0" xfId="0" applyFont="1" applyFill="1" applyAlignment="1">
      <alignment vertical="center"/>
    </xf>
    <xf numFmtId="0" fontId="16" fillId="3" borderId="0" xfId="0" applyFont="1" applyFill="1" applyAlignment="1">
      <alignment vertical="center"/>
    </xf>
    <xf numFmtId="41" fontId="16" fillId="3" borderId="0" xfId="1" applyNumberFormat="1" applyFont="1" applyFill="1"/>
    <xf numFmtId="0" fontId="16" fillId="3" borderId="12" xfId="0" applyFont="1" applyFill="1" applyBorder="1" applyAlignment="1">
      <alignment vertical="center"/>
    </xf>
    <xf numFmtId="41" fontId="16" fillId="3" borderId="11" xfId="1" applyNumberFormat="1" applyFont="1" applyFill="1" applyBorder="1"/>
    <xf numFmtId="41" fontId="16" fillId="3" borderId="0" xfId="1" applyNumberFormat="1" applyFont="1" applyFill="1" applyBorder="1"/>
    <xf numFmtId="0" fontId="16" fillId="3" borderId="0" xfId="0" applyFont="1" applyFill="1" applyAlignment="1">
      <alignment vertical="center" wrapText="1"/>
    </xf>
    <xf numFmtId="41" fontId="25" fillId="3" borderId="0" xfId="0" applyNumberFormat="1" applyFont="1" applyFill="1"/>
    <xf numFmtId="41" fontId="16" fillId="3" borderId="0" xfId="0" applyNumberFormat="1" applyFont="1" applyFill="1" applyAlignment="1">
      <alignment vertical="center"/>
    </xf>
    <xf numFmtId="41" fontId="16" fillId="3" borderId="0" xfId="0" applyNumberFormat="1" applyFont="1" applyFill="1"/>
    <xf numFmtId="41" fontId="18" fillId="3" borderId="0" xfId="0" applyNumberFormat="1" applyFont="1" applyFill="1" applyAlignment="1">
      <alignment vertical="center"/>
    </xf>
    <xf numFmtId="0" fontId="16" fillId="3" borderId="6" xfId="0" applyFont="1" applyFill="1" applyBorder="1" applyAlignment="1">
      <alignment vertical="center"/>
    </xf>
    <xf numFmtId="0" fontId="16" fillId="3" borderId="7" xfId="0" applyFont="1" applyFill="1" applyBorder="1" applyAlignment="1">
      <alignment vertical="center"/>
    </xf>
    <xf numFmtId="0" fontId="16" fillId="3" borderId="8" xfId="0" applyFont="1" applyFill="1" applyBorder="1" applyAlignment="1">
      <alignment vertical="center"/>
    </xf>
    <xf numFmtId="173" fontId="17" fillId="9" borderId="3" xfId="0" applyNumberFormat="1" applyFont="1" applyFill="1" applyBorder="1" applyAlignment="1">
      <alignment horizontal="right"/>
    </xf>
    <xf numFmtId="9" fontId="17" fillId="9" borderId="7" xfId="1" applyFont="1" applyFill="1" applyBorder="1" applyAlignment="1">
      <alignment horizontal="left" vertical="center"/>
    </xf>
    <xf numFmtId="173" fontId="17" fillId="9" borderId="0" xfId="0" applyNumberFormat="1" applyFont="1" applyFill="1" applyAlignment="1">
      <alignment horizontal="right"/>
    </xf>
    <xf numFmtId="9" fontId="6" fillId="10" borderId="12" xfId="1" applyFont="1" applyFill="1" applyBorder="1" applyAlignment="1">
      <alignment horizontal="left" vertical="center"/>
    </xf>
    <xf numFmtId="41" fontId="15" fillId="7" borderId="11" xfId="0" applyNumberFormat="1" applyFont="1" applyFill="1" applyBorder="1" applyAlignment="1">
      <alignment horizontal="center"/>
    </xf>
    <xf numFmtId="0" fontId="16" fillId="5" borderId="11" xfId="0" applyFont="1" applyFill="1" applyBorder="1"/>
    <xf numFmtId="168" fontId="18" fillId="0" borderId="7" xfId="0" applyNumberFormat="1" applyFont="1" applyBorder="1" applyAlignment="1">
      <alignment horizontal="left" vertical="center"/>
    </xf>
    <xf numFmtId="168" fontId="16" fillId="0" borderId="0" xfId="0" applyNumberFormat="1" applyFont="1" applyAlignment="1">
      <alignment horizontal="right"/>
    </xf>
    <xf numFmtId="9" fontId="27" fillId="0" borderId="7" xfId="1" applyFont="1" applyFill="1" applyBorder="1" applyAlignment="1">
      <alignment horizontal="left" vertical="center"/>
    </xf>
    <xf numFmtId="169" fontId="6" fillId="11" borderId="12" xfId="0" applyNumberFormat="1" applyFont="1" applyFill="1" applyBorder="1" applyAlignment="1">
      <alignment horizontal="right"/>
    </xf>
    <xf numFmtId="169" fontId="6" fillId="11" borderId="11" xfId="0" applyNumberFormat="1" applyFont="1" applyFill="1" applyBorder="1" applyAlignment="1">
      <alignment horizontal="right"/>
    </xf>
    <xf numFmtId="177" fontId="6" fillId="11" borderId="11" xfId="0" applyNumberFormat="1" applyFont="1" applyFill="1" applyBorder="1" applyAlignment="1">
      <alignment horizontal="right"/>
    </xf>
    <xf numFmtId="169" fontId="6" fillId="11" borderId="20" xfId="0" applyNumberFormat="1" applyFont="1" applyFill="1" applyBorder="1" applyAlignment="1">
      <alignment horizontal="right"/>
    </xf>
    <xf numFmtId="171" fontId="17" fillId="9" borderId="8" xfId="0" applyNumberFormat="1" applyFont="1" applyFill="1" applyBorder="1" applyAlignment="1">
      <alignment horizontal="right"/>
    </xf>
    <xf numFmtId="171" fontId="17" fillId="9" borderId="18" xfId="0" applyNumberFormat="1" applyFont="1" applyFill="1" applyBorder="1" applyAlignment="1">
      <alignment horizontal="right"/>
    </xf>
    <xf numFmtId="168" fontId="17" fillId="0" borderId="7" xfId="0" applyNumberFormat="1" applyFont="1" applyBorder="1" applyAlignment="1">
      <alignment horizontal="right"/>
    </xf>
    <xf numFmtId="168" fontId="17" fillId="0" borderId="17" xfId="0" applyNumberFormat="1" applyFont="1" applyBorder="1" applyAlignment="1">
      <alignment horizontal="right"/>
    </xf>
    <xf numFmtId="168" fontId="16" fillId="0" borderId="7" xfId="0" applyNumberFormat="1" applyFont="1" applyBorder="1" applyAlignment="1">
      <alignment horizontal="right"/>
    </xf>
    <xf numFmtId="168" fontId="16" fillId="0" borderId="17" xfId="0" applyNumberFormat="1" applyFont="1" applyBorder="1" applyAlignment="1">
      <alignment horizontal="right"/>
    </xf>
    <xf numFmtId="171" fontId="28" fillId="9" borderId="5" xfId="0" applyNumberFormat="1" applyFont="1" applyFill="1" applyBorder="1" applyAlignment="1">
      <alignment horizontal="right"/>
    </xf>
    <xf numFmtId="168" fontId="18" fillId="0" borderId="15" xfId="0" applyNumberFormat="1" applyFont="1" applyBorder="1" applyAlignment="1">
      <alignment horizontal="right"/>
    </xf>
    <xf numFmtId="168" fontId="28" fillId="0" borderId="7" xfId="0" applyNumberFormat="1" applyFont="1" applyBorder="1" applyAlignment="1">
      <alignment horizontal="right"/>
    </xf>
    <xf numFmtId="168" fontId="28" fillId="0" borderId="0" xfId="0" applyNumberFormat="1" applyFont="1" applyAlignment="1">
      <alignment horizontal="right"/>
    </xf>
    <xf numFmtId="175" fontId="17" fillId="0" borderId="0" xfId="1" applyNumberFormat="1" applyFont="1" applyBorder="1" applyAlignment="1">
      <alignment horizontal="right"/>
    </xf>
    <xf numFmtId="175" fontId="26" fillId="0" borderId="15" xfId="1" applyNumberFormat="1" applyFont="1" applyBorder="1" applyAlignment="1">
      <alignment horizontal="right"/>
    </xf>
    <xf numFmtId="178" fontId="18" fillId="0" borderId="22" xfId="0" applyNumberFormat="1" applyFont="1" applyBorder="1" applyAlignment="1">
      <alignment horizontal="right"/>
    </xf>
    <xf numFmtId="178" fontId="18" fillId="0" borderId="15" xfId="0" applyNumberFormat="1" applyFont="1" applyBorder="1" applyAlignment="1">
      <alignment horizontal="right"/>
    </xf>
    <xf numFmtId="178" fontId="18" fillId="0" borderId="23" xfId="0" applyNumberFormat="1" applyFont="1" applyBorder="1" applyAlignment="1">
      <alignment horizontal="right"/>
    </xf>
    <xf numFmtId="178" fontId="26" fillId="0" borderId="22" xfId="0" applyNumberFormat="1" applyFont="1" applyBorder="1" applyAlignment="1">
      <alignment horizontal="right"/>
    </xf>
    <xf numFmtId="178" fontId="18" fillId="12" borderId="22" xfId="0" applyNumberFormat="1" applyFont="1" applyFill="1" applyBorder="1" applyAlignment="1">
      <alignment horizontal="right"/>
    </xf>
    <xf numFmtId="178" fontId="18" fillId="12" borderId="15" xfId="0" applyNumberFormat="1" applyFont="1" applyFill="1" applyBorder="1" applyAlignment="1">
      <alignment horizontal="right"/>
    </xf>
    <xf numFmtId="178" fontId="18" fillId="12" borderId="23" xfId="0" applyNumberFormat="1" applyFont="1" applyFill="1" applyBorder="1" applyAlignment="1">
      <alignment horizontal="right"/>
    </xf>
    <xf numFmtId="178" fontId="26" fillId="12" borderId="22" xfId="0" applyNumberFormat="1" applyFont="1" applyFill="1" applyBorder="1" applyAlignment="1">
      <alignment horizontal="right"/>
    </xf>
    <xf numFmtId="175" fontId="26" fillId="12" borderId="15" xfId="1" applyNumberFormat="1" applyFont="1" applyFill="1" applyBorder="1" applyAlignment="1">
      <alignment horizontal="right"/>
    </xf>
    <xf numFmtId="9" fontId="26" fillId="9" borderId="12" xfId="1" applyFont="1" applyFill="1" applyBorder="1" applyAlignment="1">
      <alignment horizontal="left" vertical="center"/>
    </xf>
    <xf numFmtId="171" fontId="17" fillId="9" borderId="12" xfId="0" applyNumberFormat="1" applyFont="1" applyFill="1" applyBorder="1" applyAlignment="1">
      <alignment horizontal="right"/>
    </xf>
    <xf numFmtId="171" fontId="17" fillId="9" borderId="11" xfId="0" applyNumberFormat="1" applyFont="1" applyFill="1" applyBorder="1" applyAlignment="1">
      <alignment horizontal="right"/>
    </xf>
    <xf numFmtId="171" fontId="17" fillId="9" borderId="20" xfId="0" applyNumberFormat="1" applyFont="1" applyFill="1" applyBorder="1" applyAlignment="1">
      <alignment horizontal="right"/>
    </xf>
    <xf numFmtId="171" fontId="28" fillId="9" borderId="11" xfId="0" applyNumberFormat="1" applyFont="1" applyFill="1" applyBorder="1" applyAlignment="1">
      <alignment horizontal="right"/>
    </xf>
    <xf numFmtId="9" fontId="26" fillId="9" borderId="21" xfId="1" applyFont="1" applyFill="1" applyBorder="1" applyAlignment="1">
      <alignment horizontal="left" vertical="center"/>
    </xf>
    <xf numFmtId="0" fontId="3" fillId="9" borderId="13" xfId="0" applyFont="1" applyFill="1" applyBorder="1" applyAlignment="1">
      <alignment horizontal="center"/>
    </xf>
    <xf numFmtId="0" fontId="9" fillId="0" borderId="3" xfId="0" applyFont="1" applyBorder="1" applyAlignment="1">
      <alignment horizontal="center"/>
    </xf>
    <xf numFmtId="6" fontId="9" fillId="0" borderId="6" xfId="0" applyNumberFormat="1" applyFont="1" applyBorder="1" applyAlignment="1">
      <alignment horizontal="center"/>
    </xf>
    <xf numFmtId="0" fontId="9" fillId="0" borderId="0" xfId="0" applyFont="1" applyAlignment="1">
      <alignment horizontal="center"/>
    </xf>
    <xf numFmtId="6" fontId="9" fillId="0" borderId="7" xfId="0" applyNumberFormat="1" applyFont="1" applyBorder="1" applyAlignment="1">
      <alignment horizontal="center"/>
    </xf>
    <xf numFmtId="9" fontId="4" fillId="10" borderId="12" xfId="1" applyFont="1" applyFill="1" applyBorder="1" applyAlignment="1">
      <alignment horizontal="left" vertical="center"/>
    </xf>
    <xf numFmtId="0" fontId="26" fillId="9" borderId="8" xfId="0" applyFont="1" applyFill="1" applyBorder="1" applyAlignment="1">
      <alignment horizontal="left" vertical="center"/>
    </xf>
    <xf numFmtId="9" fontId="6" fillId="10" borderId="21" xfId="1" applyFont="1" applyFill="1" applyBorder="1" applyAlignment="1">
      <alignment horizontal="left" vertical="center"/>
    </xf>
    <xf numFmtId="0" fontId="26" fillId="9" borderId="12" xfId="0" applyFont="1" applyFill="1" applyBorder="1" applyAlignment="1">
      <alignment horizontal="left" vertical="center"/>
    </xf>
    <xf numFmtId="168" fontId="17" fillId="0" borderId="17" xfId="0" applyNumberFormat="1" applyFont="1" applyBorder="1" applyAlignment="1">
      <alignment horizontal="right" vertical="center"/>
    </xf>
    <xf numFmtId="0" fontId="9" fillId="9" borderId="21" xfId="0" applyFont="1" applyFill="1" applyBorder="1" applyAlignment="1">
      <alignment horizontal="center"/>
    </xf>
    <xf numFmtId="41" fontId="11" fillId="7" borderId="16" xfId="0" applyNumberFormat="1" applyFont="1" applyFill="1" applyBorder="1"/>
    <xf numFmtId="14" fontId="9" fillId="0" borderId="14" xfId="0" applyNumberFormat="1" applyFont="1" applyBorder="1" applyAlignment="1">
      <alignment horizontal="center"/>
    </xf>
    <xf numFmtId="0" fontId="9" fillId="3" borderId="0" xfId="0" applyFont="1" applyFill="1"/>
    <xf numFmtId="0" fontId="3" fillId="0" borderId="6" xfId="0" applyFont="1" applyBorder="1" applyAlignment="1">
      <alignment horizontal="left"/>
    </xf>
    <xf numFmtId="0" fontId="3" fillId="0" borderId="7" xfId="0" applyFont="1" applyBorder="1" applyAlignment="1">
      <alignment horizontal="left"/>
    </xf>
    <xf numFmtId="0" fontId="3" fillId="0" borderId="8" xfId="0" applyFont="1" applyBorder="1" applyAlignment="1">
      <alignment horizontal="left"/>
    </xf>
    <xf numFmtId="0" fontId="3" fillId="0" borderId="12" xfId="0" applyFont="1" applyBorder="1"/>
    <xf numFmtId="14" fontId="8" fillId="0" borderId="21" xfId="0" applyNumberFormat="1" applyFont="1" applyBorder="1" applyAlignment="1">
      <alignment horizontal="center"/>
    </xf>
    <xf numFmtId="0" fontId="13" fillId="0" borderId="0" xfId="0" applyFont="1"/>
    <xf numFmtId="9" fontId="18" fillId="13" borderId="12" xfId="1" applyFont="1" applyFill="1" applyBorder="1" applyAlignment="1">
      <alignment horizontal="left" indent="1"/>
    </xf>
    <xf numFmtId="3" fontId="18" fillId="13" borderId="20" xfId="0" applyNumberFormat="1" applyFont="1" applyFill="1" applyBorder="1" applyAlignment="1">
      <alignment horizontal="right"/>
    </xf>
    <xf numFmtId="3" fontId="16" fillId="0" borderId="0" xfId="0" applyNumberFormat="1" applyFont="1" applyAlignment="1">
      <alignment horizontal="right"/>
    </xf>
    <xf numFmtId="3" fontId="18" fillId="13" borderId="11" xfId="0" applyNumberFormat="1" applyFont="1" applyFill="1" applyBorder="1" applyAlignment="1">
      <alignment horizontal="right"/>
    </xf>
    <xf numFmtId="9" fontId="26" fillId="14" borderId="21" xfId="1" applyFont="1" applyFill="1" applyBorder="1" applyAlignment="1">
      <alignment horizontal="centerContinuous"/>
    </xf>
    <xf numFmtId="0" fontId="13" fillId="0" borderId="14" xfId="0" applyFont="1" applyBorder="1"/>
    <xf numFmtId="0" fontId="0" fillId="0" borderId="21" xfId="0" applyBorder="1"/>
    <xf numFmtId="0" fontId="16" fillId="0" borderId="0" xfId="0" applyFont="1"/>
    <xf numFmtId="0" fontId="18" fillId="15" borderId="12" xfId="0" applyFont="1" applyFill="1" applyBorder="1" applyAlignment="1">
      <alignment horizontal="left" vertical="center"/>
    </xf>
    <xf numFmtId="0" fontId="18" fillId="15" borderId="21" xfId="0" applyFont="1" applyFill="1" applyBorder="1" applyAlignment="1">
      <alignment horizontal="center" vertical="center"/>
    </xf>
    <xf numFmtId="0" fontId="18" fillId="15" borderId="21" xfId="0" applyFont="1" applyFill="1" applyBorder="1" applyAlignment="1">
      <alignment horizontal="center" vertical="center" wrapText="1"/>
    </xf>
    <xf numFmtId="0" fontId="18" fillId="15" borderId="12" xfId="0" applyFont="1" applyFill="1" applyBorder="1" applyAlignment="1">
      <alignment horizontal="center" vertical="center" wrapText="1"/>
    </xf>
    <xf numFmtId="1" fontId="26" fillId="15" borderId="6" xfId="0" applyNumberFormat="1" applyFont="1" applyFill="1" applyBorder="1" applyAlignment="1">
      <alignment horizontal="centerContinuous" vertical="center"/>
    </xf>
    <xf numFmtId="1" fontId="17" fillId="15" borderId="3" xfId="0" applyNumberFormat="1" applyFont="1" applyFill="1" applyBorder="1" applyAlignment="1">
      <alignment horizontal="centerContinuous" vertical="center"/>
    </xf>
    <xf numFmtId="1" fontId="17" fillId="15" borderId="16" xfId="0" applyNumberFormat="1" applyFont="1" applyFill="1" applyBorder="1" applyAlignment="1">
      <alignment horizontal="centerContinuous" vertical="center"/>
    </xf>
    <xf numFmtId="0" fontId="16" fillId="0" borderId="0" xfId="0" applyFont="1" applyAlignment="1">
      <alignment vertical="center"/>
    </xf>
    <xf numFmtId="167" fontId="6" fillId="16" borderId="12" xfId="0" applyNumberFormat="1" applyFont="1" applyFill="1" applyBorder="1" applyAlignment="1">
      <alignment horizontal="left"/>
    </xf>
    <xf numFmtId="167" fontId="6" fillId="16" borderId="11" xfId="0" applyNumberFormat="1" applyFont="1" applyFill="1" applyBorder="1" applyAlignment="1">
      <alignment horizontal="left"/>
    </xf>
    <xf numFmtId="171" fontId="6" fillId="16" borderId="11" xfId="0" applyNumberFormat="1" applyFont="1" applyFill="1" applyBorder="1" applyAlignment="1">
      <alignment horizontal="right"/>
    </xf>
    <xf numFmtId="171" fontId="6" fillId="16" borderId="12" xfId="0" applyNumberFormat="1" applyFont="1" applyFill="1" applyBorder="1" applyAlignment="1">
      <alignment horizontal="right"/>
    </xf>
    <xf numFmtId="171" fontId="6" fillId="16" borderId="20" xfId="0" applyNumberFormat="1" applyFont="1" applyFill="1" applyBorder="1" applyAlignment="1">
      <alignment horizontal="right"/>
    </xf>
    <xf numFmtId="14" fontId="16" fillId="0" borderId="0" xfId="0" applyNumberFormat="1" applyFont="1"/>
    <xf numFmtId="181" fontId="16" fillId="0" borderId="0" xfId="0" applyNumberFormat="1" applyFont="1" applyAlignment="1">
      <alignment horizontal="center"/>
    </xf>
    <xf numFmtId="10" fontId="16" fillId="0" borderId="0" xfId="1" applyNumberFormat="1" applyFont="1" applyAlignment="1">
      <alignment horizontal="center"/>
    </xf>
    <xf numFmtId="182" fontId="16" fillId="0" borderId="7" xfId="0" applyNumberFormat="1" applyFont="1" applyBorder="1" applyAlignment="1">
      <alignment horizontal="right"/>
    </xf>
    <xf numFmtId="182" fontId="16" fillId="0" borderId="0" xfId="0" applyNumberFormat="1" applyFont="1" applyAlignment="1">
      <alignment horizontal="right"/>
    </xf>
    <xf numFmtId="182" fontId="16" fillId="0" borderId="17" xfId="0" applyNumberFormat="1" applyFont="1" applyBorder="1" applyAlignment="1">
      <alignment horizontal="right"/>
    </xf>
    <xf numFmtId="3" fontId="18" fillId="13" borderId="12" xfId="0" applyNumberFormat="1" applyFont="1" applyFill="1" applyBorder="1" applyAlignment="1">
      <alignment horizontal="right"/>
    </xf>
    <xf numFmtId="9" fontId="4" fillId="10" borderId="6" xfId="1" applyFont="1" applyFill="1" applyBorder="1" applyAlignment="1">
      <alignment horizontal="left" vertical="center"/>
    </xf>
    <xf numFmtId="41" fontId="4" fillId="7" borderId="20" xfId="0" applyNumberFormat="1" applyFont="1" applyFill="1" applyBorder="1"/>
    <xf numFmtId="0" fontId="9" fillId="9" borderId="12" xfId="0" applyFont="1" applyFill="1" applyBorder="1" applyAlignment="1">
      <alignment horizontal="center"/>
    </xf>
    <xf numFmtId="9" fontId="20" fillId="9" borderId="8" xfId="1" applyFont="1" applyFill="1" applyBorder="1" applyAlignment="1">
      <alignment horizontal="left" vertical="center"/>
    </xf>
    <xf numFmtId="168" fontId="18" fillId="0" borderId="0" xfId="0" applyNumberFormat="1" applyFont="1" applyAlignment="1">
      <alignment horizontal="right"/>
    </xf>
    <xf numFmtId="9" fontId="17" fillId="0" borderId="7" xfId="1" applyFont="1" applyFill="1" applyBorder="1" applyAlignment="1">
      <alignment horizontal="left" vertical="center" indent="1"/>
    </xf>
    <xf numFmtId="6" fontId="7" fillId="2" borderId="21" xfId="0" applyNumberFormat="1" applyFont="1" applyFill="1" applyBorder="1" applyAlignment="1">
      <alignment horizontal="center"/>
    </xf>
    <xf numFmtId="6" fontId="18" fillId="2" borderId="21" xfId="0" applyNumberFormat="1" applyFont="1" applyFill="1" applyBorder="1" applyAlignment="1">
      <alignment horizontal="right"/>
    </xf>
    <xf numFmtId="168" fontId="29" fillId="0" borderId="0" xfId="0" applyNumberFormat="1" applyFont="1" applyAlignment="1">
      <alignment horizontal="right"/>
    </xf>
    <xf numFmtId="175" fontId="29" fillId="0" borderId="0" xfId="1" applyNumberFormat="1" applyFont="1" applyAlignment="1">
      <alignment horizontal="right"/>
    </xf>
    <xf numFmtId="164" fontId="24" fillId="2" borderId="0" xfId="0" applyNumberFormat="1" applyFont="1" applyFill="1"/>
    <xf numFmtId="175" fontId="17" fillId="9" borderId="0" xfId="1" applyNumberFormat="1" applyFont="1" applyFill="1" applyAlignment="1">
      <alignment horizontal="right"/>
    </xf>
    <xf numFmtId="170" fontId="17" fillId="9" borderId="14" xfId="0" applyNumberFormat="1" applyFont="1" applyFill="1" applyBorder="1" applyAlignment="1">
      <alignment horizontal="right"/>
    </xf>
    <xf numFmtId="171" fontId="17" fillId="9" borderId="19" xfId="0" applyNumberFormat="1" applyFont="1" applyFill="1" applyBorder="1" applyAlignment="1">
      <alignment horizontal="right"/>
    </xf>
    <xf numFmtId="168" fontId="17" fillId="0" borderId="14" xfId="0" applyNumberFormat="1" applyFont="1" applyBorder="1" applyAlignment="1">
      <alignment horizontal="right"/>
    </xf>
    <xf numFmtId="168" fontId="18" fillId="0" borderId="24" xfId="0" applyNumberFormat="1" applyFont="1" applyBorder="1" applyAlignment="1">
      <alignment horizontal="right"/>
    </xf>
    <xf numFmtId="170" fontId="17" fillId="9" borderId="13" xfId="0" applyNumberFormat="1" applyFont="1" applyFill="1" applyBorder="1" applyAlignment="1">
      <alignment horizontal="right"/>
    </xf>
    <xf numFmtId="175" fontId="17" fillId="9" borderId="3" xfId="1" applyNumberFormat="1" applyFont="1" applyFill="1" applyBorder="1" applyAlignment="1">
      <alignment horizontal="right"/>
    </xf>
    <xf numFmtId="175" fontId="17" fillId="9" borderId="0" xfId="1" applyNumberFormat="1" applyFont="1" applyFill="1" applyBorder="1" applyAlignment="1">
      <alignment horizontal="right"/>
    </xf>
    <xf numFmtId="170" fontId="17" fillId="9" borderId="19" xfId="0" applyNumberFormat="1" applyFont="1" applyFill="1" applyBorder="1" applyAlignment="1">
      <alignment horizontal="right"/>
    </xf>
    <xf numFmtId="175" fontId="17" fillId="9" borderId="5" xfId="1" applyNumberFormat="1" applyFont="1" applyFill="1" applyBorder="1" applyAlignment="1">
      <alignment horizontal="right"/>
    </xf>
    <xf numFmtId="175" fontId="0" fillId="0" borderId="0" xfId="1" applyNumberFormat="1" applyFont="1"/>
    <xf numFmtId="0" fontId="3" fillId="0" borderId="13" xfId="0" applyFont="1" applyBorder="1" applyAlignment="1">
      <alignment horizontal="center"/>
    </xf>
    <xf numFmtId="0" fontId="3" fillId="0" borderId="19" xfId="0" applyFont="1" applyBorder="1" applyAlignment="1">
      <alignment horizontal="center"/>
    </xf>
    <xf numFmtId="6" fontId="18" fillId="2" borderId="13" xfId="0" applyNumberFormat="1" applyFont="1" applyFill="1" applyBorder="1" applyAlignment="1">
      <alignment horizontal="right"/>
    </xf>
    <xf numFmtId="6" fontId="18" fillId="2" borderId="16" xfId="0" applyNumberFormat="1" applyFont="1" applyFill="1" applyBorder="1" applyAlignment="1">
      <alignment horizontal="right"/>
    </xf>
    <xf numFmtId="41" fontId="6" fillId="7" borderId="11" xfId="0" applyNumberFormat="1" applyFont="1" applyFill="1" applyBorder="1" applyAlignment="1">
      <alignment horizontal="center"/>
    </xf>
    <xf numFmtId="171" fontId="17" fillId="9" borderId="3" xfId="0" applyNumberFormat="1" applyFont="1" applyFill="1" applyBorder="1" applyAlignment="1">
      <alignment horizontal="right"/>
    </xf>
    <xf numFmtId="171" fontId="29" fillId="9" borderId="5" xfId="0" applyNumberFormat="1" applyFont="1" applyFill="1" applyBorder="1" applyAlignment="1">
      <alignment horizontal="right"/>
    </xf>
    <xf numFmtId="184" fontId="16" fillId="9" borderId="16" xfId="0" applyNumberFormat="1" applyFont="1" applyFill="1" applyBorder="1" applyAlignment="1">
      <alignment horizontal="right"/>
    </xf>
    <xf numFmtId="168" fontId="17" fillId="8" borderId="14" xfId="0" applyNumberFormat="1" applyFont="1" applyFill="1" applyBorder="1" applyAlignment="1">
      <alignment horizontal="right"/>
    </xf>
    <xf numFmtId="168" fontId="29" fillId="0" borderId="25" xfId="0" applyNumberFormat="1" applyFont="1" applyBorder="1" applyAlignment="1">
      <alignment horizontal="right"/>
    </xf>
    <xf numFmtId="175" fontId="29" fillId="0" borderId="25" xfId="1" applyNumberFormat="1" applyFont="1" applyBorder="1" applyAlignment="1">
      <alignment horizontal="right"/>
    </xf>
    <xf numFmtId="168" fontId="18" fillId="0" borderId="27" xfId="0" applyNumberFormat="1" applyFont="1" applyBorder="1" applyAlignment="1">
      <alignment horizontal="left" vertical="center"/>
    </xf>
    <xf numFmtId="9" fontId="29" fillId="0" borderId="7" xfId="1" applyFont="1" applyFill="1" applyBorder="1" applyAlignment="1">
      <alignment horizontal="left" vertical="center" indent="1"/>
    </xf>
    <xf numFmtId="9" fontId="29" fillId="0" borderId="26" xfId="1" applyFont="1" applyFill="1" applyBorder="1" applyAlignment="1">
      <alignment horizontal="left" vertical="center" indent="1"/>
    </xf>
    <xf numFmtId="41" fontId="15" fillId="7" borderId="20" xfId="0" applyNumberFormat="1" applyFont="1" applyFill="1" applyBorder="1" applyAlignment="1">
      <alignment horizontal="center"/>
    </xf>
    <xf numFmtId="173" fontId="17" fillId="9" borderId="16" xfId="0" applyNumberFormat="1" applyFont="1" applyFill="1" applyBorder="1" applyAlignment="1">
      <alignment horizontal="right"/>
    </xf>
    <xf numFmtId="170" fontId="17" fillId="9" borderId="17" xfId="0" applyNumberFormat="1" applyFont="1" applyFill="1" applyBorder="1" applyAlignment="1">
      <alignment horizontal="right"/>
    </xf>
    <xf numFmtId="168" fontId="18" fillId="0" borderId="23" xfId="0" applyNumberFormat="1" applyFont="1" applyBorder="1" applyAlignment="1">
      <alignment horizontal="right"/>
    </xf>
    <xf numFmtId="168" fontId="18" fillId="0" borderId="17" xfId="0" applyNumberFormat="1" applyFont="1" applyBorder="1" applyAlignment="1">
      <alignment horizontal="right"/>
    </xf>
    <xf numFmtId="175" fontId="29" fillId="0" borderId="17" xfId="1" applyNumberFormat="1" applyFont="1" applyBorder="1" applyAlignment="1">
      <alignment horizontal="right"/>
    </xf>
    <xf numFmtId="175" fontId="29" fillId="0" borderId="28" xfId="1" applyNumberFormat="1" applyFont="1" applyBorder="1" applyAlignment="1">
      <alignment horizontal="right"/>
    </xf>
    <xf numFmtId="9" fontId="27" fillId="0" borderId="29" xfId="1" applyFont="1" applyFill="1" applyBorder="1" applyAlignment="1">
      <alignment horizontal="left" vertical="center"/>
    </xf>
    <xf numFmtId="9" fontId="27" fillId="0" borderId="14" xfId="1" applyFont="1" applyFill="1" applyBorder="1" applyAlignment="1">
      <alignment horizontal="left" vertical="center"/>
    </xf>
    <xf numFmtId="9" fontId="17" fillId="0" borderId="14" xfId="1" applyFont="1" applyFill="1" applyBorder="1" applyAlignment="1">
      <alignment horizontal="left" vertical="center" indent="1"/>
    </xf>
    <xf numFmtId="168" fontId="18" fillId="0" borderId="24" xfId="0" applyNumberFormat="1" applyFont="1" applyBorder="1" applyAlignment="1">
      <alignment horizontal="left" vertical="center"/>
    </xf>
    <xf numFmtId="0" fontId="17" fillId="9" borderId="13" xfId="0" applyFont="1" applyFill="1" applyBorder="1" applyAlignment="1">
      <alignment horizontal="left" vertical="center"/>
    </xf>
    <xf numFmtId="0" fontId="17" fillId="9" borderId="14" xfId="0" applyFont="1" applyFill="1" applyBorder="1" applyAlignment="1">
      <alignment horizontal="left" vertical="center"/>
    </xf>
    <xf numFmtId="0" fontId="17" fillId="9" borderId="19" xfId="0" applyFont="1" applyFill="1" applyBorder="1" applyAlignment="1">
      <alignment horizontal="left" vertical="center"/>
    </xf>
    <xf numFmtId="6" fontId="18" fillId="8" borderId="21" xfId="0" applyNumberFormat="1" applyFont="1" applyFill="1" applyBorder="1" applyAlignment="1">
      <alignment horizontal="right"/>
    </xf>
    <xf numFmtId="173" fontId="3" fillId="0" borderId="14" xfId="0" applyNumberFormat="1" applyFont="1" applyBorder="1" applyAlignment="1">
      <alignment horizontal="left"/>
    </xf>
    <xf numFmtId="3" fontId="9" fillId="0" borderId="7" xfId="0" applyNumberFormat="1" applyFont="1" applyBorder="1" applyAlignment="1">
      <alignment horizontal="right"/>
    </xf>
    <xf numFmtId="183" fontId="9" fillId="0" borderId="17" xfId="0" applyNumberFormat="1" applyFont="1" applyBorder="1" applyAlignment="1">
      <alignment horizontal="right"/>
    </xf>
    <xf numFmtId="0" fontId="9" fillId="0" borderId="7" xfId="0" applyFont="1" applyBorder="1"/>
    <xf numFmtId="0" fontId="3" fillId="0" borderId="14" xfId="0" applyFont="1" applyBorder="1"/>
    <xf numFmtId="14" fontId="9" fillId="0" borderId="17" xfId="0" applyNumberFormat="1" applyFont="1" applyBorder="1"/>
    <xf numFmtId="0" fontId="7" fillId="3" borderId="7" xfId="0" applyFont="1" applyFill="1" applyBorder="1" applyProtection="1">
      <protection locked="0"/>
    </xf>
    <xf numFmtId="0" fontId="9" fillId="0" borderId="7" xfId="0" applyFont="1" applyBorder="1" applyAlignment="1">
      <alignment horizontal="center"/>
    </xf>
    <xf numFmtId="9" fontId="4" fillId="10" borderId="3" xfId="1" applyFont="1" applyFill="1" applyBorder="1" applyAlignment="1">
      <alignment horizontal="left"/>
    </xf>
    <xf numFmtId="0" fontId="5" fillId="10" borderId="3" xfId="0" applyFont="1" applyFill="1" applyBorder="1" applyAlignment="1">
      <alignment horizontal="centerContinuous"/>
    </xf>
    <xf numFmtId="0" fontId="5" fillId="10" borderId="3" xfId="0" applyFont="1" applyFill="1" applyBorder="1" applyAlignment="1">
      <alignment horizontal="left" indent="1"/>
    </xf>
    <xf numFmtId="0" fontId="5" fillId="10" borderId="16" xfId="0" applyFont="1" applyFill="1" applyBorder="1" applyAlignment="1">
      <alignment horizontal="centerContinuous"/>
    </xf>
    <xf numFmtId="9" fontId="30" fillId="9" borderId="12" xfId="1" applyFont="1" applyFill="1" applyBorder="1" applyAlignment="1">
      <alignment horizontal="left" vertical="center"/>
    </xf>
    <xf numFmtId="9" fontId="4" fillId="6" borderId="21" xfId="1" applyFont="1" applyFill="1" applyBorder="1" applyAlignment="1">
      <alignment horizontal="centerContinuous"/>
    </xf>
    <xf numFmtId="0" fontId="4" fillId="6" borderId="20" xfId="0" applyFont="1" applyFill="1" applyBorder="1" applyAlignment="1">
      <alignment horizontal="centerContinuous"/>
    </xf>
    <xf numFmtId="0" fontId="0" fillId="0" borderId="12" xfId="0" applyBorder="1"/>
    <xf numFmtId="0" fontId="11" fillId="0" borderId="20" xfId="0" applyFont="1" applyBorder="1" applyAlignment="1">
      <alignment horizontal="center"/>
    </xf>
    <xf numFmtId="0" fontId="11" fillId="13" borderId="20" xfId="0" applyFont="1" applyFill="1" applyBorder="1" applyAlignment="1">
      <alignment horizontal="center"/>
    </xf>
    <xf numFmtId="9" fontId="10" fillId="0" borderId="12" xfId="1" applyFont="1" applyFill="1" applyBorder="1" applyAlignment="1">
      <alignment horizontal="left" indent="1"/>
    </xf>
    <xf numFmtId="0" fontId="11" fillId="13" borderId="16" xfId="0" applyFont="1" applyFill="1" applyBorder="1" applyAlignment="1">
      <alignment horizontal="center"/>
    </xf>
    <xf numFmtId="9" fontId="3" fillId="0" borderId="7" xfId="1" applyFont="1" applyFill="1" applyBorder="1" applyAlignment="1">
      <alignment horizontal="left" indent="1"/>
    </xf>
    <xf numFmtId="9" fontId="3" fillId="0" borderId="14" xfId="1" applyFont="1" applyFill="1" applyBorder="1" applyAlignment="1">
      <alignment horizontal="right"/>
    </xf>
    <xf numFmtId="0" fontId="0" fillId="13" borderId="17" xfId="0" applyFill="1" applyBorder="1"/>
    <xf numFmtId="9" fontId="3" fillId="0" borderId="6" xfId="1" applyFont="1" applyFill="1" applyBorder="1" applyAlignment="1">
      <alignment horizontal="left" indent="2"/>
    </xf>
    <xf numFmtId="3" fontId="3" fillId="0" borderId="16" xfId="0" applyNumberFormat="1" applyFont="1" applyBorder="1" applyAlignment="1">
      <alignment horizontal="right"/>
    </xf>
    <xf numFmtId="3" fontId="3" fillId="13" borderId="16" xfId="0" applyNumberFormat="1" applyFont="1" applyFill="1" applyBorder="1" applyAlignment="1">
      <alignment horizontal="right"/>
    </xf>
    <xf numFmtId="9" fontId="3" fillId="0" borderId="7" xfId="1" applyFont="1" applyFill="1" applyBorder="1" applyAlignment="1">
      <alignment horizontal="left" indent="2"/>
    </xf>
    <xf numFmtId="3" fontId="3" fillId="0" borderId="17" xfId="0" applyNumberFormat="1" applyFont="1" applyBorder="1" applyAlignment="1">
      <alignment horizontal="right"/>
    </xf>
    <xf numFmtId="3" fontId="3" fillId="13" borderId="17" xfId="0" applyNumberFormat="1" applyFont="1" applyFill="1" applyBorder="1" applyAlignment="1">
      <alignment horizontal="right"/>
    </xf>
    <xf numFmtId="9" fontId="7" fillId="13" borderId="12" xfId="1" applyFont="1" applyFill="1" applyBorder="1" applyAlignment="1">
      <alignment horizontal="left" indent="1"/>
    </xf>
    <xf numFmtId="3" fontId="7" fillId="13" borderId="20" xfId="0" applyNumberFormat="1" applyFont="1" applyFill="1" applyBorder="1" applyAlignment="1">
      <alignment horizontal="right"/>
    </xf>
    <xf numFmtId="0" fontId="0" fillId="0" borderId="14" xfId="0" applyBorder="1"/>
    <xf numFmtId="0" fontId="11" fillId="0" borderId="21" xfId="0" applyFont="1" applyBorder="1" applyAlignment="1">
      <alignment horizontal="center"/>
    </xf>
    <xf numFmtId="9" fontId="3" fillId="0" borderId="8" xfId="1" applyFont="1" applyFill="1" applyBorder="1" applyAlignment="1">
      <alignment horizontal="left" indent="1"/>
    </xf>
    <xf numFmtId="9" fontId="3" fillId="0" borderId="19" xfId="1" applyFont="1" applyFill="1" applyBorder="1" applyAlignment="1">
      <alignment horizontal="right"/>
    </xf>
    <xf numFmtId="0" fontId="0" fillId="13" borderId="18" xfId="0" applyFill="1" applyBorder="1"/>
    <xf numFmtId="3" fontId="3" fillId="0" borderId="3" xfId="0" applyNumberFormat="1" applyFont="1" applyBorder="1" applyAlignment="1">
      <alignment horizontal="right"/>
    </xf>
    <xf numFmtId="3" fontId="3" fillId="0" borderId="13" xfId="0" applyNumberFormat="1" applyFont="1" applyBorder="1" applyAlignment="1">
      <alignment horizontal="right"/>
    </xf>
    <xf numFmtId="3" fontId="3" fillId="13" borderId="13" xfId="0" applyNumberFormat="1" applyFont="1" applyFill="1" applyBorder="1" applyAlignment="1">
      <alignment horizontal="right"/>
    </xf>
    <xf numFmtId="3" fontId="3" fillId="0" borderId="0" xfId="0" applyNumberFormat="1" applyFont="1" applyAlignment="1">
      <alignment horizontal="right"/>
    </xf>
    <xf numFmtId="3" fontId="3" fillId="0" borderId="14" xfId="0" applyNumberFormat="1" applyFont="1" applyBorder="1" applyAlignment="1">
      <alignment horizontal="right"/>
    </xf>
    <xf numFmtId="3" fontId="3" fillId="13" borderId="14" xfId="0" applyNumberFormat="1" applyFont="1" applyFill="1" applyBorder="1" applyAlignment="1">
      <alignment horizontal="right"/>
    </xf>
    <xf numFmtId="9" fontId="9" fillId="0" borderId="7" xfId="1" applyFont="1" applyFill="1" applyBorder="1" applyAlignment="1">
      <alignment horizontal="left" indent="2"/>
    </xf>
    <xf numFmtId="3" fontId="3" fillId="0" borderId="5" xfId="0" applyNumberFormat="1" applyFont="1" applyBorder="1" applyAlignment="1">
      <alignment horizontal="right"/>
    </xf>
    <xf numFmtId="3" fontId="3" fillId="0" borderId="19" xfId="0" applyNumberFormat="1" applyFont="1" applyBorder="1" applyAlignment="1">
      <alignment horizontal="right"/>
    </xf>
    <xf numFmtId="3" fontId="3" fillId="13" borderId="19" xfId="0" applyNumberFormat="1" applyFont="1" applyFill="1" applyBorder="1" applyAlignment="1">
      <alignment horizontal="right"/>
    </xf>
    <xf numFmtId="3" fontId="7" fillId="13" borderId="11" xfId="0" applyNumberFormat="1" applyFont="1" applyFill="1" applyBorder="1" applyAlignment="1">
      <alignment horizontal="right"/>
    </xf>
    <xf numFmtId="3" fontId="7" fillId="13" borderId="21" xfId="0" applyNumberFormat="1" applyFont="1" applyFill="1" applyBorder="1" applyAlignment="1">
      <alignment horizontal="right"/>
    </xf>
    <xf numFmtId="9" fontId="4" fillId="6" borderId="13" xfId="1" applyFont="1" applyFill="1" applyBorder="1" applyAlignment="1">
      <alignment horizontal="centerContinuous"/>
    </xf>
    <xf numFmtId="9" fontId="3" fillId="0" borderId="12" xfId="1" applyFont="1" applyFill="1" applyBorder="1" applyAlignment="1">
      <alignment horizontal="left" indent="1"/>
    </xf>
    <xf numFmtId="3" fontId="3" fillId="0" borderId="21" xfId="0" applyNumberFormat="1" applyFont="1" applyBorder="1" applyAlignment="1">
      <alignment horizontal="right"/>
    </xf>
    <xf numFmtId="3" fontId="3" fillId="0" borderId="20" xfId="0" applyNumberFormat="1" applyFont="1" applyBorder="1" applyAlignment="1">
      <alignment horizontal="right"/>
    </xf>
    <xf numFmtId="3" fontId="3" fillId="13" borderId="20" xfId="0" applyNumberFormat="1" applyFont="1" applyFill="1" applyBorder="1" applyAlignment="1">
      <alignment horizontal="right"/>
    </xf>
    <xf numFmtId="9" fontId="11" fillId="0" borderId="6" xfId="1" applyFont="1" applyFill="1" applyBorder="1" applyAlignment="1">
      <alignment horizontal="centerContinuous"/>
    </xf>
    <xf numFmtId="0" fontId="11" fillId="0" borderId="16" xfId="0" applyFont="1" applyBorder="1" applyAlignment="1">
      <alignment horizontal="center"/>
    </xf>
    <xf numFmtId="0" fontId="11" fillId="13" borderId="21" xfId="0" applyFont="1" applyFill="1" applyBorder="1" applyAlignment="1">
      <alignment horizontal="center"/>
    </xf>
    <xf numFmtId="9" fontId="3" fillId="0" borderId="6" xfId="1" applyFont="1" applyFill="1" applyBorder="1" applyAlignment="1">
      <alignment horizontal="left" indent="1"/>
    </xf>
    <xf numFmtId="14" fontId="3" fillId="0" borderId="16" xfId="0" applyNumberFormat="1" applyFont="1" applyBorder="1" applyAlignment="1">
      <alignment horizontal="right"/>
    </xf>
    <xf numFmtId="6" fontId="0" fillId="13" borderId="14" xfId="0" applyNumberFormat="1" applyFill="1" applyBorder="1"/>
    <xf numFmtId="173" fontId="3" fillId="0" borderId="17" xfId="0" applyNumberFormat="1" applyFont="1" applyBorder="1" applyAlignment="1">
      <alignment horizontal="right"/>
    </xf>
    <xf numFmtId="9" fontId="11" fillId="14" borderId="21" xfId="1" applyFont="1" applyFill="1" applyBorder="1" applyAlignment="1">
      <alignment horizontal="centerContinuous"/>
    </xf>
    <xf numFmtId="9" fontId="3" fillId="0" borderId="14" xfId="1" applyFont="1" applyFill="1" applyBorder="1" applyAlignment="1">
      <alignment horizontal="left" indent="1"/>
    </xf>
    <xf numFmtId="0" fontId="0" fillId="13" borderId="14" xfId="0" applyFill="1" applyBorder="1"/>
    <xf numFmtId="14" fontId="3" fillId="0" borderId="17" xfId="0" applyNumberFormat="1" applyFont="1" applyBorder="1" applyAlignment="1">
      <alignment horizontal="right"/>
    </xf>
    <xf numFmtId="9" fontId="10" fillId="0" borderId="14" xfId="1" applyFont="1" applyFill="1" applyBorder="1" applyAlignment="1">
      <alignment horizontal="left" indent="1"/>
    </xf>
    <xf numFmtId="9" fontId="3" fillId="0" borderId="14" xfId="1" applyFont="1" applyFill="1" applyBorder="1" applyAlignment="1">
      <alignment horizontal="left" indent="2"/>
    </xf>
    <xf numFmtId="9" fontId="3" fillId="0" borderId="14" xfId="1" applyFont="1" applyFill="1" applyBorder="1" applyAlignment="1">
      <alignment horizontal="left" indent="3"/>
    </xf>
    <xf numFmtId="3" fontId="3" fillId="0" borderId="18" xfId="0" applyNumberFormat="1" applyFont="1" applyBorder="1" applyAlignment="1">
      <alignment horizontal="right"/>
    </xf>
    <xf numFmtId="6" fontId="0" fillId="13" borderId="19" xfId="0" applyNumberFormat="1" applyFill="1" applyBorder="1"/>
    <xf numFmtId="9" fontId="11" fillId="14" borderId="13" xfId="1" applyFont="1" applyFill="1" applyBorder="1" applyAlignment="1">
      <alignment horizontal="centerContinuous"/>
    </xf>
    <xf numFmtId="9" fontId="3" fillId="0" borderId="21" xfId="1" applyFont="1" applyFill="1" applyBorder="1" applyAlignment="1">
      <alignment horizontal="left" indent="2"/>
    </xf>
    <xf numFmtId="0" fontId="0" fillId="13" borderId="21" xfId="0" applyFill="1" applyBorder="1"/>
    <xf numFmtId="0" fontId="11" fillId="0" borderId="12" xfId="0" applyFont="1" applyBorder="1" applyAlignment="1">
      <alignment horizontal="left"/>
    </xf>
    <xf numFmtId="0" fontId="0" fillId="0" borderId="11" xfId="0" applyBorder="1"/>
    <xf numFmtId="0" fontId="0" fillId="0" borderId="20" xfId="0" applyBorder="1"/>
    <xf numFmtId="0" fontId="11" fillId="0" borderId="12" xfId="0" applyFont="1" applyBorder="1" applyAlignment="1">
      <alignment horizontal="center"/>
    </xf>
    <xf numFmtId="9" fontId="3" fillId="0" borderId="21" xfId="1" applyFont="1" applyFill="1" applyBorder="1" applyAlignment="1">
      <alignment horizontal="left" indent="1"/>
    </xf>
    <xf numFmtId="0" fontId="31" fillId="0" borderId="7" xfId="0" applyFont="1" applyBorder="1" applyAlignment="1">
      <alignment horizontal="center"/>
    </xf>
    <xf numFmtId="0" fontId="31" fillId="0" borderId="0" xfId="0" applyFont="1" applyAlignment="1">
      <alignment horizontal="center"/>
    </xf>
    <xf numFmtId="6" fontId="31" fillId="0" borderId="0" xfId="0" applyNumberFormat="1" applyFont="1" applyAlignment="1">
      <alignment horizontal="center"/>
    </xf>
    <xf numFmtId="3" fontId="31" fillId="0" borderId="0" xfId="0" applyNumberFormat="1" applyFont="1" applyAlignment="1">
      <alignment horizontal="center"/>
    </xf>
    <xf numFmtId="0" fontId="11" fillId="13" borderId="11" xfId="0" applyFont="1" applyFill="1" applyBorder="1" applyAlignment="1">
      <alignment horizontal="center"/>
    </xf>
    <xf numFmtId="3" fontId="11" fillId="13" borderId="11" xfId="0" applyNumberFormat="1" applyFont="1" applyFill="1" applyBorder="1" applyAlignment="1">
      <alignment horizontal="center"/>
    </xf>
    <xf numFmtId="6" fontId="11" fillId="13" borderId="11" xfId="0" applyNumberFormat="1" applyFont="1" applyFill="1" applyBorder="1" applyAlignment="1">
      <alignment horizontal="center"/>
    </xf>
    <xf numFmtId="6" fontId="11" fillId="13" borderId="21" xfId="0" applyNumberFormat="1" applyFont="1" applyFill="1" applyBorder="1" applyAlignment="1">
      <alignment horizontal="center"/>
    </xf>
    <xf numFmtId="9" fontId="3" fillId="3" borderId="21" xfId="1" applyFont="1" applyFill="1" applyBorder="1" applyAlignment="1">
      <alignment horizontal="left" indent="1"/>
    </xf>
    <xf numFmtId="0" fontId="0" fillId="3" borderId="21" xfId="0" applyFill="1" applyBorder="1"/>
    <xf numFmtId="9" fontId="3" fillId="0" borderId="19" xfId="1" applyFont="1" applyFill="1" applyBorder="1" applyAlignment="1">
      <alignment horizontal="left" indent="1"/>
    </xf>
    <xf numFmtId="0" fontId="0" fillId="0" borderId="19" xfId="0" applyBorder="1"/>
    <xf numFmtId="9" fontId="32" fillId="10" borderId="6" xfId="1" applyFont="1" applyFill="1" applyBorder="1" applyAlignment="1">
      <alignment horizontal="left"/>
    </xf>
    <xf numFmtId="9" fontId="3" fillId="0" borderId="17" xfId="1" applyFont="1" applyFill="1" applyBorder="1" applyAlignment="1">
      <alignment horizontal="right" indent="1"/>
    </xf>
    <xf numFmtId="9" fontId="17" fillId="17" borderId="6" xfId="1" applyFont="1" applyFill="1" applyBorder="1" applyAlignment="1">
      <alignment horizontal="left" vertical="center"/>
    </xf>
    <xf numFmtId="6" fontId="16" fillId="17" borderId="3" xfId="0" applyNumberFormat="1" applyFont="1" applyFill="1" applyBorder="1"/>
    <xf numFmtId="9" fontId="17" fillId="17" borderId="7" xfId="1" applyFont="1" applyFill="1" applyBorder="1" applyAlignment="1">
      <alignment horizontal="left" vertical="center"/>
    </xf>
    <xf numFmtId="168" fontId="18" fillId="0" borderId="14" xfId="0" applyNumberFormat="1" applyFont="1" applyBorder="1" applyAlignment="1">
      <alignment horizontal="left" vertical="center"/>
    </xf>
    <xf numFmtId="168" fontId="18" fillId="0" borderId="14" xfId="0" applyNumberFormat="1" applyFont="1" applyBorder="1" applyAlignment="1">
      <alignment horizontal="right"/>
    </xf>
    <xf numFmtId="184" fontId="16" fillId="9" borderId="13" xfId="0" applyNumberFormat="1" applyFont="1" applyFill="1" applyBorder="1" applyAlignment="1">
      <alignment horizontal="right"/>
    </xf>
    <xf numFmtId="184" fontId="16" fillId="9" borderId="21" xfId="0" applyNumberFormat="1" applyFont="1" applyFill="1" applyBorder="1" applyAlignment="1">
      <alignment horizontal="right"/>
    </xf>
    <xf numFmtId="168" fontId="17" fillId="18" borderId="14" xfId="0" applyNumberFormat="1" applyFont="1" applyFill="1" applyBorder="1" applyAlignment="1">
      <alignment horizontal="right"/>
    </xf>
    <xf numFmtId="168" fontId="17" fillId="0" borderId="3" xfId="0" applyNumberFormat="1" applyFont="1" applyBorder="1" applyAlignment="1">
      <alignment horizontal="right"/>
    </xf>
    <xf numFmtId="168" fontId="17" fillId="0" borderId="16" xfId="0" applyNumberFormat="1" applyFont="1" applyBorder="1" applyAlignment="1">
      <alignment horizontal="right"/>
    </xf>
    <xf numFmtId="168" fontId="18" fillId="0" borderId="22" xfId="0" applyNumberFormat="1" applyFont="1" applyBorder="1" applyAlignment="1">
      <alignment horizontal="right"/>
    </xf>
    <xf numFmtId="168" fontId="17" fillId="8" borderId="0" xfId="0" applyNumberFormat="1" applyFont="1" applyFill="1" applyAlignment="1">
      <alignment horizontal="right"/>
    </xf>
    <xf numFmtId="168" fontId="17" fillId="8" borderId="17" xfId="0" applyNumberFormat="1" applyFont="1" applyFill="1" applyBorder="1" applyAlignment="1">
      <alignment horizontal="right"/>
    </xf>
    <xf numFmtId="168" fontId="18" fillId="0" borderId="12" xfId="0" applyNumberFormat="1" applyFont="1" applyBorder="1" applyAlignment="1">
      <alignment horizontal="right"/>
    </xf>
    <xf numFmtId="168" fontId="18" fillId="0" borderId="11" xfId="0" applyNumberFormat="1" applyFont="1" applyBorder="1" applyAlignment="1">
      <alignment horizontal="right"/>
    </xf>
    <xf numFmtId="168" fontId="18" fillId="0" borderId="20" xfId="0" applyNumberFormat="1" applyFont="1" applyBorder="1" applyAlignment="1">
      <alignment horizontal="right"/>
    </xf>
    <xf numFmtId="41" fontId="15" fillId="7" borderId="12" xfId="0" applyNumberFormat="1" applyFont="1" applyFill="1" applyBorder="1" applyAlignment="1">
      <alignment horizontal="center"/>
    </xf>
    <xf numFmtId="173" fontId="17" fillId="9" borderId="6" xfId="0" applyNumberFormat="1" applyFont="1" applyFill="1" applyBorder="1" applyAlignment="1">
      <alignment horizontal="right"/>
    </xf>
    <xf numFmtId="170" fontId="17" fillId="9" borderId="7" xfId="0" applyNumberFormat="1" applyFont="1" applyFill="1" applyBorder="1" applyAlignment="1">
      <alignment horizontal="right"/>
    </xf>
    <xf numFmtId="168" fontId="17" fillId="0" borderId="7" xfId="0" applyNumberFormat="1" applyFont="1" applyBorder="1" applyAlignment="1">
      <alignment horizontal="right" vertical="center"/>
    </xf>
    <xf numFmtId="168" fontId="18" fillId="0" borderId="7" xfId="0" applyNumberFormat="1" applyFont="1" applyBorder="1" applyAlignment="1">
      <alignment horizontal="right"/>
    </xf>
    <xf numFmtId="175" fontId="29" fillId="0" borderId="7" xfId="1" applyNumberFormat="1" applyFont="1" applyBorder="1" applyAlignment="1">
      <alignment horizontal="right"/>
    </xf>
    <xf numFmtId="175" fontId="29" fillId="0" borderId="0" xfId="1" applyNumberFormat="1" applyFont="1" applyBorder="1" applyAlignment="1">
      <alignment horizontal="right"/>
    </xf>
    <xf numFmtId="175" fontId="29" fillId="0" borderId="26" xfId="1" applyNumberFormat="1" applyFont="1" applyBorder="1" applyAlignment="1">
      <alignment horizontal="right"/>
    </xf>
    <xf numFmtId="164" fontId="16" fillId="2" borderId="7" xfId="0" applyNumberFormat="1" applyFont="1" applyFill="1" applyBorder="1"/>
    <xf numFmtId="164" fontId="16" fillId="2" borderId="17" xfId="0" applyNumberFormat="1" applyFont="1" applyFill="1" applyBorder="1"/>
    <xf numFmtId="171" fontId="29" fillId="9" borderId="8" xfId="0" applyNumberFormat="1" applyFont="1" applyFill="1" applyBorder="1" applyAlignment="1">
      <alignment horizontal="right"/>
    </xf>
    <xf numFmtId="171" fontId="29" fillId="9" borderId="18" xfId="0" applyNumberFormat="1" applyFont="1" applyFill="1" applyBorder="1" applyAlignment="1">
      <alignment horizontal="right"/>
    </xf>
    <xf numFmtId="175" fontId="17" fillId="9" borderId="7" xfId="1" applyNumberFormat="1" applyFont="1" applyFill="1" applyBorder="1" applyAlignment="1">
      <alignment horizontal="right"/>
    </xf>
    <xf numFmtId="175" fontId="17" fillId="9" borderId="17" xfId="1" applyNumberFormat="1" applyFont="1" applyFill="1" applyBorder="1" applyAlignment="1">
      <alignment horizontal="right"/>
    </xf>
    <xf numFmtId="175" fontId="17" fillId="9" borderId="6" xfId="1" applyNumberFormat="1" applyFont="1" applyFill="1" applyBorder="1" applyAlignment="1">
      <alignment horizontal="right"/>
    </xf>
    <xf numFmtId="175" fontId="17" fillId="9" borderId="16" xfId="1" applyNumberFormat="1" applyFont="1" applyFill="1" applyBorder="1" applyAlignment="1">
      <alignment horizontal="right"/>
    </xf>
    <xf numFmtId="175" fontId="17" fillId="9" borderId="8" xfId="1" applyNumberFormat="1" applyFont="1" applyFill="1" applyBorder="1" applyAlignment="1">
      <alignment horizontal="right"/>
    </xf>
    <xf numFmtId="175" fontId="17" fillId="9" borderId="18" xfId="1" applyNumberFormat="1" applyFont="1" applyFill="1" applyBorder="1" applyAlignment="1">
      <alignment horizontal="right"/>
    </xf>
    <xf numFmtId="168" fontId="17" fillId="0" borderId="13" xfId="0" applyNumberFormat="1" applyFont="1" applyBorder="1" applyAlignment="1">
      <alignment horizontal="right"/>
    </xf>
    <xf numFmtId="168" fontId="18" fillId="0" borderId="21" xfId="0" applyNumberFormat="1" applyFont="1" applyBorder="1" applyAlignment="1">
      <alignment horizontal="right"/>
    </xf>
    <xf numFmtId="168" fontId="18" fillId="0" borderId="12" xfId="0" applyNumberFormat="1" applyFont="1" applyBorder="1" applyAlignment="1">
      <alignment horizontal="left" vertical="center"/>
    </xf>
    <xf numFmtId="6" fontId="16" fillId="17" borderId="0" xfId="0" applyNumberFormat="1" applyFont="1" applyFill="1"/>
    <xf numFmtId="9" fontId="0" fillId="0" borderId="0" xfId="0" applyNumberFormat="1"/>
    <xf numFmtId="0" fontId="4" fillId="10" borderId="21" xfId="0" applyFont="1" applyFill="1" applyBorder="1" applyAlignment="1">
      <alignment horizontal="center"/>
    </xf>
    <xf numFmtId="168" fontId="17" fillId="0" borderId="5" xfId="0" applyNumberFormat="1" applyFont="1" applyBorder="1" applyAlignment="1">
      <alignment horizontal="right"/>
    </xf>
    <xf numFmtId="168" fontId="17" fillId="0" borderId="18" xfId="0" applyNumberFormat="1" applyFont="1" applyBorder="1" applyAlignment="1">
      <alignment horizontal="right"/>
    </xf>
    <xf numFmtId="6" fontId="16" fillId="17" borderId="16" xfId="0" applyNumberFormat="1" applyFont="1" applyFill="1" applyBorder="1"/>
    <xf numFmtId="6" fontId="16" fillId="17" borderId="17" xfId="0" applyNumberFormat="1" applyFont="1" applyFill="1" applyBorder="1"/>
    <xf numFmtId="175" fontId="16" fillId="8" borderId="5" xfId="1" applyNumberFormat="1" applyFont="1" applyFill="1" applyBorder="1"/>
    <xf numFmtId="175" fontId="16" fillId="8" borderId="18" xfId="1" applyNumberFormat="1" applyFont="1" applyFill="1" applyBorder="1"/>
    <xf numFmtId="0" fontId="0" fillId="0" borderId="17" xfId="0" applyBorder="1"/>
    <xf numFmtId="0" fontId="0" fillId="0" borderId="5" xfId="0" applyBorder="1"/>
    <xf numFmtId="0" fontId="0" fillId="0" borderId="18" xfId="0" applyBorder="1"/>
    <xf numFmtId="0" fontId="0" fillId="0" borderId="7" xfId="0" applyBorder="1"/>
    <xf numFmtId="0" fontId="3" fillId="0" borderId="6" xfId="0" applyFont="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0" fontId="3" fillId="0" borderId="17" xfId="0" applyFont="1" applyBorder="1" applyAlignment="1">
      <alignment horizontal="center"/>
    </xf>
    <xf numFmtId="0" fontId="3" fillId="0" borderId="0" xfId="0" applyFont="1" applyAlignment="1">
      <alignment horizontal="center"/>
    </xf>
    <xf numFmtId="41" fontId="4" fillId="7" borderId="12" xfId="0" applyNumberFormat="1" applyFont="1" applyFill="1" applyBorder="1"/>
    <xf numFmtId="41" fontId="4" fillId="7" borderId="11" xfId="0" applyNumberFormat="1" applyFont="1" applyFill="1" applyBorder="1"/>
    <xf numFmtId="0" fontId="0" fillId="0" borderId="3" xfId="0" applyBorder="1"/>
    <xf numFmtId="10" fontId="8" fillId="19" borderId="21" xfId="0" applyNumberFormat="1" applyFont="1" applyFill="1" applyBorder="1" applyAlignment="1">
      <alignment horizontal="center"/>
    </xf>
    <xf numFmtId="10" fontId="9" fillId="19" borderId="21" xfId="0" applyNumberFormat="1" applyFont="1" applyFill="1" applyBorder="1" applyAlignment="1">
      <alignment horizontal="center"/>
    </xf>
    <xf numFmtId="175" fontId="8" fillId="19" borderId="21" xfId="0" applyNumberFormat="1" applyFont="1" applyFill="1" applyBorder="1" applyAlignment="1">
      <alignment horizontal="center"/>
    </xf>
    <xf numFmtId="175" fontId="9" fillId="19" borderId="21" xfId="0" applyNumberFormat="1" applyFont="1" applyFill="1" applyBorder="1" applyAlignment="1">
      <alignment horizontal="center"/>
    </xf>
    <xf numFmtId="9" fontId="8" fillId="14" borderId="13" xfId="0" applyNumberFormat="1" applyFont="1" applyFill="1" applyBorder="1" applyAlignment="1">
      <alignment horizontal="center"/>
    </xf>
    <xf numFmtId="0" fontId="3" fillId="14" borderId="14" xfId="0" applyFont="1" applyFill="1" applyBorder="1" applyAlignment="1">
      <alignment horizontal="center"/>
    </xf>
    <xf numFmtId="174" fontId="8" fillId="14" borderId="14" xfId="0" applyNumberFormat="1" applyFont="1" applyFill="1" applyBorder="1" applyAlignment="1">
      <alignment horizontal="center"/>
    </xf>
    <xf numFmtId="0" fontId="8" fillId="14" borderId="14" xfId="0" applyFont="1" applyFill="1" applyBorder="1" applyAlignment="1">
      <alignment horizontal="center"/>
    </xf>
    <xf numFmtId="10" fontId="8" fillId="14" borderId="14" xfId="0" applyNumberFormat="1" applyFont="1" applyFill="1" applyBorder="1" applyAlignment="1">
      <alignment horizontal="center"/>
    </xf>
    <xf numFmtId="180" fontId="8" fillId="20" borderId="14" xfId="0" applyNumberFormat="1" applyFont="1" applyFill="1" applyBorder="1" applyAlignment="1">
      <alignment horizontal="center"/>
    </xf>
    <xf numFmtId="6" fontId="8" fillId="20" borderId="6" xfId="0" applyNumberFormat="1" applyFont="1" applyFill="1" applyBorder="1" applyAlignment="1">
      <alignment horizontal="center"/>
    </xf>
    <xf numFmtId="6" fontId="8" fillId="20" borderId="7" xfId="0" applyNumberFormat="1" applyFont="1" applyFill="1" applyBorder="1" applyAlignment="1">
      <alignment horizontal="center"/>
    </xf>
    <xf numFmtId="0" fontId="8" fillId="20" borderId="6" xfId="0" applyFont="1" applyFill="1" applyBorder="1"/>
    <xf numFmtId="0" fontId="8" fillId="20" borderId="3" xfId="0" applyFont="1" applyFill="1" applyBorder="1" applyAlignment="1">
      <alignment horizontal="center"/>
    </xf>
    <xf numFmtId="0" fontId="8" fillId="20" borderId="7" xfId="0" applyFont="1" applyFill="1" applyBorder="1"/>
    <xf numFmtId="0" fontId="8" fillId="20" borderId="0" xfId="0" applyFont="1" applyFill="1" applyAlignment="1">
      <alignment horizontal="center"/>
    </xf>
    <xf numFmtId="3" fontId="8" fillId="20" borderId="7" xfId="0" applyNumberFormat="1" applyFont="1" applyFill="1" applyBorder="1" applyAlignment="1">
      <alignment horizontal="right"/>
    </xf>
    <xf numFmtId="3" fontId="8" fillId="20" borderId="16" xfId="0" applyNumberFormat="1" applyFont="1" applyFill="1" applyBorder="1" applyAlignment="1">
      <alignment horizontal="right"/>
    </xf>
    <xf numFmtId="3" fontId="8" fillId="20" borderId="17" xfId="0" applyNumberFormat="1" applyFont="1" applyFill="1" applyBorder="1" applyAlignment="1">
      <alignment horizontal="right"/>
    </xf>
    <xf numFmtId="183" fontId="8" fillId="20" borderId="17" xfId="0" applyNumberFormat="1" applyFont="1" applyFill="1" applyBorder="1" applyAlignment="1">
      <alignment horizontal="right"/>
    </xf>
    <xf numFmtId="3" fontId="8" fillId="20" borderId="8" xfId="0" applyNumberFormat="1" applyFont="1" applyFill="1" applyBorder="1" applyAlignment="1">
      <alignment horizontal="right"/>
    </xf>
    <xf numFmtId="3" fontId="8" fillId="20" borderId="18" xfId="0" applyNumberFormat="1" applyFont="1" applyFill="1" applyBorder="1" applyAlignment="1">
      <alignment horizontal="right"/>
    </xf>
    <xf numFmtId="0" fontId="34" fillId="0" borderId="0" xfId="5"/>
    <xf numFmtId="49" fontId="35" fillId="0" borderId="0" xfId="5" applyNumberFormat="1" applyFont="1" applyAlignment="1">
      <alignment horizontal="left" vertical="center"/>
    </xf>
    <xf numFmtId="49" fontId="36" fillId="0" borderId="0" xfId="5" applyNumberFormat="1" applyFont="1" applyAlignment="1">
      <alignment horizontal="left" vertical="center"/>
    </xf>
    <xf numFmtId="49" fontId="37" fillId="21" borderId="0" xfId="5" applyNumberFormat="1" applyFont="1" applyFill="1" applyAlignment="1">
      <alignment vertical="center" wrapText="1"/>
    </xf>
    <xf numFmtId="49" fontId="37" fillId="21" borderId="0" xfId="5" applyNumberFormat="1" applyFont="1" applyFill="1" applyAlignment="1">
      <alignment horizontal="right" vertical="center" wrapText="1"/>
    </xf>
    <xf numFmtId="4" fontId="36" fillId="0" borderId="0" xfId="5" applyNumberFormat="1" applyFont="1" applyAlignment="1">
      <alignment horizontal="right" vertical="center"/>
    </xf>
    <xf numFmtId="39" fontId="36" fillId="0" borderId="0" xfId="5" applyNumberFormat="1" applyFont="1" applyAlignment="1">
      <alignment horizontal="right" vertical="center"/>
    </xf>
    <xf numFmtId="39" fontId="37" fillId="0" borderId="30" xfId="5" applyNumberFormat="1" applyFont="1" applyBorder="1" applyAlignment="1">
      <alignment horizontal="right" vertical="center"/>
    </xf>
    <xf numFmtId="4" fontId="37" fillId="0" borderId="31" xfId="5" applyNumberFormat="1" applyFont="1" applyBorder="1" applyAlignment="1">
      <alignment horizontal="right" vertical="center"/>
    </xf>
    <xf numFmtId="39" fontId="37" fillId="0" borderId="31" xfId="5" applyNumberFormat="1" applyFont="1" applyBorder="1" applyAlignment="1">
      <alignment horizontal="right" vertical="center"/>
    </xf>
    <xf numFmtId="49" fontId="37" fillId="21" borderId="0" xfId="5" applyNumberFormat="1" applyFont="1" applyFill="1" applyAlignment="1">
      <alignment horizontal="right" vertical="center"/>
    </xf>
    <xf numFmtId="3" fontId="36" fillId="0" borderId="0" xfId="5" applyNumberFormat="1" applyFont="1" applyAlignment="1">
      <alignment horizontal="right" vertical="center"/>
    </xf>
    <xf numFmtId="3" fontId="37" fillId="0" borderId="31" xfId="5" applyNumberFormat="1" applyFont="1" applyBorder="1" applyAlignment="1">
      <alignment horizontal="right" vertical="center"/>
    </xf>
    <xf numFmtId="49" fontId="38" fillId="17" borderId="0" xfId="5" applyNumberFormat="1" applyFont="1" applyFill="1" applyAlignment="1">
      <alignment horizontal="left" vertical="center"/>
    </xf>
    <xf numFmtId="4" fontId="38" fillId="17" borderId="0" xfId="5" applyNumberFormat="1" applyFont="1" applyFill="1" applyAlignment="1">
      <alignment horizontal="right" vertical="center"/>
    </xf>
    <xf numFmtId="14" fontId="38" fillId="17" borderId="0" xfId="5" applyNumberFormat="1" applyFont="1" applyFill="1" applyAlignment="1">
      <alignment horizontal="left" vertical="center"/>
    </xf>
    <xf numFmtId="39" fontId="38" fillId="17" borderId="0" xfId="5" applyNumberFormat="1" applyFont="1" applyFill="1" applyAlignment="1">
      <alignment horizontal="right" vertical="center"/>
    </xf>
    <xf numFmtId="0" fontId="39" fillId="17" borderId="0" xfId="5" applyFont="1" applyFill="1"/>
    <xf numFmtId="49" fontId="40" fillId="17" borderId="0" xfId="5" applyNumberFormat="1" applyFont="1" applyFill="1" applyAlignment="1">
      <alignment horizontal="right" vertical="center"/>
    </xf>
    <xf numFmtId="39" fontId="40" fillId="17" borderId="30" xfId="5" applyNumberFormat="1" applyFont="1" applyFill="1" applyBorder="1" applyAlignment="1">
      <alignment horizontal="right" vertical="center"/>
    </xf>
    <xf numFmtId="4" fontId="40" fillId="17" borderId="31" xfId="5" applyNumberFormat="1" applyFont="1" applyFill="1" applyBorder="1" applyAlignment="1">
      <alignment horizontal="right" vertical="center"/>
    </xf>
    <xf numFmtId="39" fontId="40" fillId="17" borderId="31" xfId="5" applyNumberFormat="1" applyFont="1" applyFill="1" applyBorder="1" applyAlignment="1">
      <alignment horizontal="right" vertical="center"/>
    </xf>
    <xf numFmtId="49" fontId="41" fillId="17" borderId="0" xfId="5" applyNumberFormat="1" applyFont="1" applyFill="1" applyAlignment="1">
      <alignment horizontal="left" vertical="center"/>
    </xf>
    <xf numFmtId="49" fontId="40" fillId="22" borderId="0" xfId="5" applyNumberFormat="1" applyFont="1" applyFill="1" applyAlignment="1">
      <alignment vertical="center" wrapText="1"/>
    </xf>
    <xf numFmtId="49" fontId="40" fillId="22" borderId="0" xfId="5" applyNumberFormat="1" applyFont="1" applyFill="1" applyAlignment="1">
      <alignment horizontal="right" vertical="center" wrapText="1"/>
    </xf>
    <xf numFmtId="3" fontId="38" fillId="17" borderId="0" xfId="5" applyNumberFormat="1" applyFont="1" applyFill="1" applyAlignment="1">
      <alignment horizontal="right" vertical="center"/>
    </xf>
    <xf numFmtId="10" fontId="38" fillId="17" borderId="0" xfId="5" applyNumberFormat="1" applyFont="1" applyFill="1" applyAlignment="1">
      <alignment horizontal="right" vertical="center"/>
    </xf>
    <xf numFmtId="49" fontId="40" fillId="17" borderId="0" xfId="5" applyNumberFormat="1" applyFont="1" applyFill="1" applyAlignment="1">
      <alignment vertical="center"/>
    </xf>
    <xf numFmtId="3" fontId="40" fillId="17" borderId="30" xfId="5" applyNumberFormat="1" applyFont="1" applyFill="1" applyBorder="1" applyAlignment="1">
      <alignment horizontal="right" vertical="center"/>
    </xf>
    <xf numFmtId="10" fontId="40" fillId="17" borderId="30" xfId="5" applyNumberFormat="1" applyFont="1" applyFill="1" applyBorder="1" applyAlignment="1">
      <alignment horizontal="right" vertical="center"/>
    </xf>
    <xf numFmtId="3" fontId="40" fillId="17" borderId="31" xfId="5" applyNumberFormat="1" applyFont="1" applyFill="1" applyBorder="1" applyAlignment="1">
      <alignment horizontal="right" vertical="center"/>
    </xf>
    <xf numFmtId="10" fontId="40" fillId="17" borderId="31" xfId="5" applyNumberFormat="1" applyFont="1" applyFill="1" applyBorder="1" applyAlignment="1">
      <alignment horizontal="right" vertical="center"/>
    </xf>
    <xf numFmtId="0" fontId="8" fillId="24" borderId="13" xfId="0" applyFont="1" applyFill="1" applyBorder="1" applyAlignment="1">
      <alignment horizontal="center"/>
    </xf>
    <xf numFmtId="0" fontId="8" fillId="24" borderId="14" xfId="0" applyFont="1" applyFill="1" applyBorder="1" applyAlignment="1">
      <alignment horizontal="center"/>
    </xf>
    <xf numFmtId="0" fontId="8" fillId="24" borderId="19" xfId="0" applyFont="1" applyFill="1" applyBorder="1" applyAlignment="1">
      <alignment horizontal="center"/>
    </xf>
    <xf numFmtId="0" fontId="3" fillId="19" borderId="21" xfId="0" applyFont="1" applyFill="1" applyBorder="1" applyAlignment="1">
      <alignment horizontal="center"/>
    </xf>
    <xf numFmtId="0" fontId="8" fillId="25" borderId="13" xfId="0" applyFont="1" applyFill="1" applyBorder="1" applyAlignment="1">
      <alignment horizontal="center"/>
    </xf>
    <xf numFmtId="0" fontId="8" fillId="25" borderId="14" xfId="0" applyFont="1" applyFill="1" applyBorder="1" applyAlignment="1">
      <alignment horizontal="center"/>
    </xf>
    <xf numFmtId="0" fontId="3" fillId="25" borderId="14" xfId="0" applyFont="1" applyFill="1" applyBorder="1" applyAlignment="1">
      <alignment horizontal="center"/>
    </xf>
    <xf numFmtId="0" fontId="3" fillId="25" borderId="19" xfId="0" applyFont="1" applyFill="1" applyBorder="1"/>
    <xf numFmtId="168" fontId="28" fillId="23" borderId="7" xfId="0" applyNumberFormat="1" applyFont="1" applyFill="1" applyBorder="1" applyAlignment="1">
      <alignment horizontal="right"/>
    </xf>
    <xf numFmtId="168" fontId="28" fillId="23" borderId="0" xfId="0" applyNumberFormat="1" applyFont="1" applyFill="1" applyAlignment="1">
      <alignment horizontal="right"/>
    </xf>
    <xf numFmtId="9" fontId="26" fillId="0" borderId="12" xfId="1" applyFont="1" applyFill="1" applyBorder="1" applyAlignment="1">
      <alignment horizontal="left" vertical="center"/>
    </xf>
    <xf numFmtId="9" fontId="6" fillId="10" borderId="6" xfId="1" applyFont="1" applyFill="1" applyBorder="1" applyAlignment="1">
      <alignment horizontal="left" vertical="center"/>
    </xf>
    <xf numFmtId="0" fontId="26" fillId="9" borderId="32" xfId="0" applyFont="1" applyFill="1" applyBorder="1" applyAlignment="1">
      <alignment horizontal="center" vertical="center"/>
    </xf>
    <xf numFmtId="0" fontId="26" fillId="12" borderId="20" xfId="0" applyFont="1" applyFill="1" applyBorder="1" applyAlignment="1">
      <alignment horizontal="right" vertical="center"/>
    </xf>
    <xf numFmtId="0" fontId="26" fillId="12" borderId="21" xfId="0" applyFont="1" applyFill="1" applyBorder="1" applyAlignment="1">
      <alignment horizontal="right" vertical="center"/>
    </xf>
    <xf numFmtId="0" fontId="26" fillId="19" borderId="21" xfId="0" applyFont="1" applyFill="1" applyBorder="1" applyAlignment="1">
      <alignment horizontal="right" vertical="center"/>
    </xf>
    <xf numFmtId="0" fontId="26" fillId="27" borderId="21" xfId="0" applyFont="1" applyFill="1" applyBorder="1" applyAlignment="1">
      <alignment horizontal="right" vertical="center"/>
    </xf>
    <xf numFmtId="0" fontId="26" fillId="20" borderId="21" xfId="0" applyFont="1" applyFill="1" applyBorder="1" applyAlignment="1">
      <alignment horizontal="right" vertical="center"/>
    </xf>
    <xf numFmtId="0" fontId="26" fillId="28" borderId="21" xfId="0" applyFont="1" applyFill="1" applyBorder="1" applyAlignment="1">
      <alignment horizontal="right" vertical="center" wrapText="1"/>
    </xf>
    <xf numFmtId="0" fontId="0" fillId="0" borderId="33" xfId="0" applyBorder="1"/>
    <xf numFmtId="0" fontId="0" fillId="0" borderId="7" xfId="0" applyBorder="1" applyAlignment="1">
      <alignment horizontal="left" indent="1"/>
    </xf>
    <xf numFmtId="0" fontId="33" fillId="26" borderId="34" xfId="0" applyFont="1" applyFill="1" applyBorder="1" applyAlignment="1">
      <alignment horizontal="center"/>
    </xf>
    <xf numFmtId="0" fontId="0" fillId="19" borderId="21" xfId="0" applyFill="1" applyBorder="1" applyAlignment="1">
      <alignment horizontal="center"/>
    </xf>
    <xf numFmtId="0" fontId="0" fillId="20" borderId="21" xfId="0" applyFill="1" applyBorder="1" applyAlignment="1">
      <alignment horizontal="center"/>
    </xf>
    <xf numFmtId="0" fontId="33" fillId="28" borderId="21" xfId="0" applyFont="1" applyFill="1" applyBorder="1" applyAlignment="1">
      <alignment horizontal="center"/>
    </xf>
    <xf numFmtId="0" fontId="0" fillId="0" borderId="37" xfId="0" applyBorder="1"/>
    <xf numFmtId="0" fontId="0" fillId="0" borderId="33" xfId="0" applyBorder="1" applyAlignment="1">
      <alignment horizontal="left" indent="1"/>
    </xf>
    <xf numFmtId="9" fontId="6" fillId="10" borderId="13" xfId="1" applyFont="1" applyFill="1" applyBorder="1" applyAlignment="1">
      <alignment horizontal="left" vertical="center"/>
    </xf>
    <xf numFmtId="0" fontId="26" fillId="9" borderId="11" xfId="0" applyFont="1" applyFill="1" applyBorder="1" applyAlignment="1">
      <alignment horizontal="left" vertical="center"/>
    </xf>
    <xf numFmtId="0" fontId="26" fillId="9" borderId="20" xfId="0" applyFont="1" applyFill="1" applyBorder="1" applyAlignment="1">
      <alignment horizontal="left" vertical="center"/>
    </xf>
    <xf numFmtId="0" fontId="0" fillId="0" borderId="8" xfId="0" applyBorder="1" applyAlignment="1">
      <alignment horizontal="left" indent="1"/>
    </xf>
    <xf numFmtId="0" fontId="0" fillId="0" borderId="0" xfId="0" applyAlignment="1">
      <alignment horizontal="left" indent="1"/>
    </xf>
    <xf numFmtId="0" fontId="0" fillId="19" borderId="6" xfId="0" applyFill="1" applyBorder="1" applyAlignment="1">
      <alignment horizontal="center"/>
    </xf>
    <xf numFmtId="0" fontId="0" fillId="19" borderId="16" xfId="0" applyFill="1" applyBorder="1"/>
    <xf numFmtId="0" fontId="0" fillId="14" borderId="7" xfId="0" applyFill="1" applyBorder="1" applyAlignment="1">
      <alignment horizontal="center"/>
    </xf>
    <xf numFmtId="0" fontId="0" fillId="14" borderId="17" xfId="0" applyFill="1" applyBorder="1"/>
    <xf numFmtId="0" fontId="0" fillId="20" borderId="7" xfId="0" applyFill="1" applyBorder="1" applyAlignment="1">
      <alignment horizontal="center"/>
    </xf>
    <xf numFmtId="0" fontId="0" fillId="20" borderId="17" xfId="0" applyFill="1" applyBorder="1"/>
    <xf numFmtId="0" fontId="0" fillId="26" borderId="7" xfId="0" applyFill="1" applyBorder="1" applyAlignment="1">
      <alignment horizontal="center"/>
    </xf>
    <xf numFmtId="0" fontId="0" fillId="26" borderId="17" xfId="0" applyFill="1" applyBorder="1"/>
    <xf numFmtId="0" fontId="0" fillId="23" borderId="7" xfId="0" applyFill="1" applyBorder="1" applyAlignment="1">
      <alignment horizontal="center"/>
    </xf>
    <xf numFmtId="0" fontId="0" fillId="23" borderId="17" xfId="0" applyFill="1" applyBorder="1"/>
    <xf numFmtId="0" fontId="0" fillId="25" borderId="7" xfId="0" applyFill="1" applyBorder="1" applyAlignment="1">
      <alignment horizontal="center"/>
    </xf>
    <xf numFmtId="0" fontId="0" fillId="25" borderId="17" xfId="0" applyFill="1" applyBorder="1"/>
    <xf numFmtId="0" fontId="0" fillId="24" borderId="7" xfId="0" applyFill="1" applyBorder="1" applyAlignment="1">
      <alignment horizontal="center" vertical="center"/>
    </xf>
    <xf numFmtId="0" fontId="0" fillId="24" borderId="17" xfId="0" applyFill="1" applyBorder="1" applyAlignment="1">
      <alignment vertical="center" wrapText="1"/>
    </xf>
    <xf numFmtId="0" fontId="0" fillId="29" borderId="8" xfId="0" applyFill="1" applyBorder="1" applyAlignment="1">
      <alignment horizontal="center"/>
    </xf>
    <xf numFmtId="0" fontId="0" fillId="29" borderId="18" xfId="0" applyFill="1" applyBorder="1"/>
    <xf numFmtId="9" fontId="6" fillId="10" borderId="16" xfId="1" applyFont="1" applyFill="1" applyBorder="1" applyAlignment="1">
      <alignment horizontal="left" vertical="center"/>
    </xf>
    <xf numFmtId="0" fontId="17" fillId="9" borderId="12" xfId="0" applyFont="1" applyFill="1" applyBorder="1" applyAlignment="1">
      <alignment horizontal="left" vertical="center"/>
    </xf>
    <xf numFmtId="170" fontId="17" fillId="9" borderId="11" xfId="0" applyNumberFormat="1" applyFont="1" applyFill="1" applyBorder="1" applyAlignment="1">
      <alignment horizontal="right"/>
    </xf>
    <xf numFmtId="170" fontId="17" fillId="9" borderId="20" xfId="0" applyNumberFormat="1" applyFont="1" applyFill="1" applyBorder="1" applyAlignment="1">
      <alignment horizontal="right"/>
    </xf>
    <xf numFmtId="170" fontId="17" fillId="9" borderId="21" xfId="0" applyNumberFormat="1" applyFont="1" applyFill="1" applyBorder="1" applyAlignment="1">
      <alignment horizontal="right"/>
    </xf>
    <xf numFmtId="168" fontId="17" fillId="0" borderId="8" xfId="0" applyNumberFormat="1" applyFont="1" applyBorder="1" applyAlignment="1">
      <alignment horizontal="right"/>
    </xf>
    <xf numFmtId="175" fontId="16" fillId="2" borderId="0" xfId="1" applyNumberFormat="1" applyFont="1" applyFill="1"/>
    <xf numFmtId="6" fontId="11" fillId="0" borderId="20" xfId="0" applyNumberFormat="1" applyFont="1" applyBorder="1" applyAlignment="1">
      <alignment horizontal="right"/>
    </xf>
    <xf numFmtId="3" fontId="11" fillId="0" borderId="12" xfId="0" applyNumberFormat="1" applyFont="1" applyBorder="1" applyAlignment="1">
      <alignment horizontal="center"/>
    </xf>
    <xf numFmtId="8" fontId="3" fillId="2" borderId="0" xfId="0" applyNumberFormat="1" applyFont="1" applyFill="1"/>
    <xf numFmtId="6" fontId="18" fillId="2" borderId="19" xfId="0" applyNumberFormat="1" applyFont="1" applyFill="1" applyBorder="1" applyAlignment="1">
      <alignment horizontal="right"/>
    </xf>
    <xf numFmtId="10" fontId="17" fillId="9" borderId="5" xfId="1" applyNumberFormat="1" applyFont="1" applyFill="1" applyBorder="1" applyAlignment="1">
      <alignment horizontal="right" vertical="center"/>
    </xf>
    <xf numFmtId="0" fontId="16" fillId="5" borderId="6" xfId="0" applyFont="1" applyFill="1" applyBorder="1" applyAlignment="1">
      <alignment vertical="center"/>
    </xf>
    <xf numFmtId="41" fontId="16" fillId="5" borderId="16" xfId="0" applyNumberFormat="1" applyFont="1" applyFill="1" applyBorder="1"/>
    <xf numFmtId="9" fontId="17" fillId="5" borderId="7" xfId="1" applyFont="1" applyFill="1" applyBorder="1" applyAlignment="1">
      <alignment vertical="center"/>
    </xf>
    <xf numFmtId="175" fontId="16" fillId="5" borderId="17" xfId="0" applyNumberFormat="1" applyFont="1" applyFill="1" applyBorder="1" applyAlignment="1">
      <alignment horizontal="right" vertical="center"/>
    </xf>
    <xf numFmtId="181" fontId="16" fillId="5" borderId="17" xfId="0" applyNumberFormat="1" applyFont="1" applyFill="1" applyBorder="1" applyAlignment="1">
      <alignment horizontal="right" vertical="center"/>
    </xf>
    <xf numFmtId="0" fontId="16" fillId="5" borderId="8" xfId="0" applyFont="1" applyFill="1" applyBorder="1" applyAlignment="1">
      <alignment vertical="center"/>
    </xf>
    <xf numFmtId="41" fontId="16" fillId="5" borderId="18" xfId="0" applyNumberFormat="1" applyFont="1" applyFill="1" applyBorder="1"/>
    <xf numFmtId="10" fontId="17" fillId="9" borderId="18" xfId="1" applyNumberFormat="1" applyFont="1" applyFill="1" applyBorder="1" applyAlignment="1">
      <alignment horizontal="right" vertical="center"/>
    </xf>
    <xf numFmtId="168" fontId="18" fillId="0" borderId="21" xfId="0" applyNumberFormat="1" applyFont="1" applyBorder="1" applyAlignment="1">
      <alignment horizontal="left" vertical="center"/>
    </xf>
    <xf numFmtId="9" fontId="6" fillId="10" borderId="11" xfId="1" applyFont="1" applyFill="1" applyBorder="1" applyAlignment="1">
      <alignment horizontal="left" vertical="center"/>
    </xf>
    <xf numFmtId="9" fontId="6" fillId="10" borderId="20" xfId="1" applyFont="1" applyFill="1" applyBorder="1" applyAlignment="1">
      <alignment horizontal="left" vertical="center"/>
    </xf>
    <xf numFmtId="0" fontId="0" fillId="0" borderId="0" xfId="0" applyAlignment="1">
      <alignment vertical="center"/>
    </xf>
    <xf numFmtId="187" fontId="33" fillId="2" borderId="21" xfId="0" applyNumberFormat="1" applyFont="1" applyFill="1" applyBorder="1" applyAlignment="1">
      <alignment horizontal="center" vertical="center"/>
    </xf>
    <xf numFmtId="0" fontId="0" fillId="0" borderId="19" xfId="0" applyBorder="1" applyAlignment="1">
      <alignment vertical="center"/>
    </xf>
    <xf numFmtId="186" fontId="0" fillId="0" borderId="21" xfId="0" applyNumberFormat="1" applyBorder="1" applyAlignment="1">
      <alignment horizontal="center" vertical="center"/>
    </xf>
    <xf numFmtId="0" fontId="0" fillId="0" borderId="21" xfId="0" applyBorder="1" applyAlignment="1">
      <alignment vertical="center"/>
    </xf>
    <xf numFmtId="0" fontId="33" fillId="2" borderId="21" xfId="0" applyFont="1" applyFill="1" applyBorder="1" applyAlignment="1">
      <alignment vertical="center"/>
    </xf>
    <xf numFmtId="187" fontId="33" fillId="30" borderId="21" xfId="0" applyNumberFormat="1" applyFont="1" applyFill="1" applyBorder="1" applyAlignment="1">
      <alignment horizontal="center" vertical="center"/>
    </xf>
    <xf numFmtId="0" fontId="42" fillId="17" borderId="21" xfId="0" applyFont="1" applyFill="1" applyBorder="1" applyAlignment="1">
      <alignment horizontal="center" vertical="center"/>
    </xf>
    <xf numFmtId="0" fontId="44" fillId="0" borderId="0" xfId="0" applyFont="1" applyAlignment="1">
      <alignment vertical="center"/>
    </xf>
    <xf numFmtId="9" fontId="45" fillId="9" borderId="12" xfId="1" applyFont="1" applyFill="1" applyBorder="1" applyAlignment="1">
      <alignment horizontal="left" vertical="center"/>
    </xf>
    <xf numFmtId="0" fontId="44" fillId="13" borderId="7" xfId="0" applyFont="1" applyFill="1" applyBorder="1" applyAlignment="1">
      <alignment vertical="center"/>
    </xf>
    <xf numFmtId="0" fontId="44" fillId="0" borderId="7" xfId="0" applyFont="1" applyBorder="1" applyAlignment="1">
      <alignment vertical="center"/>
    </xf>
    <xf numFmtId="0" fontId="44" fillId="0" borderId="8" xfId="0" applyFont="1" applyBorder="1" applyAlignment="1">
      <alignment vertical="center"/>
    </xf>
    <xf numFmtId="0" fontId="45" fillId="9" borderId="21" xfId="0" applyFont="1" applyFill="1" applyBorder="1" applyAlignment="1">
      <alignment horizontal="centerContinuous"/>
    </xf>
    <xf numFmtId="0" fontId="44" fillId="0" borderId="14" xfId="0" applyFont="1" applyBorder="1" applyAlignment="1">
      <alignment vertical="center" wrapText="1"/>
    </xf>
    <xf numFmtId="0" fontId="44" fillId="13" borderId="14" xfId="0" applyFont="1" applyFill="1" applyBorder="1" applyAlignment="1">
      <alignment vertical="center"/>
    </xf>
    <xf numFmtId="0" fontId="44" fillId="0" borderId="14" xfId="0" applyFont="1" applyBorder="1" applyAlignment="1">
      <alignment vertical="center"/>
    </xf>
    <xf numFmtId="0" fontId="3" fillId="0" borderId="17" xfId="1" applyNumberFormat="1" applyFont="1" applyFill="1" applyBorder="1" applyAlignment="1">
      <alignment horizontal="right" indent="1"/>
    </xf>
    <xf numFmtId="183" fontId="3" fillId="0" borderId="18" xfId="0" applyNumberFormat="1" applyFont="1" applyBorder="1" applyAlignment="1">
      <alignment horizontal="right"/>
    </xf>
    <xf numFmtId="14" fontId="3" fillId="0" borderId="16" xfId="1" applyNumberFormat="1" applyFont="1" applyFill="1" applyBorder="1" applyAlignment="1">
      <alignment horizontal="right" indent="1"/>
    </xf>
    <xf numFmtId="175" fontId="3" fillId="0" borderId="17" xfId="1" applyNumberFormat="1" applyFont="1" applyFill="1" applyBorder="1" applyAlignment="1">
      <alignment horizontal="right" indent="1"/>
    </xf>
    <xf numFmtId="0" fontId="0" fillId="0" borderId="18" xfId="0" applyBorder="1" applyAlignment="1">
      <alignment horizontal="right"/>
    </xf>
    <xf numFmtId="0" fontId="8" fillId="0" borderId="17" xfId="0" applyFont="1" applyBorder="1" applyAlignment="1">
      <alignment horizontal="center"/>
    </xf>
    <xf numFmtId="10" fontId="8" fillId="0" borderId="18" xfId="0" applyNumberFormat="1" applyFont="1" applyBorder="1" applyAlignment="1">
      <alignment horizontal="center"/>
    </xf>
    <xf numFmtId="9" fontId="8" fillId="0" borderId="17" xfId="0" applyNumberFormat="1" applyFont="1" applyBorder="1" applyAlignment="1">
      <alignment horizontal="center"/>
    </xf>
    <xf numFmtId="0" fontId="8" fillId="0" borderId="18" xfId="0" applyFont="1" applyBorder="1" applyAlignment="1">
      <alignment horizontal="center"/>
    </xf>
    <xf numFmtId="9" fontId="46" fillId="10" borderId="6" xfId="1" applyFont="1" applyFill="1" applyBorder="1" applyAlignment="1">
      <alignment horizontal="left"/>
    </xf>
    <xf numFmtId="183" fontId="3" fillId="0" borderId="17" xfId="0" applyNumberFormat="1" applyFont="1" applyBorder="1" applyAlignment="1">
      <alignment horizontal="right"/>
    </xf>
    <xf numFmtId="175" fontId="18" fillId="0" borderId="11" xfId="1" applyNumberFormat="1" applyFont="1" applyBorder="1" applyAlignment="1">
      <alignment horizontal="right"/>
    </xf>
    <xf numFmtId="175" fontId="18" fillId="0" borderId="20" xfId="1" applyNumberFormat="1" applyFont="1" applyBorder="1" applyAlignment="1">
      <alignment horizontal="right"/>
    </xf>
    <xf numFmtId="0" fontId="44" fillId="0" borderId="14" xfId="0" quotePrefix="1" applyFont="1" applyBorder="1" applyAlignment="1">
      <alignment horizontal="center" vertical="center" wrapText="1"/>
    </xf>
    <xf numFmtId="0" fontId="44" fillId="13" borderId="14" xfId="0" quotePrefix="1" applyFont="1" applyFill="1" applyBorder="1" applyAlignment="1">
      <alignment horizontal="center" vertical="center" wrapText="1"/>
    </xf>
    <xf numFmtId="0" fontId="44" fillId="0" borderId="19" xfId="0" quotePrefix="1" applyFont="1" applyBorder="1" applyAlignment="1">
      <alignment horizontal="center" vertical="center" wrapText="1"/>
    </xf>
    <xf numFmtId="0" fontId="44" fillId="0" borderId="19" xfId="0" applyFont="1" applyBorder="1" applyAlignment="1">
      <alignment vertical="center" wrapText="1"/>
    </xf>
    <xf numFmtId="0" fontId="44" fillId="13" borderId="14" xfId="0" applyFont="1" applyFill="1" applyBorder="1" applyAlignment="1">
      <alignment vertical="center" wrapText="1"/>
    </xf>
    <xf numFmtId="0" fontId="9" fillId="0" borderId="8" xfId="0" applyFont="1" applyBorder="1" applyAlignment="1">
      <alignment horizontal="center"/>
    </xf>
    <xf numFmtId="0" fontId="3" fillId="0" borderId="5" xfId="0" applyFont="1" applyBorder="1"/>
    <xf numFmtId="9" fontId="32" fillId="10" borderId="3" xfId="1" applyFont="1" applyFill="1" applyBorder="1" applyAlignment="1">
      <alignment horizontal="left"/>
    </xf>
    <xf numFmtId="9" fontId="30" fillId="9" borderId="11" xfId="1" applyFont="1" applyFill="1" applyBorder="1" applyAlignment="1">
      <alignment horizontal="left" vertical="center"/>
    </xf>
    <xf numFmtId="175" fontId="16" fillId="17" borderId="0" xfId="1" applyNumberFormat="1" applyFont="1" applyFill="1" applyBorder="1"/>
    <xf numFmtId="175" fontId="16" fillId="17" borderId="17" xfId="1" applyNumberFormat="1" applyFont="1" applyFill="1" applyBorder="1"/>
    <xf numFmtId="9" fontId="17" fillId="17" borderId="8" xfId="1" applyFont="1" applyFill="1" applyBorder="1" applyAlignment="1">
      <alignment horizontal="left" vertical="center"/>
    </xf>
    <xf numFmtId="175" fontId="28" fillId="17" borderId="5" xfId="1" applyNumberFormat="1" applyFont="1" applyFill="1" applyBorder="1"/>
    <xf numFmtId="175" fontId="28" fillId="17" borderId="18" xfId="1" applyNumberFormat="1" applyFont="1" applyFill="1" applyBorder="1"/>
    <xf numFmtId="9" fontId="17" fillId="9" borderId="12" xfId="1" applyFont="1" applyFill="1" applyBorder="1" applyAlignment="1">
      <alignment horizontal="left" vertical="center"/>
    </xf>
    <xf numFmtId="9" fontId="17" fillId="9" borderId="11" xfId="1" applyFont="1" applyFill="1" applyBorder="1" applyAlignment="1">
      <alignment horizontal="left" vertical="center"/>
    </xf>
    <xf numFmtId="0" fontId="16" fillId="9" borderId="20" xfId="0" applyFont="1" applyFill="1" applyBorder="1" applyAlignment="1">
      <alignment horizontal="center"/>
    </xf>
    <xf numFmtId="0" fontId="16" fillId="9" borderId="11" xfId="0" applyFont="1" applyFill="1" applyBorder="1" applyAlignment="1">
      <alignment horizontal="center"/>
    </xf>
    <xf numFmtId="9" fontId="16" fillId="0" borderId="7" xfId="1" applyFont="1" applyFill="1" applyBorder="1" applyAlignment="1">
      <alignment horizontal="left" indent="1"/>
    </xf>
    <xf numFmtId="0" fontId="26" fillId="0" borderId="12" xfId="0" applyFont="1" applyBorder="1" applyAlignment="1">
      <alignment horizontal="center"/>
    </xf>
    <xf numFmtId="0" fontId="26" fillId="0" borderId="11" xfId="0" applyFont="1" applyBorder="1" applyAlignment="1">
      <alignment horizontal="center"/>
    </xf>
    <xf numFmtId="188" fontId="26" fillId="0" borderId="11" xfId="0" applyNumberFormat="1" applyFont="1" applyBorder="1" applyAlignment="1">
      <alignment horizontal="center"/>
    </xf>
    <xf numFmtId="0" fontId="26" fillId="0" borderId="20" xfId="0" applyFont="1" applyBorder="1" applyAlignment="1">
      <alignment horizontal="center"/>
    </xf>
    <xf numFmtId="9" fontId="16" fillId="0" borderId="0" xfId="1" applyFont="1" applyFill="1" applyBorder="1" applyAlignment="1">
      <alignment horizontal="left" indent="1"/>
    </xf>
    <xf numFmtId="0" fontId="47" fillId="0" borderId="7" xfId="0" applyFont="1" applyBorder="1" applyAlignment="1">
      <alignment horizontal="left"/>
    </xf>
    <xf numFmtId="0" fontId="47" fillId="0" borderId="0" xfId="0" applyFont="1" applyAlignment="1">
      <alignment horizontal="left"/>
    </xf>
    <xf numFmtId="188" fontId="47" fillId="0" borderId="0" xfId="0" applyNumberFormat="1" applyFont="1" applyAlignment="1">
      <alignment horizontal="center"/>
    </xf>
    <xf numFmtId="6" fontId="47" fillId="0" borderId="17" xfId="0" applyNumberFormat="1" applyFont="1" applyBorder="1" applyAlignment="1">
      <alignment horizontal="center"/>
    </xf>
    <xf numFmtId="8" fontId="47" fillId="0" borderId="17" xfId="0" applyNumberFormat="1" applyFont="1" applyBorder="1" applyAlignment="1">
      <alignment horizontal="center"/>
    </xf>
    <xf numFmtId="0" fontId="16" fillId="0" borderId="17" xfId="0" applyFont="1" applyBorder="1" applyAlignment="1">
      <alignment horizontal="right"/>
    </xf>
    <xf numFmtId="185" fontId="16" fillId="9" borderId="11" xfId="0" applyNumberFormat="1" applyFont="1" applyFill="1" applyBorder="1" applyAlignment="1">
      <alignment horizontal="center"/>
    </xf>
    <xf numFmtId="185" fontId="16" fillId="9" borderId="20" xfId="0" applyNumberFormat="1" applyFont="1" applyFill="1" applyBorder="1" applyAlignment="1">
      <alignment horizontal="center"/>
    </xf>
    <xf numFmtId="0" fontId="47" fillId="0" borderId="17" xfId="0" applyFont="1" applyBorder="1" applyAlignment="1">
      <alignment horizontal="right"/>
    </xf>
    <xf numFmtId="0" fontId="16" fillId="9" borderId="6" xfId="0" applyFont="1" applyFill="1" applyBorder="1" applyAlignment="1">
      <alignment horizontal="left"/>
    </xf>
    <xf numFmtId="0" fontId="16" fillId="31" borderId="3" xfId="0" applyFont="1" applyFill="1" applyBorder="1" applyAlignment="1">
      <alignment horizontal="right"/>
    </xf>
    <xf numFmtId="0" fontId="16" fillId="9" borderId="3" xfId="0" applyFont="1" applyFill="1" applyBorder="1" applyAlignment="1">
      <alignment horizontal="right"/>
    </xf>
    <xf numFmtId="0" fontId="16" fillId="9" borderId="16" xfId="0" applyFont="1" applyFill="1" applyBorder="1" applyAlignment="1">
      <alignment horizontal="right"/>
    </xf>
    <xf numFmtId="0" fontId="16" fillId="0" borderId="17" xfId="0" applyFont="1" applyBorder="1"/>
    <xf numFmtId="9" fontId="18" fillId="13" borderId="11" xfId="1" applyFont="1" applyFill="1" applyBorder="1" applyAlignment="1">
      <alignment horizontal="left" indent="1"/>
    </xf>
    <xf numFmtId="0" fontId="26" fillId="13" borderId="11" xfId="0" applyFont="1" applyFill="1" applyBorder="1" applyAlignment="1">
      <alignment horizontal="center"/>
    </xf>
    <xf numFmtId="188" fontId="26" fillId="13" borderId="11" xfId="0" applyNumberFormat="1" applyFont="1" applyFill="1" applyBorder="1" applyAlignment="1">
      <alignment horizontal="center"/>
    </xf>
    <xf numFmtId="6" fontId="26" fillId="13" borderId="20" xfId="0" applyNumberFormat="1" applyFont="1" applyFill="1" applyBorder="1" applyAlignment="1">
      <alignment horizontal="center"/>
    </xf>
    <xf numFmtId="8" fontId="26" fillId="13" borderId="20" xfId="0" applyNumberFormat="1" applyFont="1" applyFill="1" applyBorder="1" applyAlignment="1">
      <alignment horizontal="center"/>
    </xf>
    <xf numFmtId="0" fontId="16" fillId="9" borderId="7" xfId="0" applyFont="1" applyFill="1" applyBorder="1" applyAlignment="1">
      <alignment horizontal="left"/>
    </xf>
    <xf numFmtId="185" fontId="16" fillId="9" borderId="0" xfId="0" applyNumberFormat="1" applyFont="1" applyFill="1" applyAlignment="1">
      <alignment horizontal="right"/>
    </xf>
    <xf numFmtId="185" fontId="16" fillId="9" borderId="17" xfId="0" applyNumberFormat="1" applyFont="1" applyFill="1" applyBorder="1" applyAlignment="1">
      <alignment horizontal="right"/>
    </xf>
    <xf numFmtId="0" fontId="16" fillId="9" borderId="8" xfId="0" applyFont="1" applyFill="1" applyBorder="1" applyAlignment="1">
      <alignment horizontal="left"/>
    </xf>
    <xf numFmtId="14" fontId="16" fillId="9" borderId="5" xfId="0" applyNumberFormat="1" applyFont="1" applyFill="1" applyBorder="1" applyAlignment="1">
      <alignment horizontal="right"/>
    </xf>
    <xf numFmtId="14" fontId="16" fillId="9" borderId="18" xfId="0" applyNumberFormat="1" applyFont="1" applyFill="1" applyBorder="1" applyAlignment="1">
      <alignment horizontal="right"/>
    </xf>
    <xf numFmtId="41" fontId="6" fillId="7" borderId="6" xfId="0" applyNumberFormat="1" applyFont="1" applyFill="1" applyBorder="1"/>
    <xf numFmtId="41" fontId="6" fillId="7" borderId="3" xfId="0" applyNumberFormat="1" applyFont="1" applyFill="1" applyBorder="1"/>
    <xf numFmtId="41" fontId="6" fillId="7" borderId="16" xfId="0" applyNumberFormat="1" applyFont="1" applyFill="1" applyBorder="1"/>
    <xf numFmtId="9" fontId="17" fillId="9" borderId="3" xfId="1" applyFont="1" applyFill="1" applyBorder="1" applyAlignment="1">
      <alignment horizontal="left" vertical="center"/>
    </xf>
    <xf numFmtId="0" fontId="16" fillId="9" borderId="3" xfId="0" applyFont="1" applyFill="1" applyBorder="1" applyAlignment="1">
      <alignment horizontal="center"/>
    </xf>
    <xf numFmtId="0" fontId="16" fillId="9" borderId="16" xfId="0" applyFont="1" applyFill="1" applyBorder="1" applyAlignment="1">
      <alignment horizontal="center"/>
    </xf>
    <xf numFmtId="0" fontId="16" fillId="0" borderId="3" xfId="0" applyFont="1" applyBorder="1"/>
    <xf numFmtId="9" fontId="22" fillId="0" borderId="12" xfId="1" applyFont="1" applyFill="1" applyBorder="1" applyAlignment="1">
      <alignment horizontal="left" indent="1"/>
    </xf>
    <xf numFmtId="9" fontId="22" fillId="0" borderId="11" xfId="1" applyFont="1" applyFill="1" applyBorder="1" applyAlignment="1">
      <alignment horizontal="left" indent="1"/>
    </xf>
    <xf numFmtId="0" fontId="26" fillId="0" borderId="11" xfId="0" applyFont="1" applyBorder="1" applyAlignment="1">
      <alignment horizontal="right"/>
    </xf>
    <xf numFmtId="0" fontId="26" fillId="0" borderId="20" xfId="0" applyFont="1" applyBorder="1" applyAlignment="1">
      <alignment horizontal="right"/>
    </xf>
    <xf numFmtId="41" fontId="26" fillId="7" borderId="16" xfId="0" applyNumberFormat="1" applyFont="1" applyFill="1" applyBorder="1"/>
    <xf numFmtId="9" fontId="16" fillId="0" borderId="7" xfId="1" applyFont="1" applyFill="1" applyBorder="1" applyAlignment="1">
      <alignment horizontal="left" indent="2"/>
    </xf>
    <xf numFmtId="9" fontId="16" fillId="0" borderId="0" xfId="1" applyFont="1" applyFill="1" applyBorder="1" applyAlignment="1">
      <alignment horizontal="left" indent="2"/>
    </xf>
    <xf numFmtId="175" fontId="16" fillId="0" borderId="0" xfId="1" applyNumberFormat="1" applyFont="1" applyBorder="1" applyAlignment="1">
      <alignment horizontal="right"/>
    </xf>
    <xf numFmtId="3" fontId="16" fillId="0" borderId="17" xfId="0" applyNumberFormat="1" applyFont="1" applyBorder="1" applyAlignment="1">
      <alignment horizontal="right"/>
    </xf>
    <xf numFmtId="175" fontId="16" fillId="0" borderId="0" xfId="1" applyNumberFormat="1" applyFont="1" applyAlignment="1">
      <alignment horizontal="right"/>
    </xf>
    <xf numFmtId="0" fontId="16" fillId="0" borderId="7" xfId="0" applyFont="1" applyBorder="1"/>
    <xf numFmtId="9" fontId="16" fillId="0" borderId="17" xfId="0" applyNumberFormat="1" applyFont="1" applyBorder="1"/>
    <xf numFmtId="0" fontId="17" fillId="0" borderId="0" xfId="0" applyFont="1"/>
    <xf numFmtId="175" fontId="18" fillId="13" borderId="11" xfId="1" applyNumberFormat="1" applyFont="1" applyFill="1" applyBorder="1" applyAlignment="1">
      <alignment horizontal="right"/>
    </xf>
    <xf numFmtId="10" fontId="16" fillId="0" borderId="17" xfId="0" applyNumberFormat="1" applyFont="1" applyBorder="1"/>
    <xf numFmtId="0" fontId="16" fillId="0" borderId="8" xfId="0" applyFont="1" applyBorder="1"/>
    <xf numFmtId="0" fontId="16" fillId="0" borderId="5" xfId="0" applyFont="1" applyBorder="1"/>
    <xf numFmtId="0" fontId="16" fillId="0" borderId="18" xfId="0" applyFont="1" applyBorder="1"/>
    <xf numFmtId="9" fontId="17" fillId="0" borderId="7" xfId="1" applyFont="1" applyFill="1" applyBorder="1" applyAlignment="1">
      <alignment horizontal="left" indent="2"/>
    </xf>
    <xf numFmtId="9" fontId="17" fillId="0" borderId="0" xfId="1" applyFont="1" applyFill="1" applyBorder="1" applyAlignment="1">
      <alignment horizontal="left" indent="2"/>
    </xf>
    <xf numFmtId="9" fontId="26" fillId="0" borderId="13" xfId="1" applyFont="1" applyFill="1" applyBorder="1" applyAlignment="1">
      <alignment horizontal="centerContinuous"/>
    </xf>
    <xf numFmtId="0" fontId="26" fillId="0" borderId="21" xfId="0" applyFont="1" applyBorder="1" applyAlignment="1">
      <alignment horizontal="right"/>
    </xf>
    <xf numFmtId="14" fontId="16" fillId="0" borderId="14" xfId="0" applyNumberFormat="1" applyFont="1" applyBorder="1" applyAlignment="1">
      <alignment horizontal="right"/>
    </xf>
    <xf numFmtId="175" fontId="16" fillId="0" borderId="0" xfId="1" applyNumberFormat="1" applyFont="1" applyFill="1" applyBorder="1" applyAlignment="1">
      <alignment horizontal="right"/>
    </xf>
    <xf numFmtId="0" fontId="22" fillId="0" borderId="7" xfId="0" applyFont="1" applyBorder="1"/>
    <xf numFmtId="0" fontId="6" fillId="10" borderId="21" xfId="0" applyFont="1" applyFill="1" applyBorder="1" applyAlignment="1">
      <alignment horizontal="center"/>
    </xf>
    <xf numFmtId="10" fontId="28" fillId="0" borderId="21" xfId="0" applyNumberFormat="1" applyFont="1" applyBorder="1" applyAlignment="1">
      <alignment horizontal="center"/>
    </xf>
    <xf numFmtId="10" fontId="17" fillId="0" borderId="21" xfId="0" applyNumberFormat="1" applyFont="1" applyBorder="1" applyAlignment="1">
      <alignment horizontal="center"/>
    </xf>
    <xf numFmtId="9" fontId="17" fillId="0" borderId="21" xfId="0" applyNumberFormat="1" applyFont="1" applyBorder="1" applyAlignment="1">
      <alignment horizontal="center"/>
    </xf>
    <xf numFmtId="6" fontId="17" fillId="0" borderId="21" xfId="0" applyNumberFormat="1" applyFont="1" applyBorder="1" applyAlignment="1">
      <alignment horizontal="center"/>
    </xf>
    <xf numFmtId="9" fontId="16" fillId="0" borderId="8" xfId="1" applyFont="1" applyFill="1" applyBorder="1" applyAlignment="1">
      <alignment horizontal="left" indent="1"/>
    </xf>
    <xf numFmtId="9" fontId="28" fillId="0" borderId="21" xfId="0" applyNumberFormat="1" applyFont="1" applyBorder="1" applyAlignment="1">
      <alignment horizontal="center"/>
    </xf>
    <xf numFmtId="9" fontId="16" fillId="0" borderId="12" xfId="1" applyFont="1" applyFill="1" applyBorder="1" applyAlignment="1">
      <alignment horizontal="left" indent="1"/>
    </xf>
    <xf numFmtId="0" fontId="18" fillId="0" borderId="11" xfId="0" applyFont="1" applyBorder="1" applyAlignment="1">
      <alignment horizontal="center"/>
    </xf>
    <xf numFmtId="9" fontId="18" fillId="0" borderId="11" xfId="0" applyNumberFormat="1" applyFont="1" applyBorder="1" applyAlignment="1">
      <alignment horizontal="center"/>
    </xf>
    <xf numFmtId="9" fontId="18" fillId="0" borderId="20" xfId="0" applyNumberFormat="1" applyFont="1" applyBorder="1" applyAlignment="1">
      <alignment horizontal="center"/>
    </xf>
    <xf numFmtId="9" fontId="16" fillId="0" borderId="5" xfId="1" applyFont="1" applyFill="1" applyBorder="1" applyAlignment="1">
      <alignment horizontal="left" indent="1"/>
    </xf>
    <xf numFmtId="0" fontId="16" fillId="0" borderId="17" xfId="1" applyNumberFormat="1" applyFont="1" applyFill="1" applyBorder="1" applyAlignment="1">
      <alignment horizontal="right" indent="1"/>
    </xf>
    <xf numFmtId="189" fontId="16" fillId="0" borderId="17" xfId="1" applyNumberFormat="1" applyFont="1" applyFill="1" applyBorder="1" applyAlignment="1"/>
    <xf numFmtId="164" fontId="8" fillId="25" borderId="14" xfId="6" applyNumberFormat="1" applyFont="1" applyFill="1" applyBorder="1" applyAlignment="1">
      <alignment horizontal="center"/>
    </xf>
    <xf numFmtId="174" fontId="16" fillId="0" borderId="17" xfId="0" applyNumberFormat="1" applyFont="1" applyBorder="1"/>
    <xf numFmtId="190" fontId="8" fillId="14" borderId="14" xfId="0" applyNumberFormat="1" applyFont="1" applyFill="1" applyBorder="1" applyAlignment="1">
      <alignment horizontal="center"/>
    </xf>
    <xf numFmtId="190" fontId="16" fillId="0" borderId="17" xfId="0" applyNumberFormat="1" applyFont="1" applyBorder="1"/>
    <xf numFmtId="0" fontId="16" fillId="0" borderId="18" xfId="1" applyNumberFormat="1" applyFont="1" applyFill="1" applyBorder="1" applyAlignment="1">
      <alignment horizontal="right" indent="1"/>
    </xf>
    <xf numFmtId="191" fontId="47" fillId="0" borderId="17" xfId="0" applyNumberFormat="1" applyFont="1" applyBorder="1" applyAlignment="1">
      <alignment horizontal="right"/>
    </xf>
    <xf numFmtId="14" fontId="16" fillId="0" borderId="17" xfId="0" applyNumberFormat="1" applyFont="1" applyBorder="1"/>
    <xf numFmtId="3" fontId="28" fillId="0" borderId="17" xfId="0" applyNumberFormat="1" applyFont="1" applyBorder="1"/>
    <xf numFmtId="173" fontId="16" fillId="0" borderId="17" xfId="0" applyNumberFormat="1" applyFont="1" applyBorder="1" applyAlignment="1">
      <alignment horizontal="right"/>
    </xf>
    <xf numFmtId="183" fontId="28" fillId="0" borderId="17" xfId="0" applyNumberFormat="1" applyFont="1" applyBorder="1"/>
    <xf numFmtId="9" fontId="18" fillId="0" borderId="12" xfId="1" applyFont="1" applyFill="1" applyBorder="1" applyAlignment="1">
      <alignment horizontal="left" indent="1"/>
    </xf>
    <xf numFmtId="183" fontId="18" fillId="0" borderId="20" xfId="0" applyNumberFormat="1" applyFont="1" applyBorder="1"/>
    <xf numFmtId="14" fontId="16" fillId="0" borderId="13" xfId="0" applyNumberFormat="1" applyFont="1" applyBorder="1" applyAlignment="1">
      <alignment horizontal="right"/>
    </xf>
    <xf numFmtId="9" fontId="8" fillId="19" borderId="21" xfId="0" quotePrefix="1" applyNumberFormat="1" applyFont="1" applyFill="1" applyBorder="1" applyAlignment="1">
      <alignment horizontal="center"/>
    </xf>
    <xf numFmtId="181" fontId="8" fillId="19" borderId="21" xfId="0" applyNumberFormat="1" applyFont="1" applyFill="1" applyBorder="1" applyAlignment="1">
      <alignment horizontal="center"/>
    </xf>
    <xf numFmtId="181" fontId="8" fillId="14" borderId="14" xfId="0" applyNumberFormat="1" applyFont="1" applyFill="1" applyBorder="1" applyAlignment="1">
      <alignment horizontal="center"/>
    </xf>
    <xf numFmtId="10" fontId="8" fillId="14" borderId="19" xfId="0" applyNumberFormat="1" applyFont="1" applyFill="1" applyBorder="1" applyAlignment="1">
      <alignment horizontal="center"/>
    </xf>
    <xf numFmtId="0" fontId="14" fillId="3" borderId="14" xfId="0" applyFont="1" applyFill="1" applyBorder="1" applyAlignment="1">
      <alignment horizontal="center"/>
    </xf>
    <xf numFmtId="0" fontId="7" fillId="3" borderId="0" xfId="0" applyFont="1" applyFill="1" applyProtection="1">
      <protection locked="0"/>
    </xf>
    <xf numFmtId="14" fontId="8" fillId="14" borderId="14" xfId="0" applyNumberFormat="1" applyFont="1" applyFill="1" applyBorder="1" applyAlignment="1">
      <alignment horizontal="center"/>
    </xf>
    <xf numFmtId="0" fontId="28" fillId="0" borderId="3" xfId="0" applyFont="1" applyBorder="1" applyAlignment="1">
      <alignment horizontal="center"/>
    </xf>
    <xf numFmtId="0" fontId="28" fillId="0" borderId="0" xfId="0" applyFont="1" applyAlignment="1">
      <alignment horizontal="center"/>
    </xf>
    <xf numFmtId="0" fontId="47" fillId="0" borderId="0" xfId="0" applyFont="1" applyAlignment="1">
      <alignment horizontal="center"/>
    </xf>
    <xf numFmtId="183" fontId="17" fillId="0" borderId="5" xfId="0" applyNumberFormat="1" applyFont="1" applyBorder="1" applyAlignment="1">
      <alignment horizontal="center"/>
    </xf>
    <xf numFmtId="9" fontId="16" fillId="0" borderId="11" xfId="1" applyFont="1" applyFill="1" applyBorder="1" applyAlignment="1">
      <alignment horizontal="left" indent="1"/>
    </xf>
    <xf numFmtId="183" fontId="17" fillId="0" borderId="18" xfId="0" applyNumberFormat="1" applyFont="1" applyBorder="1" applyAlignment="1">
      <alignment horizontal="center"/>
    </xf>
    <xf numFmtId="3" fontId="16" fillId="0" borderId="16" xfId="0" applyNumberFormat="1" applyFont="1" applyBorder="1" applyAlignment="1">
      <alignment horizontal="center"/>
    </xf>
    <xf numFmtId="181" fontId="17" fillId="0" borderId="21" xfId="0" applyNumberFormat="1" applyFont="1" applyBorder="1" applyAlignment="1">
      <alignment horizontal="center"/>
    </xf>
    <xf numFmtId="181" fontId="28" fillId="0" borderId="21" xfId="0" applyNumberFormat="1" applyFont="1" applyBorder="1" applyAlignment="1">
      <alignment horizontal="center"/>
    </xf>
    <xf numFmtId="181" fontId="17" fillId="0" borderId="0" xfId="0" applyNumberFormat="1" applyFont="1" applyAlignment="1">
      <alignment horizontal="center"/>
    </xf>
    <xf numFmtId="181" fontId="17" fillId="0" borderId="17" xfId="0" applyNumberFormat="1" applyFont="1" applyBorder="1" applyAlignment="1">
      <alignment horizontal="center"/>
    </xf>
    <xf numFmtId="175" fontId="17" fillId="0" borderId="17" xfId="0" applyNumberFormat="1" applyFont="1" applyBorder="1" applyAlignment="1">
      <alignment horizontal="center"/>
    </xf>
    <xf numFmtId="0" fontId="8" fillId="14" borderId="19" xfId="0" applyFont="1" applyFill="1" applyBorder="1" applyAlignment="1">
      <alignment horizontal="center"/>
    </xf>
    <xf numFmtId="173" fontId="16" fillId="0" borderId="7" xfId="0" applyNumberFormat="1" applyFont="1" applyBorder="1" applyAlignment="1">
      <alignment horizontal="right"/>
    </xf>
    <xf numFmtId="173" fontId="16" fillId="0" borderId="8" xfId="0" applyNumberFormat="1" applyFont="1" applyBorder="1" applyAlignment="1">
      <alignment horizontal="right"/>
    </xf>
    <xf numFmtId="0" fontId="26" fillId="0" borderId="13" xfId="0" applyFont="1" applyBorder="1" applyAlignment="1">
      <alignment horizontal="right"/>
    </xf>
    <xf numFmtId="14" fontId="16" fillId="0" borderId="19" xfId="0" applyNumberFormat="1" applyFont="1" applyBorder="1" applyAlignment="1">
      <alignment horizontal="right"/>
    </xf>
    <xf numFmtId="0" fontId="48" fillId="0" borderId="0" xfId="0" applyFont="1"/>
    <xf numFmtId="10" fontId="48" fillId="0" borderId="21" xfId="0" applyNumberFormat="1" applyFont="1" applyBorder="1"/>
    <xf numFmtId="0" fontId="49" fillId="0" borderId="11" xfId="0" applyFont="1" applyBorder="1"/>
    <xf numFmtId="0" fontId="48" fillId="0" borderId="12" xfId="0" applyFont="1" applyBorder="1"/>
    <xf numFmtId="41" fontId="6" fillId="7" borderId="12" xfId="0" applyNumberFormat="1" applyFont="1" applyFill="1" applyBorder="1"/>
    <xf numFmtId="41" fontId="6" fillId="7" borderId="11" xfId="0" applyNumberFormat="1" applyFont="1" applyFill="1" applyBorder="1"/>
    <xf numFmtId="41" fontId="26" fillId="7" borderId="11" xfId="0" applyNumberFormat="1" applyFont="1" applyFill="1" applyBorder="1"/>
    <xf numFmtId="41" fontId="26" fillId="7" borderId="20" xfId="0" applyNumberFormat="1" applyFont="1" applyFill="1" applyBorder="1"/>
    <xf numFmtId="174" fontId="16" fillId="0" borderId="16" xfId="0" applyNumberFormat="1" applyFont="1" applyBorder="1"/>
    <xf numFmtId="0" fontId="17" fillId="0" borderId="7" xfId="0" applyFont="1" applyBorder="1"/>
    <xf numFmtId="174" fontId="16" fillId="0" borderId="18" xfId="0" applyNumberFormat="1" applyFont="1" applyBorder="1"/>
    <xf numFmtId="179" fontId="17" fillId="0" borderId="17" xfId="0" applyNumberFormat="1" applyFont="1" applyBorder="1"/>
    <xf numFmtId="10" fontId="17" fillId="0" borderId="17" xfId="0" applyNumberFormat="1" applyFont="1" applyBorder="1" applyAlignment="1">
      <alignment horizontal="right"/>
    </xf>
    <xf numFmtId="0" fontId="16" fillId="0" borderId="6" xfId="0" applyFont="1" applyBorder="1"/>
    <xf numFmtId="175" fontId="17" fillId="0" borderId="16" xfId="0" applyNumberFormat="1" applyFont="1" applyBorder="1" applyAlignment="1">
      <alignment horizontal="right"/>
    </xf>
    <xf numFmtId="179" fontId="17" fillId="0" borderId="17" xfId="0" applyNumberFormat="1" applyFont="1" applyBorder="1" applyAlignment="1">
      <alignment horizontal="right"/>
    </xf>
    <xf numFmtId="3" fontId="16" fillId="0" borderId="0" xfId="0" applyNumberFormat="1" applyFont="1" applyAlignment="1">
      <alignment horizontal="center"/>
    </xf>
    <xf numFmtId="175" fontId="17" fillId="0" borderId="0" xfId="0" applyNumberFormat="1" applyFont="1" applyAlignment="1">
      <alignment horizontal="center"/>
    </xf>
    <xf numFmtId="9" fontId="8" fillId="14" borderId="14" xfId="0" applyNumberFormat="1" applyFont="1" applyFill="1" applyBorder="1" applyAlignment="1">
      <alignment horizontal="center"/>
    </xf>
    <xf numFmtId="0" fontId="8" fillId="19" borderId="21" xfId="0" applyFont="1" applyFill="1" applyBorder="1" applyAlignment="1">
      <alignment horizontal="center"/>
    </xf>
    <xf numFmtId="183" fontId="8" fillId="20" borderId="21" xfId="0" applyNumberFormat="1" applyFont="1" applyFill="1" applyBorder="1" applyAlignment="1">
      <alignment horizontal="center"/>
    </xf>
    <xf numFmtId="3" fontId="8" fillId="29" borderId="7" xfId="0" applyNumberFormat="1" applyFont="1" applyFill="1" applyBorder="1" applyAlignment="1">
      <alignment horizontal="right"/>
    </xf>
    <xf numFmtId="183" fontId="8" fillId="29" borderId="17" xfId="0" applyNumberFormat="1" applyFont="1" applyFill="1" applyBorder="1" applyAlignment="1">
      <alignment horizontal="right"/>
    </xf>
    <xf numFmtId="3" fontId="8" fillId="29" borderId="8" xfId="0" applyNumberFormat="1" applyFont="1" applyFill="1" applyBorder="1" applyAlignment="1">
      <alignment horizontal="right"/>
    </xf>
    <xf numFmtId="183" fontId="8" fillId="29" borderId="18" xfId="0" applyNumberFormat="1" applyFont="1" applyFill="1" applyBorder="1" applyAlignment="1">
      <alignment horizontal="right"/>
    </xf>
    <xf numFmtId="0" fontId="18" fillId="9" borderId="21" xfId="0" applyFont="1" applyFill="1" applyBorder="1" applyAlignment="1">
      <alignment horizontal="center"/>
    </xf>
    <xf numFmtId="168" fontId="28" fillId="20" borderId="14" xfId="0" applyNumberFormat="1" applyFont="1" applyFill="1" applyBorder="1" applyAlignment="1">
      <alignment horizontal="right"/>
    </xf>
    <xf numFmtId="178" fontId="18" fillId="0" borderId="24" xfId="0" applyNumberFormat="1" applyFont="1" applyBorder="1" applyAlignment="1">
      <alignment horizontal="right"/>
    </xf>
    <xf numFmtId="168" fontId="16" fillId="0" borderId="14" xfId="0" applyNumberFormat="1" applyFont="1" applyBorder="1" applyAlignment="1">
      <alignment horizontal="right"/>
    </xf>
    <xf numFmtId="168" fontId="16" fillId="0" borderId="38" xfId="0" applyNumberFormat="1" applyFont="1" applyBorder="1" applyAlignment="1">
      <alignment horizontal="right"/>
    </xf>
    <xf numFmtId="168" fontId="28" fillId="19" borderId="14" xfId="0" applyNumberFormat="1" applyFont="1" applyFill="1" applyBorder="1" applyAlignment="1">
      <alignment horizontal="right"/>
    </xf>
    <xf numFmtId="168" fontId="28" fillId="0" borderId="14" xfId="0" applyNumberFormat="1" applyFont="1" applyBorder="1" applyAlignment="1">
      <alignment horizontal="right"/>
    </xf>
    <xf numFmtId="0" fontId="18" fillId="9" borderId="21" xfId="0" applyFont="1" applyFill="1" applyBorder="1" applyAlignment="1">
      <alignment horizontal="center" vertical="center" wrapText="1"/>
    </xf>
    <xf numFmtId="168" fontId="16" fillId="0" borderId="16" xfId="0" applyNumberFormat="1" applyFont="1" applyBorder="1" applyAlignment="1">
      <alignment horizontal="right"/>
    </xf>
    <xf numFmtId="0" fontId="18" fillId="9" borderId="11" xfId="0" applyFont="1" applyFill="1" applyBorder="1" applyAlignment="1">
      <alignment horizontal="center"/>
    </xf>
    <xf numFmtId="0" fontId="18" fillId="9" borderId="20" xfId="0" applyFont="1" applyFill="1" applyBorder="1" applyAlignment="1">
      <alignment horizontal="center"/>
    </xf>
    <xf numFmtId="168" fontId="28" fillId="20" borderId="13" xfId="0" applyNumberFormat="1" applyFont="1" applyFill="1" applyBorder="1" applyAlignment="1">
      <alignment horizontal="right"/>
    </xf>
    <xf numFmtId="168" fontId="28" fillId="19" borderId="13" xfId="0" applyNumberFormat="1" applyFont="1" applyFill="1" applyBorder="1" applyAlignment="1">
      <alignment horizontal="right"/>
    </xf>
    <xf numFmtId="178" fontId="26" fillId="0" borderId="24" xfId="0" applyNumberFormat="1" applyFont="1" applyBorder="1" applyAlignment="1">
      <alignment horizontal="right"/>
    </xf>
    <xf numFmtId="168" fontId="28" fillId="3" borderId="13" xfId="0" applyNumberFormat="1" applyFont="1" applyFill="1" applyBorder="1" applyAlignment="1">
      <alignment horizontal="right"/>
    </xf>
    <xf numFmtId="168" fontId="28" fillId="0" borderId="13" xfId="0" applyNumberFormat="1" applyFont="1" applyBorder="1" applyAlignment="1">
      <alignment horizontal="right"/>
    </xf>
    <xf numFmtId="168" fontId="28" fillId="19" borderId="19" xfId="0" applyNumberFormat="1" applyFont="1" applyFill="1" applyBorder="1" applyAlignment="1">
      <alignment horizontal="right"/>
    </xf>
    <xf numFmtId="168" fontId="28" fillId="3" borderId="19" xfId="0" applyNumberFormat="1" applyFont="1" applyFill="1" applyBorder="1" applyAlignment="1">
      <alignment horizontal="right"/>
    </xf>
    <xf numFmtId="168" fontId="28" fillId="0" borderId="6" xfId="0" applyNumberFormat="1" applyFont="1" applyBorder="1" applyAlignment="1">
      <alignment horizontal="right"/>
    </xf>
    <xf numFmtId="168" fontId="28" fillId="0" borderId="8" xfId="0" applyNumberFormat="1" applyFont="1" applyBorder="1" applyAlignment="1">
      <alignment horizontal="right"/>
    </xf>
    <xf numFmtId="9" fontId="46" fillId="10" borderId="3" xfId="1" applyFont="1" applyFill="1" applyBorder="1" applyAlignment="1">
      <alignment horizontal="left"/>
    </xf>
    <xf numFmtId="9" fontId="50" fillId="9" borderId="11" xfId="1" applyFont="1" applyFill="1" applyBorder="1" applyAlignment="1">
      <alignment horizontal="center" vertical="center"/>
    </xf>
    <xf numFmtId="6" fontId="17" fillId="0" borderId="0" xfId="0" applyNumberFormat="1" applyFont="1" applyAlignment="1">
      <alignment horizontal="right"/>
    </xf>
    <xf numFmtId="38" fontId="17" fillId="0" borderId="0" xfId="0" applyNumberFormat="1" applyFont="1" applyAlignment="1">
      <alignment horizontal="right"/>
    </xf>
    <xf numFmtId="6" fontId="26" fillId="0" borderId="11" xfId="0" applyNumberFormat="1" applyFont="1" applyBorder="1" applyAlignment="1">
      <alignment horizontal="right"/>
    </xf>
    <xf numFmtId="173" fontId="16" fillId="0" borderId="0" xfId="0" applyNumberFormat="1" applyFont="1" applyAlignment="1">
      <alignment horizontal="right"/>
    </xf>
    <xf numFmtId="9" fontId="16" fillId="0" borderId="6" xfId="1" applyFont="1" applyFill="1" applyBorder="1" applyAlignment="1">
      <alignment horizontal="left" indent="1"/>
    </xf>
    <xf numFmtId="173" fontId="16" fillId="0" borderId="3" xfId="0" applyNumberFormat="1" applyFont="1" applyBorder="1" applyAlignment="1">
      <alignment horizontal="right"/>
    </xf>
    <xf numFmtId="173" fontId="16" fillId="0" borderId="5" xfId="0" applyNumberFormat="1" applyFont="1" applyBorder="1" applyAlignment="1">
      <alignment horizontal="right"/>
    </xf>
    <xf numFmtId="183" fontId="17" fillId="0" borderId="0" xfId="0" applyNumberFormat="1" applyFont="1" applyAlignment="1">
      <alignment horizontal="center"/>
    </xf>
    <xf numFmtId="183" fontId="17" fillId="0" borderId="17" xfId="0" applyNumberFormat="1" applyFont="1" applyBorder="1" applyAlignment="1">
      <alignment horizontal="center"/>
    </xf>
    <xf numFmtId="6" fontId="26" fillId="0" borderId="0" xfId="0" applyNumberFormat="1" applyFont="1" applyAlignment="1">
      <alignment horizontal="right"/>
    </xf>
    <xf numFmtId="41" fontId="6" fillId="7" borderId="20" xfId="0" applyNumberFormat="1" applyFont="1" applyFill="1" applyBorder="1"/>
    <xf numFmtId="0" fontId="48" fillId="0" borderId="17" xfId="0" applyFont="1" applyBorder="1"/>
    <xf numFmtId="9" fontId="16" fillId="0" borderId="0" xfId="1" applyFont="1" applyFill="1" applyBorder="1" applyAlignment="1">
      <alignment horizontal="right" indent="1"/>
    </xf>
    <xf numFmtId="6" fontId="16" fillId="0" borderId="0" xfId="1" applyNumberFormat="1" applyFont="1" applyFill="1" applyBorder="1" applyAlignment="1">
      <alignment horizontal="right"/>
    </xf>
    <xf numFmtId="6" fontId="16" fillId="0" borderId="5" xfId="1" applyNumberFormat="1" applyFont="1" applyFill="1" applyBorder="1" applyAlignment="1">
      <alignment horizontal="right"/>
    </xf>
    <xf numFmtId="0" fontId="16" fillId="0" borderId="0" xfId="0" applyFont="1" applyAlignment="1">
      <alignment horizontal="left" indent="1"/>
    </xf>
    <xf numFmtId="41" fontId="26" fillId="5" borderId="21" xfId="0" applyNumberFormat="1" applyFont="1" applyFill="1" applyBorder="1" applyAlignment="1">
      <alignment horizontal="right"/>
    </xf>
    <xf numFmtId="6" fontId="16" fillId="0" borderId="0" xfId="1" applyNumberFormat="1" applyFont="1" applyFill="1" applyBorder="1" applyAlignment="1">
      <alignment horizontal="center"/>
    </xf>
    <xf numFmtId="6" fontId="16" fillId="0" borderId="16" xfId="1" applyNumberFormat="1" applyFont="1" applyFill="1" applyBorder="1" applyAlignment="1">
      <alignment horizontal="center"/>
    </xf>
    <xf numFmtId="10" fontId="16" fillId="0" borderId="0" xfId="1" applyNumberFormat="1" applyFont="1" applyFill="1" applyBorder="1" applyAlignment="1">
      <alignment horizontal="center"/>
    </xf>
    <xf numFmtId="6" fontId="16" fillId="0" borderId="5" xfId="1" applyNumberFormat="1" applyFont="1" applyFill="1" applyBorder="1" applyAlignment="1">
      <alignment horizontal="center"/>
    </xf>
    <xf numFmtId="6" fontId="16" fillId="0" borderId="18" xfId="1" applyNumberFormat="1" applyFont="1" applyFill="1" applyBorder="1" applyAlignment="1">
      <alignment horizontal="center"/>
    </xf>
    <xf numFmtId="3" fontId="16" fillId="0" borderId="3" xfId="0" applyNumberFormat="1" applyFont="1" applyBorder="1" applyAlignment="1">
      <alignment horizontal="center"/>
    </xf>
    <xf numFmtId="9" fontId="18" fillId="3" borderId="12" xfId="1" applyFont="1" applyFill="1" applyBorder="1" applyAlignment="1">
      <alignment horizontal="left" indent="1"/>
    </xf>
    <xf numFmtId="6" fontId="26" fillId="3" borderId="11" xfId="0" applyNumberFormat="1" applyFont="1" applyFill="1" applyBorder="1" applyAlignment="1">
      <alignment horizontal="right"/>
    </xf>
    <xf numFmtId="41" fontId="51" fillId="7" borderId="12" xfId="0" applyNumberFormat="1" applyFont="1" applyFill="1" applyBorder="1"/>
    <xf numFmtId="41" fontId="51" fillId="7" borderId="6" xfId="0" applyNumberFormat="1" applyFont="1" applyFill="1" applyBorder="1"/>
    <xf numFmtId="0" fontId="16" fillId="0" borderId="7" xfId="0" applyFont="1" applyBorder="1" applyAlignment="1">
      <alignment horizontal="left" indent="2"/>
    </xf>
    <xf numFmtId="0" fontId="16" fillId="0" borderId="8" xfId="0" applyFont="1" applyBorder="1" applyAlignment="1">
      <alignment horizontal="left" indent="1"/>
    </xf>
    <xf numFmtId="9" fontId="16" fillId="0" borderId="0" xfId="0" applyNumberFormat="1" applyFont="1"/>
    <xf numFmtId="9" fontId="26" fillId="9" borderId="11" xfId="1" applyFont="1" applyFill="1" applyBorder="1" applyAlignment="1">
      <alignment horizontal="center" vertical="center"/>
    </xf>
    <xf numFmtId="9" fontId="26" fillId="9" borderId="20" xfId="1" applyFont="1" applyFill="1" applyBorder="1" applyAlignment="1">
      <alignment horizontal="center" vertical="center"/>
    </xf>
    <xf numFmtId="6" fontId="17" fillId="0" borderId="0" xfId="0" applyNumberFormat="1" applyFont="1" applyAlignment="1">
      <alignment horizontal="center"/>
    </xf>
    <xf numFmtId="6" fontId="16" fillId="0" borderId="0" xfId="0" applyNumberFormat="1" applyFont="1" applyAlignment="1">
      <alignment horizontal="center"/>
    </xf>
    <xf numFmtId="0" fontId="16" fillId="0" borderId="8" xfId="0" applyFont="1" applyBorder="1" applyAlignment="1">
      <alignment horizontal="left" indent="2"/>
    </xf>
    <xf numFmtId="6" fontId="17" fillId="0" borderId="17" xfId="0" applyNumberFormat="1" applyFont="1" applyBorder="1" applyAlignment="1">
      <alignment horizontal="center"/>
    </xf>
    <xf numFmtId="0" fontId="16" fillId="0" borderId="5" xfId="0" applyFont="1" applyBorder="1" applyAlignment="1">
      <alignment horizontal="center"/>
    </xf>
    <xf numFmtId="0" fontId="16" fillId="0" borderId="17" xfId="0" applyFont="1" applyBorder="1" applyAlignment="1">
      <alignment horizontal="left" indent="1"/>
    </xf>
    <xf numFmtId="0" fontId="16" fillId="0" borderId="5" xfId="0" applyFont="1" applyBorder="1" applyAlignment="1">
      <alignment horizontal="left" indent="1"/>
    </xf>
    <xf numFmtId="0" fontId="16" fillId="0" borderId="18" xfId="0" applyFont="1" applyBorder="1" applyAlignment="1">
      <alignment horizontal="left" indent="1"/>
    </xf>
    <xf numFmtId="9" fontId="50" fillId="9" borderId="20" xfId="1" applyFont="1" applyFill="1" applyBorder="1" applyAlignment="1">
      <alignment horizontal="center" vertical="center"/>
    </xf>
    <xf numFmtId="6" fontId="17" fillId="0" borderId="18" xfId="0" applyNumberFormat="1" applyFont="1" applyBorder="1" applyAlignment="1">
      <alignment horizontal="center"/>
    </xf>
    <xf numFmtId="181" fontId="17" fillId="0" borderId="5" xfId="0" applyNumberFormat="1" applyFont="1" applyBorder="1" applyAlignment="1">
      <alignment horizontal="center"/>
    </xf>
    <xf numFmtId="175" fontId="17" fillId="0" borderId="14" xfId="0" applyNumberFormat="1" applyFont="1" applyBorder="1" applyAlignment="1">
      <alignment horizontal="center"/>
    </xf>
    <xf numFmtId="14" fontId="16" fillId="0" borderId="16" xfId="0" applyNumberFormat="1" applyFont="1" applyBorder="1" applyAlignment="1">
      <alignment horizontal="right" indent="1"/>
    </xf>
    <xf numFmtId="175" fontId="16" fillId="0" borderId="18" xfId="0" applyNumberFormat="1" applyFont="1" applyBorder="1"/>
    <xf numFmtId="0" fontId="48" fillId="0" borderId="7" xfId="0" applyFont="1" applyBorder="1"/>
    <xf numFmtId="0" fontId="16" fillId="0" borderId="16" xfId="0" applyFont="1" applyBorder="1" applyAlignment="1">
      <alignment horizontal="right"/>
    </xf>
    <xf numFmtId="6" fontId="16" fillId="0" borderId="18" xfId="0" applyNumberFormat="1" applyFont="1" applyBorder="1" applyAlignment="1">
      <alignment horizontal="right"/>
    </xf>
    <xf numFmtId="10" fontId="16" fillId="0" borderId="14" xfId="1" applyNumberFormat="1" applyFont="1" applyFill="1" applyBorder="1" applyAlignment="1">
      <alignment horizontal="center"/>
    </xf>
    <xf numFmtId="6" fontId="16" fillId="0" borderId="14" xfId="1" applyNumberFormat="1" applyFont="1" applyFill="1" applyBorder="1" applyAlignment="1">
      <alignment horizontal="center"/>
    </xf>
    <xf numFmtId="6" fontId="16" fillId="0" borderId="19" xfId="1" applyNumberFormat="1" applyFont="1" applyFill="1" applyBorder="1" applyAlignment="1">
      <alignment horizontal="center"/>
    </xf>
    <xf numFmtId="173" fontId="16" fillId="0" borderId="0" xfId="0" applyNumberFormat="1" applyFont="1" applyAlignment="1">
      <alignment horizontal="center"/>
    </xf>
    <xf numFmtId="173" fontId="16" fillId="0" borderId="14" xfId="0" applyNumberFormat="1" applyFont="1" applyBorder="1" applyAlignment="1">
      <alignment horizontal="center"/>
    </xf>
    <xf numFmtId="174" fontId="16" fillId="0" borderId="13" xfId="0" applyNumberFormat="1" applyFont="1" applyBorder="1" applyAlignment="1">
      <alignment horizontal="right"/>
    </xf>
    <xf numFmtId="174" fontId="16" fillId="0" borderId="14" xfId="0" applyNumberFormat="1" applyFont="1" applyBorder="1" applyAlignment="1">
      <alignment horizontal="right"/>
    </xf>
    <xf numFmtId="174" fontId="16" fillId="0" borderId="19" xfId="0" applyNumberFormat="1" applyFont="1" applyBorder="1" applyAlignment="1">
      <alignment horizontal="right"/>
    </xf>
    <xf numFmtId="3" fontId="16" fillId="0" borderId="13" xfId="0" applyNumberFormat="1" applyFont="1" applyBorder="1" applyAlignment="1">
      <alignment horizontal="center"/>
    </xf>
    <xf numFmtId="181" fontId="17" fillId="0" borderId="14" xfId="0" applyNumberFormat="1" applyFont="1" applyBorder="1" applyAlignment="1">
      <alignment horizontal="center"/>
    </xf>
    <xf numFmtId="183" fontId="17" fillId="0" borderId="14" xfId="0" applyNumberFormat="1" applyFont="1" applyBorder="1" applyAlignment="1">
      <alignment horizontal="center"/>
    </xf>
    <xf numFmtId="6" fontId="16" fillId="0" borderId="13" xfId="1" applyNumberFormat="1" applyFont="1" applyFill="1" applyBorder="1" applyAlignment="1">
      <alignment horizontal="right"/>
    </xf>
    <xf numFmtId="6" fontId="16" fillId="0" borderId="14" xfId="1" applyNumberFormat="1" applyFont="1" applyFill="1" applyBorder="1" applyAlignment="1">
      <alignment horizontal="right"/>
    </xf>
    <xf numFmtId="6" fontId="16" fillId="0" borderId="19" xfId="1" applyNumberFormat="1" applyFont="1" applyFill="1" applyBorder="1" applyAlignment="1">
      <alignment horizontal="right"/>
    </xf>
    <xf numFmtId="6" fontId="26" fillId="0" borderId="21" xfId="0" applyNumberFormat="1" applyFont="1" applyBorder="1" applyAlignment="1">
      <alignment horizontal="right"/>
    </xf>
    <xf numFmtId="9" fontId="16" fillId="0" borderId="14" xfId="1" applyFont="1" applyFill="1" applyBorder="1" applyAlignment="1">
      <alignment horizontal="right" indent="1"/>
    </xf>
    <xf numFmtId="6" fontId="18" fillId="0" borderId="11" xfId="1" applyNumberFormat="1" applyFont="1" applyFill="1" applyBorder="1" applyAlignment="1">
      <alignment horizontal="right"/>
    </xf>
    <xf numFmtId="6" fontId="18" fillId="0" borderId="21" xfId="1" applyNumberFormat="1" applyFont="1" applyFill="1" applyBorder="1" applyAlignment="1">
      <alignment horizontal="right"/>
    </xf>
    <xf numFmtId="0" fontId="16" fillId="0" borderId="14" xfId="0" applyFont="1" applyBorder="1"/>
    <xf numFmtId="0" fontId="17" fillId="0" borderId="14" xfId="0" applyFont="1" applyBorder="1"/>
    <xf numFmtId="41" fontId="6" fillId="7" borderId="3" xfId="0" applyNumberFormat="1" applyFont="1" applyFill="1" applyBorder="1" applyAlignment="1">
      <alignment horizontal="right"/>
    </xf>
    <xf numFmtId="192" fontId="16" fillId="0" borderId="0" xfId="1" applyNumberFormat="1" applyFont="1" applyFill="1" applyBorder="1" applyAlignment="1">
      <alignment horizontal="right"/>
    </xf>
    <xf numFmtId="10" fontId="16" fillId="0" borderId="13" xfId="1" applyNumberFormat="1" applyFont="1" applyFill="1" applyBorder="1" applyAlignment="1">
      <alignment horizontal="right"/>
    </xf>
    <xf numFmtId="192" fontId="16" fillId="0" borderId="14" xfId="1" applyNumberFormat="1" applyFont="1" applyFill="1" applyBorder="1" applyAlignment="1">
      <alignment horizontal="right"/>
    </xf>
    <xf numFmtId="3" fontId="16" fillId="0" borderId="14" xfId="0" applyNumberFormat="1" applyFont="1" applyBorder="1" applyAlignment="1">
      <alignment horizontal="right"/>
    </xf>
    <xf numFmtId="168" fontId="28" fillId="8" borderId="14" xfId="0" applyNumberFormat="1" applyFont="1" applyFill="1" applyBorder="1" applyAlignment="1">
      <alignment horizontal="right"/>
    </xf>
    <xf numFmtId="168" fontId="17" fillId="0" borderId="19" xfId="0" applyNumberFormat="1" applyFont="1" applyBorder="1" applyAlignment="1">
      <alignment horizontal="right"/>
    </xf>
    <xf numFmtId="175" fontId="18" fillId="0" borderId="21" xfId="1" applyNumberFormat="1" applyFont="1" applyBorder="1" applyAlignment="1">
      <alignment horizontal="right"/>
    </xf>
    <xf numFmtId="6" fontId="16" fillId="17" borderId="14" xfId="0" applyNumberFormat="1" applyFont="1" applyFill="1" applyBorder="1"/>
    <xf numFmtId="175" fontId="16" fillId="17" borderId="14" xfId="1" applyNumberFormat="1" applyFont="1" applyFill="1" applyBorder="1"/>
    <xf numFmtId="6" fontId="28" fillId="24" borderId="21" xfId="0" applyNumberFormat="1" applyFont="1" applyFill="1" applyBorder="1" applyAlignment="1">
      <alignment horizontal="center"/>
    </xf>
    <xf numFmtId="0" fontId="8" fillId="24" borderId="21" xfId="0" applyFont="1" applyFill="1" applyBorder="1" applyAlignment="1">
      <alignment horizontal="center"/>
    </xf>
    <xf numFmtId="179" fontId="8" fillId="24" borderId="14" xfId="0" applyNumberFormat="1" applyFont="1" applyFill="1" applyBorder="1" applyAlignment="1">
      <alignment horizontal="center"/>
    </xf>
    <xf numFmtId="175" fontId="8" fillId="24" borderId="13" xfId="0" applyNumberFormat="1" applyFont="1" applyFill="1" applyBorder="1" applyAlignment="1">
      <alignment horizontal="center"/>
    </xf>
    <xf numFmtId="10" fontId="8" fillId="24" borderId="19" xfId="0" applyNumberFormat="1" applyFont="1" applyFill="1" applyBorder="1" applyAlignment="1">
      <alignment horizontal="center"/>
    </xf>
    <xf numFmtId="0" fontId="16" fillId="9" borderId="21" xfId="0" applyFont="1" applyFill="1" applyBorder="1" applyAlignment="1">
      <alignment horizontal="right"/>
    </xf>
    <xf numFmtId="175" fontId="28" fillId="17" borderId="19" xfId="1" quotePrefix="1" applyNumberFormat="1" applyFont="1" applyFill="1" applyBorder="1" applyAlignment="1">
      <alignment horizontal="right"/>
    </xf>
    <xf numFmtId="10" fontId="28" fillId="24" borderId="21" xfId="0" applyNumberFormat="1" applyFont="1" applyFill="1" applyBorder="1" applyAlignment="1">
      <alignment horizontal="center"/>
    </xf>
    <xf numFmtId="0" fontId="16" fillId="17" borderId="0" xfId="0" applyFont="1" applyFill="1"/>
    <xf numFmtId="0" fontId="16" fillId="17" borderId="14" xfId="0" applyFont="1" applyFill="1" applyBorder="1"/>
    <xf numFmtId="0" fontId="3" fillId="0" borderId="0" xfId="0" applyFont="1" applyAlignment="1">
      <alignment vertical="center"/>
    </xf>
    <xf numFmtId="9" fontId="6" fillId="10" borderId="3" xfId="1" applyFont="1" applyFill="1" applyBorder="1" applyAlignment="1">
      <alignment horizontal="left" vertical="center"/>
    </xf>
    <xf numFmtId="0" fontId="15" fillId="10" borderId="3" xfId="0" applyFont="1" applyFill="1" applyBorder="1" applyAlignment="1">
      <alignment horizontal="centerContinuous" vertical="center"/>
    </xf>
    <xf numFmtId="0" fontId="15" fillId="10" borderId="16" xfId="0" applyFont="1" applyFill="1" applyBorder="1" applyAlignment="1">
      <alignment horizontal="centerContinuous" vertical="center"/>
    </xf>
    <xf numFmtId="0" fontId="16" fillId="17" borderId="17" xfId="0" applyFont="1" applyFill="1" applyBorder="1"/>
    <xf numFmtId="9" fontId="17" fillId="9" borderId="8" xfId="1" applyFont="1" applyFill="1" applyBorder="1" applyAlignment="1">
      <alignment horizontal="left" vertical="center"/>
    </xf>
    <xf numFmtId="0" fontId="16" fillId="9" borderId="5" xfId="0" applyFont="1" applyFill="1" applyBorder="1" applyAlignment="1">
      <alignment horizontal="center"/>
    </xf>
    <xf numFmtId="0" fontId="16" fillId="9" borderId="18" xfId="0" applyFont="1" applyFill="1" applyBorder="1" applyAlignment="1">
      <alignment horizontal="center"/>
    </xf>
    <xf numFmtId="0" fontId="16" fillId="0" borderId="12" xfId="0" applyFont="1" applyBorder="1"/>
    <xf numFmtId="181" fontId="17" fillId="0" borderId="5" xfId="0" applyNumberFormat="1" applyFont="1" applyBorder="1" applyAlignment="1">
      <alignment horizontal="right"/>
    </xf>
    <xf numFmtId="181" fontId="17" fillId="0" borderId="0" xfId="0" applyNumberFormat="1" applyFont="1" applyAlignment="1">
      <alignment horizontal="right"/>
    </xf>
    <xf numFmtId="0" fontId="11" fillId="13" borderId="13" xfId="0" applyFont="1" applyFill="1" applyBorder="1" applyAlignment="1">
      <alignment horizontal="center"/>
    </xf>
    <xf numFmtId="9" fontId="11" fillId="14" borderId="13" xfId="1" applyFont="1" applyFill="1" applyBorder="1" applyAlignment="1">
      <alignment horizontal="center"/>
    </xf>
    <xf numFmtId="0" fontId="11" fillId="0" borderId="21" xfId="0" applyFont="1" applyBorder="1" applyAlignment="1">
      <alignment horizontal="centerContinuous"/>
    </xf>
    <xf numFmtId="9" fontId="30" fillId="9" borderId="3" xfId="1" applyFont="1" applyFill="1" applyBorder="1" applyAlignment="1">
      <alignment horizontal="left" vertical="center"/>
    </xf>
    <xf numFmtId="173" fontId="3" fillId="0" borderId="7" xfId="0" applyNumberFormat="1" applyFont="1" applyBorder="1" applyAlignment="1">
      <alignment horizontal="centerContinuous"/>
    </xf>
    <xf numFmtId="173" fontId="3" fillId="0" borderId="8" xfId="0" applyNumberFormat="1" applyFont="1" applyBorder="1" applyAlignment="1">
      <alignment horizontal="centerContinuous"/>
    </xf>
    <xf numFmtId="0" fontId="11" fillId="0" borderId="20" xfId="0" applyFont="1" applyBorder="1" applyAlignment="1">
      <alignment horizontal="centerContinuous"/>
    </xf>
    <xf numFmtId="9" fontId="10" fillId="0" borderId="11" xfId="1" applyFont="1" applyFill="1" applyBorder="1" applyAlignment="1">
      <alignment horizontal="centerContinuous"/>
    </xf>
    <xf numFmtId="3" fontId="3" fillId="0" borderId="16" xfId="0" applyNumberFormat="1" applyFont="1" applyBorder="1" applyAlignment="1">
      <alignment horizontal="centerContinuous"/>
    </xf>
    <xf numFmtId="9" fontId="3" fillId="0" borderId="3" xfId="1" applyFont="1" applyFill="1" applyBorder="1" applyAlignment="1">
      <alignment horizontal="centerContinuous"/>
    </xf>
    <xf numFmtId="3" fontId="3" fillId="0" borderId="17" xfId="0" applyNumberFormat="1" applyFont="1" applyBorder="1" applyAlignment="1">
      <alignment horizontal="centerContinuous"/>
    </xf>
    <xf numFmtId="9" fontId="3" fillId="0" borderId="0" xfId="1" applyFont="1" applyFill="1" applyBorder="1" applyAlignment="1">
      <alignment horizontal="centerContinuous"/>
    </xf>
    <xf numFmtId="3" fontId="7" fillId="13" borderId="20" xfId="0" applyNumberFormat="1" applyFont="1" applyFill="1" applyBorder="1" applyAlignment="1">
      <alignment horizontal="centerContinuous"/>
    </xf>
    <xf numFmtId="9" fontId="7" fillId="13" borderId="11" xfId="1" applyFont="1" applyFill="1" applyBorder="1" applyAlignment="1">
      <alignment horizontal="centerContinuous"/>
    </xf>
    <xf numFmtId="0" fontId="11" fillId="0" borderId="11" xfId="0" applyFont="1" applyBorder="1" applyAlignment="1">
      <alignment horizontal="centerContinuous"/>
    </xf>
    <xf numFmtId="3" fontId="3" fillId="0" borderId="3" xfId="0" applyNumberFormat="1" applyFont="1" applyBorder="1" applyAlignment="1">
      <alignment horizontal="centerContinuous"/>
    </xf>
    <xf numFmtId="3" fontId="3" fillId="0" borderId="0" xfId="0" applyNumberFormat="1" applyFont="1" applyAlignment="1">
      <alignment horizontal="centerContinuous"/>
    </xf>
    <xf numFmtId="9" fontId="9" fillId="0" borderId="0" xfId="1" applyFont="1" applyFill="1" applyBorder="1" applyAlignment="1">
      <alignment horizontal="centerContinuous"/>
    </xf>
    <xf numFmtId="3" fontId="3" fillId="0" borderId="5" xfId="0" applyNumberFormat="1" applyFont="1" applyBorder="1" applyAlignment="1">
      <alignment horizontal="centerContinuous"/>
    </xf>
    <xf numFmtId="3" fontId="7" fillId="13" borderId="11" xfId="0" applyNumberFormat="1" applyFont="1" applyFill="1" applyBorder="1" applyAlignment="1">
      <alignment horizontal="centerContinuous"/>
    </xf>
    <xf numFmtId="3" fontId="3" fillId="0" borderId="14" xfId="0" applyNumberFormat="1" applyFont="1" applyBorder="1" applyAlignment="1">
      <alignment horizontal="centerContinuous"/>
    </xf>
    <xf numFmtId="3" fontId="7" fillId="13" borderId="21" xfId="0" applyNumberFormat="1" applyFont="1" applyFill="1" applyBorder="1" applyAlignment="1">
      <alignment horizontal="centerContinuous"/>
    </xf>
    <xf numFmtId="9" fontId="51" fillId="10" borderId="6" xfId="0" applyNumberFormat="1" applyFont="1" applyFill="1" applyBorder="1" applyAlignment="1">
      <alignment horizontal="left"/>
    </xf>
    <xf numFmtId="0" fontId="3" fillId="9" borderId="3" xfId="0" applyFont="1" applyFill="1" applyBorder="1" applyAlignment="1">
      <alignment horizontal="center"/>
    </xf>
    <xf numFmtId="9" fontId="30" fillId="9" borderId="6" xfId="1" applyFont="1" applyFill="1" applyBorder="1" applyAlignment="1">
      <alignment horizontal="left" vertical="center"/>
    </xf>
    <xf numFmtId="9" fontId="11" fillId="0" borderId="12" xfId="1" applyFont="1" applyFill="1" applyBorder="1" applyAlignment="1">
      <alignment horizontal="centerContinuous"/>
    </xf>
    <xf numFmtId="0" fontId="11" fillId="0" borderId="12" xfId="0" applyFont="1" applyBorder="1" applyAlignment="1">
      <alignment horizontal="centerContinuous"/>
    </xf>
    <xf numFmtId="9" fontId="11" fillId="0" borderId="20" xfId="1" applyFont="1" applyFill="1" applyBorder="1" applyAlignment="1">
      <alignment horizontal="centerContinuous"/>
    </xf>
    <xf numFmtId="0" fontId="0" fillId="0" borderId="20" xfId="0" applyBorder="1" applyAlignment="1">
      <alignment horizontal="centerContinuous"/>
    </xf>
    <xf numFmtId="0" fontId="0" fillId="0" borderId="17" xfId="0" applyBorder="1" applyAlignment="1">
      <alignment horizontal="centerContinuous"/>
    </xf>
    <xf numFmtId="173" fontId="9" fillId="0" borderId="17" xfId="0" applyNumberFormat="1" applyFont="1" applyBorder="1" applyAlignment="1">
      <alignment horizontal="right"/>
    </xf>
    <xf numFmtId="183" fontId="9" fillId="0" borderId="17" xfId="0" applyNumberFormat="1" applyFont="1" applyBorder="1"/>
    <xf numFmtId="10" fontId="9" fillId="0" borderId="17" xfId="0" applyNumberFormat="1" applyFont="1" applyBorder="1"/>
    <xf numFmtId="0" fontId="9" fillId="0" borderId="17" xfId="0" applyFont="1" applyBorder="1"/>
    <xf numFmtId="0" fontId="0" fillId="0" borderId="0" xfId="0" applyAlignment="1">
      <alignment horizontal="centerContinuous"/>
    </xf>
    <xf numFmtId="3" fontId="9" fillId="0" borderId="17" xfId="0" applyNumberFormat="1" applyFont="1" applyBorder="1"/>
    <xf numFmtId="9" fontId="7" fillId="0" borderId="12" xfId="1" applyFont="1" applyFill="1" applyBorder="1" applyAlignment="1">
      <alignment horizontal="left" indent="1"/>
    </xf>
    <xf numFmtId="183" fontId="11" fillId="0" borderId="20" xfId="0" applyNumberFormat="1" applyFont="1" applyBorder="1"/>
    <xf numFmtId="9" fontId="3" fillId="26" borderId="7" xfId="1" applyFont="1" applyFill="1" applyBorder="1" applyAlignment="1">
      <alignment horizontal="left" indent="1"/>
    </xf>
    <xf numFmtId="175" fontId="9" fillId="26" borderId="0" xfId="0" applyNumberFormat="1" applyFont="1" applyFill="1" applyAlignment="1">
      <alignment horizontal="right"/>
    </xf>
    <xf numFmtId="181" fontId="9" fillId="26" borderId="0" xfId="0" applyNumberFormat="1" applyFont="1" applyFill="1" applyAlignment="1">
      <alignment horizontal="right"/>
    </xf>
    <xf numFmtId="175" fontId="9" fillId="0" borderId="3" xfId="0" applyNumberFormat="1" applyFont="1" applyBorder="1" applyAlignment="1">
      <alignment horizontal="right"/>
    </xf>
    <xf numFmtId="181" fontId="9" fillId="0" borderId="0" xfId="0" applyNumberFormat="1" applyFont="1" applyAlignment="1">
      <alignment horizontal="right"/>
    </xf>
    <xf numFmtId="9" fontId="3" fillId="26" borderId="6" xfId="1" applyFont="1" applyFill="1" applyBorder="1" applyAlignment="1">
      <alignment horizontal="left" indent="1"/>
    </xf>
    <xf numFmtId="175" fontId="9" fillId="26" borderId="3" xfId="0" applyNumberFormat="1" applyFont="1" applyFill="1" applyBorder="1" applyAlignment="1">
      <alignment horizontal="right"/>
    </xf>
    <xf numFmtId="9" fontId="3" fillId="26" borderId="8" xfId="1" applyFont="1" applyFill="1" applyBorder="1" applyAlignment="1">
      <alignment horizontal="left" indent="1"/>
    </xf>
    <xf numFmtId="181" fontId="9" fillId="26" borderId="5" xfId="0" applyNumberFormat="1" applyFont="1" applyFill="1" applyBorder="1" applyAlignment="1">
      <alignment horizontal="right"/>
    </xf>
    <xf numFmtId="9" fontId="3" fillId="26" borderId="12" xfId="1" applyFont="1" applyFill="1" applyBorder="1" applyAlignment="1">
      <alignment horizontal="left" indent="1"/>
    </xf>
    <xf numFmtId="183" fontId="9" fillId="26" borderId="11" xfId="0" applyNumberFormat="1" applyFont="1" applyFill="1" applyBorder="1"/>
    <xf numFmtId="0" fontId="3" fillId="9" borderId="6" xfId="0" applyFont="1" applyFill="1" applyBorder="1" applyAlignment="1">
      <alignment horizontal="left"/>
    </xf>
    <xf numFmtId="0" fontId="3" fillId="9" borderId="8" xfId="0" applyFont="1" applyFill="1" applyBorder="1" applyAlignment="1">
      <alignment horizontal="left"/>
    </xf>
    <xf numFmtId="14" fontId="3" fillId="9" borderId="5" xfId="0" applyNumberFormat="1" applyFont="1" applyFill="1" applyBorder="1" applyAlignment="1">
      <alignment horizontal="right"/>
    </xf>
    <xf numFmtId="14" fontId="3" fillId="9" borderId="19" xfId="0" applyNumberFormat="1" applyFont="1" applyFill="1" applyBorder="1" applyAlignment="1">
      <alignment horizontal="right"/>
    </xf>
    <xf numFmtId="9" fontId="9" fillId="17" borderId="7" xfId="1" applyFont="1" applyFill="1" applyBorder="1" applyAlignment="1">
      <alignment horizontal="left" vertical="center"/>
    </xf>
    <xf numFmtId="6" fontId="3" fillId="17" borderId="17" xfId="0" applyNumberFormat="1" applyFont="1" applyFill="1" applyBorder="1"/>
    <xf numFmtId="9" fontId="9" fillId="17" borderId="8" xfId="1" applyFont="1" applyFill="1" applyBorder="1" applyAlignment="1">
      <alignment horizontal="left" vertical="center"/>
    </xf>
    <xf numFmtId="175" fontId="3" fillId="17" borderId="18" xfId="1" applyNumberFormat="1" applyFont="1" applyFill="1" applyBorder="1"/>
    <xf numFmtId="9" fontId="9" fillId="0" borderId="6" xfId="1" applyFont="1" applyFill="1" applyBorder="1" applyAlignment="1">
      <alignment horizontal="left" vertical="center"/>
    </xf>
    <xf numFmtId="168" fontId="9" fillId="0" borderId="16" xfId="0" applyNumberFormat="1" applyFont="1" applyBorder="1" applyAlignment="1">
      <alignment horizontal="right"/>
    </xf>
    <xf numFmtId="9" fontId="9" fillId="0" borderId="7" xfId="1" applyFont="1" applyFill="1" applyBorder="1" applyAlignment="1">
      <alignment horizontal="left" vertical="center" indent="1"/>
    </xf>
    <xf numFmtId="168" fontId="9" fillId="0" borderId="17" xfId="0" applyNumberFormat="1" applyFont="1" applyBorder="1" applyAlignment="1">
      <alignment horizontal="right"/>
    </xf>
    <xf numFmtId="168" fontId="7" fillId="0" borderId="22" xfId="0" applyNumberFormat="1" applyFont="1" applyBorder="1" applyAlignment="1">
      <alignment horizontal="left" vertical="center"/>
    </xf>
    <xf numFmtId="168" fontId="7" fillId="0" borderId="23" xfId="0" applyNumberFormat="1" applyFont="1" applyBorder="1" applyAlignment="1">
      <alignment horizontal="right"/>
    </xf>
    <xf numFmtId="9" fontId="3" fillId="0" borderId="17" xfId="1" applyFont="1" applyFill="1" applyBorder="1" applyAlignment="1">
      <alignment horizontal="centerContinuous"/>
    </xf>
    <xf numFmtId="6" fontId="0" fillId="13" borderId="17" xfId="0" applyNumberFormat="1" applyFill="1" applyBorder="1"/>
    <xf numFmtId="9" fontId="54" fillId="0" borderId="7" xfId="1" applyFont="1" applyFill="1" applyBorder="1" applyAlignment="1">
      <alignment horizontal="left" vertical="center"/>
    </xf>
    <xf numFmtId="9" fontId="3" fillId="0" borderId="18" xfId="1" applyFont="1" applyFill="1" applyBorder="1" applyAlignment="1">
      <alignment horizontal="centerContinuous"/>
    </xf>
    <xf numFmtId="0" fontId="0" fillId="0" borderId="18" xfId="0" applyBorder="1" applyAlignment="1">
      <alignment horizontal="centerContinuous"/>
    </xf>
    <xf numFmtId="168" fontId="9" fillId="0" borderId="18" xfId="0" applyNumberFormat="1" applyFont="1" applyBorder="1" applyAlignment="1">
      <alignment horizontal="right"/>
    </xf>
    <xf numFmtId="168" fontId="7" fillId="0" borderId="12" xfId="0" applyNumberFormat="1" applyFont="1" applyBorder="1" applyAlignment="1">
      <alignment horizontal="left" vertical="center"/>
    </xf>
    <xf numFmtId="168" fontId="7" fillId="0" borderId="20" xfId="0" applyNumberFormat="1" applyFont="1" applyBorder="1" applyAlignment="1">
      <alignment horizontal="right"/>
    </xf>
    <xf numFmtId="173" fontId="3" fillId="9" borderId="3" xfId="0" applyNumberFormat="1" applyFont="1" applyFill="1" applyBorder="1" applyAlignment="1">
      <alignment horizontal="right"/>
    </xf>
    <xf numFmtId="173" fontId="3" fillId="9" borderId="13" xfId="0" applyNumberFormat="1" applyFont="1" applyFill="1" applyBorder="1" applyAlignment="1">
      <alignment horizontal="right"/>
    </xf>
    <xf numFmtId="3" fontId="3" fillId="3" borderId="16" xfId="0" applyNumberFormat="1" applyFont="1" applyFill="1" applyBorder="1" applyAlignment="1">
      <alignment horizontal="right"/>
    </xf>
    <xf numFmtId="3" fontId="3" fillId="3" borderId="17" xfId="0" applyNumberFormat="1" applyFont="1" applyFill="1" applyBorder="1" applyAlignment="1">
      <alignment horizontal="right"/>
    </xf>
    <xf numFmtId="3" fontId="7" fillId="3" borderId="20" xfId="0" applyNumberFormat="1" applyFont="1" applyFill="1" applyBorder="1" applyAlignment="1">
      <alignment horizontal="right"/>
    </xf>
    <xf numFmtId="3" fontId="3" fillId="3" borderId="18" xfId="0" applyNumberFormat="1" applyFont="1" applyFill="1" applyBorder="1" applyAlignment="1">
      <alignment horizontal="right"/>
    </xf>
    <xf numFmtId="6" fontId="0" fillId="3" borderId="14" xfId="0" applyNumberFormat="1" applyFill="1" applyBorder="1"/>
    <xf numFmtId="6" fontId="11" fillId="3" borderId="21" xfId="0" applyNumberFormat="1" applyFont="1" applyFill="1" applyBorder="1" applyAlignment="1">
      <alignment horizontal="center"/>
    </xf>
    <xf numFmtId="168" fontId="9" fillId="3" borderId="16" xfId="0" applyNumberFormat="1" applyFont="1" applyFill="1" applyBorder="1" applyAlignment="1">
      <alignment horizontal="right"/>
    </xf>
    <xf numFmtId="168" fontId="9" fillId="3" borderId="17" xfId="0" applyNumberFormat="1" applyFont="1" applyFill="1" applyBorder="1" applyAlignment="1">
      <alignment horizontal="right"/>
    </xf>
    <xf numFmtId="168" fontId="7" fillId="3" borderId="23" xfId="0" applyNumberFormat="1" applyFont="1" applyFill="1" applyBorder="1" applyAlignment="1">
      <alignment horizontal="right"/>
    </xf>
    <xf numFmtId="168" fontId="9" fillId="3" borderId="18" xfId="0" applyNumberFormat="1" applyFont="1" applyFill="1" applyBorder="1" applyAlignment="1">
      <alignment horizontal="right"/>
    </xf>
    <xf numFmtId="168" fontId="7" fillId="3" borderId="20" xfId="0" applyNumberFormat="1" applyFont="1" applyFill="1" applyBorder="1" applyAlignment="1">
      <alignment horizontal="right"/>
    </xf>
    <xf numFmtId="173" fontId="9" fillId="32" borderId="17" xfId="0" applyNumberFormat="1" applyFont="1" applyFill="1" applyBorder="1" applyAlignment="1">
      <alignment horizontal="right"/>
    </xf>
    <xf numFmtId="14" fontId="9" fillId="32" borderId="17" xfId="0" applyNumberFormat="1" applyFont="1" applyFill="1" applyBorder="1"/>
    <xf numFmtId="183" fontId="9" fillId="32" borderId="17" xfId="0" applyNumberFormat="1" applyFont="1" applyFill="1" applyBorder="1"/>
    <xf numFmtId="10" fontId="9" fillId="32" borderId="17" xfId="0" applyNumberFormat="1" applyFont="1" applyFill="1" applyBorder="1"/>
    <xf numFmtId="0" fontId="9" fillId="32" borderId="17" xfId="0" applyFont="1" applyFill="1" applyBorder="1"/>
    <xf numFmtId="3" fontId="9" fillId="32" borderId="17" xfId="0" applyNumberFormat="1" applyFont="1" applyFill="1" applyBorder="1"/>
    <xf numFmtId="183" fontId="11" fillId="32" borderId="20" xfId="0" applyNumberFormat="1" applyFont="1" applyFill="1" applyBorder="1"/>
    <xf numFmtId="175" fontId="9" fillId="32" borderId="13" xfId="0" applyNumberFormat="1" applyFont="1" applyFill="1" applyBorder="1" applyAlignment="1">
      <alignment horizontal="right"/>
    </xf>
    <xf numFmtId="181" fontId="9" fillId="32" borderId="14" xfId="0" applyNumberFormat="1" applyFont="1" applyFill="1" applyBorder="1" applyAlignment="1">
      <alignment horizontal="right"/>
    </xf>
    <xf numFmtId="181" fontId="9" fillId="32" borderId="19" xfId="0" applyNumberFormat="1" applyFont="1" applyFill="1" applyBorder="1" applyAlignment="1">
      <alignment horizontal="right"/>
    </xf>
    <xf numFmtId="183" fontId="9" fillId="32" borderId="21" xfId="0" applyNumberFormat="1" applyFont="1" applyFill="1" applyBorder="1"/>
    <xf numFmtId="41" fontId="6" fillId="7" borderId="12" xfId="0" applyNumberFormat="1" applyFont="1" applyFill="1" applyBorder="1" applyAlignment="1">
      <alignment vertical="center"/>
    </xf>
    <xf numFmtId="0" fontId="16" fillId="5" borderId="7" xfId="0" applyFont="1" applyFill="1" applyBorder="1"/>
    <xf numFmtId="9" fontId="51" fillId="33" borderId="0" xfId="1" applyFont="1" applyFill="1" applyBorder="1" applyAlignment="1">
      <alignment horizontal="centerContinuous" vertical="center"/>
    </xf>
    <xf numFmtId="0" fontId="59" fillId="9" borderId="0" xfId="0" applyFont="1" applyFill="1" applyAlignment="1">
      <alignment horizontal="center" vertical="center" wrapText="1"/>
    </xf>
    <xf numFmtId="173" fontId="56" fillId="9" borderId="18" xfId="0" applyNumberFormat="1" applyFont="1" applyFill="1" applyBorder="1" applyAlignment="1">
      <alignment horizontal="center" vertical="center"/>
    </xf>
    <xf numFmtId="183" fontId="56" fillId="9" borderId="0" xfId="0" applyNumberFormat="1" applyFont="1" applyFill="1" applyAlignment="1">
      <alignment horizontal="center" vertical="center"/>
    </xf>
    <xf numFmtId="0" fontId="58" fillId="0" borderId="6" xfId="0" applyFont="1" applyBorder="1" applyAlignment="1">
      <alignment horizontal="center" vertical="center" wrapText="1"/>
    </xf>
    <xf numFmtId="0" fontId="58" fillId="0" borderId="3" xfId="0" applyFont="1" applyBorder="1" applyAlignment="1">
      <alignment horizontal="center" vertical="center" wrapText="1"/>
    </xf>
    <xf numFmtId="0" fontId="58" fillId="0" borderId="16" xfId="0" applyFont="1" applyBorder="1" applyAlignment="1">
      <alignment horizontal="center" vertical="center" wrapText="1"/>
    </xf>
    <xf numFmtId="0" fontId="58" fillId="0" borderId="7" xfId="0" applyFont="1" applyBorder="1" applyAlignment="1">
      <alignment horizontal="center" vertical="center" wrapText="1"/>
    </xf>
    <xf numFmtId="0" fontId="58" fillId="0" borderId="0" xfId="0" applyFont="1" applyAlignment="1">
      <alignment horizontal="center" vertical="center" wrapText="1"/>
    </xf>
    <xf numFmtId="0" fontId="58" fillId="0" borderId="17" xfId="0" applyFont="1" applyBorder="1" applyAlignment="1">
      <alignment horizontal="center" vertical="center" wrapText="1"/>
    </xf>
    <xf numFmtId="0" fontId="53" fillId="33" borderId="21" xfId="0" applyFont="1" applyFill="1" applyBorder="1" applyAlignment="1">
      <alignment horizontal="center" vertical="center" wrapText="1"/>
    </xf>
    <xf numFmtId="0" fontId="58" fillId="0" borderId="8" xfId="0" applyFont="1" applyBorder="1" applyAlignment="1">
      <alignment horizontal="center" vertical="center" wrapText="1"/>
    </xf>
    <xf numFmtId="0" fontId="58" fillId="0" borderId="5" xfId="0" applyFont="1" applyBorder="1" applyAlignment="1">
      <alignment horizontal="center" vertical="center" wrapText="1"/>
    </xf>
    <xf numFmtId="0" fontId="58" fillId="0" borderId="18" xfId="0" applyFont="1" applyBorder="1" applyAlignment="1">
      <alignment horizontal="center" vertical="center" wrapText="1"/>
    </xf>
    <xf numFmtId="9" fontId="51" fillId="33" borderId="12" xfId="1" applyFont="1" applyFill="1" applyBorder="1" applyAlignment="1">
      <alignment horizontal="centerContinuous" vertical="center"/>
    </xf>
    <xf numFmtId="0" fontId="51" fillId="33" borderId="20" xfId="0" applyFont="1" applyFill="1" applyBorder="1" applyAlignment="1">
      <alignment horizontal="centerContinuous" vertical="center"/>
    </xf>
    <xf numFmtId="0" fontId="55" fillId="33" borderId="0" xfId="0" applyFont="1" applyFill="1" applyAlignment="1">
      <alignment horizontal="centerContinuous" vertical="center"/>
    </xf>
    <xf numFmtId="0" fontId="51" fillId="33" borderId="0" xfId="0" applyFont="1" applyFill="1" applyAlignment="1">
      <alignment horizontal="centerContinuous" vertical="center"/>
    </xf>
    <xf numFmtId="0" fontId="55" fillId="9" borderId="3" xfId="0" applyFont="1" applyFill="1" applyBorder="1" applyAlignment="1">
      <alignment horizontal="centerContinuous" vertical="center"/>
    </xf>
    <xf numFmtId="0" fontId="58" fillId="9" borderId="3" xfId="0" applyFont="1" applyFill="1" applyBorder="1" applyAlignment="1">
      <alignment horizontal="centerContinuous" vertical="center"/>
    </xf>
    <xf numFmtId="0" fontId="58" fillId="9" borderId="16" xfId="0" applyFont="1" applyFill="1" applyBorder="1" applyAlignment="1">
      <alignment horizontal="centerContinuous" vertical="center"/>
    </xf>
    <xf numFmtId="9" fontId="57" fillId="9" borderId="7" xfId="1" applyFont="1" applyFill="1" applyBorder="1" applyAlignment="1">
      <alignment horizontal="center" vertical="center"/>
    </xf>
    <xf numFmtId="9" fontId="56" fillId="9" borderId="7" xfId="1" applyFont="1" applyFill="1" applyBorder="1" applyAlignment="1">
      <alignment horizontal="center" vertical="center"/>
    </xf>
    <xf numFmtId="9" fontId="56" fillId="9" borderId="7" xfId="1" applyFont="1" applyFill="1" applyBorder="1" applyAlignment="1">
      <alignment horizontal="center" vertical="center" textRotation="90"/>
    </xf>
    <xf numFmtId="9" fontId="56" fillId="9" borderId="8" xfId="1" applyFont="1" applyFill="1" applyBorder="1" applyAlignment="1">
      <alignment horizontal="center" vertical="center"/>
    </xf>
    <xf numFmtId="183" fontId="56" fillId="9" borderId="5" xfId="0" applyNumberFormat="1" applyFont="1" applyFill="1" applyBorder="1" applyAlignment="1">
      <alignment horizontal="center" vertical="center"/>
    </xf>
    <xf numFmtId="10" fontId="56" fillId="9" borderId="0" xfId="1" applyNumberFormat="1" applyFont="1" applyFill="1" applyBorder="1" applyAlignment="1">
      <alignment horizontal="center" vertical="center"/>
    </xf>
    <xf numFmtId="10" fontId="56" fillId="9" borderId="18" xfId="1" applyNumberFormat="1" applyFont="1" applyFill="1" applyBorder="1" applyAlignment="1">
      <alignment horizontal="center" vertical="center"/>
    </xf>
    <xf numFmtId="173" fontId="56" fillId="9" borderId="17" xfId="0" applyNumberFormat="1" applyFont="1" applyFill="1" applyBorder="1" applyAlignment="1">
      <alignment horizontal="center" vertical="center"/>
    </xf>
    <xf numFmtId="0" fontId="60" fillId="10" borderId="3" xfId="0" applyFont="1" applyFill="1" applyBorder="1" applyAlignment="1">
      <alignment horizontal="centerContinuous"/>
    </xf>
    <xf numFmtId="9" fontId="52" fillId="10" borderId="6" xfId="0" applyNumberFormat="1" applyFont="1" applyFill="1" applyBorder="1" applyAlignment="1">
      <alignment horizontal="left"/>
    </xf>
    <xf numFmtId="190" fontId="16" fillId="0" borderId="18" xfId="0" applyNumberFormat="1" applyFont="1" applyBorder="1"/>
    <xf numFmtId="0" fontId="16" fillId="0" borderId="0" xfId="0" applyFont="1" applyAlignment="1">
      <alignment horizontal="center"/>
    </xf>
    <xf numFmtId="181" fontId="17" fillId="0" borderId="3" xfId="0" applyNumberFormat="1" applyFont="1" applyBorder="1" applyAlignment="1">
      <alignment horizontal="right"/>
    </xf>
    <xf numFmtId="0" fontId="16" fillId="0" borderId="0" xfId="0" applyFont="1" applyAlignment="1">
      <alignment horizontal="right"/>
    </xf>
    <xf numFmtId="173" fontId="16" fillId="9" borderId="0" xfId="0" applyNumberFormat="1" applyFont="1" applyFill="1" applyAlignment="1">
      <alignment horizontal="right"/>
    </xf>
    <xf numFmtId="173" fontId="16" fillId="9" borderId="17" xfId="0" applyNumberFormat="1" applyFont="1" applyFill="1" applyBorder="1" applyAlignment="1">
      <alignment horizontal="right"/>
    </xf>
    <xf numFmtId="175" fontId="16" fillId="17" borderId="3" xfId="1" applyNumberFormat="1" applyFont="1" applyFill="1" applyBorder="1" applyAlignment="1">
      <alignment horizontal="right"/>
    </xf>
    <xf numFmtId="175" fontId="16" fillId="17" borderId="16" xfId="1" applyNumberFormat="1" applyFont="1" applyFill="1" applyBorder="1" applyAlignment="1">
      <alignment horizontal="right"/>
    </xf>
    <xf numFmtId="6" fontId="16" fillId="17" borderId="5" xfId="0" applyNumberFormat="1" applyFont="1" applyFill="1" applyBorder="1"/>
    <xf numFmtId="6" fontId="16" fillId="17" borderId="18" xfId="0" applyNumberFormat="1" applyFont="1" applyFill="1" applyBorder="1"/>
    <xf numFmtId="9" fontId="17" fillId="0" borderId="12" xfId="1" applyFont="1" applyFill="1" applyBorder="1" applyAlignment="1">
      <alignment horizontal="left" vertical="center"/>
    </xf>
    <xf numFmtId="168" fontId="17" fillId="0" borderId="11" xfId="0" applyNumberFormat="1" applyFont="1" applyBorder="1" applyAlignment="1">
      <alignment horizontal="right"/>
    </xf>
    <xf numFmtId="168" fontId="17" fillId="0" borderId="20" xfId="0" applyNumberFormat="1" applyFont="1" applyBorder="1" applyAlignment="1">
      <alignment horizontal="right"/>
    </xf>
    <xf numFmtId="9" fontId="16" fillId="0" borderId="0" xfId="0" applyNumberFormat="1" applyFont="1" applyAlignment="1">
      <alignment horizontal="right"/>
    </xf>
    <xf numFmtId="0" fontId="16" fillId="0" borderId="3" xfId="0" applyFont="1" applyBorder="1" applyAlignment="1">
      <alignment horizontal="right"/>
    </xf>
    <xf numFmtId="9" fontId="16" fillId="0" borderId="3" xfId="0" applyNumberFormat="1" applyFont="1" applyBorder="1" applyAlignment="1">
      <alignment horizontal="right"/>
    </xf>
    <xf numFmtId="173" fontId="16" fillId="0" borderId="5" xfId="0" applyNumberFormat="1" applyFont="1" applyBorder="1" applyAlignment="1">
      <alignment horizontal="center"/>
    </xf>
    <xf numFmtId="173" fontId="16" fillId="0" borderId="11" xfId="0" applyNumberFormat="1" applyFont="1" applyBorder="1" applyAlignment="1">
      <alignment horizontal="center"/>
    </xf>
    <xf numFmtId="173" fontId="16" fillId="0" borderId="20" xfId="0" applyNumberFormat="1" applyFont="1" applyBorder="1" applyAlignment="1">
      <alignment horizontal="center"/>
    </xf>
    <xf numFmtId="0" fontId="16" fillId="0" borderId="17" xfId="0" applyFont="1" applyBorder="1" applyAlignment="1">
      <alignment horizontal="center"/>
    </xf>
    <xf numFmtId="9" fontId="16" fillId="0" borderId="17" xfId="0" applyNumberFormat="1" applyFont="1" applyBorder="1" applyAlignment="1">
      <alignment horizontal="center"/>
    </xf>
    <xf numFmtId="0" fontId="16" fillId="0" borderId="18" xfId="0" applyFont="1" applyBorder="1" applyAlignment="1">
      <alignment horizontal="center"/>
    </xf>
    <xf numFmtId="173" fontId="16" fillId="0" borderId="13" xfId="0" applyNumberFormat="1" applyFont="1" applyBorder="1" applyAlignment="1">
      <alignment horizontal="center"/>
    </xf>
    <xf numFmtId="173" fontId="16" fillId="0" borderId="19" xfId="0" applyNumberFormat="1" applyFont="1" applyBorder="1" applyAlignment="1">
      <alignment horizontal="center"/>
    </xf>
    <xf numFmtId="0" fontId="6" fillId="7" borderId="6" xfId="0" applyFont="1" applyFill="1" applyBorder="1"/>
    <xf numFmtId="181" fontId="17" fillId="0" borderId="18" xfId="0" applyNumberFormat="1" applyFont="1" applyBorder="1" applyAlignment="1">
      <alignment horizontal="right"/>
    </xf>
    <xf numFmtId="10" fontId="16" fillId="0" borderId="17" xfId="1" applyNumberFormat="1" applyFont="1" applyBorder="1" applyAlignment="1">
      <alignment horizontal="right"/>
    </xf>
    <xf numFmtId="10" fontId="16" fillId="0" borderId="0" xfId="1" applyNumberFormat="1" applyFont="1" applyBorder="1" applyAlignment="1">
      <alignment horizontal="right"/>
    </xf>
    <xf numFmtId="181" fontId="17" fillId="0" borderId="17" xfId="0" applyNumberFormat="1" applyFont="1" applyBorder="1" applyAlignment="1">
      <alignment horizontal="right"/>
    </xf>
    <xf numFmtId="10" fontId="16" fillId="0" borderId="18" xfId="0" applyNumberFormat="1" applyFont="1" applyBorder="1"/>
    <xf numFmtId="0" fontId="16" fillId="0" borderId="7" xfId="0" applyFont="1" applyBorder="1" applyAlignment="1">
      <alignment horizontal="left" indent="1"/>
    </xf>
    <xf numFmtId="0" fontId="9" fillId="0" borderId="5" xfId="0" applyFont="1" applyBorder="1" applyAlignment="1">
      <alignment horizontal="center"/>
    </xf>
    <xf numFmtId="0" fontId="16" fillId="0" borderId="14" xfId="0" applyFont="1" applyBorder="1" applyAlignment="1">
      <alignment horizontal="left" indent="1"/>
    </xf>
    <xf numFmtId="0" fontId="16" fillId="0" borderId="19" xfId="0" applyFont="1" applyBorder="1"/>
    <xf numFmtId="0" fontId="22" fillId="0" borderId="14" xfId="0" applyFont="1" applyBorder="1"/>
    <xf numFmtId="0" fontId="7" fillId="3" borderId="12" xfId="0" applyFont="1" applyFill="1" applyBorder="1" applyProtection="1">
      <protection locked="0"/>
    </xf>
    <xf numFmtId="0" fontId="9" fillId="0" borderId="11" xfId="0" applyFont="1" applyBorder="1"/>
    <xf numFmtId="0" fontId="14" fillId="3" borderId="20" xfId="0" applyFont="1" applyFill="1" applyBorder="1" applyAlignment="1">
      <alignment horizontal="center"/>
    </xf>
    <xf numFmtId="3" fontId="3" fillId="2" borderId="0" xfId="0" applyNumberFormat="1" applyFont="1" applyFill="1"/>
    <xf numFmtId="3" fontId="0" fillId="0" borderId="0" xfId="0" applyNumberFormat="1"/>
    <xf numFmtId="6" fontId="8" fillId="0" borderId="0" xfId="0" applyNumberFormat="1" applyFont="1" applyAlignment="1">
      <alignment horizontal="center"/>
    </xf>
    <xf numFmtId="6" fontId="11" fillId="0" borderId="11" xfId="0" applyNumberFormat="1" applyFont="1" applyBorder="1" applyAlignment="1">
      <alignment horizontal="center"/>
    </xf>
    <xf numFmtId="6" fontId="9" fillId="0" borderId="3" xfId="0" applyNumberFormat="1" applyFont="1" applyBorder="1" applyAlignment="1">
      <alignment horizontal="center"/>
    </xf>
    <xf numFmtId="6" fontId="9" fillId="0" borderId="0" xfId="0" applyNumberFormat="1" applyFont="1" applyAlignment="1">
      <alignment horizontal="center"/>
    </xf>
    <xf numFmtId="173" fontId="8" fillId="0" borderId="14" xfId="0" applyNumberFormat="1" applyFont="1" applyBorder="1" applyAlignment="1">
      <alignment horizontal="center"/>
    </xf>
    <xf numFmtId="174" fontId="8" fillId="0" borderId="14" xfId="0" applyNumberFormat="1" applyFont="1" applyBorder="1" applyAlignment="1">
      <alignment horizontal="center"/>
    </xf>
    <xf numFmtId="173" fontId="9" fillId="0" borderId="21" xfId="0" applyNumberFormat="1" applyFont="1" applyBorder="1" applyAlignment="1">
      <alignment horizontal="center"/>
    </xf>
    <xf numFmtId="173" fontId="8" fillId="0" borderId="19" xfId="0" applyNumberFormat="1" applyFont="1" applyBorder="1" applyAlignment="1">
      <alignment horizontal="center"/>
    </xf>
    <xf numFmtId="10" fontId="8" fillId="0" borderId="14" xfId="0" applyNumberFormat="1" applyFont="1" applyBorder="1" applyAlignment="1">
      <alignment horizontal="center"/>
    </xf>
    <xf numFmtId="179" fontId="8" fillId="0" borderId="14" xfId="0" applyNumberFormat="1" applyFont="1" applyBorder="1" applyAlignment="1">
      <alignment horizontal="center"/>
    </xf>
    <xf numFmtId="180" fontId="8" fillId="0" borderId="14" xfId="0" applyNumberFormat="1" applyFont="1" applyBorder="1" applyAlignment="1">
      <alignment horizontal="center"/>
    </xf>
    <xf numFmtId="9" fontId="8" fillId="0" borderId="14" xfId="0" applyNumberFormat="1" applyFont="1" applyBorder="1" applyAlignment="1">
      <alignment horizontal="center"/>
    </xf>
    <xf numFmtId="174" fontId="8" fillId="0" borderId="19" xfId="0" applyNumberFormat="1" applyFont="1" applyBorder="1" applyAlignment="1">
      <alignment horizontal="center"/>
    </xf>
    <xf numFmtId="3" fontId="8" fillId="0" borderId="14" xfId="0" applyNumberFormat="1" applyFont="1" applyBorder="1" applyAlignment="1">
      <alignment horizontal="right"/>
    </xf>
    <xf numFmtId="181" fontId="8" fillId="0" borderId="14" xfId="0" applyNumberFormat="1" applyFont="1" applyBorder="1" applyAlignment="1">
      <alignment horizontal="center"/>
    </xf>
    <xf numFmtId="10" fontId="8" fillId="0" borderId="19" xfId="0" applyNumberFormat="1" applyFont="1" applyBorder="1" applyAlignment="1">
      <alignment horizontal="center"/>
    </xf>
    <xf numFmtId="172" fontId="8" fillId="0" borderId="17" xfId="0" applyNumberFormat="1" applyFont="1" applyBorder="1" applyAlignment="1" applyProtection="1">
      <alignment horizontal="right"/>
      <protection locked="0"/>
    </xf>
    <xf numFmtId="10" fontId="8" fillId="0" borderId="17" xfId="0" applyNumberFormat="1" applyFont="1" applyBorder="1" applyAlignment="1" applyProtection="1">
      <alignment horizontal="right"/>
      <protection locked="0"/>
    </xf>
    <xf numFmtId="10" fontId="8" fillId="0" borderId="17" xfId="1" applyNumberFormat="1" applyFont="1" applyFill="1" applyBorder="1" applyAlignment="1" applyProtection="1">
      <alignment horizontal="right"/>
      <protection locked="0"/>
    </xf>
    <xf numFmtId="193" fontId="17" fillId="9" borderId="7" xfId="0" applyNumberFormat="1" applyFont="1" applyFill="1" applyBorder="1" applyAlignment="1">
      <alignment horizontal="left" vertical="center"/>
    </xf>
    <xf numFmtId="3" fontId="11" fillId="0" borderId="12" xfId="0" applyNumberFormat="1" applyFont="1" applyBorder="1" applyAlignment="1">
      <alignment horizontal="right"/>
    </xf>
    <xf numFmtId="175" fontId="17" fillId="9" borderId="12" xfId="1" applyNumberFormat="1" applyFont="1" applyFill="1" applyBorder="1" applyAlignment="1">
      <alignment horizontal="right"/>
    </xf>
    <xf numFmtId="175" fontId="17" fillId="9" borderId="11" xfId="1" applyNumberFormat="1" applyFont="1" applyFill="1" applyBorder="1" applyAlignment="1">
      <alignment horizontal="right"/>
    </xf>
    <xf numFmtId="175" fontId="17" fillId="9" borderId="20" xfId="1" applyNumberFormat="1" applyFont="1" applyFill="1" applyBorder="1" applyAlignment="1">
      <alignment horizontal="right"/>
    </xf>
    <xf numFmtId="184" fontId="16" fillId="9" borderId="3" xfId="0" applyNumberFormat="1" applyFont="1" applyFill="1" applyBorder="1" applyAlignment="1">
      <alignment horizontal="right"/>
    </xf>
    <xf numFmtId="6" fontId="18" fillId="0" borderId="21" xfId="0" applyNumberFormat="1" applyFont="1" applyBorder="1" applyAlignment="1">
      <alignment horizontal="right"/>
    </xf>
    <xf numFmtId="6" fontId="18" fillId="0" borderId="16" xfId="0" applyNumberFormat="1" applyFont="1" applyBorder="1" applyAlignment="1">
      <alignment horizontal="right"/>
    </xf>
    <xf numFmtId="6" fontId="18" fillId="0" borderId="13" xfId="0" applyNumberFormat="1" applyFont="1" applyBorder="1" applyAlignment="1">
      <alignment horizontal="right"/>
    </xf>
    <xf numFmtId="0" fontId="8" fillId="0" borderId="0" xfId="0" applyFont="1"/>
    <xf numFmtId="0" fontId="11" fillId="0" borderId="11" xfId="0" applyFont="1" applyBorder="1"/>
    <xf numFmtId="0" fontId="8" fillId="24" borderId="7" xfId="0" applyFont="1" applyFill="1" applyBorder="1"/>
    <xf numFmtId="0" fontId="8" fillId="24" borderId="0" xfId="0" applyFont="1" applyFill="1"/>
    <xf numFmtId="0" fontId="8" fillId="24" borderId="0" xfId="0" applyFont="1" applyFill="1" applyAlignment="1">
      <alignment horizontal="center"/>
    </xf>
    <xf numFmtId="3" fontId="8" fillId="24" borderId="0" xfId="0" applyNumberFormat="1" applyFont="1" applyFill="1" applyAlignment="1">
      <alignment horizontal="center"/>
    </xf>
    <xf numFmtId="6" fontId="8" fillId="24" borderId="0" xfId="0" applyNumberFormat="1" applyFont="1" applyFill="1" applyAlignment="1">
      <alignment horizontal="center"/>
    </xf>
    <xf numFmtId="171" fontId="29" fillId="9" borderId="0" xfId="0" applyNumberFormat="1" applyFont="1" applyFill="1" applyAlignment="1">
      <alignment horizontal="right"/>
    </xf>
    <xf numFmtId="171" fontId="29" fillId="9" borderId="17" xfId="0" applyNumberFormat="1" applyFont="1" applyFill="1" applyBorder="1" applyAlignment="1">
      <alignment horizontal="right"/>
    </xf>
    <xf numFmtId="171" fontId="29" fillId="9" borderId="7" xfId="0" applyNumberFormat="1" applyFont="1" applyFill="1" applyBorder="1" applyAlignment="1">
      <alignment horizontal="right"/>
    </xf>
    <xf numFmtId="171" fontId="17" fillId="9" borderId="0" xfId="0" applyNumberFormat="1" applyFont="1" applyFill="1" applyAlignment="1">
      <alignment horizontal="right"/>
    </xf>
    <xf numFmtId="171" fontId="29" fillId="9" borderId="12" xfId="0" applyNumberFormat="1" applyFont="1" applyFill="1" applyBorder="1" applyAlignment="1">
      <alignment horizontal="right"/>
    </xf>
    <xf numFmtId="0" fontId="3" fillId="9" borderId="8" xfId="0" applyFont="1" applyFill="1" applyBorder="1"/>
    <xf numFmtId="0" fontId="3" fillId="9" borderId="5" xfId="0" applyFont="1" applyFill="1" applyBorder="1"/>
    <xf numFmtId="0" fontId="3" fillId="9" borderId="5" xfId="0" applyFont="1" applyFill="1" applyBorder="1" applyAlignment="1">
      <alignment horizontal="center"/>
    </xf>
    <xf numFmtId="0" fontId="3" fillId="9" borderId="18" xfId="0" applyFont="1" applyFill="1" applyBorder="1" applyAlignment="1">
      <alignment horizontal="center"/>
    </xf>
    <xf numFmtId="3" fontId="9" fillId="0" borderId="0" xfId="0" applyNumberFormat="1" applyFont="1" applyAlignment="1">
      <alignment horizontal="center"/>
    </xf>
    <xf numFmtId="8" fontId="9" fillId="0" borderId="0" xfId="0" applyNumberFormat="1" applyFont="1" applyAlignment="1">
      <alignment horizontal="center"/>
    </xf>
    <xf numFmtId="6" fontId="9" fillId="0" borderId="17" xfId="0" applyNumberFormat="1" applyFont="1" applyBorder="1" applyAlignment="1">
      <alignment horizontal="center"/>
    </xf>
    <xf numFmtId="6" fontId="8" fillId="0" borderId="17" xfId="0" applyNumberFormat="1" applyFont="1" applyBorder="1" applyAlignment="1">
      <alignment horizontal="center"/>
    </xf>
    <xf numFmtId="6" fontId="11" fillId="0" borderId="20" xfId="0" applyNumberFormat="1" applyFont="1" applyBorder="1" applyAlignment="1">
      <alignment horizontal="center"/>
    </xf>
    <xf numFmtId="3" fontId="9" fillId="0" borderId="3" xfId="0" applyNumberFormat="1" applyFont="1" applyBorder="1" applyAlignment="1">
      <alignment horizontal="center"/>
    </xf>
    <xf numFmtId="6" fontId="9" fillId="0" borderId="16" xfId="0" applyNumberFormat="1" applyFont="1" applyBorder="1" applyAlignment="1">
      <alignment horizontal="center"/>
    </xf>
    <xf numFmtId="0" fontId="3" fillId="2" borderId="11" xfId="0" applyFont="1" applyFill="1" applyBorder="1"/>
    <xf numFmtId="0" fontId="8" fillId="3" borderId="3" xfId="0" applyFont="1" applyFill="1" applyBorder="1"/>
    <xf numFmtId="0" fontId="8" fillId="3" borderId="0" xfId="0" applyFont="1" applyFill="1"/>
    <xf numFmtId="0" fontId="17" fillId="0" borderId="7" xfId="1" applyNumberFormat="1" applyFont="1" applyFill="1" applyBorder="1" applyAlignment="1">
      <alignment horizontal="left" vertical="center"/>
    </xf>
    <xf numFmtId="9" fontId="16" fillId="3" borderId="0" xfId="1" applyFont="1" applyFill="1"/>
    <xf numFmtId="9" fontId="17" fillId="0" borderId="0" xfId="1" applyFont="1" applyFill="1" applyBorder="1" applyAlignment="1">
      <alignment horizontal="center" vertical="center"/>
    </xf>
    <xf numFmtId="0" fontId="28" fillId="24" borderId="21" xfId="1" applyNumberFormat="1" applyFont="1" applyFill="1" applyBorder="1" applyAlignment="1">
      <alignment horizontal="left" vertical="center"/>
    </xf>
    <xf numFmtId="0" fontId="17" fillId="0" borderId="8" xfId="1" applyNumberFormat="1" applyFont="1" applyFill="1" applyBorder="1" applyAlignment="1">
      <alignment horizontal="left" vertical="center"/>
    </xf>
    <xf numFmtId="9" fontId="17" fillId="0" borderId="5" xfId="1" applyFont="1" applyFill="1" applyBorder="1" applyAlignment="1">
      <alignment horizontal="center" vertical="center"/>
    </xf>
    <xf numFmtId="43" fontId="0" fillId="0" borderId="0" xfId="6" applyFont="1"/>
    <xf numFmtId="173" fontId="17" fillId="9" borderId="6" xfId="0" applyNumberFormat="1" applyFont="1" applyFill="1" applyBorder="1" applyAlignment="1">
      <alignment horizontal="center"/>
    </xf>
    <xf numFmtId="173" fontId="17" fillId="9" borderId="3" xfId="0" applyNumberFormat="1" applyFont="1" applyFill="1" applyBorder="1" applyAlignment="1">
      <alignment horizontal="center"/>
    </xf>
    <xf numFmtId="173" fontId="17" fillId="9" borderId="16" xfId="0" applyNumberFormat="1" applyFont="1" applyFill="1" applyBorder="1" applyAlignment="1">
      <alignment horizontal="center"/>
    </xf>
    <xf numFmtId="168" fontId="18" fillId="17" borderId="22" xfId="0" applyNumberFormat="1" applyFont="1" applyFill="1" applyBorder="1" applyAlignment="1">
      <alignment horizontal="left" vertical="center"/>
    </xf>
    <xf numFmtId="0" fontId="47" fillId="24" borderId="0" xfId="0" applyFont="1" applyFill="1" applyAlignment="1">
      <alignment horizontal="center"/>
    </xf>
    <xf numFmtId="195" fontId="28" fillId="24" borderId="17" xfId="0" applyNumberFormat="1" applyFont="1" applyFill="1" applyBorder="1" applyAlignment="1">
      <alignment horizontal="center"/>
    </xf>
    <xf numFmtId="195" fontId="28" fillId="24" borderId="18" xfId="0" applyNumberFormat="1" applyFont="1" applyFill="1" applyBorder="1" applyAlignment="1">
      <alignment horizontal="center"/>
    </xf>
    <xf numFmtId="178" fontId="18" fillId="0" borderId="15" xfId="0" applyNumberFormat="1" applyFont="1" applyBorder="1" applyAlignment="1">
      <alignment horizontal="center"/>
    </xf>
    <xf numFmtId="178" fontId="18" fillId="0" borderId="23" xfId="0" applyNumberFormat="1" applyFont="1" applyBorder="1" applyAlignment="1">
      <alignment horizontal="center"/>
    </xf>
    <xf numFmtId="168" fontId="17" fillId="0" borderId="0" xfId="0" applyNumberFormat="1" applyFont="1" applyAlignment="1">
      <alignment horizontal="center"/>
    </xf>
    <xf numFmtId="168" fontId="17" fillId="0" borderId="17" xfId="0" applyNumberFormat="1" applyFont="1" applyBorder="1" applyAlignment="1">
      <alignment horizontal="center"/>
    </xf>
    <xf numFmtId="168" fontId="16" fillId="0" borderId="0" xfId="0" applyNumberFormat="1" applyFont="1" applyAlignment="1">
      <alignment horizontal="center"/>
    </xf>
    <xf numFmtId="168" fontId="16" fillId="0" borderId="17" xfId="0" applyNumberFormat="1" applyFont="1" applyBorder="1" applyAlignment="1">
      <alignment horizontal="center"/>
    </xf>
    <xf numFmtId="0" fontId="16" fillId="2" borderId="0" xfId="0" applyFont="1" applyFill="1" applyAlignment="1">
      <alignment horizontal="center"/>
    </xf>
    <xf numFmtId="170" fontId="17" fillId="9" borderId="7" xfId="0" applyNumberFormat="1" applyFont="1" applyFill="1" applyBorder="1" applyAlignment="1">
      <alignment horizontal="center"/>
    </xf>
    <xf numFmtId="171" fontId="17" fillId="9" borderId="8" xfId="0" applyNumberFormat="1" applyFont="1" applyFill="1" applyBorder="1" applyAlignment="1">
      <alignment horizontal="center"/>
    </xf>
    <xf numFmtId="168" fontId="17" fillId="0" borderId="7" xfId="0" applyNumberFormat="1" applyFont="1" applyBorder="1" applyAlignment="1">
      <alignment horizontal="center"/>
    </xf>
    <xf numFmtId="178" fontId="18" fillId="0" borderId="22" xfId="0" applyNumberFormat="1" applyFont="1" applyBorder="1" applyAlignment="1">
      <alignment horizontal="center"/>
    </xf>
    <xf numFmtId="168" fontId="16" fillId="0" borderId="7" xfId="0" applyNumberFormat="1" applyFont="1" applyBorder="1" applyAlignment="1">
      <alignment horizontal="center"/>
    </xf>
    <xf numFmtId="178" fontId="18" fillId="12" borderId="15" xfId="0" applyNumberFormat="1" applyFont="1" applyFill="1" applyBorder="1" applyAlignment="1">
      <alignment horizontal="center"/>
    </xf>
    <xf numFmtId="41" fontId="16" fillId="2" borderId="0" xfId="0" applyNumberFormat="1" applyFont="1" applyFill="1" applyAlignment="1">
      <alignment horizontal="center"/>
    </xf>
    <xf numFmtId="0" fontId="16" fillId="3" borderId="0" xfId="0" applyFont="1" applyFill="1" applyAlignment="1">
      <alignment horizontal="center"/>
    </xf>
    <xf numFmtId="194" fontId="28" fillId="8" borderId="0" xfId="1" applyNumberFormat="1" applyFont="1" applyFill="1" applyBorder="1" applyAlignment="1">
      <alignment horizontal="right"/>
    </xf>
    <xf numFmtId="194" fontId="28" fillId="8" borderId="5" xfId="1" applyNumberFormat="1" applyFont="1" applyFill="1" applyBorder="1" applyAlignment="1">
      <alignment horizontal="right"/>
    </xf>
    <xf numFmtId="0" fontId="0" fillId="0" borderId="0" xfId="0" applyAlignment="1">
      <alignment horizontal="center"/>
    </xf>
    <xf numFmtId="0" fontId="0" fillId="0" borderId="0" xfId="0" applyAlignment="1">
      <alignment horizontal="right"/>
    </xf>
    <xf numFmtId="3" fontId="0" fillId="0" borderId="0" xfId="0" applyNumberFormat="1" applyAlignment="1">
      <alignment horizontal="center"/>
    </xf>
    <xf numFmtId="9" fontId="61" fillId="0" borderId="0" xfId="0" applyNumberFormat="1" applyFont="1"/>
    <xf numFmtId="0" fontId="61" fillId="0" borderId="0" xfId="0" applyFont="1" applyAlignment="1">
      <alignment horizontal="center"/>
    </xf>
    <xf numFmtId="3" fontId="61" fillId="0" borderId="0" xfId="0" applyNumberFormat="1" applyFont="1" applyAlignment="1">
      <alignment horizontal="center"/>
    </xf>
    <xf numFmtId="0" fontId="61" fillId="0" borderId="0" xfId="0" applyFont="1"/>
    <xf numFmtId="0" fontId="61" fillId="0" borderId="0" xfId="0" applyFont="1" applyAlignment="1">
      <alignment horizontal="right"/>
    </xf>
    <xf numFmtId="0" fontId="61" fillId="3" borderId="12" xfId="0" applyFont="1" applyFill="1" applyBorder="1"/>
    <xf numFmtId="0" fontId="61" fillId="3" borderId="11" xfId="0" applyFont="1" applyFill="1" applyBorder="1"/>
    <xf numFmtId="0" fontId="61" fillId="3" borderId="11" xfId="0" applyFont="1" applyFill="1" applyBorder="1" applyAlignment="1">
      <alignment horizontal="center"/>
    </xf>
    <xf numFmtId="0" fontId="61" fillId="3" borderId="20" xfId="0" applyFont="1" applyFill="1" applyBorder="1" applyAlignment="1">
      <alignment horizontal="center"/>
    </xf>
    <xf numFmtId="0" fontId="33" fillId="3" borderId="12" xfId="0" applyFont="1" applyFill="1" applyBorder="1"/>
    <xf numFmtId="0" fontId="33" fillId="3" borderId="11" xfId="0" applyFont="1" applyFill="1" applyBorder="1"/>
    <xf numFmtId="196" fontId="33" fillId="3" borderId="11" xfId="0" applyNumberFormat="1" applyFont="1" applyFill="1" applyBorder="1" applyAlignment="1">
      <alignment horizontal="center"/>
    </xf>
    <xf numFmtId="3" fontId="33" fillId="3" borderId="11" xfId="0" applyNumberFormat="1" applyFont="1" applyFill="1" applyBorder="1" applyAlignment="1">
      <alignment horizontal="center"/>
    </xf>
    <xf numFmtId="183" fontId="65" fillId="3" borderId="11" xfId="0" applyNumberFormat="1" applyFont="1" applyFill="1" applyBorder="1" applyAlignment="1">
      <alignment horizontal="center"/>
    </xf>
    <xf numFmtId="3" fontId="65" fillId="3" borderId="11" xfId="0" applyNumberFormat="1" applyFont="1" applyFill="1" applyBorder="1" applyAlignment="1">
      <alignment horizontal="center"/>
    </xf>
    <xf numFmtId="0" fontId="33" fillId="3" borderId="11" xfId="0" applyFont="1" applyFill="1" applyBorder="1" applyAlignment="1">
      <alignment horizontal="center"/>
    </xf>
    <xf numFmtId="3" fontId="33" fillId="3" borderId="20" xfId="0" applyNumberFormat="1" applyFont="1" applyFill="1" applyBorder="1" applyAlignment="1">
      <alignment horizontal="center"/>
    </xf>
    <xf numFmtId="0" fontId="61" fillId="0" borderId="39" xfId="0" applyFont="1" applyBorder="1"/>
    <xf numFmtId="0" fontId="61" fillId="0" borderId="39" xfId="0" applyFont="1" applyBorder="1" applyAlignment="1">
      <alignment horizontal="center"/>
    </xf>
    <xf numFmtId="3" fontId="61" fillId="0" borderId="39" xfId="0" applyNumberFormat="1" applyFont="1" applyBorder="1" applyAlignment="1">
      <alignment horizontal="center"/>
    </xf>
    <xf numFmtId="0" fontId="44" fillId="0" borderId="0" xfId="0" applyFont="1"/>
    <xf numFmtId="0" fontId="44" fillId="0" borderId="0" xfId="0" applyFont="1" applyAlignment="1">
      <alignment horizontal="right"/>
    </xf>
    <xf numFmtId="41" fontId="66" fillId="7" borderId="6" xfId="0" applyNumberFormat="1" applyFont="1" applyFill="1" applyBorder="1"/>
    <xf numFmtId="9" fontId="67" fillId="9" borderId="12" xfId="1" applyFont="1" applyFill="1" applyBorder="1" applyAlignment="1">
      <alignment horizontal="left" vertical="center"/>
    </xf>
    <xf numFmtId="41" fontId="66" fillId="7" borderId="3" xfId="0" applyNumberFormat="1" applyFont="1" applyFill="1" applyBorder="1"/>
    <xf numFmtId="41" fontId="66" fillId="7" borderId="16" xfId="0" applyNumberFormat="1" applyFont="1" applyFill="1" applyBorder="1"/>
    <xf numFmtId="9" fontId="67" fillId="9" borderId="6" xfId="1" applyFont="1" applyFill="1" applyBorder="1" applyAlignment="1">
      <alignment horizontal="left" vertical="center"/>
    </xf>
    <xf numFmtId="0" fontId="68" fillId="9" borderId="3" xfId="0" applyFont="1" applyFill="1" applyBorder="1" applyAlignment="1">
      <alignment horizontal="center"/>
    </xf>
    <xf numFmtId="9" fontId="69" fillId="0" borderId="12" xfId="1" applyFont="1" applyFill="1" applyBorder="1" applyAlignment="1">
      <alignment horizontal="left" indent="1"/>
    </xf>
    <xf numFmtId="0" fontId="70" fillId="0" borderId="11" xfId="0" applyFont="1" applyBorder="1" applyAlignment="1">
      <alignment horizontal="right"/>
    </xf>
    <xf numFmtId="0" fontId="70" fillId="0" borderId="20" xfId="0" applyFont="1" applyBorder="1" applyAlignment="1">
      <alignment horizontal="right"/>
    </xf>
    <xf numFmtId="0" fontId="68" fillId="0" borderId="0" xfId="0" applyFont="1"/>
    <xf numFmtId="168" fontId="28" fillId="24" borderId="14" xfId="0" applyNumberFormat="1" applyFont="1" applyFill="1" applyBorder="1" applyAlignment="1">
      <alignment horizontal="right"/>
    </xf>
    <xf numFmtId="168" fontId="71" fillId="0" borderId="7" xfId="0" applyNumberFormat="1" applyFont="1" applyBorder="1" applyAlignment="1">
      <alignment horizontal="right"/>
    </xf>
    <xf numFmtId="168" fontId="71" fillId="0" borderId="8" xfId="0" applyNumberFormat="1" applyFont="1" applyBorder="1" applyAlignment="1">
      <alignment horizontal="right"/>
    </xf>
    <xf numFmtId="168" fontId="28" fillId="24" borderId="13" xfId="0" applyNumberFormat="1" applyFont="1" applyFill="1" applyBorder="1" applyAlignment="1">
      <alignment horizontal="right"/>
    </xf>
    <xf numFmtId="168" fontId="71" fillId="8" borderId="7" xfId="0" applyNumberFormat="1" applyFont="1" applyFill="1" applyBorder="1" applyAlignment="1">
      <alignment horizontal="right"/>
    </xf>
    <xf numFmtId="168" fontId="71" fillId="8" borderId="8" xfId="0" applyNumberFormat="1" applyFont="1" applyFill="1" applyBorder="1" applyAlignment="1">
      <alignment horizontal="right"/>
    </xf>
    <xf numFmtId="178" fontId="18" fillId="8" borderId="22" xfId="0" applyNumberFormat="1" applyFont="1" applyFill="1" applyBorder="1" applyAlignment="1">
      <alignment horizontal="right"/>
    </xf>
    <xf numFmtId="168" fontId="17" fillId="8" borderId="7" xfId="0" applyNumberFormat="1" applyFont="1" applyFill="1" applyBorder="1" applyAlignment="1">
      <alignment horizontal="right"/>
    </xf>
    <xf numFmtId="168" fontId="16" fillId="8" borderId="7" xfId="0" applyNumberFormat="1" applyFont="1" applyFill="1" applyBorder="1" applyAlignment="1">
      <alignment horizontal="right"/>
    </xf>
    <xf numFmtId="195" fontId="16" fillId="0" borderId="0" xfId="0" applyNumberFormat="1" applyFont="1" applyAlignment="1">
      <alignment horizontal="center"/>
    </xf>
    <xf numFmtId="178" fontId="16" fillId="0" borderId="15" xfId="0" applyNumberFormat="1" applyFont="1" applyBorder="1" applyAlignment="1">
      <alignment horizontal="center"/>
    </xf>
    <xf numFmtId="173" fontId="28" fillId="24" borderId="21" xfId="0" applyNumberFormat="1" applyFont="1" applyFill="1" applyBorder="1" applyAlignment="1">
      <alignment horizontal="center"/>
    </xf>
    <xf numFmtId="0" fontId="16" fillId="8" borderId="0" xfId="0" applyFont="1" applyFill="1"/>
    <xf numFmtId="9" fontId="17" fillId="8" borderId="7" xfId="1" applyFont="1" applyFill="1" applyBorder="1" applyAlignment="1">
      <alignment horizontal="left" vertical="center"/>
    </xf>
    <xf numFmtId="168" fontId="17" fillId="8" borderId="7" xfId="0" applyNumberFormat="1" applyFont="1" applyFill="1" applyBorder="1" applyAlignment="1">
      <alignment horizontal="center"/>
    </xf>
    <xf numFmtId="0" fontId="47" fillId="8" borderId="0" xfId="0" applyFont="1" applyFill="1" applyAlignment="1">
      <alignment horizontal="center"/>
    </xf>
    <xf numFmtId="195" fontId="16" fillId="8" borderId="0" xfId="0" applyNumberFormat="1" applyFont="1" applyFill="1" applyAlignment="1">
      <alignment horizontal="center"/>
    </xf>
    <xf numFmtId="195" fontId="28" fillId="8" borderId="17" xfId="0" applyNumberFormat="1" applyFont="1" applyFill="1" applyBorder="1" applyAlignment="1">
      <alignment horizontal="center"/>
    </xf>
    <xf numFmtId="0" fontId="17" fillId="9" borderId="0" xfId="0" applyFont="1" applyFill="1" applyAlignment="1">
      <alignment horizontal="left" vertical="center"/>
    </xf>
    <xf numFmtId="9" fontId="17" fillId="0" borderId="0" xfId="1" applyFont="1" applyFill="1" applyBorder="1" applyAlignment="1">
      <alignment horizontal="left" vertical="center"/>
    </xf>
    <xf numFmtId="168" fontId="18" fillId="0" borderId="40" xfId="0" applyNumberFormat="1" applyFont="1" applyBorder="1" applyAlignment="1">
      <alignment horizontal="left" vertical="center"/>
    </xf>
    <xf numFmtId="167" fontId="17" fillId="0" borderId="0" xfId="0" applyNumberFormat="1" applyFont="1" applyAlignment="1">
      <alignment horizontal="left" vertical="center"/>
    </xf>
    <xf numFmtId="168" fontId="18" fillId="0" borderId="15" xfId="0" applyNumberFormat="1" applyFont="1" applyBorder="1" applyAlignment="1">
      <alignment horizontal="left" vertical="center"/>
    </xf>
    <xf numFmtId="9" fontId="17" fillId="9" borderId="0" xfId="1" applyFont="1" applyFill="1" applyBorder="1" applyAlignment="1">
      <alignment horizontal="left" vertical="center"/>
    </xf>
    <xf numFmtId="0" fontId="17" fillId="9" borderId="5" xfId="0" applyFont="1" applyFill="1" applyBorder="1" applyAlignment="1">
      <alignment horizontal="left" vertical="center"/>
    </xf>
    <xf numFmtId="3" fontId="18" fillId="0" borderId="19" xfId="0" applyNumberFormat="1" applyFont="1" applyBorder="1" applyAlignment="1">
      <alignment horizontal="right"/>
    </xf>
    <xf numFmtId="183" fontId="18" fillId="0" borderId="13" xfId="0" applyNumberFormat="1" applyFont="1" applyBorder="1" applyAlignment="1">
      <alignment horizontal="right"/>
    </xf>
    <xf numFmtId="183" fontId="18" fillId="0" borderId="0" xfId="0" applyNumberFormat="1" applyFont="1" applyAlignment="1">
      <alignment horizontal="right"/>
    </xf>
    <xf numFmtId="3" fontId="18" fillId="0" borderId="0" xfId="0" applyNumberFormat="1" applyFont="1" applyAlignment="1">
      <alignment horizontal="right"/>
    </xf>
    <xf numFmtId="168" fontId="18" fillId="0" borderId="0" xfId="0" applyNumberFormat="1" applyFont="1" applyAlignment="1">
      <alignment horizontal="left" vertical="center"/>
    </xf>
    <xf numFmtId="41" fontId="4" fillId="7" borderId="6" xfId="0" applyNumberFormat="1" applyFont="1" applyFill="1" applyBorder="1" applyAlignment="1">
      <alignment horizontal="center"/>
    </xf>
    <xf numFmtId="41" fontId="4" fillId="7" borderId="16" xfId="0" applyNumberFormat="1" applyFont="1" applyFill="1" applyBorder="1" applyAlignment="1">
      <alignment horizontal="center"/>
    </xf>
    <xf numFmtId="14" fontId="73" fillId="0" borderId="43" xfId="7" applyNumberFormat="1" applyFont="1" applyBorder="1" applyAlignment="1">
      <alignment horizontal="center"/>
    </xf>
    <xf numFmtId="10" fontId="73" fillId="0" borderId="41" xfId="7" applyNumberFormat="1" applyFont="1" applyBorder="1" applyAlignment="1">
      <alignment horizontal="center"/>
    </xf>
    <xf numFmtId="10" fontId="73" fillId="0" borderId="44" xfId="7" applyNumberFormat="1" applyFont="1" applyBorder="1" applyAlignment="1">
      <alignment horizontal="center"/>
    </xf>
    <xf numFmtId="14" fontId="73" fillId="38" borderId="43" xfId="7" applyNumberFormat="1" applyFont="1" applyFill="1" applyBorder="1" applyAlignment="1">
      <alignment horizontal="center"/>
    </xf>
    <xf numFmtId="10" fontId="73" fillId="38" borderId="41" xfId="7" applyNumberFormat="1" applyFont="1" applyFill="1" applyBorder="1" applyAlignment="1">
      <alignment horizontal="center"/>
    </xf>
    <xf numFmtId="10" fontId="73" fillId="38" borderId="44" xfId="7" applyNumberFormat="1" applyFont="1" applyFill="1" applyBorder="1" applyAlignment="1">
      <alignment horizontal="center"/>
    </xf>
    <xf numFmtId="14" fontId="73" fillId="0" borderId="45" xfId="7" applyNumberFormat="1" applyFont="1" applyBorder="1" applyAlignment="1">
      <alignment horizontal="center"/>
    </xf>
    <xf numFmtId="10" fontId="73" fillId="0" borderId="42" xfId="7" applyNumberFormat="1" applyFont="1" applyBorder="1" applyAlignment="1">
      <alignment horizontal="center"/>
    </xf>
    <xf numFmtId="10" fontId="73" fillId="0" borderId="46" xfId="7" applyNumberFormat="1" applyFont="1" applyBorder="1" applyAlignment="1">
      <alignment horizontal="center"/>
    </xf>
    <xf numFmtId="10" fontId="16" fillId="5" borderId="0" xfId="0" applyNumberFormat="1" applyFont="1" applyFill="1" applyAlignment="1">
      <alignment vertical="center"/>
    </xf>
    <xf numFmtId="9" fontId="17" fillId="0" borderId="21" xfId="1" applyFont="1" applyFill="1" applyBorder="1" applyAlignment="1">
      <alignment horizontal="left" vertical="center"/>
    </xf>
    <xf numFmtId="9" fontId="17" fillId="0" borderId="3" xfId="1" applyFont="1" applyFill="1" applyBorder="1" applyAlignment="1">
      <alignment horizontal="left" vertical="center"/>
    </xf>
    <xf numFmtId="197" fontId="17" fillId="9" borderId="5" xfId="0" applyNumberFormat="1" applyFont="1" applyFill="1" applyBorder="1" applyAlignment="1">
      <alignment horizontal="right"/>
    </xf>
    <xf numFmtId="10" fontId="16" fillId="5" borderId="21" xfId="0" applyNumberFormat="1" applyFont="1" applyFill="1" applyBorder="1" applyAlignment="1">
      <alignment horizontal="right" vertical="center"/>
    </xf>
    <xf numFmtId="9" fontId="17" fillId="0" borderId="21" xfId="1" applyFont="1" applyFill="1" applyBorder="1" applyAlignment="1">
      <alignment horizontal="right" vertical="center"/>
    </xf>
    <xf numFmtId="0" fontId="16" fillId="5" borderId="21" xfId="0" applyFont="1" applyFill="1" applyBorder="1" applyAlignment="1">
      <alignment horizontal="left" vertical="center"/>
    </xf>
    <xf numFmtId="10" fontId="18" fillId="0" borderId="15" xfId="1" applyNumberFormat="1" applyFont="1" applyBorder="1" applyAlignment="1">
      <alignment horizontal="right"/>
    </xf>
    <xf numFmtId="0" fontId="16" fillId="5" borderId="14" xfId="0" applyFont="1" applyFill="1" applyBorder="1" applyAlignment="1">
      <alignment vertical="center"/>
    </xf>
    <xf numFmtId="9" fontId="17" fillId="0" borderId="14" xfId="1" applyFont="1" applyFill="1" applyBorder="1" applyAlignment="1">
      <alignment horizontal="left" vertical="center"/>
    </xf>
    <xf numFmtId="0" fontId="74" fillId="0" borderId="0" xfId="0" applyFont="1"/>
    <xf numFmtId="41" fontId="4" fillId="7" borderId="6" xfId="0" applyNumberFormat="1" applyFont="1" applyFill="1" applyBorder="1" applyAlignment="1">
      <alignment horizontal="left"/>
    </xf>
    <xf numFmtId="0" fontId="16" fillId="5" borderId="13" xfId="0" applyFont="1" applyFill="1" applyBorder="1" applyAlignment="1">
      <alignment horizontal="left" vertical="center"/>
    </xf>
    <xf numFmtId="0" fontId="22" fillId="5" borderId="0" xfId="0" applyFont="1" applyFill="1" applyAlignment="1">
      <alignment horizontal="centerContinuous"/>
    </xf>
    <xf numFmtId="0" fontId="16" fillId="5" borderId="0" xfId="0" applyFont="1" applyFill="1" applyAlignment="1">
      <alignment horizontal="centerContinuous"/>
    </xf>
    <xf numFmtId="174" fontId="17" fillId="0" borderId="21" xfId="0" applyNumberFormat="1" applyFont="1" applyBorder="1" applyAlignment="1">
      <alignment horizontal="right"/>
    </xf>
    <xf numFmtId="190" fontId="17" fillId="0" borderId="21" xfId="0" applyNumberFormat="1" applyFont="1" applyBorder="1" applyAlignment="1">
      <alignment horizontal="right"/>
    </xf>
    <xf numFmtId="0" fontId="17" fillId="0" borderId="21" xfId="0" applyFont="1" applyBorder="1"/>
    <xf numFmtId="0" fontId="17" fillId="5" borderId="21" xfId="0" applyFont="1" applyFill="1" applyBorder="1" applyAlignment="1">
      <alignment vertical="center"/>
    </xf>
    <xf numFmtId="183" fontId="18" fillId="0" borderId="3" xfId="0" applyNumberFormat="1" applyFont="1" applyBorder="1" applyAlignment="1">
      <alignment horizontal="right"/>
    </xf>
    <xf numFmtId="164" fontId="16" fillId="8" borderId="0" xfId="0" applyNumberFormat="1" applyFont="1" applyFill="1" applyAlignment="1">
      <alignment vertical="center"/>
    </xf>
    <xf numFmtId="9" fontId="17" fillId="8" borderId="0" xfId="1" applyFont="1" applyFill="1" applyBorder="1" applyAlignment="1">
      <alignment horizontal="left" vertical="center"/>
    </xf>
    <xf numFmtId="168" fontId="17" fillId="8" borderId="0" xfId="0" applyNumberFormat="1" applyFont="1" applyFill="1" applyAlignment="1">
      <alignment horizontal="right" vertical="center"/>
    </xf>
    <xf numFmtId="0" fontId="16" fillId="0" borderId="16" xfId="0" applyFont="1" applyBorder="1" applyAlignment="1">
      <alignment horizontal="center"/>
    </xf>
    <xf numFmtId="10" fontId="17" fillId="0" borderId="17" xfId="0" applyNumberFormat="1" applyFont="1" applyBorder="1" applyAlignment="1">
      <alignment horizontal="center"/>
    </xf>
    <xf numFmtId="10" fontId="17" fillId="0" borderId="18" xfId="0" applyNumberFormat="1" applyFont="1" applyBorder="1" applyAlignment="1">
      <alignment horizontal="center"/>
    </xf>
    <xf numFmtId="168" fontId="18" fillId="0" borderId="8" xfId="0" applyNumberFormat="1" applyFont="1" applyBorder="1" applyAlignment="1">
      <alignment horizontal="left" vertical="center"/>
    </xf>
    <xf numFmtId="168" fontId="18" fillId="0" borderId="5" xfId="0" applyNumberFormat="1" applyFont="1" applyBorder="1" applyAlignment="1">
      <alignment horizontal="left" vertical="center"/>
    </xf>
    <xf numFmtId="168" fontId="16" fillId="0" borderId="5" xfId="0" applyNumberFormat="1" applyFont="1" applyBorder="1" applyAlignment="1">
      <alignment horizontal="right"/>
    </xf>
    <xf numFmtId="168" fontId="18" fillId="0" borderId="6" xfId="0" applyNumberFormat="1" applyFont="1" applyBorder="1" applyAlignment="1">
      <alignment horizontal="left" vertical="center"/>
    </xf>
    <xf numFmtId="168" fontId="18" fillId="0" borderId="0" xfId="0" applyNumberFormat="1" applyFont="1" applyAlignment="1">
      <alignment horizontal="center" vertical="center"/>
    </xf>
    <xf numFmtId="10" fontId="16" fillId="0" borderId="21" xfId="0" applyNumberFormat="1" applyFont="1" applyBorder="1" applyAlignment="1">
      <alignment horizontal="center" vertical="center"/>
    </xf>
    <xf numFmtId="168" fontId="17" fillId="0" borderId="21" xfId="0" applyNumberFormat="1" applyFont="1" applyBorder="1" applyAlignment="1">
      <alignment horizontal="center" vertical="center"/>
    </xf>
    <xf numFmtId="173" fontId="16" fillId="0" borderId="21" xfId="0" applyNumberFormat="1" applyFont="1" applyBorder="1" applyAlignment="1">
      <alignment horizontal="center"/>
    </xf>
    <xf numFmtId="10" fontId="9" fillId="0" borderId="18" xfId="1" applyNumberFormat="1" applyFont="1" applyFill="1" applyBorder="1" applyAlignment="1" applyProtection="1">
      <alignment horizontal="right"/>
      <protection locked="0"/>
    </xf>
    <xf numFmtId="168" fontId="16" fillId="3" borderId="0" xfId="0" applyNumberFormat="1" applyFont="1" applyFill="1" applyAlignment="1">
      <alignment horizontal="right"/>
    </xf>
    <xf numFmtId="9" fontId="17" fillId="26" borderId="7" xfId="1" applyFont="1" applyFill="1" applyBorder="1" applyAlignment="1">
      <alignment horizontal="left" vertical="center"/>
    </xf>
    <xf numFmtId="168" fontId="17" fillId="26" borderId="0" xfId="0" applyNumberFormat="1" applyFont="1" applyFill="1" applyAlignment="1">
      <alignment horizontal="right" vertical="center"/>
    </xf>
    <xf numFmtId="9" fontId="17" fillId="26" borderId="0" xfId="1" applyFont="1" applyFill="1" applyBorder="1" applyAlignment="1">
      <alignment horizontal="left" vertical="center"/>
    </xf>
    <xf numFmtId="168" fontId="18" fillId="26" borderId="0" xfId="0" applyNumberFormat="1" applyFont="1" applyFill="1" applyAlignment="1">
      <alignment horizontal="left" vertical="center"/>
    </xf>
    <xf numFmtId="168" fontId="16" fillId="26" borderId="0" xfId="0" applyNumberFormat="1" applyFont="1" applyFill="1" applyAlignment="1">
      <alignment horizontal="right"/>
    </xf>
    <xf numFmtId="9" fontId="17" fillId="26" borderId="8" xfId="1" applyFont="1" applyFill="1" applyBorder="1" applyAlignment="1">
      <alignment horizontal="left" vertical="center"/>
    </xf>
    <xf numFmtId="168" fontId="18" fillId="26" borderId="5" xfId="0" applyNumberFormat="1" applyFont="1" applyFill="1" applyBorder="1" applyAlignment="1">
      <alignment horizontal="left" vertical="center"/>
    </xf>
    <xf numFmtId="168" fontId="16" fillId="26" borderId="5" xfId="0" applyNumberFormat="1" applyFont="1" applyFill="1" applyBorder="1" applyAlignment="1">
      <alignment horizontal="right"/>
    </xf>
    <xf numFmtId="10" fontId="16" fillId="0" borderId="19" xfId="0" applyNumberFormat="1" applyFont="1" applyBorder="1" applyAlignment="1">
      <alignment horizontal="center" vertical="center"/>
    </xf>
    <xf numFmtId="164" fontId="16" fillId="8" borderId="0" xfId="0" applyNumberFormat="1" applyFont="1" applyFill="1"/>
    <xf numFmtId="168" fontId="18" fillId="8" borderId="22" xfId="0" applyNumberFormat="1" applyFont="1" applyFill="1" applyBorder="1" applyAlignment="1">
      <alignment horizontal="left" vertical="center"/>
    </xf>
    <xf numFmtId="168" fontId="18" fillId="8" borderId="15" xfId="0" applyNumberFormat="1" applyFont="1" applyFill="1" applyBorder="1" applyAlignment="1">
      <alignment horizontal="left" vertical="center"/>
    </xf>
    <xf numFmtId="168" fontId="18" fillId="8" borderId="15" xfId="0" applyNumberFormat="1" applyFont="1" applyFill="1" applyBorder="1" applyAlignment="1">
      <alignment horizontal="right"/>
    </xf>
    <xf numFmtId="0" fontId="22" fillId="8" borderId="0" xfId="0" applyFont="1" applyFill="1" applyAlignment="1">
      <alignment horizontal="centerContinuous"/>
    </xf>
    <xf numFmtId="0" fontId="16" fillId="8" borderId="0" xfId="0" applyFont="1" applyFill="1" applyAlignment="1">
      <alignment horizontal="centerContinuous"/>
    </xf>
    <xf numFmtId="0" fontId="17" fillId="8" borderId="21" xfId="0" applyFont="1" applyFill="1" applyBorder="1"/>
    <xf numFmtId="174" fontId="17" fillId="8" borderId="21" xfId="0" applyNumberFormat="1" applyFont="1" applyFill="1" applyBorder="1" applyAlignment="1">
      <alignment horizontal="right"/>
    </xf>
    <xf numFmtId="0" fontId="17" fillId="8" borderId="21" xfId="0" applyFont="1" applyFill="1" applyBorder="1" applyAlignment="1">
      <alignment vertical="center"/>
    </xf>
    <xf numFmtId="190" fontId="17" fillId="8" borderId="21" xfId="0" applyNumberFormat="1" applyFont="1" applyFill="1" applyBorder="1" applyAlignment="1">
      <alignment horizontal="right"/>
    </xf>
    <xf numFmtId="168" fontId="18" fillId="8" borderId="27" xfId="0" applyNumberFormat="1" applyFont="1" applyFill="1" applyBorder="1" applyAlignment="1">
      <alignment horizontal="left" vertical="center"/>
    </xf>
    <xf numFmtId="168" fontId="18" fillId="8" borderId="0" xfId="0" applyNumberFormat="1" applyFont="1" applyFill="1" applyAlignment="1">
      <alignment horizontal="left" vertical="center"/>
    </xf>
    <xf numFmtId="168" fontId="16" fillId="8" borderId="0" xfId="0" applyNumberFormat="1" applyFont="1" applyFill="1" applyAlignment="1">
      <alignment horizontal="right"/>
    </xf>
    <xf numFmtId="168" fontId="18" fillId="8" borderId="7" xfId="0" applyNumberFormat="1" applyFont="1" applyFill="1" applyBorder="1" applyAlignment="1">
      <alignment horizontal="left" vertical="center"/>
    </xf>
    <xf numFmtId="0" fontId="16" fillId="8" borderId="14" xfId="0" applyFont="1" applyFill="1" applyBorder="1" applyAlignment="1">
      <alignment vertical="center"/>
    </xf>
    <xf numFmtId="0" fontId="16" fillId="8" borderId="13" xfId="0" applyFont="1" applyFill="1" applyBorder="1" applyAlignment="1">
      <alignment horizontal="left" vertical="center"/>
    </xf>
    <xf numFmtId="9" fontId="17" fillId="8" borderId="21" xfId="1" applyFont="1" applyFill="1" applyBorder="1" applyAlignment="1">
      <alignment horizontal="right" vertical="center"/>
    </xf>
    <xf numFmtId="0" fontId="16" fillId="8" borderId="21" xfId="0" applyFont="1" applyFill="1" applyBorder="1" applyAlignment="1">
      <alignment horizontal="left" vertical="center"/>
    </xf>
    <xf numFmtId="10" fontId="16" fillId="8" borderId="21" xfId="0" applyNumberFormat="1" applyFont="1" applyFill="1" applyBorder="1" applyAlignment="1">
      <alignment horizontal="right" vertical="center"/>
    </xf>
    <xf numFmtId="10" fontId="16" fillId="8" borderId="0" xfId="0" applyNumberFormat="1" applyFont="1" applyFill="1" applyAlignment="1">
      <alignment vertical="center"/>
    </xf>
    <xf numFmtId="9" fontId="17" fillId="8" borderId="21" xfId="1" applyFont="1" applyFill="1" applyBorder="1" applyAlignment="1">
      <alignment horizontal="left" vertical="center"/>
    </xf>
    <xf numFmtId="9" fontId="17" fillId="8" borderId="14" xfId="1" applyFont="1" applyFill="1" applyBorder="1" applyAlignment="1">
      <alignment horizontal="left" vertical="center"/>
    </xf>
    <xf numFmtId="168" fontId="16" fillId="0" borderId="7" xfId="0" applyNumberFormat="1" applyFont="1" applyBorder="1" applyAlignment="1">
      <alignment horizontal="left" vertical="center"/>
    </xf>
    <xf numFmtId="181" fontId="17" fillId="9" borderId="17" xfId="1" applyNumberFormat="1" applyFont="1" applyFill="1" applyBorder="1" applyAlignment="1">
      <alignment horizontal="right" vertical="center"/>
    </xf>
    <xf numFmtId="175" fontId="17" fillId="9" borderId="17" xfId="1" applyNumberFormat="1" applyFont="1" applyFill="1" applyBorder="1" applyAlignment="1">
      <alignment horizontal="right" vertical="center"/>
    </xf>
    <xf numFmtId="9" fontId="17" fillId="8" borderId="12" xfId="1" applyFont="1" applyFill="1" applyBorder="1" applyAlignment="1">
      <alignment horizontal="left" vertical="center"/>
    </xf>
    <xf numFmtId="0" fontId="16" fillId="8" borderId="11" xfId="0" applyFont="1" applyFill="1" applyBorder="1" applyAlignment="1">
      <alignment horizontal="center"/>
    </xf>
    <xf numFmtId="0" fontId="16" fillId="8" borderId="20" xfId="0" applyFont="1" applyFill="1" applyBorder="1" applyAlignment="1">
      <alignment horizontal="center"/>
    </xf>
    <xf numFmtId="9" fontId="16" fillId="8" borderId="7" xfId="1" applyFont="1" applyFill="1" applyBorder="1" applyAlignment="1">
      <alignment horizontal="left" indent="1"/>
    </xf>
    <xf numFmtId="0" fontId="16" fillId="8" borderId="3" xfId="0" applyFont="1" applyFill="1" applyBorder="1"/>
    <xf numFmtId="173" fontId="16" fillId="8" borderId="17" xfId="0" applyNumberFormat="1" applyFont="1" applyFill="1" applyBorder="1" applyAlignment="1">
      <alignment horizontal="right"/>
    </xf>
    <xf numFmtId="14" fontId="16" fillId="8" borderId="17" xfId="0" applyNumberFormat="1" applyFont="1" applyFill="1" applyBorder="1"/>
    <xf numFmtId="183" fontId="28" fillId="8" borderId="17" xfId="0" applyNumberFormat="1" applyFont="1" applyFill="1" applyBorder="1"/>
    <xf numFmtId="10" fontId="16" fillId="8" borderId="17" xfId="0" applyNumberFormat="1" applyFont="1" applyFill="1" applyBorder="1"/>
    <xf numFmtId="0" fontId="16" fillId="8" borderId="7" xfId="0" applyFont="1" applyFill="1" applyBorder="1"/>
    <xf numFmtId="0" fontId="16" fillId="8" borderId="17" xfId="0" applyFont="1" applyFill="1" applyBorder="1"/>
    <xf numFmtId="9" fontId="17" fillId="8" borderId="7" xfId="1" applyFont="1" applyFill="1" applyBorder="1" applyAlignment="1">
      <alignment horizontal="left" indent="2"/>
    </xf>
    <xf numFmtId="10" fontId="48" fillId="8" borderId="21" xfId="0" applyNumberFormat="1" applyFont="1" applyFill="1" applyBorder="1"/>
    <xf numFmtId="3" fontId="28" fillId="8" borderId="17" xfId="0" applyNumberFormat="1" applyFont="1" applyFill="1" applyBorder="1"/>
    <xf numFmtId="5" fontId="16" fillId="9" borderId="16" xfId="0" applyNumberFormat="1" applyFont="1" applyFill="1" applyBorder="1" applyAlignment="1">
      <alignment horizontal="right"/>
    </xf>
    <xf numFmtId="5" fontId="16" fillId="9" borderId="18" xfId="0" applyNumberFormat="1" applyFont="1" applyFill="1" applyBorder="1" applyAlignment="1">
      <alignment horizontal="right"/>
    </xf>
    <xf numFmtId="0" fontId="27" fillId="9" borderId="12" xfId="0" applyFont="1" applyFill="1" applyBorder="1" applyAlignment="1">
      <alignment horizontal="center" vertical="center"/>
    </xf>
    <xf numFmtId="168" fontId="16" fillId="0" borderId="11" xfId="0" applyNumberFormat="1" applyFont="1" applyBorder="1" applyAlignment="1">
      <alignment horizontal="right"/>
    </xf>
    <xf numFmtId="168" fontId="16" fillId="0" borderId="20" xfId="0" applyNumberFormat="1" applyFont="1" applyBorder="1" applyAlignment="1">
      <alignment horizontal="right"/>
    </xf>
    <xf numFmtId="168" fontId="18" fillId="3" borderId="12" xfId="0" applyNumberFormat="1" applyFont="1" applyFill="1" applyBorder="1" applyAlignment="1">
      <alignment horizontal="left" vertical="center"/>
    </xf>
    <xf numFmtId="168" fontId="18" fillId="3" borderId="11" xfId="0" applyNumberFormat="1" applyFont="1" applyFill="1" applyBorder="1" applyAlignment="1">
      <alignment horizontal="left" vertical="center"/>
    </xf>
    <xf numFmtId="168" fontId="16" fillId="3" borderId="11" xfId="0" applyNumberFormat="1" applyFont="1" applyFill="1" applyBorder="1" applyAlignment="1">
      <alignment horizontal="right"/>
    </xf>
    <xf numFmtId="168" fontId="16" fillId="3" borderId="20" xfId="0" applyNumberFormat="1" applyFont="1" applyFill="1" applyBorder="1" applyAlignment="1">
      <alignment horizontal="right"/>
    </xf>
    <xf numFmtId="168" fontId="16" fillId="0" borderId="12" xfId="0" applyNumberFormat="1" applyFont="1" applyBorder="1" applyAlignment="1">
      <alignment horizontal="left" vertical="center"/>
    </xf>
    <xf numFmtId="168" fontId="16" fillId="0" borderId="11" xfId="0" applyNumberFormat="1" applyFont="1" applyBorder="1" applyAlignment="1">
      <alignment horizontal="left" vertical="center"/>
    </xf>
    <xf numFmtId="0" fontId="9" fillId="8" borderId="21" xfId="0" applyFont="1" applyFill="1" applyBorder="1" applyAlignment="1">
      <alignment horizontal="center"/>
    </xf>
    <xf numFmtId="0" fontId="3" fillId="8" borderId="21" xfId="0" applyFont="1" applyFill="1" applyBorder="1" applyAlignment="1">
      <alignment horizontal="center"/>
    </xf>
    <xf numFmtId="173" fontId="17" fillId="9" borderId="17" xfId="0" applyNumberFormat="1" applyFont="1" applyFill="1" applyBorder="1" applyAlignment="1">
      <alignment horizontal="right"/>
    </xf>
    <xf numFmtId="9" fontId="17" fillId="0" borderId="5" xfId="1" applyFont="1" applyFill="1" applyBorder="1" applyAlignment="1">
      <alignment horizontal="left" vertical="center"/>
    </xf>
    <xf numFmtId="168" fontId="17" fillId="0" borderId="5" xfId="0" applyNumberFormat="1" applyFont="1" applyBorder="1" applyAlignment="1">
      <alignment horizontal="right" vertical="center"/>
    </xf>
    <xf numFmtId="168" fontId="17" fillId="0" borderId="18" xfId="0" applyNumberFormat="1" applyFont="1" applyBorder="1" applyAlignment="1">
      <alignment horizontal="right" vertical="center"/>
    </xf>
    <xf numFmtId="9" fontId="17" fillId="9" borderId="20" xfId="1" applyFont="1" applyFill="1" applyBorder="1" applyAlignment="1">
      <alignment horizontal="left" vertical="center"/>
    </xf>
    <xf numFmtId="171" fontId="17" fillId="0" borderId="0" xfId="0" applyNumberFormat="1" applyFont="1" applyAlignment="1">
      <alignment horizontal="right"/>
    </xf>
    <xf numFmtId="0" fontId="17" fillId="0" borderId="6" xfId="0" applyFont="1" applyBorder="1" applyAlignment="1">
      <alignment horizontal="left" vertical="center"/>
    </xf>
    <xf numFmtId="168" fontId="16" fillId="3" borderId="0" xfId="0" applyNumberFormat="1" applyFont="1" applyFill="1"/>
    <xf numFmtId="175" fontId="16" fillId="0" borderId="17" xfId="1" applyNumberFormat="1" applyFont="1" applyBorder="1" applyAlignment="1">
      <alignment horizontal="right"/>
    </xf>
    <xf numFmtId="9" fontId="4" fillId="10" borderId="19" xfId="0" applyNumberFormat="1" applyFont="1" applyFill="1" applyBorder="1" applyAlignment="1">
      <alignment horizontal="center"/>
    </xf>
    <xf numFmtId="9" fontId="26" fillId="5" borderId="7" xfId="1" applyFont="1" applyFill="1" applyBorder="1" applyAlignment="1">
      <alignment horizontal="left" vertical="center"/>
    </xf>
    <xf numFmtId="168" fontId="26" fillId="5" borderId="0" xfId="0" applyNumberFormat="1" applyFont="1" applyFill="1" applyAlignment="1">
      <alignment horizontal="right"/>
    </xf>
    <xf numFmtId="168" fontId="17" fillId="5" borderId="0" xfId="0" applyNumberFormat="1" applyFont="1" applyFill="1" applyAlignment="1">
      <alignment horizontal="right" vertical="center"/>
    </xf>
    <xf numFmtId="168" fontId="17" fillId="5" borderId="17" xfId="0" applyNumberFormat="1" applyFont="1" applyFill="1" applyBorder="1" applyAlignment="1">
      <alignment horizontal="right" vertical="center"/>
    </xf>
    <xf numFmtId="9" fontId="17" fillId="5" borderId="7" xfId="1" applyFont="1" applyFill="1" applyBorder="1" applyAlignment="1">
      <alignment horizontal="left" vertical="center"/>
    </xf>
    <xf numFmtId="9" fontId="26" fillId="5" borderId="0" xfId="1" applyFont="1" applyFill="1" applyBorder="1" applyAlignment="1">
      <alignment horizontal="left" vertical="center"/>
    </xf>
    <xf numFmtId="9" fontId="17" fillId="5" borderId="0" xfId="1" applyFont="1" applyFill="1" applyBorder="1" applyAlignment="1">
      <alignment horizontal="left" vertical="center"/>
    </xf>
    <xf numFmtId="0" fontId="17" fillId="0" borderId="3" xfId="0" applyFont="1" applyBorder="1" applyAlignment="1">
      <alignment horizontal="left" vertical="center"/>
    </xf>
    <xf numFmtId="10" fontId="17" fillId="0" borderId="21" xfId="1" applyNumberFormat="1" applyFont="1" applyFill="1" applyBorder="1" applyAlignment="1">
      <alignment horizontal="center" vertical="center"/>
    </xf>
    <xf numFmtId="181" fontId="28" fillId="19" borderId="21" xfId="0" applyNumberFormat="1" applyFont="1" applyFill="1" applyBorder="1" applyAlignment="1">
      <alignment horizontal="center"/>
    </xf>
    <xf numFmtId="0" fontId="16" fillId="3" borderId="21" xfId="0" applyFont="1" applyFill="1" applyBorder="1" applyAlignment="1">
      <alignment horizontal="center"/>
    </xf>
    <xf numFmtId="181" fontId="17" fillId="0" borderId="13" xfId="0" applyNumberFormat="1" applyFont="1" applyBorder="1" applyAlignment="1">
      <alignment horizontal="center"/>
    </xf>
    <xf numFmtId="178" fontId="18" fillId="0" borderId="21" xfId="0" applyNumberFormat="1" applyFont="1" applyBorder="1" applyAlignment="1">
      <alignment horizontal="center"/>
    </xf>
    <xf numFmtId="164" fontId="8" fillId="19" borderId="21" xfId="6" applyNumberFormat="1" applyFont="1" applyFill="1" applyBorder="1" applyAlignment="1">
      <alignment horizontal="center"/>
    </xf>
    <xf numFmtId="206" fontId="17" fillId="9" borderId="21" xfId="1" applyNumberFormat="1" applyFont="1" applyFill="1" applyBorder="1" applyAlignment="1">
      <alignment horizontal="center" vertical="center"/>
    </xf>
    <xf numFmtId="10" fontId="17" fillId="8" borderId="21" xfId="1" applyNumberFormat="1" applyFont="1" applyFill="1" applyBorder="1" applyAlignment="1">
      <alignment horizontal="center" vertical="center"/>
    </xf>
    <xf numFmtId="9" fontId="17" fillId="8" borderId="0" xfId="1" applyFont="1" applyFill="1" applyBorder="1" applyAlignment="1">
      <alignment horizontal="center" vertical="center"/>
    </xf>
    <xf numFmtId="168" fontId="17" fillId="14" borderId="0" xfId="0" applyNumberFormat="1" applyFont="1" applyFill="1" applyAlignment="1">
      <alignment horizontal="right"/>
    </xf>
    <xf numFmtId="168" fontId="17" fillId="18" borderId="0" xfId="0" applyNumberFormat="1" applyFont="1" applyFill="1" applyAlignment="1">
      <alignment horizontal="right"/>
    </xf>
    <xf numFmtId="175" fontId="18" fillId="0" borderId="23" xfId="1" applyNumberFormat="1" applyFont="1" applyBorder="1" applyAlignment="1">
      <alignment horizontal="right"/>
    </xf>
    <xf numFmtId="0" fontId="16" fillId="5" borderId="27" xfId="0" applyFont="1" applyFill="1" applyBorder="1" applyAlignment="1">
      <alignment vertical="center"/>
    </xf>
    <xf numFmtId="9" fontId="6" fillId="10" borderId="19" xfId="0" applyNumberFormat="1" applyFont="1" applyFill="1" applyBorder="1" applyAlignment="1">
      <alignment horizontal="left"/>
    </xf>
    <xf numFmtId="9" fontId="6" fillId="10" borderId="19" xfId="0" applyNumberFormat="1" applyFont="1" applyFill="1" applyBorder="1" applyAlignment="1">
      <alignment horizontal="center"/>
    </xf>
    <xf numFmtId="0" fontId="6" fillId="10" borderId="19" xfId="0" applyFont="1" applyFill="1" applyBorder="1" applyAlignment="1">
      <alignment horizontal="center"/>
    </xf>
    <xf numFmtId="175" fontId="28" fillId="19" borderId="21" xfId="0" applyNumberFormat="1" applyFont="1" applyFill="1" applyBorder="1" applyAlignment="1">
      <alignment horizontal="center"/>
    </xf>
    <xf numFmtId="168" fontId="17" fillId="5" borderId="0" xfId="0" applyNumberFormat="1" applyFont="1" applyFill="1" applyAlignment="1">
      <alignment horizontal="right"/>
    </xf>
    <xf numFmtId="168" fontId="17" fillId="5" borderId="17" xfId="0" applyNumberFormat="1" applyFont="1" applyFill="1" applyBorder="1" applyAlignment="1">
      <alignment horizontal="right"/>
    </xf>
    <xf numFmtId="181" fontId="17" fillId="19" borderId="21" xfId="0" applyNumberFormat="1" applyFont="1" applyFill="1" applyBorder="1" applyAlignment="1">
      <alignment horizontal="center"/>
    </xf>
    <xf numFmtId="5" fontId="0" fillId="0" borderId="0" xfId="0" applyNumberFormat="1"/>
    <xf numFmtId="208" fontId="8" fillId="19" borderId="21" xfId="0" applyNumberFormat="1" applyFont="1" applyFill="1" applyBorder="1" applyAlignment="1">
      <alignment horizontal="center"/>
    </xf>
    <xf numFmtId="207" fontId="71" fillId="0" borderId="21" xfId="0" applyNumberFormat="1" applyFont="1" applyBorder="1" applyAlignment="1">
      <alignment horizontal="center"/>
    </xf>
    <xf numFmtId="208" fontId="71" fillId="0" borderId="21" xfId="0" applyNumberFormat="1" applyFont="1" applyBorder="1" applyAlignment="1">
      <alignment horizontal="center"/>
    </xf>
    <xf numFmtId="209" fontId="71" fillId="0" borderId="21" xfId="0" quotePrefix="1" applyNumberFormat="1" applyFont="1" applyBorder="1" applyAlignment="1">
      <alignment horizontal="center"/>
    </xf>
    <xf numFmtId="10" fontId="71" fillId="0" borderId="21" xfId="0" applyNumberFormat="1" applyFont="1" applyBorder="1" applyAlignment="1">
      <alignment horizontal="center"/>
    </xf>
    <xf numFmtId="209" fontId="71" fillId="0" borderId="21" xfId="0" applyNumberFormat="1" applyFont="1" applyBorder="1" applyAlignment="1">
      <alignment horizontal="center"/>
    </xf>
    <xf numFmtId="207" fontId="8" fillId="19" borderId="21" xfId="0" applyNumberFormat="1" applyFont="1" applyFill="1" applyBorder="1" applyAlignment="1">
      <alignment horizontal="center"/>
    </xf>
    <xf numFmtId="0" fontId="3" fillId="0" borderId="18" xfId="0" applyFont="1" applyBorder="1" applyAlignment="1">
      <alignment horizontal="center"/>
    </xf>
    <xf numFmtId="207" fontId="71" fillId="8" borderId="21" xfId="0" applyNumberFormat="1" applyFont="1" applyFill="1" applyBorder="1" applyAlignment="1">
      <alignment horizontal="center"/>
    </xf>
    <xf numFmtId="175" fontId="71" fillId="8" borderId="21" xfId="0" applyNumberFormat="1" applyFont="1" applyFill="1" applyBorder="1" applyAlignment="1">
      <alignment horizontal="center"/>
    </xf>
    <xf numFmtId="208" fontId="71" fillId="8" borderId="21" xfId="0" applyNumberFormat="1" applyFont="1" applyFill="1" applyBorder="1" applyAlignment="1">
      <alignment horizontal="center"/>
    </xf>
    <xf numFmtId="209" fontId="71" fillId="8" borderId="21" xfId="0" quotePrefix="1" applyNumberFormat="1" applyFont="1" applyFill="1" applyBorder="1" applyAlignment="1">
      <alignment horizontal="center"/>
    </xf>
    <xf numFmtId="10" fontId="71" fillId="8" borderId="21" xfId="0" applyNumberFormat="1" applyFont="1" applyFill="1" applyBorder="1" applyAlignment="1">
      <alignment horizontal="center"/>
    </xf>
    <xf numFmtId="0" fontId="16" fillId="5" borderId="8" xfId="0" applyFont="1" applyFill="1" applyBorder="1"/>
    <xf numFmtId="0" fontId="16" fillId="5" borderId="5" xfId="0" applyFont="1" applyFill="1" applyBorder="1"/>
    <xf numFmtId="171" fontId="17" fillId="0" borderId="17" xfId="0" applyNumberFormat="1" applyFont="1" applyBorder="1" applyAlignment="1">
      <alignment horizontal="right"/>
    </xf>
    <xf numFmtId="0" fontId="16" fillId="5" borderId="17" xfId="0" applyFont="1" applyFill="1" applyBorder="1"/>
    <xf numFmtId="168" fontId="26" fillId="5" borderId="17" xfId="0" applyNumberFormat="1" applyFont="1" applyFill="1" applyBorder="1" applyAlignment="1">
      <alignment horizontal="right"/>
    </xf>
    <xf numFmtId="168" fontId="17" fillId="8" borderId="17" xfId="0" applyNumberFormat="1" applyFont="1" applyFill="1" applyBorder="1" applyAlignment="1">
      <alignment horizontal="right" vertical="center"/>
    </xf>
    <xf numFmtId="168" fontId="17" fillId="14" borderId="17" xfId="0" applyNumberFormat="1" applyFont="1" applyFill="1" applyBorder="1" applyAlignment="1">
      <alignment horizontal="right"/>
    </xf>
    <xf numFmtId="168" fontId="17" fillId="18" borderId="17" xfId="0" applyNumberFormat="1" applyFont="1" applyFill="1" applyBorder="1" applyAlignment="1">
      <alignment horizontal="right"/>
    </xf>
    <xf numFmtId="0" fontId="16" fillId="5" borderId="18" xfId="0" applyFont="1" applyFill="1" applyBorder="1"/>
    <xf numFmtId="0" fontId="16" fillId="0" borderId="16" xfId="0" applyFont="1" applyBorder="1"/>
    <xf numFmtId="0" fontId="18" fillId="3" borderId="12" xfId="0" applyFont="1" applyFill="1" applyBorder="1"/>
    <xf numFmtId="168" fontId="18" fillId="3" borderId="11" xfId="0" applyNumberFormat="1" applyFont="1" applyFill="1" applyBorder="1"/>
    <xf numFmtId="168" fontId="18" fillId="3" borderId="20" xfId="0" applyNumberFormat="1" applyFont="1" applyFill="1" applyBorder="1"/>
    <xf numFmtId="181" fontId="17" fillId="3" borderId="21" xfId="0" applyNumberFormat="1" applyFont="1" applyFill="1" applyBorder="1" applyAlignment="1">
      <alignment horizontal="center"/>
    </xf>
    <xf numFmtId="5" fontId="16" fillId="0" borderId="16" xfId="0" applyNumberFormat="1" applyFont="1" applyBorder="1" applyAlignment="1">
      <alignment horizontal="right"/>
    </xf>
    <xf numFmtId="175" fontId="17" fillId="0" borderId="17" xfId="1" applyNumberFormat="1" applyFont="1" applyFill="1" applyBorder="1" applyAlignment="1">
      <alignment horizontal="right" vertical="center"/>
    </xf>
    <xf numFmtId="181" fontId="17" fillId="0" borderId="17" xfId="1" applyNumberFormat="1" applyFont="1" applyFill="1" applyBorder="1" applyAlignment="1">
      <alignment horizontal="right" vertical="center"/>
    </xf>
    <xf numFmtId="5" fontId="16" fillId="0" borderId="18" xfId="0" applyNumberFormat="1" applyFont="1" applyBorder="1" applyAlignment="1">
      <alignment horizontal="right"/>
    </xf>
    <xf numFmtId="175" fontId="17" fillId="0" borderId="0" xfId="1" applyNumberFormat="1" applyFont="1" applyFill="1" applyBorder="1" applyAlignment="1">
      <alignment horizontal="right" vertical="center"/>
    </xf>
    <xf numFmtId="181" fontId="17" fillId="0" borderId="0" xfId="1" applyNumberFormat="1" applyFont="1" applyFill="1" applyBorder="1" applyAlignment="1">
      <alignment horizontal="right" vertical="center"/>
    </xf>
    <xf numFmtId="5" fontId="16" fillId="0" borderId="3" xfId="0" applyNumberFormat="1" applyFont="1" applyBorder="1" applyAlignment="1">
      <alignment horizontal="right"/>
    </xf>
    <xf numFmtId="5" fontId="16" fillId="0" borderId="5" xfId="0" applyNumberFormat="1" applyFont="1" applyBorder="1" applyAlignment="1">
      <alignment horizontal="right"/>
    </xf>
    <xf numFmtId="9" fontId="26" fillId="9" borderId="11" xfId="1" applyFont="1" applyFill="1" applyBorder="1" applyAlignment="1">
      <alignment horizontal="right" vertical="center"/>
    </xf>
    <xf numFmtId="9" fontId="26" fillId="9" borderId="20" xfId="1" applyFont="1" applyFill="1" applyBorder="1" applyAlignment="1">
      <alignment horizontal="right" vertical="center"/>
    </xf>
    <xf numFmtId="10" fontId="17" fillId="0" borderId="13" xfId="0" applyNumberFormat="1" applyFont="1" applyBorder="1" applyAlignment="1">
      <alignment horizontal="center"/>
    </xf>
    <xf numFmtId="10" fontId="3" fillId="2" borderId="0" xfId="0" applyNumberFormat="1" applyFont="1" applyFill="1"/>
    <xf numFmtId="207" fontId="9" fillId="19" borderId="21" xfId="0" applyNumberFormat="1" applyFont="1" applyFill="1" applyBorder="1" applyAlignment="1">
      <alignment horizontal="center"/>
    </xf>
    <xf numFmtId="0" fontId="16" fillId="9" borderId="21" xfId="0" applyFont="1" applyFill="1" applyBorder="1" applyAlignment="1">
      <alignment horizontal="center"/>
    </xf>
    <xf numFmtId="6" fontId="16" fillId="17" borderId="13" xfId="0" applyNumberFormat="1" applyFont="1" applyFill="1" applyBorder="1"/>
    <xf numFmtId="175" fontId="28" fillId="17" borderId="19" xfId="1" applyNumberFormat="1" applyFont="1" applyFill="1" applyBorder="1"/>
    <xf numFmtId="0" fontId="16" fillId="31" borderId="13" xfId="0" applyFont="1" applyFill="1" applyBorder="1" applyAlignment="1">
      <alignment horizontal="right"/>
    </xf>
    <xf numFmtId="185" fontId="16" fillId="9" borderId="14" xfId="0" applyNumberFormat="1" applyFont="1" applyFill="1" applyBorder="1" applyAlignment="1">
      <alignment horizontal="right"/>
    </xf>
    <xf numFmtId="14" fontId="16" fillId="9" borderId="19" xfId="0" applyNumberFormat="1" applyFont="1" applyFill="1" applyBorder="1" applyAlignment="1">
      <alignment horizontal="right"/>
    </xf>
    <xf numFmtId="41" fontId="6" fillId="7" borderId="13" xfId="0" applyNumberFormat="1" applyFont="1" applyFill="1" applyBorder="1" applyAlignment="1">
      <alignment horizontal="center"/>
    </xf>
    <xf numFmtId="175" fontId="16" fillId="8" borderId="0" xfId="1" applyNumberFormat="1" applyFont="1" applyFill="1" applyBorder="1"/>
    <xf numFmtId="175" fontId="16" fillId="8" borderId="17" xfId="1" applyNumberFormat="1" applyFont="1" applyFill="1" applyBorder="1"/>
    <xf numFmtId="0" fontId="90" fillId="0" borderId="48" xfId="0" applyFont="1" applyBorder="1" applyAlignment="1">
      <alignment horizontal="center"/>
    </xf>
    <xf numFmtId="0" fontId="90" fillId="0" borderId="0" xfId="0" applyFont="1"/>
    <xf numFmtId="183" fontId="17" fillId="8" borderId="17" xfId="0" applyNumberFormat="1" applyFont="1" applyFill="1" applyBorder="1"/>
    <xf numFmtId="170" fontId="17" fillId="9" borderId="12" xfId="0" applyNumberFormat="1" applyFont="1" applyFill="1" applyBorder="1" applyAlignment="1">
      <alignment horizontal="center"/>
    </xf>
    <xf numFmtId="170" fontId="9" fillId="9" borderId="11" xfId="0" applyNumberFormat="1" applyFont="1" applyFill="1" applyBorder="1" applyAlignment="1">
      <alignment horizontal="center"/>
    </xf>
    <xf numFmtId="170" fontId="9" fillId="9" borderId="20" xfId="0" applyNumberFormat="1" applyFont="1" applyFill="1" applyBorder="1" applyAlignment="1">
      <alignment horizontal="center"/>
    </xf>
    <xf numFmtId="170" fontId="3" fillId="9" borderId="3" xfId="0" applyNumberFormat="1" applyFont="1" applyFill="1" applyBorder="1" applyAlignment="1">
      <alignment horizontal="center"/>
    </xf>
    <xf numFmtId="9" fontId="17" fillId="8" borderId="11" xfId="1" applyFont="1" applyFill="1" applyBorder="1" applyAlignment="1">
      <alignment horizontal="left" vertical="center"/>
    </xf>
    <xf numFmtId="9" fontId="16" fillId="8" borderId="0" xfId="1" applyFont="1" applyFill="1" applyBorder="1" applyAlignment="1">
      <alignment horizontal="left" indent="1"/>
    </xf>
    <xf numFmtId="9" fontId="18" fillId="0" borderId="11" xfId="1" applyFont="1" applyFill="1" applyBorder="1" applyAlignment="1">
      <alignment horizontal="left" indent="1"/>
    </xf>
    <xf numFmtId="0" fontId="18" fillId="0" borderId="11" xfId="0" applyFont="1" applyBorder="1" applyAlignment="1">
      <alignment horizontal="right"/>
    </xf>
    <xf numFmtId="9" fontId="18" fillId="0" borderId="11" xfId="0" applyNumberFormat="1" applyFont="1" applyBorder="1" applyAlignment="1">
      <alignment horizontal="right"/>
    </xf>
    <xf numFmtId="14" fontId="61" fillId="0" borderId="0" xfId="0" applyNumberFormat="1" applyFont="1" applyAlignment="1">
      <alignment horizontal="center"/>
    </xf>
    <xf numFmtId="0" fontId="61" fillId="3" borderId="11" xfId="0" applyFont="1" applyFill="1" applyBorder="1" applyAlignment="1">
      <alignment horizontal="right"/>
    </xf>
    <xf numFmtId="183" fontId="65" fillId="3" borderId="11" xfId="0" applyNumberFormat="1" applyFont="1" applyFill="1" applyBorder="1" applyAlignment="1">
      <alignment horizontal="right"/>
    </xf>
    <xf numFmtId="3" fontId="91" fillId="0" borderId="0" xfId="0" applyNumberFormat="1" applyFont="1" applyAlignment="1">
      <alignment horizontal="right"/>
    </xf>
    <xf numFmtId="9" fontId="91" fillId="0" borderId="0" xfId="0" applyNumberFormat="1" applyFont="1" applyAlignment="1">
      <alignment horizontal="center"/>
    </xf>
    <xf numFmtId="3" fontId="92" fillId="0" borderId="0" xfId="0" applyNumberFormat="1" applyFont="1" applyAlignment="1">
      <alignment horizontal="center"/>
    </xf>
    <xf numFmtId="0" fontId="91" fillId="0" borderId="0" xfId="0" applyFont="1" applyAlignment="1">
      <alignment horizontal="center"/>
    </xf>
    <xf numFmtId="171" fontId="91" fillId="0" borderId="0" xfId="0" applyNumberFormat="1" applyFont="1" applyAlignment="1">
      <alignment horizontal="center"/>
    </xf>
    <xf numFmtId="3" fontId="91" fillId="0" borderId="0" xfId="0" applyNumberFormat="1" applyFont="1" applyAlignment="1">
      <alignment horizontal="center"/>
    </xf>
    <xf numFmtId="9" fontId="91" fillId="0" borderId="0" xfId="0" applyNumberFormat="1" applyFont="1"/>
    <xf numFmtId="3" fontId="93" fillId="0" borderId="0" xfId="0" applyNumberFormat="1" applyFont="1" applyAlignment="1">
      <alignment horizontal="right"/>
    </xf>
    <xf numFmtId="9" fontId="93" fillId="0" borderId="0" xfId="0" applyNumberFormat="1" applyFont="1" applyAlignment="1">
      <alignment horizontal="center"/>
    </xf>
    <xf numFmtId="3" fontId="13" fillId="0" borderId="0" xfId="0" applyNumberFormat="1" applyFont="1" applyAlignment="1">
      <alignment horizontal="center"/>
    </xf>
    <xf numFmtId="0" fontId="93" fillId="0" borderId="0" xfId="0" applyFont="1" applyAlignment="1">
      <alignment horizontal="center"/>
    </xf>
    <xf numFmtId="171" fontId="93" fillId="0" borderId="0" xfId="0" applyNumberFormat="1" applyFont="1" applyAlignment="1">
      <alignment horizontal="center"/>
    </xf>
    <xf numFmtId="3" fontId="93" fillId="0" borderId="0" xfId="0" applyNumberFormat="1" applyFont="1" applyAlignment="1">
      <alignment horizontal="center"/>
    </xf>
    <xf numFmtId="171" fontId="91" fillId="18" borderId="0" xfId="0" applyNumberFormat="1" applyFont="1" applyFill="1" applyAlignment="1">
      <alignment horizontal="center"/>
    </xf>
    <xf numFmtId="171" fontId="94" fillId="28" borderId="0" xfId="0" applyNumberFormat="1" applyFont="1" applyFill="1" applyAlignment="1">
      <alignment horizontal="center"/>
    </xf>
    <xf numFmtId="9" fontId="27" fillId="0" borderId="0" xfId="1" applyFont="1" applyFill="1" applyBorder="1" applyAlignment="1">
      <alignment horizontal="left" vertical="center"/>
    </xf>
    <xf numFmtId="9" fontId="17" fillId="0" borderId="0" xfId="1" applyFont="1" applyFill="1" applyBorder="1" applyAlignment="1">
      <alignment horizontal="left" vertical="center" indent="1"/>
    </xf>
    <xf numFmtId="9" fontId="27" fillId="0" borderId="27" xfId="1" applyFont="1" applyFill="1" applyBorder="1" applyAlignment="1">
      <alignment horizontal="left" vertical="center"/>
    </xf>
    <xf numFmtId="9" fontId="27" fillId="0" borderId="38" xfId="1" applyFont="1" applyFill="1" applyBorder="1" applyAlignment="1">
      <alignment horizontal="left" vertical="center"/>
    </xf>
    <xf numFmtId="49" fontId="17" fillId="0" borderId="0" xfId="0" applyNumberFormat="1" applyFont="1" applyAlignment="1">
      <alignment horizontal="left" vertical="center"/>
    </xf>
    <xf numFmtId="39" fontId="17" fillId="0" borderId="0" xfId="0" applyNumberFormat="1" applyFont="1" applyAlignment="1">
      <alignment horizontal="right" vertical="center"/>
    </xf>
    <xf numFmtId="49" fontId="17" fillId="0" borderId="7" xfId="0" applyNumberFormat="1" applyFont="1" applyBorder="1" applyAlignment="1">
      <alignment horizontal="left" vertical="center" indent="2"/>
    </xf>
    <xf numFmtId="168" fontId="18" fillId="9" borderId="22" xfId="0" applyNumberFormat="1" applyFont="1" applyFill="1" applyBorder="1" applyAlignment="1">
      <alignment horizontal="left" vertical="center"/>
    </xf>
    <xf numFmtId="168" fontId="18" fillId="9" borderId="15" xfId="0" applyNumberFormat="1" applyFont="1" applyFill="1" applyBorder="1" applyAlignment="1">
      <alignment horizontal="left" vertical="center"/>
    </xf>
    <xf numFmtId="168" fontId="18" fillId="9" borderId="15" xfId="0" applyNumberFormat="1" applyFont="1" applyFill="1" applyBorder="1" applyAlignment="1">
      <alignment horizontal="right"/>
    </xf>
    <xf numFmtId="210" fontId="18" fillId="0" borderId="15" xfId="0" applyNumberFormat="1" applyFont="1" applyBorder="1" applyAlignment="1">
      <alignment horizontal="right"/>
    </xf>
    <xf numFmtId="210" fontId="18" fillId="9" borderId="15" xfId="0" applyNumberFormat="1" applyFont="1" applyFill="1" applyBorder="1" applyAlignment="1">
      <alignment horizontal="right"/>
    </xf>
    <xf numFmtId="168" fontId="18" fillId="9" borderId="12" xfId="0" applyNumberFormat="1" applyFont="1" applyFill="1" applyBorder="1" applyAlignment="1">
      <alignment horizontal="left" vertical="center"/>
    </xf>
    <xf numFmtId="168" fontId="18" fillId="9" borderId="11" xfId="0" applyNumberFormat="1" applyFont="1" applyFill="1" applyBorder="1" applyAlignment="1">
      <alignment horizontal="left" vertical="center"/>
    </xf>
    <xf numFmtId="210" fontId="18" fillId="9" borderId="11" xfId="0" applyNumberFormat="1" applyFont="1" applyFill="1" applyBorder="1" applyAlignment="1">
      <alignment horizontal="right"/>
    </xf>
    <xf numFmtId="211" fontId="18" fillId="0" borderId="15" xfId="0" applyNumberFormat="1" applyFont="1" applyBorder="1" applyAlignment="1">
      <alignment horizontal="right"/>
    </xf>
    <xf numFmtId="211" fontId="18" fillId="9" borderId="15" xfId="0" applyNumberFormat="1" applyFont="1" applyFill="1" applyBorder="1" applyAlignment="1">
      <alignment horizontal="right"/>
    </xf>
    <xf numFmtId="210" fontId="17" fillId="0" borderId="0" xfId="0" applyNumberFormat="1" applyFont="1" applyAlignment="1">
      <alignment horizontal="right"/>
    </xf>
    <xf numFmtId="210" fontId="17" fillId="0" borderId="0" xfId="0" applyNumberFormat="1" applyFont="1" applyAlignment="1">
      <alignment horizontal="right" vertical="center"/>
    </xf>
    <xf numFmtId="210" fontId="16" fillId="3" borderId="0" xfId="0" applyNumberFormat="1" applyFont="1" applyFill="1"/>
    <xf numFmtId="212" fontId="47" fillId="0" borderId="0" xfId="0" applyNumberFormat="1" applyFont="1" applyAlignment="1">
      <alignment horizontal="center"/>
    </xf>
    <xf numFmtId="212" fontId="26" fillId="13" borderId="11" xfId="0" applyNumberFormat="1" applyFont="1" applyFill="1" applyBorder="1" applyAlignment="1">
      <alignment horizontal="center"/>
    </xf>
    <xf numFmtId="213" fontId="28" fillId="0" borderId="3" xfId="0" applyNumberFormat="1" applyFont="1" applyBorder="1" applyAlignment="1">
      <alignment horizontal="center"/>
    </xf>
    <xf numFmtId="213" fontId="28" fillId="0" borderId="0" xfId="0" applyNumberFormat="1" applyFont="1" applyAlignment="1">
      <alignment horizontal="center"/>
    </xf>
    <xf numFmtId="213" fontId="47" fillId="0" borderId="0" xfId="0" applyNumberFormat="1" applyFont="1" applyAlignment="1">
      <alignment horizontal="center"/>
    </xf>
    <xf numFmtId="213" fontId="26" fillId="13" borderId="11" xfId="0" applyNumberFormat="1" applyFont="1" applyFill="1" applyBorder="1" applyAlignment="1">
      <alignment horizontal="center"/>
    </xf>
    <xf numFmtId="214" fontId="47" fillId="0" borderId="17" xfId="0" applyNumberFormat="1" applyFont="1" applyBorder="1" applyAlignment="1">
      <alignment horizontal="center"/>
    </xf>
    <xf numFmtId="214" fontId="26" fillId="13" borderId="20" xfId="0" applyNumberFormat="1" applyFont="1" applyFill="1" applyBorder="1" applyAlignment="1">
      <alignment horizontal="center"/>
    </xf>
    <xf numFmtId="215" fontId="47" fillId="0" borderId="17" xfId="0" applyNumberFormat="1" applyFont="1" applyBorder="1" applyAlignment="1">
      <alignment horizontal="center"/>
    </xf>
    <xf numFmtId="215" fontId="26" fillId="13" borderId="20" xfId="0" applyNumberFormat="1" applyFont="1" applyFill="1" applyBorder="1" applyAlignment="1">
      <alignment horizontal="center"/>
    </xf>
    <xf numFmtId="0" fontId="0" fillId="0" borderId="0" xfId="0" applyAlignment="1">
      <alignment horizontal="left" wrapText="1"/>
    </xf>
    <xf numFmtId="0" fontId="95" fillId="0" borderId="0" xfId="0" applyFont="1" applyAlignment="1">
      <alignment horizontal="left" vertical="top" wrapText="1"/>
    </xf>
    <xf numFmtId="0" fontId="0" fillId="0" borderId="0" xfId="0" applyAlignment="1">
      <alignment horizontal="left" vertical="top"/>
    </xf>
    <xf numFmtId="0" fontId="0" fillId="0" borderId="0" xfId="0" applyAlignment="1">
      <alignment horizontal="left" vertical="center" wrapText="1"/>
    </xf>
    <xf numFmtId="0" fontId="0" fillId="0" borderId="52" xfId="0" applyBorder="1" applyAlignment="1">
      <alignment horizontal="left" vertical="center" wrapText="1"/>
    </xf>
    <xf numFmtId="0" fontId="0" fillId="0" borderId="53" xfId="0" applyBorder="1" applyAlignment="1">
      <alignment horizontal="left" vertical="center" wrapText="1"/>
    </xf>
    <xf numFmtId="1" fontId="100" fillId="0" borderId="53" xfId="0" applyNumberFormat="1" applyFont="1" applyBorder="1" applyAlignment="1">
      <alignment horizontal="center" vertical="top" shrinkToFit="1"/>
    </xf>
    <xf numFmtId="2" fontId="100" fillId="0" borderId="53" xfId="0" applyNumberFormat="1" applyFont="1" applyBorder="1" applyAlignment="1">
      <alignment horizontal="right" vertical="top" shrinkToFit="1"/>
    </xf>
    <xf numFmtId="0" fontId="0" fillId="0" borderId="54" xfId="0" applyBorder="1" applyAlignment="1">
      <alignment horizontal="left" wrapText="1"/>
    </xf>
    <xf numFmtId="0" fontId="95" fillId="0" borderId="0" xfId="0" applyFont="1" applyAlignment="1">
      <alignment horizontal="left" wrapText="1" indent="1"/>
    </xf>
    <xf numFmtId="0" fontId="0" fillId="0" borderId="0" xfId="0" applyAlignment="1">
      <alignment horizontal="left" wrapText="1" indent="1"/>
    </xf>
    <xf numFmtId="0" fontId="0" fillId="0" borderId="0" xfId="0" applyAlignment="1">
      <alignment horizontal="left" vertical="top" wrapText="1"/>
    </xf>
    <xf numFmtId="0" fontId="3" fillId="9" borderId="5" xfId="0" applyFont="1" applyFill="1" applyBorder="1" applyAlignment="1">
      <alignment horizontal="left" vertical="center"/>
    </xf>
    <xf numFmtId="0" fontId="3" fillId="2" borderId="0" xfId="0" applyFont="1" applyFill="1" applyAlignment="1">
      <alignment horizontal="left" vertical="center"/>
    </xf>
    <xf numFmtId="0" fontId="3" fillId="9" borderId="5" xfId="0" applyFont="1" applyFill="1" applyBorder="1" applyAlignment="1">
      <alignment horizontal="right" vertical="center"/>
    </xf>
    <xf numFmtId="41" fontId="4" fillId="9" borderId="11" xfId="0" applyNumberFormat="1" applyFont="1" applyFill="1" applyBorder="1" applyAlignment="1">
      <alignment horizontal="centerContinuous"/>
    </xf>
    <xf numFmtId="41" fontId="4" fillId="9" borderId="20" xfId="0" applyNumberFormat="1" applyFont="1" applyFill="1" applyBorder="1" applyAlignment="1">
      <alignment horizontal="centerContinuous"/>
    </xf>
    <xf numFmtId="0" fontId="3" fillId="9" borderId="8" xfId="0" applyFont="1" applyFill="1" applyBorder="1" applyAlignment="1">
      <alignment horizontal="right" vertical="center"/>
    </xf>
    <xf numFmtId="0" fontId="3" fillId="9" borderId="18" xfId="0" applyFont="1" applyFill="1" applyBorder="1" applyAlignment="1">
      <alignment horizontal="right" vertical="center"/>
    </xf>
    <xf numFmtId="0" fontId="8" fillId="0" borderId="7" xfId="0" applyFont="1" applyBorder="1" applyAlignment="1">
      <alignment horizontal="left"/>
    </xf>
    <xf numFmtId="0" fontId="8" fillId="0" borderId="0" xfId="0" applyFont="1" applyAlignment="1">
      <alignment horizontal="left"/>
    </xf>
    <xf numFmtId="3" fontId="8" fillId="0" borderId="0" xfId="0" applyNumberFormat="1" applyFont="1" applyAlignment="1">
      <alignment horizontal="left"/>
    </xf>
    <xf numFmtId="14" fontId="8" fillId="0" borderId="51" xfId="38" applyNumberFormat="1" applyFont="1" applyBorder="1" applyAlignment="1">
      <alignment horizontal="right" vertical="center"/>
    </xf>
    <xf numFmtId="3" fontId="8" fillId="0" borderId="0" xfId="0" applyNumberFormat="1" applyFont="1" applyAlignment="1">
      <alignment horizontal="right"/>
    </xf>
    <xf numFmtId="218" fontId="8" fillId="0" borderId="0" xfId="0" applyNumberFormat="1" applyFont="1" applyAlignment="1">
      <alignment horizontal="right"/>
    </xf>
    <xf numFmtId="218" fontId="8" fillId="0" borderId="7" xfId="0" applyNumberFormat="1" applyFont="1" applyBorder="1" applyAlignment="1">
      <alignment horizontal="right"/>
    </xf>
    <xf numFmtId="14" fontId="8" fillId="0" borderId="0" xfId="38" applyNumberFormat="1" applyFont="1" applyAlignment="1">
      <alignment horizontal="right" vertical="center"/>
    </xf>
    <xf numFmtId="2" fontId="3" fillId="0" borderId="0" xfId="0" applyNumberFormat="1" applyFont="1" applyAlignment="1">
      <alignment horizontal="left"/>
    </xf>
    <xf numFmtId="0" fontId="8" fillId="0" borderId="8" xfId="0" applyFont="1" applyBorder="1" applyAlignment="1">
      <alignment horizontal="left"/>
    </xf>
    <xf numFmtId="0" fontId="8" fillId="0" borderId="5" xfId="0" applyFont="1" applyBorder="1" applyAlignment="1">
      <alignment horizontal="left"/>
    </xf>
    <xf numFmtId="3" fontId="8" fillId="0" borderId="5" xfId="0" applyNumberFormat="1" applyFont="1" applyBorder="1" applyAlignment="1">
      <alignment horizontal="left"/>
    </xf>
    <xf numFmtId="14" fontId="8" fillId="0" borderId="5" xfId="38" applyNumberFormat="1" applyFont="1" applyBorder="1" applyAlignment="1">
      <alignment horizontal="right" vertical="center"/>
    </xf>
    <xf numFmtId="3" fontId="8" fillId="0" borderId="5" xfId="0" applyNumberFormat="1" applyFont="1" applyBorder="1" applyAlignment="1">
      <alignment horizontal="right"/>
    </xf>
    <xf numFmtId="218" fontId="8" fillId="0" borderId="5" xfId="0" applyNumberFormat="1" applyFont="1" applyBorder="1" applyAlignment="1">
      <alignment horizontal="right"/>
    </xf>
    <xf numFmtId="218" fontId="8" fillId="0" borderId="8" xfId="0" applyNumberFormat="1" applyFont="1" applyBorder="1" applyAlignment="1">
      <alignment horizontal="right"/>
    </xf>
    <xf numFmtId="0" fontId="3" fillId="9" borderId="21" xfId="0" applyFont="1" applyFill="1" applyBorder="1" applyAlignment="1">
      <alignment horizontal="right" vertical="center"/>
    </xf>
    <xf numFmtId="8" fontId="9" fillId="0" borderId="14" xfId="0" applyNumberFormat="1" applyFont="1" applyBorder="1" applyAlignment="1">
      <alignment horizontal="right"/>
    </xf>
    <xf numFmtId="8" fontId="9" fillId="0" borderId="19" xfId="0" applyNumberFormat="1" applyFont="1" applyBorder="1" applyAlignment="1">
      <alignment horizontal="right"/>
    </xf>
    <xf numFmtId="0" fontId="3" fillId="9" borderId="6" xfId="0" applyFont="1" applyFill="1" applyBorder="1" applyAlignment="1">
      <alignment horizontal="left" vertical="center"/>
    </xf>
    <xf numFmtId="0" fontId="3" fillId="9" borderId="0" xfId="0" applyFont="1" applyFill="1" applyAlignment="1">
      <alignment horizontal="left" vertical="center"/>
    </xf>
    <xf numFmtId="0" fontId="3" fillId="9" borderId="0" xfId="0" applyFont="1" applyFill="1" applyAlignment="1">
      <alignment horizontal="right" vertical="center"/>
    </xf>
    <xf numFmtId="0" fontId="3" fillId="9" borderId="8" xfId="0" applyFont="1" applyFill="1" applyBorder="1" applyAlignment="1">
      <alignment horizontal="left" vertical="center"/>
    </xf>
    <xf numFmtId="0" fontId="68" fillId="9" borderId="20" xfId="0" applyFont="1" applyFill="1" applyBorder="1" applyAlignment="1">
      <alignment horizontal="center"/>
    </xf>
    <xf numFmtId="41" fontId="66" fillId="7" borderId="12" xfId="0" applyNumberFormat="1" applyFont="1" applyFill="1" applyBorder="1"/>
    <xf numFmtId="41" fontId="66" fillId="7" borderId="20" xfId="0" applyNumberFormat="1" applyFont="1" applyFill="1" applyBorder="1"/>
    <xf numFmtId="9" fontId="111" fillId="33" borderId="0" xfId="1" applyFont="1" applyFill="1" applyAlignment="1">
      <alignment horizontal="left"/>
    </xf>
    <xf numFmtId="0" fontId="112" fillId="33" borderId="0" xfId="0" applyFont="1" applyFill="1" applyAlignment="1">
      <alignment horizontal="centerContinuous"/>
    </xf>
    <xf numFmtId="0" fontId="112" fillId="33" borderId="0" xfId="0" applyFont="1" applyFill="1" applyAlignment="1">
      <alignment horizontal="left" indent="1"/>
    </xf>
    <xf numFmtId="0" fontId="113" fillId="33" borderId="0" xfId="0" applyFont="1" applyFill="1" applyAlignment="1">
      <alignment horizontal="centerContinuous"/>
    </xf>
    <xf numFmtId="9" fontId="15" fillId="33" borderId="0" xfId="1" applyFont="1" applyFill="1" applyAlignment="1">
      <alignment horizontal="left" indent="1"/>
    </xf>
    <xf numFmtId="0" fontId="60" fillId="33" borderId="0" xfId="0" applyFont="1" applyFill="1" applyAlignment="1">
      <alignment horizontal="centerContinuous"/>
    </xf>
    <xf numFmtId="0" fontId="60" fillId="33" borderId="0" xfId="0" applyFont="1" applyFill="1" applyAlignment="1">
      <alignment horizontal="left" indent="1"/>
    </xf>
    <xf numFmtId="9" fontId="4" fillId="33" borderId="6" xfId="1" applyFont="1" applyFill="1" applyBorder="1" applyAlignment="1">
      <alignment horizontal="centerContinuous"/>
    </xf>
    <xf numFmtId="9" fontId="4" fillId="33" borderId="3" xfId="1" applyFont="1" applyFill="1" applyBorder="1" applyAlignment="1">
      <alignment horizontal="centerContinuous"/>
    </xf>
    <xf numFmtId="0" fontId="4" fillId="33" borderId="16" xfId="0" applyFont="1" applyFill="1" applyBorder="1" applyAlignment="1">
      <alignment horizontal="centerContinuous"/>
    </xf>
    <xf numFmtId="9" fontId="6" fillId="33" borderId="6" xfId="1" applyFont="1" applyFill="1" applyBorder="1" applyAlignment="1">
      <alignment horizontal="centerContinuous"/>
    </xf>
    <xf numFmtId="9" fontId="6" fillId="33" borderId="3" xfId="1" applyFont="1" applyFill="1" applyBorder="1" applyAlignment="1">
      <alignment horizontal="centerContinuous"/>
    </xf>
    <xf numFmtId="0" fontId="6" fillId="33" borderId="16" xfId="0" applyFont="1" applyFill="1" applyBorder="1" applyAlignment="1">
      <alignment horizontal="centerContinuous"/>
    </xf>
    <xf numFmtId="0" fontId="17" fillId="0" borderId="16" xfId="0" applyFont="1" applyBorder="1" applyAlignment="1">
      <alignment horizontal="right"/>
    </xf>
    <xf numFmtId="9" fontId="16" fillId="0" borderId="16" xfId="1" applyFont="1" applyFill="1" applyBorder="1" applyAlignment="1">
      <alignment horizontal="right"/>
    </xf>
    <xf numFmtId="175" fontId="16" fillId="0" borderId="13" xfId="0" applyNumberFormat="1" applyFont="1" applyBorder="1" applyAlignment="1">
      <alignment horizontal="right"/>
    </xf>
    <xf numFmtId="1" fontId="17" fillId="0" borderId="17" xfId="0" applyNumberFormat="1" applyFont="1" applyBorder="1" applyAlignment="1">
      <alignment horizontal="right"/>
    </xf>
    <xf numFmtId="9" fontId="16" fillId="0" borderId="17" xfId="1" applyFont="1" applyFill="1" applyBorder="1" applyAlignment="1">
      <alignment horizontal="right"/>
    </xf>
    <xf numFmtId="166" fontId="16" fillId="0" borderId="14" xfId="0" applyNumberFormat="1" applyFont="1" applyBorder="1" applyAlignment="1">
      <alignment horizontal="right"/>
    </xf>
    <xf numFmtId="3" fontId="17" fillId="0" borderId="17" xfId="0" applyNumberFormat="1" applyFont="1" applyBorder="1" applyAlignment="1">
      <alignment horizontal="right"/>
    </xf>
    <xf numFmtId="10" fontId="16" fillId="0" borderId="14" xfId="0" applyNumberFormat="1" applyFont="1" applyBorder="1" applyAlignment="1">
      <alignment horizontal="right"/>
    </xf>
    <xf numFmtId="0" fontId="17" fillId="0" borderId="17" xfId="0" applyFont="1" applyBorder="1" applyAlignment="1">
      <alignment horizontal="right"/>
    </xf>
    <xf numFmtId="219" fontId="16" fillId="0" borderId="14" xfId="0" applyNumberFormat="1" applyFont="1" applyBorder="1" applyAlignment="1">
      <alignment horizontal="right"/>
    </xf>
    <xf numFmtId="4" fontId="17" fillId="0" borderId="17" xfId="0" applyNumberFormat="1" applyFont="1" applyBorder="1" applyAlignment="1">
      <alignment horizontal="right"/>
    </xf>
    <xf numFmtId="175" fontId="16" fillId="0" borderId="14" xfId="0" applyNumberFormat="1" applyFont="1" applyBorder="1" applyAlignment="1">
      <alignment horizontal="right"/>
    </xf>
    <xf numFmtId="0" fontId="17" fillId="0" borderId="18" xfId="0" applyFont="1" applyBorder="1" applyAlignment="1">
      <alignment horizontal="right"/>
    </xf>
    <xf numFmtId="9" fontId="6" fillId="33" borderId="13" xfId="1" applyFont="1" applyFill="1" applyBorder="1" applyAlignment="1">
      <alignment horizontal="centerContinuous"/>
    </xf>
    <xf numFmtId="9" fontId="16" fillId="0" borderId="18" xfId="1" applyFont="1" applyFill="1" applyBorder="1" applyAlignment="1">
      <alignment horizontal="right"/>
    </xf>
    <xf numFmtId="166" fontId="16" fillId="0" borderId="19" xfId="0" applyNumberFormat="1" applyFont="1" applyBorder="1" applyAlignment="1">
      <alignment horizontal="right"/>
    </xf>
    <xf numFmtId="3" fontId="16" fillId="0" borderId="16" xfId="0" applyNumberFormat="1" applyFont="1" applyBorder="1" applyAlignment="1">
      <alignment horizontal="right"/>
    </xf>
    <xf numFmtId="0" fontId="6" fillId="33" borderId="0" xfId="0" applyFont="1" applyFill="1" applyAlignment="1">
      <alignment horizontal="center"/>
    </xf>
    <xf numFmtId="0" fontId="16" fillId="0" borderId="13" xfId="0" applyFont="1" applyBorder="1" applyAlignment="1">
      <alignment horizontal="right"/>
    </xf>
    <xf numFmtId="185" fontId="16" fillId="0" borderId="0" xfId="0" applyNumberFormat="1" applyFont="1"/>
    <xf numFmtId="9" fontId="26" fillId="0" borderId="12" xfId="1" applyFont="1" applyFill="1" applyBorder="1" applyAlignment="1">
      <alignment horizontal="left" indent="1"/>
    </xf>
    <xf numFmtId="3" fontId="26" fillId="0" borderId="20" xfId="0" applyNumberFormat="1" applyFont="1" applyBorder="1" applyAlignment="1">
      <alignment horizontal="right"/>
    </xf>
    <xf numFmtId="9" fontId="26" fillId="0" borderId="21" xfId="0" applyNumberFormat="1" applyFont="1" applyBorder="1" applyAlignment="1">
      <alignment horizontal="right"/>
    </xf>
    <xf numFmtId="0" fontId="16" fillId="0" borderId="19" xfId="0" applyFont="1" applyBorder="1" applyAlignment="1">
      <alignment horizontal="right"/>
    </xf>
    <xf numFmtId="185" fontId="16" fillId="0" borderId="5" xfId="0" applyNumberFormat="1" applyFont="1" applyBorder="1"/>
    <xf numFmtId="9" fontId="16" fillId="0" borderId="18" xfId="0" applyNumberFormat="1" applyFont="1" applyBorder="1"/>
    <xf numFmtId="0" fontId="6" fillId="33" borderId="20" xfId="0" applyFont="1" applyFill="1" applyBorder="1" applyAlignment="1">
      <alignment horizontal="centerContinuous"/>
    </xf>
    <xf numFmtId="175" fontId="16" fillId="0" borderId="13" xfId="0" applyNumberFormat="1" applyFont="1" applyBorder="1"/>
    <xf numFmtId="9" fontId="17" fillId="0" borderId="16" xfId="0" applyNumberFormat="1" applyFont="1" applyBorder="1" applyAlignment="1">
      <alignment horizontal="right"/>
    </xf>
    <xf numFmtId="175" fontId="16" fillId="0" borderId="14" xfId="0" applyNumberFormat="1" applyFont="1" applyBorder="1"/>
    <xf numFmtId="9" fontId="17" fillId="0" borderId="18" xfId="0" applyNumberFormat="1" applyFont="1" applyBorder="1" applyAlignment="1">
      <alignment horizontal="right"/>
    </xf>
    <xf numFmtId="9" fontId="17" fillId="0" borderId="7" xfId="1" applyFont="1" applyFill="1" applyBorder="1" applyAlignment="1">
      <alignment horizontal="left" indent="1"/>
    </xf>
    <xf numFmtId="0" fontId="114" fillId="33" borderId="6" xfId="0" applyFont="1" applyFill="1" applyBorder="1" applyAlignment="1">
      <alignment horizontal="right"/>
    </xf>
    <xf numFmtId="38" fontId="114" fillId="33" borderId="16" xfId="0" applyNumberFormat="1" applyFont="1" applyFill="1" applyBorder="1" applyAlignment="1">
      <alignment horizontal="right"/>
    </xf>
    <xf numFmtId="0" fontId="17" fillId="0" borderId="7" xfId="0" applyFont="1" applyBorder="1" applyAlignment="1">
      <alignment horizontal="right"/>
    </xf>
    <xf numFmtId="38" fontId="17" fillId="0" borderId="17" xfId="0" applyNumberFormat="1" applyFont="1" applyBorder="1" applyAlignment="1">
      <alignment horizontal="right"/>
    </xf>
    <xf numFmtId="9" fontId="17" fillId="0" borderId="17" xfId="0" applyNumberFormat="1" applyFont="1" applyBorder="1"/>
    <xf numFmtId="0" fontId="26" fillId="13" borderId="12" xfId="0" applyFont="1" applyFill="1" applyBorder="1" applyAlignment="1">
      <alignment horizontal="right"/>
    </xf>
    <xf numFmtId="38" fontId="26" fillId="13" borderId="20" xfId="0" applyNumberFormat="1" applyFont="1" applyFill="1" applyBorder="1" applyAlignment="1">
      <alignment horizontal="right"/>
    </xf>
    <xf numFmtId="9" fontId="26" fillId="13" borderId="20" xfId="0" applyNumberFormat="1" applyFont="1" applyFill="1" applyBorder="1" applyAlignment="1">
      <alignment horizontal="right"/>
    </xf>
    <xf numFmtId="3" fontId="18" fillId="0" borderId="20" xfId="0" applyNumberFormat="1" applyFont="1" applyBorder="1" applyAlignment="1">
      <alignment horizontal="right"/>
    </xf>
    <xf numFmtId="9" fontId="18" fillId="0" borderId="21" xfId="0" applyNumberFormat="1" applyFont="1" applyBorder="1"/>
    <xf numFmtId="219" fontId="17" fillId="0" borderId="16" xfId="0" applyNumberFormat="1" applyFont="1" applyBorder="1" applyAlignment="1">
      <alignment horizontal="right"/>
    </xf>
    <xf numFmtId="219" fontId="17" fillId="0" borderId="17" xfId="0" applyNumberFormat="1" applyFont="1" applyBorder="1" applyAlignment="1">
      <alignment horizontal="right"/>
    </xf>
    <xf numFmtId="10" fontId="17" fillId="0" borderId="17" xfId="1" applyNumberFormat="1" applyFont="1" applyBorder="1" applyAlignment="1">
      <alignment horizontal="right"/>
    </xf>
    <xf numFmtId="220" fontId="17" fillId="0" borderId="18" xfId="0" applyNumberFormat="1" applyFont="1" applyBorder="1" applyAlignment="1">
      <alignment horizontal="right"/>
    </xf>
    <xf numFmtId="9" fontId="3" fillId="33" borderId="0" xfId="1" applyFont="1" applyFill="1"/>
    <xf numFmtId="0" fontId="3" fillId="33" borderId="0" xfId="0" applyFont="1" applyFill="1" applyAlignment="1">
      <alignment horizontal="center"/>
    </xf>
    <xf numFmtId="0" fontId="3" fillId="33" borderId="0" xfId="0" applyFont="1" applyFill="1"/>
    <xf numFmtId="9" fontId="3" fillId="0" borderId="0" xfId="1" applyFont="1"/>
    <xf numFmtId="0" fontId="15" fillId="33" borderId="6" xfId="0" applyFont="1" applyFill="1" applyBorder="1"/>
    <xf numFmtId="0" fontId="3" fillId="33" borderId="3" xfId="0" applyFont="1" applyFill="1" applyBorder="1"/>
    <xf numFmtId="0" fontId="68" fillId="33" borderId="3" xfId="0" applyFont="1" applyFill="1" applyBorder="1"/>
    <xf numFmtId="0" fontId="3" fillId="33" borderId="16" xfId="0" applyFont="1" applyFill="1" applyBorder="1"/>
    <xf numFmtId="0" fontId="6" fillId="33" borderId="6" xfId="0" applyFont="1" applyFill="1" applyBorder="1" applyAlignment="1">
      <alignment horizontal="centerContinuous"/>
    </xf>
    <xf numFmtId="0" fontId="6" fillId="33" borderId="3" xfId="0" applyFont="1" applyFill="1" applyBorder="1" applyAlignment="1">
      <alignment horizontal="centerContinuous"/>
    </xf>
    <xf numFmtId="0" fontId="66" fillId="33" borderId="3" xfId="0" applyFont="1" applyFill="1" applyBorder="1" applyAlignment="1">
      <alignment horizontal="centerContinuous"/>
    </xf>
    <xf numFmtId="0" fontId="66" fillId="33" borderId="16" xfId="0" applyFont="1" applyFill="1" applyBorder="1" applyAlignment="1">
      <alignment horizontal="centerContinuous"/>
    </xf>
    <xf numFmtId="0" fontId="68" fillId="0" borderId="7" xfId="0" applyFont="1" applyBorder="1"/>
    <xf numFmtId="0" fontId="3" fillId="0" borderId="17" xfId="0" applyFont="1" applyBorder="1"/>
    <xf numFmtId="0" fontId="68" fillId="0" borderId="17" xfId="0" applyFont="1" applyBorder="1"/>
    <xf numFmtId="0" fontId="68" fillId="0" borderId="8" xfId="0" applyFont="1" applyBorder="1"/>
    <xf numFmtId="0" fontId="68" fillId="0" borderId="5" xfId="0" applyFont="1" applyBorder="1"/>
    <xf numFmtId="0" fontId="3" fillId="0" borderId="18" xfId="0" applyFont="1" applyBorder="1"/>
    <xf numFmtId="0" fontId="68" fillId="0" borderId="18" xfId="0" applyFont="1" applyBorder="1"/>
    <xf numFmtId="0" fontId="115" fillId="33" borderId="3" xfId="0" applyFont="1" applyFill="1" applyBorder="1"/>
    <xf numFmtId="0" fontId="115" fillId="33" borderId="16" xfId="0" applyFont="1" applyFill="1" applyBorder="1"/>
    <xf numFmtId="0" fontId="15" fillId="33" borderId="3" xfId="0" applyFont="1" applyFill="1" applyBorder="1"/>
    <xf numFmtId="0" fontId="115" fillId="33" borderId="6" xfId="0" applyFont="1" applyFill="1" applyBorder="1"/>
    <xf numFmtId="0" fontId="5" fillId="33" borderId="3" xfId="0" applyFont="1" applyFill="1" applyBorder="1"/>
    <xf numFmtId="0" fontId="5" fillId="33" borderId="16" xfId="0" applyFont="1" applyFill="1" applyBorder="1"/>
    <xf numFmtId="9" fontId="3" fillId="0" borderId="7" xfId="1" applyFont="1" applyBorder="1"/>
    <xf numFmtId="9" fontId="3" fillId="0" borderId="8" xfId="1" applyFont="1" applyBorder="1"/>
    <xf numFmtId="0" fontId="3" fillId="0" borderId="5" xfId="0" applyFont="1" applyBorder="1" applyAlignment="1">
      <alignment horizontal="center"/>
    </xf>
    <xf numFmtId="0" fontId="3" fillId="0" borderId="0" xfId="0" applyFont="1" applyAlignment="1">
      <alignment horizontal="right"/>
    </xf>
    <xf numFmtId="41" fontId="4" fillId="7" borderId="12" xfId="0" applyNumberFormat="1" applyFont="1" applyFill="1" applyBorder="1" applyAlignment="1">
      <alignment vertical="center"/>
    </xf>
    <xf numFmtId="9" fontId="11" fillId="9" borderId="12" xfId="1" applyFont="1" applyFill="1" applyBorder="1" applyAlignment="1">
      <alignment horizontal="left" vertical="center"/>
    </xf>
    <xf numFmtId="9" fontId="9" fillId="0" borderId="8" xfId="1" applyFont="1" applyFill="1" applyBorder="1" applyAlignment="1">
      <alignment horizontal="left" vertical="center"/>
    </xf>
    <xf numFmtId="167" fontId="9" fillId="0" borderId="7" xfId="0" applyNumberFormat="1" applyFont="1" applyBorder="1" applyAlignment="1">
      <alignment horizontal="left" vertical="center"/>
    </xf>
    <xf numFmtId="9" fontId="9" fillId="0" borderId="7" xfId="1" applyFont="1" applyFill="1" applyBorder="1" applyAlignment="1">
      <alignment horizontal="left" vertical="center"/>
    </xf>
    <xf numFmtId="0" fontId="7" fillId="9" borderId="20" xfId="0" applyFont="1" applyFill="1" applyBorder="1" applyAlignment="1">
      <alignment horizontal="center" vertical="center" wrapText="1"/>
    </xf>
    <xf numFmtId="178" fontId="7" fillId="0" borderId="23" xfId="0" applyNumberFormat="1" applyFont="1" applyBorder="1" applyAlignment="1">
      <alignment horizontal="right"/>
    </xf>
    <xf numFmtId="0" fontId="7" fillId="9" borderId="11" xfId="0" applyFont="1" applyFill="1" applyBorder="1" applyAlignment="1">
      <alignment horizontal="center" vertical="center" wrapText="1"/>
    </xf>
    <xf numFmtId="168" fontId="8" fillId="0" borderId="3" xfId="0" applyNumberFormat="1" applyFont="1" applyBorder="1" applyAlignment="1">
      <alignment horizontal="right"/>
    </xf>
    <xf numFmtId="168" fontId="8" fillId="0" borderId="0" xfId="0" applyNumberFormat="1" applyFont="1" applyAlignment="1">
      <alignment horizontal="right"/>
    </xf>
    <xf numFmtId="168" fontId="8" fillId="0" borderId="5" xfId="0" applyNumberFormat="1" applyFont="1" applyBorder="1" applyAlignment="1">
      <alignment horizontal="right"/>
    </xf>
    <xf numFmtId="178" fontId="7" fillId="0" borderId="15" xfId="0" applyNumberFormat="1" applyFont="1" applyBorder="1" applyAlignment="1">
      <alignment horizontal="right"/>
    </xf>
    <xf numFmtId="168" fontId="9" fillId="0" borderId="0" xfId="0" applyNumberFormat="1" applyFont="1" applyAlignment="1">
      <alignment horizontal="right"/>
    </xf>
    <xf numFmtId="0" fontId="8" fillId="0" borderId="14" xfId="0" applyFont="1" applyBorder="1" applyAlignment="1">
      <alignment horizontal="center"/>
    </xf>
    <xf numFmtId="190" fontId="8" fillId="0" borderId="14" xfId="0" applyNumberFormat="1" applyFont="1" applyBorder="1" applyAlignment="1">
      <alignment horizontal="center"/>
    </xf>
    <xf numFmtId="0" fontId="8" fillId="0" borderId="19" xfId="0" applyFont="1" applyBorder="1" applyAlignment="1">
      <alignment horizontal="center"/>
    </xf>
    <xf numFmtId="0" fontId="3" fillId="2" borderId="7" xfId="0" applyFont="1" applyFill="1" applyBorder="1"/>
    <xf numFmtId="9" fontId="116" fillId="33" borderId="0" xfId="1" applyFont="1" applyFill="1" applyAlignment="1">
      <alignment horizontal="left"/>
    </xf>
    <xf numFmtId="0" fontId="112" fillId="33" borderId="0" xfId="0" applyFont="1" applyFill="1" applyAlignment="1">
      <alignment horizontal="right"/>
    </xf>
    <xf numFmtId="0" fontId="113" fillId="33" borderId="0" xfId="0" applyFont="1" applyFill="1" applyAlignment="1">
      <alignment horizontal="right"/>
    </xf>
    <xf numFmtId="0" fontId="60" fillId="33" borderId="0" xfId="0" applyFont="1" applyFill="1" applyAlignment="1">
      <alignment horizontal="right"/>
    </xf>
    <xf numFmtId="0" fontId="117" fillId="33" borderId="0" xfId="0" applyFont="1" applyFill="1"/>
    <xf numFmtId="0" fontId="117" fillId="33" borderId="0" xfId="0" applyFont="1" applyFill="1" applyAlignment="1">
      <alignment horizontal="center"/>
    </xf>
    <xf numFmtId="0" fontId="58" fillId="0" borderId="0" xfId="0" applyFont="1" applyAlignment="1">
      <alignment horizontal="centerContinuous"/>
    </xf>
    <xf numFmtId="0" fontId="3" fillId="0" borderId="0" xfId="0" applyFont="1" applyAlignment="1">
      <alignment horizontal="centerContinuous"/>
    </xf>
    <xf numFmtId="3" fontId="118" fillId="0" borderId="14" xfId="0" applyNumberFormat="1" applyFont="1" applyBorder="1"/>
    <xf numFmtId="3" fontId="118" fillId="0" borderId="17" xfId="0" applyNumberFormat="1" applyFont="1" applyBorder="1"/>
    <xf numFmtId="0" fontId="3" fillId="0" borderId="0" xfId="0" applyFont="1" applyAlignment="1">
      <alignment horizontal="left" indent="1"/>
    </xf>
    <xf numFmtId="0" fontId="19" fillId="0" borderId="0" xfId="4" applyAlignment="1" applyProtection="1"/>
    <xf numFmtId="4" fontId="3" fillId="0" borderId="0" xfId="0" applyNumberFormat="1" applyFont="1"/>
    <xf numFmtId="0" fontId="6" fillId="33" borderId="16" xfId="0" applyFont="1" applyFill="1" applyBorder="1" applyAlignment="1">
      <alignment horizontal="right"/>
    </xf>
    <xf numFmtId="3" fontId="118" fillId="0" borderId="19" xfId="0" applyNumberFormat="1" applyFont="1" applyBorder="1"/>
    <xf numFmtId="3" fontId="118" fillId="0" borderId="18" xfId="0" applyNumberFormat="1" applyFont="1" applyBorder="1"/>
    <xf numFmtId="9" fontId="16" fillId="0" borderId="21" xfId="1" applyFont="1" applyFill="1" applyBorder="1" applyAlignment="1">
      <alignment horizontal="right"/>
    </xf>
    <xf numFmtId="183" fontId="28" fillId="0" borderId="21" xfId="0" applyNumberFormat="1" applyFont="1" applyBorder="1" applyAlignment="1">
      <alignment horizontal="right"/>
    </xf>
    <xf numFmtId="9" fontId="16" fillId="0" borderId="0" xfId="1" applyFont="1" applyFill="1" applyBorder="1" applyAlignment="1">
      <alignment horizontal="right"/>
    </xf>
    <xf numFmtId="183" fontId="28" fillId="0" borderId="0" xfId="0" applyNumberFormat="1" applyFont="1" applyAlignment="1">
      <alignment horizontal="right"/>
    </xf>
    <xf numFmtId="3" fontId="118" fillId="0" borderId="0" xfId="0" applyNumberFormat="1" applyFont="1"/>
    <xf numFmtId="0" fontId="119" fillId="0" borderId="0" xfId="0" applyFont="1"/>
    <xf numFmtId="9" fontId="16" fillId="0" borderId="0" xfId="1" applyFont="1"/>
    <xf numFmtId="0" fontId="7" fillId="0" borderId="0" xfId="0" applyFont="1"/>
    <xf numFmtId="9" fontId="6" fillId="33" borderId="6" xfId="1" applyFont="1" applyFill="1" applyBorder="1" applyAlignment="1">
      <alignment horizontal="left" indent="1"/>
    </xf>
    <xf numFmtId="9" fontId="6" fillId="33" borderId="16" xfId="1" applyFont="1" applyFill="1" applyBorder="1" applyAlignment="1">
      <alignment horizontal="centerContinuous"/>
    </xf>
    <xf numFmtId="0" fontId="4" fillId="33" borderId="12" xfId="0" applyFont="1" applyFill="1" applyBorder="1" applyAlignment="1">
      <alignment horizontal="centerContinuous"/>
    </xf>
    <xf numFmtId="0" fontId="4" fillId="33" borderId="11" xfId="0" applyFont="1" applyFill="1" applyBorder="1" applyAlignment="1">
      <alignment horizontal="centerContinuous"/>
    </xf>
    <xf numFmtId="0" fontId="4" fillId="33" borderId="20" xfId="0" applyFont="1" applyFill="1" applyBorder="1" applyAlignment="1">
      <alignment horizontal="centerContinuous"/>
    </xf>
    <xf numFmtId="221" fontId="6" fillId="33" borderId="12" xfId="1" applyNumberFormat="1" applyFont="1" applyFill="1" applyBorder="1" applyAlignment="1">
      <alignment horizontal="centerContinuous"/>
    </xf>
    <xf numFmtId="9" fontId="16" fillId="0" borderId="14" xfId="1" applyFont="1" applyFill="1" applyBorder="1" applyAlignment="1">
      <alignment horizontal="left" indent="1"/>
    </xf>
    <xf numFmtId="9" fontId="16" fillId="0" borderId="13" xfId="1" applyFont="1" applyFill="1" applyBorder="1" applyAlignment="1">
      <alignment horizontal="left" indent="1"/>
    </xf>
    <xf numFmtId="219" fontId="16" fillId="0" borderId="17" xfId="0" applyNumberFormat="1" applyFont="1" applyBorder="1" applyAlignment="1">
      <alignment horizontal="right"/>
    </xf>
    <xf numFmtId="222" fontId="16" fillId="0" borderId="16" xfId="0" applyNumberFormat="1" applyFont="1" applyBorder="1" applyAlignment="1">
      <alignment horizontal="right"/>
    </xf>
    <xf numFmtId="0" fontId="3" fillId="0" borderId="12" xfId="0" applyFont="1" applyBorder="1" applyAlignment="1">
      <alignment horizontal="center"/>
    </xf>
    <xf numFmtId="0" fontId="3" fillId="0" borderId="11" xfId="0" applyFont="1" applyBorder="1" applyAlignment="1">
      <alignment horizontal="center"/>
    </xf>
    <xf numFmtId="0" fontId="3" fillId="0" borderId="20" xfId="0" applyFont="1" applyBorder="1" applyAlignment="1">
      <alignment horizontal="center"/>
    </xf>
    <xf numFmtId="0" fontId="120" fillId="0" borderId="21" xfId="0" applyFont="1" applyBorder="1" applyAlignment="1">
      <alignment horizontal="center"/>
    </xf>
    <xf numFmtId="10" fontId="16" fillId="13" borderId="11" xfId="0" applyNumberFormat="1" applyFont="1" applyFill="1" applyBorder="1" applyAlignment="1">
      <alignment horizontal="center"/>
    </xf>
    <xf numFmtId="1" fontId="28" fillId="0" borderId="17" xfId="0" applyNumberFormat="1" applyFont="1" applyBorder="1" applyAlignment="1">
      <alignment horizontal="right"/>
    </xf>
    <xf numFmtId="9" fontId="28" fillId="0" borderId="17" xfId="0" applyNumberFormat="1" applyFont="1" applyBorder="1" applyAlignment="1">
      <alignment horizontal="right"/>
    </xf>
    <xf numFmtId="223" fontId="16" fillId="0" borderId="17" xfId="0" applyNumberFormat="1" applyFont="1" applyBorder="1" applyAlignment="1">
      <alignment horizontal="right"/>
    </xf>
    <xf numFmtId="222" fontId="3" fillId="0" borderId="0" xfId="0" applyNumberFormat="1" applyFont="1"/>
    <xf numFmtId="0" fontId="47" fillId="0" borderId="6" xfId="0" applyFont="1" applyBorder="1" applyAlignment="1">
      <alignment horizontal="center"/>
    </xf>
    <xf numFmtId="0" fontId="47" fillId="0" borderId="3" xfId="0" applyFont="1" applyBorder="1" applyAlignment="1">
      <alignment horizontal="center"/>
    </xf>
    <xf numFmtId="6" fontId="47" fillId="0" borderId="3" xfId="0" applyNumberFormat="1" applyFont="1" applyBorder="1" applyAlignment="1">
      <alignment horizontal="center"/>
    </xf>
    <xf numFmtId="8" fontId="16" fillId="0" borderId="16" xfId="0" applyNumberFormat="1" applyFont="1" applyBorder="1" applyAlignment="1">
      <alignment horizontal="center"/>
    </xf>
    <xf numFmtId="220" fontId="17" fillId="13" borderId="13" xfId="0" applyNumberFormat="1" applyFont="1" applyFill="1" applyBorder="1" applyAlignment="1">
      <alignment horizontal="center"/>
    </xf>
    <xf numFmtId="224" fontId="3" fillId="0" borderId="20" xfId="0" applyNumberFormat="1" applyFont="1" applyBorder="1" applyAlignment="1">
      <alignment horizontal="center"/>
    </xf>
    <xf numFmtId="220" fontId="28" fillId="0" borderId="14" xfId="0" applyNumberFormat="1" applyFont="1" applyBorder="1" applyAlignment="1">
      <alignment horizontal="right"/>
    </xf>
    <xf numFmtId="0" fontId="47" fillId="0" borderId="7" xfId="0" applyFont="1" applyBorder="1" applyAlignment="1">
      <alignment horizontal="center"/>
    </xf>
    <xf numFmtId="6" fontId="47" fillId="0" borderId="0" xfId="0" applyNumberFormat="1" applyFont="1" applyAlignment="1">
      <alignment horizontal="center"/>
    </xf>
    <xf numFmtId="8" fontId="16" fillId="0" borderId="17" xfId="0" applyNumberFormat="1" applyFont="1" applyBorder="1" applyAlignment="1">
      <alignment horizontal="center"/>
    </xf>
    <xf numFmtId="220" fontId="17" fillId="13" borderId="14" xfId="0" applyNumberFormat="1" applyFont="1" applyFill="1" applyBorder="1" applyAlignment="1">
      <alignment horizontal="center"/>
    </xf>
    <xf numFmtId="10" fontId="28" fillId="0" borderId="17" xfId="0" applyNumberFormat="1" applyFont="1" applyBorder="1" applyAlignment="1">
      <alignment horizontal="right"/>
    </xf>
    <xf numFmtId="9" fontId="26" fillId="0" borderId="20" xfId="1" applyFont="1" applyFill="1" applyBorder="1" applyAlignment="1">
      <alignment horizontal="right"/>
    </xf>
    <xf numFmtId="223" fontId="26" fillId="0" borderId="20" xfId="0" applyNumberFormat="1" applyFont="1" applyBorder="1" applyAlignment="1">
      <alignment horizontal="right"/>
    </xf>
    <xf numFmtId="0" fontId="28" fillId="0" borderId="17" xfId="0" applyFont="1" applyBorder="1" applyAlignment="1">
      <alignment horizontal="right"/>
    </xf>
    <xf numFmtId="3" fontId="47" fillId="0" borderId="0" xfId="0" applyNumberFormat="1" applyFont="1" applyAlignment="1">
      <alignment horizontal="center"/>
    </xf>
    <xf numFmtId="4" fontId="16" fillId="0" borderId="17" xfId="0" applyNumberFormat="1" applyFont="1" applyBorder="1" applyAlignment="1">
      <alignment horizontal="right"/>
    </xf>
    <xf numFmtId="9" fontId="16" fillId="0" borderId="19" xfId="1" applyFont="1" applyFill="1" applyBorder="1" applyAlignment="1">
      <alignment horizontal="left" indent="1"/>
    </xf>
    <xf numFmtId="220" fontId="28" fillId="0" borderId="18" xfId="0" applyNumberFormat="1" applyFont="1" applyBorder="1" applyAlignment="1">
      <alignment horizontal="right"/>
    </xf>
    <xf numFmtId="0" fontId="6" fillId="33" borderId="20" xfId="0" applyFont="1" applyFill="1" applyBorder="1" applyAlignment="1">
      <alignment horizontal="right"/>
    </xf>
    <xf numFmtId="219" fontId="16" fillId="0" borderId="16" xfId="0" applyNumberFormat="1" applyFont="1" applyBorder="1" applyAlignment="1">
      <alignment horizontal="right"/>
    </xf>
    <xf numFmtId="0" fontId="28" fillId="0" borderId="18" xfId="0" applyFont="1" applyBorder="1" applyAlignment="1">
      <alignment horizontal="right"/>
    </xf>
    <xf numFmtId="169" fontId="17" fillId="0" borderId="17" xfId="0" applyNumberFormat="1" applyFont="1" applyBorder="1" applyAlignment="1">
      <alignment horizontal="right"/>
    </xf>
    <xf numFmtId="220" fontId="17" fillId="13" borderId="19" xfId="0" applyNumberFormat="1" applyFont="1" applyFill="1" applyBorder="1" applyAlignment="1">
      <alignment horizontal="center"/>
    </xf>
    <xf numFmtId="169" fontId="28" fillId="0" borderId="17" xfId="0" applyNumberFormat="1" applyFont="1" applyBorder="1" applyAlignment="1">
      <alignment horizontal="right"/>
    </xf>
    <xf numFmtId="220" fontId="16" fillId="0" borderId="18" xfId="0" applyNumberFormat="1" applyFont="1" applyBorder="1" applyAlignment="1">
      <alignment horizontal="right"/>
    </xf>
    <xf numFmtId="166" fontId="16" fillId="0" borderId="17" xfId="0" applyNumberFormat="1" applyFont="1" applyBorder="1" applyAlignment="1">
      <alignment horizontal="right"/>
    </xf>
    <xf numFmtId="0" fontId="18" fillId="0" borderId="12" xfId="0" applyFont="1" applyBorder="1" applyAlignment="1">
      <alignment horizontal="center"/>
    </xf>
    <xf numFmtId="1" fontId="18" fillId="0" borderId="11" xfId="0" applyNumberFormat="1" applyFont="1" applyBorder="1" applyAlignment="1">
      <alignment horizontal="center"/>
    </xf>
    <xf numFmtId="183" fontId="18" fillId="0" borderId="11" xfId="0" applyNumberFormat="1" applyFont="1" applyBorder="1" applyAlignment="1">
      <alignment horizontal="center"/>
    </xf>
    <xf numFmtId="225" fontId="18" fillId="0" borderId="20" xfId="0" applyNumberFormat="1" applyFont="1" applyBorder="1" applyAlignment="1">
      <alignment horizontal="center"/>
    </xf>
    <xf numFmtId="10" fontId="16" fillId="0" borderId="17" xfId="0" applyNumberFormat="1" applyFont="1" applyBorder="1" applyAlignment="1">
      <alignment horizontal="right"/>
    </xf>
    <xf numFmtId="220" fontId="28" fillId="0" borderId="17" xfId="0" applyNumberFormat="1" applyFont="1" applyBorder="1" applyAlignment="1">
      <alignment horizontal="right"/>
    </xf>
    <xf numFmtId="0" fontId="18" fillId="0" borderId="20" xfId="0" applyFont="1" applyBorder="1" applyAlignment="1">
      <alignment horizontal="right"/>
    </xf>
    <xf numFmtId="219" fontId="18" fillId="0" borderId="20" xfId="0" applyNumberFormat="1" applyFont="1" applyBorder="1" applyAlignment="1">
      <alignment horizontal="right"/>
    </xf>
    <xf numFmtId="0" fontId="4" fillId="33" borderId="6" xfId="0" applyFont="1" applyFill="1" applyBorder="1" applyAlignment="1">
      <alignment horizontal="centerContinuous"/>
    </xf>
    <xf numFmtId="0" fontId="4" fillId="33" borderId="3" xfId="0" applyFont="1" applyFill="1" applyBorder="1" applyAlignment="1">
      <alignment horizontal="centerContinuous"/>
    </xf>
    <xf numFmtId="219" fontId="28" fillId="0" borderId="13" xfId="0" applyNumberFormat="1" applyFont="1" applyBorder="1" applyAlignment="1">
      <alignment horizontal="right"/>
    </xf>
    <xf numFmtId="0" fontId="121" fillId="0" borderId="12" xfId="0" applyFont="1" applyBorder="1" applyAlignment="1">
      <alignment horizontal="left"/>
    </xf>
    <xf numFmtId="0" fontId="121" fillId="0" borderId="11" xfId="0" applyFont="1" applyBorder="1" applyAlignment="1">
      <alignment horizontal="center"/>
    </xf>
    <xf numFmtId="0" fontId="121" fillId="0" borderId="20" xfId="0" applyFont="1" applyBorder="1" applyAlignment="1">
      <alignment horizontal="center"/>
    </xf>
    <xf numFmtId="219" fontId="17" fillId="0" borderId="14" xfId="0" applyNumberFormat="1" applyFont="1" applyBorder="1" applyAlignment="1">
      <alignment horizontal="right"/>
    </xf>
    <xf numFmtId="183" fontId="47" fillId="0" borderId="0" xfId="0" applyNumberFormat="1" applyFont="1" applyAlignment="1">
      <alignment horizontal="center"/>
    </xf>
    <xf numFmtId="183" fontId="16" fillId="0" borderId="0" xfId="0" applyNumberFormat="1" applyFont="1" applyAlignment="1">
      <alignment horizontal="center"/>
    </xf>
    <xf numFmtId="183" fontId="16" fillId="0" borderId="17" xfId="0" applyNumberFormat="1" applyFont="1" applyBorder="1" applyAlignment="1">
      <alignment horizontal="center"/>
    </xf>
    <xf numFmtId="9" fontId="16" fillId="0" borderId="3" xfId="1" applyFont="1" applyFill="1" applyBorder="1" applyAlignment="1">
      <alignment horizontal="right"/>
    </xf>
    <xf numFmtId="10" fontId="28" fillId="0" borderId="14" xfId="0" applyNumberFormat="1" applyFont="1" applyBorder="1" applyAlignment="1">
      <alignment horizontal="right"/>
    </xf>
    <xf numFmtId="219" fontId="28" fillId="0" borderId="14" xfId="0" applyNumberFormat="1" applyFont="1" applyBorder="1" applyAlignment="1">
      <alignment horizontal="right"/>
    </xf>
    <xf numFmtId="14" fontId="28" fillId="0" borderId="19" xfId="0" applyNumberFormat="1" applyFont="1" applyBorder="1" applyAlignment="1">
      <alignment horizontal="right"/>
    </xf>
    <xf numFmtId="9" fontId="16" fillId="0" borderId="5" xfId="1" applyFont="1" applyFill="1" applyBorder="1" applyAlignment="1">
      <alignment horizontal="right"/>
    </xf>
    <xf numFmtId="226" fontId="16" fillId="0" borderId="18" xfId="0" applyNumberFormat="1" applyFont="1" applyBorder="1" applyAlignment="1">
      <alignment horizontal="right"/>
    </xf>
    <xf numFmtId="9" fontId="6" fillId="7" borderId="6" xfId="1" applyFont="1" applyFill="1" applyBorder="1" applyAlignment="1">
      <alignment horizontal="centerContinuous"/>
    </xf>
    <xf numFmtId="9" fontId="6" fillId="7" borderId="6" xfId="1" applyFont="1" applyFill="1" applyBorder="1" applyAlignment="1">
      <alignment horizontal="right"/>
    </xf>
    <xf numFmtId="173" fontId="28" fillId="0" borderId="13" xfId="0" applyNumberFormat="1" applyFont="1" applyBorder="1" applyAlignment="1">
      <alignment horizontal="right"/>
    </xf>
    <xf numFmtId="9" fontId="6" fillId="33" borderId="16" xfId="1" applyFont="1" applyFill="1" applyBorder="1" applyAlignment="1">
      <alignment horizontal="right"/>
    </xf>
    <xf numFmtId="0" fontId="28" fillId="0" borderId="14" xfId="0" applyFont="1" applyBorder="1" applyAlignment="1">
      <alignment horizontal="right" vertical="top" wrapText="1"/>
    </xf>
    <xf numFmtId="10" fontId="28" fillId="0" borderId="17" xfId="1" applyNumberFormat="1" applyFont="1" applyBorder="1" applyAlignment="1">
      <alignment horizontal="right"/>
    </xf>
    <xf numFmtId="0" fontId="18" fillId="0" borderId="12" xfId="0" applyFont="1" applyBorder="1" applyAlignment="1">
      <alignment horizontal="left"/>
    </xf>
    <xf numFmtId="183" fontId="18" fillId="0" borderId="20" xfId="0" applyNumberFormat="1" applyFont="1" applyBorder="1" applyAlignment="1">
      <alignment horizontal="center"/>
    </xf>
    <xf numFmtId="227" fontId="16" fillId="0" borderId="17" xfId="0" applyNumberFormat="1" applyFont="1" applyBorder="1" applyAlignment="1">
      <alignment horizontal="right"/>
    </xf>
    <xf numFmtId="0" fontId="3" fillId="0" borderId="0" xfId="0" applyFont="1" applyAlignment="1">
      <alignment horizontal="left"/>
    </xf>
    <xf numFmtId="10" fontId="17" fillId="0" borderId="14" xfId="0" applyNumberFormat="1" applyFont="1" applyBorder="1" applyAlignment="1">
      <alignment horizontal="right"/>
    </xf>
    <xf numFmtId="228" fontId="28" fillId="0" borderId="17" xfId="0" applyNumberFormat="1" applyFont="1" applyBorder="1" applyAlignment="1">
      <alignment horizontal="right"/>
    </xf>
    <xf numFmtId="0" fontId="15" fillId="33" borderId="12" xfId="0" applyFont="1" applyFill="1" applyBorder="1" applyAlignment="1">
      <alignment horizontal="left"/>
    </xf>
    <xf numFmtId="185" fontId="4" fillId="33" borderId="11" xfId="0" applyNumberFormat="1" applyFont="1" applyFill="1" applyBorder="1" applyAlignment="1">
      <alignment horizontal="center"/>
    </xf>
    <xf numFmtId="229" fontId="4" fillId="33" borderId="20" xfId="0" applyNumberFormat="1" applyFont="1" applyFill="1" applyBorder="1" applyAlignment="1">
      <alignment horizontal="center"/>
    </xf>
    <xf numFmtId="9" fontId="28" fillId="0" borderId="16" xfId="0" applyNumberFormat="1" applyFont="1" applyBorder="1" applyAlignment="1">
      <alignment horizontal="right"/>
    </xf>
    <xf numFmtId="0" fontId="16" fillId="0" borderId="13" xfId="0" applyFont="1" applyBorder="1" applyAlignment="1">
      <alignment horizontal="left" indent="1"/>
    </xf>
    <xf numFmtId="10" fontId="31" fillId="0" borderId="6" xfId="1" applyNumberFormat="1" applyFont="1" applyBorder="1" applyAlignment="1">
      <alignment horizontal="center"/>
    </xf>
    <xf numFmtId="10" fontId="31" fillId="0" borderId="3" xfId="1" applyNumberFormat="1" applyFont="1" applyBorder="1" applyAlignment="1">
      <alignment horizontal="center"/>
    </xf>
    <xf numFmtId="10" fontId="31" fillId="0" borderId="16" xfId="1" applyNumberFormat="1" applyFont="1" applyBorder="1" applyAlignment="1">
      <alignment horizontal="center"/>
    </xf>
    <xf numFmtId="222" fontId="16" fillId="0" borderId="18" xfId="0" applyNumberFormat="1" applyFont="1" applyBorder="1" applyAlignment="1">
      <alignment horizontal="right"/>
    </xf>
    <xf numFmtId="9" fontId="16" fillId="0" borderId="18" xfId="0" applyNumberFormat="1" applyFont="1" applyBorder="1" applyAlignment="1">
      <alignment horizontal="right"/>
    </xf>
    <xf numFmtId="10" fontId="31" fillId="0" borderId="7" xfId="1" applyNumberFormat="1" applyFont="1" applyBorder="1" applyAlignment="1">
      <alignment horizontal="center"/>
    </xf>
    <xf numFmtId="10" fontId="31" fillId="0" borderId="0" xfId="1" applyNumberFormat="1" applyFont="1" applyBorder="1" applyAlignment="1">
      <alignment horizontal="center"/>
    </xf>
    <xf numFmtId="10" fontId="31" fillId="0" borderId="17" xfId="1" applyNumberFormat="1" applyFont="1" applyBorder="1" applyAlignment="1">
      <alignment horizontal="center"/>
    </xf>
    <xf numFmtId="0" fontId="114" fillId="33" borderId="6" xfId="0" applyFont="1" applyFill="1" applyBorder="1" applyAlignment="1">
      <alignment horizontal="left" indent="1"/>
    </xf>
    <xf numFmtId="0" fontId="114" fillId="33" borderId="3" xfId="0" applyFont="1" applyFill="1" applyBorder="1" applyAlignment="1">
      <alignment horizontal="left" indent="1"/>
    </xf>
    <xf numFmtId="0" fontId="114" fillId="33" borderId="16" xfId="0" applyFont="1" applyFill="1" applyBorder="1" applyAlignment="1">
      <alignment horizontal="right" indent="1"/>
    </xf>
    <xf numFmtId="0" fontId="16" fillId="0" borderId="19" xfId="0" applyFont="1" applyBorder="1" applyAlignment="1">
      <alignment horizontal="left" indent="1"/>
    </xf>
    <xf numFmtId="10" fontId="31" fillId="0" borderId="8" xfId="1" applyNumberFormat="1" applyFont="1" applyBorder="1" applyAlignment="1">
      <alignment horizontal="center"/>
    </xf>
    <xf numFmtId="10" fontId="31" fillId="0" borderId="5" xfId="1" applyNumberFormat="1" applyFont="1" applyBorder="1" applyAlignment="1">
      <alignment horizontal="center"/>
    </xf>
    <xf numFmtId="10" fontId="31" fillId="0" borderId="18" xfId="1" applyNumberFormat="1" applyFont="1" applyBorder="1" applyAlignment="1">
      <alignment horizontal="center"/>
    </xf>
    <xf numFmtId="0" fontId="3" fillId="0" borderId="17" xfId="0" applyFont="1" applyBorder="1" applyAlignment="1">
      <alignment horizontal="right"/>
    </xf>
    <xf numFmtId="230" fontId="28" fillId="0" borderId="21" xfId="0" applyNumberFormat="1" applyFont="1" applyBorder="1" applyAlignment="1">
      <alignment horizontal="center"/>
    </xf>
    <xf numFmtId="0" fontId="5" fillId="33" borderId="12" xfId="0" applyFont="1" applyFill="1" applyBorder="1" applyAlignment="1">
      <alignment horizontal="left"/>
    </xf>
    <xf numFmtId="185" fontId="4" fillId="33" borderId="3" xfId="0" applyNumberFormat="1" applyFont="1" applyFill="1" applyBorder="1" applyAlignment="1">
      <alignment horizontal="center"/>
    </xf>
    <xf numFmtId="220" fontId="28" fillId="0" borderId="19" xfId="0" applyNumberFormat="1" applyFont="1" applyBorder="1" applyAlignment="1">
      <alignment horizontal="right"/>
    </xf>
    <xf numFmtId="0" fontId="3" fillId="0" borderId="18" xfId="0" applyFont="1" applyBorder="1" applyAlignment="1">
      <alignment horizontal="right"/>
    </xf>
    <xf numFmtId="0" fontId="114" fillId="33" borderId="11" xfId="0" applyFont="1" applyFill="1" applyBorder="1" applyAlignment="1">
      <alignment horizontal="center"/>
    </xf>
    <xf numFmtId="0" fontId="114" fillId="33" borderId="20" xfId="0" applyFont="1" applyFill="1" applyBorder="1" applyAlignment="1">
      <alignment horizontal="right"/>
    </xf>
    <xf numFmtId="10" fontId="28" fillId="0" borderId="6" xfId="0" applyNumberFormat="1" applyFont="1" applyBorder="1" applyAlignment="1">
      <alignment horizontal="center"/>
    </xf>
    <xf numFmtId="10" fontId="17" fillId="0" borderId="16" xfId="0" applyNumberFormat="1" applyFont="1" applyBorder="1" applyAlignment="1">
      <alignment horizontal="right"/>
    </xf>
    <xf numFmtId="10" fontId="28" fillId="0" borderId="7" xfId="0" applyNumberFormat="1" applyFont="1" applyBorder="1" applyAlignment="1">
      <alignment horizontal="center"/>
    </xf>
    <xf numFmtId="0" fontId="18" fillId="0" borderId="0" xfId="0" applyFont="1" applyAlignment="1">
      <alignment horizontal="left"/>
    </xf>
    <xf numFmtId="0" fontId="6" fillId="33" borderId="12" xfId="0" applyFont="1" applyFill="1" applyBorder="1" applyAlignment="1">
      <alignment horizontal="left"/>
    </xf>
    <xf numFmtId="0" fontId="6" fillId="33" borderId="11" xfId="0" applyFont="1" applyFill="1" applyBorder="1" applyAlignment="1">
      <alignment horizontal="centerContinuous"/>
    </xf>
    <xf numFmtId="10" fontId="28" fillId="0" borderId="5" xfId="0" applyNumberFormat="1" applyFont="1" applyBorder="1" applyAlignment="1">
      <alignment horizontal="center"/>
    </xf>
    <xf numFmtId="10" fontId="17" fillId="0" borderId="18" xfId="0" applyNumberFormat="1" applyFont="1" applyBorder="1" applyAlignment="1">
      <alignment horizontal="right"/>
    </xf>
    <xf numFmtId="0" fontId="16" fillId="0" borderId="8" xfId="0" applyFont="1" applyBorder="1" applyAlignment="1">
      <alignment horizontal="left"/>
    </xf>
    <xf numFmtId="9" fontId="16" fillId="0" borderId="0" xfId="1" applyFont="1" applyAlignment="1">
      <alignment horizontal="left" indent="1"/>
    </xf>
    <xf numFmtId="37" fontId="47" fillId="0" borderId="6" xfId="0" applyNumberFormat="1" applyFont="1" applyBorder="1" applyAlignment="1">
      <alignment horizontal="center"/>
    </xf>
    <xf numFmtId="37" fontId="16" fillId="0" borderId="3" xfId="0" applyNumberFormat="1" applyFont="1" applyBorder="1" applyAlignment="1">
      <alignment horizontal="center"/>
    </xf>
    <xf numFmtId="9" fontId="28" fillId="0" borderId="16" xfId="0" applyNumberFormat="1" applyFont="1" applyBorder="1" applyAlignment="1">
      <alignment horizontal="centerContinuous"/>
    </xf>
    <xf numFmtId="0" fontId="114" fillId="33" borderId="21" xfId="0" applyFont="1" applyFill="1" applyBorder="1" applyAlignment="1">
      <alignment horizontal="left" indent="1"/>
    </xf>
    <xf numFmtId="0" fontId="114" fillId="33" borderId="3" xfId="0" applyFont="1" applyFill="1" applyBorder="1" applyAlignment="1">
      <alignment horizontal="center"/>
    </xf>
    <xf numFmtId="0" fontId="114" fillId="33" borderId="16" xfId="0" applyFont="1" applyFill="1" applyBorder="1" applyAlignment="1">
      <alignment horizontal="right"/>
    </xf>
    <xf numFmtId="37" fontId="47" fillId="0" borderId="7" xfId="0" applyNumberFormat="1" applyFont="1" applyBorder="1" applyAlignment="1">
      <alignment horizontal="center"/>
    </xf>
    <xf numFmtId="37" fontId="16" fillId="0" borderId="0" xfId="0" applyNumberFormat="1" applyFont="1" applyAlignment="1">
      <alignment horizontal="center"/>
    </xf>
    <xf numFmtId="9" fontId="28" fillId="0" borderId="17" xfId="0" applyNumberFormat="1" applyFont="1" applyBorder="1" applyAlignment="1">
      <alignment horizontal="centerContinuous"/>
    </xf>
    <xf numFmtId="10" fontId="16" fillId="0" borderId="0" xfId="0" applyNumberFormat="1" applyFont="1" applyAlignment="1">
      <alignment horizontal="center"/>
    </xf>
    <xf numFmtId="10" fontId="28" fillId="0" borderId="0" xfId="0" applyNumberFormat="1" applyFont="1" applyAlignment="1">
      <alignment horizontal="center"/>
    </xf>
    <xf numFmtId="9" fontId="6" fillId="7" borderId="3" xfId="1" applyFont="1" applyFill="1" applyBorder="1" applyAlignment="1">
      <alignment horizontal="centerContinuous"/>
    </xf>
    <xf numFmtId="0" fontId="6" fillId="7" borderId="16" xfId="0" applyFont="1" applyFill="1" applyBorder="1" applyAlignment="1">
      <alignment horizontal="right"/>
    </xf>
    <xf numFmtId="37" fontId="47" fillId="0" borderId="0" xfId="0" applyNumberFormat="1" applyFont="1" applyAlignment="1">
      <alignment horizontal="center"/>
    </xf>
    <xf numFmtId="175" fontId="16" fillId="0" borderId="16" xfId="0" applyNumberFormat="1" applyFont="1" applyBorder="1" applyAlignment="1">
      <alignment horizontal="right"/>
    </xf>
    <xf numFmtId="9" fontId="16" fillId="0" borderId="17" xfId="0" applyNumberFormat="1" applyFont="1" applyBorder="1" applyAlignment="1">
      <alignment horizontal="centerContinuous"/>
    </xf>
    <xf numFmtId="0" fontId="18" fillId="0" borderId="21" xfId="0" applyFont="1" applyBorder="1" applyAlignment="1">
      <alignment horizontal="left"/>
    </xf>
    <xf numFmtId="37" fontId="18" fillId="0" borderId="11" xfId="0" applyNumberFormat="1" applyFont="1" applyBorder="1" applyAlignment="1">
      <alignment horizontal="center"/>
    </xf>
    <xf numFmtId="0" fontId="3" fillId="0" borderId="11" xfId="0" applyFont="1" applyBorder="1"/>
    <xf numFmtId="185" fontId="6" fillId="42" borderId="12" xfId="0" applyNumberFormat="1" applyFont="1" applyFill="1" applyBorder="1" applyAlignment="1">
      <alignment horizontal="centerContinuous"/>
    </xf>
    <xf numFmtId="185" fontId="6" fillId="42" borderId="20" xfId="0" applyNumberFormat="1" applyFont="1" applyFill="1" applyBorder="1" applyAlignment="1">
      <alignment horizontal="centerContinuous"/>
    </xf>
    <xf numFmtId="10" fontId="28" fillId="0" borderId="16" xfId="0" applyNumberFormat="1" applyFont="1" applyBorder="1" applyAlignment="1">
      <alignment horizontal="center"/>
    </xf>
    <xf numFmtId="166" fontId="16" fillId="0" borderId="18" xfId="0" applyNumberFormat="1" applyFont="1" applyBorder="1" applyAlignment="1">
      <alignment horizontal="right"/>
    </xf>
    <xf numFmtId="0" fontId="28" fillId="0" borderId="17" xfId="0" applyFont="1" applyBorder="1" applyAlignment="1">
      <alignment horizontal="center"/>
    </xf>
    <xf numFmtId="10" fontId="28" fillId="0" borderId="18" xfId="0" applyNumberFormat="1" applyFont="1" applyBorder="1" applyAlignment="1">
      <alignment horizontal="center"/>
    </xf>
    <xf numFmtId="0" fontId="4" fillId="42" borderId="13" xfId="0" applyFont="1" applyFill="1" applyBorder="1" applyAlignment="1">
      <alignment horizontal="centerContinuous"/>
    </xf>
    <xf numFmtId="0" fontId="4" fillId="42" borderId="3" xfId="0" applyFont="1" applyFill="1" applyBorder="1" applyAlignment="1">
      <alignment horizontal="centerContinuous"/>
    </xf>
    <xf numFmtId="0" fontId="4" fillId="42" borderId="16" xfId="0" applyFont="1" applyFill="1" applyBorder="1" applyAlignment="1">
      <alignment horizontal="centerContinuous"/>
    </xf>
    <xf numFmtId="166" fontId="16" fillId="0" borderId="0" xfId="0" applyNumberFormat="1" applyFont="1" applyAlignment="1">
      <alignment horizontal="right"/>
    </xf>
    <xf numFmtId="0" fontId="4" fillId="42" borderId="19" xfId="0" applyFont="1" applyFill="1" applyBorder="1" applyAlignment="1">
      <alignment horizontal="centerContinuous"/>
    </xf>
    <xf numFmtId="0" fontId="4" fillId="42" borderId="5" xfId="0" applyFont="1" applyFill="1" applyBorder="1" applyAlignment="1">
      <alignment horizontal="centerContinuous"/>
    </xf>
    <xf numFmtId="0" fontId="4" fillId="42" borderId="18" xfId="0" applyFont="1" applyFill="1" applyBorder="1" applyAlignment="1">
      <alignment horizontal="centerContinuous"/>
    </xf>
    <xf numFmtId="185" fontId="26" fillId="0" borderId="7" xfId="0" applyNumberFormat="1" applyFont="1" applyBorder="1" applyAlignment="1">
      <alignment horizontal="center"/>
    </xf>
    <xf numFmtId="10" fontId="47" fillId="0" borderId="7" xfId="1" applyNumberFormat="1" applyFont="1" applyBorder="1" applyAlignment="1">
      <alignment horizontal="center"/>
    </xf>
    <xf numFmtId="10" fontId="47" fillId="0" borderId="0" xfId="1" applyNumberFormat="1" applyFont="1" applyBorder="1" applyAlignment="1">
      <alignment horizontal="center"/>
    </xf>
    <xf numFmtId="3" fontId="47" fillId="0" borderId="7" xfId="1" applyNumberFormat="1" applyFont="1" applyFill="1" applyBorder="1" applyAlignment="1">
      <alignment horizontal="center"/>
    </xf>
    <xf numFmtId="3" fontId="16" fillId="0" borderId="17" xfId="0" applyNumberFormat="1" applyFont="1" applyBorder="1" applyAlignment="1">
      <alignment horizontal="center"/>
    </xf>
    <xf numFmtId="3" fontId="16" fillId="0" borderId="7" xfId="0" applyNumberFormat="1" applyFont="1" applyBorder="1" applyAlignment="1">
      <alignment horizontal="center"/>
    </xf>
    <xf numFmtId="231" fontId="26" fillId="0" borderId="8" xfId="0" applyNumberFormat="1" applyFont="1" applyBorder="1" applyAlignment="1">
      <alignment horizontal="center"/>
    </xf>
    <xf numFmtId="10" fontId="47" fillId="0" borderId="8" xfId="1" applyNumberFormat="1" applyFont="1" applyBorder="1" applyAlignment="1">
      <alignment horizontal="center"/>
    </xf>
    <xf numFmtId="10" fontId="47" fillId="0" borderId="5" xfId="1" applyNumberFormat="1" applyFont="1" applyBorder="1" applyAlignment="1">
      <alignment horizontal="center"/>
    </xf>
    <xf numFmtId="3" fontId="16" fillId="0" borderId="8" xfId="0" applyNumberFormat="1" applyFont="1" applyBorder="1" applyAlignment="1">
      <alignment horizontal="center"/>
    </xf>
    <xf numFmtId="3" fontId="16" fillId="0" borderId="18" xfId="0" applyNumberFormat="1" applyFont="1" applyBorder="1" applyAlignment="1">
      <alignment horizontal="center"/>
    </xf>
    <xf numFmtId="185" fontId="4" fillId="42" borderId="12" xfId="0" applyNumberFormat="1" applyFont="1" applyFill="1" applyBorder="1" applyAlignment="1">
      <alignment horizontal="centerContinuous"/>
    </xf>
    <xf numFmtId="185" fontId="4" fillId="42" borderId="20" xfId="0" applyNumberFormat="1" applyFont="1" applyFill="1" applyBorder="1" applyAlignment="1">
      <alignment horizontal="centerContinuous"/>
    </xf>
    <xf numFmtId="10" fontId="28" fillId="0" borderId="17" xfId="0" applyNumberFormat="1" applyFont="1" applyBorder="1" applyAlignment="1">
      <alignment horizontal="centerContinuous"/>
    </xf>
    <xf numFmtId="232" fontId="28" fillId="0" borderId="17" xfId="0" applyNumberFormat="1" applyFont="1" applyBorder="1" applyAlignment="1">
      <alignment horizontal="centerContinuous"/>
    </xf>
    <xf numFmtId="9" fontId="28" fillId="0" borderId="18" xfId="0" applyNumberFormat="1" applyFont="1" applyBorder="1" applyAlignment="1">
      <alignment horizontal="centerContinuous"/>
    </xf>
    <xf numFmtId="0" fontId="7" fillId="43" borderId="11" xfId="0" applyFont="1" applyFill="1" applyBorder="1"/>
    <xf numFmtId="0" fontId="3" fillId="43" borderId="11" xfId="0" applyFont="1" applyFill="1" applyBorder="1" applyAlignment="1">
      <alignment horizontal="right"/>
    </xf>
    <xf numFmtId="0" fontId="3" fillId="43" borderId="11" xfId="0" applyFont="1" applyFill="1" applyBorder="1"/>
    <xf numFmtId="0" fontId="3" fillId="43" borderId="11" xfId="0" applyFont="1" applyFill="1" applyBorder="1" applyAlignment="1">
      <alignment horizontal="left" indent="1"/>
    </xf>
    <xf numFmtId="0" fontId="3" fillId="43" borderId="11" xfId="0" applyFont="1" applyFill="1" applyBorder="1" applyAlignment="1">
      <alignment horizontal="center"/>
    </xf>
    <xf numFmtId="178" fontId="11" fillId="0" borderId="23" xfId="0" applyNumberFormat="1" applyFont="1" applyBorder="1" applyAlignment="1">
      <alignment horizontal="right"/>
    </xf>
    <xf numFmtId="178" fontId="11" fillId="0" borderId="15" xfId="0" applyNumberFormat="1" applyFont="1" applyBorder="1" applyAlignment="1">
      <alignment horizontal="right"/>
    </xf>
    <xf numFmtId="41" fontId="66" fillId="7" borderId="11" xfId="0" applyNumberFormat="1" applyFont="1" applyFill="1" applyBorder="1"/>
    <xf numFmtId="0" fontId="68" fillId="9" borderId="11" xfId="0" applyFont="1" applyFill="1" applyBorder="1" applyAlignment="1">
      <alignment horizontal="center"/>
    </xf>
    <xf numFmtId="0" fontId="68" fillId="0" borderId="0" xfId="0" applyFont="1" applyAlignment="1">
      <alignment horizontal="right"/>
    </xf>
    <xf numFmtId="9" fontId="9" fillId="0" borderId="0" xfId="1" applyFont="1" applyFill="1" applyBorder="1" applyAlignment="1">
      <alignment horizontal="right"/>
    </xf>
    <xf numFmtId="175" fontId="11" fillId="0" borderId="15" xfId="1" applyNumberFormat="1" applyFont="1" applyBorder="1" applyAlignment="1">
      <alignment horizontal="right"/>
    </xf>
    <xf numFmtId="175" fontId="9" fillId="0" borderId="0" xfId="1" applyNumberFormat="1" applyFont="1" applyFill="1" applyBorder="1" applyAlignment="1">
      <alignment horizontal="right"/>
    </xf>
    <xf numFmtId="175" fontId="9" fillId="0" borderId="5" xfId="1" applyNumberFormat="1" applyFont="1" applyFill="1" applyBorder="1" applyAlignment="1">
      <alignment horizontal="right"/>
    </xf>
    <xf numFmtId="175" fontId="9" fillId="0" borderId="3" xfId="1" applyNumberFormat="1" applyFont="1" applyFill="1" applyBorder="1" applyAlignment="1">
      <alignment horizontal="right"/>
    </xf>
    <xf numFmtId="0" fontId="70" fillId="0" borderId="3" xfId="0" applyFont="1" applyBorder="1" applyAlignment="1">
      <alignment horizontal="right"/>
    </xf>
    <xf numFmtId="9" fontId="9" fillId="9" borderId="6" xfId="1" applyFont="1" applyFill="1" applyBorder="1" applyAlignment="1">
      <alignment horizontal="left" vertical="center"/>
    </xf>
    <xf numFmtId="0" fontId="7" fillId="0" borderId="11" xfId="0" applyFont="1" applyBorder="1" applyAlignment="1">
      <alignment horizontal="center"/>
    </xf>
    <xf numFmtId="9" fontId="7" fillId="0" borderId="11" xfId="0" applyNumberFormat="1" applyFont="1" applyBorder="1" applyAlignment="1">
      <alignment horizontal="center"/>
    </xf>
    <xf numFmtId="9" fontId="7" fillId="0" borderId="20" xfId="0" applyNumberFormat="1" applyFont="1" applyBorder="1" applyAlignment="1">
      <alignment horizontal="center"/>
    </xf>
    <xf numFmtId="183" fontId="9" fillId="0" borderId="0" xfId="0" applyNumberFormat="1" applyFont="1" applyAlignment="1">
      <alignment horizontal="center"/>
    </xf>
    <xf numFmtId="183" fontId="9" fillId="0" borderId="17" xfId="0" applyNumberFormat="1" applyFont="1" applyBorder="1" applyAlignment="1">
      <alignment horizontal="center"/>
    </xf>
    <xf numFmtId="175" fontId="9" fillId="0" borderId="0" xfId="0" applyNumberFormat="1" applyFont="1" applyAlignment="1">
      <alignment horizontal="center"/>
    </xf>
    <xf numFmtId="175" fontId="9" fillId="0" borderId="17" xfId="0" applyNumberFormat="1" applyFont="1" applyBorder="1" applyAlignment="1">
      <alignment horizontal="center"/>
    </xf>
    <xf numFmtId="181" fontId="9" fillId="0" borderId="0" xfId="0" applyNumberFormat="1" applyFont="1" applyAlignment="1">
      <alignment horizontal="center"/>
    </xf>
    <xf numFmtId="181" fontId="9" fillId="0" borderId="17" xfId="0" applyNumberFormat="1" applyFont="1" applyBorder="1" applyAlignment="1">
      <alignment horizontal="center"/>
    </xf>
    <xf numFmtId="183" fontId="9" fillId="0" borderId="5" xfId="0" applyNumberFormat="1" applyFont="1" applyBorder="1" applyAlignment="1">
      <alignment horizontal="center"/>
    </xf>
    <xf numFmtId="183" fontId="9" fillId="0" borderId="18" xfId="0" applyNumberFormat="1" applyFont="1" applyBorder="1" applyAlignment="1">
      <alignment horizontal="center"/>
    </xf>
    <xf numFmtId="5" fontId="9" fillId="0" borderId="17" xfId="0" applyNumberFormat="1" applyFont="1" applyBorder="1" applyAlignment="1">
      <alignment horizontal="right"/>
    </xf>
    <xf numFmtId="5" fontId="9" fillId="0" borderId="18" xfId="0" applyNumberFormat="1" applyFont="1" applyBorder="1" applyAlignment="1">
      <alignment horizontal="right"/>
    </xf>
    <xf numFmtId="0" fontId="0" fillId="9" borderId="11" xfId="0" applyFill="1" applyBorder="1" applyAlignment="1">
      <alignment horizontal="right"/>
    </xf>
    <xf numFmtId="0" fontId="0" fillId="9" borderId="20" xfId="0" applyFill="1" applyBorder="1" applyAlignment="1">
      <alignment horizontal="right"/>
    </xf>
    <xf numFmtId="3" fontId="0" fillId="0" borderId="21" xfId="0" applyNumberFormat="1" applyBorder="1" applyAlignment="1">
      <alignment horizontal="right"/>
    </xf>
    <xf numFmtId="0" fontId="0" fillId="0" borderId="21" xfId="0" applyBorder="1" applyAlignment="1">
      <alignment horizontal="right"/>
    </xf>
    <xf numFmtId="14" fontId="0" fillId="0" borderId="21" xfId="0" applyNumberFormat="1" applyBorder="1" applyAlignment="1">
      <alignment horizontal="right"/>
    </xf>
    <xf numFmtId="9" fontId="0" fillId="0" borderId="21" xfId="1" applyFont="1" applyBorder="1" applyAlignment="1">
      <alignment horizontal="right"/>
    </xf>
    <xf numFmtId="10" fontId="0" fillId="0" borderId="21" xfId="0" applyNumberFormat="1" applyBorder="1" applyAlignment="1">
      <alignment horizontal="right"/>
    </xf>
    <xf numFmtId="0" fontId="0" fillId="9" borderId="21" xfId="0" applyFill="1" applyBorder="1"/>
    <xf numFmtId="3" fontId="0" fillId="0" borderId="20" xfId="0" applyNumberFormat="1" applyBorder="1" applyAlignment="1">
      <alignment horizontal="right"/>
    </xf>
    <xf numFmtId="14" fontId="0" fillId="0" borderId="20" xfId="0" applyNumberFormat="1" applyBorder="1" applyAlignment="1">
      <alignment horizontal="right"/>
    </xf>
    <xf numFmtId="9" fontId="0" fillId="0" borderId="20" xfId="1" applyFont="1" applyBorder="1" applyAlignment="1">
      <alignment horizontal="right"/>
    </xf>
    <xf numFmtId="39" fontId="28" fillId="0" borderId="0" xfId="0" applyNumberFormat="1" applyFont="1" applyAlignment="1">
      <alignment horizontal="right" vertical="center"/>
    </xf>
    <xf numFmtId="9" fontId="18" fillId="10" borderId="12" xfId="1" applyFont="1" applyFill="1" applyBorder="1" applyAlignment="1">
      <alignment horizontal="left" vertical="center"/>
    </xf>
    <xf numFmtId="9" fontId="16" fillId="9" borderId="6" xfId="1" applyFont="1" applyFill="1" applyBorder="1" applyAlignment="1">
      <alignment horizontal="left" vertical="center"/>
    </xf>
    <xf numFmtId="9" fontId="16" fillId="9" borderId="3" xfId="1" applyFont="1" applyFill="1" applyBorder="1" applyAlignment="1">
      <alignment horizontal="left" vertical="center"/>
    </xf>
    <xf numFmtId="0" fontId="16" fillId="9" borderId="7" xfId="0" applyFont="1" applyFill="1" applyBorder="1" applyAlignment="1">
      <alignment horizontal="left" vertical="center"/>
    </xf>
    <xf numFmtId="0" fontId="16" fillId="9" borderId="0" xfId="0" applyFont="1" applyFill="1" applyAlignment="1">
      <alignment horizontal="left" vertical="center"/>
    </xf>
    <xf numFmtId="9" fontId="16" fillId="0" borderId="6" xfId="1" applyFont="1" applyFill="1" applyBorder="1" applyAlignment="1">
      <alignment horizontal="left" vertical="center"/>
    </xf>
    <xf numFmtId="9" fontId="16" fillId="0" borderId="3" xfId="1" applyFont="1" applyFill="1" applyBorder="1" applyAlignment="1">
      <alignment horizontal="left" vertical="center"/>
    </xf>
    <xf numFmtId="9" fontId="22" fillId="0" borderId="7" xfId="1" applyFont="1" applyFill="1" applyBorder="1" applyAlignment="1">
      <alignment horizontal="left" vertical="center"/>
    </xf>
    <xf numFmtId="9" fontId="16" fillId="0" borderId="0" xfId="1" applyFont="1" applyFill="1" applyBorder="1" applyAlignment="1">
      <alignment horizontal="left" vertical="center"/>
    </xf>
    <xf numFmtId="49" fontId="16" fillId="0" borderId="7" xfId="0" applyNumberFormat="1" applyFont="1" applyBorder="1" applyAlignment="1">
      <alignment horizontal="left" vertical="center" indent="2"/>
    </xf>
    <xf numFmtId="49" fontId="16" fillId="0" borderId="0" xfId="0" applyNumberFormat="1" applyFont="1" applyAlignment="1">
      <alignment horizontal="left" vertical="center"/>
    </xf>
    <xf numFmtId="9" fontId="22" fillId="0" borderId="27" xfId="1" applyFont="1" applyFill="1" applyBorder="1" applyAlignment="1">
      <alignment horizontal="left" vertical="center"/>
    </xf>
    <xf numFmtId="9" fontId="22" fillId="0" borderId="38" xfId="1" applyFont="1" applyFill="1" applyBorder="1" applyAlignment="1">
      <alignment horizontal="left" vertical="center"/>
    </xf>
    <xf numFmtId="9" fontId="22" fillId="0" borderId="0" xfId="1" applyFont="1" applyFill="1" applyBorder="1" applyAlignment="1">
      <alignment horizontal="left" vertical="center"/>
    </xf>
    <xf numFmtId="9" fontId="16" fillId="0" borderId="7" xfId="1" applyFont="1" applyFill="1" applyBorder="1" applyAlignment="1">
      <alignment horizontal="left" vertical="center" indent="1"/>
    </xf>
    <xf numFmtId="9" fontId="16" fillId="0" borderId="0" xfId="1" applyFont="1" applyFill="1" applyBorder="1" applyAlignment="1">
      <alignment horizontal="left" vertical="center" indent="1"/>
    </xf>
    <xf numFmtId="41" fontId="18" fillId="7" borderId="11" xfId="0" applyNumberFormat="1" applyFont="1" applyFill="1" applyBorder="1" applyAlignment="1">
      <alignment horizontal="center"/>
    </xf>
    <xf numFmtId="0" fontId="15" fillId="2" borderId="0" xfId="0" applyFont="1" applyFill="1"/>
    <xf numFmtId="0" fontId="15" fillId="3" borderId="0" xfId="0" applyFont="1" applyFill="1"/>
    <xf numFmtId="210" fontId="28" fillId="0" borderId="0" xfId="0" applyNumberFormat="1" applyFont="1" applyAlignment="1">
      <alignment horizontal="right" vertical="center"/>
    </xf>
    <xf numFmtId="0" fontId="33" fillId="17" borderId="14" xfId="0" applyFont="1" applyFill="1" applyBorder="1" applyAlignment="1">
      <alignment vertical="center"/>
    </xf>
    <xf numFmtId="0" fontId="33" fillId="17" borderId="19" xfId="0" applyFont="1" applyFill="1" applyBorder="1" applyAlignment="1">
      <alignment vertical="center"/>
    </xf>
    <xf numFmtId="0" fontId="26" fillId="2" borderId="14" xfId="0" applyFont="1" applyFill="1" applyBorder="1" applyAlignment="1">
      <alignment horizontal="center" vertical="center" wrapText="1"/>
    </xf>
    <xf numFmtId="0" fontId="26" fillId="2" borderId="19" xfId="0" applyFont="1" applyFill="1" applyBorder="1" applyAlignment="1">
      <alignment horizontal="center" vertical="center" wrapText="1"/>
    </xf>
    <xf numFmtId="0" fontId="26" fillId="17" borderId="19" xfId="0" applyFont="1" applyFill="1" applyBorder="1" applyAlignment="1">
      <alignment horizontal="center" vertical="center" wrapText="1"/>
    </xf>
    <xf numFmtId="0" fontId="26" fillId="17" borderId="14" xfId="0" applyFont="1" applyFill="1" applyBorder="1" applyAlignment="1">
      <alignment horizontal="center" vertical="center" wrapText="1"/>
    </xf>
    <xf numFmtId="0" fontId="26" fillId="17" borderId="19" xfId="0" applyFont="1" applyFill="1" applyBorder="1" applyAlignment="1">
      <alignment horizontal="center" vertical="center"/>
    </xf>
    <xf numFmtId="0" fontId="26" fillId="17" borderId="14" xfId="0" applyFont="1" applyFill="1" applyBorder="1" applyAlignment="1">
      <alignment horizontal="center" vertical="center"/>
    </xf>
    <xf numFmtId="0" fontId="0" fillId="18" borderId="11" xfId="0" applyFill="1" applyBorder="1" applyAlignment="1">
      <alignment horizontal="center"/>
    </xf>
    <xf numFmtId="0" fontId="0" fillId="18" borderId="20" xfId="0" applyFill="1" applyBorder="1" applyAlignment="1">
      <alignment horizontal="center"/>
    </xf>
    <xf numFmtId="0" fontId="0" fillId="12" borderId="5" xfId="0" applyFill="1" applyBorder="1" applyAlignment="1">
      <alignment horizontal="center"/>
    </xf>
    <xf numFmtId="0" fontId="0" fillId="12" borderId="18" xfId="0" applyFill="1" applyBorder="1" applyAlignment="1">
      <alignment horizontal="center"/>
    </xf>
    <xf numFmtId="0" fontId="0" fillId="27" borderId="12" xfId="0" applyFill="1" applyBorder="1" applyAlignment="1">
      <alignment horizontal="center"/>
    </xf>
    <xf numFmtId="0" fontId="0" fillId="27" borderId="11" xfId="0" applyFill="1" applyBorder="1" applyAlignment="1">
      <alignment horizontal="center"/>
    </xf>
    <xf numFmtId="0" fontId="0" fillId="27" borderId="20" xfId="0" applyFill="1" applyBorder="1" applyAlignment="1">
      <alignment horizontal="center"/>
    </xf>
    <xf numFmtId="0" fontId="33" fillId="26" borderId="35" xfId="0" applyFont="1" applyFill="1" applyBorder="1" applyAlignment="1">
      <alignment horizontal="center" vertical="center"/>
    </xf>
    <xf numFmtId="0" fontId="33" fillId="26" borderId="33" xfId="0" applyFont="1" applyFill="1" applyBorder="1" applyAlignment="1">
      <alignment horizontal="center" vertical="center"/>
    </xf>
    <xf numFmtId="0" fontId="33" fillId="26" borderId="36" xfId="0" applyFont="1" applyFill="1" applyBorder="1" applyAlignment="1">
      <alignment horizontal="center" vertical="center"/>
    </xf>
    <xf numFmtId="0" fontId="0" fillId="18" borderId="3" xfId="0" applyFill="1" applyBorder="1" applyAlignment="1">
      <alignment horizontal="center" vertical="center"/>
    </xf>
    <xf numFmtId="0" fontId="0" fillId="18" borderId="16" xfId="0" applyFill="1" applyBorder="1" applyAlignment="1">
      <alignment horizontal="center" vertical="center"/>
    </xf>
    <xf numFmtId="0" fontId="0" fillId="18" borderId="0" xfId="0" applyFill="1" applyAlignment="1">
      <alignment horizontal="center" vertical="center"/>
    </xf>
    <xf numFmtId="0" fontId="0" fillId="18" borderId="17" xfId="0" applyFill="1" applyBorder="1" applyAlignment="1">
      <alignment horizontal="center" vertical="center"/>
    </xf>
    <xf numFmtId="0" fontId="0" fillId="18" borderId="5" xfId="0" applyFill="1" applyBorder="1" applyAlignment="1">
      <alignment horizontal="center" vertical="center"/>
    </xf>
    <xf numFmtId="0" fontId="0" fillId="18" borderId="18" xfId="0" applyFill="1" applyBorder="1" applyAlignment="1">
      <alignment horizontal="center" vertical="center"/>
    </xf>
    <xf numFmtId="0" fontId="0" fillId="12" borderId="11" xfId="0" applyFill="1" applyBorder="1" applyAlignment="1">
      <alignment horizontal="center"/>
    </xf>
    <xf numFmtId="0" fontId="0" fillId="12" borderId="20" xfId="0" applyFill="1" applyBorder="1" applyAlignment="1">
      <alignment horizontal="center"/>
    </xf>
    <xf numFmtId="0" fontId="0" fillId="19" borderId="12" xfId="0" applyFill="1" applyBorder="1" applyAlignment="1">
      <alignment horizontal="center"/>
    </xf>
    <xf numFmtId="0" fontId="0" fillId="19" borderId="20" xfId="0" applyFill="1" applyBorder="1" applyAlignment="1">
      <alignment horizontal="center"/>
    </xf>
    <xf numFmtId="0" fontId="0" fillId="18" borderId="3" xfId="0" applyFill="1" applyBorder="1" applyAlignment="1">
      <alignment horizontal="center"/>
    </xf>
    <xf numFmtId="0" fontId="0" fillId="18" borderId="16" xfId="0" applyFill="1" applyBorder="1" applyAlignment="1">
      <alignment horizontal="center"/>
    </xf>
    <xf numFmtId="0" fontId="0" fillId="12" borderId="3" xfId="0" applyFill="1" applyBorder="1" applyAlignment="1">
      <alignment horizontal="center"/>
    </xf>
    <xf numFmtId="0" fontId="0" fillId="12" borderId="16" xfId="0" applyFill="1" applyBorder="1" applyAlignment="1">
      <alignment horizontal="center"/>
    </xf>
    <xf numFmtId="0" fontId="0" fillId="18" borderId="13" xfId="0" applyFill="1" applyBorder="1" applyAlignment="1">
      <alignment horizontal="center"/>
    </xf>
    <xf numFmtId="9" fontId="56" fillId="9" borderId="7" xfId="1" applyFont="1" applyFill="1" applyBorder="1" applyAlignment="1">
      <alignment horizontal="center" vertical="center" textRotation="90"/>
    </xf>
    <xf numFmtId="0" fontId="0" fillId="0" borderId="0" xfId="0" applyAlignment="1">
      <alignment horizontal="left" vertical="center" wrapText="1"/>
    </xf>
    <xf numFmtId="0" fontId="0" fillId="0" borderId="0" xfId="0" applyAlignment="1">
      <alignment horizontal="left" wrapText="1"/>
    </xf>
    <xf numFmtId="0" fontId="95" fillId="0" borderId="50" xfId="0" applyFont="1" applyBorder="1" applyAlignment="1">
      <alignment horizontal="left" vertical="top" wrapText="1"/>
    </xf>
    <xf numFmtId="4" fontId="110" fillId="0" borderId="50" xfId="0" applyNumberFormat="1" applyFont="1" applyBorder="1" applyAlignment="1">
      <alignment horizontal="right" vertical="top" shrinkToFit="1"/>
    </xf>
    <xf numFmtId="0" fontId="0" fillId="0" borderId="56" xfId="0" applyBorder="1" applyAlignment="1">
      <alignment horizontal="left" vertical="top" wrapText="1"/>
    </xf>
    <xf numFmtId="2" fontId="109" fillId="0" borderId="56" xfId="0" applyNumberFormat="1" applyFont="1" applyBorder="1" applyAlignment="1">
      <alignment horizontal="left" vertical="top" indent="2" shrinkToFit="1"/>
    </xf>
    <xf numFmtId="0" fontId="108" fillId="0" borderId="53" xfId="0" applyFont="1" applyBorder="1" applyAlignment="1">
      <alignment horizontal="left" vertical="top" wrapText="1"/>
    </xf>
    <xf numFmtId="39" fontId="109" fillId="0" borderId="53" xfId="0" applyNumberFormat="1" applyFont="1" applyBorder="1" applyAlignment="1">
      <alignment horizontal="right" vertical="top" shrinkToFit="1"/>
    </xf>
    <xf numFmtId="0" fontId="0" fillId="0" borderId="53" xfId="0" applyBorder="1" applyAlignment="1">
      <alignment horizontal="left" vertical="top" wrapText="1"/>
    </xf>
    <xf numFmtId="4" fontId="109" fillId="0" borderId="53" xfId="0" applyNumberFormat="1" applyFont="1" applyBorder="1" applyAlignment="1">
      <alignment horizontal="left" vertical="top" indent="1" shrinkToFit="1"/>
    </xf>
    <xf numFmtId="0" fontId="108" fillId="0" borderId="55" xfId="0" applyFont="1" applyBorder="1" applyAlignment="1">
      <alignment horizontal="left" vertical="center" wrapText="1"/>
    </xf>
    <xf numFmtId="4" fontId="109" fillId="0" borderId="55" xfId="0" applyNumberFormat="1" applyFont="1" applyBorder="1" applyAlignment="1">
      <alignment horizontal="left" vertical="center" shrinkToFit="1"/>
    </xf>
    <xf numFmtId="0" fontId="95" fillId="0" borderId="50" xfId="0" applyFont="1" applyBorder="1" applyAlignment="1">
      <alignment horizontal="right" vertical="top" wrapText="1"/>
    </xf>
    <xf numFmtId="0" fontId="0" fillId="0" borderId="50" xfId="0" applyBorder="1" applyAlignment="1">
      <alignment horizontal="left" vertical="center" wrapText="1"/>
    </xf>
    <xf numFmtId="0" fontId="108" fillId="0" borderId="50" xfId="0" applyFont="1" applyBorder="1" applyAlignment="1">
      <alignment horizontal="left" vertical="center" wrapText="1"/>
    </xf>
    <xf numFmtId="4" fontId="109" fillId="0" borderId="50" xfId="0" applyNumberFormat="1" applyFont="1" applyBorder="1" applyAlignment="1">
      <alignment horizontal="right" vertical="center" shrinkToFit="1"/>
    </xf>
    <xf numFmtId="0" fontId="0" fillId="0" borderId="0" xfId="0" applyAlignment="1">
      <alignment horizontal="left" vertical="top" wrapText="1"/>
    </xf>
    <xf numFmtId="0" fontId="0" fillId="0" borderId="50" xfId="0" applyBorder="1" applyAlignment="1">
      <alignment horizontal="left" vertical="top" wrapText="1"/>
    </xf>
    <xf numFmtId="0" fontId="0" fillId="0" borderId="49" xfId="0" applyBorder="1" applyAlignment="1">
      <alignment horizontal="left" wrapText="1"/>
    </xf>
    <xf numFmtId="0" fontId="0" fillId="0" borderId="49" xfId="0" applyBorder="1" applyAlignment="1">
      <alignment horizontal="left" vertical="top" wrapText="1"/>
    </xf>
    <xf numFmtId="4" fontId="110" fillId="0" borderId="50" xfId="0" applyNumberFormat="1" applyFont="1" applyBorder="1" applyAlignment="1">
      <alignment horizontal="left" vertical="top" indent="10" shrinkToFit="1"/>
    </xf>
    <xf numFmtId="1" fontId="110" fillId="0" borderId="50" xfId="0" applyNumberFormat="1" applyFont="1" applyBorder="1" applyAlignment="1">
      <alignment horizontal="left" vertical="top" indent="4" shrinkToFit="1"/>
    </xf>
    <xf numFmtId="4" fontId="110" fillId="0" borderId="50" xfId="0" applyNumberFormat="1" applyFont="1" applyBorder="1" applyAlignment="1">
      <alignment horizontal="left" vertical="top" indent="7" shrinkToFit="1"/>
    </xf>
    <xf numFmtId="4" fontId="109" fillId="0" borderId="56" xfId="0" applyNumberFormat="1" applyFont="1" applyBorder="1" applyAlignment="1">
      <alignment horizontal="left" vertical="top" indent="10" shrinkToFit="1"/>
    </xf>
    <xf numFmtId="1" fontId="109" fillId="0" borderId="56" xfId="0" applyNumberFormat="1" applyFont="1" applyBorder="1" applyAlignment="1">
      <alignment horizontal="left" vertical="top" indent="4" shrinkToFit="1"/>
    </xf>
    <xf numFmtId="4" fontId="109" fillId="0" borderId="56" xfId="0" applyNumberFormat="1" applyFont="1" applyBorder="1" applyAlignment="1">
      <alignment horizontal="left" vertical="top" indent="7" shrinkToFit="1"/>
    </xf>
    <xf numFmtId="4" fontId="109" fillId="0" borderId="53" xfId="0" applyNumberFormat="1" applyFont="1" applyBorder="1" applyAlignment="1">
      <alignment horizontal="left" vertical="top" indent="11" shrinkToFit="1"/>
    </xf>
    <xf numFmtId="1" fontId="109" fillId="0" borderId="53" xfId="0" applyNumberFormat="1" applyFont="1" applyBorder="1" applyAlignment="1">
      <alignment horizontal="left" vertical="top" indent="5" shrinkToFit="1"/>
    </xf>
    <xf numFmtId="4" fontId="109" fillId="0" borderId="53" xfId="0" applyNumberFormat="1" applyFont="1" applyBorder="1" applyAlignment="1">
      <alignment horizontal="left" vertical="top" indent="8" shrinkToFit="1"/>
    </xf>
    <xf numFmtId="0" fontId="0" fillId="0" borderId="53" xfId="0" applyBorder="1" applyAlignment="1">
      <alignment horizontal="left" wrapText="1"/>
    </xf>
    <xf numFmtId="0" fontId="108" fillId="0" borderId="53" xfId="0" applyFont="1" applyBorder="1" applyAlignment="1">
      <alignment horizontal="right" vertical="top" wrapText="1" indent="1"/>
    </xf>
    <xf numFmtId="0" fontId="0" fillId="0" borderId="53" xfId="0" applyBorder="1" applyAlignment="1">
      <alignment horizontal="left" vertical="center" wrapText="1"/>
    </xf>
    <xf numFmtId="0" fontId="0" fillId="0" borderId="55" xfId="0" applyBorder="1" applyAlignment="1">
      <alignment horizontal="left" vertical="top" wrapText="1"/>
    </xf>
    <xf numFmtId="4" fontId="109" fillId="0" borderId="55" xfId="0" applyNumberFormat="1" applyFont="1" applyBorder="1" applyAlignment="1">
      <alignment horizontal="left" vertical="top" indent="10" shrinkToFit="1"/>
    </xf>
    <xf numFmtId="1" fontId="109" fillId="0" borderId="55" xfId="0" applyNumberFormat="1" applyFont="1" applyBorder="1" applyAlignment="1">
      <alignment horizontal="left" vertical="top" indent="4" shrinkToFit="1"/>
    </xf>
    <xf numFmtId="4" fontId="109" fillId="0" borderId="55" xfId="0" applyNumberFormat="1" applyFont="1" applyBorder="1" applyAlignment="1">
      <alignment horizontal="left" vertical="top" indent="7" shrinkToFit="1"/>
    </xf>
    <xf numFmtId="1" fontId="110" fillId="0" borderId="50" xfId="0" applyNumberFormat="1" applyFont="1" applyBorder="1" applyAlignment="1">
      <alignment horizontal="right" vertical="top" indent="2" shrinkToFit="1"/>
    </xf>
    <xf numFmtId="2" fontId="110" fillId="0" borderId="50" xfId="0" applyNumberFormat="1" applyFont="1" applyBorder="1" applyAlignment="1">
      <alignment horizontal="center" vertical="top" shrinkToFit="1"/>
    </xf>
    <xf numFmtId="1" fontId="110" fillId="0" borderId="50" xfId="0" applyNumberFormat="1" applyFont="1" applyBorder="1" applyAlignment="1">
      <alignment horizontal="center" vertical="top" shrinkToFit="1"/>
    </xf>
    <xf numFmtId="0" fontId="0" fillId="0" borderId="50" xfId="0" applyBorder="1" applyAlignment="1">
      <alignment horizontal="left" vertical="top" wrapText="1" indent="8"/>
    </xf>
    <xf numFmtId="0" fontId="0" fillId="0" borderId="50" xfId="0" applyBorder="1" applyAlignment="1">
      <alignment horizontal="left" vertical="top" wrapText="1" indent="3"/>
    </xf>
    <xf numFmtId="0" fontId="0" fillId="0" borderId="50" xfId="0" applyBorder="1" applyAlignment="1">
      <alignment horizontal="left" vertical="top" wrapText="1" indent="6"/>
    </xf>
    <xf numFmtId="2" fontId="109" fillId="0" borderId="50" xfId="0" applyNumberFormat="1" applyFont="1" applyBorder="1" applyAlignment="1">
      <alignment horizontal="center" vertical="top" shrinkToFit="1"/>
    </xf>
    <xf numFmtId="1" fontId="109" fillId="0" borderId="50" xfId="0" applyNumberFormat="1" applyFont="1" applyBorder="1" applyAlignment="1">
      <alignment horizontal="center" vertical="top" shrinkToFit="1"/>
    </xf>
    <xf numFmtId="2" fontId="110" fillId="0" borderId="50" xfId="0" applyNumberFormat="1" applyFont="1" applyBorder="1" applyAlignment="1">
      <alignment horizontal="left" vertical="top" indent="8" shrinkToFit="1"/>
    </xf>
    <xf numFmtId="2" fontId="110" fillId="0" borderId="50" xfId="0" applyNumberFormat="1" applyFont="1" applyBorder="1" applyAlignment="1">
      <alignment horizontal="right" vertical="top" indent="2" shrinkToFit="1"/>
    </xf>
    <xf numFmtId="0" fontId="108" fillId="0" borderId="50" xfId="0" applyFont="1" applyBorder="1" applyAlignment="1">
      <alignment horizontal="left" vertical="top" wrapText="1"/>
    </xf>
    <xf numFmtId="1" fontId="109" fillId="0" borderId="50" xfId="0" applyNumberFormat="1" applyFont="1" applyBorder="1" applyAlignment="1">
      <alignment horizontal="right" vertical="top" indent="2" shrinkToFit="1"/>
    </xf>
    <xf numFmtId="2" fontId="109" fillId="0" borderId="50" xfId="0" applyNumberFormat="1" applyFont="1" applyBorder="1" applyAlignment="1">
      <alignment horizontal="left" vertical="top" indent="7" shrinkToFit="1"/>
    </xf>
    <xf numFmtId="2" fontId="109" fillId="0" borderId="50" xfId="0" applyNumberFormat="1" applyFont="1" applyBorder="1" applyAlignment="1">
      <alignment horizontal="right" vertical="top" indent="2" shrinkToFit="1"/>
    </xf>
    <xf numFmtId="0" fontId="95" fillId="0" borderId="50" xfId="0" applyFont="1" applyBorder="1" applyAlignment="1">
      <alignment horizontal="left" vertical="center" wrapText="1"/>
    </xf>
    <xf numFmtId="0" fontId="0" fillId="0" borderId="50" xfId="0" applyBorder="1" applyAlignment="1">
      <alignment horizontal="center" vertical="center" wrapText="1"/>
    </xf>
    <xf numFmtId="0" fontId="0" fillId="0" borderId="50" xfId="0" applyBorder="1" applyAlignment="1">
      <alignment horizontal="left" vertical="top" wrapText="1" indent="5"/>
    </xf>
    <xf numFmtId="0" fontId="0" fillId="0" borderId="50" xfId="0" applyBorder="1" applyAlignment="1">
      <alignment horizontal="left" vertical="top" wrapText="1" indent="4"/>
    </xf>
    <xf numFmtId="0" fontId="0" fillId="0" borderId="50" xfId="0" applyBorder="1" applyAlignment="1">
      <alignment horizontal="left" vertical="top" wrapText="1" indent="2"/>
    </xf>
    <xf numFmtId="0" fontId="0" fillId="0" borderId="50" xfId="0" applyBorder="1" applyAlignment="1">
      <alignment horizontal="left" vertical="top" wrapText="1" indent="1"/>
    </xf>
    <xf numFmtId="4" fontId="107" fillId="0" borderId="50" xfId="0" applyNumberFormat="1" applyFont="1" applyBorder="1" applyAlignment="1">
      <alignment horizontal="center" vertical="top" shrinkToFit="1"/>
    </xf>
    <xf numFmtId="4" fontId="107" fillId="0" borderId="50" xfId="0" applyNumberFormat="1" applyFont="1" applyBorder="1" applyAlignment="1">
      <alignment horizontal="right" vertical="top" indent="1" shrinkToFit="1"/>
    </xf>
    <xf numFmtId="39" fontId="107" fillId="0" borderId="50" xfId="0" applyNumberFormat="1" applyFont="1" applyBorder="1" applyAlignment="1">
      <alignment horizontal="left" vertical="top" indent="1" shrinkToFit="1"/>
    </xf>
    <xf numFmtId="4" fontId="107" fillId="0" borderId="50" xfId="0" applyNumberFormat="1" applyFont="1" applyBorder="1" applyAlignment="1">
      <alignment horizontal="left" vertical="top" indent="1" shrinkToFit="1"/>
    </xf>
    <xf numFmtId="0" fontId="0" fillId="0" borderId="56" xfId="0" applyBorder="1" applyAlignment="1">
      <alignment horizontal="left" vertical="center" wrapText="1"/>
    </xf>
    <xf numFmtId="2" fontId="100" fillId="0" borderId="56" xfId="0" applyNumberFormat="1" applyFont="1" applyBorder="1" applyAlignment="1">
      <alignment horizontal="center" vertical="top" shrinkToFit="1"/>
    </xf>
    <xf numFmtId="2" fontId="100" fillId="0" borderId="56" xfId="0" applyNumberFormat="1" applyFont="1" applyBorder="1" applyAlignment="1">
      <alignment horizontal="right" vertical="top" indent="1" shrinkToFit="1"/>
    </xf>
    <xf numFmtId="2" fontId="100" fillId="0" borderId="53" xfId="0" applyNumberFormat="1" applyFont="1" applyBorder="1" applyAlignment="1">
      <alignment horizontal="center" vertical="top" shrinkToFit="1"/>
    </xf>
    <xf numFmtId="0" fontId="99" fillId="0" borderId="56" xfId="0" applyFont="1" applyBorder="1" applyAlignment="1">
      <alignment horizontal="left" vertical="top" wrapText="1"/>
    </xf>
    <xf numFmtId="0" fontId="99" fillId="0" borderId="56" xfId="0" applyFont="1" applyBorder="1" applyAlignment="1">
      <alignment horizontal="left" vertical="top" wrapText="1" indent="1"/>
    </xf>
    <xf numFmtId="0" fontId="99" fillId="0" borderId="56" xfId="0" applyFont="1" applyBorder="1" applyAlignment="1">
      <alignment horizontal="right" vertical="top" wrapText="1" indent="2"/>
    </xf>
    <xf numFmtId="1" fontId="100" fillId="0" borderId="56" xfId="0" applyNumberFormat="1" applyFont="1" applyBorder="1" applyAlignment="1">
      <alignment horizontal="center" vertical="top" shrinkToFit="1"/>
    </xf>
    <xf numFmtId="0" fontId="99" fillId="0" borderId="56" xfId="0" applyFont="1" applyBorder="1" applyAlignment="1">
      <alignment horizontal="center" vertical="top" wrapText="1"/>
    </xf>
    <xf numFmtId="2" fontId="100" fillId="0" borderId="53" xfId="0" applyNumberFormat="1" applyFont="1" applyBorder="1" applyAlignment="1">
      <alignment horizontal="right" vertical="top" indent="1" shrinkToFit="1"/>
    </xf>
    <xf numFmtId="0" fontId="99" fillId="0" borderId="53" xfId="0" applyFont="1" applyBorder="1" applyAlignment="1">
      <alignment horizontal="left" vertical="top" wrapText="1"/>
    </xf>
    <xf numFmtId="0" fontId="99" fillId="0" borderId="53" xfId="0" applyFont="1" applyBorder="1" applyAlignment="1">
      <alignment horizontal="left" vertical="top" wrapText="1" indent="1"/>
    </xf>
    <xf numFmtId="0" fontId="99" fillId="0" borderId="53" xfId="0" applyFont="1" applyBorder="1" applyAlignment="1">
      <alignment horizontal="right" vertical="top" wrapText="1" indent="2"/>
    </xf>
    <xf numFmtId="1" fontId="100" fillId="0" borderId="53" xfId="0" applyNumberFormat="1" applyFont="1" applyBorder="1" applyAlignment="1">
      <alignment horizontal="center" vertical="top" shrinkToFit="1"/>
    </xf>
    <xf numFmtId="0" fontId="99" fillId="0" borderId="53" xfId="0" applyFont="1" applyBorder="1" applyAlignment="1">
      <alignment horizontal="center" vertical="top" wrapText="1"/>
    </xf>
    <xf numFmtId="2" fontId="100" fillId="0" borderId="53" xfId="0" applyNumberFormat="1" applyFont="1" applyBorder="1" applyAlignment="1">
      <alignment horizontal="left" vertical="top" indent="1" shrinkToFit="1"/>
    </xf>
    <xf numFmtId="217" fontId="100" fillId="0" borderId="53" xfId="0" applyNumberFormat="1" applyFont="1" applyBorder="1" applyAlignment="1">
      <alignment horizontal="left" vertical="top" indent="1" shrinkToFit="1"/>
    </xf>
    <xf numFmtId="0" fontId="0" fillId="0" borderId="53" xfId="0" applyBorder="1" applyAlignment="1">
      <alignment horizontal="left" vertical="top" wrapText="1" indent="3"/>
    </xf>
    <xf numFmtId="216" fontId="100" fillId="0" borderId="53" xfId="0" applyNumberFormat="1" applyFont="1" applyBorder="1" applyAlignment="1">
      <alignment horizontal="left" vertical="top" shrinkToFit="1"/>
    </xf>
    <xf numFmtId="0" fontId="0" fillId="0" borderId="55" xfId="0" applyBorder="1" applyAlignment="1">
      <alignment horizontal="left" vertical="center" wrapText="1"/>
    </xf>
    <xf numFmtId="2" fontId="100" fillId="0" borderId="55" xfId="0" applyNumberFormat="1" applyFont="1" applyBorder="1" applyAlignment="1">
      <alignment horizontal="right" vertical="center" indent="1" shrinkToFit="1"/>
    </xf>
    <xf numFmtId="2" fontId="100" fillId="0" borderId="55" xfId="0" applyNumberFormat="1" applyFont="1" applyBorder="1" applyAlignment="1">
      <alignment horizontal="center" vertical="center" shrinkToFit="1"/>
    </xf>
    <xf numFmtId="0" fontId="0" fillId="0" borderId="49" xfId="0" applyBorder="1" applyAlignment="1">
      <alignment horizontal="left" vertical="top" wrapText="1" indent="1"/>
    </xf>
    <xf numFmtId="0" fontId="0" fillId="0" borderId="49" xfId="0" applyBorder="1" applyAlignment="1">
      <alignment horizontal="left" vertical="top" wrapText="1" indent="2"/>
    </xf>
    <xf numFmtId="0" fontId="95" fillId="0" borderId="49" xfId="0" applyFont="1" applyBorder="1" applyAlignment="1">
      <alignment horizontal="left" vertical="center" wrapText="1" indent="1"/>
    </xf>
    <xf numFmtId="0" fontId="95" fillId="0" borderId="49" xfId="0" applyFont="1" applyBorder="1" applyAlignment="1">
      <alignment horizontal="center" vertical="center" wrapText="1"/>
    </xf>
    <xf numFmtId="0" fontId="95" fillId="0" borderId="49" xfId="0" applyFont="1" applyBorder="1" applyAlignment="1">
      <alignment horizontal="left" vertical="center" wrapText="1"/>
    </xf>
    <xf numFmtId="2" fontId="100" fillId="0" borderId="53" xfId="0" applyNumberFormat="1" applyFont="1" applyBorder="1" applyAlignment="1">
      <alignment horizontal="right" vertical="top" shrinkToFit="1"/>
    </xf>
    <xf numFmtId="216" fontId="100" fillId="0" borderId="53" xfId="0" applyNumberFormat="1" applyFont="1" applyBorder="1" applyAlignment="1">
      <alignment horizontal="center" vertical="top" shrinkToFit="1"/>
    </xf>
    <xf numFmtId="4" fontId="100" fillId="0" borderId="53" xfId="0" applyNumberFormat="1" applyFont="1" applyBorder="1" applyAlignment="1">
      <alignment horizontal="right" vertical="top" shrinkToFit="1"/>
    </xf>
    <xf numFmtId="0" fontId="0" fillId="0" borderId="52" xfId="0" applyBorder="1" applyAlignment="1">
      <alignment horizontal="left" vertical="center" wrapText="1"/>
    </xf>
    <xf numFmtId="2" fontId="100" fillId="0" borderId="52" xfId="0" applyNumberFormat="1" applyFont="1" applyBorder="1" applyAlignment="1">
      <alignment horizontal="right" vertical="center" shrinkToFit="1"/>
    </xf>
    <xf numFmtId="2" fontId="100" fillId="0" borderId="52" xfId="0" applyNumberFormat="1" applyFont="1" applyBorder="1" applyAlignment="1">
      <alignment horizontal="right" vertical="center" indent="1" shrinkToFit="1"/>
    </xf>
    <xf numFmtId="2" fontId="100" fillId="0" borderId="52" xfId="0" applyNumberFormat="1" applyFont="1" applyBorder="1" applyAlignment="1">
      <alignment horizontal="center" vertical="center" shrinkToFit="1"/>
    </xf>
    <xf numFmtId="0" fontId="0" fillId="0" borderId="50" xfId="0" applyBorder="1" applyAlignment="1">
      <alignment horizontal="left" wrapText="1"/>
    </xf>
    <xf numFmtId="0" fontId="99" fillId="0" borderId="52" xfId="0" applyFont="1" applyBorder="1" applyAlignment="1">
      <alignment horizontal="left" vertical="center" wrapText="1"/>
    </xf>
    <xf numFmtId="0" fontId="99" fillId="0" borderId="52" xfId="0" applyFont="1" applyBorder="1" applyAlignment="1">
      <alignment horizontal="left" vertical="center" wrapText="1" indent="1"/>
    </xf>
    <xf numFmtId="0" fontId="99" fillId="0" borderId="52" xfId="0" applyFont="1" applyBorder="1" applyAlignment="1">
      <alignment horizontal="right" vertical="center" wrapText="1" indent="2"/>
    </xf>
    <xf numFmtId="1" fontId="100" fillId="0" borderId="52" xfId="0" applyNumberFormat="1" applyFont="1" applyBorder="1" applyAlignment="1">
      <alignment horizontal="center" vertical="center" shrinkToFit="1"/>
    </xf>
    <xf numFmtId="0" fontId="99" fillId="0" borderId="52" xfId="0" applyFont="1" applyBorder="1" applyAlignment="1">
      <alignment horizontal="center" vertical="center" wrapText="1"/>
    </xf>
    <xf numFmtId="0" fontId="0" fillId="0" borderId="49" xfId="0" applyBorder="1" applyAlignment="1">
      <alignment horizontal="center" vertical="top" wrapText="1"/>
    </xf>
    <xf numFmtId="0" fontId="95" fillId="0" borderId="0" xfId="0" applyFont="1" applyAlignment="1">
      <alignment horizontal="left" vertical="top" wrapText="1"/>
    </xf>
    <xf numFmtId="0" fontId="0" fillId="0" borderId="49" xfId="0" applyBorder="1" applyAlignment="1">
      <alignment horizontal="right" vertical="top" wrapText="1" indent="5"/>
    </xf>
    <xf numFmtId="217" fontId="100" fillId="0" borderId="52" xfId="0" applyNumberFormat="1" applyFont="1" applyBorder="1" applyAlignment="1">
      <alignment horizontal="left" vertical="center" indent="1" shrinkToFit="1"/>
    </xf>
    <xf numFmtId="216" fontId="100" fillId="0" borderId="52" xfId="0" applyNumberFormat="1" applyFont="1" applyBorder="1" applyAlignment="1">
      <alignment horizontal="center" vertical="center" shrinkToFit="1"/>
    </xf>
    <xf numFmtId="217" fontId="100" fillId="0" borderId="53" xfId="0" applyNumberFormat="1" applyFont="1" applyBorder="1" applyAlignment="1">
      <alignment horizontal="right" vertical="top" shrinkToFit="1"/>
    </xf>
    <xf numFmtId="2" fontId="100" fillId="0" borderId="52" xfId="0" applyNumberFormat="1" applyFont="1" applyBorder="1" applyAlignment="1">
      <alignment horizontal="right" vertical="top" indent="1" shrinkToFit="1"/>
    </xf>
    <xf numFmtId="2" fontId="100" fillId="0" borderId="52" xfId="0" applyNumberFormat="1" applyFont="1" applyBorder="1" applyAlignment="1">
      <alignment horizontal="right" vertical="top" shrinkToFit="1"/>
    </xf>
    <xf numFmtId="216" fontId="100" fillId="0" borderId="52" xfId="0" applyNumberFormat="1" applyFont="1" applyBorder="1" applyAlignment="1">
      <alignment horizontal="center" vertical="top" shrinkToFit="1"/>
    </xf>
    <xf numFmtId="0" fontId="0" fillId="0" borderId="52" xfId="0" applyBorder="1" applyAlignment="1">
      <alignment horizontal="left" vertical="top" wrapText="1"/>
    </xf>
    <xf numFmtId="217" fontId="100" fillId="0" borderId="52" xfId="0" applyNumberFormat="1" applyFont="1" applyBorder="1" applyAlignment="1">
      <alignment horizontal="left" vertical="top" indent="1" shrinkToFit="1"/>
    </xf>
    <xf numFmtId="0" fontId="99" fillId="0" borderId="52" xfId="0" applyFont="1" applyBorder="1" applyAlignment="1">
      <alignment horizontal="left" vertical="top" wrapText="1"/>
    </xf>
    <xf numFmtId="0" fontId="99" fillId="0" borderId="52" xfId="0" applyFont="1" applyBorder="1" applyAlignment="1">
      <alignment horizontal="left" vertical="top" wrapText="1" indent="1"/>
    </xf>
    <xf numFmtId="0" fontId="99" fillId="0" borderId="52" xfId="0" applyFont="1" applyBorder="1" applyAlignment="1">
      <alignment horizontal="right" vertical="top" wrapText="1" indent="2"/>
    </xf>
    <xf numFmtId="1" fontId="100" fillId="0" borderId="52" xfId="0" applyNumberFormat="1" applyFont="1" applyBorder="1" applyAlignment="1">
      <alignment horizontal="center" vertical="top" shrinkToFit="1"/>
    </xf>
    <xf numFmtId="0" fontId="99" fillId="0" borderId="52" xfId="0" applyFont="1" applyBorder="1" applyAlignment="1">
      <alignment horizontal="center" vertical="top" wrapText="1"/>
    </xf>
    <xf numFmtId="39" fontId="100" fillId="0" borderId="53" xfId="0" applyNumberFormat="1" applyFont="1" applyBorder="1" applyAlignment="1">
      <alignment horizontal="right" vertical="top" shrinkToFit="1"/>
    </xf>
    <xf numFmtId="0" fontId="99" fillId="0" borderId="53" xfId="0" applyFont="1" applyBorder="1" applyAlignment="1">
      <alignment horizontal="left" vertical="top" wrapText="1" indent="4"/>
    </xf>
    <xf numFmtId="0" fontId="99" fillId="0" borderId="53" xfId="0" applyFont="1" applyBorder="1" applyAlignment="1">
      <alignment horizontal="left" vertical="top" wrapText="1" indent="3"/>
    </xf>
    <xf numFmtId="0" fontId="0" fillId="0" borderId="53" xfId="0" applyBorder="1" applyAlignment="1">
      <alignment horizontal="left" vertical="top" wrapText="1" indent="1"/>
    </xf>
    <xf numFmtId="2" fontId="100" fillId="0" borderId="53" xfId="0" applyNumberFormat="1" applyFont="1" applyBorder="1" applyAlignment="1">
      <alignment horizontal="left" vertical="top" shrinkToFit="1"/>
    </xf>
    <xf numFmtId="2" fontId="100" fillId="0" borderId="53" xfId="0" applyNumberFormat="1" applyFont="1" applyBorder="1" applyAlignment="1">
      <alignment horizontal="left" vertical="top" indent="3" shrinkToFit="1"/>
    </xf>
    <xf numFmtId="0" fontId="99" fillId="0" borderId="53" xfId="0" applyFont="1" applyBorder="1" applyAlignment="1">
      <alignment horizontal="left" vertical="top" wrapText="1" indent="2"/>
    </xf>
    <xf numFmtId="216" fontId="100" fillId="0" borderId="53" xfId="0" applyNumberFormat="1" applyFont="1" applyBorder="1" applyAlignment="1">
      <alignment horizontal="left" vertical="top" indent="1" shrinkToFit="1"/>
    </xf>
    <xf numFmtId="0" fontId="0" fillId="0" borderId="52" xfId="0" applyBorder="1" applyAlignment="1">
      <alignment horizontal="left" vertical="top" wrapText="1" indent="1"/>
    </xf>
    <xf numFmtId="2" fontId="100" fillId="0" borderId="52" xfId="0" applyNumberFormat="1" applyFont="1" applyBorder="1" applyAlignment="1">
      <alignment horizontal="left" vertical="top" indent="1" shrinkToFit="1"/>
    </xf>
    <xf numFmtId="0" fontId="0" fillId="0" borderId="0" xfId="0" applyAlignment="1">
      <alignment horizontal="left" wrapText="1" indent="1"/>
    </xf>
    <xf numFmtId="0" fontId="95" fillId="0" borderId="0" xfId="0" applyFont="1" applyAlignment="1">
      <alignment horizontal="left" wrapText="1"/>
    </xf>
    <xf numFmtId="0" fontId="0" fillId="0" borderId="0" xfId="0" applyAlignment="1">
      <alignment horizontal="left" wrapText="1" indent="3"/>
    </xf>
    <xf numFmtId="0" fontId="0" fillId="0" borderId="0" xfId="0" applyAlignment="1">
      <alignment horizontal="right" wrapText="1"/>
    </xf>
    <xf numFmtId="0" fontId="0" fillId="0" borderId="0" xfId="0" applyAlignment="1">
      <alignment horizontal="left" wrapText="1" indent="2"/>
    </xf>
    <xf numFmtId="0" fontId="95" fillId="0" borderId="0" xfId="0" applyFont="1" applyAlignment="1">
      <alignment horizontal="left" wrapText="1" indent="1"/>
    </xf>
    <xf numFmtId="0" fontId="0" fillId="0" borderId="0" xfId="0" applyAlignment="1">
      <alignment horizontal="left" wrapText="1" indent="8"/>
    </xf>
    <xf numFmtId="0" fontId="0" fillId="0" borderId="0" xfId="0" applyAlignment="1">
      <alignment horizontal="left" wrapText="1" indent="5"/>
    </xf>
    <xf numFmtId="2" fontId="100" fillId="0" borderId="53" xfId="0" applyNumberFormat="1" applyFont="1" applyBorder="1" applyAlignment="1">
      <alignment horizontal="left" vertical="top" indent="2" shrinkToFit="1"/>
    </xf>
    <xf numFmtId="2" fontId="100" fillId="0" borderId="52" xfId="0" applyNumberFormat="1" applyFont="1" applyBorder="1" applyAlignment="1">
      <alignment horizontal="center" vertical="top" shrinkToFit="1"/>
    </xf>
    <xf numFmtId="217" fontId="100" fillId="0" borderId="52" xfId="0" applyNumberFormat="1" applyFont="1" applyBorder="1" applyAlignment="1">
      <alignment horizontal="right" vertical="top" shrinkToFit="1"/>
    </xf>
    <xf numFmtId="0" fontId="0" fillId="0" borderId="53" xfId="0" applyBorder="1" applyAlignment="1">
      <alignment horizontal="center" vertical="top" wrapText="1"/>
    </xf>
    <xf numFmtId="217" fontId="100" fillId="0" borderId="52" xfId="0" applyNumberFormat="1" applyFont="1" applyBorder="1" applyAlignment="1">
      <alignment horizontal="right" vertical="center" shrinkToFit="1"/>
    </xf>
    <xf numFmtId="0" fontId="0" fillId="0" borderId="54" xfId="0" applyBorder="1" applyAlignment="1">
      <alignment horizontal="left" wrapText="1"/>
    </xf>
    <xf numFmtId="0" fontId="0" fillId="0" borderId="54" xfId="0" applyBorder="1" applyAlignment="1">
      <alignment horizontal="left" vertical="top" wrapText="1"/>
    </xf>
    <xf numFmtId="2" fontId="100" fillId="0" borderId="54" xfId="0" applyNumberFormat="1" applyFont="1" applyBorder="1" applyAlignment="1">
      <alignment horizontal="right" vertical="top" indent="1" shrinkToFit="1"/>
    </xf>
    <xf numFmtId="2" fontId="100" fillId="0" borderId="54" xfId="0" applyNumberFormat="1" applyFont="1" applyBorder="1" applyAlignment="1">
      <alignment horizontal="left" vertical="top" indent="1" shrinkToFit="1"/>
    </xf>
    <xf numFmtId="0" fontId="0" fillId="0" borderId="54" xfId="0" applyBorder="1" applyAlignment="1">
      <alignment horizontal="left" vertical="top" wrapText="1" indent="1"/>
    </xf>
    <xf numFmtId="2" fontId="100" fillId="0" borderId="54" xfId="0" applyNumberFormat="1" applyFont="1" applyBorder="1" applyAlignment="1">
      <alignment horizontal="left" vertical="top" shrinkToFit="1"/>
    </xf>
    <xf numFmtId="2" fontId="100" fillId="0" borderId="54" xfId="0" applyNumberFormat="1" applyFont="1" applyBorder="1" applyAlignment="1">
      <alignment horizontal="center" vertical="top" shrinkToFit="1"/>
    </xf>
    <xf numFmtId="2" fontId="100" fillId="0" borderId="52" xfId="0" applyNumberFormat="1" applyFont="1" applyBorder="1" applyAlignment="1">
      <alignment horizontal="left" vertical="center" indent="1" shrinkToFit="1"/>
    </xf>
    <xf numFmtId="4" fontId="100" fillId="0" borderId="52" xfId="0" applyNumberFormat="1" applyFont="1" applyBorder="1" applyAlignment="1">
      <alignment horizontal="right" vertical="center" shrinkToFit="1"/>
    </xf>
    <xf numFmtId="0" fontId="62" fillId="36" borderId="0" xfId="0" applyFont="1" applyFill="1" applyAlignment="1">
      <alignment horizontal="center" vertical="center"/>
    </xf>
    <xf numFmtId="0" fontId="62" fillId="37" borderId="0" xfId="0" applyFont="1" applyFill="1" applyAlignment="1">
      <alignment horizontal="center" vertical="center"/>
    </xf>
    <xf numFmtId="0" fontId="64" fillId="34" borderId="0" xfId="0" applyFont="1" applyFill="1" applyAlignment="1">
      <alignment horizontal="center" vertical="center"/>
    </xf>
    <xf numFmtId="0" fontId="62" fillId="34" borderId="0" xfId="0" applyFont="1" applyFill="1" applyAlignment="1">
      <alignment horizontal="center" vertical="center"/>
    </xf>
    <xf numFmtId="3" fontId="62" fillId="35" borderId="0" xfId="0" applyNumberFormat="1" applyFont="1" applyFill="1" applyAlignment="1">
      <alignment horizontal="center" vertical="center"/>
    </xf>
    <xf numFmtId="0" fontId="62" fillId="35" borderId="0" xfId="0" applyFont="1" applyFill="1" applyAlignment="1">
      <alignment horizontal="center" vertical="center"/>
    </xf>
    <xf numFmtId="183" fontId="62" fillId="36" borderId="0" xfId="0" applyNumberFormat="1" applyFont="1" applyFill="1" applyAlignment="1">
      <alignment horizontal="center" vertical="center"/>
    </xf>
    <xf numFmtId="3" fontId="62" fillId="37" borderId="0" xfId="0" applyNumberFormat="1" applyFont="1" applyFill="1" applyAlignment="1">
      <alignment horizontal="center" vertical="center"/>
    </xf>
    <xf numFmtId="0" fontId="63" fillId="34" borderId="0" xfId="0" applyFont="1" applyFill="1" applyAlignment="1">
      <alignment horizontal="center" vertical="center"/>
    </xf>
    <xf numFmtId="3" fontId="63" fillId="35" borderId="0" xfId="0" applyNumberFormat="1" applyFont="1" applyFill="1" applyAlignment="1">
      <alignment horizontal="center" vertical="center"/>
    </xf>
    <xf numFmtId="0" fontId="63" fillId="35" borderId="0" xfId="0" applyFont="1" applyFill="1" applyAlignment="1">
      <alignment horizontal="center" vertical="center"/>
    </xf>
    <xf numFmtId="183" fontId="63" fillId="36" borderId="0" xfId="0" applyNumberFormat="1" applyFont="1" applyFill="1" applyAlignment="1">
      <alignment horizontal="center" vertical="center"/>
    </xf>
    <xf numFmtId="3" fontId="63" fillId="37" borderId="0" xfId="0" applyNumberFormat="1" applyFont="1" applyFill="1" applyAlignment="1">
      <alignment horizontal="center" vertical="center"/>
    </xf>
    <xf numFmtId="0" fontId="63" fillId="37" borderId="0" xfId="0" applyFont="1" applyFill="1" applyAlignment="1">
      <alignment horizontal="center" vertical="center"/>
    </xf>
    <xf numFmtId="10" fontId="9" fillId="0" borderId="21" xfId="0" applyNumberFormat="1" applyFont="1" applyFill="1" applyBorder="1" applyAlignment="1">
      <alignment horizontal="center"/>
    </xf>
    <xf numFmtId="207" fontId="8" fillId="0" borderId="21" xfId="0" applyNumberFormat="1" applyFont="1" applyFill="1" applyBorder="1" applyAlignment="1">
      <alignment horizontal="center"/>
    </xf>
    <xf numFmtId="9" fontId="8" fillId="0" borderId="21" xfId="0" quotePrefix="1" applyNumberFormat="1" applyFont="1" applyFill="1" applyBorder="1" applyAlignment="1">
      <alignment horizontal="center"/>
    </xf>
    <xf numFmtId="207" fontId="9" fillId="0" borderId="21" xfId="0" applyNumberFormat="1" applyFont="1" applyFill="1" applyBorder="1" applyAlignment="1">
      <alignment horizontal="center"/>
    </xf>
    <xf numFmtId="170" fontId="3" fillId="9" borderId="16" xfId="0" applyNumberFormat="1" applyFont="1" applyFill="1" applyBorder="1" applyAlignment="1">
      <alignment horizontal="center"/>
    </xf>
    <xf numFmtId="173" fontId="8" fillId="8" borderId="14" xfId="0" applyNumberFormat="1" applyFont="1" applyFill="1" applyBorder="1" applyAlignment="1">
      <alignment horizontal="center"/>
    </xf>
    <xf numFmtId="10" fontId="8" fillId="8" borderId="17" xfId="1" applyNumberFormat="1" applyFont="1" applyFill="1" applyBorder="1" applyAlignment="1" applyProtection="1">
      <alignment horizontal="right"/>
      <protection locked="0"/>
    </xf>
    <xf numFmtId="174" fontId="8" fillId="8" borderId="14" xfId="0" applyNumberFormat="1" applyFont="1" applyFill="1" applyBorder="1" applyAlignment="1">
      <alignment horizontal="center"/>
    </xf>
    <xf numFmtId="3" fontId="8" fillId="0" borderId="7" xfId="0" applyNumberFormat="1" applyFont="1" applyFill="1" applyBorder="1" applyAlignment="1">
      <alignment horizontal="right"/>
    </xf>
    <xf numFmtId="3" fontId="8" fillId="0" borderId="16" xfId="0" applyNumberFormat="1" applyFont="1" applyFill="1" applyBorder="1" applyAlignment="1">
      <alignment horizontal="right"/>
    </xf>
    <xf numFmtId="3" fontId="8" fillId="0" borderId="17" xfId="0" applyNumberFormat="1" applyFont="1" applyFill="1" applyBorder="1" applyAlignment="1">
      <alignment horizontal="right"/>
    </xf>
    <xf numFmtId="0" fontId="122" fillId="0" borderId="7" xfId="0" applyFont="1" applyFill="1" applyBorder="1"/>
    <xf numFmtId="0" fontId="122" fillId="0" borderId="0" xfId="0" applyFont="1" applyAlignment="1">
      <alignment horizontal="center"/>
    </xf>
    <xf numFmtId="3" fontId="122" fillId="0" borderId="0" xfId="0" applyNumberFormat="1" applyFont="1" applyAlignment="1">
      <alignment horizontal="center"/>
    </xf>
    <xf numFmtId="6" fontId="122" fillId="0" borderId="0" xfId="0" applyNumberFormat="1" applyFont="1" applyAlignment="1">
      <alignment horizontal="center"/>
    </xf>
    <xf numFmtId="8" fontId="122" fillId="0" borderId="17" xfId="0" applyNumberFormat="1" applyFont="1" applyBorder="1" applyAlignment="1">
      <alignment horizontal="center"/>
    </xf>
    <xf numFmtId="168" fontId="122" fillId="0" borderId="17" xfId="0" applyNumberFormat="1" applyFont="1" applyBorder="1" applyAlignment="1">
      <alignment horizontal="right"/>
    </xf>
    <xf numFmtId="9" fontId="122" fillId="0" borderId="13" xfId="0" applyNumberFormat="1" applyFont="1" applyBorder="1" applyAlignment="1">
      <alignment horizontal="center"/>
    </xf>
    <xf numFmtId="175" fontId="122" fillId="0" borderId="3" xfId="0" applyNumberFormat="1" applyFont="1" applyBorder="1" applyAlignment="1">
      <alignment horizontal="center"/>
    </xf>
    <xf numFmtId="175" fontId="122" fillId="0" borderId="16" xfId="0" applyNumberFormat="1" applyFont="1" applyBorder="1" applyAlignment="1">
      <alignment horizontal="center"/>
    </xf>
    <xf numFmtId="175" fontId="122" fillId="0" borderId="0" xfId="0" applyNumberFormat="1" applyFont="1" applyAlignment="1">
      <alignment horizontal="center"/>
    </xf>
    <xf numFmtId="175" fontId="122" fillId="0" borderId="17" xfId="0" applyNumberFormat="1" applyFont="1" applyBorder="1" applyAlignment="1">
      <alignment horizontal="center"/>
    </xf>
    <xf numFmtId="175" fontId="122" fillId="0" borderId="5" xfId="0" applyNumberFormat="1" applyFont="1" applyBorder="1" applyAlignment="1">
      <alignment horizontal="center"/>
    </xf>
    <xf numFmtId="175" fontId="122" fillId="0" borderId="18" xfId="0" applyNumberFormat="1" applyFont="1" applyBorder="1" applyAlignment="1">
      <alignment horizontal="center"/>
    </xf>
    <xf numFmtId="0" fontId="122" fillId="0" borderId="14" xfId="0" applyFont="1" applyBorder="1" applyAlignment="1">
      <alignment horizontal="center"/>
    </xf>
    <xf numFmtId="10" fontId="122" fillId="0" borderId="14" xfId="0" applyNumberFormat="1" applyFont="1" applyBorder="1" applyAlignment="1">
      <alignment horizontal="center"/>
    </xf>
    <xf numFmtId="174" fontId="122" fillId="0" borderId="14" xfId="0" applyNumberFormat="1" applyFont="1" applyBorder="1" applyAlignment="1">
      <alignment horizontal="center"/>
    </xf>
    <xf numFmtId="14" fontId="122" fillId="0" borderId="21" xfId="0" applyNumberFormat="1" applyFont="1" applyBorder="1" applyAlignment="1">
      <alignment horizontal="center"/>
    </xf>
    <xf numFmtId="14" fontId="9" fillId="0" borderId="21" xfId="0" applyNumberFormat="1" applyFont="1" applyBorder="1" applyAlignment="1">
      <alignment horizontal="center"/>
    </xf>
    <xf numFmtId="175" fontId="122" fillId="0" borderId="14" xfId="0" applyNumberFormat="1" applyFont="1" applyBorder="1" applyAlignment="1">
      <alignment horizontal="center"/>
    </xf>
    <xf numFmtId="172" fontId="122" fillId="0" borderId="17" xfId="0" applyNumberFormat="1" applyFont="1" applyBorder="1" applyAlignment="1" applyProtection="1">
      <alignment horizontal="right"/>
      <protection locked="0"/>
    </xf>
    <xf numFmtId="10" fontId="122" fillId="0" borderId="17" xfId="0" applyNumberFormat="1" applyFont="1" applyBorder="1" applyAlignment="1" applyProtection="1">
      <alignment horizontal="right"/>
      <protection locked="0"/>
    </xf>
    <xf numFmtId="10" fontId="9" fillId="0" borderId="17" xfId="0" applyNumberFormat="1" applyFont="1" applyBorder="1" applyAlignment="1" applyProtection="1">
      <alignment horizontal="right"/>
      <protection locked="0"/>
    </xf>
    <xf numFmtId="10" fontId="122" fillId="0" borderId="21" xfId="0" applyNumberFormat="1" applyFont="1" applyFill="1" applyBorder="1" applyAlignment="1">
      <alignment horizontal="center"/>
    </xf>
    <xf numFmtId="207" fontId="122" fillId="0" borderId="21" xfId="0" applyNumberFormat="1" applyFont="1" applyFill="1" applyBorder="1" applyAlignment="1">
      <alignment horizontal="center"/>
    </xf>
    <xf numFmtId="208" fontId="122" fillId="0" borderId="21" xfId="0" applyNumberFormat="1" applyFont="1" applyFill="1" applyBorder="1" applyAlignment="1">
      <alignment horizontal="center"/>
    </xf>
    <xf numFmtId="181" fontId="122" fillId="0" borderId="21" xfId="0" applyNumberFormat="1" applyFont="1" applyFill="1" applyBorder="1" applyAlignment="1">
      <alignment horizontal="center"/>
    </xf>
    <xf numFmtId="0" fontId="123" fillId="10" borderId="21" xfId="0" applyFont="1" applyFill="1" applyBorder="1" applyAlignment="1">
      <alignment horizontal="center"/>
    </xf>
    <xf numFmtId="10" fontId="122" fillId="0" borderId="17" xfId="1" applyNumberFormat="1" applyFont="1" applyFill="1" applyBorder="1" applyAlignment="1" applyProtection="1">
      <alignment horizontal="right"/>
      <protection locked="0"/>
    </xf>
    <xf numFmtId="3" fontId="122" fillId="0" borderId="14" xfId="0" applyNumberFormat="1" applyFont="1" applyBorder="1" applyAlignment="1">
      <alignment horizontal="right"/>
    </xf>
    <xf numFmtId="175" fontId="122" fillId="0" borderId="14" xfId="1" applyNumberFormat="1" applyFont="1" applyFill="1" applyBorder="1" applyAlignment="1">
      <alignment horizontal="right"/>
    </xf>
    <xf numFmtId="3" fontId="122" fillId="0" borderId="7" xfId="0" applyNumberFormat="1" applyFont="1" applyFill="1" applyBorder="1" applyAlignment="1">
      <alignment horizontal="right"/>
    </xf>
    <xf numFmtId="3" fontId="122" fillId="0" borderId="17" xfId="0" applyNumberFormat="1" applyFont="1" applyFill="1" applyBorder="1" applyAlignment="1">
      <alignment horizontal="right"/>
    </xf>
    <xf numFmtId="183" fontId="122" fillId="0" borderId="17" xfId="0" applyNumberFormat="1" applyFont="1" applyFill="1" applyBorder="1" applyAlignment="1">
      <alignment horizontal="right"/>
    </xf>
    <xf numFmtId="3" fontId="122" fillId="0" borderId="18" xfId="0" applyNumberFormat="1" applyFont="1" applyFill="1" applyBorder="1" applyAlignment="1">
      <alignment horizontal="right"/>
    </xf>
    <xf numFmtId="172" fontId="9" fillId="0" borderId="17" xfId="0" applyNumberFormat="1" applyFont="1" applyBorder="1" applyAlignment="1" applyProtection="1">
      <alignment horizontal="right"/>
      <protection locked="0"/>
    </xf>
  </cellXfs>
  <cellStyles count="54">
    <cellStyle name="Comma" xfId="6" builtinId="3"/>
    <cellStyle name="Comma [0] 2" xfId="53" xr:uid="{3FE26DDA-F2AD-474F-AE35-AE71387EB087}"/>
    <cellStyle name="Comma 0" xfId="19" xr:uid="{8A30483A-640F-4060-A010-12B10B40B5FB}"/>
    <cellStyle name="Comma 2" xfId="9" xr:uid="{919C20B6-AF50-42FD-A136-BDD8D4F9A3EB}"/>
    <cellStyle name="Comma 2 2" xfId="35" xr:uid="{440D7A9E-7FA6-41BA-978C-EE73EB5E468C}"/>
    <cellStyle name="Comma 3" xfId="13" xr:uid="{19AD12EE-C674-493B-B4DA-FFA67818821C}"/>
    <cellStyle name="Comma 4" xfId="36" xr:uid="{FA1885DE-626D-4E85-BDE0-34542818B46A}"/>
    <cellStyle name="Comma 5" xfId="37" xr:uid="{270F4B0C-2E04-470B-8907-4CFB428C89E8}"/>
    <cellStyle name="Comma 6" xfId="50" xr:uid="{8550DBD8-0B89-4BC4-8D82-84818A133325}"/>
    <cellStyle name="Currency [0] 2" xfId="52" xr:uid="{553BB3B4-6379-4865-A8BF-19CADBB73CC1}"/>
    <cellStyle name="Currency 0" xfId="20" xr:uid="{2CD3A4CB-45D9-4D16-BFCE-BD362C9BC150}"/>
    <cellStyle name="Currency 2" xfId="21" xr:uid="{B7B145ED-98CA-4D7B-8364-667DFB60534B}"/>
    <cellStyle name="Currency 3" xfId="51" xr:uid="{1E57AD1C-363E-4A27-83CE-C3EF40F4F59E}"/>
    <cellStyle name="Date Aligned" xfId="22" xr:uid="{A7AC1FE5-84F3-45A4-B2C1-63A10F3B82DD}"/>
    <cellStyle name="Dotted Line" xfId="23" xr:uid="{453F3F37-5054-491B-B23C-B9F0FACEF735}"/>
    <cellStyle name="Footnote" xfId="24" xr:uid="{912E9597-9C8F-412A-B18C-4D35DF8A4A89}"/>
    <cellStyle name="Hard Percent" xfId="25" xr:uid="{4DDCA6AC-53DF-408E-82E9-187B9B4B6205}"/>
    <cellStyle name="Header" xfId="26" xr:uid="{2300FAD2-E3EA-4BFA-AC11-025793A3F9C0}"/>
    <cellStyle name="Hyperlink 2" xfId="4" xr:uid="{FF48E0E0-1984-4565-8F94-6D2890BCCB16}"/>
    <cellStyle name="Hyperlink 2 2" xfId="48" xr:uid="{7740B9E9-38FF-43F9-A4F0-30C5877F3DE6}"/>
    <cellStyle name="Multiple" xfId="27" xr:uid="{3AB43FC8-00D9-4719-A90E-381F071ECE5B}"/>
    <cellStyle name="Normal" xfId="0" builtinId="0"/>
    <cellStyle name="Normal 2" xfId="2" xr:uid="{14AC6D49-9154-4E7E-B1B0-4D1CD463977A}"/>
    <cellStyle name="Normal 2 2" xfId="38" xr:uid="{7A0C4FAE-B904-41EE-ACF2-9DFFDC5C9136}"/>
    <cellStyle name="Normal 2 3" xfId="47" xr:uid="{E523B7E0-29E0-42C6-8FD1-E32B62F84818}"/>
    <cellStyle name="Normal 2 4" xfId="11" xr:uid="{03965468-AF74-42C5-A578-028F155D6924}"/>
    <cellStyle name="Normal 3" xfId="3" xr:uid="{971EE00D-EAA4-4EDD-BCC7-886EF351068E}"/>
    <cellStyle name="Normal 3 2" xfId="12" xr:uid="{C7FAA89A-7389-46E5-B5A6-9FE6FD035292}"/>
    <cellStyle name="Normal 4" xfId="5" xr:uid="{869E69D9-CFA0-4DA3-827A-BA31F5DA15CF}"/>
    <cellStyle name="Normal 4 2" xfId="15" xr:uid="{6D31BCD3-441D-4C75-AD78-0154601F0285}"/>
    <cellStyle name="Normal 5" xfId="7" xr:uid="{113DAC28-55A3-41E0-9218-E6B5F825D4D4}"/>
    <cellStyle name="Normal 5 2" xfId="17" xr:uid="{97BB7912-E512-4DE5-AA44-DFAE6E5BCAAE}"/>
    <cellStyle name="Normal 6" xfId="45" xr:uid="{9D6CC598-3671-4AB7-959E-431E0B187B08}"/>
    <cellStyle name="Normal 7" xfId="46" xr:uid="{DA4616CD-29A4-4A25-A1DF-882352D39B9F}"/>
    <cellStyle name="Normal 8" xfId="8" xr:uid="{CECF537F-6EDB-4DC9-863D-A22AE69D67D7}"/>
    <cellStyle name="Page Number" xfId="28" xr:uid="{2F8EBE98-708B-4B3A-BAE1-D2CB78929D0D}"/>
    <cellStyle name="Percent" xfId="1" builtinId="5"/>
    <cellStyle name="Percent 2" xfId="10" xr:uid="{7E2D4586-C338-40AD-AAB0-92B01D7B640B}"/>
    <cellStyle name="Percent 2 2" xfId="39" xr:uid="{F92F2A9C-CD54-4542-9C30-0C3CFCCDC8C9}"/>
    <cellStyle name="Percent 3" xfId="14" xr:uid="{496DAA39-1E9F-41B0-A9C5-42A7AA586192}"/>
    <cellStyle name="Percent 4" xfId="16" xr:uid="{802C9FF8-2389-47F3-B4C4-2E631AAE5861}"/>
    <cellStyle name="Percent 5" xfId="18" xr:uid="{F1909546-40D0-4016-B24A-3C0BE9A238FC}"/>
    <cellStyle name="Percent 6" xfId="49" xr:uid="{A29151A1-99B6-414D-8AA5-4C8CADEDA418}"/>
    <cellStyle name="STYLE1" xfId="40" xr:uid="{DAC5BB94-C0C2-4576-AEA0-9450B1A9CAC1}"/>
    <cellStyle name="STYLE2" xfId="41" xr:uid="{D1BB5145-3D58-41E2-8A07-AEB00A00E54D}"/>
    <cellStyle name="STYLE3" xfId="42" xr:uid="{52BE9549-9600-4800-92D6-BCD9B44B1AF3}"/>
    <cellStyle name="STYLE4" xfId="43" xr:uid="{9103C518-6093-4C67-B5B6-A31C586B29C8}"/>
    <cellStyle name="STYLE5" xfId="44" xr:uid="{A1A8A156-6D14-414F-B3DE-1EDECB2A60DC}"/>
    <cellStyle name="Table Head" xfId="29" xr:uid="{D0918DC7-34A3-4B39-AF55-4FA8BA629F71}"/>
    <cellStyle name="Table Head Aligned" xfId="30" xr:uid="{F656D18C-BA72-4467-B885-944580747E7A}"/>
    <cellStyle name="Table Head Blue" xfId="31" xr:uid="{771694AE-80A7-4AB9-BF3A-243F87A0FBB1}"/>
    <cellStyle name="Table Head Green" xfId="32" xr:uid="{0F3660C5-EB5A-44F0-B0D7-2075D6937E01}"/>
    <cellStyle name="Table Title" xfId="33" xr:uid="{5B34891E-211D-453B-BF6B-045529A0883F}"/>
    <cellStyle name="Table Units" xfId="34" xr:uid="{B215A7A4-B5C7-4E50-83DF-6D89E3872EFA}"/>
  </cellStyles>
  <dxfs count="41">
    <dxf>
      <font>
        <color theme="0"/>
      </font>
      <fill>
        <patternFill>
          <bgColor rgb="FFFF0000"/>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theme="0" tint="-4.9989318521683403E-2"/>
      </font>
      <fill>
        <patternFill>
          <bgColor theme="0" tint="-4.9989318521683403E-2"/>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color rgb="FFCEDDEF"/>
      <color rgb="FFECF38F"/>
      <color rgb="FFFF9999"/>
      <color rgb="FFFFFF99"/>
      <color rgb="FF01505F"/>
      <color rgb="FF00BBCC"/>
      <color rgb="FF142D81"/>
      <color rgb="FF0255F3"/>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externalLink" Target="externalLinks/externalLink2.xml"/><Relationship Id="rId65"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heetMetadata" Target="metadata.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Construction Schedule Bell Curve %</a:t>
            </a:r>
          </a:p>
        </c:rich>
      </c:tx>
      <c:overlay val="0"/>
    </c:title>
    <c:autoTitleDeleted val="0"/>
    <c:plotArea>
      <c:layout/>
      <c:lineChart>
        <c:grouping val="standard"/>
        <c:varyColors val="0"/>
        <c:ser>
          <c:idx val="0"/>
          <c:order val="0"/>
          <c:tx>
            <c:strRef>
              <c:f>'Curve ChatGPT File'!$B$3</c:f>
              <c:strCache>
                <c:ptCount val="1"/>
                <c:pt idx="0">
                  <c:v>Percent_of_Work</c:v>
                </c:pt>
              </c:strCache>
            </c:strRef>
          </c:tx>
          <c:spPr>
            <a:ln>
              <a:prstDash val="solid"/>
            </a:ln>
          </c:spPr>
          <c:marker>
            <c:symbol val="none"/>
          </c:marker>
          <c:cat>
            <c:numRef>
              <c:f>'Curve ChatGPT File'!$A$4:$A$51</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cat>
          <c:val>
            <c:numRef>
              <c:f>'Curve ChatGPT File'!$B$4:$B$51</c:f>
              <c:numCache>
                <c:formatCode>General</c:formatCode>
                <c:ptCount val="48"/>
                <c:pt idx="0">
                  <c:v>0.12043420309336898</c:v>
                </c:pt>
                <c:pt idx="1">
                  <c:v>0.19045899169752092</c:v>
                </c:pt>
                <c:pt idx="2">
                  <c:v>0.292947221171106</c:v>
                </c:pt>
                <c:pt idx="3">
                  <c:v>0.43824154809975202</c:v>
                </c:pt>
                <c:pt idx="4">
                  <c:v>0.63763769001412929</c:v>
                </c:pt>
                <c:pt idx="5">
                  <c:v>0.90234096649495776</c:v>
                </c:pt>
                <c:pt idx="6">
                  <c:v>1.2419486346999888</c:v>
                </c:pt>
                <c:pt idx="7">
                  <c:v>1.6625428911422835</c:v>
                </c:pt>
                <c:pt idx="8">
                  <c:v>2.164603451259147</c:v>
                </c:pt>
                <c:pt idx="9">
                  <c:v>2.7410698280775714</c:v>
                </c:pt>
                <c:pt idx="10">
                  <c:v>3.3759664055844989</c:v>
                </c:pt>
                <c:pt idx="11">
                  <c:v>4.0440116472587375</c:v>
                </c:pt>
                <c:pt idx="12">
                  <c:v>4.7115406623069518</c:v>
                </c:pt>
                <c:pt idx="13">
                  <c:v>5.3388750130545732</c:v>
                </c:pt>
                <c:pt idx="14">
                  <c:v>5.8840022273774739</c:v>
                </c:pt>
                <c:pt idx="15">
                  <c:v>6.3071355896602315</c:v>
                </c:pt>
                <c:pt idx="16">
                  <c:v>6.5754846896139254</c:v>
                </c:pt>
                <c:pt idx="17">
                  <c:v>6.6674480217945451</c:v>
                </c:pt>
                <c:pt idx="18">
                  <c:v>6.5754846896139254</c:v>
                </c:pt>
                <c:pt idx="19">
                  <c:v>6.3071355896602315</c:v>
                </c:pt>
                <c:pt idx="20">
                  <c:v>5.8840022273774739</c:v>
                </c:pt>
                <c:pt idx="21">
                  <c:v>5.3388750130545732</c:v>
                </c:pt>
                <c:pt idx="22">
                  <c:v>4.7115406623069518</c:v>
                </c:pt>
                <c:pt idx="23">
                  <c:v>4.0440116472587375</c:v>
                </c:pt>
                <c:pt idx="24">
                  <c:v>3.3759664055844989</c:v>
                </c:pt>
                <c:pt idx="25">
                  <c:v>2.7410698280775714</c:v>
                </c:pt>
                <c:pt idx="26">
                  <c:v>2.164603451259147</c:v>
                </c:pt>
                <c:pt idx="27">
                  <c:v>1.6625428911422835</c:v>
                </c:pt>
                <c:pt idx="28">
                  <c:v>1.2419486346999888</c:v>
                </c:pt>
                <c:pt idx="29">
                  <c:v>0.90234096649495776</c:v>
                </c:pt>
                <c:pt idx="30">
                  <c:v>0.63763769001412929</c:v>
                </c:pt>
                <c:pt idx="31">
                  <c:v>0.43824154809975202</c:v>
                </c:pt>
                <c:pt idx="32">
                  <c:v>0.292947221171106</c:v>
                </c:pt>
                <c:pt idx="33">
                  <c:v>0.19045899169752092</c:v>
                </c:pt>
                <c:pt idx="34">
                  <c:v>0.12043420309336898</c:v>
                </c:pt>
                <c:pt idx="35">
                  <c:v>7.4068656993026102E-2</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0-DE85-4DCE-A5A7-35A93FD8BBB8}"/>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Percent of Work (%)</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Cumulative S-Curve (Completion %)</a:t>
            </a:r>
          </a:p>
        </c:rich>
      </c:tx>
      <c:overlay val="0"/>
    </c:title>
    <c:autoTitleDeleted val="0"/>
    <c:plotArea>
      <c:layout/>
      <c:lineChart>
        <c:grouping val="standard"/>
        <c:varyColors val="0"/>
        <c:ser>
          <c:idx val="0"/>
          <c:order val="0"/>
          <c:tx>
            <c:strRef>
              <c:f>'S-Curve'!$C$3</c:f>
              <c:strCache>
                <c:ptCount val="1"/>
                <c:pt idx="0">
                  <c:v>Cumulative_%</c:v>
                </c:pt>
              </c:strCache>
            </c:strRef>
          </c:tx>
          <c:spPr>
            <a:ln>
              <a:prstDash val="solid"/>
            </a:ln>
          </c:spPr>
          <c:marker>
            <c:symbol val="none"/>
          </c:marker>
          <c:cat>
            <c:numRef>
              <c:f>'S-Curve'!$A$4:$A$51</c:f>
              <c:numCache>
                <c:formatCode>General</c:formatCode>
                <c:ptCount val="48"/>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numCache>
            </c:numRef>
          </c:cat>
          <c:val>
            <c:numRef>
              <c:f>'S-Curve'!$C$4:$C$51</c:f>
              <c:numCache>
                <c:formatCode>General</c:formatCode>
                <c:ptCount val="48"/>
                <c:pt idx="0">
                  <c:v>0</c:v>
                </c:pt>
                <c:pt idx="1">
                  <c:v>0.22235009151128107</c:v>
                </c:pt>
                <c:pt idx="2">
                  <c:v>0.5167154935285172</c:v>
                </c:pt>
                <c:pt idx="3">
                  <c:v>0.90576622899809078</c:v>
                </c:pt>
                <c:pt idx="4">
                  <c:v>1.4188180094319394</c:v>
                </c:pt>
                <c:pt idx="5">
                  <c:v>2.0934154218721801</c:v>
                </c:pt>
                <c:pt idx="6">
                  <c:v>2.9770181954502122</c:v>
                </c:pt>
                <c:pt idx="7">
                  <c:v>4.1285659785796067</c:v>
                </c:pt>
                <c:pt idx="8">
                  <c:v>5.6194991564611598</c:v>
                </c:pt>
                <c:pt idx="9">
                  <c:v>7.5335334061431674</c:v>
                </c:pt>
                <c:pt idx="10">
                  <c:v>9.9641505581435599</c:v>
                </c:pt>
                <c:pt idx="11">
                  <c:v>13.008484900227824</c:v>
                </c:pt>
                <c:pt idx="12">
                  <c:v>16.756292942564105</c:v>
                </c:pt>
                <c:pt idx="13">
                  <c:v>21.273383655309313</c:v>
                </c:pt>
                <c:pt idx="14">
                  <c:v>26.580657804886094</c:v>
                </c:pt>
                <c:pt idx="15">
                  <c:v>32.632782253026825</c:v>
                </c:pt>
                <c:pt idx="16">
                  <c:v>39.303572082999736</c:v>
                </c:pt>
                <c:pt idx="17">
                  <c:v>46.386260476786703</c:v>
                </c:pt>
                <c:pt idx="18">
                  <c:v>53.613739523213269</c:v>
                </c:pt>
                <c:pt idx="19">
                  <c:v>60.696427917000243</c:v>
                </c:pt>
                <c:pt idx="20">
                  <c:v>67.367217746973168</c:v>
                </c:pt>
                <c:pt idx="21">
                  <c:v>73.419342195113899</c:v>
                </c:pt>
                <c:pt idx="22">
                  <c:v>78.726616344690669</c:v>
                </c:pt>
                <c:pt idx="23">
                  <c:v>83.243707057435884</c:v>
                </c:pt>
                <c:pt idx="24">
                  <c:v>86.991515099772158</c:v>
                </c:pt>
                <c:pt idx="25">
                  <c:v>90.035849441856428</c:v>
                </c:pt>
                <c:pt idx="26">
                  <c:v>92.466466593856808</c:v>
                </c:pt>
                <c:pt idx="27">
                  <c:v>94.380500843538826</c:v>
                </c:pt>
                <c:pt idx="28">
                  <c:v>95.871434021420399</c:v>
                </c:pt>
                <c:pt idx="29">
                  <c:v>97.022981804549772</c:v>
                </c:pt>
                <c:pt idx="30">
                  <c:v>97.906584578127806</c:v>
                </c:pt>
                <c:pt idx="31">
                  <c:v>98.581181990568041</c:v>
                </c:pt>
                <c:pt idx="32">
                  <c:v>99.094233771001896</c:v>
                </c:pt>
                <c:pt idx="33">
                  <c:v>99.483284506471463</c:v>
                </c:pt>
                <c:pt idx="34">
                  <c:v>99.777649908488712</c:v>
                </c:pt>
                <c:pt idx="35">
                  <c:v>100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0-B48C-4F84-A9D4-02210C981534}"/>
            </c:ext>
          </c:extLst>
        </c:ser>
        <c:dLbls>
          <c:showLegendKey val="0"/>
          <c:showVal val="0"/>
          <c:showCatName val="0"/>
          <c:showSerName val="0"/>
          <c:showPercent val="0"/>
          <c:showBubbleSize val="0"/>
        </c:dLbls>
        <c:smooth val="0"/>
        <c:axId val="10"/>
        <c:axId val="100"/>
      </c:lineChart>
      <c:catAx>
        <c:axId val="10"/>
        <c:scaling>
          <c:orientation val="minMax"/>
        </c:scaling>
        <c:delete val="0"/>
        <c:axPos val="b"/>
        <c:title>
          <c:tx>
            <c:rich>
              <a:bodyPr/>
              <a:lstStyle/>
              <a:p>
                <a:pPr>
                  <a:defRPr/>
                </a:pPr>
                <a:r>
                  <a:rPr lang="en-US"/>
                  <a:t>Month</a:t>
                </a:r>
              </a:p>
            </c:rich>
          </c:tx>
          <c:overlay val="0"/>
        </c:title>
        <c:numFmt formatCode="General" sourceLinked="1"/>
        <c:majorTickMark val="none"/>
        <c:minorTickMark val="none"/>
        <c:tickLblPos val="nextTo"/>
        <c:crossAx val="100"/>
        <c:crosses val="autoZero"/>
        <c:auto val="0"/>
        <c:lblAlgn val="ctr"/>
        <c:lblOffset val="100"/>
        <c:noMultiLvlLbl val="0"/>
      </c:catAx>
      <c:valAx>
        <c:axId val="100"/>
        <c:scaling>
          <c:orientation val="minMax"/>
        </c:scaling>
        <c:delete val="0"/>
        <c:axPos val="l"/>
        <c:majorGridlines/>
        <c:title>
          <c:tx>
            <c:rich>
              <a:bodyPr/>
              <a:lstStyle/>
              <a:p>
                <a:pPr>
                  <a:defRPr/>
                </a:pPr>
                <a:r>
                  <a:rPr lang="en-US"/>
                  <a:t>Cumulative %</a:t>
                </a:r>
              </a:p>
            </c:rich>
          </c:tx>
          <c:overlay val="0"/>
        </c:title>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5.png"/></Relationships>
</file>

<file path=xl/drawings/_rels/drawing10.xml.rels><?xml version="1.0" encoding="UTF-8" standalone="yes"?>
<Relationships xmlns="http://schemas.openxmlformats.org/package/2006/relationships"><Relationship Id="rId1" Type="http://schemas.openxmlformats.org/officeDocument/2006/relationships/image" Target="../media/image5.png"/></Relationships>
</file>

<file path=xl/drawings/_rels/drawing1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1</xdr:col>
      <xdr:colOff>186665</xdr:colOff>
      <xdr:row>2</xdr:row>
      <xdr:rowOff>10763</xdr:rowOff>
    </xdr:from>
    <xdr:to>
      <xdr:col>4</xdr:col>
      <xdr:colOff>554181</xdr:colOff>
      <xdr:row>32</xdr:row>
      <xdr:rowOff>134471</xdr:rowOff>
    </xdr:to>
    <xdr:pic>
      <xdr:nvPicPr>
        <xdr:cNvPr id="2" name="Picture 1" descr="A screenshot of a computer&#10;&#10;AI-generated content may be incorrect.">
          <a:extLst>
            <a:ext uri="{FF2B5EF4-FFF2-40B4-BE49-F238E27FC236}">
              <a16:creationId xmlns:a16="http://schemas.microsoft.com/office/drawing/2014/main" id="{F326B0E6-4367-49E5-89E7-C2F8358005C3}"/>
            </a:ext>
          </a:extLst>
        </xdr:cNvPr>
        <xdr:cNvPicPr>
          <a:picLocks noChangeAspect="1"/>
        </xdr:cNvPicPr>
      </xdr:nvPicPr>
      <xdr:blipFill rotWithShape="1">
        <a:blip xmlns:r="http://schemas.openxmlformats.org/officeDocument/2006/relationships" r:embed="rId1"/>
        <a:srcRect r="79377" b="13802"/>
        <a:stretch>
          <a:fillRect/>
        </a:stretch>
      </xdr:blipFill>
      <xdr:spPr>
        <a:xfrm>
          <a:off x="791783" y="369351"/>
          <a:ext cx="2182869" cy="5580973"/>
        </a:xfrm>
        <a:prstGeom prst="rect">
          <a:avLst/>
        </a:prstGeom>
      </xdr:spPr>
    </xdr:pic>
    <xdr:clientData/>
  </xdr:twoCellAnchor>
  <xdr:twoCellAnchor editAs="oneCell">
    <xdr:from>
      <xdr:col>4</xdr:col>
      <xdr:colOff>496187</xdr:colOff>
      <xdr:row>2</xdr:row>
      <xdr:rowOff>4294</xdr:rowOff>
    </xdr:from>
    <xdr:to>
      <xdr:col>14</xdr:col>
      <xdr:colOff>499683</xdr:colOff>
      <xdr:row>6</xdr:row>
      <xdr:rowOff>123447</xdr:rowOff>
    </xdr:to>
    <xdr:pic>
      <xdr:nvPicPr>
        <xdr:cNvPr id="4" name="Picture 3" descr="A screenshot of a computer&#10;&#10;AI-generated content may be incorrect.">
          <a:extLst>
            <a:ext uri="{FF2B5EF4-FFF2-40B4-BE49-F238E27FC236}">
              <a16:creationId xmlns:a16="http://schemas.microsoft.com/office/drawing/2014/main" id="{4787888C-BDB0-4554-A3B6-3CF51EE4CA11}"/>
            </a:ext>
          </a:extLst>
        </xdr:cNvPr>
        <xdr:cNvPicPr>
          <a:picLocks noChangeAspect="1"/>
        </xdr:cNvPicPr>
      </xdr:nvPicPr>
      <xdr:blipFill rotWithShape="1">
        <a:blip xmlns:r="http://schemas.openxmlformats.org/officeDocument/2006/relationships" r:embed="rId1"/>
        <a:srcRect l="19495" b="88056"/>
        <a:stretch>
          <a:fillRect/>
        </a:stretch>
      </xdr:blipFill>
      <xdr:spPr>
        <a:xfrm>
          <a:off x="2916658" y="362882"/>
          <a:ext cx="9095469" cy="836330"/>
        </a:xfrm>
        <a:prstGeom prst="rect">
          <a:avLst/>
        </a:prstGeom>
      </xdr:spPr>
    </xdr:pic>
    <xdr:clientData/>
  </xdr:twoCellAnchor>
  <xdr:twoCellAnchor editAs="oneCell">
    <xdr:from>
      <xdr:col>1</xdr:col>
      <xdr:colOff>143146</xdr:colOff>
      <xdr:row>41</xdr:row>
      <xdr:rowOff>89412</xdr:rowOff>
    </xdr:from>
    <xdr:to>
      <xdr:col>14</xdr:col>
      <xdr:colOff>426702</xdr:colOff>
      <xdr:row>43</xdr:row>
      <xdr:rowOff>14921</xdr:rowOff>
    </xdr:to>
    <xdr:pic>
      <xdr:nvPicPr>
        <xdr:cNvPr id="6" name="Picture 5" descr="A screenshot of a computer&#10;&#10;AI-generated content may be incorrect.">
          <a:extLst>
            <a:ext uri="{FF2B5EF4-FFF2-40B4-BE49-F238E27FC236}">
              <a16:creationId xmlns:a16="http://schemas.microsoft.com/office/drawing/2014/main" id="{1410494A-F7D1-4A03-91D7-74E86B43C426}"/>
            </a:ext>
          </a:extLst>
        </xdr:cNvPr>
        <xdr:cNvPicPr>
          <a:picLocks noChangeAspect="1"/>
        </xdr:cNvPicPr>
      </xdr:nvPicPr>
      <xdr:blipFill rotWithShape="1">
        <a:blip xmlns:r="http://schemas.openxmlformats.org/officeDocument/2006/relationships" r:embed="rId1"/>
        <a:srcRect r="98462"/>
        <a:stretch>
          <a:fillRect/>
        </a:stretch>
      </xdr:blipFill>
      <xdr:spPr>
        <a:xfrm rot="16200000">
          <a:off x="6202752" y="4160942"/>
          <a:ext cx="285758" cy="11192698"/>
        </a:xfrm>
        <a:prstGeom prst="rect">
          <a:avLst/>
        </a:prstGeom>
      </xdr:spPr>
    </xdr:pic>
    <xdr:clientData/>
  </xdr:twoCellAnchor>
  <xdr:twoCellAnchor>
    <xdr:from>
      <xdr:col>5</xdr:col>
      <xdr:colOff>489857</xdr:colOff>
      <xdr:row>3</xdr:row>
      <xdr:rowOff>92528</xdr:rowOff>
    </xdr:from>
    <xdr:to>
      <xdr:col>6</xdr:col>
      <xdr:colOff>557893</xdr:colOff>
      <xdr:row>5</xdr:row>
      <xdr:rowOff>19050</xdr:rowOff>
    </xdr:to>
    <xdr:sp macro="" textlink="">
      <xdr:nvSpPr>
        <xdr:cNvPr id="8" name="Rectangle 7">
          <a:extLst>
            <a:ext uri="{FF2B5EF4-FFF2-40B4-BE49-F238E27FC236}">
              <a16:creationId xmlns:a16="http://schemas.microsoft.com/office/drawing/2014/main" id="{8EA327AA-BD11-4B27-8359-E5A1A9EED453}"/>
            </a:ext>
          </a:extLst>
        </xdr:cNvPr>
        <xdr:cNvSpPr/>
      </xdr:nvSpPr>
      <xdr:spPr>
        <a:xfrm>
          <a:off x="3537857" y="664028"/>
          <a:ext cx="2506436" cy="307522"/>
        </a:xfrm>
        <a:prstGeom prst="rect">
          <a:avLst/>
        </a:prstGeom>
        <a:gradFill flip="none" rotWithShape="1">
          <a:gsLst>
            <a:gs pos="0">
              <a:schemeClr val="accent4">
                <a:lumMod val="40000"/>
                <a:lumOff val="60000"/>
                <a:tint val="66000"/>
                <a:satMod val="160000"/>
              </a:schemeClr>
            </a:gs>
            <a:gs pos="50000">
              <a:schemeClr val="accent4">
                <a:lumMod val="40000"/>
                <a:lumOff val="60000"/>
                <a:tint val="44500"/>
                <a:satMod val="160000"/>
              </a:schemeClr>
            </a:gs>
            <a:gs pos="100000">
              <a:schemeClr val="accent4">
                <a:lumMod val="40000"/>
                <a:lumOff val="60000"/>
                <a:tint val="23500"/>
                <a:satMod val="16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Deal Summary</a:t>
          </a:r>
        </a:p>
      </xdr:txBody>
    </xdr:sp>
    <xdr:clientData/>
  </xdr:twoCellAnchor>
  <xdr:twoCellAnchor editAs="oneCell">
    <xdr:from>
      <xdr:col>5</xdr:col>
      <xdr:colOff>0</xdr:colOff>
      <xdr:row>10</xdr:row>
      <xdr:rowOff>0</xdr:rowOff>
    </xdr:from>
    <xdr:to>
      <xdr:col>5</xdr:col>
      <xdr:colOff>304800</xdr:colOff>
      <xdr:row>11</xdr:row>
      <xdr:rowOff>114300</xdr:rowOff>
    </xdr:to>
    <xdr:sp macro="" textlink="">
      <xdr:nvSpPr>
        <xdr:cNvPr id="27649" name="AutoShape 1" descr="Multifamily Property Investments | 1031 Crowdfunding">
          <a:extLst>
            <a:ext uri="{FF2B5EF4-FFF2-40B4-BE49-F238E27FC236}">
              <a16:creationId xmlns:a16="http://schemas.microsoft.com/office/drawing/2014/main" id="{EFA11223-9F26-A2B8-B2C4-4EBF332B541E}"/>
            </a:ext>
          </a:extLst>
        </xdr:cNvPr>
        <xdr:cNvSpPr>
          <a:spLocks noChangeAspect="1" noChangeArrowheads="1"/>
        </xdr:cNvSpPr>
      </xdr:nvSpPr>
      <xdr:spPr bwMode="auto">
        <a:xfrm>
          <a:off x="3048000" y="181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0</xdr:colOff>
      <xdr:row>10</xdr:row>
      <xdr:rowOff>0</xdr:rowOff>
    </xdr:from>
    <xdr:to>
      <xdr:col>5</xdr:col>
      <xdr:colOff>304800</xdr:colOff>
      <xdr:row>11</xdr:row>
      <xdr:rowOff>114300</xdr:rowOff>
    </xdr:to>
    <xdr:sp macro="" textlink="">
      <xdr:nvSpPr>
        <xdr:cNvPr id="27650" name="AutoShape 2" descr="Multifamily Property Investments | 1031 Crowdfunding">
          <a:extLst>
            <a:ext uri="{FF2B5EF4-FFF2-40B4-BE49-F238E27FC236}">
              <a16:creationId xmlns:a16="http://schemas.microsoft.com/office/drawing/2014/main" id="{338C49D9-3A2C-CD3F-84F1-FB8AB9286175}"/>
            </a:ext>
          </a:extLst>
        </xdr:cNvPr>
        <xdr:cNvSpPr>
          <a:spLocks noChangeAspect="1" noChangeArrowheads="1"/>
        </xdr:cNvSpPr>
      </xdr:nvSpPr>
      <xdr:spPr bwMode="auto">
        <a:xfrm>
          <a:off x="3048000" y="18192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5</xdr:col>
      <xdr:colOff>33617</xdr:colOff>
      <xdr:row>7</xdr:row>
      <xdr:rowOff>11206</xdr:rowOff>
    </xdr:from>
    <xdr:to>
      <xdr:col>9</xdr:col>
      <xdr:colOff>0</xdr:colOff>
      <xdr:row>15</xdr:row>
      <xdr:rowOff>67236</xdr:rowOff>
    </xdr:to>
    <xdr:pic>
      <xdr:nvPicPr>
        <xdr:cNvPr id="5" name="Picture 4">
          <a:extLst>
            <a:ext uri="{FF2B5EF4-FFF2-40B4-BE49-F238E27FC236}">
              <a16:creationId xmlns:a16="http://schemas.microsoft.com/office/drawing/2014/main" id="{12C05B51-1285-7A59-FA64-9F778082DE94}"/>
            </a:ext>
          </a:extLst>
        </xdr:cNvPr>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1705" b="5768"/>
        <a:stretch>
          <a:fillRect/>
        </a:stretch>
      </xdr:blipFill>
      <xdr:spPr bwMode="auto">
        <a:xfrm>
          <a:off x="3059205" y="1266265"/>
          <a:ext cx="4280648" cy="15352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190501</xdr:colOff>
      <xdr:row>32</xdr:row>
      <xdr:rowOff>113358</xdr:rowOff>
    </xdr:from>
    <xdr:to>
      <xdr:col>14</xdr:col>
      <xdr:colOff>493059</xdr:colOff>
      <xdr:row>34</xdr:row>
      <xdr:rowOff>34125</xdr:rowOff>
    </xdr:to>
    <xdr:pic>
      <xdr:nvPicPr>
        <xdr:cNvPr id="9" name="Picture 8" descr="A screenshot of a computer&#10;&#10;AI-generated content may be incorrect.">
          <a:extLst>
            <a:ext uri="{FF2B5EF4-FFF2-40B4-BE49-F238E27FC236}">
              <a16:creationId xmlns:a16="http://schemas.microsoft.com/office/drawing/2014/main" id="{E6E70D87-D821-4C56-AAFD-00C4E55407B5}"/>
            </a:ext>
          </a:extLst>
        </xdr:cNvPr>
        <xdr:cNvPicPr>
          <a:picLocks noChangeAspect="1"/>
        </xdr:cNvPicPr>
      </xdr:nvPicPr>
      <xdr:blipFill rotWithShape="1">
        <a:blip xmlns:r="http://schemas.openxmlformats.org/officeDocument/2006/relationships" r:embed="rId1"/>
        <a:srcRect r="98462"/>
        <a:stretch>
          <a:fillRect/>
        </a:stretch>
      </xdr:blipFill>
      <xdr:spPr>
        <a:xfrm rot="16200000">
          <a:off x="6253279" y="471551"/>
          <a:ext cx="290561" cy="11205881"/>
        </a:xfrm>
        <a:prstGeom prst="rect">
          <a:avLst/>
        </a:prstGeom>
      </xdr:spPr>
    </xdr:pic>
    <xdr:clientData/>
  </xdr:twoCellAnchor>
  <xdr:twoCellAnchor editAs="oneCell">
    <xdr:from>
      <xdr:col>14</xdr:col>
      <xdr:colOff>170170</xdr:colOff>
      <xdr:row>6</xdr:row>
      <xdr:rowOff>83243</xdr:rowOff>
    </xdr:from>
    <xdr:to>
      <xdr:col>14</xdr:col>
      <xdr:colOff>499887</xdr:colOff>
      <xdr:row>32</xdr:row>
      <xdr:rowOff>145676</xdr:rowOff>
    </xdr:to>
    <xdr:pic>
      <xdr:nvPicPr>
        <xdr:cNvPr id="10" name="Picture 9" descr="A screenshot of a computer&#10;&#10;AI-generated content may be incorrect.">
          <a:extLst>
            <a:ext uri="{FF2B5EF4-FFF2-40B4-BE49-F238E27FC236}">
              <a16:creationId xmlns:a16="http://schemas.microsoft.com/office/drawing/2014/main" id="{E24FF42C-D6C8-46DD-8ABE-1BEBCA0BC9BA}"/>
            </a:ext>
          </a:extLst>
        </xdr:cNvPr>
        <xdr:cNvPicPr>
          <a:picLocks noChangeAspect="1"/>
        </xdr:cNvPicPr>
      </xdr:nvPicPr>
      <xdr:blipFill rotWithShape="1">
        <a:blip xmlns:r="http://schemas.openxmlformats.org/officeDocument/2006/relationships" r:embed="rId1"/>
        <a:srcRect r="98610" b="68298"/>
        <a:stretch>
          <a:fillRect/>
        </a:stretch>
      </xdr:blipFill>
      <xdr:spPr>
        <a:xfrm rot="10800000">
          <a:off x="11678611" y="1159008"/>
          <a:ext cx="329717" cy="48025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53226</xdr:colOff>
      <xdr:row>8</xdr:row>
      <xdr:rowOff>7003</xdr:rowOff>
    </xdr:from>
    <xdr:to>
      <xdr:col>1</xdr:col>
      <xdr:colOff>2824370</xdr:colOff>
      <xdr:row>15</xdr:row>
      <xdr:rowOff>182219</xdr:rowOff>
    </xdr:to>
    <xdr:pic>
      <xdr:nvPicPr>
        <xdr:cNvPr id="6" name="Picture 5">
          <a:extLst>
            <a:ext uri="{FF2B5EF4-FFF2-40B4-BE49-F238E27FC236}">
              <a16:creationId xmlns:a16="http://schemas.microsoft.com/office/drawing/2014/main" id="{648B95D1-FB58-9712-81C9-7DFE1CA6E0E4}"/>
            </a:ext>
          </a:extLst>
        </xdr:cNvPr>
        <xdr:cNvPicPr>
          <a:picLocks noChangeAspect="1"/>
        </xdr:cNvPicPr>
      </xdr:nvPicPr>
      <xdr:blipFill rotWithShape="1">
        <a:blip xmlns:r="http://schemas.openxmlformats.org/officeDocument/2006/relationships" r:embed="rId1"/>
        <a:srcRect b="12237"/>
        <a:stretch>
          <a:fillRect/>
        </a:stretch>
      </xdr:blipFill>
      <xdr:spPr>
        <a:xfrm>
          <a:off x="1428139" y="1597264"/>
          <a:ext cx="2771144" cy="1516998"/>
        </a:xfrm>
        <a:prstGeom prst="rect">
          <a:avLst/>
        </a:prstGeom>
        <a:ln>
          <a:solidFill>
            <a:sysClr val="windowText" lastClr="000000"/>
          </a:solidFill>
        </a:ln>
      </xdr:spPr>
    </xdr:pic>
    <xdr:clientData/>
  </xdr:twoCellAnchor>
  <xdr:twoCellAnchor editAs="oneCell">
    <xdr:from>
      <xdr:col>1</xdr:col>
      <xdr:colOff>47625</xdr:colOff>
      <xdr:row>17</xdr:row>
      <xdr:rowOff>28575</xdr:rowOff>
    </xdr:from>
    <xdr:to>
      <xdr:col>1</xdr:col>
      <xdr:colOff>2794465</xdr:colOff>
      <xdr:row>24</xdr:row>
      <xdr:rowOff>152400</xdr:rowOff>
    </xdr:to>
    <xdr:pic>
      <xdr:nvPicPr>
        <xdr:cNvPr id="3" name="Picture 2">
          <a:extLst>
            <a:ext uri="{FF2B5EF4-FFF2-40B4-BE49-F238E27FC236}">
              <a16:creationId xmlns:a16="http://schemas.microsoft.com/office/drawing/2014/main" id="{99856B6D-2C50-D043-1150-FE8E8AD16410}"/>
            </a:ext>
          </a:extLst>
        </xdr:cNvPr>
        <xdr:cNvPicPr>
          <a:picLocks noChangeAspect="1"/>
        </xdr:cNvPicPr>
      </xdr:nvPicPr>
      <xdr:blipFill>
        <a:blip xmlns:r="http://schemas.openxmlformats.org/officeDocument/2006/relationships" r:embed="rId2"/>
        <a:stretch>
          <a:fillRect/>
        </a:stretch>
      </xdr:blipFill>
      <xdr:spPr>
        <a:xfrm>
          <a:off x="1419225" y="3209925"/>
          <a:ext cx="2746840" cy="1466850"/>
        </a:xfrm>
        <a:prstGeom prst="rect">
          <a:avLst/>
        </a:prstGeom>
        <a:noFill/>
        <a:ln>
          <a:solidFill>
            <a:sysClr val="windowText" lastClr="000000"/>
          </a:solidFill>
        </a:ln>
      </xdr:spPr>
    </xdr:pic>
    <xdr:clientData/>
  </xdr:twoCellAnchor>
  <xdr:twoCellAnchor editAs="oneCell">
    <xdr:from>
      <xdr:col>2</xdr:col>
      <xdr:colOff>0</xdr:colOff>
      <xdr:row>27</xdr:row>
      <xdr:rowOff>0</xdr:rowOff>
    </xdr:from>
    <xdr:to>
      <xdr:col>2</xdr:col>
      <xdr:colOff>304800</xdr:colOff>
      <xdr:row>28</xdr:row>
      <xdr:rowOff>114300</xdr:rowOff>
    </xdr:to>
    <xdr:sp macro="" textlink="">
      <xdr:nvSpPr>
        <xdr:cNvPr id="22530" name="AutoShape 2" descr="114 Christopher Street in West Village : Sales, Rentals, Floorplans |  StreetEasy">
          <a:extLst>
            <a:ext uri="{FF2B5EF4-FFF2-40B4-BE49-F238E27FC236}">
              <a16:creationId xmlns:a16="http://schemas.microsoft.com/office/drawing/2014/main" id="{35C5047E-1A01-F72D-18B0-30DFBD4557ED}"/>
            </a:ext>
          </a:extLst>
        </xdr:cNvPr>
        <xdr:cNvSpPr>
          <a:spLocks noChangeAspect="1" noChangeArrowheads="1"/>
        </xdr:cNvSpPr>
      </xdr:nvSpPr>
      <xdr:spPr bwMode="auto">
        <a:xfrm>
          <a:off x="4314825" y="5095875"/>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89647</xdr:colOff>
      <xdr:row>5</xdr:row>
      <xdr:rowOff>69453</xdr:rowOff>
    </xdr:from>
    <xdr:to>
      <xdr:col>4</xdr:col>
      <xdr:colOff>1255059</xdr:colOff>
      <xdr:row>16</xdr:row>
      <xdr:rowOff>92040</xdr:rowOff>
    </xdr:to>
    <xdr:pic>
      <xdr:nvPicPr>
        <xdr:cNvPr id="2" name="Picture 1">
          <a:extLst>
            <a:ext uri="{FF2B5EF4-FFF2-40B4-BE49-F238E27FC236}">
              <a16:creationId xmlns:a16="http://schemas.microsoft.com/office/drawing/2014/main" id="{1AA4AEE5-74A0-493C-8092-B46EAC3EC861}"/>
            </a:ext>
          </a:extLst>
        </xdr:cNvPr>
        <xdr:cNvPicPr>
          <a:picLocks noChangeAspect="1"/>
        </xdr:cNvPicPr>
      </xdr:nvPicPr>
      <xdr:blipFill rotWithShape="1">
        <a:blip xmlns:r="http://schemas.openxmlformats.org/officeDocument/2006/relationships" r:embed="rId1"/>
        <a:srcRect b="12237"/>
        <a:stretch>
          <a:fillRect/>
        </a:stretch>
      </xdr:blipFill>
      <xdr:spPr>
        <a:xfrm>
          <a:off x="1456765" y="1089188"/>
          <a:ext cx="5905500" cy="2263764"/>
        </a:xfrm>
        <a:prstGeom prst="rect">
          <a:avLst/>
        </a:prstGeom>
        <a:ln>
          <a:solidFill>
            <a:sysClr val="windowText" lastClr="000000"/>
          </a:solidFill>
        </a:ln>
      </xdr:spPr>
    </xdr:pic>
    <xdr:clientData/>
  </xdr:twoCellAnchor>
</xdr:wsDr>
</file>

<file path=xl/drawings/drawing4.xml><?xml version="1.0" encoding="utf-8"?>
<xdr:wsDr xmlns:xdr="http://schemas.openxmlformats.org/drawingml/2006/spreadsheetDrawing" xmlns:a="http://schemas.openxmlformats.org/drawingml/2006/main">
  <xdr:oneCellAnchor>
    <xdr:from>
      <xdr:col>0</xdr:col>
      <xdr:colOff>12687</xdr:colOff>
      <xdr:row>94</xdr:row>
      <xdr:rowOff>1638311</xdr:rowOff>
    </xdr:from>
    <xdr:ext cx="9582150" cy="41275"/>
    <xdr:sp macro="" textlink="">
      <xdr:nvSpPr>
        <xdr:cNvPr id="2" name="Shape 2">
          <a:extLst>
            <a:ext uri="{FF2B5EF4-FFF2-40B4-BE49-F238E27FC236}">
              <a16:creationId xmlns:a16="http://schemas.microsoft.com/office/drawing/2014/main" id="{F69F70F6-1811-4173-B06F-02E4B80AB7BA}"/>
            </a:ext>
          </a:extLst>
        </xdr:cNvPr>
        <xdr:cNvSpPr/>
      </xdr:nvSpPr>
      <xdr:spPr>
        <a:xfrm>
          <a:off x="12687" y="18973811"/>
          <a:ext cx="9582150" cy="41275"/>
        </a:xfrm>
        <a:custGeom>
          <a:avLst/>
          <a:gdLst/>
          <a:ahLst/>
          <a:cxnLst/>
          <a:rect l="0" t="0" r="0" b="0"/>
          <a:pathLst>
            <a:path w="9582150" h="41275">
              <a:moveTo>
                <a:pt x="9582150" y="28575"/>
              </a:moveTo>
              <a:lnTo>
                <a:pt x="0" y="28575"/>
              </a:lnTo>
              <a:lnTo>
                <a:pt x="0" y="41275"/>
              </a:lnTo>
              <a:lnTo>
                <a:pt x="9582150" y="41275"/>
              </a:lnTo>
              <a:lnTo>
                <a:pt x="9582150" y="28575"/>
              </a:lnTo>
              <a:close/>
            </a:path>
            <a:path w="9582150" h="41275">
              <a:moveTo>
                <a:pt x="9582150" y="0"/>
              </a:moveTo>
              <a:lnTo>
                <a:pt x="0" y="0"/>
              </a:lnTo>
              <a:lnTo>
                <a:pt x="0" y="12700"/>
              </a:lnTo>
              <a:lnTo>
                <a:pt x="9582150" y="12700"/>
              </a:lnTo>
              <a:lnTo>
                <a:pt x="9582150" y="0"/>
              </a:lnTo>
              <a:close/>
            </a:path>
          </a:pathLst>
        </a:custGeom>
        <a:solidFill>
          <a:srgbClr val="000000">
            <a:alpha val="50000"/>
          </a:srgbClr>
        </a:solidFill>
      </xdr:spPr>
    </xdr:sp>
    <xdr:clientData/>
  </xdr:oneCellAnchor>
  <xdr:oneCellAnchor>
    <xdr:from>
      <xdr:col>0</xdr:col>
      <xdr:colOff>12687</xdr:colOff>
      <xdr:row>443</xdr:row>
      <xdr:rowOff>1638311</xdr:rowOff>
    </xdr:from>
    <xdr:ext cx="9582150" cy="41275"/>
    <xdr:sp macro="" textlink="">
      <xdr:nvSpPr>
        <xdr:cNvPr id="3" name="Shape 3">
          <a:extLst>
            <a:ext uri="{FF2B5EF4-FFF2-40B4-BE49-F238E27FC236}">
              <a16:creationId xmlns:a16="http://schemas.microsoft.com/office/drawing/2014/main" id="{5E9DE7D6-C60D-427F-B0AD-68AEC0235A9C}"/>
            </a:ext>
          </a:extLst>
        </xdr:cNvPr>
        <xdr:cNvSpPr/>
      </xdr:nvSpPr>
      <xdr:spPr>
        <a:xfrm>
          <a:off x="12687" y="84591536"/>
          <a:ext cx="9582150" cy="41275"/>
        </a:xfrm>
        <a:custGeom>
          <a:avLst/>
          <a:gdLst/>
          <a:ahLst/>
          <a:cxnLst/>
          <a:rect l="0" t="0" r="0" b="0"/>
          <a:pathLst>
            <a:path w="9582150" h="41275">
              <a:moveTo>
                <a:pt x="9582150" y="28575"/>
              </a:moveTo>
              <a:lnTo>
                <a:pt x="0" y="28575"/>
              </a:lnTo>
              <a:lnTo>
                <a:pt x="0" y="41275"/>
              </a:lnTo>
              <a:lnTo>
                <a:pt x="9582150" y="41275"/>
              </a:lnTo>
              <a:lnTo>
                <a:pt x="9582150" y="28575"/>
              </a:lnTo>
              <a:close/>
            </a:path>
            <a:path w="9582150" h="41275">
              <a:moveTo>
                <a:pt x="9582150" y="0"/>
              </a:moveTo>
              <a:lnTo>
                <a:pt x="0" y="0"/>
              </a:lnTo>
              <a:lnTo>
                <a:pt x="0" y="12700"/>
              </a:lnTo>
              <a:lnTo>
                <a:pt x="9582150" y="12700"/>
              </a:lnTo>
              <a:lnTo>
                <a:pt x="9582150" y="0"/>
              </a:lnTo>
              <a:close/>
            </a:path>
          </a:pathLst>
        </a:custGeom>
        <a:solidFill>
          <a:srgbClr val="000000">
            <a:alpha val="50000"/>
          </a:srgbClr>
        </a:solidFill>
      </xdr:spPr>
    </xdr:sp>
    <xdr:clientData/>
  </xdr:oneCellAnchor>
  <xdr:oneCellAnchor>
    <xdr:from>
      <xdr:col>0</xdr:col>
      <xdr:colOff>12687</xdr:colOff>
      <xdr:row>506</xdr:row>
      <xdr:rowOff>1638313</xdr:rowOff>
    </xdr:from>
    <xdr:ext cx="9582150" cy="41275"/>
    <xdr:sp macro="" textlink="">
      <xdr:nvSpPr>
        <xdr:cNvPr id="4" name="Shape 4">
          <a:extLst>
            <a:ext uri="{FF2B5EF4-FFF2-40B4-BE49-F238E27FC236}">
              <a16:creationId xmlns:a16="http://schemas.microsoft.com/office/drawing/2014/main" id="{303B8E0A-4CF8-40CC-A29D-F489F3538B2A}"/>
            </a:ext>
          </a:extLst>
        </xdr:cNvPr>
        <xdr:cNvSpPr/>
      </xdr:nvSpPr>
      <xdr:spPr>
        <a:xfrm>
          <a:off x="12687" y="97555063"/>
          <a:ext cx="9582150" cy="41275"/>
        </a:xfrm>
        <a:custGeom>
          <a:avLst/>
          <a:gdLst/>
          <a:ahLst/>
          <a:cxnLst/>
          <a:rect l="0" t="0" r="0" b="0"/>
          <a:pathLst>
            <a:path w="9582150" h="41275">
              <a:moveTo>
                <a:pt x="9582150" y="28575"/>
              </a:moveTo>
              <a:lnTo>
                <a:pt x="0" y="28575"/>
              </a:lnTo>
              <a:lnTo>
                <a:pt x="0" y="41275"/>
              </a:lnTo>
              <a:lnTo>
                <a:pt x="9582150" y="41275"/>
              </a:lnTo>
              <a:lnTo>
                <a:pt x="9582150" y="28575"/>
              </a:lnTo>
              <a:close/>
            </a:path>
            <a:path w="9582150" h="41275">
              <a:moveTo>
                <a:pt x="9582150" y="0"/>
              </a:moveTo>
              <a:lnTo>
                <a:pt x="0" y="0"/>
              </a:lnTo>
              <a:lnTo>
                <a:pt x="0" y="12700"/>
              </a:lnTo>
              <a:lnTo>
                <a:pt x="9582150" y="12700"/>
              </a:lnTo>
              <a:lnTo>
                <a:pt x="9582150" y="0"/>
              </a:lnTo>
              <a:close/>
            </a:path>
          </a:pathLst>
        </a:custGeom>
        <a:solidFill>
          <a:srgbClr val="000000">
            <a:alpha val="50000"/>
          </a:srgbClr>
        </a:solidFill>
      </xdr:spPr>
    </xdr:sp>
    <xdr:clientData/>
  </xdr:oneCellAnchor>
  <xdr:oneCellAnchor>
    <xdr:from>
      <xdr:col>0</xdr:col>
      <xdr:colOff>12687</xdr:colOff>
      <xdr:row>537</xdr:row>
      <xdr:rowOff>1638314</xdr:rowOff>
    </xdr:from>
    <xdr:ext cx="9582150" cy="41275"/>
    <xdr:sp macro="" textlink="">
      <xdr:nvSpPr>
        <xdr:cNvPr id="5" name="Shape 5">
          <a:extLst>
            <a:ext uri="{FF2B5EF4-FFF2-40B4-BE49-F238E27FC236}">
              <a16:creationId xmlns:a16="http://schemas.microsoft.com/office/drawing/2014/main" id="{F91A5A45-9259-4247-A2F4-F32D5DF17589}"/>
            </a:ext>
          </a:extLst>
        </xdr:cNvPr>
        <xdr:cNvSpPr/>
      </xdr:nvSpPr>
      <xdr:spPr>
        <a:xfrm>
          <a:off x="12687" y="104708339"/>
          <a:ext cx="9582150" cy="41275"/>
        </a:xfrm>
        <a:custGeom>
          <a:avLst/>
          <a:gdLst/>
          <a:ahLst/>
          <a:cxnLst/>
          <a:rect l="0" t="0" r="0" b="0"/>
          <a:pathLst>
            <a:path w="9582150" h="41275">
              <a:moveTo>
                <a:pt x="9582150" y="28575"/>
              </a:moveTo>
              <a:lnTo>
                <a:pt x="0" y="28575"/>
              </a:lnTo>
              <a:lnTo>
                <a:pt x="0" y="41275"/>
              </a:lnTo>
              <a:lnTo>
                <a:pt x="9582150" y="41275"/>
              </a:lnTo>
              <a:lnTo>
                <a:pt x="9582150" y="28575"/>
              </a:lnTo>
              <a:close/>
            </a:path>
            <a:path w="9582150" h="41275">
              <a:moveTo>
                <a:pt x="9582150" y="0"/>
              </a:moveTo>
              <a:lnTo>
                <a:pt x="0" y="0"/>
              </a:lnTo>
              <a:lnTo>
                <a:pt x="0" y="12700"/>
              </a:lnTo>
              <a:lnTo>
                <a:pt x="9582150" y="12700"/>
              </a:lnTo>
              <a:lnTo>
                <a:pt x="9582150" y="0"/>
              </a:lnTo>
              <a:close/>
            </a:path>
          </a:pathLst>
        </a:custGeom>
        <a:solidFill>
          <a:srgbClr val="000000">
            <a:alpha val="50000"/>
          </a:srgbClr>
        </a:solidFill>
      </xdr:spPr>
    </xdr:sp>
    <xdr:clientData/>
  </xdr:oneCellAnchor>
  <xdr:oneCellAnchor>
    <xdr:from>
      <xdr:col>0</xdr:col>
      <xdr:colOff>12687</xdr:colOff>
      <xdr:row>599</xdr:row>
      <xdr:rowOff>1638317</xdr:rowOff>
    </xdr:from>
    <xdr:ext cx="9582150" cy="41275"/>
    <xdr:sp macro="" textlink="">
      <xdr:nvSpPr>
        <xdr:cNvPr id="6" name="Shape 6">
          <a:extLst>
            <a:ext uri="{FF2B5EF4-FFF2-40B4-BE49-F238E27FC236}">
              <a16:creationId xmlns:a16="http://schemas.microsoft.com/office/drawing/2014/main" id="{221C186E-7C68-4D8D-BF35-B88B5859883E}"/>
            </a:ext>
          </a:extLst>
        </xdr:cNvPr>
        <xdr:cNvSpPr/>
      </xdr:nvSpPr>
      <xdr:spPr>
        <a:xfrm>
          <a:off x="12687" y="117567092"/>
          <a:ext cx="9582150" cy="41275"/>
        </a:xfrm>
        <a:custGeom>
          <a:avLst/>
          <a:gdLst/>
          <a:ahLst/>
          <a:cxnLst/>
          <a:rect l="0" t="0" r="0" b="0"/>
          <a:pathLst>
            <a:path w="9582150" h="41275">
              <a:moveTo>
                <a:pt x="9582150" y="28575"/>
              </a:moveTo>
              <a:lnTo>
                <a:pt x="0" y="28575"/>
              </a:lnTo>
              <a:lnTo>
                <a:pt x="0" y="41275"/>
              </a:lnTo>
              <a:lnTo>
                <a:pt x="9582150" y="41275"/>
              </a:lnTo>
              <a:lnTo>
                <a:pt x="9582150" y="28575"/>
              </a:lnTo>
              <a:close/>
            </a:path>
            <a:path w="9582150" h="41275">
              <a:moveTo>
                <a:pt x="9582150" y="0"/>
              </a:moveTo>
              <a:lnTo>
                <a:pt x="0" y="0"/>
              </a:lnTo>
              <a:lnTo>
                <a:pt x="0" y="12700"/>
              </a:lnTo>
              <a:lnTo>
                <a:pt x="9582150" y="12700"/>
              </a:lnTo>
              <a:lnTo>
                <a:pt x="9582150" y="0"/>
              </a:lnTo>
              <a:close/>
            </a:path>
          </a:pathLst>
        </a:custGeom>
        <a:solidFill>
          <a:srgbClr val="000000">
            <a:alpha val="50000"/>
          </a:srgbClr>
        </a:solidFill>
      </xdr:spPr>
    </xdr:sp>
    <xdr:clientData/>
  </xdr:oneCellAnchor>
  <xdr:oneCellAnchor>
    <xdr:from>
      <xdr:col>0</xdr:col>
      <xdr:colOff>12687</xdr:colOff>
      <xdr:row>724</xdr:row>
      <xdr:rowOff>1638314</xdr:rowOff>
    </xdr:from>
    <xdr:ext cx="9582150" cy="41275"/>
    <xdr:sp macro="" textlink="">
      <xdr:nvSpPr>
        <xdr:cNvPr id="7" name="Shape 7">
          <a:extLst>
            <a:ext uri="{FF2B5EF4-FFF2-40B4-BE49-F238E27FC236}">
              <a16:creationId xmlns:a16="http://schemas.microsoft.com/office/drawing/2014/main" id="{F27CE478-F293-4A2F-BAAB-6F50B01C9597}"/>
            </a:ext>
          </a:extLst>
        </xdr:cNvPr>
        <xdr:cNvSpPr/>
      </xdr:nvSpPr>
      <xdr:spPr>
        <a:xfrm>
          <a:off x="12687" y="142093964"/>
          <a:ext cx="9582150" cy="41275"/>
        </a:xfrm>
        <a:custGeom>
          <a:avLst/>
          <a:gdLst/>
          <a:ahLst/>
          <a:cxnLst/>
          <a:rect l="0" t="0" r="0" b="0"/>
          <a:pathLst>
            <a:path w="9582150" h="41275">
              <a:moveTo>
                <a:pt x="9582150" y="28575"/>
              </a:moveTo>
              <a:lnTo>
                <a:pt x="0" y="28575"/>
              </a:lnTo>
              <a:lnTo>
                <a:pt x="0" y="41275"/>
              </a:lnTo>
              <a:lnTo>
                <a:pt x="9582150" y="41275"/>
              </a:lnTo>
              <a:lnTo>
                <a:pt x="9582150" y="28575"/>
              </a:lnTo>
              <a:close/>
            </a:path>
            <a:path w="9582150" h="41275">
              <a:moveTo>
                <a:pt x="9582150" y="0"/>
              </a:moveTo>
              <a:lnTo>
                <a:pt x="0" y="0"/>
              </a:lnTo>
              <a:lnTo>
                <a:pt x="0" y="12700"/>
              </a:lnTo>
              <a:lnTo>
                <a:pt x="9582150" y="12700"/>
              </a:lnTo>
              <a:lnTo>
                <a:pt x="9582150" y="0"/>
              </a:lnTo>
              <a:close/>
            </a:path>
          </a:pathLst>
        </a:custGeom>
        <a:solidFill>
          <a:srgbClr val="000000">
            <a:alpha val="50000"/>
          </a:srgbClr>
        </a:solidFill>
      </xdr:spPr>
    </xdr:sp>
    <xdr:clientData/>
  </xdr:oneCellAnchor>
  <xdr:oneCellAnchor>
    <xdr:from>
      <xdr:col>0</xdr:col>
      <xdr:colOff>12699</xdr:colOff>
      <xdr:row>977</xdr:row>
      <xdr:rowOff>254002</xdr:rowOff>
    </xdr:from>
    <xdr:ext cx="9582150" cy="12700"/>
    <xdr:sp macro="" textlink="">
      <xdr:nvSpPr>
        <xdr:cNvPr id="8" name="Shape 8">
          <a:extLst>
            <a:ext uri="{FF2B5EF4-FFF2-40B4-BE49-F238E27FC236}">
              <a16:creationId xmlns:a16="http://schemas.microsoft.com/office/drawing/2014/main" id="{3DBC87D1-9E67-4954-934E-17A36E06A995}"/>
            </a:ext>
          </a:extLst>
        </xdr:cNvPr>
        <xdr:cNvSpPr/>
      </xdr:nvSpPr>
      <xdr:spPr>
        <a:xfrm>
          <a:off x="12699" y="188791852"/>
          <a:ext cx="9582150" cy="12700"/>
        </a:xfrm>
        <a:custGeom>
          <a:avLst/>
          <a:gdLst/>
          <a:ahLst/>
          <a:cxnLst/>
          <a:rect l="0" t="0" r="0" b="0"/>
          <a:pathLst>
            <a:path w="9582150" h="12700">
              <a:moveTo>
                <a:pt x="9582149" y="12699"/>
              </a:moveTo>
              <a:lnTo>
                <a:pt x="0" y="12699"/>
              </a:lnTo>
              <a:lnTo>
                <a:pt x="0" y="0"/>
              </a:lnTo>
              <a:lnTo>
                <a:pt x="9582149" y="0"/>
              </a:lnTo>
              <a:lnTo>
                <a:pt x="9582149" y="12699"/>
              </a:lnTo>
              <a:close/>
            </a:path>
          </a:pathLst>
        </a:custGeom>
        <a:solidFill>
          <a:srgbClr val="000000">
            <a:alpha val="50000"/>
          </a:srgbClr>
        </a:solidFill>
      </xdr:spPr>
    </xdr:sp>
    <xdr:clientData/>
  </xdr:oneCellAnchor>
</xdr:wsDr>
</file>

<file path=xl/drawings/drawing5.xml><?xml version="1.0" encoding="utf-8"?>
<xdr:wsDr xmlns:xdr="http://schemas.openxmlformats.org/drawingml/2006/spreadsheetDrawing" xmlns:a="http://schemas.openxmlformats.org/drawingml/2006/main">
  <xdr:twoCellAnchor editAs="oneCell">
    <xdr:from>
      <xdr:col>1</xdr:col>
      <xdr:colOff>186665</xdr:colOff>
      <xdr:row>11</xdr:row>
      <xdr:rowOff>10763</xdr:rowOff>
    </xdr:from>
    <xdr:to>
      <xdr:col>4</xdr:col>
      <xdr:colOff>554181</xdr:colOff>
      <xdr:row>45</xdr:row>
      <xdr:rowOff>40034</xdr:rowOff>
    </xdr:to>
    <xdr:pic>
      <xdr:nvPicPr>
        <xdr:cNvPr id="2" name="Picture 1" descr="A screenshot of a computer&#10;&#10;AI-generated content may be incorrect.">
          <a:extLst>
            <a:ext uri="{FF2B5EF4-FFF2-40B4-BE49-F238E27FC236}">
              <a16:creationId xmlns:a16="http://schemas.microsoft.com/office/drawing/2014/main" id="{B44E5F3C-5F87-4A10-A3B2-D1267225C395}"/>
            </a:ext>
          </a:extLst>
        </xdr:cNvPr>
        <xdr:cNvPicPr>
          <a:picLocks noChangeAspect="1"/>
        </xdr:cNvPicPr>
      </xdr:nvPicPr>
      <xdr:blipFill rotWithShape="1">
        <a:blip xmlns:r="http://schemas.openxmlformats.org/officeDocument/2006/relationships" r:embed="rId1"/>
        <a:srcRect r="79377"/>
        <a:stretch>
          <a:fillRect/>
        </a:stretch>
      </xdr:blipFill>
      <xdr:spPr>
        <a:xfrm>
          <a:off x="798986" y="963263"/>
          <a:ext cx="2204481" cy="6506271"/>
        </a:xfrm>
        <a:prstGeom prst="rect">
          <a:avLst/>
        </a:prstGeom>
      </xdr:spPr>
    </xdr:pic>
    <xdr:clientData/>
  </xdr:twoCellAnchor>
  <xdr:twoCellAnchor editAs="oneCell">
    <xdr:from>
      <xdr:col>17</xdr:col>
      <xdr:colOff>392205</xdr:colOff>
      <xdr:row>11</xdr:row>
      <xdr:rowOff>20760</xdr:rowOff>
    </xdr:from>
    <xdr:to>
      <xdr:col>35</xdr:col>
      <xdr:colOff>47602</xdr:colOff>
      <xdr:row>45</xdr:row>
      <xdr:rowOff>50031</xdr:rowOff>
    </xdr:to>
    <xdr:pic>
      <xdr:nvPicPr>
        <xdr:cNvPr id="3" name="Picture 2" descr="A screenshot of a computer&#10;&#10;AI-generated content may be incorrect.">
          <a:extLst>
            <a:ext uri="{FF2B5EF4-FFF2-40B4-BE49-F238E27FC236}">
              <a16:creationId xmlns:a16="http://schemas.microsoft.com/office/drawing/2014/main" id="{5B6B9AF7-5C07-4812-9F7C-E328FE65DA70}"/>
            </a:ext>
          </a:extLst>
        </xdr:cNvPr>
        <xdr:cNvPicPr>
          <a:picLocks noChangeAspect="1"/>
        </xdr:cNvPicPr>
      </xdr:nvPicPr>
      <xdr:blipFill>
        <a:blip xmlns:r="http://schemas.openxmlformats.org/officeDocument/2006/relationships" r:embed="rId1"/>
        <a:stretch>
          <a:fillRect/>
        </a:stretch>
      </xdr:blipFill>
      <xdr:spPr>
        <a:xfrm>
          <a:off x="13831114" y="2116260"/>
          <a:ext cx="10565852" cy="6506271"/>
        </a:xfrm>
        <a:prstGeom prst="rect">
          <a:avLst/>
        </a:prstGeom>
      </xdr:spPr>
    </xdr:pic>
    <xdr:clientData/>
  </xdr:twoCellAnchor>
  <xdr:twoCellAnchor editAs="oneCell">
    <xdr:from>
      <xdr:col>4</xdr:col>
      <xdr:colOff>496187</xdr:colOff>
      <xdr:row>11</xdr:row>
      <xdr:rowOff>4294</xdr:rowOff>
    </xdr:from>
    <xdr:to>
      <xdr:col>15</xdr:col>
      <xdr:colOff>408214</xdr:colOff>
      <xdr:row>17</xdr:row>
      <xdr:rowOff>45384</xdr:rowOff>
    </xdr:to>
    <xdr:pic>
      <xdr:nvPicPr>
        <xdr:cNvPr id="4" name="Picture 3" descr="A screenshot of a computer&#10;&#10;AI-generated content may be incorrect.">
          <a:extLst>
            <a:ext uri="{FF2B5EF4-FFF2-40B4-BE49-F238E27FC236}">
              <a16:creationId xmlns:a16="http://schemas.microsoft.com/office/drawing/2014/main" id="{D93E7472-6069-4F97-80BC-F4E8D5D0885A}"/>
            </a:ext>
          </a:extLst>
        </xdr:cNvPr>
        <xdr:cNvPicPr>
          <a:picLocks noChangeAspect="1"/>
        </xdr:cNvPicPr>
      </xdr:nvPicPr>
      <xdr:blipFill rotWithShape="1">
        <a:blip xmlns:r="http://schemas.openxmlformats.org/officeDocument/2006/relationships" r:embed="rId1"/>
        <a:srcRect l="19495" b="83231"/>
        <a:stretch>
          <a:fillRect/>
        </a:stretch>
      </xdr:blipFill>
      <xdr:spPr>
        <a:xfrm>
          <a:off x="2945473" y="956794"/>
          <a:ext cx="9192098" cy="1184090"/>
        </a:xfrm>
        <a:prstGeom prst="rect">
          <a:avLst/>
        </a:prstGeom>
      </xdr:spPr>
    </xdr:pic>
    <xdr:clientData/>
  </xdr:twoCellAnchor>
  <xdr:twoCellAnchor editAs="oneCell">
    <xdr:from>
      <xdr:col>15</xdr:col>
      <xdr:colOff>64834</xdr:colOff>
      <xdr:row>11</xdr:row>
      <xdr:rowOff>23480</xdr:rowOff>
    </xdr:from>
    <xdr:to>
      <xdr:col>15</xdr:col>
      <xdr:colOff>415587</xdr:colOff>
      <xdr:row>45</xdr:row>
      <xdr:rowOff>52751</xdr:rowOff>
    </xdr:to>
    <xdr:pic>
      <xdr:nvPicPr>
        <xdr:cNvPr id="5" name="Picture 4" descr="A screenshot of a computer&#10;&#10;AI-generated content may be incorrect.">
          <a:extLst>
            <a:ext uri="{FF2B5EF4-FFF2-40B4-BE49-F238E27FC236}">
              <a16:creationId xmlns:a16="http://schemas.microsoft.com/office/drawing/2014/main" id="{DEEAEFE2-FA66-4985-B9FB-319289DA5D90}"/>
            </a:ext>
          </a:extLst>
        </xdr:cNvPr>
        <xdr:cNvPicPr>
          <a:picLocks noChangeAspect="1"/>
        </xdr:cNvPicPr>
      </xdr:nvPicPr>
      <xdr:blipFill rotWithShape="1">
        <a:blip xmlns:r="http://schemas.openxmlformats.org/officeDocument/2006/relationships" r:embed="rId1"/>
        <a:srcRect l="96675"/>
        <a:stretch>
          <a:fillRect/>
        </a:stretch>
      </xdr:blipFill>
      <xdr:spPr>
        <a:xfrm>
          <a:off x="11794191" y="975980"/>
          <a:ext cx="350753" cy="6506271"/>
        </a:xfrm>
        <a:prstGeom prst="rect">
          <a:avLst/>
        </a:prstGeom>
      </xdr:spPr>
    </xdr:pic>
    <xdr:clientData/>
  </xdr:twoCellAnchor>
  <xdr:twoCellAnchor editAs="oneCell">
    <xdr:from>
      <xdr:col>1</xdr:col>
      <xdr:colOff>188915</xdr:colOff>
      <xdr:row>45</xdr:row>
      <xdr:rowOff>41169</xdr:rowOff>
    </xdr:from>
    <xdr:to>
      <xdr:col>15</xdr:col>
      <xdr:colOff>381002</xdr:colOff>
      <xdr:row>46</xdr:row>
      <xdr:rowOff>136427</xdr:rowOff>
    </xdr:to>
    <xdr:pic>
      <xdr:nvPicPr>
        <xdr:cNvPr id="6" name="Picture 5" descr="A screenshot of a computer&#10;&#10;AI-generated content may be incorrect.">
          <a:extLst>
            <a:ext uri="{FF2B5EF4-FFF2-40B4-BE49-F238E27FC236}">
              <a16:creationId xmlns:a16="http://schemas.microsoft.com/office/drawing/2014/main" id="{6E3580EA-3443-48E8-BD3B-CEE2EA13D291}"/>
            </a:ext>
          </a:extLst>
        </xdr:cNvPr>
        <xdr:cNvPicPr>
          <a:picLocks noChangeAspect="1"/>
        </xdr:cNvPicPr>
      </xdr:nvPicPr>
      <xdr:blipFill rotWithShape="1">
        <a:blip xmlns:r="http://schemas.openxmlformats.org/officeDocument/2006/relationships" r:embed="rId1"/>
        <a:srcRect r="98462"/>
        <a:stretch>
          <a:fillRect/>
        </a:stretch>
      </xdr:blipFill>
      <xdr:spPr>
        <a:xfrm rot="16200000">
          <a:off x="6312919" y="1958986"/>
          <a:ext cx="285758" cy="11309123"/>
        </a:xfrm>
        <a:prstGeom prst="rect">
          <a:avLst/>
        </a:prstGeom>
      </xdr:spPr>
    </xdr:pic>
    <xdr:clientData/>
  </xdr:twoCellAnchor>
  <xdr:twoCellAnchor editAs="oneCell">
    <xdr:from>
      <xdr:col>15</xdr:col>
      <xdr:colOff>85744</xdr:colOff>
      <xdr:row>27</xdr:row>
      <xdr:rowOff>51796</xdr:rowOff>
    </xdr:from>
    <xdr:to>
      <xdr:col>15</xdr:col>
      <xdr:colOff>422665</xdr:colOff>
      <xdr:row>46</xdr:row>
      <xdr:rowOff>89572</xdr:rowOff>
    </xdr:to>
    <xdr:pic>
      <xdr:nvPicPr>
        <xdr:cNvPr id="10" name="Picture 9" descr="A screenshot of a computer&#10;&#10;AI-generated content may be incorrect.">
          <a:extLst>
            <a:ext uri="{FF2B5EF4-FFF2-40B4-BE49-F238E27FC236}">
              <a16:creationId xmlns:a16="http://schemas.microsoft.com/office/drawing/2014/main" id="{8F25EC92-4BDC-409D-BA79-6FFE82E73BA6}"/>
            </a:ext>
          </a:extLst>
        </xdr:cNvPr>
        <xdr:cNvPicPr>
          <a:picLocks noChangeAspect="1"/>
        </xdr:cNvPicPr>
      </xdr:nvPicPr>
      <xdr:blipFill rotWithShape="1">
        <a:blip xmlns:r="http://schemas.openxmlformats.org/officeDocument/2006/relationships" r:embed="rId1"/>
        <a:srcRect r="98610" b="68298"/>
        <a:stretch>
          <a:fillRect/>
        </a:stretch>
      </xdr:blipFill>
      <xdr:spPr>
        <a:xfrm rot="10800000">
          <a:off x="11815101" y="4052296"/>
          <a:ext cx="336921" cy="3657276"/>
        </a:xfrm>
        <a:prstGeom prst="rect">
          <a:avLst/>
        </a:prstGeom>
      </xdr:spPr>
    </xdr:pic>
    <xdr:clientData/>
  </xdr:twoCellAnchor>
  <xdr:twoCellAnchor>
    <xdr:from>
      <xdr:col>4</xdr:col>
      <xdr:colOff>462643</xdr:colOff>
      <xdr:row>1</xdr:row>
      <xdr:rowOff>176893</xdr:rowOff>
    </xdr:from>
    <xdr:to>
      <xdr:col>7</xdr:col>
      <xdr:colOff>421821</xdr:colOff>
      <xdr:row>9</xdr:row>
      <xdr:rowOff>149679</xdr:rowOff>
    </xdr:to>
    <xdr:sp macro="" textlink="">
      <xdr:nvSpPr>
        <xdr:cNvPr id="11" name="Rectangle 10">
          <a:extLst>
            <a:ext uri="{FF2B5EF4-FFF2-40B4-BE49-F238E27FC236}">
              <a16:creationId xmlns:a16="http://schemas.microsoft.com/office/drawing/2014/main" id="{261C9CA0-95BE-D800-0C84-12014205D07E}"/>
            </a:ext>
          </a:extLst>
        </xdr:cNvPr>
        <xdr:cNvSpPr/>
      </xdr:nvSpPr>
      <xdr:spPr>
        <a:xfrm>
          <a:off x="2911929" y="367393"/>
          <a:ext cx="2735035" cy="149678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84365</xdr:colOff>
      <xdr:row>15</xdr:row>
      <xdr:rowOff>81643</xdr:rowOff>
    </xdr:from>
    <xdr:to>
      <xdr:col>8</xdr:col>
      <xdr:colOff>1020536</xdr:colOff>
      <xdr:row>16</xdr:row>
      <xdr:rowOff>149679</xdr:rowOff>
    </xdr:to>
    <xdr:sp macro="" textlink="">
      <xdr:nvSpPr>
        <xdr:cNvPr id="12" name="Rectangle 11">
          <a:extLst>
            <a:ext uri="{FF2B5EF4-FFF2-40B4-BE49-F238E27FC236}">
              <a16:creationId xmlns:a16="http://schemas.microsoft.com/office/drawing/2014/main" id="{14B37283-16B1-44E3-81FA-FD246BAAD793}"/>
            </a:ext>
          </a:extLst>
        </xdr:cNvPr>
        <xdr:cNvSpPr/>
      </xdr:nvSpPr>
      <xdr:spPr>
        <a:xfrm>
          <a:off x="3145972" y="2939143"/>
          <a:ext cx="4147457" cy="258536"/>
        </a:xfrm>
        <a:prstGeom prst="rect">
          <a:avLst/>
        </a:prstGeom>
        <a:noFill/>
        <a:ln w="3810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914400</xdr:colOff>
      <xdr:row>1</xdr:row>
      <xdr:rowOff>166007</xdr:rowOff>
    </xdr:from>
    <xdr:to>
      <xdr:col>14</xdr:col>
      <xdr:colOff>299357</xdr:colOff>
      <xdr:row>3</xdr:row>
      <xdr:rowOff>68036</xdr:rowOff>
    </xdr:to>
    <xdr:sp macro="" textlink="">
      <xdr:nvSpPr>
        <xdr:cNvPr id="13" name="Rectangle 12">
          <a:extLst>
            <a:ext uri="{FF2B5EF4-FFF2-40B4-BE49-F238E27FC236}">
              <a16:creationId xmlns:a16="http://schemas.microsoft.com/office/drawing/2014/main" id="{2D438BB6-8DCC-430B-B324-93BE20366479}"/>
            </a:ext>
          </a:extLst>
        </xdr:cNvPr>
        <xdr:cNvSpPr/>
      </xdr:nvSpPr>
      <xdr:spPr>
        <a:xfrm>
          <a:off x="6139543" y="356507"/>
          <a:ext cx="4841421" cy="283029"/>
        </a:xfrm>
        <a:prstGeom prst="rect">
          <a:avLst/>
        </a:prstGeom>
        <a:noFill/>
        <a:ln w="38100">
          <a:solidFill>
            <a:schemeClr val="accent6"/>
          </a:solidFill>
        </a:ln>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186665</xdr:colOff>
      <xdr:row>2</xdr:row>
      <xdr:rowOff>10763</xdr:rowOff>
    </xdr:from>
    <xdr:to>
      <xdr:col>4</xdr:col>
      <xdr:colOff>554181</xdr:colOff>
      <xdr:row>36</xdr:row>
      <xdr:rowOff>40034</xdr:rowOff>
    </xdr:to>
    <xdr:pic>
      <xdr:nvPicPr>
        <xdr:cNvPr id="2" name="Picture 1" descr="A screenshot of a computer&#10;&#10;AI-generated content may be incorrect.">
          <a:extLst>
            <a:ext uri="{FF2B5EF4-FFF2-40B4-BE49-F238E27FC236}">
              <a16:creationId xmlns:a16="http://schemas.microsoft.com/office/drawing/2014/main" id="{0DA9D4B6-AFFE-4907-A360-56B49F13470F}"/>
            </a:ext>
          </a:extLst>
        </xdr:cNvPr>
        <xdr:cNvPicPr>
          <a:picLocks noChangeAspect="1"/>
        </xdr:cNvPicPr>
      </xdr:nvPicPr>
      <xdr:blipFill rotWithShape="1">
        <a:blip xmlns:r="http://schemas.openxmlformats.org/officeDocument/2006/relationships" r:embed="rId1"/>
        <a:srcRect r="79377"/>
        <a:stretch>
          <a:fillRect/>
        </a:stretch>
      </xdr:blipFill>
      <xdr:spPr>
        <a:xfrm>
          <a:off x="796265" y="2106263"/>
          <a:ext cx="2196316" cy="6506271"/>
        </a:xfrm>
        <a:prstGeom prst="rect">
          <a:avLst/>
        </a:prstGeom>
      </xdr:spPr>
    </xdr:pic>
    <xdr:clientData/>
  </xdr:twoCellAnchor>
  <xdr:twoCellAnchor editAs="oneCell">
    <xdr:from>
      <xdr:col>16</xdr:col>
      <xdr:colOff>28523</xdr:colOff>
      <xdr:row>2</xdr:row>
      <xdr:rowOff>72715</xdr:rowOff>
    </xdr:from>
    <xdr:to>
      <xdr:col>33</xdr:col>
      <xdr:colOff>290057</xdr:colOff>
      <xdr:row>36</xdr:row>
      <xdr:rowOff>101986</xdr:rowOff>
    </xdr:to>
    <xdr:pic>
      <xdr:nvPicPr>
        <xdr:cNvPr id="3" name="Picture 2" descr="A screenshot of a computer&#10;&#10;AI-generated content may be incorrect.">
          <a:extLst>
            <a:ext uri="{FF2B5EF4-FFF2-40B4-BE49-F238E27FC236}">
              <a16:creationId xmlns:a16="http://schemas.microsoft.com/office/drawing/2014/main" id="{F1D15923-FEA7-4069-B140-40C6387E9652}"/>
            </a:ext>
          </a:extLst>
        </xdr:cNvPr>
        <xdr:cNvPicPr>
          <a:picLocks noChangeAspect="1"/>
        </xdr:cNvPicPr>
      </xdr:nvPicPr>
      <xdr:blipFill>
        <a:blip xmlns:r="http://schemas.openxmlformats.org/officeDocument/2006/relationships" r:embed="rId1"/>
        <a:stretch>
          <a:fillRect/>
        </a:stretch>
      </xdr:blipFill>
      <xdr:spPr>
        <a:xfrm>
          <a:off x="12861296" y="2168215"/>
          <a:ext cx="10565852" cy="6506271"/>
        </a:xfrm>
        <a:prstGeom prst="rect">
          <a:avLst/>
        </a:prstGeom>
      </xdr:spPr>
    </xdr:pic>
    <xdr:clientData/>
  </xdr:twoCellAnchor>
  <xdr:twoCellAnchor editAs="oneCell">
    <xdr:from>
      <xdr:col>4</xdr:col>
      <xdr:colOff>494100</xdr:colOff>
      <xdr:row>2</xdr:row>
      <xdr:rowOff>631</xdr:rowOff>
    </xdr:from>
    <xdr:to>
      <xdr:col>15</xdr:col>
      <xdr:colOff>409574</xdr:colOff>
      <xdr:row>8</xdr:row>
      <xdr:rowOff>29997</xdr:rowOff>
    </xdr:to>
    <xdr:pic>
      <xdr:nvPicPr>
        <xdr:cNvPr id="4" name="Picture 3" descr="A screenshot of a computer&#10;&#10;AI-generated content may be incorrect.">
          <a:extLst>
            <a:ext uri="{FF2B5EF4-FFF2-40B4-BE49-F238E27FC236}">
              <a16:creationId xmlns:a16="http://schemas.microsoft.com/office/drawing/2014/main" id="{17B9BB16-FE8E-4D9A-B41D-E149F8D1B192}"/>
            </a:ext>
          </a:extLst>
        </xdr:cNvPr>
        <xdr:cNvPicPr>
          <a:picLocks noChangeAspect="1"/>
        </xdr:cNvPicPr>
      </xdr:nvPicPr>
      <xdr:blipFill rotWithShape="1">
        <a:blip xmlns:r="http://schemas.openxmlformats.org/officeDocument/2006/relationships" r:embed="rId1"/>
        <a:srcRect l="19495" b="83231"/>
        <a:stretch>
          <a:fillRect/>
        </a:stretch>
      </xdr:blipFill>
      <xdr:spPr>
        <a:xfrm>
          <a:off x="2932500" y="381631"/>
          <a:ext cx="9202349" cy="1172366"/>
        </a:xfrm>
        <a:prstGeom prst="rect">
          <a:avLst/>
        </a:prstGeom>
      </xdr:spPr>
    </xdr:pic>
    <xdr:clientData/>
  </xdr:twoCellAnchor>
  <xdr:twoCellAnchor editAs="oneCell">
    <xdr:from>
      <xdr:col>15</xdr:col>
      <xdr:colOff>64834</xdr:colOff>
      <xdr:row>2</xdr:row>
      <xdr:rowOff>23480</xdr:rowOff>
    </xdr:from>
    <xdr:to>
      <xdr:col>15</xdr:col>
      <xdr:colOff>415587</xdr:colOff>
      <xdr:row>36</xdr:row>
      <xdr:rowOff>52751</xdr:rowOff>
    </xdr:to>
    <xdr:pic>
      <xdr:nvPicPr>
        <xdr:cNvPr id="5" name="Picture 4" descr="A screenshot of a computer&#10;&#10;AI-generated content may be incorrect.">
          <a:extLst>
            <a:ext uri="{FF2B5EF4-FFF2-40B4-BE49-F238E27FC236}">
              <a16:creationId xmlns:a16="http://schemas.microsoft.com/office/drawing/2014/main" id="{979D36C9-9D8E-45D0-A2E1-BADE9888A084}"/>
            </a:ext>
          </a:extLst>
        </xdr:cNvPr>
        <xdr:cNvPicPr>
          <a:picLocks noChangeAspect="1"/>
        </xdr:cNvPicPr>
      </xdr:nvPicPr>
      <xdr:blipFill rotWithShape="1">
        <a:blip xmlns:r="http://schemas.openxmlformats.org/officeDocument/2006/relationships" r:embed="rId1"/>
        <a:srcRect l="96675"/>
        <a:stretch>
          <a:fillRect/>
        </a:stretch>
      </xdr:blipFill>
      <xdr:spPr>
        <a:xfrm>
          <a:off x="11790109" y="2118980"/>
          <a:ext cx="350753" cy="6506271"/>
        </a:xfrm>
        <a:prstGeom prst="rect">
          <a:avLst/>
        </a:prstGeom>
      </xdr:spPr>
    </xdr:pic>
    <xdr:clientData/>
  </xdr:twoCellAnchor>
  <xdr:twoCellAnchor editAs="oneCell">
    <xdr:from>
      <xdr:col>1</xdr:col>
      <xdr:colOff>188915</xdr:colOff>
      <xdr:row>36</xdr:row>
      <xdr:rowOff>41169</xdr:rowOff>
    </xdr:from>
    <xdr:to>
      <xdr:col>15</xdr:col>
      <xdr:colOff>381002</xdr:colOff>
      <xdr:row>37</xdr:row>
      <xdr:rowOff>136427</xdr:rowOff>
    </xdr:to>
    <xdr:pic>
      <xdr:nvPicPr>
        <xdr:cNvPr id="6" name="Picture 5" descr="A screenshot of a computer&#10;&#10;AI-generated content may be incorrect.">
          <a:extLst>
            <a:ext uri="{FF2B5EF4-FFF2-40B4-BE49-F238E27FC236}">
              <a16:creationId xmlns:a16="http://schemas.microsoft.com/office/drawing/2014/main" id="{75727033-1A72-4920-A9EE-1BD61FABC9BF}"/>
            </a:ext>
          </a:extLst>
        </xdr:cNvPr>
        <xdr:cNvPicPr>
          <a:picLocks noChangeAspect="1"/>
        </xdr:cNvPicPr>
      </xdr:nvPicPr>
      <xdr:blipFill rotWithShape="1">
        <a:blip xmlns:r="http://schemas.openxmlformats.org/officeDocument/2006/relationships" r:embed="rId1"/>
        <a:srcRect r="98462"/>
        <a:stretch>
          <a:fillRect/>
        </a:stretch>
      </xdr:blipFill>
      <xdr:spPr>
        <a:xfrm rot="16200000">
          <a:off x="6309517" y="3102667"/>
          <a:ext cx="285758" cy="11307762"/>
        </a:xfrm>
        <a:prstGeom prst="rect">
          <a:avLst/>
        </a:prstGeom>
      </xdr:spPr>
    </xdr:pic>
    <xdr:clientData/>
  </xdr:twoCellAnchor>
  <xdr:twoCellAnchor editAs="oneCell">
    <xdr:from>
      <xdr:col>15</xdr:col>
      <xdr:colOff>85744</xdr:colOff>
      <xdr:row>18</xdr:row>
      <xdr:rowOff>51796</xdr:rowOff>
    </xdr:from>
    <xdr:to>
      <xdr:col>15</xdr:col>
      <xdr:colOff>422665</xdr:colOff>
      <xdr:row>37</xdr:row>
      <xdr:rowOff>89572</xdr:rowOff>
    </xdr:to>
    <xdr:pic>
      <xdr:nvPicPr>
        <xdr:cNvPr id="7" name="Picture 6" descr="A screenshot of a computer&#10;&#10;AI-generated content may be incorrect.">
          <a:extLst>
            <a:ext uri="{FF2B5EF4-FFF2-40B4-BE49-F238E27FC236}">
              <a16:creationId xmlns:a16="http://schemas.microsoft.com/office/drawing/2014/main" id="{F571FA1F-7AD7-47E4-A901-12C65CE5718D}"/>
            </a:ext>
          </a:extLst>
        </xdr:cNvPr>
        <xdr:cNvPicPr>
          <a:picLocks noChangeAspect="1"/>
        </xdr:cNvPicPr>
      </xdr:nvPicPr>
      <xdr:blipFill rotWithShape="1">
        <a:blip xmlns:r="http://schemas.openxmlformats.org/officeDocument/2006/relationships" r:embed="rId1"/>
        <a:srcRect r="98610" b="68298"/>
        <a:stretch>
          <a:fillRect/>
        </a:stretch>
      </xdr:blipFill>
      <xdr:spPr>
        <a:xfrm rot="10800000">
          <a:off x="11811019" y="5195296"/>
          <a:ext cx="336921" cy="3657276"/>
        </a:xfrm>
        <a:prstGeom prst="rect">
          <a:avLst/>
        </a:prstGeom>
      </xdr:spPr>
    </xdr:pic>
    <xdr:clientData/>
  </xdr:twoCellAnchor>
  <xdr:twoCellAnchor>
    <xdr:from>
      <xdr:col>5</xdr:col>
      <xdr:colOff>530678</xdr:colOff>
      <xdr:row>3</xdr:row>
      <xdr:rowOff>150839</xdr:rowOff>
    </xdr:from>
    <xdr:to>
      <xdr:col>6</xdr:col>
      <xdr:colOff>77390</xdr:colOff>
      <xdr:row>5</xdr:row>
      <xdr:rowOff>23503</xdr:rowOff>
    </xdr:to>
    <xdr:sp macro="" textlink="">
      <xdr:nvSpPr>
        <xdr:cNvPr id="11" name="Rectangle 10">
          <a:extLst>
            <a:ext uri="{FF2B5EF4-FFF2-40B4-BE49-F238E27FC236}">
              <a16:creationId xmlns:a16="http://schemas.microsoft.com/office/drawing/2014/main" id="{9AA7AB2C-8CE6-8FF9-6E15-45F32D3B03E7}"/>
            </a:ext>
          </a:extLst>
        </xdr:cNvPr>
        <xdr:cNvSpPr/>
      </xdr:nvSpPr>
      <xdr:spPr>
        <a:xfrm>
          <a:off x="3556266" y="722339"/>
          <a:ext cx="1597389" cy="253664"/>
        </a:xfrm>
        <a:prstGeom prst="rect">
          <a:avLst/>
        </a:prstGeom>
        <a:gradFill flip="none" rotWithShape="1">
          <a:gsLst>
            <a:gs pos="0">
              <a:schemeClr val="accent4">
                <a:lumMod val="40000"/>
                <a:lumOff val="60000"/>
                <a:tint val="66000"/>
                <a:satMod val="160000"/>
              </a:schemeClr>
            </a:gs>
            <a:gs pos="50000">
              <a:schemeClr val="accent4">
                <a:lumMod val="40000"/>
                <a:lumOff val="60000"/>
                <a:tint val="44500"/>
                <a:satMod val="160000"/>
              </a:schemeClr>
            </a:gs>
            <a:gs pos="100000">
              <a:schemeClr val="accent4">
                <a:lumMod val="40000"/>
                <a:lumOff val="60000"/>
                <a:tint val="23500"/>
                <a:satMod val="16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Deal Dashboard</a:t>
          </a:r>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186665</xdr:colOff>
      <xdr:row>2</xdr:row>
      <xdr:rowOff>10763</xdr:rowOff>
    </xdr:from>
    <xdr:to>
      <xdr:col>4</xdr:col>
      <xdr:colOff>554181</xdr:colOff>
      <xdr:row>36</xdr:row>
      <xdr:rowOff>174505</xdr:rowOff>
    </xdr:to>
    <xdr:pic>
      <xdr:nvPicPr>
        <xdr:cNvPr id="2" name="Picture 1" descr="A screenshot of a computer&#10;&#10;AI-generated content may be incorrect.">
          <a:extLst>
            <a:ext uri="{FF2B5EF4-FFF2-40B4-BE49-F238E27FC236}">
              <a16:creationId xmlns:a16="http://schemas.microsoft.com/office/drawing/2014/main" id="{BB73F4AC-76C6-4AF2-B1BD-ACC48438D5E9}"/>
            </a:ext>
          </a:extLst>
        </xdr:cNvPr>
        <xdr:cNvPicPr>
          <a:picLocks noChangeAspect="1"/>
        </xdr:cNvPicPr>
      </xdr:nvPicPr>
      <xdr:blipFill rotWithShape="1">
        <a:blip xmlns:r="http://schemas.openxmlformats.org/officeDocument/2006/relationships" r:embed="rId1"/>
        <a:srcRect r="79377"/>
        <a:stretch>
          <a:fillRect/>
        </a:stretch>
      </xdr:blipFill>
      <xdr:spPr>
        <a:xfrm>
          <a:off x="791783" y="391763"/>
          <a:ext cx="2182869" cy="6506271"/>
        </a:xfrm>
        <a:prstGeom prst="rect">
          <a:avLst/>
        </a:prstGeom>
      </xdr:spPr>
    </xdr:pic>
    <xdr:clientData/>
  </xdr:twoCellAnchor>
  <xdr:twoCellAnchor editAs="oneCell">
    <xdr:from>
      <xdr:col>18</xdr:col>
      <xdr:colOff>28523</xdr:colOff>
      <xdr:row>2</xdr:row>
      <xdr:rowOff>72715</xdr:rowOff>
    </xdr:from>
    <xdr:to>
      <xdr:col>35</xdr:col>
      <xdr:colOff>290059</xdr:colOff>
      <xdr:row>37</xdr:row>
      <xdr:rowOff>45957</xdr:rowOff>
    </xdr:to>
    <xdr:pic>
      <xdr:nvPicPr>
        <xdr:cNvPr id="3" name="Picture 2" descr="A screenshot of a computer&#10;&#10;AI-generated content may be incorrect.">
          <a:extLst>
            <a:ext uri="{FF2B5EF4-FFF2-40B4-BE49-F238E27FC236}">
              <a16:creationId xmlns:a16="http://schemas.microsoft.com/office/drawing/2014/main" id="{69F27DA2-86F6-414E-ADF0-8F4757343DE5}"/>
            </a:ext>
          </a:extLst>
        </xdr:cNvPr>
        <xdr:cNvPicPr>
          <a:picLocks noChangeAspect="1"/>
        </xdr:cNvPicPr>
      </xdr:nvPicPr>
      <xdr:blipFill>
        <a:blip xmlns:r="http://schemas.openxmlformats.org/officeDocument/2006/relationships" r:embed="rId1"/>
        <a:stretch>
          <a:fillRect/>
        </a:stretch>
      </xdr:blipFill>
      <xdr:spPr>
        <a:xfrm>
          <a:off x="12801548" y="453715"/>
          <a:ext cx="10624734" cy="6506271"/>
        </a:xfrm>
        <a:prstGeom prst="rect">
          <a:avLst/>
        </a:prstGeom>
      </xdr:spPr>
    </xdr:pic>
    <xdr:clientData/>
  </xdr:twoCellAnchor>
  <xdr:twoCellAnchor editAs="oneCell">
    <xdr:from>
      <xdr:col>4</xdr:col>
      <xdr:colOff>494100</xdr:colOff>
      <xdr:row>2</xdr:row>
      <xdr:rowOff>631</xdr:rowOff>
    </xdr:from>
    <xdr:to>
      <xdr:col>17</xdr:col>
      <xdr:colOff>533400</xdr:colOff>
      <xdr:row>8</xdr:row>
      <xdr:rowOff>29997</xdr:rowOff>
    </xdr:to>
    <xdr:pic>
      <xdr:nvPicPr>
        <xdr:cNvPr id="4" name="Picture 3" descr="A screenshot of a computer&#10;&#10;AI-generated content may be incorrect.">
          <a:extLst>
            <a:ext uri="{FF2B5EF4-FFF2-40B4-BE49-F238E27FC236}">
              <a16:creationId xmlns:a16="http://schemas.microsoft.com/office/drawing/2014/main" id="{00083F08-04A6-42AB-BB08-E4B3C51F62D3}"/>
            </a:ext>
          </a:extLst>
        </xdr:cNvPr>
        <xdr:cNvPicPr>
          <a:picLocks noChangeAspect="1"/>
        </xdr:cNvPicPr>
      </xdr:nvPicPr>
      <xdr:blipFill rotWithShape="1">
        <a:blip xmlns:r="http://schemas.openxmlformats.org/officeDocument/2006/relationships" r:embed="rId1"/>
        <a:srcRect l="19495" b="83231"/>
        <a:stretch>
          <a:fillRect/>
        </a:stretch>
      </xdr:blipFill>
      <xdr:spPr>
        <a:xfrm>
          <a:off x="2932500" y="381631"/>
          <a:ext cx="11707425" cy="1172366"/>
        </a:xfrm>
        <a:prstGeom prst="rect">
          <a:avLst/>
        </a:prstGeom>
      </xdr:spPr>
    </xdr:pic>
    <xdr:clientData/>
  </xdr:twoCellAnchor>
  <xdr:twoCellAnchor editAs="oneCell">
    <xdr:from>
      <xdr:col>17</xdr:col>
      <xdr:colOff>104054</xdr:colOff>
      <xdr:row>2</xdr:row>
      <xdr:rowOff>2750</xdr:rowOff>
    </xdr:from>
    <xdr:to>
      <xdr:col>17</xdr:col>
      <xdr:colOff>454807</xdr:colOff>
      <xdr:row>36</xdr:row>
      <xdr:rowOff>166492</xdr:rowOff>
    </xdr:to>
    <xdr:pic>
      <xdr:nvPicPr>
        <xdr:cNvPr id="5" name="Picture 4" descr="A screenshot of a computer&#10;&#10;AI-generated content may be incorrect.">
          <a:extLst>
            <a:ext uri="{FF2B5EF4-FFF2-40B4-BE49-F238E27FC236}">
              <a16:creationId xmlns:a16="http://schemas.microsoft.com/office/drawing/2014/main" id="{1EDF4C97-6ED4-4AAD-BAB2-B6F466187618}"/>
            </a:ext>
          </a:extLst>
        </xdr:cNvPr>
        <xdr:cNvPicPr>
          <a:picLocks noChangeAspect="1"/>
        </xdr:cNvPicPr>
      </xdr:nvPicPr>
      <xdr:blipFill rotWithShape="1">
        <a:blip xmlns:r="http://schemas.openxmlformats.org/officeDocument/2006/relationships" r:embed="rId1"/>
        <a:srcRect l="96675"/>
        <a:stretch>
          <a:fillRect/>
        </a:stretch>
      </xdr:blipFill>
      <xdr:spPr>
        <a:xfrm>
          <a:off x="13801004" y="383750"/>
          <a:ext cx="350753" cy="6507392"/>
        </a:xfrm>
        <a:prstGeom prst="rect">
          <a:avLst/>
        </a:prstGeom>
      </xdr:spPr>
    </xdr:pic>
    <xdr:clientData/>
  </xdr:twoCellAnchor>
  <xdr:twoCellAnchor editAs="oneCell">
    <xdr:from>
      <xdr:col>1</xdr:col>
      <xdr:colOff>209646</xdr:colOff>
      <xdr:row>36</xdr:row>
      <xdr:rowOff>139220</xdr:rowOff>
    </xdr:from>
    <xdr:to>
      <xdr:col>17</xdr:col>
      <xdr:colOff>46892</xdr:colOff>
      <xdr:row>38</xdr:row>
      <xdr:rowOff>43978</xdr:rowOff>
    </xdr:to>
    <xdr:pic>
      <xdr:nvPicPr>
        <xdr:cNvPr id="6" name="Picture 5" descr="A screenshot of a computer&#10;&#10;AI-generated content may be incorrect.">
          <a:extLst>
            <a:ext uri="{FF2B5EF4-FFF2-40B4-BE49-F238E27FC236}">
              <a16:creationId xmlns:a16="http://schemas.microsoft.com/office/drawing/2014/main" id="{C58BC113-A8E1-4B26-B56D-C09D95C99C84}"/>
            </a:ext>
          </a:extLst>
        </xdr:cNvPr>
        <xdr:cNvPicPr>
          <a:picLocks noChangeAspect="1"/>
        </xdr:cNvPicPr>
      </xdr:nvPicPr>
      <xdr:blipFill rotWithShape="1">
        <a:blip xmlns:r="http://schemas.openxmlformats.org/officeDocument/2006/relationships" r:embed="rId1"/>
        <a:srcRect r="98462"/>
        <a:stretch>
          <a:fillRect/>
        </a:stretch>
      </xdr:blipFill>
      <xdr:spPr>
        <a:xfrm rot="16200000">
          <a:off x="7343819" y="339297"/>
          <a:ext cx="285758" cy="13334904"/>
        </a:xfrm>
        <a:prstGeom prst="rect">
          <a:avLst/>
        </a:prstGeom>
      </xdr:spPr>
    </xdr:pic>
    <xdr:clientData/>
  </xdr:twoCellAnchor>
  <xdr:twoCellAnchor editAs="oneCell">
    <xdr:from>
      <xdr:col>17</xdr:col>
      <xdr:colOff>115438</xdr:colOff>
      <xdr:row>20</xdr:row>
      <xdr:rowOff>39469</xdr:rowOff>
    </xdr:from>
    <xdr:to>
      <xdr:col>17</xdr:col>
      <xdr:colOff>452359</xdr:colOff>
      <xdr:row>37</xdr:row>
      <xdr:rowOff>28575</xdr:rowOff>
    </xdr:to>
    <xdr:pic>
      <xdr:nvPicPr>
        <xdr:cNvPr id="7" name="Picture 6" descr="A screenshot of a computer&#10;&#10;AI-generated content may be incorrect.">
          <a:extLst>
            <a:ext uri="{FF2B5EF4-FFF2-40B4-BE49-F238E27FC236}">
              <a16:creationId xmlns:a16="http://schemas.microsoft.com/office/drawing/2014/main" id="{58D80D4B-9141-4013-B369-036A693CD025}"/>
            </a:ext>
          </a:extLst>
        </xdr:cNvPr>
        <xdr:cNvPicPr>
          <a:picLocks noChangeAspect="1"/>
        </xdr:cNvPicPr>
      </xdr:nvPicPr>
      <xdr:blipFill rotWithShape="1">
        <a:blip xmlns:r="http://schemas.openxmlformats.org/officeDocument/2006/relationships" r:embed="rId1"/>
        <a:srcRect r="98610" b="68298"/>
        <a:stretch>
          <a:fillRect/>
        </a:stretch>
      </xdr:blipFill>
      <xdr:spPr>
        <a:xfrm rot="10800000">
          <a:off x="13812388" y="3716119"/>
          <a:ext cx="336921" cy="3227606"/>
        </a:xfrm>
        <a:prstGeom prst="rect">
          <a:avLst/>
        </a:prstGeom>
      </xdr:spPr>
    </xdr:pic>
    <xdr:clientData/>
  </xdr:twoCellAnchor>
  <xdr:twoCellAnchor>
    <xdr:from>
      <xdr:col>5</xdr:col>
      <xdr:colOff>530678</xdr:colOff>
      <xdr:row>3</xdr:row>
      <xdr:rowOff>150839</xdr:rowOff>
    </xdr:from>
    <xdr:to>
      <xdr:col>7</xdr:col>
      <xdr:colOff>728382</xdr:colOff>
      <xdr:row>5</xdr:row>
      <xdr:rowOff>33618</xdr:rowOff>
    </xdr:to>
    <xdr:sp macro="" textlink="">
      <xdr:nvSpPr>
        <xdr:cNvPr id="8" name="Rectangle 7">
          <a:extLst>
            <a:ext uri="{FF2B5EF4-FFF2-40B4-BE49-F238E27FC236}">
              <a16:creationId xmlns:a16="http://schemas.microsoft.com/office/drawing/2014/main" id="{504EF2F8-2537-4CD1-899C-5D517C3CC444}"/>
            </a:ext>
          </a:extLst>
        </xdr:cNvPr>
        <xdr:cNvSpPr/>
      </xdr:nvSpPr>
      <xdr:spPr>
        <a:xfrm>
          <a:off x="3556266" y="722339"/>
          <a:ext cx="2730234" cy="263779"/>
        </a:xfrm>
        <a:prstGeom prst="rect">
          <a:avLst/>
        </a:prstGeom>
        <a:gradFill flip="none" rotWithShape="1">
          <a:gsLst>
            <a:gs pos="0">
              <a:schemeClr val="accent4">
                <a:lumMod val="40000"/>
                <a:lumOff val="60000"/>
                <a:tint val="66000"/>
                <a:satMod val="160000"/>
              </a:schemeClr>
            </a:gs>
            <a:gs pos="50000">
              <a:schemeClr val="accent4">
                <a:lumMod val="40000"/>
                <a:lumOff val="60000"/>
                <a:tint val="44500"/>
                <a:satMod val="160000"/>
              </a:schemeClr>
            </a:gs>
            <a:gs pos="100000">
              <a:schemeClr val="accent4">
                <a:lumMod val="40000"/>
                <a:lumOff val="60000"/>
                <a:tint val="23500"/>
                <a:satMod val="16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Debt Summary Dashboard</a:t>
          </a:r>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186665</xdr:colOff>
      <xdr:row>2</xdr:row>
      <xdr:rowOff>10763</xdr:rowOff>
    </xdr:from>
    <xdr:to>
      <xdr:col>4</xdr:col>
      <xdr:colOff>554181</xdr:colOff>
      <xdr:row>36</xdr:row>
      <xdr:rowOff>40034</xdr:rowOff>
    </xdr:to>
    <xdr:pic>
      <xdr:nvPicPr>
        <xdr:cNvPr id="2" name="Picture 1" descr="A screenshot of a computer&#10;&#10;AI-generated content may be incorrect.">
          <a:extLst>
            <a:ext uri="{FF2B5EF4-FFF2-40B4-BE49-F238E27FC236}">
              <a16:creationId xmlns:a16="http://schemas.microsoft.com/office/drawing/2014/main" id="{C55C066A-80EF-4F7B-A65F-32D30857EBB7}"/>
            </a:ext>
          </a:extLst>
        </xdr:cNvPr>
        <xdr:cNvPicPr>
          <a:picLocks noChangeAspect="1"/>
        </xdr:cNvPicPr>
      </xdr:nvPicPr>
      <xdr:blipFill rotWithShape="1">
        <a:blip xmlns:r="http://schemas.openxmlformats.org/officeDocument/2006/relationships" r:embed="rId1"/>
        <a:srcRect r="79377"/>
        <a:stretch>
          <a:fillRect/>
        </a:stretch>
      </xdr:blipFill>
      <xdr:spPr>
        <a:xfrm>
          <a:off x="796265" y="391763"/>
          <a:ext cx="2196316" cy="6506271"/>
        </a:xfrm>
        <a:prstGeom prst="rect">
          <a:avLst/>
        </a:prstGeom>
      </xdr:spPr>
    </xdr:pic>
    <xdr:clientData/>
  </xdr:twoCellAnchor>
  <xdr:twoCellAnchor editAs="oneCell">
    <xdr:from>
      <xdr:col>16</xdr:col>
      <xdr:colOff>28523</xdr:colOff>
      <xdr:row>2</xdr:row>
      <xdr:rowOff>72715</xdr:rowOff>
    </xdr:from>
    <xdr:to>
      <xdr:col>33</xdr:col>
      <xdr:colOff>290057</xdr:colOff>
      <xdr:row>36</xdr:row>
      <xdr:rowOff>101986</xdr:rowOff>
    </xdr:to>
    <xdr:pic>
      <xdr:nvPicPr>
        <xdr:cNvPr id="3" name="Picture 2" descr="A screenshot of a computer&#10;&#10;AI-generated content may be incorrect.">
          <a:extLst>
            <a:ext uri="{FF2B5EF4-FFF2-40B4-BE49-F238E27FC236}">
              <a16:creationId xmlns:a16="http://schemas.microsoft.com/office/drawing/2014/main" id="{DE015DA6-1F32-4199-9862-FF807250BF26}"/>
            </a:ext>
          </a:extLst>
        </xdr:cNvPr>
        <xdr:cNvPicPr>
          <a:picLocks noChangeAspect="1"/>
        </xdr:cNvPicPr>
      </xdr:nvPicPr>
      <xdr:blipFill>
        <a:blip xmlns:r="http://schemas.openxmlformats.org/officeDocument/2006/relationships" r:embed="rId1"/>
        <a:stretch>
          <a:fillRect/>
        </a:stretch>
      </xdr:blipFill>
      <xdr:spPr>
        <a:xfrm>
          <a:off x="12801548" y="453715"/>
          <a:ext cx="10624734" cy="6506271"/>
        </a:xfrm>
        <a:prstGeom prst="rect">
          <a:avLst/>
        </a:prstGeom>
      </xdr:spPr>
    </xdr:pic>
    <xdr:clientData/>
  </xdr:twoCellAnchor>
  <xdr:twoCellAnchor editAs="oneCell">
    <xdr:from>
      <xdr:col>4</xdr:col>
      <xdr:colOff>494100</xdr:colOff>
      <xdr:row>2</xdr:row>
      <xdr:rowOff>631</xdr:rowOff>
    </xdr:from>
    <xdr:to>
      <xdr:col>15</xdr:col>
      <xdr:colOff>409574</xdr:colOff>
      <xdr:row>8</xdr:row>
      <xdr:rowOff>29997</xdr:rowOff>
    </xdr:to>
    <xdr:pic>
      <xdr:nvPicPr>
        <xdr:cNvPr id="4" name="Picture 3" descr="A screenshot of a computer&#10;&#10;AI-generated content may be incorrect.">
          <a:extLst>
            <a:ext uri="{FF2B5EF4-FFF2-40B4-BE49-F238E27FC236}">
              <a16:creationId xmlns:a16="http://schemas.microsoft.com/office/drawing/2014/main" id="{1A5D41BA-35FD-4C80-B9E4-C8BBE6E3CE1F}"/>
            </a:ext>
          </a:extLst>
        </xdr:cNvPr>
        <xdr:cNvPicPr>
          <a:picLocks noChangeAspect="1"/>
        </xdr:cNvPicPr>
      </xdr:nvPicPr>
      <xdr:blipFill rotWithShape="1">
        <a:blip xmlns:r="http://schemas.openxmlformats.org/officeDocument/2006/relationships" r:embed="rId1"/>
        <a:srcRect l="19495" b="83231"/>
        <a:stretch>
          <a:fillRect/>
        </a:stretch>
      </xdr:blipFill>
      <xdr:spPr>
        <a:xfrm>
          <a:off x="2932500" y="381631"/>
          <a:ext cx="9202349" cy="1172366"/>
        </a:xfrm>
        <a:prstGeom prst="rect">
          <a:avLst/>
        </a:prstGeom>
      </xdr:spPr>
    </xdr:pic>
    <xdr:clientData/>
  </xdr:twoCellAnchor>
  <xdr:twoCellAnchor editAs="oneCell">
    <xdr:from>
      <xdr:col>15</xdr:col>
      <xdr:colOff>64834</xdr:colOff>
      <xdr:row>2</xdr:row>
      <xdr:rowOff>23480</xdr:rowOff>
    </xdr:from>
    <xdr:to>
      <xdr:col>15</xdr:col>
      <xdr:colOff>415587</xdr:colOff>
      <xdr:row>36</xdr:row>
      <xdr:rowOff>52751</xdr:rowOff>
    </xdr:to>
    <xdr:pic>
      <xdr:nvPicPr>
        <xdr:cNvPr id="5" name="Picture 4" descr="A screenshot of a computer&#10;&#10;AI-generated content may be incorrect.">
          <a:extLst>
            <a:ext uri="{FF2B5EF4-FFF2-40B4-BE49-F238E27FC236}">
              <a16:creationId xmlns:a16="http://schemas.microsoft.com/office/drawing/2014/main" id="{6D47DE54-ACD6-4E94-AECA-A4865ADFD51F}"/>
            </a:ext>
          </a:extLst>
        </xdr:cNvPr>
        <xdr:cNvPicPr>
          <a:picLocks noChangeAspect="1"/>
        </xdr:cNvPicPr>
      </xdr:nvPicPr>
      <xdr:blipFill rotWithShape="1">
        <a:blip xmlns:r="http://schemas.openxmlformats.org/officeDocument/2006/relationships" r:embed="rId1"/>
        <a:srcRect l="96675"/>
        <a:stretch>
          <a:fillRect/>
        </a:stretch>
      </xdr:blipFill>
      <xdr:spPr>
        <a:xfrm>
          <a:off x="11790109" y="404480"/>
          <a:ext cx="350753" cy="6506271"/>
        </a:xfrm>
        <a:prstGeom prst="rect">
          <a:avLst/>
        </a:prstGeom>
      </xdr:spPr>
    </xdr:pic>
    <xdr:clientData/>
  </xdr:twoCellAnchor>
  <xdr:twoCellAnchor editAs="oneCell">
    <xdr:from>
      <xdr:col>1</xdr:col>
      <xdr:colOff>188915</xdr:colOff>
      <xdr:row>36</xdr:row>
      <xdr:rowOff>41169</xdr:rowOff>
    </xdr:from>
    <xdr:to>
      <xdr:col>15</xdr:col>
      <xdr:colOff>381002</xdr:colOff>
      <xdr:row>37</xdr:row>
      <xdr:rowOff>136427</xdr:rowOff>
    </xdr:to>
    <xdr:pic>
      <xdr:nvPicPr>
        <xdr:cNvPr id="6" name="Picture 5" descr="A screenshot of a computer&#10;&#10;AI-generated content may be incorrect.">
          <a:extLst>
            <a:ext uri="{FF2B5EF4-FFF2-40B4-BE49-F238E27FC236}">
              <a16:creationId xmlns:a16="http://schemas.microsoft.com/office/drawing/2014/main" id="{964CC5A3-7A64-4B7C-B886-F64E85DF25C0}"/>
            </a:ext>
          </a:extLst>
        </xdr:cNvPr>
        <xdr:cNvPicPr>
          <a:picLocks noChangeAspect="1"/>
        </xdr:cNvPicPr>
      </xdr:nvPicPr>
      <xdr:blipFill rotWithShape="1">
        <a:blip xmlns:r="http://schemas.openxmlformats.org/officeDocument/2006/relationships" r:embed="rId1"/>
        <a:srcRect r="98462"/>
        <a:stretch>
          <a:fillRect/>
        </a:stretch>
      </xdr:blipFill>
      <xdr:spPr>
        <a:xfrm rot="16200000">
          <a:off x="6309517" y="1388167"/>
          <a:ext cx="285758" cy="11307762"/>
        </a:xfrm>
        <a:prstGeom prst="rect">
          <a:avLst/>
        </a:prstGeom>
      </xdr:spPr>
    </xdr:pic>
    <xdr:clientData/>
  </xdr:twoCellAnchor>
  <xdr:twoCellAnchor editAs="oneCell">
    <xdr:from>
      <xdr:col>15</xdr:col>
      <xdr:colOff>85744</xdr:colOff>
      <xdr:row>18</xdr:row>
      <xdr:rowOff>51796</xdr:rowOff>
    </xdr:from>
    <xdr:to>
      <xdr:col>15</xdr:col>
      <xdr:colOff>422665</xdr:colOff>
      <xdr:row>37</xdr:row>
      <xdr:rowOff>89572</xdr:rowOff>
    </xdr:to>
    <xdr:pic>
      <xdr:nvPicPr>
        <xdr:cNvPr id="7" name="Picture 6" descr="A screenshot of a computer&#10;&#10;AI-generated content may be incorrect.">
          <a:extLst>
            <a:ext uri="{FF2B5EF4-FFF2-40B4-BE49-F238E27FC236}">
              <a16:creationId xmlns:a16="http://schemas.microsoft.com/office/drawing/2014/main" id="{960D9FF0-41F5-4794-A0BA-BD7AD0B6D1E5}"/>
            </a:ext>
          </a:extLst>
        </xdr:cNvPr>
        <xdr:cNvPicPr>
          <a:picLocks noChangeAspect="1"/>
        </xdr:cNvPicPr>
      </xdr:nvPicPr>
      <xdr:blipFill rotWithShape="1">
        <a:blip xmlns:r="http://schemas.openxmlformats.org/officeDocument/2006/relationships" r:embed="rId1"/>
        <a:srcRect r="98610" b="68298"/>
        <a:stretch>
          <a:fillRect/>
        </a:stretch>
      </xdr:blipFill>
      <xdr:spPr>
        <a:xfrm rot="10800000">
          <a:off x="11811019" y="3480796"/>
          <a:ext cx="336921" cy="3657276"/>
        </a:xfrm>
        <a:prstGeom prst="rect">
          <a:avLst/>
        </a:prstGeom>
      </xdr:spPr>
    </xdr:pic>
    <xdr:clientData/>
  </xdr:twoCellAnchor>
  <xdr:twoCellAnchor>
    <xdr:from>
      <xdr:col>5</xdr:col>
      <xdr:colOff>530678</xdr:colOff>
      <xdr:row>3</xdr:row>
      <xdr:rowOff>150839</xdr:rowOff>
    </xdr:from>
    <xdr:to>
      <xdr:col>6</xdr:col>
      <xdr:colOff>77390</xdr:colOff>
      <xdr:row>5</xdr:row>
      <xdr:rowOff>23503</xdr:rowOff>
    </xdr:to>
    <xdr:sp macro="" textlink="">
      <xdr:nvSpPr>
        <xdr:cNvPr id="8" name="Rectangle 7">
          <a:extLst>
            <a:ext uri="{FF2B5EF4-FFF2-40B4-BE49-F238E27FC236}">
              <a16:creationId xmlns:a16="http://schemas.microsoft.com/office/drawing/2014/main" id="{7CF0687F-EA83-4E83-A99B-90228F0D9B19}"/>
            </a:ext>
          </a:extLst>
        </xdr:cNvPr>
        <xdr:cNvSpPr/>
      </xdr:nvSpPr>
      <xdr:spPr>
        <a:xfrm>
          <a:off x="3578678" y="722339"/>
          <a:ext cx="1594587" cy="253664"/>
        </a:xfrm>
        <a:prstGeom prst="rect">
          <a:avLst/>
        </a:prstGeom>
        <a:gradFill flip="none" rotWithShape="1">
          <a:gsLst>
            <a:gs pos="0">
              <a:schemeClr val="accent4">
                <a:lumMod val="40000"/>
                <a:lumOff val="60000"/>
                <a:tint val="66000"/>
                <a:satMod val="160000"/>
              </a:schemeClr>
            </a:gs>
            <a:gs pos="50000">
              <a:schemeClr val="accent4">
                <a:lumMod val="40000"/>
                <a:lumOff val="60000"/>
                <a:tint val="44500"/>
                <a:satMod val="160000"/>
              </a:schemeClr>
            </a:gs>
            <a:gs pos="100000">
              <a:schemeClr val="accent4">
                <a:lumMod val="40000"/>
                <a:lumOff val="60000"/>
                <a:tint val="23500"/>
                <a:satMod val="160000"/>
              </a:schemeClr>
            </a:gs>
          </a:gsLst>
          <a:path path="circle">
            <a:fillToRect l="100000" t="100000"/>
          </a:path>
          <a:tileRect r="-100000" b="-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ysClr val="windowText" lastClr="000000"/>
              </a:solidFill>
            </a:rPr>
            <a:t>Deal Dashboard</a:t>
          </a:r>
        </a:p>
      </xdr:txBody>
    </xdr:sp>
    <xdr:clientData/>
  </xdr:twoCellAnchor>
</xdr:wsDr>
</file>

<file path=xl/drawings/drawing9.xml><?xml version="1.0" encoding="utf-8"?>
<xdr:wsDr xmlns:xdr="http://schemas.openxmlformats.org/drawingml/2006/spreadsheetDrawing" xmlns:a="http://schemas.openxmlformats.org/drawingml/2006/main">
  <xdr:oneCellAnchor>
    <xdr:from>
      <xdr:col>1</xdr:col>
      <xdr:colOff>22412</xdr:colOff>
      <xdr:row>0</xdr:row>
      <xdr:rowOff>179293</xdr:rowOff>
    </xdr:from>
    <xdr:ext cx="2691602" cy="649941"/>
    <xdr:pic>
      <xdr:nvPicPr>
        <xdr:cNvPr id="2" name="Picture 1">
          <a:extLst>
            <a:ext uri="{FF2B5EF4-FFF2-40B4-BE49-F238E27FC236}">
              <a16:creationId xmlns:a16="http://schemas.microsoft.com/office/drawing/2014/main" id="{A1D5A0D2-29E0-40D3-B2FC-278B352AB6C3}"/>
            </a:ext>
          </a:extLst>
        </xdr:cNvPr>
        <xdr:cNvPicPr>
          <a:picLocks noChangeAspect="1"/>
        </xdr:cNvPicPr>
      </xdr:nvPicPr>
      <xdr:blipFill rotWithShape="1">
        <a:blip xmlns:r="http://schemas.openxmlformats.org/officeDocument/2006/relationships" r:embed="rId1"/>
        <a:srcRect l="3968" t="13754" b="18824"/>
        <a:stretch/>
      </xdr:blipFill>
      <xdr:spPr>
        <a:xfrm>
          <a:off x="302559" y="179293"/>
          <a:ext cx="2691602" cy="649941"/>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0</xdr:col>
      <xdr:colOff>268941</xdr:colOff>
      <xdr:row>0</xdr:row>
      <xdr:rowOff>134470</xdr:rowOff>
    </xdr:from>
    <xdr:ext cx="2691605" cy="649942"/>
    <xdr:pic>
      <xdr:nvPicPr>
        <xdr:cNvPr id="2" name="Picture 1">
          <a:extLst>
            <a:ext uri="{FF2B5EF4-FFF2-40B4-BE49-F238E27FC236}">
              <a16:creationId xmlns:a16="http://schemas.microsoft.com/office/drawing/2014/main" id="{948389AD-1631-4386-B948-5E86DDE8CA34}"/>
            </a:ext>
          </a:extLst>
        </xdr:cNvPr>
        <xdr:cNvPicPr>
          <a:picLocks noChangeAspect="1"/>
        </xdr:cNvPicPr>
      </xdr:nvPicPr>
      <xdr:blipFill rotWithShape="1">
        <a:blip xmlns:r="http://schemas.openxmlformats.org/officeDocument/2006/relationships" r:embed="rId1"/>
        <a:srcRect l="3968" t="13754" b="18824"/>
        <a:stretch/>
      </xdr:blipFill>
      <xdr:spPr>
        <a:xfrm>
          <a:off x="268941" y="134470"/>
          <a:ext cx="2691605" cy="649942"/>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15</xdr:col>
      <xdr:colOff>228600</xdr:colOff>
      <xdr:row>3</xdr:row>
      <xdr:rowOff>47625</xdr:rowOff>
    </xdr:from>
    <xdr:ext cx="5400000" cy="2700000"/>
    <xdr:graphicFrame macro="">
      <xdr:nvGraphicFramePr>
        <xdr:cNvPr id="2" name="Chart 1">
          <a:extLst>
            <a:ext uri="{FF2B5EF4-FFF2-40B4-BE49-F238E27FC236}">
              <a16:creationId xmlns:a16="http://schemas.microsoft.com/office/drawing/2014/main" id="{8FEF4FE8-7417-4508-8152-3F4095BA76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drawings/drawing12.xml><?xml version="1.0" encoding="utf-8"?>
<xdr:wsDr xmlns:xdr="http://schemas.openxmlformats.org/drawingml/2006/spreadsheetDrawing" xmlns:a="http://schemas.openxmlformats.org/drawingml/2006/main">
  <xdr:oneCellAnchor>
    <xdr:from>
      <xdr:col>11</xdr:col>
      <xdr:colOff>0</xdr:colOff>
      <xdr:row>1</xdr:row>
      <xdr:rowOff>0</xdr:rowOff>
    </xdr:from>
    <xdr:ext cx="5400000" cy="2700000"/>
    <xdr:graphicFrame macro="">
      <xdr:nvGraphicFramePr>
        <xdr:cNvPr id="2" name="Chart 1">
          <a:extLst>
            <a:ext uri="{FF2B5EF4-FFF2-40B4-BE49-F238E27FC236}">
              <a16:creationId xmlns:a16="http://schemas.microsoft.com/office/drawing/2014/main" id="{75000436-DF58-4FD6-803A-16FB15BC7A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johnh\Dropbox\HenHouse\Models\Model%20for%20AIRR\Multifamily\Development\Multifamily%20Development%20Model%20Template_v9.xlsx" TargetMode="External"/><Relationship Id="rId1" Type="http://schemas.openxmlformats.org/officeDocument/2006/relationships/externalLinkPath" Target="/Users/johnh/Dropbox/HenHouse/Models/Model%20for%20AIRR/Multifamily/Development/Multifamily%20Development%20Model%20Template_v9.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johnh\Dropbox\HenHouse\Models\Sample%20Models\eFinancialModels\Real-Estate-Development-Model-1.xlsx" TargetMode="External"/><Relationship Id="rId1" Type="http://schemas.openxmlformats.org/officeDocument/2006/relationships/externalLinkPath" Target="/Users/johnh/Dropbox/HenHouse/Models/Sample%20Models/eFinancialModels/Real-Estate-Development-Model-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ORTFOLIO SUMMARY OUTPUTS--&gt;"/>
      <sheetName val="SENIOR MATURITY TRACKER"/>
      <sheetName val="Summary (2)"/>
      <sheetName val="Deal--&gt;"/>
      <sheetName val="VARIANCE TO UW SUMMARY"/>
      <sheetName val="Edge Cases"/>
      <sheetName val="To Dos"/>
      <sheetName val="Input"/>
      <sheetName val="Revenue &amp; Expenses"/>
      <sheetName val="Construction Schedule"/>
      <sheetName val="Financing"/>
      <sheetName val="Annual Financing "/>
      <sheetName val="Waterfall"/>
      <sheetName val="Annual WaterFall"/>
      <sheetName val="Annual CF"/>
      <sheetName val="Month CF"/>
      <sheetName val="SOFR"/>
      <sheetName val="checks"/>
      <sheetName val="INPUTS"/>
    </sheetNames>
    <sheetDataSet>
      <sheetData sheetId="0"/>
      <sheetData sheetId="1"/>
      <sheetData sheetId="2"/>
      <sheetData sheetId="3"/>
      <sheetData sheetId="4"/>
      <sheetData sheetId="5"/>
      <sheetData sheetId="6"/>
      <sheetData sheetId="7">
        <row r="7">
          <cell r="N7">
            <v>1157333.3219355305</v>
          </cell>
          <cell r="O7">
            <v>1179805.1201634628</v>
          </cell>
        </row>
        <row r="8">
          <cell r="N8">
            <v>0</v>
          </cell>
          <cell r="O8">
            <v>0</v>
          </cell>
        </row>
        <row r="9">
          <cell r="N9">
            <v>0</v>
          </cell>
          <cell r="O9">
            <v>0</v>
          </cell>
        </row>
        <row r="10">
          <cell r="N10">
            <v>208727.74074879411</v>
          </cell>
          <cell r="O10">
            <v>208727.74074874187</v>
          </cell>
        </row>
        <row r="11">
          <cell r="N11">
            <v>71548.645439344255</v>
          </cell>
          <cell r="O11">
            <v>78170.048631244921</v>
          </cell>
        </row>
        <row r="12">
          <cell r="B12" t="str">
            <v>Off</v>
          </cell>
        </row>
        <row r="16">
          <cell r="B16">
            <v>145</v>
          </cell>
        </row>
        <row r="18">
          <cell r="I18">
            <v>20872774.074874185</v>
          </cell>
        </row>
        <row r="19">
          <cell r="E19">
            <v>0.03</v>
          </cell>
        </row>
        <row r="20">
          <cell r="E20">
            <v>0.01</v>
          </cell>
        </row>
        <row r="21">
          <cell r="E21">
            <v>24</v>
          </cell>
        </row>
        <row r="24">
          <cell r="B24" t="str">
            <v>USD</v>
          </cell>
          <cell r="E24">
            <v>24</v>
          </cell>
        </row>
        <row r="25">
          <cell r="E25">
            <v>23335425.691407956</v>
          </cell>
        </row>
        <row r="27">
          <cell r="B27">
            <v>14</v>
          </cell>
        </row>
        <row r="28">
          <cell r="B28">
            <v>32</v>
          </cell>
        </row>
        <row r="29">
          <cell r="B29">
            <v>18</v>
          </cell>
          <cell r="K29">
            <v>145</v>
          </cell>
        </row>
        <row r="33">
          <cell r="E33">
            <v>12</v>
          </cell>
        </row>
        <row r="35">
          <cell r="E35">
            <v>360</v>
          </cell>
        </row>
        <row r="37">
          <cell r="E37" t="str">
            <v>N</v>
          </cell>
        </row>
        <row r="40">
          <cell r="B40">
            <v>60</v>
          </cell>
          <cell r="I40">
            <v>28198334.368934136</v>
          </cell>
        </row>
        <row r="41">
          <cell r="E41" t="str">
            <v>N</v>
          </cell>
        </row>
        <row r="43">
          <cell r="B43">
            <v>24238833.880294591</v>
          </cell>
          <cell r="E43">
            <v>0.02</v>
          </cell>
          <cell r="I43">
            <v>0.01</v>
          </cell>
        </row>
        <row r="44">
          <cell r="E44">
            <v>0.08</v>
          </cell>
          <cell r="I44">
            <v>0.06</v>
          </cell>
        </row>
        <row r="48">
          <cell r="E48">
            <v>3478795.6791456975</v>
          </cell>
          <cell r="I48">
            <v>0.05</v>
          </cell>
          <cell r="L48">
            <v>0</v>
          </cell>
          <cell r="M48">
            <v>0</v>
          </cell>
          <cell r="N48">
            <v>0.03</v>
          </cell>
          <cell r="O48">
            <v>0.03</v>
          </cell>
          <cell r="P48">
            <v>0.03</v>
          </cell>
        </row>
        <row r="49">
          <cell r="I49">
            <v>0.95</v>
          </cell>
          <cell r="L49">
            <v>0.01</v>
          </cell>
          <cell r="M49">
            <v>0.01</v>
          </cell>
          <cell r="N49">
            <v>0.01</v>
          </cell>
          <cell r="O49">
            <v>0.01</v>
          </cell>
          <cell r="P49">
            <v>0.01</v>
          </cell>
        </row>
        <row r="50">
          <cell r="B50">
            <v>6</v>
          </cell>
          <cell r="L50">
            <v>0.08</v>
          </cell>
          <cell r="M50">
            <v>0.04</v>
          </cell>
          <cell r="N50">
            <v>5.0000000000000001E-3</v>
          </cell>
          <cell r="O50">
            <v>5.0000000000000001E-3</v>
          </cell>
          <cell r="P50">
            <v>5.0000000000000001E-3</v>
          </cell>
        </row>
        <row r="51">
          <cell r="L51">
            <v>0</v>
          </cell>
          <cell r="M51">
            <v>0</v>
          </cell>
          <cell r="N51">
            <v>0</v>
          </cell>
          <cell r="O51">
            <v>0</v>
          </cell>
          <cell r="P51">
            <v>0</v>
          </cell>
        </row>
        <row r="53">
          <cell r="B53">
            <v>360</v>
          </cell>
          <cell r="H53">
            <v>4</v>
          </cell>
        </row>
        <row r="54">
          <cell r="L54">
            <v>2.1999999999999999E-2</v>
          </cell>
          <cell r="M54">
            <v>2.3E-2</v>
          </cell>
          <cell r="N54">
            <v>2.4E-2</v>
          </cell>
          <cell r="O54">
            <v>2.5000000000000001E-2</v>
          </cell>
          <cell r="P54">
            <v>2.6000000000000002E-2</v>
          </cell>
        </row>
        <row r="55">
          <cell r="L55">
            <v>0.03</v>
          </cell>
          <cell r="M55">
            <v>0.03</v>
          </cell>
          <cell r="N55">
            <v>0.03</v>
          </cell>
          <cell r="O55">
            <v>0.03</v>
          </cell>
          <cell r="P55">
            <v>0.03</v>
          </cell>
        </row>
        <row r="56">
          <cell r="H56">
            <v>0.08</v>
          </cell>
        </row>
        <row r="57">
          <cell r="H57">
            <v>0.1</v>
          </cell>
        </row>
        <row r="58">
          <cell r="H58">
            <v>0.15</v>
          </cell>
        </row>
        <row r="63">
          <cell r="H63">
            <v>0.2</v>
          </cell>
          <cell r="I63">
            <v>0.8</v>
          </cell>
        </row>
        <row r="64">
          <cell r="H64">
            <v>0.3</v>
          </cell>
          <cell r="I64">
            <v>0.7</v>
          </cell>
        </row>
        <row r="65">
          <cell r="H65">
            <v>0.5</v>
          </cell>
          <cell r="I65">
            <v>0.5</v>
          </cell>
        </row>
        <row r="75">
          <cell r="L75">
            <v>0.06</v>
          </cell>
        </row>
        <row r="77">
          <cell r="L77">
            <v>0.03</v>
          </cell>
        </row>
        <row r="81">
          <cell r="L81">
            <v>0.5</v>
          </cell>
          <cell r="N81">
            <v>50000</v>
          </cell>
        </row>
        <row r="82">
          <cell r="L82">
            <v>0.5</v>
          </cell>
          <cell r="N82">
            <v>75000</v>
          </cell>
        </row>
        <row r="83">
          <cell r="L83">
            <v>0.03</v>
          </cell>
          <cell r="N83">
            <v>112500</v>
          </cell>
        </row>
        <row r="84">
          <cell r="L84">
            <v>0.02</v>
          </cell>
          <cell r="N84">
            <v>115875</v>
          </cell>
        </row>
        <row r="85">
          <cell r="L85">
            <v>0.02</v>
          </cell>
          <cell r="N85">
            <v>118192.5</v>
          </cell>
        </row>
        <row r="86">
          <cell r="L86">
            <v>0.02</v>
          </cell>
          <cell r="N86">
            <v>120556.35</v>
          </cell>
        </row>
        <row r="87">
          <cell r="L87">
            <v>0.02</v>
          </cell>
          <cell r="N87">
            <v>122967.47700000001</v>
          </cell>
        </row>
        <row r="88">
          <cell r="L88">
            <v>0.02</v>
          </cell>
          <cell r="N88">
            <v>125426.82654000001</v>
          </cell>
        </row>
        <row r="89">
          <cell r="L89">
            <v>0.02</v>
          </cell>
          <cell r="N89">
            <v>127935.36307080001</v>
          </cell>
        </row>
        <row r="90">
          <cell r="L90">
            <v>0.02</v>
          </cell>
          <cell r="N90">
            <v>130494.07033221601</v>
          </cell>
        </row>
        <row r="91">
          <cell r="L91">
            <v>0.02</v>
          </cell>
          <cell r="N91">
            <v>133103.95173886034</v>
          </cell>
        </row>
        <row r="94">
          <cell r="L94">
            <v>1.2E-2</v>
          </cell>
        </row>
        <row r="95">
          <cell r="L95">
            <v>1</v>
          </cell>
        </row>
        <row r="96">
          <cell r="L96">
            <v>1</v>
          </cell>
        </row>
      </sheetData>
      <sheetData sheetId="8"/>
      <sheetData sheetId="9">
        <row r="48">
          <cell r="E48">
            <v>18</v>
          </cell>
        </row>
      </sheetData>
      <sheetData sheetId="10">
        <row r="24">
          <cell r="F24">
            <v>10100000</v>
          </cell>
        </row>
        <row r="27">
          <cell r="F27">
            <v>10100000</v>
          </cell>
        </row>
        <row r="33">
          <cell r="F33">
            <v>10100000</v>
          </cell>
        </row>
        <row r="35">
          <cell r="F35">
            <v>10100000</v>
          </cell>
        </row>
        <row r="58">
          <cell r="F58">
            <v>0</v>
          </cell>
        </row>
        <row r="64">
          <cell r="F64">
            <v>0</v>
          </cell>
        </row>
      </sheetData>
      <sheetData sheetId="11"/>
      <sheetData sheetId="12"/>
      <sheetData sheetId="13"/>
      <sheetData sheetId="14">
        <row r="2">
          <cell r="C2">
            <v>45351</v>
          </cell>
        </row>
        <row r="5">
          <cell r="C5">
            <v>0</v>
          </cell>
          <cell r="D5">
            <v>0</v>
          </cell>
          <cell r="E5">
            <v>2798854.4819724075</v>
          </cell>
          <cell r="F5">
            <v>3122232.0738503062</v>
          </cell>
          <cell r="G5">
            <v>3198862.728512221</v>
          </cell>
          <cell r="H5">
            <v>3280573.2927449578</v>
          </cell>
          <cell r="I5">
            <v>3365868.1983563313</v>
          </cell>
          <cell r="J5">
            <v>3453380.771513599</v>
          </cell>
          <cell r="K5">
            <v>3543168.6715729577</v>
          </cell>
          <cell r="L5">
            <v>0</v>
          </cell>
          <cell r="M5">
            <v>0</v>
          </cell>
        </row>
        <row r="89">
          <cell r="A89" t="str">
            <v>Unlevered Cash Flows- Hold Period Analysis</v>
          </cell>
          <cell r="O89" t="str">
            <v>Levered IRR</v>
          </cell>
        </row>
        <row r="90">
          <cell r="A90">
            <v>1</v>
          </cell>
        </row>
        <row r="91">
          <cell r="A91">
            <v>2</v>
          </cell>
        </row>
        <row r="92">
          <cell r="A92">
            <v>3</v>
          </cell>
        </row>
        <row r="93">
          <cell r="A93">
            <v>4</v>
          </cell>
        </row>
        <row r="94">
          <cell r="A94">
            <v>5</v>
          </cell>
        </row>
        <row r="95">
          <cell r="A95">
            <v>6</v>
          </cell>
        </row>
        <row r="96">
          <cell r="A96">
            <v>7</v>
          </cell>
        </row>
        <row r="97">
          <cell r="A97">
            <v>8</v>
          </cell>
        </row>
        <row r="98">
          <cell r="A98">
            <v>9</v>
          </cell>
        </row>
        <row r="99">
          <cell r="A99">
            <v>10</v>
          </cell>
        </row>
      </sheetData>
      <sheetData sheetId="15">
        <row r="2">
          <cell r="E2">
            <v>0</v>
          </cell>
          <cell r="F2">
            <v>1</v>
          </cell>
          <cell r="G2">
            <v>2</v>
          </cell>
          <cell r="H2">
            <v>3</v>
          </cell>
          <cell r="I2">
            <v>4</v>
          </cell>
          <cell r="J2">
            <v>5</v>
          </cell>
          <cell r="K2">
            <v>6</v>
          </cell>
          <cell r="L2">
            <v>7</v>
          </cell>
          <cell r="M2">
            <v>8</v>
          </cell>
          <cell r="N2">
            <v>9</v>
          </cell>
          <cell r="O2">
            <v>10</v>
          </cell>
          <cell r="P2">
            <v>11</v>
          </cell>
          <cell r="Q2">
            <v>12</v>
          </cell>
          <cell r="R2">
            <v>13</v>
          </cell>
          <cell r="S2">
            <v>14</v>
          </cell>
          <cell r="T2">
            <v>15</v>
          </cell>
          <cell r="U2">
            <v>16</v>
          </cell>
          <cell r="V2">
            <v>17</v>
          </cell>
          <cell r="W2">
            <v>18</v>
          </cell>
          <cell r="X2">
            <v>19</v>
          </cell>
          <cell r="Y2">
            <v>20</v>
          </cell>
          <cell r="Z2">
            <v>21</v>
          </cell>
          <cell r="AA2">
            <v>22</v>
          </cell>
          <cell r="AB2">
            <v>23</v>
          </cell>
          <cell r="AC2">
            <v>24</v>
          </cell>
          <cell r="AD2">
            <v>25</v>
          </cell>
          <cell r="AE2">
            <v>26</v>
          </cell>
          <cell r="AF2">
            <v>27</v>
          </cell>
          <cell r="AG2">
            <v>28</v>
          </cell>
          <cell r="AH2">
            <v>29</v>
          </cell>
          <cell r="AI2">
            <v>30</v>
          </cell>
          <cell r="AJ2">
            <v>31</v>
          </cell>
          <cell r="AK2">
            <v>32</v>
          </cell>
          <cell r="AL2">
            <v>33</v>
          </cell>
          <cell r="AM2">
            <v>34</v>
          </cell>
          <cell r="AN2">
            <v>35</v>
          </cell>
          <cell r="AO2">
            <v>36</v>
          </cell>
          <cell r="AP2">
            <v>37</v>
          </cell>
          <cell r="AQ2">
            <v>38</v>
          </cell>
          <cell r="AR2">
            <v>39</v>
          </cell>
          <cell r="AS2">
            <v>40</v>
          </cell>
          <cell r="AT2">
            <v>41</v>
          </cell>
          <cell r="AU2">
            <v>42</v>
          </cell>
          <cell r="AV2">
            <v>43</v>
          </cell>
          <cell r="AW2">
            <v>44</v>
          </cell>
          <cell r="AX2">
            <v>45</v>
          </cell>
          <cell r="AY2">
            <v>46</v>
          </cell>
          <cell r="AZ2">
            <v>47</v>
          </cell>
          <cell r="BA2">
            <v>48</v>
          </cell>
          <cell r="BB2">
            <v>49</v>
          </cell>
          <cell r="BC2">
            <v>50</v>
          </cell>
          <cell r="BD2">
            <v>51</v>
          </cell>
          <cell r="BE2">
            <v>52</v>
          </cell>
          <cell r="BF2">
            <v>53</v>
          </cell>
          <cell r="BG2">
            <v>54</v>
          </cell>
          <cell r="BH2">
            <v>55</v>
          </cell>
          <cell r="BI2">
            <v>56</v>
          </cell>
          <cell r="BJ2">
            <v>57</v>
          </cell>
          <cell r="BK2">
            <v>58</v>
          </cell>
          <cell r="BL2">
            <v>59</v>
          </cell>
          <cell r="BM2">
            <v>60</v>
          </cell>
          <cell r="BN2">
            <v>61</v>
          </cell>
          <cell r="BO2">
            <v>62</v>
          </cell>
          <cell r="BP2">
            <v>63</v>
          </cell>
          <cell r="BQ2">
            <v>64</v>
          </cell>
          <cell r="BR2">
            <v>65</v>
          </cell>
          <cell r="BS2">
            <v>66</v>
          </cell>
          <cell r="BT2">
            <v>67</v>
          </cell>
          <cell r="BU2">
            <v>68</v>
          </cell>
          <cell r="BV2">
            <v>69</v>
          </cell>
          <cell r="BW2">
            <v>70</v>
          </cell>
          <cell r="BX2">
            <v>71</v>
          </cell>
          <cell r="BY2">
            <v>72</v>
          </cell>
          <cell r="BZ2">
            <v>73</v>
          </cell>
          <cell r="CA2">
            <v>74</v>
          </cell>
          <cell r="CB2">
            <v>75</v>
          </cell>
          <cell r="CC2">
            <v>76</v>
          </cell>
          <cell r="CD2">
            <v>77</v>
          </cell>
          <cell r="CE2">
            <v>78</v>
          </cell>
          <cell r="CF2">
            <v>79</v>
          </cell>
          <cell r="CG2">
            <v>80</v>
          </cell>
          <cell r="CH2">
            <v>81</v>
          </cell>
          <cell r="CI2">
            <v>82</v>
          </cell>
          <cell r="CJ2">
            <v>83</v>
          </cell>
          <cell r="CK2">
            <v>84</v>
          </cell>
          <cell r="CL2">
            <v>85</v>
          </cell>
          <cell r="CM2">
            <v>86</v>
          </cell>
          <cell r="CN2">
            <v>87</v>
          </cell>
          <cell r="CO2">
            <v>88</v>
          </cell>
          <cell r="CP2">
            <v>89</v>
          </cell>
          <cell r="CQ2">
            <v>90</v>
          </cell>
          <cell r="CR2">
            <v>91</v>
          </cell>
          <cell r="CS2">
            <v>92</v>
          </cell>
          <cell r="CT2">
            <v>93</v>
          </cell>
          <cell r="CU2">
            <v>94</v>
          </cell>
          <cell r="CV2">
            <v>95</v>
          </cell>
          <cell r="CW2">
            <v>96</v>
          </cell>
          <cell r="CX2">
            <v>97</v>
          </cell>
          <cell r="CY2">
            <v>98</v>
          </cell>
          <cell r="CZ2">
            <v>99</v>
          </cell>
          <cell r="DA2">
            <v>100</v>
          </cell>
          <cell r="DB2">
            <v>101</v>
          </cell>
          <cell r="DC2">
            <v>102</v>
          </cell>
          <cell r="DD2">
            <v>103</v>
          </cell>
          <cell r="DE2">
            <v>104</v>
          </cell>
          <cell r="DF2">
            <v>105</v>
          </cell>
          <cell r="DG2">
            <v>106</v>
          </cell>
          <cell r="DH2">
            <v>107</v>
          </cell>
          <cell r="DI2">
            <v>108</v>
          </cell>
          <cell r="DJ2">
            <v>109</v>
          </cell>
          <cell r="DK2">
            <v>110</v>
          </cell>
          <cell r="DL2">
            <v>111</v>
          </cell>
          <cell r="DM2">
            <v>112</v>
          </cell>
          <cell r="DN2">
            <v>113</v>
          </cell>
          <cell r="DO2">
            <v>114</v>
          </cell>
          <cell r="DP2">
            <v>115</v>
          </cell>
          <cell r="DQ2">
            <v>116</v>
          </cell>
          <cell r="DR2">
            <v>117</v>
          </cell>
          <cell r="DS2">
            <v>118</v>
          </cell>
          <cell r="DT2">
            <v>119</v>
          </cell>
          <cell r="DU2">
            <v>120</v>
          </cell>
          <cell r="DV2">
            <v>121</v>
          </cell>
          <cell r="DW2">
            <v>122</v>
          </cell>
          <cell r="DX2">
            <v>123</v>
          </cell>
          <cell r="DY2">
            <v>124</v>
          </cell>
          <cell r="DZ2">
            <v>125</v>
          </cell>
          <cell r="EA2">
            <v>126</v>
          </cell>
          <cell r="EB2">
            <v>127</v>
          </cell>
          <cell r="EC2">
            <v>128</v>
          </cell>
          <cell r="ED2">
            <v>129</v>
          </cell>
          <cell r="EE2">
            <v>130</v>
          </cell>
          <cell r="EF2">
            <v>131</v>
          </cell>
          <cell r="EG2">
            <v>132</v>
          </cell>
        </row>
      </sheetData>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ontents"/>
      <sheetName val="Summary"/>
      <sheetName val="Input"/>
      <sheetName val="Revenue &amp; Expenses"/>
      <sheetName val="Construction Schedule"/>
      <sheetName val="Financing"/>
      <sheetName val="Annual Financing "/>
      <sheetName val="Waterfall"/>
      <sheetName val="Annual WaterFall"/>
      <sheetName val="Annual CF"/>
      <sheetName val="Month CF"/>
      <sheetName val="SOFR"/>
      <sheetName val="checks"/>
    </sheetNames>
    <sheetDataSet>
      <sheetData sheetId="0"/>
      <sheetData sheetId="1"/>
      <sheetData sheetId="2">
        <row r="45">
          <cell r="I45">
            <v>96</v>
          </cell>
        </row>
      </sheetData>
      <sheetData sheetId="3"/>
      <sheetData sheetId="4"/>
      <sheetData sheetId="5"/>
      <sheetData sheetId="6"/>
      <sheetData sheetId="7"/>
      <sheetData sheetId="8"/>
      <sheetData sheetId="9"/>
      <sheetData sheetId="10"/>
      <sheetData sheetId="11"/>
      <sheetData sheetId="12"/>
    </sheetDataSet>
  </externalBook>
</externalLink>
</file>

<file path=xl/persons/person.xml><?xml version="1.0" encoding="utf-8"?>
<personList xmlns="http://schemas.microsoft.com/office/spreadsheetml/2018/threadedcomments" xmlns:x="http://schemas.openxmlformats.org/spreadsheetml/2006/main">
  <person displayName="Jack Bennett" id="{DF73D45F-BA63-43A1-BE4F-C8C366374642}" userId="S::jack@alidamanor.com::c8c20332-b79a-4c9a-ab73-80d53de68d0e"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2" dT="2024-12-15T20:50:36.08" personId="{DF73D45F-BA63-43A1-BE4F-C8C366374642}" id="{58F61B3C-4E89-412B-81B7-A6B51F7A4161}">
    <text>Can toggle this output for different funds</text>
  </threadedComment>
</ThreadedComment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54.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55.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79D3D-C86B-4AC7-B520-50C08773A3BA}">
  <dimension ref="A1"/>
  <sheetViews>
    <sheetView workbookViewId="0"/>
  </sheetViews>
  <sheetFormatPr defaultRowHeight="1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A671C-2E77-4835-996F-CEC5FFCDB088}">
  <sheetPr>
    <tabColor theme="7" tint="0.59999389629810485"/>
  </sheetPr>
  <dimension ref="B2:AB18"/>
  <sheetViews>
    <sheetView showGridLines="0" view="pageBreakPreview" zoomScale="67" zoomScaleNormal="55" zoomScaleSheetLayoutView="90" workbookViewId="0"/>
  </sheetViews>
  <sheetFormatPr defaultRowHeight="15.75"/>
  <cols>
    <col min="1" max="1" width="9.140625" style="187"/>
    <col min="2" max="2" width="30" style="187" customWidth="1"/>
    <col min="3" max="12" width="20.5703125" style="187" customWidth="1"/>
    <col min="13" max="28" width="15.7109375" style="187" customWidth="1"/>
    <col min="29" max="16384" width="9.140625" style="187"/>
  </cols>
  <sheetData>
    <row r="2" spans="2:28">
      <c r="B2" s="187" t="s">
        <v>76</v>
      </c>
      <c r="C2" s="184" t="s">
        <v>154</v>
      </c>
    </row>
    <row r="5" spans="2:28" s="195" customFormat="1" ht="47.25">
      <c r="B5" s="188" t="s">
        <v>77</v>
      </c>
      <c r="C5" s="189" t="s">
        <v>33</v>
      </c>
      <c r="D5" s="189" t="s">
        <v>658</v>
      </c>
      <c r="E5" s="190" t="s">
        <v>659</v>
      </c>
      <c r="F5" s="190" t="s">
        <v>660</v>
      </c>
      <c r="G5" s="190" t="s">
        <v>661</v>
      </c>
      <c r="H5" s="190" t="s">
        <v>662</v>
      </c>
      <c r="I5" s="190" t="s">
        <v>663</v>
      </c>
      <c r="J5" s="190" t="s">
        <v>664</v>
      </c>
      <c r="K5" s="190" t="s">
        <v>665</v>
      </c>
      <c r="L5" s="191" t="s">
        <v>666</v>
      </c>
      <c r="M5" s="192">
        <v>2025</v>
      </c>
      <c r="N5" s="193"/>
      <c r="O5" s="193"/>
      <c r="P5" s="194"/>
      <c r="Q5" s="192">
        <v>2026</v>
      </c>
      <c r="R5" s="193"/>
      <c r="S5" s="193"/>
      <c r="T5" s="194"/>
      <c r="U5" s="192">
        <v>2027</v>
      </c>
      <c r="V5" s="193"/>
      <c r="W5" s="193"/>
      <c r="X5" s="194"/>
      <c r="Y5" s="192">
        <v>2028</v>
      </c>
      <c r="Z5" s="193"/>
      <c r="AA5" s="193"/>
      <c r="AB5" s="194"/>
    </row>
    <row r="6" spans="2:28">
      <c r="B6" s="196"/>
      <c r="C6" s="197"/>
      <c r="D6" s="197"/>
      <c r="E6" s="197"/>
      <c r="F6" s="197"/>
      <c r="G6" s="197"/>
      <c r="H6" s="197"/>
      <c r="I6" s="197"/>
      <c r="J6" s="197"/>
      <c r="K6" s="197"/>
      <c r="L6" s="198"/>
      <c r="M6" s="199">
        <v>45747</v>
      </c>
      <c r="N6" s="198">
        <f t="shared" ref="N6:AB6" si="0">EOMONTH(M6,3)</f>
        <v>45838</v>
      </c>
      <c r="O6" s="198">
        <f t="shared" si="0"/>
        <v>45930</v>
      </c>
      <c r="P6" s="200">
        <f t="shared" si="0"/>
        <v>46022</v>
      </c>
      <c r="Q6" s="199">
        <f t="shared" si="0"/>
        <v>46112</v>
      </c>
      <c r="R6" s="198">
        <f t="shared" si="0"/>
        <v>46203</v>
      </c>
      <c r="S6" s="198">
        <f t="shared" si="0"/>
        <v>46295</v>
      </c>
      <c r="T6" s="200">
        <f t="shared" si="0"/>
        <v>46387</v>
      </c>
      <c r="U6" s="199">
        <f t="shared" si="0"/>
        <v>46477</v>
      </c>
      <c r="V6" s="198">
        <f t="shared" si="0"/>
        <v>46568</v>
      </c>
      <c r="W6" s="198">
        <f t="shared" si="0"/>
        <v>46660</v>
      </c>
      <c r="X6" s="200">
        <f t="shared" si="0"/>
        <v>46752</v>
      </c>
      <c r="Y6" s="199">
        <f t="shared" si="0"/>
        <v>46843</v>
      </c>
      <c r="Z6" s="198">
        <f t="shared" si="0"/>
        <v>46934</v>
      </c>
      <c r="AA6" s="198">
        <f t="shared" si="0"/>
        <v>47026</v>
      </c>
      <c r="AB6" s="200">
        <f t="shared" si="0"/>
        <v>47118</v>
      </c>
    </row>
    <row r="7" spans="2:28">
      <c r="B7" s="187" t="s">
        <v>667</v>
      </c>
      <c r="C7" s="182">
        <v>50000000</v>
      </c>
      <c r="D7" s="201">
        <v>46228</v>
      </c>
      <c r="E7" s="201"/>
      <c r="F7" s="201">
        <v>46228</v>
      </c>
      <c r="G7" s="202">
        <v>1.2</v>
      </c>
      <c r="H7" s="202">
        <v>1</v>
      </c>
      <c r="I7" s="203">
        <v>0.08</v>
      </c>
      <c r="J7" s="203">
        <v>0.08</v>
      </c>
      <c r="K7" s="182">
        <f>C7-500000</f>
        <v>49500000</v>
      </c>
      <c r="L7" s="182">
        <f>C7-K7</f>
        <v>500000</v>
      </c>
      <c r="M7" s="204">
        <f>IF(AND($F7&gt;=M$6-90,$F7&lt;M$6),$L7,0)</f>
        <v>0</v>
      </c>
      <c r="N7" s="205">
        <f t="shared" ref="N7:AB16" si="1">IF(AND($F7&gt;=N$6-90,$F7&lt;N$6),$L7,0)</f>
        <v>0</v>
      </c>
      <c r="O7" s="205">
        <f t="shared" si="1"/>
        <v>0</v>
      </c>
      <c r="P7" s="206">
        <f t="shared" si="1"/>
        <v>0</v>
      </c>
      <c r="Q7" s="204">
        <f t="shared" si="1"/>
        <v>0</v>
      </c>
      <c r="R7" s="205">
        <f t="shared" si="1"/>
        <v>0</v>
      </c>
      <c r="S7" s="205">
        <f t="shared" si="1"/>
        <v>500000</v>
      </c>
      <c r="T7" s="206">
        <f t="shared" si="1"/>
        <v>0</v>
      </c>
      <c r="U7" s="204">
        <f t="shared" si="1"/>
        <v>0</v>
      </c>
      <c r="V7" s="205">
        <f t="shared" si="1"/>
        <v>0</v>
      </c>
      <c r="W7" s="205">
        <f t="shared" si="1"/>
        <v>0</v>
      </c>
      <c r="X7" s="206">
        <f t="shared" si="1"/>
        <v>0</v>
      </c>
      <c r="Y7" s="204">
        <f t="shared" si="1"/>
        <v>0</v>
      </c>
      <c r="Z7" s="205">
        <f t="shared" si="1"/>
        <v>0</v>
      </c>
      <c r="AA7" s="205">
        <f t="shared" si="1"/>
        <v>0</v>
      </c>
      <c r="AB7" s="205">
        <f t="shared" si="1"/>
        <v>0</v>
      </c>
    </row>
    <row r="8" spans="2:28">
      <c r="B8" s="187" t="s">
        <v>668</v>
      </c>
      <c r="C8" s="182">
        <v>50000000</v>
      </c>
      <c r="D8" s="201">
        <v>46687</v>
      </c>
      <c r="E8" s="201"/>
      <c r="F8" s="201">
        <v>46687</v>
      </c>
      <c r="G8" s="202">
        <v>1.2</v>
      </c>
      <c r="H8" s="202">
        <v>1</v>
      </c>
      <c r="I8" s="203">
        <v>0.08</v>
      </c>
      <c r="J8" s="203">
        <v>0.08</v>
      </c>
      <c r="K8" s="182">
        <f t="shared" ref="K8:K16" si="2">C8-500000</f>
        <v>49500000</v>
      </c>
      <c r="L8" s="182">
        <f t="shared" ref="L8:L16" si="3">C8-K8</f>
        <v>500000</v>
      </c>
      <c r="M8" s="204">
        <f t="shared" ref="M8:M16" si="4">IF(AND($F8&gt;=M$6-90,$F8&lt;M$6),$L8,0)</f>
        <v>0</v>
      </c>
      <c r="N8" s="205">
        <f t="shared" si="1"/>
        <v>0</v>
      </c>
      <c r="O8" s="205">
        <f t="shared" si="1"/>
        <v>0</v>
      </c>
      <c r="P8" s="206">
        <f t="shared" si="1"/>
        <v>0</v>
      </c>
      <c r="Q8" s="204">
        <f t="shared" si="1"/>
        <v>0</v>
      </c>
      <c r="R8" s="205">
        <f t="shared" si="1"/>
        <v>0</v>
      </c>
      <c r="S8" s="205">
        <f t="shared" si="1"/>
        <v>0</v>
      </c>
      <c r="T8" s="206">
        <f t="shared" si="1"/>
        <v>0</v>
      </c>
      <c r="U8" s="204">
        <f t="shared" si="1"/>
        <v>0</v>
      </c>
      <c r="V8" s="205">
        <f t="shared" si="1"/>
        <v>0</v>
      </c>
      <c r="W8" s="205">
        <f t="shared" si="1"/>
        <v>0</v>
      </c>
      <c r="X8" s="206">
        <f t="shared" si="1"/>
        <v>500000</v>
      </c>
      <c r="Y8" s="204">
        <f t="shared" si="1"/>
        <v>0</v>
      </c>
      <c r="Z8" s="205">
        <f t="shared" si="1"/>
        <v>0</v>
      </c>
      <c r="AA8" s="205">
        <f t="shared" si="1"/>
        <v>0</v>
      </c>
      <c r="AB8" s="205">
        <f t="shared" si="1"/>
        <v>0</v>
      </c>
    </row>
    <row r="9" spans="2:28">
      <c r="B9" s="187" t="s">
        <v>669</v>
      </c>
      <c r="C9" s="182">
        <v>50000000</v>
      </c>
      <c r="D9" s="201">
        <v>46713</v>
      </c>
      <c r="E9" s="201"/>
      <c r="F9" s="201">
        <v>46713</v>
      </c>
      <c r="G9" s="202">
        <v>1.2</v>
      </c>
      <c r="H9" s="202">
        <v>1</v>
      </c>
      <c r="I9" s="203">
        <v>0.08</v>
      </c>
      <c r="J9" s="203">
        <v>0.08</v>
      </c>
      <c r="K9" s="182">
        <f t="shared" si="2"/>
        <v>49500000</v>
      </c>
      <c r="L9" s="182">
        <f t="shared" si="3"/>
        <v>500000</v>
      </c>
      <c r="M9" s="204">
        <f t="shared" si="4"/>
        <v>0</v>
      </c>
      <c r="N9" s="205">
        <f t="shared" si="1"/>
        <v>0</v>
      </c>
      <c r="O9" s="205">
        <f t="shared" si="1"/>
        <v>0</v>
      </c>
      <c r="P9" s="206">
        <f t="shared" si="1"/>
        <v>0</v>
      </c>
      <c r="Q9" s="204">
        <f t="shared" si="1"/>
        <v>0</v>
      </c>
      <c r="R9" s="205">
        <f t="shared" si="1"/>
        <v>0</v>
      </c>
      <c r="S9" s="205">
        <f t="shared" si="1"/>
        <v>0</v>
      </c>
      <c r="T9" s="206">
        <f t="shared" si="1"/>
        <v>0</v>
      </c>
      <c r="U9" s="204">
        <f t="shared" si="1"/>
        <v>0</v>
      </c>
      <c r="V9" s="205">
        <f t="shared" si="1"/>
        <v>0</v>
      </c>
      <c r="W9" s="205">
        <f t="shared" si="1"/>
        <v>0</v>
      </c>
      <c r="X9" s="206">
        <f t="shared" si="1"/>
        <v>500000</v>
      </c>
      <c r="Y9" s="204">
        <f t="shared" si="1"/>
        <v>0</v>
      </c>
      <c r="Z9" s="205">
        <f t="shared" si="1"/>
        <v>0</v>
      </c>
      <c r="AA9" s="205">
        <f t="shared" si="1"/>
        <v>0</v>
      </c>
      <c r="AB9" s="205">
        <f t="shared" si="1"/>
        <v>0</v>
      </c>
    </row>
    <row r="10" spans="2:28">
      <c r="B10" s="187" t="s">
        <v>670</v>
      </c>
      <c r="C10" s="182">
        <v>50000000</v>
      </c>
      <c r="D10" s="201">
        <v>46768</v>
      </c>
      <c r="E10" s="201"/>
      <c r="F10" s="201">
        <v>46768</v>
      </c>
      <c r="G10" s="202">
        <v>1.2</v>
      </c>
      <c r="H10" s="202">
        <v>1</v>
      </c>
      <c r="I10" s="203">
        <v>0.08</v>
      </c>
      <c r="J10" s="203">
        <v>0.08</v>
      </c>
      <c r="K10" s="182">
        <f t="shared" si="2"/>
        <v>49500000</v>
      </c>
      <c r="L10" s="182">
        <f t="shared" si="3"/>
        <v>500000</v>
      </c>
      <c r="M10" s="204">
        <f t="shared" si="4"/>
        <v>0</v>
      </c>
      <c r="N10" s="205">
        <f t="shared" si="1"/>
        <v>0</v>
      </c>
      <c r="O10" s="205">
        <f t="shared" si="1"/>
        <v>0</v>
      </c>
      <c r="P10" s="206">
        <f t="shared" si="1"/>
        <v>0</v>
      </c>
      <c r="Q10" s="204">
        <f t="shared" si="1"/>
        <v>0</v>
      </c>
      <c r="R10" s="205">
        <f t="shared" si="1"/>
        <v>0</v>
      </c>
      <c r="S10" s="205">
        <f t="shared" si="1"/>
        <v>0</v>
      </c>
      <c r="T10" s="206">
        <f t="shared" si="1"/>
        <v>0</v>
      </c>
      <c r="U10" s="204">
        <f t="shared" si="1"/>
        <v>0</v>
      </c>
      <c r="V10" s="205">
        <f t="shared" si="1"/>
        <v>0</v>
      </c>
      <c r="W10" s="205">
        <f t="shared" si="1"/>
        <v>0</v>
      </c>
      <c r="X10" s="206">
        <f t="shared" si="1"/>
        <v>0</v>
      </c>
      <c r="Y10" s="204">
        <f t="shared" si="1"/>
        <v>500000</v>
      </c>
      <c r="Z10" s="205">
        <f t="shared" si="1"/>
        <v>0</v>
      </c>
      <c r="AA10" s="205">
        <f t="shared" si="1"/>
        <v>0</v>
      </c>
      <c r="AB10" s="205">
        <f t="shared" si="1"/>
        <v>0</v>
      </c>
    </row>
    <row r="11" spans="2:28">
      <c r="B11" s="187" t="s">
        <v>671</v>
      </c>
      <c r="C11" s="182">
        <v>50000000</v>
      </c>
      <c r="D11" s="201">
        <v>46891</v>
      </c>
      <c r="E11" s="201"/>
      <c r="F11" s="201">
        <v>46891</v>
      </c>
      <c r="G11" s="202">
        <v>1.2</v>
      </c>
      <c r="H11" s="202">
        <v>1</v>
      </c>
      <c r="I11" s="203">
        <v>0.08</v>
      </c>
      <c r="J11" s="203">
        <v>0.08</v>
      </c>
      <c r="K11" s="182">
        <f t="shared" si="2"/>
        <v>49500000</v>
      </c>
      <c r="L11" s="182">
        <f t="shared" si="3"/>
        <v>500000</v>
      </c>
      <c r="M11" s="204">
        <f t="shared" si="4"/>
        <v>0</v>
      </c>
      <c r="N11" s="205">
        <f t="shared" si="1"/>
        <v>0</v>
      </c>
      <c r="O11" s="205">
        <f t="shared" si="1"/>
        <v>0</v>
      </c>
      <c r="P11" s="206">
        <f t="shared" si="1"/>
        <v>0</v>
      </c>
      <c r="Q11" s="204">
        <f t="shared" si="1"/>
        <v>0</v>
      </c>
      <c r="R11" s="205">
        <f t="shared" si="1"/>
        <v>0</v>
      </c>
      <c r="S11" s="205">
        <f t="shared" si="1"/>
        <v>0</v>
      </c>
      <c r="T11" s="206">
        <f t="shared" si="1"/>
        <v>0</v>
      </c>
      <c r="U11" s="204">
        <f t="shared" si="1"/>
        <v>0</v>
      </c>
      <c r="V11" s="205">
        <f t="shared" si="1"/>
        <v>0</v>
      </c>
      <c r="W11" s="205">
        <f t="shared" si="1"/>
        <v>0</v>
      </c>
      <c r="X11" s="206">
        <f t="shared" si="1"/>
        <v>0</v>
      </c>
      <c r="Y11" s="204">
        <f t="shared" si="1"/>
        <v>0</v>
      </c>
      <c r="Z11" s="205">
        <f t="shared" si="1"/>
        <v>500000</v>
      </c>
      <c r="AA11" s="205">
        <f t="shared" si="1"/>
        <v>0</v>
      </c>
      <c r="AB11" s="205">
        <f t="shared" si="1"/>
        <v>0</v>
      </c>
    </row>
    <row r="12" spans="2:28">
      <c r="B12" s="187" t="s">
        <v>672</v>
      </c>
      <c r="C12" s="182">
        <v>50000000</v>
      </c>
      <c r="D12" s="201">
        <v>46929</v>
      </c>
      <c r="E12" s="201"/>
      <c r="F12" s="201">
        <v>46929</v>
      </c>
      <c r="G12" s="202">
        <v>1.2</v>
      </c>
      <c r="H12" s="202">
        <v>1.25</v>
      </c>
      <c r="I12" s="203">
        <v>0.08</v>
      </c>
      <c r="J12" s="203">
        <v>0.08</v>
      </c>
      <c r="K12" s="182">
        <f t="shared" si="2"/>
        <v>49500000</v>
      </c>
      <c r="L12" s="182">
        <f t="shared" si="3"/>
        <v>500000</v>
      </c>
      <c r="M12" s="204">
        <f t="shared" si="4"/>
        <v>0</v>
      </c>
      <c r="N12" s="205">
        <f t="shared" si="1"/>
        <v>0</v>
      </c>
      <c r="O12" s="205">
        <f t="shared" si="1"/>
        <v>0</v>
      </c>
      <c r="P12" s="206">
        <f t="shared" si="1"/>
        <v>0</v>
      </c>
      <c r="Q12" s="204">
        <f t="shared" si="1"/>
        <v>0</v>
      </c>
      <c r="R12" s="205">
        <f t="shared" si="1"/>
        <v>0</v>
      </c>
      <c r="S12" s="205">
        <f t="shared" si="1"/>
        <v>0</v>
      </c>
      <c r="T12" s="206">
        <f t="shared" si="1"/>
        <v>0</v>
      </c>
      <c r="U12" s="204">
        <f t="shared" si="1"/>
        <v>0</v>
      </c>
      <c r="V12" s="205">
        <f t="shared" si="1"/>
        <v>0</v>
      </c>
      <c r="W12" s="205">
        <f t="shared" si="1"/>
        <v>0</v>
      </c>
      <c r="X12" s="206">
        <f t="shared" si="1"/>
        <v>0</v>
      </c>
      <c r="Y12" s="204">
        <f t="shared" si="1"/>
        <v>0</v>
      </c>
      <c r="Z12" s="205">
        <f t="shared" si="1"/>
        <v>500000</v>
      </c>
      <c r="AA12" s="205">
        <f t="shared" si="1"/>
        <v>0</v>
      </c>
      <c r="AB12" s="205">
        <f t="shared" si="1"/>
        <v>0</v>
      </c>
    </row>
    <row r="13" spans="2:28">
      <c r="B13" s="187" t="s">
        <v>673</v>
      </c>
      <c r="C13" s="182">
        <v>40000000</v>
      </c>
      <c r="D13" s="201">
        <v>46964</v>
      </c>
      <c r="E13" s="201"/>
      <c r="F13" s="201">
        <v>46964</v>
      </c>
      <c r="G13" s="202">
        <v>1.2</v>
      </c>
      <c r="H13" s="202">
        <v>1.7</v>
      </c>
      <c r="I13" s="203">
        <v>0.08</v>
      </c>
      <c r="J13" s="203">
        <v>0.08</v>
      </c>
      <c r="K13" s="182">
        <f t="shared" si="2"/>
        <v>39500000</v>
      </c>
      <c r="L13" s="182">
        <f t="shared" si="3"/>
        <v>500000</v>
      </c>
      <c r="M13" s="204">
        <f t="shared" si="4"/>
        <v>0</v>
      </c>
      <c r="N13" s="205">
        <f t="shared" si="1"/>
        <v>0</v>
      </c>
      <c r="O13" s="205">
        <f t="shared" si="1"/>
        <v>0</v>
      </c>
      <c r="P13" s="206">
        <f t="shared" si="1"/>
        <v>0</v>
      </c>
      <c r="Q13" s="204">
        <f t="shared" si="1"/>
        <v>0</v>
      </c>
      <c r="R13" s="205">
        <f t="shared" si="1"/>
        <v>0</v>
      </c>
      <c r="S13" s="205">
        <f t="shared" si="1"/>
        <v>0</v>
      </c>
      <c r="T13" s="206">
        <f t="shared" si="1"/>
        <v>0</v>
      </c>
      <c r="U13" s="204">
        <f t="shared" si="1"/>
        <v>0</v>
      </c>
      <c r="V13" s="205">
        <f t="shared" si="1"/>
        <v>0</v>
      </c>
      <c r="W13" s="205">
        <f t="shared" si="1"/>
        <v>0</v>
      </c>
      <c r="X13" s="206">
        <f t="shared" si="1"/>
        <v>0</v>
      </c>
      <c r="Y13" s="204">
        <f t="shared" si="1"/>
        <v>0</v>
      </c>
      <c r="Z13" s="205">
        <f t="shared" si="1"/>
        <v>0</v>
      </c>
      <c r="AA13" s="205">
        <f t="shared" si="1"/>
        <v>500000</v>
      </c>
      <c r="AB13" s="205">
        <f t="shared" si="1"/>
        <v>0</v>
      </c>
    </row>
    <row r="14" spans="2:28">
      <c r="B14" s="187" t="s">
        <v>674</v>
      </c>
      <c r="C14" s="182">
        <v>50000000</v>
      </c>
      <c r="D14" s="201">
        <v>46969</v>
      </c>
      <c r="E14" s="201"/>
      <c r="F14" s="201">
        <v>46969</v>
      </c>
      <c r="G14" s="202">
        <v>1.2</v>
      </c>
      <c r="H14" s="202">
        <v>1</v>
      </c>
      <c r="I14" s="203">
        <v>0.08</v>
      </c>
      <c r="J14" s="203">
        <v>0.08</v>
      </c>
      <c r="K14" s="182">
        <f t="shared" si="2"/>
        <v>49500000</v>
      </c>
      <c r="L14" s="182">
        <f t="shared" si="3"/>
        <v>500000</v>
      </c>
      <c r="M14" s="204">
        <f t="shared" si="4"/>
        <v>0</v>
      </c>
      <c r="N14" s="205">
        <f t="shared" si="1"/>
        <v>0</v>
      </c>
      <c r="O14" s="205">
        <f t="shared" si="1"/>
        <v>0</v>
      </c>
      <c r="P14" s="206">
        <f t="shared" si="1"/>
        <v>0</v>
      </c>
      <c r="Q14" s="204">
        <f t="shared" si="1"/>
        <v>0</v>
      </c>
      <c r="R14" s="205">
        <f t="shared" si="1"/>
        <v>0</v>
      </c>
      <c r="S14" s="205">
        <f t="shared" si="1"/>
        <v>0</v>
      </c>
      <c r="T14" s="206">
        <f t="shared" si="1"/>
        <v>0</v>
      </c>
      <c r="U14" s="204">
        <f t="shared" si="1"/>
        <v>0</v>
      </c>
      <c r="V14" s="205">
        <f t="shared" si="1"/>
        <v>0</v>
      </c>
      <c r="W14" s="205">
        <f t="shared" si="1"/>
        <v>0</v>
      </c>
      <c r="X14" s="206">
        <f t="shared" si="1"/>
        <v>0</v>
      </c>
      <c r="Y14" s="204">
        <f t="shared" si="1"/>
        <v>0</v>
      </c>
      <c r="Z14" s="205">
        <f t="shared" si="1"/>
        <v>0</v>
      </c>
      <c r="AA14" s="205">
        <f t="shared" si="1"/>
        <v>500000</v>
      </c>
      <c r="AB14" s="205">
        <f t="shared" si="1"/>
        <v>0</v>
      </c>
    </row>
    <row r="15" spans="2:28">
      <c r="B15" s="187" t="s">
        <v>675</v>
      </c>
      <c r="C15" s="182">
        <v>50000000</v>
      </c>
      <c r="D15" s="201">
        <v>46977</v>
      </c>
      <c r="E15" s="201"/>
      <c r="F15" s="201">
        <v>46977</v>
      </c>
      <c r="G15" s="202">
        <v>1.2</v>
      </c>
      <c r="H15" s="202">
        <v>1.1000000000000001</v>
      </c>
      <c r="I15" s="203">
        <v>0.08</v>
      </c>
      <c r="J15" s="203">
        <v>0.08</v>
      </c>
      <c r="K15" s="182">
        <f t="shared" si="2"/>
        <v>49500000</v>
      </c>
      <c r="L15" s="182">
        <f t="shared" si="3"/>
        <v>500000</v>
      </c>
      <c r="M15" s="204">
        <f t="shared" si="4"/>
        <v>0</v>
      </c>
      <c r="N15" s="205">
        <f t="shared" si="1"/>
        <v>0</v>
      </c>
      <c r="O15" s="205">
        <f t="shared" si="1"/>
        <v>0</v>
      </c>
      <c r="P15" s="206">
        <f t="shared" si="1"/>
        <v>0</v>
      </c>
      <c r="Q15" s="204">
        <f t="shared" si="1"/>
        <v>0</v>
      </c>
      <c r="R15" s="205">
        <f t="shared" si="1"/>
        <v>0</v>
      </c>
      <c r="S15" s="205">
        <f t="shared" si="1"/>
        <v>0</v>
      </c>
      <c r="T15" s="206">
        <f t="shared" si="1"/>
        <v>0</v>
      </c>
      <c r="U15" s="204">
        <f t="shared" si="1"/>
        <v>0</v>
      </c>
      <c r="V15" s="205">
        <f t="shared" si="1"/>
        <v>0</v>
      </c>
      <c r="W15" s="205">
        <f t="shared" si="1"/>
        <v>0</v>
      </c>
      <c r="X15" s="206">
        <f t="shared" si="1"/>
        <v>0</v>
      </c>
      <c r="Y15" s="204">
        <f t="shared" si="1"/>
        <v>0</v>
      </c>
      <c r="Z15" s="205">
        <f t="shared" si="1"/>
        <v>0</v>
      </c>
      <c r="AA15" s="205">
        <f t="shared" si="1"/>
        <v>500000</v>
      </c>
      <c r="AB15" s="205">
        <f t="shared" si="1"/>
        <v>0</v>
      </c>
    </row>
    <row r="16" spans="2:28">
      <c r="B16" s="187" t="s">
        <v>676</v>
      </c>
      <c r="C16" s="182">
        <v>1000000</v>
      </c>
      <c r="D16" s="201">
        <v>47070</v>
      </c>
      <c r="E16" s="201"/>
      <c r="F16" s="201">
        <v>47070</v>
      </c>
      <c r="G16" s="202">
        <v>1.2</v>
      </c>
      <c r="H16" s="202">
        <v>1.2</v>
      </c>
      <c r="I16" s="203">
        <v>0.08</v>
      </c>
      <c r="J16" s="203">
        <v>0.08</v>
      </c>
      <c r="K16" s="182">
        <f t="shared" si="2"/>
        <v>500000</v>
      </c>
      <c r="L16" s="182">
        <f t="shared" si="3"/>
        <v>500000</v>
      </c>
      <c r="M16" s="204">
        <f t="shared" si="4"/>
        <v>0</v>
      </c>
      <c r="N16" s="205">
        <f t="shared" si="1"/>
        <v>0</v>
      </c>
      <c r="O16" s="205">
        <f t="shared" si="1"/>
        <v>0</v>
      </c>
      <c r="P16" s="206">
        <f t="shared" si="1"/>
        <v>0</v>
      </c>
      <c r="Q16" s="204">
        <f t="shared" si="1"/>
        <v>0</v>
      </c>
      <c r="R16" s="205">
        <f t="shared" si="1"/>
        <v>0</v>
      </c>
      <c r="S16" s="205">
        <f t="shared" si="1"/>
        <v>0</v>
      </c>
      <c r="T16" s="206">
        <f t="shared" si="1"/>
        <v>0</v>
      </c>
      <c r="U16" s="204">
        <f t="shared" si="1"/>
        <v>0</v>
      </c>
      <c r="V16" s="205">
        <f t="shared" si="1"/>
        <v>0</v>
      </c>
      <c r="W16" s="205">
        <f t="shared" si="1"/>
        <v>0</v>
      </c>
      <c r="X16" s="206">
        <f t="shared" si="1"/>
        <v>0</v>
      </c>
      <c r="Y16" s="204">
        <f t="shared" si="1"/>
        <v>0</v>
      </c>
      <c r="Z16" s="205">
        <f t="shared" si="1"/>
        <v>0</v>
      </c>
      <c r="AA16" s="205">
        <f t="shared" si="1"/>
        <v>0</v>
      </c>
      <c r="AB16" s="205">
        <f t="shared" si="1"/>
        <v>500000</v>
      </c>
    </row>
    <row r="17" spans="2:28">
      <c r="B17" s="180" t="s">
        <v>677</v>
      </c>
      <c r="C17" s="183">
        <f>SUM(C7:C16)</f>
        <v>441000000</v>
      </c>
      <c r="D17" s="183"/>
      <c r="E17" s="183"/>
      <c r="F17" s="183"/>
      <c r="G17" s="183"/>
      <c r="H17" s="183"/>
      <c r="I17" s="183"/>
      <c r="J17" s="183"/>
      <c r="K17" s="183">
        <f t="shared" ref="K17:AB17" si="5">SUM(K7:K16)</f>
        <v>436000000</v>
      </c>
      <c r="L17" s="183">
        <f t="shared" si="5"/>
        <v>5000000</v>
      </c>
      <c r="M17" s="207">
        <f t="shared" si="5"/>
        <v>0</v>
      </c>
      <c r="N17" s="183">
        <f t="shared" si="5"/>
        <v>0</v>
      </c>
      <c r="O17" s="183">
        <f t="shared" si="5"/>
        <v>0</v>
      </c>
      <c r="P17" s="181">
        <f t="shared" si="5"/>
        <v>0</v>
      </c>
      <c r="Q17" s="207">
        <f t="shared" si="5"/>
        <v>0</v>
      </c>
      <c r="R17" s="183">
        <f t="shared" si="5"/>
        <v>0</v>
      </c>
      <c r="S17" s="183">
        <f t="shared" si="5"/>
        <v>500000</v>
      </c>
      <c r="T17" s="181">
        <f t="shared" si="5"/>
        <v>0</v>
      </c>
      <c r="U17" s="207">
        <f t="shared" si="5"/>
        <v>0</v>
      </c>
      <c r="V17" s="183">
        <f t="shared" si="5"/>
        <v>0</v>
      </c>
      <c r="W17" s="183">
        <f t="shared" si="5"/>
        <v>0</v>
      </c>
      <c r="X17" s="181">
        <f t="shared" si="5"/>
        <v>1000000</v>
      </c>
      <c r="Y17" s="207">
        <f t="shared" si="5"/>
        <v>500000</v>
      </c>
      <c r="Z17" s="183">
        <f t="shared" si="5"/>
        <v>1000000</v>
      </c>
      <c r="AA17" s="183">
        <f t="shared" si="5"/>
        <v>1500000</v>
      </c>
      <c r="AB17" s="181">
        <f t="shared" si="5"/>
        <v>500000</v>
      </c>
    </row>
    <row r="18" spans="2:28">
      <c r="B18" s="180" t="s">
        <v>678</v>
      </c>
      <c r="C18" s="183"/>
      <c r="D18" s="183"/>
      <c r="E18" s="183"/>
      <c r="F18" s="183"/>
      <c r="G18" s="183"/>
      <c r="H18" s="183"/>
      <c r="I18" s="183"/>
      <c r="J18" s="183"/>
      <c r="K18" s="183"/>
      <c r="L18" s="183"/>
      <c r="M18" s="207"/>
      <c r="N18" s="183"/>
      <c r="O18" s="183"/>
      <c r="P18" s="181">
        <f>SUM(M17:P17)</f>
        <v>0</v>
      </c>
      <c r="Q18" s="207"/>
      <c r="R18" s="183"/>
      <c r="S18" s="183"/>
      <c r="T18" s="181">
        <f>SUM(Q17:T17)</f>
        <v>500000</v>
      </c>
      <c r="U18" s="207"/>
      <c r="V18" s="183"/>
      <c r="W18" s="183"/>
      <c r="X18" s="181">
        <f>SUM(U17:X17)</f>
        <v>1000000</v>
      </c>
      <c r="Y18" s="207"/>
      <c r="Z18" s="183"/>
      <c r="AA18" s="183"/>
      <c r="AB18" s="181">
        <f>SUM(Y17:AB17)</f>
        <v>3500000</v>
      </c>
    </row>
  </sheetData>
  <pageMargins left="0.7" right="0.7" top="0.75" bottom="0.75" header="0.3" footer="0.3"/>
  <pageSetup scale="18"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0B725-0729-427A-819F-9C7D7FAB7935}">
  <sheetPr>
    <tabColor theme="3"/>
  </sheetPr>
  <dimension ref="A1:AF102"/>
  <sheetViews>
    <sheetView showGridLines="0" tabSelected="1" zoomScale="85" zoomScaleNormal="85" workbookViewId="0"/>
  </sheetViews>
  <sheetFormatPr defaultColWidth="9.140625" defaultRowHeight="14.25" customHeight="1"/>
  <cols>
    <col min="1" max="1" width="4.140625" style="3" customWidth="1"/>
    <col min="2" max="2" width="46" style="3" customWidth="1"/>
    <col min="3" max="3" width="17" style="173" customWidth="1"/>
    <col min="4" max="4" width="11.85546875" style="3" bestFit="1" customWidth="1"/>
    <col min="5" max="5" width="38.42578125" style="3" customWidth="1"/>
    <col min="6" max="6" width="17" style="3" customWidth="1"/>
    <col min="7" max="7" width="6.5703125" style="3" customWidth="1"/>
    <col min="8" max="8" width="27" style="3" customWidth="1"/>
    <col min="9" max="17" width="11.5703125" style="3" customWidth="1"/>
    <col min="18" max="16384" width="9.140625" style="3"/>
  </cols>
  <sheetData>
    <row r="1" spans="1:10" s="1" customFormat="1" ht="14.25" customHeight="1"/>
    <row r="2" spans="1:10" s="1" customFormat="1" ht="14.25" hidden="1" customHeight="1">
      <c r="B2" s="1266" t="s">
        <v>1442</v>
      </c>
      <c r="C2" s="1267" t="s">
        <v>1443</v>
      </c>
    </row>
    <row r="3" spans="1:10" s="1" customFormat="1" ht="14.25" customHeight="1">
      <c r="B3" s="165" t="s">
        <v>598</v>
      </c>
      <c r="C3" s="171"/>
      <c r="E3" s="165" t="s">
        <v>122</v>
      </c>
      <c r="F3" s="10"/>
      <c r="H3" s="1549" t="s">
        <v>599</v>
      </c>
      <c r="I3" s="406"/>
      <c r="J3" s="209"/>
    </row>
    <row r="4" spans="1:10" s="1" customFormat="1" ht="14.25" customHeight="1">
      <c r="B4" s="14"/>
      <c r="C4" s="170"/>
      <c r="E4" s="14"/>
      <c r="F4" s="16" t="s">
        <v>597</v>
      </c>
      <c r="H4" s="1550" t="s">
        <v>68</v>
      </c>
      <c r="I4" s="1556"/>
      <c r="J4" s="1554"/>
    </row>
    <row r="5" spans="1:10" s="1" customFormat="1" ht="14.25" customHeight="1">
      <c r="B5" s="177" t="s">
        <v>522</v>
      </c>
      <c r="C5" s="2044">
        <f>C11</f>
        <v>45346</v>
      </c>
      <c r="E5" s="11" t="s">
        <v>123</v>
      </c>
      <c r="F5" s="2033">
        <f>'Sample Model Tab'!E17</f>
        <v>0.6</v>
      </c>
      <c r="H5" s="1552" t="s">
        <v>75</v>
      </c>
      <c r="I5" s="1557"/>
      <c r="J5" s="900">
        <f>J19*F5</f>
        <v>20872774.074874185</v>
      </c>
    </row>
    <row r="6" spans="1:10" s="1" customFormat="1" ht="14.25" customHeight="1">
      <c r="B6" s="177" t="s">
        <v>1441</v>
      </c>
      <c r="C6" s="2044">
        <f>EOMONTH(C5,1)</f>
        <v>45382</v>
      </c>
      <c r="E6" s="11" t="s">
        <v>125</v>
      </c>
      <c r="F6" s="2040" t="str">
        <f>'Sample Model Tab'!E18</f>
        <v>Floating-Rate</v>
      </c>
      <c r="H6" s="1552" t="s">
        <v>502</v>
      </c>
      <c r="I6" s="1558"/>
      <c r="J6" s="902">
        <f>IF(C93="no",0,J19*C94-J5)</f>
        <v>0</v>
      </c>
    </row>
    <row r="7" spans="1:10" s="1" customFormat="1" ht="14.25" customHeight="1">
      <c r="B7" s="177" t="s">
        <v>1439</v>
      </c>
      <c r="C7" s="1016">
        <f>ROUNDUP((C5-C11)/30.5,0)</f>
        <v>0</v>
      </c>
      <c r="E7" s="11" t="s">
        <v>135</v>
      </c>
      <c r="F7" s="1018" t="s">
        <v>1234</v>
      </c>
      <c r="H7" s="1552" t="s">
        <v>1272</v>
      </c>
      <c r="I7" s="1558"/>
      <c r="J7" s="902">
        <f>(J19-J6-J5)*I45</f>
        <v>13219423.580753651</v>
      </c>
    </row>
    <row r="8" spans="1:10" s="1" customFormat="1" ht="14.25" customHeight="1">
      <c r="A8" s="2"/>
      <c r="E8" s="11" t="s">
        <v>126</v>
      </c>
      <c r="F8" s="2041">
        <f>'Sample Model Tab'!E19</f>
        <v>0.03</v>
      </c>
      <c r="H8" s="1552" t="s">
        <v>1273</v>
      </c>
      <c r="I8" s="1559"/>
      <c r="J8" s="910">
        <f>J19-J7-J6-J5</f>
        <v>695759.1358291395</v>
      </c>
    </row>
    <row r="9" spans="1:10" s="1" customFormat="1" ht="14.25" customHeight="1" thickBot="1">
      <c r="A9" s="2"/>
      <c r="B9" s="165" t="s">
        <v>95</v>
      </c>
      <c r="C9" s="171"/>
      <c r="E9" s="11" t="s">
        <v>127</v>
      </c>
      <c r="F9" s="1018">
        <v>0</v>
      </c>
      <c r="H9" s="903" t="s">
        <v>68</v>
      </c>
      <c r="I9" s="1560"/>
      <c r="J9" s="1555">
        <f>SUM(J5:J8)</f>
        <v>34787956.791456968</v>
      </c>
    </row>
    <row r="10" spans="1:10" s="1" customFormat="1" ht="14.25" customHeight="1" thickTop="1">
      <c r="A10" s="2"/>
      <c r="B10" s="14"/>
      <c r="C10" s="170" t="s">
        <v>600</v>
      </c>
      <c r="E10" s="11" t="s">
        <v>1456</v>
      </c>
      <c r="F10" s="1018">
        <v>1</v>
      </c>
    </row>
    <row r="11" spans="1:10" s="1" customFormat="1" ht="14.25" customHeight="1">
      <c r="A11" s="2"/>
      <c r="B11" s="11" t="s">
        <v>1440</v>
      </c>
      <c r="C11" s="2043">
        <f>'Sample Model Tab'!B37</f>
        <v>45346</v>
      </c>
      <c r="E11" s="11" t="s">
        <v>128</v>
      </c>
      <c r="F11" s="1015">
        <v>24</v>
      </c>
      <c r="H11" s="1550" t="s">
        <v>558</v>
      </c>
      <c r="I11" s="1556"/>
      <c r="J11" s="1554"/>
    </row>
    <row r="12" spans="1:10" s="1" customFormat="1" ht="14.25" customHeight="1">
      <c r="A12" s="2"/>
      <c r="B12" s="11" t="s">
        <v>96</v>
      </c>
      <c r="C12" s="20">
        <f>C11</f>
        <v>45346</v>
      </c>
      <c r="E12" s="11" t="s">
        <v>129</v>
      </c>
      <c r="F12" s="1563">
        <v>30</v>
      </c>
      <c r="H12" s="907" t="s">
        <v>184</v>
      </c>
      <c r="I12" s="1561"/>
      <c r="J12" s="902"/>
    </row>
    <row r="13" spans="1:10" s="1" customFormat="1" ht="14.25" customHeight="1">
      <c r="A13" s="2"/>
      <c r="B13" s="11" t="s">
        <v>97</v>
      </c>
      <c r="C13" s="1014">
        <v>1</v>
      </c>
      <c r="E13" s="11" t="s">
        <v>124</v>
      </c>
      <c r="F13" s="2042">
        <f>'Sample Model Tab'!E21</f>
        <v>24</v>
      </c>
      <c r="H13" s="1553" t="s">
        <v>184</v>
      </c>
      <c r="I13" s="1561"/>
      <c r="J13" s="2032">
        <f>'Sample Model Tab'!I22</f>
        <v>10000000</v>
      </c>
    </row>
    <row r="14" spans="1:10" s="1" customFormat="1" ht="14.25" customHeight="1">
      <c r="A14" s="2"/>
      <c r="B14" s="11" t="s">
        <v>98</v>
      </c>
      <c r="C14" s="2023">
        <v>24</v>
      </c>
      <c r="E14" s="11" t="s">
        <v>1299</v>
      </c>
      <c r="F14" s="172">
        <f>EOMONTH(C11,F13)</f>
        <v>46081</v>
      </c>
      <c r="H14" s="1553" t="s">
        <v>59</v>
      </c>
      <c r="I14" s="1561"/>
      <c r="J14" s="2032">
        <f>'Sample Model Tab'!I24</f>
        <v>19350000</v>
      </c>
    </row>
    <row r="15" spans="1:10" s="1" customFormat="1" ht="14.25" customHeight="1">
      <c r="A15" s="2"/>
      <c r="B15" s="11" t="s">
        <v>99</v>
      </c>
      <c r="C15" s="1016">
        <f>C13+C14</f>
        <v>25</v>
      </c>
      <c r="E15" s="11" t="s">
        <v>1235</v>
      </c>
      <c r="F15" s="2041">
        <f>'Sample Model Tab'!E20</f>
        <v>0.01</v>
      </c>
      <c r="H15" s="1553" t="s">
        <v>60</v>
      </c>
      <c r="I15" s="1561"/>
      <c r="J15" s="2032">
        <f>'Sample Model Tab'!I23+'Sample Model Tab'!I25+'Sample Model Tab'!I26</f>
        <v>4000347.0833333107</v>
      </c>
    </row>
    <row r="16" spans="1:10" s="1" customFormat="1" ht="14.25" customHeight="1">
      <c r="A16" s="2"/>
      <c r="B16" s="11" t="s">
        <v>1229</v>
      </c>
      <c r="C16" s="1014">
        <f>'Sample Model Tab'!B27</f>
        <v>14</v>
      </c>
      <c r="E16" s="11" t="s">
        <v>130</v>
      </c>
      <c r="F16" s="1018">
        <v>0</v>
      </c>
      <c r="H16" s="1553" t="s">
        <v>747</v>
      </c>
      <c r="I16" s="1561"/>
      <c r="J16" s="2032">
        <f>'Sample Model Tab'!I29</f>
        <v>208727.74074879411</v>
      </c>
    </row>
    <row r="17" spans="1:16" s="1" customFormat="1" ht="14.25" customHeight="1">
      <c r="A17" s="2"/>
      <c r="B17" s="11" t="s">
        <v>1230</v>
      </c>
      <c r="C17" s="1014">
        <f>'Sample Model Tab'!B27</f>
        <v>14</v>
      </c>
      <c r="E17" s="11" t="s">
        <v>131</v>
      </c>
      <c r="F17" s="1018">
        <v>0</v>
      </c>
      <c r="H17" s="1553" t="s">
        <v>63</v>
      </c>
      <c r="I17" s="1561"/>
      <c r="J17" s="2032">
        <f>'Sample Model Tab'!I30</f>
        <v>71548.645439344255</v>
      </c>
    </row>
    <row r="18" spans="1:16" s="1" customFormat="1" ht="14.25" customHeight="1">
      <c r="A18" s="2"/>
      <c r="B18" s="17" t="s">
        <v>100</v>
      </c>
      <c r="C18" s="1017">
        <f>C14</f>
        <v>24</v>
      </c>
      <c r="E18" s="11" t="s">
        <v>132</v>
      </c>
      <c r="F18" s="1562">
        <v>0</v>
      </c>
      <c r="H18" s="1553" t="s">
        <v>618</v>
      </c>
      <c r="I18" s="1561"/>
      <c r="J18" s="2032">
        <f>'Sample Model Tab'!I27</f>
        <v>1157333.3219355305</v>
      </c>
    </row>
    <row r="19" spans="1:16" s="1" customFormat="1" ht="14.25" customHeight="1" thickBot="1">
      <c r="A19" s="2"/>
      <c r="C19" s="6"/>
      <c r="E19" s="11" t="s">
        <v>133</v>
      </c>
      <c r="F19" s="1562">
        <v>0</v>
      </c>
      <c r="H19" s="903" t="s">
        <v>558</v>
      </c>
      <c r="I19" s="1560"/>
      <c r="J19" s="1555">
        <f>SUM(J13:J18)</f>
        <v>34787956.791456975</v>
      </c>
    </row>
    <row r="20" spans="1:16" s="1" customFormat="1" ht="14.25" customHeight="1" thickTop="1">
      <c r="A20" s="2"/>
      <c r="B20" s="165" t="s">
        <v>503</v>
      </c>
      <c r="C20" s="171"/>
      <c r="E20" s="17" t="s">
        <v>134</v>
      </c>
      <c r="F20" s="1564">
        <v>0</v>
      </c>
    </row>
    <row r="21" spans="1:16" s="1" customFormat="1" ht="14.25" customHeight="1">
      <c r="A21" s="2"/>
      <c r="B21" s="14"/>
      <c r="C21" s="170" t="s">
        <v>600</v>
      </c>
      <c r="H21" s="405" t="s">
        <v>81</v>
      </c>
      <c r="I21" s="406"/>
      <c r="J21" s="406"/>
      <c r="K21" s="406"/>
      <c r="L21" s="209"/>
    </row>
    <row r="22" spans="1:16" s="1" customFormat="1" ht="14.25" customHeight="1">
      <c r="A22" s="2"/>
      <c r="B22" s="11" t="s">
        <v>227</v>
      </c>
      <c r="C22" s="2045">
        <f>'Sample Model Tab'!P48</f>
        <v>0.03</v>
      </c>
      <c r="E22" s="9" t="s">
        <v>106</v>
      </c>
      <c r="F22" s="10"/>
      <c r="H22" s="1050" t="s">
        <v>18</v>
      </c>
      <c r="I22" s="1052" t="s">
        <v>516</v>
      </c>
      <c r="J22" s="1052" t="s">
        <v>1373</v>
      </c>
      <c r="K22" s="1052" t="s">
        <v>514</v>
      </c>
      <c r="L22" s="1053" t="s">
        <v>515</v>
      </c>
    </row>
    <row r="23" spans="1:16" s="1" customFormat="1" ht="14.25" customHeight="1">
      <c r="A23" s="2"/>
      <c r="B23" s="11" t="s">
        <v>638</v>
      </c>
      <c r="C23" s="1018">
        <v>0</v>
      </c>
      <c r="E23" s="14"/>
      <c r="F23" s="579"/>
      <c r="H23" s="2027" t="str">
        <f>'Sample Model Tab'!L17</f>
        <v>1BR/1BA</v>
      </c>
      <c r="I23" s="2028">
        <f>'Sample Model Tab'!K17</f>
        <v>50</v>
      </c>
      <c r="J23" s="2029">
        <f>'Sample Model Tab'!M17</f>
        <v>600</v>
      </c>
      <c r="K23" s="2030">
        <f>'Sample Model Tab'!N17</f>
        <v>1425</v>
      </c>
      <c r="L23" s="2031">
        <f>K23/J23</f>
        <v>2.375</v>
      </c>
    </row>
    <row r="24" spans="1:16" s="1" customFormat="1" ht="14.25" customHeight="1">
      <c r="A24" s="2"/>
      <c r="B24" s="11" t="s">
        <v>237</v>
      </c>
      <c r="C24" s="2041">
        <f>'Sample Model Tab'!L49</f>
        <v>0.01</v>
      </c>
      <c r="E24" s="11" t="s">
        <v>107</v>
      </c>
      <c r="F24" s="264">
        <f>HLOOKUP(F25,'Cash Flow - AM'!$F$3:$DV$5,3)</f>
        <v>48273</v>
      </c>
      <c r="H24" s="2027" t="str">
        <f>'Sample Model Tab'!L18</f>
        <v>2BR/1BA</v>
      </c>
      <c r="I24" s="2028">
        <f>'Sample Model Tab'!K18</f>
        <v>20</v>
      </c>
      <c r="J24" s="2029">
        <f>'Sample Model Tab'!M18</f>
        <v>725</v>
      </c>
      <c r="K24" s="2030">
        <f>'Sample Model Tab'!N18</f>
        <v>1600</v>
      </c>
      <c r="L24" s="2031">
        <f t="shared" ref="L24:L26" si="0">K24/J24</f>
        <v>2.2068965517241379</v>
      </c>
    </row>
    <row r="25" spans="1:16" s="1" customFormat="1" ht="14.25" customHeight="1">
      <c r="A25" s="2"/>
      <c r="B25" s="11" t="s">
        <v>504</v>
      </c>
      <c r="C25" s="1019">
        <v>0</v>
      </c>
      <c r="E25" s="11" t="s">
        <v>108</v>
      </c>
      <c r="F25" s="2046">
        <f>'Sample Model Tab'!I45</f>
        <v>96</v>
      </c>
      <c r="H25" s="2027" t="str">
        <f>'Sample Model Tab'!L19</f>
        <v>2BR/2BA</v>
      </c>
      <c r="I25" s="2028">
        <f>'Sample Model Tab'!K19</f>
        <v>65</v>
      </c>
      <c r="J25" s="2029">
        <f>'Sample Model Tab'!M19</f>
        <v>875</v>
      </c>
      <c r="K25" s="2030">
        <f>'Sample Model Tab'!N19</f>
        <v>1875</v>
      </c>
      <c r="L25" s="2031">
        <f t="shared" si="0"/>
        <v>2.1428571428571428</v>
      </c>
    </row>
    <row r="26" spans="1:16" s="1" customFormat="1" ht="14.25" customHeight="1">
      <c r="A26" s="2"/>
      <c r="B26" s="11"/>
      <c r="C26" s="1015"/>
      <c r="E26" s="11" t="s">
        <v>1341</v>
      </c>
      <c r="F26" s="2046" t="s">
        <v>1322</v>
      </c>
      <c r="H26" s="2027" t="str">
        <f>'Sample Model Tab'!L20</f>
        <v>3BR/2BA</v>
      </c>
      <c r="I26" s="2028">
        <f>'Sample Model Tab'!K20</f>
        <v>10</v>
      </c>
      <c r="J26" s="2029">
        <f>'Sample Model Tab'!M20</f>
        <v>1025</v>
      </c>
      <c r="K26" s="2030">
        <f>'Sample Model Tab'!N20</f>
        <v>2100</v>
      </c>
      <c r="L26" s="2031">
        <f t="shared" si="0"/>
        <v>2.0487804878048781</v>
      </c>
    </row>
    <row r="27" spans="1:16" s="1" customFormat="1" ht="14.25" customHeight="1">
      <c r="A27" s="2"/>
      <c r="B27" s="11" t="s">
        <v>717</v>
      </c>
      <c r="C27" s="1020">
        <v>1</v>
      </c>
      <c r="E27" s="11" t="s">
        <v>110</v>
      </c>
      <c r="F27" s="2047">
        <f>'Sample Model Tab'!I43</f>
        <v>0.01</v>
      </c>
      <c r="H27" s="37"/>
      <c r="I27" s="34"/>
      <c r="J27" s="34"/>
      <c r="K27" s="1010"/>
      <c r="L27" s="40"/>
    </row>
    <row r="28" spans="1:16" s="1" customFormat="1" ht="14.25" customHeight="1">
      <c r="A28" s="2"/>
      <c r="B28" s="11" t="s">
        <v>718</v>
      </c>
      <c r="C28" s="1020">
        <v>0</v>
      </c>
      <c r="E28" s="11" t="s">
        <v>1489</v>
      </c>
      <c r="F28" s="2047">
        <f>'Sample Model Tab'!I44</f>
        <v>0.06</v>
      </c>
      <c r="H28" s="37"/>
      <c r="I28" s="34"/>
      <c r="J28" s="38"/>
      <c r="K28" s="1010"/>
      <c r="L28" s="40"/>
    </row>
    <row r="29" spans="1:16" s="1" customFormat="1" ht="14.25" customHeight="1">
      <c r="A29" s="2"/>
      <c r="B29" s="11" t="s">
        <v>715</v>
      </c>
      <c r="C29" s="1020">
        <v>0</v>
      </c>
      <c r="E29" s="11" t="s">
        <v>111</v>
      </c>
      <c r="F29" s="2048">
        <v>0.06</v>
      </c>
      <c r="H29" s="39" t="s">
        <v>1376</v>
      </c>
      <c r="I29" s="30">
        <f>IFERROR(SUM(I23:I28),0)</f>
        <v>145</v>
      </c>
      <c r="J29" s="29">
        <f>IFERROR(SUMPRODUCT(I23:I28,J23:J28)/I29,0)</f>
        <v>769.82758620689651</v>
      </c>
      <c r="K29" s="1011">
        <f>SUMPRODUCT(I23:I26,K23:K26)/I29</f>
        <v>1697.4137931034484</v>
      </c>
      <c r="L29" s="41">
        <f t="shared" ref="L29" si="1">K29/J29</f>
        <v>2.2049272116461367</v>
      </c>
    </row>
    <row r="30" spans="1:16" s="1" customFormat="1" ht="14.25" customHeight="1">
      <c r="A30" s="2"/>
      <c r="B30" s="11" t="s">
        <v>716</v>
      </c>
      <c r="C30" s="1020">
        <v>0</v>
      </c>
      <c r="E30" s="1061"/>
      <c r="F30" s="1061"/>
    </row>
    <row r="31" spans="1:16" s="1" customFormat="1" ht="14.25" customHeight="1">
      <c r="A31" s="2"/>
      <c r="B31" s="11"/>
      <c r="C31" s="1020"/>
      <c r="E31" s="9" t="s">
        <v>1479</v>
      </c>
      <c r="F31" s="10"/>
    </row>
    <row r="32" spans="1:16" s="1" customFormat="1" ht="14.25" customHeight="1">
      <c r="A32" s="2"/>
      <c r="B32" s="11"/>
      <c r="C32" s="1014"/>
      <c r="E32" s="14"/>
      <c r="F32" s="579"/>
      <c r="H32" s="405" t="s">
        <v>1367</v>
      </c>
      <c r="I32" s="406"/>
      <c r="J32" s="406"/>
      <c r="K32" s="406"/>
      <c r="L32" s="406"/>
      <c r="M32" s="406"/>
      <c r="N32" s="406"/>
      <c r="O32" s="406"/>
      <c r="P32" s="209"/>
    </row>
    <row r="33" spans="1:16" s="1" customFormat="1" ht="14.25" customHeight="1">
      <c r="A33" s="2"/>
      <c r="B33" s="11" t="s">
        <v>102</v>
      </c>
      <c r="C33" s="1014">
        <f>C16</f>
        <v>14</v>
      </c>
      <c r="E33" s="12" t="s">
        <v>113</v>
      </c>
      <c r="F33" s="2054" t="s">
        <v>71</v>
      </c>
      <c r="H33" s="1359"/>
      <c r="I33" s="1360">
        <v>1</v>
      </c>
      <c r="J33" s="1360">
        <f>I33+1</f>
        <v>2</v>
      </c>
      <c r="K33" s="1360">
        <f t="shared" ref="K33:P33" si="2">J33+1</f>
        <v>3</v>
      </c>
      <c r="L33" s="1360">
        <f t="shared" si="2"/>
        <v>4</v>
      </c>
      <c r="M33" s="1360">
        <f t="shared" si="2"/>
        <v>5</v>
      </c>
      <c r="N33" s="1360">
        <f t="shared" si="2"/>
        <v>6</v>
      </c>
      <c r="O33" s="1360">
        <f t="shared" si="2"/>
        <v>7</v>
      </c>
      <c r="P33" s="1361">
        <f t="shared" si="2"/>
        <v>8</v>
      </c>
    </row>
    <row r="34" spans="1:16" s="1" customFormat="1" ht="14.25" customHeight="1">
      <c r="A34" s="2"/>
      <c r="B34" s="11" t="s">
        <v>101</v>
      </c>
      <c r="C34" s="20">
        <f>EOMONTH(C11,C16)</f>
        <v>45777</v>
      </c>
      <c r="E34" s="12" t="s">
        <v>112</v>
      </c>
      <c r="F34" s="2054">
        <f>'Sample Model Tab'!L94</f>
        <v>1.2E-2</v>
      </c>
      <c r="H34" s="8"/>
      <c r="I34" s="1362">
        <f>I33</f>
        <v>1</v>
      </c>
      <c r="J34" s="1362">
        <f t="shared" ref="J34:P34" si="3">J33</f>
        <v>2</v>
      </c>
      <c r="K34" s="1362">
        <f t="shared" si="3"/>
        <v>3</v>
      </c>
      <c r="L34" s="1362">
        <f t="shared" si="3"/>
        <v>4</v>
      </c>
      <c r="M34" s="1362">
        <f t="shared" si="3"/>
        <v>5</v>
      </c>
      <c r="N34" s="1362">
        <f t="shared" si="3"/>
        <v>6</v>
      </c>
      <c r="O34" s="1362">
        <f t="shared" si="3"/>
        <v>7</v>
      </c>
      <c r="P34" s="2020">
        <f t="shared" si="3"/>
        <v>8</v>
      </c>
    </row>
    <row r="35" spans="1:16" s="1" customFormat="1" ht="14.25" customHeight="1">
      <c r="A35" s="2"/>
      <c r="B35" s="11"/>
      <c r="C35" s="1014"/>
      <c r="E35" s="279" t="s">
        <v>1481</v>
      </c>
      <c r="F35" s="2022">
        <v>1</v>
      </c>
      <c r="H35" s="174" t="s">
        <v>1365</v>
      </c>
      <c r="I35" s="2034">
        <f>'Sample Model Tab'!L54</f>
        <v>2.1999999999999999E-2</v>
      </c>
      <c r="J35" s="2034">
        <f>'Sample Model Tab'!M54</f>
        <v>2.3E-2</v>
      </c>
      <c r="K35" s="2034">
        <f>'Sample Model Tab'!N54</f>
        <v>2.4E-2</v>
      </c>
      <c r="L35" s="2034">
        <f>'Sample Model Tab'!O54</f>
        <v>2.5000000000000001E-2</v>
      </c>
      <c r="M35" s="2034">
        <f>'Sample Model Tab'!P54</f>
        <v>2.6000000000000002E-2</v>
      </c>
      <c r="N35" s="2034">
        <f>'Sample Model Tab'!Q54</f>
        <v>0</v>
      </c>
      <c r="O35" s="2034">
        <f>'Sample Model Tab'!R54</f>
        <v>0</v>
      </c>
      <c r="P35" s="2035">
        <f>'Sample Model Tab'!S54</f>
        <v>0</v>
      </c>
    </row>
    <row r="36" spans="1:16" s="1" customFormat="1" ht="14.25" customHeight="1">
      <c r="A36" s="2"/>
      <c r="B36" s="11" t="s">
        <v>103</v>
      </c>
      <c r="C36" s="1019">
        <v>25</v>
      </c>
      <c r="E36" s="279" t="s">
        <v>1482</v>
      </c>
      <c r="F36" s="2054">
        <f>'Sample Model Tab'!L96</f>
        <v>1</v>
      </c>
      <c r="H36" s="175" t="s">
        <v>1366</v>
      </c>
      <c r="I36" s="2036">
        <f>I35</f>
        <v>2.1999999999999999E-2</v>
      </c>
      <c r="J36" s="2036">
        <f t="shared" ref="J36:P36" si="4">J35</f>
        <v>2.3E-2</v>
      </c>
      <c r="K36" s="2036">
        <f t="shared" si="4"/>
        <v>2.4E-2</v>
      </c>
      <c r="L36" s="2036">
        <f t="shared" si="4"/>
        <v>2.5000000000000001E-2</v>
      </c>
      <c r="M36" s="2036">
        <f t="shared" si="4"/>
        <v>2.6000000000000002E-2</v>
      </c>
      <c r="N36" s="2036">
        <f t="shared" si="4"/>
        <v>0</v>
      </c>
      <c r="O36" s="2036">
        <f t="shared" si="4"/>
        <v>0</v>
      </c>
      <c r="P36" s="2037">
        <f t="shared" si="4"/>
        <v>0</v>
      </c>
    </row>
    <row r="37" spans="1:16" s="1" customFormat="1" ht="14.25" customHeight="1">
      <c r="A37" s="2"/>
      <c r="B37" s="11" t="s">
        <v>104</v>
      </c>
      <c r="C37" s="1021">
        <v>0.5</v>
      </c>
      <c r="E37" s="292" t="s">
        <v>1490</v>
      </c>
      <c r="F37" s="1205">
        <f>F28+(F34*F35*F36)</f>
        <v>7.1999999999999995E-2</v>
      </c>
      <c r="H37" s="175" t="s">
        <v>707</v>
      </c>
      <c r="I37" s="2036">
        <f>'Sample Model Tab'!L55</f>
        <v>0.03</v>
      </c>
      <c r="J37" s="2036">
        <f>'Sample Model Tab'!M55</f>
        <v>0.03</v>
      </c>
      <c r="K37" s="2036">
        <f>'Sample Model Tab'!N55</f>
        <v>0.03</v>
      </c>
      <c r="L37" s="2036">
        <f>'Sample Model Tab'!O55</f>
        <v>0.03</v>
      </c>
      <c r="M37" s="2036">
        <f>'Sample Model Tab'!P55</f>
        <v>0.03</v>
      </c>
      <c r="N37" s="2036">
        <f>'Sample Model Tab'!Q55</f>
        <v>0</v>
      </c>
      <c r="O37" s="2036">
        <f>'Sample Model Tab'!R55</f>
        <v>0</v>
      </c>
      <c r="P37" s="2037">
        <f>'Sample Model Tab'!S55</f>
        <v>0</v>
      </c>
    </row>
    <row r="38" spans="1:16" s="1" customFormat="1" ht="14.25" customHeight="1">
      <c r="A38" s="2"/>
      <c r="B38" s="17" t="s">
        <v>105</v>
      </c>
      <c r="C38" s="1022">
        <v>12</v>
      </c>
      <c r="H38" s="175" t="s">
        <v>708</v>
      </c>
      <c r="I38" s="2036">
        <f>'Sample Model Tab'!$L$75</f>
        <v>0.02</v>
      </c>
      <c r="J38" s="2036">
        <f>'Sample Model Tab'!$L$75</f>
        <v>0.02</v>
      </c>
      <c r="K38" s="2036">
        <f>'Sample Model Tab'!$L$75</f>
        <v>0.02</v>
      </c>
      <c r="L38" s="2036">
        <f>'Sample Model Tab'!$L$75</f>
        <v>0.02</v>
      </c>
      <c r="M38" s="2036">
        <f>'Sample Model Tab'!$L$75</f>
        <v>0.02</v>
      </c>
      <c r="N38" s="2036">
        <f>'Sample Model Tab'!$L$75</f>
        <v>0.02</v>
      </c>
      <c r="O38" s="2036">
        <f>'Sample Model Tab'!$L$75</f>
        <v>0.02</v>
      </c>
      <c r="P38" s="2037">
        <f>'Sample Model Tab'!$L$75</f>
        <v>0.02</v>
      </c>
    </row>
    <row r="39" spans="1:16" s="1" customFormat="1" ht="14.25" customHeight="1">
      <c r="A39" s="2"/>
      <c r="C39" s="6"/>
      <c r="H39" s="175" t="s">
        <v>709</v>
      </c>
      <c r="I39" s="2036">
        <f>'Sample Model Tab'!$L$75</f>
        <v>0.02</v>
      </c>
      <c r="J39" s="2036">
        <f>'Sample Model Tab'!$L$75</f>
        <v>0.02</v>
      </c>
      <c r="K39" s="2036">
        <f>'Sample Model Tab'!$L$75</f>
        <v>0.02</v>
      </c>
      <c r="L39" s="2036">
        <f>'Sample Model Tab'!$L$75</f>
        <v>0.02</v>
      </c>
      <c r="M39" s="2036">
        <f>'Sample Model Tab'!$L$75</f>
        <v>0.02</v>
      </c>
      <c r="N39" s="2036">
        <f>'Sample Model Tab'!$L$75</f>
        <v>0.02</v>
      </c>
      <c r="O39" s="2036">
        <f>'Sample Model Tab'!$L$75</f>
        <v>0.02</v>
      </c>
      <c r="P39" s="2037">
        <f>'Sample Model Tab'!$L$75</f>
        <v>0.02</v>
      </c>
    </row>
    <row r="40" spans="1:16" s="1" customFormat="1" ht="14.25" customHeight="1">
      <c r="A40" s="2"/>
      <c r="H40" s="176" t="s">
        <v>710</v>
      </c>
      <c r="I40" s="2038">
        <f>'Sample Model Tab'!$L$75</f>
        <v>0.02</v>
      </c>
      <c r="J40" s="2038">
        <f>'Sample Model Tab'!$L$75</f>
        <v>0.02</v>
      </c>
      <c r="K40" s="2038">
        <f>'Sample Model Tab'!$L$75</f>
        <v>0.02</v>
      </c>
      <c r="L40" s="2038">
        <f>'Sample Model Tab'!$L$75</f>
        <v>0.02</v>
      </c>
      <c r="M40" s="2038">
        <f>'Sample Model Tab'!$L$75</f>
        <v>0.02</v>
      </c>
      <c r="N40" s="2038">
        <f>'Sample Model Tab'!$L$75</f>
        <v>0.02</v>
      </c>
      <c r="O40" s="2038">
        <f>'Sample Model Tab'!$L$75</f>
        <v>0.02</v>
      </c>
      <c r="P40" s="2039">
        <f>'Sample Model Tab'!$L$75</f>
        <v>0.02</v>
      </c>
    </row>
    <row r="41" spans="1:16" s="1" customFormat="1" ht="14.25" customHeight="1">
      <c r="A41" s="2"/>
      <c r="B41" s="165" t="s">
        <v>268</v>
      </c>
      <c r="C41" s="171"/>
    </row>
    <row r="42" spans="1:16" s="1" customFormat="1" ht="14.25" customHeight="1">
      <c r="A42" s="2"/>
      <c r="B42" s="14"/>
      <c r="C42" s="170" t="s">
        <v>600</v>
      </c>
      <c r="H42" s="405" t="s">
        <v>81</v>
      </c>
      <c r="I42" s="406"/>
      <c r="J42" s="406"/>
      <c r="K42" s="406"/>
      <c r="L42" s="406"/>
      <c r="M42" s="406"/>
      <c r="N42" s="406"/>
      <c r="O42" s="1565"/>
    </row>
    <row r="43" spans="1:16" s="1" customFormat="1" ht="14.25" customHeight="1">
      <c r="A43" s="2"/>
      <c r="B43" s="11"/>
      <c r="C43" s="172"/>
      <c r="H43" s="1050"/>
      <c r="I43" s="1051"/>
      <c r="J43" s="1051"/>
      <c r="K43" s="1052"/>
      <c r="L43" s="1052"/>
      <c r="M43" s="1052"/>
      <c r="N43" s="1052"/>
      <c r="O43" s="1565"/>
    </row>
    <row r="44" spans="1:16" s="1" customFormat="1" ht="14.25" customHeight="1">
      <c r="A44" s="2"/>
      <c r="B44" s="259" t="s">
        <v>725</v>
      </c>
      <c r="C44" s="2021">
        <v>30</v>
      </c>
      <c r="H44" s="43"/>
      <c r="I44" s="389"/>
      <c r="J44" s="2053"/>
      <c r="K44" s="1277" t="s">
        <v>1534</v>
      </c>
      <c r="L44" s="389" t="s">
        <v>748</v>
      </c>
      <c r="M44" s="389" t="s">
        <v>749</v>
      </c>
      <c r="N44" s="389" t="s">
        <v>752</v>
      </c>
    </row>
    <row r="45" spans="1:16" s="1" customFormat="1" ht="14.25" customHeight="1">
      <c r="A45" s="2"/>
      <c r="B45" s="11"/>
      <c r="C45" s="20"/>
      <c r="H45" s="11" t="s">
        <v>1524</v>
      </c>
      <c r="I45" s="2049">
        <f>'Sample Model Tab'!I62</f>
        <v>0.95</v>
      </c>
      <c r="J45" s="2049">
        <f>'Sample Model Tab'!H62</f>
        <v>0.05</v>
      </c>
      <c r="K45" s="2017">
        <v>0</v>
      </c>
      <c r="L45" s="2050">
        <f>'Sample Model Tab'!H56</f>
        <v>0.08</v>
      </c>
      <c r="M45" s="2051">
        <v>0</v>
      </c>
      <c r="N45" s="2018"/>
    </row>
    <row r="46" spans="1:16" s="1" customFormat="1" ht="14.25" customHeight="1">
      <c r="A46" s="2"/>
      <c r="B46" s="11"/>
      <c r="C46" s="16" t="s">
        <v>539</v>
      </c>
      <c r="H46" s="11" t="s">
        <v>1540</v>
      </c>
      <c r="I46" s="2049">
        <f>'Sample Model Tab'!I63</f>
        <v>0.8</v>
      </c>
      <c r="J46" s="2016">
        <f>J45</f>
        <v>0.05</v>
      </c>
      <c r="K46" s="2019">
        <f>1-I46-J46</f>
        <v>0.14999999999999997</v>
      </c>
      <c r="L46" s="2049">
        <f>'Sample Model Tab'!H57</f>
        <v>0.1</v>
      </c>
      <c r="M46" s="2052">
        <v>1</v>
      </c>
      <c r="N46" s="2018"/>
    </row>
    <row r="47" spans="1:16" s="1" customFormat="1" ht="14.25" customHeight="1">
      <c r="A47" s="2"/>
      <c r="B47" s="43" t="s">
        <v>269</v>
      </c>
      <c r="C47" s="20"/>
      <c r="H47" s="11" t="s">
        <v>1541</v>
      </c>
      <c r="I47" s="2049">
        <f>'Sample Model Tab'!I64</f>
        <v>0.7</v>
      </c>
      <c r="J47" s="2016">
        <f t="shared" ref="J47:J49" si="5">J46</f>
        <v>0.05</v>
      </c>
      <c r="K47" s="2019">
        <f t="shared" ref="K47:K49" si="6">1-I47-J47</f>
        <v>0.25000000000000006</v>
      </c>
      <c r="L47" s="2049">
        <f>'Sample Model Tab'!H58</f>
        <v>0.15</v>
      </c>
      <c r="M47" s="2052">
        <v>1</v>
      </c>
      <c r="N47" s="2018"/>
    </row>
    <row r="48" spans="1:16" s="1" customFormat="1" ht="14.25" customHeight="1">
      <c r="A48" s="2"/>
      <c r="B48" s="11" t="s">
        <v>526</v>
      </c>
      <c r="C48" s="2055">
        <f>'Sample Model Tab'!L60</f>
        <v>1500</v>
      </c>
      <c r="H48" s="11" t="s">
        <v>1266</v>
      </c>
      <c r="I48" s="2049">
        <f>'Sample Model Tab'!I65</f>
        <v>0.5</v>
      </c>
      <c r="J48" s="2016">
        <f t="shared" si="5"/>
        <v>0.05</v>
      </c>
      <c r="K48" s="2019">
        <f t="shared" si="6"/>
        <v>0.45</v>
      </c>
      <c r="L48" s="2049">
        <f>L47</f>
        <v>0.15</v>
      </c>
      <c r="M48" s="2052">
        <v>1</v>
      </c>
      <c r="N48" s="2018"/>
    </row>
    <row r="49" spans="1:14" s="1" customFormat="1" ht="14.25" customHeight="1">
      <c r="A49" s="2"/>
      <c r="B49" s="11" t="s">
        <v>527</v>
      </c>
      <c r="C49" s="2055">
        <f>'Sample Model Tab'!L66+'Sample Model Tab'!L67</f>
        <v>100</v>
      </c>
      <c r="H49" s="17" t="s">
        <v>1545</v>
      </c>
      <c r="I49" s="2049">
        <f>I48</f>
        <v>0.5</v>
      </c>
      <c r="J49" s="2016">
        <f t="shared" si="5"/>
        <v>0.05</v>
      </c>
      <c r="K49" s="2019">
        <f t="shared" si="6"/>
        <v>0.45</v>
      </c>
      <c r="L49" s="2049"/>
      <c r="M49" s="2052"/>
      <c r="N49" s="2018"/>
    </row>
    <row r="50" spans="1:14" s="1" customFormat="1" ht="14.25" customHeight="1">
      <c r="A50" s="2"/>
      <c r="B50" s="11" t="s">
        <v>528</v>
      </c>
      <c r="C50" s="2055">
        <f>'Sample Model Tab'!L64</f>
        <v>300</v>
      </c>
    </row>
    <row r="51" spans="1:14" s="1" customFormat="1" ht="14.25" customHeight="1">
      <c r="A51" s="2"/>
      <c r="B51" s="11" t="s">
        <v>529</v>
      </c>
      <c r="C51" s="2055">
        <f>'Sample Model Tab'!L65</f>
        <v>150</v>
      </c>
    </row>
    <row r="52" spans="1:14" s="1" customFormat="1" ht="14.25" customHeight="1">
      <c r="A52" s="2"/>
      <c r="B52" s="11" t="s">
        <v>298</v>
      </c>
      <c r="C52" s="2055">
        <f>'Sample Model Tab'!L63</f>
        <v>500</v>
      </c>
    </row>
    <row r="53" spans="1:14" s="1" customFormat="1" ht="14.25" customHeight="1">
      <c r="A53" s="2"/>
      <c r="B53" s="11" t="s">
        <v>530</v>
      </c>
      <c r="C53" s="2055">
        <f>'Sample Model Tab'!L62</f>
        <v>250</v>
      </c>
    </row>
    <row r="54" spans="1:14" s="1" customFormat="1" ht="14.25" customHeight="1">
      <c r="A54" s="2"/>
      <c r="B54" s="11" t="s">
        <v>531</v>
      </c>
      <c r="C54" s="2055">
        <f>'Sample Model Tab'!L61</f>
        <v>300</v>
      </c>
    </row>
    <row r="55" spans="1:14" s="1" customFormat="1" ht="14.25" customHeight="1">
      <c r="A55" s="2"/>
      <c r="B55" s="11" t="s">
        <v>532</v>
      </c>
      <c r="C55" s="2055">
        <v>0</v>
      </c>
    </row>
    <row r="56" spans="1:14" s="1" customFormat="1" ht="14.25" customHeight="1">
      <c r="A56" s="2"/>
      <c r="B56" s="44" t="s">
        <v>460</v>
      </c>
      <c r="C56" s="45">
        <f>SUM(C48:C55)</f>
        <v>3100</v>
      </c>
    </row>
    <row r="57" spans="1:14" s="1" customFormat="1" ht="14.25" customHeight="1">
      <c r="A57" s="2"/>
      <c r="B57" s="42"/>
      <c r="C57" s="46"/>
    </row>
    <row r="58" spans="1:14" s="1" customFormat="1" ht="14.25" customHeight="1">
      <c r="A58" s="2"/>
      <c r="B58" s="11" t="s">
        <v>464</v>
      </c>
      <c r="C58" s="2056">
        <f>'Sample Model Tab'!L77</f>
        <v>0.03</v>
      </c>
    </row>
    <row r="59" spans="1:14" s="1" customFormat="1" ht="14.25" customHeight="1">
      <c r="A59" s="2"/>
      <c r="B59" s="11" t="s">
        <v>533</v>
      </c>
      <c r="C59" s="2055">
        <f>'Sample Model Tab'!L68</f>
        <v>400</v>
      </c>
    </row>
    <row r="60" spans="1:14" s="1" customFormat="1" ht="14.25" customHeight="1">
      <c r="A60" s="2"/>
      <c r="B60" s="11" t="s">
        <v>534</v>
      </c>
      <c r="C60" s="2055">
        <v>5250</v>
      </c>
    </row>
    <row r="61" spans="1:14" s="1" customFormat="1" ht="14.25" customHeight="1">
      <c r="A61" s="2"/>
      <c r="B61" s="11" t="s">
        <v>535</v>
      </c>
      <c r="C61" s="2055">
        <v>0</v>
      </c>
    </row>
    <row r="62" spans="1:14" s="1" customFormat="1" ht="14.25" customHeight="1">
      <c r="A62" s="2"/>
      <c r="B62" s="44" t="s">
        <v>536</v>
      </c>
      <c r="C62" s="45">
        <f>SUM(C58:C61)</f>
        <v>5650.03</v>
      </c>
    </row>
    <row r="63" spans="1:14" s="1" customFormat="1" ht="14.25" customHeight="1">
      <c r="A63" s="2"/>
      <c r="B63" s="42"/>
      <c r="C63" s="46"/>
    </row>
    <row r="64" spans="1:14" s="1" customFormat="1" ht="14.25" customHeight="1">
      <c r="A64" s="2"/>
      <c r="B64" s="11" t="s">
        <v>537</v>
      </c>
      <c r="C64" s="1023">
        <v>0</v>
      </c>
    </row>
    <row r="65" spans="2:32" ht="14.25" customHeight="1">
      <c r="B65" s="47" t="s">
        <v>538</v>
      </c>
      <c r="C65" s="48">
        <f>C62+C56</f>
        <v>8750.0299999999988</v>
      </c>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2:32" ht="14.25" customHeight="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row r="67" spans="2:32" ht="14.25" customHeight="1">
      <c r="B67" s="208" t="s">
        <v>22</v>
      </c>
      <c r="C67" s="209"/>
      <c r="D67" s="209"/>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row>
    <row r="68" spans="2:32" ht="14.25" customHeight="1">
      <c r="B68" s="8"/>
      <c r="C68" s="25" t="s">
        <v>600</v>
      </c>
      <c r="D68" s="24"/>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row>
    <row r="69" spans="2:32" ht="14.25" customHeight="1">
      <c r="B69" s="211"/>
      <c r="C69" s="210" t="s">
        <v>516</v>
      </c>
      <c r="D69" s="15" t="s">
        <v>680</v>
      </c>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row>
    <row r="70" spans="2:32" ht="14.25" customHeight="1">
      <c r="B70" s="11" t="s">
        <v>682</v>
      </c>
      <c r="C70" s="2024"/>
      <c r="D70" s="2025"/>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row>
    <row r="71" spans="2:32" ht="14.25" customHeight="1">
      <c r="B71" s="11" t="s">
        <v>509</v>
      </c>
      <c r="C71" s="2024"/>
      <c r="D71" s="2026"/>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row>
    <row r="72" spans="2:32" ht="14.25" customHeight="1">
      <c r="B72" s="11" t="s">
        <v>683</v>
      </c>
      <c r="C72" s="2024"/>
      <c r="D72" s="2026"/>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row>
    <row r="73" spans="2:32" ht="14.25" customHeight="1">
      <c r="B73" s="11" t="s">
        <v>547</v>
      </c>
      <c r="C73" s="2057"/>
      <c r="D73" s="2058"/>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row>
    <row r="74" spans="2:32" ht="14.25" customHeight="1">
      <c r="B74" s="11" t="s">
        <v>681</v>
      </c>
      <c r="C74" s="2057"/>
      <c r="D74" s="2058"/>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row>
    <row r="75" spans="2:32" ht="14.25" customHeight="1">
      <c r="B75" s="12" t="s">
        <v>702</v>
      </c>
      <c r="C75" s="2057">
        <f>$I$29</f>
        <v>145</v>
      </c>
      <c r="D75" s="2058">
        <f>'Sample Model Tab'!M36</f>
        <v>5</v>
      </c>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row>
    <row r="76" spans="2:32" ht="14.25" customHeight="1">
      <c r="B76" s="12" t="s">
        <v>703</v>
      </c>
      <c r="C76" s="2057">
        <f>$I$29</f>
        <v>145</v>
      </c>
      <c r="D76" s="2058">
        <f>'Sample Model Tab'!M35</f>
        <v>15</v>
      </c>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row>
    <row r="77" spans="2:32" ht="14.25" customHeight="1">
      <c r="B77" s="12" t="s">
        <v>505</v>
      </c>
      <c r="C77" s="2057">
        <f>$I$29</f>
        <v>145</v>
      </c>
      <c r="D77" s="2058">
        <f>'Sample Model Tab'!M37</f>
        <v>50</v>
      </c>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row>
    <row r="78" spans="2:32" ht="14.25" customHeight="1">
      <c r="B78" s="12" t="s">
        <v>506</v>
      </c>
      <c r="C78" s="2057"/>
      <c r="D78" s="2058"/>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row>
    <row r="79" spans="2:32" ht="14.25" customHeight="1">
      <c r="B79" s="12" t="s">
        <v>507</v>
      </c>
      <c r="C79" s="2057"/>
      <c r="D79" s="2059"/>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row>
    <row r="80" spans="2:32" ht="14.25" customHeight="1">
      <c r="B80" s="175" t="s">
        <v>740</v>
      </c>
      <c r="C80" s="2057"/>
      <c r="D80" s="2058"/>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row>
    <row r="81" spans="2:32" ht="14.25" customHeight="1">
      <c r="B81" s="175" t="s">
        <v>508</v>
      </c>
      <c r="C81" s="2057"/>
      <c r="D81" s="2058"/>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row>
    <row r="82" spans="2:32" ht="14.25" customHeight="1">
      <c r="B82" s="175" t="s">
        <v>741</v>
      </c>
      <c r="C82" s="2057">
        <f>$I$29</f>
        <v>145</v>
      </c>
      <c r="D82" s="2058">
        <f>'Sample Model Tab'!M33</f>
        <v>10</v>
      </c>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row>
    <row r="83" spans="2:32" ht="14.25" customHeight="1">
      <c r="B83" s="175" t="s">
        <v>741</v>
      </c>
      <c r="C83" s="2057">
        <f>$I$29</f>
        <v>145</v>
      </c>
      <c r="D83" s="2058">
        <f>'Sample Model Tab'!M34</f>
        <v>3</v>
      </c>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row>
    <row r="84" spans="2:32" ht="14.25" customHeight="1">
      <c r="B84" s="175" t="s">
        <v>741</v>
      </c>
      <c r="C84" s="2057"/>
      <c r="D84" s="2058"/>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row>
    <row r="85" spans="2:32" ht="14.25" customHeight="1">
      <c r="B85" s="17" t="s">
        <v>741</v>
      </c>
      <c r="C85" s="2057"/>
      <c r="D85" s="2060"/>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row>
    <row r="86" spans="2:32" ht="14.25" customHeight="1">
      <c r="B86" s="1"/>
      <c r="C86" s="1030">
        <f>SUM(C70:C85)</f>
        <v>725</v>
      </c>
      <c r="D86" s="517">
        <f>SUMPRODUCT(C70:C85,D70:D85)/C86</f>
        <v>16.600000000000001</v>
      </c>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row>
    <row r="87" spans="2:32" ht="14.25" customHeight="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row>
    <row r="88" spans="2:32" ht="14.25" customHeight="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row>
    <row r="89" spans="2:32" ht="14.25" customHeight="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row>
    <row r="90" spans="2:32" ht="14.25" customHeight="1">
      <c r="B90" s="1"/>
      <c r="C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row>
    <row r="91" spans="2:32" ht="14.25" customHeight="1">
      <c r="B91" s="165" t="s">
        <v>1260</v>
      </c>
      <c r="C91" s="10"/>
      <c r="E91" s="1"/>
      <c r="F91" s="1"/>
      <c r="G91" s="1"/>
      <c r="R91" s="1"/>
      <c r="S91" s="1"/>
      <c r="T91" s="1"/>
      <c r="U91" s="1"/>
      <c r="V91" s="1"/>
      <c r="W91" s="1"/>
      <c r="X91" s="1"/>
      <c r="Y91" s="1"/>
      <c r="Z91" s="1"/>
      <c r="AA91" s="1"/>
      <c r="AB91" s="1"/>
      <c r="AC91" s="1"/>
      <c r="AD91" s="1"/>
      <c r="AE91" s="1"/>
      <c r="AF91" s="1"/>
    </row>
    <row r="92" spans="2:32" ht="14.25" customHeight="1">
      <c r="B92" s="14"/>
      <c r="C92" s="16" t="s">
        <v>597</v>
      </c>
      <c r="E92" s="1"/>
      <c r="F92" s="1"/>
      <c r="G92" s="1"/>
    </row>
    <row r="93" spans="2:32" ht="14.25" customHeight="1">
      <c r="B93" s="11" t="s">
        <v>1261</v>
      </c>
      <c r="C93" s="2033" t="s">
        <v>743</v>
      </c>
    </row>
    <row r="94" spans="2:32" ht="14.25" customHeight="1">
      <c r="B94" s="11" t="s">
        <v>123</v>
      </c>
      <c r="C94" s="1021">
        <f>'AIRR Input Tab'!H42</f>
        <v>0.9</v>
      </c>
    </row>
    <row r="95" spans="2:32" ht="14.25" customHeight="1">
      <c r="B95" s="11" t="s">
        <v>124</v>
      </c>
      <c r="C95" s="1015">
        <f>'AIRR Input Tab'!H43</f>
        <v>48</v>
      </c>
    </row>
    <row r="96" spans="2:32" ht="14.25" customHeight="1">
      <c r="B96" s="11" t="s">
        <v>125</v>
      </c>
      <c r="C96" s="1015" t="str">
        <f>'AIRR Input Tab'!H44</f>
        <v>Fixed</v>
      </c>
    </row>
    <row r="97" spans="2:3" ht="14.25" customHeight="1">
      <c r="B97" s="11" t="s">
        <v>126</v>
      </c>
      <c r="C97" s="1018">
        <f>'AIRR Input Tab'!H45</f>
        <v>0</v>
      </c>
    </row>
    <row r="98" spans="2:3" ht="14.25" customHeight="1">
      <c r="B98" s="11" t="s">
        <v>127</v>
      </c>
      <c r="C98" s="1018">
        <f>'AIRR Input Tab'!H46</f>
        <v>0</v>
      </c>
    </row>
    <row r="99" spans="2:3" ht="14.25" customHeight="1">
      <c r="B99" s="11" t="s">
        <v>1240</v>
      </c>
      <c r="C99" s="1018">
        <f>'AIRR Input Tab'!H47</f>
        <v>0.15</v>
      </c>
    </row>
    <row r="100" spans="2:3" ht="14.25" customHeight="1">
      <c r="B100" s="11" t="s">
        <v>1244</v>
      </c>
      <c r="C100" s="1024">
        <f>'AIRR Input Tab'!H48</f>
        <v>1.5</v>
      </c>
    </row>
    <row r="101" spans="2:3" ht="14.25" customHeight="1">
      <c r="B101" s="11" t="s">
        <v>1242</v>
      </c>
      <c r="C101" s="1018">
        <f>'AIRR Input Tab'!H49</f>
        <v>0.05</v>
      </c>
    </row>
    <row r="102" spans="2:3" ht="14.25" customHeight="1">
      <c r="B102" s="17" t="s">
        <v>1243</v>
      </c>
      <c r="C102" s="1025">
        <f>'AIRR Input Tab'!H50</f>
        <v>0.1</v>
      </c>
    </row>
  </sheetData>
  <dataValidations count="3">
    <dataValidation type="list" allowBlank="1" showInputMessage="1" showErrorMessage="1" sqref="F33" xr:uid="{2511A108-5F28-491F-A70D-52D93241E9F8}">
      <formula1>#REF!</formula1>
    </dataValidation>
    <dataValidation type="list" allowBlank="1" showInputMessage="1" showErrorMessage="1" sqref="F26" xr:uid="{8E3DB431-52EE-49D1-87DA-49431BDDD81C}">
      <formula1>"T1,T12,F12"</formula1>
    </dataValidation>
    <dataValidation type="list" allowBlank="1" showInputMessage="1" showErrorMessage="1" sqref="C93" xr:uid="{94994B19-5EDF-4D4B-86C4-C96770D51589}">
      <formula1>"No, Yes"</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3A673-2D2A-4F09-BB23-0EEBF1D96E82}">
  <sheetPr>
    <tabColor rgb="FFFF9999"/>
  </sheetPr>
  <dimension ref="A1"/>
  <sheetViews>
    <sheetView workbookViewId="0">
      <selection activeCell="M49" sqref="M49"/>
    </sheetView>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AD9D0D-1C1D-452A-95A5-73C8D4039884}">
  <sheetPr>
    <tabColor rgb="FFFF9999"/>
  </sheetPr>
  <dimension ref="A1:N154"/>
  <sheetViews>
    <sheetView topLeftCell="A10" workbookViewId="0">
      <selection activeCell="M49" sqref="M49"/>
    </sheetView>
  </sheetViews>
  <sheetFormatPr defaultColWidth="0" defaultRowHeight="15"/>
  <cols>
    <col min="1" max="1" width="22.140625" style="4" customWidth="1"/>
    <col min="2" max="3" width="19.7109375" style="4" customWidth="1"/>
    <col min="4" max="4" width="25" style="4" customWidth="1"/>
    <col min="5" max="5" width="19.7109375" style="4" customWidth="1"/>
    <col min="6" max="6" width="3" style="4" customWidth="1"/>
    <col min="7" max="7" width="32.42578125" style="4" customWidth="1"/>
    <col min="8" max="8" width="15.42578125" style="4" bestFit="1" customWidth="1"/>
    <col min="9" max="9" width="16.5703125" style="4" bestFit="1" customWidth="1"/>
    <col min="10" max="10" width="3" style="4" customWidth="1"/>
    <col min="11" max="11" width="30.140625" style="4" bestFit="1" customWidth="1"/>
    <col min="12" max="12" width="14.7109375" style="4" customWidth="1"/>
    <col min="13" max="13" width="15.85546875" style="4" customWidth="1"/>
    <col min="14" max="14" width="2.42578125" style="4" customWidth="1"/>
    <col min="15" max="16384" width="8.28515625" hidden="1"/>
  </cols>
  <sheetData>
    <row r="1" spans="1:13" s="4" customFormat="1" ht="34.5">
      <c r="A1" s="1461" t="s">
        <v>2422</v>
      </c>
      <c r="B1" s="1462"/>
      <c r="C1" s="1462"/>
      <c r="D1" s="1462"/>
      <c r="E1" s="1463"/>
      <c r="F1" s="1464"/>
      <c r="G1" s="1464"/>
      <c r="H1" s="1464"/>
      <c r="I1" s="1464"/>
      <c r="J1" s="1464"/>
      <c r="K1" s="1464"/>
      <c r="L1" s="1464"/>
      <c r="M1" s="1464"/>
    </row>
    <row r="2" spans="1:13" s="4" customFormat="1" ht="20.25">
      <c r="A2" s="1465"/>
      <c r="B2" s="1466"/>
      <c r="C2" s="1466"/>
      <c r="D2" s="1466"/>
      <c r="E2" s="1467"/>
      <c r="F2" s="1466"/>
      <c r="G2" s="1466"/>
      <c r="H2" s="1466"/>
      <c r="I2" s="1466"/>
      <c r="J2" s="1466"/>
      <c r="K2" s="1466"/>
      <c r="L2" s="1466"/>
      <c r="M2" s="1466"/>
    </row>
    <row r="3" spans="1:13" s="4" customFormat="1" ht="20.25">
      <c r="A3" s="1465" t="s">
        <v>2423</v>
      </c>
      <c r="B3" s="1466"/>
      <c r="C3" s="1466"/>
      <c r="D3" s="1466"/>
      <c r="E3" s="1467"/>
      <c r="F3" s="1466"/>
      <c r="G3" s="1466"/>
      <c r="H3" s="1466"/>
      <c r="I3" s="1466"/>
      <c r="J3" s="1466"/>
      <c r="K3" s="1466"/>
      <c r="L3" s="1466"/>
      <c r="M3" s="1466"/>
    </row>
    <row r="4" spans="1:13" s="4" customFormat="1" ht="14.25"/>
    <row r="5" spans="1:13" s="4" customFormat="1" ht="14.25"/>
    <row r="6" spans="1:13" s="4" customFormat="1" ht="15.75">
      <c r="G6" s="1468" t="s">
        <v>617</v>
      </c>
      <c r="H6" s="1469"/>
      <c r="I6" s="1470"/>
      <c r="K6" s="1471" t="s">
        <v>2424</v>
      </c>
      <c r="L6" s="1472"/>
      <c r="M6" s="1473"/>
    </row>
    <row r="7" spans="1:13" s="4" customFormat="1" ht="15.75">
      <c r="G7" s="581" t="s">
        <v>619</v>
      </c>
      <c r="H7" s="586"/>
      <c r="I7" s="1474">
        <v>145</v>
      </c>
      <c r="K7" s="746" t="s">
        <v>604</v>
      </c>
      <c r="L7" s="1475"/>
      <c r="M7" s="1476">
        <v>8.2008585333824185E-2</v>
      </c>
    </row>
    <row r="8" spans="1:13" s="4" customFormat="1" ht="15.75">
      <c r="G8" s="581" t="s">
        <v>622</v>
      </c>
      <c r="H8" s="586"/>
      <c r="I8" s="1477">
        <v>10</v>
      </c>
      <c r="K8" s="581" t="s">
        <v>605</v>
      </c>
      <c r="L8" s="1478"/>
      <c r="M8" s="1479">
        <v>1.6757444087063367</v>
      </c>
    </row>
    <row r="9" spans="1:13" s="4" customFormat="1" ht="15.75">
      <c r="G9" s="581" t="s">
        <v>2425</v>
      </c>
      <c r="H9" s="586"/>
      <c r="I9" s="1480">
        <v>111625</v>
      </c>
      <c r="K9" s="581" t="s">
        <v>606</v>
      </c>
      <c r="L9" s="1478"/>
      <c r="M9" s="1481">
        <v>0.10224794745445254</v>
      </c>
    </row>
    <row r="10" spans="1:13" s="4" customFormat="1" ht="15.75">
      <c r="G10" s="581" t="s">
        <v>2426</v>
      </c>
      <c r="H10" s="586"/>
      <c r="I10" s="1480">
        <v>769.82758620689651</v>
      </c>
      <c r="K10" s="581" t="s">
        <v>607</v>
      </c>
      <c r="L10" s="1478"/>
      <c r="M10" s="1479">
        <v>1.8851549255998987</v>
      </c>
    </row>
    <row r="11" spans="1:13" s="4" customFormat="1" ht="15.75">
      <c r="G11" s="581" t="s">
        <v>2427</v>
      </c>
      <c r="H11" s="586"/>
      <c r="I11" s="1482">
        <v>9.5</v>
      </c>
      <c r="K11" s="581" t="s">
        <v>608</v>
      </c>
      <c r="L11" s="1478"/>
      <c r="M11" s="1483">
        <v>12501951.900701361</v>
      </c>
    </row>
    <row r="12" spans="1:13" s="4" customFormat="1" ht="15.75">
      <c r="B12"/>
      <c r="G12" s="581" t="s">
        <v>2428</v>
      </c>
      <c r="H12" s="586"/>
      <c r="I12" s="1484">
        <v>15.263157894736842</v>
      </c>
      <c r="K12" s="581" t="s">
        <v>609</v>
      </c>
      <c r="L12" s="187"/>
      <c r="M12" s="1485">
        <v>4.6482859304480928E-2</v>
      </c>
    </row>
    <row r="13" spans="1:13" s="4" customFormat="1" ht="15.75">
      <c r="G13" s="581" t="s">
        <v>2429</v>
      </c>
      <c r="H13" s="586"/>
      <c r="I13" s="1482" t="s">
        <v>2420</v>
      </c>
      <c r="K13" s="581" t="s">
        <v>610</v>
      </c>
      <c r="L13" s="1478"/>
      <c r="M13" s="1485">
        <v>9.8957175016403193E-2</v>
      </c>
    </row>
    <row r="14" spans="1:13" s="4" customFormat="1" ht="15.75">
      <c r="G14" s="649" t="s">
        <v>2430</v>
      </c>
      <c r="H14" s="655"/>
      <c r="I14" s="1486" t="s">
        <v>2421</v>
      </c>
      <c r="K14" s="581" t="s">
        <v>614</v>
      </c>
      <c r="L14" s="1478"/>
      <c r="M14" s="1481">
        <v>0.15388624072074891</v>
      </c>
    </row>
    <row r="15" spans="1:13" s="4" customFormat="1" ht="15.75">
      <c r="E15"/>
      <c r="K15" s="581" t="s">
        <v>2431</v>
      </c>
      <c r="L15" s="1478"/>
      <c r="M15" s="1479">
        <v>1.8453206163681037</v>
      </c>
    </row>
    <row r="16" spans="1:13" s="4" customFormat="1" ht="15.75">
      <c r="G16" s="1487" t="s">
        <v>2432</v>
      </c>
      <c r="H16" s="1473"/>
      <c r="I16" s="1473"/>
      <c r="K16" s="649" t="s">
        <v>2433</v>
      </c>
      <c r="L16" s="1488"/>
      <c r="M16" s="1489">
        <v>2.642006801003995</v>
      </c>
    </row>
    <row r="17" spans="1:13" s="4" customFormat="1" ht="15.75">
      <c r="G17" s="746" t="s">
        <v>5</v>
      </c>
      <c r="H17" s="1490">
        <v>13915182.71658279</v>
      </c>
      <c r="I17" s="1476">
        <v>0.4</v>
      </c>
    </row>
    <row r="18" spans="1:13" s="4" customFormat="1" ht="15.75">
      <c r="G18" s="581" t="s">
        <v>2434</v>
      </c>
      <c r="H18" s="627">
        <v>0</v>
      </c>
      <c r="I18" s="1485">
        <v>0</v>
      </c>
      <c r="K18" s="1491" t="s">
        <v>2435</v>
      </c>
      <c r="L18" s="1491"/>
      <c r="M18" s="1491" t="s">
        <v>42</v>
      </c>
    </row>
    <row r="19" spans="1:13" s="4" customFormat="1" ht="15.75">
      <c r="G19" s="581" t="s">
        <v>2436</v>
      </c>
      <c r="H19" s="627">
        <v>20872774.074874185</v>
      </c>
      <c r="I19" s="1485">
        <v>0.6</v>
      </c>
      <c r="K19" s="1492" t="s">
        <v>2437</v>
      </c>
      <c r="L19" s="1493">
        <v>3</v>
      </c>
      <c r="M19" s="630">
        <v>0.12260577082633972</v>
      </c>
    </row>
    <row r="20" spans="1:13" s="4" customFormat="1" ht="15.75">
      <c r="G20" s="1494" t="s">
        <v>496</v>
      </c>
      <c r="H20" s="1495">
        <v>34787956.791456975</v>
      </c>
      <c r="I20" s="1496">
        <v>1</v>
      </c>
      <c r="K20" s="1497" t="s">
        <v>2438</v>
      </c>
      <c r="L20" s="1498">
        <v>3</v>
      </c>
      <c r="M20" s="1499">
        <v>0.16055372357368475</v>
      </c>
    </row>
    <row r="21" spans="1:13" s="4" customFormat="1" ht="14.25"/>
    <row r="22" spans="1:13" s="4" customFormat="1" ht="15.75">
      <c r="A22" s="187"/>
      <c r="B22" s="971"/>
      <c r="G22" s="1487" t="s">
        <v>2439</v>
      </c>
      <c r="H22" s="1500"/>
      <c r="I22" s="1500"/>
      <c r="K22" s="1471" t="s">
        <v>156</v>
      </c>
      <c r="L22" s="1472"/>
      <c r="M22" s="1473"/>
    </row>
    <row r="23" spans="1:13" s="4" customFormat="1" ht="15.75">
      <c r="G23" s="746" t="s">
        <v>613</v>
      </c>
      <c r="H23" s="1490">
        <v>10000000</v>
      </c>
      <c r="I23" s="1501">
        <v>0.28745580144148453</v>
      </c>
      <c r="K23" s="746" t="s">
        <v>1556</v>
      </c>
      <c r="L23" s="1475"/>
      <c r="M23" s="1502">
        <v>0.05</v>
      </c>
    </row>
    <row r="24" spans="1:13" s="4" customFormat="1" ht="15.75">
      <c r="G24" s="581" t="s">
        <v>58</v>
      </c>
      <c r="H24" s="627">
        <v>100000</v>
      </c>
      <c r="I24" s="1503">
        <v>2.8745580144148453E-3</v>
      </c>
      <c r="K24" s="649" t="s">
        <v>158</v>
      </c>
      <c r="L24" s="1488"/>
      <c r="M24" s="1504">
        <v>0.95</v>
      </c>
    </row>
    <row r="25" spans="1:13" s="4" customFormat="1" ht="15.75">
      <c r="G25" s="581" t="s">
        <v>59</v>
      </c>
      <c r="H25" s="627">
        <v>19350000</v>
      </c>
      <c r="I25" s="1503">
        <v>0.5562269757892726</v>
      </c>
    </row>
    <row r="26" spans="1:13" s="4" customFormat="1" ht="15.75">
      <c r="G26" s="1505" t="s">
        <v>60</v>
      </c>
      <c r="H26" s="627">
        <v>1786679.166666646</v>
      </c>
      <c r="I26" s="1503">
        <v>5.1359129177296445E-2</v>
      </c>
      <c r="K26" s="1506" t="s">
        <v>2440</v>
      </c>
      <c r="L26" s="1507" t="s">
        <v>2441</v>
      </c>
      <c r="M26" s="1507" t="s">
        <v>2442</v>
      </c>
    </row>
    <row r="27" spans="1:13" s="4" customFormat="1" ht="15.75">
      <c r="G27" s="581" t="s">
        <v>61</v>
      </c>
      <c r="H27" s="627">
        <v>2113667.9166666646</v>
      </c>
      <c r="I27" s="1503">
        <v>6.0758610496656908E-2</v>
      </c>
      <c r="K27" s="1508" t="s">
        <v>2443</v>
      </c>
      <c r="L27" s="1509">
        <v>21909577.652108829</v>
      </c>
      <c r="M27" s="1510">
        <v>0.95</v>
      </c>
    </row>
    <row r="28" spans="1:13" s="4" customFormat="1" ht="15.75">
      <c r="G28" s="581" t="s">
        <v>2444</v>
      </c>
      <c r="H28" s="627">
        <v>1157333.3219355305</v>
      </c>
      <c r="I28" s="1503">
        <v>3.3268217759191358E-2</v>
      </c>
      <c r="K28" s="1508" t="s">
        <v>2445</v>
      </c>
      <c r="L28" s="1509">
        <v>2850612.314627998</v>
      </c>
      <c r="M28" s="1510">
        <v>0.8</v>
      </c>
    </row>
    <row r="29" spans="1:13" s="4" customFormat="1" ht="15.75">
      <c r="G29" s="581" t="s">
        <v>2446</v>
      </c>
      <c r="H29" s="627">
        <v>0</v>
      </c>
      <c r="I29" s="1503">
        <v>0</v>
      </c>
      <c r="K29" s="1508" t="s">
        <v>2447</v>
      </c>
      <c r="L29" s="1509">
        <v>0</v>
      </c>
      <c r="M29" s="1510" t="s">
        <v>649</v>
      </c>
    </row>
    <row r="30" spans="1:13" s="4" customFormat="1" ht="15.75">
      <c r="G30" s="1505" t="s">
        <v>2448</v>
      </c>
      <c r="H30" s="627">
        <v>208727.74074879411</v>
      </c>
      <c r="I30" s="1503">
        <v>6.0000000000015024E-3</v>
      </c>
      <c r="K30" s="1508" t="s">
        <v>2449</v>
      </c>
      <c r="L30" s="1509">
        <v>0</v>
      </c>
      <c r="M30" s="1510" t="s">
        <v>649</v>
      </c>
    </row>
    <row r="31" spans="1:13" s="4" customFormat="1" ht="15.75">
      <c r="G31" s="581" t="s">
        <v>2450</v>
      </c>
      <c r="H31" s="627">
        <v>71548.645439344255</v>
      </c>
      <c r="I31" s="1503">
        <v>2.056707321681932E-3</v>
      </c>
      <c r="K31" s="1511" t="s">
        <v>2451</v>
      </c>
      <c r="L31" s="1512">
        <v>24760189.966736827</v>
      </c>
      <c r="M31" s="1513">
        <v>0.92992600329218955</v>
      </c>
    </row>
    <row r="32" spans="1:13" s="4" customFormat="1" ht="15.75">
      <c r="G32" s="668" t="s">
        <v>496</v>
      </c>
      <c r="H32" s="1514">
        <v>34787956.791456975</v>
      </c>
      <c r="I32" s="1515">
        <v>1</v>
      </c>
      <c r="K32"/>
      <c r="L32"/>
      <c r="M32"/>
    </row>
    <row r="33" spans="1:13" s="4" customFormat="1" ht="15.75">
      <c r="K33" s="1506" t="s">
        <v>2452</v>
      </c>
      <c r="L33" s="1507" t="s">
        <v>2441</v>
      </c>
      <c r="M33" s="1507" t="s">
        <v>2442</v>
      </c>
    </row>
    <row r="34" spans="1:13" s="4" customFormat="1" ht="15.75">
      <c r="G34" s="1471" t="s">
        <v>2453</v>
      </c>
      <c r="H34" s="1472"/>
      <c r="I34" s="1473"/>
      <c r="K34" s="1508" t="s">
        <v>2443</v>
      </c>
      <c r="L34" s="1509">
        <v>1153135.6659004651</v>
      </c>
      <c r="M34" s="1510">
        <v>5.0000000000000017E-2</v>
      </c>
    </row>
    <row r="35" spans="1:13" s="4" customFormat="1" ht="15.75">
      <c r="G35" s="746" t="s">
        <v>2454</v>
      </c>
      <c r="H35" s="1475"/>
      <c r="I35" s="1516">
        <v>41195529.959414303</v>
      </c>
      <c r="K35" s="1508" t="s">
        <v>2445</v>
      </c>
      <c r="L35" s="1509">
        <v>712653.07865699951</v>
      </c>
      <c r="M35" s="1510">
        <v>0.2</v>
      </c>
    </row>
    <row r="36" spans="1:13" s="4" customFormat="1" ht="15.75">
      <c r="G36" s="581" t="s">
        <v>2455</v>
      </c>
      <c r="H36" s="1478"/>
      <c r="I36" s="1517">
        <v>284107.10316837451</v>
      </c>
      <c r="K36" s="1508" t="s">
        <v>2447</v>
      </c>
      <c r="L36" s="1509">
        <v>0</v>
      </c>
      <c r="M36" s="1510" t="s">
        <v>649</v>
      </c>
    </row>
    <row r="37" spans="1:13" s="4" customFormat="1" ht="15.75">
      <c r="G37" s="581" t="s">
        <v>626</v>
      </c>
      <c r="H37" s="1478"/>
      <c r="I37" s="1517">
        <v>411955.29959414306</v>
      </c>
      <c r="K37" s="1508" t="s">
        <v>2449</v>
      </c>
      <c r="L37" s="1509">
        <v>0</v>
      </c>
      <c r="M37" s="1510" t="s">
        <v>649</v>
      </c>
    </row>
    <row r="38" spans="1:13" s="4" customFormat="1" ht="15.75">
      <c r="G38" s="581" t="s">
        <v>2456</v>
      </c>
      <c r="H38" s="1478"/>
      <c r="I38" s="1518">
        <v>0.01</v>
      </c>
      <c r="K38" s="1511" t="s">
        <v>2457</v>
      </c>
      <c r="L38" s="1512">
        <v>1865788.7445574645</v>
      </c>
      <c r="M38" s="1513">
        <v>7.0073996707810338E-2</v>
      </c>
    </row>
    <row r="39" spans="1:13" s="4" customFormat="1" ht="15.75">
      <c r="G39" s="581" t="s">
        <v>2458</v>
      </c>
      <c r="H39" s="1478"/>
      <c r="I39" s="1518">
        <v>0.06</v>
      </c>
    </row>
    <row r="40" spans="1:13" s="4" customFormat="1" ht="15.75">
      <c r="G40" s="649" t="s">
        <v>640</v>
      </c>
      <c r="H40" s="1488"/>
      <c r="I40" s="1519">
        <v>96</v>
      </c>
    </row>
    <row r="41" spans="1:13" s="4" customFormat="1">
      <c r="G41"/>
      <c r="H41"/>
      <c r="I41"/>
      <c r="J41"/>
    </row>
    <row r="42" spans="1:13" s="4" customFormat="1">
      <c r="G42"/>
      <c r="H42"/>
      <c r="I42"/>
      <c r="J42"/>
    </row>
    <row r="43" spans="1:13" s="4" customFormat="1">
      <c r="G43"/>
      <c r="H43"/>
      <c r="I43"/>
      <c r="J43"/>
    </row>
    <row r="44" spans="1:13" s="4" customFormat="1">
      <c r="G44"/>
      <c r="H44"/>
      <c r="I44"/>
      <c r="J44"/>
    </row>
    <row r="45" spans="1:13" s="4" customFormat="1">
      <c r="G45"/>
      <c r="H45"/>
      <c r="I45"/>
      <c r="J45"/>
    </row>
    <row r="46" spans="1:13" s="4" customFormat="1" ht="14.25"/>
    <row r="47" spans="1:13" s="4" customFormat="1" ht="14.25"/>
    <row r="48" spans="1:13" s="4" customFormat="1" ht="14.25">
      <c r="A48" s="1520"/>
      <c r="B48" s="1521"/>
      <c r="C48" s="1522"/>
      <c r="D48" s="1522"/>
      <c r="E48" s="1521"/>
      <c r="F48" s="1522"/>
      <c r="G48" s="1522"/>
      <c r="H48" s="1522"/>
      <c r="I48" s="1521"/>
      <c r="J48" s="1521"/>
      <c r="K48" s="1522"/>
      <c r="L48" s="1522"/>
      <c r="M48" s="1521"/>
    </row>
    <row r="49" spans="1:13" s="4" customFormat="1" ht="14.25">
      <c r="A49" s="1523"/>
      <c r="B49" s="404"/>
      <c r="E49" s="404"/>
      <c r="I49" s="404"/>
      <c r="J49" s="404"/>
      <c r="M49" s="404"/>
    </row>
    <row r="50" spans="1:13" s="4" customFormat="1" ht="15.75">
      <c r="A50" s="1524" t="s">
        <v>2459</v>
      </c>
      <c r="B50" s="1525"/>
      <c r="C50" s="1526"/>
      <c r="D50" s="1526"/>
      <c r="E50" s="1527"/>
      <c r="F50" s="1129"/>
      <c r="G50" s="1528" t="s">
        <v>2460</v>
      </c>
      <c r="H50" s="1529"/>
      <c r="I50" s="1530"/>
      <c r="J50" s="1530"/>
      <c r="K50" s="1530"/>
      <c r="L50" s="1530"/>
      <c r="M50" s="1531"/>
    </row>
    <row r="51" spans="1:13" s="4" customFormat="1" ht="14.25">
      <c r="A51" s="1532"/>
      <c r="C51" s="1129"/>
      <c r="D51" s="1129"/>
      <c r="E51" s="1533"/>
      <c r="F51" s="1129"/>
      <c r="G51" s="1532"/>
      <c r="H51" s="1129"/>
      <c r="I51" s="1129"/>
      <c r="J51" s="1129"/>
      <c r="K51" s="1129"/>
      <c r="M51" s="1533"/>
    </row>
    <row r="52" spans="1:13" s="4" customFormat="1" ht="14.25">
      <c r="A52" s="1532"/>
      <c r="C52" s="1129"/>
      <c r="D52" s="1129"/>
      <c r="E52" s="1533"/>
      <c r="F52" s="1129"/>
      <c r="G52" s="1532"/>
      <c r="H52" s="1129"/>
      <c r="I52" s="1129"/>
      <c r="J52" s="1129"/>
      <c r="K52" s="1129"/>
      <c r="L52" s="1129"/>
      <c r="M52" s="1534"/>
    </row>
    <row r="53" spans="1:13" s="4" customFormat="1" ht="14.25">
      <c r="A53" s="1532"/>
      <c r="C53" s="1129"/>
      <c r="D53" s="1129"/>
      <c r="E53" s="1533"/>
      <c r="F53" s="1129"/>
      <c r="G53" s="1532"/>
      <c r="H53" s="1129"/>
      <c r="I53" s="1129"/>
      <c r="J53" s="1129"/>
      <c r="K53" s="1129"/>
      <c r="L53" s="1129"/>
      <c r="M53" s="1534"/>
    </row>
    <row r="54" spans="1:13" s="4" customFormat="1" ht="14.25">
      <c r="A54" s="1532"/>
      <c r="C54" s="1129"/>
      <c r="D54" s="1129"/>
      <c r="E54" s="1533"/>
      <c r="F54" s="1129"/>
      <c r="G54" s="1532"/>
      <c r="H54" s="1129"/>
      <c r="I54" s="1129"/>
      <c r="J54" s="1129"/>
      <c r="K54" s="1129"/>
      <c r="L54" s="1129"/>
      <c r="M54" s="1534"/>
    </row>
    <row r="55" spans="1:13" s="4" customFormat="1" ht="14.25">
      <c r="A55" s="1532"/>
      <c r="C55" s="1129"/>
      <c r="D55" s="1129"/>
      <c r="E55" s="1533"/>
      <c r="F55" s="1129"/>
      <c r="G55" s="1532"/>
      <c r="H55" s="1129"/>
      <c r="I55" s="1129"/>
      <c r="J55" s="1129"/>
      <c r="K55" s="1129"/>
      <c r="L55" s="1129"/>
      <c r="M55" s="1534"/>
    </row>
    <row r="56" spans="1:13" s="4" customFormat="1" ht="14.25">
      <c r="A56" s="1532"/>
      <c r="C56" s="1129"/>
      <c r="D56" s="1129"/>
      <c r="E56" s="1533"/>
      <c r="F56" s="1129"/>
      <c r="G56" s="1532"/>
      <c r="H56" s="1129"/>
      <c r="I56" s="1129"/>
      <c r="J56" s="1129"/>
      <c r="K56" s="1129"/>
      <c r="L56" s="1129"/>
      <c r="M56" s="1534"/>
    </row>
    <row r="57" spans="1:13" s="4" customFormat="1" ht="14.25">
      <c r="A57" s="1532"/>
      <c r="C57" s="1129"/>
      <c r="D57" s="1129"/>
      <c r="E57" s="1533"/>
      <c r="F57" s="1129"/>
      <c r="G57" s="1532"/>
      <c r="H57" s="1129"/>
      <c r="I57" s="1129"/>
      <c r="J57" s="1129"/>
      <c r="K57" s="1129"/>
      <c r="L57" s="1129"/>
      <c r="M57" s="1534"/>
    </row>
    <row r="58" spans="1:13" s="4" customFormat="1" ht="14.25">
      <c r="A58" s="1532"/>
      <c r="C58" s="1129"/>
      <c r="D58" s="1129"/>
      <c r="E58" s="1533"/>
      <c r="F58" s="1129"/>
      <c r="G58" s="1532"/>
      <c r="H58" s="1129"/>
      <c r="I58" s="1129"/>
      <c r="J58" s="1129"/>
      <c r="K58" s="1129"/>
      <c r="L58" s="1129"/>
      <c r="M58" s="1534"/>
    </row>
    <row r="59" spans="1:13" s="4" customFormat="1" ht="14.25">
      <c r="A59" s="1532"/>
      <c r="C59" s="1129"/>
      <c r="D59" s="1129"/>
      <c r="E59" s="1533"/>
      <c r="F59" s="1129"/>
      <c r="G59" s="1532"/>
      <c r="H59" s="1129"/>
      <c r="I59" s="1129"/>
      <c r="J59" s="1129"/>
      <c r="K59" s="1129"/>
      <c r="L59" s="1129"/>
      <c r="M59" s="1534"/>
    </row>
    <row r="60" spans="1:13" s="4" customFormat="1" ht="14.25">
      <c r="A60" s="1532"/>
      <c r="C60" s="1129"/>
      <c r="D60" s="1129"/>
      <c r="E60" s="1533"/>
      <c r="F60" s="1129"/>
      <c r="G60" s="1532"/>
      <c r="H60" s="1129"/>
      <c r="I60" s="1129"/>
      <c r="J60" s="1129"/>
      <c r="K60" s="1129"/>
      <c r="L60" s="1129"/>
      <c r="M60" s="1534"/>
    </row>
    <row r="61" spans="1:13" s="4" customFormat="1" ht="14.25">
      <c r="A61" s="1532"/>
      <c r="C61" s="1129"/>
      <c r="D61" s="1129"/>
      <c r="E61" s="1533"/>
      <c r="F61" s="1129"/>
      <c r="G61" s="1532"/>
      <c r="H61" s="1129"/>
      <c r="I61" s="1129"/>
      <c r="J61" s="1129"/>
      <c r="K61" s="1129"/>
      <c r="L61" s="1129"/>
      <c r="M61" s="1534"/>
    </row>
    <row r="62" spans="1:13" s="4" customFormat="1" ht="14.25">
      <c r="A62" s="1532"/>
      <c r="C62" s="1129"/>
      <c r="D62" s="1129"/>
      <c r="E62" s="1533"/>
      <c r="F62" s="1129"/>
      <c r="G62" s="1532"/>
      <c r="H62" s="1129"/>
      <c r="I62" s="1129"/>
      <c r="J62" s="1129"/>
      <c r="K62" s="1129"/>
      <c r="L62" s="1129"/>
      <c r="M62" s="1534"/>
    </row>
    <row r="63" spans="1:13" s="4" customFormat="1" ht="14.25">
      <c r="A63" s="1532"/>
      <c r="C63" s="1129"/>
      <c r="D63" s="1129"/>
      <c r="E63" s="1533"/>
      <c r="F63" s="1129"/>
      <c r="G63" s="1532"/>
      <c r="H63" s="1129"/>
      <c r="I63" s="1129"/>
      <c r="J63" s="1129"/>
      <c r="K63" s="1129"/>
      <c r="L63" s="1129"/>
      <c r="M63" s="1534"/>
    </row>
    <row r="64" spans="1:13" s="4" customFormat="1" ht="14.25">
      <c r="A64" s="1532"/>
      <c r="C64" s="1129"/>
      <c r="D64" s="1129"/>
      <c r="E64" s="1533"/>
      <c r="F64" s="1129"/>
      <c r="G64" s="1532"/>
      <c r="H64" s="1129"/>
      <c r="I64" s="1129"/>
      <c r="J64" s="1129"/>
      <c r="K64" s="1129"/>
      <c r="L64" s="1129"/>
      <c r="M64" s="1534"/>
    </row>
    <row r="65" spans="1:13" s="4" customFormat="1" ht="14.25">
      <c r="A65" s="1532"/>
      <c r="C65" s="1129"/>
      <c r="D65" s="1129"/>
      <c r="E65" s="1533"/>
      <c r="F65" s="1129"/>
      <c r="G65" s="1532"/>
      <c r="H65" s="1129"/>
      <c r="I65" s="1129"/>
      <c r="J65" s="1129"/>
      <c r="K65" s="1129"/>
      <c r="L65" s="1129"/>
      <c r="M65" s="1534"/>
    </row>
    <row r="66" spans="1:13" s="4" customFormat="1" ht="14.25">
      <c r="A66" s="1535"/>
      <c r="B66" s="569"/>
      <c r="C66" s="1536"/>
      <c r="D66" s="1536"/>
      <c r="E66" s="1537"/>
      <c r="F66" s="1129"/>
      <c r="G66" s="1535"/>
      <c r="H66" s="1536"/>
      <c r="I66" s="1536"/>
      <c r="J66" s="1536"/>
      <c r="K66" s="1536"/>
      <c r="L66" s="1536"/>
      <c r="M66" s="1538"/>
    </row>
    <row r="67" spans="1:13" s="4" customFormat="1" ht="14.25">
      <c r="A67" s="1523"/>
      <c r="B67" s="404"/>
      <c r="E67" s="404"/>
      <c r="I67" s="404"/>
      <c r="J67" s="404"/>
      <c r="L67" s="1536"/>
      <c r="M67" s="1129"/>
    </row>
    <row r="68" spans="1:13" s="4" customFormat="1" ht="15.75">
      <c r="A68" s="1524" t="s">
        <v>2461</v>
      </c>
      <c r="B68" s="1539"/>
      <c r="C68" s="1539"/>
      <c r="D68" s="1539"/>
      <c r="E68" s="1540"/>
      <c r="F68" s="1129"/>
      <c r="G68" s="1524" t="s">
        <v>2462</v>
      </c>
      <c r="H68" s="1541"/>
      <c r="I68" s="1539"/>
      <c r="J68" s="1539"/>
      <c r="K68" s="1539"/>
      <c r="L68" s="1539"/>
      <c r="M68" s="1540"/>
    </row>
    <row r="69" spans="1:13" s="4" customFormat="1" ht="14.25">
      <c r="A69" s="1532"/>
      <c r="C69" s="1129"/>
      <c r="D69" s="1129"/>
      <c r="E69" s="1533"/>
      <c r="F69" s="1129"/>
      <c r="G69" s="1532"/>
      <c r="H69" s="1129"/>
      <c r="K69" s="1129"/>
      <c r="L69" s="1129"/>
      <c r="M69" s="1533"/>
    </row>
    <row r="70" spans="1:13" s="4" customFormat="1" ht="14.25">
      <c r="A70" s="1532"/>
      <c r="C70" s="1129"/>
      <c r="D70" s="1129"/>
      <c r="E70" s="1533"/>
      <c r="F70" s="1129"/>
      <c r="G70" s="1532"/>
      <c r="H70" s="1129"/>
      <c r="K70" s="1129"/>
      <c r="L70" s="1129"/>
      <c r="M70" s="1533"/>
    </row>
    <row r="71" spans="1:13" s="4" customFormat="1" ht="14.25">
      <c r="A71" s="1532"/>
      <c r="C71" s="1129"/>
      <c r="D71" s="1129"/>
      <c r="E71" s="1533"/>
      <c r="F71" s="1129"/>
      <c r="G71" s="1532"/>
      <c r="H71" s="1129"/>
      <c r="K71" s="1129"/>
      <c r="L71" s="1129"/>
      <c r="M71" s="1533"/>
    </row>
    <row r="72" spans="1:13" s="4" customFormat="1" ht="14.25">
      <c r="A72" s="1532"/>
      <c r="C72" s="1129"/>
      <c r="D72" s="1129"/>
      <c r="E72" s="1533"/>
      <c r="F72" s="1129"/>
      <c r="G72" s="1532"/>
      <c r="H72" s="1129"/>
      <c r="K72" s="1129"/>
      <c r="L72" s="1129"/>
      <c r="M72" s="1533"/>
    </row>
    <row r="73" spans="1:13" s="4" customFormat="1" ht="14.25">
      <c r="A73" s="1532"/>
      <c r="C73" s="1129"/>
      <c r="D73" s="1129"/>
      <c r="E73" s="1533"/>
      <c r="F73" s="1129"/>
      <c r="G73" s="1532"/>
      <c r="H73" s="1129"/>
      <c r="K73" s="1129"/>
      <c r="L73" s="1129"/>
      <c r="M73" s="1533"/>
    </row>
    <row r="74" spans="1:13" s="4" customFormat="1" ht="14.25">
      <c r="A74" s="1532"/>
      <c r="C74" s="1129"/>
      <c r="D74" s="1129"/>
      <c r="E74" s="1533"/>
      <c r="F74" s="1129"/>
      <c r="G74" s="1532"/>
      <c r="H74" s="1129"/>
      <c r="K74" s="1129"/>
      <c r="L74" s="1129"/>
      <c r="M74" s="1533"/>
    </row>
    <row r="75" spans="1:13" s="4" customFormat="1" ht="14.25">
      <c r="A75" s="1532"/>
      <c r="C75" s="1129"/>
      <c r="D75" s="1129"/>
      <c r="E75" s="1533"/>
      <c r="F75" s="1129"/>
      <c r="G75" s="1532"/>
      <c r="H75" s="1129"/>
      <c r="K75" s="1129"/>
      <c r="L75" s="1129"/>
      <c r="M75" s="1533"/>
    </row>
    <row r="76" spans="1:13" s="4" customFormat="1" ht="14.25">
      <c r="A76" s="1532"/>
      <c r="C76" s="1129"/>
      <c r="D76" s="1129"/>
      <c r="E76" s="1533"/>
      <c r="F76" s="1129"/>
      <c r="G76" s="1532"/>
      <c r="H76" s="1129"/>
      <c r="K76" s="1129"/>
      <c r="L76" s="1129"/>
      <c r="M76" s="1533"/>
    </row>
    <row r="77" spans="1:13" s="4" customFormat="1" ht="14.25">
      <c r="A77" s="1532"/>
      <c r="C77" s="1129"/>
      <c r="D77" s="1129"/>
      <c r="E77" s="1533"/>
      <c r="F77" s="1129"/>
      <c r="G77" s="1532"/>
      <c r="H77" s="1129"/>
      <c r="K77" s="1129"/>
      <c r="L77" s="1129"/>
      <c r="M77" s="1533"/>
    </row>
    <row r="78" spans="1:13" s="4" customFormat="1" ht="14.25">
      <c r="A78" s="1532"/>
      <c r="C78" s="1129"/>
      <c r="D78" s="1129"/>
      <c r="E78" s="1533"/>
      <c r="F78" s="1129"/>
      <c r="G78" s="1532"/>
      <c r="H78" s="1129"/>
      <c r="K78" s="1129"/>
      <c r="L78" s="1129"/>
      <c r="M78" s="1533"/>
    </row>
    <row r="79" spans="1:13" s="4" customFormat="1" ht="14.25">
      <c r="A79" s="1532"/>
      <c r="C79" s="1129"/>
      <c r="D79" s="1129"/>
      <c r="E79" s="1533"/>
      <c r="F79" s="1129"/>
      <c r="G79" s="1532"/>
      <c r="H79" s="1129"/>
      <c r="K79" s="1129"/>
      <c r="L79" s="1129"/>
      <c r="M79" s="1533"/>
    </row>
    <row r="80" spans="1:13" s="4" customFormat="1" ht="14.25">
      <c r="A80" s="1532"/>
      <c r="C80" s="1129"/>
      <c r="D80" s="1129"/>
      <c r="E80" s="1533"/>
      <c r="F80" s="1129"/>
      <c r="G80" s="1532"/>
      <c r="H80" s="1129"/>
      <c r="K80" s="1129"/>
      <c r="L80" s="1129"/>
      <c r="M80" s="1533"/>
    </row>
    <row r="81" spans="1:13" s="4" customFormat="1" ht="14.25">
      <c r="A81" s="1532"/>
      <c r="C81" s="1129"/>
      <c r="D81" s="1129"/>
      <c r="E81" s="1533"/>
      <c r="F81" s="1129"/>
      <c r="G81" s="1532"/>
      <c r="H81" s="1129"/>
      <c r="K81" s="1129"/>
      <c r="L81" s="1129"/>
      <c r="M81" s="1533"/>
    </row>
    <row r="82" spans="1:13" s="4" customFormat="1" ht="14.25">
      <c r="A82" s="1532"/>
      <c r="C82" s="1129"/>
      <c r="D82" s="1129"/>
      <c r="E82" s="1533"/>
      <c r="F82" s="1129"/>
      <c r="G82" s="1532"/>
      <c r="H82" s="1129"/>
      <c r="K82" s="1129"/>
      <c r="L82" s="1129"/>
      <c r="M82" s="1533"/>
    </row>
    <row r="83" spans="1:13" s="4" customFormat="1" ht="14.25">
      <c r="A83" s="1532"/>
      <c r="C83" s="1129"/>
      <c r="D83" s="1129"/>
      <c r="E83" s="1533"/>
      <c r="F83" s="1129"/>
      <c r="G83" s="1532"/>
      <c r="H83" s="1129"/>
      <c r="K83" s="1129"/>
      <c r="L83" s="1129"/>
      <c r="M83" s="1533"/>
    </row>
    <row r="84" spans="1:13" s="4" customFormat="1" ht="14.25">
      <c r="A84" s="1535"/>
      <c r="B84" s="569"/>
      <c r="C84" s="1536"/>
      <c r="D84" s="1536"/>
      <c r="E84" s="1537"/>
      <c r="F84" s="1129"/>
      <c r="G84" s="1535"/>
      <c r="H84" s="1536"/>
      <c r="I84" s="569"/>
      <c r="J84" s="569"/>
      <c r="K84" s="1536"/>
      <c r="L84" s="1536"/>
      <c r="M84" s="1537"/>
    </row>
    <row r="85" spans="1:13" s="4" customFormat="1" ht="14.25">
      <c r="A85" s="1523"/>
      <c r="B85" s="404"/>
      <c r="E85" s="404"/>
      <c r="I85" s="404"/>
      <c r="J85" s="404"/>
      <c r="M85" s="404"/>
    </row>
    <row r="86" spans="1:13" s="4" customFormat="1" ht="14.25">
      <c r="A86" s="1542" t="s">
        <v>2463</v>
      </c>
      <c r="B86" s="1543"/>
      <c r="C86" s="1539"/>
      <c r="D86" s="1539"/>
      <c r="E86" s="1543"/>
      <c r="F86" s="1543"/>
      <c r="G86" s="1539"/>
      <c r="H86" s="1539"/>
      <c r="I86" s="1543"/>
      <c r="J86" s="1543"/>
      <c r="K86" s="1539"/>
      <c r="L86" s="1539"/>
      <c r="M86" s="1544"/>
    </row>
    <row r="87" spans="1:13" s="4" customFormat="1" ht="14.25">
      <c r="A87" s="1545"/>
      <c r="B87" s="404"/>
      <c r="E87" s="404"/>
      <c r="I87" s="404"/>
      <c r="J87" s="404"/>
      <c r="M87" s="403"/>
    </row>
    <row r="88" spans="1:13" s="4" customFormat="1" ht="14.25">
      <c r="A88" s="1545"/>
      <c r="B88" s="404"/>
      <c r="E88" s="404"/>
      <c r="I88" s="404"/>
      <c r="J88" s="404"/>
      <c r="M88" s="403"/>
    </row>
    <row r="89" spans="1:13" s="4" customFormat="1" ht="14.25">
      <c r="A89" s="1545"/>
      <c r="B89" s="404"/>
      <c r="E89" s="404"/>
      <c r="I89" s="404"/>
      <c r="J89" s="404"/>
      <c r="M89" s="403"/>
    </row>
    <row r="90" spans="1:13" s="4" customFormat="1" ht="14.25">
      <c r="A90" s="1545"/>
      <c r="B90" s="404"/>
      <c r="E90" s="404"/>
      <c r="I90" s="404"/>
      <c r="J90" s="404"/>
      <c r="M90" s="403"/>
    </row>
    <row r="91" spans="1:13" s="4" customFormat="1" ht="14.25">
      <c r="A91" s="1545"/>
      <c r="B91" s="404"/>
      <c r="E91" s="404"/>
      <c r="I91" s="404"/>
      <c r="J91" s="404"/>
      <c r="M91" s="403"/>
    </row>
    <row r="92" spans="1:13" s="4" customFormat="1" ht="14.25">
      <c r="A92" s="1545"/>
      <c r="B92" s="404"/>
      <c r="E92" s="404"/>
      <c r="I92" s="404"/>
      <c r="J92" s="404"/>
      <c r="M92" s="403"/>
    </row>
    <row r="93" spans="1:13" s="4" customFormat="1" ht="14.25">
      <c r="A93" s="1545"/>
      <c r="B93" s="404"/>
      <c r="E93" s="404"/>
      <c r="I93" s="404"/>
      <c r="J93" s="404"/>
      <c r="M93" s="403"/>
    </row>
    <row r="94" spans="1:13" s="4" customFormat="1" ht="14.25">
      <c r="A94" s="1545"/>
      <c r="B94" s="404"/>
      <c r="E94" s="404"/>
      <c r="I94" s="404"/>
      <c r="J94" s="404"/>
      <c r="M94" s="403"/>
    </row>
    <row r="95" spans="1:13" s="4" customFormat="1" ht="14.25">
      <c r="A95" s="1545"/>
      <c r="B95" s="404"/>
      <c r="E95" s="404"/>
      <c r="I95" s="404"/>
      <c r="J95" s="404"/>
      <c r="M95" s="403"/>
    </row>
    <row r="96" spans="1:13" s="4" customFormat="1" ht="14.25">
      <c r="A96" s="1545"/>
      <c r="B96" s="404"/>
      <c r="E96" s="404"/>
      <c r="I96" s="404"/>
      <c r="J96" s="404"/>
      <c r="M96" s="403"/>
    </row>
    <row r="97" spans="1:13" s="4" customFormat="1" ht="14.25">
      <c r="A97" s="1545"/>
      <c r="B97" s="404"/>
      <c r="E97" s="404"/>
      <c r="I97" s="404"/>
      <c r="J97" s="404"/>
      <c r="M97" s="403"/>
    </row>
    <row r="98" spans="1:13" s="4" customFormat="1" ht="14.25">
      <c r="A98" s="1545"/>
      <c r="B98" s="404"/>
      <c r="E98" s="404"/>
      <c r="I98" s="404"/>
      <c r="J98" s="404"/>
      <c r="M98" s="403"/>
    </row>
    <row r="99" spans="1:13" s="4" customFormat="1" ht="14.25">
      <c r="A99" s="1545"/>
      <c r="B99" s="404"/>
      <c r="E99" s="404"/>
      <c r="I99" s="404"/>
      <c r="J99" s="404"/>
      <c r="M99" s="403"/>
    </row>
    <row r="100" spans="1:13" s="4" customFormat="1" ht="14.25">
      <c r="A100" s="1545"/>
      <c r="B100" s="404"/>
      <c r="E100" s="404"/>
      <c r="I100" s="404"/>
      <c r="J100" s="404"/>
      <c r="M100" s="403"/>
    </row>
    <row r="101" spans="1:13" s="4" customFormat="1" ht="14.25">
      <c r="A101" s="1545"/>
      <c r="B101" s="404"/>
      <c r="E101" s="404"/>
      <c r="I101" s="404"/>
      <c r="J101" s="404"/>
      <c r="M101" s="403"/>
    </row>
    <row r="102" spans="1:13" s="4" customFormat="1" ht="14.25">
      <c r="A102" s="1545"/>
      <c r="B102" s="404"/>
      <c r="E102" s="404"/>
      <c r="I102" s="404"/>
      <c r="J102" s="404"/>
      <c r="M102" s="403"/>
    </row>
    <row r="103" spans="1:13" s="4" customFormat="1" ht="14.25">
      <c r="A103" s="1546"/>
      <c r="B103" s="1547"/>
      <c r="C103" s="569"/>
      <c r="D103" s="569"/>
      <c r="E103" s="1547"/>
      <c r="F103" s="569"/>
      <c r="G103" s="569"/>
      <c r="H103" s="569"/>
      <c r="I103" s="1547"/>
      <c r="J103" s="1547"/>
      <c r="K103" s="569"/>
      <c r="L103" s="569"/>
      <c r="M103" s="1314"/>
    </row>
    <row r="104" spans="1:13" s="4" customFormat="1" ht="14.25">
      <c r="A104" s="1523"/>
      <c r="B104" s="404"/>
      <c r="E104" s="404"/>
      <c r="I104" s="404"/>
      <c r="J104" s="404"/>
      <c r="M104" s="404"/>
    </row>
    <row r="105" spans="1:13" s="4" customFormat="1" ht="14.25">
      <c r="A105" s="1542" t="s">
        <v>2463</v>
      </c>
      <c r="B105" s="1525"/>
      <c r="C105" s="1526"/>
      <c r="D105" s="1526"/>
      <c r="E105" s="1525"/>
      <c r="F105" s="1525"/>
      <c r="G105" s="1539"/>
      <c r="H105" s="1539"/>
      <c r="I105" s="1525"/>
      <c r="J105" s="1525"/>
      <c r="K105" s="1526"/>
      <c r="L105" s="1526"/>
      <c r="M105" s="1527"/>
    </row>
    <row r="106" spans="1:13" s="4" customFormat="1" ht="14.25">
      <c r="A106" s="1545"/>
      <c r="B106" s="404"/>
      <c r="E106" s="404"/>
      <c r="I106" s="404"/>
      <c r="J106" s="404"/>
      <c r="M106" s="403"/>
    </row>
    <row r="107" spans="1:13" s="4" customFormat="1" ht="14.25">
      <c r="A107" s="1545"/>
      <c r="B107" s="404"/>
      <c r="E107" s="404"/>
      <c r="I107" s="404"/>
      <c r="J107" s="404"/>
      <c r="M107" s="403"/>
    </row>
    <row r="108" spans="1:13" s="4" customFormat="1" ht="14.25">
      <c r="A108" s="1545"/>
      <c r="B108" s="404"/>
      <c r="E108" s="404"/>
      <c r="I108" s="404"/>
      <c r="J108" s="404"/>
      <c r="M108" s="403"/>
    </row>
    <row r="109" spans="1:13" s="4" customFormat="1" ht="14.25">
      <c r="A109" s="1545"/>
      <c r="B109" s="404"/>
      <c r="E109" s="404"/>
      <c r="I109" s="404"/>
      <c r="J109" s="404"/>
      <c r="M109" s="403"/>
    </row>
    <row r="110" spans="1:13" s="4" customFormat="1" ht="14.25">
      <c r="A110" s="1545"/>
      <c r="B110" s="404"/>
      <c r="E110" s="404"/>
      <c r="I110" s="404"/>
      <c r="J110" s="404"/>
      <c r="M110" s="403"/>
    </row>
    <row r="111" spans="1:13" s="4" customFormat="1" ht="14.25">
      <c r="A111" s="1545"/>
      <c r="B111" s="404"/>
      <c r="E111" s="404"/>
      <c r="I111" s="404"/>
      <c r="J111" s="404"/>
      <c r="M111" s="403"/>
    </row>
    <row r="112" spans="1:13" s="4" customFormat="1" ht="14.25">
      <c r="A112" s="1545"/>
      <c r="B112" s="404"/>
      <c r="E112" s="404"/>
      <c r="I112" s="404"/>
      <c r="J112" s="404"/>
      <c r="M112" s="403"/>
    </row>
    <row r="113" spans="1:13" s="4" customFormat="1" ht="14.25">
      <c r="A113" s="1545"/>
      <c r="B113" s="404"/>
      <c r="E113" s="404"/>
      <c r="I113" s="404"/>
      <c r="J113" s="404"/>
      <c r="M113" s="403"/>
    </row>
    <row r="114" spans="1:13" s="4" customFormat="1" ht="14.25">
      <c r="A114" s="1545"/>
      <c r="B114" s="404"/>
      <c r="E114" s="404"/>
      <c r="I114" s="404"/>
      <c r="J114" s="404"/>
      <c r="M114" s="403"/>
    </row>
    <row r="115" spans="1:13" s="4" customFormat="1" ht="14.25">
      <c r="A115" s="1545"/>
      <c r="B115" s="404"/>
      <c r="E115" s="404"/>
      <c r="I115" s="404"/>
      <c r="J115" s="404"/>
      <c r="M115" s="403"/>
    </row>
    <row r="116" spans="1:13" s="4" customFormat="1" ht="14.25">
      <c r="A116" s="1545"/>
      <c r="B116" s="404"/>
      <c r="E116" s="404"/>
      <c r="I116" s="404"/>
      <c r="J116" s="404"/>
      <c r="M116" s="403"/>
    </row>
    <row r="117" spans="1:13" s="4" customFormat="1" ht="14.25">
      <c r="A117" s="1545"/>
      <c r="B117" s="404"/>
      <c r="E117" s="404"/>
      <c r="I117" s="404"/>
      <c r="J117" s="404"/>
      <c r="M117" s="403"/>
    </row>
    <row r="118" spans="1:13" s="4" customFormat="1" ht="14.25">
      <c r="A118" s="1545"/>
      <c r="B118" s="404"/>
      <c r="E118" s="404"/>
      <c r="I118" s="404"/>
      <c r="J118" s="404"/>
      <c r="M118" s="403"/>
    </row>
    <row r="119" spans="1:13" s="4" customFormat="1" ht="14.25">
      <c r="A119" s="1545"/>
      <c r="B119" s="404"/>
      <c r="E119" s="404"/>
      <c r="I119" s="404"/>
      <c r="J119" s="404"/>
      <c r="M119" s="403"/>
    </row>
    <row r="120" spans="1:13" s="4" customFormat="1" ht="14.25">
      <c r="A120" s="1545"/>
      <c r="B120" s="404"/>
      <c r="E120" s="404"/>
      <c r="I120" s="404"/>
      <c r="J120" s="404"/>
      <c r="M120" s="403"/>
    </row>
    <row r="121" spans="1:13" s="4" customFormat="1" ht="14.25">
      <c r="A121" s="1545"/>
      <c r="B121" s="404"/>
      <c r="E121" s="404"/>
      <c r="I121" s="404"/>
      <c r="J121" s="404"/>
      <c r="M121" s="403"/>
    </row>
    <row r="122" spans="1:13" s="4" customFormat="1" ht="14.25">
      <c r="A122" s="1546"/>
      <c r="B122" s="1547"/>
      <c r="C122" s="569"/>
      <c r="D122" s="569"/>
      <c r="E122" s="1547"/>
      <c r="F122" s="569"/>
      <c r="G122" s="569"/>
      <c r="H122" s="569"/>
      <c r="I122" s="1547"/>
      <c r="J122" s="1547"/>
      <c r="K122" s="569"/>
      <c r="L122" s="569"/>
      <c r="M122" s="1314"/>
    </row>
    <row r="123" spans="1:13" s="4" customFormat="1" ht="14.25">
      <c r="A123" s="1523"/>
      <c r="B123" s="404"/>
      <c r="E123" s="404"/>
      <c r="I123" s="404"/>
      <c r="J123" s="404"/>
      <c r="M123" s="404"/>
    </row>
    <row r="124" spans="1:13" s="4" customFormat="1" ht="14.25">
      <c r="A124" s="1523"/>
      <c r="B124" s="404"/>
      <c r="E124" s="404"/>
      <c r="I124" s="404"/>
      <c r="J124" s="404"/>
      <c r="M124" s="404"/>
    </row>
    <row r="125" spans="1:13" s="4" customFormat="1" ht="14.25">
      <c r="A125" s="1523"/>
      <c r="B125" s="404"/>
      <c r="E125" s="404"/>
      <c r="I125" s="404"/>
      <c r="J125" s="404"/>
      <c r="M125" s="404"/>
    </row>
    <row r="126" spans="1:13" s="4" customFormat="1" ht="14.25">
      <c r="A126" s="1523"/>
      <c r="B126" s="404"/>
      <c r="E126" s="404"/>
      <c r="I126" s="404"/>
      <c r="J126" s="404"/>
      <c r="M126" s="404"/>
    </row>
    <row r="127" spans="1:13" s="4" customFormat="1" ht="14.25">
      <c r="A127" s="1523"/>
      <c r="B127" s="404"/>
      <c r="E127" s="404"/>
      <c r="I127" s="404"/>
      <c r="J127" s="404"/>
      <c r="M127" s="404"/>
    </row>
    <row r="128" spans="1:13" s="4" customFormat="1" ht="14.25">
      <c r="A128" s="1523"/>
      <c r="B128" s="404"/>
      <c r="E128" s="404"/>
      <c r="I128" s="404"/>
      <c r="J128" s="404"/>
      <c r="M128" s="404"/>
    </row>
    <row r="129" spans="1:13" s="4" customFormat="1" ht="14.25">
      <c r="A129" s="1523"/>
      <c r="B129" s="404"/>
      <c r="E129" s="404"/>
      <c r="I129" s="404"/>
      <c r="J129" s="404"/>
      <c r="M129" s="404"/>
    </row>
    <row r="130" spans="1:13" s="4" customFormat="1" ht="14.25">
      <c r="A130" s="1523"/>
      <c r="B130" s="404"/>
      <c r="E130" s="404"/>
      <c r="I130" s="404"/>
      <c r="J130" s="404"/>
      <c r="M130" s="404"/>
    </row>
    <row r="131" spans="1:13" s="4" customFormat="1" ht="14.25">
      <c r="A131" s="1523"/>
      <c r="B131" s="404"/>
      <c r="E131" s="404"/>
      <c r="I131" s="404"/>
      <c r="J131" s="404"/>
      <c r="M131" s="404"/>
    </row>
    <row r="132" spans="1:13" s="4" customFormat="1" ht="14.25">
      <c r="A132" s="1523"/>
      <c r="B132" s="404"/>
      <c r="E132" s="404"/>
      <c r="I132" s="404"/>
      <c r="J132" s="404"/>
      <c r="M132" s="404"/>
    </row>
    <row r="133" spans="1:13" s="4" customFormat="1" ht="14.25">
      <c r="A133" s="1523"/>
      <c r="B133" s="404"/>
      <c r="E133" s="404"/>
      <c r="I133" s="404"/>
      <c r="J133" s="404"/>
      <c r="M133" s="404"/>
    </row>
    <row r="134" spans="1:13" s="4" customFormat="1" ht="14.25">
      <c r="A134" s="1523"/>
      <c r="B134" s="404"/>
      <c r="E134" s="404"/>
      <c r="I134" s="404"/>
      <c r="J134" s="404"/>
      <c r="M134" s="404"/>
    </row>
    <row r="135" spans="1:13" s="4" customFormat="1" ht="14.25">
      <c r="A135" s="1523"/>
      <c r="B135" s="404"/>
      <c r="E135" s="404"/>
      <c r="I135" s="404"/>
      <c r="J135" s="404"/>
      <c r="M135" s="404"/>
    </row>
    <row r="136" spans="1:13" s="4" customFormat="1" ht="14.25">
      <c r="A136" s="1523"/>
      <c r="B136" s="404"/>
      <c r="E136" s="404"/>
      <c r="I136" s="404"/>
      <c r="J136" s="404"/>
      <c r="M136" s="404"/>
    </row>
    <row r="137" spans="1:13" s="4" customFormat="1" ht="14.25">
      <c r="A137" s="1523"/>
      <c r="B137" s="404"/>
      <c r="E137" s="404"/>
      <c r="I137" s="404"/>
      <c r="J137" s="404"/>
      <c r="M137" s="404"/>
    </row>
    <row r="138" spans="1:13" s="4" customFormat="1" ht="14.25">
      <c r="A138" s="1523"/>
      <c r="B138" s="404"/>
      <c r="E138" s="404"/>
      <c r="I138" s="404"/>
      <c r="J138" s="404"/>
      <c r="M138" s="404"/>
    </row>
    <row r="139" spans="1:13" s="4" customFormat="1" ht="14.25">
      <c r="A139" s="1523"/>
      <c r="B139" s="404"/>
      <c r="E139" s="404"/>
      <c r="I139" s="404"/>
      <c r="J139" s="404"/>
      <c r="M139" s="404"/>
    </row>
    <row r="140" spans="1:13" s="4" customFormat="1" ht="14.25">
      <c r="A140" s="1523"/>
      <c r="B140" s="404"/>
      <c r="E140" s="404"/>
      <c r="I140" s="404"/>
      <c r="J140" s="404"/>
      <c r="M140" s="404"/>
    </row>
    <row r="141" spans="1:13" s="4" customFormat="1" ht="14.25">
      <c r="A141" s="1523"/>
      <c r="B141" s="404"/>
      <c r="E141" s="404"/>
      <c r="I141" s="404"/>
      <c r="J141" s="404"/>
      <c r="M141" s="404"/>
    </row>
    <row r="142" spans="1:13" s="4" customFormat="1" ht="14.25">
      <c r="A142" s="1523"/>
      <c r="B142" s="404"/>
      <c r="E142" s="404"/>
      <c r="I142" s="404"/>
      <c r="J142" s="404"/>
      <c r="M142" s="404"/>
    </row>
    <row r="143" spans="1:13" s="4" customFormat="1" ht="14.25">
      <c r="A143" s="1523"/>
      <c r="B143" s="404"/>
      <c r="E143" s="404"/>
      <c r="I143" s="404"/>
      <c r="J143" s="404"/>
      <c r="M143" s="404"/>
    </row>
    <row r="144" spans="1:13" s="4" customFormat="1" ht="14.25">
      <c r="A144" s="1523"/>
      <c r="B144" s="404"/>
      <c r="E144" s="404"/>
      <c r="I144" s="404"/>
      <c r="J144" s="404"/>
      <c r="M144" s="404"/>
    </row>
    <row r="145" spans="1:14" s="4" customFormat="1" ht="14.25">
      <c r="A145" s="1523"/>
      <c r="B145" s="404"/>
      <c r="E145" s="404"/>
      <c r="I145" s="404"/>
      <c r="J145" s="404"/>
      <c r="M145" s="404"/>
    </row>
    <row r="146" spans="1:14" s="4" customFormat="1" ht="14.25">
      <c r="A146" s="1523"/>
      <c r="B146" s="404"/>
      <c r="E146" s="404"/>
      <c r="I146" s="404"/>
      <c r="J146" s="404"/>
      <c r="M146" s="404"/>
    </row>
    <row r="147" spans="1:14" s="4" customFormat="1" ht="14.25">
      <c r="A147" s="1523"/>
      <c r="B147" s="404"/>
      <c r="E147" s="404"/>
      <c r="I147" s="404"/>
      <c r="J147" s="404"/>
      <c r="M147" s="404"/>
    </row>
    <row r="148" spans="1:14" s="4" customFormat="1" ht="14.25">
      <c r="A148" s="1523"/>
      <c r="B148" s="404"/>
      <c r="E148" s="404"/>
      <c r="I148" s="404"/>
      <c r="J148" s="404"/>
      <c r="M148" s="404"/>
    </row>
    <row r="149" spans="1:14" s="4" customFormat="1" ht="14.25">
      <c r="A149" s="1523"/>
      <c r="B149" s="404"/>
      <c r="E149" s="404"/>
      <c r="I149" s="404"/>
      <c r="J149" s="404"/>
      <c r="M149" s="404"/>
    </row>
    <row r="150" spans="1:14" s="4" customFormat="1" ht="14.25">
      <c r="A150" s="1523"/>
      <c r="B150" s="404"/>
      <c r="E150" s="404"/>
      <c r="I150" s="404"/>
      <c r="J150" s="404"/>
      <c r="M150" s="404"/>
    </row>
    <row r="151" spans="1:14" s="4" customFormat="1" ht="14.25">
      <c r="A151" s="1523"/>
      <c r="B151" s="404"/>
      <c r="E151" s="404"/>
      <c r="I151" s="404"/>
      <c r="J151" s="404"/>
      <c r="M151" s="404"/>
      <c r="N151" s="404"/>
    </row>
    <row r="152" spans="1:14" s="4" customFormat="1" ht="14.25">
      <c r="A152" s="1523"/>
      <c r="B152" s="404"/>
      <c r="E152" s="404"/>
      <c r="I152" s="404"/>
      <c r="J152" s="404"/>
      <c r="M152" s="404"/>
      <c r="N152" s="404"/>
    </row>
    <row r="153" spans="1:14" s="4" customFormat="1" ht="14.25">
      <c r="A153" s="1523"/>
      <c r="B153" s="404"/>
      <c r="E153" s="404"/>
      <c r="I153" s="404"/>
      <c r="J153" s="404"/>
      <c r="M153" s="404"/>
      <c r="N153" s="404"/>
    </row>
    <row r="154" spans="1:14" s="4" customFormat="1" ht="14.25">
      <c r="A154" s="1523"/>
      <c r="B154" s="404"/>
      <c r="E154" s="404"/>
      <c r="I154" s="404"/>
      <c r="J154" s="404"/>
      <c r="M154" s="404"/>
      <c r="N154" s="40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F0AF-95BC-4C05-930D-1DEDADDEFE4A}">
  <sheetPr>
    <tabColor rgb="FFFF9999"/>
  </sheetPr>
  <dimension ref="A1:Y107"/>
  <sheetViews>
    <sheetView topLeftCell="A22" zoomScale="70" zoomScaleNormal="70" workbookViewId="0">
      <selection activeCell="M49" sqref="M49"/>
    </sheetView>
  </sheetViews>
  <sheetFormatPr defaultColWidth="0" defaultRowHeight="15" zeroHeight="1"/>
  <cols>
    <col min="1" max="1" width="43.28515625" style="1523" customWidth="1"/>
    <col min="2" max="2" width="21.28515625" style="1548" customWidth="1"/>
    <col min="3" max="3" width="2.7109375" style="4" customWidth="1"/>
    <col min="4" max="4" width="37.5703125" style="1576" customWidth="1"/>
    <col min="5" max="5" width="18.28515625" style="1548" customWidth="1"/>
    <col min="6" max="6" width="2.85546875" style="4" customWidth="1"/>
    <col min="7" max="7" width="33.85546875" style="4" customWidth="1"/>
    <col min="8" max="8" width="15.5703125" style="4" customWidth="1"/>
    <col min="9" max="9" width="16.28515625" style="1548" bestFit="1" customWidth="1"/>
    <col min="10" max="10" width="1.42578125" style="4" customWidth="1"/>
    <col min="11" max="11" width="31.42578125" style="4" bestFit="1" customWidth="1"/>
    <col min="12" max="12" width="14.5703125" style="404" bestFit="1" customWidth="1"/>
    <col min="13" max="14" width="14.5703125" style="4" customWidth="1"/>
    <col min="15" max="15" width="32.5703125" style="4" customWidth="1"/>
    <col min="16" max="16" width="10.28515625" style="4" customWidth="1"/>
    <col min="17" max="17" width="20.42578125" style="4" customWidth="1"/>
    <col min="18" max="21" width="14.85546875" style="4" bestFit="1" customWidth="1"/>
    <col min="22" max="22" width="14" style="4" bestFit="1" customWidth="1"/>
    <col min="23" max="23" width="13.85546875" style="4" bestFit="1" customWidth="1"/>
    <col min="24" max="24" width="4.5703125" customWidth="1"/>
    <col min="25" max="25" width="4.7109375" customWidth="1"/>
    <col min="26" max="16384" width="4.7109375" hidden="1"/>
  </cols>
  <sheetData>
    <row r="1" spans="1:25" ht="33">
      <c r="A1" s="1566" t="s">
        <v>1326</v>
      </c>
      <c r="B1" s="1567"/>
      <c r="C1" s="1462"/>
      <c r="D1" s="1463"/>
      <c r="E1" s="1568"/>
      <c r="F1" s="1464"/>
      <c r="G1" s="1464"/>
      <c r="H1" s="1464"/>
      <c r="I1" s="1568"/>
      <c r="J1" s="1464"/>
      <c r="K1" s="1464"/>
      <c r="L1" s="1464"/>
      <c r="M1" s="1464"/>
      <c r="N1" s="1464"/>
      <c r="O1" s="1464"/>
      <c r="P1" s="1464"/>
      <c r="Q1" s="1464"/>
      <c r="R1" s="1464"/>
      <c r="S1" s="1464"/>
      <c r="T1" s="1464"/>
      <c r="U1" s="1464"/>
      <c r="V1" s="1464"/>
      <c r="W1" s="1464"/>
      <c r="X1" s="1464"/>
      <c r="Y1" s="1464"/>
    </row>
    <row r="2" spans="1:25" ht="20.25">
      <c r="A2" s="1465" t="s">
        <v>2464</v>
      </c>
      <c r="B2" s="1569"/>
      <c r="C2" s="1466"/>
      <c r="D2" s="1467"/>
      <c r="E2" s="1569"/>
      <c r="F2" s="1466"/>
      <c r="G2" s="1466"/>
      <c r="H2" s="1466"/>
      <c r="I2" s="1569"/>
      <c r="J2" s="1466"/>
      <c r="K2" s="1466"/>
      <c r="L2" s="1466"/>
      <c r="M2" s="1466"/>
      <c r="N2" s="1466"/>
      <c r="O2" s="1466"/>
      <c r="P2" s="1466"/>
      <c r="Q2" s="1466"/>
      <c r="R2" s="1466"/>
      <c r="S2" s="1466"/>
      <c r="T2" s="1466"/>
      <c r="U2" s="1466"/>
      <c r="V2" s="1466"/>
      <c r="W2" s="1466"/>
      <c r="X2" s="1466"/>
      <c r="Y2" s="1466"/>
    </row>
    <row r="3" spans="1:25" ht="20.25">
      <c r="A3" s="1465" t="s">
        <v>2465</v>
      </c>
      <c r="B3" s="1569"/>
      <c r="C3" s="1466"/>
      <c r="D3" s="1467"/>
      <c r="E3" s="1569"/>
      <c r="F3" s="1466"/>
      <c r="G3" s="1466"/>
      <c r="H3" s="1466"/>
      <c r="I3" s="1569"/>
      <c r="J3" s="1466"/>
      <c r="K3" s="1466"/>
      <c r="L3" s="1466"/>
      <c r="M3" s="1466"/>
      <c r="N3" s="1466"/>
      <c r="O3" s="1466"/>
      <c r="P3" s="1466"/>
      <c r="Q3" s="1466"/>
      <c r="R3" s="1466"/>
      <c r="S3" s="1466"/>
      <c r="T3" s="1466"/>
      <c r="U3" s="1466"/>
      <c r="V3" s="1466"/>
      <c r="W3" s="1466"/>
      <c r="X3" s="1466"/>
      <c r="Y3" s="1466"/>
    </row>
    <row r="4" spans="1:25" ht="20.25">
      <c r="A4" s="1465"/>
      <c r="B4" s="1569"/>
      <c r="C4" s="1466"/>
      <c r="D4" s="1467"/>
      <c r="E4" s="1569"/>
      <c r="F4" s="1466"/>
      <c r="G4" s="1466"/>
      <c r="H4" s="1466"/>
      <c r="I4" s="1569"/>
      <c r="J4" s="1466"/>
      <c r="K4" s="1466"/>
      <c r="L4" s="1466"/>
      <c r="M4" s="1466"/>
      <c r="N4" s="1466"/>
      <c r="O4" s="1466"/>
      <c r="P4" s="1466"/>
      <c r="Q4" s="1466"/>
      <c r="R4" s="1466"/>
      <c r="S4" s="1466"/>
      <c r="T4" s="1466"/>
      <c r="U4" s="1466"/>
      <c r="V4" s="1466"/>
      <c r="W4" s="1466"/>
      <c r="X4" s="1466"/>
      <c r="Y4" s="1466"/>
    </row>
    <row r="5" spans="1:25">
      <c r="A5"/>
      <c r="B5" s="1096"/>
      <c r="C5"/>
      <c r="D5"/>
      <c r="E5" s="1096"/>
      <c r="F5"/>
      <c r="G5"/>
      <c r="H5"/>
      <c r="I5" s="1096"/>
      <c r="J5"/>
      <c r="K5"/>
      <c r="L5"/>
      <c r="M5"/>
      <c r="N5"/>
      <c r="O5"/>
      <c r="P5"/>
      <c r="Q5"/>
      <c r="R5"/>
      <c r="S5"/>
      <c r="T5"/>
      <c r="U5"/>
      <c r="V5"/>
      <c r="W5"/>
    </row>
    <row r="6" spans="1:25" ht="15.75">
      <c r="A6"/>
      <c r="B6" s="1096"/>
      <c r="C6"/>
      <c r="D6"/>
      <c r="E6" s="1096"/>
      <c r="F6"/>
      <c r="G6"/>
      <c r="H6"/>
      <c r="I6" s="1096"/>
      <c r="J6"/>
      <c r="K6"/>
      <c r="L6" s="1570" t="s">
        <v>2466</v>
      </c>
      <c r="M6" s="1570"/>
      <c r="N6" s="1571" t="s">
        <v>2467</v>
      </c>
      <c r="O6" s="1570" t="s">
        <v>2468</v>
      </c>
      <c r="P6"/>
      <c r="Q6"/>
      <c r="R6"/>
      <c r="S6"/>
      <c r="T6"/>
      <c r="U6"/>
      <c r="V6"/>
      <c r="W6"/>
    </row>
    <row r="7" spans="1:25" ht="18">
      <c r="A7"/>
      <c r="B7" s="1096"/>
      <c r="C7"/>
      <c r="D7"/>
      <c r="E7" s="1096"/>
      <c r="F7"/>
      <c r="I7" s="1572" t="s">
        <v>649</v>
      </c>
      <c r="J7" s="1573"/>
      <c r="K7" s="1573"/>
      <c r="L7" s="581" t="s">
        <v>2444</v>
      </c>
      <c r="N7" s="1574">
        <v>1157333.3219355305</v>
      </c>
      <c r="O7" s="1575">
        <v>1157333.3219374875</v>
      </c>
      <c r="P7"/>
      <c r="Q7"/>
      <c r="R7"/>
      <c r="S7"/>
      <c r="T7"/>
      <c r="U7"/>
      <c r="V7"/>
    </row>
    <row r="8" spans="1:25" ht="15.75">
      <c r="A8" s="4"/>
      <c r="L8" s="581" t="s">
        <v>2434</v>
      </c>
      <c r="N8" s="1574">
        <v>0</v>
      </c>
      <c r="O8" s="1575">
        <v>0</v>
      </c>
    </row>
    <row r="9" spans="1:25" ht="15.75">
      <c r="A9" s="4"/>
      <c r="L9" s="581" t="s">
        <v>2469</v>
      </c>
      <c r="N9" s="1574">
        <v>0</v>
      </c>
      <c r="O9" s="1575">
        <v>0</v>
      </c>
    </row>
    <row r="10" spans="1:25" ht="15.75">
      <c r="A10" s="1577" t="s">
        <v>2470</v>
      </c>
      <c r="J10" s="1578"/>
      <c r="L10" s="581" t="s">
        <v>2448</v>
      </c>
      <c r="N10" s="1574">
        <v>208727.74074879411</v>
      </c>
      <c r="O10" s="1575">
        <v>208727.74074874187</v>
      </c>
    </row>
    <row r="11" spans="1:25" ht="15.75">
      <c r="A11" s="1471" t="s">
        <v>1559</v>
      </c>
      <c r="B11" s="1579"/>
      <c r="L11" s="649" t="s">
        <v>2471</v>
      </c>
      <c r="M11" s="569"/>
      <c r="N11" s="1580">
        <v>71548.645439344255</v>
      </c>
      <c r="O11" s="1581">
        <v>71548.645439344255</v>
      </c>
    </row>
    <row r="12" spans="1:25" ht="15.75">
      <c r="A12" s="1582" t="s">
        <v>2472</v>
      </c>
      <c r="B12" s="1583" t="s">
        <v>2473</v>
      </c>
    </row>
    <row r="13" spans="1:25" ht="15.75">
      <c r="A13" s="1584"/>
      <c r="B13" s="1585"/>
      <c r="L13" s="586"/>
      <c r="N13" s="1586"/>
      <c r="O13" s="1586"/>
      <c r="Q13" s="1587" t="s">
        <v>2474</v>
      </c>
    </row>
    <row r="14" spans="1:25" ht="15.75">
      <c r="A14" s="1588"/>
      <c r="B14" s="973"/>
      <c r="K14" s="1589" t="s">
        <v>2475</v>
      </c>
      <c r="Q14" s="187" t="s">
        <v>2476</v>
      </c>
    </row>
    <row r="15" spans="1:25" ht="15.75">
      <c r="A15" s="1471" t="s">
        <v>617</v>
      </c>
      <c r="B15" s="1579"/>
      <c r="D15" s="1590" t="s">
        <v>2477</v>
      </c>
      <c r="E15" s="1579"/>
      <c r="G15" s="1487" t="s">
        <v>2432</v>
      </c>
      <c r="H15" s="1591"/>
      <c r="I15" s="1579"/>
      <c r="K15" s="1592" t="s">
        <v>2478</v>
      </c>
      <c r="L15" s="1593"/>
      <c r="M15" s="1593"/>
      <c r="N15" s="1593"/>
      <c r="O15" s="1594"/>
      <c r="Q15" s="1595" t="s">
        <v>2479</v>
      </c>
      <c r="R15" s="1595"/>
      <c r="S15" s="1595"/>
      <c r="T15" s="1595"/>
      <c r="U15" s="1595"/>
      <c r="V15" s="1595"/>
      <c r="W15" s="1595"/>
    </row>
    <row r="16" spans="1:25" ht="15.75">
      <c r="A16" s="1596" t="s">
        <v>619</v>
      </c>
      <c r="B16" s="789">
        <v>145</v>
      </c>
      <c r="D16" s="1597" t="s">
        <v>2480</v>
      </c>
      <c r="E16" s="1598">
        <v>20872774.074874185</v>
      </c>
      <c r="G16" s="746" t="s">
        <v>5</v>
      </c>
      <c r="H16" s="1475"/>
      <c r="I16" s="1599">
        <v>13915182.71658279</v>
      </c>
      <c r="K16" s="1600" t="s">
        <v>516</v>
      </c>
      <c r="L16" s="1601" t="s">
        <v>18</v>
      </c>
      <c r="M16" s="1601" t="s">
        <v>517</v>
      </c>
      <c r="N16" s="1601" t="s">
        <v>2481</v>
      </c>
      <c r="O16" s="1602" t="s">
        <v>2482</v>
      </c>
      <c r="Q16" s="1603" t="s">
        <v>2483</v>
      </c>
      <c r="R16" s="1604">
        <v>8.5000000000000006E-2</v>
      </c>
      <c r="S16" s="1604">
        <v>0.08</v>
      </c>
      <c r="T16" s="1604">
        <v>7.4999999999999997E-2</v>
      </c>
      <c r="U16" s="1604">
        <v>6.9999999999999993E-2</v>
      </c>
      <c r="V16" s="1604">
        <v>6.4999999999999988E-2</v>
      </c>
      <c r="W16" s="1604">
        <v>5.9999999999999991E-2</v>
      </c>
    </row>
    <row r="17" spans="1:23" ht="15.75">
      <c r="A17" s="1596" t="s">
        <v>622</v>
      </c>
      <c r="B17" s="1605">
        <v>10</v>
      </c>
      <c r="D17" s="1596" t="s">
        <v>2484</v>
      </c>
      <c r="E17" s="1606">
        <v>0.6</v>
      </c>
      <c r="G17" s="581" t="s">
        <v>2434</v>
      </c>
      <c r="H17" s="1478"/>
      <c r="I17" s="1607">
        <v>0</v>
      </c>
      <c r="J17" s="1608"/>
      <c r="K17" s="1609">
        <v>50</v>
      </c>
      <c r="L17" s="1610" t="s">
        <v>518</v>
      </c>
      <c r="M17" s="1610">
        <v>600</v>
      </c>
      <c r="N17" s="1611">
        <v>1425</v>
      </c>
      <c r="O17" s="1612">
        <v>2.375</v>
      </c>
      <c r="Q17" s="1613">
        <v>36</v>
      </c>
      <c r="R17" s="1614" t="s">
        <v>2485</v>
      </c>
      <c r="S17" s="1614" t="s">
        <v>2486</v>
      </c>
      <c r="T17" s="1614" t="s">
        <v>2487</v>
      </c>
      <c r="U17" s="1614" t="s">
        <v>2488</v>
      </c>
      <c r="V17" s="1614" t="s">
        <v>2489</v>
      </c>
      <c r="W17" s="1614" t="s">
        <v>2490</v>
      </c>
    </row>
    <row r="18" spans="1:23" ht="15.75">
      <c r="A18" s="1596" t="s">
        <v>2425</v>
      </c>
      <c r="B18" s="627">
        <v>111625</v>
      </c>
      <c r="D18" s="581" t="s">
        <v>2491</v>
      </c>
      <c r="E18" s="1615" t="s">
        <v>2492</v>
      </c>
      <c r="G18" s="581" t="s">
        <v>2436</v>
      </c>
      <c r="H18" s="1478"/>
      <c r="I18" s="1607">
        <v>20872774.074874185</v>
      </c>
      <c r="J18" s="1578"/>
      <c r="K18" s="1616">
        <v>20</v>
      </c>
      <c r="L18" s="680" t="s">
        <v>519</v>
      </c>
      <c r="M18" s="680">
        <v>725</v>
      </c>
      <c r="N18" s="1617">
        <v>1600</v>
      </c>
      <c r="O18" s="1618">
        <v>2.2068965517241379</v>
      </c>
      <c r="Q18" s="1619">
        <v>48</v>
      </c>
      <c r="R18" s="1614" t="s">
        <v>2493</v>
      </c>
      <c r="S18" s="1614" t="s">
        <v>2494</v>
      </c>
      <c r="T18" s="1614" t="s">
        <v>2495</v>
      </c>
      <c r="U18" s="1614" t="s">
        <v>2496</v>
      </c>
      <c r="V18" s="1614" t="s">
        <v>2497</v>
      </c>
      <c r="W18" s="1614" t="s">
        <v>2498</v>
      </c>
    </row>
    <row r="19" spans="1:23" ht="15.75">
      <c r="A19" s="1596" t="s">
        <v>2426</v>
      </c>
      <c r="B19" s="627">
        <v>769.82758620689651</v>
      </c>
      <c r="D19" s="1596" t="s">
        <v>2499</v>
      </c>
      <c r="E19" s="1620">
        <v>0.03</v>
      </c>
      <c r="G19" s="1494" t="s">
        <v>496</v>
      </c>
      <c r="H19" s="1621"/>
      <c r="I19" s="1622">
        <v>34787956.791456975</v>
      </c>
      <c r="K19" s="1616">
        <v>65</v>
      </c>
      <c r="L19" s="680" t="s">
        <v>520</v>
      </c>
      <c r="M19" s="680">
        <v>875</v>
      </c>
      <c r="N19" s="1617">
        <v>1875</v>
      </c>
      <c r="O19" s="1618">
        <v>2.1428571428571428</v>
      </c>
      <c r="Q19" s="1619">
        <v>60</v>
      </c>
      <c r="R19" s="1614" t="s">
        <v>2500</v>
      </c>
      <c r="S19" s="1614" t="s">
        <v>2501</v>
      </c>
      <c r="T19" s="1614" t="s">
        <v>2502</v>
      </c>
      <c r="U19" s="1614" t="s">
        <v>2503</v>
      </c>
      <c r="V19" s="1614" t="s">
        <v>2504</v>
      </c>
      <c r="W19" s="1614" t="s">
        <v>2505</v>
      </c>
    </row>
    <row r="20" spans="1:23" ht="15.75">
      <c r="A20" s="1596" t="s">
        <v>2427</v>
      </c>
      <c r="B20" s="1623">
        <v>9.5</v>
      </c>
      <c r="D20" s="1596" t="s">
        <v>2506</v>
      </c>
      <c r="E20" s="1620">
        <v>0.01</v>
      </c>
      <c r="G20" s="187"/>
      <c r="H20" s="187"/>
      <c r="I20" s="973"/>
      <c r="K20" s="1616">
        <v>10</v>
      </c>
      <c r="L20" s="680" t="s">
        <v>648</v>
      </c>
      <c r="M20" s="1624">
        <v>1025</v>
      </c>
      <c r="N20" s="1617">
        <v>2100</v>
      </c>
      <c r="O20" s="1618">
        <v>2.0487804878048781</v>
      </c>
      <c r="Q20" s="1619">
        <v>72</v>
      </c>
      <c r="R20" s="1614" t="s">
        <v>2507</v>
      </c>
      <c r="S20" s="1614" t="s">
        <v>2508</v>
      </c>
      <c r="T20" s="1614" t="s">
        <v>2509</v>
      </c>
      <c r="U20" s="1614" t="s">
        <v>2510</v>
      </c>
      <c r="V20" s="1614" t="s">
        <v>2511</v>
      </c>
      <c r="W20" s="1614" t="s">
        <v>2512</v>
      </c>
    </row>
    <row r="21" spans="1:23" ht="15.75">
      <c r="A21" s="1596" t="s">
        <v>2428</v>
      </c>
      <c r="B21" s="1625">
        <v>15.263157894736842</v>
      </c>
      <c r="D21" s="1626" t="s">
        <v>2513</v>
      </c>
      <c r="E21" s="1627">
        <v>24</v>
      </c>
      <c r="G21" s="1487" t="s">
        <v>2439</v>
      </c>
      <c r="H21" s="1591"/>
      <c r="I21" s="1628"/>
      <c r="K21" s="1616"/>
      <c r="L21" s="680"/>
      <c r="M21" s="680"/>
      <c r="N21" s="680"/>
      <c r="O21" s="989"/>
      <c r="Q21" s="1619">
        <v>84</v>
      </c>
      <c r="R21" s="1614" t="s">
        <v>2514</v>
      </c>
      <c r="S21" s="1614" t="s">
        <v>2515</v>
      </c>
      <c r="T21" s="1614" t="s">
        <v>2516</v>
      </c>
      <c r="U21" s="1614" t="s">
        <v>2517</v>
      </c>
      <c r="V21" s="1614" t="s">
        <v>2518</v>
      </c>
      <c r="W21" s="1614" t="s">
        <v>2519</v>
      </c>
    </row>
    <row r="22" spans="1:23" ht="15.75">
      <c r="A22" s="1596" t="s">
        <v>2429</v>
      </c>
      <c r="B22" s="1623" t="s">
        <v>2420</v>
      </c>
      <c r="D22" s="757"/>
      <c r="E22" s="973"/>
      <c r="G22" s="746" t="s">
        <v>613</v>
      </c>
      <c r="H22" s="1475"/>
      <c r="I22" s="1629">
        <v>10000000</v>
      </c>
      <c r="K22" s="1616"/>
      <c r="L22" s="680"/>
      <c r="M22" s="680"/>
      <c r="N22" s="680"/>
      <c r="O22" s="989"/>
      <c r="Q22" s="1619">
        <v>96</v>
      </c>
      <c r="R22" s="1614" t="s">
        <v>2520</v>
      </c>
      <c r="S22" s="1614" t="s">
        <v>2521</v>
      </c>
      <c r="T22" s="1614" t="s">
        <v>2522</v>
      </c>
      <c r="U22" s="1614" t="s">
        <v>2523</v>
      </c>
      <c r="V22" s="1614" t="s">
        <v>2524</v>
      </c>
      <c r="W22" s="1614" t="s">
        <v>2525</v>
      </c>
    </row>
    <row r="23" spans="1:23" ht="15.75">
      <c r="A23" s="1596" t="s">
        <v>2430</v>
      </c>
      <c r="B23" s="1623" t="s">
        <v>2421</v>
      </c>
      <c r="D23" s="1590" t="s">
        <v>2526</v>
      </c>
      <c r="E23" s="1579"/>
      <c r="G23" s="581" t="s">
        <v>58</v>
      </c>
      <c r="H23" s="1478"/>
      <c r="I23" s="1598">
        <v>100000</v>
      </c>
      <c r="K23" s="1616"/>
      <c r="L23" s="680"/>
      <c r="M23" s="680"/>
      <c r="N23" s="680"/>
      <c r="O23" s="989"/>
      <c r="Q23" s="1619">
        <v>108</v>
      </c>
      <c r="R23" s="1614" t="s">
        <v>2527</v>
      </c>
      <c r="S23" s="1614" t="s">
        <v>2528</v>
      </c>
      <c r="T23" s="1614" t="s">
        <v>2529</v>
      </c>
      <c r="U23" s="1614" t="s">
        <v>2530</v>
      </c>
      <c r="V23" s="1614" t="s">
        <v>2531</v>
      </c>
      <c r="W23" s="1614" t="s">
        <v>2532</v>
      </c>
    </row>
    <row r="24" spans="1:23" ht="15.75">
      <c r="A24" s="1626" t="s">
        <v>2533</v>
      </c>
      <c r="B24" s="1630" t="s">
        <v>2534</v>
      </c>
      <c r="D24" s="1597" t="s">
        <v>494</v>
      </c>
      <c r="E24" s="1631">
        <v>24</v>
      </c>
      <c r="G24" s="581" t="s">
        <v>59</v>
      </c>
      <c r="H24" s="1478"/>
      <c r="I24" s="1598">
        <v>19350000</v>
      </c>
      <c r="K24" s="1616"/>
      <c r="L24" s="680"/>
      <c r="M24" s="680"/>
      <c r="N24" s="680"/>
      <c r="O24" s="989"/>
      <c r="Q24" s="1632">
        <v>120</v>
      </c>
      <c r="R24" s="1614" t="s">
        <v>2535</v>
      </c>
      <c r="S24" s="1614" t="s">
        <v>2536</v>
      </c>
      <c r="T24" s="1614" t="s">
        <v>2537</v>
      </c>
      <c r="U24" s="1614" t="s">
        <v>2538</v>
      </c>
      <c r="V24" s="1614" t="s">
        <v>2539</v>
      </c>
      <c r="W24" s="1614" t="s">
        <v>2540</v>
      </c>
    </row>
    <row r="25" spans="1:23" ht="15.75">
      <c r="A25" s="1588"/>
      <c r="B25" s="973"/>
      <c r="D25" s="1596" t="s">
        <v>33</v>
      </c>
      <c r="E25" s="1598">
        <v>23939952.100833844</v>
      </c>
      <c r="G25" s="1505" t="s">
        <v>60</v>
      </c>
      <c r="H25" s="1478"/>
      <c r="I25" s="1598">
        <v>1786679.166666646</v>
      </c>
      <c r="K25" s="1616"/>
      <c r="L25" s="680"/>
      <c r="M25" s="680"/>
      <c r="N25" s="680"/>
      <c r="O25" s="989"/>
    </row>
    <row r="26" spans="1:23" ht="15.75">
      <c r="A26" s="1471" t="s">
        <v>2541</v>
      </c>
      <c r="B26" s="1579"/>
      <c r="D26" s="1596" t="s">
        <v>2542</v>
      </c>
      <c r="E26" s="1598">
        <v>2074795.8487389334</v>
      </c>
      <c r="G26" s="581" t="s">
        <v>61</v>
      </c>
      <c r="H26" s="1478"/>
      <c r="I26" s="1598">
        <v>2113667.9166666646</v>
      </c>
      <c r="K26" s="1616"/>
      <c r="L26" s="680"/>
      <c r="M26" s="680"/>
      <c r="N26" s="680"/>
      <c r="O26" s="989"/>
    </row>
    <row r="27" spans="1:23" ht="15.75">
      <c r="A27" s="1597" t="s">
        <v>2543</v>
      </c>
      <c r="B27" s="1633">
        <v>14</v>
      </c>
      <c r="D27" s="1596" t="s">
        <v>2544</v>
      </c>
      <c r="E27" s="1620">
        <v>6.5000000000000002E-2</v>
      </c>
      <c r="G27" s="581" t="s">
        <v>2444</v>
      </c>
      <c r="H27" s="1478"/>
      <c r="I27" s="1598">
        <v>1157333.3219355305</v>
      </c>
      <c r="K27" s="1616"/>
      <c r="L27" s="680"/>
      <c r="M27" s="680"/>
      <c r="N27" s="680"/>
      <c r="O27" s="989"/>
    </row>
    <row r="28" spans="1:23" ht="15.75">
      <c r="A28" s="1596" t="s">
        <v>2545</v>
      </c>
      <c r="B28" s="1633">
        <v>32</v>
      </c>
      <c r="D28" s="1596" t="s">
        <v>2546</v>
      </c>
      <c r="E28" s="1620">
        <v>0.75</v>
      </c>
      <c r="G28" s="581" t="s">
        <v>2446</v>
      </c>
      <c r="H28" s="1478"/>
      <c r="I28" s="1598">
        <v>0</v>
      </c>
      <c r="K28" s="1616"/>
      <c r="L28" s="680"/>
      <c r="M28" s="680"/>
      <c r="N28" s="680"/>
      <c r="O28" s="989"/>
    </row>
    <row r="29" spans="1:23" ht="15.75">
      <c r="A29" s="1626" t="s">
        <v>2547</v>
      </c>
      <c r="B29" s="1634">
        <v>18</v>
      </c>
      <c r="D29" s="1596" t="s">
        <v>2548</v>
      </c>
      <c r="E29" s="1635">
        <v>1.2890971412293706</v>
      </c>
      <c r="G29" s="1505" t="s">
        <v>2448</v>
      </c>
      <c r="H29" s="1478"/>
      <c r="I29" s="1598">
        <v>208727.74074879411</v>
      </c>
      <c r="K29" s="1636">
        <v>145</v>
      </c>
      <c r="L29" s="652"/>
      <c r="M29" s="1637">
        <v>769.82758620689651</v>
      </c>
      <c r="N29" s="1638">
        <v>1697.4137931034484</v>
      </c>
      <c r="O29" s="1639">
        <v>2.2049272116461367</v>
      </c>
    </row>
    <row r="30" spans="1:23" ht="15.75">
      <c r="A30" s="1588"/>
      <c r="B30" s="973"/>
      <c r="D30" s="1596" t="s">
        <v>2549</v>
      </c>
      <c r="E30" s="1640">
        <v>8.6666666666666684E-2</v>
      </c>
      <c r="G30" s="581" t="s">
        <v>2450</v>
      </c>
      <c r="H30" s="1478"/>
      <c r="I30" s="1598">
        <v>71548.645439344255</v>
      </c>
    </row>
    <row r="31" spans="1:23" ht="15.75">
      <c r="A31" s="1471" t="s">
        <v>2550</v>
      </c>
      <c r="B31" s="1579"/>
      <c r="D31" s="1596" t="s">
        <v>2491</v>
      </c>
      <c r="E31" s="1641" t="s">
        <v>2492</v>
      </c>
      <c r="G31" s="668" t="s">
        <v>496</v>
      </c>
      <c r="H31" s="1642"/>
      <c r="I31" s="1643">
        <v>34787956.791456975</v>
      </c>
      <c r="K31" s="1644" t="s">
        <v>2551</v>
      </c>
      <c r="L31" s="1644"/>
      <c r="M31" s="1645"/>
      <c r="N31" s="1645"/>
      <c r="O31" s="1470"/>
    </row>
    <row r="32" spans="1:23" ht="15.75">
      <c r="A32" s="1597" t="s">
        <v>2552</v>
      </c>
      <c r="B32" s="1646">
        <v>10000000</v>
      </c>
      <c r="D32" s="1596" t="s">
        <v>2499</v>
      </c>
      <c r="E32" s="1620">
        <v>0.02</v>
      </c>
      <c r="G32" s="187"/>
      <c r="H32" s="187"/>
      <c r="I32" s="973"/>
      <c r="K32" s="1647" t="s">
        <v>2553</v>
      </c>
      <c r="L32" s="1648"/>
      <c r="M32" s="1648" t="s">
        <v>2554</v>
      </c>
      <c r="N32" s="1648" t="s">
        <v>2555</v>
      </c>
      <c r="O32" s="1649" t="s">
        <v>2556</v>
      </c>
    </row>
    <row r="33" spans="1:16" ht="15.75">
      <c r="A33" s="1596" t="s">
        <v>2557</v>
      </c>
      <c r="B33" s="1650">
        <v>1052631.5789473683</v>
      </c>
      <c r="D33" s="1596" t="s">
        <v>2558</v>
      </c>
      <c r="E33" s="1641">
        <v>12</v>
      </c>
      <c r="G33" s="1471" t="s">
        <v>2559</v>
      </c>
      <c r="H33" s="1472"/>
      <c r="I33" s="1579"/>
      <c r="K33" s="1000" t="s">
        <v>2560</v>
      </c>
      <c r="M33" s="1651">
        <v>10</v>
      </c>
      <c r="N33" s="1652">
        <v>1450</v>
      </c>
      <c r="O33" s="1653">
        <v>17400</v>
      </c>
    </row>
    <row r="34" spans="1:16" ht="15.75">
      <c r="A34" s="1596" t="s">
        <v>2561</v>
      </c>
      <c r="B34" s="1650">
        <v>24.165095935430863</v>
      </c>
      <c r="D34" s="1596" t="s">
        <v>2506</v>
      </c>
      <c r="E34" s="1620">
        <v>0.01</v>
      </c>
      <c r="G34" s="746" t="s">
        <v>1162</v>
      </c>
      <c r="H34" s="1654"/>
      <c r="I34" s="1629">
        <v>34787956.791456975</v>
      </c>
      <c r="K34" s="1000" t="s">
        <v>259</v>
      </c>
      <c r="M34" s="1651">
        <v>3</v>
      </c>
      <c r="N34" s="1652">
        <v>435</v>
      </c>
      <c r="O34" s="1653">
        <v>5220</v>
      </c>
    </row>
    <row r="35" spans="1:16" ht="15.75">
      <c r="A35" s="1596" t="s">
        <v>2562</v>
      </c>
      <c r="B35" s="1655">
        <v>0.01</v>
      </c>
      <c r="D35" s="1596" t="s">
        <v>1359</v>
      </c>
      <c r="E35" s="1641">
        <v>360</v>
      </c>
      <c r="G35" s="581" t="s">
        <v>2563</v>
      </c>
      <c r="H35" s="1584"/>
      <c r="I35" s="1598">
        <v>239916.94338935844</v>
      </c>
      <c r="K35" s="1000" t="s">
        <v>2564</v>
      </c>
      <c r="M35" s="1651">
        <v>15</v>
      </c>
      <c r="N35" s="1652">
        <v>2175</v>
      </c>
      <c r="O35" s="1653">
        <v>26100</v>
      </c>
    </row>
    <row r="36" spans="1:16" ht="15.75">
      <c r="A36" s="1596" t="s">
        <v>58</v>
      </c>
      <c r="B36" s="1656">
        <v>100000</v>
      </c>
      <c r="D36" s="1596" t="s">
        <v>1570</v>
      </c>
      <c r="E36" s="1641">
        <v>96</v>
      </c>
      <c r="G36" s="581" t="s">
        <v>2565</v>
      </c>
      <c r="H36" s="1584"/>
      <c r="I36" s="1640">
        <v>6.9333310525487538E-2</v>
      </c>
      <c r="K36" s="1000" t="s">
        <v>2566</v>
      </c>
      <c r="M36" s="1651">
        <v>5</v>
      </c>
      <c r="N36" s="1652">
        <v>725</v>
      </c>
      <c r="O36" s="1653">
        <v>8700</v>
      </c>
    </row>
    <row r="37" spans="1:16" ht="15.75">
      <c r="A37" s="1626" t="s">
        <v>2567</v>
      </c>
      <c r="B37" s="1657">
        <v>45346</v>
      </c>
      <c r="D37" s="1596" t="s">
        <v>2568</v>
      </c>
      <c r="E37" s="1641" t="s">
        <v>2569</v>
      </c>
      <c r="G37" s="649" t="s">
        <v>2570</v>
      </c>
      <c r="H37" s="1658"/>
      <c r="I37" s="1659">
        <v>311.65022881484413</v>
      </c>
      <c r="K37" s="1000" t="s">
        <v>2571</v>
      </c>
      <c r="M37" s="1651">
        <v>50</v>
      </c>
      <c r="N37" s="1652">
        <v>7250</v>
      </c>
      <c r="O37" s="1653">
        <v>87000</v>
      </c>
    </row>
    <row r="38" spans="1:16" ht="15.75">
      <c r="A38" s="1588"/>
      <c r="B38" s="973"/>
      <c r="D38" s="1626"/>
      <c r="E38" s="1627"/>
      <c r="G38" s="187"/>
      <c r="H38" s="187"/>
      <c r="I38" s="973"/>
      <c r="K38" s="1000" t="s">
        <v>2572</v>
      </c>
      <c r="M38" s="1651">
        <v>0</v>
      </c>
      <c r="N38" s="1652">
        <v>0</v>
      </c>
      <c r="O38" s="1653">
        <v>0</v>
      </c>
    </row>
    <row r="39" spans="1:16" ht="15.75">
      <c r="A39" s="1660" t="s">
        <v>2573</v>
      </c>
      <c r="B39" s="1661"/>
      <c r="G39" s="1471" t="s">
        <v>2453</v>
      </c>
      <c r="H39" s="1472"/>
      <c r="I39" s="1579"/>
      <c r="K39" s="1000" t="s">
        <v>2574</v>
      </c>
      <c r="M39" s="1651">
        <v>0</v>
      </c>
      <c r="N39" s="1652">
        <v>0</v>
      </c>
      <c r="O39" s="1653">
        <v>0</v>
      </c>
    </row>
    <row r="40" spans="1:16" ht="15.75">
      <c r="A40" s="1597" t="s">
        <v>2575</v>
      </c>
      <c r="B40" s="1662">
        <v>60</v>
      </c>
      <c r="D40" s="1590" t="s">
        <v>2576</v>
      </c>
      <c r="E40" s="1663"/>
      <c r="G40" s="746" t="s">
        <v>2454</v>
      </c>
      <c r="H40" s="1475"/>
      <c r="I40" s="1629">
        <v>49434635.951297157</v>
      </c>
      <c r="K40" s="1000" t="s">
        <v>2574</v>
      </c>
      <c r="M40" s="1651">
        <v>0</v>
      </c>
      <c r="N40" s="1652">
        <v>0</v>
      </c>
      <c r="O40" s="1653">
        <v>0</v>
      </c>
    </row>
    <row r="41" spans="1:16" ht="15.75">
      <c r="A41" s="1596" t="s">
        <v>2577</v>
      </c>
      <c r="B41" s="1664" t="s">
        <v>2578</v>
      </c>
      <c r="D41" s="1597" t="s">
        <v>2579</v>
      </c>
      <c r="E41" s="1641" t="s">
        <v>2569</v>
      </c>
      <c r="G41" s="581" t="s">
        <v>2455</v>
      </c>
      <c r="H41" s="1478"/>
      <c r="I41" s="1598">
        <v>340928.52380204934</v>
      </c>
      <c r="K41" s="1000" t="s">
        <v>2574</v>
      </c>
      <c r="M41" s="1651">
        <v>0</v>
      </c>
      <c r="N41" s="1652">
        <v>0</v>
      </c>
      <c r="O41" s="1653">
        <v>0</v>
      </c>
    </row>
    <row r="42" spans="1:16" ht="15.75">
      <c r="A42" s="1596" t="s">
        <v>2542</v>
      </c>
      <c r="B42" s="1483">
        <v>2527672.648258775</v>
      </c>
      <c r="D42" s="1596" t="s">
        <v>2580</v>
      </c>
      <c r="E42" s="1620">
        <v>0.1</v>
      </c>
      <c r="G42" s="581" t="s">
        <v>626</v>
      </c>
      <c r="H42" s="1478"/>
      <c r="I42" s="1598">
        <v>494346.3595129716</v>
      </c>
      <c r="K42" s="1000" t="s">
        <v>2574</v>
      </c>
      <c r="M42" s="1651">
        <v>0</v>
      </c>
      <c r="N42" s="1652">
        <v>0</v>
      </c>
      <c r="O42" s="1653">
        <v>0</v>
      </c>
    </row>
    <row r="43" spans="1:16" ht="15.75">
      <c r="A43" s="1596" t="s">
        <v>2581</v>
      </c>
      <c r="B43" s="1483">
        <v>25276726.482587747</v>
      </c>
      <c r="D43" s="1596" t="s">
        <v>2582</v>
      </c>
      <c r="E43" s="1620">
        <v>0.02</v>
      </c>
      <c r="G43" s="581" t="s">
        <v>2456</v>
      </c>
      <c r="H43" s="1478"/>
      <c r="I43" s="1665">
        <v>0.01</v>
      </c>
      <c r="K43" s="1000" t="s">
        <v>2574</v>
      </c>
      <c r="M43" s="1651">
        <v>0</v>
      </c>
      <c r="N43" s="1652">
        <v>0</v>
      </c>
      <c r="O43" s="1653">
        <v>0</v>
      </c>
    </row>
    <row r="44" spans="1:16" ht="15.75">
      <c r="A44" s="1596" t="s">
        <v>2544</v>
      </c>
      <c r="B44" s="1655">
        <v>6.5000000000000002E-2</v>
      </c>
      <c r="D44" s="1596" t="s">
        <v>2583</v>
      </c>
      <c r="E44" s="1620">
        <v>0.08</v>
      </c>
      <c r="G44" s="581" t="s">
        <v>2458</v>
      </c>
      <c r="H44" s="1478"/>
      <c r="I44" s="1665">
        <v>0.06</v>
      </c>
      <c r="K44" s="1000" t="s">
        <v>2574</v>
      </c>
      <c r="M44" s="1651">
        <v>0</v>
      </c>
      <c r="N44" s="1652">
        <v>0</v>
      </c>
      <c r="O44" s="1653">
        <v>0</v>
      </c>
    </row>
    <row r="45" spans="1:16" ht="15.75">
      <c r="A45" s="1596" t="s">
        <v>2546</v>
      </c>
      <c r="B45" s="1655">
        <v>0.65</v>
      </c>
      <c r="D45" s="1596" t="s">
        <v>2584</v>
      </c>
      <c r="E45" s="1620">
        <v>0.01</v>
      </c>
      <c r="G45" s="649" t="s">
        <v>640</v>
      </c>
      <c r="H45" s="1488"/>
      <c r="I45" s="1627">
        <v>96</v>
      </c>
      <c r="K45" s="1666" t="s">
        <v>496</v>
      </c>
      <c r="L45" s="1366"/>
      <c r="M45" s="1638">
        <v>83</v>
      </c>
      <c r="N45" s="1638">
        <v>12035</v>
      </c>
      <c r="O45" s="1667">
        <v>144420</v>
      </c>
    </row>
    <row r="46" spans="1:16" ht="15.75">
      <c r="A46" s="1596" t="s">
        <v>2548</v>
      </c>
      <c r="B46" s="1668">
        <v>1.3332791734869802</v>
      </c>
      <c r="D46" s="1596" t="s">
        <v>2585</v>
      </c>
      <c r="E46" s="1620" t="s">
        <v>493</v>
      </c>
      <c r="G46" s="757"/>
      <c r="H46" s="187"/>
      <c r="I46" s="973"/>
      <c r="K46" s="1669"/>
    </row>
    <row r="47" spans="1:16" ht="15.75">
      <c r="A47" s="1596" t="s">
        <v>2549</v>
      </c>
      <c r="B47" s="1670">
        <v>0.1</v>
      </c>
      <c r="D47" s="1596" t="s">
        <v>2586</v>
      </c>
      <c r="E47" s="1671">
        <v>10</v>
      </c>
      <c r="G47" s="1590" t="s">
        <v>156</v>
      </c>
      <c r="H47" s="1472"/>
      <c r="I47" s="1579"/>
      <c r="K47" s="1672"/>
      <c r="L47" s="1673">
        <v>1</v>
      </c>
      <c r="M47" s="1673">
        <v>2</v>
      </c>
      <c r="N47" s="1673">
        <v>3</v>
      </c>
      <c r="O47" s="1673">
        <v>4</v>
      </c>
      <c r="P47" s="1674">
        <v>5</v>
      </c>
    </row>
    <row r="48" spans="1:16" ht="15.75">
      <c r="A48" s="581" t="s">
        <v>2491</v>
      </c>
      <c r="B48" s="1615" t="s">
        <v>2492</v>
      </c>
      <c r="D48" s="1596" t="s">
        <v>2587</v>
      </c>
      <c r="E48" s="1607">
        <v>3478795.6791456975</v>
      </c>
      <c r="G48" s="746" t="s">
        <v>1556</v>
      </c>
      <c r="H48" s="1475"/>
      <c r="I48" s="1675">
        <v>0.05</v>
      </c>
      <c r="K48" s="1676" t="s">
        <v>2588</v>
      </c>
      <c r="L48" s="1677">
        <v>0</v>
      </c>
      <c r="M48" s="1678">
        <v>0</v>
      </c>
      <c r="N48" s="1678">
        <v>0.03</v>
      </c>
      <c r="O48" s="1678">
        <v>0.03</v>
      </c>
      <c r="P48" s="1679">
        <v>0.03</v>
      </c>
    </row>
    <row r="49" spans="1:16" ht="15.75">
      <c r="A49" s="1596" t="s">
        <v>2499</v>
      </c>
      <c r="B49" s="1655">
        <v>2.8000000000000001E-2</v>
      </c>
      <c r="D49" s="1626"/>
      <c r="E49" s="1680"/>
      <c r="G49" s="649" t="s">
        <v>158</v>
      </c>
      <c r="H49" s="1488"/>
      <c r="I49" s="1681">
        <v>0.95</v>
      </c>
      <c r="K49" s="1002" t="s">
        <v>237</v>
      </c>
      <c r="L49" s="1682">
        <v>0.01</v>
      </c>
      <c r="M49" s="1683">
        <v>0.01</v>
      </c>
      <c r="N49" s="1683">
        <v>0.01</v>
      </c>
      <c r="O49" s="1683">
        <v>0.01</v>
      </c>
      <c r="P49" s="1684">
        <v>0.01</v>
      </c>
    </row>
    <row r="50" spans="1:16" ht="15.75">
      <c r="A50" s="1596" t="s">
        <v>2558</v>
      </c>
      <c r="B50" s="1615">
        <v>6</v>
      </c>
      <c r="G50" s="757"/>
      <c r="H50" s="187"/>
      <c r="I50" s="973"/>
      <c r="K50" s="1002" t="s">
        <v>20</v>
      </c>
      <c r="L50" s="1682">
        <v>0.08</v>
      </c>
      <c r="M50" s="1683">
        <v>0.04</v>
      </c>
      <c r="N50" s="1683">
        <v>5.0000000000000001E-3</v>
      </c>
      <c r="O50" s="1683">
        <v>5.0000000000000001E-3</v>
      </c>
      <c r="P50" s="1684">
        <v>5.0000000000000001E-3</v>
      </c>
    </row>
    <row r="51" spans="1:16" ht="15.75">
      <c r="A51" s="1596" t="s">
        <v>2589</v>
      </c>
      <c r="B51" s="1655">
        <v>0.01</v>
      </c>
      <c r="D51" s="757"/>
      <c r="E51" s="973"/>
      <c r="G51" s="1685" t="s">
        <v>2590</v>
      </c>
      <c r="H51" s="1686"/>
      <c r="I51" s="1687"/>
      <c r="K51" s="1688" t="s">
        <v>2591</v>
      </c>
      <c r="L51" s="1689">
        <v>0</v>
      </c>
      <c r="M51" s="1690">
        <v>0</v>
      </c>
      <c r="N51" s="1690">
        <v>0</v>
      </c>
      <c r="O51" s="1690">
        <v>0</v>
      </c>
      <c r="P51" s="1691">
        <v>0</v>
      </c>
    </row>
    <row r="52" spans="1:16" ht="15.75">
      <c r="A52" s="1596" t="s">
        <v>134</v>
      </c>
      <c r="B52" s="1655">
        <v>5.0000000000000001E-3</v>
      </c>
      <c r="D52" s="757"/>
      <c r="E52" s="973"/>
      <c r="G52" s="11"/>
      <c r="I52" s="1692"/>
      <c r="K52" s="1669"/>
      <c r="L52" s="4"/>
    </row>
    <row r="53" spans="1:16" ht="15.75">
      <c r="A53" s="1596" t="s">
        <v>1359</v>
      </c>
      <c r="B53" s="1615">
        <v>360</v>
      </c>
      <c r="D53" s="757"/>
      <c r="E53" s="973"/>
      <c r="G53" s="1002" t="s">
        <v>2592</v>
      </c>
      <c r="H53" s="1693">
        <v>4</v>
      </c>
      <c r="I53" s="1692"/>
      <c r="K53" s="1694"/>
      <c r="L53" s="1673">
        <v>1</v>
      </c>
      <c r="M53" s="1695">
        <v>2</v>
      </c>
      <c r="N53" s="1695">
        <v>3</v>
      </c>
      <c r="O53" s="1695">
        <v>4</v>
      </c>
      <c r="P53" s="1674">
        <v>5</v>
      </c>
    </row>
    <row r="54" spans="1:16" ht="15.75">
      <c r="A54" s="1626" t="s">
        <v>1570</v>
      </c>
      <c r="B54" s="1696">
        <v>120</v>
      </c>
      <c r="D54" s="757"/>
      <c r="E54" s="973"/>
      <c r="G54" s="17"/>
      <c r="H54" s="569"/>
      <c r="I54" s="1697"/>
      <c r="K54" s="1676" t="s">
        <v>2593</v>
      </c>
      <c r="L54" s="1677">
        <v>2.1999999999999999E-2</v>
      </c>
      <c r="M54" s="1683">
        <v>2.3E-2</v>
      </c>
      <c r="N54" s="1683">
        <v>2.4E-2</v>
      </c>
      <c r="O54" s="1683">
        <v>2.5000000000000001E-2</v>
      </c>
      <c r="P54" s="1684">
        <v>2.6000000000000002E-2</v>
      </c>
    </row>
    <row r="55" spans="1:16" ht="15.75">
      <c r="D55" s="757"/>
      <c r="E55" s="973"/>
      <c r="G55" s="1698"/>
      <c r="H55" s="1698" t="s">
        <v>2594</v>
      </c>
      <c r="I55" s="1699" t="s">
        <v>2595</v>
      </c>
      <c r="K55" s="1688" t="s">
        <v>707</v>
      </c>
      <c r="L55" s="1689">
        <v>0.03</v>
      </c>
      <c r="M55" s="1690">
        <v>0.03</v>
      </c>
      <c r="N55" s="1690">
        <v>0.03</v>
      </c>
      <c r="O55" s="1690">
        <v>0.03</v>
      </c>
      <c r="P55" s="1691">
        <v>0.03</v>
      </c>
    </row>
    <row r="56" spans="1:16" ht="15.75">
      <c r="G56" s="1676" t="s">
        <v>2596</v>
      </c>
      <c r="H56" s="1700">
        <v>0.08</v>
      </c>
      <c r="I56" s="1701">
        <v>0</v>
      </c>
      <c r="K56" s="1669"/>
      <c r="L56" s="4"/>
    </row>
    <row r="57" spans="1:16" ht="15.75">
      <c r="G57" s="1002" t="s">
        <v>2445</v>
      </c>
      <c r="H57" s="1702">
        <v>0.1</v>
      </c>
      <c r="I57" s="707">
        <v>0.15789473684210528</v>
      </c>
      <c r="K57" s="1703" t="s">
        <v>2597</v>
      </c>
      <c r="L57" s="4"/>
    </row>
    <row r="58" spans="1:16" ht="15.75">
      <c r="G58" s="1002" t="s">
        <v>2447</v>
      </c>
      <c r="H58" s="1702">
        <v>0.15</v>
      </c>
      <c r="I58" s="707">
        <v>0.26315789473684209</v>
      </c>
      <c r="K58" s="1704" t="s">
        <v>27</v>
      </c>
      <c r="L58" s="1705"/>
      <c r="M58" s="1705"/>
      <c r="N58" s="1705"/>
      <c r="O58" s="1705"/>
      <c r="P58" s="1500"/>
    </row>
    <row r="59" spans="1:16" ht="15.75">
      <c r="G59" s="1688" t="s">
        <v>2449</v>
      </c>
      <c r="H59" s="1706"/>
      <c r="I59" s="1707">
        <v>0.47368421052631582</v>
      </c>
      <c r="K59" s="1708" t="s">
        <v>2553</v>
      </c>
      <c r="L59" s="778" t="s">
        <v>2598</v>
      </c>
      <c r="M59" s="778"/>
      <c r="N59" s="778" t="s">
        <v>496</v>
      </c>
      <c r="O59" s="778"/>
      <c r="P59" s="991" t="s">
        <v>2599</v>
      </c>
    </row>
    <row r="60" spans="1:16" ht="15.75">
      <c r="G60" s="1709"/>
      <c r="H60" s="971"/>
      <c r="I60" s="973"/>
      <c r="K60" s="1676" t="s">
        <v>550</v>
      </c>
      <c r="L60" s="1710">
        <v>1500</v>
      </c>
      <c r="N60" s="1711">
        <v>217500</v>
      </c>
      <c r="P60" s="1712">
        <v>1</v>
      </c>
    </row>
    <row r="61" spans="1:16" ht="15.75">
      <c r="G61" s="1713" t="s">
        <v>2600</v>
      </c>
      <c r="H61" s="1714" t="s">
        <v>2601</v>
      </c>
      <c r="I61" s="1715" t="s">
        <v>2602</v>
      </c>
      <c r="K61" s="1002" t="s">
        <v>551</v>
      </c>
      <c r="L61" s="1716">
        <v>300</v>
      </c>
      <c r="N61" s="1717">
        <v>43500</v>
      </c>
      <c r="P61" s="1718">
        <v>1</v>
      </c>
    </row>
    <row r="62" spans="1:16" ht="15.75">
      <c r="A62" s="4"/>
      <c r="G62" s="1676" t="s">
        <v>2596</v>
      </c>
      <c r="H62" s="1719">
        <v>0.05</v>
      </c>
      <c r="I62" s="1640">
        <v>0.95</v>
      </c>
      <c r="K62" s="1002" t="s">
        <v>2603</v>
      </c>
      <c r="L62" s="1716">
        <v>250</v>
      </c>
      <c r="N62" s="1717">
        <v>36250</v>
      </c>
      <c r="P62" s="1718">
        <v>1</v>
      </c>
    </row>
    <row r="63" spans="1:16" ht="15.75">
      <c r="A63" s="4"/>
      <c r="G63" s="1002" t="s">
        <v>2445</v>
      </c>
      <c r="H63" s="1720">
        <v>0.2</v>
      </c>
      <c r="I63" s="1640">
        <v>0.8</v>
      </c>
      <c r="K63" s="1002" t="s">
        <v>2604</v>
      </c>
      <c r="L63" s="1716">
        <v>500</v>
      </c>
      <c r="N63" s="1717">
        <v>72500</v>
      </c>
      <c r="P63" s="1718">
        <v>0.9</v>
      </c>
    </row>
    <row r="64" spans="1:16" ht="15.75">
      <c r="A64" s="4"/>
      <c r="G64" s="1002" t="s">
        <v>2447</v>
      </c>
      <c r="H64" s="1720">
        <v>0.3</v>
      </c>
      <c r="I64" s="707">
        <v>0.7</v>
      </c>
      <c r="K64" s="1002" t="s">
        <v>2605</v>
      </c>
      <c r="L64" s="1716">
        <v>300</v>
      </c>
      <c r="N64" s="1717">
        <v>43500</v>
      </c>
      <c r="P64" s="1718">
        <v>0</v>
      </c>
    </row>
    <row r="65" spans="1:16" ht="15.75">
      <c r="A65" s="4"/>
      <c r="G65" s="1688" t="s">
        <v>2449</v>
      </c>
      <c r="H65" s="1706">
        <v>0.5</v>
      </c>
      <c r="I65" s="1707">
        <v>0.5</v>
      </c>
      <c r="K65" s="1002" t="s">
        <v>529</v>
      </c>
      <c r="L65" s="1716">
        <v>150</v>
      </c>
      <c r="N65" s="1717">
        <v>21750</v>
      </c>
      <c r="P65" s="1718">
        <v>1</v>
      </c>
    </row>
    <row r="66" spans="1:16" ht="15.75">
      <c r="A66" s="4"/>
      <c r="G66" s="757"/>
      <c r="H66" s="187"/>
      <c r="I66" s="973"/>
      <c r="K66" s="1002" t="s">
        <v>527</v>
      </c>
      <c r="L66" s="1716">
        <v>500</v>
      </c>
      <c r="N66" s="1717">
        <v>72500</v>
      </c>
      <c r="P66" s="1718">
        <v>0.25</v>
      </c>
    </row>
    <row r="67" spans="1:16" ht="15.75">
      <c r="A67" s="4"/>
      <c r="G67" s="1660" t="s">
        <v>2424</v>
      </c>
      <c r="H67" s="1721"/>
      <c r="I67" s="1722"/>
      <c r="K67" s="1002" t="s">
        <v>2606</v>
      </c>
      <c r="L67" s="1716">
        <v>-400</v>
      </c>
      <c r="N67" s="1723">
        <v>-58000</v>
      </c>
      <c r="P67" s="1718">
        <v>0</v>
      </c>
    </row>
    <row r="68" spans="1:16" ht="15.75">
      <c r="A68" s="4"/>
      <c r="G68" s="1597" t="s">
        <v>604</v>
      </c>
      <c r="H68" s="1654"/>
      <c r="I68" s="1724">
        <v>8.037922680377961E-2</v>
      </c>
      <c r="K68" s="1002" t="s">
        <v>2607</v>
      </c>
      <c r="L68" s="1716">
        <v>400</v>
      </c>
      <c r="N68" s="1717">
        <v>58000</v>
      </c>
      <c r="P68" s="1718">
        <v>1</v>
      </c>
    </row>
    <row r="69" spans="1:16" ht="15.75">
      <c r="A69" s="4"/>
      <c r="G69" s="1596" t="s">
        <v>605</v>
      </c>
      <c r="H69" s="1584"/>
      <c r="I69" s="1635">
        <v>1.6583956202987979</v>
      </c>
      <c r="K69" s="1002" t="s">
        <v>2608</v>
      </c>
      <c r="L69" s="1716"/>
      <c r="N69" s="1717"/>
      <c r="P69" s="1725"/>
    </row>
    <row r="70" spans="1:16" ht="15.75">
      <c r="A70" s="4"/>
      <c r="G70" s="1596" t="s">
        <v>606</v>
      </c>
      <c r="H70" s="1584"/>
      <c r="I70" s="1640">
        <v>9.4156423211097726E-2</v>
      </c>
      <c r="K70" s="1002" t="s">
        <v>2608</v>
      </c>
      <c r="L70" s="1716"/>
      <c r="N70" s="1717"/>
      <c r="P70" s="1725"/>
    </row>
    <row r="71" spans="1:16" ht="15.75">
      <c r="A71" s="4"/>
      <c r="G71" s="1596" t="s">
        <v>607</v>
      </c>
      <c r="H71" s="1584"/>
      <c r="I71" s="1635">
        <v>1.788036004607539</v>
      </c>
      <c r="K71" s="1002" t="s">
        <v>2608</v>
      </c>
      <c r="L71" s="1716"/>
      <c r="N71" s="1717"/>
      <c r="P71" s="1725"/>
    </row>
    <row r="72" spans="1:16" ht="15.75">
      <c r="A72" s="4"/>
      <c r="G72" s="1596" t="s">
        <v>608</v>
      </c>
      <c r="H72" s="1584"/>
      <c r="I72" s="1598">
        <v>-10699257.560163068</v>
      </c>
      <c r="K72" s="1726" t="s">
        <v>496</v>
      </c>
      <c r="L72" s="1727">
        <v>3500</v>
      </c>
      <c r="M72" s="1728"/>
      <c r="N72" s="1727">
        <v>507500</v>
      </c>
      <c r="O72" s="1728"/>
      <c r="P72" s="654">
        <v>0.90714285714285714</v>
      </c>
    </row>
    <row r="73" spans="1:16" ht="15.75">
      <c r="G73" s="1596" t="s">
        <v>610</v>
      </c>
      <c r="H73" s="1584"/>
      <c r="I73" s="1640">
        <v>9.4156423211097726E-2</v>
      </c>
      <c r="L73" s="4"/>
    </row>
    <row r="74" spans="1:16" ht="15.75">
      <c r="G74" s="1596" t="s">
        <v>614</v>
      </c>
      <c r="H74" s="1584"/>
      <c r="I74" s="1640">
        <v>0.24544801115989684</v>
      </c>
      <c r="K74" s="1729" t="s">
        <v>2609</v>
      </c>
      <c r="L74" s="1730"/>
    </row>
    <row r="75" spans="1:16" ht="15.75">
      <c r="G75" s="1596" t="s">
        <v>2431</v>
      </c>
      <c r="H75" s="1584"/>
      <c r="I75" s="1635">
        <v>1.7880360046075383</v>
      </c>
      <c r="K75" s="1676" t="s">
        <v>2610</v>
      </c>
      <c r="L75" s="1731">
        <v>0.02</v>
      </c>
    </row>
    <row r="76" spans="1:16" ht="15.75">
      <c r="G76" s="1626" t="s">
        <v>2433</v>
      </c>
      <c r="H76" s="1658"/>
      <c r="I76" s="1732">
        <v>4.7799184498980836</v>
      </c>
      <c r="K76" s="1002" t="s">
        <v>2611</v>
      </c>
      <c r="L76" s="1733">
        <v>300</v>
      </c>
      <c r="P76" s="187"/>
    </row>
    <row r="77" spans="1:16" ht="15.75">
      <c r="K77" s="1688" t="s">
        <v>2612</v>
      </c>
      <c r="L77" s="1734">
        <v>0.03</v>
      </c>
      <c r="P77" s="187"/>
    </row>
    <row r="78" spans="1:16" ht="15.75">
      <c r="L78" s="4"/>
      <c r="P78" s="187"/>
    </row>
    <row r="79" spans="1:16" ht="15.75">
      <c r="G79" s="757"/>
      <c r="H79" s="187"/>
      <c r="I79" s="973"/>
      <c r="K79" s="1735"/>
      <c r="L79" s="1736" t="s">
        <v>2613</v>
      </c>
      <c r="M79" s="1736"/>
      <c r="N79" s="1736" t="s">
        <v>2614</v>
      </c>
      <c r="O79" s="1737"/>
      <c r="P79" s="187"/>
    </row>
    <row r="80" spans="1:16" ht="15.75">
      <c r="G80" s="757"/>
      <c r="H80" s="187"/>
      <c r="I80" s="1738"/>
      <c r="K80" s="1739" t="s">
        <v>534</v>
      </c>
      <c r="L80" s="1740" t="s">
        <v>534</v>
      </c>
      <c r="M80" s="1740" t="s">
        <v>2615</v>
      </c>
      <c r="N80" s="1740" t="s">
        <v>2616</v>
      </c>
      <c r="O80" s="1741" t="s">
        <v>2615</v>
      </c>
    </row>
    <row r="81" spans="1:22" ht="15.75">
      <c r="G81" s="757"/>
      <c r="H81" s="187"/>
      <c r="I81" s="973"/>
      <c r="K81" s="1742">
        <v>1</v>
      </c>
      <c r="L81" s="1743">
        <v>0.5</v>
      </c>
      <c r="M81" s="1744">
        <v>0.5</v>
      </c>
      <c r="N81" s="1745">
        <v>50000</v>
      </c>
      <c r="O81" s="1746">
        <v>5000</v>
      </c>
    </row>
    <row r="82" spans="1:22" ht="15.75">
      <c r="G82" s="187"/>
      <c r="H82" s="187"/>
      <c r="I82" s="973"/>
      <c r="K82" s="1742">
        <v>2</v>
      </c>
      <c r="L82" s="1743">
        <v>0.5</v>
      </c>
      <c r="M82" s="1744">
        <v>0.5</v>
      </c>
      <c r="N82" s="1747">
        <v>75000</v>
      </c>
      <c r="O82" s="1746">
        <v>7500</v>
      </c>
    </row>
    <row r="83" spans="1:22" ht="15.75">
      <c r="G83" s="187"/>
      <c r="H83" s="187"/>
      <c r="I83" s="973"/>
      <c r="K83" s="1742">
        <v>3</v>
      </c>
      <c r="L83" s="1743">
        <v>0.03</v>
      </c>
      <c r="M83" s="1744">
        <v>0.03</v>
      </c>
      <c r="N83" s="1747">
        <v>112500</v>
      </c>
      <c r="O83" s="1746">
        <v>11250</v>
      </c>
    </row>
    <row r="84" spans="1:22" ht="15.75">
      <c r="G84" s="187"/>
      <c r="H84" s="187"/>
      <c r="I84" s="973"/>
      <c r="K84" s="1742">
        <v>4</v>
      </c>
      <c r="L84" s="1743">
        <v>0.02</v>
      </c>
      <c r="M84" s="1744">
        <v>0.02</v>
      </c>
      <c r="N84" s="1747">
        <v>115875</v>
      </c>
      <c r="O84" s="1746">
        <v>11587.5</v>
      </c>
      <c r="Q84" s="187"/>
      <c r="R84" s="187"/>
      <c r="S84" s="187"/>
      <c r="T84" s="187"/>
      <c r="U84" s="187"/>
      <c r="V84" s="187"/>
    </row>
    <row r="85" spans="1:22" ht="15.75">
      <c r="G85" s="187"/>
      <c r="H85" s="187"/>
      <c r="I85" s="973"/>
      <c r="K85" s="1742">
        <v>5</v>
      </c>
      <c r="L85" s="1743">
        <v>0.02</v>
      </c>
      <c r="M85" s="1744">
        <v>0.02</v>
      </c>
      <c r="N85" s="1747">
        <v>118192.5</v>
      </c>
      <c r="O85" s="1746">
        <v>11819.25</v>
      </c>
    </row>
    <row r="86" spans="1:22" ht="15.75">
      <c r="G86" s="757"/>
      <c r="H86" s="187"/>
      <c r="I86" s="973"/>
      <c r="K86" s="1742">
        <v>6</v>
      </c>
      <c r="L86" s="1743">
        <v>0.02</v>
      </c>
      <c r="M86" s="1744">
        <v>0.02</v>
      </c>
      <c r="N86" s="1747">
        <v>120556.35</v>
      </c>
      <c r="O86" s="1746">
        <v>12055.635</v>
      </c>
    </row>
    <row r="87" spans="1:22" ht="15.75">
      <c r="G87" s="757"/>
      <c r="H87" s="187"/>
      <c r="I87" s="973"/>
      <c r="K87" s="1742">
        <v>7</v>
      </c>
      <c r="L87" s="1743">
        <v>0.02</v>
      </c>
      <c r="M87" s="1744">
        <v>0.02</v>
      </c>
      <c r="N87" s="1747">
        <v>122967.47700000001</v>
      </c>
      <c r="O87" s="1746">
        <v>12296.7477</v>
      </c>
    </row>
    <row r="88" spans="1:22" ht="15.75">
      <c r="A88" s="4"/>
      <c r="G88" s="1576"/>
      <c r="K88" s="1742">
        <v>8</v>
      </c>
      <c r="L88" s="1743">
        <v>0.02</v>
      </c>
      <c r="M88" s="1744">
        <v>0.02</v>
      </c>
      <c r="N88" s="1747">
        <v>125426.82654000001</v>
      </c>
      <c r="O88" s="1746">
        <v>12542.682654</v>
      </c>
    </row>
    <row r="89" spans="1:22" ht="15.75">
      <c r="A89" s="4"/>
      <c r="G89" s="1576"/>
      <c r="K89" s="1742">
        <v>9</v>
      </c>
      <c r="L89" s="1743">
        <v>0.02</v>
      </c>
      <c r="M89" s="1744">
        <v>0.02</v>
      </c>
      <c r="N89" s="1747">
        <v>127935.36307080001</v>
      </c>
      <c r="O89" s="1746">
        <v>12793.536307080001</v>
      </c>
    </row>
    <row r="90" spans="1:22" ht="15.75">
      <c r="A90" s="4"/>
      <c r="G90" s="1576"/>
      <c r="K90" s="1742">
        <v>10</v>
      </c>
      <c r="L90" s="1743">
        <v>0.02</v>
      </c>
      <c r="M90" s="1744">
        <v>0.02</v>
      </c>
      <c r="N90" s="1747">
        <v>130494.07033221601</v>
      </c>
      <c r="O90" s="1746">
        <v>13049.407033221602</v>
      </c>
    </row>
    <row r="91" spans="1:22" ht="15.75">
      <c r="A91" s="4"/>
      <c r="G91" s="1576"/>
      <c r="K91" s="1748">
        <v>11</v>
      </c>
      <c r="L91" s="1749">
        <v>0.02</v>
      </c>
      <c r="M91" s="1750">
        <v>0.02</v>
      </c>
      <c r="N91" s="1751">
        <v>133103.95173886034</v>
      </c>
      <c r="O91" s="1752">
        <v>13310.395173886034</v>
      </c>
    </row>
    <row r="92" spans="1:22">
      <c r="A92" s="4"/>
      <c r="G92" s="1576"/>
      <c r="L92" s="4"/>
    </row>
    <row r="93" spans="1:22">
      <c r="A93" s="4"/>
      <c r="G93" s="1576"/>
      <c r="K93" s="1753" t="s">
        <v>2617</v>
      </c>
      <c r="L93" s="1754"/>
    </row>
    <row r="94" spans="1:22" ht="15.75">
      <c r="A94" s="4"/>
      <c r="G94" s="1576"/>
      <c r="K94" s="1002" t="s">
        <v>2618</v>
      </c>
      <c r="L94" s="1755">
        <v>1.2E-2</v>
      </c>
    </row>
    <row r="95" spans="1:22" ht="15.75">
      <c r="A95" s="4"/>
      <c r="G95" s="1576"/>
      <c r="K95" s="1002" t="s">
        <v>2619</v>
      </c>
      <c r="L95" s="1756">
        <v>1</v>
      </c>
    </row>
    <row r="96" spans="1:22" ht="15.75">
      <c r="A96" s="4"/>
      <c r="G96" s="1576"/>
      <c r="K96" s="1688" t="s">
        <v>2620</v>
      </c>
      <c r="L96" s="1757">
        <v>1</v>
      </c>
    </row>
    <row r="97" spans="1:25">
      <c r="A97" s="4"/>
      <c r="G97" s="1576"/>
      <c r="L97" s="4"/>
    </row>
    <row r="98" spans="1:25">
      <c r="A98" s="4"/>
      <c r="G98" s="1576"/>
    </row>
    <row r="99" spans="1:25">
      <c r="A99" s="4"/>
      <c r="G99" s="1576"/>
    </row>
    <row r="100" spans="1:25">
      <c r="A100" s="4"/>
      <c r="G100" s="1576"/>
    </row>
    <row r="101" spans="1:25">
      <c r="A101" s="4"/>
      <c r="G101" s="1576"/>
    </row>
    <row r="102" spans="1:25">
      <c r="A102" s="4"/>
      <c r="G102" s="1576"/>
    </row>
    <row r="103" spans="1:25">
      <c r="A103" s="4"/>
      <c r="G103" s="1576"/>
    </row>
    <row r="104" spans="1:25">
      <c r="A104" s="4"/>
      <c r="G104" s="1576"/>
    </row>
    <row r="105" spans="1:25">
      <c r="A105" s="4"/>
      <c r="G105" s="1576"/>
    </row>
    <row r="106" spans="1:25">
      <c r="A106" s="4"/>
      <c r="G106" s="1576"/>
    </row>
    <row r="107" spans="1:25">
      <c r="A107" s="1758" t="s">
        <v>2621</v>
      </c>
      <c r="B107" s="1759"/>
      <c r="C107" s="1760"/>
      <c r="D107" s="1761"/>
      <c r="E107" s="1759"/>
      <c r="F107" s="1760"/>
      <c r="G107" s="1761"/>
      <c r="H107" s="1760"/>
      <c r="I107" s="1759"/>
      <c r="J107" s="1760"/>
      <c r="K107" s="1760"/>
      <c r="L107" s="1762"/>
      <c r="M107" s="1760"/>
      <c r="N107" s="1760"/>
      <c r="O107" s="1760"/>
      <c r="P107" s="1760"/>
      <c r="Q107" s="1760"/>
      <c r="R107" s="1760"/>
      <c r="S107" s="1760"/>
      <c r="T107" s="1760"/>
      <c r="U107" s="1760"/>
      <c r="V107" s="1760"/>
      <c r="W107" s="1760"/>
      <c r="X107" s="1760"/>
      <c r="Y107" s="1760"/>
    </row>
  </sheetData>
  <conditionalFormatting sqref="B40:B54">
    <cfRule type="expression" dxfId="6" priority="7">
      <formula>$E$37="N"</formula>
    </cfRule>
  </conditionalFormatting>
  <conditionalFormatting sqref="E42:E49">
    <cfRule type="expression" dxfId="5" priority="6">
      <formula>$E$41="N"</formula>
    </cfRule>
  </conditionalFormatting>
  <conditionalFormatting sqref="G58:I59">
    <cfRule type="expression" dxfId="4" priority="2">
      <formula>$H$53=2</formula>
    </cfRule>
  </conditionalFormatting>
  <conditionalFormatting sqref="G59:I59">
    <cfRule type="expression" dxfId="3" priority="1">
      <formula>$H$53=3</formula>
    </cfRule>
  </conditionalFormatting>
  <conditionalFormatting sqref="G64:I65">
    <cfRule type="expression" dxfId="2" priority="4">
      <formula>$H$53=2</formula>
    </cfRule>
  </conditionalFormatting>
  <conditionalFormatting sqref="G65:I65">
    <cfRule type="expression" dxfId="1" priority="3">
      <formula>$H$53=3</formula>
    </cfRule>
  </conditionalFormatting>
  <conditionalFormatting sqref="I7:K7">
    <cfRule type="expression" dxfId="0" priority="5">
      <formula>LEN($I$7)&gt;0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5AB87B-7672-46E1-A5EA-F73CB1E853C9}">
  <sheetPr>
    <tabColor theme="9" tint="0.39997558519241921"/>
  </sheetPr>
  <dimension ref="B2:F10"/>
  <sheetViews>
    <sheetView showGridLines="0" workbookViewId="0">
      <selection activeCell="A2" sqref="A2"/>
    </sheetView>
  </sheetViews>
  <sheetFormatPr defaultRowHeight="15"/>
  <cols>
    <col min="1" max="1" width="3.28515625" customWidth="1"/>
    <col min="2" max="2" width="50" bestFit="1" customWidth="1"/>
    <col min="3" max="3" width="51.85546875" customWidth="1"/>
    <col min="4" max="6" width="18" customWidth="1"/>
  </cols>
  <sheetData>
    <row r="2" spans="2:6">
      <c r="B2" s="1795" t="s">
        <v>2625</v>
      </c>
      <c r="C2" s="1795" t="s">
        <v>2626</v>
      </c>
      <c r="D2" s="1788" t="s">
        <v>2632</v>
      </c>
      <c r="E2" s="1788" t="s">
        <v>2633</v>
      </c>
      <c r="F2" s="1789" t="s">
        <v>2635</v>
      </c>
    </row>
    <row r="3" spans="2:6">
      <c r="B3" s="290" t="s">
        <v>2627</v>
      </c>
      <c r="C3" s="290" t="str">
        <f>_xlfn.CONCAT("The project basis is ",TEXT(D3,"$0,0")," per unit.")</f>
        <v>The project basis is $239,917 per unit.</v>
      </c>
      <c r="D3" s="1796">
        <f>'POC OUTPUT'!I23</f>
        <v>239916.94338935844</v>
      </c>
      <c r="E3" s="1790"/>
      <c r="F3" s="1791"/>
    </row>
    <row r="4" spans="2:6">
      <c r="B4" s="290" t="s">
        <v>2624</v>
      </c>
      <c r="C4" s="290" t="str">
        <f>_xlfn.CONCAT("The land basis is ",TEXT(D4,"$0,0")," per unit.")</f>
        <v>The land basis is $68,966 per unit.</v>
      </c>
      <c r="D4" s="1796">
        <f>'POC OUTPUT'!I26</f>
        <v>68965.517241379304</v>
      </c>
      <c r="E4" s="1790"/>
      <c r="F4" s="1791"/>
    </row>
    <row r="5" spans="2:6">
      <c r="B5" s="290" t="s">
        <v>679</v>
      </c>
      <c r="C5" s="290" t="str">
        <f>_xlfn.CONCAT("The senior loan matures on ",TEXT(D5,"mm/dd/yyy"),".")</f>
        <v>The senior loan matures on 02/28/2026.</v>
      </c>
      <c r="D5" s="1797">
        <f>'PERPETUITY MIDDLEMAN INPUT TAB'!F14</f>
        <v>46081</v>
      </c>
      <c r="E5" s="1792"/>
      <c r="F5" s="1791"/>
    </row>
    <row r="6" spans="2:6">
      <c r="B6" s="290" t="s">
        <v>2628</v>
      </c>
      <c r="C6" s="290" t="str">
        <f>_xlfn.CONCAT("The deal closed on ",TEXT(D6,"mm/dd/yyy"),".")</f>
        <v>The deal closed on 02/24/2024.</v>
      </c>
      <c r="D6" s="1797">
        <f>'PERPETUITY MIDDLEMAN INPUT TAB'!C11</f>
        <v>45346</v>
      </c>
      <c r="E6" s="1792"/>
      <c r="F6" s="1791"/>
    </row>
    <row r="7" spans="2:6">
      <c r="B7" s="290" t="s">
        <v>2629</v>
      </c>
      <c r="C7" s="290" t="str">
        <f ca="1">_xlfn.CONCAT("The expected IRR is ",TEXT(D7,"0.0%")," and MOIC is a ",TEXT(E7,"0.0x"),".")</f>
        <v>The expected IRR is 4.9% and MOIC is a 1.5x.</v>
      </c>
      <c r="D7" s="1798">
        <f ca="1">'POC OUTPUT'!L29</f>
        <v>4.8843762278556829E-2</v>
      </c>
      <c r="E7" s="1793">
        <f ca="1">'POC OUTPUT'!L30</f>
        <v>1.4622175510448145</v>
      </c>
      <c r="F7" s="1791"/>
    </row>
    <row r="8" spans="2:6">
      <c r="B8" s="290" t="s">
        <v>2630</v>
      </c>
      <c r="C8" s="290" t="str">
        <f ca="1">_xlfn.CONCAT("The expected sale price is ",TEXT(D8,"$0,0")," per unit.")</f>
        <v>The expected sale price is $255,136 per unit.</v>
      </c>
      <c r="D8" s="1796">
        <f ca="1">'POC OUTPUT'!N23</f>
        <v>255135.95769260984</v>
      </c>
      <c r="E8" s="1790"/>
      <c r="F8" s="1791"/>
    </row>
    <row r="9" spans="2:6">
      <c r="B9" s="290" t="s">
        <v>2631</v>
      </c>
      <c r="C9" s="290" t="str">
        <f>_xlfn.CONCAT("The senior loan matures on ",TEXT(D9,"mm/dd/yyy"),".")</f>
        <v>The senior loan matures on 02/29/2032.</v>
      </c>
      <c r="D9" s="1797">
        <f>'POC OUTPUT'!N19</f>
        <v>48273</v>
      </c>
      <c r="E9" s="1790"/>
      <c r="F9" s="1791"/>
    </row>
    <row r="10" spans="2:6">
      <c r="B10" s="347" t="s">
        <v>2634</v>
      </c>
      <c r="C10" s="347" t="str">
        <f>_xlfn.CONCAT("The senior loan is ",TEXT(D10,"0.0%")," LTC priced at ",E10," ",TEXT(F10,"0.0%"),".")</f>
        <v>The senior loan is 60.0% LTC priced at SOFR 3.0%.</v>
      </c>
      <c r="D10" s="1798">
        <f>'PERPETUITY MIDDLEMAN INPUT TAB'!F5</f>
        <v>0.6</v>
      </c>
      <c r="E10" s="1794" t="str">
        <f>'PERPETUITY MIDDLEMAN INPUT TAB'!F7</f>
        <v>SOFR</v>
      </c>
      <c r="F10" s="1794">
        <f>'PERPETUITY MIDDLEMAN INPUT TAB'!F8</f>
        <v>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7CBDD-D287-4411-A7B0-9F1BBE03CC0D}">
  <dimension ref="B2:C19"/>
  <sheetViews>
    <sheetView workbookViewId="0"/>
  </sheetViews>
  <sheetFormatPr defaultRowHeight="15"/>
  <cols>
    <col min="2" max="2" width="37.28515625" bestFit="1" customWidth="1"/>
  </cols>
  <sheetData>
    <row r="2" spans="2:3">
      <c r="B2" t="s">
        <v>722</v>
      </c>
    </row>
    <row r="3" spans="2:3">
      <c r="B3" t="s">
        <v>723</v>
      </c>
    </row>
    <row r="4" spans="2:3">
      <c r="B4" t="s">
        <v>724</v>
      </c>
    </row>
    <row r="5" spans="2:3">
      <c r="B5" t="s">
        <v>726</v>
      </c>
      <c r="C5">
        <f>'PERPETUITY MIDDLEMAN INPUT TAB'!C14+'PERPETUITY MIDDLEMAN INPUT TAB'!C18</f>
        <v>48</v>
      </c>
    </row>
    <row r="6" spans="2:3">
      <c r="B6" t="s">
        <v>727</v>
      </c>
    </row>
    <row r="7" spans="2:3">
      <c r="B7" t="s">
        <v>738</v>
      </c>
      <c r="C7">
        <f>'Income Statement - AM'!C67</f>
        <v>13451.25</v>
      </c>
    </row>
    <row r="12" spans="2:3">
      <c r="B12" t="s">
        <v>750</v>
      </c>
    </row>
    <row r="13" spans="2:3">
      <c r="B13" t="s">
        <v>751</v>
      </c>
      <c r="C13" s="388">
        <f>SUM('AIRR Input Tab'!K21:O26)</f>
        <v>11.63</v>
      </c>
    </row>
    <row r="14" spans="2:3">
      <c r="B14" t="s">
        <v>753</v>
      </c>
    </row>
    <row r="18" spans="2:3">
      <c r="B18" t="s">
        <v>698</v>
      </c>
    </row>
    <row r="19" spans="2:3">
      <c r="B19" t="s">
        <v>711</v>
      </c>
      <c r="C19" s="229">
        <f ca="1">'Income Statement - AM'!D70</f>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4368B-F1DC-443B-8806-F6737EFCCEDD}">
  <sheetPr>
    <tabColor rgb="FFFFFF00"/>
  </sheetPr>
  <dimension ref="B3:I8"/>
  <sheetViews>
    <sheetView showGridLines="0" zoomScale="127" zoomScaleNormal="70" workbookViewId="0"/>
  </sheetViews>
  <sheetFormatPr defaultRowHeight="15"/>
  <cols>
    <col min="2" max="2" width="22.42578125" customWidth="1"/>
    <col min="3" max="9" width="17.140625" customWidth="1"/>
  </cols>
  <sheetData>
    <row r="3" spans="2:9" ht="15.75">
      <c r="B3" s="123" t="s">
        <v>1179</v>
      </c>
      <c r="C3" s="531"/>
      <c r="D3" s="531"/>
      <c r="E3" s="531"/>
      <c r="F3" s="531"/>
      <c r="G3" s="531"/>
      <c r="H3" s="531"/>
      <c r="I3" s="532"/>
    </row>
    <row r="4" spans="2:9" ht="39" customHeight="1">
      <c r="B4" s="1820" t="s">
        <v>69</v>
      </c>
      <c r="C4" s="1825" t="s">
        <v>1178</v>
      </c>
      <c r="D4" s="1824" t="s">
        <v>1177</v>
      </c>
      <c r="E4" s="1824"/>
      <c r="F4" s="1827" t="s">
        <v>1121</v>
      </c>
      <c r="G4" s="1827" t="s">
        <v>1124</v>
      </c>
      <c r="H4" s="1825" t="s">
        <v>1176</v>
      </c>
      <c r="I4" s="1822" t="s">
        <v>1175</v>
      </c>
    </row>
    <row r="5" spans="2:9">
      <c r="B5" s="1821"/>
      <c r="C5" s="1826"/>
      <c r="D5" s="540" t="s">
        <v>1170</v>
      </c>
      <c r="E5" s="540" t="s">
        <v>1171</v>
      </c>
      <c r="F5" s="1826"/>
      <c r="G5" s="1826"/>
      <c r="H5" s="1824"/>
      <c r="I5" s="1823"/>
    </row>
    <row r="6" spans="2:9" s="533" customFormat="1" ht="39.950000000000003" customHeight="1">
      <c r="B6" s="535" t="s">
        <v>1172</v>
      </c>
      <c r="C6" s="536">
        <v>1</v>
      </c>
      <c r="D6" s="536">
        <v>1</v>
      </c>
      <c r="E6" s="536">
        <v>1</v>
      </c>
      <c r="F6" s="536">
        <v>1</v>
      </c>
      <c r="G6" s="536">
        <v>1</v>
      </c>
      <c r="H6" s="536">
        <v>1</v>
      </c>
      <c r="I6" s="534">
        <f>SUM(C6:H6)</f>
        <v>6</v>
      </c>
    </row>
    <row r="7" spans="2:9" s="533" customFormat="1" ht="39.950000000000003" customHeight="1">
      <c r="B7" s="537" t="s">
        <v>1173</v>
      </c>
      <c r="C7" s="536">
        <v>1</v>
      </c>
      <c r="D7" s="536">
        <v>1</v>
      </c>
      <c r="E7" s="536">
        <v>1</v>
      </c>
      <c r="F7" s="536">
        <v>1</v>
      </c>
      <c r="G7" s="536">
        <v>1</v>
      </c>
      <c r="H7" s="536">
        <v>1</v>
      </c>
      <c r="I7" s="534">
        <f>SUM(C7:H7)</f>
        <v>6</v>
      </c>
    </row>
    <row r="8" spans="2:9" s="533" customFormat="1" ht="39.950000000000003" customHeight="1">
      <c r="B8" s="538" t="s">
        <v>1174</v>
      </c>
      <c r="C8" s="534">
        <f>SUM(C6:C7)</f>
        <v>2</v>
      </c>
      <c r="D8" s="534">
        <f t="shared" ref="D8:H8" si="0">SUM(D6:D7)</f>
        <v>2</v>
      </c>
      <c r="E8" s="534">
        <f t="shared" si="0"/>
        <v>2</v>
      </c>
      <c r="F8" s="534">
        <f>SUM(F6:F7)</f>
        <v>2</v>
      </c>
      <c r="G8" s="534">
        <f t="shared" si="0"/>
        <v>2</v>
      </c>
      <c r="H8" s="534">
        <f t="shared" si="0"/>
        <v>2</v>
      </c>
      <c r="I8" s="539">
        <f>SUM(C8:H8)</f>
        <v>12</v>
      </c>
    </row>
  </sheetData>
  <mergeCells count="7">
    <mergeCell ref="B4:B5"/>
    <mergeCell ref="I4:I5"/>
    <mergeCell ref="D4:E4"/>
    <mergeCell ref="C4:C5"/>
    <mergeCell ref="F4:F5"/>
    <mergeCell ref="G4:G5"/>
    <mergeCell ref="H4:H5"/>
  </mergeCell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CB2237-A531-43F5-A2AE-9ED346125819}">
  <sheetPr>
    <tabColor rgb="FFFFFF00"/>
  </sheetPr>
  <dimension ref="A1"/>
  <sheetViews>
    <sheetView showGridLines="0" workbookViewId="0"/>
  </sheetViews>
  <sheetFormatPr defaultRowHeight="15"/>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54CFE-5776-41F1-9171-BDAF0ED8505B}">
  <sheetPr>
    <tabColor rgb="FFFFFF00"/>
  </sheetPr>
  <dimension ref="B2:XFD49"/>
  <sheetViews>
    <sheetView showGridLines="0" zoomScale="81" zoomScaleNormal="70" workbookViewId="0"/>
  </sheetViews>
  <sheetFormatPr defaultRowHeight="15"/>
  <cols>
    <col min="2" max="2" width="47.42578125" customWidth="1"/>
    <col min="3" max="13" width="23.42578125" customWidth="1"/>
  </cols>
  <sheetData>
    <row r="2" spans="2:10" ht="15.75">
      <c r="B2" s="473" t="s">
        <v>1144</v>
      </c>
      <c r="C2" s="473"/>
      <c r="D2" s="473"/>
      <c r="E2" s="473"/>
      <c r="F2" s="473"/>
      <c r="G2" s="473"/>
      <c r="H2" s="473"/>
      <c r="I2" s="473"/>
      <c r="J2" s="510"/>
    </row>
    <row r="3" spans="2:10" ht="15.75">
      <c r="B3" s="168" t="s">
        <v>1142</v>
      </c>
      <c r="C3" s="490"/>
      <c r="D3" s="490"/>
      <c r="E3" s="490"/>
      <c r="F3" s="490"/>
      <c r="G3" s="490"/>
      <c r="H3" s="490"/>
      <c r="I3" s="490"/>
      <c r="J3" s="491"/>
    </row>
    <row r="4" spans="2:10">
      <c r="B4" s="399" t="s">
        <v>1126</v>
      </c>
      <c r="J4" s="396"/>
    </row>
    <row r="5" spans="2:10">
      <c r="B5" s="482" t="s">
        <v>1127</v>
      </c>
      <c r="C5" t="s">
        <v>1148</v>
      </c>
      <c r="J5" s="396"/>
    </row>
    <row r="6" spans="2:10">
      <c r="B6" s="482" t="s">
        <v>1130</v>
      </c>
      <c r="C6" t="s">
        <v>1151</v>
      </c>
      <c r="J6" s="396"/>
    </row>
    <row r="7" spans="2:10">
      <c r="B7" s="482" t="s">
        <v>1145</v>
      </c>
      <c r="C7" t="s">
        <v>1146</v>
      </c>
      <c r="J7" s="396"/>
    </row>
    <row r="8" spans="2:10">
      <c r="B8" s="399"/>
      <c r="J8" s="396"/>
    </row>
    <row r="9" spans="2:10">
      <c r="B9" s="399" t="s">
        <v>1135</v>
      </c>
      <c r="J9" s="396"/>
    </row>
    <row r="10" spans="2:10">
      <c r="B10" s="482" t="s">
        <v>222</v>
      </c>
      <c r="C10" t="s">
        <v>1150</v>
      </c>
      <c r="J10" s="396"/>
    </row>
    <row r="11" spans="2:10">
      <c r="B11" s="482" t="s">
        <v>223</v>
      </c>
      <c r="C11" t="s">
        <v>1150</v>
      </c>
      <c r="J11" s="396"/>
    </row>
    <row r="12" spans="2:10">
      <c r="B12" s="482" t="s">
        <v>1137</v>
      </c>
      <c r="C12" t="s">
        <v>1150</v>
      </c>
      <c r="J12" s="396"/>
    </row>
    <row r="13" spans="2:10">
      <c r="B13" s="399"/>
      <c r="J13" s="396"/>
    </row>
    <row r="14" spans="2:10">
      <c r="B14" s="399" t="s">
        <v>1138</v>
      </c>
      <c r="C14" t="s">
        <v>1147</v>
      </c>
      <c r="J14" s="396"/>
    </row>
    <row r="15" spans="2:10">
      <c r="B15" s="399"/>
      <c r="J15" s="396"/>
    </row>
    <row r="16" spans="2:10">
      <c r="B16" s="399" t="s">
        <v>1143</v>
      </c>
      <c r="J16" s="396"/>
    </row>
    <row r="17" spans="2:13">
      <c r="B17" s="482" t="s">
        <v>1139</v>
      </c>
      <c r="C17" t="s">
        <v>1149</v>
      </c>
      <c r="J17" s="396"/>
    </row>
    <row r="18" spans="2:13">
      <c r="B18" s="482" t="s">
        <v>1141</v>
      </c>
      <c r="C18" t="s">
        <v>1149</v>
      </c>
      <c r="J18" s="396"/>
    </row>
    <row r="19" spans="2:13">
      <c r="B19" s="482" t="s">
        <v>115</v>
      </c>
      <c r="C19" t="s">
        <v>1149</v>
      </c>
      <c r="J19" s="396"/>
    </row>
    <row r="20" spans="2:13">
      <c r="B20" s="399"/>
      <c r="J20" s="396"/>
    </row>
    <row r="21" spans="2:13">
      <c r="B21" s="399" t="s">
        <v>161</v>
      </c>
      <c r="J21" s="396"/>
    </row>
    <row r="22" spans="2:13">
      <c r="B22" s="482" t="s">
        <v>1139</v>
      </c>
      <c r="C22" t="s">
        <v>1160</v>
      </c>
      <c r="J22" s="396"/>
    </row>
    <row r="23" spans="2:13">
      <c r="B23" s="482" t="s">
        <v>1141</v>
      </c>
      <c r="C23" t="s">
        <v>1160</v>
      </c>
      <c r="J23" s="396"/>
    </row>
    <row r="24" spans="2:13">
      <c r="B24" s="492" t="s">
        <v>115</v>
      </c>
      <c r="C24" s="397" t="s">
        <v>1160</v>
      </c>
      <c r="D24" s="397"/>
      <c r="E24" s="397"/>
      <c r="F24" s="397"/>
      <c r="G24" s="397"/>
      <c r="H24" s="397"/>
      <c r="I24" s="397"/>
      <c r="J24" s="398"/>
    </row>
    <row r="26" spans="2:13" ht="16.5" thickBot="1">
      <c r="B26" s="123" t="s">
        <v>1157</v>
      </c>
      <c r="C26" s="473"/>
      <c r="D26" s="167"/>
      <c r="E26" s="167"/>
      <c r="F26" s="167"/>
      <c r="G26" s="167"/>
      <c r="H26" s="167"/>
      <c r="I26" s="167"/>
      <c r="J26" s="167"/>
      <c r="K26" s="167"/>
      <c r="L26" s="167"/>
      <c r="M26" s="167"/>
    </row>
    <row r="27" spans="2:13" ht="31.5">
      <c r="B27" s="166" t="s">
        <v>1142</v>
      </c>
      <c r="C27" s="474" t="s">
        <v>1120</v>
      </c>
      <c r="D27" s="475" t="s">
        <v>70</v>
      </c>
      <c r="E27" s="476" t="s">
        <v>1153</v>
      </c>
      <c r="F27" s="476" t="s">
        <v>1152</v>
      </c>
      <c r="G27" s="476" t="s">
        <v>1121</v>
      </c>
      <c r="H27" s="477" t="s">
        <v>1122</v>
      </c>
      <c r="I27" s="478" t="s">
        <v>1123</v>
      </c>
      <c r="J27" s="478" t="s">
        <v>1154</v>
      </c>
      <c r="K27" s="478" t="s">
        <v>1155</v>
      </c>
      <c r="L27" s="479" t="s">
        <v>1124</v>
      </c>
      <c r="M27" s="480" t="s">
        <v>1125</v>
      </c>
    </row>
    <row r="28" spans="2:13">
      <c r="B28" s="399" t="s">
        <v>1126</v>
      </c>
      <c r="C28" s="481"/>
      <c r="M28" s="396"/>
    </row>
    <row r="29" spans="2:13">
      <c r="B29" s="482" t="s">
        <v>1127</v>
      </c>
      <c r="C29" s="483" t="s">
        <v>1128</v>
      </c>
      <c r="D29" s="1828" t="s">
        <v>1129</v>
      </c>
      <c r="E29" s="1828"/>
      <c r="F29" s="1828"/>
      <c r="G29" s="1828"/>
      <c r="H29" s="1828"/>
      <c r="I29" s="1828"/>
      <c r="J29" s="1828"/>
      <c r="K29" s="1828"/>
      <c r="L29" s="1828"/>
      <c r="M29" s="1829"/>
    </row>
    <row r="30" spans="2:13">
      <c r="B30" s="482" t="s">
        <v>1130</v>
      </c>
      <c r="C30" s="483" t="s">
        <v>1128</v>
      </c>
      <c r="D30" s="1830" t="s">
        <v>1129</v>
      </c>
      <c r="E30" s="1830"/>
      <c r="F30" s="1830"/>
      <c r="G30" s="1831"/>
      <c r="H30" s="484" t="s">
        <v>1131</v>
      </c>
      <c r="I30" s="1832" t="s">
        <v>1132</v>
      </c>
      <c r="J30" s="1833"/>
      <c r="K30" s="1834"/>
      <c r="L30" s="485" t="s">
        <v>1133</v>
      </c>
      <c r="M30" s="486" t="s">
        <v>1134</v>
      </c>
    </row>
    <row r="31" spans="2:13">
      <c r="B31" s="399"/>
      <c r="C31" s="481"/>
      <c r="M31" s="396"/>
    </row>
    <row r="32" spans="2:13">
      <c r="B32" s="399" t="s">
        <v>1135</v>
      </c>
      <c r="C32" s="481"/>
      <c r="M32" s="396"/>
    </row>
    <row r="33" spans="2:16384">
      <c r="B33" s="482" t="s">
        <v>222</v>
      </c>
      <c r="C33" s="1835" t="s">
        <v>1128</v>
      </c>
      <c r="D33" s="1838" t="s">
        <v>1136</v>
      </c>
      <c r="E33" s="1838"/>
      <c r="F33" s="1838"/>
      <c r="G33" s="1838"/>
      <c r="H33" s="1838"/>
      <c r="I33" s="1838"/>
      <c r="J33" s="1838"/>
      <c r="K33" s="1838"/>
      <c r="L33" s="1838"/>
      <c r="M33" s="1839"/>
    </row>
    <row r="34" spans="2:16384">
      <c r="B34" s="482" t="s">
        <v>223</v>
      </c>
      <c r="C34" s="1836"/>
      <c r="D34" s="1840"/>
      <c r="E34" s="1840"/>
      <c r="F34" s="1840"/>
      <c r="G34" s="1840"/>
      <c r="H34" s="1840"/>
      <c r="I34" s="1840"/>
      <c r="J34" s="1840"/>
      <c r="K34" s="1840"/>
      <c r="L34" s="1840"/>
      <c r="M34" s="1841"/>
    </row>
    <row r="35" spans="2:16384">
      <c r="B35" s="482" t="s">
        <v>1137</v>
      </c>
      <c r="C35" s="1837"/>
      <c r="D35" s="1842"/>
      <c r="E35" s="1842"/>
      <c r="F35" s="1842"/>
      <c r="G35" s="1842"/>
      <c r="H35" s="1842"/>
      <c r="I35" s="1842"/>
      <c r="J35" s="1842"/>
      <c r="K35" s="1842"/>
      <c r="L35" s="1842"/>
      <c r="M35" s="1843"/>
    </row>
    <row r="36" spans="2:16384">
      <c r="B36" s="487"/>
      <c r="C36" s="481"/>
      <c r="M36" s="396"/>
    </row>
    <row r="37" spans="2:16384">
      <c r="B37" s="399" t="s">
        <v>1138</v>
      </c>
      <c r="C37" s="481"/>
      <c r="D37" s="1844" t="s">
        <v>1129</v>
      </c>
      <c r="E37" s="1844"/>
      <c r="F37" s="1844"/>
      <c r="G37" s="1845"/>
      <c r="H37" s="1846" t="s">
        <v>1131</v>
      </c>
      <c r="I37" s="1847"/>
      <c r="J37" s="1832" t="s">
        <v>1132</v>
      </c>
      <c r="K37" s="1834"/>
      <c r="L37" s="485" t="s">
        <v>1124</v>
      </c>
      <c r="M37" s="486" t="s">
        <v>1134</v>
      </c>
    </row>
    <row r="38" spans="2:16384" s="399" customFormat="1">
      <c r="C38" s="481"/>
      <c r="D38"/>
      <c r="E38"/>
      <c r="F38"/>
      <c r="G38"/>
      <c r="H38"/>
      <c r="I38"/>
      <c r="J38"/>
      <c r="K38"/>
      <c r="L38"/>
      <c r="M38" s="396"/>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c r="GL38"/>
      <c r="GM38"/>
      <c r="GN38"/>
      <c r="GO38"/>
      <c r="GP38"/>
      <c r="GQ38"/>
      <c r="GR38"/>
      <c r="GS38"/>
      <c r="GT38"/>
      <c r="GU38"/>
      <c r="GV38"/>
      <c r="GW38"/>
      <c r="GX38"/>
      <c r="GY38"/>
      <c r="GZ38"/>
      <c r="HA38"/>
      <c r="HB38"/>
      <c r="HC38"/>
      <c r="HD38"/>
      <c r="HE38"/>
      <c r="HF38"/>
      <c r="HG38"/>
      <c r="HH38"/>
      <c r="HI38"/>
      <c r="HJ38"/>
      <c r="HK38"/>
      <c r="HL38"/>
      <c r="HM38"/>
      <c r="HN38"/>
      <c r="HO38"/>
      <c r="HP38"/>
      <c r="HQ38"/>
      <c r="HR38"/>
      <c r="HS38"/>
      <c r="HT38"/>
      <c r="HU38"/>
      <c r="HV38"/>
      <c r="HW38"/>
      <c r="HX38"/>
      <c r="HY38"/>
      <c r="HZ38"/>
      <c r="IA38"/>
      <c r="IB38"/>
      <c r="IC38"/>
      <c r="ID38"/>
      <c r="IE38"/>
      <c r="IF38"/>
      <c r="IG38"/>
      <c r="IH38"/>
      <c r="II38"/>
      <c r="IJ38"/>
      <c r="IK38"/>
      <c r="IL38"/>
      <c r="IM38"/>
      <c r="IN38"/>
      <c r="IO38"/>
      <c r="IP38"/>
      <c r="IQ38"/>
      <c r="IR38"/>
      <c r="IS38"/>
      <c r="IT38"/>
      <c r="IU38"/>
      <c r="IV38"/>
      <c r="IW38"/>
      <c r="IX38"/>
      <c r="IY38"/>
      <c r="IZ38"/>
      <c r="JA38"/>
      <c r="JB38"/>
      <c r="JC38"/>
      <c r="JD38"/>
      <c r="JE38"/>
      <c r="JF38"/>
      <c r="JG38"/>
      <c r="JH38"/>
      <c r="JI38"/>
      <c r="JJ38"/>
      <c r="JK38"/>
      <c r="JL38"/>
      <c r="JM38"/>
      <c r="JN38"/>
      <c r="JO38"/>
      <c r="JP38"/>
      <c r="JQ38"/>
      <c r="JR38"/>
      <c r="JS38"/>
      <c r="JT38"/>
      <c r="JU38"/>
      <c r="JV38"/>
      <c r="JW38"/>
      <c r="JX38"/>
      <c r="JY38"/>
      <c r="JZ38"/>
      <c r="KA38"/>
      <c r="KB38"/>
      <c r="KC38"/>
      <c r="KD38"/>
      <c r="KE38"/>
      <c r="KF38"/>
      <c r="KG38"/>
      <c r="KH38"/>
      <c r="KI38"/>
      <c r="KJ38"/>
      <c r="KK38"/>
      <c r="KL38"/>
      <c r="KM38"/>
      <c r="KN38"/>
      <c r="KO38"/>
      <c r="KP38"/>
      <c r="KQ38"/>
      <c r="KR38"/>
      <c r="KS38"/>
      <c r="KT38"/>
      <c r="KU38"/>
      <c r="KV38"/>
      <c r="KW38"/>
      <c r="KX38"/>
      <c r="KY38"/>
      <c r="KZ38"/>
      <c r="LA38"/>
      <c r="LB38"/>
      <c r="LC38"/>
      <c r="LD38"/>
      <c r="LE38"/>
      <c r="LF38"/>
      <c r="LG38"/>
      <c r="LH38"/>
      <c r="LI38"/>
      <c r="LJ38"/>
      <c r="LK38"/>
      <c r="LL38"/>
      <c r="LM38"/>
      <c r="LN38"/>
      <c r="LO38"/>
      <c r="LP38"/>
      <c r="LQ38"/>
      <c r="LR38"/>
      <c r="LS38"/>
      <c r="LT38"/>
      <c r="LU38"/>
      <c r="LV38"/>
      <c r="LW38"/>
      <c r="LX38"/>
      <c r="LY38"/>
      <c r="LZ38"/>
      <c r="MA38"/>
      <c r="MB38"/>
      <c r="MC38"/>
      <c r="MD38"/>
      <c r="ME38"/>
      <c r="MF38"/>
      <c r="MG38"/>
      <c r="MH38"/>
      <c r="MI38"/>
      <c r="MJ38"/>
      <c r="MK38"/>
      <c r="ML38"/>
      <c r="MM38"/>
      <c r="MN38"/>
      <c r="MO38"/>
      <c r="MP38"/>
      <c r="MQ38"/>
      <c r="MR38"/>
      <c r="MS38"/>
      <c r="MT38"/>
      <c r="MU38"/>
      <c r="MV38"/>
      <c r="MW38"/>
      <c r="MX38"/>
      <c r="MY38"/>
      <c r="MZ38"/>
      <c r="NA38"/>
      <c r="NB38"/>
      <c r="NC38"/>
      <c r="ND38"/>
      <c r="NE38"/>
      <c r="NF38"/>
      <c r="NG38"/>
      <c r="NH38"/>
      <c r="NI38"/>
      <c r="NJ38"/>
      <c r="NK38"/>
      <c r="NL38"/>
      <c r="NM38"/>
      <c r="NN38"/>
      <c r="NO38"/>
      <c r="NP38"/>
      <c r="NQ38"/>
      <c r="NR38"/>
      <c r="NS38"/>
      <c r="NT38"/>
      <c r="NU38"/>
      <c r="NV38"/>
      <c r="NW38"/>
      <c r="NX38"/>
      <c r="NY38"/>
      <c r="NZ38"/>
      <c r="OA38"/>
      <c r="OB38"/>
      <c r="OC38"/>
      <c r="OD38"/>
      <c r="OE38"/>
      <c r="OF38"/>
      <c r="OG38"/>
      <c r="OH38"/>
      <c r="OI38"/>
      <c r="OJ38"/>
      <c r="OK38"/>
      <c r="OL38"/>
      <c r="OM38"/>
      <c r="ON38"/>
      <c r="OO38"/>
      <c r="OP38"/>
      <c r="OQ38"/>
      <c r="OR38"/>
      <c r="OS38"/>
      <c r="OT38"/>
      <c r="OU38"/>
      <c r="OV38"/>
      <c r="OW38"/>
      <c r="OX38"/>
      <c r="OY38"/>
      <c r="OZ38"/>
      <c r="PA38"/>
      <c r="PB38"/>
      <c r="PC38"/>
      <c r="PD38"/>
      <c r="PE38"/>
      <c r="PF38"/>
      <c r="PG38"/>
      <c r="PH38"/>
      <c r="PI38"/>
      <c r="PJ38"/>
      <c r="PK38"/>
      <c r="PL38"/>
      <c r="PM38"/>
      <c r="PN38"/>
      <c r="PO38"/>
      <c r="PP38"/>
      <c r="PQ38"/>
      <c r="PR38"/>
      <c r="PS38"/>
      <c r="PT38"/>
      <c r="PU38"/>
      <c r="PV38"/>
      <c r="PW38"/>
      <c r="PX38"/>
      <c r="PY38"/>
      <c r="PZ38"/>
      <c r="QA38"/>
      <c r="QB38"/>
      <c r="QC38"/>
      <c r="QD38"/>
      <c r="QE38"/>
      <c r="QF38"/>
      <c r="QG38"/>
      <c r="QH38"/>
      <c r="QI38"/>
      <c r="QJ38"/>
      <c r="QK38"/>
      <c r="QL38"/>
      <c r="QM38"/>
      <c r="QN38"/>
      <c r="QO38"/>
      <c r="QP38"/>
      <c r="QQ38"/>
      <c r="QR38"/>
      <c r="QS38"/>
      <c r="QT38"/>
      <c r="QU38"/>
      <c r="QV38"/>
      <c r="QW38"/>
      <c r="QX38"/>
      <c r="QY38"/>
      <c r="QZ38"/>
      <c r="RA38"/>
      <c r="RB38"/>
      <c r="RC38"/>
      <c r="RD38"/>
      <c r="RE38"/>
      <c r="RF38"/>
      <c r="RG38"/>
      <c r="RH38"/>
      <c r="RI38"/>
      <c r="RJ38"/>
      <c r="RK38"/>
      <c r="RL38"/>
      <c r="RM38"/>
      <c r="RN38"/>
      <c r="RO38"/>
      <c r="RP38"/>
      <c r="RQ38"/>
      <c r="RR38"/>
      <c r="RS38"/>
      <c r="RT38"/>
      <c r="RU38"/>
      <c r="RV38"/>
      <c r="RW38"/>
      <c r="RX38"/>
      <c r="RY38"/>
      <c r="RZ38"/>
      <c r="SA38"/>
      <c r="SB38"/>
      <c r="SC38"/>
      <c r="SD38"/>
      <c r="SE38"/>
      <c r="SF38"/>
      <c r="SG38"/>
      <c r="SH38"/>
      <c r="SI38"/>
      <c r="SJ38"/>
      <c r="SK38"/>
      <c r="SL38"/>
      <c r="SM38"/>
      <c r="SN38"/>
      <c r="SO38"/>
      <c r="SP38"/>
      <c r="SQ38"/>
      <c r="SR38"/>
      <c r="SS38"/>
      <c r="ST38"/>
      <c r="SU38"/>
      <c r="SV38"/>
      <c r="SW38"/>
      <c r="SX38"/>
      <c r="SY38"/>
      <c r="SZ38"/>
      <c r="TA38"/>
      <c r="TB38"/>
      <c r="TC38"/>
      <c r="TD38"/>
      <c r="TE38"/>
      <c r="TF38"/>
      <c r="TG38"/>
      <c r="TH38"/>
      <c r="TI38"/>
      <c r="TJ38"/>
      <c r="TK38"/>
      <c r="TL38"/>
      <c r="TM38"/>
      <c r="TN38"/>
      <c r="TO38"/>
      <c r="TP38"/>
      <c r="TQ38"/>
      <c r="TR38"/>
      <c r="TS38"/>
      <c r="TT38"/>
      <c r="TU38"/>
      <c r="TV38"/>
      <c r="TW38"/>
      <c r="TX38"/>
      <c r="TY38"/>
      <c r="TZ38"/>
      <c r="UA38"/>
      <c r="UB38"/>
      <c r="UC38"/>
      <c r="UD38"/>
      <c r="UE38"/>
      <c r="UF38"/>
      <c r="UG38"/>
      <c r="UH38"/>
      <c r="UI38"/>
      <c r="UJ38"/>
      <c r="UK38"/>
      <c r="UL38"/>
      <c r="UM38"/>
      <c r="UN38"/>
      <c r="UO38"/>
      <c r="UP38"/>
      <c r="UQ38"/>
      <c r="UR38"/>
      <c r="US38"/>
      <c r="UT38"/>
      <c r="UU38"/>
      <c r="UV38"/>
      <c r="UW38"/>
      <c r="UX38"/>
      <c r="UY38"/>
      <c r="UZ38"/>
      <c r="VA38"/>
      <c r="VB38"/>
      <c r="VC38"/>
      <c r="VD38"/>
      <c r="VE38"/>
      <c r="VF38"/>
      <c r="VG38"/>
      <c r="VH38"/>
      <c r="VI38"/>
      <c r="VJ38"/>
      <c r="VK38"/>
      <c r="VL38"/>
      <c r="VM38"/>
      <c r="VN38"/>
      <c r="VO38"/>
      <c r="VP38"/>
      <c r="VQ38"/>
      <c r="VR38"/>
      <c r="VS38"/>
      <c r="VT38"/>
      <c r="VU38"/>
      <c r="VV38"/>
      <c r="VW38"/>
      <c r="VX38"/>
      <c r="VY38"/>
      <c r="VZ38"/>
      <c r="WA38"/>
      <c r="WB38"/>
      <c r="WC38"/>
      <c r="WD38"/>
      <c r="WE38"/>
      <c r="WF38"/>
      <c r="WG38"/>
      <c r="WH38"/>
      <c r="WI38"/>
      <c r="WJ38"/>
      <c r="WK38"/>
      <c r="WL38"/>
      <c r="WM38"/>
      <c r="WN38"/>
      <c r="WO38"/>
      <c r="WP38"/>
      <c r="WQ38"/>
      <c r="WR38"/>
      <c r="WS38"/>
      <c r="WT38"/>
      <c r="WU38"/>
      <c r="WV38"/>
      <c r="WW38"/>
      <c r="WX38"/>
      <c r="WY38"/>
      <c r="WZ38"/>
      <c r="XA38"/>
      <c r="XB38"/>
      <c r="XC38"/>
      <c r="XD38"/>
      <c r="XE38"/>
      <c r="XF38"/>
      <c r="XG38"/>
      <c r="XH38"/>
      <c r="XI38"/>
      <c r="XJ38"/>
      <c r="XK38"/>
      <c r="XL38"/>
      <c r="XM38"/>
      <c r="XN38"/>
      <c r="XO38"/>
      <c r="XP38"/>
      <c r="XQ38"/>
      <c r="XR38"/>
      <c r="XS38"/>
      <c r="XT38"/>
      <c r="XU38"/>
      <c r="XV38"/>
      <c r="XW38"/>
      <c r="XX38"/>
      <c r="XY38"/>
      <c r="XZ38"/>
      <c r="YA38"/>
      <c r="YB38"/>
      <c r="YC38"/>
      <c r="YD38"/>
      <c r="YE38"/>
      <c r="YF38"/>
      <c r="YG38"/>
      <c r="YH38"/>
      <c r="YI38"/>
      <c r="YJ38"/>
      <c r="YK38"/>
      <c r="YL38"/>
      <c r="YM38"/>
      <c r="YN38"/>
      <c r="YO38"/>
      <c r="YP38"/>
      <c r="YQ38"/>
      <c r="YR38"/>
      <c r="YS38"/>
      <c r="YT38"/>
      <c r="YU38"/>
      <c r="YV38"/>
      <c r="YW38"/>
      <c r="YX38"/>
      <c r="YY38"/>
      <c r="YZ38"/>
      <c r="ZA38"/>
      <c r="ZB38"/>
      <c r="ZC38"/>
      <c r="ZD38"/>
      <c r="ZE38"/>
      <c r="ZF38"/>
      <c r="ZG38"/>
      <c r="ZH38"/>
      <c r="ZI38"/>
      <c r="ZJ38"/>
      <c r="ZK38"/>
      <c r="ZL38"/>
      <c r="ZM38"/>
      <c r="ZN38"/>
      <c r="ZO38"/>
      <c r="ZP38"/>
      <c r="ZQ38"/>
      <c r="ZR38"/>
      <c r="ZS38"/>
      <c r="ZT38"/>
      <c r="ZU38"/>
      <c r="ZV38"/>
      <c r="ZW38"/>
      <c r="ZX38"/>
      <c r="ZY38"/>
      <c r="ZZ38"/>
      <c r="AAA38"/>
      <c r="AAB38"/>
      <c r="AAC38"/>
      <c r="AAD38"/>
      <c r="AAE38"/>
      <c r="AAF38"/>
      <c r="AAG38"/>
      <c r="AAH38"/>
      <c r="AAI38"/>
      <c r="AAJ38"/>
      <c r="AAK38"/>
      <c r="AAL38"/>
      <c r="AAM38"/>
      <c r="AAN38"/>
      <c r="AAO38"/>
      <c r="AAP38"/>
      <c r="AAQ38"/>
      <c r="AAR38"/>
      <c r="AAS38"/>
      <c r="AAT38"/>
      <c r="AAU38"/>
      <c r="AAV38"/>
      <c r="AAW38"/>
      <c r="AAX38"/>
      <c r="AAY38"/>
      <c r="AAZ38"/>
      <c r="ABA38"/>
      <c r="ABB38"/>
      <c r="ABC38"/>
      <c r="ABD38"/>
      <c r="ABE38"/>
      <c r="ABF38"/>
      <c r="ABG38"/>
      <c r="ABH38"/>
      <c r="ABI38"/>
      <c r="ABJ38"/>
      <c r="ABK38"/>
      <c r="ABL38"/>
      <c r="ABM38"/>
      <c r="ABN38"/>
      <c r="ABO38"/>
      <c r="ABP38"/>
      <c r="ABQ38"/>
      <c r="ABR38"/>
      <c r="ABS38"/>
      <c r="ABT38"/>
      <c r="ABU38"/>
      <c r="ABV38"/>
      <c r="ABW38"/>
      <c r="ABX38"/>
      <c r="ABY38"/>
      <c r="ABZ38"/>
      <c r="ACA38"/>
      <c r="ACB38"/>
      <c r="ACC38"/>
      <c r="ACD38"/>
      <c r="ACE38"/>
      <c r="ACF38"/>
      <c r="ACG38"/>
      <c r="ACH38"/>
      <c r="ACI38"/>
      <c r="ACJ38"/>
      <c r="ACK38"/>
      <c r="ACL38"/>
      <c r="ACM38"/>
      <c r="ACN38"/>
      <c r="ACO38"/>
      <c r="ACP38"/>
      <c r="ACQ38"/>
      <c r="ACR38"/>
      <c r="ACS38"/>
      <c r="ACT38"/>
      <c r="ACU38"/>
      <c r="ACV38"/>
      <c r="ACW38"/>
      <c r="ACX38"/>
      <c r="ACY38"/>
      <c r="ACZ38"/>
      <c r="ADA38"/>
      <c r="ADB38"/>
      <c r="ADC38"/>
      <c r="ADD38"/>
      <c r="ADE38"/>
      <c r="ADF38"/>
      <c r="ADG38"/>
      <c r="ADH38"/>
      <c r="ADI38"/>
      <c r="ADJ38"/>
      <c r="ADK38"/>
      <c r="ADL38"/>
      <c r="ADM38"/>
      <c r="ADN38"/>
      <c r="ADO38"/>
      <c r="ADP38"/>
      <c r="ADQ38"/>
      <c r="ADR38"/>
      <c r="ADS38"/>
      <c r="ADT38"/>
      <c r="ADU38"/>
      <c r="ADV38"/>
      <c r="ADW38"/>
      <c r="ADX38"/>
      <c r="ADY38"/>
      <c r="ADZ38"/>
      <c r="AEA38"/>
      <c r="AEB38"/>
      <c r="AEC38"/>
      <c r="AED38"/>
      <c r="AEE38"/>
      <c r="AEF38"/>
      <c r="AEG38"/>
      <c r="AEH38"/>
      <c r="AEI38"/>
      <c r="AEJ38"/>
      <c r="AEK38"/>
      <c r="AEL38"/>
      <c r="AEM38"/>
      <c r="AEN38"/>
      <c r="AEO38"/>
      <c r="AEP38"/>
      <c r="AEQ38"/>
      <c r="AER38"/>
      <c r="AES38"/>
      <c r="AET38"/>
      <c r="AEU38"/>
      <c r="AEV38"/>
      <c r="AEW38"/>
      <c r="AEX38"/>
      <c r="AEY38"/>
      <c r="AEZ38"/>
      <c r="AFA38"/>
      <c r="AFB38"/>
      <c r="AFC38"/>
      <c r="AFD38"/>
      <c r="AFE38"/>
      <c r="AFF38"/>
      <c r="AFG38"/>
      <c r="AFH38"/>
      <c r="AFI38"/>
      <c r="AFJ38"/>
      <c r="AFK38"/>
      <c r="AFL38"/>
      <c r="AFM38"/>
      <c r="AFN38"/>
      <c r="AFO38"/>
      <c r="AFP38"/>
      <c r="AFQ38"/>
      <c r="AFR38"/>
      <c r="AFS38"/>
      <c r="AFT38"/>
      <c r="AFU38"/>
      <c r="AFV38"/>
      <c r="AFW38"/>
      <c r="AFX38"/>
      <c r="AFY38"/>
      <c r="AFZ38"/>
      <c r="AGA38"/>
      <c r="AGB38"/>
      <c r="AGC38"/>
      <c r="AGD38"/>
      <c r="AGE38"/>
      <c r="AGF38"/>
      <c r="AGG38"/>
      <c r="AGH38"/>
      <c r="AGI38"/>
      <c r="AGJ38"/>
      <c r="AGK38"/>
      <c r="AGL38"/>
      <c r="AGM38"/>
      <c r="AGN38"/>
      <c r="AGO38"/>
      <c r="AGP38"/>
      <c r="AGQ38"/>
      <c r="AGR38"/>
      <c r="AGS38"/>
      <c r="AGT38"/>
      <c r="AGU38"/>
      <c r="AGV38"/>
      <c r="AGW38"/>
      <c r="AGX38"/>
      <c r="AGY38"/>
      <c r="AGZ38"/>
      <c r="AHA38"/>
      <c r="AHB38"/>
      <c r="AHC38"/>
      <c r="AHD38"/>
      <c r="AHE38"/>
      <c r="AHF38"/>
      <c r="AHG38"/>
      <c r="AHH38"/>
      <c r="AHI38"/>
      <c r="AHJ38"/>
      <c r="AHK38"/>
      <c r="AHL38"/>
      <c r="AHM38"/>
      <c r="AHN38"/>
      <c r="AHO38"/>
      <c r="AHP38"/>
      <c r="AHQ38"/>
      <c r="AHR38"/>
      <c r="AHS38"/>
      <c r="AHT38"/>
      <c r="AHU38"/>
      <c r="AHV38"/>
      <c r="AHW38"/>
      <c r="AHX38"/>
      <c r="AHY38"/>
      <c r="AHZ38"/>
      <c r="AIA38"/>
      <c r="AIB38"/>
      <c r="AIC38"/>
      <c r="AID38"/>
      <c r="AIE38"/>
      <c r="AIF38"/>
      <c r="AIG38"/>
      <c r="AIH38"/>
      <c r="AII38"/>
      <c r="AIJ38"/>
      <c r="AIK38"/>
      <c r="AIL38"/>
      <c r="AIM38"/>
      <c r="AIN38"/>
      <c r="AIO38"/>
      <c r="AIP38"/>
      <c r="AIQ38"/>
      <c r="AIR38"/>
      <c r="AIS38"/>
      <c r="AIT38"/>
      <c r="AIU38"/>
      <c r="AIV38"/>
      <c r="AIW38"/>
      <c r="AIX38"/>
      <c r="AIY38"/>
      <c r="AIZ38"/>
      <c r="AJA38"/>
      <c r="AJB38"/>
      <c r="AJC38"/>
      <c r="AJD38"/>
      <c r="AJE38"/>
      <c r="AJF38"/>
      <c r="AJG38"/>
      <c r="AJH38"/>
      <c r="AJI38"/>
      <c r="AJJ38"/>
      <c r="AJK38"/>
      <c r="AJL38"/>
      <c r="AJM38"/>
      <c r="AJN38"/>
      <c r="AJO38"/>
      <c r="AJP38"/>
      <c r="AJQ38"/>
      <c r="AJR38"/>
      <c r="AJS38"/>
      <c r="AJT38"/>
      <c r="AJU38"/>
      <c r="AJV38"/>
      <c r="AJW38"/>
      <c r="AJX38"/>
      <c r="AJY38"/>
      <c r="AJZ38"/>
      <c r="AKA38"/>
      <c r="AKB38"/>
      <c r="AKC38"/>
      <c r="AKD38"/>
      <c r="AKE38"/>
      <c r="AKF38"/>
      <c r="AKG38"/>
      <c r="AKH38"/>
      <c r="AKI38"/>
      <c r="AKJ38"/>
      <c r="AKK38"/>
      <c r="AKL38"/>
      <c r="AKM38"/>
      <c r="AKN38"/>
      <c r="AKO38"/>
      <c r="AKP38"/>
      <c r="AKQ38"/>
      <c r="AKR38"/>
      <c r="AKS38"/>
      <c r="AKT38"/>
      <c r="AKU38"/>
      <c r="AKV38"/>
      <c r="AKW38"/>
      <c r="AKX38"/>
      <c r="AKY38"/>
      <c r="AKZ38"/>
      <c r="ALA38"/>
      <c r="ALB38"/>
      <c r="ALC38"/>
      <c r="ALD38"/>
      <c r="ALE38"/>
      <c r="ALF38"/>
      <c r="ALG38"/>
      <c r="ALH38"/>
      <c r="ALI38"/>
      <c r="ALJ38"/>
      <c r="ALK38"/>
      <c r="ALL38"/>
      <c r="ALM38"/>
      <c r="ALN38"/>
      <c r="ALO38"/>
      <c r="ALP38"/>
      <c r="ALQ38"/>
      <c r="ALR38"/>
      <c r="ALS38"/>
      <c r="ALT38"/>
      <c r="ALU38"/>
      <c r="ALV38"/>
      <c r="ALW38"/>
      <c r="ALX38"/>
      <c r="ALY38"/>
      <c r="ALZ38"/>
      <c r="AMA38"/>
      <c r="AMB38"/>
      <c r="AMC38"/>
      <c r="AMD38"/>
      <c r="AME38"/>
      <c r="AMF38"/>
      <c r="AMG38"/>
      <c r="AMH38"/>
      <c r="AMI38"/>
      <c r="AMJ38"/>
      <c r="AMK38"/>
      <c r="AML38"/>
      <c r="AMM38"/>
      <c r="AMN38"/>
      <c r="AMO38"/>
      <c r="AMP38"/>
      <c r="AMQ38"/>
      <c r="AMR38"/>
      <c r="AMS38"/>
      <c r="AMT38"/>
      <c r="AMU38"/>
      <c r="AMV38"/>
      <c r="AMW38"/>
      <c r="AMX38"/>
      <c r="AMY38"/>
      <c r="AMZ38"/>
      <c r="ANA38"/>
      <c r="ANB38"/>
      <c r="ANC38"/>
      <c r="AND38"/>
      <c r="ANE38"/>
      <c r="ANF38"/>
      <c r="ANG38"/>
      <c r="ANH38"/>
      <c r="ANI38"/>
      <c r="ANJ38"/>
      <c r="ANK38"/>
      <c r="ANL38"/>
      <c r="ANM38"/>
      <c r="ANN38"/>
      <c r="ANO38"/>
      <c r="ANP38"/>
      <c r="ANQ38"/>
      <c r="ANR38"/>
      <c r="ANS38"/>
      <c r="ANT38"/>
      <c r="ANU38"/>
      <c r="ANV38"/>
      <c r="ANW38"/>
      <c r="ANX38"/>
      <c r="ANY38"/>
      <c r="ANZ38"/>
      <c r="AOA38"/>
      <c r="AOB38"/>
      <c r="AOC38"/>
      <c r="AOD38"/>
      <c r="AOE38"/>
      <c r="AOF38"/>
      <c r="AOG38"/>
      <c r="AOH38"/>
      <c r="AOI38"/>
      <c r="AOJ38"/>
      <c r="AOK38"/>
      <c r="AOL38"/>
      <c r="AOM38"/>
      <c r="AON38"/>
      <c r="AOO38"/>
      <c r="AOP38"/>
      <c r="AOQ38"/>
      <c r="AOR38"/>
      <c r="AOS38"/>
      <c r="AOT38"/>
      <c r="AOU38"/>
      <c r="AOV38"/>
      <c r="AOW38"/>
      <c r="AOX38"/>
      <c r="AOY38"/>
      <c r="AOZ38"/>
      <c r="APA38"/>
      <c r="APB38"/>
      <c r="APC38"/>
      <c r="APD38"/>
      <c r="APE38"/>
      <c r="APF38"/>
      <c r="APG38"/>
      <c r="APH38"/>
      <c r="API38"/>
      <c r="APJ38"/>
      <c r="APK38"/>
      <c r="APL38"/>
      <c r="APM38"/>
      <c r="APN38"/>
      <c r="APO38"/>
      <c r="APP38"/>
      <c r="APQ38"/>
      <c r="APR38"/>
      <c r="APS38"/>
      <c r="APT38"/>
      <c r="APU38"/>
      <c r="APV38"/>
      <c r="APW38"/>
      <c r="APX38"/>
      <c r="APY38"/>
      <c r="APZ38"/>
      <c r="AQA38"/>
      <c r="AQB38"/>
      <c r="AQC38"/>
      <c r="AQD38"/>
      <c r="AQE38"/>
      <c r="AQF38"/>
      <c r="AQG38"/>
      <c r="AQH38"/>
      <c r="AQI38"/>
      <c r="AQJ38"/>
      <c r="AQK38"/>
      <c r="AQL38"/>
      <c r="AQM38"/>
      <c r="AQN38"/>
      <c r="AQO38"/>
      <c r="AQP38"/>
      <c r="AQQ38"/>
      <c r="AQR38"/>
      <c r="AQS38"/>
      <c r="AQT38"/>
      <c r="AQU38"/>
      <c r="AQV38"/>
      <c r="AQW38"/>
      <c r="AQX38"/>
      <c r="AQY38"/>
      <c r="AQZ38"/>
      <c r="ARA38"/>
      <c r="ARB38"/>
      <c r="ARC38"/>
      <c r="ARD38"/>
      <c r="ARE38"/>
      <c r="ARF38"/>
      <c r="ARG38"/>
      <c r="ARH38"/>
      <c r="ARI38"/>
      <c r="ARJ38"/>
      <c r="ARK38"/>
      <c r="ARL38"/>
      <c r="ARM38"/>
      <c r="ARN38"/>
      <c r="ARO38"/>
      <c r="ARP38"/>
      <c r="ARQ38"/>
      <c r="ARR38"/>
      <c r="ARS38"/>
      <c r="ART38"/>
      <c r="ARU38"/>
      <c r="ARV38"/>
      <c r="ARW38"/>
      <c r="ARX38"/>
      <c r="ARY38"/>
      <c r="ARZ38"/>
      <c r="ASA38"/>
      <c r="ASB38"/>
      <c r="ASC38"/>
      <c r="ASD38"/>
      <c r="ASE38"/>
      <c r="ASF38"/>
      <c r="ASG38"/>
      <c r="ASH38"/>
      <c r="ASI38"/>
      <c r="ASJ38"/>
      <c r="ASK38"/>
      <c r="ASL38"/>
      <c r="ASM38"/>
      <c r="ASN38"/>
      <c r="ASO38"/>
      <c r="ASP38"/>
      <c r="ASQ38"/>
      <c r="ASR38"/>
      <c r="ASS38"/>
      <c r="AST38"/>
      <c r="ASU38"/>
      <c r="ASV38"/>
      <c r="ASW38"/>
      <c r="ASX38"/>
      <c r="ASY38"/>
      <c r="ASZ38"/>
      <c r="ATA38"/>
      <c r="ATB38"/>
      <c r="ATC38"/>
      <c r="ATD38"/>
      <c r="ATE38"/>
      <c r="ATF38"/>
      <c r="ATG38"/>
      <c r="ATH38"/>
      <c r="ATI38"/>
      <c r="ATJ38"/>
      <c r="ATK38"/>
      <c r="ATL38"/>
      <c r="ATM38"/>
      <c r="ATN38"/>
      <c r="ATO38"/>
      <c r="ATP38"/>
      <c r="ATQ38"/>
      <c r="ATR38"/>
      <c r="ATS38"/>
      <c r="ATT38"/>
      <c r="ATU38"/>
      <c r="ATV38"/>
      <c r="ATW38"/>
      <c r="ATX38"/>
      <c r="ATY38"/>
      <c r="ATZ38"/>
      <c r="AUA38"/>
      <c r="AUB38"/>
      <c r="AUC38"/>
      <c r="AUD38"/>
      <c r="AUE38"/>
      <c r="AUF38"/>
      <c r="AUG38"/>
      <c r="AUH38"/>
      <c r="AUI38"/>
      <c r="AUJ38"/>
      <c r="AUK38"/>
      <c r="AUL38"/>
      <c r="AUM38"/>
      <c r="AUN38"/>
      <c r="AUO38"/>
      <c r="AUP38"/>
      <c r="AUQ38"/>
      <c r="AUR38"/>
      <c r="AUS38"/>
      <c r="AUT38"/>
      <c r="AUU38"/>
      <c r="AUV38"/>
      <c r="AUW38"/>
      <c r="AUX38"/>
      <c r="AUY38"/>
      <c r="AUZ38"/>
      <c r="AVA38"/>
      <c r="AVB38"/>
      <c r="AVC38"/>
      <c r="AVD38"/>
      <c r="AVE38"/>
      <c r="AVF38"/>
      <c r="AVG38"/>
      <c r="AVH38"/>
      <c r="AVI38"/>
      <c r="AVJ38"/>
      <c r="AVK38"/>
      <c r="AVL38"/>
      <c r="AVM38"/>
      <c r="AVN38"/>
      <c r="AVO38"/>
      <c r="AVP38"/>
      <c r="AVQ38"/>
      <c r="AVR38"/>
      <c r="AVS38"/>
      <c r="AVT38"/>
      <c r="AVU38"/>
      <c r="AVV38"/>
      <c r="AVW38"/>
      <c r="AVX38"/>
      <c r="AVY38"/>
      <c r="AVZ38"/>
      <c r="AWA38"/>
      <c r="AWB38"/>
      <c r="AWC38"/>
      <c r="AWD38"/>
      <c r="AWE38"/>
      <c r="AWF38"/>
      <c r="AWG38"/>
      <c r="AWH38"/>
      <c r="AWI38"/>
      <c r="AWJ38"/>
      <c r="AWK38"/>
      <c r="AWL38"/>
      <c r="AWM38"/>
      <c r="AWN38"/>
      <c r="AWO38"/>
      <c r="AWP38"/>
      <c r="AWQ38"/>
      <c r="AWR38"/>
      <c r="AWS38"/>
      <c r="AWT38"/>
      <c r="AWU38"/>
      <c r="AWV38"/>
      <c r="AWW38"/>
      <c r="AWX38"/>
      <c r="AWY38"/>
      <c r="AWZ38"/>
      <c r="AXA38"/>
      <c r="AXB38"/>
      <c r="AXC38"/>
      <c r="AXD38"/>
      <c r="AXE38"/>
      <c r="AXF38"/>
      <c r="AXG38"/>
      <c r="AXH38"/>
      <c r="AXI38"/>
      <c r="AXJ38"/>
      <c r="AXK38"/>
      <c r="AXL38"/>
      <c r="AXM38"/>
      <c r="AXN38"/>
      <c r="AXO38"/>
      <c r="AXP38"/>
      <c r="AXQ38"/>
      <c r="AXR38"/>
      <c r="AXS38"/>
      <c r="AXT38"/>
      <c r="AXU38"/>
      <c r="AXV38"/>
      <c r="AXW38"/>
      <c r="AXX38"/>
      <c r="AXY38"/>
      <c r="AXZ38"/>
      <c r="AYA38"/>
      <c r="AYB38"/>
      <c r="AYC38"/>
      <c r="AYD38"/>
      <c r="AYE38"/>
      <c r="AYF38"/>
      <c r="AYG38"/>
      <c r="AYH38"/>
      <c r="AYI38"/>
      <c r="AYJ38"/>
      <c r="AYK38"/>
      <c r="AYL38"/>
      <c r="AYM38"/>
      <c r="AYN38"/>
      <c r="AYO38"/>
      <c r="AYP38"/>
      <c r="AYQ38"/>
      <c r="AYR38"/>
      <c r="AYS38"/>
      <c r="AYT38"/>
      <c r="AYU38"/>
      <c r="AYV38"/>
      <c r="AYW38"/>
      <c r="AYX38"/>
      <c r="AYY38"/>
      <c r="AYZ38"/>
      <c r="AZA38"/>
      <c r="AZB38"/>
      <c r="AZC38"/>
      <c r="AZD38"/>
      <c r="AZE38"/>
      <c r="AZF38"/>
      <c r="AZG38"/>
      <c r="AZH38"/>
      <c r="AZI38"/>
      <c r="AZJ38"/>
      <c r="AZK38"/>
      <c r="AZL38"/>
      <c r="AZM38"/>
      <c r="AZN38"/>
      <c r="AZO38"/>
      <c r="AZP38"/>
      <c r="AZQ38"/>
      <c r="AZR38"/>
      <c r="AZS38"/>
      <c r="AZT38"/>
      <c r="AZU38"/>
      <c r="AZV38"/>
      <c r="AZW38"/>
      <c r="AZX38"/>
      <c r="AZY38"/>
      <c r="AZZ38"/>
      <c r="BAA38"/>
      <c r="BAB38"/>
      <c r="BAC38"/>
      <c r="BAD38"/>
      <c r="BAE38"/>
      <c r="BAF38"/>
      <c r="BAG38"/>
      <c r="BAH38"/>
      <c r="BAI38"/>
      <c r="BAJ38"/>
      <c r="BAK38"/>
      <c r="BAL38"/>
      <c r="BAM38"/>
      <c r="BAN38"/>
      <c r="BAO38"/>
      <c r="BAP38"/>
      <c r="BAQ38"/>
      <c r="BAR38"/>
      <c r="BAS38"/>
      <c r="BAT38"/>
      <c r="BAU38"/>
      <c r="BAV38"/>
      <c r="BAW38"/>
      <c r="BAX38"/>
      <c r="BAY38"/>
      <c r="BAZ38"/>
      <c r="BBA38"/>
      <c r="BBB38"/>
      <c r="BBC38"/>
      <c r="BBD38"/>
      <c r="BBE38"/>
      <c r="BBF38"/>
      <c r="BBG38"/>
      <c r="BBH38"/>
      <c r="BBI38"/>
      <c r="BBJ38"/>
      <c r="BBK38"/>
      <c r="BBL38"/>
      <c r="BBM38"/>
      <c r="BBN38"/>
      <c r="BBO38"/>
      <c r="BBP38"/>
      <c r="BBQ38"/>
      <c r="BBR38"/>
      <c r="BBS38"/>
      <c r="BBT38"/>
      <c r="BBU38"/>
      <c r="BBV38"/>
      <c r="BBW38"/>
      <c r="BBX38"/>
      <c r="BBY38"/>
      <c r="BBZ38"/>
      <c r="BCA38"/>
      <c r="BCB38"/>
      <c r="BCC38"/>
      <c r="BCD38"/>
      <c r="BCE38"/>
      <c r="BCF38"/>
      <c r="BCG38"/>
      <c r="BCH38"/>
      <c r="BCI38"/>
      <c r="BCJ38"/>
      <c r="BCK38"/>
      <c r="BCL38"/>
      <c r="BCM38"/>
      <c r="BCN38"/>
      <c r="BCO38"/>
      <c r="BCP38"/>
      <c r="BCQ38"/>
      <c r="BCR38"/>
      <c r="BCS38"/>
      <c r="BCT38"/>
      <c r="BCU38"/>
      <c r="BCV38"/>
      <c r="BCW38"/>
      <c r="BCX38"/>
      <c r="BCY38"/>
      <c r="BCZ38"/>
      <c r="BDA38"/>
      <c r="BDB38"/>
      <c r="BDC38"/>
      <c r="BDD38"/>
      <c r="BDE38"/>
      <c r="BDF38"/>
      <c r="BDG38"/>
      <c r="BDH38"/>
      <c r="BDI38"/>
      <c r="BDJ38"/>
      <c r="BDK38"/>
      <c r="BDL38"/>
      <c r="BDM38"/>
      <c r="BDN38"/>
      <c r="BDO38"/>
      <c r="BDP38"/>
      <c r="BDQ38"/>
      <c r="BDR38"/>
      <c r="BDS38"/>
      <c r="BDT38"/>
      <c r="BDU38"/>
      <c r="BDV38"/>
      <c r="BDW38"/>
      <c r="BDX38"/>
      <c r="BDY38"/>
      <c r="BDZ38"/>
      <c r="BEA38"/>
      <c r="BEB38"/>
      <c r="BEC38"/>
      <c r="BED38"/>
      <c r="BEE38"/>
      <c r="BEF38"/>
      <c r="BEG38"/>
      <c r="BEH38"/>
      <c r="BEI38"/>
      <c r="BEJ38"/>
      <c r="BEK38"/>
      <c r="BEL38"/>
      <c r="BEM38"/>
      <c r="BEN38"/>
      <c r="BEO38"/>
      <c r="BEP38"/>
      <c r="BEQ38"/>
      <c r="BER38"/>
      <c r="BES38"/>
      <c r="BET38"/>
      <c r="BEU38"/>
      <c r="BEV38"/>
      <c r="BEW38"/>
      <c r="BEX38"/>
      <c r="BEY38"/>
      <c r="BEZ38"/>
      <c r="BFA38"/>
      <c r="BFB38"/>
      <c r="BFC38"/>
      <c r="BFD38"/>
      <c r="BFE38"/>
      <c r="BFF38"/>
      <c r="BFG38"/>
      <c r="BFH38"/>
      <c r="BFI38"/>
      <c r="BFJ38"/>
      <c r="BFK38"/>
      <c r="BFL38"/>
      <c r="BFM38"/>
      <c r="BFN38"/>
      <c r="BFO38"/>
      <c r="BFP38"/>
      <c r="BFQ38"/>
      <c r="BFR38"/>
      <c r="BFS38"/>
      <c r="BFT38"/>
      <c r="BFU38"/>
      <c r="BFV38"/>
      <c r="BFW38"/>
      <c r="BFX38"/>
      <c r="BFY38"/>
      <c r="BFZ38"/>
      <c r="BGA38"/>
      <c r="BGB38"/>
      <c r="BGC38"/>
      <c r="BGD38"/>
      <c r="BGE38"/>
      <c r="BGF38"/>
      <c r="BGG38"/>
      <c r="BGH38"/>
      <c r="BGI38"/>
      <c r="BGJ38"/>
      <c r="BGK38"/>
      <c r="BGL38"/>
      <c r="BGM38"/>
      <c r="BGN38"/>
      <c r="BGO38"/>
      <c r="BGP38"/>
      <c r="BGQ38"/>
      <c r="BGR38"/>
      <c r="BGS38"/>
      <c r="BGT38"/>
      <c r="BGU38"/>
      <c r="BGV38"/>
      <c r="BGW38"/>
      <c r="BGX38"/>
      <c r="BGY38"/>
      <c r="BGZ38"/>
      <c r="BHA38"/>
      <c r="BHB38"/>
      <c r="BHC38"/>
      <c r="BHD38"/>
      <c r="BHE38"/>
      <c r="BHF38"/>
      <c r="BHG38"/>
      <c r="BHH38"/>
      <c r="BHI38"/>
      <c r="BHJ38"/>
      <c r="BHK38"/>
      <c r="BHL38"/>
      <c r="BHM38"/>
      <c r="BHN38"/>
      <c r="BHO38"/>
      <c r="BHP38"/>
      <c r="BHQ38"/>
      <c r="BHR38"/>
      <c r="BHS38"/>
      <c r="BHT38"/>
      <c r="BHU38"/>
      <c r="BHV38"/>
      <c r="BHW38"/>
      <c r="BHX38"/>
      <c r="BHY38"/>
      <c r="BHZ38"/>
      <c r="BIA38"/>
      <c r="BIB38"/>
      <c r="BIC38"/>
      <c r="BID38"/>
      <c r="BIE38"/>
      <c r="BIF38"/>
      <c r="BIG38"/>
      <c r="BIH38"/>
      <c r="BII38"/>
      <c r="BIJ38"/>
      <c r="BIK38"/>
      <c r="BIL38"/>
      <c r="BIM38"/>
      <c r="BIN38"/>
      <c r="BIO38"/>
      <c r="BIP38"/>
      <c r="BIQ38"/>
      <c r="BIR38"/>
      <c r="BIS38"/>
      <c r="BIT38"/>
      <c r="BIU38"/>
      <c r="BIV38"/>
      <c r="BIW38"/>
      <c r="BIX38"/>
      <c r="BIY38"/>
      <c r="BIZ38"/>
      <c r="BJA38"/>
      <c r="BJB38"/>
      <c r="BJC38"/>
      <c r="BJD38"/>
      <c r="BJE38"/>
      <c r="BJF38"/>
      <c r="BJG38"/>
      <c r="BJH38"/>
      <c r="BJI38"/>
      <c r="BJJ38"/>
      <c r="BJK38"/>
      <c r="BJL38"/>
      <c r="BJM38"/>
      <c r="BJN38"/>
      <c r="BJO38"/>
      <c r="BJP38"/>
      <c r="BJQ38"/>
      <c r="BJR38"/>
      <c r="BJS38"/>
      <c r="BJT38"/>
      <c r="BJU38"/>
      <c r="BJV38"/>
      <c r="BJW38"/>
      <c r="BJX38"/>
      <c r="BJY38"/>
      <c r="BJZ38"/>
      <c r="BKA38"/>
      <c r="BKB38"/>
      <c r="BKC38"/>
      <c r="BKD38"/>
      <c r="BKE38"/>
      <c r="BKF38"/>
      <c r="BKG38"/>
      <c r="BKH38"/>
      <c r="BKI38"/>
      <c r="BKJ38"/>
      <c r="BKK38"/>
      <c r="BKL38"/>
      <c r="BKM38"/>
      <c r="BKN38"/>
      <c r="BKO38"/>
      <c r="BKP38"/>
      <c r="BKQ38"/>
      <c r="BKR38"/>
      <c r="BKS38"/>
      <c r="BKT38"/>
      <c r="BKU38"/>
      <c r="BKV38"/>
      <c r="BKW38"/>
      <c r="BKX38"/>
      <c r="BKY38"/>
      <c r="BKZ38"/>
      <c r="BLA38"/>
      <c r="BLB38"/>
      <c r="BLC38"/>
      <c r="BLD38"/>
      <c r="BLE38"/>
      <c r="BLF38"/>
      <c r="BLG38"/>
      <c r="BLH38"/>
      <c r="BLI38"/>
      <c r="BLJ38"/>
      <c r="BLK38"/>
      <c r="BLL38"/>
      <c r="BLM38"/>
      <c r="BLN38"/>
      <c r="BLO38"/>
      <c r="BLP38"/>
      <c r="BLQ38"/>
      <c r="BLR38"/>
      <c r="BLS38"/>
      <c r="BLT38"/>
      <c r="BLU38"/>
      <c r="BLV38"/>
      <c r="BLW38"/>
      <c r="BLX38"/>
      <c r="BLY38"/>
      <c r="BLZ38"/>
      <c r="BMA38"/>
      <c r="BMB38"/>
      <c r="BMC38"/>
      <c r="BMD38"/>
      <c r="BME38"/>
      <c r="BMF38"/>
      <c r="BMG38"/>
      <c r="BMH38"/>
      <c r="BMI38"/>
      <c r="BMJ38"/>
      <c r="BMK38"/>
      <c r="BML38"/>
      <c r="BMM38"/>
      <c r="BMN38"/>
      <c r="BMO38"/>
      <c r="BMP38"/>
      <c r="BMQ38"/>
      <c r="BMR38"/>
      <c r="BMS38"/>
      <c r="BMT38"/>
      <c r="BMU38"/>
      <c r="BMV38"/>
      <c r="BMW38"/>
      <c r="BMX38"/>
      <c r="BMY38"/>
      <c r="BMZ38"/>
      <c r="BNA38"/>
      <c r="BNB38"/>
      <c r="BNC38"/>
      <c r="BND38"/>
      <c r="BNE38"/>
      <c r="BNF38"/>
      <c r="BNG38"/>
      <c r="BNH38"/>
      <c r="BNI38"/>
      <c r="BNJ38"/>
      <c r="BNK38"/>
      <c r="BNL38"/>
      <c r="BNM38"/>
      <c r="BNN38"/>
      <c r="BNO38"/>
      <c r="BNP38"/>
      <c r="BNQ38"/>
      <c r="BNR38"/>
      <c r="BNS38"/>
      <c r="BNT38"/>
      <c r="BNU38"/>
      <c r="BNV38"/>
      <c r="BNW38"/>
      <c r="BNX38"/>
      <c r="BNY38"/>
      <c r="BNZ38"/>
      <c r="BOA38"/>
      <c r="BOB38"/>
      <c r="BOC38"/>
      <c r="BOD38"/>
      <c r="BOE38"/>
      <c r="BOF38"/>
      <c r="BOG38"/>
      <c r="BOH38"/>
      <c r="BOI38"/>
      <c r="BOJ38"/>
      <c r="BOK38"/>
      <c r="BOL38"/>
      <c r="BOM38"/>
      <c r="BON38"/>
      <c r="BOO38"/>
      <c r="BOP38"/>
      <c r="BOQ38"/>
      <c r="BOR38"/>
      <c r="BOS38"/>
      <c r="BOT38"/>
      <c r="BOU38"/>
      <c r="BOV38"/>
      <c r="BOW38"/>
      <c r="BOX38"/>
      <c r="BOY38"/>
      <c r="BOZ38"/>
      <c r="BPA38"/>
      <c r="BPB38"/>
      <c r="BPC38"/>
      <c r="BPD38"/>
      <c r="BPE38"/>
      <c r="BPF38"/>
      <c r="BPG38"/>
      <c r="BPH38"/>
      <c r="BPI38"/>
      <c r="BPJ38"/>
      <c r="BPK38"/>
      <c r="BPL38"/>
      <c r="BPM38"/>
      <c r="BPN38"/>
      <c r="BPO38"/>
      <c r="BPP38"/>
      <c r="BPQ38"/>
      <c r="BPR38"/>
      <c r="BPS38"/>
      <c r="BPT38"/>
      <c r="BPU38"/>
      <c r="BPV38"/>
      <c r="BPW38"/>
      <c r="BPX38"/>
      <c r="BPY38"/>
      <c r="BPZ38"/>
      <c r="BQA38"/>
      <c r="BQB38"/>
      <c r="BQC38"/>
      <c r="BQD38"/>
      <c r="BQE38"/>
      <c r="BQF38"/>
      <c r="BQG38"/>
      <c r="BQH38"/>
      <c r="BQI38"/>
      <c r="BQJ38"/>
      <c r="BQK38"/>
      <c r="BQL38"/>
      <c r="BQM38"/>
      <c r="BQN38"/>
      <c r="BQO38"/>
      <c r="BQP38"/>
      <c r="BQQ38"/>
      <c r="BQR38"/>
      <c r="BQS38"/>
      <c r="BQT38"/>
      <c r="BQU38"/>
      <c r="BQV38"/>
      <c r="BQW38"/>
      <c r="BQX38"/>
      <c r="BQY38"/>
      <c r="BQZ38"/>
      <c r="BRA38"/>
      <c r="BRB38"/>
      <c r="BRC38"/>
      <c r="BRD38"/>
      <c r="BRE38"/>
      <c r="BRF38"/>
      <c r="BRG38"/>
      <c r="BRH38"/>
      <c r="BRI38"/>
      <c r="BRJ38"/>
      <c r="BRK38"/>
      <c r="BRL38"/>
      <c r="BRM38"/>
      <c r="BRN38"/>
      <c r="BRO38"/>
      <c r="BRP38"/>
      <c r="BRQ38"/>
      <c r="BRR38"/>
      <c r="BRS38"/>
      <c r="BRT38"/>
      <c r="BRU38"/>
      <c r="BRV38"/>
      <c r="BRW38"/>
      <c r="BRX38"/>
      <c r="BRY38"/>
      <c r="BRZ38"/>
      <c r="BSA38"/>
      <c r="BSB38"/>
      <c r="BSC38"/>
      <c r="BSD38"/>
      <c r="BSE38"/>
      <c r="BSF38"/>
      <c r="BSG38"/>
      <c r="BSH38"/>
      <c r="BSI38"/>
      <c r="BSJ38"/>
      <c r="BSK38"/>
      <c r="BSL38"/>
      <c r="BSM38"/>
      <c r="BSN38"/>
      <c r="BSO38"/>
      <c r="BSP38"/>
      <c r="BSQ38"/>
      <c r="BSR38"/>
      <c r="BSS38"/>
      <c r="BST38"/>
      <c r="BSU38"/>
      <c r="BSV38"/>
      <c r="BSW38"/>
      <c r="BSX38"/>
      <c r="BSY38"/>
      <c r="BSZ38"/>
      <c r="BTA38"/>
      <c r="BTB38"/>
      <c r="BTC38"/>
      <c r="BTD38"/>
      <c r="BTE38"/>
      <c r="BTF38"/>
      <c r="BTG38"/>
      <c r="BTH38"/>
      <c r="BTI38"/>
      <c r="BTJ38"/>
      <c r="BTK38"/>
      <c r="BTL38"/>
      <c r="BTM38"/>
      <c r="BTN38"/>
      <c r="BTO38"/>
      <c r="BTP38"/>
      <c r="BTQ38"/>
      <c r="BTR38"/>
      <c r="BTS38"/>
      <c r="BTT38"/>
      <c r="BTU38"/>
      <c r="BTV38"/>
      <c r="BTW38"/>
      <c r="BTX38"/>
      <c r="BTY38"/>
      <c r="BTZ38"/>
      <c r="BUA38"/>
      <c r="BUB38"/>
      <c r="BUC38"/>
      <c r="BUD38"/>
      <c r="BUE38"/>
      <c r="BUF38"/>
      <c r="BUG38"/>
      <c r="BUH38"/>
      <c r="BUI38"/>
      <c r="BUJ38"/>
      <c r="BUK38"/>
      <c r="BUL38"/>
      <c r="BUM38"/>
      <c r="BUN38"/>
      <c r="BUO38"/>
      <c r="BUP38"/>
      <c r="BUQ38"/>
      <c r="BUR38"/>
      <c r="BUS38"/>
      <c r="BUT38"/>
      <c r="BUU38"/>
      <c r="BUV38"/>
      <c r="BUW38"/>
      <c r="BUX38"/>
      <c r="BUY38"/>
      <c r="BUZ38"/>
      <c r="BVA38"/>
      <c r="BVB38"/>
      <c r="BVC38"/>
      <c r="BVD38"/>
      <c r="BVE38"/>
      <c r="BVF38"/>
      <c r="BVG38"/>
      <c r="BVH38"/>
      <c r="BVI38"/>
      <c r="BVJ38"/>
      <c r="BVK38"/>
      <c r="BVL38"/>
      <c r="BVM38"/>
      <c r="BVN38"/>
      <c r="BVO38"/>
      <c r="BVP38"/>
      <c r="BVQ38"/>
      <c r="BVR38"/>
      <c r="BVS38"/>
      <c r="BVT38"/>
      <c r="BVU38"/>
      <c r="BVV38"/>
      <c r="BVW38"/>
      <c r="BVX38"/>
      <c r="BVY38"/>
      <c r="BVZ38"/>
      <c r="BWA38"/>
      <c r="BWB38"/>
      <c r="BWC38"/>
      <c r="BWD38"/>
      <c r="BWE38"/>
      <c r="BWF38"/>
      <c r="BWG38"/>
      <c r="BWH38"/>
      <c r="BWI38"/>
      <c r="BWJ38"/>
      <c r="BWK38"/>
      <c r="BWL38"/>
      <c r="BWM38"/>
      <c r="BWN38"/>
      <c r="BWO38"/>
      <c r="BWP38"/>
      <c r="BWQ38"/>
      <c r="BWR38"/>
      <c r="BWS38"/>
      <c r="BWT38"/>
      <c r="BWU38"/>
      <c r="BWV38"/>
      <c r="BWW38"/>
      <c r="BWX38"/>
      <c r="BWY38"/>
      <c r="BWZ38"/>
      <c r="BXA38"/>
      <c r="BXB38"/>
      <c r="BXC38"/>
      <c r="BXD38"/>
      <c r="BXE38"/>
      <c r="BXF38"/>
      <c r="BXG38"/>
      <c r="BXH38"/>
      <c r="BXI38"/>
      <c r="BXJ38"/>
      <c r="BXK38"/>
      <c r="BXL38"/>
      <c r="BXM38"/>
      <c r="BXN38"/>
      <c r="BXO38"/>
      <c r="BXP38"/>
      <c r="BXQ38"/>
      <c r="BXR38"/>
      <c r="BXS38"/>
      <c r="BXT38"/>
      <c r="BXU38"/>
      <c r="BXV38"/>
      <c r="BXW38"/>
      <c r="BXX38"/>
      <c r="BXY38"/>
      <c r="BXZ38"/>
      <c r="BYA38"/>
      <c r="BYB38"/>
      <c r="BYC38"/>
      <c r="BYD38"/>
      <c r="BYE38"/>
      <c r="BYF38"/>
      <c r="BYG38"/>
      <c r="BYH38"/>
      <c r="BYI38"/>
      <c r="BYJ38"/>
      <c r="BYK38"/>
      <c r="BYL38"/>
      <c r="BYM38"/>
      <c r="BYN38"/>
      <c r="BYO38"/>
      <c r="BYP38"/>
      <c r="BYQ38"/>
      <c r="BYR38"/>
      <c r="BYS38"/>
      <c r="BYT38"/>
      <c r="BYU38"/>
      <c r="BYV38"/>
      <c r="BYW38"/>
      <c r="BYX38"/>
      <c r="BYY38"/>
      <c r="BYZ38"/>
      <c r="BZA38"/>
      <c r="BZB38"/>
      <c r="BZC38"/>
      <c r="BZD38"/>
      <c r="BZE38"/>
      <c r="BZF38"/>
      <c r="BZG38"/>
      <c r="BZH38"/>
      <c r="BZI38"/>
      <c r="BZJ38"/>
      <c r="BZK38"/>
      <c r="BZL38"/>
      <c r="BZM38"/>
      <c r="BZN38"/>
      <c r="BZO38"/>
      <c r="BZP38"/>
      <c r="BZQ38"/>
      <c r="BZR38"/>
      <c r="BZS38"/>
      <c r="BZT38"/>
      <c r="BZU38"/>
      <c r="BZV38"/>
      <c r="BZW38"/>
      <c r="BZX38"/>
      <c r="BZY38"/>
      <c r="BZZ38"/>
      <c r="CAA38"/>
      <c r="CAB38"/>
      <c r="CAC38"/>
      <c r="CAD38"/>
      <c r="CAE38"/>
      <c r="CAF38"/>
      <c r="CAG38"/>
      <c r="CAH38"/>
      <c r="CAI38"/>
      <c r="CAJ38"/>
      <c r="CAK38"/>
      <c r="CAL38"/>
      <c r="CAM38"/>
      <c r="CAN38"/>
      <c r="CAO38"/>
      <c r="CAP38"/>
      <c r="CAQ38"/>
      <c r="CAR38"/>
      <c r="CAS38"/>
      <c r="CAT38"/>
      <c r="CAU38"/>
      <c r="CAV38"/>
      <c r="CAW38"/>
      <c r="CAX38"/>
      <c r="CAY38"/>
      <c r="CAZ38"/>
      <c r="CBA38"/>
      <c r="CBB38"/>
      <c r="CBC38"/>
      <c r="CBD38"/>
      <c r="CBE38"/>
      <c r="CBF38"/>
      <c r="CBG38"/>
      <c r="CBH38"/>
      <c r="CBI38"/>
      <c r="CBJ38"/>
      <c r="CBK38"/>
      <c r="CBL38"/>
      <c r="CBM38"/>
      <c r="CBN38"/>
      <c r="CBO38"/>
      <c r="CBP38"/>
      <c r="CBQ38"/>
      <c r="CBR38"/>
      <c r="CBS38"/>
      <c r="CBT38"/>
      <c r="CBU38"/>
      <c r="CBV38"/>
      <c r="CBW38"/>
      <c r="CBX38"/>
      <c r="CBY38"/>
      <c r="CBZ38"/>
      <c r="CCA38"/>
      <c r="CCB38"/>
      <c r="CCC38"/>
      <c r="CCD38"/>
      <c r="CCE38"/>
      <c r="CCF38"/>
      <c r="CCG38"/>
      <c r="CCH38"/>
      <c r="CCI38"/>
      <c r="CCJ38"/>
      <c r="CCK38"/>
      <c r="CCL38"/>
      <c r="CCM38"/>
      <c r="CCN38"/>
      <c r="CCO38"/>
      <c r="CCP38"/>
      <c r="CCQ38"/>
      <c r="CCR38"/>
      <c r="CCS38"/>
      <c r="CCT38"/>
      <c r="CCU38"/>
      <c r="CCV38"/>
      <c r="CCW38"/>
      <c r="CCX38"/>
      <c r="CCY38"/>
      <c r="CCZ38"/>
      <c r="CDA38"/>
      <c r="CDB38"/>
      <c r="CDC38"/>
      <c r="CDD38"/>
      <c r="CDE38"/>
      <c r="CDF38"/>
      <c r="CDG38"/>
      <c r="CDH38"/>
      <c r="CDI38"/>
      <c r="CDJ38"/>
      <c r="CDK38"/>
      <c r="CDL38"/>
      <c r="CDM38"/>
      <c r="CDN38"/>
      <c r="CDO38"/>
      <c r="CDP38"/>
      <c r="CDQ38"/>
      <c r="CDR38"/>
      <c r="CDS38"/>
      <c r="CDT38"/>
      <c r="CDU38"/>
      <c r="CDV38"/>
      <c r="CDW38"/>
      <c r="CDX38"/>
      <c r="CDY38"/>
      <c r="CDZ38"/>
      <c r="CEA38"/>
      <c r="CEB38"/>
      <c r="CEC38"/>
      <c r="CED38"/>
      <c r="CEE38"/>
      <c r="CEF38"/>
      <c r="CEG38"/>
      <c r="CEH38"/>
      <c r="CEI38"/>
      <c r="CEJ38"/>
      <c r="CEK38"/>
      <c r="CEL38"/>
      <c r="CEM38"/>
      <c r="CEN38"/>
      <c r="CEO38"/>
      <c r="CEP38"/>
      <c r="CEQ38"/>
      <c r="CER38"/>
      <c r="CES38"/>
      <c r="CET38"/>
      <c r="CEU38"/>
      <c r="CEV38"/>
      <c r="CEW38"/>
      <c r="CEX38"/>
      <c r="CEY38"/>
      <c r="CEZ38"/>
      <c r="CFA38"/>
      <c r="CFB38"/>
      <c r="CFC38"/>
      <c r="CFD38"/>
      <c r="CFE38"/>
      <c r="CFF38"/>
      <c r="CFG38"/>
      <c r="CFH38"/>
      <c r="CFI38"/>
      <c r="CFJ38"/>
      <c r="CFK38"/>
      <c r="CFL38"/>
      <c r="CFM38"/>
      <c r="CFN38"/>
      <c r="CFO38"/>
      <c r="CFP38"/>
      <c r="CFQ38"/>
      <c r="CFR38"/>
      <c r="CFS38"/>
      <c r="CFT38"/>
      <c r="CFU38"/>
      <c r="CFV38"/>
      <c r="CFW38"/>
      <c r="CFX38"/>
      <c r="CFY38"/>
      <c r="CFZ38"/>
      <c r="CGA38"/>
      <c r="CGB38"/>
      <c r="CGC38"/>
      <c r="CGD38"/>
      <c r="CGE38"/>
      <c r="CGF38"/>
      <c r="CGG38"/>
      <c r="CGH38"/>
      <c r="CGI38"/>
      <c r="CGJ38"/>
      <c r="CGK38"/>
      <c r="CGL38"/>
      <c r="CGM38"/>
      <c r="CGN38"/>
      <c r="CGO38"/>
      <c r="CGP38"/>
      <c r="CGQ38"/>
      <c r="CGR38"/>
      <c r="CGS38"/>
      <c r="CGT38"/>
      <c r="CGU38"/>
      <c r="CGV38"/>
      <c r="CGW38"/>
      <c r="CGX38"/>
      <c r="CGY38"/>
      <c r="CGZ38"/>
      <c r="CHA38"/>
      <c r="CHB38"/>
      <c r="CHC38"/>
      <c r="CHD38"/>
      <c r="CHE38"/>
      <c r="CHF38"/>
      <c r="CHG38"/>
      <c r="CHH38"/>
      <c r="CHI38"/>
      <c r="CHJ38"/>
      <c r="CHK38"/>
      <c r="CHL38"/>
      <c r="CHM38"/>
      <c r="CHN38"/>
      <c r="CHO38"/>
      <c r="CHP38"/>
      <c r="CHQ38"/>
      <c r="CHR38"/>
      <c r="CHS38"/>
      <c r="CHT38"/>
      <c r="CHU38"/>
      <c r="CHV38"/>
      <c r="CHW38"/>
      <c r="CHX38"/>
      <c r="CHY38"/>
      <c r="CHZ38"/>
      <c r="CIA38"/>
      <c r="CIB38"/>
      <c r="CIC38"/>
      <c r="CID38"/>
      <c r="CIE38"/>
      <c r="CIF38"/>
      <c r="CIG38"/>
      <c r="CIH38"/>
      <c r="CII38"/>
      <c r="CIJ38"/>
      <c r="CIK38"/>
      <c r="CIL38"/>
      <c r="CIM38"/>
      <c r="CIN38"/>
      <c r="CIO38"/>
      <c r="CIP38"/>
      <c r="CIQ38"/>
      <c r="CIR38"/>
      <c r="CIS38"/>
      <c r="CIT38"/>
      <c r="CIU38"/>
      <c r="CIV38"/>
      <c r="CIW38"/>
      <c r="CIX38"/>
      <c r="CIY38"/>
      <c r="CIZ38"/>
      <c r="CJA38"/>
      <c r="CJB38"/>
      <c r="CJC38"/>
      <c r="CJD38"/>
      <c r="CJE38"/>
      <c r="CJF38"/>
      <c r="CJG38"/>
      <c r="CJH38"/>
      <c r="CJI38"/>
      <c r="CJJ38"/>
      <c r="CJK38"/>
      <c r="CJL38"/>
      <c r="CJM38"/>
      <c r="CJN38"/>
      <c r="CJO38"/>
      <c r="CJP38"/>
      <c r="CJQ38"/>
      <c r="CJR38"/>
      <c r="CJS38"/>
      <c r="CJT38"/>
      <c r="CJU38"/>
      <c r="CJV38"/>
      <c r="CJW38"/>
      <c r="CJX38"/>
      <c r="CJY38"/>
      <c r="CJZ38"/>
      <c r="CKA38"/>
      <c r="CKB38"/>
      <c r="CKC38"/>
      <c r="CKD38"/>
      <c r="CKE38"/>
      <c r="CKF38"/>
      <c r="CKG38"/>
      <c r="CKH38"/>
      <c r="CKI38"/>
      <c r="CKJ38"/>
      <c r="CKK38"/>
      <c r="CKL38"/>
      <c r="CKM38"/>
      <c r="CKN38"/>
      <c r="CKO38"/>
      <c r="CKP38"/>
      <c r="CKQ38"/>
      <c r="CKR38"/>
      <c r="CKS38"/>
      <c r="CKT38"/>
      <c r="CKU38"/>
      <c r="CKV38"/>
      <c r="CKW38"/>
      <c r="CKX38"/>
      <c r="CKY38"/>
      <c r="CKZ38"/>
      <c r="CLA38"/>
      <c r="CLB38"/>
      <c r="CLC38"/>
      <c r="CLD38"/>
      <c r="CLE38"/>
      <c r="CLF38"/>
      <c r="CLG38"/>
      <c r="CLH38"/>
      <c r="CLI38"/>
      <c r="CLJ38"/>
      <c r="CLK38"/>
      <c r="CLL38"/>
      <c r="CLM38"/>
      <c r="CLN38"/>
      <c r="CLO38"/>
      <c r="CLP38"/>
      <c r="CLQ38"/>
      <c r="CLR38"/>
      <c r="CLS38"/>
      <c r="CLT38"/>
      <c r="CLU38"/>
      <c r="CLV38"/>
      <c r="CLW38"/>
      <c r="CLX38"/>
      <c r="CLY38"/>
      <c r="CLZ38"/>
      <c r="CMA38"/>
      <c r="CMB38"/>
      <c r="CMC38"/>
      <c r="CMD38"/>
      <c r="CME38"/>
      <c r="CMF38"/>
      <c r="CMG38"/>
      <c r="CMH38"/>
      <c r="CMI38"/>
      <c r="CMJ38"/>
      <c r="CMK38"/>
      <c r="CML38"/>
      <c r="CMM38"/>
      <c r="CMN38"/>
      <c r="CMO38"/>
      <c r="CMP38"/>
      <c r="CMQ38"/>
      <c r="CMR38"/>
      <c r="CMS38"/>
      <c r="CMT38"/>
      <c r="CMU38"/>
      <c r="CMV38"/>
      <c r="CMW38"/>
      <c r="CMX38"/>
      <c r="CMY38"/>
      <c r="CMZ38"/>
      <c r="CNA38"/>
      <c r="CNB38"/>
      <c r="CNC38"/>
      <c r="CND38"/>
      <c r="CNE38"/>
      <c r="CNF38"/>
      <c r="CNG38"/>
      <c r="CNH38"/>
      <c r="CNI38"/>
      <c r="CNJ38"/>
      <c r="CNK38"/>
      <c r="CNL38"/>
      <c r="CNM38"/>
      <c r="CNN38"/>
      <c r="CNO38"/>
      <c r="CNP38"/>
      <c r="CNQ38"/>
      <c r="CNR38"/>
      <c r="CNS38"/>
      <c r="CNT38"/>
      <c r="CNU38"/>
      <c r="CNV38"/>
      <c r="CNW38"/>
      <c r="CNX38"/>
      <c r="CNY38"/>
      <c r="CNZ38"/>
      <c r="COA38"/>
      <c r="COB38"/>
      <c r="COC38"/>
      <c r="COD38"/>
      <c r="COE38"/>
      <c r="COF38"/>
      <c r="COG38"/>
      <c r="COH38"/>
      <c r="COI38"/>
      <c r="COJ38"/>
      <c r="COK38"/>
      <c r="COL38"/>
      <c r="COM38"/>
      <c r="CON38"/>
      <c r="COO38"/>
      <c r="COP38"/>
      <c r="COQ38"/>
      <c r="COR38"/>
      <c r="COS38"/>
      <c r="COT38"/>
      <c r="COU38"/>
      <c r="COV38"/>
      <c r="COW38"/>
      <c r="COX38"/>
      <c r="COY38"/>
      <c r="COZ38"/>
      <c r="CPA38"/>
      <c r="CPB38"/>
      <c r="CPC38"/>
      <c r="CPD38"/>
      <c r="CPE38"/>
      <c r="CPF38"/>
      <c r="CPG38"/>
      <c r="CPH38"/>
      <c r="CPI38"/>
      <c r="CPJ38"/>
      <c r="CPK38"/>
      <c r="CPL38"/>
      <c r="CPM38"/>
      <c r="CPN38"/>
      <c r="CPO38"/>
      <c r="CPP38"/>
      <c r="CPQ38"/>
      <c r="CPR38"/>
      <c r="CPS38"/>
      <c r="CPT38"/>
      <c r="CPU38"/>
      <c r="CPV38"/>
      <c r="CPW38"/>
      <c r="CPX38"/>
      <c r="CPY38"/>
      <c r="CPZ38"/>
      <c r="CQA38"/>
      <c r="CQB38"/>
      <c r="CQC38"/>
      <c r="CQD38"/>
      <c r="CQE38"/>
      <c r="CQF38"/>
      <c r="CQG38"/>
      <c r="CQH38"/>
      <c r="CQI38"/>
      <c r="CQJ38"/>
      <c r="CQK38"/>
      <c r="CQL38"/>
      <c r="CQM38"/>
      <c r="CQN38"/>
      <c r="CQO38"/>
      <c r="CQP38"/>
      <c r="CQQ38"/>
      <c r="CQR38"/>
      <c r="CQS38"/>
      <c r="CQT38"/>
      <c r="CQU38"/>
      <c r="CQV38"/>
      <c r="CQW38"/>
      <c r="CQX38"/>
      <c r="CQY38"/>
      <c r="CQZ38"/>
      <c r="CRA38"/>
      <c r="CRB38"/>
      <c r="CRC38"/>
      <c r="CRD38"/>
      <c r="CRE38"/>
      <c r="CRF38"/>
      <c r="CRG38"/>
      <c r="CRH38"/>
      <c r="CRI38"/>
      <c r="CRJ38"/>
      <c r="CRK38"/>
      <c r="CRL38"/>
      <c r="CRM38"/>
      <c r="CRN38"/>
      <c r="CRO38"/>
      <c r="CRP38"/>
      <c r="CRQ38"/>
      <c r="CRR38"/>
      <c r="CRS38"/>
      <c r="CRT38"/>
      <c r="CRU38"/>
      <c r="CRV38"/>
      <c r="CRW38"/>
      <c r="CRX38"/>
      <c r="CRY38"/>
      <c r="CRZ38"/>
      <c r="CSA38"/>
      <c r="CSB38"/>
      <c r="CSC38"/>
      <c r="CSD38"/>
      <c r="CSE38"/>
      <c r="CSF38"/>
      <c r="CSG38"/>
      <c r="CSH38"/>
      <c r="CSI38"/>
      <c r="CSJ38"/>
      <c r="CSK38"/>
      <c r="CSL38"/>
      <c r="CSM38"/>
      <c r="CSN38"/>
      <c r="CSO38"/>
      <c r="CSP38"/>
      <c r="CSQ38"/>
      <c r="CSR38"/>
      <c r="CSS38"/>
      <c r="CST38"/>
      <c r="CSU38"/>
      <c r="CSV38"/>
      <c r="CSW38"/>
      <c r="CSX38"/>
      <c r="CSY38"/>
      <c r="CSZ38"/>
      <c r="CTA38"/>
      <c r="CTB38"/>
      <c r="CTC38"/>
      <c r="CTD38"/>
      <c r="CTE38"/>
      <c r="CTF38"/>
      <c r="CTG38"/>
      <c r="CTH38"/>
      <c r="CTI38"/>
      <c r="CTJ38"/>
      <c r="CTK38"/>
      <c r="CTL38"/>
      <c r="CTM38"/>
      <c r="CTN38"/>
      <c r="CTO38"/>
      <c r="CTP38"/>
      <c r="CTQ38"/>
      <c r="CTR38"/>
      <c r="CTS38"/>
      <c r="CTT38"/>
      <c r="CTU38"/>
      <c r="CTV38"/>
      <c r="CTW38"/>
      <c r="CTX38"/>
      <c r="CTY38"/>
      <c r="CTZ38"/>
      <c r="CUA38"/>
      <c r="CUB38"/>
      <c r="CUC38"/>
      <c r="CUD38"/>
      <c r="CUE38"/>
      <c r="CUF38"/>
      <c r="CUG38"/>
      <c r="CUH38"/>
      <c r="CUI38"/>
      <c r="CUJ38"/>
      <c r="CUK38"/>
      <c r="CUL38"/>
      <c r="CUM38"/>
      <c r="CUN38"/>
      <c r="CUO38"/>
      <c r="CUP38"/>
      <c r="CUQ38"/>
      <c r="CUR38"/>
      <c r="CUS38"/>
      <c r="CUT38"/>
      <c r="CUU38"/>
      <c r="CUV38"/>
      <c r="CUW38"/>
      <c r="CUX38"/>
      <c r="CUY38"/>
      <c r="CUZ38"/>
      <c r="CVA38"/>
      <c r="CVB38"/>
      <c r="CVC38"/>
      <c r="CVD38"/>
      <c r="CVE38"/>
      <c r="CVF38"/>
      <c r="CVG38"/>
      <c r="CVH38"/>
      <c r="CVI38"/>
      <c r="CVJ38"/>
      <c r="CVK38"/>
      <c r="CVL38"/>
      <c r="CVM38"/>
      <c r="CVN38"/>
      <c r="CVO38"/>
      <c r="CVP38"/>
      <c r="CVQ38"/>
      <c r="CVR38"/>
      <c r="CVS38"/>
      <c r="CVT38"/>
      <c r="CVU38"/>
      <c r="CVV38"/>
      <c r="CVW38"/>
      <c r="CVX38"/>
      <c r="CVY38"/>
      <c r="CVZ38"/>
      <c r="CWA38"/>
      <c r="CWB38"/>
      <c r="CWC38"/>
      <c r="CWD38"/>
      <c r="CWE38"/>
      <c r="CWF38"/>
      <c r="CWG38"/>
      <c r="CWH38"/>
      <c r="CWI38"/>
      <c r="CWJ38"/>
      <c r="CWK38"/>
      <c r="CWL38"/>
      <c r="CWM38"/>
      <c r="CWN38"/>
      <c r="CWO38"/>
      <c r="CWP38"/>
      <c r="CWQ38"/>
      <c r="CWR38"/>
      <c r="CWS38"/>
      <c r="CWT38"/>
      <c r="CWU38"/>
      <c r="CWV38"/>
      <c r="CWW38"/>
      <c r="CWX38"/>
      <c r="CWY38"/>
      <c r="CWZ38"/>
      <c r="CXA38"/>
      <c r="CXB38"/>
      <c r="CXC38"/>
      <c r="CXD38"/>
      <c r="CXE38"/>
      <c r="CXF38"/>
      <c r="CXG38"/>
      <c r="CXH38"/>
      <c r="CXI38"/>
      <c r="CXJ38"/>
      <c r="CXK38"/>
      <c r="CXL38"/>
      <c r="CXM38"/>
      <c r="CXN38"/>
      <c r="CXO38"/>
      <c r="CXP38"/>
      <c r="CXQ38"/>
      <c r="CXR38"/>
      <c r="CXS38"/>
      <c r="CXT38"/>
      <c r="CXU38"/>
      <c r="CXV38"/>
      <c r="CXW38"/>
      <c r="CXX38"/>
      <c r="CXY38"/>
      <c r="CXZ38"/>
      <c r="CYA38"/>
      <c r="CYB38"/>
      <c r="CYC38"/>
      <c r="CYD38"/>
      <c r="CYE38"/>
      <c r="CYF38"/>
      <c r="CYG38"/>
      <c r="CYH38"/>
      <c r="CYI38"/>
      <c r="CYJ38"/>
      <c r="CYK38"/>
      <c r="CYL38"/>
      <c r="CYM38"/>
      <c r="CYN38"/>
      <c r="CYO38"/>
      <c r="CYP38"/>
      <c r="CYQ38"/>
      <c r="CYR38"/>
      <c r="CYS38"/>
      <c r="CYT38"/>
      <c r="CYU38"/>
      <c r="CYV38"/>
      <c r="CYW38"/>
      <c r="CYX38"/>
      <c r="CYY38"/>
      <c r="CYZ38"/>
      <c r="CZA38"/>
      <c r="CZB38"/>
      <c r="CZC38"/>
      <c r="CZD38"/>
      <c r="CZE38"/>
      <c r="CZF38"/>
      <c r="CZG38"/>
      <c r="CZH38"/>
      <c r="CZI38"/>
      <c r="CZJ38"/>
      <c r="CZK38"/>
      <c r="CZL38"/>
      <c r="CZM38"/>
      <c r="CZN38"/>
      <c r="CZO38"/>
      <c r="CZP38"/>
      <c r="CZQ38"/>
      <c r="CZR38"/>
      <c r="CZS38"/>
      <c r="CZT38"/>
      <c r="CZU38"/>
      <c r="CZV38"/>
      <c r="CZW38"/>
      <c r="CZX38"/>
      <c r="CZY38"/>
      <c r="CZZ38"/>
      <c r="DAA38"/>
      <c r="DAB38"/>
      <c r="DAC38"/>
      <c r="DAD38"/>
      <c r="DAE38"/>
      <c r="DAF38"/>
      <c r="DAG38"/>
      <c r="DAH38"/>
      <c r="DAI38"/>
      <c r="DAJ38"/>
      <c r="DAK38"/>
      <c r="DAL38"/>
      <c r="DAM38"/>
      <c r="DAN38"/>
      <c r="DAO38"/>
      <c r="DAP38"/>
      <c r="DAQ38"/>
      <c r="DAR38"/>
      <c r="DAS38"/>
      <c r="DAT38"/>
      <c r="DAU38"/>
      <c r="DAV38"/>
      <c r="DAW38"/>
      <c r="DAX38"/>
      <c r="DAY38"/>
      <c r="DAZ38"/>
      <c r="DBA38"/>
      <c r="DBB38"/>
      <c r="DBC38"/>
      <c r="DBD38"/>
      <c r="DBE38"/>
      <c r="DBF38"/>
      <c r="DBG38"/>
      <c r="DBH38"/>
      <c r="DBI38"/>
      <c r="DBJ38"/>
      <c r="DBK38"/>
      <c r="DBL38"/>
      <c r="DBM38"/>
      <c r="DBN38"/>
      <c r="DBO38"/>
      <c r="DBP38"/>
      <c r="DBQ38"/>
      <c r="DBR38"/>
      <c r="DBS38"/>
      <c r="DBT38"/>
      <c r="DBU38"/>
      <c r="DBV38"/>
      <c r="DBW38"/>
      <c r="DBX38"/>
      <c r="DBY38"/>
      <c r="DBZ38"/>
      <c r="DCA38"/>
      <c r="DCB38"/>
      <c r="DCC38"/>
      <c r="DCD38"/>
      <c r="DCE38"/>
      <c r="DCF38"/>
      <c r="DCG38"/>
      <c r="DCH38"/>
      <c r="DCI38"/>
      <c r="DCJ38"/>
      <c r="DCK38"/>
      <c r="DCL38"/>
      <c r="DCM38"/>
      <c r="DCN38"/>
      <c r="DCO38"/>
      <c r="DCP38"/>
      <c r="DCQ38"/>
      <c r="DCR38"/>
      <c r="DCS38"/>
      <c r="DCT38"/>
      <c r="DCU38"/>
      <c r="DCV38"/>
      <c r="DCW38"/>
      <c r="DCX38"/>
      <c r="DCY38"/>
      <c r="DCZ38"/>
      <c r="DDA38"/>
      <c r="DDB38"/>
      <c r="DDC38"/>
      <c r="DDD38"/>
      <c r="DDE38"/>
      <c r="DDF38"/>
      <c r="DDG38"/>
      <c r="DDH38"/>
      <c r="DDI38"/>
      <c r="DDJ38"/>
      <c r="DDK38"/>
      <c r="DDL38"/>
      <c r="DDM38"/>
      <c r="DDN38"/>
      <c r="DDO38"/>
      <c r="DDP38"/>
      <c r="DDQ38"/>
      <c r="DDR38"/>
      <c r="DDS38"/>
      <c r="DDT38"/>
      <c r="DDU38"/>
      <c r="DDV38"/>
      <c r="DDW38"/>
      <c r="DDX38"/>
      <c r="DDY38"/>
      <c r="DDZ38"/>
      <c r="DEA38"/>
      <c r="DEB38"/>
      <c r="DEC38"/>
      <c r="DED38"/>
      <c r="DEE38"/>
      <c r="DEF38"/>
      <c r="DEG38"/>
      <c r="DEH38"/>
      <c r="DEI38"/>
      <c r="DEJ38"/>
      <c r="DEK38"/>
      <c r="DEL38"/>
      <c r="DEM38"/>
      <c r="DEN38"/>
      <c r="DEO38"/>
      <c r="DEP38"/>
      <c r="DEQ38"/>
      <c r="DER38"/>
      <c r="DES38"/>
      <c r="DET38"/>
      <c r="DEU38"/>
      <c r="DEV38"/>
      <c r="DEW38"/>
      <c r="DEX38"/>
      <c r="DEY38"/>
      <c r="DEZ38"/>
      <c r="DFA38"/>
      <c r="DFB38"/>
      <c r="DFC38"/>
      <c r="DFD38"/>
      <c r="DFE38"/>
      <c r="DFF38"/>
      <c r="DFG38"/>
      <c r="DFH38"/>
      <c r="DFI38"/>
      <c r="DFJ38"/>
      <c r="DFK38"/>
      <c r="DFL38"/>
      <c r="DFM38"/>
      <c r="DFN38"/>
      <c r="DFO38"/>
      <c r="DFP38"/>
      <c r="DFQ38"/>
      <c r="DFR38"/>
      <c r="DFS38"/>
      <c r="DFT38"/>
      <c r="DFU38"/>
      <c r="DFV38"/>
      <c r="DFW38"/>
      <c r="DFX38"/>
      <c r="DFY38"/>
      <c r="DFZ38"/>
      <c r="DGA38"/>
      <c r="DGB38"/>
      <c r="DGC38"/>
      <c r="DGD38"/>
      <c r="DGE38"/>
      <c r="DGF38"/>
      <c r="DGG38"/>
      <c r="DGH38"/>
      <c r="DGI38"/>
      <c r="DGJ38"/>
      <c r="DGK38"/>
      <c r="DGL38"/>
      <c r="DGM38"/>
      <c r="DGN38"/>
      <c r="DGO38"/>
      <c r="DGP38"/>
      <c r="DGQ38"/>
      <c r="DGR38"/>
      <c r="DGS38"/>
      <c r="DGT38"/>
      <c r="DGU38"/>
      <c r="DGV38"/>
      <c r="DGW38"/>
      <c r="DGX38"/>
      <c r="DGY38"/>
      <c r="DGZ38"/>
      <c r="DHA38"/>
      <c r="DHB38"/>
      <c r="DHC38"/>
      <c r="DHD38"/>
      <c r="DHE38"/>
      <c r="DHF38"/>
      <c r="DHG38"/>
      <c r="DHH38"/>
      <c r="DHI38"/>
      <c r="DHJ38"/>
      <c r="DHK38"/>
      <c r="DHL38"/>
      <c r="DHM38"/>
      <c r="DHN38"/>
      <c r="DHO38"/>
      <c r="DHP38"/>
      <c r="DHQ38"/>
      <c r="DHR38"/>
      <c r="DHS38"/>
      <c r="DHT38"/>
      <c r="DHU38"/>
      <c r="DHV38"/>
      <c r="DHW38"/>
      <c r="DHX38"/>
      <c r="DHY38"/>
      <c r="DHZ38"/>
      <c r="DIA38"/>
      <c r="DIB38"/>
      <c r="DIC38"/>
      <c r="DID38"/>
      <c r="DIE38"/>
      <c r="DIF38"/>
      <c r="DIG38"/>
      <c r="DIH38"/>
      <c r="DII38"/>
      <c r="DIJ38"/>
      <c r="DIK38"/>
      <c r="DIL38"/>
      <c r="DIM38"/>
      <c r="DIN38"/>
      <c r="DIO38"/>
      <c r="DIP38"/>
      <c r="DIQ38"/>
      <c r="DIR38"/>
      <c r="DIS38"/>
      <c r="DIT38"/>
      <c r="DIU38"/>
      <c r="DIV38"/>
      <c r="DIW38"/>
      <c r="DIX38"/>
      <c r="DIY38"/>
      <c r="DIZ38"/>
      <c r="DJA38"/>
      <c r="DJB38"/>
      <c r="DJC38"/>
      <c r="DJD38"/>
      <c r="DJE38"/>
      <c r="DJF38"/>
      <c r="DJG38"/>
      <c r="DJH38"/>
      <c r="DJI38"/>
      <c r="DJJ38"/>
      <c r="DJK38"/>
      <c r="DJL38"/>
      <c r="DJM38"/>
      <c r="DJN38"/>
      <c r="DJO38"/>
      <c r="DJP38"/>
      <c r="DJQ38"/>
      <c r="DJR38"/>
      <c r="DJS38"/>
      <c r="DJT38"/>
      <c r="DJU38"/>
      <c r="DJV38"/>
      <c r="DJW38"/>
      <c r="DJX38"/>
      <c r="DJY38"/>
      <c r="DJZ38"/>
      <c r="DKA38"/>
      <c r="DKB38"/>
      <c r="DKC38"/>
      <c r="DKD38"/>
      <c r="DKE38"/>
      <c r="DKF38"/>
      <c r="DKG38"/>
      <c r="DKH38"/>
      <c r="DKI38"/>
      <c r="DKJ38"/>
      <c r="DKK38"/>
      <c r="DKL38"/>
      <c r="DKM38"/>
      <c r="DKN38"/>
      <c r="DKO38"/>
      <c r="DKP38"/>
      <c r="DKQ38"/>
      <c r="DKR38"/>
      <c r="DKS38"/>
      <c r="DKT38"/>
      <c r="DKU38"/>
      <c r="DKV38"/>
      <c r="DKW38"/>
      <c r="DKX38"/>
      <c r="DKY38"/>
      <c r="DKZ38"/>
      <c r="DLA38"/>
      <c r="DLB38"/>
      <c r="DLC38"/>
      <c r="DLD38"/>
      <c r="DLE38"/>
      <c r="DLF38"/>
      <c r="DLG38"/>
      <c r="DLH38"/>
      <c r="DLI38"/>
      <c r="DLJ38"/>
      <c r="DLK38"/>
      <c r="DLL38"/>
      <c r="DLM38"/>
      <c r="DLN38"/>
      <c r="DLO38"/>
      <c r="DLP38"/>
      <c r="DLQ38"/>
      <c r="DLR38"/>
      <c r="DLS38"/>
      <c r="DLT38"/>
      <c r="DLU38"/>
      <c r="DLV38"/>
      <c r="DLW38"/>
      <c r="DLX38"/>
      <c r="DLY38"/>
      <c r="DLZ38"/>
      <c r="DMA38"/>
      <c r="DMB38"/>
      <c r="DMC38"/>
      <c r="DMD38"/>
      <c r="DME38"/>
      <c r="DMF38"/>
      <c r="DMG38"/>
      <c r="DMH38"/>
      <c r="DMI38"/>
      <c r="DMJ38"/>
      <c r="DMK38"/>
      <c r="DML38"/>
      <c r="DMM38"/>
      <c r="DMN38"/>
      <c r="DMO38"/>
      <c r="DMP38"/>
      <c r="DMQ38"/>
      <c r="DMR38"/>
      <c r="DMS38"/>
      <c r="DMT38"/>
      <c r="DMU38"/>
      <c r="DMV38"/>
      <c r="DMW38"/>
      <c r="DMX38"/>
      <c r="DMY38"/>
      <c r="DMZ38"/>
      <c r="DNA38"/>
      <c r="DNB38"/>
      <c r="DNC38"/>
      <c r="DND38"/>
      <c r="DNE38"/>
      <c r="DNF38"/>
      <c r="DNG38"/>
      <c r="DNH38"/>
      <c r="DNI38"/>
      <c r="DNJ38"/>
      <c r="DNK38"/>
      <c r="DNL38"/>
      <c r="DNM38"/>
      <c r="DNN38"/>
      <c r="DNO38"/>
      <c r="DNP38"/>
      <c r="DNQ38"/>
      <c r="DNR38"/>
      <c r="DNS38"/>
      <c r="DNT38"/>
      <c r="DNU38"/>
      <c r="DNV38"/>
      <c r="DNW38"/>
      <c r="DNX38"/>
      <c r="DNY38"/>
      <c r="DNZ38"/>
      <c r="DOA38"/>
      <c r="DOB38"/>
      <c r="DOC38"/>
      <c r="DOD38"/>
      <c r="DOE38"/>
      <c r="DOF38"/>
      <c r="DOG38"/>
      <c r="DOH38"/>
      <c r="DOI38"/>
      <c r="DOJ38"/>
      <c r="DOK38"/>
      <c r="DOL38"/>
      <c r="DOM38"/>
      <c r="DON38"/>
      <c r="DOO38"/>
      <c r="DOP38"/>
      <c r="DOQ38"/>
      <c r="DOR38"/>
      <c r="DOS38"/>
      <c r="DOT38"/>
      <c r="DOU38"/>
      <c r="DOV38"/>
      <c r="DOW38"/>
      <c r="DOX38"/>
      <c r="DOY38"/>
      <c r="DOZ38"/>
      <c r="DPA38"/>
      <c r="DPB38"/>
      <c r="DPC38"/>
      <c r="DPD38"/>
      <c r="DPE38"/>
      <c r="DPF38"/>
      <c r="DPG38"/>
      <c r="DPH38"/>
      <c r="DPI38"/>
      <c r="DPJ38"/>
      <c r="DPK38"/>
      <c r="DPL38"/>
      <c r="DPM38"/>
      <c r="DPN38"/>
      <c r="DPO38"/>
      <c r="DPP38"/>
      <c r="DPQ38"/>
      <c r="DPR38"/>
      <c r="DPS38"/>
      <c r="DPT38"/>
      <c r="DPU38"/>
      <c r="DPV38"/>
      <c r="DPW38"/>
      <c r="DPX38"/>
      <c r="DPY38"/>
      <c r="DPZ38"/>
      <c r="DQA38"/>
      <c r="DQB38"/>
      <c r="DQC38"/>
      <c r="DQD38"/>
      <c r="DQE38"/>
      <c r="DQF38"/>
      <c r="DQG38"/>
      <c r="DQH38"/>
      <c r="DQI38"/>
      <c r="DQJ38"/>
      <c r="DQK38"/>
      <c r="DQL38"/>
      <c r="DQM38"/>
      <c r="DQN38"/>
      <c r="DQO38"/>
      <c r="DQP38"/>
      <c r="DQQ38"/>
      <c r="DQR38"/>
      <c r="DQS38"/>
      <c r="DQT38"/>
      <c r="DQU38"/>
      <c r="DQV38"/>
      <c r="DQW38"/>
      <c r="DQX38"/>
      <c r="DQY38"/>
      <c r="DQZ38"/>
      <c r="DRA38"/>
      <c r="DRB38"/>
      <c r="DRC38"/>
      <c r="DRD38"/>
      <c r="DRE38"/>
      <c r="DRF38"/>
      <c r="DRG38"/>
      <c r="DRH38"/>
      <c r="DRI38"/>
      <c r="DRJ38"/>
      <c r="DRK38"/>
      <c r="DRL38"/>
      <c r="DRM38"/>
      <c r="DRN38"/>
      <c r="DRO38"/>
      <c r="DRP38"/>
      <c r="DRQ38"/>
      <c r="DRR38"/>
      <c r="DRS38"/>
      <c r="DRT38"/>
      <c r="DRU38"/>
      <c r="DRV38"/>
      <c r="DRW38"/>
      <c r="DRX38"/>
      <c r="DRY38"/>
      <c r="DRZ38"/>
      <c r="DSA38"/>
      <c r="DSB38"/>
      <c r="DSC38"/>
      <c r="DSD38"/>
      <c r="DSE38"/>
      <c r="DSF38"/>
      <c r="DSG38"/>
      <c r="DSH38"/>
      <c r="DSI38"/>
      <c r="DSJ38"/>
      <c r="DSK38"/>
      <c r="DSL38"/>
      <c r="DSM38"/>
      <c r="DSN38"/>
      <c r="DSO38"/>
      <c r="DSP38"/>
      <c r="DSQ38"/>
      <c r="DSR38"/>
      <c r="DSS38"/>
      <c r="DST38"/>
      <c r="DSU38"/>
      <c r="DSV38"/>
      <c r="DSW38"/>
      <c r="DSX38"/>
      <c r="DSY38"/>
      <c r="DSZ38"/>
      <c r="DTA38"/>
      <c r="DTB38"/>
      <c r="DTC38"/>
      <c r="DTD38"/>
      <c r="DTE38"/>
      <c r="DTF38"/>
      <c r="DTG38"/>
      <c r="DTH38"/>
      <c r="DTI38"/>
      <c r="DTJ38"/>
      <c r="DTK38"/>
      <c r="DTL38"/>
      <c r="DTM38"/>
      <c r="DTN38"/>
      <c r="DTO38"/>
      <c r="DTP38"/>
      <c r="DTQ38"/>
      <c r="DTR38"/>
      <c r="DTS38"/>
      <c r="DTT38"/>
      <c r="DTU38"/>
      <c r="DTV38"/>
      <c r="DTW38"/>
      <c r="DTX38"/>
      <c r="DTY38"/>
      <c r="DTZ38"/>
      <c r="DUA38"/>
      <c r="DUB38"/>
      <c r="DUC38"/>
      <c r="DUD38"/>
      <c r="DUE38"/>
      <c r="DUF38"/>
      <c r="DUG38"/>
      <c r="DUH38"/>
      <c r="DUI38"/>
      <c r="DUJ38"/>
      <c r="DUK38"/>
      <c r="DUL38"/>
      <c r="DUM38"/>
      <c r="DUN38"/>
      <c r="DUO38"/>
      <c r="DUP38"/>
      <c r="DUQ38"/>
      <c r="DUR38"/>
      <c r="DUS38"/>
      <c r="DUT38"/>
      <c r="DUU38"/>
      <c r="DUV38"/>
      <c r="DUW38"/>
      <c r="DUX38"/>
      <c r="DUY38"/>
      <c r="DUZ38"/>
      <c r="DVA38"/>
      <c r="DVB38"/>
      <c r="DVC38"/>
      <c r="DVD38"/>
      <c r="DVE38"/>
      <c r="DVF38"/>
      <c r="DVG38"/>
      <c r="DVH38"/>
      <c r="DVI38"/>
      <c r="DVJ38"/>
      <c r="DVK38"/>
      <c r="DVL38"/>
      <c r="DVM38"/>
      <c r="DVN38"/>
      <c r="DVO38"/>
      <c r="DVP38"/>
      <c r="DVQ38"/>
      <c r="DVR38"/>
      <c r="DVS38"/>
      <c r="DVT38"/>
      <c r="DVU38"/>
      <c r="DVV38"/>
      <c r="DVW38"/>
      <c r="DVX38"/>
      <c r="DVY38"/>
      <c r="DVZ38"/>
      <c r="DWA38"/>
      <c r="DWB38"/>
      <c r="DWC38"/>
      <c r="DWD38"/>
      <c r="DWE38"/>
      <c r="DWF38"/>
      <c r="DWG38"/>
      <c r="DWH38"/>
      <c r="DWI38"/>
      <c r="DWJ38"/>
      <c r="DWK38"/>
      <c r="DWL38"/>
      <c r="DWM38"/>
      <c r="DWN38"/>
      <c r="DWO38"/>
      <c r="DWP38"/>
      <c r="DWQ38"/>
      <c r="DWR38"/>
      <c r="DWS38"/>
      <c r="DWT38"/>
      <c r="DWU38"/>
      <c r="DWV38"/>
      <c r="DWW38"/>
      <c r="DWX38"/>
      <c r="DWY38"/>
      <c r="DWZ38"/>
      <c r="DXA38"/>
      <c r="DXB38"/>
      <c r="DXC38"/>
      <c r="DXD38"/>
      <c r="DXE38"/>
      <c r="DXF38"/>
      <c r="DXG38"/>
      <c r="DXH38"/>
      <c r="DXI38"/>
      <c r="DXJ38"/>
      <c r="DXK38"/>
      <c r="DXL38"/>
      <c r="DXM38"/>
      <c r="DXN38"/>
      <c r="DXO38"/>
      <c r="DXP38"/>
      <c r="DXQ38"/>
      <c r="DXR38"/>
      <c r="DXS38"/>
      <c r="DXT38"/>
      <c r="DXU38"/>
      <c r="DXV38"/>
      <c r="DXW38"/>
      <c r="DXX38"/>
      <c r="DXY38"/>
      <c r="DXZ38"/>
      <c r="DYA38"/>
      <c r="DYB38"/>
      <c r="DYC38"/>
      <c r="DYD38"/>
      <c r="DYE38"/>
      <c r="DYF38"/>
      <c r="DYG38"/>
      <c r="DYH38"/>
      <c r="DYI38"/>
      <c r="DYJ38"/>
      <c r="DYK38"/>
      <c r="DYL38"/>
      <c r="DYM38"/>
      <c r="DYN38"/>
      <c r="DYO38"/>
      <c r="DYP38"/>
      <c r="DYQ38"/>
      <c r="DYR38"/>
      <c r="DYS38"/>
      <c r="DYT38"/>
      <c r="DYU38"/>
      <c r="DYV38"/>
      <c r="DYW38"/>
      <c r="DYX38"/>
      <c r="DYY38"/>
      <c r="DYZ38"/>
      <c r="DZA38"/>
      <c r="DZB38"/>
      <c r="DZC38"/>
      <c r="DZD38"/>
      <c r="DZE38"/>
      <c r="DZF38"/>
      <c r="DZG38"/>
      <c r="DZH38"/>
      <c r="DZI38"/>
      <c r="DZJ38"/>
      <c r="DZK38"/>
      <c r="DZL38"/>
      <c r="DZM38"/>
      <c r="DZN38"/>
      <c r="DZO38"/>
      <c r="DZP38"/>
      <c r="DZQ38"/>
      <c r="DZR38"/>
      <c r="DZS38"/>
      <c r="DZT38"/>
      <c r="DZU38"/>
      <c r="DZV38"/>
      <c r="DZW38"/>
      <c r="DZX38"/>
      <c r="DZY38"/>
      <c r="DZZ38"/>
      <c r="EAA38"/>
      <c r="EAB38"/>
      <c r="EAC38"/>
      <c r="EAD38"/>
      <c r="EAE38"/>
      <c r="EAF38"/>
      <c r="EAG38"/>
      <c r="EAH38"/>
      <c r="EAI38"/>
      <c r="EAJ38"/>
      <c r="EAK38"/>
      <c r="EAL38"/>
      <c r="EAM38"/>
      <c r="EAN38"/>
      <c r="EAO38"/>
      <c r="EAP38"/>
      <c r="EAQ38"/>
      <c r="EAR38"/>
      <c r="EAS38"/>
      <c r="EAT38"/>
      <c r="EAU38"/>
      <c r="EAV38"/>
      <c r="EAW38"/>
      <c r="EAX38"/>
      <c r="EAY38"/>
      <c r="EAZ38"/>
      <c r="EBA38"/>
      <c r="EBB38"/>
      <c r="EBC38"/>
      <c r="EBD38"/>
      <c r="EBE38"/>
      <c r="EBF38"/>
      <c r="EBG38"/>
      <c r="EBH38"/>
      <c r="EBI38"/>
      <c r="EBJ38"/>
      <c r="EBK38"/>
      <c r="EBL38"/>
      <c r="EBM38"/>
      <c r="EBN38"/>
      <c r="EBO38"/>
      <c r="EBP38"/>
      <c r="EBQ38"/>
      <c r="EBR38"/>
      <c r="EBS38"/>
      <c r="EBT38"/>
      <c r="EBU38"/>
      <c r="EBV38"/>
      <c r="EBW38"/>
      <c r="EBX38"/>
      <c r="EBY38"/>
      <c r="EBZ38"/>
      <c r="ECA38"/>
      <c r="ECB38"/>
      <c r="ECC38"/>
      <c r="ECD38"/>
      <c r="ECE38"/>
      <c r="ECF38"/>
      <c r="ECG38"/>
      <c r="ECH38"/>
      <c r="ECI38"/>
      <c r="ECJ38"/>
      <c r="ECK38"/>
      <c r="ECL38"/>
      <c r="ECM38"/>
      <c r="ECN38"/>
      <c r="ECO38"/>
      <c r="ECP38"/>
      <c r="ECQ38"/>
      <c r="ECR38"/>
      <c r="ECS38"/>
      <c r="ECT38"/>
      <c r="ECU38"/>
      <c r="ECV38"/>
      <c r="ECW38"/>
      <c r="ECX38"/>
      <c r="ECY38"/>
      <c r="ECZ38"/>
      <c r="EDA38"/>
      <c r="EDB38"/>
      <c r="EDC38"/>
      <c r="EDD38"/>
      <c r="EDE38"/>
      <c r="EDF38"/>
      <c r="EDG38"/>
      <c r="EDH38"/>
      <c r="EDI38"/>
      <c r="EDJ38"/>
      <c r="EDK38"/>
      <c r="EDL38"/>
      <c r="EDM38"/>
      <c r="EDN38"/>
      <c r="EDO38"/>
      <c r="EDP38"/>
      <c r="EDQ38"/>
      <c r="EDR38"/>
      <c r="EDS38"/>
      <c r="EDT38"/>
      <c r="EDU38"/>
      <c r="EDV38"/>
      <c r="EDW38"/>
      <c r="EDX38"/>
      <c r="EDY38"/>
      <c r="EDZ38"/>
      <c r="EEA38"/>
      <c r="EEB38"/>
      <c r="EEC38"/>
      <c r="EED38"/>
      <c r="EEE38"/>
      <c r="EEF38"/>
      <c r="EEG38"/>
      <c r="EEH38"/>
      <c r="EEI38"/>
      <c r="EEJ38"/>
      <c r="EEK38"/>
      <c r="EEL38"/>
      <c r="EEM38"/>
      <c r="EEN38"/>
      <c r="EEO38"/>
      <c r="EEP38"/>
      <c r="EEQ38"/>
      <c r="EER38"/>
      <c r="EES38"/>
      <c r="EET38"/>
      <c r="EEU38"/>
      <c r="EEV38"/>
      <c r="EEW38"/>
      <c r="EEX38"/>
      <c r="EEY38"/>
      <c r="EEZ38"/>
      <c r="EFA38"/>
      <c r="EFB38"/>
      <c r="EFC38"/>
      <c r="EFD38"/>
      <c r="EFE38"/>
      <c r="EFF38"/>
      <c r="EFG38"/>
      <c r="EFH38"/>
      <c r="EFI38"/>
      <c r="EFJ38"/>
      <c r="EFK38"/>
      <c r="EFL38"/>
      <c r="EFM38"/>
      <c r="EFN38"/>
      <c r="EFO38"/>
      <c r="EFP38"/>
      <c r="EFQ38"/>
      <c r="EFR38"/>
      <c r="EFS38"/>
      <c r="EFT38"/>
      <c r="EFU38"/>
      <c r="EFV38"/>
      <c r="EFW38"/>
      <c r="EFX38"/>
      <c r="EFY38"/>
      <c r="EFZ38"/>
      <c r="EGA38"/>
      <c r="EGB38"/>
      <c r="EGC38"/>
      <c r="EGD38"/>
      <c r="EGE38"/>
      <c r="EGF38"/>
      <c r="EGG38"/>
      <c r="EGH38"/>
      <c r="EGI38"/>
      <c r="EGJ38"/>
      <c r="EGK38"/>
      <c r="EGL38"/>
      <c r="EGM38"/>
      <c r="EGN38"/>
      <c r="EGO38"/>
      <c r="EGP38"/>
      <c r="EGQ38"/>
      <c r="EGR38"/>
      <c r="EGS38"/>
      <c r="EGT38"/>
      <c r="EGU38"/>
      <c r="EGV38"/>
      <c r="EGW38"/>
      <c r="EGX38"/>
      <c r="EGY38"/>
      <c r="EGZ38"/>
      <c r="EHA38"/>
      <c r="EHB38"/>
      <c r="EHC38"/>
      <c r="EHD38"/>
      <c r="EHE38"/>
      <c r="EHF38"/>
      <c r="EHG38"/>
      <c r="EHH38"/>
      <c r="EHI38"/>
      <c r="EHJ38"/>
      <c r="EHK38"/>
      <c r="EHL38"/>
      <c r="EHM38"/>
      <c r="EHN38"/>
      <c r="EHO38"/>
      <c r="EHP38"/>
      <c r="EHQ38"/>
      <c r="EHR38"/>
      <c r="EHS38"/>
      <c r="EHT38"/>
      <c r="EHU38"/>
      <c r="EHV38"/>
      <c r="EHW38"/>
      <c r="EHX38"/>
      <c r="EHY38"/>
      <c r="EHZ38"/>
      <c r="EIA38"/>
      <c r="EIB38"/>
      <c r="EIC38"/>
      <c r="EID38"/>
      <c r="EIE38"/>
      <c r="EIF38"/>
      <c r="EIG38"/>
      <c r="EIH38"/>
      <c r="EII38"/>
      <c r="EIJ38"/>
      <c r="EIK38"/>
      <c r="EIL38"/>
      <c r="EIM38"/>
      <c r="EIN38"/>
      <c r="EIO38"/>
      <c r="EIP38"/>
      <c r="EIQ38"/>
      <c r="EIR38"/>
      <c r="EIS38"/>
      <c r="EIT38"/>
      <c r="EIU38"/>
      <c r="EIV38"/>
      <c r="EIW38"/>
      <c r="EIX38"/>
      <c r="EIY38"/>
      <c r="EIZ38"/>
      <c r="EJA38"/>
      <c r="EJB38"/>
      <c r="EJC38"/>
      <c r="EJD38"/>
      <c r="EJE38"/>
      <c r="EJF38"/>
      <c r="EJG38"/>
      <c r="EJH38"/>
      <c r="EJI38"/>
      <c r="EJJ38"/>
      <c r="EJK38"/>
      <c r="EJL38"/>
      <c r="EJM38"/>
      <c r="EJN38"/>
      <c r="EJO38"/>
      <c r="EJP38"/>
      <c r="EJQ38"/>
      <c r="EJR38"/>
      <c r="EJS38"/>
      <c r="EJT38"/>
      <c r="EJU38"/>
      <c r="EJV38"/>
      <c r="EJW38"/>
      <c r="EJX38"/>
      <c r="EJY38"/>
      <c r="EJZ38"/>
      <c r="EKA38"/>
      <c r="EKB38"/>
      <c r="EKC38"/>
      <c r="EKD38"/>
      <c r="EKE38"/>
      <c r="EKF38"/>
      <c r="EKG38"/>
      <c r="EKH38"/>
      <c r="EKI38"/>
      <c r="EKJ38"/>
      <c r="EKK38"/>
      <c r="EKL38"/>
      <c r="EKM38"/>
      <c r="EKN38"/>
      <c r="EKO38"/>
      <c r="EKP38"/>
      <c r="EKQ38"/>
      <c r="EKR38"/>
      <c r="EKS38"/>
      <c r="EKT38"/>
      <c r="EKU38"/>
      <c r="EKV38"/>
      <c r="EKW38"/>
      <c r="EKX38"/>
      <c r="EKY38"/>
      <c r="EKZ38"/>
      <c r="ELA38"/>
      <c r="ELB38"/>
      <c r="ELC38"/>
      <c r="ELD38"/>
      <c r="ELE38"/>
      <c r="ELF38"/>
      <c r="ELG38"/>
      <c r="ELH38"/>
      <c r="ELI38"/>
      <c r="ELJ38"/>
      <c r="ELK38"/>
      <c r="ELL38"/>
      <c r="ELM38"/>
      <c r="ELN38"/>
      <c r="ELO38"/>
      <c r="ELP38"/>
      <c r="ELQ38"/>
      <c r="ELR38"/>
      <c r="ELS38"/>
      <c r="ELT38"/>
      <c r="ELU38"/>
      <c r="ELV38"/>
      <c r="ELW38"/>
      <c r="ELX38"/>
      <c r="ELY38"/>
      <c r="ELZ38"/>
      <c r="EMA38"/>
      <c r="EMB38"/>
      <c r="EMC38"/>
      <c r="EMD38"/>
      <c r="EME38"/>
      <c r="EMF38"/>
      <c r="EMG38"/>
      <c r="EMH38"/>
      <c r="EMI38"/>
      <c r="EMJ38"/>
      <c r="EMK38"/>
      <c r="EML38"/>
      <c r="EMM38"/>
      <c r="EMN38"/>
      <c r="EMO38"/>
      <c r="EMP38"/>
      <c r="EMQ38"/>
      <c r="EMR38"/>
      <c r="EMS38"/>
      <c r="EMT38"/>
      <c r="EMU38"/>
      <c r="EMV38"/>
      <c r="EMW38"/>
      <c r="EMX38"/>
      <c r="EMY38"/>
      <c r="EMZ38"/>
      <c r="ENA38"/>
      <c r="ENB38"/>
      <c r="ENC38"/>
      <c r="END38"/>
      <c r="ENE38"/>
      <c r="ENF38"/>
      <c r="ENG38"/>
      <c r="ENH38"/>
      <c r="ENI38"/>
      <c r="ENJ38"/>
      <c r="ENK38"/>
      <c r="ENL38"/>
      <c r="ENM38"/>
      <c r="ENN38"/>
      <c r="ENO38"/>
      <c r="ENP38"/>
      <c r="ENQ38"/>
      <c r="ENR38"/>
      <c r="ENS38"/>
      <c r="ENT38"/>
      <c r="ENU38"/>
      <c r="ENV38"/>
      <c r="ENW38"/>
      <c r="ENX38"/>
      <c r="ENY38"/>
      <c r="ENZ38"/>
      <c r="EOA38"/>
      <c r="EOB38"/>
      <c r="EOC38"/>
      <c r="EOD38"/>
      <c r="EOE38"/>
      <c r="EOF38"/>
      <c r="EOG38"/>
      <c r="EOH38"/>
      <c r="EOI38"/>
      <c r="EOJ38"/>
      <c r="EOK38"/>
      <c r="EOL38"/>
      <c r="EOM38"/>
      <c r="EON38"/>
      <c r="EOO38"/>
      <c r="EOP38"/>
      <c r="EOQ38"/>
      <c r="EOR38"/>
      <c r="EOS38"/>
      <c r="EOT38"/>
      <c r="EOU38"/>
      <c r="EOV38"/>
      <c r="EOW38"/>
      <c r="EOX38"/>
      <c r="EOY38"/>
      <c r="EOZ38"/>
      <c r="EPA38"/>
      <c r="EPB38"/>
      <c r="EPC38"/>
      <c r="EPD38"/>
      <c r="EPE38"/>
      <c r="EPF38"/>
      <c r="EPG38"/>
      <c r="EPH38"/>
      <c r="EPI38"/>
      <c r="EPJ38"/>
      <c r="EPK38"/>
      <c r="EPL38"/>
      <c r="EPM38"/>
      <c r="EPN38"/>
      <c r="EPO38"/>
      <c r="EPP38"/>
      <c r="EPQ38"/>
      <c r="EPR38"/>
      <c r="EPS38"/>
      <c r="EPT38"/>
      <c r="EPU38"/>
      <c r="EPV38"/>
      <c r="EPW38"/>
      <c r="EPX38"/>
      <c r="EPY38"/>
      <c r="EPZ38"/>
      <c r="EQA38"/>
      <c r="EQB38"/>
      <c r="EQC38"/>
      <c r="EQD38"/>
      <c r="EQE38"/>
      <c r="EQF38"/>
      <c r="EQG38"/>
      <c r="EQH38"/>
      <c r="EQI38"/>
      <c r="EQJ38"/>
      <c r="EQK38"/>
      <c r="EQL38"/>
      <c r="EQM38"/>
      <c r="EQN38"/>
      <c r="EQO38"/>
      <c r="EQP38"/>
      <c r="EQQ38"/>
      <c r="EQR38"/>
      <c r="EQS38"/>
      <c r="EQT38"/>
      <c r="EQU38"/>
      <c r="EQV38"/>
      <c r="EQW38"/>
      <c r="EQX38"/>
      <c r="EQY38"/>
      <c r="EQZ38"/>
      <c r="ERA38"/>
      <c r="ERB38"/>
      <c r="ERC38"/>
      <c r="ERD38"/>
      <c r="ERE38"/>
      <c r="ERF38"/>
      <c r="ERG38"/>
      <c r="ERH38"/>
      <c r="ERI38"/>
      <c r="ERJ38"/>
      <c r="ERK38"/>
      <c r="ERL38"/>
      <c r="ERM38"/>
      <c r="ERN38"/>
      <c r="ERO38"/>
      <c r="ERP38"/>
      <c r="ERQ38"/>
      <c r="ERR38"/>
      <c r="ERS38"/>
      <c r="ERT38"/>
      <c r="ERU38"/>
      <c r="ERV38"/>
      <c r="ERW38"/>
      <c r="ERX38"/>
      <c r="ERY38"/>
      <c r="ERZ38"/>
      <c r="ESA38"/>
      <c r="ESB38"/>
      <c r="ESC38"/>
      <c r="ESD38"/>
      <c r="ESE38"/>
      <c r="ESF38"/>
      <c r="ESG38"/>
      <c r="ESH38"/>
      <c r="ESI38"/>
      <c r="ESJ38"/>
      <c r="ESK38"/>
      <c r="ESL38"/>
      <c r="ESM38"/>
      <c r="ESN38"/>
      <c r="ESO38"/>
      <c r="ESP38"/>
      <c r="ESQ38"/>
      <c r="ESR38"/>
      <c r="ESS38"/>
      <c r="EST38"/>
      <c r="ESU38"/>
      <c r="ESV38"/>
      <c r="ESW38"/>
      <c r="ESX38"/>
      <c r="ESY38"/>
      <c r="ESZ38"/>
      <c r="ETA38"/>
      <c r="ETB38"/>
      <c r="ETC38"/>
      <c r="ETD38"/>
      <c r="ETE38"/>
      <c r="ETF38"/>
      <c r="ETG38"/>
      <c r="ETH38"/>
      <c r="ETI38"/>
      <c r="ETJ38"/>
      <c r="ETK38"/>
      <c r="ETL38"/>
      <c r="ETM38"/>
      <c r="ETN38"/>
      <c r="ETO38"/>
      <c r="ETP38"/>
      <c r="ETQ38"/>
      <c r="ETR38"/>
      <c r="ETS38"/>
      <c r="ETT38"/>
      <c r="ETU38"/>
      <c r="ETV38"/>
      <c r="ETW38"/>
      <c r="ETX38"/>
      <c r="ETY38"/>
      <c r="ETZ38"/>
      <c r="EUA38"/>
      <c r="EUB38"/>
      <c r="EUC38"/>
      <c r="EUD38"/>
      <c r="EUE38"/>
      <c r="EUF38"/>
      <c r="EUG38"/>
      <c r="EUH38"/>
      <c r="EUI38"/>
      <c r="EUJ38"/>
      <c r="EUK38"/>
      <c r="EUL38"/>
      <c r="EUM38"/>
      <c r="EUN38"/>
      <c r="EUO38"/>
      <c r="EUP38"/>
      <c r="EUQ38"/>
      <c r="EUR38"/>
      <c r="EUS38"/>
      <c r="EUT38"/>
      <c r="EUU38"/>
      <c r="EUV38"/>
      <c r="EUW38"/>
      <c r="EUX38"/>
      <c r="EUY38"/>
      <c r="EUZ38"/>
      <c r="EVA38"/>
      <c r="EVB38"/>
      <c r="EVC38"/>
      <c r="EVD38"/>
      <c r="EVE38"/>
      <c r="EVF38"/>
      <c r="EVG38"/>
      <c r="EVH38"/>
      <c r="EVI38"/>
      <c r="EVJ38"/>
      <c r="EVK38"/>
      <c r="EVL38"/>
      <c r="EVM38"/>
      <c r="EVN38"/>
      <c r="EVO38"/>
      <c r="EVP38"/>
      <c r="EVQ38"/>
      <c r="EVR38"/>
      <c r="EVS38"/>
      <c r="EVT38"/>
      <c r="EVU38"/>
      <c r="EVV38"/>
      <c r="EVW38"/>
      <c r="EVX38"/>
      <c r="EVY38"/>
      <c r="EVZ38"/>
      <c r="EWA38"/>
      <c r="EWB38"/>
      <c r="EWC38"/>
      <c r="EWD38"/>
      <c r="EWE38"/>
      <c r="EWF38"/>
      <c r="EWG38"/>
      <c r="EWH38"/>
      <c r="EWI38"/>
      <c r="EWJ38"/>
      <c r="EWK38"/>
      <c r="EWL38"/>
      <c r="EWM38"/>
      <c r="EWN38"/>
      <c r="EWO38"/>
      <c r="EWP38"/>
      <c r="EWQ38"/>
      <c r="EWR38"/>
      <c r="EWS38"/>
      <c r="EWT38"/>
      <c r="EWU38"/>
      <c r="EWV38"/>
      <c r="EWW38"/>
      <c r="EWX38"/>
      <c r="EWY38"/>
      <c r="EWZ38"/>
      <c r="EXA38"/>
      <c r="EXB38"/>
      <c r="EXC38"/>
      <c r="EXD38"/>
      <c r="EXE38"/>
      <c r="EXF38"/>
      <c r="EXG38"/>
      <c r="EXH38"/>
      <c r="EXI38"/>
      <c r="EXJ38"/>
      <c r="EXK38"/>
      <c r="EXL38"/>
      <c r="EXM38"/>
      <c r="EXN38"/>
      <c r="EXO38"/>
      <c r="EXP38"/>
      <c r="EXQ38"/>
      <c r="EXR38"/>
      <c r="EXS38"/>
      <c r="EXT38"/>
      <c r="EXU38"/>
      <c r="EXV38"/>
      <c r="EXW38"/>
      <c r="EXX38"/>
      <c r="EXY38"/>
      <c r="EXZ38"/>
      <c r="EYA38"/>
      <c r="EYB38"/>
      <c r="EYC38"/>
      <c r="EYD38"/>
      <c r="EYE38"/>
      <c r="EYF38"/>
      <c r="EYG38"/>
      <c r="EYH38"/>
      <c r="EYI38"/>
      <c r="EYJ38"/>
      <c r="EYK38"/>
      <c r="EYL38"/>
      <c r="EYM38"/>
      <c r="EYN38"/>
      <c r="EYO38"/>
      <c r="EYP38"/>
      <c r="EYQ38"/>
      <c r="EYR38"/>
      <c r="EYS38"/>
      <c r="EYT38"/>
      <c r="EYU38"/>
      <c r="EYV38"/>
      <c r="EYW38"/>
      <c r="EYX38"/>
      <c r="EYY38"/>
      <c r="EYZ38"/>
      <c r="EZA38"/>
      <c r="EZB38"/>
      <c r="EZC38"/>
      <c r="EZD38"/>
      <c r="EZE38"/>
      <c r="EZF38"/>
      <c r="EZG38"/>
      <c r="EZH38"/>
      <c r="EZI38"/>
      <c r="EZJ38"/>
      <c r="EZK38"/>
      <c r="EZL38"/>
      <c r="EZM38"/>
      <c r="EZN38"/>
      <c r="EZO38"/>
      <c r="EZP38"/>
      <c r="EZQ38"/>
      <c r="EZR38"/>
      <c r="EZS38"/>
      <c r="EZT38"/>
      <c r="EZU38"/>
      <c r="EZV38"/>
      <c r="EZW38"/>
      <c r="EZX38"/>
      <c r="EZY38"/>
      <c r="EZZ38"/>
      <c r="FAA38"/>
      <c r="FAB38"/>
      <c r="FAC38"/>
      <c r="FAD38"/>
      <c r="FAE38"/>
      <c r="FAF38"/>
      <c r="FAG38"/>
      <c r="FAH38"/>
      <c r="FAI38"/>
      <c r="FAJ38"/>
      <c r="FAK38"/>
      <c r="FAL38"/>
      <c r="FAM38"/>
      <c r="FAN38"/>
      <c r="FAO38"/>
      <c r="FAP38"/>
      <c r="FAQ38"/>
      <c r="FAR38"/>
      <c r="FAS38"/>
      <c r="FAT38"/>
      <c r="FAU38"/>
      <c r="FAV38"/>
      <c r="FAW38"/>
      <c r="FAX38"/>
      <c r="FAY38"/>
      <c r="FAZ38"/>
      <c r="FBA38"/>
      <c r="FBB38"/>
      <c r="FBC38"/>
      <c r="FBD38"/>
      <c r="FBE38"/>
      <c r="FBF38"/>
      <c r="FBG38"/>
      <c r="FBH38"/>
      <c r="FBI38"/>
      <c r="FBJ38"/>
      <c r="FBK38"/>
      <c r="FBL38"/>
      <c r="FBM38"/>
      <c r="FBN38"/>
      <c r="FBO38"/>
      <c r="FBP38"/>
      <c r="FBQ38"/>
      <c r="FBR38"/>
      <c r="FBS38"/>
      <c r="FBT38"/>
      <c r="FBU38"/>
      <c r="FBV38"/>
      <c r="FBW38"/>
      <c r="FBX38"/>
      <c r="FBY38"/>
      <c r="FBZ38"/>
      <c r="FCA38"/>
      <c r="FCB38"/>
      <c r="FCC38"/>
      <c r="FCD38"/>
      <c r="FCE38"/>
      <c r="FCF38"/>
      <c r="FCG38"/>
      <c r="FCH38"/>
      <c r="FCI38"/>
      <c r="FCJ38"/>
      <c r="FCK38"/>
      <c r="FCL38"/>
      <c r="FCM38"/>
      <c r="FCN38"/>
      <c r="FCO38"/>
      <c r="FCP38"/>
      <c r="FCQ38"/>
      <c r="FCR38"/>
      <c r="FCS38"/>
      <c r="FCT38"/>
      <c r="FCU38"/>
      <c r="FCV38"/>
      <c r="FCW38"/>
      <c r="FCX38"/>
      <c r="FCY38"/>
      <c r="FCZ38"/>
      <c r="FDA38"/>
      <c r="FDB38"/>
      <c r="FDC38"/>
      <c r="FDD38"/>
      <c r="FDE38"/>
      <c r="FDF38"/>
      <c r="FDG38"/>
      <c r="FDH38"/>
      <c r="FDI38"/>
      <c r="FDJ38"/>
      <c r="FDK38"/>
      <c r="FDL38"/>
      <c r="FDM38"/>
      <c r="FDN38"/>
      <c r="FDO38"/>
      <c r="FDP38"/>
      <c r="FDQ38"/>
      <c r="FDR38"/>
      <c r="FDS38"/>
      <c r="FDT38"/>
      <c r="FDU38"/>
      <c r="FDV38"/>
      <c r="FDW38"/>
      <c r="FDX38"/>
      <c r="FDY38"/>
      <c r="FDZ38"/>
      <c r="FEA38"/>
      <c r="FEB38"/>
      <c r="FEC38"/>
      <c r="FED38"/>
      <c r="FEE38"/>
      <c r="FEF38"/>
      <c r="FEG38"/>
      <c r="FEH38"/>
      <c r="FEI38"/>
      <c r="FEJ38"/>
      <c r="FEK38"/>
      <c r="FEL38"/>
      <c r="FEM38"/>
      <c r="FEN38"/>
      <c r="FEO38"/>
      <c r="FEP38"/>
      <c r="FEQ38"/>
      <c r="FER38"/>
      <c r="FES38"/>
      <c r="FET38"/>
      <c r="FEU38"/>
      <c r="FEV38"/>
      <c r="FEW38"/>
      <c r="FEX38"/>
      <c r="FEY38"/>
      <c r="FEZ38"/>
      <c r="FFA38"/>
      <c r="FFB38"/>
      <c r="FFC38"/>
      <c r="FFD38"/>
      <c r="FFE38"/>
      <c r="FFF38"/>
      <c r="FFG38"/>
      <c r="FFH38"/>
      <c r="FFI38"/>
      <c r="FFJ38"/>
      <c r="FFK38"/>
      <c r="FFL38"/>
      <c r="FFM38"/>
      <c r="FFN38"/>
      <c r="FFO38"/>
      <c r="FFP38"/>
      <c r="FFQ38"/>
      <c r="FFR38"/>
      <c r="FFS38"/>
      <c r="FFT38"/>
      <c r="FFU38"/>
      <c r="FFV38"/>
      <c r="FFW38"/>
      <c r="FFX38"/>
      <c r="FFY38"/>
      <c r="FFZ38"/>
      <c r="FGA38"/>
      <c r="FGB38"/>
      <c r="FGC38"/>
      <c r="FGD38"/>
      <c r="FGE38"/>
      <c r="FGF38"/>
      <c r="FGG38"/>
      <c r="FGH38"/>
      <c r="FGI38"/>
      <c r="FGJ38"/>
      <c r="FGK38"/>
      <c r="FGL38"/>
      <c r="FGM38"/>
      <c r="FGN38"/>
      <c r="FGO38"/>
      <c r="FGP38"/>
      <c r="FGQ38"/>
      <c r="FGR38"/>
      <c r="FGS38"/>
      <c r="FGT38"/>
      <c r="FGU38"/>
      <c r="FGV38"/>
      <c r="FGW38"/>
      <c r="FGX38"/>
      <c r="FGY38"/>
      <c r="FGZ38"/>
      <c r="FHA38"/>
      <c r="FHB38"/>
      <c r="FHC38"/>
      <c r="FHD38"/>
      <c r="FHE38"/>
      <c r="FHF38"/>
      <c r="FHG38"/>
      <c r="FHH38"/>
      <c r="FHI38"/>
      <c r="FHJ38"/>
      <c r="FHK38"/>
      <c r="FHL38"/>
      <c r="FHM38"/>
      <c r="FHN38"/>
      <c r="FHO38"/>
      <c r="FHP38"/>
      <c r="FHQ38"/>
      <c r="FHR38"/>
      <c r="FHS38"/>
      <c r="FHT38"/>
      <c r="FHU38"/>
      <c r="FHV38"/>
      <c r="FHW38"/>
      <c r="FHX38"/>
      <c r="FHY38"/>
      <c r="FHZ38"/>
      <c r="FIA38"/>
      <c r="FIB38"/>
      <c r="FIC38"/>
      <c r="FID38"/>
      <c r="FIE38"/>
      <c r="FIF38"/>
      <c r="FIG38"/>
      <c r="FIH38"/>
      <c r="FII38"/>
      <c r="FIJ38"/>
      <c r="FIK38"/>
      <c r="FIL38"/>
      <c r="FIM38"/>
      <c r="FIN38"/>
      <c r="FIO38"/>
      <c r="FIP38"/>
      <c r="FIQ38"/>
      <c r="FIR38"/>
      <c r="FIS38"/>
      <c r="FIT38"/>
      <c r="FIU38"/>
      <c r="FIV38"/>
      <c r="FIW38"/>
      <c r="FIX38"/>
      <c r="FIY38"/>
      <c r="FIZ38"/>
      <c r="FJA38"/>
      <c r="FJB38"/>
      <c r="FJC38"/>
      <c r="FJD38"/>
      <c r="FJE38"/>
      <c r="FJF38"/>
      <c r="FJG38"/>
      <c r="FJH38"/>
      <c r="FJI38"/>
      <c r="FJJ38"/>
      <c r="FJK38"/>
      <c r="FJL38"/>
      <c r="FJM38"/>
      <c r="FJN38"/>
      <c r="FJO38"/>
      <c r="FJP38"/>
      <c r="FJQ38"/>
      <c r="FJR38"/>
      <c r="FJS38"/>
      <c r="FJT38"/>
      <c r="FJU38"/>
      <c r="FJV38"/>
      <c r="FJW38"/>
      <c r="FJX38"/>
      <c r="FJY38"/>
      <c r="FJZ38"/>
      <c r="FKA38"/>
      <c r="FKB38"/>
      <c r="FKC38"/>
      <c r="FKD38"/>
      <c r="FKE38"/>
      <c r="FKF38"/>
      <c r="FKG38"/>
      <c r="FKH38"/>
      <c r="FKI38"/>
      <c r="FKJ38"/>
      <c r="FKK38"/>
      <c r="FKL38"/>
      <c r="FKM38"/>
      <c r="FKN38"/>
      <c r="FKO38"/>
      <c r="FKP38"/>
      <c r="FKQ38"/>
      <c r="FKR38"/>
      <c r="FKS38"/>
      <c r="FKT38"/>
      <c r="FKU38"/>
      <c r="FKV38"/>
      <c r="FKW38"/>
      <c r="FKX38"/>
      <c r="FKY38"/>
      <c r="FKZ38"/>
      <c r="FLA38"/>
      <c r="FLB38"/>
      <c r="FLC38"/>
      <c r="FLD38"/>
      <c r="FLE38"/>
      <c r="FLF38"/>
      <c r="FLG38"/>
      <c r="FLH38"/>
      <c r="FLI38"/>
      <c r="FLJ38"/>
      <c r="FLK38"/>
      <c r="FLL38"/>
      <c r="FLM38"/>
      <c r="FLN38"/>
      <c r="FLO38"/>
      <c r="FLP38"/>
      <c r="FLQ38"/>
      <c r="FLR38"/>
      <c r="FLS38"/>
      <c r="FLT38"/>
      <c r="FLU38"/>
      <c r="FLV38"/>
      <c r="FLW38"/>
      <c r="FLX38"/>
      <c r="FLY38"/>
      <c r="FLZ38"/>
      <c r="FMA38"/>
      <c r="FMB38"/>
      <c r="FMC38"/>
      <c r="FMD38"/>
      <c r="FME38"/>
      <c r="FMF38"/>
      <c r="FMG38"/>
      <c r="FMH38"/>
      <c r="FMI38"/>
      <c r="FMJ38"/>
      <c r="FMK38"/>
      <c r="FML38"/>
      <c r="FMM38"/>
      <c r="FMN38"/>
      <c r="FMO38"/>
      <c r="FMP38"/>
      <c r="FMQ38"/>
      <c r="FMR38"/>
      <c r="FMS38"/>
      <c r="FMT38"/>
      <c r="FMU38"/>
      <c r="FMV38"/>
      <c r="FMW38"/>
      <c r="FMX38"/>
      <c r="FMY38"/>
      <c r="FMZ38"/>
      <c r="FNA38"/>
      <c r="FNB38"/>
      <c r="FNC38"/>
      <c r="FND38"/>
      <c r="FNE38"/>
      <c r="FNF38"/>
      <c r="FNG38"/>
      <c r="FNH38"/>
      <c r="FNI38"/>
      <c r="FNJ38"/>
      <c r="FNK38"/>
      <c r="FNL38"/>
      <c r="FNM38"/>
      <c r="FNN38"/>
      <c r="FNO38"/>
      <c r="FNP38"/>
      <c r="FNQ38"/>
      <c r="FNR38"/>
      <c r="FNS38"/>
      <c r="FNT38"/>
      <c r="FNU38"/>
      <c r="FNV38"/>
      <c r="FNW38"/>
      <c r="FNX38"/>
      <c r="FNY38"/>
      <c r="FNZ38"/>
      <c r="FOA38"/>
      <c r="FOB38"/>
      <c r="FOC38"/>
      <c r="FOD38"/>
      <c r="FOE38"/>
      <c r="FOF38"/>
      <c r="FOG38"/>
      <c r="FOH38"/>
      <c r="FOI38"/>
      <c r="FOJ38"/>
      <c r="FOK38"/>
      <c r="FOL38"/>
      <c r="FOM38"/>
      <c r="FON38"/>
      <c r="FOO38"/>
      <c r="FOP38"/>
      <c r="FOQ38"/>
      <c r="FOR38"/>
      <c r="FOS38"/>
      <c r="FOT38"/>
      <c r="FOU38"/>
      <c r="FOV38"/>
      <c r="FOW38"/>
      <c r="FOX38"/>
      <c r="FOY38"/>
      <c r="FOZ38"/>
      <c r="FPA38"/>
      <c r="FPB38"/>
      <c r="FPC38"/>
      <c r="FPD38"/>
      <c r="FPE38"/>
      <c r="FPF38"/>
      <c r="FPG38"/>
      <c r="FPH38"/>
      <c r="FPI38"/>
      <c r="FPJ38"/>
      <c r="FPK38"/>
      <c r="FPL38"/>
      <c r="FPM38"/>
      <c r="FPN38"/>
      <c r="FPO38"/>
      <c r="FPP38"/>
      <c r="FPQ38"/>
      <c r="FPR38"/>
      <c r="FPS38"/>
      <c r="FPT38"/>
      <c r="FPU38"/>
      <c r="FPV38"/>
      <c r="FPW38"/>
      <c r="FPX38"/>
      <c r="FPY38"/>
      <c r="FPZ38"/>
      <c r="FQA38"/>
      <c r="FQB38"/>
      <c r="FQC38"/>
      <c r="FQD38"/>
      <c r="FQE38"/>
      <c r="FQF38"/>
      <c r="FQG38"/>
      <c r="FQH38"/>
      <c r="FQI38"/>
      <c r="FQJ38"/>
      <c r="FQK38"/>
      <c r="FQL38"/>
      <c r="FQM38"/>
      <c r="FQN38"/>
      <c r="FQO38"/>
      <c r="FQP38"/>
      <c r="FQQ38"/>
      <c r="FQR38"/>
      <c r="FQS38"/>
      <c r="FQT38"/>
      <c r="FQU38"/>
      <c r="FQV38"/>
      <c r="FQW38"/>
      <c r="FQX38"/>
      <c r="FQY38"/>
      <c r="FQZ38"/>
      <c r="FRA38"/>
      <c r="FRB38"/>
      <c r="FRC38"/>
      <c r="FRD38"/>
      <c r="FRE38"/>
      <c r="FRF38"/>
      <c r="FRG38"/>
      <c r="FRH38"/>
      <c r="FRI38"/>
      <c r="FRJ38"/>
      <c r="FRK38"/>
      <c r="FRL38"/>
      <c r="FRM38"/>
      <c r="FRN38"/>
      <c r="FRO38"/>
      <c r="FRP38"/>
      <c r="FRQ38"/>
      <c r="FRR38"/>
      <c r="FRS38"/>
      <c r="FRT38"/>
      <c r="FRU38"/>
      <c r="FRV38"/>
      <c r="FRW38"/>
      <c r="FRX38"/>
      <c r="FRY38"/>
      <c r="FRZ38"/>
      <c r="FSA38"/>
      <c r="FSB38"/>
      <c r="FSC38"/>
      <c r="FSD38"/>
      <c r="FSE38"/>
      <c r="FSF38"/>
      <c r="FSG38"/>
      <c r="FSH38"/>
      <c r="FSI38"/>
      <c r="FSJ38"/>
      <c r="FSK38"/>
      <c r="FSL38"/>
      <c r="FSM38"/>
      <c r="FSN38"/>
      <c r="FSO38"/>
      <c r="FSP38"/>
      <c r="FSQ38"/>
      <c r="FSR38"/>
      <c r="FSS38"/>
      <c r="FST38"/>
      <c r="FSU38"/>
      <c r="FSV38"/>
      <c r="FSW38"/>
      <c r="FSX38"/>
      <c r="FSY38"/>
      <c r="FSZ38"/>
      <c r="FTA38"/>
      <c r="FTB38"/>
      <c r="FTC38"/>
      <c r="FTD38"/>
      <c r="FTE38"/>
      <c r="FTF38"/>
      <c r="FTG38"/>
      <c r="FTH38"/>
      <c r="FTI38"/>
      <c r="FTJ38"/>
      <c r="FTK38"/>
      <c r="FTL38"/>
      <c r="FTM38"/>
      <c r="FTN38"/>
      <c r="FTO38"/>
      <c r="FTP38"/>
      <c r="FTQ38"/>
      <c r="FTR38"/>
      <c r="FTS38"/>
      <c r="FTT38"/>
      <c r="FTU38"/>
      <c r="FTV38"/>
      <c r="FTW38"/>
      <c r="FTX38"/>
      <c r="FTY38"/>
      <c r="FTZ38"/>
      <c r="FUA38"/>
      <c r="FUB38"/>
      <c r="FUC38"/>
      <c r="FUD38"/>
      <c r="FUE38"/>
      <c r="FUF38"/>
      <c r="FUG38"/>
      <c r="FUH38"/>
      <c r="FUI38"/>
      <c r="FUJ38"/>
      <c r="FUK38"/>
      <c r="FUL38"/>
      <c r="FUM38"/>
      <c r="FUN38"/>
      <c r="FUO38"/>
      <c r="FUP38"/>
      <c r="FUQ38"/>
      <c r="FUR38"/>
      <c r="FUS38"/>
      <c r="FUT38"/>
      <c r="FUU38"/>
      <c r="FUV38"/>
      <c r="FUW38"/>
      <c r="FUX38"/>
      <c r="FUY38"/>
      <c r="FUZ38"/>
      <c r="FVA38"/>
      <c r="FVB38"/>
      <c r="FVC38"/>
      <c r="FVD38"/>
      <c r="FVE38"/>
      <c r="FVF38"/>
      <c r="FVG38"/>
      <c r="FVH38"/>
      <c r="FVI38"/>
      <c r="FVJ38"/>
      <c r="FVK38"/>
      <c r="FVL38"/>
      <c r="FVM38"/>
      <c r="FVN38"/>
      <c r="FVO38"/>
      <c r="FVP38"/>
      <c r="FVQ38"/>
      <c r="FVR38"/>
      <c r="FVS38"/>
      <c r="FVT38"/>
      <c r="FVU38"/>
      <c r="FVV38"/>
      <c r="FVW38"/>
      <c r="FVX38"/>
      <c r="FVY38"/>
      <c r="FVZ38"/>
      <c r="FWA38"/>
      <c r="FWB38"/>
      <c r="FWC38"/>
      <c r="FWD38"/>
      <c r="FWE38"/>
      <c r="FWF38"/>
      <c r="FWG38"/>
      <c r="FWH38"/>
      <c r="FWI38"/>
      <c r="FWJ38"/>
      <c r="FWK38"/>
      <c r="FWL38"/>
      <c r="FWM38"/>
      <c r="FWN38"/>
      <c r="FWO38"/>
      <c r="FWP38"/>
      <c r="FWQ38"/>
      <c r="FWR38"/>
      <c r="FWS38"/>
      <c r="FWT38"/>
      <c r="FWU38"/>
      <c r="FWV38"/>
      <c r="FWW38"/>
      <c r="FWX38"/>
      <c r="FWY38"/>
      <c r="FWZ38"/>
      <c r="FXA38"/>
      <c r="FXB38"/>
      <c r="FXC38"/>
      <c r="FXD38"/>
      <c r="FXE38"/>
      <c r="FXF38"/>
      <c r="FXG38"/>
      <c r="FXH38"/>
      <c r="FXI38"/>
      <c r="FXJ38"/>
      <c r="FXK38"/>
      <c r="FXL38"/>
      <c r="FXM38"/>
      <c r="FXN38"/>
      <c r="FXO38"/>
      <c r="FXP38"/>
      <c r="FXQ38"/>
      <c r="FXR38"/>
      <c r="FXS38"/>
      <c r="FXT38"/>
      <c r="FXU38"/>
      <c r="FXV38"/>
      <c r="FXW38"/>
      <c r="FXX38"/>
      <c r="FXY38"/>
      <c r="FXZ38"/>
      <c r="FYA38"/>
      <c r="FYB38"/>
      <c r="FYC38"/>
      <c r="FYD38"/>
      <c r="FYE38"/>
      <c r="FYF38"/>
      <c r="FYG38"/>
      <c r="FYH38"/>
      <c r="FYI38"/>
      <c r="FYJ38"/>
      <c r="FYK38"/>
      <c r="FYL38"/>
      <c r="FYM38"/>
      <c r="FYN38"/>
      <c r="FYO38"/>
      <c r="FYP38"/>
      <c r="FYQ38"/>
      <c r="FYR38"/>
      <c r="FYS38"/>
      <c r="FYT38"/>
      <c r="FYU38"/>
      <c r="FYV38"/>
      <c r="FYW38"/>
      <c r="FYX38"/>
      <c r="FYY38"/>
      <c r="FYZ38"/>
      <c r="FZA38"/>
      <c r="FZB38"/>
      <c r="FZC38"/>
      <c r="FZD38"/>
      <c r="FZE38"/>
      <c r="FZF38"/>
      <c r="FZG38"/>
      <c r="FZH38"/>
      <c r="FZI38"/>
      <c r="FZJ38"/>
      <c r="FZK38"/>
      <c r="FZL38"/>
      <c r="FZM38"/>
      <c r="FZN38"/>
      <c r="FZO38"/>
      <c r="FZP38"/>
      <c r="FZQ38"/>
      <c r="FZR38"/>
      <c r="FZS38"/>
      <c r="FZT38"/>
      <c r="FZU38"/>
      <c r="FZV38"/>
      <c r="FZW38"/>
      <c r="FZX38"/>
      <c r="FZY38"/>
      <c r="FZZ38"/>
      <c r="GAA38"/>
      <c r="GAB38"/>
      <c r="GAC38"/>
      <c r="GAD38"/>
      <c r="GAE38"/>
      <c r="GAF38"/>
      <c r="GAG38"/>
      <c r="GAH38"/>
      <c r="GAI38"/>
      <c r="GAJ38"/>
      <c r="GAK38"/>
      <c r="GAL38"/>
      <c r="GAM38"/>
      <c r="GAN38"/>
      <c r="GAO38"/>
      <c r="GAP38"/>
      <c r="GAQ38"/>
      <c r="GAR38"/>
      <c r="GAS38"/>
      <c r="GAT38"/>
      <c r="GAU38"/>
      <c r="GAV38"/>
      <c r="GAW38"/>
      <c r="GAX38"/>
      <c r="GAY38"/>
      <c r="GAZ38"/>
      <c r="GBA38"/>
      <c r="GBB38"/>
      <c r="GBC38"/>
      <c r="GBD38"/>
      <c r="GBE38"/>
      <c r="GBF38"/>
      <c r="GBG38"/>
      <c r="GBH38"/>
      <c r="GBI38"/>
      <c r="GBJ38"/>
      <c r="GBK38"/>
      <c r="GBL38"/>
      <c r="GBM38"/>
      <c r="GBN38"/>
      <c r="GBO38"/>
      <c r="GBP38"/>
      <c r="GBQ38"/>
      <c r="GBR38"/>
      <c r="GBS38"/>
      <c r="GBT38"/>
      <c r="GBU38"/>
      <c r="GBV38"/>
      <c r="GBW38"/>
      <c r="GBX38"/>
      <c r="GBY38"/>
      <c r="GBZ38"/>
      <c r="GCA38"/>
      <c r="GCB38"/>
      <c r="GCC38"/>
      <c r="GCD38"/>
      <c r="GCE38"/>
      <c r="GCF38"/>
      <c r="GCG38"/>
      <c r="GCH38"/>
      <c r="GCI38"/>
      <c r="GCJ38"/>
      <c r="GCK38"/>
      <c r="GCL38"/>
      <c r="GCM38"/>
      <c r="GCN38"/>
      <c r="GCO38"/>
      <c r="GCP38"/>
      <c r="GCQ38"/>
      <c r="GCR38"/>
      <c r="GCS38"/>
      <c r="GCT38"/>
      <c r="GCU38"/>
      <c r="GCV38"/>
      <c r="GCW38"/>
      <c r="GCX38"/>
      <c r="GCY38"/>
      <c r="GCZ38"/>
      <c r="GDA38"/>
      <c r="GDB38"/>
      <c r="GDC38"/>
      <c r="GDD38"/>
      <c r="GDE38"/>
      <c r="GDF38"/>
      <c r="GDG38"/>
      <c r="GDH38"/>
      <c r="GDI38"/>
      <c r="GDJ38"/>
      <c r="GDK38"/>
      <c r="GDL38"/>
      <c r="GDM38"/>
      <c r="GDN38"/>
      <c r="GDO38"/>
      <c r="GDP38"/>
      <c r="GDQ38"/>
      <c r="GDR38"/>
      <c r="GDS38"/>
      <c r="GDT38"/>
      <c r="GDU38"/>
      <c r="GDV38"/>
      <c r="GDW38"/>
      <c r="GDX38"/>
      <c r="GDY38"/>
      <c r="GDZ38"/>
      <c r="GEA38"/>
      <c r="GEB38"/>
      <c r="GEC38"/>
      <c r="GED38"/>
      <c r="GEE38"/>
      <c r="GEF38"/>
      <c r="GEG38"/>
      <c r="GEH38"/>
      <c r="GEI38"/>
      <c r="GEJ38"/>
      <c r="GEK38"/>
      <c r="GEL38"/>
      <c r="GEM38"/>
      <c r="GEN38"/>
      <c r="GEO38"/>
      <c r="GEP38"/>
      <c r="GEQ38"/>
      <c r="GER38"/>
      <c r="GES38"/>
      <c r="GET38"/>
      <c r="GEU38"/>
      <c r="GEV38"/>
      <c r="GEW38"/>
      <c r="GEX38"/>
      <c r="GEY38"/>
      <c r="GEZ38"/>
      <c r="GFA38"/>
      <c r="GFB38"/>
      <c r="GFC38"/>
      <c r="GFD38"/>
      <c r="GFE38"/>
      <c r="GFF38"/>
      <c r="GFG38"/>
      <c r="GFH38"/>
      <c r="GFI38"/>
      <c r="GFJ38"/>
      <c r="GFK38"/>
      <c r="GFL38"/>
      <c r="GFM38"/>
      <c r="GFN38"/>
      <c r="GFO38"/>
      <c r="GFP38"/>
      <c r="GFQ38"/>
      <c r="GFR38"/>
      <c r="GFS38"/>
      <c r="GFT38"/>
      <c r="GFU38"/>
      <c r="GFV38"/>
      <c r="GFW38"/>
      <c r="GFX38"/>
      <c r="GFY38"/>
      <c r="GFZ38"/>
      <c r="GGA38"/>
      <c r="GGB38"/>
      <c r="GGC38"/>
      <c r="GGD38"/>
      <c r="GGE38"/>
      <c r="GGF38"/>
      <c r="GGG38"/>
      <c r="GGH38"/>
      <c r="GGI38"/>
      <c r="GGJ38"/>
      <c r="GGK38"/>
      <c r="GGL38"/>
      <c r="GGM38"/>
      <c r="GGN38"/>
      <c r="GGO38"/>
      <c r="GGP38"/>
      <c r="GGQ38"/>
      <c r="GGR38"/>
      <c r="GGS38"/>
      <c r="GGT38"/>
      <c r="GGU38"/>
      <c r="GGV38"/>
      <c r="GGW38"/>
      <c r="GGX38"/>
      <c r="GGY38"/>
      <c r="GGZ38"/>
      <c r="GHA38"/>
      <c r="GHB38"/>
      <c r="GHC38"/>
      <c r="GHD38"/>
      <c r="GHE38"/>
      <c r="GHF38"/>
      <c r="GHG38"/>
      <c r="GHH38"/>
      <c r="GHI38"/>
      <c r="GHJ38"/>
      <c r="GHK38"/>
      <c r="GHL38"/>
      <c r="GHM38"/>
      <c r="GHN38"/>
      <c r="GHO38"/>
      <c r="GHP38"/>
      <c r="GHQ38"/>
      <c r="GHR38"/>
      <c r="GHS38"/>
      <c r="GHT38"/>
      <c r="GHU38"/>
      <c r="GHV38"/>
      <c r="GHW38"/>
      <c r="GHX38"/>
      <c r="GHY38"/>
      <c r="GHZ38"/>
      <c r="GIA38"/>
      <c r="GIB38"/>
      <c r="GIC38"/>
      <c r="GID38"/>
      <c r="GIE38"/>
      <c r="GIF38"/>
      <c r="GIG38"/>
      <c r="GIH38"/>
      <c r="GII38"/>
      <c r="GIJ38"/>
      <c r="GIK38"/>
      <c r="GIL38"/>
      <c r="GIM38"/>
      <c r="GIN38"/>
      <c r="GIO38"/>
      <c r="GIP38"/>
      <c r="GIQ38"/>
      <c r="GIR38"/>
      <c r="GIS38"/>
      <c r="GIT38"/>
      <c r="GIU38"/>
      <c r="GIV38"/>
      <c r="GIW38"/>
      <c r="GIX38"/>
      <c r="GIY38"/>
      <c r="GIZ38"/>
      <c r="GJA38"/>
      <c r="GJB38"/>
      <c r="GJC38"/>
      <c r="GJD38"/>
      <c r="GJE38"/>
      <c r="GJF38"/>
      <c r="GJG38"/>
      <c r="GJH38"/>
      <c r="GJI38"/>
      <c r="GJJ38"/>
      <c r="GJK38"/>
      <c r="GJL38"/>
      <c r="GJM38"/>
      <c r="GJN38"/>
      <c r="GJO38"/>
      <c r="GJP38"/>
      <c r="GJQ38"/>
      <c r="GJR38"/>
      <c r="GJS38"/>
      <c r="GJT38"/>
      <c r="GJU38"/>
      <c r="GJV38"/>
      <c r="GJW38"/>
      <c r="GJX38"/>
      <c r="GJY38"/>
      <c r="GJZ38"/>
      <c r="GKA38"/>
      <c r="GKB38"/>
      <c r="GKC38"/>
      <c r="GKD38"/>
      <c r="GKE38"/>
      <c r="GKF38"/>
      <c r="GKG38"/>
      <c r="GKH38"/>
      <c r="GKI38"/>
      <c r="GKJ38"/>
      <c r="GKK38"/>
      <c r="GKL38"/>
      <c r="GKM38"/>
      <c r="GKN38"/>
      <c r="GKO38"/>
      <c r="GKP38"/>
      <c r="GKQ38"/>
      <c r="GKR38"/>
      <c r="GKS38"/>
      <c r="GKT38"/>
      <c r="GKU38"/>
      <c r="GKV38"/>
      <c r="GKW38"/>
      <c r="GKX38"/>
      <c r="GKY38"/>
      <c r="GKZ38"/>
      <c r="GLA38"/>
      <c r="GLB38"/>
      <c r="GLC38"/>
      <c r="GLD38"/>
      <c r="GLE38"/>
      <c r="GLF38"/>
      <c r="GLG38"/>
      <c r="GLH38"/>
      <c r="GLI38"/>
      <c r="GLJ38"/>
      <c r="GLK38"/>
      <c r="GLL38"/>
      <c r="GLM38"/>
      <c r="GLN38"/>
      <c r="GLO38"/>
      <c r="GLP38"/>
      <c r="GLQ38"/>
      <c r="GLR38"/>
      <c r="GLS38"/>
      <c r="GLT38"/>
      <c r="GLU38"/>
      <c r="GLV38"/>
      <c r="GLW38"/>
      <c r="GLX38"/>
      <c r="GLY38"/>
      <c r="GLZ38"/>
      <c r="GMA38"/>
      <c r="GMB38"/>
      <c r="GMC38"/>
      <c r="GMD38"/>
      <c r="GME38"/>
      <c r="GMF38"/>
      <c r="GMG38"/>
      <c r="GMH38"/>
      <c r="GMI38"/>
      <c r="GMJ38"/>
      <c r="GMK38"/>
      <c r="GML38"/>
      <c r="GMM38"/>
      <c r="GMN38"/>
      <c r="GMO38"/>
      <c r="GMP38"/>
      <c r="GMQ38"/>
      <c r="GMR38"/>
      <c r="GMS38"/>
      <c r="GMT38"/>
      <c r="GMU38"/>
      <c r="GMV38"/>
      <c r="GMW38"/>
      <c r="GMX38"/>
      <c r="GMY38"/>
      <c r="GMZ38"/>
      <c r="GNA38"/>
      <c r="GNB38"/>
      <c r="GNC38"/>
      <c r="GND38"/>
      <c r="GNE38"/>
      <c r="GNF38"/>
      <c r="GNG38"/>
      <c r="GNH38"/>
      <c r="GNI38"/>
      <c r="GNJ38"/>
      <c r="GNK38"/>
      <c r="GNL38"/>
      <c r="GNM38"/>
      <c r="GNN38"/>
      <c r="GNO38"/>
      <c r="GNP38"/>
      <c r="GNQ38"/>
      <c r="GNR38"/>
      <c r="GNS38"/>
      <c r="GNT38"/>
      <c r="GNU38"/>
      <c r="GNV38"/>
      <c r="GNW38"/>
      <c r="GNX38"/>
      <c r="GNY38"/>
      <c r="GNZ38"/>
      <c r="GOA38"/>
      <c r="GOB38"/>
      <c r="GOC38"/>
      <c r="GOD38"/>
      <c r="GOE38"/>
      <c r="GOF38"/>
      <c r="GOG38"/>
      <c r="GOH38"/>
      <c r="GOI38"/>
      <c r="GOJ38"/>
      <c r="GOK38"/>
      <c r="GOL38"/>
      <c r="GOM38"/>
      <c r="GON38"/>
      <c r="GOO38"/>
      <c r="GOP38"/>
      <c r="GOQ38"/>
      <c r="GOR38"/>
      <c r="GOS38"/>
      <c r="GOT38"/>
      <c r="GOU38"/>
      <c r="GOV38"/>
      <c r="GOW38"/>
      <c r="GOX38"/>
      <c r="GOY38"/>
      <c r="GOZ38"/>
      <c r="GPA38"/>
      <c r="GPB38"/>
      <c r="GPC38"/>
      <c r="GPD38"/>
      <c r="GPE38"/>
      <c r="GPF38"/>
      <c r="GPG38"/>
      <c r="GPH38"/>
      <c r="GPI38"/>
      <c r="GPJ38"/>
      <c r="GPK38"/>
      <c r="GPL38"/>
      <c r="GPM38"/>
      <c r="GPN38"/>
      <c r="GPO38"/>
      <c r="GPP38"/>
      <c r="GPQ38"/>
      <c r="GPR38"/>
      <c r="GPS38"/>
      <c r="GPT38"/>
      <c r="GPU38"/>
      <c r="GPV38"/>
      <c r="GPW38"/>
      <c r="GPX38"/>
      <c r="GPY38"/>
      <c r="GPZ38"/>
      <c r="GQA38"/>
      <c r="GQB38"/>
      <c r="GQC38"/>
      <c r="GQD38"/>
      <c r="GQE38"/>
      <c r="GQF38"/>
      <c r="GQG38"/>
      <c r="GQH38"/>
      <c r="GQI38"/>
      <c r="GQJ38"/>
      <c r="GQK38"/>
      <c r="GQL38"/>
      <c r="GQM38"/>
      <c r="GQN38"/>
      <c r="GQO38"/>
      <c r="GQP38"/>
      <c r="GQQ38"/>
      <c r="GQR38"/>
      <c r="GQS38"/>
      <c r="GQT38"/>
      <c r="GQU38"/>
      <c r="GQV38"/>
      <c r="GQW38"/>
      <c r="GQX38"/>
      <c r="GQY38"/>
      <c r="GQZ38"/>
      <c r="GRA38"/>
      <c r="GRB38"/>
      <c r="GRC38"/>
      <c r="GRD38"/>
      <c r="GRE38"/>
      <c r="GRF38"/>
      <c r="GRG38"/>
      <c r="GRH38"/>
      <c r="GRI38"/>
      <c r="GRJ38"/>
      <c r="GRK38"/>
      <c r="GRL38"/>
      <c r="GRM38"/>
      <c r="GRN38"/>
      <c r="GRO38"/>
      <c r="GRP38"/>
      <c r="GRQ38"/>
      <c r="GRR38"/>
      <c r="GRS38"/>
      <c r="GRT38"/>
      <c r="GRU38"/>
      <c r="GRV38"/>
      <c r="GRW38"/>
      <c r="GRX38"/>
      <c r="GRY38"/>
      <c r="GRZ38"/>
      <c r="GSA38"/>
      <c r="GSB38"/>
      <c r="GSC38"/>
      <c r="GSD38"/>
      <c r="GSE38"/>
      <c r="GSF38"/>
      <c r="GSG38"/>
      <c r="GSH38"/>
      <c r="GSI38"/>
      <c r="GSJ38"/>
      <c r="GSK38"/>
      <c r="GSL38"/>
      <c r="GSM38"/>
      <c r="GSN38"/>
      <c r="GSO38"/>
      <c r="GSP38"/>
      <c r="GSQ38"/>
      <c r="GSR38"/>
      <c r="GSS38"/>
      <c r="GST38"/>
      <c r="GSU38"/>
      <c r="GSV38"/>
      <c r="GSW38"/>
      <c r="GSX38"/>
      <c r="GSY38"/>
      <c r="GSZ38"/>
      <c r="GTA38"/>
      <c r="GTB38"/>
      <c r="GTC38"/>
      <c r="GTD38"/>
      <c r="GTE38"/>
      <c r="GTF38"/>
      <c r="GTG38"/>
      <c r="GTH38"/>
      <c r="GTI38"/>
      <c r="GTJ38"/>
      <c r="GTK38"/>
      <c r="GTL38"/>
      <c r="GTM38"/>
      <c r="GTN38"/>
      <c r="GTO38"/>
      <c r="GTP38"/>
      <c r="GTQ38"/>
      <c r="GTR38"/>
      <c r="GTS38"/>
      <c r="GTT38"/>
      <c r="GTU38"/>
      <c r="GTV38"/>
      <c r="GTW38"/>
      <c r="GTX38"/>
      <c r="GTY38"/>
      <c r="GTZ38"/>
      <c r="GUA38"/>
      <c r="GUB38"/>
      <c r="GUC38"/>
      <c r="GUD38"/>
      <c r="GUE38"/>
      <c r="GUF38"/>
      <c r="GUG38"/>
      <c r="GUH38"/>
      <c r="GUI38"/>
      <c r="GUJ38"/>
      <c r="GUK38"/>
      <c r="GUL38"/>
      <c r="GUM38"/>
      <c r="GUN38"/>
      <c r="GUO38"/>
      <c r="GUP38"/>
      <c r="GUQ38"/>
      <c r="GUR38"/>
      <c r="GUS38"/>
      <c r="GUT38"/>
      <c r="GUU38"/>
      <c r="GUV38"/>
      <c r="GUW38"/>
      <c r="GUX38"/>
      <c r="GUY38"/>
      <c r="GUZ38"/>
      <c r="GVA38"/>
      <c r="GVB38"/>
      <c r="GVC38"/>
      <c r="GVD38"/>
      <c r="GVE38"/>
      <c r="GVF38"/>
      <c r="GVG38"/>
      <c r="GVH38"/>
      <c r="GVI38"/>
      <c r="GVJ38"/>
      <c r="GVK38"/>
      <c r="GVL38"/>
      <c r="GVM38"/>
      <c r="GVN38"/>
      <c r="GVO38"/>
      <c r="GVP38"/>
      <c r="GVQ38"/>
      <c r="GVR38"/>
      <c r="GVS38"/>
      <c r="GVT38"/>
      <c r="GVU38"/>
      <c r="GVV38"/>
      <c r="GVW38"/>
      <c r="GVX38"/>
      <c r="GVY38"/>
      <c r="GVZ38"/>
      <c r="GWA38"/>
      <c r="GWB38"/>
      <c r="GWC38"/>
      <c r="GWD38"/>
      <c r="GWE38"/>
      <c r="GWF38"/>
      <c r="GWG38"/>
      <c r="GWH38"/>
      <c r="GWI38"/>
      <c r="GWJ38"/>
      <c r="GWK38"/>
      <c r="GWL38"/>
      <c r="GWM38"/>
      <c r="GWN38"/>
      <c r="GWO38"/>
      <c r="GWP38"/>
      <c r="GWQ38"/>
      <c r="GWR38"/>
      <c r="GWS38"/>
      <c r="GWT38"/>
      <c r="GWU38"/>
      <c r="GWV38"/>
      <c r="GWW38"/>
      <c r="GWX38"/>
      <c r="GWY38"/>
      <c r="GWZ38"/>
      <c r="GXA38"/>
      <c r="GXB38"/>
      <c r="GXC38"/>
      <c r="GXD38"/>
      <c r="GXE38"/>
      <c r="GXF38"/>
      <c r="GXG38"/>
      <c r="GXH38"/>
      <c r="GXI38"/>
      <c r="GXJ38"/>
      <c r="GXK38"/>
      <c r="GXL38"/>
      <c r="GXM38"/>
      <c r="GXN38"/>
      <c r="GXO38"/>
      <c r="GXP38"/>
      <c r="GXQ38"/>
      <c r="GXR38"/>
      <c r="GXS38"/>
      <c r="GXT38"/>
      <c r="GXU38"/>
      <c r="GXV38"/>
      <c r="GXW38"/>
      <c r="GXX38"/>
      <c r="GXY38"/>
      <c r="GXZ38"/>
      <c r="GYA38"/>
      <c r="GYB38"/>
      <c r="GYC38"/>
      <c r="GYD38"/>
      <c r="GYE38"/>
      <c r="GYF38"/>
      <c r="GYG38"/>
      <c r="GYH38"/>
      <c r="GYI38"/>
      <c r="GYJ38"/>
      <c r="GYK38"/>
      <c r="GYL38"/>
      <c r="GYM38"/>
      <c r="GYN38"/>
      <c r="GYO38"/>
      <c r="GYP38"/>
      <c r="GYQ38"/>
      <c r="GYR38"/>
      <c r="GYS38"/>
      <c r="GYT38"/>
      <c r="GYU38"/>
      <c r="GYV38"/>
      <c r="GYW38"/>
      <c r="GYX38"/>
      <c r="GYY38"/>
      <c r="GYZ38"/>
      <c r="GZA38"/>
      <c r="GZB38"/>
      <c r="GZC38"/>
      <c r="GZD38"/>
      <c r="GZE38"/>
      <c r="GZF38"/>
      <c r="GZG38"/>
      <c r="GZH38"/>
      <c r="GZI38"/>
      <c r="GZJ38"/>
      <c r="GZK38"/>
      <c r="GZL38"/>
      <c r="GZM38"/>
      <c r="GZN38"/>
      <c r="GZO38"/>
      <c r="GZP38"/>
      <c r="GZQ38"/>
      <c r="GZR38"/>
      <c r="GZS38"/>
      <c r="GZT38"/>
      <c r="GZU38"/>
      <c r="GZV38"/>
      <c r="GZW38"/>
      <c r="GZX38"/>
      <c r="GZY38"/>
      <c r="GZZ38"/>
      <c r="HAA38"/>
      <c r="HAB38"/>
      <c r="HAC38"/>
      <c r="HAD38"/>
      <c r="HAE38"/>
      <c r="HAF38"/>
      <c r="HAG38"/>
      <c r="HAH38"/>
      <c r="HAI38"/>
      <c r="HAJ38"/>
      <c r="HAK38"/>
      <c r="HAL38"/>
      <c r="HAM38"/>
      <c r="HAN38"/>
      <c r="HAO38"/>
      <c r="HAP38"/>
      <c r="HAQ38"/>
      <c r="HAR38"/>
      <c r="HAS38"/>
      <c r="HAT38"/>
      <c r="HAU38"/>
      <c r="HAV38"/>
      <c r="HAW38"/>
      <c r="HAX38"/>
      <c r="HAY38"/>
      <c r="HAZ38"/>
      <c r="HBA38"/>
      <c r="HBB38"/>
      <c r="HBC38"/>
      <c r="HBD38"/>
      <c r="HBE38"/>
      <c r="HBF38"/>
      <c r="HBG38"/>
      <c r="HBH38"/>
      <c r="HBI38"/>
      <c r="HBJ38"/>
      <c r="HBK38"/>
      <c r="HBL38"/>
      <c r="HBM38"/>
      <c r="HBN38"/>
      <c r="HBO38"/>
      <c r="HBP38"/>
      <c r="HBQ38"/>
      <c r="HBR38"/>
      <c r="HBS38"/>
      <c r="HBT38"/>
      <c r="HBU38"/>
      <c r="HBV38"/>
      <c r="HBW38"/>
      <c r="HBX38"/>
      <c r="HBY38"/>
      <c r="HBZ38"/>
      <c r="HCA38"/>
      <c r="HCB38"/>
      <c r="HCC38"/>
      <c r="HCD38"/>
      <c r="HCE38"/>
      <c r="HCF38"/>
      <c r="HCG38"/>
      <c r="HCH38"/>
      <c r="HCI38"/>
      <c r="HCJ38"/>
      <c r="HCK38"/>
      <c r="HCL38"/>
      <c r="HCM38"/>
      <c r="HCN38"/>
      <c r="HCO38"/>
      <c r="HCP38"/>
      <c r="HCQ38"/>
      <c r="HCR38"/>
      <c r="HCS38"/>
      <c r="HCT38"/>
      <c r="HCU38"/>
      <c r="HCV38"/>
      <c r="HCW38"/>
      <c r="HCX38"/>
      <c r="HCY38"/>
      <c r="HCZ38"/>
      <c r="HDA38"/>
      <c r="HDB38"/>
      <c r="HDC38"/>
      <c r="HDD38"/>
      <c r="HDE38"/>
      <c r="HDF38"/>
      <c r="HDG38"/>
      <c r="HDH38"/>
      <c r="HDI38"/>
      <c r="HDJ38"/>
      <c r="HDK38"/>
      <c r="HDL38"/>
      <c r="HDM38"/>
      <c r="HDN38"/>
      <c r="HDO38"/>
      <c r="HDP38"/>
      <c r="HDQ38"/>
      <c r="HDR38"/>
      <c r="HDS38"/>
      <c r="HDT38"/>
      <c r="HDU38"/>
      <c r="HDV38"/>
      <c r="HDW38"/>
      <c r="HDX38"/>
      <c r="HDY38"/>
      <c r="HDZ38"/>
      <c r="HEA38"/>
      <c r="HEB38"/>
      <c r="HEC38"/>
      <c r="HED38"/>
      <c r="HEE38"/>
      <c r="HEF38"/>
      <c r="HEG38"/>
      <c r="HEH38"/>
      <c r="HEI38"/>
      <c r="HEJ38"/>
      <c r="HEK38"/>
      <c r="HEL38"/>
      <c r="HEM38"/>
      <c r="HEN38"/>
      <c r="HEO38"/>
      <c r="HEP38"/>
      <c r="HEQ38"/>
      <c r="HER38"/>
      <c r="HES38"/>
      <c r="HET38"/>
      <c r="HEU38"/>
      <c r="HEV38"/>
      <c r="HEW38"/>
      <c r="HEX38"/>
      <c r="HEY38"/>
      <c r="HEZ38"/>
      <c r="HFA38"/>
      <c r="HFB38"/>
      <c r="HFC38"/>
      <c r="HFD38"/>
      <c r="HFE38"/>
      <c r="HFF38"/>
      <c r="HFG38"/>
      <c r="HFH38"/>
      <c r="HFI38"/>
      <c r="HFJ38"/>
      <c r="HFK38"/>
      <c r="HFL38"/>
      <c r="HFM38"/>
      <c r="HFN38"/>
      <c r="HFO38"/>
      <c r="HFP38"/>
      <c r="HFQ38"/>
      <c r="HFR38"/>
      <c r="HFS38"/>
      <c r="HFT38"/>
      <c r="HFU38"/>
      <c r="HFV38"/>
      <c r="HFW38"/>
      <c r="HFX38"/>
      <c r="HFY38"/>
      <c r="HFZ38"/>
      <c r="HGA38"/>
      <c r="HGB38"/>
      <c r="HGC38"/>
      <c r="HGD38"/>
      <c r="HGE38"/>
      <c r="HGF38"/>
      <c r="HGG38"/>
      <c r="HGH38"/>
      <c r="HGI38"/>
      <c r="HGJ38"/>
      <c r="HGK38"/>
      <c r="HGL38"/>
      <c r="HGM38"/>
      <c r="HGN38"/>
      <c r="HGO38"/>
      <c r="HGP38"/>
      <c r="HGQ38"/>
      <c r="HGR38"/>
      <c r="HGS38"/>
      <c r="HGT38"/>
      <c r="HGU38"/>
      <c r="HGV38"/>
      <c r="HGW38"/>
      <c r="HGX38"/>
      <c r="HGY38"/>
      <c r="HGZ38"/>
      <c r="HHA38"/>
      <c r="HHB38"/>
      <c r="HHC38"/>
      <c r="HHD38"/>
      <c r="HHE38"/>
      <c r="HHF38"/>
      <c r="HHG38"/>
      <c r="HHH38"/>
      <c r="HHI38"/>
      <c r="HHJ38"/>
      <c r="HHK38"/>
      <c r="HHL38"/>
      <c r="HHM38"/>
      <c r="HHN38"/>
      <c r="HHO38"/>
      <c r="HHP38"/>
      <c r="HHQ38"/>
      <c r="HHR38"/>
      <c r="HHS38"/>
      <c r="HHT38"/>
      <c r="HHU38"/>
      <c r="HHV38"/>
      <c r="HHW38"/>
      <c r="HHX38"/>
      <c r="HHY38"/>
      <c r="HHZ38"/>
      <c r="HIA38"/>
      <c r="HIB38"/>
      <c r="HIC38"/>
      <c r="HID38"/>
      <c r="HIE38"/>
      <c r="HIF38"/>
      <c r="HIG38"/>
      <c r="HIH38"/>
      <c r="HII38"/>
      <c r="HIJ38"/>
      <c r="HIK38"/>
      <c r="HIL38"/>
      <c r="HIM38"/>
      <c r="HIN38"/>
      <c r="HIO38"/>
      <c r="HIP38"/>
      <c r="HIQ38"/>
      <c r="HIR38"/>
      <c r="HIS38"/>
      <c r="HIT38"/>
      <c r="HIU38"/>
      <c r="HIV38"/>
      <c r="HIW38"/>
      <c r="HIX38"/>
      <c r="HIY38"/>
      <c r="HIZ38"/>
      <c r="HJA38"/>
      <c r="HJB38"/>
      <c r="HJC38"/>
      <c r="HJD38"/>
      <c r="HJE38"/>
      <c r="HJF38"/>
      <c r="HJG38"/>
      <c r="HJH38"/>
      <c r="HJI38"/>
      <c r="HJJ38"/>
      <c r="HJK38"/>
      <c r="HJL38"/>
      <c r="HJM38"/>
      <c r="HJN38"/>
      <c r="HJO38"/>
      <c r="HJP38"/>
      <c r="HJQ38"/>
      <c r="HJR38"/>
      <c r="HJS38"/>
      <c r="HJT38"/>
      <c r="HJU38"/>
      <c r="HJV38"/>
      <c r="HJW38"/>
      <c r="HJX38"/>
      <c r="HJY38"/>
      <c r="HJZ38"/>
      <c r="HKA38"/>
      <c r="HKB38"/>
      <c r="HKC38"/>
      <c r="HKD38"/>
      <c r="HKE38"/>
      <c r="HKF38"/>
      <c r="HKG38"/>
      <c r="HKH38"/>
      <c r="HKI38"/>
      <c r="HKJ38"/>
      <c r="HKK38"/>
      <c r="HKL38"/>
      <c r="HKM38"/>
      <c r="HKN38"/>
      <c r="HKO38"/>
      <c r="HKP38"/>
      <c r="HKQ38"/>
      <c r="HKR38"/>
      <c r="HKS38"/>
      <c r="HKT38"/>
      <c r="HKU38"/>
      <c r="HKV38"/>
      <c r="HKW38"/>
      <c r="HKX38"/>
      <c r="HKY38"/>
      <c r="HKZ38"/>
      <c r="HLA38"/>
      <c r="HLB38"/>
      <c r="HLC38"/>
      <c r="HLD38"/>
      <c r="HLE38"/>
      <c r="HLF38"/>
      <c r="HLG38"/>
      <c r="HLH38"/>
      <c r="HLI38"/>
      <c r="HLJ38"/>
      <c r="HLK38"/>
      <c r="HLL38"/>
      <c r="HLM38"/>
      <c r="HLN38"/>
      <c r="HLO38"/>
      <c r="HLP38"/>
      <c r="HLQ38"/>
      <c r="HLR38"/>
      <c r="HLS38"/>
      <c r="HLT38"/>
      <c r="HLU38"/>
      <c r="HLV38"/>
      <c r="HLW38"/>
      <c r="HLX38"/>
      <c r="HLY38"/>
      <c r="HLZ38"/>
      <c r="HMA38"/>
      <c r="HMB38"/>
      <c r="HMC38"/>
      <c r="HMD38"/>
      <c r="HME38"/>
      <c r="HMF38"/>
      <c r="HMG38"/>
      <c r="HMH38"/>
      <c r="HMI38"/>
      <c r="HMJ38"/>
      <c r="HMK38"/>
      <c r="HML38"/>
      <c r="HMM38"/>
      <c r="HMN38"/>
      <c r="HMO38"/>
      <c r="HMP38"/>
      <c r="HMQ38"/>
      <c r="HMR38"/>
      <c r="HMS38"/>
      <c r="HMT38"/>
      <c r="HMU38"/>
      <c r="HMV38"/>
      <c r="HMW38"/>
      <c r="HMX38"/>
      <c r="HMY38"/>
      <c r="HMZ38"/>
      <c r="HNA38"/>
      <c r="HNB38"/>
      <c r="HNC38"/>
      <c r="HND38"/>
      <c r="HNE38"/>
      <c r="HNF38"/>
      <c r="HNG38"/>
      <c r="HNH38"/>
      <c r="HNI38"/>
      <c r="HNJ38"/>
      <c r="HNK38"/>
      <c r="HNL38"/>
      <c r="HNM38"/>
      <c r="HNN38"/>
      <c r="HNO38"/>
      <c r="HNP38"/>
      <c r="HNQ38"/>
      <c r="HNR38"/>
      <c r="HNS38"/>
      <c r="HNT38"/>
      <c r="HNU38"/>
      <c r="HNV38"/>
      <c r="HNW38"/>
      <c r="HNX38"/>
      <c r="HNY38"/>
      <c r="HNZ38"/>
      <c r="HOA38"/>
      <c r="HOB38"/>
      <c r="HOC38"/>
      <c r="HOD38"/>
      <c r="HOE38"/>
      <c r="HOF38"/>
      <c r="HOG38"/>
      <c r="HOH38"/>
      <c r="HOI38"/>
      <c r="HOJ38"/>
      <c r="HOK38"/>
      <c r="HOL38"/>
      <c r="HOM38"/>
      <c r="HON38"/>
      <c r="HOO38"/>
      <c r="HOP38"/>
      <c r="HOQ38"/>
      <c r="HOR38"/>
      <c r="HOS38"/>
      <c r="HOT38"/>
      <c r="HOU38"/>
      <c r="HOV38"/>
      <c r="HOW38"/>
      <c r="HOX38"/>
      <c r="HOY38"/>
      <c r="HOZ38"/>
      <c r="HPA38"/>
      <c r="HPB38"/>
      <c r="HPC38"/>
      <c r="HPD38"/>
      <c r="HPE38"/>
      <c r="HPF38"/>
      <c r="HPG38"/>
      <c r="HPH38"/>
      <c r="HPI38"/>
      <c r="HPJ38"/>
      <c r="HPK38"/>
      <c r="HPL38"/>
      <c r="HPM38"/>
      <c r="HPN38"/>
      <c r="HPO38"/>
      <c r="HPP38"/>
      <c r="HPQ38"/>
      <c r="HPR38"/>
      <c r="HPS38"/>
      <c r="HPT38"/>
      <c r="HPU38"/>
      <c r="HPV38"/>
      <c r="HPW38"/>
      <c r="HPX38"/>
      <c r="HPY38"/>
      <c r="HPZ38"/>
      <c r="HQA38"/>
      <c r="HQB38"/>
      <c r="HQC38"/>
      <c r="HQD38"/>
      <c r="HQE38"/>
      <c r="HQF38"/>
      <c r="HQG38"/>
      <c r="HQH38"/>
      <c r="HQI38"/>
      <c r="HQJ38"/>
      <c r="HQK38"/>
      <c r="HQL38"/>
      <c r="HQM38"/>
      <c r="HQN38"/>
      <c r="HQO38"/>
      <c r="HQP38"/>
      <c r="HQQ38"/>
      <c r="HQR38"/>
      <c r="HQS38"/>
      <c r="HQT38"/>
      <c r="HQU38"/>
      <c r="HQV38"/>
      <c r="HQW38"/>
      <c r="HQX38"/>
      <c r="HQY38"/>
      <c r="HQZ38"/>
      <c r="HRA38"/>
      <c r="HRB38"/>
      <c r="HRC38"/>
      <c r="HRD38"/>
      <c r="HRE38"/>
      <c r="HRF38"/>
      <c r="HRG38"/>
      <c r="HRH38"/>
      <c r="HRI38"/>
      <c r="HRJ38"/>
      <c r="HRK38"/>
      <c r="HRL38"/>
      <c r="HRM38"/>
      <c r="HRN38"/>
      <c r="HRO38"/>
      <c r="HRP38"/>
      <c r="HRQ38"/>
      <c r="HRR38"/>
      <c r="HRS38"/>
      <c r="HRT38"/>
      <c r="HRU38"/>
      <c r="HRV38"/>
      <c r="HRW38"/>
      <c r="HRX38"/>
      <c r="HRY38"/>
      <c r="HRZ38"/>
      <c r="HSA38"/>
      <c r="HSB38"/>
      <c r="HSC38"/>
      <c r="HSD38"/>
      <c r="HSE38"/>
      <c r="HSF38"/>
      <c r="HSG38"/>
      <c r="HSH38"/>
      <c r="HSI38"/>
      <c r="HSJ38"/>
      <c r="HSK38"/>
      <c r="HSL38"/>
      <c r="HSM38"/>
      <c r="HSN38"/>
      <c r="HSO38"/>
      <c r="HSP38"/>
      <c r="HSQ38"/>
      <c r="HSR38"/>
      <c r="HSS38"/>
      <c r="HST38"/>
      <c r="HSU38"/>
      <c r="HSV38"/>
      <c r="HSW38"/>
      <c r="HSX38"/>
      <c r="HSY38"/>
      <c r="HSZ38"/>
      <c r="HTA38"/>
      <c r="HTB38"/>
      <c r="HTC38"/>
      <c r="HTD38"/>
      <c r="HTE38"/>
      <c r="HTF38"/>
      <c r="HTG38"/>
      <c r="HTH38"/>
      <c r="HTI38"/>
      <c r="HTJ38"/>
      <c r="HTK38"/>
      <c r="HTL38"/>
      <c r="HTM38"/>
      <c r="HTN38"/>
      <c r="HTO38"/>
      <c r="HTP38"/>
      <c r="HTQ38"/>
      <c r="HTR38"/>
      <c r="HTS38"/>
      <c r="HTT38"/>
      <c r="HTU38"/>
      <c r="HTV38"/>
      <c r="HTW38"/>
      <c r="HTX38"/>
      <c r="HTY38"/>
      <c r="HTZ38"/>
      <c r="HUA38"/>
      <c r="HUB38"/>
      <c r="HUC38"/>
      <c r="HUD38"/>
      <c r="HUE38"/>
      <c r="HUF38"/>
      <c r="HUG38"/>
      <c r="HUH38"/>
      <c r="HUI38"/>
      <c r="HUJ38"/>
      <c r="HUK38"/>
      <c r="HUL38"/>
      <c r="HUM38"/>
      <c r="HUN38"/>
      <c r="HUO38"/>
      <c r="HUP38"/>
      <c r="HUQ38"/>
      <c r="HUR38"/>
      <c r="HUS38"/>
      <c r="HUT38"/>
      <c r="HUU38"/>
      <c r="HUV38"/>
      <c r="HUW38"/>
      <c r="HUX38"/>
      <c r="HUY38"/>
      <c r="HUZ38"/>
      <c r="HVA38"/>
      <c r="HVB38"/>
      <c r="HVC38"/>
      <c r="HVD38"/>
      <c r="HVE38"/>
      <c r="HVF38"/>
      <c r="HVG38"/>
      <c r="HVH38"/>
      <c r="HVI38"/>
      <c r="HVJ38"/>
      <c r="HVK38"/>
      <c r="HVL38"/>
      <c r="HVM38"/>
      <c r="HVN38"/>
      <c r="HVO38"/>
      <c r="HVP38"/>
      <c r="HVQ38"/>
      <c r="HVR38"/>
      <c r="HVS38"/>
      <c r="HVT38"/>
      <c r="HVU38"/>
      <c r="HVV38"/>
      <c r="HVW38"/>
      <c r="HVX38"/>
      <c r="HVY38"/>
      <c r="HVZ38"/>
      <c r="HWA38"/>
      <c r="HWB38"/>
      <c r="HWC38"/>
      <c r="HWD38"/>
      <c r="HWE38"/>
      <c r="HWF38"/>
      <c r="HWG38"/>
      <c r="HWH38"/>
      <c r="HWI38"/>
      <c r="HWJ38"/>
      <c r="HWK38"/>
      <c r="HWL38"/>
      <c r="HWM38"/>
      <c r="HWN38"/>
      <c r="HWO38"/>
      <c r="HWP38"/>
      <c r="HWQ38"/>
      <c r="HWR38"/>
      <c r="HWS38"/>
      <c r="HWT38"/>
      <c r="HWU38"/>
      <c r="HWV38"/>
      <c r="HWW38"/>
      <c r="HWX38"/>
      <c r="HWY38"/>
      <c r="HWZ38"/>
      <c r="HXA38"/>
      <c r="HXB38"/>
      <c r="HXC38"/>
      <c r="HXD38"/>
      <c r="HXE38"/>
      <c r="HXF38"/>
      <c r="HXG38"/>
      <c r="HXH38"/>
      <c r="HXI38"/>
      <c r="HXJ38"/>
      <c r="HXK38"/>
      <c r="HXL38"/>
      <c r="HXM38"/>
      <c r="HXN38"/>
      <c r="HXO38"/>
      <c r="HXP38"/>
      <c r="HXQ38"/>
      <c r="HXR38"/>
      <c r="HXS38"/>
      <c r="HXT38"/>
      <c r="HXU38"/>
      <c r="HXV38"/>
      <c r="HXW38"/>
      <c r="HXX38"/>
      <c r="HXY38"/>
      <c r="HXZ38"/>
      <c r="HYA38"/>
      <c r="HYB38"/>
      <c r="HYC38"/>
      <c r="HYD38"/>
      <c r="HYE38"/>
      <c r="HYF38"/>
      <c r="HYG38"/>
      <c r="HYH38"/>
      <c r="HYI38"/>
      <c r="HYJ38"/>
      <c r="HYK38"/>
      <c r="HYL38"/>
      <c r="HYM38"/>
      <c r="HYN38"/>
      <c r="HYO38"/>
      <c r="HYP38"/>
      <c r="HYQ38"/>
      <c r="HYR38"/>
      <c r="HYS38"/>
      <c r="HYT38"/>
      <c r="HYU38"/>
      <c r="HYV38"/>
      <c r="HYW38"/>
      <c r="HYX38"/>
      <c r="HYY38"/>
      <c r="HYZ38"/>
      <c r="HZA38"/>
      <c r="HZB38"/>
      <c r="HZC38"/>
      <c r="HZD38"/>
      <c r="HZE38"/>
      <c r="HZF38"/>
      <c r="HZG38"/>
      <c r="HZH38"/>
      <c r="HZI38"/>
      <c r="HZJ38"/>
      <c r="HZK38"/>
      <c r="HZL38"/>
      <c r="HZM38"/>
      <c r="HZN38"/>
      <c r="HZO38"/>
      <c r="HZP38"/>
      <c r="HZQ38"/>
      <c r="HZR38"/>
      <c r="HZS38"/>
      <c r="HZT38"/>
      <c r="HZU38"/>
      <c r="HZV38"/>
      <c r="HZW38"/>
      <c r="HZX38"/>
      <c r="HZY38"/>
      <c r="HZZ38"/>
      <c r="IAA38"/>
      <c r="IAB38"/>
      <c r="IAC38"/>
      <c r="IAD38"/>
      <c r="IAE38"/>
      <c r="IAF38"/>
      <c r="IAG38"/>
      <c r="IAH38"/>
      <c r="IAI38"/>
      <c r="IAJ38"/>
      <c r="IAK38"/>
      <c r="IAL38"/>
      <c r="IAM38"/>
      <c r="IAN38"/>
      <c r="IAO38"/>
      <c r="IAP38"/>
      <c r="IAQ38"/>
      <c r="IAR38"/>
      <c r="IAS38"/>
      <c r="IAT38"/>
      <c r="IAU38"/>
      <c r="IAV38"/>
      <c r="IAW38"/>
      <c r="IAX38"/>
      <c r="IAY38"/>
      <c r="IAZ38"/>
      <c r="IBA38"/>
      <c r="IBB38"/>
      <c r="IBC38"/>
      <c r="IBD38"/>
      <c r="IBE38"/>
      <c r="IBF38"/>
      <c r="IBG38"/>
      <c r="IBH38"/>
      <c r="IBI38"/>
      <c r="IBJ38"/>
      <c r="IBK38"/>
      <c r="IBL38"/>
      <c r="IBM38"/>
      <c r="IBN38"/>
      <c r="IBO38"/>
      <c r="IBP38"/>
      <c r="IBQ38"/>
      <c r="IBR38"/>
      <c r="IBS38"/>
      <c r="IBT38"/>
      <c r="IBU38"/>
      <c r="IBV38"/>
      <c r="IBW38"/>
      <c r="IBX38"/>
      <c r="IBY38"/>
      <c r="IBZ38"/>
      <c r="ICA38"/>
      <c r="ICB38"/>
      <c r="ICC38"/>
      <c r="ICD38"/>
      <c r="ICE38"/>
      <c r="ICF38"/>
      <c r="ICG38"/>
      <c r="ICH38"/>
      <c r="ICI38"/>
      <c r="ICJ38"/>
      <c r="ICK38"/>
      <c r="ICL38"/>
      <c r="ICM38"/>
      <c r="ICN38"/>
      <c r="ICO38"/>
      <c r="ICP38"/>
      <c r="ICQ38"/>
      <c r="ICR38"/>
      <c r="ICS38"/>
      <c r="ICT38"/>
      <c r="ICU38"/>
      <c r="ICV38"/>
      <c r="ICW38"/>
      <c r="ICX38"/>
      <c r="ICY38"/>
      <c r="ICZ38"/>
      <c r="IDA38"/>
      <c r="IDB38"/>
      <c r="IDC38"/>
      <c r="IDD38"/>
      <c r="IDE38"/>
      <c r="IDF38"/>
      <c r="IDG38"/>
      <c r="IDH38"/>
      <c r="IDI38"/>
      <c r="IDJ38"/>
      <c r="IDK38"/>
      <c r="IDL38"/>
      <c r="IDM38"/>
      <c r="IDN38"/>
      <c r="IDO38"/>
      <c r="IDP38"/>
      <c r="IDQ38"/>
      <c r="IDR38"/>
      <c r="IDS38"/>
      <c r="IDT38"/>
      <c r="IDU38"/>
      <c r="IDV38"/>
      <c r="IDW38"/>
      <c r="IDX38"/>
      <c r="IDY38"/>
      <c r="IDZ38"/>
      <c r="IEA38"/>
      <c r="IEB38"/>
      <c r="IEC38"/>
      <c r="IED38"/>
      <c r="IEE38"/>
      <c r="IEF38"/>
      <c r="IEG38"/>
      <c r="IEH38"/>
      <c r="IEI38"/>
      <c r="IEJ38"/>
      <c r="IEK38"/>
      <c r="IEL38"/>
      <c r="IEM38"/>
      <c r="IEN38"/>
      <c r="IEO38"/>
      <c r="IEP38"/>
      <c r="IEQ38"/>
      <c r="IER38"/>
      <c r="IES38"/>
      <c r="IET38"/>
      <c r="IEU38"/>
      <c r="IEV38"/>
      <c r="IEW38"/>
      <c r="IEX38"/>
      <c r="IEY38"/>
      <c r="IEZ38"/>
      <c r="IFA38"/>
      <c r="IFB38"/>
      <c r="IFC38"/>
      <c r="IFD38"/>
      <c r="IFE38"/>
      <c r="IFF38"/>
      <c r="IFG38"/>
      <c r="IFH38"/>
      <c r="IFI38"/>
      <c r="IFJ38"/>
      <c r="IFK38"/>
      <c r="IFL38"/>
      <c r="IFM38"/>
      <c r="IFN38"/>
      <c r="IFO38"/>
      <c r="IFP38"/>
      <c r="IFQ38"/>
      <c r="IFR38"/>
      <c r="IFS38"/>
      <c r="IFT38"/>
      <c r="IFU38"/>
      <c r="IFV38"/>
      <c r="IFW38"/>
      <c r="IFX38"/>
      <c r="IFY38"/>
      <c r="IFZ38"/>
      <c r="IGA38"/>
      <c r="IGB38"/>
      <c r="IGC38"/>
      <c r="IGD38"/>
      <c r="IGE38"/>
      <c r="IGF38"/>
      <c r="IGG38"/>
      <c r="IGH38"/>
      <c r="IGI38"/>
      <c r="IGJ38"/>
      <c r="IGK38"/>
      <c r="IGL38"/>
      <c r="IGM38"/>
      <c r="IGN38"/>
      <c r="IGO38"/>
      <c r="IGP38"/>
      <c r="IGQ38"/>
      <c r="IGR38"/>
      <c r="IGS38"/>
      <c r="IGT38"/>
      <c r="IGU38"/>
      <c r="IGV38"/>
      <c r="IGW38"/>
      <c r="IGX38"/>
      <c r="IGY38"/>
      <c r="IGZ38"/>
      <c r="IHA38"/>
      <c r="IHB38"/>
      <c r="IHC38"/>
      <c r="IHD38"/>
      <c r="IHE38"/>
      <c r="IHF38"/>
      <c r="IHG38"/>
      <c r="IHH38"/>
      <c r="IHI38"/>
      <c r="IHJ38"/>
      <c r="IHK38"/>
      <c r="IHL38"/>
      <c r="IHM38"/>
      <c r="IHN38"/>
      <c r="IHO38"/>
      <c r="IHP38"/>
      <c r="IHQ38"/>
      <c r="IHR38"/>
      <c r="IHS38"/>
      <c r="IHT38"/>
      <c r="IHU38"/>
      <c r="IHV38"/>
      <c r="IHW38"/>
      <c r="IHX38"/>
      <c r="IHY38"/>
      <c r="IHZ38"/>
      <c r="IIA38"/>
      <c r="IIB38"/>
      <c r="IIC38"/>
      <c r="IID38"/>
      <c r="IIE38"/>
      <c r="IIF38"/>
      <c r="IIG38"/>
      <c r="IIH38"/>
      <c r="III38"/>
      <c r="IIJ38"/>
      <c r="IIK38"/>
      <c r="IIL38"/>
      <c r="IIM38"/>
      <c r="IIN38"/>
      <c r="IIO38"/>
      <c r="IIP38"/>
      <c r="IIQ38"/>
      <c r="IIR38"/>
      <c r="IIS38"/>
      <c r="IIT38"/>
      <c r="IIU38"/>
      <c r="IIV38"/>
      <c r="IIW38"/>
      <c r="IIX38"/>
      <c r="IIY38"/>
      <c r="IIZ38"/>
      <c r="IJA38"/>
      <c r="IJB38"/>
      <c r="IJC38"/>
      <c r="IJD38"/>
      <c r="IJE38"/>
      <c r="IJF38"/>
      <c r="IJG38"/>
      <c r="IJH38"/>
      <c r="IJI38"/>
      <c r="IJJ38"/>
      <c r="IJK38"/>
      <c r="IJL38"/>
      <c r="IJM38"/>
      <c r="IJN38"/>
      <c r="IJO38"/>
      <c r="IJP38"/>
      <c r="IJQ38"/>
      <c r="IJR38"/>
      <c r="IJS38"/>
      <c r="IJT38"/>
      <c r="IJU38"/>
      <c r="IJV38"/>
      <c r="IJW38"/>
      <c r="IJX38"/>
      <c r="IJY38"/>
      <c r="IJZ38"/>
      <c r="IKA38"/>
      <c r="IKB38"/>
      <c r="IKC38"/>
      <c r="IKD38"/>
      <c r="IKE38"/>
      <c r="IKF38"/>
      <c r="IKG38"/>
      <c r="IKH38"/>
      <c r="IKI38"/>
      <c r="IKJ38"/>
      <c r="IKK38"/>
      <c r="IKL38"/>
      <c r="IKM38"/>
      <c r="IKN38"/>
      <c r="IKO38"/>
      <c r="IKP38"/>
      <c r="IKQ38"/>
      <c r="IKR38"/>
      <c r="IKS38"/>
      <c r="IKT38"/>
      <c r="IKU38"/>
      <c r="IKV38"/>
      <c r="IKW38"/>
      <c r="IKX38"/>
      <c r="IKY38"/>
      <c r="IKZ38"/>
      <c r="ILA38"/>
      <c r="ILB38"/>
      <c r="ILC38"/>
      <c r="ILD38"/>
      <c r="ILE38"/>
      <c r="ILF38"/>
      <c r="ILG38"/>
      <c r="ILH38"/>
      <c r="ILI38"/>
      <c r="ILJ38"/>
      <c r="ILK38"/>
      <c r="ILL38"/>
      <c r="ILM38"/>
      <c r="ILN38"/>
      <c r="ILO38"/>
      <c r="ILP38"/>
      <c r="ILQ38"/>
      <c r="ILR38"/>
      <c r="ILS38"/>
      <c r="ILT38"/>
      <c r="ILU38"/>
      <c r="ILV38"/>
      <c r="ILW38"/>
      <c r="ILX38"/>
      <c r="ILY38"/>
      <c r="ILZ38"/>
      <c r="IMA38"/>
      <c r="IMB38"/>
      <c r="IMC38"/>
      <c r="IMD38"/>
      <c r="IME38"/>
      <c r="IMF38"/>
      <c r="IMG38"/>
      <c r="IMH38"/>
      <c r="IMI38"/>
      <c r="IMJ38"/>
      <c r="IMK38"/>
      <c r="IML38"/>
      <c r="IMM38"/>
      <c r="IMN38"/>
      <c r="IMO38"/>
      <c r="IMP38"/>
      <c r="IMQ38"/>
      <c r="IMR38"/>
      <c r="IMS38"/>
      <c r="IMT38"/>
      <c r="IMU38"/>
      <c r="IMV38"/>
      <c r="IMW38"/>
      <c r="IMX38"/>
      <c r="IMY38"/>
      <c r="IMZ38"/>
      <c r="INA38"/>
      <c r="INB38"/>
      <c r="INC38"/>
      <c r="IND38"/>
      <c r="INE38"/>
      <c r="INF38"/>
      <c r="ING38"/>
      <c r="INH38"/>
      <c r="INI38"/>
      <c r="INJ38"/>
      <c r="INK38"/>
      <c r="INL38"/>
      <c r="INM38"/>
      <c r="INN38"/>
      <c r="INO38"/>
      <c r="INP38"/>
      <c r="INQ38"/>
      <c r="INR38"/>
      <c r="INS38"/>
      <c r="INT38"/>
      <c r="INU38"/>
      <c r="INV38"/>
      <c r="INW38"/>
      <c r="INX38"/>
      <c r="INY38"/>
      <c r="INZ38"/>
      <c r="IOA38"/>
      <c r="IOB38"/>
      <c r="IOC38"/>
      <c r="IOD38"/>
      <c r="IOE38"/>
      <c r="IOF38"/>
      <c r="IOG38"/>
      <c r="IOH38"/>
      <c r="IOI38"/>
      <c r="IOJ38"/>
      <c r="IOK38"/>
      <c r="IOL38"/>
      <c r="IOM38"/>
      <c r="ION38"/>
      <c r="IOO38"/>
      <c r="IOP38"/>
      <c r="IOQ38"/>
      <c r="IOR38"/>
      <c r="IOS38"/>
      <c r="IOT38"/>
      <c r="IOU38"/>
      <c r="IOV38"/>
      <c r="IOW38"/>
      <c r="IOX38"/>
      <c r="IOY38"/>
      <c r="IOZ38"/>
      <c r="IPA38"/>
      <c r="IPB38"/>
      <c r="IPC38"/>
      <c r="IPD38"/>
      <c r="IPE38"/>
      <c r="IPF38"/>
      <c r="IPG38"/>
      <c r="IPH38"/>
      <c r="IPI38"/>
      <c r="IPJ38"/>
      <c r="IPK38"/>
      <c r="IPL38"/>
      <c r="IPM38"/>
      <c r="IPN38"/>
      <c r="IPO38"/>
      <c r="IPP38"/>
      <c r="IPQ38"/>
      <c r="IPR38"/>
      <c r="IPS38"/>
      <c r="IPT38"/>
      <c r="IPU38"/>
      <c r="IPV38"/>
      <c r="IPW38"/>
      <c r="IPX38"/>
      <c r="IPY38"/>
      <c r="IPZ38"/>
      <c r="IQA38"/>
      <c r="IQB38"/>
      <c r="IQC38"/>
      <c r="IQD38"/>
      <c r="IQE38"/>
      <c r="IQF38"/>
      <c r="IQG38"/>
      <c r="IQH38"/>
      <c r="IQI38"/>
      <c r="IQJ38"/>
      <c r="IQK38"/>
      <c r="IQL38"/>
      <c r="IQM38"/>
      <c r="IQN38"/>
      <c r="IQO38"/>
      <c r="IQP38"/>
      <c r="IQQ38"/>
      <c r="IQR38"/>
      <c r="IQS38"/>
      <c r="IQT38"/>
      <c r="IQU38"/>
      <c r="IQV38"/>
      <c r="IQW38"/>
      <c r="IQX38"/>
      <c r="IQY38"/>
      <c r="IQZ38"/>
      <c r="IRA38"/>
      <c r="IRB38"/>
      <c r="IRC38"/>
      <c r="IRD38"/>
      <c r="IRE38"/>
      <c r="IRF38"/>
      <c r="IRG38"/>
      <c r="IRH38"/>
      <c r="IRI38"/>
      <c r="IRJ38"/>
      <c r="IRK38"/>
      <c r="IRL38"/>
      <c r="IRM38"/>
      <c r="IRN38"/>
      <c r="IRO38"/>
      <c r="IRP38"/>
      <c r="IRQ38"/>
      <c r="IRR38"/>
      <c r="IRS38"/>
      <c r="IRT38"/>
      <c r="IRU38"/>
      <c r="IRV38"/>
      <c r="IRW38"/>
      <c r="IRX38"/>
      <c r="IRY38"/>
      <c r="IRZ38"/>
      <c r="ISA38"/>
      <c r="ISB38"/>
      <c r="ISC38"/>
      <c r="ISD38"/>
      <c r="ISE38"/>
      <c r="ISF38"/>
      <c r="ISG38"/>
      <c r="ISH38"/>
      <c r="ISI38"/>
      <c r="ISJ38"/>
      <c r="ISK38"/>
      <c r="ISL38"/>
      <c r="ISM38"/>
      <c r="ISN38"/>
      <c r="ISO38"/>
      <c r="ISP38"/>
      <c r="ISQ38"/>
      <c r="ISR38"/>
      <c r="ISS38"/>
      <c r="IST38"/>
      <c r="ISU38"/>
      <c r="ISV38"/>
      <c r="ISW38"/>
      <c r="ISX38"/>
      <c r="ISY38"/>
      <c r="ISZ38"/>
      <c r="ITA38"/>
      <c r="ITB38"/>
      <c r="ITC38"/>
      <c r="ITD38"/>
      <c r="ITE38"/>
      <c r="ITF38"/>
      <c r="ITG38"/>
      <c r="ITH38"/>
      <c r="ITI38"/>
      <c r="ITJ38"/>
      <c r="ITK38"/>
      <c r="ITL38"/>
      <c r="ITM38"/>
      <c r="ITN38"/>
      <c r="ITO38"/>
      <c r="ITP38"/>
      <c r="ITQ38"/>
      <c r="ITR38"/>
      <c r="ITS38"/>
      <c r="ITT38"/>
      <c r="ITU38"/>
      <c r="ITV38"/>
      <c r="ITW38"/>
      <c r="ITX38"/>
      <c r="ITY38"/>
      <c r="ITZ38"/>
      <c r="IUA38"/>
      <c r="IUB38"/>
      <c r="IUC38"/>
      <c r="IUD38"/>
      <c r="IUE38"/>
      <c r="IUF38"/>
      <c r="IUG38"/>
      <c r="IUH38"/>
      <c r="IUI38"/>
      <c r="IUJ38"/>
      <c r="IUK38"/>
      <c r="IUL38"/>
      <c r="IUM38"/>
      <c r="IUN38"/>
      <c r="IUO38"/>
      <c r="IUP38"/>
      <c r="IUQ38"/>
      <c r="IUR38"/>
      <c r="IUS38"/>
      <c r="IUT38"/>
      <c r="IUU38"/>
      <c r="IUV38"/>
      <c r="IUW38"/>
      <c r="IUX38"/>
      <c r="IUY38"/>
      <c r="IUZ38"/>
      <c r="IVA38"/>
      <c r="IVB38"/>
      <c r="IVC38"/>
      <c r="IVD38"/>
      <c r="IVE38"/>
      <c r="IVF38"/>
      <c r="IVG38"/>
      <c r="IVH38"/>
      <c r="IVI38"/>
      <c r="IVJ38"/>
      <c r="IVK38"/>
      <c r="IVL38"/>
      <c r="IVM38"/>
      <c r="IVN38"/>
      <c r="IVO38"/>
      <c r="IVP38"/>
      <c r="IVQ38"/>
      <c r="IVR38"/>
      <c r="IVS38"/>
      <c r="IVT38"/>
      <c r="IVU38"/>
      <c r="IVV38"/>
      <c r="IVW38"/>
      <c r="IVX38"/>
      <c r="IVY38"/>
      <c r="IVZ38"/>
      <c r="IWA38"/>
      <c r="IWB38"/>
      <c r="IWC38"/>
      <c r="IWD38"/>
      <c r="IWE38"/>
      <c r="IWF38"/>
      <c r="IWG38"/>
      <c r="IWH38"/>
      <c r="IWI38"/>
      <c r="IWJ38"/>
      <c r="IWK38"/>
      <c r="IWL38"/>
      <c r="IWM38"/>
      <c r="IWN38"/>
      <c r="IWO38"/>
      <c r="IWP38"/>
      <c r="IWQ38"/>
      <c r="IWR38"/>
      <c r="IWS38"/>
      <c r="IWT38"/>
      <c r="IWU38"/>
      <c r="IWV38"/>
      <c r="IWW38"/>
      <c r="IWX38"/>
      <c r="IWY38"/>
      <c r="IWZ38"/>
      <c r="IXA38"/>
      <c r="IXB38"/>
      <c r="IXC38"/>
      <c r="IXD38"/>
      <c r="IXE38"/>
      <c r="IXF38"/>
      <c r="IXG38"/>
      <c r="IXH38"/>
      <c r="IXI38"/>
      <c r="IXJ38"/>
      <c r="IXK38"/>
      <c r="IXL38"/>
      <c r="IXM38"/>
      <c r="IXN38"/>
      <c r="IXO38"/>
      <c r="IXP38"/>
      <c r="IXQ38"/>
      <c r="IXR38"/>
      <c r="IXS38"/>
      <c r="IXT38"/>
      <c r="IXU38"/>
      <c r="IXV38"/>
      <c r="IXW38"/>
      <c r="IXX38"/>
      <c r="IXY38"/>
      <c r="IXZ38"/>
      <c r="IYA38"/>
      <c r="IYB38"/>
      <c r="IYC38"/>
      <c r="IYD38"/>
      <c r="IYE38"/>
      <c r="IYF38"/>
      <c r="IYG38"/>
      <c r="IYH38"/>
      <c r="IYI38"/>
      <c r="IYJ38"/>
      <c r="IYK38"/>
      <c r="IYL38"/>
      <c r="IYM38"/>
      <c r="IYN38"/>
      <c r="IYO38"/>
      <c r="IYP38"/>
      <c r="IYQ38"/>
      <c r="IYR38"/>
      <c r="IYS38"/>
      <c r="IYT38"/>
      <c r="IYU38"/>
      <c r="IYV38"/>
      <c r="IYW38"/>
      <c r="IYX38"/>
      <c r="IYY38"/>
      <c r="IYZ38"/>
      <c r="IZA38"/>
      <c r="IZB38"/>
      <c r="IZC38"/>
      <c r="IZD38"/>
      <c r="IZE38"/>
      <c r="IZF38"/>
      <c r="IZG38"/>
      <c r="IZH38"/>
      <c r="IZI38"/>
      <c r="IZJ38"/>
      <c r="IZK38"/>
      <c r="IZL38"/>
      <c r="IZM38"/>
      <c r="IZN38"/>
      <c r="IZO38"/>
      <c r="IZP38"/>
      <c r="IZQ38"/>
      <c r="IZR38"/>
      <c r="IZS38"/>
      <c r="IZT38"/>
      <c r="IZU38"/>
      <c r="IZV38"/>
      <c r="IZW38"/>
      <c r="IZX38"/>
      <c r="IZY38"/>
      <c r="IZZ38"/>
      <c r="JAA38"/>
      <c r="JAB38"/>
      <c r="JAC38"/>
      <c r="JAD38"/>
      <c r="JAE38"/>
      <c r="JAF38"/>
      <c r="JAG38"/>
      <c r="JAH38"/>
      <c r="JAI38"/>
      <c r="JAJ38"/>
      <c r="JAK38"/>
      <c r="JAL38"/>
      <c r="JAM38"/>
      <c r="JAN38"/>
      <c r="JAO38"/>
      <c r="JAP38"/>
      <c r="JAQ38"/>
      <c r="JAR38"/>
      <c r="JAS38"/>
      <c r="JAT38"/>
      <c r="JAU38"/>
      <c r="JAV38"/>
      <c r="JAW38"/>
      <c r="JAX38"/>
      <c r="JAY38"/>
      <c r="JAZ38"/>
      <c r="JBA38"/>
      <c r="JBB38"/>
      <c r="JBC38"/>
      <c r="JBD38"/>
      <c r="JBE38"/>
      <c r="JBF38"/>
      <c r="JBG38"/>
      <c r="JBH38"/>
      <c r="JBI38"/>
      <c r="JBJ38"/>
      <c r="JBK38"/>
      <c r="JBL38"/>
      <c r="JBM38"/>
      <c r="JBN38"/>
      <c r="JBO38"/>
      <c r="JBP38"/>
      <c r="JBQ38"/>
      <c r="JBR38"/>
      <c r="JBS38"/>
      <c r="JBT38"/>
      <c r="JBU38"/>
      <c r="JBV38"/>
      <c r="JBW38"/>
      <c r="JBX38"/>
      <c r="JBY38"/>
      <c r="JBZ38"/>
      <c r="JCA38"/>
      <c r="JCB38"/>
      <c r="JCC38"/>
      <c r="JCD38"/>
      <c r="JCE38"/>
      <c r="JCF38"/>
      <c r="JCG38"/>
      <c r="JCH38"/>
      <c r="JCI38"/>
      <c r="JCJ38"/>
      <c r="JCK38"/>
      <c r="JCL38"/>
      <c r="JCM38"/>
      <c r="JCN38"/>
      <c r="JCO38"/>
      <c r="JCP38"/>
      <c r="JCQ38"/>
      <c r="JCR38"/>
      <c r="JCS38"/>
      <c r="JCT38"/>
      <c r="JCU38"/>
      <c r="JCV38"/>
      <c r="JCW38"/>
      <c r="JCX38"/>
      <c r="JCY38"/>
      <c r="JCZ38"/>
      <c r="JDA38"/>
      <c r="JDB38"/>
      <c r="JDC38"/>
      <c r="JDD38"/>
      <c r="JDE38"/>
      <c r="JDF38"/>
      <c r="JDG38"/>
      <c r="JDH38"/>
      <c r="JDI38"/>
      <c r="JDJ38"/>
      <c r="JDK38"/>
      <c r="JDL38"/>
      <c r="JDM38"/>
      <c r="JDN38"/>
      <c r="JDO38"/>
      <c r="JDP38"/>
      <c r="JDQ38"/>
      <c r="JDR38"/>
      <c r="JDS38"/>
      <c r="JDT38"/>
      <c r="JDU38"/>
      <c r="JDV38"/>
      <c r="JDW38"/>
      <c r="JDX38"/>
      <c r="JDY38"/>
      <c r="JDZ38"/>
      <c r="JEA38"/>
      <c r="JEB38"/>
      <c r="JEC38"/>
      <c r="JED38"/>
      <c r="JEE38"/>
      <c r="JEF38"/>
      <c r="JEG38"/>
      <c r="JEH38"/>
      <c r="JEI38"/>
      <c r="JEJ38"/>
      <c r="JEK38"/>
      <c r="JEL38"/>
      <c r="JEM38"/>
      <c r="JEN38"/>
      <c r="JEO38"/>
      <c r="JEP38"/>
      <c r="JEQ38"/>
      <c r="JER38"/>
      <c r="JES38"/>
      <c r="JET38"/>
      <c r="JEU38"/>
      <c r="JEV38"/>
      <c r="JEW38"/>
      <c r="JEX38"/>
      <c r="JEY38"/>
      <c r="JEZ38"/>
      <c r="JFA38"/>
      <c r="JFB38"/>
      <c r="JFC38"/>
      <c r="JFD38"/>
      <c r="JFE38"/>
      <c r="JFF38"/>
      <c r="JFG38"/>
      <c r="JFH38"/>
      <c r="JFI38"/>
      <c r="JFJ38"/>
      <c r="JFK38"/>
      <c r="JFL38"/>
      <c r="JFM38"/>
      <c r="JFN38"/>
      <c r="JFO38"/>
      <c r="JFP38"/>
      <c r="JFQ38"/>
      <c r="JFR38"/>
      <c r="JFS38"/>
      <c r="JFT38"/>
      <c r="JFU38"/>
      <c r="JFV38"/>
      <c r="JFW38"/>
      <c r="JFX38"/>
      <c r="JFY38"/>
      <c r="JFZ38"/>
      <c r="JGA38"/>
      <c r="JGB38"/>
      <c r="JGC38"/>
      <c r="JGD38"/>
      <c r="JGE38"/>
      <c r="JGF38"/>
      <c r="JGG38"/>
      <c r="JGH38"/>
      <c r="JGI38"/>
      <c r="JGJ38"/>
      <c r="JGK38"/>
      <c r="JGL38"/>
      <c r="JGM38"/>
      <c r="JGN38"/>
      <c r="JGO38"/>
      <c r="JGP38"/>
      <c r="JGQ38"/>
      <c r="JGR38"/>
      <c r="JGS38"/>
      <c r="JGT38"/>
      <c r="JGU38"/>
      <c r="JGV38"/>
      <c r="JGW38"/>
      <c r="JGX38"/>
      <c r="JGY38"/>
      <c r="JGZ38"/>
      <c r="JHA38"/>
      <c r="JHB38"/>
      <c r="JHC38"/>
      <c r="JHD38"/>
      <c r="JHE38"/>
      <c r="JHF38"/>
      <c r="JHG38"/>
      <c r="JHH38"/>
      <c r="JHI38"/>
      <c r="JHJ38"/>
      <c r="JHK38"/>
      <c r="JHL38"/>
      <c r="JHM38"/>
      <c r="JHN38"/>
      <c r="JHO38"/>
      <c r="JHP38"/>
      <c r="JHQ38"/>
      <c r="JHR38"/>
      <c r="JHS38"/>
      <c r="JHT38"/>
      <c r="JHU38"/>
      <c r="JHV38"/>
      <c r="JHW38"/>
      <c r="JHX38"/>
      <c r="JHY38"/>
      <c r="JHZ38"/>
      <c r="JIA38"/>
      <c r="JIB38"/>
      <c r="JIC38"/>
      <c r="JID38"/>
      <c r="JIE38"/>
      <c r="JIF38"/>
      <c r="JIG38"/>
      <c r="JIH38"/>
      <c r="JII38"/>
      <c r="JIJ38"/>
      <c r="JIK38"/>
      <c r="JIL38"/>
      <c r="JIM38"/>
      <c r="JIN38"/>
      <c r="JIO38"/>
      <c r="JIP38"/>
      <c r="JIQ38"/>
      <c r="JIR38"/>
      <c r="JIS38"/>
      <c r="JIT38"/>
      <c r="JIU38"/>
      <c r="JIV38"/>
      <c r="JIW38"/>
      <c r="JIX38"/>
      <c r="JIY38"/>
      <c r="JIZ38"/>
      <c r="JJA38"/>
      <c r="JJB38"/>
      <c r="JJC38"/>
      <c r="JJD38"/>
      <c r="JJE38"/>
      <c r="JJF38"/>
      <c r="JJG38"/>
      <c r="JJH38"/>
      <c r="JJI38"/>
      <c r="JJJ38"/>
      <c r="JJK38"/>
      <c r="JJL38"/>
      <c r="JJM38"/>
      <c r="JJN38"/>
      <c r="JJO38"/>
      <c r="JJP38"/>
      <c r="JJQ38"/>
      <c r="JJR38"/>
      <c r="JJS38"/>
      <c r="JJT38"/>
      <c r="JJU38"/>
      <c r="JJV38"/>
      <c r="JJW38"/>
      <c r="JJX38"/>
      <c r="JJY38"/>
      <c r="JJZ38"/>
      <c r="JKA38"/>
      <c r="JKB38"/>
      <c r="JKC38"/>
      <c r="JKD38"/>
      <c r="JKE38"/>
      <c r="JKF38"/>
      <c r="JKG38"/>
      <c r="JKH38"/>
      <c r="JKI38"/>
      <c r="JKJ38"/>
      <c r="JKK38"/>
      <c r="JKL38"/>
      <c r="JKM38"/>
      <c r="JKN38"/>
      <c r="JKO38"/>
      <c r="JKP38"/>
      <c r="JKQ38"/>
      <c r="JKR38"/>
      <c r="JKS38"/>
      <c r="JKT38"/>
      <c r="JKU38"/>
      <c r="JKV38"/>
      <c r="JKW38"/>
      <c r="JKX38"/>
      <c r="JKY38"/>
      <c r="JKZ38"/>
      <c r="JLA38"/>
      <c r="JLB38"/>
      <c r="JLC38"/>
      <c r="JLD38"/>
      <c r="JLE38"/>
      <c r="JLF38"/>
      <c r="JLG38"/>
      <c r="JLH38"/>
      <c r="JLI38"/>
      <c r="JLJ38"/>
      <c r="JLK38"/>
      <c r="JLL38"/>
      <c r="JLM38"/>
      <c r="JLN38"/>
      <c r="JLO38"/>
      <c r="JLP38"/>
      <c r="JLQ38"/>
      <c r="JLR38"/>
      <c r="JLS38"/>
      <c r="JLT38"/>
      <c r="JLU38"/>
      <c r="JLV38"/>
      <c r="JLW38"/>
      <c r="JLX38"/>
      <c r="JLY38"/>
      <c r="JLZ38"/>
      <c r="JMA38"/>
      <c r="JMB38"/>
      <c r="JMC38"/>
      <c r="JMD38"/>
      <c r="JME38"/>
      <c r="JMF38"/>
      <c r="JMG38"/>
      <c r="JMH38"/>
      <c r="JMI38"/>
      <c r="JMJ38"/>
      <c r="JMK38"/>
      <c r="JML38"/>
      <c r="JMM38"/>
      <c r="JMN38"/>
      <c r="JMO38"/>
      <c r="JMP38"/>
      <c r="JMQ38"/>
      <c r="JMR38"/>
      <c r="JMS38"/>
      <c r="JMT38"/>
      <c r="JMU38"/>
      <c r="JMV38"/>
      <c r="JMW38"/>
      <c r="JMX38"/>
      <c r="JMY38"/>
      <c r="JMZ38"/>
      <c r="JNA38"/>
      <c r="JNB38"/>
      <c r="JNC38"/>
      <c r="JND38"/>
      <c r="JNE38"/>
      <c r="JNF38"/>
      <c r="JNG38"/>
      <c r="JNH38"/>
      <c r="JNI38"/>
      <c r="JNJ38"/>
      <c r="JNK38"/>
      <c r="JNL38"/>
      <c r="JNM38"/>
      <c r="JNN38"/>
      <c r="JNO38"/>
      <c r="JNP38"/>
      <c r="JNQ38"/>
      <c r="JNR38"/>
      <c r="JNS38"/>
      <c r="JNT38"/>
      <c r="JNU38"/>
      <c r="JNV38"/>
      <c r="JNW38"/>
      <c r="JNX38"/>
      <c r="JNY38"/>
      <c r="JNZ38"/>
      <c r="JOA38"/>
      <c r="JOB38"/>
      <c r="JOC38"/>
      <c r="JOD38"/>
      <c r="JOE38"/>
      <c r="JOF38"/>
      <c r="JOG38"/>
      <c r="JOH38"/>
      <c r="JOI38"/>
      <c r="JOJ38"/>
      <c r="JOK38"/>
      <c r="JOL38"/>
      <c r="JOM38"/>
      <c r="JON38"/>
      <c r="JOO38"/>
      <c r="JOP38"/>
      <c r="JOQ38"/>
      <c r="JOR38"/>
      <c r="JOS38"/>
      <c r="JOT38"/>
      <c r="JOU38"/>
      <c r="JOV38"/>
      <c r="JOW38"/>
      <c r="JOX38"/>
      <c r="JOY38"/>
      <c r="JOZ38"/>
      <c r="JPA38"/>
      <c r="JPB38"/>
      <c r="JPC38"/>
      <c r="JPD38"/>
      <c r="JPE38"/>
      <c r="JPF38"/>
      <c r="JPG38"/>
      <c r="JPH38"/>
      <c r="JPI38"/>
      <c r="JPJ38"/>
      <c r="JPK38"/>
      <c r="JPL38"/>
      <c r="JPM38"/>
      <c r="JPN38"/>
      <c r="JPO38"/>
      <c r="JPP38"/>
      <c r="JPQ38"/>
      <c r="JPR38"/>
      <c r="JPS38"/>
      <c r="JPT38"/>
      <c r="JPU38"/>
      <c r="JPV38"/>
      <c r="JPW38"/>
      <c r="JPX38"/>
      <c r="JPY38"/>
      <c r="JPZ38"/>
      <c r="JQA38"/>
      <c r="JQB38"/>
      <c r="JQC38"/>
      <c r="JQD38"/>
      <c r="JQE38"/>
      <c r="JQF38"/>
      <c r="JQG38"/>
      <c r="JQH38"/>
      <c r="JQI38"/>
      <c r="JQJ38"/>
      <c r="JQK38"/>
      <c r="JQL38"/>
      <c r="JQM38"/>
      <c r="JQN38"/>
      <c r="JQO38"/>
      <c r="JQP38"/>
      <c r="JQQ38"/>
      <c r="JQR38"/>
      <c r="JQS38"/>
      <c r="JQT38"/>
      <c r="JQU38"/>
      <c r="JQV38"/>
      <c r="JQW38"/>
      <c r="JQX38"/>
      <c r="JQY38"/>
      <c r="JQZ38"/>
      <c r="JRA38"/>
      <c r="JRB38"/>
      <c r="JRC38"/>
      <c r="JRD38"/>
      <c r="JRE38"/>
      <c r="JRF38"/>
      <c r="JRG38"/>
      <c r="JRH38"/>
      <c r="JRI38"/>
      <c r="JRJ38"/>
      <c r="JRK38"/>
      <c r="JRL38"/>
      <c r="JRM38"/>
      <c r="JRN38"/>
      <c r="JRO38"/>
      <c r="JRP38"/>
      <c r="JRQ38"/>
      <c r="JRR38"/>
      <c r="JRS38"/>
      <c r="JRT38"/>
      <c r="JRU38"/>
      <c r="JRV38"/>
      <c r="JRW38"/>
      <c r="JRX38"/>
      <c r="JRY38"/>
      <c r="JRZ38"/>
      <c r="JSA38"/>
      <c r="JSB38"/>
      <c r="JSC38"/>
      <c r="JSD38"/>
      <c r="JSE38"/>
      <c r="JSF38"/>
      <c r="JSG38"/>
      <c r="JSH38"/>
      <c r="JSI38"/>
      <c r="JSJ38"/>
      <c r="JSK38"/>
      <c r="JSL38"/>
      <c r="JSM38"/>
      <c r="JSN38"/>
      <c r="JSO38"/>
      <c r="JSP38"/>
      <c r="JSQ38"/>
      <c r="JSR38"/>
      <c r="JSS38"/>
      <c r="JST38"/>
      <c r="JSU38"/>
      <c r="JSV38"/>
      <c r="JSW38"/>
      <c r="JSX38"/>
      <c r="JSY38"/>
      <c r="JSZ38"/>
      <c r="JTA38"/>
      <c r="JTB38"/>
      <c r="JTC38"/>
      <c r="JTD38"/>
      <c r="JTE38"/>
      <c r="JTF38"/>
      <c r="JTG38"/>
      <c r="JTH38"/>
      <c r="JTI38"/>
      <c r="JTJ38"/>
      <c r="JTK38"/>
      <c r="JTL38"/>
      <c r="JTM38"/>
      <c r="JTN38"/>
      <c r="JTO38"/>
      <c r="JTP38"/>
      <c r="JTQ38"/>
      <c r="JTR38"/>
      <c r="JTS38"/>
      <c r="JTT38"/>
      <c r="JTU38"/>
      <c r="JTV38"/>
      <c r="JTW38"/>
      <c r="JTX38"/>
      <c r="JTY38"/>
      <c r="JTZ38"/>
      <c r="JUA38"/>
      <c r="JUB38"/>
      <c r="JUC38"/>
      <c r="JUD38"/>
      <c r="JUE38"/>
      <c r="JUF38"/>
      <c r="JUG38"/>
      <c r="JUH38"/>
      <c r="JUI38"/>
      <c r="JUJ38"/>
      <c r="JUK38"/>
      <c r="JUL38"/>
      <c r="JUM38"/>
      <c r="JUN38"/>
      <c r="JUO38"/>
      <c r="JUP38"/>
      <c r="JUQ38"/>
      <c r="JUR38"/>
      <c r="JUS38"/>
      <c r="JUT38"/>
      <c r="JUU38"/>
      <c r="JUV38"/>
      <c r="JUW38"/>
      <c r="JUX38"/>
      <c r="JUY38"/>
      <c r="JUZ38"/>
      <c r="JVA38"/>
      <c r="JVB38"/>
      <c r="JVC38"/>
      <c r="JVD38"/>
      <c r="JVE38"/>
      <c r="JVF38"/>
      <c r="JVG38"/>
      <c r="JVH38"/>
      <c r="JVI38"/>
      <c r="JVJ38"/>
      <c r="JVK38"/>
      <c r="JVL38"/>
      <c r="JVM38"/>
      <c r="JVN38"/>
      <c r="JVO38"/>
      <c r="JVP38"/>
      <c r="JVQ38"/>
      <c r="JVR38"/>
      <c r="JVS38"/>
      <c r="JVT38"/>
      <c r="JVU38"/>
      <c r="JVV38"/>
      <c r="JVW38"/>
      <c r="JVX38"/>
      <c r="JVY38"/>
      <c r="JVZ38"/>
      <c r="JWA38"/>
      <c r="JWB38"/>
      <c r="JWC38"/>
      <c r="JWD38"/>
      <c r="JWE38"/>
      <c r="JWF38"/>
      <c r="JWG38"/>
      <c r="JWH38"/>
      <c r="JWI38"/>
      <c r="JWJ38"/>
      <c r="JWK38"/>
      <c r="JWL38"/>
      <c r="JWM38"/>
      <c r="JWN38"/>
      <c r="JWO38"/>
      <c r="JWP38"/>
      <c r="JWQ38"/>
      <c r="JWR38"/>
      <c r="JWS38"/>
      <c r="JWT38"/>
      <c r="JWU38"/>
      <c r="JWV38"/>
      <c r="JWW38"/>
      <c r="JWX38"/>
      <c r="JWY38"/>
      <c r="JWZ38"/>
      <c r="JXA38"/>
      <c r="JXB38"/>
      <c r="JXC38"/>
      <c r="JXD38"/>
      <c r="JXE38"/>
      <c r="JXF38"/>
      <c r="JXG38"/>
      <c r="JXH38"/>
      <c r="JXI38"/>
      <c r="JXJ38"/>
      <c r="JXK38"/>
      <c r="JXL38"/>
      <c r="JXM38"/>
      <c r="JXN38"/>
      <c r="JXO38"/>
      <c r="JXP38"/>
      <c r="JXQ38"/>
      <c r="JXR38"/>
      <c r="JXS38"/>
      <c r="JXT38"/>
      <c r="JXU38"/>
      <c r="JXV38"/>
      <c r="JXW38"/>
      <c r="JXX38"/>
      <c r="JXY38"/>
      <c r="JXZ38"/>
      <c r="JYA38"/>
      <c r="JYB38"/>
      <c r="JYC38"/>
      <c r="JYD38"/>
      <c r="JYE38"/>
      <c r="JYF38"/>
      <c r="JYG38"/>
      <c r="JYH38"/>
      <c r="JYI38"/>
      <c r="JYJ38"/>
      <c r="JYK38"/>
      <c r="JYL38"/>
      <c r="JYM38"/>
      <c r="JYN38"/>
      <c r="JYO38"/>
      <c r="JYP38"/>
      <c r="JYQ38"/>
      <c r="JYR38"/>
      <c r="JYS38"/>
      <c r="JYT38"/>
      <c r="JYU38"/>
      <c r="JYV38"/>
      <c r="JYW38"/>
      <c r="JYX38"/>
      <c r="JYY38"/>
      <c r="JYZ38"/>
      <c r="JZA38"/>
      <c r="JZB38"/>
      <c r="JZC38"/>
      <c r="JZD38"/>
      <c r="JZE38"/>
      <c r="JZF38"/>
      <c r="JZG38"/>
      <c r="JZH38"/>
      <c r="JZI38"/>
      <c r="JZJ38"/>
      <c r="JZK38"/>
      <c r="JZL38"/>
      <c r="JZM38"/>
      <c r="JZN38"/>
      <c r="JZO38"/>
      <c r="JZP38"/>
      <c r="JZQ38"/>
      <c r="JZR38"/>
      <c r="JZS38"/>
      <c r="JZT38"/>
      <c r="JZU38"/>
      <c r="JZV38"/>
      <c r="JZW38"/>
      <c r="JZX38"/>
      <c r="JZY38"/>
      <c r="JZZ38"/>
      <c r="KAA38"/>
      <c r="KAB38"/>
      <c r="KAC38"/>
      <c r="KAD38"/>
      <c r="KAE38"/>
      <c r="KAF38"/>
      <c r="KAG38"/>
      <c r="KAH38"/>
      <c r="KAI38"/>
      <c r="KAJ38"/>
      <c r="KAK38"/>
      <c r="KAL38"/>
      <c r="KAM38"/>
      <c r="KAN38"/>
      <c r="KAO38"/>
      <c r="KAP38"/>
      <c r="KAQ38"/>
      <c r="KAR38"/>
      <c r="KAS38"/>
      <c r="KAT38"/>
      <c r="KAU38"/>
      <c r="KAV38"/>
      <c r="KAW38"/>
      <c r="KAX38"/>
      <c r="KAY38"/>
      <c r="KAZ38"/>
      <c r="KBA38"/>
      <c r="KBB38"/>
      <c r="KBC38"/>
      <c r="KBD38"/>
      <c r="KBE38"/>
      <c r="KBF38"/>
      <c r="KBG38"/>
      <c r="KBH38"/>
      <c r="KBI38"/>
      <c r="KBJ38"/>
      <c r="KBK38"/>
      <c r="KBL38"/>
      <c r="KBM38"/>
      <c r="KBN38"/>
      <c r="KBO38"/>
      <c r="KBP38"/>
      <c r="KBQ38"/>
      <c r="KBR38"/>
      <c r="KBS38"/>
      <c r="KBT38"/>
      <c r="KBU38"/>
      <c r="KBV38"/>
      <c r="KBW38"/>
      <c r="KBX38"/>
      <c r="KBY38"/>
      <c r="KBZ38"/>
      <c r="KCA38"/>
      <c r="KCB38"/>
      <c r="KCC38"/>
      <c r="KCD38"/>
      <c r="KCE38"/>
      <c r="KCF38"/>
      <c r="KCG38"/>
      <c r="KCH38"/>
      <c r="KCI38"/>
      <c r="KCJ38"/>
      <c r="KCK38"/>
      <c r="KCL38"/>
      <c r="KCM38"/>
      <c r="KCN38"/>
      <c r="KCO38"/>
      <c r="KCP38"/>
      <c r="KCQ38"/>
      <c r="KCR38"/>
      <c r="KCS38"/>
      <c r="KCT38"/>
      <c r="KCU38"/>
      <c r="KCV38"/>
      <c r="KCW38"/>
      <c r="KCX38"/>
      <c r="KCY38"/>
      <c r="KCZ38"/>
      <c r="KDA38"/>
      <c r="KDB38"/>
      <c r="KDC38"/>
      <c r="KDD38"/>
      <c r="KDE38"/>
      <c r="KDF38"/>
      <c r="KDG38"/>
      <c r="KDH38"/>
      <c r="KDI38"/>
      <c r="KDJ38"/>
      <c r="KDK38"/>
      <c r="KDL38"/>
      <c r="KDM38"/>
      <c r="KDN38"/>
      <c r="KDO38"/>
      <c r="KDP38"/>
      <c r="KDQ38"/>
      <c r="KDR38"/>
      <c r="KDS38"/>
      <c r="KDT38"/>
      <c r="KDU38"/>
      <c r="KDV38"/>
      <c r="KDW38"/>
      <c r="KDX38"/>
      <c r="KDY38"/>
      <c r="KDZ38"/>
      <c r="KEA38"/>
      <c r="KEB38"/>
      <c r="KEC38"/>
      <c r="KED38"/>
      <c r="KEE38"/>
      <c r="KEF38"/>
      <c r="KEG38"/>
      <c r="KEH38"/>
      <c r="KEI38"/>
      <c r="KEJ38"/>
      <c r="KEK38"/>
      <c r="KEL38"/>
      <c r="KEM38"/>
      <c r="KEN38"/>
      <c r="KEO38"/>
      <c r="KEP38"/>
      <c r="KEQ38"/>
      <c r="KER38"/>
      <c r="KES38"/>
      <c r="KET38"/>
      <c r="KEU38"/>
      <c r="KEV38"/>
      <c r="KEW38"/>
      <c r="KEX38"/>
      <c r="KEY38"/>
      <c r="KEZ38"/>
      <c r="KFA38"/>
      <c r="KFB38"/>
      <c r="KFC38"/>
      <c r="KFD38"/>
      <c r="KFE38"/>
      <c r="KFF38"/>
      <c r="KFG38"/>
      <c r="KFH38"/>
      <c r="KFI38"/>
      <c r="KFJ38"/>
      <c r="KFK38"/>
      <c r="KFL38"/>
      <c r="KFM38"/>
      <c r="KFN38"/>
      <c r="KFO38"/>
      <c r="KFP38"/>
      <c r="KFQ38"/>
      <c r="KFR38"/>
      <c r="KFS38"/>
      <c r="KFT38"/>
      <c r="KFU38"/>
      <c r="KFV38"/>
      <c r="KFW38"/>
      <c r="KFX38"/>
      <c r="KFY38"/>
      <c r="KFZ38"/>
      <c r="KGA38"/>
      <c r="KGB38"/>
      <c r="KGC38"/>
      <c r="KGD38"/>
      <c r="KGE38"/>
      <c r="KGF38"/>
      <c r="KGG38"/>
      <c r="KGH38"/>
      <c r="KGI38"/>
      <c r="KGJ38"/>
      <c r="KGK38"/>
      <c r="KGL38"/>
      <c r="KGM38"/>
      <c r="KGN38"/>
      <c r="KGO38"/>
      <c r="KGP38"/>
      <c r="KGQ38"/>
      <c r="KGR38"/>
      <c r="KGS38"/>
      <c r="KGT38"/>
      <c r="KGU38"/>
      <c r="KGV38"/>
      <c r="KGW38"/>
      <c r="KGX38"/>
      <c r="KGY38"/>
      <c r="KGZ38"/>
      <c r="KHA38"/>
      <c r="KHB38"/>
      <c r="KHC38"/>
      <c r="KHD38"/>
      <c r="KHE38"/>
      <c r="KHF38"/>
      <c r="KHG38"/>
      <c r="KHH38"/>
      <c r="KHI38"/>
      <c r="KHJ38"/>
      <c r="KHK38"/>
      <c r="KHL38"/>
      <c r="KHM38"/>
      <c r="KHN38"/>
      <c r="KHO38"/>
      <c r="KHP38"/>
      <c r="KHQ38"/>
      <c r="KHR38"/>
      <c r="KHS38"/>
      <c r="KHT38"/>
      <c r="KHU38"/>
      <c r="KHV38"/>
      <c r="KHW38"/>
      <c r="KHX38"/>
      <c r="KHY38"/>
      <c r="KHZ38"/>
      <c r="KIA38"/>
      <c r="KIB38"/>
      <c r="KIC38"/>
      <c r="KID38"/>
      <c r="KIE38"/>
      <c r="KIF38"/>
      <c r="KIG38"/>
      <c r="KIH38"/>
      <c r="KII38"/>
      <c r="KIJ38"/>
      <c r="KIK38"/>
      <c r="KIL38"/>
      <c r="KIM38"/>
      <c r="KIN38"/>
      <c r="KIO38"/>
      <c r="KIP38"/>
      <c r="KIQ38"/>
      <c r="KIR38"/>
      <c r="KIS38"/>
      <c r="KIT38"/>
      <c r="KIU38"/>
      <c r="KIV38"/>
      <c r="KIW38"/>
      <c r="KIX38"/>
      <c r="KIY38"/>
      <c r="KIZ38"/>
      <c r="KJA38"/>
      <c r="KJB38"/>
      <c r="KJC38"/>
      <c r="KJD38"/>
      <c r="KJE38"/>
      <c r="KJF38"/>
      <c r="KJG38"/>
      <c r="KJH38"/>
      <c r="KJI38"/>
      <c r="KJJ38"/>
      <c r="KJK38"/>
      <c r="KJL38"/>
      <c r="KJM38"/>
      <c r="KJN38"/>
      <c r="KJO38"/>
      <c r="KJP38"/>
      <c r="KJQ38"/>
      <c r="KJR38"/>
      <c r="KJS38"/>
      <c r="KJT38"/>
      <c r="KJU38"/>
      <c r="KJV38"/>
      <c r="KJW38"/>
      <c r="KJX38"/>
      <c r="KJY38"/>
      <c r="KJZ38"/>
      <c r="KKA38"/>
      <c r="KKB38"/>
      <c r="KKC38"/>
      <c r="KKD38"/>
      <c r="KKE38"/>
      <c r="KKF38"/>
      <c r="KKG38"/>
      <c r="KKH38"/>
      <c r="KKI38"/>
      <c r="KKJ38"/>
      <c r="KKK38"/>
      <c r="KKL38"/>
      <c r="KKM38"/>
      <c r="KKN38"/>
      <c r="KKO38"/>
      <c r="KKP38"/>
      <c r="KKQ38"/>
      <c r="KKR38"/>
      <c r="KKS38"/>
      <c r="KKT38"/>
      <c r="KKU38"/>
      <c r="KKV38"/>
      <c r="KKW38"/>
      <c r="KKX38"/>
      <c r="KKY38"/>
      <c r="KKZ38"/>
      <c r="KLA38"/>
      <c r="KLB38"/>
      <c r="KLC38"/>
      <c r="KLD38"/>
      <c r="KLE38"/>
      <c r="KLF38"/>
      <c r="KLG38"/>
      <c r="KLH38"/>
      <c r="KLI38"/>
      <c r="KLJ38"/>
      <c r="KLK38"/>
      <c r="KLL38"/>
      <c r="KLM38"/>
      <c r="KLN38"/>
      <c r="KLO38"/>
      <c r="KLP38"/>
      <c r="KLQ38"/>
      <c r="KLR38"/>
      <c r="KLS38"/>
      <c r="KLT38"/>
      <c r="KLU38"/>
      <c r="KLV38"/>
      <c r="KLW38"/>
      <c r="KLX38"/>
      <c r="KLY38"/>
      <c r="KLZ38"/>
      <c r="KMA38"/>
      <c r="KMB38"/>
      <c r="KMC38"/>
      <c r="KMD38"/>
      <c r="KME38"/>
      <c r="KMF38"/>
      <c r="KMG38"/>
      <c r="KMH38"/>
      <c r="KMI38"/>
      <c r="KMJ38"/>
      <c r="KMK38"/>
      <c r="KML38"/>
      <c r="KMM38"/>
      <c r="KMN38"/>
      <c r="KMO38"/>
      <c r="KMP38"/>
      <c r="KMQ38"/>
      <c r="KMR38"/>
      <c r="KMS38"/>
      <c r="KMT38"/>
      <c r="KMU38"/>
      <c r="KMV38"/>
      <c r="KMW38"/>
      <c r="KMX38"/>
      <c r="KMY38"/>
      <c r="KMZ38"/>
      <c r="KNA38"/>
      <c r="KNB38"/>
      <c r="KNC38"/>
      <c r="KND38"/>
      <c r="KNE38"/>
      <c r="KNF38"/>
      <c r="KNG38"/>
      <c r="KNH38"/>
      <c r="KNI38"/>
      <c r="KNJ38"/>
      <c r="KNK38"/>
      <c r="KNL38"/>
      <c r="KNM38"/>
      <c r="KNN38"/>
      <c r="KNO38"/>
      <c r="KNP38"/>
      <c r="KNQ38"/>
      <c r="KNR38"/>
      <c r="KNS38"/>
      <c r="KNT38"/>
      <c r="KNU38"/>
      <c r="KNV38"/>
      <c r="KNW38"/>
      <c r="KNX38"/>
      <c r="KNY38"/>
      <c r="KNZ38"/>
      <c r="KOA38"/>
      <c r="KOB38"/>
      <c r="KOC38"/>
      <c r="KOD38"/>
      <c r="KOE38"/>
      <c r="KOF38"/>
      <c r="KOG38"/>
      <c r="KOH38"/>
      <c r="KOI38"/>
      <c r="KOJ38"/>
      <c r="KOK38"/>
      <c r="KOL38"/>
      <c r="KOM38"/>
      <c r="KON38"/>
      <c r="KOO38"/>
      <c r="KOP38"/>
      <c r="KOQ38"/>
      <c r="KOR38"/>
      <c r="KOS38"/>
      <c r="KOT38"/>
      <c r="KOU38"/>
      <c r="KOV38"/>
      <c r="KOW38"/>
      <c r="KOX38"/>
      <c r="KOY38"/>
      <c r="KOZ38"/>
      <c r="KPA38"/>
      <c r="KPB38"/>
      <c r="KPC38"/>
      <c r="KPD38"/>
      <c r="KPE38"/>
      <c r="KPF38"/>
      <c r="KPG38"/>
      <c r="KPH38"/>
      <c r="KPI38"/>
      <c r="KPJ38"/>
      <c r="KPK38"/>
      <c r="KPL38"/>
      <c r="KPM38"/>
      <c r="KPN38"/>
      <c r="KPO38"/>
      <c r="KPP38"/>
      <c r="KPQ38"/>
      <c r="KPR38"/>
      <c r="KPS38"/>
      <c r="KPT38"/>
      <c r="KPU38"/>
      <c r="KPV38"/>
      <c r="KPW38"/>
      <c r="KPX38"/>
      <c r="KPY38"/>
      <c r="KPZ38"/>
      <c r="KQA38"/>
      <c r="KQB38"/>
      <c r="KQC38"/>
      <c r="KQD38"/>
      <c r="KQE38"/>
      <c r="KQF38"/>
      <c r="KQG38"/>
      <c r="KQH38"/>
      <c r="KQI38"/>
      <c r="KQJ38"/>
      <c r="KQK38"/>
      <c r="KQL38"/>
      <c r="KQM38"/>
      <c r="KQN38"/>
      <c r="KQO38"/>
      <c r="KQP38"/>
      <c r="KQQ38"/>
      <c r="KQR38"/>
      <c r="KQS38"/>
      <c r="KQT38"/>
      <c r="KQU38"/>
      <c r="KQV38"/>
      <c r="KQW38"/>
      <c r="KQX38"/>
      <c r="KQY38"/>
      <c r="KQZ38"/>
      <c r="KRA38"/>
      <c r="KRB38"/>
      <c r="KRC38"/>
      <c r="KRD38"/>
      <c r="KRE38"/>
      <c r="KRF38"/>
      <c r="KRG38"/>
      <c r="KRH38"/>
      <c r="KRI38"/>
      <c r="KRJ38"/>
      <c r="KRK38"/>
      <c r="KRL38"/>
      <c r="KRM38"/>
      <c r="KRN38"/>
      <c r="KRO38"/>
      <c r="KRP38"/>
      <c r="KRQ38"/>
      <c r="KRR38"/>
      <c r="KRS38"/>
      <c r="KRT38"/>
      <c r="KRU38"/>
      <c r="KRV38"/>
      <c r="KRW38"/>
      <c r="KRX38"/>
      <c r="KRY38"/>
      <c r="KRZ38"/>
      <c r="KSA38"/>
      <c r="KSB38"/>
      <c r="KSC38"/>
      <c r="KSD38"/>
      <c r="KSE38"/>
      <c r="KSF38"/>
      <c r="KSG38"/>
      <c r="KSH38"/>
      <c r="KSI38"/>
      <c r="KSJ38"/>
      <c r="KSK38"/>
      <c r="KSL38"/>
      <c r="KSM38"/>
      <c r="KSN38"/>
      <c r="KSO38"/>
      <c r="KSP38"/>
      <c r="KSQ38"/>
      <c r="KSR38"/>
      <c r="KSS38"/>
      <c r="KST38"/>
      <c r="KSU38"/>
      <c r="KSV38"/>
      <c r="KSW38"/>
      <c r="KSX38"/>
      <c r="KSY38"/>
      <c r="KSZ38"/>
      <c r="KTA38"/>
      <c r="KTB38"/>
      <c r="KTC38"/>
      <c r="KTD38"/>
      <c r="KTE38"/>
      <c r="KTF38"/>
      <c r="KTG38"/>
      <c r="KTH38"/>
      <c r="KTI38"/>
      <c r="KTJ38"/>
      <c r="KTK38"/>
      <c r="KTL38"/>
      <c r="KTM38"/>
      <c r="KTN38"/>
      <c r="KTO38"/>
      <c r="KTP38"/>
      <c r="KTQ38"/>
      <c r="KTR38"/>
      <c r="KTS38"/>
      <c r="KTT38"/>
      <c r="KTU38"/>
      <c r="KTV38"/>
      <c r="KTW38"/>
      <c r="KTX38"/>
      <c r="KTY38"/>
      <c r="KTZ38"/>
      <c r="KUA38"/>
      <c r="KUB38"/>
      <c r="KUC38"/>
      <c r="KUD38"/>
      <c r="KUE38"/>
      <c r="KUF38"/>
      <c r="KUG38"/>
      <c r="KUH38"/>
      <c r="KUI38"/>
      <c r="KUJ38"/>
      <c r="KUK38"/>
      <c r="KUL38"/>
      <c r="KUM38"/>
      <c r="KUN38"/>
      <c r="KUO38"/>
      <c r="KUP38"/>
      <c r="KUQ38"/>
      <c r="KUR38"/>
      <c r="KUS38"/>
      <c r="KUT38"/>
      <c r="KUU38"/>
      <c r="KUV38"/>
      <c r="KUW38"/>
      <c r="KUX38"/>
      <c r="KUY38"/>
      <c r="KUZ38"/>
      <c r="KVA38"/>
      <c r="KVB38"/>
      <c r="KVC38"/>
      <c r="KVD38"/>
      <c r="KVE38"/>
      <c r="KVF38"/>
      <c r="KVG38"/>
      <c r="KVH38"/>
      <c r="KVI38"/>
      <c r="KVJ38"/>
      <c r="KVK38"/>
      <c r="KVL38"/>
      <c r="KVM38"/>
      <c r="KVN38"/>
      <c r="KVO38"/>
      <c r="KVP38"/>
      <c r="KVQ38"/>
      <c r="KVR38"/>
      <c r="KVS38"/>
      <c r="KVT38"/>
      <c r="KVU38"/>
      <c r="KVV38"/>
      <c r="KVW38"/>
      <c r="KVX38"/>
      <c r="KVY38"/>
      <c r="KVZ38"/>
      <c r="KWA38"/>
      <c r="KWB38"/>
      <c r="KWC38"/>
      <c r="KWD38"/>
      <c r="KWE38"/>
      <c r="KWF38"/>
      <c r="KWG38"/>
      <c r="KWH38"/>
      <c r="KWI38"/>
      <c r="KWJ38"/>
      <c r="KWK38"/>
      <c r="KWL38"/>
      <c r="KWM38"/>
      <c r="KWN38"/>
      <c r="KWO38"/>
      <c r="KWP38"/>
      <c r="KWQ38"/>
      <c r="KWR38"/>
      <c r="KWS38"/>
      <c r="KWT38"/>
      <c r="KWU38"/>
      <c r="KWV38"/>
      <c r="KWW38"/>
      <c r="KWX38"/>
      <c r="KWY38"/>
      <c r="KWZ38"/>
      <c r="KXA38"/>
      <c r="KXB38"/>
      <c r="KXC38"/>
      <c r="KXD38"/>
      <c r="KXE38"/>
      <c r="KXF38"/>
      <c r="KXG38"/>
      <c r="KXH38"/>
      <c r="KXI38"/>
      <c r="KXJ38"/>
      <c r="KXK38"/>
      <c r="KXL38"/>
      <c r="KXM38"/>
      <c r="KXN38"/>
      <c r="KXO38"/>
      <c r="KXP38"/>
      <c r="KXQ38"/>
      <c r="KXR38"/>
      <c r="KXS38"/>
      <c r="KXT38"/>
      <c r="KXU38"/>
      <c r="KXV38"/>
      <c r="KXW38"/>
      <c r="KXX38"/>
      <c r="KXY38"/>
      <c r="KXZ38"/>
      <c r="KYA38"/>
      <c r="KYB38"/>
      <c r="KYC38"/>
      <c r="KYD38"/>
      <c r="KYE38"/>
      <c r="KYF38"/>
      <c r="KYG38"/>
      <c r="KYH38"/>
      <c r="KYI38"/>
      <c r="KYJ38"/>
      <c r="KYK38"/>
      <c r="KYL38"/>
      <c r="KYM38"/>
      <c r="KYN38"/>
      <c r="KYO38"/>
      <c r="KYP38"/>
      <c r="KYQ38"/>
      <c r="KYR38"/>
      <c r="KYS38"/>
      <c r="KYT38"/>
      <c r="KYU38"/>
      <c r="KYV38"/>
      <c r="KYW38"/>
      <c r="KYX38"/>
      <c r="KYY38"/>
      <c r="KYZ38"/>
      <c r="KZA38"/>
      <c r="KZB38"/>
      <c r="KZC38"/>
      <c r="KZD38"/>
      <c r="KZE38"/>
      <c r="KZF38"/>
      <c r="KZG38"/>
      <c r="KZH38"/>
      <c r="KZI38"/>
      <c r="KZJ38"/>
      <c r="KZK38"/>
      <c r="KZL38"/>
      <c r="KZM38"/>
      <c r="KZN38"/>
      <c r="KZO38"/>
      <c r="KZP38"/>
      <c r="KZQ38"/>
      <c r="KZR38"/>
      <c r="KZS38"/>
      <c r="KZT38"/>
      <c r="KZU38"/>
      <c r="KZV38"/>
      <c r="KZW38"/>
      <c r="KZX38"/>
      <c r="KZY38"/>
      <c r="KZZ38"/>
      <c r="LAA38"/>
      <c r="LAB38"/>
      <c r="LAC38"/>
      <c r="LAD38"/>
      <c r="LAE38"/>
      <c r="LAF38"/>
      <c r="LAG38"/>
      <c r="LAH38"/>
      <c r="LAI38"/>
      <c r="LAJ38"/>
      <c r="LAK38"/>
      <c r="LAL38"/>
      <c r="LAM38"/>
      <c r="LAN38"/>
      <c r="LAO38"/>
      <c r="LAP38"/>
      <c r="LAQ38"/>
      <c r="LAR38"/>
      <c r="LAS38"/>
      <c r="LAT38"/>
      <c r="LAU38"/>
      <c r="LAV38"/>
      <c r="LAW38"/>
      <c r="LAX38"/>
      <c r="LAY38"/>
      <c r="LAZ38"/>
      <c r="LBA38"/>
      <c r="LBB38"/>
      <c r="LBC38"/>
      <c r="LBD38"/>
      <c r="LBE38"/>
      <c r="LBF38"/>
      <c r="LBG38"/>
      <c r="LBH38"/>
      <c r="LBI38"/>
      <c r="LBJ38"/>
      <c r="LBK38"/>
      <c r="LBL38"/>
      <c r="LBM38"/>
      <c r="LBN38"/>
      <c r="LBO38"/>
      <c r="LBP38"/>
      <c r="LBQ38"/>
      <c r="LBR38"/>
      <c r="LBS38"/>
      <c r="LBT38"/>
      <c r="LBU38"/>
      <c r="LBV38"/>
      <c r="LBW38"/>
      <c r="LBX38"/>
      <c r="LBY38"/>
      <c r="LBZ38"/>
      <c r="LCA38"/>
      <c r="LCB38"/>
      <c r="LCC38"/>
      <c r="LCD38"/>
      <c r="LCE38"/>
      <c r="LCF38"/>
      <c r="LCG38"/>
      <c r="LCH38"/>
      <c r="LCI38"/>
      <c r="LCJ38"/>
      <c r="LCK38"/>
      <c r="LCL38"/>
      <c r="LCM38"/>
      <c r="LCN38"/>
      <c r="LCO38"/>
      <c r="LCP38"/>
      <c r="LCQ38"/>
      <c r="LCR38"/>
      <c r="LCS38"/>
      <c r="LCT38"/>
      <c r="LCU38"/>
      <c r="LCV38"/>
      <c r="LCW38"/>
      <c r="LCX38"/>
      <c r="LCY38"/>
      <c r="LCZ38"/>
      <c r="LDA38"/>
      <c r="LDB38"/>
      <c r="LDC38"/>
      <c r="LDD38"/>
      <c r="LDE38"/>
      <c r="LDF38"/>
      <c r="LDG38"/>
      <c r="LDH38"/>
      <c r="LDI38"/>
      <c r="LDJ38"/>
      <c r="LDK38"/>
      <c r="LDL38"/>
      <c r="LDM38"/>
      <c r="LDN38"/>
      <c r="LDO38"/>
      <c r="LDP38"/>
      <c r="LDQ38"/>
      <c r="LDR38"/>
      <c r="LDS38"/>
      <c r="LDT38"/>
      <c r="LDU38"/>
      <c r="LDV38"/>
      <c r="LDW38"/>
      <c r="LDX38"/>
      <c r="LDY38"/>
      <c r="LDZ38"/>
      <c r="LEA38"/>
      <c r="LEB38"/>
      <c r="LEC38"/>
      <c r="LED38"/>
      <c r="LEE38"/>
      <c r="LEF38"/>
      <c r="LEG38"/>
      <c r="LEH38"/>
      <c r="LEI38"/>
      <c r="LEJ38"/>
      <c r="LEK38"/>
      <c r="LEL38"/>
      <c r="LEM38"/>
      <c r="LEN38"/>
      <c r="LEO38"/>
      <c r="LEP38"/>
      <c r="LEQ38"/>
      <c r="LER38"/>
      <c r="LES38"/>
      <c r="LET38"/>
      <c r="LEU38"/>
      <c r="LEV38"/>
      <c r="LEW38"/>
      <c r="LEX38"/>
      <c r="LEY38"/>
      <c r="LEZ38"/>
      <c r="LFA38"/>
      <c r="LFB38"/>
      <c r="LFC38"/>
      <c r="LFD38"/>
      <c r="LFE38"/>
      <c r="LFF38"/>
      <c r="LFG38"/>
      <c r="LFH38"/>
      <c r="LFI38"/>
      <c r="LFJ38"/>
      <c r="LFK38"/>
      <c r="LFL38"/>
      <c r="LFM38"/>
      <c r="LFN38"/>
      <c r="LFO38"/>
      <c r="LFP38"/>
      <c r="LFQ38"/>
      <c r="LFR38"/>
      <c r="LFS38"/>
      <c r="LFT38"/>
      <c r="LFU38"/>
      <c r="LFV38"/>
      <c r="LFW38"/>
      <c r="LFX38"/>
      <c r="LFY38"/>
      <c r="LFZ38"/>
      <c r="LGA38"/>
      <c r="LGB38"/>
      <c r="LGC38"/>
      <c r="LGD38"/>
      <c r="LGE38"/>
      <c r="LGF38"/>
      <c r="LGG38"/>
      <c r="LGH38"/>
      <c r="LGI38"/>
      <c r="LGJ38"/>
      <c r="LGK38"/>
      <c r="LGL38"/>
      <c r="LGM38"/>
      <c r="LGN38"/>
      <c r="LGO38"/>
      <c r="LGP38"/>
      <c r="LGQ38"/>
      <c r="LGR38"/>
      <c r="LGS38"/>
      <c r="LGT38"/>
      <c r="LGU38"/>
      <c r="LGV38"/>
      <c r="LGW38"/>
      <c r="LGX38"/>
      <c r="LGY38"/>
      <c r="LGZ38"/>
      <c r="LHA38"/>
      <c r="LHB38"/>
      <c r="LHC38"/>
      <c r="LHD38"/>
      <c r="LHE38"/>
      <c r="LHF38"/>
      <c r="LHG38"/>
      <c r="LHH38"/>
      <c r="LHI38"/>
      <c r="LHJ38"/>
      <c r="LHK38"/>
      <c r="LHL38"/>
      <c r="LHM38"/>
      <c r="LHN38"/>
      <c r="LHO38"/>
      <c r="LHP38"/>
      <c r="LHQ38"/>
      <c r="LHR38"/>
      <c r="LHS38"/>
      <c r="LHT38"/>
      <c r="LHU38"/>
      <c r="LHV38"/>
      <c r="LHW38"/>
      <c r="LHX38"/>
      <c r="LHY38"/>
      <c r="LHZ38"/>
      <c r="LIA38"/>
      <c r="LIB38"/>
      <c r="LIC38"/>
      <c r="LID38"/>
      <c r="LIE38"/>
      <c r="LIF38"/>
      <c r="LIG38"/>
      <c r="LIH38"/>
      <c r="LII38"/>
      <c r="LIJ38"/>
      <c r="LIK38"/>
      <c r="LIL38"/>
      <c r="LIM38"/>
      <c r="LIN38"/>
      <c r="LIO38"/>
      <c r="LIP38"/>
      <c r="LIQ38"/>
      <c r="LIR38"/>
      <c r="LIS38"/>
      <c r="LIT38"/>
      <c r="LIU38"/>
      <c r="LIV38"/>
      <c r="LIW38"/>
      <c r="LIX38"/>
      <c r="LIY38"/>
      <c r="LIZ38"/>
      <c r="LJA38"/>
      <c r="LJB38"/>
      <c r="LJC38"/>
      <c r="LJD38"/>
      <c r="LJE38"/>
      <c r="LJF38"/>
      <c r="LJG38"/>
      <c r="LJH38"/>
      <c r="LJI38"/>
      <c r="LJJ38"/>
      <c r="LJK38"/>
      <c r="LJL38"/>
      <c r="LJM38"/>
      <c r="LJN38"/>
      <c r="LJO38"/>
      <c r="LJP38"/>
      <c r="LJQ38"/>
      <c r="LJR38"/>
      <c r="LJS38"/>
      <c r="LJT38"/>
      <c r="LJU38"/>
      <c r="LJV38"/>
      <c r="LJW38"/>
      <c r="LJX38"/>
      <c r="LJY38"/>
      <c r="LJZ38"/>
      <c r="LKA38"/>
      <c r="LKB38"/>
      <c r="LKC38"/>
      <c r="LKD38"/>
      <c r="LKE38"/>
      <c r="LKF38"/>
      <c r="LKG38"/>
      <c r="LKH38"/>
      <c r="LKI38"/>
      <c r="LKJ38"/>
      <c r="LKK38"/>
      <c r="LKL38"/>
      <c r="LKM38"/>
      <c r="LKN38"/>
      <c r="LKO38"/>
      <c r="LKP38"/>
      <c r="LKQ38"/>
      <c r="LKR38"/>
      <c r="LKS38"/>
      <c r="LKT38"/>
      <c r="LKU38"/>
      <c r="LKV38"/>
      <c r="LKW38"/>
      <c r="LKX38"/>
      <c r="LKY38"/>
      <c r="LKZ38"/>
      <c r="LLA38"/>
      <c r="LLB38"/>
      <c r="LLC38"/>
      <c r="LLD38"/>
      <c r="LLE38"/>
      <c r="LLF38"/>
      <c r="LLG38"/>
      <c r="LLH38"/>
      <c r="LLI38"/>
      <c r="LLJ38"/>
      <c r="LLK38"/>
      <c r="LLL38"/>
      <c r="LLM38"/>
      <c r="LLN38"/>
      <c r="LLO38"/>
      <c r="LLP38"/>
      <c r="LLQ38"/>
      <c r="LLR38"/>
      <c r="LLS38"/>
      <c r="LLT38"/>
      <c r="LLU38"/>
      <c r="LLV38"/>
      <c r="LLW38"/>
      <c r="LLX38"/>
      <c r="LLY38"/>
      <c r="LLZ38"/>
      <c r="LMA38"/>
      <c r="LMB38"/>
      <c r="LMC38"/>
      <c r="LMD38"/>
      <c r="LME38"/>
      <c r="LMF38"/>
      <c r="LMG38"/>
      <c r="LMH38"/>
      <c r="LMI38"/>
      <c r="LMJ38"/>
      <c r="LMK38"/>
      <c r="LML38"/>
      <c r="LMM38"/>
      <c r="LMN38"/>
      <c r="LMO38"/>
      <c r="LMP38"/>
      <c r="LMQ38"/>
      <c r="LMR38"/>
      <c r="LMS38"/>
      <c r="LMT38"/>
      <c r="LMU38"/>
      <c r="LMV38"/>
      <c r="LMW38"/>
      <c r="LMX38"/>
      <c r="LMY38"/>
      <c r="LMZ38"/>
      <c r="LNA38"/>
      <c r="LNB38"/>
      <c r="LNC38"/>
      <c r="LND38"/>
      <c r="LNE38"/>
      <c r="LNF38"/>
      <c r="LNG38"/>
      <c r="LNH38"/>
      <c r="LNI38"/>
      <c r="LNJ38"/>
      <c r="LNK38"/>
      <c r="LNL38"/>
      <c r="LNM38"/>
      <c r="LNN38"/>
      <c r="LNO38"/>
      <c r="LNP38"/>
      <c r="LNQ38"/>
      <c r="LNR38"/>
      <c r="LNS38"/>
      <c r="LNT38"/>
      <c r="LNU38"/>
      <c r="LNV38"/>
      <c r="LNW38"/>
      <c r="LNX38"/>
      <c r="LNY38"/>
      <c r="LNZ38"/>
      <c r="LOA38"/>
      <c r="LOB38"/>
      <c r="LOC38"/>
      <c r="LOD38"/>
      <c r="LOE38"/>
      <c r="LOF38"/>
      <c r="LOG38"/>
      <c r="LOH38"/>
      <c r="LOI38"/>
      <c r="LOJ38"/>
      <c r="LOK38"/>
      <c r="LOL38"/>
      <c r="LOM38"/>
      <c r="LON38"/>
      <c r="LOO38"/>
      <c r="LOP38"/>
      <c r="LOQ38"/>
      <c r="LOR38"/>
      <c r="LOS38"/>
      <c r="LOT38"/>
      <c r="LOU38"/>
      <c r="LOV38"/>
      <c r="LOW38"/>
      <c r="LOX38"/>
      <c r="LOY38"/>
      <c r="LOZ38"/>
      <c r="LPA38"/>
      <c r="LPB38"/>
      <c r="LPC38"/>
      <c r="LPD38"/>
      <c r="LPE38"/>
      <c r="LPF38"/>
      <c r="LPG38"/>
      <c r="LPH38"/>
      <c r="LPI38"/>
      <c r="LPJ38"/>
      <c r="LPK38"/>
      <c r="LPL38"/>
      <c r="LPM38"/>
      <c r="LPN38"/>
      <c r="LPO38"/>
      <c r="LPP38"/>
      <c r="LPQ38"/>
      <c r="LPR38"/>
      <c r="LPS38"/>
      <c r="LPT38"/>
      <c r="LPU38"/>
      <c r="LPV38"/>
      <c r="LPW38"/>
      <c r="LPX38"/>
      <c r="LPY38"/>
      <c r="LPZ38"/>
      <c r="LQA38"/>
      <c r="LQB38"/>
      <c r="LQC38"/>
      <c r="LQD38"/>
      <c r="LQE38"/>
      <c r="LQF38"/>
      <c r="LQG38"/>
      <c r="LQH38"/>
      <c r="LQI38"/>
      <c r="LQJ38"/>
      <c r="LQK38"/>
      <c r="LQL38"/>
      <c r="LQM38"/>
      <c r="LQN38"/>
      <c r="LQO38"/>
      <c r="LQP38"/>
      <c r="LQQ38"/>
      <c r="LQR38"/>
      <c r="LQS38"/>
      <c r="LQT38"/>
      <c r="LQU38"/>
      <c r="LQV38"/>
      <c r="LQW38"/>
      <c r="LQX38"/>
      <c r="LQY38"/>
      <c r="LQZ38"/>
      <c r="LRA38"/>
      <c r="LRB38"/>
      <c r="LRC38"/>
      <c r="LRD38"/>
      <c r="LRE38"/>
      <c r="LRF38"/>
      <c r="LRG38"/>
      <c r="LRH38"/>
      <c r="LRI38"/>
      <c r="LRJ38"/>
      <c r="LRK38"/>
      <c r="LRL38"/>
      <c r="LRM38"/>
      <c r="LRN38"/>
      <c r="LRO38"/>
      <c r="LRP38"/>
      <c r="LRQ38"/>
      <c r="LRR38"/>
      <c r="LRS38"/>
      <c r="LRT38"/>
      <c r="LRU38"/>
      <c r="LRV38"/>
      <c r="LRW38"/>
      <c r="LRX38"/>
      <c r="LRY38"/>
      <c r="LRZ38"/>
      <c r="LSA38"/>
      <c r="LSB38"/>
      <c r="LSC38"/>
      <c r="LSD38"/>
      <c r="LSE38"/>
      <c r="LSF38"/>
      <c r="LSG38"/>
      <c r="LSH38"/>
      <c r="LSI38"/>
      <c r="LSJ38"/>
      <c r="LSK38"/>
      <c r="LSL38"/>
      <c r="LSM38"/>
      <c r="LSN38"/>
      <c r="LSO38"/>
      <c r="LSP38"/>
      <c r="LSQ38"/>
      <c r="LSR38"/>
      <c r="LSS38"/>
      <c r="LST38"/>
      <c r="LSU38"/>
      <c r="LSV38"/>
      <c r="LSW38"/>
      <c r="LSX38"/>
      <c r="LSY38"/>
      <c r="LSZ38"/>
      <c r="LTA38"/>
      <c r="LTB38"/>
      <c r="LTC38"/>
      <c r="LTD38"/>
      <c r="LTE38"/>
      <c r="LTF38"/>
      <c r="LTG38"/>
      <c r="LTH38"/>
      <c r="LTI38"/>
      <c r="LTJ38"/>
      <c r="LTK38"/>
      <c r="LTL38"/>
      <c r="LTM38"/>
      <c r="LTN38"/>
      <c r="LTO38"/>
      <c r="LTP38"/>
      <c r="LTQ38"/>
      <c r="LTR38"/>
      <c r="LTS38"/>
      <c r="LTT38"/>
      <c r="LTU38"/>
      <c r="LTV38"/>
      <c r="LTW38"/>
      <c r="LTX38"/>
      <c r="LTY38"/>
      <c r="LTZ38"/>
      <c r="LUA38"/>
      <c r="LUB38"/>
      <c r="LUC38"/>
      <c r="LUD38"/>
      <c r="LUE38"/>
      <c r="LUF38"/>
      <c r="LUG38"/>
      <c r="LUH38"/>
      <c r="LUI38"/>
      <c r="LUJ38"/>
      <c r="LUK38"/>
      <c r="LUL38"/>
      <c r="LUM38"/>
      <c r="LUN38"/>
      <c r="LUO38"/>
      <c r="LUP38"/>
      <c r="LUQ38"/>
      <c r="LUR38"/>
      <c r="LUS38"/>
      <c r="LUT38"/>
      <c r="LUU38"/>
      <c r="LUV38"/>
      <c r="LUW38"/>
      <c r="LUX38"/>
      <c r="LUY38"/>
      <c r="LUZ38"/>
      <c r="LVA38"/>
      <c r="LVB38"/>
      <c r="LVC38"/>
      <c r="LVD38"/>
      <c r="LVE38"/>
      <c r="LVF38"/>
      <c r="LVG38"/>
      <c r="LVH38"/>
      <c r="LVI38"/>
      <c r="LVJ38"/>
      <c r="LVK38"/>
      <c r="LVL38"/>
      <c r="LVM38"/>
      <c r="LVN38"/>
      <c r="LVO38"/>
      <c r="LVP38"/>
      <c r="LVQ38"/>
      <c r="LVR38"/>
      <c r="LVS38"/>
      <c r="LVT38"/>
      <c r="LVU38"/>
      <c r="LVV38"/>
      <c r="LVW38"/>
      <c r="LVX38"/>
      <c r="LVY38"/>
      <c r="LVZ38"/>
      <c r="LWA38"/>
      <c r="LWB38"/>
      <c r="LWC38"/>
      <c r="LWD38"/>
      <c r="LWE38"/>
      <c r="LWF38"/>
      <c r="LWG38"/>
      <c r="LWH38"/>
      <c r="LWI38"/>
      <c r="LWJ38"/>
      <c r="LWK38"/>
      <c r="LWL38"/>
      <c r="LWM38"/>
      <c r="LWN38"/>
      <c r="LWO38"/>
      <c r="LWP38"/>
      <c r="LWQ38"/>
      <c r="LWR38"/>
      <c r="LWS38"/>
      <c r="LWT38"/>
      <c r="LWU38"/>
      <c r="LWV38"/>
      <c r="LWW38"/>
      <c r="LWX38"/>
      <c r="LWY38"/>
      <c r="LWZ38"/>
      <c r="LXA38"/>
      <c r="LXB38"/>
      <c r="LXC38"/>
      <c r="LXD38"/>
      <c r="LXE38"/>
      <c r="LXF38"/>
      <c r="LXG38"/>
      <c r="LXH38"/>
      <c r="LXI38"/>
      <c r="LXJ38"/>
      <c r="LXK38"/>
      <c r="LXL38"/>
      <c r="LXM38"/>
      <c r="LXN38"/>
      <c r="LXO38"/>
      <c r="LXP38"/>
      <c r="LXQ38"/>
      <c r="LXR38"/>
      <c r="LXS38"/>
      <c r="LXT38"/>
      <c r="LXU38"/>
      <c r="LXV38"/>
      <c r="LXW38"/>
      <c r="LXX38"/>
      <c r="LXY38"/>
      <c r="LXZ38"/>
      <c r="LYA38"/>
      <c r="LYB38"/>
      <c r="LYC38"/>
      <c r="LYD38"/>
      <c r="LYE38"/>
      <c r="LYF38"/>
      <c r="LYG38"/>
      <c r="LYH38"/>
      <c r="LYI38"/>
      <c r="LYJ38"/>
      <c r="LYK38"/>
      <c r="LYL38"/>
      <c r="LYM38"/>
      <c r="LYN38"/>
      <c r="LYO38"/>
      <c r="LYP38"/>
      <c r="LYQ38"/>
      <c r="LYR38"/>
      <c r="LYS38"/>
      <c r="LYT38"/>
      <c r="LYU38"/>
      <c r="LYV38"/>
      <c r="LYW38"/>
      <c r="LYX38"/>
      <c r="LYY38"/>
      <c r="LYZ38"/>
      <c r="LZA38"/>
      <c r="LZB38"/>
      <c r="LZC38"/>
      <c r="LZD38"/>
      <c r="LZE38"/>
      <c r="LZF38"/>
      <c r="LZG38"/>
      <c r="LZH38"/>
      <c r="LZI38"/>
      <c r="LZJ38"/>
      <c r="LZK38"/>
      <c r="LZL38"/>
      <c r="LZM38"/>
      <c r="LZN38"/>
      <c r="LZO38"/>
      <c r="LZP38"/>
      <c r="LZQ38"/>
      <c r="LZR38"/>
      <c r="LZS38"/>
      <c r="LZT38"/>
      <c r="LZU38"/>
      <c r="LZV38"/>
      <c r="LZW38"/>
      <c r="LZX38"/>
      <c r="LZY38"/>
      <c r="LZZ38"/>
      <c r="MAA38"/>
      <c r="MAB38"/>
      <c r="MAC38"/>
      <c r="MAD38"/>
      <c r="MAE38"/>
      <c r="MAF38"/>
      <c r="MAG38"/>
      <c r="MAH38"/>
      <c r="MAI38"/>
      <c r="MAJ38"/>
      <c r="MAK38"/>
      <c r="MAL38"/>
      <c r="MAM38"/>
      <c r="MAN38"/>
      <c r="MAO38"/>
      <c r="MAP38"/>
      <c r="MAQ38"/>
      <c r="MAR38"/>
      <c r="MAS38"/>
      <c r="MAT38"/>
      <c r="MAU38"/>
      <c r="MAV38"/>
      <c r="MAW38"/>
      <c r="MAX38"/>
      <c r="MAY38"/>
      <c r="MAZ38"/>
      <c r="MBA38"/>
      <c r="MBB38"/>
      <c r="MBC38"/>
      <c r="MBD38"/>
      <c r="MBE38"/>
      <c r="MBF38"/>
      <c r="MBG38"/>
      <c r="MBH38"/>
      <c r="MBI38"/>
      <c r="MBJ38"/>
      <c r="MBK38"/>
      <c r="MBL38"/>
      <c r="MBM38"/>
      <c r="MBN38"/>
      <c r="MBO38"/>
      <c r="MBP38"/>
      <c r="MBQ38"/>
      <c r="MBR38"/>
      <c r="MBS38"/>
      <c r="MBT38"/>
      <c r="MBU38"/>
      <c r="MBV38"/>
      <c r="MBW38"/>
      <c r="MBX38"/>
      <c r="MBY38"/>
      <c r="MBZ38"/>
      <c r="MCA38"/>
      <c r="MCB38"/>
      <c r="MCC38"/>
      <c r="MCD38"/>
      <c r="MCE38"/>
      <c r="MCF38"/>
      <c r="MCG38"/>
      <c r="MCH38"/>
      <c r="MCI38"/>
      <c r="MCJ38"/>
      <c r="MCK38"/>
      <c r="MCL38"/>
      <c r="MCM38"/>
      <c r="MCN38"/>
      <c r="MCO38"/>
      <c r="MCP38"/>
      <c r="MCQ38"/>
      <c r="MCR38"/>
      <c r="MCS38"/>
      <c r="MCT38"/>
      <c r="MCU38"/>
      <c r="MCV38"/>
      <c r="MCW38"/>
      <c r="MCX38"/>
      <c r="MCY38"/>
      <c r="MCZ38"/>
      <c r="MDA38"/>
      <c r="MDB38"/>
      <c r="MDC38"/>
      <c r="MDD38"/>
      <c r="MDE38"/>
      <c r="MDF38"/>
      <c r="MDG38"/>
      <c r="MDH38"/>
      <c r="MDI38"/>
      <c r="MDJ38"/>
      <c r="MDK38"/>
      <c r="MDL38"/>
      <c r="MDM38"/>
      <c r="MDN38"/>
      <c r="MDO38"/>
      <c r="MDP38"/>
      <c r="MDQ38"/>
      <c r="MDR38"/>
      <c r="MDS38"/>
      <c r="MDT38"/>
      <c r="MDU38"/>
      <c r="MDV38"/>
      <c r="MDW38"/>
      <c r="MDX38"/>
      <c r="MDY38"/>
      <c r="MDZ38"/>
      <c r="MEA38"/>
      <c r="MEB38"/>
      <c r="MEC38"/>
      <c r="MED38"/>
      <c r="MEE38"/>
      <c r="MEF38"/>
      <c r="MEG38"/>
      <c r="MEH38"/>
      <c r="MEI38"/>
      <c r="MEJ38"/>
      <c r="MEK38"/>
      <c r="MEL38"/>
      <c r="MEM38"/>
      <c r="MEN38"/>
      <c r="MEO38"/>
      <c r="MEP38"/>
      <c r="MEQ38"/>
      <c r="MER38"/>
      <c r="MES38"/>
      <c r="MET38"/>
      <c r="MEU38"/>
      <c r="MEV38"/>
      <c r="MEW38"/>
      <c r="MEX38"/>
      <c r="MEY38"/>
      <c r="MEZ38"/>
      <c r="MFA38"/>
      <c r="MFB38"/>
      <c r="MFC38"/>
      <c r="MFD38"/>
      <c r="MFE38"/>
      <c r="MFF38"/>
      <c r="MFG38"/>
      <c r="MFH38"/>
      <c r="MFI38"/>
      <c r="MFJ38"/>
      <c r="MFK38"/>
      <c r="MFL38"/>
      <c r="MFM38"/>
      <c r="MFN38"/>
      <c r="MFO38"/>
      <c r="MFP38"/>
      <c r="MFQ38"/>
      <c r="MFR38"/>
      <c r="MFS38"/>
      <c r="MFT38"/>
      <c r="MFU38"/>
      <c r="MFV38"/>
      <c r="MFW38"/>
      <c r="MFX38"/>
      <c r="MFY38"/>
      <c r="MFZ38"/>
      <c r="MGA38"/>
      <c r="MGB38"/>
      <c r="MGC38"/>
      <c r="MGD38"/>
      <c r="MGE38"/>
      <c r="MGF38"/>
      <c r="MGG38"/>
      <c r="MGH38"/>
      <c r="MGI38"/>
      <c r="MGJ38"/>
      <c r="MGK38"/>
      <c r="MGL38"/>
      <c r="MGM38"/>
      <c r="MGN38"/>
      <c r="MGO38"/>
      <c r="MGP38"/>
      <c r="MGQ38"/>
      <c r="MGR38"/>
      <c r="MGS38"/>
      <c r="MGT38"/>
      <c r="MGU38"/>
      <c r="MGV38"/>
      <c r="MGW38"/>
      <c r="MGX38"/>
      <c r="MGY38"/>
      <c r="MGZ38"/>
      <c r="MHA38"/>
      <c r="MHB38"/>
      <c r="MHC38"/>
      <c r="MHD38"/>
      <c r="MHE38"/>
      <c r="MHF38"/>
      <c r="MHG38"/>
      <c r="MHH38"/>
      <c r="MHI38"/>
      <c r="MHJ38"/>
      <c r="MHK38"/>
      <c r="MHL38"/>
      <c r="MHM38"/>
      <c r="MHN38"/>
      <c r="MHO38"/>
      <c r="MHP38"/>
      <c r="MHQ38"/>
      <c r="MHR38"/>
      <c r="MHS38"/>
      <c r="MHT38"/>
      <c r="MHU38"/>
      <c r="MHV38"/>
      <c r="MHW38"/>
      <c r="MHX38"/>
      <c r="MHY38"/>
      <c r="MHZ38"/>
      <c r="MIA38"/>
      <c r="MIB38"/>
      <c r="MIC38"/>
      <c r="MID38"/>
      <c r="MIE38"/>
      <c r="MIF38"/>
      <c r="MIG38"/>
      <c r="MIH38"/>
      <c r="MII38"/>
      <c r="MIJ38"/>
      <c r="MIK38"/>
      <c r="MIL38"/>
      <c r="MIM38"/>
      <c r="MIN38"/>
      <c r="MIO38"/>
      <c r="MIP38"/>
      <c r="MIQ38"/>
      <c r="MIR38"/>
      <c r="MIS38"/>
      <c r="MIT38"/>
      <c r="MIU38"/>
      <c r="MIV38"/>
      <c r="MIW38"/>
      <c r="MIX38"/>
      <c r="MIY38"/>
      <c r="MIZ38"/>
      <c r="MJA38"/>
      <c r="MJB38"/>
      <c r="MJC38"/>
      <c r="MJD38"/>
      <c r="MJE38"/>
      <c r="MJF38"/>
      <c r="MJG38"/>
      <c r="MJH38"/>
      <c r="MJI38"/>
      <c r="MJJ38"/>
      <c r="MJK38"/>
      <c r="MJL38"/>
      <c r="MJM38"/>
      <c r="MJN38"/>
      <c r="MJO38"/>
      <c r="MJP38"/>
      <c r="MJQ38"/>
      <c r="MJR38"/>
      <c r="MJS38"/>
      <c r="MJT38"/>
      <c r="MJU38"/>
      <c r="MJV38"/>
      <c r="MJW38"/>
      <c r="MJX38"/>
      <c r="MJY38"/>
      <c r="MJZ38"/>
      <c r="MKA38"/>
      <c r="MKB38"/>
      <c r="MKC38"/>
      <c r="MKD38"/>
      <c r="MKE38"/>
      <c r="MKF38"/>
      <c r="MKG38"/>
      <c r="MKH38"/>
      <c r="MKI38"/>
      <c r="MKJ38"/>
      <c r="MKK38"/>
      <c r="MKL38"/>
      <c r="MKM38"/>
      <c r="MKN38"/>
      <c r="MKO38"/>
      <c r="MKP38"/>
      <c r="MKQ38"/>
      <c r="MKR38"/>
      <c r="MKS38"/>
      <c r="MKT38"/>
      <c r="MKU38"/>
      <c r="MKV38"/>
      <c r="MKW38"/>
      <c r="MKX38"/>
      <c r="MKY38"/>
      <c r="MKZ38"/>
      <c r="MLA38"/>
      <c r="MLB38"/>
      <c r="MLC38"/>
      <c r="MLD38"/>
      <c r="MLE38"/>
      <c r="MLF38"/>
      <c r="MLG38"/>
      <c r="MLH38"/>
      <c r="MLI38"/>
      <c r="MLJ38"/>
      <c r="MLK38"/>
      <c r="MLL38"/>
      <c r="MLM38"/>
      <c r="MLN38"/>
      <c r="MLO38"/>
      <c r="MLP38"/>
      <c r="MLQ38"/>
      <c r="MLR38"/>
      <c r="MLS38"/>
      <c r="MLT38"/>
      <c r="MLU38"/>
      <c r="MLV38"/>
      <c r="MLW38"/>
      <c r="MLX38"/>
      <c r="MLY38"/>
      <c r="MLZ38"/>
      <c r="MMA38"/>
      <c r="MMB38"/>
      <c r="MMC38"/>
      <c r="MMD38"/>
      <c r="MME38"/>
      <c r="MMF38"/>
      <c r="MMG38"/>
      <c r="MMH38"/>
      <c r="MMI38"/>
      <c r="MMJ38"/>
      <c r="MMK38"/>
      <c r="MML38"/>
      <c r="MMM38"/>
      <c r="MMN38"/>
      <c r="MMO38"/>
      <c r="MMP38"/>
      <c r="MMQ38"/>
      <c r="MMR38"/>
      <c r="MMS38"/>
      <c r="MMT38"/>
      <c r="MMU38"/>
      <c r="MMV38"/>
      <c r="MMW38"/>
      <c r="MMX38"/>
      <c r="MMY38"/>
      <c r="MMZ38"/>
      <c r="MNA38"/>
      <c r="MNB38"/>
      <c r="MNC38"/>
      <c r="MND38"/>
      <c r="MNE38"/>
      <c r="MNF38"/>
      <c r="MNG38"/>
      <c r="MNH38"/>
      <c r="MNI38"/>
      <c r="MNJ38"/>
      <c r="MNK38"/>
      <c r="MNL38"/>
      <c r="MNM38"/>
      <c r="MNN38"/>
      <c r="MNO38"/>
      <c r="MNP38"/>
      <c r="MNQ38"/>
      <c r="MNR38"/>
      <c r="MNS38"/>
      <c r="MNT38"/>
      <c r="MNU38"/>
      <c r="MNV38"/>
      <c r="MNW38"/>
      <c r="MNX38"/>
      <c r="MNY38"/>
      <c r="MNZ38"/>
      <c r="MOA38"/>
      <c r="MOB38"/>
      <c r="MOC38"/>
      <c r="MOD38"/>
      <c r="MOE38"/>
      <c r="MOF38"/>
      <c r="MOG38"/>
      <c r="MOH38"/>
      <c r="MOI38"/>
      <c r="MOJ38"/>
      <c r="MOK38"/>
      <c r="MOL38"/>
      <c r="MOM38"/>
      <c r="MON38"/>
      <c r="MOO38"/>
      <c r="MOP38"/>
      <c r="MOQ38"/>
      <c r="MOR38"/>
      <c r="MOS38"/>
      <c r="MOT38"/>
      <c r="MOU38"/>
      <c r="MOV38"/>
      <c r="MOW38"/>
      <c r="MOX38"/>
      <c r="MOY38"/>
      <c r="MOZ38"/>
      <c r="MPA38"/>
      <c r="MPB38"/>
      <c r="MPC38"/>
      <c r="MPD38"/>
      <c r="MPE38"/>
      <c r="MPF38"/>
      <c r="MPG38"/>
      <c r="MPH38"/>
      <c r="MPI38"/>
      <c r="MPJ38"/>
      <c r="MPK38"/>
      <c r="MPL38"/>
      <c r="MPM38"/>
      <c r="MPN38"/>
      <c r="MPO38"/>
      <c r="MPP38"/>
      <c r="MPQ38"/>
      <c r="MPR38"/>
      <c r="MPS38"/>
      <c r="MPT38"/>
      <c r="MPU38"/>
      <c r="MPV38"/>
      <c r="MPW38"/>
      <c r="MPX38"/>
      <c r="MPY38"/>
      <c r="MPZ38"/>
      <c r="MQA38"/>
      <c r="MQB38"/>
      <c r="MQC38"/>
      <c r="MQD38"/>
      <c r="MQE38"/>
      <c r="MQF38"/>
      <c r="MQG38"/>
      <c r="MQH38"/>
      <c r="MQI38"/>
      <c r="MQJ38"/>
      <c r="MQK38"/>
      <c r="MQL38"/>
      <c r="MQM38"/>
      <c r="MQN38"/>
      <c r="MQO38"/>
      <c r="MQP38"/>
      <c r="MQQ38"/>
      <c r="MQR38"/>
      <c r="MQS38"/>
      <c r="MQT38"/>
      <c r="MQU38"/>
      <c r="MQV38"/>
      <c r="MQW38"/>
      <c r="MQX38"/>
      <c r="MQY38"/>
      <c r="MQZ38"/>
      <c r="MRA38"/>
      <c r="MRB38"/>
      <c r="MRC38"/>
      <c r="MRD38"/>
      <c r="MRE38"/>
      <c r="MRF38"/>
      <c r="MRG38"/>
      <c r="MRH38"/>
      <c r="MRI38"/>
      <c r="MRJ38"/>
      <c r="MRK38"/>
      <c r="MRL38"/>
      <c r="MRM38"/>
      <c r="MRN38"/>
      <c r="MRO38"/>
      <c r="MRP38"/>
      <c r="MRQ38"/>
      <c r="MRR38"/>
      <c r="MRS38"/>
      <c r="MRT38"/>
      <c r="MRU38"/>
      <c r="MRV38"/>
      <c r="MRW38"/>
      <c r="MRX38"/>
      <c r="MRY38"/>
      <c r="MRZ38"/>
      <c r="MSA38"/>
      <c r="MSB38"/>
      <c r="MSC38"/>
      <c r="MSD38"/>
      <c r="MSE38"/>
      <c r="MSF38"/>
      <c r="MSG38"/>
      <c r="MSH38"/>
      <c r="MSI38"/>
      <c r="MSJ38"/>
      <c r="MSK38"/>
      <c r="MSL38"/>
      <c r="MSM38"/>
      <c r="MSN38"/>
      <c r="MSO38"/>
      <c r="MSP38"/>
      <c r="MSQ38"/>
      <c r="MSR38"/>
      <c r="MSS38"/>
      <c r="MST38"/>
      <c r="MSU38"/>
      <c r="MSV38"/>
      <c r="MSW38"/>
      <c r="MSX38"/>
      <c r="MSY38"/>
      <c r="MSZ38"/>
      <c r="MTA38"/>
      <c r="MTB38"/>
      <c r="MTC38"/>
      <c r="MTD38"/>
      <c r="MTE38"/>
      <c r="MTF38"/>
      <c r="MTG38"/>
      <c r="MTH38"/>
      <c r="MTI38"/>
      <c r="MTJ38"/>
      <c r="MTK38"/>
      <c r="MTL38"/>
      <c r="MTM38"/>
      <c r="MTN38"/>
      <c r="MTO38"/>
      <c r="MTP38"/>
      <c r="MTQ38"/>
      <c r="MTR38"/>
      <c r="MTS38"/>
      <c r="MTT38"/>
      <c r="MTU38"/>
      <c r="MTV38"/>
      <c r="MTW38"/>
      <c r="MTX38"/>
      <c r="MTY38"/>
      <c r="MTZ38"/>
      <c r="MUA38"/>
      <c r="MUB38"/>
      <c r="MUC38"/>
      <c r="MUD38"/>
      <c r="MUE38"/>
      <c r="MUF38"/>
      <c r="MUG38"/>
      <c r="MUH38"/>
      <c r="MUI38"/>
      <c r="MUJ38"/>
      <c r="MUK38"/>
      <c r="MUL38"/>
      <c r="MUM38"/>
      <c r="MUN38"/>
      <c r="MUO38"/>
      <c r="MUP38"/>
      <c r="MUQ38"/>
      <c r="MUR38"/>
      <c r="MUS38"/>
      <c r="MUT38"/>
      <c r="MUU38"/>
      <c r="MUV38"/>
      <c r="MUW38"/>
      <c r="MUX38"/>
      <c r="MUY38"/>
      <c r="MUZ38"/>
      <c r="MVA38"/>
      <c r="MVB38"/>
      <c r="MVC38"/>
      <c r="MVD38"/>
      <c r="MVE38"/>
      <c r="MVF38"/>
      <c r="MVG38"/>
      <c r="MVH38"/>
      <c r="MVI38"/>
      <c r="MVJ38"/>
      <c r="MVK38"/>
      <c r="MVL38"/>
      <c r="MVM38"/>
      <c r="MVN38"/>
      <c r="MVO38"/>
      <c r="MVP38"/>
      <c r="MVQ38"/>
      <c r="MVR38"/>
      <c r="MVS38"/>
      <c r="MVT38"/>
      <c r="MVU38"/>
      <c r="MVV38"/>
      <c r="MVW38"/>
      <c r="MVX38"/>
      <c r="MVY38"/>
      <c r="MVZ38"/>
      <c r="MWA38"/>
      <c r="MWB38"/>
      <c r="MWC38"/>
      <c r="MWD38"/>
      <c r="MWE38"/>
      <c r="MWF38"/>
      <c r="MWG38"/>
      <c r="MWH38"/>
      <c r="MWI38"/>
      <c r="MWJ38"/>
      <c r="MWK38"/>
      <c r="MWL38"/>
      <c r="MWM38"/>
      <c r="MWN38"/>
      <c r="MWO38"/>
      <c r="MWP38"/>
      <c r="MWQ38"/>
      <c r="MWR38"/>
      <c r="MWS38"/>
      <c r="MWT38"/>
      <c r="MWU38"/>
      <c r="MWV38"/>
      <c r="MWW38"/>
      <c r="MWX38"/>
      <c r="MWY38"/>
      <c r="MWZ38"/>
      <c r="MXA38"/>
      <c r="MXB38"/>
      <c r="MXC38"/>
      <c r="MXD38"/>
      <c r="MXE38"/>
      <c r="MXF38"/>
      <c r="MXG38"/>
      <c r="MXH38"/>
      <c r="MXI38"/>
      <c r="MXJ38"/>
      <c r="MXK38"/>
      <c r="MXL38"/>
      <c r="MXM38"/>
      <c r="MXN38"/>
      <c r="MXO38"/>
      <c r="MXP38"/>
      <c r="MXQ38"/>
      <c r="MXR38"/>
      <c r="MXS38"/>
      <c r="MXT38"/>
      <c r="MXU38"/>
      <c r="MXV38"/>
      <c r="MXW38"/>
      <c r="MXX38"/>
      <c r="MXY38"/>
      <c r="MXZ38"/>
      <c r="MYA38"/>
      <c r="MYB38"/>
      <c r="MYC38"/>
      <c r="MYD38"/>
      <c r="MYE38"/>
      <c r="MYF38"/>
      <c r="MYG38"/>
      <c r="MYH38"/>
      <c r="MYI38"/>
      <c r="MYJ38"/>
      <c r="MYK38"/>
      <c r="MYL38"/>
      <c r="MYM38"/>
      <c r="MYN38"/>
      <c r="MYO38"/>
      <c r="MYP38"/>
      <c r="MYQ38"/>
      <c r="MYR38"/>
      <c r="MYS38"/>
      <c r="MYT38"/>
      <c r="MYU38"/>
      <c r="MYV38"/>
      <c r="MYW38"/>
      <c r="MYX38"/>
      <c r="MYY38"/>
      <c r="MYZ38"/>
      <c r="MZA38"/>
      <c r="MZB38"/>
      <c r="MZC38"/>
      <c r="MZD38"/>
      <c r="MZE38"/>
      <c r="MZF38"/>
      <c r="MZG38"/>
      <c r="MZH38"/>
      <c r="MZI38"/>
      <c r="MZJ38"/>
      <c r="MZK38"/>
      <c r="MZL38"/>
      <c r="MZM38"/>
      <c r="MZN38"/>
      <c r="MZO38"/>
      <c r="MZP38"/>
      <c r="MZQ38"/>
      <c r="MZR38"/>
      <c r="MZS38"/>
      <c r="MZT38"/>
      <c r="MZU38"/>
      <c r="MZV38"/>
      <c r="MZW38"/>
      <c r="MZX38"/>
      <c r="MZY38"/>
      <c r="MZZ38"/>
      <c r="NAA38"/>
      <c r="NAB38"/>
      <c r="NAC38"/>
      <c r="NAD38"/>
      <c r="NAE38"/>
      <c r="NAF38"/>
      <c r="NAG38"/>
      <c r="NAH38"/>
      <c r="NAI38"/>
      <c r="NAJ38"/>
      <c r="NAK38"/>
      <c r="NAL38"/>
      <c r="NAM38"/>
      <c r="NAN38"/>
      <c r="NAO38"/>
      <c r="NAP38"/>
      <c r="NAQ38"/>
      <c r="NAR38"/>
      <c r="NAS38"/>
      <c r="NAT38"/>
      <c r="NAU38"/>
      <c r="NAV38"/>
      <c r="NAW38"/>
      <c r="NAX38"/>
      <c r="NAY38"/>
      <c r="NAZ38"/>
      <c r="NBA38"/>
      <c r="NBB38"/>
      <c r="NBC38"/>
      <c r="NBD38"/>
      <c r="NBE38"/>
      <c r="NBF38"/>
      <c r="NBG38"/>
      <c r="NBH38"/>
      <c r="NBI38"/>
      <c r="NBJ38"/>
      <c r="NBK38"/>
      <c r="NBL38"/>
      <c r="NBM38"/>
      <c r="NBN38"/>
      <c r="NBO38"/>
      <c r="NBP38"/>
      <c r="NBQ38"/>
      <c r="NBR38"/>
      <c r="NBS38"/>
      <c r="NBT38"/>
      <c r="NBU38"/>
      <c r="NBV38"/>
      <c r="NBW38"/>
      <c r="NBX38"/>
      <c r="NBY38"/>
      <c r="NBZ38"/>
      <c r="NCA38"/>
      <c r="NCB38"/>
      <c r="NCC38"/>
      <c r="NCD38"/>
      <c r="NCE38"/>
      <c r="NCF38"/>
      <c r="NCG38"/>
      <c r="NCH38"/>
      <c r="NCI38"/>
      <c r="NCJ38"/>
      <c r="NCK38"/>
      <c r="NCL38"/>
      <c r="NCM38"/>
      <c r="NCN38"/>
      <c r="NCO38"/>
      <c r="NCP38"/>
      <c r="NCQ38"/>
      <c r="NCR38"/>
      <c r="NCS38"/>
      <c r="NCT38"/>
      <c r="NCU38"/>
      <c r="NCV38"/>
      <c r="NCW38"/>
      <c r="NCX38"/>
      <c r="NCY38"/>
      <c r="NCZ38"/>
      <c r="NDA38"/>
      <c r="NDB38"/>
      <c r="NDC38"/>
      <c r="NDD38"/>
      <c r="NDE38"/>
      <c r="NDF38"/>
      <c r="NDG38"/>
      <c r="NDH38"/>
      <c r="NDI38"/>
      <c r="NDJ38"/>
      <c r="NDK38"/>
      <c r="NDL38"/>
      <c r="NDM38"/>
      <c r="NDN38"/>
      <c r="NDO38"/>
      <c r="NDP38"/>
      <c r="NDQ38"/>
      <c r="NDR38"/>
      <c r="NDS38"/>
      <c r="NDT38"/>
      <c r="NDU38"/>
      <c r="NDV38"/>
      <c r="NDW38"/>
      <c r="NDX38"/>
      <c r="NDY38"/>
      <c r="NDZ38"/>
      <c r="NEA38"/>
      <c r="NEB38"/>
      <c r="NEC38"/>
      <c r="NED38"/>
      <c r="NEE38"/>
      <c r="NEF38"/>
      <c r="NEG38"/>
      <c r="NEH38"/>
      <c r="NEI38"/>
      <c r="NEJ38"/>
      <c r="NEK38"/>
      <c r="NEL38"/>
      <c r="NEM38"/>
      <c r="NEN38"/>
      <c r="NEO38"/>
      <c r="NEP38"/>
      <c r="NEQ38"/>
      <c r="NER38"/>
      <c r="NES38"/>
      <c r="NET38"/>
      <c r="NEU38"/>
      <c r="NEV38"/>
      <c r="NEW38"/>
      <c r="NEX38"/>
      <c r="NEY38"/>
      <c r="NEZ38"/>
      <c r="NFA38"/>
      <c r="NFB38"/>
      <c r="NFC38"/>
      <c r="NFD38"/>
      <c r="NFE38"/>
      <c r="NFF38"/>
      <c r="NFG38"/>
      <c r="NFH38"/>
      <c r="NFI38"/>
      <c r="NFJ38"/>
      <c r="NFK38"/>
      <c r="NFL38"/>
      <c r="NFM38"/>
      <c r="NFN38"/>
      <c r="NFO38"/>
      <c r="NFP38"/>
      <c r="NFQ38"/>
      <c r="NFR38"/>
      <c r="NFS38"/>
      <c r="NFT38"/>
      <c r="NFU38"/>
      <c r="NFV38"/>
      <c r="NFW38"/>
      <c r="NFX38"/>
      <c r="NFY38"/>
      <c r="NFZ38"/>
      <c r="NGA38"/>
      <c r="NGB38"/>
      <c r="NGC38"/>
      <c r="NGD38"/>
      <c r="NGE38"/>
      <c r="NGF38"/>
      <c r="NGG38"/>
      <c r="NGH38"/>
      <c r="NGI38"/>
      <c r="NGJ38"/>
      <c r="NGK38"/>
      <c r="NGL38"/>
      <c r="NGM38"/>
      <c r="NGN38"/>
      <c r="NGO38"/>
      <c r="NGP38"/>
      <c r="NGQ38"/>
      <c r="NGR38"/>
      <c r="NGS38"/>
      <c r="NGT38"/>
      <c r="NGU38"/>
      <c r="NGV38"/>
      <c r="NGW38"/>
      <c r="NGX38"/>
      <c r="NGY38"/>
      <c r="NGZ38"/>
      <c r="NHA38"/>
      <c r="NHB38"/>
      <c r="NHC38"/>
      <c r="NHD38"/>
      <c r="NHE38"/>
      <c r="NHF38"/>
      <c r="NHG38"/>
      <c r="NHH38"/>
      <c r="NHI38"/>
      <c r="NHJ38"/>
      <c r="NHK38"/>
      <c r="NHL38"/>
      <c r="NHM38"/>
      <c r="NHN38"/>
      <c r="NHO38"/>
      <c r="NHP38"/>
      <c r="NHQ38"/>
      <c r="NHR38"/>
      <c r="NHS38"/>
      <c r="NHT38"/>
      <c r="NHU38"/>
      <c r="NHV38"/>
      <c r="NHW38"/>
      <c r="NHX38"/>
      <c r="NHY38"/>
      <c r="NHZ38"/>
      <c r="NIA38"/>
      <c r="NIB38"/>
      <c r="NIC38"/>
      <c r="NID38"/>
      <c r="NIE38"/>
      <c r="NIF38"/>
      <c r="NIG38"/>
      <c r="NIH38"/>
      <c r="NII38"/>
      <c r="NIJ38"/>
      <c r="NIK38"/>
      <c r="NIL38"/>
      <c r="NIM38"/>
      <c r="NIN38"/>
      <c r="NIO38"/>
      <c r="NIP38"/>
      <c r="NIQ38"/>
      <c r="NIR38"/>
      <c r="NIS38"/>
      <c r="NIT38"/>
      <c r="NIU38"/>
      <c r="NIV38"/>
      <c r="NIW38"/>
      <c r="NIX38"/>
      <c r="NIY38"/>
      <c r="NIZ38"/>
      <c r="NJA38"/>
      <c r="NJB38"/>
      <c r="NJC38"/>
      <c r="NJD38"/>
      <c r="NJE38"/>
      <c r="NJF38"/>
      <c r="NJG38"/>
      <c r="NJH38"/>
      <c r="NJI38"/>
      <c r="NJJ38"/>
      <c r="NJK38"/>
      <c r="NJL38"/>
      <c r="NJM38"/>
      <c r="NJN38"/>
      <c r="NJO38"/>
      <c r="NJP38"/>
      <c r="NJQ38"/>
      <c r="NJR38"/>
      <c r="NJS38"/>
      <c r="NJT38"/>
      <c r="NJU38"/>
      <c r="NJV38"/>
      <c r="NJW38"/>
      <c r="NJX38"/>
      <c r="NJY38"/>
      <c r="NJZ38"/>
      <c r="NKA38"/>
      <c r="NKB38"/>
      <c r="NKC38"/>
      <c r="NKD38"/>
      <c r="NKE38"/>
      <c r="NKF38"/>
      <c r="NKG38"/>
      <c r="NKH38"/>
      <c r="NKI38"/>
      <c r="NKJ38"/>
      <c r="NKK38"/>
      <c r="NKL38"/>
      <c r="NKM38"/>
      <c r="NKN38"/>
      <c r="NKO38"/>
      <c r="NKP38"/>
      <c r="NKQ38"/>
      <c r="NKR38"/>
      <c r="NKS38"/>
      <c r="NKT38"/>
      <c r="NKU38"/>
      <c r="NKV38"/>
      <c r="NKW38"/>
      <c r="NKX38"/>
      <c r="NKY38"/>
      <c r="NKZ38"/>
      <c r="NLA38"/>
      <c r="NLB38"/>
      <c r="NLC38"/>
      <c r="NLD38"/>
      <c r="NLE38"/>
      <c r="NLF38"/>
      <c r="NLG38"/>
      <c r="NLH38"/>
      <c r="NLI38"/>
      <c r="NLJ38"/>
      <c r="NLK38"/>
      <c r="NLL38"/>
      <c r="NLM38"/>
      <c r="NLN38"/>
      <c r="NLO38"/>
      <c r="NLP38"/>
      <c r="NLQ38"/>
      <c r="NLR38"/>
      <c r="NLS38"/>
      <c r="NLT38"/>
      <c r="NLU38"/>
      <c r="NLV38"/>
      <c r="NLW38"/>
      <c r="NLX38"/>
      <c r="NLY38"/>
      <c r="NLZ38"/>
      <c r="NMA38"/>
      <c r="NMB38"/>
      <c r="NMC38"/>
      <c r="NMD38"/>
      <c r="NME38"/>
      <c r="NMF38"/>
      <c r="NMG38"/>
      <c r="NMH38"/>
      <c r="NMI38"/>
      <c r="NMJ38"/>
      <c r="NMK38"/>
      <c r="NML38"/>
      <c r="NMM38"/>
      <c r="NMN38"/>
      <c r="NMO38"/>
      <c r="NMP38"/>
      <c r="NMQ38"/>
      <c r="NMR38"/>
      <c r="NMS38"/>
      <c r="NMT38"/>
      <c r="NMU38"/>
      <c r="NMV38"/>
      <c r="NMW38"/>
      <c r="NMX38"/>
      <c r="NMY38"/>
      <c r="NMZ38"/>
      <c r="NNA38"/>
      <c r="NNB38"/>
      <c r="NNC38"/>
      <c r="NND38"/>
      <c r="NNE38"/>
      <c r="NNF38"/>
      <c r="NNG38"/>
      <c r="NNH38"/>
      <c r="NNI38"/>
      <c r="NNJ38"/>
      <c r="NNK38"/>
      <c r="NNL38"/>
      <c r="NNM38"/>
      <c r="NNN38"/>
      <c r="NNO38"/>
      <c r="NNP38"/>
      <c r="NNQ38"/>
      <c r="NNR38"/>
      <c r="NNS38"/>
      <c r="NNT38"/>
      <c r="NNU38"/>
      <c r="NNV38"/>
      <c r="NNW38"/>
      <c r="NNX38"/>
      <c r="NNY38"/>
      <c r="NNZ38"/>
      <c r="NOA38"/>
      <c r="NOB38"/>
      <c r="NOC38"/>
      <c r="NOD38"/>
      <c r="NOE38"/>
      <c r="NOF38"/>
      <c r="NOG38"/>
      <c r="NOH38"/>
      <c r="NOI38"/>
      <c r="NOJ38"/>
      <c r="NOK38"/>
      <c r="NOL38"/>
      <c r="NOM38"/>
      <c r="NON38"/>
      <c r="NOO38"/>
      <c r="NOP38"/>
      <c r="NOQ38"/>
      <c r="NOR38"/>
      <c r="NOS38"/>
      <c r="NOT38"/>
      <c r="NOU38"/>
      <c r="NOV38"/>
      <c r="NOW38"/>
      <c r="NOX38"/>
      <c r="NOY38"/>
      <c r="NOZ38"/>
      <c r="NPA38"/>
      <c r="NPB38"/>
      <c r="NPC38"/>
      <c r="NPD38"/>
      <c r="NPE38"/>
      <c r="NPF38"/>
      <c r="NPG38"/>
      <c r="NPH38"/>
      <c r="NPI38"/>
      <c r="NPJ38"/>
      <c r="NPK38"/>
      <c r="NPL38"/>
      <c r="NPM38"/>
      <c r="NPN38"/>
      <c r="NPO38"/>
      <c r="NPP38"/>
      <c r="NPQ38"/>
      <c r="NPR38"/>
      <c r="NPS38"/>
      <c r="NPT38"/>
      <c r="NPU38"/>
      <c r="NPV38"/>
      <c r="NPW38"/>
      <c r="NPX38"/>
      <c r="NPY38"/>
      <c r="NPZ38"/>
      <c r="NQA38"/>
      <c r="NQB38"/>
      <c r="NQC38"/>
      <c r="NQD38"/>
      <c r="NQE38"/>
      <c r="NQF38"/>
      <c r="NQG38"/>
      <c r="NQH38"/>
      <c r="NQI38"/>
      <c r="NQJ38"/>
      <c r="NQK38"/>
      <c r="NQL38"/>
      <c r="NQM38"/>
      <c r="NQN38"/>
      <c r="NQO38"/>
      <c r="NQP38"/>
      <c r="NQQ38"/>
      <c r="NQR38"/>
      <c r="NQS38"/>
      <c r="NQT38"/>
      <c r="NQU38"/>
      <c r="NQV38"/>
      <c r="NQW38"/>
      <c r="NQX38"/>
      <c r="NQY38"/>
      <c r="NQZ38"/>
      <c r="NRA38"/>
      <c r="NRB38"/>
      <c r="NRC38"/>
      <c r="NRD38"/>
      <c r="NRE38"/>
      <c r="NRF38"/>
      <c r="NRG38"/>
      <c r="NRH38"/>
      <c r="NRI38"/>
      <c r="NRJ38"/>
      <c r="NRK38"/>
      <c r="NRL38"/>
      <c r="NRM38"/>
      <c r="NRN38"/>
      <c r="NRO38"/>
      <c r="NRP38"/>
      <c r="NRQ38"/>
      <c r="NRR38"/>
      <c r="NRS38"/>
      <c r="NRT38"/>
      <c r="NRU38"/>
      <c r="NRV38"/>
      <c r="NRW38"/>
      <c r="NRX38"/>
      <c r="NRY38"/>
      <c r="NRZ38"/>
      <c r="NSA38"/>
      <c r="NSB38"/>
      <c r="NSC38"/>
      <c r="NSD38"/>
      <c r="NSE38"/>
      <c r="NSF38"/>
      <c r="NSG38"/>
      <c r="NSH38"/>
      <c r="NSI38"/>
      <c r="NSJ38"/>
      <c r="NSK38"/>
      <c r="NSL38"/>
      <c r="NSM38"/>
      <c r="NSN38"/>
      <c r="NSO38"/>
      <c r="NSP38"/>
      <c r="NSQ38"/>
      <c r="NSR38"/>
      <c r="NSS38"/>
      <c r="NST38"/>
      <c r="NSU38"/>
      <c r="NSV38"/>
      <c r="NSW38"/>
      <c r="NSX38"/>
      <c r="NSY38"/>
      <c r="NSZ38"/>
      <c r="NTA38"/>
      <c r="NTB38"/>
      <c r="NTC38"/>
      <c r="NTD38"/>
      <c r="NTE38"/>
      <c r="NTF38"/>
      <c r="NTG38"/>
      <c r="NTH38"/>
      <c r="NTI38"/>
      <c r="NTJ38"/>
      <c r="NTK38"/>
      <c r="NTL38"/>
      <c r="NTM38"/>
      <c r="NTN38"/>
      <c r="NTO38"/>
      <c r="NTP38"/>
      <c r="NTQ38"/>
      <c r="NTR38"/>
      <c r="NTS38"/>
      <c r="NTT38"/>
      <c r="NTU38"/>
      <c r="NTV38"/>
      <c r="NTW38"/>
      <c r="NTX38"/>
      <c r="NTY38"/>
      <c r="NTZ38"/>
      <c r="NUA38"/>
      <c r="NUB38"/>
      <c r="NUC38"/>
      <c r="NUD38"/>
      <c r="NUE38"/>
      <c r="NUF38"/>
      <c r="NUG38"/>
      <c r="NUH38"/>
      <c r="NUI38"/>
      <c r="NUJ38"/>
      <c r="NUK38"/>
      <c r="NUL38"/>
      <c r="NUM38"/>
      <c r="NUN38"/>
      <c r="NUO38"/>
      <c r="NUP38"/>
      <c r="NUQ38"/>
      <c r="NUR38"/>
      <c r="NUS38"/>
      <c r="NUT38"/>
      <c r="NUU38"/>
      <c r="NUV38"/>
      <c r="NUW38"/>
      <c r="NUX38"/>
      <c r="NUY38"/>
      <c r="NUZ38"/>
      <c r="NVA38"/>
      <c r="NVB38"/>
      <c r="NVC38"/>
      <c r="NVD38"/>
      <c r="NVE38"/>
      <c r="NVF38"/>
      <c r="NVG38"/>
      <c r="NVH38"/>
      <c r="NVI38"/>
      <c r="NVJ38"/>
      <c r="NVK38"/>
      <c r="NVL38"/>
      <c r="NVM38"/>
      <c r="NVN38"/>
      <c r="NVO38"/>
      <c r="NVP38"/>
      <c r="NVQ38"/>
      <c r="NVR38"/>
      <c r="NVS38"/>
      <c r="NVT38"/>
      <c r="NVU38"/>
      <c r="NVV38"/>
      <c r="NVW38"/>
      <c r="NVX38"/>
      <c r="NVY38"/>
      <c r="NVZ38"/>
      <c r="NWA38"/>
      <c r="NWB38"/>
      <c r="NWC38"/>
      <c r="NWD38"/>
      <c r="NWE38"/>
      <c r="NWF38"/>
      <c r="NWG38"/>
      <c r="NWH38"/>
      <c r="NWI38"/>
      <c r="NWJ38"/>
      <c r="NWK38"/>
      <c r="NWL38"/>
      <c r="NWM38"/>
      <c r="NWN38"/>
      <c r="NWO38"/>
      <c r="NWP38"/>
      <c r="NWQ38"/>
      <c r="NWR38"/>
      <c r="NWS38"/>
      <c r="NWT38"/>
      <c r="NWU38"/>
      <c r="NWV38"/>
      <c r="NWW38"/>
      <c r="NWX38"/>
      <c r="NWY38"/>
      <c r="NWZ38"/>
      <c r="NXA38"/>
      <c r="NXB38"/>
      <c r="NXC38"/>
      <c r="NXD38"/>
      <c r="NXE38"/>
      <c r="NXF38"/>
      <c r="NXG38"/>
      <c r="NXH38"/>
      <c r="NXI38"/>
      <c r="NXJ38"/>
      <c r="NXK38"/>
      <c r="NXL38"/>
      <c r="NXM38"/>
      <c r="NXN38"/>
      <c r="NXO38"/>
      <c r="NXP38"/>
      <c r="NXQ38"/>
      <c r="NXR38"/>
      <c r="NXS38"/>
      <c r="NXT38"/>
      <c r="NXU38"/>
      <c r="NXV38"/>
      <c r="NXW38"/>
      <c r="NXX38"/>
      <c r="NXY38"/>
      <c r="NXZ38"/>
      <c r="NYA38"/>
      <c r="NYB38"/>
      <c r="NYC38"/>
      <c r="NYD38"/>
      <c r="NYE38"/>
      <c r="NYF38"/>
      <c r="NYG38"/>
      <c r="NYH38"/>
      <c r="NYI38"/>
      <c r="NYJ38"/>
      <c r="NYK38"/>
      <c r="NYL38"/>
      <c r="NYM38"/>
      <c r="NYN38"/>
      <c r="NYO38"/>
      <c r="NYP38"/>
      <c r="NYQ38"/>
      <c r="NYR38"/>
      <c r="NYS38"/>
      <c r="NYT38"/>
      <c r="NYU38"/>
      <c r="NYV38"/>
      <c r="NYW38"/>
      <c r="NYX38"/>
      <c r="NYY38"/>
      <c r="NYZ38"/>
      <c r="NZA38"/>
      <c r="NZB38"/>
      <c r="NZC38"/>
      <c r="NZD38"/>
      <c r="NZE38"/>
      <c r="NZF38"/>
      <c r="NZG38"/>
      <c r="NZH38"/>
      <c r="NZI38"/>
      <c r="NZJ38"/>
      <c r="NZK38"/>
      <c r="NZL38"/>
      <c r="NZM38"/>
      <c r="NZN38"/>
      <c r="NZO38"/>
      <c r="NZP38"/>
      <c r="NZQ38"/>
      <c r="NZR38"/>
      <c r="NZS38"/>
      <c r="NZT38"/>
      <c r="NZU38"/>
      <c r="NZV38"/>
      <c r="NZW38"/>
      <c r="NZX38"/>
      <c r="NZY38"/>
      <c r="NZZ38"/>
      <c r="OAA38"/>
      <c r="OAB38"/>
      <c r="OAC38"/>
      <c r="OAD38"/>
      <c r="OAE38"/>
      <c r="OAF38"/>
      <c r="OAG38"/>
      <c r="OAH38"/>
      <c r="OAI38"/>
      <c r="OAJ38"/>
      <c r="OAK38"/>
      <c r="OAL38"/>
      <c r="OAM38"/>
      <c r="OAN38"/>
      <c r="OAO38"/>
      <c r="OAP38"/>
      <c r="OAQ38"/>
      <c r="OAR38"/>
      <c r="OAS38"/>
      <c r="OAT38"/>
      <c r="OAU38"/>
      <c r="OAV38"/>
      <c r="OAW38"/>
      <c r="OAX38"/>
      <c r="OAY38"/>
      <c r="OAZ38"/>
      <c r="OBA38"/>
      <c r="OBB38"/>
      <c r="OBC38"/>
      <c r="OBD38"/>
      <c r="OBE38"/>
      <c r="OBF38"/>
      <c r="OBG38"/>
      <c r="OBH38"/>
      <c r="OBI38"/>
      <c r="OBJ38"/>
      <c r="OBK38"/>
      <c r="OBL38"/>
      <c r="OBM38"/>
      <c r="OBN38"/>
      <c r="OBO38"/>
      <c r="OBP38"/>
      <c r="OBQ38"/>
      <c r="OBR38"/>
      <c r="OBS38"/>
      <c r="OBT38"/>
      <c r="OBU38"/>
      <c r="OBV38"/>
      <c r="OBW38"/>
      <c r="OBX38"/>
      <c r="OBY38"/>
      <c r="OBZ38"/>
      <c r="OCA38"/>
      <c r="OCB38"/>
      <c r="OCC38"/>
      <c r="OCD38"/>
      <c r="OCE38"/>
      <c r="OCF38"/>
      <c r="OCG38"/>
      <c r="OCH38"/>
      <c r="OCI38"/>
      <c r="OCJ38"/>
      <c r="OCK38"/>
      <c r="OCL38"/>
      <c r="OCM38"/>
      <c r="OCN38"/>
      <c r="OCO38"/>
      <c r="OCP38"/>
      <c r="OCQ38"/>
      <c r="OCR38"/>
      <c r="OCS38"/>
      <c r="OCT38"/>
      <c r="OCU38"/>
      <c r="OCV38"/>
      <c r="OCW38"/>
      <c r="OCX38"/>
      <c r="OCY38"/>
      <c r="OCZ38"/>
      <c r="ODA38"/>
      <c r="ODB38"/>
      <c r="ODC38"/>
      <c r="ODD38"/>
      <c r="ODE38"/>
      <c r="ODF38"/>
      <c r="ODG38"/>
      <c r="ODH38"/>
      <c r="ODI38"/>
      <c r="ODJ38"/>
      <c r="ODK38"/>
      <c r="ODL38"/>
      <c r="ODM38"/>
      <c r="ODN38"/>
      <c r="ODO38"/>
      <c r="ODP38"/>
      <c r="ODQ38"/>
      <c r="ODR38"/>
      <c r="ODS38"/>
      <c r="ODT38"/>
      <c r="ODU38"/>
      <c r="ODV38"/>
      <c r="ODW38"/>
      <c r="ODX38"/>
      <c r="ODY38"/>
      <c r="ODZ38"/>
      <c r="OEA38"/>
      <c r="OEB38"/>
      <c r="OEC38"/>
      <c r="OED38"/>
      <c r="OEE38"/>
      <c r="OEF38"/>
      <c r="OEG38"/>
      <c r="OEH38"/>
      <c r="OEI38"/>
      <c r="OEJ38"/>
      <c r="OEK38"/>
      <c r="OEL38"/>
      <c r="OEM38"/>
      <c r="OEN38"/>
      <c r="OEO38"/>
      <c r="OEP38"/>
      <c r="OEQ38"/>
      <c r="OER38"/>
      <c r="OES38"/>
      <c r="OET38"/>
      <c r="OEU38"/>
      <c r="OEV38"/>
      <c r="OEW38"/>
      <c r="OEX38"/>
      <c r="OEY38"/>
      <c r="OEZ38"/>
      <c r="OFA38"/>
      <c r="OFB38"/>
      <c r="OFC38"/>
      <c r="OFD38"/>
      <c r="OFE38"/>
      <c r="OFF38"/>
      <c r="OFG38"/>
      <c r="OFH38"/>
      <c r="OFI38"/>
      <c r="OFJ38"/>
      <c r="OFK38"/>
      <c r="OFL38"/>
      <c r="OFM38"/>
      <c r="OFN38"/>
      <c r="OFO38"/>
      <c r="OFP38"/>
      <c r="OFQ38"/>
      <c r="OFR38"/>
      <c r="OFS38"/>
      <c r="OFT38"/>
      <c r="OFU38"/>
      <c r="OFV38"/>
      <c r="OFW38"/>
      <c r="OFX38"/>
      <c r="OFY38"/>
      <c r="OFZ38"/>
      <c r="OGA38"/>
      <c r="OGB38"/>
      <c r="OGC38"/>
      <c r="OGD38"/>
      <c r="OGE38"/>
      <c r="OGF38"/>
      <c r="OGG38"/>
      <c r="OGH38"/>
      <c r="OGI38"/>
      <c r="OGJ38"/>
      <c r="OGK38"/>
      <c r="OGL38"/>
      <c r="OGM38"/>
      <c r="OGN38"/>
      <c r="OGO38"/>
      <c r="OGP38"/>
      <c r="OGQ38"/>
      <c r="OGR38"/>
      <c r="OGS38"/>
      <c r="OGT38"/>
      <c r="OGU38"/>
      <c r="OGV38"/>
      <c r="OGW38"/>
      <c r="OGX38"/>
      <c r="OGY38"/>
      <c r="OGZ38"/>
      <c r="OHA38"/>
      <c r="OHB38"/>
      <c r="OHC38"/>
      <c r="OHD38"/>
      <c r="OHE38"/>
      <c r="OHF38"/>
      <c r="OHG38"/>
      <c r="OHH38"/>
      <c r="OHI38"/>
      <c r="OHJ38"/>
      <c r="OHK38"/>
      <c r="OHL38"/>
      <c r="OHM38"/>
      <c r="OHN38"/>
      <c r="OHO38"/>
      <c r="OHP38"/>
      <c r="OHQ38"/>
      <c r="OHR38"/>
      <c r="OHS38"/>
      <c r="OHT38"/>
      <c r="OHU38"/>
      <c r="OHV38"/>
      <c r="OHW38"/>
      <c r="OHX38"/>
      <c r="OHY38"/>
      <c r="OHZ38"/>
      <c r="OIA38"/>
      <c r="OIB38"/>
      <c r="OIC38"/>
      <c r="OID38"/>
      <c r="OIE38"/>
      <c r="OIF38"/>
      <c r="OIG38"/>
      <c r="OIH38"/>
      <c r="OII38"/>
      <c r="OIJ38"/>
      <c r="OIK38"/>
      <c r="OIL38"/>
      <c r="OIM38"/>
      <c r="OIN38"/>
      <c r="OIO38"/>
      <c r="OIP38"/>
      <c r="OIQ38"/>
      <c r="OIR38"/>
      <c r="OIS38"/>
      <c r="OIT38"/>
      <c r="OIU38"/>
      <c r="OIV38"/>
      <c r="OIW38"/>
      <c r="OIX38"/>
      <c r="OIY38"/>
      <c r="OIZ38"/>
      <c r="OJA38"/>
      <c r="OJB38"/>
      <c r="OJC38"/>
      <c r="OJD38"/>
      <c r="OJE38"/>
      <c r="OJF38"/>
      <c r="OJG38"/>
      <c r="OJH38"/>
      <c r="OJI38"/>
      <c r="OJJ38"/>
      <c r="OJK38"/>
      <c r="OJL38"/>
      <c r="OJM38"/>
      <c r="OJN38"/>
      <c r="OJO38"/>
      <c r="OJP38"/>
      <c r="OJQ38"/>
      <c r="OJR38"/>
      <c r="OJS38"/>
      <c r="OJT38"/>
      <c r="OJU38"/>
      <c r="OJV38"/>
      <c r="OJW38"/>
      <c r="OJX38"/>
      <c r="OJY38"/>
      <c r="OJZ38"/>
      <c r="OKA38"/>
      <c r="OKB38"/>
      <c r="OKC38"/>
      <c r="OKD38"/>
      <c r="OKE38"/>
      <c r="OKF38"/>
      <c r="OKG38"/>
      <c r="OKH38"/>
      <c r="OKI38"/>
      <c r="OKJ38"/>
      <c r="OKK38"/>
      <c r="OKL38"/>
      <c r="OKM38"/>
      <c r="OKN38"/>
      <c r="OKO38"/>
      <c r="OKP38"/>
      <c r="OKQ38"/>
      <c r="OKR38"/>
      <c r="OKS38"/>
      <c r="OKT38"/>
      <c r="OKU38"/>
      <c r="OKV38"/>
      <c r="OKW38"/>
      <c r="OKX38"/>
      <c r="OKY38"/>
      <c r="OKZ38"/>
      <c r="OLA38"/>
      <c r="OLB38"/>
      <c r="OLC38"/>
      <c r="OLD38"/>
      <c r="OLE38"/>
      <c r="OLF38"/>
      <c r="OLG38"/>
      <c r="OLH38"/>
      <c r="OLI38"/>
      <c r="OLJ38"/>
      <c r="OLK38"/>
      <c r="OLL38"/>
      <c r="OLM38"/>
      <c r="OLN38"/>
      <c r="OLO38"/>
      <c r="OLP38"/>
      <c r="OLQ38"/>
      <c r="OLR38"/>
      <c r="OLS38"/>
      <c r="OLT38"/>
      <c r="OLU38"/>
      <c r="OLV38"/>
      <c r="OLW38"/>
      <c r="OLX38"/>
      <c r="OLY38"/>
      <c r="OLZ38"/>
      <c r="OMA38"/>
      <c r="OMB38"/>
      <c r="OMC38"/>
      <c r="OMD38"/>
      <c r="OME38"/>
      <c r="OMF38"/>
      <c r="OMG38"/>
      <c r="OMH38"/>
      <c r="OMI38"/>
      <c r="OMJ38"/>
      <c r="OMK38"/>
      <c r="OML38"/>
      <c r="OMM38"/>
      <c r="OMN38"/>
      <c r="OMO38"/>
      <c r="OMP38"/>
      <c r="OMQ38"/>
      <c r="OMR38"/>
      <c r="OMS38"/>
      <c r="OMT38"/>
      <c r="OMU38"/>
      <c r="OMV38"/>
      <c r="OMW38"/>
      <c r="OMX38"/>
      <c r="OMY38"/>
      <c r="OMZ38"/>
      <c r="ONA38"/>
      <c r="ONB38"/>
      <c r="ONC38"/>
      <c r="OND38"/>
      <c r="ONE38"/>
      <c r="ONF38"/>
      <c r="ONG38"/>
      <c r="ONH38"/>
      <c r="ONI38"/>
      <c r="ONJ38"/>
      <c r="ONK38"/>
      <c r="ONL38"/>
      <c r="ONM38"/>
      <c r="ONN38"/>
      <c r="ONO38"/>
      <c r="ONP38"/>
      <c r="ONQ38"/>
      <c r="ONR38"/>
      <c r="ONS38"/>
      <c r="ONT38"/>
      <c r="ONU38"/>
      <c r="ONV38"/>
      <c r="ONW38"/>
      <c r="ONX38"/>
      <c r="ONY38"/>
      <c r="ONZ38"/>
      <c r="OOA38"/>
      <c r="OOB38"/>
      <c r="OOC38"/>
      <c r="OOD38"/>
      <c r="OOE38"/>
      <c r="OOF38"/>
      <c r="OOG38"/>
      <c r="OOH38"/>
      <c r="OOI38"/>
      <c r="OOJ38"/>
      <c r="OOK38"/>
      <c r="OOL38"/>
      <c r="OOM38"/>
      <c r="OON38"/>
      <c r="OOO38"/>
      <c r="OOP38"/>
      <c r="OOQ38"/>
      <c r="OOR38"/>
      <c r="OOS38"/>
      <c r="OOT38"/>
      <c r="OOU38"/>
      <c r="OOV38"/>
      <c r="OOW38"/>
      <c r="OOX38"/>
      <c r="OOY38"/>
      <c r="OOZ38"/>
      <c r="OPA38"/>
      <c r="OPB38"/>
      <c r="OPC38"/>
      <c r="OPD38"/>
      <c r="OPE38"/>
      <c r="OPF38"/>
      <c r="OPG38"/>
      <c r="OPH38"/>
      <c r="OPI38"/>
      <c r="OPJ38"/>
      <c r="OPK38"/>
      <c r="OPL38"/>
      <c r="OPM38"/>
      <c r="OPN38"/>
      <c r="OPO38"/>
      <c r="OPP38"/>
      <c r="OPQ38"/>
      <c r="OPR38"/>
      <c r="OPS38"/>
      <c r="OPT38"/>
      <c r="OPU38"/>
      <c r="OPV38"/>
      <c r="OPW38"/>
      <c r="OPX38"/>
      <c r="OPY38"/>
      <c r="OPZ38"/>
      <c r="OQA38"/>
      <c r="OQB38"/>
      <c r="OQC38"/>
      <c r="OQD38"/>
      <c r="OQE38"/>
      <c r="OQF38"/>
      <c r="OQG38"/>
      <c r="OQH38"/>
      <c r="OQI38"/>
      <c r="OQJ38"/>
      <c r="OQK38"/>
      <c r="OQL38"/>
      <c r="OQM38"/>
      <c r="OQN38"/>
      <c r="OQO38"/>
      <c r="OQP38"/>
      <c r="OQQ38"/>
      <c r="OQR38"/>
      <c r="OQS38"/>
      <c r="OQT38"/>
      <c r="OQU38"/>
      <c r="OQV38"/>
      <c r="OQW38"/>
      <c r="OQX38"/>
      <c r="OQY38"/>
      <c r="OQZ38"/>
      <c r="ORA38"/>
      <c r="ORB38"/>
      <c r="ORC38"/>
      <c r="ORD38"/>
      <c r="ORE38"/>
      <c r="ORF38"/>
      <c r="ORG38"/>
      <c r="ORH38"/>
      <c r="ORI38"/>
      <c r="ORJ38"/>
      <c r="ORK38"/>
      <c r="ORL38"/>
      <c r="ORM38"/>
      <c r="ORN38"/>
      <c r="ORO38"/>
      <c r="ORP38"/>
      <c r="ORQ38"/>
      <c r="ORR38"/>
      <c r="ORS38"/>
      <c r="ORT38"/>
      <c r="ORU38"/>
      <c r="ORV38"/>
      <c r="ORW38"/>
      <c r="ORX38"/>
      <c r="ORY38"/>
      <c r="ORZ38"/>
      <c r="OSA38"/>
      <c r="OSB38"/>
      <c r="OSC38"/>
      <c r="OSD38"/>
      <c r="OSE38"/>
      <c r="OSF38"/>
      <c r="OSG38"/>
      <c r="OSH38"/>
      <c r="OSI38"/>
      <c r="OSJ38"/>
      <c r="OSK38"/>
      <c r="OSL38"/>
      <c r="OSM38"/>
      <c r="OSN38"/>
      <c r="OSO38"/>
      <c r="OSP38"/>
      <c r="OSQ38"/>
      <c r="OSR38"/>
      <c r="OSS38"/>
      <c r="OST38"/>
      <c r="OSU38"/>
      <c r="OSV38"/>
      <c r="OSW38"/>
      <c r="OSX38"/>
      <c r="OSY38"/>
      <c r="OSZ38"/>
      <c r="OTA38"/>
      <c r="OTB38"/>
      <c r="OTC38"/>
      <c r="OTD38"/>
      <c r="OTE38"/>
      <c r="OTF38"/>
      <c r="OTG38"/>
      <c r="OTH38"/>
      <c r="OTI38"/>
      <c r="OTJ38"/>
      <c r="OTK38"/>
      <c r="OTL38"/>
      <c r="OTM38"/>
      <c r="OTN38"/>
      <c r="OTO38"/>
      <c r="OTP38"/>
      <c r="OTQ38"/>
      <c r="OTR38"/>
      <c r="OTS38"/>
      <c r="OTT38"/>
      <c r="OTU38"/>
      <c r="OTV38"/>
      <c r="OTW38"/>
      <c r="OTX38"/>
      <c r="OTY38"/>
      <c r="OTZ38"/>
      <c r="OUA38"/>
      <c r="OUB38"/>
      <c r="OUC38"/>
      <c r="OUD38"/>
      <c r="OUE38"/>
      <c r="OUF38"/>
      <c r="OUG38"/>
      <c r="OUH38"/>
      <c r="OUI38"/>
      <c r="OUJ38"/>
      <c r="OUK38"/>
      <c r="OUL38"/>
      <c r="OUM38"/>
      <c r="OUN38"/>
      <c r="OUO38"/>
      <c r="OUP38"/>
      <c r="OUQ38"/>
      <c r="OUR38"/>
      <c r="OUS38"/>
      <c r="OUT38"/>
      <c r="OUU38"/>
      <c r="OUV38"/>
      <c r="OUW38"/>
      <c r="OUX38"/>
      <c r="OUY38"/>
      <c r="OUZ38"/>
      <c r="OVA38"/>
      <c r="OVB38"/>
      <c r="OVC38"/>
      <c r="OVD38"/>
      <c r="OVE38"/>
      <c r="OVF38"/>
      <c r="OVG38"/>
      <c r="OVH38"/>
      <c r="OVI38"/>
      <c r="OVJ38"/>
      <c r="OVK38"/>
      <c r="OVL38"/>
      <c r="OVM38"/>
      <c r="OVN38"/>
      <c r="OVO38"/>
      <c r="OVP38"/>
      <c r="OVQ38"/>
      <c r="OVR38"/>
      <c r="OVS38"/>
      <c r="OVT38"/>
      <c r="OVU38"/>
      <c r="OVV38"/>
      <c r="OVW38"/>
      <c r="OVX38"/>
      <c r="OVY38"/>
      <c r="OVZ38"/>
      <c r="OWA38"/>
      <c r="OWB38"/>
      <c r="OWC38"/>
      <c r="OWD38"/>
      <c r="OWE38"/>
      <c r="OWF38"/>
      <c r="OWG38"/>
      <c r="OWH38"/>
      <c r="OWI38"/>
      <c r="OWJ38"/>
      <c r="OWK38"/>
      <c r="OWL38"/>
      <c r="OWM38"/>
      <c r="OWN38"/>
      <c r="OWO38"/>
      <c r="OWP38"/>
      <c r="OWQ38"/>
      <c r="OWR38"/>
      <c r="OWS38"/>
      <c r="OWT38"/>
      <c r="OWU38"/>
      <c r="OWV38"/>
      <c r="OWW38"/>
      <c r="OWX38"/>
      <c r="OWY38"/>
      <c r="OWZ38"/>
      <c r="OXA38"/>
      <c r="OXB38"/>
      <c r="OXC38"/>
      <c r="OXD38"/>
      <c r="OXE38"/>
      <c r="OXF38"/>
      <c r="OXG38"/>
      <c r="OXH38"/>
      <c r="OXI38"/>
      <c r="OXJ38"/>
      <c r="OXK38"/>
      <c r="OXL38"/>
      <c r="OXM38"/>
      <c r="OXN38"/>
      <c r="OXO38"/>
      <c r="OXP38"/>
      <c r="OXQ38"/>
      <c r="OXR38"/>
      <c r="OXS38"/>
      <c r="OXT38"/>
      <c r="OXU38"/>
      <c r="OXV38"/>
      <c r="OXW38"/>
      <c r="OXX38"/>
      <c r="OXY38"/>
      <c r="OXZ38"/>
      <c r="OYA38"/>
      <c r="OYB38"/>
      <c r="OYC38"/>
      <c r="OYD38"/>
      <c r="OYE38"/>
      <c r="OYF38"/>
      <c r="OYG38"/>
      <c r="OYH38"/>
      <c r="OYI38"/>
      <c r="OYJ38"/>
      <c r="OYK38"/>
      <c r="OYL38"/>
      <c r="OYM38"/>
      <c r="OYN38"/>
      <c r="OYO38"/>
      <c r="OYP38"/>
      <c r="OYQ38"/>
      <c r="OYR38"/>
      <c r="OYS38"/>
      <c r="OYT38"/>
      <c r="OYU38"/>
      <c r="OYV38"/>
      <c r="OYW38"/>
      <c r="OYX38"/>
      <c r="OYY38"/>
      <c r="OYZ38"/>
      <c r="OZA38"/>
      <c r="OZB38"/>
      <c r="OZC38"/>
      <c r="OZD38"/>
      <c r="OZE38"/>
      <c r="OZF38"/>
      <c r="OZG38"/>
      <c r="OZH38"/>
      <c r="OZI38"/>
      <c r="OZJ38"/>
      <c r="OZK38"/>
      <c r="OZL38"/>
      <c r="OZM38"/>
      <c r="OZN38"/>
      <c r="OZO38"/>
      <c r="OZP38"/>
      <c r="OZQ38"/>
      <c r="OZR38"/>
      <c r="OZS38"/>
      <c r="OZT38"/>
      <c r="OZU38"/>
      <c r="OZV38"/>
      <c r="OZW38"/>
      <c r="OZX38"/>
      <c r="OZY38"/>
      <c r="OZZ38"/>
      <c r="PAA38"/>
      <c r="PAB38"/>
      <c r="PAC38"/>
      <c r="PAD38"/>
      <c r="PAE38"/>
      <c r="PAF38"/>
      <c r="PAG38"/>
      <c r="PAH38"/>
      <c r="PAI38"/>
      <c r="PAJ38"/>
      <c r="PAK38"/>
      <c r="PAL38"/>
      <c r="PAM38"/>
      <c r="PAN38"/>
      <c r="PAO38"/>
      <c r="PAP38"/>
      <c r="PAQ38"/>
      <c r="PAR38"/>
      <c r="PAS38"/>
      <c r="PAT38"/>
      <c r="PAU38"/>
      <c r="PAV38"/>
      <c r="PAW38"/>
      <c r="PAX38"/>
      <c r="PAY38"/>
      <c r="PAZ38"/>
      <c r="PBA38"/>
      <c r="PBB38"/>
      <c r="PBC38"/>
      <c r="PBD38"/>
      <c r="PBE38"/>
      <c r="PBF38"/>
      <c r="PBG38"/>
      <c r="PBH38"/>
      <c r="PBI38"/>
      <c r="PBJ38"/>
      <c r="PBK38"/>
      <c r="PBL38"/>
      <c r="PBM38"/>
      <c r="PBN38"/>
      <c r="PBO38"/>
      <c r="PBP38"/>
      <c r="PBQ38"/>
      <c r="PBR38"/>
      <c r="PBS38"/>
      <c r="PBT38"/>
      <c r="PBU38"/>
      <c r="PBV38"/>
      <c r="PBW38"/>
      <c r="PBX38"/>
      <c r="PBY38"/>
      <c r="PBZ38"/>
      <c r="PCA38"/>
      <c r="PCB38"/>
      <c r="PCC38"/>
      <c r="PCD38"/>
      <c r="PCE38"/>
      <c r="PCF38"/>
      <c r="PCG38"/>
      <c r="PCH38"/>
      <c r="PCI38"/>
      <c r="PCJ38"/>
      <c r="PCK38"/>
      <c r="PCL38"/>
      <c r="PCM38"/>
      <c r="PCN38"/>
      <c r="PCO38"/>
      <c r="PCP38"/>
      <c r="PCQ38"/>
      <c r="PCR38"/>
      <c r="PCS38"/>
      <c r="PCT38"/>
      <c r="PCU38"/>
      <c r="PCV38"/>
      <c r="PCW38"/>
      <c r="PCX38"/>
      <c r="PCY38"/>
      <c r="PCZ38"/>
      <c r="PDA38"/>
      <c r="PDB38"/>
      <c r="PDC38"/>
      <c r="PDD38"/>
      <c r="PDE38"/>
      <c r="PDF38"/>
      <c r="PDG38"/>
      <c r="PDH38"/>
      <c r="PDI38"/>
      <c r="PDJ38"/>
      <c r="PDK38"/>
      <c r="PDL38"/>
      <c r="PDM38"/>
      <c r="PDN38"/>
      <c r="PDO38"/>
      <c r="PDP38"/>
      <c r="PDQ38"/>
      <c r="PDR38"/>
      <c r="PDS38"/>
      <c r="PDT38"/>
      <c r="PDU38"/>
      <c r="PDV38"/>
      <c r="PDW38"/>
      <c r="PDX38"/>
      <c r="PDY38"/>
      <c r="PDZ38"/>
      <c r="PEA38"/>
      <c r="PEB38"/>
      <c r="PEC38"/>
      <c r="PED38"/>
      <c r="PEE38"/>
      <c r="PEF38"/>
      <c r="PEG38"/>
      <c r="PEH38"/>
      <c r="PEI38"/>
      <c r="PEJ38"/>
      <c r="PEK38"/>
      <c r="PEL38"/>
      <c r="PEM38"/>
      <c r="PEN38"/>
      <c r="PEO38"/>
      <c r="PEP38"/>
      <c r="PEQ38"/>
      <c r="PER38"/>
      <c r="PES38"/>
      <c r="PET38"/>
      <c r="PEU38"/>
      <c r="PEV38"/>
      <c r="PEW38"/>
      <c r="PEX38"/>
      <c r="PEY38"/>
      <c r="PEZ38"/>
      <c r="PFA38"/>
      <c r="PFB38"/>
      <c r="PFC38"/>
      <c r="PFD38"/>
      <c r="PFE38"/>
      <c r="PFF38"/>
      <c r="PFG38"/>
      <c r="PFH38"/>
      <c r="PFI38"/>
      <c r="PFJ38"/>
      <c r="PFK38"/>
      <c r="PFL38"/>
      <c r="PFM38"/>
      <c r="PFN38"/>
      <c r="PFO38"/>
      <c r="PFP38"/>
      <c r="PFQ38"/>
      <c r="PFR38"/>
      <c r="PFS38"/>
      <c r="PFT38"/>
      <c r="PFU38"/>
      <c r="PFV38"/>
      <c r="PFW38"/>
      <c r="PFX38"/>
      <c r="PFY38"/>
      <c r="PFZ38"/>
      <c r="PGA38"/>
      <c r="PGB38"/>
      <c r="PGC38"/>
      <c r="PGD38"/>
      <c r="PGE38"/>
      <c r="PGF38"/>
      <c r="PGG38"/>
      <c r="PGH38"/>
      <c r="PGI38"/>
      <c r="PGJ38"/>
      <c r="PGK38"/>
      <c r="PGL38"/>
      <c r="PGM38"/>
      <c r="PGN38"/>
      <c r="PGO38"/>
      <c r="PGP38"/>
      <c r="PGQ38"/>
      <c r="PGR38"/>
      <c r="PGS38"/>
      <c r="PGT38"/>
      <c r="PGU38"/>
      <c r="PGV38"/>
      <c r="PGW38"/>
      <c r="PGX38"/>
      <c r="PGY38"/>
      <c r="PGZ38"/>
      <c r="PHA38"/>
      <c r="PHB38"/>
      <c r="PHC38"/>
      <c r="PHD38"/>
      <c r="PHE38"/>
      <c r="PHF38"/>
      <c r="PHG38"/>
      <c r="PHH38"/>
      <c r="PHI38"/>
      <c r="PHJ38"/>
      <c r="PHK38"/>
      <c r="PHL38"/>
      <c r="PHM38"/>
      <c r="PHN38"/>
      <c r="PHO38"/>
      <c r="PHP38"/>
      <c r="PHQ38"/>
      <c r="PHR38"/>
      <c r="PHS38"/>
      <c r="PHT38"/>
      <c r="PHU38"/>
      <c r="PHV38"/>
      <c r="PHW38"/>
      <c r="PHX38"/>
      <c r="PHY38"/>
      <c r="PHZ38"/>
      <c r="PIA38"/>
      <c r="PIB38"/>
      <c r="PIC38"/>
      <c r="PID38"/>
      <c r="PIE38"/>
      <c r="PIF38"/>
      <c r="PIG38"/>
      <c r="PIH38"/>
      <c r="PII38"/>
      <c r="PIJ38"/>
      <c r="PIK38"/>
      <c r="PIL38"/>
      <c r="PIM38"/>
      <c r="PIN38"/>
      <c r="PIO38"/>
      <c r="PIP38"/>
      <c r="PIQ38"/>
      <c r="PIR38"/>
      <c r="PIS38"/>
      <c r="PIT38"/>
      <c r="PIU38"/>
      <c r="PIV38"/>
      <c r="PIW38"/>
      <c r="PIX38"/>
      <c r="PIY38"/>
      <c r="PIZ38"/>
      <c r="PJA38"/>
      <c r="PJB38"/>
      <c r="PJC38"/>
      <c r="PJD38"/>
      <c r="PJE38"/>
      <c r="PJF38"/>
      <c r="PJG38"/>
      <c r="PJH38"/>
      <c r="PJI38"/>
      <c r="PJJ38"/>
      <c r="PJK38"/>
      <c r="PJL38"/>
      <c r="PJM38"/>
      <c r="PJN38"/>
      <c r="PJO38"/>
      <c r="PJP38"/>
      <c r="PJQ38"/>
      <c r="PJR38"/>
      <c r="PJS38"/>
      <c r="PJT38"/>
      <c r="PJU38"/>
      <c r="PJV38"/>
      <c r="PJW38"/>
      <c r="PJX38"/>
      <c r="PJY38"/>
      <c r="PJZ38"/>
      <c r="PKA38"/>
      <c r="PKB38"/>
      <c r="PKC38"/>
      <c r="PKD38"/>
      <c r="PKE38"/>
      <c r="PKF38"/>
      <c r="PKG38"/>
      <c r="PKH38"/>
      <c r="PKI38"/>
      <c r="PKJ38"/>
      <c r="PKK38"/>
      <c r="PKL38"/>
      <c r="PKM38"/>
      <c r="PKN38"/>
      <c r="PKO38"/>
      <c r="PKP38"/>
      <c r="PKQ38"/>
      <c r="PKR38"/>
      <c r="PKS38"/>
      <c r="PKT38"/>
      <c r="PKU38"/>
      <c r="PKV38"/>
      <c r="PKW38"/>
      <c r="PKX38"/>
      <c r="PKY38"/>
      <c r="PKZ38"/>
      <c r="PLA38"/>
      <c r="PLB38"/>
      <c r="PLC38"/>
      <c r="PLD38"/>
      <c r="PLE38"/>
      <c r="PLF38"/>
      <c r="PLG38"/>
      <c r="PLH38"/>
      <c r="PLI38"/>
      <c r="PLJ38"/>
      <c r="PLK38"/>
      <c r="PLL38"/>
      <c r="PLM38"/>
      <c r="PLN38"/>
      <c r="PLO38"/>
      <c r="PLP38"/>
      <c r="PLQ38"/>
      <c r="PLR38"/>
      <c r="PLS38"/>
      <c r="PLT38"/>
      <c r="PLU38"/>
      <c r="PLV38"/>
      <c r="PLW38"/>
      <c r="PLX38"/>
      <c r="PLY38"/>
      <c r="PLZ38"/>
      <c r="PMA38"/>
      <c r="PMB38"/>
      <c r="PMC38"/>
      <c r="PMD38"/>
      <c r="PME38"/>
      <c r="PMF38"/>
      <c r="PMG38"/>
      <c r="PMH38"/>
      <c r="PMI38"/>
      <c r="PMJ38"/>
      <c r="PMK38"/>
      <c r="PML38"/>
      <c r="PMM38"/>
      <c r="PMN38"/>
      <c r="PMO38"/>
      <c r="PMP38"/>
      <c r="PMQ38"/>
      <c r="PMR38"/>
      <c r="PMS38"/>
      <c r="PMT38"/>
      <c r="PMU38"/>
      <c r="PMV38"/>
      <c r="PMW38"/>
      <c r="PMX38"/>
      <c r="PMY38"/>
      <c r="PMZ38"/>
      <c r="PNA38"/>
      <c r="PNB38"/>
      <c r="PNC38"/>
      <c r="PND38"/>
      <c r="PNE38"/>
      <c r="PNF38"/>
      <c r="PNG38"/>
      <c r="PNH38"/>
      <c r="PNI38"/>
      <c r="PNJ38"/>
      <c r="PNK38"/>
      <c r="PNL38"/>
      <c r="PNM38"/>
      <c r="PNN38"/>
      <c r="PNO38"/>
      <c r="PNP38"/>
      <c r="PNQ38"/>
      <c r="PNR38"/>
      <c r="PNS38"/>
      <c r="PNT38"/>
      <c r="PNU38"/>
      <c r="PNV38"/>
      <c r="PNW38"/>
      <c r="PNX38"/>
      <c r="PNY38"/>
      <c r="PNZ38"/>
      <c r="POA38"/>
      <c r="POB38"/>
      <c r="POC38"/>
      <c r="POD38"/>
      <c r="POE38"/>
      <c r="POF38"/>
      <c r="POG38"/>
      <c r="POH38"/>
      <c r="POI38"/>
      <c r="POJ38"/>
      <c r="POK38"/>
      <c r="POL38"/>
      <c r="POM38"/>
      <c r="PON38"/>
      <c r="POO38"/>
      <c r="POP38"/>
      <c r="POQ38"/>
      <c r="POR38"/>
      <c r="POS38"/>
      <c r="POT38"/>
      <c r="POU38"/>
      <c r="POV38"/>
      <c r="POW38"/>
      <c r="POX38"/>
      <c r="POY38"/>
      <c r="POZ38"/>
      <c r="PPA38"/>
      <c r="PPB38"/>
      <c r="PPC38"/>
      <c r="PPD38"/>
      <c r="PPE38"/>
      <c r="PPF38"/>
      <c r="PPG38"/>
      <c r="PPH38"/>
      <c r="PPI38"/>
      <c r="PPJ38"/>
      <c r="PPK38"/>
      <c r="PPL38"/>
      <c r="PPM38"/>
      <c r="PPN38"/>
      <c r="PPO38"/>
      <c r="PPP38"/>
      <c r="PPQ38"/>
      <c r="PPR38"/>
      <c r="PPS38"/>
      <c r="PPT38"/>
      <c r="PPU38"/>
      <c r="PPV38"/>
      <c r="PPW38"/>
      <c r="PPX38"/>
      <c r="PPY38"/>
      <c r="PPZ38"/>
      <c r="PQA38"/>
      <c r="PQB38"/>
      <c r="PQC38"/>
      <c r="PQD38"/>
      <c r="PQE38"/>
      <c r="PQF38"/>
      <c r="PQG38"/>
      <c r="PQH38"/>
      <c r="PQI38"/>
      <c r="PQJ38"/>
      <c r="PQK38"/>
      <c r="PQL38"/>
      <c r="PQM38"/>
      <c r="PQN38"/>
      <c r="PQO38"/>
      <c r="PQP38"/>
      <c r="PQQ38"/>
      <c r="PQR38"/>
      <c r="PQS38"/>
      <c r="PQT38"/>
      <c r="PQU38"/>
      <c r="PQV38"/>
      <c r="PQW38"/>
      <c r="PQX38"/>
      <c r="PQY38"/>
      <c r="PQZ38"/>
      <c r="PRA38"/>
      <c r="PRB38"/>
      <c r="PRC38"/>
      <c r="PRD38"/>
      <c r="PRE38"/>
      <c r="PRF38"/>
      <c r="PRG38"/>
      <c r="PRH38"/>
      <c r="PRI38"/>
      <c r="PRJ38"/>
      <c r="PRK38"/>
      <c r="PRL38"/>
      <c r="PRM38"/>
      <c r="PRN38"/>
      <c r="PRO38"/>
      <c r="PRP38"/>
      <c r="PRQ38"/>
      <c r="PRR38"/>
      <c r="PRS38"/>
      <c r="PRT38"/>
      <c r="PRU38"/>
      <c r="PRV38"/>
      <c r="PRW38"/>
      <c r="PRX38"/>
      <c r="PRY38"/>
      <c r="PRZ38"/>
      <c r="PSA38"/>
      <c r="PSB38"/>
      <c r="PSC38"/>
      <c r="PSD38"/>
      <c r="PSE38"/>
      <c r="PSF38"/>
      <c r="PSG38"/>
      <c r="PSH38"/>
      <c r="PSI38"/>
      <c r="PSJ38"/>
      <c r="PSK38"/>
      <c r="PSL38"/>
      <c r="PSM38"/>
      <c r="PSN38"/>
      <c r="PSO38"/>
      <c r="PSP38"/>
      <c r="PSQ38"/>
      <c r="PSR38"/>
      <c r="PSS38"/>
      <c r="PST38"/>
      <c r="PSU38"/>
      <c r="PSV38"/>
      <c r="PSW38"/>
      <c r="PSX38"/>
      <c r="PSY38"/>
      <c r="PSZ38"/>
      <c r="PTA38"/>
      <c r="PTB38"/>
      <c r="PTC38"/>
      <c r="PTD38"/>
      <c r="PTE38"/>
      <c r="PTF38"/>
      <c r="PTG38"/>
      <c r="PTH38"/>
      <c r="PTI38"/>
      <c r="PTJ38"/>
      <c r="PTK38"/>
      <c r="PTL38"/>
      <c r="PTM38"/>
      <c r="PTN38"/>
      <c r="PTO38"/>
      <c r="PTP38"/>
      <c r="PTQ38"/>
      <c r="PTR38"/>
      <c r="PTS38"/>
      <c r="PTT38"/>
      <c r="PTU38"/>
      <c r="PTV38"/>
      <c r="PTW38"/>
      <c r="PTX38"/>
      <c r="PTY38"/>
      <c r="PTZ38"/>
      <c r="PUA38"/>
      <c r="PUB38"/>
      <c r="PUC38"/>
      <c r="PUD38"/>
      <c r="PUE38"/>
      <c r="PUF38"/>
      <c r="PUG38"/>
      <c r="PUH38"/>
      <c r="PUI38"/>
      <c r="PUJ38"/>
      <c r="PUK38"/>
      <c r="PUL38"/>
      <c r="PUM38"/>
      <c r="PUN38"/>
      <c r="PUO38"/>
      <c r="PUP38"/>
      <c r="PUQ38"/>
      <c r="PUR38"/>
      <c r="PUS38"/>
      <c r="PUT38"/>
      <c r="PUU38"/>
      <c r="PUV38"/>
      <c r="PUW38"/>
      <c r="PUX38"/>
      <c r="PUY38"/>
      <c r="PUZ38"/>
      <c r="PVA38"/>
      <c r="PVB38"/>
      <c r="PVC38"/>
      <c r="PVD38"/>
      <c r="PVE38"/>
      <c r="PVF38"/>
      <c r="PVG38"/>
      <c r="PVH38"/>
      <c r="PVI38"/>
      <c r="PVJ38"/>
      <c r="PVK38"/>
      <c r="PVL38"/>
      <c r="PVM38"/>
      <c r="PVN38"/>
      <c r="PVO38"/>
      <c r="PVP38"/>
      <c r="PVQ38"/>
      <c r="PVR38"/>
      <c r="PVS38"/>
      <c r="PVT38"/>
      <c r="PVU38"/>
      <c r="PVV38"/>
      <c r="PVW38"/>
      <c r="PVX38"/>
      <c r="PVY38"/>
      <c r="PVZ38"/>
      <c r="PWA38"/>
      <c r="PWB38"/>
      <c r="PWC38"/>
      <c r="PWD38"/>
      <c r="PWE38"/>
      <c r="PWF38"/>
      <c r="PWG38"/>
      <c r="PWH38"/>
      <c r="PWI38"/>
      <c r="PWJ38"/>
      <c r="PWK38"/>
      <c r="PWL38"/>
      <c r="PWM38"/>
      <c r="PWN38"/>
      <c r="PWO38"/>
      <c r="PWP38"/>
      <c r="PWQ38"/>
      <c r="PWR38"/>
      <c r="PWS38"/>
      <c r="PWT38"/>
      <c r="PWU38"/>
      <c r="PWV38"/>
      <c r="PWW38"/>
      <c r="PWX38"/>
      <c r="PWY38"/>
      <c r="PWZ38"/>
      <c r="PXA38"/>
      <c r="PXB38"/>
      <c r="PXC38"/>
      <c r="PXD38"/>
      <c r="PXE38"/>
      <c r="PXF38"/>
      <c r="PXG38"/>
      <c r="PXH38"/>
      <c r="PXI38"/>
      <c r="PXJ38"/>
      <c r="PXK38"/>
      <c r="PXL38"/>
      <c r="PXM38"/>
      <c r="PXN38"/>
      <c r="PXO38"/>
      <c r="PXP38"/>
      <c r="PXQ38"/>
      <c r="PXR38"/>
      <c r="PXS38"/>
      <c r="PXT38"/>
      <c r="PXU38"/>
      <c r="PXV38"/>
      <c r="PXW38"/>
      <c r="PXX38"/>
      <c r="PXY38"/>
      <c r="PXZ38"/>
      <c r="PYA38"/>
      <c r="PYB38"/>
      <c r="PYC38"/>
      <c r="PYD38"/>
      <c r="PYE38"/>
      <c r="PYF38"/>
      <c r="PYG38"/>
      <c r="PYH38"/>
      <c r="PYI38"/>
      <c r="PYJ38"/>
      <c r="PYK38"/>
      <c r="PYL38"/>
      <c r="PYM38"/>
      <c r="PYN38"/>
      <c r="PYO38"/>
      <c r="PYP38"/>
      <c r="PYQ38"/>
      <c r="PYR38"/>
      <c r="PYS38"/>
      <c r="PYT38"/>
      <c r="PYU38"/>
      <c r="PYV38"/>
      <c r="PYW38"/>
      <c r="PYX38"/>
      <c r="PYY38"/>
      <c r="PYZ38"/>
      <c r="PZA38"/>
      <c r="PZB38"/>
      <c r="PZC38"/>
      <c r="PZD38"/>
      <c r="PZE38"/>
      <c r="PZF38"/>
      <c r="PZG38"/>
      <c r="PZH38"/>
      <c r="PZI38"/>
      <c r="PZJ38"/>
      <c r="PZK38"/>
      <c r="PZL38"/>
      <c r="PZM38"/>
      <c r="PZN38"/>
      <c r="PZO38"/>
      <c r="PZP38"/>
      <c r="PZQ38"/>
      <c r="PZR38"/>
      <c r="PZS38"/>
      <c r="PZT38"/>
      <c r="PZU38"/>
      <c r="PZV38"/>
      <c r="PZW38"/>
      <c r="PZX38"/>
      <c r="PZY38"/>
      <c r="PZZ38"/>
      <c r="QAA38"/>
      <c r="QAB38"/>
      <c r="QAC38"/>
      <c r="QAD38"/>
      <c r="QAE38"/>
      <c r="QAF38"/>
      <c r="QAG38"/>
      <c r="QAH38"/>
      <c r="QAI38"/>
      <c r="QAJ38"/>
      <c r="QAK38"/>
      <c r="QAL38"/>
      <c r="QAM38"/>
      <c r="QAN38"/>
      <c r="QAO38"/>
      <c r="QAP38"/>
      <c r="QAQ38"/>
      <c r="QAR38"/>
      <c r="QAS38"/>
      <c r="QAT38"/>
      <c r="QAU38"/>
      <c r="QAV38"/>
      <c r="QAW38"/>
      <c r="QAX38"/>
      <c r="QAY38"/>
      <c r="QAZ38"/>
      <c r="QBA38"/>
      <c r="QBB38"/>
      <c r="QBC38"/>
      <c r="QBD38"/>
      <c r="QBE38"/>
      <c r="QBF38"/>
      <c r="QBG38"/>
      <c r="QBH38"/>
      <c r="QBI38"/>
      <c r="QBJ38"/>
      <c r="QBK38"/>
      <c r="QBL38"/>
      <c r="QBM38"/>
      <c r="QBN38"/>
      <c r="QBO38"/>
      <c r="QBP38"/>
      <c r="QBQ38"/>
      <c r="QBR38"/>
      <c r="QBS38"/>
      <c r="QBT38"/>
      <c r="QBU38"/>
      <c r="QBV38"/>
      <c r="QBW38"/>
      <c r="QBX38"/>
      <c r="QBY38"/>
      <c r="QBZ38"/>
      <c r="QCA38"/>
      <c r="QCB38"/>
      <c r="QCC38"/>
      <c r="QCD38"/>
      <c r="QCE38"/>
      <c r="QCF38"/>
      <c r="QCG38"/>
      <c r="QCH38"/>
      <c r="QCI38"/>
      <c r="QCJ38"/>
      <c r="QCK38"/>
      <c r="QCL38"/>
      <c r="QCM38"/>
      <c r="QCN38"/>
      <c r="QCO38"/>
      <c r="QCP38"/>
      <c r="QCQ38"/>
      <c r="QCR38"/>
      <c r="QCS38"/>
      <c r="QCT38"/>
      <c r="QCU38"/>
      <c r="QCV38"/>
      <c r="QCW38"/>
      <c r="QCX38"/>
      <c r="QCY38"/>
      <c r="QCZ38"/>
      <c r="QDA38"/>
      <c r="QDB38"/>
      <c r="QDC38"/>
      <c r="QDD38"/>
      <c r="QDE38"/>
      <c r="QDF38"/>
      <c r="QDG38"/>
      <c r="QDH38"/>
      <c r="QDI38"/>
      <c r="QDJ38"/>
      <c r="QDK38"/>
      <c r="QDL38"/>
      <c r="QDM38"/>
      <c r="QDN38"/>
      <c r="QDO38"/>
      <c r="QDP38"/>
      <c r="QDQ38"/>
      <c r="QDR38"/>
      <c r="QDS38"/>
      <c r="QDT38"/>
      <c r="QDU38"/>
      <c r="QDV38"/>
      <c r="QDW38"/>
      <c r="QDX38"/>
      <c r="QDY38"/>
      <c r="QDZ38"/>
      <c r="QEA38"/>
      <c r="QEB38"/>
      <c r="QEC38"/>
      <c r="QED38"/>
      <c r="QEE38"/>
      <c r="QEF38"/>
      <c r="QEG38"/>
      <c r="QEH38"/>
      <c r="QEI38"/>
      <c r="QEJ38"/>
      <c r="QEK38"/>
      <c r="QEL38"/>
      <c r="QEM38"/>
      <c r="QEN38"/>
      <c r="QEO38"/>
      <c r="QEP38"/>
      <c r="QEQ38"/>
      <c r="QER38"/>
      <c r="QES38"/>
      <c r="QET38"/>
      <c r="QEU38"/>
      <c r="QEV38"/>
      <c r="QEW38"/>
      <c r="QEX38"/>
      <c r="QEY38"/>
      <c r="QEZ38"/>
      <c r="QFA38"/>
      <c r="QFB38"/>
      <c r="QFC38"/>
      <c r="QFD38"/>
      <c r="QFE38"/>
      <c r="QFF38"/>
      <c r="QFG38"/>
      <c r="QFH38"/>
      <c r="QFI38"/>
      <c r="QFJ38"/>
      <c r="QFK38"/>
      <c r="QFL38"/>
      <c r="QFM38"/>
      <c r="QFN38"/>
      <c r="QFO38"/>
      <c r="QFP38"/>
      <c r="QFQ38"/>
      <c r="QFR38"/>
      <c r="QFS38"/>
      <c r="QFT38"/>
      <c r="QFU38"/>
      <c r="QFV38"/>
      <c r="QFW38"/>
      <c r="QFX38"/>
      <c r="QFY38"/>
      <c r="QFZ38"/>
      <c r="QGA38"/>
      <c r="QGB38"/>
      <c r="QGC38"/>
      <c r="QGD38"/>
      <c r="QGE38"/>
      <c r="QGF38"/>
      <c r="QGG38"/>
      <c r="QGH38"/>
      <c r="QGI38"/>
      <c r="QGJ38"/>
      <c r="QGK38"/>
      <c r="QGL38"/>
      <c r="QGM38"/>
      <c r="QGN38"/>
      <c r="QGO38"/>
      <c r="QGP38"/>
      <c r="QGQ38"/>
      <c r="QGR38"/>
      <c r="QGS38"/>
      <c r="QGT38"/>
      <c r="QGU38"/>
      <c r="QGV38"/>
      <c r="QGW38"/>
      <c r="QGX38"/>
      <c r="QGY38"/>
      <c r="QGZ38"/>
      <c r="QHA38"/>
      <c r="QHB38"/>
      <c r="QHC38"/>
      <c r="QHD38"/>
      <c r="QHE38"/>
      <c r="QHF38"/>
      <c r="QHG38"/>
      <c r="QHH38"/>
      <c r="QHI38"/>
      <c r="QHJ38"/>
      <c r="QHK38"/>
      <c r="QHL38"/>
      <c r="QHM38"/>
      <c r="QHN38"/>
      <c r="QHO38"/>
      <c r="QHP38"/>
      <c r="QHQ38"/>
      <c r="QHR38"/>
      <c r="QHS38"/>
      <c r="QHT38"/>
      <c r="QHU38"/>
      <c r="QHV38"/>
      <c r="QHW38"/>
      <c r="QHX38"/>
      <c r="QHY38"/>
      <c r="QHZ38"/>
      <c r="QIA38"/>
      <c r="QIB38"/>
      <c r="QIC38"/>
      <c r="QID38"/>
      <c r="QIE38"/>
      <c r="QIF38"/>
      <c r="QIG38"/>
      <c r="QIH38"/>
      <c r="QII38"/>
      <c r="QIJ38"/>
      <c r="QIK38"/>
      <c r="QIL38"/>
      <c r="QIM38"/>
      <c r="QIN38"/>
      <c r="QIO38"/>
      <c r="QIP38"/>
      <c r="QIQ38"/>
      <c r="QIR38"/>
      <c r="QIS38"/>
      <c r="QIT38"/>
      <c r="QIU38"/>
      <c r="QIV38"/>
      <c r="QIW38"/>
      <c r="QIX38"/>
      <c r="QIY38"/>
      <c r="QIZ38"/>
      <c r="QJA38"/>
      <c r="QJB38"/>
      <c r="QJC38"/>
      <c r="QJD38"/>
      <c r="QJE38"/>
      <c r="QJF38"/>
      <c r="QJG38"/>
      <c r="QJH38"/>
      <c r="QJI38"/>
      <c r="QJJ38"/>
      <c r="QJK38"/>
      <c r="QJL38"/>
      <c r="QJM38"/>
      <c r="QJN38"/>
      <c r="QJO38"/>
      <c r="QJP38"/>
      <c r="QJQ38"/>
      <c r="QJR38"/>
      <c r="QJS38"/>
      <c r="QJT38"/>
      <c r="QJU38"/>
      <c r="QJV38"/>
      <c r="QJW38"/>
      <c r="QJX38"/>
      <c r="QJY38"/>
      <c r="QJZ38"/>
      <c r="QKA38"/>
      <c r="QKB38"/>
      <c r="QKC38"/>
      <c r="QKD38"/>
      <c r="QKE38"/>
      <c r="QKF38"/>
      <c r="QKG38"/>
      <c r="QKH38"/>
      <c r="QKI38"/>
      <c r="QKJ38"/>
      <c r="QKK38"/>
      <c r="QKL38"/>
      <c r="QKM38"/>
      <c r="QKN38"/>
      <c r="QKO38"/>
      <c r="QKP38"/>
      <c r="QKQ38"/>
      <c r="QKR38"/>
      <c r="QKS38"/>
      <c r="QKT38"/>
      <c r="QKU38"/>
      <c r="QKV38"/>
      <c r="QKW38"/>
      <c r="QKX38"/>
      <c r="QKY38"/>
      <c r="QKZ38"/>
      <c r="QLA38"/>
      <c r="QLB38"/>
      <c r="QLC38"/>
      <c r="QLD38"/>
      <c r="QLE38"/>
      <c r="QLF38"/>
      <c r="QLG38"/>
      <c r="QLH38"/>
      <c r="QLI38"/>
      <c r="QLJ38"/>
      <c r="QLK38"/>
      <c r="QLL38"/>
      <c r="QLM38"/>
      <c r="QLN38"/>
      <c r="QLO38"/>
      <c r="QLP38"/>
      <c r="QLQ38"/>
      <c r="QLR38"/>
      <c r="QLS38"/>
      <c r="QLT38"/>
      <c r="QLU38"/>
      <c r="QLV38"/>
      <c r="QLW38"/>
      <c r="QLX38"/>
      <c r="QLY38"/>
      <c r="QLZ38"/>
      <c r="QMA38"/>
      <c r="QMB38"/>
      <c r="QMC38"/>
      <c r="QMD38"/>
      <c r="QME38"/>
      <c r="QMF38"/>
      <c r="QMG38"/>
      <c r="QMH38"/>
      <c r="QMI38"/>
      <c r="QMJ38"/>
      <c r="QMK38"/>
      <c r="QML38"/>
      <c r="QMM38"/>
      <c r="QMN38"/>
      <c r="QMO38"/>
      <c r="QMP38"/>
      <c r="QMQ38"/>
      <c r="QMR38"/>
      <c r="QMS38"/>
      <c r="QMT38"/>
      <c r="QMU38"/>
      <c r="QMV38"/>
      <c r="QMW38"/>
      <c r="QMX38"/>
      <c r="QMY38"/>
      <c r="QMZ38"/>
      <c r="QNA38"/>
      <c r="QNB38"/>
      <c r="QNC38"/>
      <c r="QND38"/>
      <c r="QNE38"/>
      <c r="QNF38"/>
      <c r="QNG38"/>
      <c r="QNH38"/>
      <c r="QNI38"/>
      <c r="QNJ38"/>
      <c r="QNK38"/>
      <c r="QNL38"/>
      <c r="QNM38"/>
      <c r="QNN38"/>
      <c r="QNO38"/>
      <c r="QNP38"/>
      <c r="QNQ38"/>
      <c r="QNR38"/>
      <c r="QNS38"/>
      <c r="QNT38"/>
      <c r="QNU38"/>
      <c r="QNV38"/>
      <c r="QNW38"/>
      <c r="QNX38"/>
      <c r="QNY38"/>
      <c r="QNZ38"/>
      <c r="QOA38"/>
      <c r="QOB38"/>
      <c r="QOC38"/>
      <c r="QOD38"/>
      <c r="QOE38"/>
      <c r="QOF38"/>
      <c r="QOG38"/>
      <c r="QOH38"/>
      <c r="QOI38"/>
      <c r="QOJ38"/>
      <c r="QOK38"/>
      <c r="QOL38"/>
      <c r="QOM38"/>
      <c r="QON38"/>
      <c r="QOO38"/>
      <c r="QOP38"/>
      <c r="QOQ38"/>
      <c r="QOR38"/>
      <c r="QOS38"/>
      <c r="QOT38"/>
      <c r="QOU38"/>
      <c r="QOV38"/>
      <c r="QOW38"/>
      <c r="QOX38"/>
      <c r="QOY38"/>
      <c r="QOZ38"/>
      <c r="QPA38"/>
      <c r="QPB38"/>
      <c r="QPC38"/>
      <c r="QPD38"/>
      <c r="QPE38"/>
      <c r="QPF38"/>
      <c r="QPG38"/>
      <c r="QPH38"/>
      <c r="QPI38"/>
      <c r="QPJ38"/>
      <c r="QPK38"/>
      <c r="QPL38"/>
      <c r="QPM38"/>
      <c r="QPN38"/>
      <c r="QPO38"/>
      <c r="QPP38"/>
      <c r="QPQ38"/>
      <c r="QPR38"/>
      <c r="QPS38"/>
      <c r="QPT38"/>
      <c r="QPU38"/>
      <c r="QPV38"/>
      <c r="QPW38"/>
      <c r="QPX38"/>
      <c r="QPY38"/>
      <c r="QPZ38"/>
      <c r="QQA38"/>
      <c r="QQB38"/>
      <c r="QQC38"/>
      <c r="QQD38"/>
      <c r="QQE38"/>
      <c r="QQF38"/>
      <c r="QQG38"/>
      <c r="QQH38"/>
      <c r="QQI38"/>
      <c r="QQJ38"/>
      <c r="QQK38"/>
      <c r="QQL38"/>
      <c r="QQM38"/>
      <c r="QQN38"/>
      <c r="QQO38"/>
      <c r="QQP38"/>
      <c r="QQQ38"/>
      <c r="QQR38"/>
      <c r="QQS38"/>
      <c r="QQT38"/>
      <c r="QQU38"/>
      <c r="QQV38"/>
      <c r="QQW38"/>
      <c r="QQX38"/>
      <c r="QQY38"/>
      <c r="QQZ38"/>
      <c r="QRA38"/>
      <c r="QRB38"/>
      <c r="QRC38"/>
      <c r="QRD38"/>
      <c r="QRE38"/>
      <c r="QRF38"/>
      <c r="QRG38"/>
      <c r="QRH38"/>
      <c r="QRI38"/>
      <c r="QRJ38"/>
      <c r="QRK38"/>
      <c r="QRL38"/>
      <c r="QRM38"/>
      <c r="QRN38"/>
      <c r="QRO38"/>
      <c r="QRP38"/>
      <c r="QRQ38"/>
      <c r="QRR38"/>
      <c r="QRS38"/>
      <c r="QRT38"/>
      <c r="QRU38"/>
      <c r="QRV38"/>
      <c r="QRW38"/>
      <c r="QRX38"/>
      <c r="QRY38"/>
      <c r="QRZ38"/>
      <c r="QSA38"/>
      <c r="QSB38"/>
      <c r="QSC38"/>
      <c r="QSD38"/>
      <c r="QSE38"/>
      <c r="QSF38"/>
      <c r="QSG38"/>
      <c r="QSH38"/>
      <c r="QSI38"/>
      <c r="QSJ38"/>
      <c r="QSK38"/>
      <c r="QSL38"/>
      <c r="QSM38"/>
      <c r="QSN38"/>
      <c r="QSO38"/>
      <c r="QSP38"/>
      <c r="QSQ38"/>
      <c r="QSR38"/>
      <c r="QSS38"/>
      <c r="QST38"/>
      <c r="QSU38"/>
      <c r="QSV38"/>
      <c r="QSW38"/>
      <c r="QSX38"/>
      <c r="QSY38"/>
      <c r="QSZ38"/>
      <c r="QTA38"/>
      <c r="QTB38"/>
      <c r="QTC38"/>
      <c r="QTD38"/>
      <c r="QTE38"/>
      <c r="QTF38"/>
      <c r="QTG38"/>
      <c r="QTH38"/>
      <c r="QTI38"/>
      <c r="QTJ38"/>
      <c r="QTK38"/>
      <c r="QTL38"/>
      <c r="QTM38"/>
      <c r="QTN38"/>
      <c r="QTO38"/>
      <c r="QTP38"/>
      <c r="QTQ38"/>
      <c r="QTR38"/>
      <c r="QTS38"/>
      <c r="QTT38"/>
      <c r="QTU38"/>
      <c r="QTV38"/>
      <c r="QTW38"/>
      <c r="QTX38"/>
      <c r="QTY38"/>
      <c r="QTZ38"/>
      <c r="QUA38"/>
      <c r="QUB38"/>
      <c r="QUC38"/>
      <c r="QUD38"/>
      <c r="QUE38"/>
      <c r="QUF38"/>
      <c r="QUG38"/>
      <c r="QUH38"/>
      <c r="QUI38"/>
      <c r="QUJ38"/>
      <c r="QUK38"/>
      <c r="QUL38"/>
      <c r="QUM38"/>
      <c r="QUN38"/>
      <c r="QUO38"/>
      <c r="QUP38"/>
      <c r="QUQ38"/>
      <c r="QUR38"/>
      <c r="QUS38"/>
      <c r="QUT38"/>
      <c r="QUU38"/>
      <c r="QUV38"/>
      <c r="QUW38"/>
      <c r="QUX38"/>
      <c r="QUY38"/>
      <c r="QUZ38"/>
      <c r="QVA38"/>
      <c r="QVB38"/>
      <c r="QVC38"/>
      <c r="QVD38"/>
      <c r="QVE38"/>
      <c r="QVF38"/>
      <c r="QVG38"/>
      <c r="QVH38"/>
      <c r="QVI38"/>
      <c r="QVJ38"/>
      <c r="QVK38"/>
      <c r="QVL38"/>
      <c r="QVM38"/>
      <c r="QVN38"/>
      <c r="QVO38"/>
      <c r="QVP38"/>
      <c r="QVQ38"/>
      <c r="QVR38"/>
      <c r="QVS38"/>
      <c r="QVT38"/>
      <c r="QVU38"/>
      <c r="QVV38"/>
      <c r="QVW38"/>
      <c r="QVX38"/>
      <c r="QVY38"/>
      <c r="QVZ38"/>
      <c r="QWA38"/>
      <c r="QWB38"/>
      <c r="QWC38"/>
      <c r="QWD38"/>
      <c r="QWE38"/>
      <c r="QWF38"/>
      <c r="QWG38"/>
      <c r="QWH38"/>
      <c r="QWI38"/>
      <c r="QWJ38"/>
      <c r="QWK38"/>
      <c r="QWL38"/>
      <c r="QWM38"/>
      <c r="QWN38"/>
      <c r="QWO38"/>
      <c r="QWP38"/>
      <c r="QWQ38"/>
      <c r="QWR38"/>
      <c r="QWS38"/>
      <c r="QWT38"/>
      <c r="QWU38"/>
      <c r="QWV38"/>
      <c r="QWW38"/>
      <c r="QWX38"/>
      <c r="QWY38"/>
      <c r="QWZ38"/>
      <c r="QXA38"/>
      <c r="QXB38"/>
      <c r="QXC38"/>
      <c r="QXD38"/>
      <c r="QXE38"/>
      <c r="QXF38"/>
      <c r="QXG38"/>
      <c r="QXH38"/>
      <c r="QXI38"/>
      <c r="QXJ38"/>
      <c r="QXK38"/>
      <c r="QXL38"/>
      <c r="QXM38"/>
      <c r="QXN38"/>
      <c r="QXO38"/>
      <c r="QXP38"/>
      <c r="QXQ38"/>
      <c r="QXR38"/>
      <c r="QXS38"/>
      <c r="QXT38"/>
      <c r="QXU38"/>
      <c r="QXV38"/>
      <c r="QXW38"/>
      <c r="QXX38"/>
      <c r="QXY38"/>
      <c r="QXZ38"/>
      <c r="QYA38"/>
      <c r="QYB38"/>
      <c r="QYC38"/>
      <c r="QYD38"/>
      <c r="QYE38"/>
      <c r="QYF38"/>
      <c r="QYG38"/>
      <c r="QYH38"/>
      <c r="QYI38"/>
      <c r="QYJ38"/>
      <c r="QYK38"/>
      <c r="QYL38"/>
      <c r="QYM38"/>
      <c r="QYN38"/>
      <c r="QYO38"/>
      <c r="QYP38"/>
      <c r="QYQ38"/>
      <c r="QYR38"/>
      <c r="QYS38"/>
      <c r="QYT38"/>
      <c r="QYU38"/>
      <c r="QYV38"/>
      <c r="QYW38"/>
      <c r="QYX38"/>
      <c r="QYY38"/>
      <c r="QYZ38"/>
      <c r="QZA38"/>
      <c r="QZB38"/>
      <c r="QZC38"/>
      <c r="QZD38"/>
      <c r="QZE38"/>
      <c r="QZF38"/>
      <c r="QZG38"/>
      <c r="QZH38"/>
      <c r="QZI38"/>
      <c r="QZJ38"/>
      <c r="QZK38"/>
      <c r="QZL38"/>
      <c r="QZM38"/>
      <c r="QZN38"/>
      <c r="QZO38"/>
      <c r="QZP38"/>
      <c r="QZQ38"/>
      <c r="QZR38"/>
      <c r="QZS38"/>
      <c r="QZT38"/>
      <c r="QZU38"/>
      <c r="QZV38"/>
      <c r="QZW38"/>
      <c r="QZX38"/>
      <c r="QZY38"/>
      <c r="QZZ38"/>
      <c r="RAA38"/>
      <c r="RAB38"/>
      <c r="RAC38"/>
      <c r="RAD38"/>
      <c r="RAE38"/>
      <c r="RAF38"/>
      <c r="RAG38"/>
      <c r="RAH38"/>
      <c r="RAI38"/>
      <c r="RAJ38"/>
      <c r="RAK38"/>
      <c r="RAL38"/>
      <c r="RAM38"/>
      <c r="RAN38"/>
      <c r="RAO38"/>
      <c r="RAP38"/>
      <c r="RAQ38"/>
      <c r="RAR38"/>
      <c r="RAS38"/>
      <c r="RAT38"/>
      <c r="RAU38"/>
      <c r="RAV38"/>
      <c r="RAW38"/>
      <c r="RAX38"/>
      <c r="RAY38"/>
      <c r="RAZ38"/>
      <c r="RBA38"/>
      <c r="RBB38"/>
      <c r="RBC38"/>
      <c r="RBD38"/>
      <c r="RBE38"/>
      <c r="RBF38"/>
      <c r="RBG38"/>
      <c r="RBH38"/>
      <c r="RBI38"/>
      <c r="RBJ38"/>
      <c r="RBK38"/>
      <c r="RBL38"/>
      <c r="RBM38"/>
      <c r="RBN38"/>
      <c r="RBO38"/>
      <c r="RBP38"/>
      <c r="RBQ38"/>
      <c r="RBR38"/>
      <c r="RBS38"/>
      <c r="RBT38"/>
      <c r="RBU38"/>
      <c r="RBV38"/>
      <c r="RBW38"/>
      <c r="RBX38"/>
      <c r="RBY38"/>
      <c r="RBZ38"/>
      <c r="RCA38"/>
      <c r="RCB38"/>
      <c r="RCC38"/>
      <c r="RCD38"/>
      <c r="RCE38"/>
      <c r="RCF38"/>
      <c r="RCG38"/>
      <c r="RCH38"/>
      <c r="RCI38"/>
      <c r="RCJ38"/>
      <c r="RCK38"/>
      <c r="RCL38"/>
      <c r="RCM38"/>
      <c r="RCN38"/>
      <c r="RCO38"/>
      <c r="RCP38"/>
      <c r="RCQ38"/>
      <c r="RCR38"/>
      <c r="RCS38"/>
      <c r="RCT38"/>
      <c r="RCU38"/>
      <c r="RCV38"/>
      <c r="RCW38"/>
      <c r="RCX38"/>
      <c r="RCY38"/>
      <c r="RCZ38"/>
      <c r="RDA38"/>
      <c r="RDB38"/>
      <c r="RDC38"/>
      <c r="RDD38"/>
      <c r="RDE38"/>
      <c r="RDF38"/>
      <c r="RDG38"/>
      <c r="RDH38"/>
      <c r="RDI38"/>
      <c r="RDJ38"/>
      <c r="RDK38"/>
      <c r="RDL38"/>
      <c r="RDM38"/>
      <c r="RDN38"/>
      <c r="RDO38"/>
      <c r="RDP38"/>
      <c r="RDQ38"/>
      <c r="RDR38"/>
      <c r="RDS38"/>
      <c r="RDT38"/>
      <c r="RDU38"/>
      <c r="RDV38"/>
      <c r="RDW38"/>
      <c r="RDX38"/>
      <c r="RDY38"/>
      <c r="RDZ38"/>
      <c r="REA38"/>
      <c r="REB38"/>
      <c r="REC38"/>
      <c r="RED38"/>
      <c r="REE38"/>
      <c r="REF38"/>
      <c r="REG38"/>
      <c r="REH38"/>
      <c r="REI38"/>
      <c r="REJ38"/>
      <c r="REK38"/>
      <c r="REL38"/>
      <c r="REM38"/>
      <c r="REN38"/>
      <c r="REO38"/>
      <c r="REP38"/>
      <c r="REQ38"/>
      <c r="RER38"/>
      <c r="RES38"/>
      <c r="RET38"/>
      <c r="REU38"/>
      <c r="REV38"/>
      <c r="REW38"/>
      <c r="REX38"/>
      <c r="REY38"/>
      <c r="REZ38"/>
      <c r="RFA38"/>
      <c r="RFB38"/>
      <c r="RFC38"/>
      <c r="RFD38"/>
      <c r="RFE38"/>
      <c r="RFF38"/>
      <c r="RFG38"/>
      <c r="RFH38"/>
      <c r="RFI38"/>
      <c r="RFJ38"/>
      <c r="RFK38"/>
      <c r="RFL38"/>
      <c r="RFM38"/>
      <c r="RFN38"/>
      <c r="RFO38"/>
      <c r="RFP38"/>
      <c r="RFQ38"/>
      <c r="RFR38"/>
      <c r="RFS38"/>
      <c r="RFT38"/>
      <c r="RFU38"/>
      <c r="RFV38"/>
      <c r="RFW38"/>
      <c r="RFX38"/>
      <c r="RFY38"/>
      <c r="RFZ38"/>
      <c r="RGA38"/>
      <c r="RGB38"/>
      <c r="RGC38"/>
      <c r="RGD38"/>
      <c r="RGE38"/>
      <c r="RGF38"/>
      <c r="RGG38"/>
      <c r="RGH38"/>
      <c r="RGI38"/>
      <c r="RGJ38"/>
      <c r="RGK38"/>
      <c r="RGL38"/>
      <c r="RGM38"/>
      <c r="RGN38"/>
      <c r="RGO38"/>
      <c r="RGP38"/>
      <c r="RGQ38"/>
      <c r="RGR38"/>
      <c r="RGS38"/>
      <c r="RGT38"/>
      <c r="RGU38"/>
      <c r="RGV38"/>
      <c r="RGW38"/>
      <c r="RGX38"/>
      <c r="RGY38"/>
      <c r="RGZ38"/>
      <c r="RHA38"/>
      <c r="RHB38"/>
      <c r="RHC38"/>
      <c r="RHD38"/>
      <c r="RHE38"/>
      <c r="RHF38"/>
      <c r="RHG38"/>
      <c r="RHH38"/>
      <c r="RHI38"/>
      <c r="RHJ38"/>
      <c r="RHK38"/>
      <c r="RHL38"/>
      <c r="RHM38"/>
      <c r="RHN38"/>
      <c r="RHO38"/>
      <c r="RHP38"/>
      <c r="RHQ38"/>
      <c r="RHR38"/>
      <c r="RHS38"/>
      <c r="RHT38"/>
      <c r="RHU38"/>
      <c r="RHV38"/>
      <c r="RHW38"/>
      <c r="RHX38"/>
      <c r="RHY38"/>
      <c r="RHZ38"/>
      <c r="RIA38"/>
      <c r="RIB38"/>
      <c r="RIC38"/>
      <c r="RID38"/>
      <c r="RIE38"/>
      <c r="RIF38"/>
      <c r="RIG38"/>
      <c r="RIH38"/>
      <c r="RII38"/>
      <c r="RIJ38"/>
      <c r="RIK38"/>
      <c r="RIL38"/>
      <c r="RIM38"/>
      <c r="RIN38"/>
      <c r="RIO38"/>
      <c r="RIP38"/>
      <c r="RIQ38"/>
      <c r="RIR38"/>
      <c r="RIS38"/>
      <c r="RIT38"/>
      <c r="RIU38"/>
      <c r="RIV38"/>
      <c r="RIW38"/>
      <c r="RIX38"/>
      <c r="RIY38"/>
      <c r="RIZ38"/>
      <c r="RJA38"/>
      <c r="RJB38"/>
      <c r="RJC38"/>
      <c r="RJD38"/>
      <c r="RJE38"/>
      <c r="RJF38"/>
      <c r="RJG38"/>
      <c r="RJH38"/>
      <c r="RJI38"/>
      <c r="RJJ38"/>
      <c r="RJK38"/>
      <c r="RJL38"/>
      <c r="RJM38"/>
      <c r="RJN38"/>
      <c r="RJO38"/>
      <c r="RJP38"/>
      <c r="RJQ38"/>
      <c r="RJR38"/>
      <c r="RJS38"/>
      <c r="RJT38"/>
      <c r="RJU38"/>
      <c r="RJV38"/>
      <c r="RJW38"/>
      <c r="RJX38"/>
      <c r="RJY38"/>
      <c r="RJZ38"/>
      <c r="RKA38"/>
      <c r="RKB38"/>
      <c r="RKC38"/>
      <c r="RKD38"/>
      <c r="RKE38"/>
      <c r="RKF38"/>
      <c r="RKG38"/>
      <c r="RKH38"/>
      <c r="RKI38"/>
      <c r="RKJ38"/>
      <c r="RKK38"/>
      <c r="RKL38"/>
      <c r="RKM38"/>
      <c r="RKN38"/>
      <c r="RKO38"/>
      <c r="RKP38"/>
      <c r="RKQ38"/>
      <c r="RKR38"/>
      <c r="RKS38"/>
      <c r="RKT38"/>
      <c r="RKU38"/>
      <c r="RKV38"/>
      <c r="RKW38"/>
      <c r="RKX38"/>
      <c r="RKY38"/>
      <c r="RKZ38"/>
      <c r="RLA38"/>
      <c r="RLB38"/>
      <c r="RLC38"/>
      <c r="RLD38"/>
      <c r="RLE38"/>
      <c r="RLF38"/>
      <c r="RLG38"/>
      <c r="RLH38"/>
      <c r="RLI38"/>
      <c r="RLJ38"/>
      <c r="RLK38"/>
      <c r="RLL38"/>
      <c r="RLM38"/>
      <c r="RLN38"/>
      <c r="RLO38"/>
      <c r="RLP38"/>
      <c r="RLQ38"/>
      <c r="RLR38"/>
      <c r="RLS38"/>
      <c r="RLT38"/>
      <c r="RLU38"/>
      <c r="RLV38"/>
      <c r="RLW38"/>
      <c r="RLX38"/>
      <c r="RLY38"/>
      <c r="RLZ38"/>
      <c r="RMA38"/>
      <c r="RMB38"/>
      <c r="RMC38"/>
      <c r="RMD38"/>
      <c r="RME38"/>
      <c r="RMF38"/>
      <c r="RMG38"/>
      <c r="RMH38"/>
      <c r="RMI38"/>
      <c r="RMJ38"/>
      <c r="RMK38"/>
      <c r="RML38"/>
      <c r="RMM38"/>
      <c r="RMN38"/>
      <c r="RMO38"/>
      <c r="RMP38"/>
      <c r="RMQ38"/>
      <c r="RMR38"/>
      <c r="RMS38"/>
      <c r="RMT38"/>
      <c r="RMU38"/>
      <c r="RMV38"/>
      <c r="RMW38"/>
      <c r="RMX38"/>
      <c r="RMY38"/>
      <c r="RMZ38"/>
      <c r="RNA38"/>
      <c r="RNB38"/>
      <c r="RNC38"/>
      <c r="RND38"/>
      <c r="RNE38"/>
      <c r="RNF38"/>
      <c r="RNG38"/>
      <c r="RNH38"/>
      <c r="RNI38"/>
      <c r="RNJ38"/>
      <c r="RNK38"/>
      <c r="RNL38"/>
      <c r="RNM38"/>
      <c r="RNN38"/>
      <c r="RNO38"/>
      <c r="RNP38"/>
      <c r="RNQ38"/>
      <c r="RNR38"/>
      <c r="RNS38"/>
      <c r="RNT38"/>
      <c r="RNU38"/>
      <c r="RNV38"/>
      <c r="RNW38"/>
      <c r="RNX38"/>
      <c r="RNY38"/>
      <c r="RNZ38"/>
      <c r="ROA38"/>
      <c r="ROB38"/>
      <c r="ROC38"/>
      <c r="ROD38"/>
      <c r="ROE38"/>
      <c r="ROF38"/>
      <c r="ROG38"/>
      <c r="ROH38"/>
      <c r="ROI38"/>
      <c r="ROJ38"/>
      <c r="ROK38"/>
      <c r="ROL38"/>
      <c r="ROM38"/>
      <c r="RON38"/>
      <c r="ROO38"/>
      <c r="ROP38"/>
      <c r="ROQ38"/>
      <c r="ROR38"/>
      <c r="ROS38"/>
      <c r="ROT38"/>
      <c r="ROU38"/>
      <c r="ROV38"/>
      <c r="ROW38"/>
      <c r="ROX38"/>
      <c r="ROY38"/>
      <c r="ROZ38"/>
      <c r="RPA38"/>
      <c r="RPB38"/>
      <c r="RPC38"/>
      <c r="RPD38"/>
      <c r="RPE38"/>
      <c r="RPF38"/>
      <c r="RPG38"/>
      <c r="RPH38"/>
      <c r="RPI38"/>
      <c r="RPJ38"/>
      <c r="RPK38"/>
      <c r="RPL38"/>
      <c r="RPM38"/>
      <c r="RPN38"/>
      <c r="RPO38"/>
      <c r="RPP38"/>
      <c r="RPQ38"/>
      <c r="RPR38"/>
      <c r="RPS38"/>
      <c r="RPT38"/>
      <c r="RPU38"/>
      <c r="RPV38"/>
      <c r="RPW38"/>
      <c r="RPX38"/>
      <c r="RPY38"/>
      <c r="RPZ38"/>
      <c r="RQA38"/>
      <c r="RQB38"/>
      <c r="RQC38"/>
      <c r="RQD38"/>
      <c r="RQE38"/>
      <c r="RQF38"/>
      <c r="RQG38"/>
      <c r="RQH38"/>
      <c r="RQI38"/>
      <c r="RQJ38"/>
      <c r="RQK38"/>
      <c r="RQL38"/>
      <c r="RQM38"/>
      <c r="RQN38"/>
      <c r="RQO38"/>
      <c r="RQP38"/>
      <c r="RQQ38"/>
      <c r="RQR38"/>
      <c r="RQS38"/>
      <c r="RQT38"/>
      <c r="RQU38"/>
      <c r="RQV38"/>
      <c r="RQW38"/>
      <c r="RQX38"/>
      <c r="RQY38"/>
      <c r="RQZ38"/>
      <c r="RRA38"/>
      <c r="RRB38"/>
      <c r="RRC38"/>
      <c r="RRD38"/>
      <c r="RRE38"/>
      <c r="RRF38"/>
      <c r="RRG38"/>
      <c r="RRH38"/>
      <c r="RRI38"/>
      <c r="RRJ38"/>
      <c r="RRK38"/>
      <c r="RRL38"/>
      <c r="RRM38"/>
      <c r="RRN38"/>
      <c r="RRO38"/>
      <c r="RRP38"/>
      <c r="RRQ38"/>
      <c r="RRR38"/>
      <c r="RRS38"/>
      <c r="RRT38"/>
      <c r="RRU38"/>
      <c r="RRV38"/>
      <c r="RRW38"/>
      <c r="RRX38"/>
      <c r="RRY38"/>
      <c r="RRZ38"/>
      <c r="RSA38"/>
      <c r="RSB38"/>
      <c r="RSC38"/>
      <c r="RSD38"/>
      <c r="RSE38"/>
      <c r="RSF38"/>
      <c r="RSG38"/>
      <c r="RSH38"/>
      <c r="RSI38"/>
      <c r="RSJ38"/>
      <c r="RSK38"/>
      <c r="RSL38"/>
      <c r="RSM38"/>
      <c r="RSN38"/>
      <c r="RSO38"/>
      <c r="RSP38"/>
      <c r="RSQ38"/>
      <c r="RSR38"/>
      <c r="RSS38"/>
      <c r="RST38"/>
      <c r="RSU38"/>
      <c r="RSV38"/>
      <c r="RSW38"/>
      <c r="RSX38"/>
      <c r="RSY38"/>
      <c r="RSZ38"/>
      <c r="RTA38"/>
      <c r="RTB38"/>
      <c r="RTC38"/>
      <c r="RTD38"/>
      <c r="RTE38"/>
      <c r="RTF38"/>
      <c r="RTG38"/>
      <c r="RTH38"/>
      <c r="RTI38"/>
      <c r="RTJ38"/>
      <c r="RTK38"/>
      <c r="RTL38"/>
      <c r="RTM38"/>
      <c r="RTN38"/>
      <c r="RTO38"/>
      <c r="RTP38"/>
      <c r="RTQ38"/>
      <c r="RTR38"/>
      <c r="RTS38"/>
      <c r="RTT38"/>
      <c r="RTU38"/>
      <c r="RTV38"/>
      <c r="RTW38"/>
      <c r="RTX38"/>
      <c r="RTY38"/>
      <c r="RTZ38"/>
      <c r="RUA38"/>
      <c r="RUB38"/>
      <c r="RUC38"/>
      <c r="RUD38"/>
      <c r="RUE38"/>
      <c r="RUF38"/>
      <c r="RUG38"/>
      <c r="RUH38"/>
      <c r="RUI38"/>
      <c r="RUJ38"/>
      <c r="RUK38"/>
      <c r="RUL38"/>
      <c r="RUM38"/>
      <c r="RUN38"/>
      <c r="RUO38"/>
      <c r="RUP38"/>
      <c r="RUQ38"/>
      <c r="RUR38"/>
      <c r="RUS38"/>
      <c r="RUT38"/>
      <c r="RUU38"/>
      <c r="RUV38"/>
      <c r="RUW38"/>
      <c r="RUX38"/>
      <c r="RUY38"/>
      <c r="RUZ38"/>
      <c r="RVA38"/>
      <c r="RVB38"/>
      <c r="RVC38"/>
      <c r="RVD38"/>
      <c r="RVE38"/>
      <c r="RVF38"/>
      <c r="RVG38"/>
      <c r="RVH38"/>
      <c r="RVI38"/>
      <c r="RVJ38"/>
      <c r="RVK38"/>
      <c r="RVL38"/>
      <c r="RVM38"/>
      <c r="RVN38"/>
      <c r="RVO38"/>
      <c r="RVP38"/>
      <c r="RVQ38"/>
      <c r="RVR38"/>
      <c r="RVS38"/>
      <c r="RVT38"/>
      <c r="RVU38"/>
      <c r="RVV38"/>
      <c r="RVW38"/>
      <c r="RVX38"/>
      <c r="RVY38"/>
      <c r="RVZ38"/>
      <c r="RWA38"/>
      <c r="RWB38"/>
      <c r="RWC38"/>
      <c r="RWD38"/>
      <c r="RWE38"/>
      <c r="RWF38"/>
      <c r="RWG38"/>
      <c r="RWH38"/>
      <c r="RWI38"/>
      <c r="RWJ38"/>
      <c r="RWK38"/>
      <c r="RWL38"/>
      <c r="RWM38"/>
      <c r="RWN38"/>
      <c r="RWO38"/>
      <c r="RWP38"/>
      <c r="RWQ38"/>
      <c r="RWR38"/>
      <c r="RWS38"/>
      <c r="RWT38"/>
      <c r="RWU38"/>
      <c r="RWV38"/>
      <c r="RWW38"/>
      <c r="RWX38"/>
      <c r="RWY38"/>
      <c r="RWZ38"/>
      <c r="RXA38"/>
      <c r="RXB38"/>
      <c r="RXC38"/>
      <c r="RXD38"/>
      <c r="RXE38"/>
      <c r="RXF38"/>
      <c r="RXG38"/>
      <c r="RXH38"/>
      <c r="RXI38"/>
      <c r="RXJ38"/>
      <c r="RXK38"/>
      <c r="RXL38"/>
      <c r="RXM38"/>
      <c r="RXN38"/>
      <c r="RXO38"/>
      <c r="RXP38"/>
      <c r="RXQ38"/>
      <c r="RXR38"/>
      <c r="RXS38"/>
      <c r="RXT38"/>
      <c r="RXU38"/>
      <c r="RXV38"/>
      <c r="RXW38"/>
      <c r="RXX38"/>
      <c r="RXY38"/>
      <c r="RXZ38"/>
      <c r="RYA38"/>
      <c r="RYB38"/>
      <c r="RYC38"/>
      <c r="RYD38"/>
      <c r="RYE38"/>
      <c r="RYF38"/>
      <c r="RYG38"/>
      <c r="RYH38"/>
      <c r="RYI38"/>
      <c r="RYJ38"/>
      <c r="RYK38"/>
      <c r="RYL38"/>
      <c r="RYM38"/>
      <c r="RYN38"/>
      <c r="RYO38"/>
      <c r="RYP38"/>
      <c r="RYQ38"/>
      <c r="RYR38"/>
      <c r="RYS38"/>
      <c r="RYT38"/>
      <c r="RYU38"/>
      <c r="RYV38"/>
      <c r="RYW38"/>
      <c r="RYX38"/>
      <c r="RYY38"/>
      <c r="RYZ38"/>
      <c r="RZA38"/>
      <c r="RZB38"/>
      <c r="RZC38"/>
      <c r="RZD38"/>
      <c r="RZE38"/>
      <c r="RZF38"/>
      <c r="RZG38"/>
      <c r="RZH38"/>
      <c r="RZI38"/>
      <c r="RZJ38"/>
      <c r="RZK38"/>
      <c r="RZL38"/>
      <c r="RZM38"/>
      <c r="RZN38"/>
      <c r="RZO38"/>
      <c r="RZP38"/>
      <c r="RZQ38"/>
      <c r="RZR38"/>
      <c r="RZS38"/>
      <c r="RZT38"/>
      <c r="RZU38"/>
      <c r="RZV38"/>
      <c r="RZW38"/>
      <c r="RZX38"/>
      <c r="RZY38"/>
      <c r="RZZ38"/>
      <c r="SAA38"/>
      <c r="SAB38"/>
      <c r="SAC38"/>
      <c r="SAD38"/>
      <c r="SAE38"/>
      <c r="SAF38"/>
      <c r="SAG38"/>
      <c r="SAH38"/>
      <c r="SAI38"/>
      <c r="SAJ38"/>
      <c r="SAK38"/>
      <c r="SAL38"/>
      <c r="SAM38"/>
      <c r="SAN38"/>
      <c r="SAO38"/>
      <c r="SAP38"/>
      <c r="SAQ38"/>
      <c r="SAR38"/>
      <c r="SAS38"/>
      <c r="SAT38"/>
      <c r="SAU38"/>
      <c r="SAV38"/>
      <c r="SAW38"/>
      <c r="SAX38"/>
      <c r="SAY38"/>
      <c r="SAZ38"/>
      <c r="SBA38"/>
      <c r="SBB38"/>
      <c r="SBC38"/>
      <c r="SBD38"/>
      <c r="SBE38"/>
      <c r="SBF38"/>
      <c r="SBG38"/>
      <c r="SBH38"/>
      <c r="SBI38"/>
      <c r="SBJ38"/>
      <c r="SBK38"/>
      <c r="SBL38"/>
      <c r="SBM38"/>
      <c r="SBN38"/>
      <c r="SBO38"/>
      <c r="SBP38"/>
      <c r="SBQ38"/>
      <c r="SBR38"/>
      <c r="SBS38"/>
      <c r="SBT38"/>
      <c r="SBU38"/>
      <c r="SBV38"/>
      <c r="SBW38"/>
      <c r="SBX38"/>
      <c r="SBY38"/>
      <c r="SBZ38"/>
      <c r="SCA38"/>
      <c r="SCB38"/>
      <c r="SCC38"/>
      <c r="SCD38"/>
      <c r="SCE38"/>
      <c r="SCF38"/>
      <c r="SCG38"/>
      <c r="SCH38"/>
      <c r="SCI38"/>
      <c r="SCJ38"/>
      <c r="SCK38"/>
      <c r="SCL38"/>
      <c r="SCM38"/>
      <c r="SCN38"/>
      <c r="SCO38"/>
      <c r="SCP38"/>
      <c r="SCQ38"/>
      <c r="SCR38"/>
      <c r="SCS38"/>
      <c r="SCT38"/>
      <c r="SCU38"/>
      <c r="SCV38"/>
      <c r="SCW38"/>
      <c r="SCX38"/>
      <c r="SCY38"/>
      <c r="SCZ38"/>
      <c r="SDA38"/>
      <c r="SDB38"/>
      <c r="SDC38"/>
      <c r="SDD38"/>
      <c r="SDE38"/>
      <c r="SDF38"/>
      <c r="SDG38"/>
      <c r="SDH38"/>
      <c r="SDI38"/>
      <c r="SDJ38"/>
      <c r="SDK38"/>
      <c r="SDL38"/>
      <c r="SDM38"/>
      <c r="SDN38"/>
      <c r="SDO38"/>
      <c r="SDP38"/>
      <c r="SDQ38"/>
      <c r="SDR38"/>
      <c r="SDS38"/>
      <c r="SDT38"/>
      <c r="SDU38"/>
      <c r="SDV38"/>
      <c r="SDW38"/>
      <c r="SDX38"/>
      <c r="SDY38"/>
      <c r="SDZ38"/>
      <c r="SEA38"/>
      <c r="SEB38"/>
      <c r="SEC38"/>
      <c r="SED38"/>
      <c r="SEE38"/>
      <c r="SEF38"/>
      <c r="SEG38"/>
      <c r="SEH38"/>
      <c r="SEI38"/>
      <c r="SEJ38"/>
      <c r="SEK38"/>
      <c r="SEL38"/>
      <c r="SEM38"/>
      <c r="SEN38"/>
      <c r="SEO38"/>
      <c r="SEP38"/>
      <c r="SEQ38"/>
      <c r="SER38"/>
      <c r="SES38"/>
      <c r="SET38"/>
      <c r="SEU38"/>
      <c r="SEV38"/>
      <c r="SEW38"/>
      <c r="SEX38"/>
      <c r="SEY38"/>
      <c r="SEZ38"/>
      <c r="SFA38"/>
      <c r="SFB38"/>
      <c r="SFC38"/>
      <c r="SFD38"/>
      <c r="SFE38"/>
      <c r="SFF38"/>
      <c r="SFG38"/>
      <c r="SFH38"/>
      <c r="SFI38"/>
      <c r="SFJ38"/>
      <c r="SFK38"/>
      <c r="SFL38"/>
      <c r="SFM38"/>
      <c r="SFN38"/>
      <c r="SFO38"/>
      <c r="SFP38"/>
      <c r="SFQ38"/>
      <c r="SFR38"/>
      <c r="SFS38"/>
      <c r="SFT38"/>
      <c r="SFU38"/>
      <c r="SFV38"/>
      <c r="SFW38"/>
      <c r="SFX38"/>
      <c r="SFY38"/>
      <c r="SFZ38"/>
      <c r="SGA38"/>
      <c r="SGB38"/>
      <c r="SGC38"/>
      <c r="SGD38"/>
      <c r="SGE38"/>
      <c r="SGF38"/>
      <c r="SGG38"/>
      <c r="SGH38"/>
      <c r="SGI38"/>
      <c r="SGJ38"/>
      <c r="SGK38"/>
      <c r="SGL38"/>
      <c r="SGM38"/>
      <c r="SGN38"/>
      <c r="SGO38"/>
      <c r="SGP38"/>
      <c r="SGQ38"/>
      <c r="SGR38"/>
      <c r="SGS38"/>
      <c r="SGT38"/>
      <c r="SGU38"/>
      <c r="SGV38"/>
      <c r="SGW38"/>
      <c r="SGX38"/>
      <c r="SGY38"/>
      <c r="SGZ38"/>
      <c r="SHA38"/>
      <c r="SHB38"/>
      <c r="SHC38"/>
      <c r="SHD38"/>
      <c r="SHE38"/>
      <c r="SHF38"/>
      <c r="SHG38"/>
      <c r="SHH38"/>
      <c r="SHI38"/>
      <c r="SHJ38"/>
      <c r="SHK38"/>
      <c r="SHL38"/>
      <c r="SHM38"/>
      <c r="SHN38"/>
      <c r="SHO38"/>
      <c r="SHP38"/>
      <c r="SHQ38"/>
      <c r="SHR38"/>
      <c r="SHS38"/>
      <c r="SHT38"/>
      <c r="SHU38"/>
      <c r="SHV38"/>
      <c r="SHW38"/>
      <c r="SHX38"/>
      <c r="SHY38"/>
      <c r="SHZ38"/>
      <c r="SIA38"/>
      <c r="SIB38"/>
      <c r="SIC38"/>
      <c r="SID38"/>
      <c r="SIE38"/>
      <c r="SIF38"/>
      <c r="SIG38"/>
      <c r="SIH38"/>
      <c r="SII38"/>
      <c r="SIJ38"/>
      <c r="SIK38"/>
      <c r="SIL38"/>
      <c r="SIM38"/>
      <c r="SIN38"/>
      <c r="SIO38"/>
      <c r="SIP38"/>
      <c r="SIQ38"/>
      <c r="SIR38"/>
      <c r="SIS38"/>
      <c r="SIT38"/>
      <c r="SIU38"/>
      <c r="SIV38"/>
      <c r="SIW38"/>
      <c r="SIX38"/>
      <c r="SIY38"/>
      <c r="SIZ38"/>
      <c r="SJA38"/>
      <c r="SJB38"/>
      <c r="SJC38"/>
      <c r="SJD38"/>
      <c r="SJE38"/>
      <c r="SJF38"/>
      <c r="SJG38"/>
      <c r="SJH38"/>
      <c r="SJI38"/>
      <c r="SJJ38"/>
      <c r="SJK38"/>
      <c r="SJL38"/>
      <c r="SJM38"/>
      <c r="SJN38"/>
      <c r="SJO38"/>
      <c r="SJP38"/>
      <c r="SJQ38"/>
      <c r="SJR38"/>
      <c r="SJS38"/>
      <c r="SJT38"/>
      <c r="SJU38"/>
      <c r="SJV38"/>
      <c r="SJW38"/>
      <c r="SJX38"/>
      <c r="SJY38"/>
      <c r="SJZ38"/>
      <c r="SKA38"/>
      <c r="SKB38"/>
      <c r="SKC38"/>
      <c r="SKD38"/>
      <c r="SKE38"/>
      <c r="SKF38"/>
      <c r="SKG38"/>
      <c r="SKH38"/>
      <c r="SKI38"/>
      <c r="SKJ38"/>
      <c r="SKK38"/>
      <c r="SKL38"/>
      <c r="SKM38"/>
      <c r="SKN38"/>
      <c r="SKO38"/>
      <c r="SKP38"/>
      <c r="SKQ38"/>
      <c r="SKR38"/>
      <c r="SKS38"/>
      <c r="SKT38"/>
      <c r="SKU38"/>
      <c r="SKV38"/>
      <c r="SKW38"/>
      <c r="SKX38"/>
      <c r="SKY38"/>
      <c r="SKZ38"/>
      <c r="SLA38"/>
      <c r="SLB38"/>
      <c r="SLC38"/>
      <c r="SLD38"/>
      <c r="SLE38"/>
      <c r="SLF38"/>
      <c r="SLG38"/>
      <c r="SLH38"/>
      <c r="SLI38"/>
      <c r="SLJ38"/>
      <c r="SLK38"/>
      <c r="SLL38"/>
      <c r="SLM38"/>
      <c r="SLN38"/>
      <c r="SLO38"/>
      <c r="SLP38"/>
      <c r="SLQ38"/>
      <c r="SLR38"/>
      <c r="SLS38"/>
      <c r="SLT38"/>
      <c r="SLU38"/>
      <c r="SLV38"/>
      <c r="SLW38"/>
      <c r="SLX38"/>
      <c r="SLY38"/>
      <c r="SLZ38"/>
      <c r="SMA38"/>
      <c r="SMB38"/>
      <c r="SMC38"/>
      <c r="SMD38"/>
      <c r="SME38"/>
      <c r="SMF38"/>
      <c r="SMG38"/>
      <c r="SMH38"/>
      <c r="SMI38"/>
      <c r="SMJ38"/>
      <c r="SMK38"/>
      <c r="SML38"/>
      <c r="SMM38"/>
      <c r="SMN38"/>
      <c r="SMO38"/>
      <c r="SMP38"/>
      <c r="SMQ38"/>
      <c r="SMR38"/>
      <c r="SMS38"/>
      <c r="SMT38"/>
      <c r="SMU38"/>
      <c r="SMV38"/>
      <c r="SMW38"/>
      <c r="SMX38"/>
      <c r="SMY38"/>
      <c r="SMZ38"/>
      <c r="SNA38"/>
      <c r="SNB38"/>
      <c r="SNC38"/>
      <c r="SND38"/>
      <c r="SNE38"/>
      <c r="SNF38"/>
      <c r="SNG38"/>
      <c r="SNH38"/>
      <c r="SNI38"/>
      <c r="SNJ38"/>
      <c r="SNK38"/>
      <c r="SNL38"/>
      <c r="SNM38"/>
      <c r="SNN38"/>
      <c r="SNO38"/>
      <c r="SNP38"/>
      <c r="SNQ38"/>
      <c r="SNR38"/>
      <c r="SNS38"/>
      <c r="SNT38"/>
      <c r="SNU38"/>
      <c r="SNV38"/>
      <c r="SNW38"/>
      <c r="SNX38"/>
      <c r="SNY38"/>
      <c r="SNZ38"/>
      <c r="SOA38"/>
      <c r="SOB38"/>
      <c r="SOC38"/>
      <c r="SOD38"/>
      <c r="SOE38"/>
      <c r="SOF38"/>
      <c r="SOG38"/>
      <c r="SOH38"/>
      <c r="SOI38"/>
      <c r="SOJ38"/>
      <c r="SOK38"/>
      <c r="SOL38"/>
      <c r="SOM38"/>
      <c r="SON38"/>
      <c r="SOO38"/>
      <c r="SOP38"/>
      <c r="SOQ38"/>
      <c r="SOR38"/>
      <c r="SOS38"/>
      <c r="SOT38"/>
      <c r="SOU38"/>
      <c r="SOV38"/>
      <c r="SOW38"/>
      <c r="SOX38"/>
      <c r="SOY38"/>
      <c r="SOZ38"/>
      <c r="SPA38"/>
      <c r="SPB38"/>
      <c r="SPC38"/>
      <c r="SPD38"/>
      <c r="SPE38"/>
      <c r="SPF38"/>
      <c r="SPG38"/>
      <c r="SPH38"/>
      <c r="SPI38"/>
      <c r="SPJ38"/>
      <c r="SPK38"/>
      <c r="SPL38"/>
      <c r="SPM38"/>
      <c r="SPN38"/>
      <c r="SPO38"/>
      <c r="SPP38"/>
      <c r="SPQ38"/>
      <c r="SPR38"/>
      <c r="SPS38"/>
      <c r="SPT38"/>
      <c r="SPU38"/>
      <c r="SPV38"/>
      <c r="SPW38"/>
      <c r="SPX38"/>
      <c r="SPY38"/>
      <c r="SPZ38"/>
      <c r="SQA38"/>
      <c r="SQB38"/>
      <c r="SQC38"/>
      <c r="SQD38"/>
      <c r="SQE38"/>
      <c r="SQF38"/>
      <c r="SQG38"/>
      <c r="SQH38"/>
      <c r="SQI38"/>
      <c r="SQJ38"/>
      <c r="SQK38"/>
      <c r="SQL38"/>
      <c r="SQM38"/>
      <c r="SQN38"/>
      <c r="SQO38"/>
      <c r="SQP38"/>
      <c r="SQQ38"/>
      <c r="SQR38"/>
      <c r="SQS38"/>
      <c r="SQT38"/>
      <c r="SQU38"/>
      <c r="SQV38"/>
      <c r="SQW38"/>
      <c r="SQX38"/>
      <c r="SQY38"/>
      <c r="SQZ38"/>
      <c r="SRA38"/>
      <c r="SRB38"/>
      <c r="SRC38"/>
      <c r="SRD38"/>
      <c r="SRE38"/>
      <c r="SRF38"/>
      <c r="SRG38"/>
      <c r="SRH38"/>
      <c r="SRI38"/>
      <c r="SRJ38"/>
      <c r="SRK38"/>
      <c r="SRL38"/>
      <c r="SRM38"/>
      <c r="SRN38"/>
      <c r="SRO38"/>
      <c r="SRP38"/>
      <c r="SRQ38"/>
      <c r="SRR38"/>
      <c r="SRS38"/>
      <c r="SRT38"/>
      <c r="SRU38"/>
      <c r="SRV38"/>
      <c r="SRW38"/>
      <c r="SRX38"/>
      <c r="SRY38"/>
      <c r="SRZ38"/>
      <c r="SSA38"/>
      <c r="SSB38"/>
      <c r="SSC38"/>
      <c r="SSD38"/>
      <c r="SSE38"/>
      <c r="SSF38"/>
      <c r="SSG38"/>
      <c r="SSH38"/>
      <c r="SSI38"/>
      <c r="SSJ38"/>
      <c r="SSK38"/>
      <c r="SSL38"/>
      <c r="SSM38"/>
      <c r="SSN38"/>
      <c r="SSO38"/>
      <c r="SSP38"/>
      <c r="SSQ38"/>
      <c r="SSR38"/>
      <c r="SSS38"/>
      <c r="SST38"/>
      <c r="SSU38"/>
      <c r="SSV38"/>
      <c r="SSW38"/>
      <c r="SSX38"/>
      <c r="SSY38"/>
      <c r="SSZ38"/>
      <c r="STA38"/>
      <c r="STB38"/>
      <c r="STC38"/>
      <c r="STD38"/>
      <c r="STE38"/>
      <c r="STF38"/>
      <c r="STG38"/>
      <c r="STH38"/>
      <c r="STI38"/>
      <c r="STJ38"/>
      <c r="STK38"/>
      <c r="STL38"/>
      <c r="STM38"/>
      <c r="STN38"/>
      <c r="STO38"/>
      <c r="STP38"/>
      <c r="STQ38"/>
      <c r="STR38"/>
      <c r="STS38"/>
      <c r="STT38"/>
      <c r="STU38"/>
      <c r="STV38"/>
      <c r="STW38"/>
      <c r="STX38"/>
      <c r="STY38"/>
      <c r="STZ38"/>
      <c r="SUA38"/>
      <c r="SUB38"/>
      <c r="SUC38"/>
      <c r="SUD38"/>
      <c r="SUE38"/>
      <c r="SUF38"/>
      <c r="SUG38"/>
      <c r="SUH38"/>
      <c r="SUI38"/>
      <c r="SUJ38"/>
      <c r="SUK38"/>
      <c r="SUL38"/>
      <c r="SUM38"/>
      <c r="SUN38"/>
      <c r="SUO38"/>
      <c r="SUP38"/>
      <c r="SUQ38"/>
      <c r="SUR38"/>
      <c r="SUS38"/>
      <c r="SUT38"/>
      <c r="SUU38"/>
      <c r="SUV38"/>
      <c r="SUW38"/>
      <c r="SUX38"/>
      <c r="SUY38"/>
      <c r="SUZ38"/>
      <c r="SVA38"/>
      <c r="SVB38"/>
      <c r="SVC38"/>
      <c r="SVD38"/>
      <c r="SVE38"/>
      <c r="SVF38"/>
      <c r="SVG38"/>
      <c r="SVH38"/>
      <c r="SVI38"/>
      <c r="SVJ38"/>
      <c r="SVK38"/>
      <c r="SVL38"/>
      <c r="SVM38"/>
      <c r="SVN38"/>
      <c r="SVO38"/>
      <c r="SVP38"/>
      <c r="SVQ38"/>
      <c r="SVR38"/>
      <c r="SVS38"/>
      <c r="SVT38"/>
      <c r="SVU38"/>
      <c r="SVV38"/>
      <c r="SVW38"/>
      <c r="SVX38"/>
      <c r="SVY38"/>
      <c r="SVZ38"/>
      <c r="SWA38"/>
      <c r="SWB38"/>
      <c r="SWC38"/>
      <c r="SWD38"/>
      <c r="SWE38"/>
      <c r="SWF38"/>
      <c r="SWG38"/>
      <c r="SWH38"/>
      <c r="SWI38"/>
      <c r="SWJ38"/>
      <c r="SWK38"/>
      <c r="SWL38"/>
      <c r="SWM38"/>
      <c r="SWN38"/>
      <c r="SWO38"/>
      <c r="SWP38"/>
      <c r="SWQ38"/>
      <c r="SWR38"/>
      <c r="SWS38"/>
      <c r="SWT38"/>
      <c r="SWU38"/>
      <c r="SWV38"/>
      <c r="SWW38"/>
      <c r="SWX38"/>
      <c r="SWY38"/>
      <c r="SWZ38"/>
      <c r="SXA38"/>
      <c r="SXB38"/>
      <c r="SXC38"/>
      <c r="SXD38"/>
      <c r="SXE38"/>
      <c r="SXF38"/>
      <c r="SXG38"/>
      <c r="SXH38"/>
      <c r="SXI38"/>
      <c r="SXJ38"/>
      <c r="SXK38"/>
      <c r="SXL38"/>
      <c r="SXM38"/>
      <c r="SXN38"/>
      <c r="SXO38"/>
      <c r="SXP38"/>
      <c r="SXQ38"/>
      <c r="SXR38"/>
      <c r="SXS38"/>
      <c r="SXT38"/>
      <c r="SXU38"/>
      <c r="SXV38"/>
      <c r="SXW38"/>
      <c r="SXX38"/>
      <c r="SXY38"/>
      <c r="SXZ38"/>
      <c r="SYA38"/>
      <c r="SYB38"/>
      <c r="SYC38"/>
      <c r="SYD38"/>
      <c r="SYE38"/>
      <c r="SYF38"/>
      <c r="SYG38"/>
      <c r="SYH38"/>
      <c r="SYI38"/>
      <c r="SYJ38"/>
      <c r="SYK38"/>
      <c r="SYL38"/>
      <c r="SYM38"/>
      <c r="SYN38"/>
      <c r="SYO38"/>
      <c r="SYP38"/>
      <c r="SYQ38"/>
      <c r="SYR38"/>
      <c r="SYS38"/>
      <c r="SYT38"/>
      <c r="SYU38"/>
      <c r="SYV38"/>
      <c r="SYW38"/>
      <c r="SYX38"/>
      <c r="SYY38"/>
      <c r="SYZ38"/>
      <c r="SZA38"/>
      <c r="SZB38"/>
      <c r="SZC38"/>
      <c r="SZD38"/>
      <c r="SZE38"/>
      <c r="SZF38"/>
      <c r="SZG38"/>
      <c r="SZH38"/>
      <c r="SZI38"/>
      <c r="SZJ38"/>
      <c r="SZK38"/>
      <c r="SZL38"/>
      <c r="SZM38"/>
      <c r="SZN38"/>
      <c r="SZO38"/>
      <c r="SZP38"/>
      <c r="SZQ38"/>
      <c r="SZR38"/>
      <c r="SZS38"/>
      <c r="SZT38"/>
      <c r="SZU38"/>
      <c r="SZV38"/>
      <c r="SZW38"/>
      <c r="SZX38"/>
      <c r="SZY38"/>
      <c r="SZZ38"/>
      <c r="TAA38"/>
      <c r="TAB38"/>
      <c r="TAC38"/>
      <c r="TAD38"/>
      <c r="TAE38"/>
      <c r="TAF38"/>
      <c r="TAG38"/>
      <c r="TAH38"/>
      <c r="TAI38"/>
      <c r="TAJ38"/>
      <c r="TAK38"/>
      <c r="TAL38"/>
      <c r="TAM38"/>
      <c r="TAN38"/>
      <c r="TAO38"/>
      <c r="TAP38"/>
      <c r="TAQ38"/>
      <c r="TAR38"/>
      <c r="TAS38"/>
      <c r="TAT38"/>
      <c r="TAU38"/>
      <c r="TAV38"/>
      <c r="TAW38"/>
      <c r="TAX38"/>
      <c r="TAY38"/>
      <c r="TAZ38"/>
      <c r="TBA38"/>
      <c r="TBB38"/>
      <c r="TBC38"/>
      <c r="TBD38"/>
      <c r="TBE38"/>
      <c r="TBF38"/>
      <c r="TBG38"/>
      <c r="TBH38"/>
      <c r="TBI38"/>
      <c r="TBJ38"/>
      <c r="TBK38"/>
      <c r="TBL38"/>
      <c r="TBM38"/>
      <c r="TBN38"/>
      <c r="TBO38"/>
      <c r="TBP38"/>
      <c r="TBQ38"/>
      <c r="TBR38"/>
      <c r="TBS38"/>
      <c r="TBT38"/>
      <c r="TBU38"/>
      <c r="TBV38"/>
      <c r="TBW38"/>
      <c r="TBX38"/>
      <c r="TBY38"/>
      <c r="TBZ38"/>
      <c r="TCA38"/>
      <c r="TCB38"/>
      <c r="TCC38"/>
      <c r="TCD38"/>
      <c r="TCE38"/>
      <c r="TCF38"/>
      <c r="TCG38"/>
      <c r="TCH38"/>
      <c r="TCI38"/>
      <c r="TCJ38"/>
      <c r="TCK38"/>
      <c r="TCL38"/>
      <c r="TCM38"/>
      <c r="TCN38"/>
      <c r="TCO38"/>
      <c r="TCP38"/>
      <c r="TCQ38"/>
      <c r="TCR38"/>
      <c r="TCS38"/>
      <c r="TCT38"/>
      <c r="TCU38"/>
      <c r="TCV38"/>
      <c r="TCW38"/>
      <c r="TCX38"/>
      <c r="TCY38"/>
      <c r="TCZ38"/>
      <c r="TDA38"/>
      <c r="TDB38"/>
      <c r="TDC38"/>
      <c r="TDD38"/>
      <c r="TDE38"/>
      <c r="TDF38"/>
      <c r="TDG38"/>
      <c r="TDH38"/>
      <c r="TDI38"/>
      <c r="TDJ38"/>
      <c r="TDK38"/>
      <c r="TDL38"/>
      <c r="TDM38"/>
      <c r="TDN38"/>
      <c r="TDO38"/>
      <c r="TDP38"/>
      <c r="TDQ38"/>
      <c r="TDR38"/>
      <c r="TDS38"/>
      <c r="TDT38"/>
      <c r="TDU38"/>
      <c r="TDV38"/>
      <c r="TDW38"/>
      <c r="TDX38"/>
      <c r="TDY38"/>
      <c r="TDZ38"/>
      <c r="TEA38"/>
      <c r="TEB38"/>
      <c r="TEC38"/>
      <c r="TED38"/>
      <c r="TEE38"/>
      <c r="TEF38"/>
      <c r="TEG38"/>
      <c r="TEH38"/>
      <c r="TEI38"/>
      <c r="TEJ38"/>
      <c r="TEK38"/>
      <c r="TEL38"/>
      <c r="TEM38"/>
      <c r="TEN38"/>
      <c r="TEO38"/>
      <c r="TEP38"/>
      <c r="TEQ38"/>
      <c r="TER38"/>
      <c r="TES38"/>
      <c r="TET38"/>
      <c r="TEU38"/>
      <c r="TEV38"/>
      <c r="TEW38"/>
      <c r="TEX38"/>
      <c r="TEY38"/>
      <c r="TEZ38"/>
      <c r="TFA38"/>
      <c r="TFB38"/>
      <c r="TFC38"/>
      <c r="TFD38"/>
      <c r="TFE38"/>
      <c r="TFF38"/>
      <c r="TFG38"/>
      <c r="TFH38"/>
      <c r="TFI38"/>
      <c r="TFJ38"/>
      <c r="TFK38"/>
      <c r="TFL38"/>
      <c r="TFM38"/>
      <c r="TFN38"/>
      <c r="TFO38"/>
      <c r="TFP38"/>
      <c r="TFQ38"/>
      <c r="TFR38"/>
      <c r="TFS38"/>
      <c r="TFT38"/>
      <c r="TFU38"/>
      <c r="TFV38"/>
      <c r="TFW38"/>
      <c r="TFX38"/>
      <c r="TFY38"/>
      <c r="TFZ38"/>
      <c r="TGA38"/>
      <c r="TGB38"/>
      <c r="TGC38"/>
      <c r="TGD38"/>
      <c r="TGE38"/>
      <c r="TGF38"/>
      <c r="TGG38"/>
      <c r="TGH38"/>
      <c r="TGI38"/>
      <c r="TGJ38"/>
      <c r="TGK38"/>
      <c r="TGL38"/>
      <c r="TGM38"/>
      <c r="TGN38"/>
      <c r="TGO38"/>
      <c r="TGP38"/>
      <c r="TGQ38"/>
      <c r="TGR38"/>
      <c r="TGS38"/>
      <c r="TGT38"/>
      <c r="TGU38"/>
      <c r="TGV38"/>
      <c r="TGW38"/>
      <c r="TGX38"/>
      <c r="TGY38"/>
      <c r="TGZ38"/>
      <c r="THA38"/>
      <c r="THB38"/>
      <c r="THC38"/>
      <c r="THD38"/>
      <c r="THE38"/>
      <c r="THF38"/>
      <c r="THG38"/>
      <c r="THH38"/>
      <c r="THI38"/>
      <c r="THJ38"/>
      <c r="THK38"/>
      <c r="THL38"/>
      <c r="THM38"/>
      <c r="THN38"/>
      <c r="THO38"/>
      <c r="THP38"/>
      <c r="THQ38"/>
      <c r="THR38"/>
      <c r="THS38"/>
      <c r="THT38"/>
      <c r="THU38"/>
      <c r="THV38"/>
      <c r="THW38"/>
      <c r="THX38"/>
      <c r="THY38"/>
      <c r="THZ38"/>
      <c r="TIA38"/>
      <c r="TIB38"/>
      <c r="TIC38"/>
      <c r="TID38"/>
      <c r="TIE38"/>
      <c r="TIF38"/>
      <c r="TIG38"/>
      <c r="TIH38"/>
      <c r="TII38"/>
      <c r="TIJ38"/>
      <c r="TIK38"/>
      <c r="TIL38"/>
      <c r="TIM38"/>
      <c r="TIN38"/>
      <c r="TIO38"/>
      <c r="TIP38"/>
      <c r="TIQ38"/>
      <c r="TIR38"/>
      <c r="TIS38"/>
      <c r="TIT38"/>
      <c r="TIU38"/>
      <c r="TIV38"/>
      <c r="TIW38"/>
      <c r="TIX38"/>
      <c r="TIY38"/>
      <c r="TIZ38"/>
      <c r="TJA38"/>
      <c r="TJB38"/>
      <c r="TJC38"/>
      <c r="TJD38"/>
      <c r="TJE38"/>
      <c r="TJF38"/>
      <c r="TJG38"/>
      <c r="TJH38"/>
      <c r="TJI38"/>
      <c r="TJJ38"/>
      <c r="TJK38"/>
      <c r="TJL38"/>
      <c r="TJM38"/>
      <c r="TJN38"/>
      <c r="TJO38"/>
      <c r="TJP38"/>
      <c r="TJQ38"/>
      <c r="TJR38"/>
      <c r="TJS38"/>
      <c r="TJT38"/>
      <c r="TJU38"/>
      <c r="TJV38"/>
      <c r="TJW38"/>
      <c r="TJX38"/>
      <c r="TJY38"/>
      <c r="TJZ38"/>
      <c r="TKA38"/>
      <c r="TKB38"/>
      <c r="TKC38"/>
      <c r="TKD38"/>
      <c r="TKE38"/>
      <c r="TKF38"/>
      <c r="TKG38"/>
      <c r="TKH38"/>
      <c r="TKI38"/>
      <c r="TKJ38"/>
      <c r="TKK38"/>
      <c r="TKL38"/>
      <c r="TKM38"/>
      <c r="TKN38"/>
      <c r="TKO38"/>
      <c r="TKP38"/>
      <c r="TKQ38"/>
      <c r="TKR38"/>
      <c r="TKS38"/>
      <c r="TKT38"/>
      <c r="TKU38"/>
      <c r="TKV38"/>
      <c r="TKW38"/>
      <c r="TKX38"/>
      <c r="TKY38"/>
      <c r="TKZ38"/>
      <c r="TLA38"/>
      <c r="TLB38"/>
      <c r="TLC38"/>
      <c r="TLD38"/>
      <c r="TLE38"/>
      <c r="TLF38"/>
      <c r="TLG38"/>
      <c r="TLH38"/>
      <c r="TLI38"/>
      <c r="TLJ38"/>
      <c r="TLK38"/>
      <c r="TLL38"/>
      <c r="TLM38"/>
      <c r="TLN38"/>
      <c r="TLO38"/>
      <c r="TLP38"/>
      <c r="TLQ38"/>
      <c r="TLR38"/>
      <c r="TLS38"/>
      <c r="TLT38"/>
      <c r="TLU38"/>
      <c r="TLV38"/>
      <c r="TLW38"/>
      <c r="TLX38"/>
      <c r="TLY38"/>
      <c r="TLZ38"/>
      <c r="TMA38"/>
      <c r="TMB38"/>
      <c r="TMC38"/>
      <c r="TMD38"/>
      <c r="TME38"/>
      <c r="TMF38"/>
      <c r="TMG38"/>
      <c r="TMH38"/>
      <c r="TMI38"/>
      <c r="TMJ38"/>
      <c r="TMK38"/>
      <c r="TML38"/>
      <c r="TMM38"/>
      <c r="TMN38"/>
      <c r="TMO38"/>
      <c r="TMP38"/>
      <c r="TMQ38"/>
      <c r="TMR38"/>
      <c r="TMS38"/>
      <c r="TMT38"/>
      <c r="TMU38"/>
      <c r="TMV38"/>
      <c r="TMW38"/>
      <c r="TMX38"/>
      <c r="TMY38"/>
      <c r="TMZ38"/>
      <c r="TNA38"/>
      <c r="TNB38"/>
      <c r="TNC38"/>
      <c r="TND38"/>
      <c r="TNE38"/>
      <c r="TNF38"/>
      <c r="TNG38"/>
      <c r="TNH38"/>
      <c r="TNI38"/>
      <c r="TNJ38"/>
      <c r="TNK38"/>
      <c r="TNL38"/>
      <c r="TNM38"/>
      <c r="TNN38"/>
      <c r="TNO38"/>
      <c r="TNP38"/>
      <c r="TNQ38"/>
      <c r="TNR38"/>
      <c r="TNS38"/>
      <c r="TNT38"/>
      <c r="TNU38"/>
      <c r="TNV38"/>
      <c r="TNW38"/>
      <c r="TNX38"/>
      <c r="TNY38"/>
      <c r="TNZ38"/>
      <c r="TOA38"/>
      <c r="TOB38"/>
      <c r="TOC38"/>
      <c r="TOD38"/>
      <c r="TOE38"/>
      <c r="TOF38"/>
      <c r="TOG38"/>
      <c r="TOH38"/>
      <c r="TOI38"/>
      <c r="TOJ38"/>
      <c r="TOK38"/>
      <c r="TOL38"/>
      <c r="TOM38"/>
      <c r="TON38"/>
      <c r="TOO38"/>
      <c r="TOP38"/>
      <c r="TOQ38"/>
      <c r="TOR38"/>
      <c r="TOS38"/>
      <c r="TOT38"/>
      <c r="TOU38"/>
      <c r="TOV38"/>
      <c r="TOW38"/>
      <c r="TOX38"/>
      <c r="TOY38"/>
      <c r="TOZ38"/>
      <c r="TPA38"/>
      <c r="TPB38"/>
      <c r="TPC38"/>
      <c r="TPD38"/>
      <c r="TPE38"/>
      <c r="TPF38"/>
      <c r="TPG38"/>
      <c r="TPH38"/>
      <c r="TPI38"/>
      <c r="TPJ38"/>
      <c r="TPK38"/>
      <c r="TPL38"/>
      <c r="TPM38"/>
      <c r="TPN38"/>
      <c r="TPO38"/>
      <c r="TPP38"/>
      <c r="TPQ38"/>
      <c r="TPR38"/>
      <c r="TPS38"/>
      <c r="TPT38"/>
      <c r="TPU38"/>
      <c r="TPV38"/>
      <c r="TPW38"/>
      <c r="TPX38"/>
      <c r="TPY38"/>
      <c r="TPZ38"/>
      <c r="TQA38"/>
      <c r="TQB38"/>
      <c r="TQC38"/>
      <c r="TQD38"/>
      <c r="TQE38"/>
      <c r="TQF38"/>
      <c r="TQG38"/>
      <c r="TQH38"/>
      <c r="TQI38"/>
      <c r="TQJ38"/>
      <c r="TQK38"/>
      <c r="TQL38"/>
      <c r="TQM38"/>
      <c r="TQN38"/>
      <c r="TQO38"/>
      <c r="TQP38"/>
      <c r="TQQ38"/>
      <c r="TQR38"/>
      <c r="TQS38"/>
      <c r="TQT38"/>
      <c r="TQU38"/>
      <c r="TQV38"/>
      <c r="TQW38"/>
      <c r="TQX38"/>
      <c r="TQY38"/>
      <c r="TQZ38"/>
      <c r="TRA38"/>
      <c r="TRB38"/>
      <c r="TRC38"/>
      <c r="TRD38"/>
      <c r="TRE38"/>
      <c r="TRF38"/>
      <c r="TRG38"/>
      <c r="TRH38"/>
      <c r="TRI38"/>
      <c r="TRJ38"/>
      <c r="TRK38"/>
      <c r="TRL38"/>
      <c r="TRM38"/>
      <c r="TRN38"/>
      <c r="TRO38"/>
      <c r="TRP38"/>
      <c r="TRQ38"/>
      <c r="TRR38"/>
      <c r="TRS38"/>
      <c r="TRT38"/>
      <c r="TRU38"/>
      <c r="TRV38"/>
      <c r="TRW38"/>
      <c r="TRX38"/>
      <c r="TRY38"/>
      <c r="TRZ38"/>
      <c r="TSA38"/>
      <c r="TSB38"/>
      <c r="TSC38"/>
      <c r="TSD38"/>
      <c r="TSE38"/>
      <c r="TSF38"/>
      <c r="TSG38"/>
      <c r="TSH38"/>
      <c r="TSI38"/>
      <c r="TSJ38"/>
      <c r="TSK38"/>
      <c r="TSL38"/>
      <c r="TSM38"/>
      <c r="TSN38"/>
      <c r="TSO38"/>
      <c r="TSP38"/>
      <c r="TSQ38"/>
      <c r="TSR38"/>
      <c r="TSS38"/>
      <c r="TST38"/>
      <c r="TSU38"/>
      <c r="TSV38"/>
      <c r="TSW38"/>
      <c r="TSX38"/>
      <c r="TSY38"/>
      <c r="TSZ38"/>
      <c r="TTA38"/>
      <c r="TTB38"/>
      <c r="TTC38"/>
      <c r="TTD38"/>
      <c r="TTE38"/>
      <c r="TTF38"/>
      <c r="TTG38"/>
      <c r="TTH38"/>
      <c r="TTI38"/>
      <c r="TTJ38"/>
      <c r="TTK38"/>
      <c r="TTL38"/>
      <c r="TTM38"/>
      <c r="TTN38"/>
      <c r="TTO38"/>
      <c r="TTP38"/>
      <c r="TTQ38"/>
      <c r="TTR38"/>
      <c r="TTS38"/>
      <c r="TTT38"/>
      <c r="TTU38"/>
      <c r="TTV38"/>
      <c r="TTW38"/>
      <c r="TTX38"/>
      <c r="TTY38"/>
      <c r="TTZ38"/>
      <c r="TUA38"/>
      <c r="TUB38"/>
      <c r="TUC38"/>
      <c r="TUD38"/>
      <c r="TUE38"/>
      <c r="TUF38"/>
      <c r="TUG38"/>
      <c r="TUH38"/>
      <c r="TUI38"/>
      <c r="TUJ38"/>
      <c r="TUK38"/>
      <c r="TUL38"/>
      <c r="TUM38"/>
      <c r="TUN38"/>
      <c r="TUO38"/>
      <c r="TUP38"/>
      <c r="TUQ38"/>
      <c r="TUR38"/>
      <c r="TUS38"/>
      <c r="TUT38"/>
      <c r="TUU38"/>
      <c r="TUV38"/>
      <c r="TUW38"/>
      <c r="TUX38"/>
      <c r="TUY38"/>
      <c r="TUZ38"/>
      <c r="TVA38"/>
      <c r="TVB38"/>
      <c r="TVC38"/>
      <c r="TVD38"/>
      <c r="TVE38"/>
      <c r="TVF38"/>
      <c r="TVG38"/>
      <c r="TVH38"/>
      <c r="TVI38"/>
      <c r="TVJ38"/>
      <c r="TVK38"/>
      <c r="TVL38"/>
      <c r="TVM38"/>
      <c r="TVN38"/>
      <c r="TVO38"/>
      <c r="TVP38"/>
      <c r="TVQ38"/>
      <c r="TVR38"/>
      <c r="TVS38"/>
      <c r="TVT38"/>
      <c r="TVU38"/>
      <c r="TVV38"/>
      <c r="TVW38"/>
      <c r="TVX38"/>
      <c r="TVY38"/>
      <c r="TVZ38"/>
      <c r="TWA38"/>
      <c r="TWB38"/>
      <c r="TWC38"/>
      <c r="TWD38"/>
      <c r="TWE38"/>
      <c r="TWF38"/>
      <c r="TWG38"/>
      <c r="TWH38"/>
      <c r="TWI38"/>
      <c r="TWJ38"/>
      <c r="TWK38"/>
      <c r="TWL38"/>
      <c r="TWM38"/>
      <c r="TWN38"/>
      <c r="TWO38"/>
      <c r="TWP38"/>
      <c r="TWQ38"/>
      <c r="TWR38"/>
      <c r="TWS38"/>
      <c r="TWT38"/>
      <c r="TWU38"/>
      <c r="TWV38"/>
      <c r="TWW38"/>
      <c r="TWX38"/>
      <c r="TWY38"/>
      <c r="TWZ38"/>
      <c r="TXA38"/>
      <c r="TXB38"/>
      <c r="TXC38"/>
      <c r="TXD38"/>
      <c r="TXE38"/>
      <c r="TXF38"/>
      <c r="TXG38"/>
      <c r="TXH38"/>
      <c r="TXI38"/>
      <c r="TXJ38"/>
      <c r="TXK38"/>
      <c r="TXL38"/>
      <c r="TXM38"/>
      <c r="TXN38"/>
      <c r="TXO38"/>
      <c r="TXP38"/>
      <c r="TXQ38"/>
      <c r="TXR38"/>
      <c r="TXS38"/>
      <c r="TXT38"/>
      <c r="TXU38"/>
      <c r="TXV38"/>
      <c r="TXW38"/>
      <c r="TXX38"/>
      <c r="TXY38"/>
      <c r="TXZ38"/>
      <c r="TYA38"/>
      <c r="TYB38"/>
      <c r="TYC38"/>
      <c r="TYD38"/>
      <c r="TYE38"/>
      <c r="TYF38"/>
      <c r="TYG38"/>
      <c r="TYH38"/>
      <c r="TYI38"/>
      <c r="TYJ38"/>
      <c r="TYK38"/>
      <c r="TYL38"/>
      <c r="TYM38"/>
      <c r="TYN38"/>
      <c r="TYO38"/>
      <c r="TYP38"/>
      <c r="TYQ38"/>
      <c r="TYR38"/>
      <c r="TYS38"/>
      <c r="TYT38"/>
      <c r="TYU38"/>
      <c r="TYV38"/>
      <c r="TYW38"/>
      <c r="TYX38"/>
      <c r="TYY38"/>
      <c r="TYZ38"/>
      <c r="TZA38"/>
      <c r="TZB38"/>
      <c r="TZC38"/>
      <c r="TZD38"/>
      <c r="TZE38"/>
      <c r="TZF38"/>
      <c r="TZG38"/>
      <c r="TZH38"/>
      <c r="TZI38"/>
      <c r="TZJ38"/>
      <c r="TZK38"/>
      <c r="TZL38"/>
      <c r="TZM38"/>
      <c r="TZN38"/>
      <c r="TZO38"/>
      <c r="TZP38"/>
      <c r="TZQ38"/>
      <c r="TZR38"/>
      <c r="TZS38"/>
      <c r="TZT38"/>
      <c r="TZU38"/>
      <c r="TZV38"/>
      <c r="TZW38"/>
      <c r="TZX38"/>
      <c r="TZY38"/>
      <c r="TZZ38"/>
      <c r="UAA38"/>
      <c r="UAB38"/>
      <c r="UAC38"/>
      <c r="UAD38"/>
      <c r="UAE38"/>
      <c r="UAF38"/>
      <c r="UAG38"/>
      <c r="UAH38"/>
      <c r="UAI38"/>
      <c r="UAJ38"/>
      <c r="UAK38"/>
      <c r="UAL38"/>
      <c r="UAM38"/>
      <c r="UAN38"/>
      <c r="UAO38"/>
      <c r="UAP38"/>
      <c r="UAQ38"/>
      <c r="UAR38"/>
      <c r="UAS38"/>
      <c r="UAT38"/>
      <c r="UAU38"/>
      <c r="UAV38"/>
      <c r="UAW38"/>
      <c r="UAX38"/>
      <c r="UAY38"/>
      <c r="UAZ38"/>
      <c r="UBA38"/>
      <c r="UBB38"/>
      <c r="UBC38"/>
      <c r="UBD38"/>
      <c r="UBE38"/>
      <c r="UBF38"/>
      <c r="UBG38"/>
      <c r="UBH38"/>
      <c r="UBI38"/>
      <c r="UBJ38"/>
      <c r="UBK38"/>
      <c r="UBL38"/>
      <c r="UBM38"/>
      <c r="UBN38"/>
      <c r="UBO38"/>
      <c r="UBP38"/>
      <c r="UBQ38"/>
      <c r="UBR38"/>
      <c r="UBS38"/>
      <c r="UBT38"/>
      <c r="UBU38"/>
      <c r="UBV38"/>
      <c r="UBW38"/>
      <c r="UBX38"/>
      <c r="UBY38"/>
      <c r="UBZ38"/>
      <c r="UCA38"/>
      <c r="UCB38"/>
      <c r="UCC38"/>
      <c r="UCD38"/>
      <c r="UCE38"/>
      <c r="UCF38"/>
      <c r="UCG38"/>
      <c r="UCH38"/>
      <c r="UCI38"/>
      <c r="UCJ38"/>
      <c r="UCK38"/>
      <c r="UCL38"/>
      <c r="UCM38"/>
      <c r="UCN38"/>
      <c r="UCO38"/>
      <c r="UCP38"/>
      <c r="UCQ38"/>
      <c r="UCR38"/>
      <c r="UCS38"/>
      <c r="UCT38"/>
      <c r="UCU38"/>
      <c r="UCV38"/>
      <c r="UCW38"/>
      <c r="UCX38"/>
      <c r="UCY38"/>
      <c r="UCZ38"/>
      <c r="UDA38"/>
      <c r="UDB38"/>
      <c r="UDC38"/>
      <c r="UDD38"/>
      <c r="UDE38"/>
      <c r="UDF38"/>
      <c r="UDG38"/>
      <c r="UDH38"/>
      <c r="UDI38"/>
      <c r="UDJ38"/>
      <c r="UDK38"/>
      <c r="UDL38"/>
      <c r="UDM38"/>
      <c r="UDN38"/>
      <c r="UDO38"/>
      <c r="UDP38"/>
      <c r="UDQ38"/>
      <c r="UDR38"/>
      <c r="UDS38"/>
      <c r="UDT38"/>
      <c r="UDU38"/>
      <c r="UDV38"/>
      <c r="UDW38"/>
      <c r="UDX38"/>
      <c r="UDY38"/>
      <c r="UDZ38"/>
      <c r="UEA38"/>
      <c r="UEB38"/>
      <c r="UEC38"/>
      <c r="UED38"/>
      <c r="UEE38"/>
      <c r="UEF38"/>
      <c r="UEG38"/>
      <c r="UEH38"/>
      <c r="UEI38"/>
      <c r="UEJ38"/>
      <c r="UEK38"/>
      <c r="UEL38"/>
      <c r="UEM38"/>
      <c r="UEN38"/>
      <c r="UEO38"/>
      <c r="UEP38"/>
      <c r="UEQ38"/>
      <c r="UER38"/>
      <c r="UES38"/>
      <c r="UET38"/>
      <c r="UEU38"/>
      <c r="UEV38"/>
      <c r="UEW38"/>
      <c r="UEX38"/>
      <c r="UEY38"/>
      <c r="UEZ38"/>
      <c r="UFA38"/>
      <c r="UFB38"/>
      <c r="UFC38"/>
      <c r="UFD38"/>
      <c r="UFE38"/>
      <c r="UFF38"/>
      <c r="UFG38"/>
      <c r="UFH38"/>
      <c r="UFI38"/>
      <c r="UFJ38"/>
      <c r="UFK38"/>
      <c r="UFL38"/>
      <c r="UFM38"/>
      <c r="UFN38"/>
      <c r="UFO38"/>
      <c r="UFP38"/>
      <c r="UFQ38"/>
      <c r="UFR38"/>
      <c r="UFS38"/>
      <c r="UFT38"/>
      <c r="UFU38"/>
      <c r="UFV38"/>
      <c r="UFW38"/>
      <c r="UFX38"/>
      <c r="UFY38"/>
      <c r="UFZ38"/>
      <c r="UGA38"/>
      <c r="UGB38"/>
      <c r="UGC38"/>
      <c r="UGD38"/>
      <c r="UGE38"/>
      <c r="UGF38"/>
      <c r="UGG38"/>
      <c r="UGH38"/>
      <c r="UGI38"/>
      <c r="UGJ38"/>
      <c r="UGK38"/>
      <c r="UGL38"/>
      <c r="UGM38"/>
      <c r="UGN38"/>
      <c r="UGO38"/>
      <c r="UGP38"/>
      <c r="UGQ38"/>
      <c r="UGR38"/>
      <c r="UGS38"/>
      <c r="UGT38"/>
      <c r="UGU38"/>
      <c r="UGV38"/>
      <c r="UGW38"/>
      <c r="UGX38"/>
      <c r="UGY38"/>
      <c r="UGZ38"/>
      <c r="UHA38"/>
      <c r="UHB38"/>
      <c r="UHC38"/>
      <c r="UHD38"/>
      <c r="UHE38"/>
      <c r="UHF38"/>
      <c r="UHG38"/>
      <c r="UHH38"/>
      <c r="UHI38"/>
      <c r="UHJ38"/>
      <c r="UHK38"/>
      <c r="UHL38"/>
      <c r="UHM38"/>
      <c r="UHN38"/>
      <c r="UHO38"/>
      <c r="UHP38"/>
      <c r="UHQ38"/>
      <c r="UHR38"/>
      <c r="UHS38"/>
      <c r="UHT38"/>
      <c r="UHU38"/>
      <c r="UHV38"/>
      <c r="UHW38"/>
      <c r="UHX38"/>
      <c r="UHY38"/>
      <c r="UHZ38"/>
      <c r="UIA38"/>
      <c r="UIB38"/>
      <c r="UIC38"/>
      <c r="UID38"/>
      <c r="UIE38"/>
      <c r="UIF38"/>
      <c r="UIG38"/>
      <c r="UIH38"/>
      <c r="UII38"/>
      <c r="UIJ38"/>
      <c r="UIK38"/>
      <c r="UIL38"/>
      <c r="UIM38"/>
      <c r="UIN38"/>
      <c r="UIO38"/>
      <c r="UIP38"/>
      <c r="UIQ38"/>
      <c r="UIR38"/>
      <c r="UIS38"/>
      <c r="UIT38"/>
      <c r="UIU38"/>
      <c r="UIV38"/>
      <c r="UIW38"/>
      <c r="UIX38"/>
      <c r="UIY38"/>
      <c r="UIZ38"/>
      <c r="UJA38"/>
      <c r="UJB38"/>
      <c r="UJC38"/>
      <c r="UJD38"/>
      <c r="UJE38"/>
      <c r="UJF38"/>
      <c r="UJG38"/>
      <c r="UJH38"/>
      <c r="UJI38"/>
      <c r="UJJ38"/>
      <c r="UJK38"/>
      <c r="UJL38"/>
      <c r="UJM38"/>
      <c r="UJN38"/>
      <c r="UJO38"/>
      <c r="UJP38"/>
      <c r="UJQ38"/>
      <c r="UJR38"/>
      <c r="UJS38"/>
      <c r="UJT38"/>
      <c r="UJU38"/>
      <c r="UJV38"/>
      <c r="UJW38"/>
      <c r="UJX38"/>
      <c r="UJY38"/>
      <c r="UJZ38"/>
      <c r="UKA38"/>
      <c r="UKB38"/>
      <c r="UKC38"/>
      <c r="UKD38"/>
      <c r="UKE38"/>
      <c r="UKF38"/>
      <c r="UKG38"/>
      <c r="UKH38"/>
      <c r="UKI38"/>
      <c r="UKJ38"/>
      <c r="UKK38"/>
      <c r="UKL38"/>
      <c r="UKM38"/>
      <c r="UKN38"/>
      <c r="UKO38"/>
      <c r="UKP38"/>
      <c r="UKQ38"/>
      <c r="UKR38"/>
      <c r="UKS38"/>
      <c r="UKT38"/>
      <c r="UKU38"/>
      <c r="UKV38"/>
      <c r="UKW38"/>
      <c r="UKX38"/>
      <c r="UKY38"/>
      <c r="UKZ38"/>
      <c r="ULA38"/>
      <c r="ULB38"/>
      <c r="ULC38"/>
      <c r="ULD38"/>
      <c r="ULE38"/>
      <c r="ULF38"/>
      <c r="ULG38"/>
      <c r="ULH38"/>
      <c r="ULI38"/>
      <c r="ULJ38"/>
      <c r="ULK38"/>
      <c r="ULL38"/>
      <c r="ULM38"/>
      <c r="ULN38"/>
      <c r="ULO38"/>
      <c r="ULP38"/>
      <c r="ULQ38"/>
      <c r="ULR38"/>
      <c r="ULS38"/>
      <c r="ULT38"/>
      <c r="ULU38"/>
      <c r="ULV38"/>
      <c r="ULW38"/>
      <c r="ULX38"/>
      <c r="ULY38"/>
      <c r="ULZ38"/>
      <c r="UMA38"/>
      <c r="UMB38"/>
      <c r="UMC38"/>
      <c r="UMD38"/>
      <c r="UME38"/>
      <c r="UMF38"/>
      <c r="UMG38"/>
      <c r="UMH38"/>
      <c r="UMI38"/>
      <c r="UMJ38"/>
      <c r="UMK38"/>
      <c r="UML38"/>
      <c r="UMM38"/>
      <c r="UMN38"/>
      <c r="UMO38"/>
      <c r="UMP38"/>
      <c r="UMQ38"/>
      <c r="UMR38"/>
      <c r="UMS38"/>
      <c r="UMT38"/>
      <c r="UMU38"/>
      <c r="UMV38"/>
      <c r="UMW38"/>
      <c r="UMX38"/>
      <c r="UMY38"/>
      <c r="UMZ38"/>
      <c r="UNA38"/>
      <c r="UNB38"/>
      <c r="UNC38"/>
      <c r="UND38"/>
      <c r="UNE38"/>
      <c r="UNF38"/>
      <c r="UNG38"/>
      <c r="UNH38"/>
      <c r="UNI38"/>
      <c r="UNJ38"/>
      <c r="UNK38"/>
      <c r="UNL38"/>
      <c r="UNM38"/>
      <c r="UNN38"/>
      <c r="UNO38"/>
      <c r="UNP38"/>
      <c r="UNQ38"/>
      <c r="UNR38"/>
      <c r="UNS38"/>
      <c r="UNT38"/>
      <c r="UNU38"/>
      <c r="UNV38"/>
      <c r="UNW38"/>
      <c r="UNX38"/>
      <c r="UNY38"/>
      <c r="UNZ38"/>
      <c r="UOA38"/>
      <c r="UOB38"/>
      <c r="UOC38"/>
      <c r="UOD38"/>
      <c r="UOE38"/>
      <c r="UOF38"/>
      <c r="UOG38"/>
      <c r="UOH38"/>
      <c r="UOI38"/>
      <c r="UOJ38"/>
      <c r="UOK38"/>
      <c r="UOL38"/>
      <c r="UOM38"/>
      <c r="UON38"/>
      <c r="UOO38"/>
      <c r="UOP38"/>
      <c r="UOQ38"/>
      <c r="UOR38"/>
      <c r="UOS38"/>
      <c r="UOT38"/>
      <c r="UOU38"/>
      <c r="UOV38"/>
      <c r="UOW38"/>
      <c r="UOX38"/>
      <c r="UOY38"/>
      <c r="UOZ38"/>
      <c r="UPA38"/>
      <c r="UPB38"/>
      <c r="UPC38"/>
      <c r="UPD38"/>
      <c r="UPE38"/>
      <c r="UPF38"/>
      <c r="UPG38"/>
      <c r="UPH38"/>
      <c r="UPI38"/>
      <c r="UPJ38"/>
      <c r="UPK38"/>
      <c r="UPL38"/>
      <c r="UPM38"/>
      <c r="UPN38"/>
      <c r="UPO38"/>
      <c r="UPP38"/>
      <c r="UPQ38"/>
      <c r="UPR38"/>
      <c r="UPS38"/>
      <c r="UPT38"/>
      <c r="UPU38"/>
      <c r="UPV38"/>
      <c r="UPW38"/>
      <c r="UPX38"/>
      <c r="UPY38"/>
      <c r="UPZ38"/>
      <c r="UQA38"/>
      <c r="UQB38"/>
      <c r="UQC38"/>
      <c r="UQD38"/>
      <c r="UQE38"/>
      <c r="UQF38"/>
      <c r="UQG38"/>
      <c r="UQH38"/>
      <c r="UQI38"/>
      <c r="UQJ38"/>
      <c r="UQK38"/>
      <c r="UQL38"/>
      <c r="UQM38"/>
      <c r="UQN38"/>
      <c r="UQO38"/>
      <c r="UQP38"/>
      <c r="UQQ38"/>
      <c r="UQR38"/>
      <c r="UQS38"/>
      <c r="UQT38"/>
      <c r="UQU38"/>
      <c r="UQV38"/>
      <c r="UQW38"/>
      <c r="UQX38"/>
      <c r="UQY38"/>
      <c r="UQZ38"/>
      <c r="URA38"/>
      <c r="URB38"/>
      <c r="URC38"/>
      <c r="URD38"/>
      <c r="URE38"/>
      <c r="URF38"/>
      <c r="URG38"/>
      <c r="URH38"/>
      <c r="URI38"/>
      <c r="URJ38"/>
      <c r="URK38"/>
      <c r="URL38"/>
      <c r="URM38"/>
      <c r="URN38"/>
      <c r="URO38"/>
      <c r="URP38"/>
      <c r="URQ38"/>
      <c r="URR38"/>
      <c r="URS38"/>
      <c r="URT38"/>
      <c r="URU38"/>
      <c r="URV38"/>
      <c r="URW38"/>
      <c r="URX38"/>
      <c r="URY38"/>
      <c r="URZ38"/>
      <c r="USA38"/>
      <c r="USB38"/>
      <c r="USC38"/>
      <c r="USD38"/>
      <c r="USE38"/>
      <c r="USF38"/>
      <c r="USG38"/>
      <c r="USH38"/>
      <c r="USI38"/>
      <c r="USJ38"/>
      <c r="USK38"/>
      <c r="USL38"/>
      <c r="USM38"/>
      <c r="USN38"/>
      <c r="USO38"/>
      <c r="USP38"/>
      <c r="USQ38"/>
      <c r="USR38"/>
      <c r="USS38"/>
      <c r="UST38"/>
      <c r="USU38"/>
      <c r="USV38"/>
      <c r="USW38"/>
      <c r="USX38"/>
      <c r="USY38"/>
      <c r="USZ38"/>
      <c r="UTA38"/>
      <c r="UTB38"/>
      <c r="UTC38"/>
      <c r="UTD38"/>
      <c r="UTE38"/>
      <c r="UTF38"/>
      <c r="UTG38"/>
      <c r="UTH38"/>
      <c r="UTI38"/>
      <c r="UTJ38"/>
      <c r="UTK38"/>
      <c r="UTL38"/>
      <c r="UTM38"/>
      <c r="UTN38"/>
      <c r="UTO38"/>
      <c r="UTP38"/>
      <c r="UTQ38"/>
      <c r="UTR38"/>
      <c r="UTS38"/>
      <c r="UTT38"/>
      <c r="UTU38"/>
      <c r="UTV38"/>
      <c r="UTW38"/>
      <c r="UTX38"/>
      <c r="UTY38"/>
      <c r="UTZ38"/>
      <c r="UUA38"/>
      <c r="UUB38"/>
      <c r="UUC38"/>
      <c r="UUD38"/>
      <c r="UUE38"/>
      <c r="UUF38"/>
      <c r="UUG38"/>
      <c r="UUH38"/>
      <c r="UUI38"/>
      <c r="UUJ38"/>
      <c r="UUK38"/>
      <c r="UUL38"/>
      <c r="UUM38"/>
      <c r="UUN38"/>
      <c r="UUO38"/>
      <c r="UUP38"/>
      <c r="UUQ38"/>
      <c r="UUR38"/>
      <c r="UUS38"/>
      <c r="UUT38"/>
      <c r="UUU38"/>
      <c r="UUV38"/>
      <c r="UUW38"/>
      <c r="UUX38"/>
      <c r="UUY38"/>
      <c r="UUZ38"/>
      <c r="UVA38"/>
      <c r="UVB38"/>
      <c r="UVC38"/>
      <c r="UVD38"/>
      <c r="UVE38"/>
      <c r="UVF38"/>
      <c r="UVG38"/>
      <c r="UVH38"/>
      <c r="UVI38"/>
      <c r="UVJ38"/>
      <c r="UVK38"/>
      <c r="UVL38"/>
      <c r="UVM38"/>
      <c r="UVN38"/>
      <c r="UVO38"/>
      <c r="UVP38"/>
      <c r="UVQ38"/>
      <c r="UVR38"/>
      <c r="UVS38"/>
      <c r="UVT38"/>
      <c r="UVU38"/>
      <c r="UVV38"/>
      <c r="UVW38"/>
      <c r="UVX38"/>
      <c r="UVY38"/>
      <c r="UVZ38"/>
      <c r="UWA38"/>
      <c r="UWB38"/>
      <c r="UWC38"/>
      <c r="UWD38"/>
      <c r="UWE38"/>
      <c r="UWF38"/>
      <c r="UWG38"/>
      <c r="UWH38"/>
      <c r="UWI38"/>
      <c r="UWJ38"/>
      <c r="UWK38"/>
      <c r="UWL38"/>
      <c r="UWM38"/>
      <c r="UWN38"/>
      <c r="UWO38"/>
      <c r="UWP38"/>
      <c r="UWQ38"/>
      <c r="UWR38"/>
      <c r="UWS38"/>
      <c r="UWT38"/>
      <c r="UWU38"/>
      <c r="UWV38"/>
      <c r="UWW38"/>
      <c r="UWX38"/>
      <c r="UWY38"/>
      <c r="UWZ38"/>
      <c r="UXA38"/>
      <c r="UXB38"/>
      <c r="UXC38"/>
      <c r="UXD38"/>
      <c r="UXE38"/>
      <c r="UXF38"/>
      <c r="UXG38"/>
      <c r="UXH38"/>
      <c r="UXI38"/>
      <c r="UXJ38"/>
      <c r="UXK38"/>
      <c r="UXL38"/>
      <c r="UXM38"/>
      <c r="UXN38"/>
      <c r="UXO38"/>
      <c r="UXP38"/>
      <c r="UXQ38"/>
      <c r="UXR38"/>
      <c r="UXS38"/>
      <c r="UXT38"/>
      <c r="UXU38"/>
      <c r="UXV38"/>
      <c r="UXW38"/>
      <c r="UXX38"/>
      <c r="UXY38"/>
      <c r="UXZ38"/>
      <c r="UYA38"/>
      <c r="UYB38"/>
      <c r="UYC38"/>
      <c r="UYD38"/>
      <c r="UYE38"/>
      <c r="UYF38"/>
      <c r="UYG38"/>
      <c r="UYH38"/>
      <c r="UYI38"/>
      <c r="UYJ38"/>
      <c r="UYK38"/>
      <c r="UYL38"/>
      <c r="UYM38"/>
      <c r="UYN38"/>
      <c r="UYO38"/>
      <c r="UYP38"/>
      <c r="UYQ38"/>
      <c r="UYR38"/>
      <c r="UYS38"/>
      <c r="UYT38"/>
      <c r="UYU38"/>
      <c r="UYV38"/>
      <c r="UYW38"/>
      <c r="UYX38"/>
      <c r="UYY38"/>
      <c r="UYZ38"/>
      <c r="UZA38"/>
      <c r="UZB38"/>
      <c r="UZC38"/>
      <c r="UZD38"/>
      <c r="UZE38"/>
      <c r="UZF38"/>
      <c r="UZG38"/>
      <c r="UZH38"/>
      <c r="UZI38"/>
      <c r="UZJ38"/>
      <c r="UZK38"/>
      <c r="UZL38"/>
      <c r="UZM38"/>
      <c r="UZN38"/>
      <c r="UZO38"/>
      <c r="UZP38"/>
      <c r="UZQ38"/>
      <c r="UZR38"/>
      <c r="UZS38"/>
      <c r="UZT38"/>
      <c r="UZU38"/>
      <c r="UZV38"/>
      <c r="UZW38"/>
      <c r="UZX38"/>
      <c r="UZY38"/>
      <c r="UZZ38"/>
      <c r="VAA38"/>
      <c r="VAB38"/>
      <c r="VAC38"/>
      <c r="VAD38"/>
      <c r="VAE38"/>
      <c r="VAF38"/>
      <c r="VAG38"/>
      <c r="VAH38"/>
      <c r="VAI38"/>
      <c r="VAJ38"/>
      <c r="VAK38"/>
      <c r="VAL38"/>
      <c r="VAM38"/>
      <c r="VAN38"/>
      <c r="VAO38"/>
      <c r="VAP38"/>
      <c r="VAQ38"/>
      <c r="VAR38"/>
      <c r="VAS38"/>
      <c r="VAT38"/>
      <c r="VAU38"/>
      <c r="VAV38"/>
      <c r="VAW38"/>
      <c r="VAX38"/>
      <c r="VAY38"/>
      <c r="VAZ38"/>
      <c r="VBA38"/>
      <c r="VBB38"/>
      <c r="VBC38"/>
      <c r="VBD38"/>
      <c r="VBE38"/>
      <c r="VBF38"/>
      <c r="VBG38"/>
      <c r="VBH38"/>
      <c r="VBI38"/>
      <c r="VBJ38"/>
      <c r="VBK38"/>
      <c r="VBL38"/>
      <c r="VBM38"/>
      <c r="VBN38"/>
      <c r="VBO38"/>
      <c r="VBP38"/>
      <c r="VBQ38"/>
      <c r="VBR38"/>
      <c r="VBS38"/>
      <c r="VBT38"/>
      <c r="VBU38"/>
      <c r="VBV38"/>
      <c r="VBW38"/>
      <c r="VBX38"/>
      <c r="VBY38"/>
      <c r="VBZ38"/>
      <c r="VCA38"/>
      <c r="VCB38"/>
      <c r="VCC38"/>
      <c r="VCD38"/>
      <c r="VCE38"/>
      <c r="VCF38"/>
      <c r="VCG38"/>
      <c r="VCH38"/>
      <c r="VCI38"/>
      <c r="VCJ38"/>
      <c r="VCK38"/>
      <c r="VCL38"/>
      <c r="VCM38"/>
      <c r="VCN38"/>
      <c r="VCO38"/>
      <c r="VCP38"/>
      <c r="VCQ38"/>
      <c r="VCR38"/>
      <c r="VCS38"/>
      <c r="VCT38"/>
      <c r="VCU38"/>
      <c r="VCV38"/>
      <c r="VCW38"/>
      <c r="VCX38"/>
      <c r="VCY38"/>
      <c r="VCZ38"/>
      <c r="VDA38"/>
      <c r="VDB38"/>
      <c r="VDC38"/>
      <c r="VDD38"/>
      <c r="VDE38"/>
      <c r="VDF38"/>
      <c r="VDG38"/>
      <c r="VDH38"/>
      <c r="VDI38"/>
      <c r="VDJ38"/>
      <c r="VDK38"/>
      <c r="VDL38"/>
      <c r="VDM38"/>
      <c r="VDN38"/>
      <c r="VDO38"/>
      <c r="VDP38"/>
      <c r="VDQ38"/>
      <c r="VDR38"/>
      <c r="VDS38"/>
      <c r="VDT38"/>
      <c r="VDU38"/>
      <c r="VDV38"/>
      <c r="VDW38"/>
      <c r="VDX38"/>
      <c r="VDY38"/>
      <c r="VDZ38"/>
      <c r="VEA38"/>
      <c r="VEB38"/>
      <c r="VEC38"/>
      <c r="VED38"/>
      <c r="VEE38"/>
      <c r="VEF38"/>
      <c r="VEG38"/>
      <c r="VEH38"/>
      <c r="VEI38"/>
      <c r="VEJ38"/>
      <c r="VEK38"/>
      <c r="VEL38"/>
      <c r="VEM38"/>
      <c r="VEN38"/>
      <c r="VEO38"/>
      <c r="VEP38"/>
      <c r="VEQ38"/>
      <c r="VER38"/>
      <c r="VES38"/>
      <c r="VET38"/>
      <c r="VEU38"/>
      <c r="VEV38"/>
      <c r="VEW38"/>
      <c r="VEX38"/>
      <c r="VEY38"/>
      <c r="VEZ38"/>
      <c r="VFA38"/>
      <c r="VFB38"/>
      <c r="VFC38"/>
      <c r="VFD38"/>
      <c r="VFE38"/>
      <c r="VFF38"/>
      <c r="VFG38"/>
      <c r="VFH38"/>
      <c r="VFI38"/>
      <c r="VFJ38"/>
      <c r="VFK38"/>
      <c r="VFL38"/>
      <c r="VFM38"/>
      <c r="VFN38"/>
      <c r="VFO38"/>
      <c r="VFP38"/>
      <c r="VFQ38"/>
      <c r="VFR38"/>
      <c r="VFS38"/>
      <c r="VFT38"/>
      <c r="VFU38"/>
      <c r="VFV38"/>
      <c r="VFW38"/>
      <c r="VFX38"/>
      <c r="VFY38"/>
      <c r="VFZ38"/>
      <c r="VGA38"/>
      <c r="VGB38"/>
      <c r="VGC38"/>
      <c r="VGD38"/>
      <c r="VGE38"/>
      <c r="VGF38"/>
      <c r="VGG38"/>
      <c r="VGH38"/>
      <c r="VGI38"/>
      <c r="VGJ38"/>
      <c r="VGK38"/>
      <c r="VGL38"/>
      <c r="VGM38"/>
      <c r="VGN38"/>
      <c r="VGO38"/>
      <c r="VGP38"/>
      <c r="VGQ38"/>
      <c r="VGR38"/>
      <c r="VGS38"/>
      <c r="VGT38"/>
      <c r="VGU38"/>
      <c r="VGV38"/>
      <c r="VGW38"/>
      <c r="VGX38"/>
      <c r="VGY38"/>
      <c r="VGZ38"/>
      <c r="VHA38"/>
      <c r="VHB38"/>
      <c r="VHC38"/>
      <c r="VHD38"/>
      <c r="VHE38"/>
      <c r="VHF38"/>
      <c r="VHG38"/>
      <c r="VHH38"/>
      <c r="VHI38"/>
      <c r="VHJ38"/>
      <c r="VHK38"/>
      <c r="VHL38"/>
      <c r="VHM38"/>
      <c r="VHN38"/>
      <c r="VHO38"/>
      <c r="VHP38"/>
      <c r="VHQ38"/>
      <c r="VHR38"/>
      <c r="VHS38"/>
      <c r="VHT38"/>
      <c r="VHU38"/>
      <c r="VHV38"/>
      <c r="VHW38"/>
      <c r="VHX38"/>
      <c r="VHY38"/>
      <c r="VHZ38"/>
      <c r="VIA38"/>
      <c r="VIB38"/>
      <c r="VIC38"/>
      <c r="VID38"/>
      <c r="VIE38"/>
      <c r="VIF38"/>
      <c r="VIG38"/>
      <c r="VIH38"/>
      <c r="VII38"/>
      <c r="VIJ38"/>
      <c r="VIK38"/>
      <c r="VIL38"/>
      <c r="VIM38"/>
      <c r="VIN38"/>
      <c r="VIO38"/>
      <c r="VIP38"/>
      <c r="VIQ38"/>
      <c r="VIR38"/>
      <c r="VIS38"/>
      <c r="VIT38"/>
      <c r="VIU38"/>
      <c r="VIV38"/>
      <c r="VIW38"/>
      <c r="VIX38"/>
      <c r="VIY38"/>
      <c r="VIZ38"/>
      <c r="VJA38"/>
      <c r="VJB38"/>
      <c r="VJC38"/>
      <c r="VJD38"/>
      <c r="VJE38"/>
      <c r="VJF38"/>
      <c r="VJG38"/>
      <c r="VJH38"/>
      <c r="VJI38"/>
      <c r="VJJ38"/>
      <c r="VJK38"/>
      <c r="VJL38"/>
      <c r="VJM38"/>
      <c r="VJN38"/>
      <c r="VJO38"/>
      <c r="VJP38"/>
      <c r="VJQ38"/>
      <c r="VJR38"/>
      <c r="VJS38"/>
      <c r="VJT38"/>
      <c r="VJU38"/>
      <c r="VJV38"/>
      <c r="VJW38"/>
      <c r="VJX38"/>
      <c r="VJY38"/>
      <c r="VJZ38"/>
      <c r="VKA38"/>
      <c r="VKB38"/>
      <c r="VKC38"/>
      <c r="VKD38"/>
      <c r="VKE38"/>
      <c r="VKF38"/>
      <c r="VKG38"/>
      <c r="VKH38"/>
      <c r="VKI38"/>
      <c r="VKJ38"/>
      <c r="VKK38"/>
      <c r="VKL38"/>
      <c r="VKM38"/>
      <c r="VKN38"/>
      <c r="VKO38"/>
      <c r="VKP38"/>
      <c r="VKQ38"/>
      <c r="VKR38"/>
      <c r="VKS38"/>
      <c r="VKT38"/>
      <c r="VKU38"/>
      <c r="VKV38"/>
      <c r="VKW38"/>
      <c r="VKX38"/>
      <c r="VKY38"/>
      <c r="VKZ38"/>
      <c r="VLA38"/>
      <c r="VLB38"/>
      <c r="VLC38"/>
      <c r="VLD38"/>
      <c r="VLE38"/>
      <c r="VLF38"/>
      <c r="VLG38"/>
      <c r="VLH38"/>
      <c r="VLI38"/>
      <c r="VLJ38"/>
      <c r="VLK38"/>
      <c r="VLL38"/>
      <c r="VLM38"/>
      <c r="VLN38"/>
      <c r="VLO38"/>
      <c r="VLP38"/>
      <c r="VLQ38"/>
      <c r="VLR38"/>
      <c r="VLS38"/>
      <c r="VLT38"/>
      <c r="VLU38"/>
      <c r="VLV38"/>
      <c r="VLW38"/>
      <c r="VLX38"/>
      <c r="VLY38"/>
      <c r="VLZ38"/>
      <c r="VMA38"/>
      <c r="VMB38"/>
      <c r="VMC38"/>
      <c r="VMD38"/>
      <c r="VME38"/>
      <c r="VMF38"/>
      <c r="VMG38"/>
      <c r="VMH38"/>
      <c r="VMI38"/>
      <c r="VMJ38"/>
      <c r="VMK38"/>
      <c r="VML38"/>
      <c r="VMM38"/>
      <c r="VMN38"/>
      <c r="VMO38"/>
      <c r="VMP38"/>
      <c r="VMQ38"/>
      <c r="VMR38"/>
      <c r="VMS38"/>
      <c r="VMT38"/>
      <c r="VMU38"/>
      <c r="VMV38"/>
      <c r="VMW38"/>
      <c r="VMX38"/>
      <c r="VMY38"/>
      <c r="VMZ38"/>
      <c r="VNA38"/>
      <c r="VNB38"/>
      <c r="VNC38"/>
      <c r="VND38"/>
      <c r="VNE38"/>
      <c r="VNF38"/>
      <c r="VNG38"/>
      <c r="VNH38"/>
      <c r="VNI38"/>
      <c r="VNJ38"/>
      <c r="VNK38"/>
      <c r="VNL38"/>
      <c r="VNM38"/>
      <c r="VNN38"/>
      <c r="VNO38"/>
      <c r="VNP38"/>
      <c r="VNQ38"/>
      <c r="VNR38"/>
      <c r="VNS38"/>
      <c r="VNT38"/>
      <c r="VNU38"/>
      <c r="VNV38"/>
      <c r="VNW38"/>
      <c r="VNX38"/>
      <c r="VNY38"/>
      <c r="VNZ38"/>
      <c r="VOA38"/>
      <c r="VOB38"/>
      <c r="VOC38"/>
      <c r="VOD38"/>
      <c r="VOE38"/>
      <c r="VOF38"/>
      <c r="VOG38"/>
      <c r="VOH38"/>
      <c r="VOI38"/>
      <c r="VOJ38"/>
      <c r="VOK38"/>
      <c r="VOL38"/>
      <c r="VOM38"/>
      <c r="VON38"/>
      <c r="VOO38"/>
      <c r="VOP38"/>
      <c r="VOQ38"/>
      <c r="VOR38"/>
      <c r="VOS38"/>
      <c r="VOT38"/>
      <c r="VOU38"/>
      <c r="VOV38"/>
      <c r="VOW38"/>
      <c r="VOX38"/>
      <c r="VOY38"/>
      <c r="VOZ38"/>
      <c r="VPA38"/>
      <c r="VPB38"/>
      <c r="VPC38"/>
      <c r="VPD38"/>
      <c r="VPE38"/>
      <c r="VPF38"/>
      <c r="VPG38"/>
      <c r="VPH38"/>
      <c r="VPI38"/>
      <c r="VPJ38"/>
      <c r="VPK38"/>
      <c r="VPL38"/>
      <c r="VPM38"/>
      <c r="VPN38"/>
      <c r="VPO38"/>
      <c r="VPP38"/>
      <c r="VPQ38"/>
      <c r="VPR38"/>
      <c r="VPS38"/>
      <c r="VPT38"/>
      <c r="VPU38"/>
      <c r="VPV38"/>
      <c r="VPW38"/>
      <c r="VPX38"/>
      <c r="VPY38"/>
      <c r="VPZ38"/>
      <c r="VQA38"/>
      <c r="VQB38"/>
      <c r="VQC38"/>
      <c r="VQD38"/>
      <c r="VQE38"/>
      <c r="VQF38"/>
      <c r="VQG38"/>
      <c r="VQH38"/>
      <c r="VQI38"/>
      <c r="VQJ38"/>
      <c r="VQK38"/>
      <c r="VQL38"/>
      <c r="VQM38"/>
      <c r="VQN38"/>
      <c r="VQO38"/>
      <c r="VQP38"/>
      <c r="VQQ38"/>
      <c r="VQR38"/>
      <c r="VQS38"/>
      <c r="VQT38"/>
      <c r="VQU38"/>
      <c r="VQV38"/>
      <c r="VQW38"/>
      <c r="VQX38"/>
      <c r="VQY38"/>
      <c r="VQZ38"/>
      <c r="VRA38"/>
      <c r="VRB38"/>
      <c r="VRC38"/>
      <c r="VRD38"/>
      <c r="VRE38"/>
      <c r="VRF38"/>
      <c r="VRG38"/>
      <c r="VRH38"/>
      <c r="VRI38"/>
      <c r="VRJ38"/>
      <c r="VRK38"/>
      <c r="VRL38"/>
      <c r="VRM38"/>
      <c r="VRN38"/>
      <c r="VRO38"/>
      <c r="VRP38"/>
      <c r="VRQ38"/>
      <c r="VRR38"/>
      <c r="VRS38"/>
      <c r="VRT38"/>
      <c r="VRU38"/>
      <c r="VRV38"/>
      <c r="VRW38"/>
      <c r="VRX38"/>
      <c r="VRY38"/>
      <c r="VRZ38"/>
      <c r="VSA38"/>
      <c r="VSB38"/>
      <c r="VSC38"/>
      <c r="VSD38"/>
      <c r="VSE38"/>
      <c r="VSF38"/>
      <c r="VSG38"/>
      <c r="VSH38"/>
      <c r="VSI38"/>
      <c r="VSJ38"/>
      <c r="VSK38"/>
      <c r="VSL38"/>
      <c r="VSM38"/>
      <c r="VSN38"/>
      <c r="VSO38"/>
      <c r="VSP38"/>
      <c r="VSQ38"/>
      <c r="VSR38"/>
      <c r="VSS38"/>
      <c r="VST38"/>
      <c r="VSU38"/>
      <c r="VSV38"/>
      <c r="VSW38"/>
      <c r="VSX38"/>
      <c r="VSY38"/>
      <c r="VSZ38"/>
      <c r="VTA38"/>
      <c r="VTB38"/>
      <c r="VTC38"/>
      <c r="VTD38"/>
      <c r="VTE38"/>
      <c r="VTF38"/>
      <c r="VTG38"/>
      <c r="VTH38"/>
      <c r="VTI38"/>
      <c r="VTJ38"/>
      <c r="VTK38"/>
      <c r="VTL38"/>
      <c r="VTM38"/>
      <c r="VTN38"/>
      <c r="VTO38"/>
      <c r="VTP38"/>
      <c r="VTQ38"/>
      <c r="VTR38"/>
      <c r="VTS38"/>
      <c r="VTT38"/>
      <c r="VTU38"/>
      <c r="VTV38"/>
      <c r="VTW38"/>
      <c r="VTX38"/>
      <c r="VTY38"/>
      <c r="VTZ38"/>
      <c r="VUA38"/>
      <c r="VUB38"/>
      <c r="VUC38"/>
      <c r="VUD38"/>
      <c r="VUE38"/>
      <c r="VUF38"/>
      <c r="VUG38"/>
      <c r="VUH38"/>
      <c r="VUI38"/>
      <c r="VUJ38"/>
      <c r="VUK38"/>
      <c r="VUL38"/>
      <c r="VUM38"/>
      <c r="VUN38"/>
      <c r="VUO38"/>
      <c r="VUP38"/>
      <c r="VUQ38"/>
      <c r="VUR38"/>
      <c r="VUS38"/>
      <c r="VUT38"/>
      <c r="VUU38"/>
      <c r="VUV38"/>
      <c r="VUW38"/>
      <c r="VUX38"/>
      <c r="VUY38"/>
      <c r="VUZ38"/>
      <c r="VVA38"/>
      <c r="VVB38"/>
      <c r="VVC38"/>
      <c r="VVD38"/>
      <c r="VVE38"/>
      <c r="VVF38"/>
      <c r="VVG38"/>
      <c r="VVH38"/>
      <c r="VVI38"/>
      <c r="VVJ38"/>
      <c r="VVK38"/>
      <c r="VVL38"/>
      <c r="VVM38"/>
      <c r="VVN38"/>
      <c r="VVO38"/>
      <c r="VVP38"/>
      <c r="VVQ38"/>
      <c r="VVR38"/>
      <c r="VVS38"/>
      <c r="VVT38"/>
      <c r="VVU38"/>
      <c r="VVV38"/>
      <c r="VVW38"/>
      <c r="VVX38"/>
      <c r="VVY38"/>
      <c r="VVZ38"/>
      <c r="VWA38"/>
      <c r="VWB38"/>
      <c r="VWC38"/>
      <c r="VWD38"/>
      <c r="VWE38"/>
      <c r="VWF38"/>
      <c r="VWG38"/>
      <c r="VWH38"/>
      <c r="VWI38"/>
      <c r="VWJ38"/>
      <c r="VWK38"/>
      <c r="VWL38"/>
      <c r="VWM38"/>
      <c r="VWN38"/>
      <c r="VWO38"/>
      <c r="VWP38"/>
      <c r="VWQ38"/>
      <c r="VWR38"/>
      <c r="VWS38"/>
      <c r="VWT38"/>
      <c r="VWU38"/>
      <c r="VWV38"/>
      <c r="VWW38"/>
      <c r="VWX38"/>
      <c r="VWY38"/>
      <c r="VWZ38"/>
      <c r="VXA38"/>
      <c r="VXB38"/>
      <c r="VXC38"/>
      <c r="VXD38"/>
      <c r="VXE38"/>
      <c r="VXF38"/>
      <c r="VXG38"/>
      <c r="VXH38"/>
      <c r="VXI38"/>
      <c r="VXJ38"/>
      <c r="VXK38"/>
      <c r="VXL38"/>
      <c r="VXM38"/>
      <c r="VXN38"/>
      <c r="VXO38"/>
      <c r="VXP38"/>
      <c r="VXQ38"/>
      <c r="VXR38"/>
      <c r="VXS38"/>
      <c r="VXT38"/>
      <c r="VXU38"/>
      <c r="VXV38"/>
      <c r="VXW38"/>
      <c r="VXX38"/>
      <c r="VXY38"/>
      <c r="VXZ38"/>
      <c r="VYA38"/>
      <c r="VYB38"/>
      <c r="VYC38"/>
      <c r="VYD38"/>
      <c r="VYE38"/>
      <c r="VYF38"/>
      <c r="VYG38"/>
      <c r="VYH38"/>
      <c r="VYI38"/>
      <c r="VYJ38"/>
      <c r="VYK38"/>
      <c r="VYL38"/>
      <c r="VYM38"/>
      <c r="VYN38"/>
      <c r="VYO38"/>
      <c r="VYP38"/>
      <c r="VYQ38"/>
      <c r="VYR38"/>
      <c r="VYS38"/>
      <c r="VYT38"/>
      <c r="VYU38"/>
      <c r="VYV38"/>
      <c r="VYW38"/>
      <c r="VYX38"/>
      <c r="VYY38"/>
      <c r="VYZ38"/>
      <c r="VZA38"/>
      <c r="VZB38"/>
      <c r="VZC38"/>
      <c r="VZD38"/>
      <c r="VZE38"/>
      <c r="VZF38"/>
      <c r="VZG38"/>
      <c r="VZH38"/>
      <c r="VZI38"/>
      <c r="VZJ38"/>
      <c r="VZK38"/>
      <c r="VZL38"/>
      <c r="VZM38"/>
      <c r="VZN38"/>
      <c r="VZO38"/>
      <c r="VZP38"/>
      <c r="VZQ38"/>
      <c r="VZR38"/>
      <c r="VZS38"/>
      <c r="VZT38"/>
      <c r="VZU38"/>
      <c r="VZV38"/>
      <c r="VZW38"/>
      <c r="VZX38"/>
      <c r="VZY38"/>
      <c r="VZZ38"/>
      <c r="WAA38"/>
      <c r="WAB38"/>
      <c r="WAC38"/>
      <c r="WAD38"/>
      <c r="WAE38"/>
      <c r="WAF38"/>
      <c r="WAG38"/>
      <c r="WAH38"/>
      <c r="WAI38"/>
      <c r="WAJ38"/>
      <c r="WAK38"/>
      <c r="WAL38"/>
      <c r="WAM38"/>
      <c r="WAN38"/>
      <c r="WAO38"/>
      <c r="WAP38"/>
      <c r="WAQ38"/>
      <c r="WAR38"/>
      <c r="WAS38"/>
      <c r="WAT38"/>
      <c r="WAU38"/>
      <c r="WAV38"/>
      <c r="WAW38"/>
      <c r="WAX38"/>
      <c r="WAY38"/>
      <c r="WAZ38"/>
      <c r="WBA38"/>
      <c r="WBB38"/>
      <c r="WBC38"/>
      <c r="WBD38"/>
      <c r="WBE38"/>
      <c r="WBF38"/>
      <c r="WBG38"/>
      <c r="WBH38"/>
      <c r="WBI38"/>
      <c r="WBJ38"/>
      <c r="WBK38"/>
      <c r="WBL38"/>
      <c r="WBM38"/>
      <c r="WBN38"/>
      <c r="WBO38"/>
      <c r="WBP38"/>
      <c r="WBQ38"/>
      <c r="WBR38"/>
      <c r="WBS38"/>
      <c r="WBT38"/>
      <c r="WBU38"/>
      <c r="WBV38"/>
      <c r="WBW38"/>
      <c r="WBX38"/>
      <c r="WBY38"/>
      <c r="WBZ38"/>
      <c r="WCA38"/>
      <c r="WCB38"/>
      <c r="WCC38"/>
      <c r="WCD38"/>
      <c r="WCE38"/>
      <c r="WCF38"/>
      <c r="WCG38"/>
      <c r="WCH38"/>
      <c r="WCI38"/>
      <c r="WCJ38"/>
      <c r="WCK38"/>
      <c r="WCL38"/>
      <c r="WCM38"/>
      <c r="WCN38"/>
      <c r="WCO38"/>
      <c r="WCP38"/>
      <c r="WCQ38"/>
      <c r="WCR38"/>
      <c r="WCS38"/>
      <c r="WCT38"/>
      <c r="WCU38"/>
      <c r="WCV38"/>
      <c r="WCW38"/>
      <c r="WCX38"/>
      <c r="WCY38"/>
      <c r="WCZ38"/>
      <c r="WDA38"/>
      <c r="WDB38"/>
      <c r="WDC38"/>
      <c r="WDD38"/>
      <c r="WDE38"/>
      <c r="WDF38"/>
      <c r="WDG38"/>
      <c r="WDH38"/>
      <c r="WDI38"/>
      <c r="WDJ38"/>
      <c r="WDK38"/>
      <c r="WDL38"/>
      <c r="WDM38"/>
      <c r="WDN38"/>
      <c r="WDO38"/>
      <c r="WDP38"/>
      <c r="WDQ38"/>
      <c r="WDR38"/>
      <c r="WDS38"/>
      <c r="WDT38"/>
      <c r="WDU38"/>
      <c r="WDV38"/>
      <c r="WDW38"/>
      <c r="WDX38"/>
      <c r="WDY38"/>
      <c r="WDZ38"/>
      <c r="WEA38"/>
      <c r="WEB38"/>
      <c r="WEC38"/>
      <c r="WED38"/>
      <c r="WEE38"/>
      <c r="WEF38"/>
      <c r="WEG38"/>
      <c r="WEH38"/>
      <c r="WEI38"/>
      <c r="WEJ38"/>
      <c r="WEK38"/>
      <c r="WEL38"/>
      <c r="WEM38"/>
      <c r="WEN38"/>
      <c r="WEO38"/>
      <c r="WEP38"/>
      <c r="WEQ38"/>
      <c r="WER38"/>
      <c r="WES38"/>
      <c r="WET38"/>
      <c r="WEU38"/>
      <c r="WEV38"/>
      <c r="WEW38"/>
      <c r="WEX38"/>
      <c r="WEY38"/>
      <c r="WEZ38"/>
      <c r="WFA38"/>
      <c r="WFB38"/>
      <c r="WFC38"/>
      <c r="WFD38"/>
      <c r="WFE38"/>
      <c r="WFF38"/>
      <c r="WFG38"/>
      <c r="WFH38"/>
      <c r="WFI38"/>
      <c r="WFJ38"/>
      <c r="WFK38"/>
      <c r="WFL38"/>
      <c r="WFM38"/>
      <c r="WFN38"/>
      <c r="WFO38"/>
      <c r="WFP38"/>
      <c r="WFQ38"/>
      <c r="WFR38"/>
      <c r="WFS38"/>
      <c r="WFT38"/>
      <c r="WFU38"/>
      <c r="WFV38"/>
      <c r="WFW38"/>
      <c r="WFX38"/>
      <c r="WFY38"/>
      <c r="WFZ38"/>
      <c r="WGA38"/>
      <c r="WGB38"/>
      <c r="WGC38"/>
      <c r="WGD38"/>
      <c r="WGE38"/>
      <c r="WGF38"/>
      <c r="WGG38"/>
      <c r="WGH38"/>
      <c r="WGI38"/>
      <c r="WGJ38"/>
      <c r="WGK38"/>
      <c r="WGL38"/>
      <c r="WGM38"/>
      <c r="WGN38"/>
      <c r="WGO38"/>
      <c r="WGP38"/>
      <c r="WGQ38"/>
      <c r="WGR38"/>
      <c r="WGS38"/>
      <c r="WGT38"/>
      <c r="WGU38"/>
      <c r="WGV38"/>
      <c r="WGW38"/>
      <c r="WGX38"/>
      <c r="WGY38"/>
      <c r="WGZ38"/>
      <c r="WHA38"/>
      <c r="WHB38"/>
      <c r="WHC38"/>
      <c r="WHD38"/>
      <c r="WHE38"/>
      <c r="WHF38"/>
      <c r="WHG38"/>
      <c r="WHH38"/>
      <c r="WHI38"/>
      <c r="WHJ38"/>
      <c r="WHK38"/>
      <c r="WHL38"/>
      <c r="WHM38"/>
      <c r="WHN38"/>
      <c r="WHO38"/>
      <c r="WHP38"/>
      <c r="WHQ38"/>
      <c r="WHR38"/>
      <c r="WHS38"/>
      <c r="WHT38"/>
      <c r="WHU38"/>
      <c r="WHV38"/>
      <c r="WHW38"/>
      <c r="WHX38"/>
      <c r="WHY38"/>
      <c r="WHZ38"/>
      <c r="WIA38"/>
      <c r="WIB38"/>
      <c r="WIC38"/>
      <c r="WID38"/>
      <c r="WIE38"/>
      <c r="WIF38"/>
      <c r="WIG38"/>
      <c r="WIH38"/>
      <c r="WII38"/>
      <c r="WIJ38"/>
      <c r="WIK38"/>
      <c r="WIL38"/>
      <c r="WIM38"/>
      <c r="WIN38"/>
      <c r="WIO38"/>
      <c r="WIP38"/>
      <c r="WIQ38"/>
      <c r="WIR38"/>
      <c r="WIS38"/>
      <c r="WIT38"/>
      <c r="WIU38"/>
      <c r="WIV38"/>
      <c r="WIW38"/>
      <c r="WIX38"/>
      <c r="WIY38"/>
      <c r="WIZ38"/>
      <c r="WJA38"/>
      <c r="WJB38"/>
      <c r="WJC38"/>
      <c r="WJD38"/>
      <c r="WJE38"/>
      <c r="WJF38"/>
      <c r="WJG38"/>
      <c r="WJH38"/>
      <c r="WJI38"/>
      <c r="WJJ38"/>
      <c r="WJK38"/>
      <c r="WJL38"/>
      <c r="WJM38"/>
      <c r="WJN38"/>
      <c r="WJO38"/>
      <c r="WJP38"/>
      <c r="WJQ38"/>
      <c r="WJR38"/>
      <c r="WJS38"/>
      <c r="WJT38"/>
      <c r="WJU38"/>
      <c r="WJV38"/>
      <c r="WJW38"/>
      <c r="WJX38"/>
      <c r="WJY38"/>
      <c r="WJZ38"/>
      <c r="WKA38"/>
      <c r="WKB38"/>
      <c r="WKC38"/>
      <c r="WKD38"/>
      <c r="WKE38"/>
      <c r="WKF38"/>
      <c r="WKG38"/>
      <c r="WKH38"/>
      <c r="WKI38"/>
      <c r="WKJ38"/>
      <c r="WKK38"/>
      <c r="WKL38"/>
      <c r="WKM38"/>
      <c r="WKN38"/>
      <c r="WKO38"/>
      <c r="WKP38"/>
      <c r="WKQ38"/>
      <c r="WKR38"/>
      <c r="WKS38"/>
      <c r="WKT38"/>
      <c r="WKU38"/>
      <c r="WKV38"/>
      <c r="WKW38"/>
      <c r="WKX38"/>
      <c r="WKY38"/>
      <c r="WKZ38"/>
      <c r="WLA38"/>
      <c r="WLB38"/>
      <c r="WLC38"/>
      <c r="WLD38"/>
      <c r="WLE38"/>
      <c r="WLF38"/>
      <c r="WLG38"/>
      <c r="WLH38"/>
      <c r="WLI38"/>
      <c r="WLJ38"/>
      <c r="WLK38"/>
      <c r="WLL38"/>
      <c r="WLM38"/>
      <c r="WLN38"/>
      <c r="WLO38"/>
      <c r="WLP38"/>
      <c r="WLQ38"/>
      <c r="WLR38"/>
      <c r="WLS38"/>
      <c r="WLT38"/>
      <c r="WLU38"/>
      <c r="WLV38"/>
      <c r="WLW38"/>
      <c r="WLX38"/>
      <c r="WLY38"/>
      <c r="WLZ38"/>
      <c r="WMA38"/>
      <c r="WMB38"/>
      <c r="WMC38"/>
      <c r="WMD38"/>
      <c r="WME38"/>
      <c r="WMF38"/>
      <c r="WMG38"/>
      <c r="WMH38"/>
      <c r="WMI38"/>
      <c r="WMJ38"/>
      <c r="WMK38"/>
      <c r="WML38"/>
      <c r="WMM38"/>
      <c r="WMN38"/>
      <c r="WMO38"/>
      <c r="WMP38"/>
      <c r="WMQ38"/>
      <c r="WMR38"/>
      <c r="WMS38"/>
      <c r="WMT38"/>
      <c r="WMU38"/>
      <c r="WMV38"/>
      <c r="WMW38"/>
      <c r="WMX38"/>
      <c r="WMY38"/>
      <c r="WMZ38"/>
      <c r="WNA38"/>
      <c r="WNB38"/>
      <c r="WNC38"/>
      <c r="WND38"/>
      <c r="WNE38"/>
      <c r="WNF38"/>
      <c r="WNG38"/>
      <c r="WNH38"/>
      <c r="WNI38"/>
      <c r="WNJ38"/>
      <c r="WNK38"/>
      <c r="WNL38"/>
      <c r="WNM38"/>
      <c r="WNN38"/>
      <c r="WNO38"/>
      <c r="WNP38"/>
      <c r="WNQ38"/>
      <c r="WNR38"/>
      <c r="WNS38"/>
      <c r="WNT38"/>
      <c r="WNU38"/>
      <c r="WNV38"/>
      <c r="WNW38"/>
      <c r="WNX38"/>
      <c r="WNY38"/>
      <c r="WNZ38"/>
      <c r="WOA38"/>
      <c r="WOB38"/>
      <c r="WOC38"/>
      <c r="WOD38"/>
      <c r="WOE38"/>
      <c r="WOF38"/>
      <c r="WOG38"/>
      <c r="WOH38"/>
      <c r="WOI38"/>
      <c r="WOJ38"/>
      <c r="WOK38"/>
      <c r="WOL38"/>
      <c r="WOM38"/>
      <c r="WON38"/>
      <c r="WOO38"/>
      <c r="WOP38"/>
      <c r="WOQ38"/>
      <c r="WOR38"/>
      <c r="WOS38"/>
      <c r="WOT38"/>
      <c r="WOU38"/>
      <c r="WOV38"/>
      <c r="WOW38"/>
      <c r="WOX38"/>
      <c r="WOY38"/>
      <c r="WOZ38"/>
      <c r="WPA38"/>
      <c r="WPB38"/>
      <c r="WPC38"/>
      <c r="WPD38"/>
      <c r="WPE38"/>
      <c r="WPF38"/>
      <c r="WPG38"/>
      <c r="WPH38"/>
      <c r="WPI38"/>
      <c r="WPJ38"/>
      <c r="WPK38"/>
      <c r="WPL38"/>
      <c r="WPM38"/>
      <c r="WPN38"/>
      <c r="WPO38"/>
      <c r="WPP38"/>
      <c r="WPQ38"/>
      <c r="WPR38"/>
      <c r="WPS38"/>
      <c r="WPT38"/>
      <c r="WPU38"/>
      <c r="WPV38"/>
      <c r="WPW38"/>
      <c r="WPX38"/>
      <c r="WPY38"/>
      <c r="WPZ38"/>
      <c r="WQA38"/>
      <c r="WQB38"/>
      <c r="WQC38"/>
      <c r="WQD38"/>
      <c r="WQE38"/>
      <c r="WQF38"/>
      <c r="WQG38"/>
      <c r="WQH38"/>
      <c r="WQI38"/>
      <c r="WQJ38"/>
      <c r="WQK38"/>
      <c r="WQL38"/>
      <c r="WQM38"/>
      <c r="WQN38"/>
      <c r="WQO38"/>
      <c r="WQP38"/>
      <c r="WQQ38"/>
      <c r="WQR38"/>
      <c r="WQS38"/>
      <c r="WQT38"/>
      <c r="WQU38"/>
      <c r="WQV38"/>
      <c r="WQW38"/>
      <c r="WQX38"/>
      <c r="WQY38"/>
      <c r="WQZ38"/>
      <c r="WRA38"/>
      <c r="WRB38"/>
      <c r="WRC38"/>
      <c r="WRD38"/>
      <c r="WRE38"/>
      <c r="WRF38"/>
      <c r="WRG38"/>
      <c r="WRH38"/>
      <c r="WRI38"/>
      <c r="WRJ38"/>
      <c r="WRK38"/>
      <c r="WRL38"/>
      <c r="WRM38"/>
      <c r="WRN38"/>
      <c r="WRO38"/>
      <c r="WRP38"/>
      <c r="WRQ38"/>
      <c r="WRR38"/>
      <c r="WRS38"/>
      <c r="WRT38"/>
      <c r="WRU38"/>
      <c r="WRV38"/>
      <c r="WRW38"/>
      <c r="WRX38"/>
      <c r="WRY38"/>
      <c r="WRZ38"/>
      <c r="WSA38"/>
      <c r="WSB38"/>
      <c r="WSC38"/>
      <c r="WSD38"/>
      <c r="WSE38"/>
      <c r="WSF38"/>
      <c r="WSG38"/>
      <c r="WSH38"/>
      <c r="WSI38"/>
      <c r="WSJ38"/>
      <c r="WSK38"/>
      <c r="WSL38"/>
      <c r="WSM38"/>
      <c r="WSN38"/>
      <c r="WSO38"/>
      <c r="WSP38"/>
      <c r="WSQ38"/>
      <c r="WSR38"/>
      <c r="WSS38"/>
      <c r="WST38"/>
      <c r="WSU38"/>
      <c r="WSV38"/>
      <c r="WSW38"/>
      <c r="WSX38"/>
      <c r="WSY38"/>
      <c r="WSZ38"/>
      <c r="WTA38"/>
      <c r="WTB38"/>
      <c r="WTC38"/>
      <c r="WTD38"/>
      <c r="WTE38"/>
      <c r="WTF38"/>
      <c r="WTG38"/>
      <c r="WTH38"/>
      <c r="WTI38"/>
      <c r="WTJ38"/>
      <c r="WTK38"/>
      <c r="WTL38"/>
      <c r="WTM38"/>
      <c r="WTN38"/>
      <c r="WTO38"/>
      <c r="WTP38"/>
      <c r="WTQ38"/>
      <c r="WTR38"/>
      <c r="WTS38"/>
      <c r="WTT38"/>
      <c r="WTU38"/>
      <c r="WTV38"/>
      <c r="WTW38"/>
      <c r="WTX38"/>
      <c r="WTY38"/>
      <c r="WTZ38"/>
      <c r="WUA38"/>
      <c r="WUB38"/>
      <c r="WUC38"/>
      <c r="WUD38"/>
      <c r="WUE38"/>
      <c r="WUF38"/>
      <c r="WUG38"/>
      <c r="WUH38"/>
      <c r="WUI38"/>
      <c r="WUJ38"/>
      <c r="WUK38"/>
      <c r="WUL38"/>
      <c r="WUM38"/>
      <c r="WUN38"/>
      <c r="WUO38"/>
      <c r="WUP38"/>
      <c r="WUQ38"/>
      <c r="WUR38"/>
      <c r="WUS38"/>
      <c r="WUT38"/>
      <c r="WUU38"/>
      <c r="WUV38"/>
      <c r="WUW38"/>
      <c r="WUX38"/>
      <c r="WUY38"/>
      <c r="WUZ38"/>
      <c r="WVA38"/>
      <c r="WVB38"/>
      <c r="WVC38"/>
      <c r="WVD38"/>
      <c r="WVE38"/>
      <c r="WVF38"/>
      <c r="WVG38"/>
      <c r="WVH38"/>
      <c r="WVI38"/>
      <c r="WVJ38"/>
      <c r="WVK38"/>
      <c r="WVL38"/>
      <c r="WVM38"/>
      <c r="WVN38"/>
      <c r="WVO38"/>
      <c r="WVP38"/>
      <c r="WVQ38"/>
      <c r="WVR38"/>
      <c r="WVS38"/>
      <c r="WVT38"/>
      <c r="WVU38"/>
      <c r="WVV38"/>
      <c r="WVW38"/>
      <c r="WVX38"/>
      <c r="WVY38"/>
      <c r="WVZ38"/>
      <c r="WWA38"/>
      <c r="WWB38"/>
      <c r="WWC38"/>
      <c r="WWD38"/>
      <c r="WWE38"/>
      <c r="WWF38"/>
      <c r="WWG38"/>
      <c r="WWH38"/>
      <c r="WWI38"/>
      <c r="WWJ38"/>
      <c r="WWK38"/>
      <c r="WWL38"/>
      <c r="WWM38"/>
      <c r="WWN38"/>
      <c r="WWO38"/>
      <c r="WWP38"/>
      <c r="WWQ38"/>
      <c r="WWR38"/>
      <c r="WWS38"/>
      <c r="WWT38"/>
      <c r="WWU38"/>
      <c r="WWV38"/>
      <c r="WWW38"/>
      <c r="WWX38"/>
      <c r="WWY38"/>
      <c r="WWZ38"/>
      <c r="WXA38"/>
      <c r="WXB38"/>
      <c r="WXC38"/>
      <c r="WXD38"/>
      <c r="WXE38"/>
      <c r="WXF38"/>
      <c r="WXG38"/>
      <c r="WXH38"/>
      <c r="WXI38"/>
      <c r="WXJ38"/>
      <c r="WXK38"/>
      <c r="WXL38"/>
      <c r="WXM38"/>
      <c r="WXN38"/>
      <c r="WXO38"/>
      <c r="WXP38"/>
      <c r="WXQ38"/>
      <c r="WXR38"/>
      <c r="WXS38"/>
      <c r="WXT38"/>
      <c r="WXU38"/>
      <c r="WXV38"/>
      <c r="WXW38"/>
      <c r="WXX38"/>
      <c r="WXY38"/>
      <c r="WXZ38"/>
      <c r="WYA38"/>
      <c r="WYB38"/>
      <c r="WYC38"/>
      <c r="WYD38"/>
      <c r="WYE38"/>
      <c r="WYF38"/>
      <c r="WYG38"/>
      <c r="WYH38"/>
      <c r="WYI38"/>
      <c r="WYJ38"/>
      <c r="WYK38"/>
      <c r="WYL38"/>
      <c r="WYM38"/>
      <c r="WYN38"/>
      <c r="WYO38"/>
      <c r="WYP38"/>
      <c r="WYQ38"/>
      <c r="WYR38"/>
      <c r="WYS38"/>
      <c r="WYT38"/>
      <c r="WYU38"/>
      <c r="WYV38"/>
      <c r="WYW38"/>
      <c r="WYX38"/>
      <c r="WYY38"/>
      <c r="WYZ38"/>
      <c r="WZA38"/>
      <c r="WZB38"/>
      <c r="WZC38"/>
      <c r="WZD38"/>
      <c r="WZE38"/>
      <c r="WZF38"/>
      <c r="WZG38"/>
      <c r="WZH38"/>
      <c r="WZI38"/>
      <c r="WZJ38"/>
      <c r="WZK38"/>
      <c r="WZL38"/>
      <c r="WZM38"/>
      <c r="WZN38"/>
      <c r="WZO38"/>
      <c r="WZP38"/>
      <c r="WZQ38"/>
      <c r="WZR38"/>
      <c r="WZS38"/>
      <c r="WZT38"/>
      <c r="WZU38"/>
      <c r="WZV38"/>
      <c r="WZW38"/>
      <c r="WZX38"/>
      <c r="WZY38"/>
      <c r="WZZ38"/>
      <c r="XAA38"/>
      <c r="XAB38"/>
      <c r="XAC38"/>
      <c r="XAD38"/>
      <c r="XAE38"/>
      <c r="XAF38"/>
      <c r="XAG38"/>
      <c r="XAH38"/>
      <c r="XAI38"/>
      <c r="XAJ38"/>
      <c r="XAK38"/>
      <c r="XAL38"/>
      <c r="XAM38"/>
      <c r="XAN38"/>
      <c r="XAO38"/>
      <c r="XAP38"/>
      <c r="XAQ38"/>
      <c r="XAR38"/>
      <c r="XAS38"/>
      <c r="XAT38"/>
      <c r="XAU38"/>
      <c r="XAV38"/>
      <c r="XAW38"/>
      <c r="XAX38"/>
      <c r="XAY38"/>
      <c r="XAZ38"/>
      <c r="XBA38"/>
      <c r="XBB38"/>
      <c r="XBC38"/>
      <c r="XBD38"/>
      <c r="XBE38"/>
      <c r="XBF38"/>
      <c r="XBG38"/>
      <c r="XBH38"/>
      <c r="XBI38"/>
      <c r="XBJ38"/>
      <c r="XBK38"/>
      <c r="XBL38"/>
      <c r="XBM38"/>
      <c r="XBN38"/>
      <c r="XBO38"/>
      <c r="XBP38"/>
      <c r="XBQ38"/>
      <c r="XBR38"/>
      <c r="XBS38"/>
      <c r="XBT38"/>
      <c r="XBU38"/>
      <c r="XBV38"/>
      <c r="XBW38"/>
      <c r="XBX38"/>
      <c r="XBY38"/>
      <c r="XBZ38"/>
      <c r="XCA38"/>
      <c r="XCB38"/>
      <c r="XCC38"/>
      <c r="XCD38"/>
      <c r="XCE38"/>
      <c r="XCF38"/>
      <c r="XCG38"/>
      <c r="XCH38"/>
      <c r="XCI38"/>
      <c r="XCJ38"/>
      <c r="XCK38"/>
      <c r="XCL38"/>
      <c r="XCM38"/>
      <c r="XCN38"/>
      <c r="XCO38"/>
      <c r="XCP38"/>
      <c r="XCQ38"/>
      <c r="XCR38"/>
      <c r="XCS38"/>
      <c r="XCT38"/>
      <c r="XCU38"/>
      <c r="XCV38"/>
      <c r="XCW38"/>
      <c r="XCX38"/>
      <c r="XCY38"/>
      <c r="XCZ38"/>
      <c r="XDA38"/>
      <c r="XDB38"/>
      <c r="XDC38"/>
      <c r="XDD38"/>
      <c r="XDE38"/>
      <c r="XDF38"/>
      <c r="XDG38"/>
      <c r="XDH38"/>
      <c r="XDI38"/>
      <c r="XDJ38"/>
      <c r="XDK38"/>
      <c r="XDL38"/>
      <c r="XDM38"/>
      <c r="XDN38"/>
      <c r="XDO38"/>
      <c r="XDP38"/>
      <c r="XDQ38"/>
      <c r="XDR38"/>
      <c r="XDS38"/>
      <c r="XDT38"/>
      <c r="XDU38"/>
      <c r="XDV38"/>
      <c r="XDW38"/>
      <c r="XDX38"/>
      <c r="XDY38"/>
      <c r="XDZ38"/>
      <c r="XEA38"/>
      <c r="XEB38"/>
      <c r="XEC38"/>
      <c r="XED38"/>
      <c r="XEE38"/>
      <c r="XEF38"/>
      <c r="XEG38"/>
      <c r="XEH38"/>
      <c r="XEI38"/>
      <c r="XEJ38"/>
      <c r="XEK38"/>
      <c r="XEL38"/>
      <c r="XEM38"/>
      <c r="XEN38"/>
      <c r="XEO38"/>
      <c r="XEP38"/>
      <c r="XEQ38"/>
      <c r="XER38"/>
      <c r="XES38"/>
      <c r="XET38"/>
      <c r="XEU38"/>
      <c r="XEV38"/>
      <c r="XEW38"/>
      <c r="XEX38"/>
      <c r="XEY38"/>
      <c r="XEZ38"/>
      <c r="XFA38"/>
      <c r="XFB38"/>
      <c r="XFC38"/>
      <c r="XFD38"/>
    </row>
    <row r="39" spans="2:16384">
      <c r="B39" s="399" t="s">
        <v>1143</v>
      </c>
      <c r="C39" s="481"/>
      <c r="M39" s="396"/>
    </row>
    <row r="40" spans="2:16384">
      <c r="B40" s="482" t="s">
        <v>1139</v>
      </c>
      <c r="C40" s="488"/>
      <c r="D40" s="1850" t="s">
        <v>1129</v>
      </c>
      <c r="E40" s="1850"/>
      <c r="F40" s="1850"/>
      <c r="G40" s="1851"/>
      <c r="H40" s="484" t="s">
        <v>1131</v>
      </c>
      <c r="I40" s="1832" t="s">
        <v>1140</v>
      </c>
      <c r="J40" s="1833"/>
      <c r="K40" s="1833"/>
      <c r="L40" s="485" t="s">
        <v>1133</v>
      </c>
      <c r="M40" s="486" t="s">
        <v>1134</v>
      </c>
    </row>
    <row r="41" spans="2:16384">
      <c r="B41" s="482" t="s">
        <v>1141</v>
      </c>
      <c r="C41" s="488"/>
      <c r="D41" s="1849" t="s">
        <v>1129</v>
      </c>
      <c r="E41" s="1852"/>
      <c r="F41" s="1852"/>
      <c r="G41" s="1852"/>
      <c r="H41" s="1852"/>
      <c r="I41" s="1852"/>
      <c r="J41" s="1852"/>
      <c r="K41" s="1852"/>
      <c r="L41" s="1852"/>
      <c r="M41" s="486" t="s">
        <v>1134</v>
      </c>
    </row>
    <row r="42" spans="2:16384">
      <c r="B42" s="482" t="s">
        <v>115</v>
      </c>
      <c r="C42" s="488"/>
      <c r="D42" s="1828" t="s">
        <v>1129</v>
      </c>
      <c r="E42" s="1828"/>
      <c r="F42" s="1828"/>
      <c r="G42" s="1828"/>
      <c r="H42" s="1828"/>
      <c r="I42" s="1828"/>
      <c r="J42" s="1828"/>
      <c r="K42" s="1828"/>
      <c r="L42" s="1828"/>
      <c r="M42" s="1829"/>
    </row>
    <row r="43" spans="2:16384">
      <c r="B43" s="399"/>
      <c r="C43" s="481"/>
      <c r="M43" s="396"/>
    </row>
    <row r="44" spans="2:16384">
      <c r="B44" s="399" t="s">
        <v>161</v>
      </c>
      <c r="C44" s="481"/>
      <c r="M44" s="396"/>
    </row>
    <row r="45" spans="2:16384">
      <c r="B45" s="482" t="s">
        <v>1139</v>
      </c>
      <c r="C45" s="488"/>
      <c r="D45" s="1850" t="s">
        <v>1132</v>
      </c>
      <c r="E45" s="1850"/>
      <c r="F45" s="1850"/>
      <c r="G45" s="1851"/>
      <c r="H45" s="484" t="s">
        <v>1131</v>
      </c>
      <c r="I45" s="1832" t="s">
        <v>1140</v>
      </c>
      <c r="J45" s="1833"/>
      <c r="K45" s="1833"/>
      <c r="L45" s="485" t="s">
        <v>1133</v>
      </c>
      <c r="M45" s="486" t="s">
        <v>1134</v>
      </c>
    </row>
    <row r="46" spans="2:16384">
      <c r="B46" s="482" t="s">
        <v>1141</v>
      </c>
      <c r="C46" s="488"/>
      <c r="D46" s="1828" t="s">
        <v>1129</v>
      </c>
      <c r="E46" s="1828"/>
      <c r="F46" s="1828"/>
      <c r="G46" s="1828"/>
      <c r="H46" s="1828"/>
      <c r="I46" s="1828"/>
      <c r="J46" s="1828"/>
      <c r="K46" s="1828"/>
      <c r="L46" s="1829"/>
      <c r="M46" s="486" t="s">
        <v>1134</v>
      </c>
    </row>
    <row r="47" spans="2:16384">
      <c r="B47" s="482" t="s">
        <v>115</v>
      </c>
      <c r="C47" s="488"/>
      <c r="D47" s="1848" t="s">
        <v>1129</v>
      </c>
      <c r="E47" s="1848"/>
      <c r="F47" s="1848"/>
      <c r="G47" s="1848"/>
      <c r="H47" s="1848"/>
      <c r="I47" s="1848"/>
      <c r="J47" s="1848"/>
      <c r="K47" s="1848"/>
      <c r="L47" s="1848"/>
      <c r="M47" s="1849"/>
    </row>
    <row r="48" spans="2:16384">
      <c r="B48" s="407"/>
      <c r="C48" s="407"/>
      <c r="D48" s="407"/>
      <c r="E48" s="407"/>
      <c r="F48" s="407"/>
      <c r="G48" s="407"/>
      <c r="H48" s="407"/>
      <c r="I48" s="407"/>
      <c r="J48" s="407"/>
      <c r="K48" s="407"/>
      <c r="L48" s="407"/>
      <c r="M48" s="407"/>
    </row>
    <row r="49" spans="2:2">
      <c r="B49" s="493" t="s">
        <v>1156</v>
      </c>
    </row>
  </sheetData>
  <mergeCells count="16">
    <mergeCell ref="D37:G37"/>
    <mergeCell ref="H37:I37"/>
    <mergeCell ref="J37:K37"/>
    <mergeCell ref="D46:L46"/>
    <mergeCell ref="D47:M47"/>
    <mergeCell ref="D40:G40"/>
    <mergeCell ref="I40:K40"/>
    <mergeCell ref="D41:L41"/>
    <mergeCell ref="D42:M42"/>
    <mergeCell ref="D45:G45"/>
    <mergeCell ref="I45:K45"/>
    <mergeCell ref="D29:M29"/>
    <mergeCell ref="D30:G30"/>
    <mergeCell ref="I30:K30"/>
    <mergeCell ref="C33:C35"/>
    <mergeCell ref="D33:M3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E9E18-C270-4348-96FE-AB66F8D7789A}">
  <sheetPr>
    <tabColor theme="5"/>
  </sheetPr>
  <dimension ref="F8:N54"/>
  <sheetViews>
    <sheetView showGridLines="0" zoomScale="85" zoomScaleNormal="85" workbookViewId="0"/>
  </sheetViews>
  <sheetFormatPr defaultRowHeight="14.25"/>
  <cols>
    <col min="1" max="5" width="9.140625" style="4"/>
    <col min="6" max="6" width="23.28515625" style="4" customWidth="1"/>
    <col min="7" max="9" width="13.7109375" style="4" customWidth="1"/>
    <col min="10" max="10" width="5.140625" style="4" customWidth="1"/>
    <col min="11" max="12" width="13.7109375" style="4" customWidth="1"/>
    <col min="13" max="13" width="16" style="4" customWidth="1"/>
    <col min="14" max="15" width="13.7109375" style="4" customWidth="1"/>
    <col min="16" max="16384" width="9.140625" style="4"/>
  </cols>
  <sheetData>
    <row r="8" spans="6:14">
      <c r="K8" s="1459" t="s">
        <v>617</v>
      </c>
      <c r="L8" s="1460"/>
      <c r="M8" s="1765"/>
      <c r="N8" s="1460"/>
    </row>
    <row r="9" spans="6:14">
      <c r="H9" s="1129"/>
      <c r="K9" s="1121"/>
      <c r="L9" s="1766"/>
      <c r="M9" s="1766"/>
      <c r="N9" s="1458"/>
    </row>
    <row r="10" spans="6:14" ht="15" customHeight="1">
      <c r="K10" s="279" t="s">
        <v>77</v>
      </c>
      <c r="L10" s="1548"/>
      <c r="M10" s="1548"/>
      <c r="N10" s="1692" t="str">
        <f>'AIRR Input Tab'!D17</f>
        <v>West Village Complexes</v>
      </c>
    </row>
    <row r="11" spans="6:14" ht="15" customHeight="1">
      <c r="F11"/>
      <c r="K11" s="279" t="s">
        <v>69</v>
      </c>
      <c r="L11" s="1548"/>
      <c r="M11" s="1548"/>
      <c r="N11" s="1692" t="s">
        <v>70</v>
      </c>
    </row>
    <row r="12" spans="6:14" ht="15" customHeight="1">
      <c r="K12" s="279" t="s">
        <v>1181</v>
      </c>
      <c r="L12" s="1548"/>
      <c r="M12" s="1548"/>
      <c r="N12" s="322">
        <f>'PERPETUITY MIDDLEMAN INPUT TAB'!C11</f>
        <v>45346</v>
      </c>
    </row>
    <row r="13" spans="6:14" ht="15" customHeight="1">
      <c r="K13" s="279" t="s">
        <v>79</v>
      </c>
      <c r="L13" s="1548"/>
      <c r="M13" s="1548"/>
      <c r="N13" s="1692" t="s">
        <v>2420</v>
      </c>
    </row>
    <row r="14" spans="6:14">
      <c r="K14" s="279" t="s">
        <v>80</v>
      </c>
      <c r="L14" s="1548"/>
      <c r="M14" s="1548"/>
      <c r="N14" s="1692" t="s">
        <v>2421</v>
      </c>
    </row>
    <row r="15" spans="6:14">
      <c r="K15" s="292" t="s">
        <v>619</v>
      </c>
      <c r="L15" s="569"/>
      <c r="M15" s="569"/>
      <c r="N15" s="1537">
        <v>145</v>
      </c>
    </row>
    <row r="17" spans="6:14">
      <c r="F17" s="1120" t="s">
        <v>1218</v>
      </c>
      <c r="G17" s="1122"/>
      <c r="H17" s="1122"/>
      <c r="I17" s="1123"/>
      <c r="K17" s="1120" t="s">
        <v>106</v>
      </c>
      <c r="L17" s="1122"/>
      <c r="M17" s="1765"/>
      <c r="N17" s="1123"/>
    </row>
    <row r="18" spans="6:14">
      <c r="F18" s="1124"/>
      <c r="G18" s="1125"/>
      <c r="H18" s="1125"/>
      <c r="I18" s="1458"/>
      <c r="K18" s="1121"/>
      <c r="L18" s="1766"/>
      <c r="M18" s="1766"/>
      <c r="N18" s="1458"/>
    </row>
    <row r="19" spans="6:14">
      <c r="F19" s="1126" t="s">
        <v>559</v>
      </c>
      <c r="G19" s="1127" t="s">
        <v>2622</v>
      </c>
      <c r="H19" s="1773" t="s">
        <v>755</v>
      </c>
      <c r="I19" s="1128" t="s">
        <v>754</v>
      </c>
      <c r="K19" s="11" t="s">
        <v>107</v>
      </c>
      <c r="M19" s="1767"/>
      <c r="N19" s="264">
        <f>'PERPETUITY MIDDLEMAN INPUT TAB'!F24</f>
        <v>48273</v>
      </c>
    </row>
    <row r="20" spans="6:14">
      <c r="F20" s="1553" t="s">
        <v>75</v>
      </c>
      <c r="G20" s="1561">
        <f>'PERPETUITY MIDDLEMAN INPUT TAB'!J5</f>
        <v>20872774.074874185</v>
      </c>
      <c r="H20" s="1772">
        <f>G20/$G$23</f>
        <v>0.60000000000000009</v>
      </c>
      <c r="I20" s="900">
        <f>G20/$N$15</f>
        <v>143950.16603361507</v>
      </c>
      <c r="K20" s="11" t="s">
        <v>108</v>
      </c>
      <c r="M20" s="1767"/>
      <c r="N20" s="2061">
        <f>'PERPETUITY MIDDLEMAN INPUT TAB'!F25</f>
        <v>96</v>
      </c>
    </row>
    <row r="21" spans="6:14">
      <c r="F21" s="1553" t="s">
        <v>158</v>
      </c>
      <c r="G21" s="1561">
        <f>'PERPETUITY MIDDLEMAN INPUT TAB'!J7</f>
        <v>13219423.580753651</v>
      </c>
      <c r="H21" s="1770">
        <f>$G$23/$G$23</f>
        <v>1</v>
      </c>
      <c r="I21" s="902">
        <f>G21/$N$15</f>
        <v>91168.438487956213</v>
      </c>
      <c r="K21" s="11" t="s">
        <v>2623</v>
      </c>
      <c r="M21" s="1767"/>
      <c r="N21" s="2048">
        <f>'PERPETUITY MIDDLEMAN INPUT TAB'!F28</f>
        <v>0.06</v>
      </c>
    </row>
    <row r="22" spans="6:14">
      <c r="F22" s="1553" t="s">
        <v>1556</v>
      </c>
      <c r="G22" s="1561">
        <f>'PERPETUITY MIDDLEMAN INPUT TAB'!J8</f>
        <v>695759.1358291395</v>
      </c>
      <c r="H22" s="1771">
        <f>$G$23/$G$23</f>
        <v>1</v>
      </c>
      <c r="I22" s="902">
        <f>G22/$N$15</f>
        <v>4798.338867787169</v>
      </c>
      <c r="K22" s="1553" t="s">
        <v>38</v>
      </c>
      <c r="N22" s="1786">
        <f ca="1">'AIRR Model Summary'!E50</f>
        <v>36994713.865428425</v>
      </c>
    </row>
    <row r="23" spans="6:14" ht="15" thickBot="1">
      <c r="F23" s="903" t="s">
        <v>558</v>
      </c>
      <c r="G23" s="1764">
        <f>SUM(G20:G22)</f>
        <v>34787956.791456968</v>
      </c>
      <c r="H23" s="1769">
        <f>H22</f>
        <v>1</v>
      </c>
      <c r="I23" s="1763">
        <f>SUM(I20:I22)</f>
        <v>239916.94338935844</v>
      </c>
      <c r="K23" s="1551" t="s">
        <v>1289</v>
      </c>
      <c r="L23" s="569"/>
      <c r="M23" s="569"/>
      <c r="N23" s="1787">
        <f ca="1">N22/N15</f>
        <v>255135.95769260984</v>
      </c>
    </row>
    <row r="24" spans="6:14" ht="15" thickTop="1">
      <c r="F24" s="1129"/>
      <c r="G24" s="1129"/>
      <c r="H24" s="1129"/>
    </row>
    <row r="25" spans="6:14">
      <c r="F25" s="1126" t="s">
        <v>611</v>
      </c>
      <c r="G25" s="1127" t="s">
        <v>2622</v>
      </c>
      <c r="H25" s="1127" t="s">
        <v>755</v>
      </c>
      <c r="I25" s="1128" t="s">
        <v>754</v>
      </c>
      <c r="K25" s="9" t="s">
        <v>602</v>
      </c>
      <c r="L25" s="21"/>
      <c r="M25" s="21"/>
      <c r="N25" s="10"/>
    </row>
    <row r="26" spans="6:14">
      <c r="F26" s="1553" t="s">
        <v>184</v>
      </c>
      <c r="G26" s="1561">
        <f>'PERPETUITY MIDDLEMAN INPUT TAB'!J13</f>
        <v>10000000</v>
      </c>
      <c r="H26" s="1768">
        <f>G26/$G$32</f>
        <v>0.28745580144148453</v>
      </c>
      <c r="I26" s="902">
        <f t="shared" ref="I26:I31" si="0">G26/$N$15</f>
        <v>68965.517241379304</v>
      </c>
      <c r="K26" s="1774"/>
      <c r="L26" s="865"/>
      <c r="M26" s="865"/>
      <c r="N26" s="15"/>
    </row>
    <row r="27" spans="6:14">
      <c r="F27" s="1553" t="s">
        <v>59</v>
      </c>
      <c r="G27" s="1561">
        <f>'PERPETUITY MIDDLEMAN INPUT TAB'!J14</f>
        <v>19350000</v>
      </c>
      <c r="H27" s="1768">
        <f t="shared" ref="H27:H31" si="1">G27/$G$32</f>
        <v>0.5562269757892726</v>
      </c>
      <c r="I27" s="902">
        <f t="shared" si="0"/>
        <v>133448.27586206896</v>
      </c>
      <c r="K27" s="308"/>
      <c r="L27" s="1775" t="str">
        <f>'AIRR Model Summary'!J67</f>
        <v>Levered</v>
      </c>
      <c r="M27" s="1776" t="str">
        <f>'AIRR Model Summary'!K67</f>
        <v>Investar</v>
      </c>
      <c r="N27" s="1777" t="str">
        <f>'AIRR Model Summary'!L67</f>
        <v>Ace</v>
      </c>
    </row>
    <row r="28" spans="6:14">
      <c r="F28" s="1553" t="s">
        <v>60</v>
      </c>
      <c r="G28" s="1561">
        <f>'PERPETUITY MIDDLEMAN INPUT TAB'!J15</f>
        <v>4000347.0833333107</v>
      </c>
      <c r="H28" s="1768">
        <f t="shared" si="1"/>
        <v>0.1149922976883682</v>
      </c>
      <c r="I28" s="902">
        <f t="shared" si="0"/>
        <v>27588.600574712487</v>
      </c>
      <c r="K28" s="279" t="s">
        <v>758</v>
      </c>
      <c r="L28" s="1778">
        <f ca="1">'AIRR Model Summary'!J68</f>
        <v>14850077.118838049</v>
      </c>
      <c r="M28" s="1778">
        <f ca="1">'AIRR Model Summary'!K68</f>
        <v>14107573.262896148</v>
      </c>
      <c r="N28" s="1779">
        <f ca="1">'AIRR Model Summary'!L68</f>
        <v>742503.8559419032</v>
      </c>
    </row>
    <row r="29" spans="6:14">
      <c r="F29" s="1553" t="s">
        <v>747</v>
      </c>
      <c r="G29" s="1561">
        <f>'PERPETUITY MIDDLEMAN INPUT TAB'!J16</f>
        <v>208727.74074879411</v>
      </c>
      <c r="H29" s="1768">
        <f t="shared" si="1"/>
        <v>6.0000000000015024E-3</v>
      </c>
      <c r="I29" s="902">
        <f t="shared" si="0"/>
        <v>1439.5016603365111</v>
      </c>
      <c r="K29" s="279" t="s">
        <v>42</v>
      </c>
      <c r="L29" s="1780">
        <f ca="1">'AIRR Model Summary'!J69</f>
        <v>4.8843762278556829E-2</v>
      </c>
      <c r="M29" s="1780">
        <f ca="1">'AIRR Model Summary'!K69</f>
        <v>4.6859660744667062E-2</v>
      </c>
      <c r="N29" s="1781">
        <f ca="1">'AIRR Model Summary'!L69</f>
        <v>8.2324042916297926E-2</v>
      </c>
    </row>
    <row r="30" spans="6:14">
      <c r="F30" s="1553" t="s">
        <v>63</v>
      </c>
      <c r="G30" s="1561">
        <f>'PERPETUITY MIDDLEMAN INPUT TAB'!J17</f>
        <v>71548.645439344255</v>
      </c>
      <c r="H30" s="1768">
        <f t="shared" si="1"/>
        <v>2.056707321681932E-3</v>
      </c>
      <c r="I30" s="902">
        <f t="shared" si="0"/>
        <v>493.43893406444312</v>
      </c>
      <c r="K30" s="279" t="s">
        <v>760</v>
      </c>
      <c r="L30" s="1782">
        <f ca="1">'AIRR Model Summary'!J70</f>
        <v>1.4622175510448145</v>
      </c>
      <c r="M30" s="1782">
        <f ca="1">'AIRR Model Summary'!K70</f>
        <v>1.4403230339375517</v>
      </c>
      <c r="N30" s="1783">
        <f ca="1">'AIRR Model Summary'!L70</f>
        <v>1.8782133760828057</v>
      </c>
    </row>
    <row r="31" spans="6:14">
      <c r="F31" s="1553" t="s">
        <v>618</v>
      </c>
      <c r="G31" s="1561">
        <f>'PERPETUITY MIDDLEMAN INPUT TAB'!J18</f>
        <v>1157333.3219355305</v>
      </c>
      <c r="H31" s="1768">
        <f t="shared" si="1"/>
        <v>3.3268217759191358E-2</v>
      </c>
      <c r="I31" s="902">
        <f t="shared" si="0"/>
        <v>7981.6091167967625</v>
      </c>
      <c r="K31" s="279" t="s">
        <v>759</v>
      </c>
      <c r="L31" s="1778">
        <f ca="1">'AIRR Model Summary'!J71</f>
        <v>6863967.6386932507</v>
      </c>
      <c r="M31" s="1778">
        <f ca="1">'AIRR Model Summary'!K71</f>
        <v>6211890.755451208</v>
      </c>
      <c r="N31" s="1779">
        <f ca="1">'AIRR Model Summary'!L71</f>
        <v>652076.88324204052</v>
      </c>
    </row>
    <row r="32" spans="6:14" ht="15" thickBot="1">
      <c r="F32" s="903" t="s">
        <v>558</v>
      </c>
      <c r="G32" s="1764">
        <f>SUM(G26:G31)</f>
        <v>34787956.791456975</v>
      </c>
      <c r="H32" s="1769">
        <f>SUM(H26:H31)</f>
        <v>1</v>
      </c>
      <c r="I32" s="1763">
        <f t="shared" ref="I32" si="2">SUM(I26:I31)</f>
        <v>239916.94338935844</v>
      </c>
      <c r="K32" s="292" t="s">
        <v>761</v>
      </c>
      <c r="L32" s="1784">
        <f ca="1">'AIRR Model Summary'!J72</f>
        <v>255135.95769260984</v>
      </c>
      <c r="M32" s="1784">
        <f ca="1">'AIRR Model Summary'!K72</f>
        <v>255135.95769260984</v>
      </c>
      <c r="N32" s="1785">
        <f ca="1">'AIRR Model Summary'!L72</f>
        <v>255135.95769260984</v>
      </c>
    </row>
    <row r="33" spans="11:12" ht="15" thickTop="1"/>
    <row r="46" spans="11:12">
      <c r="K46" s="9" t="s">
        <v>106</v>
      </c>
      <c r="L46" s="10"/>
    </row>
    <row r="47" spans="11:12" ht="15.75">
      <c r="K47" s="14"/>
      <c r="L47" s="579"/>
    </row>
    <row r="50" spans="11:12">
      <c r="K50" s="11" t="s">
        <v>1341</v>
      </c>
      <c r="L50" s="1026" t="s">
        <v>1322</v>
      </c>
    </row>
    <row r="51" spans="11:12">
      <c r="K51" s="11" t="s">
        <v>110</v>
      </c>
      <c r="L51" s="1027">
        <v>0.02</v>
      </c>
    </row>
    <row r="52" spans="11:12">
      <c r="K52" s="11" t="s">
        <v>1489</v>
      </c>
      <c r="L52" s="1027">
        <v>4.7500000000000001E-2</v>
      </c>
    </row>
    <row r="54" spans="11:12">
      <c r="K54" s="12"/>
      <c r="L54" s="1028"/>
    </row>
  </sheetData>
  <dataValidations disablePrompts="1" count="2">
    <dataValidation type="list" allowBlank="1" showInputMessage="1" showErrorMessage="1" sqref="L50" xr:uid="{28FFE58C-5205-4AEA-8B8C-AB2A9D2872AA}">
      <formula1>"T1,T12,F12"</formula1>
    </dataValidation>
    <dataValidation type="list" allowBlank="1" showInputMessage="1" showErrorMessage="1" sqref="L54" xr:uid="{DF5DB15D-1624-4374-8A9E-05B9A42D4A17}">
      <formula1>#REF!</formula1>
    </dataValidation>
  </dataValidations>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5715E-A7CE-4959-96A1-E5EEB112B376}">
  <sheetPr>
    <tabColor theme="8" tint="0.59999389629810485"/>
  </sheetPr>
  <dimension ref="A1"/>
  <sheetViews>
    <sheetView workbookViewId="0">
      <selection activeCell="A18" sqref="A18"/>
    </sheetView>
  </sheetViews>
  <sheetFormatPr defaultRowHeight="15"/>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6982A-151F-4AC4-9F11-39C62598DFFA}">
  <sheetPr>
    <tabColor theme="8" tint="0.59999389629810485"/>
  </sheetPr>
  <dimension ref="A1:EF377"/>
  <sheetViews>
    <sheetView showGridLines="0" zoomScale="87" zoomScaleNormal="55" workbookViewId="0"/>
  </sheetViews>
  <sheetFormatPr defaultColWidth="9.140625" defaultRowHeight="15.75" customHeight="1"/>
  <cols>
    <col min="1" max="1" width="2.42578125" style="105" customWidth="1"/>
    <col min="2" max="2" width="25.5703125" style="107" customWidth="1"/>
    <col min="3" max="3" width="52.140625" style="107" bestFit="1" customWidth="1"/>
    <col min="4" max="124" width="14.7109375" style="105" customWidth="1"/>
    <col min="125" max="16384" width="9.140625" style="105"/>
  </cols>
  <sheetData>
    <row r="1" spans="1:124" s="49" customFormat="1" ht="15.75" customHeight="1">
      <c r="B1" s="50"/>
      <c r="C1" s="50"/>
    </row>
    <row r="2" spans="1:124" s="1818" customFormat="1" ht="15.75" customHeight="1">
      <c r="A2" s="1817"/>
      <c r="B2" s="123" t="s">
        <v>223</v>
      </c>
      <c r="C2" s="531"/>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row>
    <row r="3" spans="1:124" ht="15.75" customHeight="1">
      <c r="A3" s="49"/>
      <c r="B3" s="1801" t="s">
        <v>494</v>
      </c>
      <c r="C3" s="1802"/>
      <c r="D3" s="120">
        <f>'Income Statement - AM'!D3</f>
        <v>0</v>
      </c>
      <c r="E3" s="120">
        <f>'Income Statement - AM'!E3</f>
        <v>1</v>
      </c>
      <c r="F3" s="120">
        <f>'Income Statement - AM'!F3</f>
        <v>2</v>
      </c>
      <c r="G3" s="120">
        <f>'Income Statement - AM'!G3</f>
        <v>3</v>
      </c>
      <c r="H3" s="120">
        <f>'Income Statement - AM'!H3</f>
        <v>4</v>
      </c>
      <c r="I3" s="120">
        <f>'Income Statement - AM'!I3</f>
        <v>5</v>
      </c>
      <c r="J3" s="120">
        <f>'Income Statement - AM'!J3</f>
        <v>6</v>
      </c>
      <c r="K3" s="120">
        <f>'Income Statement - AM'!K3</f>
        <v>7</v>
      </c>
      <c r="L3" s="120">
        <f>'Income Statement - AM'!L3</f>
        <v>8</v>
      </c>
      <c r="M3" s="120">
        <f>'Income Statement - AM'!M3</f>
        <v>9</v>
      </c>
      <c r="N3" s="120">
        <f>'Income Statement - AM'!N3</f>
        <v>10</v>
      </c>
      <c r="O3" s="120">
        <f>'Income Statement - AM'!O3</f>
        <v>11</v>
      </c>
      <c r="P3" s="120">
        <f>'Income Statement - AM'!P3</f>
        <v>12</v>
      </c>
      <c r="Q3" s="120">
        <f>'Income Statement - AM'!Q3</f>
        <v>13</v>
      </c>
      <c r="R3" s="120">
        <f>'Income Statement - AM'!R3</f>
        <v>14</v>
      </c>
      <c r="S3" s="120">
        <f>'Income Statement - AM'!S3</f>
        <v>15</v>
      </c>
      <c r="T3" s="120">
        <f>'Income Statement - AM'!T3</f>
        <v>16</v>
      </c>
      <c r="U3" s="120">
        <f>'Income Statement - AM'!U3</f>
        <v>17</v>
      </c>
      <c r="V3" s="120">
        <f>'Income Statement - AM'!V3</f>
        <v>18</v>
      </c>
      <c r="W3" s="120">
        <f>'Income Statement - AM'!W3</f>
        <v>19</v>
      </c>
      <c r="X3" s="120">
        <f>'Income Statement - AM'!X3</f>
        <v>20</v>
      </c>
      <c r="Y3" s="120">
        <f>'Income Statement - AM'!Y3</f>
        <v>21</v>
      </c>
      <c r="Z3" s="120">
        <f>'Income Statement - AM'!Z3</f>
        <v>22</v>
      </c>
      <c r="AA3" s="120">
        <f>'Income Statement - AM'!AA3</f>
        <v>23</v>
      </c>
      <c r="AB3" s="120">
        <f>'Income Statement - AM'!AB3</f>
        <v>24</v>
      </c>
      <c r="AC3" s="120">
        <f>'Income Statement - AM'!AC3</f>
        <v>25</v>
      </c>
      <c r="AD3" s="120">
        <f>'Income Statement - AM'!AD3</f>
        <v>26</v>
      </c>
      <c r="AE3" s="120">
        <f>'Income Statement - AM'!AE3</f>
        <v>27</v>
      </c>
      <c r="AF3" s="120">
        <f>'Income Statement - AM'!AF3</f>
        <v>28</v>
      </c>
      <c r="AG3" s="120">
        <f>'Income Statement - AM'!AG3</f>
        <v>29</v>
      </c>
      <c r="AH3" s="120">
        <f>'Income Statement - AM'!AH3</f>
        <v>30</v>
      </c>
      <c r="AI3" s="120">
        <f>'Income Statement - AM'!AI3</f>
        <v>31</v>
      </c>
      <c r="AJ3" s="120">
        <f>'Income Statement - AM'!AJ3</f>
        <v>32</v>
      </c>
      <c r="AK3" s="120">
        <f>'Income Statement - AM'!AK3</f>
        <v>33</v>
      </c>
      <c r="AL3" s="120">
        <f>'Income Statement - AM'!AL3</f>
        <v>34</v>
      </c>
      <c r="AM3" s="120">
        <f>'Income Statement - AM'!AM3</f>
        <v>35</v>
      </c>
      <c r="AN3" s="120">
        <f>'Income Statement - AM'!AN3</f>
        <v>36</v>
      </c>
      <c r="AO3" s="120">
        <f>'Income Statement - AM'!AO3</f>
        <v>37</v>
      </c>
      <c r="AP3" s="120">
        <f>'Income Statement - AM'!AP3</f>
        <v>38</v>
      </c>
      <c r="AQ3" s="120">
        <f>'Income Statement - AM'!AQ3</f>
        <v>39</v>
      </c>
      <c r="AR3" s="120">
        <f>'Income Statement - AM'!AR3</f>
        <v>40</v>
      </c>
      <c r="AS3" s="120">
        <f>'Income Statement - AM'!AS3</f>
        <v>41</v>
      </c>
      <c r="AT3" s="120">
        <f>'Income Statement - AM'!AT3</f>
        <v>42</v>
      </c>
      <c r="AU3" s="120">
        <f>'Income Statement - AM'!AU3</f>
        <v>43</v>
      </c>
      <c r="AV3" s="120">
        <f>'Income Statement - AM'!AV3</f>
        <v>44</v>
      </c>
      <c r="AW3" s="120">
        <f>'Income Statement - AM'!AW3</f>
        <v>45</v>
      </c>
      <c r="AX3" s="120">
        <f>'Income Statement - AM'!AX3</f>
        <v>46</v>
      </c>
      <c r="AY3" s="120">
        <f>'Income Statement - AM'!AY3</f>
        <v>47</v>
      </c>
      <c r="AZ3" s="120">
        <f>'Income Statement - AM'!AZ3</f>
        <v>48</v>
      </c>
      <c r="BA3" s="120">
        <f>'Income Statement - AM'!BA3</f>
        <v>49</v>
      </c>
      <c r="BB3" s="120">
        <f>'Income Statement - AM'!BB3</f>
        <v>50</v>
      </c>
      <c r="BC3" s="120">
        <f>'Income Statement - AM'!BC3</f>
        <v>51</v>
      </c>
      <c r="BD3" s="120">
        <f>'Income Statement - AM'!BD3</f>
        <v>52</v>
      </c>
      <c r="BE3" s="120">
        <f>'Income Statement - AM'!BE3</f>
        <v>53</v>
      </c>
      <c r="BF3" s="120">
        <f>'Income Statement - AM'!BF3</f>
        <v>54</v>
      </c>
      <c r="BG3" s="120">
        <f>'Income Statement - AM'!BG3</f>
        <v>55</v>
      </c>
      <c r="BH3" s="120">
        <f>'Income Statement - AM'!BH3</f>
        <v>56</v>
      </c>
      <c r="BI3" s="120">
        <f>'Income Statement - AM'!BI3</f>
        <v>57</v>
      </c>
      <c r="BJ3" s="120">
        <f>'Income Statement - AM'!BJ3</f>
        <v>58</v>
      </c>
      <c r="BK3" s="120">
        <f>'Income Statement - AM'!BK3</f>
        <v>59</v>
      </c>
      <c r="BL3" s="120">
        <f>'Income Statement - AM'!BL3</f>
        <v>60</v>
      </c>
      <c r="BM3" s="120">
        <f>'Income Statement - AM'!BM3</f>
        <v>61</v>
      </c>
      <c r="BN3" s="120">
        <f>'Income Statement - AM'!BN3</f>
        <v>62</v>
      </c>
      <c r="BO3" s="120">
        <f>'Income Statement - AM'!BO3</f>
        <v>63</v>
      </c>
      <c r="BP3" s="120">
        <f>'Income Statement - AM'!BP3</f>
        <v>64</v>
      </c>
      <c r="BQ3" s="120">
        <f>'Income Statement - AM'!BQ3</f>
        <v>65</v>
      </c>
      <c r="BR3" s="120">
        <f>'Income Statement - AM'!BR3</f>
        <v>66</v>
      </c>
      <c r="BS3" s="120">
        <f>'Income Statement - AM'!BS3</f>
        <v>67</v>
      </c>
      <c r="BT3" s="120">
        <f>'Income Statement - AM'!BT3</f>
        <v>68</v>
      </c>
      <c r="BU3" s="120">
        <f>'Income Statement - AM'!BU3</f>
        <v>69</v>
      </c>
      <c r="BV3" s="120">
        <f>'Income Statement - AM'!BV3</f>
        <v>70</v>
      </c>
      <c r="BW3" s="120">
        <f>'Income Statement - AM'!BW3</f>
        <v>71</v>
      </c>
      <c r="BX3" s="120">
        <f>'Income Statement - AM'!BX3</f>
        <v>72</v>
      </c>
      <c r="BY3" s="120">
        <f>'Income Statement - AM'!BY3</f>
        <v>73</v>
      </c>
      <c r="BZ3" s="120">
        <f>'Income Statement - AM'!BZ3</f>
        <v>74</v>
      </c>
      <c r="CA3" s="120">
        <f>'Income Statement - AM'!CA3</f>
        <v>75</v>
      </c>
      <c r="CB3" s="120">
        <f>'Income Statement - AM'!CB3</f>
        <v>76</v>
      </c>
      <c r="CC3" s="120">
        <f>'Income Statement - AM'!CC3</f>
        <v>77</v>
      </c>
      <c r="CD3" s="120">
        <f>'Income Statement - AM'!CD3</f>
        <v>78</v>
      </c>
      <c r="CE3" s="120">
        <f>'Income Statement - AM'!CE3</f>
        <v>79</v>
      </c>
      <c r="CF3" s="120">
        <f>'Income Statement - AM'!CF3</f>
        <v>80</v>
      </c>
      <c r="CG3" s="120">
        <f>'Income Statement - AM'!CG3</f>
        <v>81</v>
      </c>
      <c r="CH3" s="120">
        <f>'Income Statement - AM'!CH3</f>
        <v>82</v>
      </c>
      <c r="CI3" s="120">
        <f>'Income Statement - AM'!CI3</f>
        <v>83</v>
      </c>
      <c r="CJ3" s="120">
        <f>'Income Statement - AM'!CJ3</f>
        <v>84</v>
      </c>
      <c r="CK3" s="120">
        <f>'Income Statement - AM'!CK3</f>
        <v>85</v>
      </c>
      <c r="CL3" s="120">
        <f>'Income Statement - AM'!CL3</f>
        <v>86</v>
      </c>
      <c r="CM3" s="120">
        <f>'Income Statement - AM'!CM3</f>
        <v>87</v>
      </c>
      <c r="CN3" s="120">
        <f>'Income Statement - AM'!CN3</f>
        <v>88</v>
      </c>
      <c r="CO3" s="120">
        <f>'Income Statement - AM'!CO3</f>
        <v>89</v>
      </c>
      <c r="CP3" s="120">
        <f>'Income Statement - AM'!CP3</f>
        <v>90</v>
      </c>
      <c r="CQ3" s="120">
        <f>'Income Statement - AM'!CQ3</f>
        <v>91</v>
      </c>
      <c r="CR3" s="120">
        <f>'Income Statement - AM'!CR3</f>
        <v>92</v>
      </c>
      <c r="CS3" s="120">
        <f>'Income Statement - AM'!CS3</f>
        <v>93</v>
      </c>
      <c r="CT3" s="120">
        <f>'Income Statement - AM'!CT3</f>
        <v>94</v>
      </c>
      <c r="CU3" s="120">
        <f>'Income Statement - AM'!CU3</f>
        <v>95</v>
      </c>
      <c r="CV3" s="120">
        <f>'Income Statement - AM'!CV3</f>
        <v>96</v>
      </c>
      <c r="CW3" s="120">
        <f>'Income Statement - AM'!CW3</f>
        <v>97</v>
      </c>
      <c r="CX3" s="120">
        <f>'Income Statement - AM'!CX3</f>
        <v>98</v>
      </c>
      <c r="CY3" s="120">
        <f>'Income Statement - AM'!CY3</f>
        <v>99</v>
      </c>
      <c r="CZ3" s="120">
        <f>'Income Statement - AM'!CZ3</f>
        <v>100</v>
      </c>
      <c r="DA3" s="120">
        <f>'Income Statement - AM'!DA3</f>
        <v>101</v>
      </c>
      <c r="DB3" s="120">
        <f>'Income Statement - AM'!DB3</f>
        <v>102</v>
      </c>
      <c r="DC3" s="120">
        <f>'Income Statement - AM'!DC3</f>
        <v>103</v>
      </c>
      <c r="DD3" s="120">
        <f>'Income Statement - AM'!DD3</f>
        <v>104</v>
      </c>
      <c r="DE3" s="120">
        <f>'Income Statement - AM'!DE3</f>
        <v>105</v>
      </c>
      <c r="DF3" s="120">
        <f>'Income Statement - AM'!DF3</f>
        <v>106</v>
      </c>
      <c r="DG3" s="120">
        <f>'Income Statement - AM'!DG3</f>
        <v>107</v>
      </c>
      <c r="DH3" s="120">
        <f>'Income Statement - AM'!DH3</f>
        <v>108</v>
      </c>
      <c r="DI3" s="120">
        <f>'Income Statement - AM'!DI3</f>
        <v>109</v>
      </c>
      <c r="DJ3" s="120">
        <f>'Income Statement - AM'!DJ3</f>
        <v>110</v>
      </c>
      <c r="DK3" s="120">
        <f>'Income Statement - AM'!DK3</f>
        <v>111</v>
      </c>
      <c r="DL3" s="120">
        <f>'Income Statement - AM'!DL3</f>
        <v>112</v>
      </c>
      <c r="DM3" s="120">
        <f>'Income Statement - AM'!DM3</f>
        <v>113</v>
      </c>
      <c r="DN3" s="120">
        <f>'Income Statement - AM'!DN3</f>
        <v>114</v>
      </c>
      <c r="DO3" s="120">
        <f>'Income Statement - AM'!DO3</f>
        <v>115</v>
      </c>
      <c r="DP3" s="120">
        <f>'Income Statement - AM'!DP3</f>
        <v>116</v>
      </c>
      <c r="DQ3" s="120">
        <f>'Income Statement - AM'!DQ3</f>
        <v>117</v>
      </c>
      <c r="DR3" s="120">
        <f>'Income Statement - AM'!DR3</f>
        <v>118</v>
      </c>
      <c r="DS3" s="120">
        <f>'Income Statement - AM'!DS3</f>
        <v>119</v>
      </c>
      <c r="DT3" s="120">
        <f>'Income Statement - AM'!DT3</f>
        <v>120</v>
      </c>
    </row>
    <row r="4" spans="1:124" ht="15.75" customHeight="1">
      <c r="A4" s="49"/>
      <c r="B4" s="1803" t="s">
        <v>495</v>
      </c>
      <c r="C4" s="1804"/>
      <c r="D4" s="55">
        <f>'Income Statement - AM'!D4</f>
        <v>0</v>
      </c>
      <c r="E4" s="55">
        <f>'Income Statement - AM'!E4</f>
        <v>1</v>
      </c>
      <c r="F4" s="55">
        <f>'Income Statement - AM'!F4</f>
        <v>1</v>
      </c>
      <c r="G4" s="55">
        <f>'Income Statement - AM'!G4</f>
        <v>1</v>
      </c>
      <c r="H4" s="55">
        <f>'Income Statement - AM'!H4</f>
        <v>1</v>
      </c>
      <c r="I4" s="55">
        <f>'Income Statement - AM'!I4</f>
        <v>1</v>
      </c>
      <c r="J4" s="55">
        <f>'Income Statement - AM'!J4</f>
        <v>1</v>
      </c>
      <c r="K4" s="55">
        <f>'Income Statement - AM'!K4</f>
        <v>1</v>
      </c>
      <c r="L4" s="55">
        <f>'Income Statement - AM'!L4</f>
        <v>1</v>
      </c>
      <c r="M4" s="55">
        <f>'Income Statement - AM'!M4</f>
        <v>1</v>
      </c>
      <c r="N4" s="55">
        <f>'Income Statement - AM'!N4</f>
        <v>1</v>
      </c>
      <c r="O4" s="55">
        <f>'Income Statement - AM'!O4</f>
        <v>1</v>
      </c>
      <c r="P4" s="55">
        <f>'Income Statement - AM'!P4</f>
        <v>1</v>
      </c>
      <c r="Q4" s="55">
        <f>'Income Statement - AM'!Q4</f>
        <v>2</v>
      </c>
      <c r="R4" s="55">
        <f>'Income Statement - AM'!R4</f>
        <v>2</v>
      </c>
      <c r="S4" s="55">
        <f>'Income Statement - AM'!S4</f>
        <v>2</v>
      </c>
      <c r="T4" s="55">
        <f>'Income Statement - AM'!T4</f>
        <v>2</v>
      </c>
      <c r="U4" s="55">
        <f>'Income Statement - AM'!U4</f>
        <v>2</v>
      </c>
      <c r="V4" s="55">
        <f>'Income Statement - AM'!V4</f>
        <v>2</v>
      </c>
      <c r="W4" s="55">
        <f>'Income Statement - AM'!W4</f>
        <v>2</v>
      </c>
      <c r="X4" s="55">
        <f>'Income Statement - AM'!X4</f>
        <v>2</v>
      </c>
      <c r="Y4" s="55">
        <f>'Income Statement - AM'!Y4</f>
        <v>2</v>
      </c>
      <c r="Z4" s="55">
        <f>'Income Statement - AM'!Z4</f>
        <v>2</v>
      </c>
      <c r="AA4" s="55">
        <f>'Income Statement - AM'!AA4</f>
        <v>2</v>
      </c>
      <c r="AB4" s="55">
        <f>'Income Statement - AM'!AB4</f>
        <v>2</v>
      </c>
      <c r="AC4" s="55">
        <f>'Income Statement - AM'!AC4</f>
        <v>3</v>
      </c>
      <c r="AD4" s="55">
        <f>'Income Statement - AM'!AD4</f>
        <v>3</v>
      </c>
      <c r="AE4" s="55">
        <f>'Income Statement - AM'!AE4</f>
        <v>3</v>
      </c>
      <c r="AF4" s="55">
        <f>'Income Statement - AM'!AF4</f>
        <v>3</v>
      </c>
      <c r="AG4" s="55">
        <f>'Income Statement - AM'!AG4</f>
        <v>3</v>
      </c>
      <c r="AH4" s="55">
        <f>'Income Statement - AM'!AH4</f>
        <v>3</v>
      </c>
      <c r="AI4" s="55">
        <f>'Income Statement - AM'!AI4</f>
        <v>3</v>
      </c>
      <c r="AJ4" s="55">
        <f>'Income Statement - AM'!AJ4</f>
        <v>3</v>
      </c>
      <c r="AK4" s="55">
        <f>'Income Statement - AM'!AK4</f>
        <v>3</v>
      </c>
      <c r="AL4" s="55">
        <f>'Income Statement - AM'!AL4</f>
        <v>3</v>
      </c>
      <c r="AM4" s="55">
        <f>'Income Statement - AM'!AM4</f>
        <v>3</v>
      </c>
      <c r="AN4" s="55">
        <f>'Income Statement - AM'!AN4</f>
        <v>3</v>
      </c>
      <c r="AO4" s="55">
        <f>'Income Statement - AM'!AO4</f>
        <v>4</v>
      </c>
      <c r="AP4" s="55">
        <f>'Income Statement - AM'!AP4</f>
        <v>4</v>
      </c>
      <c r="AQ4" s="55">
        <f>'Income Statement - AM'!AQ4</f>
        <v>4</v>
      </c>
      <c r="AR4" s="55">
        <f>'Income Statement - AM'!AR4</f>
        <v>4</v>
      </c>
      <c r="AS4" s="55">
        <f>'Income Statement - AM'!AS4</f>
        <v>4</v>
      </c>
      <c r="AT4" s="55">
        <f>'Income Statement - AM'!AT4</f>
        <v>4</v>
      </c>
      <c r="AU4" s="55">
        <f>'Income Statement - AM'!AU4</f>
        <v>4</v>
      </c>
      <c r="AV4" s="55">
        <f>'Income Statement - AM'!AV4</f>
        <v>4</v>
      </c>
      <c r="AW4" s="55">
        <f>'Income Statement - AM'!AW4</f>
        <v>4</v>
      </c>
      <c r="AX4" s="55">
        <f>'Income Statement - AM'!AX4</f>
        <v>4</v>
      </c>
      <c r="AY4" s="55">
        <f>'Income Statement - AM'!AY4</f>
        <v>4</v>
      </c>
      <c r="AZ4" s="55">
        <f>'Income Statement - AM'!AZ4</f>
        <v>4</v>
      </c>
      <c r="BA4" s="55">
        <f>'Income Statement - AM'!BA4</f>
        <v>5</v>
      </c>
      <c r="BB4" s="55">
        <f>'Income Statement - AM'!BB4</f>
        <v>5</v>
      </c>
      <c r="BC4" s="55">
        <f>'Income Statement - AM'!BC4</f>
        <v>5</v>
      </c>
      <c r="BD4" s="55">
        <f>'Income Statement - AM'!BD4</f>
        <v>5</v>
      </c>
      <c r="BE4" s="55">
        <f>'Income Statement - AM'!BE4</f>
        <v>5</v>
      </c>
      <c r="BF4" s="55">
        <f>'Income Statement - AM'!BF4</f>
        <v>5</v>
      </c>
      <c r="BG4" s="55">
        <f>'Income Statement - AM'!BG4</f>
        <v>5</v>
      </c>
      <c r="BH4" s="55">
        <f>'Income Statement - AM'!BH4</f>
        <v>5</v>
      </c>
      <c r="BI4" s="55">
        <f>'Income Statement - AM'!BI4</f>
        <v>5</v>
      </c>
      <c r="BJ4" s="55">
        <f>'Income Statement - AM'!BJ4</f>
        <v>5</v>
      </c>
      <c r="BK4" s="55">
        <f>'Income Statement - AM'!BK4</f>
        <v>5</v>
      </c>
      <c r="BL4" s="55">
        <f>'Income Statement - AM'!BL4</f>
        <v>5</v>
      </c>
      <c r="BM4" s="55">
        <f>'Income Statement - AM'!BM4</f>
        <v>6</v>
      </c>
      <c r="BN4" s="55">
        <f>'Income Statement - AM'!BN4</f>
        <v>6</v>
      </c>
      <c r="BO4" s="55">
        <f>'Income Statement - AM'!BO4</f>
        <v>6</v>
      </c>
      <c r="BP4" s="55">
        <f>'Income Statement - AM'!BP4</f>
        <v>6</v>
      </c>
      <c r="BQ4" s="55">
        <f>'Income Statement - AM'!BQ4</f>
        <v>6</v>
      </c>
      <c r="BR4" s="55">
        <f>'Income Statement - AM'!BR4</f>
        <v>6</v>
      </c>
      <c r="BS4" s="55">
        <f>'Income Statement - AM'!BS4</f>
        <v>6</v>
      </c>
      <c r="BT4" s="55">
        <f>'Income Statement - AM'!BT4</f>
        <v>6</v>
      </c>
      <c r="BU4" s="55">
        <f>'Income Statement - AM'!BU4</f>
        <v>6</v>
      </c>
      <c r="BV4" s="55">
        <f>'Income Statement - AM'!BV4</f>
        <v>6</v>
      </c>
      <c r="BW4" s="55">
        <f>'Income Statement - AM'!BW4</f>
        <v>6</v>
      </c>
      <c r="BX4" s="55">
        <f>'Income Statement - AM'!BX4</f>
        <v>6</v>
      </c>
      <c r="BY4" s="55">
        <f>'Income Statement - AM'!BY4</f>
        <v>7</v>
      </c>
      <c r="BZ4" s="55">
        <f>'Income Statement - AM'!BZ4</f>
        <v>7</v>
      </c>
      <c r="CA4" s="55">
        <f>'Income Statement - AM'!CA4</f>
        <v>7</v>
      </c>
      <c r="CB4" s="55">
        <f>'Income Statement - AM'!CB4</f>
        <v>7</v>
      </c>
      <c r="CC4" s="55">
        <f>'Income Statement - AM'!CC4</f>
        <v>7</v>
      </c>
      <c r="CD4" s="55">
        <f>'Income Statement - AM'!CD4</f>
        <v>7</v>
      </c>
      <c r="CE4" s="55">
        <f>'Income Statement - AM'!CE4</f>
        <v>7</v>
      </c>
      <c r="CF4" s="55">
        <f>'Income Statement - AM'!CF4</f>
        <v>7</v>
      </c>
      <c r="CG4" s="55">
        <f>'Income Statement - AM'!CG4</f>
        <v>7</v>
      </c>
      <c r="CH4" s="55">
        <f>'Income Statement - AM'!CH4</f>
        <v>7</v>
      </c>
      <c r="CI4" s="55">
        <f>'Income Statement - AM'!CI4</f>
        <v>7</v>
      </c>
      <c r="CJ4" s="55">
        <f>'Income Statement - AM'!CJ4</f>
        <v>7</v>
      </c>
      <c r="CK4" s="55">
        <f>'Income Statement - AM'!CK4</f>
        <v>8</v>
      </c>
      <c r="CL4" s="55">
        <f>'Income Statement - AM'!CL4</f>
        <v>8</v>
      </c>
      <c r="CM4" s="55">
        <f>'Income Statement - AM'!CM4</f>
        <v>8</v>
      </c>
      <c r="CN4" s="55">
        <f>'Income Statement - AM'!CN4</f>
        <v>8</v>
      </c>
      <c r="CO4" s="55">
        <f>'Income Statement - AM'!CO4</f>
        <v>8</v>
      </c>
      <c r="CP4" s="55">
        <f>'Income Statement - AM'!CP4</f>
        <v>8</v>
      </c>
      <c r="CQ4" s="55">
        <f>'Income Statement - AM'!CQ4</f>
        <v>8</v>
      </c>
      <c r="CR4" s="55">
        <f>'Income Statement - AM'!CR4</f>
        <v>8</v>
      </c>
      <c r="CS4" s="55">
        <f>'Income Statement - AM'!CS4</f>
        <v>8</v>
      </c>
      <c r="CT4" s="55">
        <f>'Income Statement - AM'!CT4</f>
        <v>8</v>
      </c>
      <c r="CU4" s="55">
        <f>'Income Statement - AM'!CU4</f>
        <v>8</v>
      </c>
      <c r="CV4" s="55">
        <f>'Income Statement - AM'!CV4</f>
        <v>8</v>
      </c>
      <c r="CW4" s="55">
        <f>'Income Statement - AM'!CW4</f>
        <v>9</v>
      </c>
      <c r="CX4" s="55">
        <f>'Income Statement - AM'!CX4</f>
        <v>9</v>
      </c>
      <c r="CY4" s="55">
        <f>'Income Statement - AM'!CY4</f>
        <v>9</v>
      </c>
      <c r="CZ4" s="55">
        <f>'Income Statement - AM'!CZ4</f>
        <v>9</v>
      </c>
      <c r="DA4" s="55">
        <f>'Income Statement - AM'!DA4</f>
        <v>9</v>
      </c>
      <c r="DB4" s="55">
        <f>'Income Statement - AM'!DB4</f>
        <v>9</v>
      </c>
      <c r="DC4" s="55">
        <f>'Income Statement - AM'!DC4</f>
        <v>9</v>
      </c>
      <c r="DD4" s="55">
        <f>'Income Statement - AM'!DD4</f>
        <v>9</v>
      </c>
      <c r="DE4" s="55">
        <f>'Income Statement - AM'!DE4</f>
        <v>9</v>
      </c>
      <c r="DF4" s="55">
        <f>'Income Statement - AM'!DF4</f>
        <v>9</v>
      </c>
      <c r="DG4" s="55">
        <f>'Income Statement - AM'!DG4</f>
        <v>9</v>
      </c>
      <c r="DH4" s="55">
        <f>'Income Statement - AM'!DH4</f>
        <v>9</v>
      </c>
      <c r="DI4" s="55">
        <f>'Income Statement - AM'!DI4</f>
        <v>10</v>
      </c>
      <c r="DJ4" s="55">
        <f>'Income Statement - AM'!DJ4</f>
        <v>10</v>
      </c>
      <c r="DK4" s="55">
        <f>'Income Statement - AM'!DK4</f>
        <v>10</v>
      </c>
      <c r="DL4" s="55">
        <f>'Income Statement - AM'!DL4</f>
        <v>10</v>
      </c>
      <c r="DM4" s="55">
        <f>'Income Statement - AM'!DM4</f>
        <v>10</v>
      </c>
      <c r="DN4" s="55">
        <f>'Income Statement - AM'!DN4</f>
        <v>10</v>
      </c>
      <c r="DO4" s="55">
        <f>'Income Statement - AM'!DO4</f>
        <v>10</v>
      </c>
      <c r="DP4" s="55">
        <f>'Income Statement - AM'!DP4</f>
        <v>10</v>
      </c>
      <c r="DQ4" s="55">
        <f>'Income Statement - AM'!DQ4</f>
        <v>10</v>
      </c>
      <c r="DR4" s="55">
        <f>'Income Statement - AM'!DR4</f>
        <v>10</v>
      </c>
      <c r="DS4" s="55">
        <f>'Income Statement - AM'!DS4</f>
        <v>10</v>
      </c>
      <c r="DT4" s="55">
        <f>'Income Statement - AM'!DT4</f>
        <v>10</v>
      </c>
    </row>
    <row r="5" spans="1:124" ht="15.75" customHeight="1">
      <c r="A5" s="49"/>
      <c r="B5" s="1803" t="s">
        <v>497</v>
      </c>
      <c r="C5" s="1804"/>
      <c r="D5" s="56">
        <f>'Income Statement - AM'!D5</f>
        <v>45346</v>
      </c>
      <c r="E5" s="56">
        <f>'Income Statement - AM'!E5</f>
        <v>45382</v>
      </c>
      <c r="F5" s="56">
        <f>'Income Statement - AM'!F5</f>
        <v>45412</v>
      </c>
      <c r="G5" s="56">
        <f>'Income Statement - AM'!G5</f>
        <v>45443</v>
      </c>
      <c r="H5" s="56">
        <f>'Income Statement - AM'!H5</f>
        <v>45473</v>
      </c>
      <c r="I5" s="56">
        <f>'Income Statement - AM'!I5</f>
        <v>45504</v>
      </c>
      <c r="J5" s="56">
        <f>'Income Statement - AM'!J5</f>
        <v>45535</v>
      </c>
      <c r="K5" s="56">
        <f>'Income Statement - AM'!K5</f>
        <v>45565</v>
      </c>
      <c r="L5" s="56">
        <f>'Income Statement - AM'!L5</f>
        <v>45596</v>
      </c>
      <c r="M5" s="56">
        <f>'Income Statement - AM'!M5</f>
        <v>45626</v>
      </c>
      <c r="N5" s="56">
        <f>'Income Statement - AM'!N5</f>
        <v>45657</v>
      </c>
      <c r="O5" s="56">
        <f>'Income Statement - AM'!O5</f>
        <v>45688</v>
      </c>
      <c r="P5" s="56">
        <f>'Income Statement - AM'!P5</f>
        <v>45716</v>
      </c>
      <c r="Q5" s="56">
        <f>'Income Statement - AM'!Q5</f>
        <v>45747</v>
      </c>
      <c r="R5" s="56">
        <f>'Income Statement - AM'!R5</f>
        <v>45777</v>
      </c>
      <c r="S5" s="56">
        <f>'Income Statement - AM'!S5</f>
        <v>45808</v>
      </c>
      <c r="T5" s="56">
        <f>'Income Statement - AM'!T5</f>
        <v>45838</v>
      </c>
      <c r="U5" s="56">
        <f>'Income Statement - AM'!U5</f>
        <v>45869</v>
      </c>
      <c r="V5" s="56">
        <f>'Income Statement - AM'!V5</f>
        <v>45900</v>
      </c>
      <c r="W5" s="56">
        <f>'Income Statement - AM'!W5</f>
        <v>45930</v>
      </c>
      <c r="X5" s="56">
        <f>'Income Statement - AM'!X5</f>
        <v>45961</v>
      </c>
      <c r="Y5" s="56">
        <f>'Income Statement - AM'!Y5</f>
        <v>45991</v>
      </c>
      <c r="Z5" s="56">
        <f>'Income Statement - AM'!Z5</f>
        <v>46022</v>
      </c>
      <c r="AA5" s="56">
        <f>'Income Statement - AM'!AA5</f>
        <v>46053</v>
      </c>
      <c r="AB5" s="56">
        <f>'Income Statement - AM'!AB5</f>
        <v>46081</v>
      </c>
      <c r="AC5" s="56">
        <f>'Income Statement - AM'!AC5</f>
        <v>46112</v>
      </c>
      <c r="AD5" s="56">
        <f>'Income Statement - AM'!AD5</f>
        <v>46142</v>
      </c>
      <c r="AE5" s="56">
        <f>'Income Statement - AM'!AE5</f>
        <v>46173</v>
      </c>
      <c r="AF5" s="56">
        <f>'Income Statement - AM'!AF5</f>
        <v>46203</v>
      </c>
      <c r="AG5" s="56">
        <f>'Income Statement - AM'!AG5</f>
        <v>46234</v>
      </c>
      <c r="AH5" s="56">
        <f>'Income Statement - AM'!AH5</f>
        <v>46265</v>
      </c>
      <c r="AI5" s="56">
        <f>'Income Statement - AM'!AI5</f>
        <v>46295</v>
      </c>
      <c r="AJ5" s="56">
        <f>'Income Statement - AM'!AJ5</f>
        <v>46326</v>
      </c>
      <c r="AK5" s="56">
        <f>'Income Statement - AM'!AK5</f>
        <v>46356</v>
      </c>
      <c r="AL5" s="56">
        <f>'Income Statement - AM'!AL5</f>
        <v>46387</v>
      </c>
      <c r="AM5" s="56">
        <f>'Income Statement - AM'!AM5</f>
        <v>46418</v>
      </c>
      <c r="AN5" s="56">
        <f>'Income Statement - AM'!AN5</f>
        <v>46446</v>
      </c>
      <c r="AO5" s="56">
        <f>'Income Statement - AM'!AO5</f>
        <v>46477</v>
      </c>
      <c r="AP5" s="56">
        <f>'Income Statement - AM'!AP5</f>
        <v>46507</v>
      </c>
      <c r="AQ5" s="56">
        <f>'Income Statement - AM'!AQ5</f>
        <v>46538</v>
      </c>
      <c r="AR5" s="56">
        <f>'Income Statement - AM'!AR5</f>
        <v>46568</v>
      </c>
      <c r="AS5" s="56">
        <f>'Income Statement - AM'!AS5</f>
        <v>46599</v>
      </c>
      <c r="AT5" s="56">
        <f>'Income Statement - AM'!AT5</f>
        <v>46630</v>
      </c>
      <c r="AU5" s="56">
        <f>'Income Statement - AM'!AU5</f>
        <v>46660</v>
      </c>
      <c r="AV5" s="56">
        <f>'Income Statement - AM'!AV5</f>
        <v>46691</v>
      </c>
      <c r="AW5" s="56">
        <f>'Income Statement - AM'!AW5</f>
        <v>46721</v>
      </c>
      <c r="AX5" s="56">
        <f>'Income Statement - AM'!AX5</f>
        <v>46752</v>
      </c>
      <c r="AY5" s="56">
        <f>'Income Statement - AM'!AY5</f>
        <v>46783</v>
      </c>
      <c r="AZ5" s="56">
        <f>'Income Statement - AM'!AZ5</f>
        <v>46812</v>
      </c>
      <c r="BA5" s="56">
        <f>'Income Statement - AM'!BA5</f>
        <v>46843</v>
      </c>
      <c r="BB5" s="56">
        <f>'Income Statement - AM'!BB5</f>
        <v>46873</v>
      </c>
      <c r="BC5" s="56">
        <f>'Income Statement - AM'!BC5</f>
        <v>46904</v>
      </c>
      <c r="BD5" s="56">
        <f>'Income Statement - AM'!BD5</f>
        <v>46934</v>
      </c>
      <c r="BE5" s="56">
        <f>'Income Statement - AM'!BE5</f>
        <v>46965</v>
      </c>
      <c r="BF5" s="56">
        <f>'Income Statement - AM'!BF5</f>
        <v>46996</v>
      </c>
      <c r="BG5" s="56">
        <f>'Income Statement - AM'!BG5</f>
        <v>47026</v>
      </c>
      <c r="BH5" s="56">
        <f>'Income Statement - AM'!BH5</f>
        <v>47057</v>
      </c>
      <c r="BI5" s="56">
        <f>'Income Statement - AM'!BI5</f>
        <v>47087</v>
      </c>
      <c r="BJ5" s="56">
        <f>'Income Statement - AM'!BJ5</f>
        <v>47118</v>
      </c>
      <c r="BK5" s="56">
        <f>'Income Statement - AM'!BK5</f>
        <v>47149</v>
      </c>
      <c r="BL5" s="56">
        <f>'Income Statement - AM'!BL5</f>
        <v>47177</v>
      </c>
      <c r="BM5" s="56">
        <f>'Income Statement - AM'!BM5</f>
        <v>47208</v>
      </c>
      <c r="BN5" s="56">
        <f>'Income Statement - AM'!BN5</f>
        <v>47238</v>
      </c>
      <c r="BO5" s="56">
        <f>'Income Statement - AM'!BO5</f>
        <v>47269</v>
      </c>
      <c r="BP5" s="56">
        <f>'Income Statement - AM'!BP5</f>
        <v>47299</v>
      </c>
      <c r="BQ5" s="56">
        <f>'Income Statement - AM'!BQ5</f>
        <v>47330</v>
      </c>
      <c r="BR5" s="56">
        <f>'Income Statement - AM'!BR5</f>
        <v>47361</v>
      </c>
      <c r="BS5" s="56">
        <f>'Income Statement - AM'!BS5</f>
        <v>47391</v>
      </c>
      <c r="BT5" s="56">
        <f>'Income Statement - AM'!BT5</f>
        <v>47422</v>
      </c>
      <c r="BU5" s="56">
        <f>'Income Statement - AM'!BU5</f>
        <v>47452</v>
      </c>
      <c r="BV5" s="56">
        <f>'Income Statement - AM'!BV5</f>
        <v>47483</v>
      </c>
      <c r="BW5" s="56">
        <f>'Income Statement - AM'!BW5</f>
        <v>47514</v>
      </c>
      <c r="BX5" s="56">
        <f>'Income Statement - AM'!BX5</f>
        <v>47542</v>
      </c>
      <c r="BY5" s="56">
        <f>'Income Statement - AM'!BY5</f>
        <v>47573</v>
      </c>
      <c r="BZ5" s="56">
        <f>'Income Statement - AM'!BZ5</f>
        <v>47603</v>
      </c>
      <c r="CA5" s="56">
        <f>'Income Statement - AM'!CA5</f>
        <v>47634</v>
      </c>
      <c r="CB5" s="56">
        <f>'Income Statement - AM'!CB5</f>
        <v>47664</v>
      </c>
      <c r="CC5" s="56">
        <f>'Income Statement - AM'!CC5</f>
        <v>47695</v>
      </c>
      <c r="CD5" s="56">
        <f>'Income Statement - AM'!CD5</f>
        <v>47726</v>
      </c>
      <c r="CE5" s="56">
        <f>'Income Statement - AM'!CE5</f>
        <v>47756</v>
      </c>
      <c r="CF5" s="56">
        <f>'Income Statement - AM'!CF5</f>
        <v>47787</v>
      </c>
      <c r="CG5" s="56">
        <f>'Income Statement - AM'!CG5</f>
        <v>47817</v>
      </c>
      <c r="CH5" s="56">
        <f>'Income Statement - AM'!CH5</f>
        <v>47848</v>
      </c>
      <c r="CI5" s="56">
        <f>'Income Statement - AM'!CI5</f>
        <v>47879</v>
      </c>
      <c r="CJ5" s="56">
        <f>'Income Statement - AM'!CJ5</f>
        <v>47907</v>
      </c>
      <c r="CK5" s="56">
        <f>'Income Statement - AM'!CK5</f>
        <v>47938</v>
      </c>
      <c r="CL5" s="56">
        <f>'Income Statement - AM'!CL5</f>
        <v>47968</v>
      </c>
      <c r="CM5" s="56">
        <f>'Income Statement - AM'!CM5</f>
        <v>47999</v>
      </c>
      <c r="CN5" s="56">
        <f>'Income Statement - AM'!CN5</f>
        <v>48029</v>
      </c>
      <c r="CO5" s="56">
        <f>'Income Statement - AM'!CO5</f>
        <v>48060</v>
      </c>
      <c r="CP5" s="56">
        <f>'Income Statement - AM'!CP5</f>
        <v>48091</v>
      </c>
      <c r="CQ5" s="56">
        <f>'Income Statement - AM'!CQ5</f>
        <v>48121</v>
      </c>
      <c r="CR5" s="56">
        <f>'Income Statement - AM'!CR5</f>
        <v>48152</v>
      </c>
      <c r="CS5" s="56">
        <f>'Income Statement - AM'!CS5</f>
        <v>48182</v>
      </c>
      <c r="CT5" s="56">
        <f>'Income Statement - AM'!CT5</f>
        <v>48213</v>
      </c>
      <c r="CU5" s="56">
        <f>'Income Statement - AM'!CU5</f>
        <v>48244</v>
      </c>
      <c r="CV5" s="56">
        <f>'Income Statement - AM'!CV5</f>
        <v>48273</v>
      </c>
      <c r="CW5" s="56">
        <f>'Income Statement - AM'!CW5</f>
        <v>48304</v>
      </c>
      <c r="CX5" s="56">
        <f>'Income Statement - AM'!CX5</f>
        <v>48334</v>
      </c>
      <c r="CY5" s="56">
        <f>'Income Statement - AM'!CY5</f>
        <v>48365</v>
      </c>
      <c r="CZ5" s="56">
        <f>'Income Statement - AM'!CZ5</f>
        <v>48395</v>
      </c>
      <c r="DA5" s="56">
        <f>'Income Statement - AM'!DA5</f>
        <v>48426</v>
      </c>
      <c r="DB5" s="56">
        <f>'Income Statement - AM'!DB5</f>
        <v>48457</v>
      </c>
      <c r="DC5" s="56">
        <f>'Income Statement - AM'!DC5</f>
        <v>48487</v>
      </c>
      <c r="DD5" s="56">
        <f>'Income Statement - AM'!DD5</f>
        <v>48518</v>
      </c>
      <c r="DE5" s="56">
        <f>'Income Statement - AM'!DE5</f>
        <v>48548</v>
      </c>
      <c r="DF5" s="56">
        <f>'Income Statement - AM'!DF5</f>
        <v>48579</v>
      </c>
      <c r="DG5" s="56">
        <f>'Income Statement - AM'!DG5</f>
        <v>48610</v>
      </c>
      <c r="DH5" s="56">
        <f>'Income Statement - AM'!DH5</f>
        <v>48638</v>
      </c>
      <c r="DI5" s="56">
        <f>'Income Statement - AM'!DI5</f>
        <v>48669</v>
      </c>
      <c r="DJ5" s="56">
        <f>'Income Statement - AM'!DJ5</f>
        <v>48699</v>
      </c>
      <c r="DK5" s="56">
        <f>'Income Statement - AM'!DK5</f>
        <v>48730</v>
      </c>
      <c r="DL5" s="56">
        <f>'Income Statement - AM'!DL5</f>
        <v>48760</v>
      </c>
      <c r="DM5" s="56">
        <f>'Income Statement - AM'!DM5</f>
        <v>48791</v>
      </c>
      <c r="DN5" s="56">
        <f>'Income Statement - AM'!DN5</f>
        <v>48822</v>
      </c>
      <c r="DO5" s="56">
        <f>'Income Statement - AM'!DO5</f>
        <v>48852</v>
      </c>
      <c r="DP5" s="56">
        <f>'Income Statement - AM'!DP5</f>
        <v>48883</v>
      </c>
      <c r="DQ5" s="56">
        <f>'Income Statement - AM'!DQ5</f>
        <v>48913</v>
      </c>
      <c r="DR5" s="56">
        <f>'Income Statement - AM'!DR5</f>
        <v>48944</v>
      </c>
      <c r="DS5" s="56">
        <f>'Income Statement - AM'!DS5</f>
        <v>48975</v>
      </c>
      <c r="DT5" s="56">
        <f>'Income Statement - AM'!DT5</f>
        <v>49003</v>
      </c>
    </row>
    <row r="6" spans="1:124" s="49" customFormat="1" ht="15.75" customHeight="1">
      <c r="A6" s="59"/>
      <c r="B6" s="1805"/>
      <c r="C6" s="1806"/>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row>
    <row r="7" spans="1:124" s="49" customFormat="1" ht="15.75" customHeight="1">
      <c r="A7" s="59"/>
      <c r="B7" s="1807" t="s">
        <v>1574</v>
      </c>
      <c r="C7" s="180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row>
    <row r="8" spans="1:124" s="187" customFormat="1" ht="15.75" customHeight="1">
      <c r="A8" s="59"/>
      <c r="B8" s="1809" t="s">
        <v>224</v>
      </c>
      <c r="C8" s="1810" t="s">
        <v>225</v>
      </c>
      <c r="D8" s="1799">
        <v>232800</v>
      </c>
      <c r="E8" s="1799">
        <v>232800</v>
      </c>
      <c r="F8" s="1799">
        <v>232758</v>
      </c>
      <c r="G8" s="1799">
        <v>212640</v>
      </c>
      <c r="H8" s="1799">
        <v>212640</v>
      </c>
      <c r="I8" s="1799">
        <v>270720</v>
      </c>
      <c r="J8" s="1799">
        <v>270720</v>
      </c>
      <c r="K8" s="1799">
        <v>270720</v>
      </c>
      <c r="L8" s="1799">
        <v>270720</v>
      </c>
      <c r="M8" s="1799">
        <v>270720</v>
      </c>
      <c r="N8" s="1799">
        <v>270720</v>
      </c>
      <c r="O8" s="1799">
        <v>270720</v>
      </c>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row>
    <row r="9" spans="1:124" s="187" customFormat="1" ht="15.75" customHeight="1">
      <c r="A9" s="59"/>
      <c r="B9" s="1809" t="s">
        <v>226</v>
      </c>
      <c r="C9" s="1810" t="s">
        <v>227</v>
      </c>
      <c r="D9" s="1799">
        <v>-106215</v>
      </c>
      <c r="E9" s="1799">
        <v>-107670</v>
      </c>
      <c r="F9" s="1799">
        <v>-100395</v>
      </c>
      <c r="G9" s="1799">
        <v>-96205</v>
      </c>
      <c r="H9" s="1799">
        <v>-108589</v>
      </c>
      <c r="I9" s="1799">
        <v>-138799</v>
      </c>
      <c r="J9" s="1799">
        <v>-137877</v>
      </c>
      <c r="K9" s="1799">
        <v>-133066</v>
      </c>
      <c r="L9" s="1799">
        <v>-129720</v>
      </c>
      <c r="M9" s="1799">
        <v>-126502</v>
      </c>
      <c r="N9" s="1799">
        <v>-124201</v>
      </c>
      <c r="O9" s="1799">
        <v>-140506</v>
      </c>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row>
    <row r="10" spans="1:124" s="187" customFormat="1" ht="15.75" customHeight="1">
      <c r="A10" s="59"/>
      <c r="B10" s="1809" t="s">
        <v>228</v>
      </c>
      <c r="C10" s="1810" t="s">
        <v>229</v>
      </c>
      <c r="D10" s="1799">
        <v>-1940</v>
      </c>
      <c r="E10" s="1799">
        <v>-1940</v>
      </c>
      <c r="F10" s="1799">
        <v>-1940</v>
      </c>
      <c r="G10" s="1799">
        <v>-1772</v>
      </c>
      <c r="H10" s="1799">
        <v>-1772</v>
      </c>
      <c r="I10" s="1799">
        <v>-2256</v>
      </c>
      <c r="J10" s="1799">
        <v>-2256</v>
      </c>
      <c r="K10" s="1799">
        <v>-2256</v>
      </c>
      <c r="L10" s="1799">
        <v>-2256</v>
      </c>
      <c r="M10" s="1799">
        <v>-2256</v>
      </c>
      <c r="N10" s="1799">
        <v>-2256</v>
      </c>
      <c r="O10" s="1799">
        <v>-2256</v>
      </c>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row>
    <row r="11" spans="1:124" s="187" customFormat="1" ht="15.75" customHeight="1">
      <c r="A11" s="59"/>
      <c r="B11" s="1809" t="s">
        <v>230</v>
      </c>
      <c r="C11" s="1810" t="s">
        <v>231</v>
      </c>
      <c r="D11" s="1799">
        <v>0</v>
      </c>
      <c r="E11" s="1799">
        <v>0</v>
      </c>
      <c r="F11" s="1799">
        <v>0</v>
      </c>
      <c r="G11" s="1799">
        <v>0</v>
      </c>
      <c r="H11" s="1799">
        <v>0</v>
      </c>
      <c r="I11" s="1799">
        <v>0</v>
      </c>
      <c r="J11" s="1799">
        <v>0</v>
      </c>
      <c r="K11" s="1799">
        <v>0</v>
      </c>
      <c r="L11" s="1799">
        <v>0</v>
      </c>
      <c r="M11" s="1799">
        <v>0</v>
      </c>
      <c r="N11" s="1799">
        <v>0</v>
      </c>
      <c r="O11" s="1799">
        <v>-100</v>
      </c>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row>
    <row r="12" spans="1:124" s="187" customFormat="1" ht="15.75" customHeight="1">
      <c r="A12" s="59"/>
      <c r="B12" s="1809" t="s">
        <v>232</v>
      </c>
      <c r="C12" s="1810" t="s">
        <v>233</v>
      </c>
      <c r="D12" s="1799">
        <v>21952</v>
      </c>
      <c r="E12" s="1799">
        <v>-8763</v>
      </c>
      <c r="F12" s="1799">
        <v>-5615.21</v>
      </c>
      <c r="G12" s="1799">
        <v>6317.3</v>
      </c>
      <c r="H12" s="1799">
        <v>16132.3</v>
      </c>
      <c r="I12" s="1799">
        <v>-3834</v>
      </c>
      <c r="J12" s="1799">
        <v>-2401</v>
      </c>
      <c r="K12" s="1799">
        <v>-6937</v>
      </c>
      <c r="L12" s="1799">
        <v>-6994</v>
      </c>
      <c r="M12" s="1799">
        <v>-5875</v>
      </c>
      <c r="N12" s="1799">
        <v>-6484</v>
      </c>
      <c r="O12" s="1799">
        <v>1422</v>
      </c>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row>
    <row r="13" spans="1:124" s="187" customFormat="1" ht="15.75" customHeight="1">
      <c r="A13" s="59"/>
      <c r="B13" s="1809" t="s">
        <v>234</v>
      </c>
      <c r="C13" s="1810" t="s">
        <v>235</v>
      </c>
      <c r="D13" s="1799">
        <v>-5335</v>
      </c>
      <c r="E13" s="1799">
        <v>-5380</v>
      </c>
      <c r="F13" s="1799">
        <v>-7275</v>
      </c>
      <c r="G13" s="1799">
        <v>-6249.3</v>
      </c>
      <c r="H13" s="1799">
        <v>-6249.3</v>
      </c>
      <c r="I13" s="1799">
        <v>-5494</v>
      </c>
      <c r="J13" s="1799">
        <v>-5993</v>
      </c>
      <c r="K13" s="1799">
        <v>-5993</v>
      </c>
      <c r="L13" s="1799">
        <v>-5993</v>
      </c>
      <c r="M13" s="1799">
        <v>-5993</v>
      </c>
      <c r="N13" s="1799">
        <v>-5993</v>
      </c>
      <c r="O13" s="1799">
        <v>-6798.32</v>
      </c>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58"/>
      <c r="BE13" s="58"/>
      <c r="BF13" s="58"/>
      <c r="BG13" s="58"/>
      <c r="BH13" s="58"/>
      <c r="BI13" s="58"/>
      <c r="BJ13" s="58"/>
      <c r="BK13" s="58"/>
      <c r="BL13" s="58"/>
      <c r="BM13" s="58"/>
      <c r="BN13" s="58"/>
      <c r="BO13" s="58"/>
      <c r="BP13" s="58"/>
      <c r="BQ13" s="58"/>
      <c r="BR13" s="58"/>
      <c r="BS13" s="58"/>
      <c r="BT13" s="58"/>
      <c r="BU13" s="58"/>
      <c r="BV13" s="58"/>
      <c r="BW13" s="58"/>
      <c r="BX13" s="58"/>
      <c r="BY13" s="58"/>
      <c r="BZ13" s="58"/>
      <c r="CA13" s="58"/>
      <c r="CB13" s="58"/>
      <c r="CC13" s="58"/>
      <c r="CD13" s="58"/>
      <c r="CE13" s="58"/>
      <c r="CF13" s="58"/>
      <c r="CG13" s="58"/>
      <c r="CH13" s="58"/>
      <c r="CI13" s="58"/>
      <c r="CJ13" s="58"/>
      <c r="CK13" s="58"/>
      <c r="CL13" s="58"/>
      <c r="CM13" s="58"/>
      <c r="CN13" s="58"/>
      <c r="CO13" s="58"/>
      <c r="CP13" s="58"/>
      <c r="CQ13" s="58"/>
      <c r="CR13" s="58"/>
      <c r="CS13" s="58"/>
      <c r="CT13" s="58"/>
      <c r="CU13" s="58"/>
      <c r="CV13" s="58"/>
      <c r="CW13" s="58"/>
      <c r="CX13" s="58"/>
      <c r="CY13" s="58"/>
      <c r="CZ13" s="58"/>
      <c r="DA13" s="58"/>
      <c r="DB13" s="58"/>
      <c r="DC13" s="58"/>
      <c r="DD13" s="58"/>
      <c r="DE13" s="58"/>
      <c r="DF13" s="58"/>
      <c r="DG13" s="58"/>
      <c r="DH13" s="58"/>
      <c r="DI13" s="58"/>
      <c r="DJ13" s="58"/>
      <c r="DK13" s="58"/>
      <c r="DL13" s="58"/>
      <c r="DM13" s="58"/>
      <c r="DN13" s="58"/>
      <c r="DO13" s="58"/>
      <c r="DP13" s="58"/>
      <c r="DQ13" s="58"/>
      <c r="DR13" s="58"/>
      <c r="DS13" s="58"/>
      <c r="DT13" s="58"/>
    </row>
    <row r="14" spans="1:124" s="187" customFormat="1" ht="15.75" customHeight="1">
      <c r="A14" s="59"/>
      <c r="B14" s="1809" t="s">
        <v>236</v>
      </c>
      <c r="C14" s="1810" t="s">
        <v>237</v>
      </c>
      <c r="D14" s="1799">
        <v>-28217.9</v>
      </c>
      <c r="E14" s="1799">
        <v>-11342.78</v>
      </c>
      <c r="F14" s="1799">
        <v>6216.16</v>
      </c>
      <c r="G14" s="1799">
        <v>-14109.32</v>
      </c>
      <c r="H14" s="1799">
        <v>-52409.86</v>
      </c>
      <c r="I14" s="1799">
        <v>-35395.06</v>
      </c>
      <c r="J14" s="1799">
        <v>-30726.85</v>
      </c>
      <c r="K14" s="1799">
        <v>-37481.54</v>
      </c>
      <c r="L14" s="1799">
        <v>-18926.830000000002</v>
      </c>
      <c r="M14" s="1799">
        <v>-29778.06</v>
      </c>
      <c r="N14" s="1799">
        <v>-16636.490000000002</v>
      </c>
      <c r="O14" s="1799">
        <v>-28882.9</v>
      </c>
      <c r="P14" s="58"/>
      <c r="Q14" s="58"/>
      <c r="R14" s="58"/>
      <c r="S14" s="58"/>
      <c r="T14" s="58"/>
      <c r="U14" s="58"/>
      <c r="V14" s="58"/>
      <c r="W14" s="58"/>
      <c r="X14" s="58"/>
      <c r="Y14" s="58"/>
      <c r="Z14" s="58"/>
      <c r="AA14" s="58"/>
      <c r="AB14" s="58"/>
      <c r="AC14" s="58"/>
      <c r="AD14" s="58"/>
      <c r="AE14" s="58"/>
      <c r="AF14" s="58"/>
      <c r="AG14" s="58"/>
      <c r="AH14" s="58"/>
      <c r="AI14" s="58"/>
      <c r="AJ14" s="58"/>
      <c r="AK14" s="58"/>
      <c r="AL14" s="58"/>
      <c r="AM14" s="58"/>
      <c r="AN14" s="58"/>
      <c r="AO14" s="58"/>
      <c r="AP14" s="58"/>
      <c r="AQ14" s="58"/>
      <c r="AR14" s="58"/>
      <c r="AS14" s="58"/>
      <c r="AT14" s="58"/>
      <c r="AU14" s="58"/>
      <c r="AV14" s="58"/>
      <c r="AW14" s="58"/>
      <c r="AX14" s="58"/>
      <c r="AY14" s="58"/>
      <c r="AZ14" s="58"/>
      <c r="BA14" s="58"/>
      <c r="BB14" s="58"/>
      <c r="BC14" s="58"/>
      <c r="BD14" s="58"/>
      <c r="BE14" s="58"/>
      <c r="BF14" s="58"/>
      <c r="BG14" s="58"/>
      <c r="BH14" s="58"/>
      <c r="BI14" s="58"/>
      <c r="BJ14" s="58"/>
      <c r="BK14" s="58"/>
      <c r="BL14" s="58"/>
      <c r="BM14" s="58"/>
      <c r="BN14" s="58"/>
      <c r="BO14" s="58"/>
      <c r="BP14" s="58"/>
      <c r="BQ14" s="58"/>
      <c r="BR14" s="58"/>
      <c r="BS14" s="58"/>
      <c r="BT14" s="58"/>
      <c r="BU14" s="58"/>
      <c r="BV14" s="58"/>
      <c r="BW14" s="58"/>
      <c r="BX14" s="58"/>
      <c r="BY14" s="58"/>
      <c r="BZ14" s="58"/>
      <c r="CA14" s="58"/>
      <c r="CB14" s="58"/>
      <c r="CC14" s="58"/>
      <c r="CD14" s="58"/>
      <c r="CE14" s="58"/>
      <c r="CF14" s="58"/>
      <c r="CG14" s="58"/>
      <c r="CH14" s="58"/>
      <c r="CI14" s="58"/>
      <c r="CJ14" s="58"/>
      <c r="CK14" s="58"/>
      <c r="CL14" s="58"/>
      <c r="CM14" s="58"/>
      <c r="CN14" s="58"/>
      <c r="CO14" s="58"/>
      <c r="CP14" s="58"/>
      <c r="CQ14" s="58"/>
      <c r="CR14" s="58"/>
      <c r="CS14" s="58"/>
      <c r="CT14" s="58"/>
      <c r="CU14" s="58"/>
      <c r="CV14" s="58"/>
      <c r="CW14" s="58"/>
      <c r="CX14" s="58"/>
      <c r="CY14" s="58"/>
      <c r="CZ14" s="58"/>
      <c r="DA14" s="58"/>
      <c r="DB14" s="58"/>
      <c r="DC14" s="58"/>
      <c r="DD14" s="58"/>
      <c r="DE14" s="58"/>
      <c r="DF14" s="58"/>
      <c r="DG14" s="58"/>
      <c r="DH14" s="58"/>
      <c r="DI14" s="58"/>
      <c r="DJ14" s="58"/>
      <c r="DK14" s="58"/>
      <c r="DL14" s="58"/>
      <c r="DM14" s="58"/>
      <c r="DN14" s="58"/>
      <c r="DO14" s="58"/>
      <c r="DP14" s="58"/>
      <c r="DQ14" s="58"/>
      <c r="DR14" s="58"/>
      <c r="DS14" s="58"/>
      <c r="DT14" s="58"/>
    </row>
    <row r="15" spans="1:124" s="187" customFormat="1" ht="15.75" customHeight="1">
      <c r="A15" s="59"/>
      <c r="B15" s="1809" t="s">
        <v>238</v>
      </c>
      <c r="C15" s="1810" t="s">
        <v>239</v>
      </c>
      <c r="D15" s="1799">
        <v>0</v>
      </c>
      <c r="E15" s="1799">
        <v>1464</v>
      </c>
      <c r="F15" s="1799">
        <v>0</v>
      </c>
      <c r="G15" s="1799">
        <v>0</v>
      </c>
      <c r="H15" s="1799">
        <v>2530.02</v>
      </c>
      <c r="I15" s="1799">
        <v>0</v>
      </c>
      <c r="J15" s="1799">
        <v>8071.3</v>
      </c>
      <c r="K15" s="1799">
        <v>0</v>
      </c>
      <c r="L15" s="1799">
        <v>0</v>
      </c>
      <c r="M15" s="1799">
        <v>0</v>
      </c>
      <c r="N15" s="1799">
        <v>0</v>
      </c>
      <c r="O15" s="1799">
        <v>0</v>
      </c>
      <c r="P15" s="58"/>
      <c r="Q15" s="58"/>
      <c r="R15" s="58"/>
      <c r="S15" s="58"/>
      <c r="T15" s="58"/>
      <c r="U15" s="58"/>
      <c r="V15" s="58"/>
      <c r="W15" s="58"/>
      <c r="X15" s="58"/>
      <c r="Y15" s="58"/>
      <c r="Z15" s="58"/>
      <c r="AA15" s="58"/>
      <c r="AB15" s="58"/>
      <c r="AC15" s="58"/>
      <c r="AD15" s="58"/>
      <c r="AE15" s="58"/>
      <c r="AF15" s="58"/>
      <c r="AG15" s="58"/>
      <c r="AH15" s="58"/>
      <c r="AI15" s="58"/>
      <c r="AJ15" s="58"/>
      <c r="AK15" s="58"/>
      <c r="AL15" s="58"/>
      <c r="AM15" s="58"/>
      <c r="AN15" s="58"/>
      <c r="AO15" s="58"/>
      <c r="AP15" s="58"/>
      <c r="AQ15" s="58"/>
      <c r="AR15" s="58"/>
      <c r="AS15" s="58"/>
      <c r="AT15" s="58"/>
      <c r="AU15" s="58"/>
      <c r="AV15" s="58"/>
      <c r="AW15" s="58"/>
      <c r="AX15" s="58"/>
      <c r="AY15" s="58"/>
      <c r="AZ15" s="58"/>
      <c r="BA15" s="58"/>
      <c r="BB15" s="58"/>
      <c r="BC15" s="58"/>
      <c r="BD15" s="58"/>
      <c r="BE15" s="58"/>
      <c r="BF15" s="58"/>
      <c r="BG15" s="58"/>
      <c r="BH15" s="58"/>
      <c r="BI15" s="58"/>
      <c r="BJ15" s="58"/>
      <c r="BK15" s="58"/>
      <c r="BL15" s="58"/>
      <c r="BM15" s="58"/>
      <c r="BN15" s="58"/>
      <c r="BO15" s="58"/>
      <c r="BP15" s="58"/>
      <c r="BQ15" s="58"/>
      <c r="BR15" s="58"/>
      <c r="BS15" s="58"/>
      <c r="BT15" s="58"/>
      <c r="BU15" s="58"/>
      <c r="BV15" s="58"/>
      <c r="BW15" s="58"/>
      <c r="BX15" s="58"/>
      <c r="BY15" s="58"/>
      <c r="BZ15" s="58"/>
      <c r="CA15" s="58"/>
      <c r="CB15" s="58"/>
      <c r="CC15" s="58"/>
      <c r="CD15" s="58"/>
      <c r="CE15" s="58"/>
      <c r="CF15" s="58"/>
      <c r="CG15" s="58"/>
      <c r="CH15" s="58"/>
      <c r="CI15" s="58"/>
      <c r="CJ15" s="58"/>
      <c r="CK15" s="58"/>
      <c r="CL15" s="58"/>
      <c r="CM15" s="58"/>
      <c r="CN15" s="58"/>
      <c r="CO15" s="58"/>
      <c r="CP15" s="58"/>
      <c r="CQ15" s="58"/>
      <c r="CR15" s="58"/>
      <c r="CS15" s="58"/>
      <c r="CT15" s="58"/>
      <c r="CU15" s="58"/>
      <c r="CV15" s="58"/>
      <c r="CW15" s="58"/>
      <c r="CX15" s="58"/>
      <c r="CY15" s="58"/>
      <c r="CZ15" s="58"/>
      <c r="DA15" s="58"/>
      <c r="DB15" s="58"/>
      <c r="DC15" s="58"/>
      <c r="DD15" s="58"/>
      <c r="DE15" s="58"/>
      <c r="DF15" s="58"/>
      <c r="DG15" s="58"/>
      <c r="DH15" s="58"/>
      <c r="DI15" s="58"/>
      <c r="DJ15" s="58"/>
      <c r="DK15" s="58"/>
      <c r="DL15" s="58"/>
      <c r="DM15" s="58"/>
      <c r="DN15" s="58"/>
      <c r="DO15" s="58"/>
      <c r="DP15" s="58"/>
      <c r="DQ15" s="58"/>
      <c r="DR15" s="58"/>
      <c r="DS15" s="58"/>
      <c r="DT15" s="58"/>
    </row>
    <row r="16" spans="1:124" s="187" customFormat="1" ht="15.75" customHeight="1">
      <c r="A16" s="59"/>
      <c r="B16" s="1809" t="s">
        <v>240</v>
      </c>
      <c r="C16" s="1810" t="s">
        <v>241</v>
      </c>
      <c r="D16" s="1799">
        <v>0</v>
      </c>
      <c r="E16" s="1799">
        <v>-45</v>
      </c>
      <c r="F16" s="1799">
        <v>90</v>
      </c>
      <c r="G16" s="1799">
        <v>0</v>
      </c>
      <c r="H16" s="1799">
        <v>0</v>
      </c>
      <c r="I16" s="1799">
        <v>-6899</v>
      </c>
      <c r="J16" s="1799">
        <v>-7339</v>
      </c>
      <c r="K16" s="1799">
        <v>-8069</v>
      </c>
      <c r="L16" s="1799">
        <v>-8129</v>
      </c>
      <c r="M16" s="1799">
        <v>-8449</v>
      </c>
      <c r="N16" s="1799">
        <v>-8161</v>
      </c>
      <c r="O16" s="1799">
        <v>-9417</v>
      </c>
      <c r="P16" s="58"/>
      <c r="Q16" s="58"/>
      <c r="R16" s="58"/>
      <c r="S16" s="58"/>
      <c r="T16" s="58"/>
      <c r="U16" s="58"/>
      <c r="V16" s="58"/>
      <c r="W16" s="58"/>
      <c r="X16" s="58"/>
      <c r="Y16" s="58"/>
      <c r="Z16" s="58"/>
      <c r="AA16" s="58"/>
      <c r="AB16" s="58"/>
      <c r="AC16" s="58"/>
      <c r="AD16" s="58"/>
      <c r="AE16" s="58"/>
      <c r="AF16" s="58"/>
      <c r="AG16" s="58"/>
      <c r="AH16" s="58"/>
      <c r="AI16" s="58"/>
      <c r="AJ16" s="58"/>
      <c r="AK16" s="58"/>
      <c r="AL16" s="58"/>
      <c r="AM16" s="58"/>
      <c r="AN16" s="58"/>
      <c r="AO16" s="58"/>
      <c r="AP16" s="58"/>
      <c r="AQ16" s="58"/>
      <c r="AR16" s="58"/>
      <c r="AS16" s="58"/>
      <c r="AT16" s="58"/>
      <c r="AU16" s="58"/>
      <c r="AV16" s="58"/>
      <c r="AW16" s="58"/>
      <c r="AX16" s="58"/>
      <c r="AY16" s="58"/>
      <c r="AZ16" s="58"/>
      <c r="BA16" s="58"/>
      <c r="BB16" s="58"/>
      <c r="BC16" s="58"/>
      <c r="BD16" s="58"/>
      <c r="BE16" s="58"/>
      <c r="BF16" s="58"/>
      <c r="BG16" s="58"/>
      <c r="BH16" s="58"/>
      <c r="BI16" s="58"/>
      <c r="BJ16" s="58"/>
      <c r="BK16" s="58"/>
      <c r="BL16" s="58"/>
      <c r="BM16" s="58"/>
      <c r="BN16" s="58"/>
      <c r="BO16" s="58"/>
      <c r="BP16" s="58"/>
      <c r="BQ16" s="58"/>
      <c r="BR16" s="58"/>
      <c r="BS16" s="58"/>
      <c r="BT16" s="58"/>
      <c r="BU16" s="58"/>
      <c r="BV16" s="58"/>
      <c r="BW16" s="58"/>
      <c r="BX16" s="58"/>
      <c r="BY16" s="58"/>
      <c r="BZ16" s="58"/>
      <c r="CA16" s="58"/>
      <c r="CB16" s="58"/>
      <c r="CC16" s="58"/>
      <c r="CD16" s="58"/>
      <c r="CE16" s="58"/>
      <c r="CF16" s="58"/>
      <c r="CG16" s="58"/>
      <c r="CH16" s="58"/>
      <c r="CI16" s="58"/>
      <c r="CJ16" s="58"/>
      <c r="CK16" s="58"/>
      <c r="CL16" s="58"/>
      <c r="CM16" s="58"/>
      <c r="CN16" s="58"/>
      <c r="CO16" s="58"/>
      <c r="CP16" s="58"/>
      <c r="CQ16" s="58"/>
      <c r="CR16" s="58"/>
      <c r="CS16" s="58"/>
      <c r="CT16" s="58"/>
      <c r="CU16" s="58"/>
      <c r="CV16" s="58"/>
      <c r="CW16" s="58"/>
      <c r="CX16" s="58"/>
      <c r="CY16" s="58"/>
      <c r="CZ16" s="58"/>
      <c r="DA16" s="58"/>
      <c r="DB16" s="58"/>
      <c r="DC16" s="58"/>
      <c r="DD16" s="58"/>
      <c r="DE16" s="58"/>
      <c r="DF16" s="58"/>
      <c r="DG16" s="58"/>
      <c r="DH16" s="58"/>
      <c r="DI16" s="58"/>
      <c r="DJ16" s="58"/>
      <c r="DK16" s="58"/>
      <c r="DL16" s="58"/>
      <c r="DM16" s="58"/>
      <c r="DN16" s="58"/>
      <c r="DO16" s="58"/>
      <c r="DP16" s="58"/>
      <c r="DQ16" s="58"/>
      <c r="DR16" s="58"/>
      <c r="DS16" s="58"/>
      <c r="DT16" s="58"/>
    </row>
    <row r="17" spans="1:124" s="187" customFormat="1" ht="15.75" customHeight="1">
      <c r="A17" s="59"/>
      <c r="B17" s="1809" t="s">
        <v>242</v>
      </c>
      <c r="C17" s="1810" t="s">
        <v>243</v>
      </c>
      <c r="D17" s="1799">
        <v>-1299</v>
      </c>
      <c r="E17" s="1799">
        <v>0</v>
      </c>
      <c r="F17" s="1799">
        <v>0</v>
      </c>
      <c r="G17" s="1799">
        <v>-500</v>
      </c>
      <c r="H17" s="1799">
        <v>-1098.3599999999999</v>
      </c>
      <c r="I17" s="1799">
        <v>-1640</v>
      </c>
      <c r="J17" s="1799">
        <v>0</v>
      </c>
      <c r="K17" s="1799">
        <v>0</v>
      </c>
      <c r="L17" s="1799">
        <v>0</v>
      </c>
      <c r="M17" s="1799">
        <v>0</v>
      </c>
      <c r="N17" s="1799">
        <v>0</v>
      </c>
      <c r="O17" s="1799">
        <v>0</v>
      </c>
      <c r="P17" s="58"/>
      <c r="Q17" s="58"/>
      <c r="R17" s="58"/>
      <c r="S17" s="58"/>
      <c r="T17" s="58"/>
      <c r="U17" s="58"/>
      <c r="V17" s="58"/>
      <c r="W17" s="58"/>
      <c r="X17" s="58"/>
      <c r="Y17" s="58"/>
      <c r="Z17" s="58"/>
      <c r="AA17" s="58"/>
      <c r="AB17" s="58"/>
      <c r="AC17" s="58"/>
      <c r="AD17" s="58"/>
      <c r="AE17" s="58"/>
      <c r="AF17" s="58"/>
      <c r="AG17" s="58"/>
      <c r="AH17" s="58"/>
      <c r="AI17" s="58"/>
      <c r="AJ17" s="58"/>
      <c r="AK17" s="58"/>
      <c r="AL17" s="58"/>
      <c r="AM17" s="58"/>
      <c r="AN17" s="58"/>
      <c r="AO17" s="58"/>
      <c r="AP17" s="58"/>
      <c r="AQ17" s="58"/>
      <c r="AR17" s="58"/>
      <c r="AS17" s="58"/>
      <c r="AT17" s="58"/>
      <c r="AU17" s="58"/>
      <c r="AV17" s="58"/>
      <c r="AW17" s="58"/>
      <c r="AX17" s="58"/>
      <c r="AY17" s="58"/>
      <c r="AZ17" s="58"/>
      <c r="BA17" s="58"/>
      <c r="BB17" s="58"/>
      <c r="BC17" s="58"/>
      <c r="BD17" s="58"/>
      <c r="BE17" s="58"/>
      <c r="BF17" s="58"/>
      <c r="BG17" s="58"/>
      <c r="BH17" s="58"/>
      <c r="BI17" s="58"/>
      <c r="BJ17" s="58"/>
      <c r="BK17" s="58"/>
      <c r="BL17" s="58"/>
      <c r="BM17" s="58"/>
      <c r="BN17" s="58"/>
      <c r="BO17" s="58"/>
      <c r="BP17" s="58"/>
      <c r="BQ17" s="58"/>
      <c r="BR17" s="58"/>
      <c r="BS17" s="58"/>
      <c r="BT17" s="58"/>
      <c r="BU17" s="58"/>
      <c r="BV17" s="58"/>
      <c r="BW17" s="58"/>
      <c r="BX17" s="58"/>
      <c r="BY17" s="58"/>
      <c r="BZ17" s="58"/>
      <c r="CA17" s="58"/>
      <c r="CB17" s="58"/>
      <c r="CC17" s="58"/>
      <c r="CD17" s="58"/>
      <c r="CE17" s="58"/>
      <c r="CF17" s="58"/>
      <c r="CG17" s="58"/>
      <c r="CH17" s="58"/>
      <c r="CI17" s="58"/>
      <c r="CJ17" s="58"/>
      <c r="CK17" s="58"/>
      <c r="CL17" s="58"/>
      <c r="CM17" s="58"/>
      <c r="CN17" s="58"/>
      <c r="CO17" s="58"/>
      <c r="CP17" s="58"/>
      <c r="CQ17" s="58"/>
      <c r="CR17" s="58"/>
      <c r="CS17" s="58"/>
      <c r="CT17" s="58"/>
      <c r="CU17" s="58"/>
      <c r="CV17" s="58"/>
      <c r="CW17" s="58"/>
      <c r="CX17" s="58"/>
      <c r="CY17" s="58"/>
      <c r="CZ17" s="58"/>
      <c r="DA17" s="58"/>
      <c r="DB17" s="58"/>
      <c r="DC17" s="58"/>
      <c r="DD17" s="58"/>
      <c r="DE17" s="58"/>
      <c r="DF17" s="58"/>
      <c r="DG17" s="58"/>
      <c r="DH17" s="58"/>
      <c r="DI17" s="58"/>
      <c r="DJ17" s="58"/>
      <c r="DK17" s="58"/>
      <c r="DL17" s="58"/>
      <c r="DM17" s="58"/>
      <c r="DN17" s="58"/>
      <c r="DO17" s="58"/>
      <c r="DP17" s="58"/>
      <c r="DQ17" s="58"/>
      <c r="DR17" s="58"/>
      <c r="DS17" s="58"/>
      <c r="DT17" s="58"/>
    </row>
    <row r="18" spans="1:124" s="187" customFormat="1" ht="15.75" customHeight="1">
      <c r="A18" s="59"/>
      <c r="B18" s="1809"/>
      <c r="C18" s="1810"/>
      <c r="D18" s="1391"/>
      <c r="E18" s="1391"/>
      <c r="F18" s="1391"/>
      <c r="G18" s="1391"/>
      <c r="H18" s="1391"/>
      <c r="I18" s="1391"/>
      <c r="J18" s="1391"/>
      <c r="K18" s="1391"/>
      <c r="L18" s="1391"/>
      <c r="M18" s="1391"/>
      <c r="N18" s="1391"/>
      <c r="O18" s="1391"/>
      <c r="P18" s="58"/>
      <c r="Q18" s="58"/>
      <c r="R18" s="58"/>
      <c r="S18" s="58"/>
      <c r="T18" s="58"/>
      <c r="U18" s="58"/>
      <c r="V18" s="58"/>
      <c r="W18" s="58"/>
      <c r="X18" s="58"/>
      <c r="Y18" s="58"/>
      <c r="Z18" s="58"/>
      <c r="AA18" s="58"/>
      <c r="AB18" s="58"/>
      <c r="AC18" s="58"/>
      <c r="AD18" s="58"/>
      <c r="AE18" s="58"/>
      <c r="AF18" s="58"/>
      <c r="AG18" s="58"/>
      <c r="AH18" s="58"/>
      <c r="AI18" s="58"/>
      <c r="AJ18" s="58"/>
      <c r="AK18" s="58"/>
      <c r="AL18" s="58"/>
      <c r="AM18" s="58"/>
      <c r="AN18" s="58"/>
      <c r="AO18" s="58"/>
      <c r="AP18" s="58"/>
      <c r="AQ18" s="58"/>
      <c r="AR18" s="58"/>
      <c r="AS18" s="58"/>
      <c r="AT18" s="58"/>
      <c r="AU18" s="58"/>
      <c r="AV18" s="58"/>
      <c r="AW18" s="58"/>
      <c r="AX18" s="58"/>
      <c r="AY18" s="58"/>
      <c r="AZ18" s="58"/>
      <c r="BA18" s="58"/>
      <c r="BB18" s="58"/>
      <c r="BC18" s="58"/>
      <c r="BD18" s="58"/>
      <c r="BE18" s="58"/>
      <c r="BF18" s="58"/>
      <c r="BG18" s="58"/>
      <c r="BH18" s="58"/>
      <c r="BI18" s="58"/>
      <c r="BJ18" s="58"/>
      <c r="BK18" s="58"/>
      <c r="BL18" s="58"/>
      <c r="BM18" s="58"/>
      <c r="BN18" s="58"/>
      <c r="BO18" s="58"/>
      <c r="BP18" s="58"/>
      <c r="BQ18" s="58"/>
      <c r="BR18" s="58"/>
      <c r="BS18" s="58"/>
      <c r="BT18" s="58"/>
      <c r="BU18" s="58"/>
      <c r="BV18" s="58"/>
      <c r="BW18" s="58"/>
      <c r="BX18" s="58"/>
      <c r="BY18" s="58"/>
      <c r="BZ18" s="58"/>
      <c r="CA18" s="58"/>
      <c r="CB18" s="58"/>
      <c r="CC18" s="58"/>
      <c r="CD18" s="58"/>
      <c r="CE18" s="58"/>
      <c r="CF18" s="58"/>
      <c r="CG18" s="58"/>
      <c r="CH18" s="58"/>
      <c r="CI18" s="58"/>
      <c r="CJ18" s="58"/>
      <c r="CK18" s="58"/>
      <c r="CL18" s="58"/>
      <c r="CM18" s="58"/>
      <c r="CN18" s="58"/>
      <c r="CO18" s="58"/>
      <c r="CP18" s="58"/>
      <c r="CQ18" s="58"/>
      <c r="CR18" s="58"/>
      <c r="CS18" s="58"/>
      <c r="CT18" s="58"/>
      <c r="CU18" s="58"/>
      <c r="CV18" s="58"/>
      <c r="CW18" s="58"/>
      <c r="CX18" s="58"/>
      <c r="CY18" s="58"/>
      <c r="CZ18" s="58"/>
      <c r="DA18" s="58"/>
      <c r="DB18" s="58"/>
      <c r="DC18" s="58"/>
      <c r="DD18" s="58"/>
      <c r="DE18" s="58"/>
      <c r="DF18" s="58"/>
      <c r="DG18" s="58"/>
      <c r="DH18" s="58"/>
      <c r="DI18" s="58"/>
      <c r="DJ18" s="58"/>
      <c r="DK18" s="58"/>
      <c r="DL18" s="58"/>
      <c r="DM18" s="58"/>
      <c r="DN18" s="58"/>
      <c r="DO18" s="58"/>
      <c r="DP18" s="58"/>
      <c r="DQ18" s="58"/>
      <c r="DR18" s="58"/>
      <c r="DS18" s="58"/>
      <c r="DT18" s="58"/>
    </row>
    <row r="19" spans="1:124" s="187" customFormat="1" ht="15.75" customHeight="1">
      <c r="A19" s="59"/>
      <c r="B19" s="1809"/>
      <c r="C19" s="1810"/>
      <c r="D19" s="1391"/>
      <c r="E19" s="1391"/>
      <c r="F19" s="1391"/>
      <c r="G19" s="1391"/>
      <c r="H19" s="1391"/>
      <c r="I19" s="1391"/>
      <c r="J19" s="1391"/>
      <c r="K19" s="1391"/>
      <c r="L19" s="1391"/>
      <c r="M19" s="1391"/>
      <c r="N19" s="1391"/>
      <c r="O19" s="1391"/>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row>
    <row r="20" spans="1:124" s="187" customFormat="1" ht="15.75" customHeight="1">
      <c r="A20" s="59"/>
      <c r="B20" s="1809"/>
      <c r="C20" s="1810"/>
      <c r="D20" s="1391"/>
      <c r="E20" s="1391"/>
      <c r="F20" s="1391"/>
      <c r="G20" s="1391"/>
      <c r="H20" s="1391"/>
      <c r="I20" s="1391"/>
      <c r="J20" s="1391"/>
      <c r="K20" s="1391"/>
      <c r="L20" s="1391"/>
      <c r="M20" s="1391"/>
      <c r="N20" s="1391"/>
      <c r="O20" s="1391"/>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row>
    <row r="21" spans="1:124" s="187" customFormat="1" ht="15.75" customHeight="1">
      <c r="A21" s="59"/>
      <c r="B21" s="1809"/>
      <c r="C21" s="1810"/>
      <c r="D21" s="1391"/>
      <c r="E21" s="1391"/>
      <c r="F21" s="1391"/>
      <c r="G21" s="1391"/>
      <c r="H21" s="1391"/>
      <c r="I21" s="1391"/>
      <c r="J21" s="1391"/>
      <c r="K21" s="1391"/>
      <c r="L21" s="1391"/>
      <c r="M21" s="1391"/>
      <c r="N21" s="1391"/>
      <c r="O21" s="1391"/>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row>
    <row r="22" spans="1:124" s="187" customFormat="1" ht="15.75" customHeight="1">
      <c r="A22" s="59"/>
      <c r="B22" s="1809"/>
      <c r="C22" s="1810"/>
      <c r="D22" s="1391"/>
      <c r="E22" s="1391"/>
      <c r="F22" s="1391"/>
      <c r="G22" s="1391"/>
      <c r="H22" s="1391"/>
      <c r="I22" s="1391"/>
      <c r="J22" s="1391"/>
      <c r="K22" s="1391"/>
      <c r="L22" s="1391"/>
      <c r="M22" s="1391"/>
      <c r="N22" s="1391"/>
      <c r="O22" s="1391"/>
      <c r="P22" s="58"/>
      <c r="Q22" s="58"/>
      <c r="R22" s="58"/>
      <c r="S22" s="58"/>
      <c r="T22" s="58"/>
      <c r="U22" s="58"/>
      <c r="V22" s="58"/>
      <c r="W22" s="58"/>
      <c r="X22" s="58"/>
      <c r="Y22" s="58"/>
      <c r="Z22" s="58"/>
      <c r="AA22" s="58"/>
      <c r="AB22" s="58"/>
      <c r="AC22" s="58"/>
      <c r="AD22" s="58"/>
      <c r="AE22" s="58"/>
      <c r="AF22" s="58"/>
      <c r="AG22" s="58"/>
      <c r="AH22" s="58"/>
      <c r="AI22" s="58"/>
      <c r="AJ22" s="58"/>
      <c r="AK22" s="58"/>
      <c r="AL22" s="58"/>
      <c r="AM22" s="58"/>
      <c r="AN22" s="58"/>
      <c r="AO22" s="58"/>
      <c r="AP22" s="58"/>
      <c r="AQ22" s="58"/>
      <c r="AR22" s="58"/>
      <c r="AS22" s="58"/>
      <c r="AT22" s="58"/>
      <c r="AU22" s="58"/>
      <c r="AV22" s="58"/>
      <c r="AW22" s="58"/>
      <c r="AX22" s="58"/>
      <c r="AY22" s="58"/>
      <c r="AZ22" s="58"/>
      <c r="BA22" s="58"/>
      <c r="BB22" s="58"/>
      <c r="BC22" s="58"/>
      <c r="BD22" s="58"/>
      <c r="BE22" s="58"/>
      <c r="BF22" s="58"/>
      <c r="BG22" s="58"/>
      <c r="BH22" s="58"/>
      <c r="BI22" s="58"/>
      <c r="BJ22" s="58"/>
      <c r="BK22" s="58"/>
      <c r="BL22" s="58"/>
      <c r="BM22" s="58"/>
      <c r="BN22" s="58"/>
      <c r="BO22" s="58"/>
      <c r="BP22" s="58"/>
      <c r="BQ22" s="58"/>
      <c r="BR22" s="58"/>
      <c r="BS22" s="58"/>
      <c r="BT22" s="58"/>
      <c r="BU22" s="58"/>
      <c r="BV22" s="58"/>
      <c r="BW22" s="58"/>
      <c r="BX22" s="58"/>
      <c r="BY22" s="58"/>
      <c r="BZ22" s="58"/>
      <c r="CA22" s="58"/>
      <c r="CB22" s="58"/>
      <c r="CC22" s="58"/>
      <c r="CD22" s="58"/>
      <c r="CE22" s="58"/>
      <c r="CF22" s="58"/>
      <c r="CG22" s="58"/>
      <c r="CH22" s="58"/>
      <c r="CI22" s="58"/>
      <c r="CJ22" s="58"/>
      <c r="CK22" s="58"/>
      <c r="CL22" s="58"/>
      <c r="CM22" s="58"/>
      <c r="CN22" s="58"/>
      <c r="CO22" s="58"/>
      <c r="CP22" s="58"/>
      <c r="CQ22" s="58"/>
      <c r="CR22" s="58"/>
      <c r="CS22" s="58"/>
      <c r="CT22" s="58"/>
      <c r="CU22" s="58"/>
      <c r="CV22" s="58"/>
      <c r="CW22" s="58"/>
      <c r="CX22" s="58"/>
      <c r="CY22" s="58"/>
      <c r="CZ22" s="58"/>
      <c r="DA22" s="58"/>
      <c r="DB22" s="58"/>
      <c r="DC22" s="58"/>
      <c r="DD22" s="58"/>
      <c r="DE22" s="58"/>
      <c r="DF22" s="58"/>
      <c r="DG22" s="58"/>
      <c r="DH22" s="58"/>
      <c r="DI22" s="58"/>
      <c r="DJ22" s="58"/>
      <c r="DK22" s="58"/>
      <c r="DL22" s="58"/>
      <c r="DM22" s="58"/>
      <c r="DN22" s="58"/>
      <c r="DO22" s="58"/>
      <c r="DP22" s="58"/>
      <c r="DQ22" s="58"/>
      <c r="DR22" s="58"/>
      <c r="DS22" s="58"/>
      <c r="DT22" s="58"/>
    </row>
    <row r="23" spans="1:124" s="187" customFormat="1" ht="15.75" customHeight="1">
      <c r="A23" s="59"/>
      <c r="B23" s="1809"/>
      <c r="C23" s="1810"/>
      <c r="D23" s="1391"/>
      <c r="E23" s="1391"/>
      <c r="F23" s="1391"/>
      <c r="G23" s="1391"/>
      <c r="H23" s="1391"/>
      <c r="I23" s="1391"/>
      <c r="J23" s="1391"/>
      <c r="K23" s="1391"/>
      <c r="L23" s="1391"/>
      <c r="M23" s="1391"/>
      <c r="N23" s="1391"/>
      <c r="O23" s="1391"/>
      <c r="P23" s="58"/>
      <c r="Q23" s="58"/>
      <c r="R23" s="58"/>
      <c r="S23" s="58"/>
      <c r="T23" s="58"/>
      <c r="U23" s="58"/>
      <c r="V23" s="58"/>
      <c r="W23" s="58"/>
      <c r="X23" s="58"/>
      <c r="Y23" s="58"/>
      <c r="Z23" s="58"/>
      <c r="AA23" s="58"/>
      <c r="AB23" s="58"/>
      <c r="AC23" s="58"/>
      <c r="AD23" s="58"/>
      <c r="AE23" s="58"/>
      <c r="AF23" s="58"/>
      <c r="AG23" s="58"/>
      <c r="AH23" s="58"/>
      <c r="AI23" s="58"/>
      <c r="AJ23" s="58"/>
      <c r="AK23" s="58"/>
      <c r="AL23" s="58"/>
      <c r="AM23" s="58"/>
      <c r="AN23" s="58"/>
      <c r="AO23" s="58"/>
      <c r="AP23" s="58"/>
      <c r="AQ23" s="58"/>
      <c r="AR23" s="58"/>
      <c r="AS23" s="58"/>
      <c r="AT23" s="58"/>
      <c r="AU23" s="58"/>
      <c r="AV23" s="58"/>
      <c r="AW23" s="58"/>
      <c r="AX23" s="58"/>
      <c r="AY23" s="58"/>
      <c r="AZ23" s="58"/>
      <c r="BA23" s="58"/>
      <c r="BB23" s="58"/>
      <c r="BC23" s="58"/>
      <c r="BD23" s="58"/>
      <c r="BE23" s="58"/>
      <c r="BF23" s="58"/>
      <c r="BG23" s="58"/>
      <c r="BH23" s="58"/>
      <c r="BI23" s="58"/>
      <c r="BJ23" s="58"/>
      <c r="BK23" s="58"/>
      <c r="BL23" s="58"/>
      <c r="BM23" s="58"/>
      <c r="BN23" s="58"/>
      <c r="BO23" s="58"/>
      <c r="BP23" s="58"/>
      <c r="BQ23" s="58"/>
      <c r="BR23" s="58"/>
      <c r="BS23" s="58"/>
      <c r="BT23" s="58"/>
      <c r="BU23" s="58"/>
      <c r="BV23" s="58"/>
      <c r="BW23" s="58"/>
      <c r="BX23" s="58"/>
      <c r="BY23" s="58"/>
      <c r="BZ23" s="58"/>
      <c r="CA23" s="58"/>
      <c r="CB23" s="58"/>
      <c r="CC23" s="58"/>
      <c r="CD23" s="58"/>
      <c r="CE23" s="58"/>
      <c r="CF23" s="58"/>
      <c r="CG23" s="58"/>
      <c r="CH23" s="58"/>
      <c r="CI23" s="58"/>
      <c r="CJ23" s="58"/>
      <c r="CK23" s="58"/>
      <c r="CL23" s="58"/>
      <c r="CM23" s="58"/>
      <c r="CN23" s="58"/>
      <c r="CO23" s="58"/>
      <c r="CP23" s="58"/>
      <c r="CQ23" s="58"/>
      <c r="CR23" s="58"/>
      <c r="CS23" s="58"/>
      <c r="CT23" s="58"/>
      <c r="CU23" s="58"/>
      <c r="CV23" s="58"/>
      <c r="CW23" s="58"/>
      <c r="CX23" s="58"/>
      <c r="CY23" s="58"/>
      <c r="CZ23" s="58"/>
      <c r="DA23" s="58"/>
      <c r="DB23" s="58"/>
      <c r="DC23" s="58"/>
      <c r="DD23" s="58"/>
      <c r="DE23" s="58"/>
      <c r="DF23" s="58"/>
      <c r="DG23" s="58"/>
      <c r="DH23" s="58"/>
      <c r="DI23" s="58"/>
      <c r="DJ23" s="58"/>
      <c r="DK23" s="58"/>
      <c r="DL23" s="58"/>
      <c r="DM23" s="58"/>
      <c r="DN23" s="58"/>
      <c r="DO23" s="58"/>
      <c r="DP23" s="58"/>
      <c r="DQ23" s="58"/>
      <c r="DR23" s="58"/>
      <c r="DS23" s="58"/>
      <c r="DT23" s="58"/>
    </row>
    <row r="24" spans="1:124" s="187" customFormat="1" ht="15.75" customHeight="1" thickBot="1">
      <c r="A24" s="59"/>
      <c r="B24" s="65" t="s">
        <v>21</v>
      </c>
      <c r="C24" s="1152"/>
      <c r="D24" s="1396">
        <f t="shared" ref="D24:AI24" si="0">SUM(D8:D23)</f>
        <v>111745.1</v>
      </c>
      <c r="E24" s="1396">
        <f t="shared" si="0"/>
        <v>99123.22</v>
      </c>
      <c r="F24" s="1396">
        <f t="shared" si="0"/>
        <v>123838.95</v>
      </c>
      <c r="G24" s="1396">
        <f t="shared" si="0"/>
        <v>100121.68</v>
      </c>
      <c r="H24" s="1396">
        <f t="shared" si="0"/>
        <v>61183.799999999996</v>
      </c>
      <c r="I24" s="1396">
        <f t="shared" si="0"/>
        <v>76402.94</v>
      </c>
      <c r="J24" s="1396">
        <f t="shared" si="0"/>
        <v>92198.45</v>
      </c>
      <c r="K24" s="1396">
        <f t="shared" si="0"/>
        <v>76917.459999999992</v>
      </c>
      <c r="L24" s="1396">
        <f t="shared" si="0"/>
        <v>98701.17</v>
      </c>
      <c r="M24" s="1396">
        <f t="shared" si="0"/>
        <v>91866.94</v>
      </c>
      <c r="N24" s="1396">
        <f t="shared" si="0"/>
        <v>106988.51</v>
      </c>
      <c r="O24" s="1396">
        <f t="shared" si="0"/>
        <v>84181.78</v>
      </c>
      <c r="P24" s="1396">
        <f t="shared" si="0"/>
        <v>0</v>
      </c>
      <c r="Q24" s="1396">
        <f t="shared" si="0"/>
        <v>0</v>
      </c>
      <c r="R24" s="1396">
        <f t="shared" si="0"/>
        <v>0</v>
      </c>
      <c r="S24" s="1396">
        <f t="shared" si="0"/>
        <v>0</v>
      </c>
      <c r="T24" s="1396">
        <f t="shared" si="0"/>
        <v>0</v>
      </c>
      <c r="U24" s="1396">
        <f t="shared" si="0"/>
        <v>0</v>
      </c>
      <c r="V24" s="1396">
        <f t="shared" si="0"/>
        <v>0</v>
      </c>
      <c r="W24" s="1396">
        <f t="shared" si="0"/>
        <v>0</v>
      </c>
      <c r="X24" s="1396">
        <f t="shared" si="0"/>
        <v>0</v>
      </c>
      <c r="Y24" s="1396">
        <f t="shared" si="0"/>
        <v>0</v>
      </c>
      <c r="Z24" s="1396">
        <f t="shared" si="0"/>
        <v>0</v>
      </c>
      <c r="AA24" s="1396">
        <f t="shared" si="0"/>
        <v>0</v>
      </c>
      <c r="AB24" s="1396">
        <f t="shared" si="0"/>
        <v>0</v>
      </c>
      <c r="AC24" s="1396">
        <f t="shared" si="0"/>
        <v>0</v>
      </c>
      <c r="AD24" s="1396">
        <f t="shared" si="0"/>
        <v>0</v>
      </c>
      <c r="AE24" s="1396">
        <f t="shared" si="0"/>
        <v>0</v>
      </c>
      <c r="AF24" s="1396">
        <f t="shared" si="0"/>
        <v>0</v>
      </c>
      <c r="AG24" s="1396">
        <f t="shared" si="0"/>
        <v>0</v>
      </c>
      <c r="AH24" s="1396">
        <f t="shared" si="0"/>
        <v>0</v>
      </c>
      <c r="AI24" s="1396">
        <f t="shared" si="0"/>
        <v>0</v>
      </c>
      <c r="AJ24" s="1396">
        <f t="shared" ref="AJ24:BO24" si="1">SUM(AJ8:AJ23)</f>
        <v>0</v>
      </c>
      <c r="AK24" s="1396">
        <f t="shared" si="1"/>
        <v>0</v>
      </c>
      <c r="AL24" s="1396">
        <f t="shared" si="1"/>
        <v>0</v>
      </c>
      <c r="AM24" s="1396">
        <f t="shared" si="1"/>
        <v>0</v>
      </c>
      <c r="AN24" s="1396">
        <f t="shared" si="1"/>
        <v>0</v>
      </c>
      <c r="AO24" s="1396">
        <f t="shared" si="1"/>
        <v>0</v>
      </c>
      <c r="AP24" s="1396">
        <f t="shared" si="1"/>
        <v>0</v>
      </c>
      <c r="AQ24" s="1396">
        <f t="shared" si="1"/>
        <v>0</v>
      </c>
      <c r="AR24" s="1396">
        <f t="shared" si="1"/>
        <v>0</v>
      </c>
      <c r="AS24" s="1396">
        <f t="shared" si="1"/>
        <v>0</v>
      </c>
      <c r="AT24" s="1396">
        <f t="shared" si="1"/>
        <v>0</v>
      </c>
      <c r="AU24" s="1396">
        <f t="shared" si="1"/>
        <v>0</v>
      </c>
      <c r="AV24" s="1396">
        <f t="shared" si="1"/>
        <v>0</v>
      </c>
      <c r="AW24" s="1396">
        <f t="shared" si="1"/>
        <v>0</v>
      </c>
      <c r="AX24" s="1396">
        <f t="shared" si="1"/>
        <v>0</v>
      </c>
      <c r="AY24" s="1396">
        <f t="shared" si="1"/>
        <v>0</v>
      </c>
      <c r="AZ24" s="1396">
        <f t="shared" si="1"/>
        <v>0</v>
      </c>
      <c r="BA24" s="1396">
        <f t="shared" si="1"/>
        <v>0</v>
      </c>
      <c r="BB24" s="1396">
        <f t="shared" si="1"/>
        <v>0</v>
      </c>
      <c r="BC24" s="1396">
        <f t="shared" si="1"/>
        <v>0</v>
      </c>
      <c r="BD24" s="1396">
        <f t="shared" si="1"/>
        <v>0</v>
      </c>
      <c r="BE24" s="1396">
        <f t="shared" si="1"/>
        <v>0</v>
      </c>
      <c r="BF24" s="1396">
        <f t="shared" si="1"/>
        <v>0</v>
      </c>
      <c r="BG24" s="1396">
        <f t="shared" si="1"/>
        <v>0</v>
      </c>
      <c r="BH24" s="1396">
        <f t="shared" si="1"/>
        <v>0</v>
      </c>
      <c r="BI24" s="1396">
        <f t="shared" si="1"/>
        <v>0</v>
      </c>
      <c r="BJ24" s="1396">
        <f t="shared" si="1"/>
        <v>0</v>
      </c>
      <c r="BK24" s="1396">
        <f t="shared" si="1"/>
        <v>0</v>
      </c>
      <c r="BL24" s="1396">
        <f t="shared" si="1"/>
        <v>0</v>
      </c>
      <c r="BM24" s="1396">
        <f t="shared" si="1"/>
        <v>0</v>
      </c>
      <c r="BN24" s="1396">
        <f t="shared" si="1"/>
        <v>0</v>
      </c>
      <c r="BO24" s="1396">
        <f t="shared" si="1"/>
        <v>0</v>
      </c>
      <c r="BP24" s="1396">
        <f t="shared" ref="BP24:CU24" si="2">SUM(BP8:BP23)</f>
        <v>0</v>
      </c>
      <c r="BQ24" s="1396">
        <f t="shared" si="2"/>
        <v>0</v>
      </c>
      <c r="BR24" s="1396">
        <f t="shared" si="2"/>
        <v>0</v>
      </c>
      <c r="BS24" s="1396">
        <f t="shared" si="2"/>
        <v>0</v>
      </c>
      <c r="BT24" s="1396">
        <f t="shared" si="2"/>
        <v>0</v>
      </c>
      <c r="BU24" s="1396">
        <f t="shared" si="2"/>
        <v>0</v>
      </c>
      <c r="BV24" s="1396">
        <f t="shared" si="2"/>
        <v>0</v>
      </c>
      <c r="BW24" s="1396">
        <f t="shared" si="2"/>
        <v>0</v>
      </c>
      <c r="BX24" s="1396">
        <f t="shared" si="2"/>
        <v>0</v>
      </c>
      <c r="BY24" s="1396">
        <f t="shared" si="2"/>
        <v>0</v>
      </c>
      <c r="BZ24" s="1396">
        <f t="shared" si="2"/>
        <v>0</v>
      </c>
      <c r="CA24" s="1396">
        <f t="shared" si="2"/>
        <v>0</v>
      </c>
      <c r="CB24" s="1396">
        <f t="shared" si="2"/>
        <v>0</v>
      </c>
      <c r="CC24" s="1396">
        <f t="shared" si="2"/>
        <v>0</v>
      </c>
      <c r="CD24" s="1396">
        <f t="shared" si="2"/>
        <v>0</v>
      </c>
      <c r="CE24" s="1396">
        <f t="shared" si="2"/>
        <v>0</v>
      </c>
      <c r="CF24" s="1396">
        <f t="shared" si="2"/>
        <v>0</v>
      </c>
      <c r="CG24" s="1396">
        <f t="shared" si="2"/>
        <v>0</v>
      </c>
      <c r="CH24" s="1396">
        <f t="shared" si="2"/>
        <v>0</v>
      </c>
      <c r="CI24" s="1396">
        <f t="shared" si="2"/>
        <v>0</v>
      </c>
      <c r="CJ24" s="1396">
        <f t="shared" si="2"/>
        <v>0</v>
      </c>
      <c r="CK24" s="1396">
        <f t="shared" si="2"/>
        <v>0</v>
      </c>
      <c r="CL24" s="1396">
        <f t="shared" si="2"/>
        <v>0</v>
      </c>
      <c r="CM24" s="1396">
        <f t="shared" si="2"/>
        <v>0</v>
      </c>
      <c r="CN24" s="1396">
        <f t="shared" si="2"/>
        <v>0</v>
      </c>
      <c r="CO24" s="1396">
        <f t="shared" si="2"/>
        <v>0</v>
      </c>
      <c r="CP24" s="1396">
        <f t="shared" si="2"/>
        <v>0</v>
      </c>
      <c r="CQ24" s="1396">
        <f t="shared" si="2"/>
        <v>0</v>
      </c>
      <c r="CR24" s="1396">
        <f t="shared" si="2"/>
        <v>0</v>
      </c>
      <c r="CS24" s="1396">
        <f t="shared" si="2"/>
        <v>0</v>
      </c>
      <c r="CT24" s="1396">
        <f t="shared" si="2"/>
        <v>0</v>
      </c>
      <c r="CU24" s="1396">
        <f t="shared" si="2"/>
        <v>0</v>
      </c>
      <c r="CV24" s="1396">
        <f t="shared" ref="CV24:DT24" si="3">SUM(CV8:CV23)</f>
        <v>0</v>
      </c>
      <c r="CW24" s="1396">
        <f t="shared" si="3"/>
        <v>0</v>
      </c>
      <c r="CX24" s="1396">
        <f t="shared" si="3"/>
        <v>0</v>
      </c>
      <c r="CY24" s="1396">
        <f t="shared" si="3"/>
        <v>0</v>
      </c>
      <c r="CZ24" s="1396">
        <f t="shared" si="3"/>
        <v>0</v>
      </c>
      <c r="DA24" s="1396">
        <f t="shared" si="3"/>
        <v>0</v>
      </c>
      <c r="DB24" s="1396">
        <f t="shared" si="3"/>
        <v>0</v>
      </c>
      <c r="DC24" s="1396">
        <f t="shared" si="3"/>
        <v>0</v>
      </c>
      <c r="DD24" s="1396">
        <f t="shared" si="3"/>
        <v>0</v>
      </c>
      <c r="DE24" s="1396">
        <f t="shared" si="3"/>
        <v>0</v>
      </c>
      <c r="DF24" s="1396">
        <f t="shared" si="3"/>
        <v>0</v>
      </c>
      <c r="DG24" s="1396">
        <f t="shared" si="3"/>
        <v>0</v>
      </c>
      <c r="DH24" s="1396">
        <f t="shared" si="3"/>
        <v>0</v>
      </c>
      <c r="DI24" s="1396">
        <f t="shared" si="3"/>
        <v>0</v>
      </c>
      <c r="DJ24" s="1396">
        <f t="shared" si="3"/>
        <v>0</v>
      </c>
      <c r="DK24" s="1396">
        <f t="shared" si="3"/>
        <v>0</v>
      </c>
      <c r="DL24" s="1396">
        <f t="shared" si="3"/>
        <v>0</v>
      </c>
      <c r="DM24" s="1396">
        <f t="shared" si="3"/>
        <v>0</v>
      </c>
      <c r="DN24" s="1396">
        <f t="shared" si="3"/>
        <v>0</v>
      </c>
      <c r="DO24" s="1396">
        <f t="shared" si="3"/>
        <v>0</v>
      </c>
      <c r="DP24" s="1396">
        <f t="shared" si="3"/>
        <v>0</v>
      </c>
      <c r="DQ24" s="1396">
        <f t="shared" si="3"/>
        <v>0</v>
      </c>
      <c r="DR24" s="1396">
        <f t="shared" si="3"/>
        <v>0</v>
      </c>
      <c r="DS24" s="1396">
        <f t="shared" si="3"/>
        <v>0</v>
      </c>
      <c r="DT24" s="1396">
        <f t="shared" si="3"/>
        <v>0</v>
      </c>
    </row>
    <row r="25" spans="1:124" s="187" customFormat="1" ht="15.75" customHeight="1" thickTop="1">
      <c r="A25" s="59"/>
      <c r="B25" s="1811"/>
      <c r="C25" s="1812"/>
      <c r="D25" s="58"/>
      <c r="E25" s="58"/>
      <c r="F25" s="58"/>
      <c r="G25" s="58"/>
      <c r="H25" s="58"/>
      <c r="I25" s="58"/>
      <c r="J25" s="58"/>
      <c r="K25" s="58"/>
      <c r="L25" s="58"/>
      <c r="M25" s="58"/>
      <c r="N25" s="58"/>
      <c r="O25" s="58"/>
      <c r="P25" s="58"/>
      <c r="Q25" s="58"/>
      <c r="R25" s="58"/>
      <c r="S25" s="58"/>
      <c r="T25" s="58"/>
      <c r="U25" s="58"/>
      <c r="V25" s="58"/>
      <c r="W25" s="58"/>
      <c r="X25" s="58"/>
      <c r="Y25" s="58"/>
      <c r="Z25" s="58"/>
      <c r="AA25" s="58"/>
      <c r="AB25" s="58"/>
      <c r="AC25" s="58"/>
      <c r="AD25" s="58"/>
      <c r="AE25" s="58"/>
      <c r="AF25" s="58"/>
      <c r="AG25" s="58"/>
      <c r="AH25" s="58"/>
      <c r="AI25" s="58"/>
      <c r="AJ25" s="58"/>
      <c r="AK25" s="58"/>
      <c r="AL25" s="58"/>
      <c r="AM25" s="58"/>
      <c r="AN25" s="58"/>
      <c r="AO25" s="58"/>
      <c r="AP25" s="58"/>
      <c r="AQ25" s="58"/>
      <c r="AR25" s="58"/>
      <c r="AS25" s="58"/>
      <c r="AT25" s="58"/>
      <c r="AU25" s="58"/>
      <c r="AV25" s="58"/>
      <c r="AW25" s="58"/>
      <c r="AX25" s="58"/>
      <c r="AY25" s="58"/>
      <c r="AZ25" s="58"/>
      <c r="BA25" s="58"/>
      <c r="BB25" s="58"/>
      <c r="BC25" s="58"/>
      <c r="BD25" s="58"/>
      <c r="BE25" s="58"/>
      <c r="BF25" s="58"/>
      <c r="BG25" s="58"/>
      <c r="BH25" s="58"/>
      <c r="BI25" s="58"/>
      <c r="BJ25" s="58"/>
      <c r="BK25" s="58"/>
      <c r="BL25" s="58"/>
      <c r="BM25" s="58"/>
      <c r="BN25" s="58"/>
      <c r="BO25" s="58"/>
      <c r="BP25" s="58"/>
      <c r="BQ25" s="58"/>
      <c r="BR25" s="58"/>
      <c r="BS25" s="58"/>
      <c r="BT25" s="58"/>
      <c r="BU25" s="58"/>
      <c r="BV25" s="58"/>
      <c r="BW25" s="58"/>
      <c r="BX25" s="58"/>
      <c r="BY25" s="58"/>
      <c r="BZ25" s="58"/>
      <c r="CA25" s="58"/>
      <c r="CB25" s="58"/>
      <c r="CC25" s="58"/>
      <c r="CD25" s="58"/>
      <c r="CE25" s="58"/>
      <c r="CF25" s="58"/>
      <c r="CG25" s="58"/>
      <c r="CH25" s="58"/>
      <c r="CI25" s="58"/>
      <c r="CJ25" s="58"/>
      <c r="CK25" s="58"/>
      <c r="CL25" s="58"/>
      <c r="CM25" s="58"/>
      <c r="CN25" s="58"/>
      <c r="CO25" s="58"/>
      <c r="CP25" s="58"/>
      <c r="CQ25" s="58"/>
      <c r="CR25" s="58"/>
      <c r="CS25" s="58"/>
      <c r="CT25" s="58"/>
      <c r="CU25" s="58"/>
      <c r="CV25" s="58"/>
      <c r="CW25" s="58"/>
      <c r="CX25" s="58"/>
      <c r="CY25" s="58"/>
      <c r="CZ25" s="58"/>
      <c r="DA25" s="58"/>
      <c r="DB25" s="58"/>
      <c r="DC25" s="58"/>
      <c r="DD25" s="58"/>
      <c r="DE25" s="58"/>
      <c r="DF25" s="58"/>
      <c r="DG25" s="58"/>
      <c r="DH25" s="58"/>
      <c r="DI25" s="58"/>
      <c r="DJ25" s="58"/>
      <c r="DK25" s="58"/>
      <c r="DL25" s="58"/>
      <c r="DM25" s="58"/>
      <c r="DN25" s="58"/>
      <c r="DO25" s="58"/>
      <c r="DP25" s="58"/>
      <c r="DQ25" s="58"/>
      <c r="DR25" s="58"/>
      <c r="DS25" s="58"/>
      <c r="DT25" s="58"/>
    </row>
    <row r="26" spans="1:124" s="187" customFormat="1" ht="15.75" customHeight="1">
      <c r="A26" s="59"/>
      <c r="B26" s="1807"/>
      <c r="C26" s="1813"/>
      <c r="D26" s="58"/>
      <c r="E26" s="58"/>
      <c r="F26" s="58"/>
      <c r="G26" s="58"/>
      <c r="H26" s="58"/>
      <c r="I26" s="58"/>
      <c r="J26" s="58"/>
      <c r="K26" s="58"/>
      <c r="L26" s="58"/>
      <c r="M26" s="58"/>
      <c r="N26" s="58"/>
      <c r="O26" s="58"/>
      <c r="P26" s="58"/>
      <c r="Q26" s="58"/>
      <c r="R26" s="58"/>
      <c r="S26" s="58"/>
      <c r="T26" s="58"/>
      <c r="U26" s="58"/>
      <c r="V26" s="58"/>
      <c r="W26" s="58"/>
      <c r="X26" s="58"/>
      <c r="Y26" s="58"/>
      <c r="Z26" s="58"/>
      <c r="AA26" s="58"/>
      <c r="AB26" s="58"/>
      <c r="AC26" s="58"/>
      <c r="AD26" s="58"/>
      <c r="AE26" s="58"/>
      <c r="AF26" s="58"/>
      <c r="AG26" s="58"/>
      <c r="AH26" s="58"/>
      <c r="AI26" s="58"/>
      <c r="AJ26" s="58"/>
      <c r="AK26" s="58"/>
      <c r="AL26" s="58"/>
      <c r="AM26" s="58"/>
      <c r="AN26" s="58"/>
      <c r="AO26" s="58"/>
      <c r="AP26" s="58"/>
      <c r="AQ26" s="58"/>
      <c r="AR26" s="58"/>
      <c r="AS26" s="58"/>
      <c r="AT26" s="58"/>
      <c r="AU26" s="58"/>
      <c r="AV26" s="58"/>
      <c r="AW26" s="58"/>
      <c r="AX26" s="58"/>
      <c r="AY26" s="58"/>
      <c r="AZ26" s="58"/>
      <c r="BA26" s="58"/>
      <c r="BB26" s="58"/>
      <c r="BC26" s="58"/>
      <c r="BD26" s="58"/>
      <c r="BE26" s="58"/>
      <c r="BF26" s="58"/>
      <c r="BG26" s="58"/>
      <c r="BH26" s="58"/>
      <c r="BI26" s="58"/>
      <c r="BJ26" s="58"/>
      <c r="BK26" s="58"/>
      <c r="BL26" s="58"/>
      <c r="BM26" s="58"/>
      <c r="BN26" s="58"/>
      <c r="BO26" s="58"/>
      <c r="BP26" s="58"/>
      <c r="BQ26" s="58"/>
      <c r="BR26" s="58"/>
      <c r="BS26" s="58"/>
      <c r="BT26" s="58"/>
      <c r="BU26" s="58"/>
      <c r="BV26" s="58"/>
      <c r="BW26" s="58"/>
      <c r="BX26" s="58"/>
      <c r="BY26" s="58"/>
      <c r="BZ26" s="58"/>
      <c r="CA26" s="58"/>
      <c r="CB26" s="58"/>
      <c r="CC26" s="58"/>
      <c r="CD26" s="58"/>
      <c r="CE26" s="58"/>
      <c r="CF26" s="58"/>
      <c r="CG26" s="58"/>
      <c r="CH26" s="58"/>
      <c r="CI26" s="58"/>
      <c r="CJ26" s="58"/>
      <c r="CK26" s="58"/>
      <c r="CL26" s="58"/>
      <c r="CM26" s="58"/>
      <c r="CN26" s="58"/>
      <c r="CO26" s="58"/>
      <c r="CP26" s="58"/>
      <c r="CQ26" s="58"/>
      <c r="CR26" s="58"/>
      <c r="CS26" s="58"/>
      <c r="CT26" s="58"/>
      <c r="CU26" s="58"/>
      <c r="CV26" s="58"/>
      <c r="CW26" s="58"/>
      <c r="CX26" s="58"/>
      <c r="CY26" s="58"/>
      <c r="CZ26" s="58"/>
      <c r="DA26" s="58"/>
      <c r="DB26" s="58"/>
      <c r="DC26" s="58"/>
      <c r="DD26" s="58"/>
      <c r="DE26" s="58"/>
      <c r="DF26" s="58"/>
      <c r="DG26" s="58"/>
      <c r="DH26" s="58"/>
      <c r="DI26" s="58"/>
      <c r="DJ26" s="58"/>
      <c r="DK26" s="58"/>
      <c r="DL26" s="58"/>
      <c r="DM26" s="58"/>
      <c r="DN26" s="58"/>
      <c r="DO26" s="58"/>
      <c r="DP26" s="58"/>
      <c r="DQ26" s="58"/>
      <c r="DR26" s="58"/>
      <c r="DS26" s="58"/>
      <c r="DT26" s="58"/>
    </row>
    <row r="27" spans="1:124" s="187" customFormat="1" ht="15.75" customHeight="1">
      <c r="A27" s="59"/>
      <c r="B27" s="1807" t="s">
        <v>22</v>
      </c>
      <c r="C27" s="1813"/>
      <c r="D27" s="58"/>
      <c r="E27" s="58"/>
      <c r="F27" s="58"/>
      <c r="G27" s="58"/>
      <c r="H27" s="58"/>
      <c r="I27" s="58"/>
      <c r="J27" s="58"/>
      <c r="K27" s="58"/>
      <c r="L27" s="58"/>
      <c r="M27" s="58"/>
      <c r="N27" s="58"/>
      <c r="O27" s="58"/>
      <c r="P27" s="58"/>
      <c r="Q27" s="58"/>
      <c r="R27" s="58"/>
      <c r="S27" s="58"/>
      <c r="T27" s="58"/>
      <c r="U27" s="58"/>
      <c r="V27" s="58"/>
      <c r="W27" s="58"/>
      <c r="X27" s="58"/>
      <c r="Y27" s="58"/>
      <c r="Z27" s="58"/>
      <c r="AA27" s="58"/>
      <c r="AB27" s="58"/>
      <c r="AC27" s="58"/>
      <c r="AD27" s="58"/>
      <c r="AE27" s="58"/>
      <c r="AF27" s="58"/>
      <c r="AG27" s="58"/>
      <c r="AH27" s="58"/>
      <c r="AI27" s="58"/>
      <c r="AJ27" s="58"/>
      <c r="AK27" s="58"/>
      <c r="AL27" s="58"/>
      <c r="AM27" s="58"/>
      <c r="AN27" s="58"/>
      <c r="AO27" s="58"/>
      <c r="AP27" s="58"/>
      <c r="AQ27" s="58"/>
      <c r="AR27" s="58"/>
      <c r="AS27" s="58"/>
      <c r="AT27" s="58"/>
      <c r="AU27" s="58"/>
      <c r="AV27" s="58"/>
      <c r="AW27" s="58"/>
      <c r="AX27" s="58"/>
      <c r="AY27" s="58"/>
      <c r="AZ27" s="58"/>
      <c r="BA27" s="58"/>
      <c r="BB27" s="58"/>
      <c r="BC27" s="58"/>
      <c r="BD27" s="58"/>
      <c r="BE27" s="58"/>
      <c r="BF27" s="58"/>
      <c r="BG27" s="58"/>
      <c r="BH27" s="58"/>
      <c r="BI27" s="58"/>
      <c r="BJ27" s="58"/>
      <c r="BK27" s="58"/>
      <c r="BL27" s="58"/>
      <c r="BM27" s="58"/>
      <c r="BN27" s="58"/>
      <c r="BO27" s="58"/>
      <c r="BP27" s="58"/>
      <c r="BQ27" s="58"/>
      <c r="BR27" s="58"/>
      <c r="BS27" s="58"/>
      <c r="BT27" s="58"/>
      <c r="BU27" s="58"/>
      <c r="BV27" s="58"/>
      <c r="BW27" s="58"/>
      <c r="BX27" s="58"/>
      <c r="BY27" s="58"/>
      <c r="BZ27" s="58"/>
      <c r="CA27" s="58"/>
      <c r="CB27" s="58"/>
      <c r="CC27" s="58"/>
      <c r="CD27" s="58"/>
      <c r="CE27" s="58"/>
      <c r="CF27" s="58"/>
      <c r="CG27" s="58"/>
      <c r="CH27" s="58"/>
      <c r="CI27" s="58"/>
      <c r="CJ27" s="58"/>
      <c r="CK27" s="58"/>
      <c r="CL27" s="58"/>
      <c r="CM27" s="58"/>
      <c r="CN27" s="58"/>
      <c r="CO27" s="58"/>
      <c r="CP27" s="58"/>
      <c r="CQ27" s="58"/>
      <c r="CR27" s="58"/>
      <c r="CS27" s="58"/>
      <c r="CT27" s="58"/>
      <c r="CU27" s="58"/>
      <c r="CV27" s="58"/>
      <c r="CW27" s="58"/>
      <c r="CX27" s="58"/>
      <c r="CY27" s="58"/>
      <c r="CZ27" s="58"/>
      <c r="DA27" s="58"/>
      <c r="DB27" s="58"/>
      <c r="DC27" s="58"/>
      <c r="DD27" s="58"/>
      <c r="DE27" s="58"/>
      <c r="DF27" s="58"/>
      <c r="DG27" s="58"/>
      <c r="DH27" s="58"/>
      <c r="DI27" s="58"/>
      <c r="DJ27" s="58"/>
      <c r="DK27" s="58"/>
      <c r="DL27" s="58"/>
      <c r="DM27" s="58"/>
      <c r="DN27" s="58"/>
      <c r="DO27" s="58"/>
      <c r="DP27" s="58"/>
      <c r="DQ27" s="58"/>
      <c r="DR27" s="58"/>
      <c r="DS27" s="58"/>
      <c r="DT27" s="58"/>
    </row>
    <row r="28" spans="1:124" s="187" customFormat="1" ht="15.75" customHeight="1">
      <c r="A28" s="59"/>
      <c r="B28" s="1809" t="s">
        <v>244</v>
      </c>
      <c r="C28" s="1810" t="s">
        <v>245</v>
      </c>
      <c r="D28" s="1799">
        <v>0</v>
      </c>
      <c r="E28" s="1799">
        <v>0</v>
      </c>
      <c r="F28" s="1799">
        <v>0</v>
      </c>
      <c r="G28" s="1799">
        <v>1125</v>
      </c>
      <c r="H28" s="1799">
        <v>0</v>
      </c>
      <c r="I28" s="1799">
        <v>0</v>
      </c>
      <c r="J28" s="1799">
        <v>0</v>
      </c>
      <c r="K28" s="1799">
        <v>0</v>
      </c>
      <c r="L28" s="1799">
        <v>0</v>
      </c>
      <c r="M28" s="1799">
        <v>0</v>
      </c>
      <c r="N28" s="1799">
        <v>0</v>
      </c>
      <c r="O28" s="1799">
        <v>0</v>
      </c>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row>
    <row r="29" spans="1:124" s="187" customFormat="1" ht="15.75" customHeight="1">
      <c r="A29" s="59"/>
      <c r="B29" s="1809" t="s">
        <v>246</v>
      </c>
      <c r="C29" s="1810" t="s">
        <v>247</v>
      </c>
      <c r="D29" s="1799">
        <v>8560.1</v>
      </c>
      <c r="E29" s="1799">
        <v>23907.52</v>
      </c>
      <c r="F29" s="1799">
        <v>17724.900000000001</v>
      </c>
      <c r="G29" s="1799">
        <v>11987.72</v>
      </c>
      <c r="H29" s="1799">
        <v>12067.49</v>
      </c>
      <c r="I29" s="1799">
        <v>58340.65</v>
      </c>
      <c r="J29" s="1799">
        <v>12665.53</v>
      </c>
      <c r="K29" s="1799">
        <v>12876.35</v>
      </c>
      <c r="L29" s="1799">
        <v>17356.810000000001</v>
      </c>
      <c r="M29" s="1799">
        <v>24665.91</v>
      </c>
      <c r="N29" s="1799">
        <v>20998.29</v>
      </c>
      <c r="O29" s="1799">
        <v>20788.5</v>
      </c>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row>
    <row r="30" spans="1:124" s="187" customFormat="1" ht="15.75" customHeight="1">
      <c r="A30" s="59"/>
      <c r="B30" s="1809" t="s">
        <v>248</v>
      </c>
      <c r="C30" s="1810" t="s">
        <v>249</v>
      </c>
      <c r="D30" s="1799">
        <v>925</v>
      </c>
      <c r="E30" s="1799">
        <v>3070.73</v>
      </c>
      <c r="F30" s="1799">
        <v>8.2899999999999991</v>
      </c>
      <c r="G30" s="1799">
        <v>0</v>
      </c>
      <c r="H30" s="1799">
        <v>8825</v>
      </c>
      <c r="I30" s="1799">
        <v>4410</v>
      </c>
      <c r="J30" s="1799">
        <v>3030</v>
      </c>
      <c r="K30" s="1799">
        <v>5045</v>
      </c>
      <c r="L30" s="1799">
        <v>990</v>
      </c>
      <c r="M30" s="1799">
        <v>3850</v>
      </c>
      <c r="N30" s="1799">
        <v>895</v>
      </c>
      <c r="O30" s="1799">
        <v>2790</v>
      </c>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row>
    <row r="31" spans="1:124" s="187" customFormat="1" ht="15.75" customHeight="1">
      <c r="A31" s="59"/>
      <c r="B31" s="1809" t="s">
        <v>250</v>
      </c>
      <c r="C31" s="1810" t="s">
        <v>251</v>
      </c>
      <c r="D31" s="1799">
        <v>0</v>
      </c>
      <c r="E31" s="1799">
        <v>2001</v>
      </c>
      <c r="F31" s="1799">
        <v>0</v>
      </c>
      <c r="G31" s="1799">
        <v>0</v>
      </c>
      <c r="H31" s="1799">
        <v>0</v>
      </c>
      <c r="I31" s="1799">
        <v>0</v>
      </c>
      <c r="J31" s="1799">
        <v>0</v>
      </c>
      <c r="K31" s="1799">
        <v>0</v>
      </c>
      <c r="L31" s="1799">
        <v>0</v>
      </c>
      <c r="M31" s="1799">
        <v>0</v>
      </c>
      <c r="N31" s="1799">
        <v>804.47</v>
      </c>
      <c r="O31" s="1799">
        <v>500</v>
      </c>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row>
    <row r="32" spans="1:124" s="187" customFormat="1" ht="15.75" customHeight="1">
      <c r="A32" s="59"/>
      <c r="B32" s="1809" t="s">
        <v>252</v>
      </c>
      <c r="C32" s="1810" t="s">
        <v>253</v>
      </c>
      <c r="D32" s="1799">
        <v>3196.07</v>
      </c>
      <c r="E32" s="1799">
        <v>2984</v>
      </c>
      <c r="F32" s="1799">
        <v>2116.46</v>
      </c>
      <c r="G32" s="1799">
        <v>3090</v>
      </c>
      <c r="H32" s="1799">
        <v>3495</v>
      </c>
      <c r="I32" s="1799">
        <v>2655</v>
      </c>
      <c r="J32" s="1799">
        <v>2820</v>
      </c>
      <c r="K32" s="1799">
        <v>3105</v>
      </c>
      <c r="L32" s="1799">
        <v>2640</v>
      </c>
      <c r="M32" s="1799">
        <v>2820</v>
      </c>
      <c r="N32" s="1799">
        <v>2745</v>
      </c>
      <c r="O32" s="1799">
        <v>2850</v>
      </c>
      <c r="P32" s="58"/>
      <c r="Q32" s="58"/>
      <c r="R32" s="58"/>
      <c r="S32" s="58"/>
      <c r="T32" s="58"/>
      <c r="U32" s="58"/>
      <c r="V32" s="58"/>
      <c r="W32" s="58"/>
      <c r="X32" s="58"/>
      <c r="Y32" s="58"/>
      <c r="Z32" s="58"/>
      <c r="AA32" s="58"/>
      <c r="AB32" s="58"/>
      <c r="AC32" s="58"/>
      <c r="AD32" s="58"/>
      <c r="AE32" s="58"/>
      <c r="AF32" s="58"/>
      <c r="AG32" s="58"/>
      <c r="AH32" s="58"/>
      <c r="AI32" s="58"/>
      <c r="AJ32" s="58"/>
      <c r="AK32" s="58"/>
      <c r="AL32" s="58"/>
      <c r="AM32" s="58"/>
      <c r="AN32" s="58"/>
      <c r="AO32" s="58"/>
      <c r="AP32" s="58"/>
      <c r="AQ32" s="58"/>
      <c r="AR32" s="58"/>
      <c r="AS32" s="58"/>
      <c r="AT32" s="58"/>
      <c r="AU32" s="58"/>
      <c r="AV32" s="58"/>
      <c r="AW32" s="58"/>
      <c r="AX32" s="58"/>
      <c r="AY32" s="58"/>
      <c r="AZ32" s="58"/>
      <c r="BA32" s="58"/>
      <c r="BB32" s="58"/>
      <c r="BC32" s="58"/>
      <c r="BD32" s="58"/>
      <c r="BE32" s="58"/>
      <c r="BF32" s="58"/>
      <c r="BG32" s="58"/>
      <c r="BH32" s="58"/>
      <c r="BI32" s="58"/>
      <c r="BJ32" s="58"/>
      <c r="BK32" s="58"/>
      <c r="BL32" s="58"/>
      <c r="BM32" s="58"/>
      <c r="BN32" s="58"/>
      <c r="BO32" s="58"/>
      <c r="BP32" s="58"/>
      <c r="BQ32" s="58"/>
      <c r="BR32" s="58"/>
      <c r="BS32" s="58"/>
      <c r="BT32" s="58"/>
      <c r="BU32" s="58"/>
      <c r="BV32" s="58"/>
      <c r="BW32" s="58"/>
      <c r="BX32" s="58"/>
      <c r="BY32" s="58"/>
      <c r="BZ32" s="58"/>
      <c r="CA32" s="58"/>
      <c r="CB32" s="58"/>
      <c r="CC32" s="58"/>
      <c r="CD32" s="58"/>
      <c r="CE32" s="58"/>
      <c r="CF32" s="58"/>
      <c r="CG32" s="58"/>
      <c r="CH32" s="58"/>
      <c r="CI32" s="58"/>
      <c r="CJ32" s="58"/>
      <c r="CK32" s="58"/>
      <c r="CL32" s="58"/>
      <c r="CM32" s="58"/>
      <c r="CN32" s="58"/>
      <c r="CO32" s="58"/>
      <c r="CP32" s="58"/>
      <c r="CQ32" s="58"/>
      <c r="CR32" s="58"/>
      <c r="CS32" s="58"/>
      <c r="CT32" s="58"/>
      <c r="CU32" s="58"/>
      <c r="CV32" s="58"/>
      <c r="CW32" s="58"/>
      <c r="CX32" s="58"/>
      <c r="CY32" s="58"/>
      <c r="CZ32" s="58"/>
      <c r="DA32" s="58"/>
      <c r="DB32" s="58"/>
      <c r="DC32" s="58"/>
      <c r="DD32" s="58"/>
      <c r="DE32" s="58"/>
      <c r="DF32" s="58"/>
      <c r="DG32" s="58"/>
      <c r="DH32" s="58"/>
      <c r="DI32" s="58"/>
      <c r="DJ32" s="58"/>
      <c r="DK32" s="58"/>
      <c r="DL32" s="58"/>
      <c r="DM32" s="58"/>
      <c r="DN32" s="58"/>
      <c r="DO32" s="58"/>
      <c r="DP32" s="58"/>
      <c r="DQ32" s="58"/>
      <c r="DR32" s="58"/>
      <c r="DS32" s="58"/>
      <c r="DT32" s="58"/>
    </row>
    <row r="33" spans="1:124" s="187" customFormat="1" ht="15.75" customHeight="1">
      <c r="A33" s="59"/>
      <c r="B33" s="1809" t="s">
        <v>254</v>
      </c>
      <c r="C33" s="1810" t="s">
        <v>255</v>
      </c>
      <c r="D33" s="1799">
        <v>690</v>
      </c>
      <c r="E33" s="1799">
        <v>828</v>
      </c>
      <c r="F33" s="1799">
        <v>930</v>
      </c>
      <c r="G33" s="1799">
        <v>864</v>
      </c>
      <c r="H33" s="1799">
        <v>972</v>
      </c>
      <c r="I33" s="1799">
        <v>0</v>
      </c>
      <c r="J33" s="1799">
        <v>0</v>
      </c>
      <c r="K33" s="1799">
        <v>0</v>
      </c>
      <c r="L33" s="1799">
        <v>0</v>
      </c>
      <c r="M33" s="1799">
        <v>0</v>
      </c>
      <c r="N33" s="1799">
        <v>0</v>
      </c>
      <c r="O33" s="1799">
        <v>0</v>
      </c>
      <c r="P33" s="58"/>
      <c r="Q33" s="58"/>
      <c r="R33" s="58"/>
      <c r="S33" s="58"/>
      <c r="T33" s="58"/>
      <c r="U33" s="58"/>
      <c r="V33" s="58"/>
      <c r="W33" s="58"/>
      <c r="X33" s="58"/>
      <c r="Y33" s="58"/>
      <c r="Z33" s="58"/>
      <c r="AA33" s="58"/>
      <c r="AB33" s="58"/>
      <c r="AC33" s="58"/>
      <c r="AD33" s="58"/>
      <c r="AE33" s="58"/>
      <c r="AF33" s="58"/>
      <c r="AG33" s="58"/>
      <c r="AH33" s="58"/>
      <c r="AI33" s="58"/>
      <c r="AJ33" s="58"/>
      <c r="AK33" s="58"/>
      <c r="AL33" s="58"/>
      <c r="AM33" s="58"/>
      <c r="AN33" s="58"/>
      <c r="AO33" s="58"/>
      <c r="AP33" s="58"/>
      <c r="AQ33" s="58"/>
      <c r="AR33" s="58"/>
      <c r="AS33" s="58"/>
      <c r="AT33" s="58"/>
      <c r="AU33" s="58"/>
      <c r="AV33" s="58"/>
      <c r="AW33" s="58"/>
      <c r="AX33" s="58"/>
      <c r="AY33" s="58"/>
      <c r="AZ33" s="58"/>
      <c r="BA33" s="58"/>
      <c r="BB33" s="58"/>
      <c r="BC33" s="58"/>
      <c r="BD33" s="58"/>
      <c r="BE33" s="58"/>
      <c r="BF33" s="58"/>
      <c r="BG33" s="58"/>
      <c r="BH33" s="58"/>
      <c r="BI33" s="58"/>
      <c r="BJ33" s="58"/>
      <c r="BK33" s="58"/>
      <c r="BL33" s="58"/>
      <c r="BM33" s="58"/>
      <c r="BN33" s="58"/>
      <c r="BO33" s="58"/>
      <c r="BP33" s="58"/>
      <c r="BQ33" s="58"/>
      <c r="BR33" s="58"/>
      <c r="BS33" s="58"/>
      <c r="BT33" s="58"/>
      <c r="BU33" s="58"/>
      <c r="BV33" s="58"/>
      <c r="BW33" s="58"/>
      <c r="BX33" s="58"/>
      <c r="BY33" s="58"/>
      <c r="BZ33" s="58"/>
      <c r="CA33" s="58"/>
      <c r="CB33" s="58"/>
      <c r="CC33" s="58"/>
      <c r="CD33" s="58"/>
      <c r="CE33" s="58"/>
      <c r="CF33" s="58"/>
      <c r="CG33" s="58"/>
      <c r="CH33" s="58"/>
      <c r="CI33" s="58"/>
      <c r="CJ33" s="58"/>
      <c r="CK33" s="58"/>
      <c r="CL33" s="58"/>
      <c r="CM33" s="58"/>
      <c r="CN33" s="58"/>
      <c r="CO33" s="58"/>
      <c r="CP33" s="58"/>
      <c r="CQ33" s="58"/>
      <c r="CR33" s="58"/>
      <c r="CS33" s="58"/>
      <c r="CT33" s="58"/>
      <c r="CU33" s="58"/>
      <c r="CV33" s="58"/>
      <c r="CW33" s="58"/>
      <c r="CX33" s="58"/>
      <c r="CY33" s="58"/>
      <c r="CZ33" s="58"/>
      <c r="DA33" s="58"/>
      <c r="DB33" s="58"/>
      <c r="DC33" s="58"/>
      <c r="DD33" s="58"/>
      <c r="DE33" s="58"/>
      <c r="DF33" s="58"/>
      <c r="DG33" s="58"/>
      <c r="DH33" s="58"/>
      <c r="DI33" s="58"/>
      <c r="DJ33" s="58"/>
      <c r="DK33" s="58"/>
      <c r="DL33" s="58"/>
      <c r="DM33" s="58"/>
      <c r="DN33" s="58"/>
      <c r="DO33" s="58"/>
      <c r="DP33" s="58"/>
      <c r="DQ33" s="58"/>
      <c r="DR33" s="58"/>
      <c r="DS33" s="58"/>
      <c r="DT33" s="58"/>
    </row>
    <row r="34" spans="1:124" s="187" customFormat="1" ht="15.75" customHeight="1">
      <c r="A34" s="59"/>
      <c r="B34" s="1809" t="s">
        <v>256</v>
      </c>
      <c r="C34" s="1810" t="s">
        <v>257</v>
      </c>
      <c r="D34" s="1799">
        <v>0</v>
      </c>
      <c r="E34" s="1799">
        <v>0</v>
      </c>
      <c r="F34" s="1799">
        <v>-7</v>
      </c>
      <c r="G34" s="1799">
        <v>7</v>
      </c>
      <c r="H34" s="1799">
        <v>7</v>
      </c>
      <c r="I34" s="1799">
        <v>-147</v>
      </c>
      <c r="J34" s="1799">
        <v>49</v>
      </c>
      <c r="K34" s="1799">
        <v>42</v>
      </c>
      <c r="L34" s="1799">
        <v>35</v>
      </c>
      <c r="M34" s="1799">
        <v>21</v>
      </c>
      <c r="N34" s="1799">
        <v>0</v>
      </c>
      <c r="O34" s="1799">
        <v>0</v>
      </c>
      <c r="P34" s="58"/>
      <c r="Q34" s="58"/>
      <c r="R34" s="58"/>
      <c r="S34" s="58"/>
      <c r="T34" s="58"/>
      <c r="U34" s="58"/>
      <c r="V34" s="58"/>
      <c r="W34" s="58"/>
      <c r="X34" s="58"/>
      <c r="Y34" s="58"/>
      <c r="Z34" s="58"/>
      <c r="AA34" s="58"/>
      <c r="AB34" s="58"/>
      <c r="AC34" s="58"/>
      <c r="AD34" s="58"/>
      <c r="AE34" s="58"/>
      <c r="AF34" s="58"/>
      <c r="AG34" s="58"/>
      <c r="AH34" s="58"/>
      <c r="AI34" s="58"/>
      <c r="AJ34" s="58"/>
      <c r="AK34" s="58"/>
      <c r="AL34" s="58"/>
      <c r="AM34" s="58"/>
      <c r="AN34" s="58"/>
      <c r="AO34" s="58"/>
      <c r="AP34" s="58"/>
      <c r="AQ34" s="58"/>
      <c r="AR34" s="58"/>
      <c r="AS34" s="58"/>
      <c r="AT34" s="58"/>
      <c r="AU34" s="58"/>
      <c r="AV34" s="58"/>
      <c r="AW34" s="58"/>
      <c r="AX34" s="58"/>
      <c r="AY34" s="58"/>
      <c r="AZ34" s="58"/>
      <c r="BA34" s="58"/>
      <c r="BB34" s="58"/>
      <c r="BC34" s="58"/>
      <c r="BD34" s="58"/>
      <c r="BE34" s="58"/>
      <c r="BF34" s="58"/>
      <c r="BG34" s="58"/>
      <c r="BH34" s="58"/>
      <c r="BI34" s="58"/>
      <c r="BJ34" s="58"/>
      <c r="BK34" s="58"/>
      <c r="BL34" s="58"/>
      <c r="BM34" s="58"/>
      <c r="BN34" s="58"/>
      <c r="BO34" s="58"/>
      <c r="BP34" s="58"/>
      <c r="BQ34" s="58"/>
      <c r="BR34" s="58"/>
      <c r="BS34" s="58"/>
      <c r="BT34" s="58"/>
      <c r="BU34" s="58"/>
      <c r="BV34" s="58"/>
      <c r="BW34" s="58"/>
      <c r="BX34" s="58"/>
      <c r="BY34" s="58"/>
      <c r="BZ34" s="58"/>
      <c r="CA34" s="58"/>
      <c r="CB34" s="58"/>
      <c r="CC34" s="58"/>
      <c r="CD34" s="58"/>
      <c r="CE34" s="58"/>
      <c r="CF34" s="58"/>
      <c r="CG34" s="58"/>
      <c r="CH34" s="58"/>
      <c r="CI34" s="58"/>
      <c r="CJ34" s="58"/>
      <c r="CK34" s="58"/>
      <c r="CL34" s="58"/>
      <c r="CM34" s="58"/>
      <c r="CN34" s="58"/>
      <c r="CO34" s="58"/>
      <c r="CP34" s="58"/>
      <c r="CQ34" s="58"/>
      <c r="CR34" s="58"/>
      <c r="CS34" s="58"/>
      <c r="CT34" s="58"/>
      <c r="CU34" s="58"/>
      <c r="CV34" s="58"/>
      <c r="CW34" s="58"/>
      <c r="CX34" s="58"/>
      <c r="CY34" s="58"/>
      <c r="CZ34" s="58"/>
      <c r="DA34" s="58"/>
      <c r="DB34" s="58"/>
      <c r="DC34" s="58"/>
      <c r="DD34" s="58"/>
      <c r="DE34" s="58"/>
      <c r="DF34" s="58"/>
      <c r="DG34" s="58"/>
      <c r="DH34" s="58"/>
      <c r="DI34" s="58"/>
      <c r="DJ34" s="58"/>
      <c r="DK34" s="58"/>
      <c r="DL34" s="58"/>
      <c r="DM34" s="58"/>
      <c r="DN34" s="58"/>
      <c r="DO34" s="58"/>
      <c r="DP34" s="58"/>
      <c r="DQ34" s="58"/>
      <c r="DR34" s="58"/>
      <c r="DS34" s="58"/>
      <c r="DT34" s="58"/>
    </row>
    <row r="35" spans="1:124" s="187" customFormat="1" ht="15.75" customHeight="1">
      <c r="A35" s="59"/>
      <c r="B35" s="1809" t="s">
        <v>258</v>
      </c>
      <c r="C35" s="1810" t="s">
        <v>259</v>
      </c>
      <c r="D35" s="1799">
        <v>5499.06</v>
      </c>
      <c r="E35" s="1799">
        <v>4966.95</v>
      </c>
      <c r="F35" s="1799">
        <v>4650.7299999999996</v>
      </c>
      <c r="G35" s="1799">
        <v>-162.5</v>
      </c>
      <c r="H35" s="1799">
        <v>2535</v>
      </c>
      <c r="I35" s="1799">
        <v>4057.08</v>
      </c>
      <c r="J35" s="1799">
        <v>3645.42</v>
      </c>
      <c r="K35" s="1799">
        <v>3315</v>
      </c>
      <c r="L35" s="1799">
        <v>3282.5</v>
      </c>
      <c r="M35" s="1799">
        <v>2795</v>
      </c>
      <c r="N35" s="1799">
        <v>3380</v>
      </c>
      <c r="O35" s="1799">
        <v>4030</v>
      </c>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row>
    <row r="36" spans="1:124" s="187" customFormat="1" ht="15.75" customHeight="1">
      <c r="A36" s="59"/>
      <c r="B36" s="1809" t="s">
        <v>260</v>
      </c>
      <c r="C36" s="1810" t="s">
        <v>261</v>
      </c>
      <c r="D36" s="1799">
        <v>20</v>
      </c>
      <c r="E36" s="1799">
        <v>-10</v>
      </c>
      <c r="F36" s="1799">
        <v>100</v>
      </c>
      <c r="G36" s="1799">
        <v>20</v>
      </c>
      <c r="H36" s="1799">
        <v>50</v>
      </c>
      <c r="I36" s="1799">
        <v>50</v>
      </c>
      <c r="J36" s="1799">
        <v>0</v>
      </c>
      <c r="K36" s="1799">
        <v>0</v>
      </c>
      <c r="L36" s="1799">
        <v>0</v>
      </c>
      <c r="M36" s="1799">
        <v>-50</v>
      </c>
      <c r="N36" s="1799">
        <v>50</v>
      </c>
      <c r="O36" s="1799">
        <v>0</v>
      </c>
      <c r="P36" s="58"/>
      <c r="Q36" s="58"/>
      <c r="R36" s="58"/>
      <c r="S36" s="58"/>
      <c r="T36" s="58"/>
      <c r="U36" s="58"/>
      <c r="V36" s="58"/>
      <c r="W36" s="58"/>
      <c r="X36" s="58"/>
      <c r="Y36" s="58"/>
      <c r="Z36" s="58"/>
      <c r="AA36" s="58"/>
      <c r="AB36" s="58"/>
      <c r="AC36" s="58"/>
      <c r="AD36" s="58"/>
      <c r="AE36" s="58"/>
      <c r="AF36" s="58"/>
      <c r="AG36" s="58"/>
      <c r="AH36" s="58"/>
      <c r="AI36" s="58"/>
      <c r="AJ36" s="58"/>
      <c r="AK36" s="58"/>
      <c r="AL36" s="58"/>
      <c r="AM36" s="58"/>
      <c r="AN36" s="58"/>
      <c r="AO36" s="58"/>
      <c r="AP36" s="58"/>
      <c r="AQ36" s="58"/>
      <c r="AR36" s="58"/>
      <c r="AS36" s="58"/>
      <c r="AT36" s="58"/>
      <c r="AU36" s="58"/>
      <c r="AV36" s="58"/>
      <c r="AW36" s="58"/>
      <c r="AX36" s="58"/>
      <c r="AY36" s="58"/>
      <c r="AZ36" s="58"/>
      <c r="BA36" s="58"/>
      <c r="BB36" s="58"/>
      <c r="BC36" s="58"/>
      <c r="BD36" s="58"/>
      <c r="BE36" s="58"/>
      <c r="BF36" s="58"/>
      <c r="BG36" s="58"/>
      <c r="BH36" s="58"/>
      <c r="BI36" s="58"/>
      <c r="BJ36" s="58"/>
      <c r="BK36" s="58"/>
      <c r="BL36" s="58"/>
      <c r="BM36" s="58"/>
      <c r="BN36" s="58"/>
      <c r="BO36" s="58"/>
      <c r="BP36" s="58"/>
      <c r="BQ36" s="58"/>
      <c r="BR36" s="58"/>
      <c r="BS36" s="58"/>
      <c r="BT36" s="58"/>
      <c r="BU36" s="58"/>
      <c r="BV36" s="58"/>
      <c r="BW36" s="58"/>
      <c r="BX36" s="58"/>
      <c r="BY36" s="58"/>
      <c r="BZ36" s="58"/>
      <c r="CA36" s="58"/>
      <c r="CB36" s="58"/>
      <c r="CC36" s="58"/>
      <c r="CD36" s="58"/>
      <c r="CE36" s="58"/>
      <c r="CF36" s="58"/>
      <c r="CG36" s="58"/>
      <c r="CH36" s="58"/>
      <c r="CI36" s="58"/>
      <c r="CJ36" s="58"/>
      <c r="CK36" s="58"/>
      <c r="CL36" s="58"/>
      <c r="CM36" s="58"/>
      <c r="CN36" s="58"/>
      <c r="CO36" s="58"/>
      <c r="CP36" s="58"/>
      <c r="CQ36" s="58"/>
      <c r="CR36" s="58"/>
      <c r="CS36" s="58"/>
      <c r="CT36" s="58"/>
      <c r="CU36" s="58"/>
      <c r="CV36" s="58"/>
      <c r="CW36" s="58"/>
      <c r="CX36" s="58"/>
      <c r="CY36" s="58"/>
      <c r="CZ36" s="58"/>
      <c r="DA36" s="58"/>
      <c r="DB36" s="58"/>
      <c r="DC36" s="58"/>
      <c r="DD36" s="58"/>
      <c r="DE36" s="58"/>
      <c r="DF36" s="58"/>
      <c r="DG36" s="58"/>
      <c r="DH36" s="58"/>
      <c r="DI36" s="58"/>
      <c r="DJ36" s="58"/>
      <c r="DK36" s="58"/>
      <c r="DL36" s="58"/>
      <c r="DM36" s="58"/>
      <c r="DN36" s="58"/>
      <c r="DO36" s="58"/>
      <c r="DP36" s="58"/>
      <c r="DQ36" s="58"/>
      <c r="DR36" s="58"/>
      <c r="DS36" s="58"/>
      <c r="DT36" s="58"/>
    </row>
    <row r="37" spans="1:124" s="187" customFormat="1" ht="15.75" customHeight="1">
      <c r="A37" s="59"/>
      <c r="B37" s="1809" t="s">
        <v>262</v>
      </c>
      <c r="C37" s="1810" t="s">
        <v>263</v>
      </c>
      <c r="D37" s="1799">
        <v>235.34</v>
      </c>
      <c r="E37" s="1799">
        <v>1589.7</v>
      </c>
      <c r="F37" s="1799">
        <v>480</v>
      </c>
      <c r="G37" s="1799">
        <v>-330</v>
      </c>
      <c r="H37" s="1799">
        <v>2640</v>
      </c>
      <c r="I37" s="1799">
        <v>390</v>
      </c>
      <c r="J37" s="1799">
        <v>156.32</v>
      </c>
      <c r="K37" s="1799">
        <v>0</v>
      </c>
      <c r="L37" s="1799">
        <v>120</v>
      </c>
      <c r="M37" s="1799">
        <v>120</v>
      </c>
      <c r="N37" s="1799">
        <v>120</v>
      </c>
      <c r="O37" s="1799">
        <v>365.06</v>
      </c>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58"/>
    </row>
    <row r="38" spans="1:124" s="187" customFormat="1" ht="15.75" customHeight="1">
      <c r="A38" s="59"/>
      <c r="B38" s="1809" t="s">
        <v>264</v>
      </c>
      <c r="C38" s="1810" t="s">
        <v>265</v>
      </c>
      <c r="D38" s="1799">
        <v>-319</v>
      </c>
      <c r="E38" s="1799">
        <v>380.45</v>
      </c>
      <c r="F38" s="1799">
        <v>258</v>
      </c>
      <c r="G38" s="1799">
        <v>4300</v>
      </c>
      <c r="H38" s="1799">
        <v>100</v>
      </c>
      <c r="I38" s="1799">
        <v>0</v>
      </c>
      <c r="J38" s="1799">
        <v>0</v>
      </c>
      <c r="K38" s="1799">
        <v>0</v>
      </c>
      <c r="L38" s="1799">
        <v>0</v>
      </c>
      <c r="M38" s="1799">
        <v>0</v>
      </c>
      <c r="N38" s="1799">
        <v>0</v>
      </c>
      <c r="O38" s="1799">
        <v>0</v>
      </c>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58"/>
    </row>
    <row r="39" spans="1:124" s="187" customFormat="1" ht="15.75" customHeight="1">
      <c r="A39" s="59"/>
      <c r="B39" s="1809" t="s">
        <v>266</v>
      </c>
      <c r="C39" s="1810" t="s">
        <v>267</v>
      </c>
      <c r="D39" s="1799">
        <v>0</v>
      </c>
      <c r="E39" s="1799">
        <v>0</v>
      </c>
      <c r="F39" s="1799">
        <v>0</v>
      </c>
      <c r="G39" s="1799">
        <v>0</v>
      </c>
      <c r="H39" s="1799">
        <v>5000</v>
      </c>
      <c r="I39" s="1799">
        <v>5250</v>
      </c>
      <c r="J39" s="1799">
        <v>2250</v>
      </c>
      <c r="K39" s="1799">
        <v>3750</v>
      </c>
      <c r="L39" s="1799">
        <v>750</v>
      </c>
      <c r="M39" s="1799">
        <v>2585</v>
      </c>
      <c r="N39" s="1799">
        <v>849</v>
      </c>
      <c r="O39" s="1799">
        <v>750</v>
      </c>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row>
    <row r="40" spans="1:124" s="187" customFormat="1" ht="15.75" customHeight="1">
      <c r="A40" s="59"/>
      <c r="B40" s="1809"/>
      <c r="C40" s="1810"/>
      <c r="D40" s="1391"/>
      <c r="E40" s="1391"/>
      <c r="F40" s="1391"/>
      <c r="G40" s="1391"/>
      <c r="H40" s="1391"/>
      <c r="I40" s="1391"/>
      <c r="J40" s="1391"/>
      <c r="K40" s="1391"/>
      <c r="L40" s="1391"/>
      <c r="M40" s="1391"/>
      <c r="N40" s="1391"/>
      <c r="O40" s="1391"/>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row>
    <row r="41" spans="1:124" s="187" customFormat="1" ht="15.75" customHeight="1">
      <c r="A41" s="59"/>
      <c r="B41" s="1809"/>
      <c r="C41" s="1810"/>
      <c r="D41" s="1391"/>
      <c r="E41" s="1391"/>
      <c r="F41" s="1391"/>
      <c r="G41" s="1391"/>
      <c r="H41" s="1391"/>
      <c r="I41" s="1391"/>
      <c r="J41" s="1391"/>
      <c r="K41" s="1391"/>
      <c r="L41" s="1391"/>
      <c r="M41" s="1391"/>
      <c r="N41" s="1391"/>
      <c r="O41" s="1391"/>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row>
    <row r="42" spans="1:124" s="187" customFormat="1" ht="15.75" customHeight="1">
      <c r="A42" s="59"/>
      <c r="B42" s="1809"/>
      <c r="C42" s="1810"/>
      <c r="D42" s="1391"/>
      <c r="E42" s="1391"/>
      <c r="F42" s="1391"/>
      <c r="G42" s="1391"/>
      <c r="H42" s="1391"/>
      <c r="I42" s="1391"/>
      <c r="J42" s="1391"/>
      <c r="K42" s="1391"/>
      <c r="L42" s="1391"/>
      <c r="M42" s="1391"/>
      <c r="N42" s="1391"/>
      <c r="O42" s="1391"/>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row>
    <row r="43" spans="1:124" s="187" customFormat="1" ht="15.75" customHeight="1">
      <c r="A43" s="59"/>
      <c r="B43" s="1809"/>
      <c r="C43" s="1810"/>
      <c r="D43" s="1391"/>
      <c r="E43" s="1391"/>
      <c r="F43" s="1391"/>
      <c r="G43" s="1391"/>
      <c r="H43" s="1391"/>
      <c r="I43" s="1391"/>
      <c r="J43" s="1391"/>
      <c r="K43" s="1391"/>
      <c r="L43" s="1391"/>
      <c r="M43" s="1391"/>
      <c r="N43" s="1391"/>
      <c r="O43" s="1391"/>
      <c r="P43" s="58"/>
      <c r="Q43" s="58"/>
      <c r="R43" s="58"/>
      <c r="S43" s="58"/>
      <c r="T43" s="58"/>
      <c r="U43" s="58"/>
      <c r="V43" s="58"/>
      <c r="W43" s="58"/>
      <c r="X43" s="58"/>
      <c r="Y43" s="58"/>
      <c r="Z43" s="58"/>
      <c r="AA43" s="58"/>
      <c r="AB43" s="58"/>
      <c r="AC43" s="58"/>
      <c r="AD43" s="58"/>
      <c r="AE43" s="58"/>
      <c r="AF43" s="58"/>
      <c r="AG43" s="58"/>
      <c r="AH43" s="58"/>
      <c r="AI43" s="58"/>
      <c r="AJ43" s="58"/>
      <c r="AK43" s="58"/>
      <c r="AL43" s="58"/>
      <c r="AM43" s="58"/>
      <c r="AN43" s="58"/>
      <c r="AO43" s="58"/>
      <c r="AP43" s="58"/>
      <c r="AQ43" s="58"/>
      <c r="AR43" s="58"/>
      <c r="AS43" s="58"/>
      <c r="AT43" s="58"/>
      <c r="AU43" s="58"/>
      <c r="AV43" s="58"/>
      <c r="AW43" s="58"/>
      <c r="AX43" s="58"/>
      <c r="AY43" s="58"/>
      <c r="AZ43" s="58"/>
      <c r="BA43" s="58"/>
      <c r="BB43" s="58"/>
      <c r="BC43" s="58"/>
      <c r="BD43" s="58"/>
      <c r="BE43" s="58"/>
      <c r="BF43" s="58"/>
      <c r="BG43" s="58"/>
      <c r="BH43" s="58"/>
      <c r="BI43" s="58"/>
      <c r="BJ43" s="58"/>
      <c r="BK43" s="58"/>
      <c r="BL43" s="58"/>
      <c r="BM43" s="58"/>
      <c r="BN43" s="58"/>
      <c r="BO43" s="58"/>
      <c r="BP43" s="58"/>
      <c r="BQ43" s="58"/>
      <c r="BR43" s="58"/>
      <c r="BS43" s="58"/>
      <c r="BT43" s="58"/>
      <c r="BU43" s="58"/>
      <c r="BV43" s="58"/>
      <c r="BW43" s="58"/>
      <c r="BX43" s="58"/>
      <c r="BY43" s="58"/>
      <c r="BZ43" s="58"/>
      <c r="CA43" s="58"/>
      <c r="CB43" s="58"/>
      <c r="CC43" s="58"/>
      <c r="CD43" s="58"/>
      <c r="CE43" s="58"/>
      <c r="CF43" s="58"/>
      <c r="CG43" s="58"/>
      <c r="CH43" s="58"/>
      <c r="CI43" s="58"/>
      <c r="CJ43" s="58"/>
      <c r="CK43" s="58"/>
      <c r="CL43" s="58"/>
      <c r="CM43" s="58"/>
      <c r="CN43" s="58"/>
      <c r="CO43" s="58"/>
      <c r="CP43" s="58"/>
      <c r="CQ43" s="58"/>
      <c r="CR43" s="58"/>
      <c r="CS43" s="58"/>
      <c r="CT43" s="58"/>
      <c r="CU43" s="58"/>
      <c r="CV43" s="58"/>
      <c r="CW43" s="58"/>
      <c r="CX43" s="58"/>
      <c r="CY43" s="58"/>
      <c r="CZ43" s="58"/>
      <c r="DA43" s="58"/>
      <c r="DB43" s="58"/>
      <c r="DC43" s="58"/>
      <c r="DD43" s="58"/>
      <c r="DE43" s="58"/>
      <c r="DF43" s="58"/>
      <c r="DG43" s="58"/>
      <c r="DH43" s="58"/>
      <c r="DI43" s="58"/>
      <c r="DJ43" s="58"/>
      <c r="DK43" s="58"/>
      <c r="DL43" s="58"/>
      <c r="DM43" s="58"/>
      <c r="DN43" s="58"/>
      <c r="DO43" s="58"/>
      <c r="DP43" s="58"/>
      <c r="DQ43" s="58"/>
      <c r="DR43" s="58"/>
      <c r="DS43" s="58"/>
      <c r="DT43" s="58"/>
    </row>
    <row r="44" spans="1:124" s="187" customFormat="1" ht="15.75" customHeight="1">
      <c r="A44" s="59"/>
      <c r="B44" s="1809"/>
      <c r="C44" s="1810"/>
      <c r="D44" s="1391"/>
      <c r="E44" s="1391"/>
      <c r="F44" s="1391"/>
      <c r="G44" s="1391"/>
      <c r="H44" s="1391"/>
      <c r="I44" s="1391"/>
      <c r="J44" s="1391"/>
      <c r="K44" s="1391"/>
      <c r="L44" s="1391"/>
      <c r="M44" s="1391"/>
      <c r="N44" s="1391"/>
      <c r="O44" s="1391"/>
      <c r="P44" s="58"/>
      <c r="Q44" s="58"/>
      <c r="R44" s="58"/>
      <c r="S44" s="58"/>
      <c r="T44" s="58"/>
      <c r="U44" s="58"/>
      <c r="V44" s="58"/>
      <c r="W44" s="58"/>
      <c r="X44" s="58"/>
      <c r="Y44" s="58"/>
      <c r="Z44" s="58"/>
      <c r="AA44" s="58"/>
      <c r="AB44" s="58"/>
      <c r="AC44" s="58"/>
      <c r="AD44" s="58"/>
      <c r="AE44" s="58"/>
      <c r="AF44" s="58"/>
      <c r="AG44" s="58"/>
      <c r="AH44" s="58"/>
      <c r="AI44" s="58"/>
      <c r="AJ44" s="58"/>
      <c r="AK44" s="58"/>
      <c r="AL44" s="58"/>
      <c r="AM44" s="58"/>
      <c r="AN44" s="58"/>
      <c r="AO44" s="58"/>
      <c r="AP44" s="58"/>
      <c r="AQ44" s="58"/>
      <c r="AR44" s="58"/>
      <c r="AS44" s="58"/>
      <c r="AT44" s="58"/>
      <c r="AU44" s="58"/>
      <c r="AV44" s="58"/>
      <c r="AW44" s="58"/>
      <c r="AX44" s="58"/>
      <c r="AY44" s="58"/>
      <c r="AZ44" s="58"/>
      <c r="BA44" s="58"/>
      <c r="BB44" s="58"/>
      <c r="BC44" s="58"/>
      <c r="BD44" s="58"/>
      <c r="BE44" s="58"/>
      <c r="BF44" s="58"/>
      <c r="BG44" s="58"/>
      <c r="BH44" s="58"/>
      <c r="BI44" s="58"/>
      <c r="BJ44" s="58"/>
      <c r="BK44" s="58"/>
      <c r="BL44" s="58"/>
      <c r="BM44" s="58"/>
      <c r="BN44" s="58"/>
      <c r="BO44" s="58"/>
      <c r="BP44" s="58"/>
      <c r="BQ44" s="58"/>
      <c r="BR44" s="58"/>
      <c r="BS44" s="58"/>
      <c r="BT44" s="58"/>
      <c r="BU44" s="58"/>
      <c r="BV44" s="58"/>
      <c r="BW44" s="58"/>
      <c r="BX44" s="58"/>
      <c r="BY44" s="58"/>
      <c r="BZ44" s="58"/>
      <c r="CA44" s="58"/>
      <c r="CB44" s="58"/>
      <c r="CC44" s="58"/>
      <c r="CD44" s="58"/>
      <c r="CE44" s="58"/>
      <c r="CF44" s="58"/>
      <c r="CG44" s="58"/>
      <c r="CH44" s="58"/>
      <c r="CI44" s="58"/>
      <c r="CJ44" s="58"/>
      <c r="CK44" s="58"/>
      <c r="CL44" s="58"/>
      <c r="CM44" s="58"/>
      <c r="CN44" s="58"/>
      <c r="CO44" s="58"/>
      <c r="CP44" s="58"/>
      <c r="CQ44" s="58"/>
      <c r="CR44" s="58"/>
      <c r="CS44" s="58"/>
      <c r="CT44" s="58"/>
      <c r="CU44" s="58"/>
      <c r="CV44" s="58"/>
      <c r="CW44" s="58"/>
      <c r="CX44" s="58"/>
      <c r="CY44" s="58"/>
      <c r="CZ44" s="58"/>
      <c r="DA44" s="58"/>
      <c r="DB44" s="58"/>
      <c r="DC44" s="58"/>
      <c r="DD44" s="58"/>
      <c r="DE44" s="58"/>
      <c r="DF44" s="58"/>
      <c r="DG44" s="58"/>
      <c r="DH44" s="58"/>
      <c r="DI44" s="58"/>
      <c r="DJ44" s="58"/>
      <c r="DK44" s="58"/>
      <c r="DL44" s="58"/>
      <c r="DM44" s="58"/>
      <c r="DN44" s="58"/>
      <c r="DO44" s="58"/>
      <c r="DP44" s="58"/>
      <c r="DQ44" s="58"/>
      <c r="DR44" s="58"/>
      <c r="DS44" s="58"/>
      <c r="DT44" s="58"/>
    </row>
    <row r="45" spans="1:124" s="187" customFormat="1" ht="15.75" customHeight="1">
      <c r="A45" s="59"/>
      <c r="B45" s="1809"/>
      <c r="C45" s="1810"/>
      <c r="D45" s="1391"/>
      <c r="E45" s="1391"/>
      <c r="F45" s="1391"/>
      <c r="G45" s="1391"/>
      <c r="H45" s="1391"/>
      <c r="I45" s="1391"/>
      <c r="J45" s="1391"/>
      <c r="K45" s="1391"/>
      <c r="L45" s="1391"/>
      <c r="M45" s="1391"/>
      <c r="N45" s="1391"/>
      <c r="O45" s="1391"/>
      <c r="P45" s="58"/>
      <c r="Q45" s="58"/>
      <c r="R45" s="58"/>
      <c r="S45" s="58"/>
      <c r="T45" s="58"/>
      <c r="U45" s="58"/>
      <c r="V45" s="58"/>
      <c r="W45" s="58"/>
      <c r="X45" s="58"/>
      <c r="Y45" s="58"/>
      <c r="Z45" s="58"/>
      <c r="AA45" s="58"/>
      <c r="AB45" s="58"/>
      <c r="AC45" s="58"/>
      <c r="AD45" s="58"/>
      <c r="AE45" s="58"/>
      <c r="AF45" s="58"/>
      <c r="AG45" s="58"/>
      <c r="AH45" s="58"/>
      <c r="AI45" s="58"/>
      <c r="AJ45" s="58"/>
      <c r="AK45" s="58"/>
      <c r="AL45" s="58"/>
      <c r="AM45" s="58"/>
      <c r="AN45" s="58"/>
      <c r="AO45" s="58"/>
      <c r="AP45" s="58"/>
      <c r="AQ45" s="58"/>
      <c r="AR45" s="58"/>
      <c r="AS45" s="58"/>
      <c r="AT45" s="58"/>
      <c r="AU45" s="58"/>
      <c r="AV45" s="58"/>
      <c r="AW45" s="58"/>
      <c r="AX45" s="58"/>
      <c r="AY45" s="58"/>
      <c r="AZ45" s="58"/>
      <c r="BA45" s="58"/>
      <c r="BB45" s="58"/>
      <c r="BC45" s="58"/>
      <c r="BD45" s="58"/>
      <c r="BE45" s="58"/>
      <c r="BF45" s="58"/>
      <c r="BG45" s="58"/>
      <c r="BH45" s="58"/>
      <c r="BI45" s="58"/>
      <c r="BJ45" s="58"/>
      <c r="BK45" s="58"/>
      <c r="BL45" s="58"/>
      <c r="BM45" s="58"/>
      <c r="BN45" s="58"/>
      <c r="BO45" s="58"/>
      <c r="BP45" s="58"/>
      <c r="BQ45" s="58"/>
      <c r="BR45" s="58"/>
      <c r="BS45" s="58"/>
      <c r="BT45" s="58"/>
      <c r="BU45" s="58"/>
      <c r="BV45" s="58"/>
      <c r="BW45" s="58"/>
      <c r="BX45" s="58"/>
      <c r="BY45" s="58"/>
      <c r="BZ45" s="58"/>
      <c r="CA45" s="58"/>
      <c r="CB45" s="58"/>
      <c r="CC45" s="58"/>
      <c r="CD45" s="58"/>
      <c r="CE45" s="58"/>
      <c r="CF45" s="58"/>
      <c r="CG45" s="58"/>
      <c r="CH45" s="58"/>
      <c r="CI45" s="58"/>
      <c r="CJ45" s="58"/>
      <c r="CK45" s="58"/>
      <c r="CL45" s="58"/>
      <c r="CM45" s="58"/>
      <c r="CN45" s="58"/>
      <c r="CO45" s="58"/>
      <c r="CP45" s="58"/>
      <c r="CQ45" s="58"/>
      <c r="CR45" s="58"/>
      <c r="CS45" s="58"/>
      <c r="CT45" s="58"/>
      <c r="CU45" s="58"/>
      <c r="CV45" s="58"/>
      <c r="CW45" s="58"/>
      <c r="CX45" s="58"/>
      <c r="CY45" s="58"/>
      <c r="CZ45" s="58"/>
      <c r="DA45" s="58"/>
      <c r="DB45" s="58"/>
      <c r="DC45" s="58"/>
      <c r="DD45" s="58"/>
      <c r="DE45" s="58"/>
      <c r="DF45" s="58"/>
      <c r="DG45" s="58"/>
      <c r="DH45" s="58"/>
      <c r="DI45" s="58"/>
      <c r="DJ45" s="58"/>
      <c r="DK45" s="58"/>
      <c r="DL45" s="58"/>
      <c r="DM45" s="58"/>
      <c r="DN45" s="58"/>
      <c r="DO45" s="58"/>
      <c r="DP45" s="58"/>
      <c r="DQ45" s="58"/>
      <c r="DR45" s="58"/>
      <c r="DS45" s="58"/>
      <c r="DT45" s="58"/>
    </row>
    <row r="46" spans="1:124" s="187" customFormat="1" ht="15.75" customHeight="1">
      <c r="A46" s="59"/>
      <c r="B46" s="1809"/>
      <c r="C46" s="1810"/>
      <c r="D46" s="1391"/>
      <c r="E46" s="1391"/>
      <c r="F46" s="1391"/>
      <c r="G46" s="1391"/>
      <c r="H46" s="1391"/>
      <c r="I46" s="1391"/>
      <c r="J46" s="1391"/>
      <c r="K46" s="1391"/>
      <c r="L46" s="1391"/>
      <c r="M46" s="1391"/>
      <c r="N46" s="1391"/>
      <c r="O46" s="1391"/>
      <c r="P46" s="58"/>
      <c r="Q46" s="58"/>
      <c r="R46" s="58"/>
      <c r="S46" s="58"/>
      <c r="T46" s="58"/>
      <c r="U46" s="58"/>
      <c r="V46" s="58"/>
      <c r="W46" s="58"/>
      <c r="X46" s="58"/>
      <c r="Y46" s="58"/>
      <c r="Z46" s="58"/>
      <c r="AA46" s="58"/>
      <c r="AB46" s="58"/>
      <c r="AC46" s="58"/>
      <c r="AD46" s="58"/>
      <c r="AE46" s="58"/>
      <c r="AF46" s="58"/>
      <c r="AG46" s="58"/>
      <c r="AH46" s="58"/>
      <c r="AI46" s="58"/>
      <c r="AJ46" s="58"/>
      <c r="AK46" s="58"/>
      <c r="AL46" s="58"/>
      <c r="AM46" s="58"/>
      <c r="AN46" s="58"/>
      <c r="AO46" s="58"/>
      <c r="AP46" s="58"/>
      <c r="AQ46" s="58"/>
      <c r="AR46" s="58"/>
      <c r="AS46" s="58"/>
      <c r="AT46" s="58"/>
      <c r="AU46" s="58"/>
      <c r="AV46" s="58"/>
      <c r="AW46" s="58"/>
      <c r="AX46" s="58"/>
      <c r="AY46" s="58"/>
      <c r="AZ46" s="58"/>
      <c r="BA46" s="58"/>
      <c r="BB46" s="58"/>
      <c r="BC46" s="58"/>
      <c r="BD46" s="58"/>
      <c r="BE46" s="58"/>
      <c r="BF46" s="58"/>
      <c r="BG46" s="58"/>
      <c r="BH46" s="58"/>
      <c r="BI46" s="58"/>
      <c r="BJ46" s="58"/>
      <c r="BK46" s="58"/>
      <c r="BL46" s="58"/>
      <c r="BM46" s="58"/>
      <c r="BN46" s="58"/>
      <c r="BO46" s="58"/>
      <c r="BP46" s="58"/>
      <c r="BQ46" s="58"/>
      <c r="BR46" s="58"/>
      <c r="BS46" s="58"/>
      <c r="BT46" s="58"/>
      <c r="BU46" s="58"/>
      <c r="BV46" s="58"/>
      <c r="BW46" s="58"/>
      <c r="BX46" s="58"/>
      <c r="BY46" s="58"/>
      <c r="BZ46" s="58"/>
      <c r="CA46" s="58"/>
      <c r="CB46" s="58"/>
      <c r="CC46" s="58"/>
      <c r="CD46" s="58"/>
      <c r="CE46" s="58"/>
      <c r="CF46" s="58"/>
      <c r="CG46" s="58"/>
      <c r="CH46" s="58"/>
      <c r="CI46" s="58"/>
      <c r="CJ46" s="58"/>
      <c r="CK46" s="58"/>
      <c r="CL46" s="58"/>
      <c r="CM46" s="58"/>
      <c r="CN46" s="58"/>
      <c r="CO46" s="58"/>
      <c r="CP46" s="58"/>
      <c r="CQ46" s="58"/>
      <c r="CR46" s="58"/>
      <c r="CS46" s="58"/>
      <c r="CT46" s="58"/>
      <c r="CU46" s="58"/>
      <c r="CV46" s="58"/>
      <c r="CW46" s="58"/>
      <c r="CX46" s="58"/>
      <c r="CY46" s="58"/>
      <c r="CZ46" s="58"/>
      <c r="DA46" s="58"/>
      <c r="DB46" s="58"/>
      <c r="DC46" s="58"/>
      <c r="DD46" s="58"/>
      <c r="DE46" s="58"/>
      <c r="DF46" s="58"/>
      <c r="DG46" s="58"/>
      <c r="DH46" s="58"/>
      <c r="DI46" s="58"/>
      <c r="DJ46" s="58"/>
      <c r="DK46" s="58"/>
      <c r="DL46" s="58"/>
      <c r="DM46" s="58"/>
      <c r="DN46" s="58"/>
      <c r="DO46" s="58"/>
      <c r="DP46" s="58"/>
      <c r="DQ46" s="58"/>
      <c r="DR46" s="58"/>
      <c r="DS46" s="58"/>
      <c r="DT46" s="58"/>
    </row>
    <row r="47" spans="1:124" s="187" customFormat="1" ht="15.75" customHeight="1">
      <c r="A47" s="59"/>
      <c r="B47" s="1809"/>
      <c r="C47" s="1810"/>
      <c r="D47" s="1391"/>
      <c r="E47" s="1391"/>
      <c r="F47" s="1391"/>
      <c r="G47" s="1391"/>
      <c r="H47" s="1391"/>
      <c r="I47" s="1391"/>
      <c r="J47" s="1391"/>
      <c r="K47" s="1391"/>
      <c r="L47" s="1391"/>
      <c r="M47" s="1391"/>
      <c r="N47" s="1391"/>
      <c r="O47" s="1391"/>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row>
    <row r="48" spans="1:124" s="187" customFormat="1" ht="15.75" customHeight="1">
      <c r="A48" s="59"/>
      <c r="B48" s="1809"/>
      <c r="C48" s="1810"/>
      <c r="D48" s="1391"/>
      <c r="E48" s="1391"/>
      <c r="F48" s="1391"/>
      <c r="G48" s="1391"/>
      <c r="H48" s="1391"/>
      <c r="I48" s="1391"/>
      <c r="J48" s="1391"/>
      <c r="K48" s="1391"/>
      <c r="L48" s="1391"/>
      <c r="M48" s="1391"/>
      <c r="N48" s="1391"/>
      <c r="O48" s="1391"/>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row>
    <row r="49" spans="1:124" s="187" customFormat="1" ht="15.75" customHeight="1">
      <c r="A49" s="59"/>
      <c r="B49" s="1809"/>
      <c r="C49" s="1810"/>
      <c r="D49" s="1391"/>
      <c r="E49" s="1391"/>
      <c r="F49" s="1391"/>
      <c r="G49" s="1391"/>
      <c r="H49" s="1391"/>
      <c r="I49" s="1391"/>
      <c r="J49" s="1391"/>
      <c r="K49" s="1391"/>
      <c r="L49" s="1391"/>
      <c r="M49" s="1391"/>
      <c r="N49" s="1391"/>
      <c r="O49" s="1391"/>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row>
    <row r="50" spans="1:124" s="187" customFormat="1" ht="15.75" customHeight="1" thickBot="1">
      <c r="A50" s="59"/>
      <c r="B50" s="65" t="s">
        <v>23</v>
      </c>
      <c r="C50" s="1152"/>
      <c r="D50" s="1396">
        <f t="shared" ref="D50:AI50" si="4">SUM(D28:D49)</f>
        <v>18806.57</v>
      </c>
      <c r="E50" s="1396">
        <f t="shared" si="4"/>
        <v>39718.349999999991</v>
      </c>
      <c r="F50" s="1396">
        <f t="shared" si="4"/>
        <v>26261.38</v>
      </c>
      <c r="G50" s="1396">
        <f t="shared" si="4"/>
        <v>20901.22</v>
      </c>
      <c r="H50" s="1396">
        <f t="shared" si="4"/>
        <v>35691.49</v>
      </c>
      <c r="I50" s="1396">
        <f t="shared" si="4"/>
        <v>75005.73</v>
      </c>
      <c r="J50" s="1396">
        <f t="shared" si="4"/>
        <v>24616.269999999997</v>
      </c>
      <c r="K50" s="1396">
        <f t="shared" si="4"/>
        <v>28133.35</v>
      </c>
      <c r="L50" s="1396">
        <f t="shared" si="4"/>
        <v>25174.31</v>
      </c>
      <c r="M50" s="1396">
        <f t="shared" si="4"/>
        <v>36806.910000000003</v>
      </c>
      <c r="N50" s="1396">
        <f t="shared" si="4"/>
        <v>29841.760000000002</v>
      </c>
      <c r="O50" s="1396">
        <f t="shared" si="4"/>
        <v>32073.56</v>
      </c>
      <c r="P50" s="1396">
        <f t="shared" si="4"/>
        <v>0</v>
      </c>
      <c r="Q50" s="1396">
        <f t="shared" si="4"/>
        <v>0</v>
      </c>
      <c r="R50" s="1396">
        <f t="shared" si="4"/>
        <v>0</v>
      </c>
      <c r="S50" s="1396">
        <f t="shared" si="4"/>
        <v>0</v>
      </c>
      <c r="T50" s="1396">
        <f t="shared" si="4"/>
        <v>0</v>
      </c>
      <c r="U50" s="1396">
        <f t="shared" si="4"/>
        <v>0</v>
      </c>
      <c r="V50" s="1396">
        <f t="shared" si="4"/>
        <v>0</v>
      </c>
      <c r="W50" s="1396">
        <f t="shared" si="4"/>
        <v>0</v>
      </c>
      <c r="X50" s="1396">
        <f t="shared" si="4"/>
        <v>0</v>
      </c>
      <c r="Y50" s="1396">
        <f t="shared" si="4"/>
        <v>0</v>
      </c>
      <c r="Z50" s="1396">
        <f t="shared" si="4"/>
        <v>0</v>
      </c>
      <c r="AA50" s="1396">
        <f t="shared" si="4"/>
        <v>0</v>
      </c>
      <c r="AB50" s="1396">
        <f t="shared" si="4"/>
        <v>0</v>
      </c>
      <c r="AC50" s="1396">
        <f t="shared" si="4"/>
        <v>0</v>
      </c>
      <c r="AD50" s="1396">
        <f t="shared" si="4"/>
        <v>0</v>
      </c>
      <c r="AE50" s="1396">
        <f t="shared" si="4"/>
        <v>0</v>
      </c>
      <c r="AF50" s="1396">
        <f t="shared" si="4"/>
        <v>0</v>
      </c>
      <c r="AG50" s="1396">
        <f t="shared" si="4"/>
        <v>0</v>
      </c>
      <c r="AH50" s="1396">
        <f t="shared" si="4"/>
        <v>0</v>
      </c>
      <c r="AI50" s="1396">
        <f t="shared" si="4"/>
        <v>0</v>
      </c>
      <c r="AJ50" s="1396">
        <f t="shared" ref="AJ50:BO50" si="5">SUM(AJ28:AJ49)</f>
        <v>0</v>
      </c>
      <c r="AK50" s="1396">
        <f t="shared" si="5"/>
        <v>0</v>
      </c>
      <c r="AL50" s="1396">
        <f t="shared" si="5"/>
        <v>0</v>
      </c>
      <c r="AM50" s="1396">
        <f t="shared" si="5"/>
        <v>0</v>
      </c>
      <c r="AN50" s="1396">
        <f t="shared" si="5"/>
        <v>0</v>
      </c>
      <c r="AO50" s="1396">
        <f t="shared" si="5"/>
        <v>0</v>
      </c>
      <c r="AP50" s="1396">
        <f t="shared" si="5"/>
        <v>0</v>
      </c>
      <c r="AQ50" s="1396">
        <f t="shared" si="5"/>
        <v>0</v>
      </c>
      <c r="AR50" s="1396">
        <f t="shared" si="5"/>
        <v>0</v>
      </c>
      <c r="AS50" s="1396">
        <f t="shared" si="5"/>
        <v>0</v>
      </c>
      <c r="AT50" s="1396">
        <f t="shared" si="5"/>
        <v>0</v>
      </c>
      <c r="AU50" s="1396">
        <f t="shared" si="5"/>
        <v>0</v>
      </c>
      <c r="AV50" s="1396">
        <f t="shared" si="5"/>
        <v>0</v>
      </c>
      <c r="AW50" s="1396">
        <f t="shared" si="5"/>
        <v>0</v>
      </c>
      <c r="AX50" s="1396">
        <f t="shared" si="5"/>
        <v>0</v>
      </c>
      <c r="AY50" s="1396">
        <f t="shared" si="5"/>
        <v>0</v>
      </c>
      <c r="AZ50" s="1396">
        <f t="shared" si="5"/>
        <v>0</v>
      </c>
      <c r="BA50" s="1396">
        <f t="shared" si="5"/>
        <v>0</v>
      </c>
      <c r="BB50" s="1396">
        <f t="shared" si="5"/>
        <v>0</v>
      </c>
      <c r="BC50" s="1396">
        <f t="shared" si="5"/>
        <v>0</v>
      </c>
      <c r="BD50" s="1396">
        <f t="shared" si="5"/>
        <v>0</v>
      </c>
      <c r="BE50" s="1396">
        <f t="shared" si="5"/>
        <v>0</v>
      </c>
      <c r="BF50" s="1396">
        <f t="shared" si="5"/>
        <v>0</v>
      </c>
      <c r="BG50" s="1396">
        <f t="shared" si="5"/>
        <v>0</v>
      </c>
      <c r="BH50" s="1396">
        <f t="shared" si="5"/>
        <v>0</v>
      </c>
      <c r="BI50" s="1396">
        <f t="shared" si="5"/>
        <v>0</v>
      </c>
      <c r="BJ50" s="1396">
        <f t="shared" si="5"/>
        <v>0</v>
      </c>
      <c r="BK50" s="1396">
        <f t="shared" si="5"/>
        <v>0</v>
      </c>
      <c r="BL50" s="1396">
        <f t="shared" si="5"/>
        <v>0</v>
      </c>
      <c r="BM50" s="1396">
        <f t="shared" si="5"/>
        <v>0</v>
      </c>
      <c r="BN50" s="1396">
        <f t="shared" si="5"/>
        <v>0</v>
      </c>
      <c r="BO50" s="1396">
        <f t="shared" si="5"/>
        <v>0</v>
      </c>
      <c r="BP50" s="1396">
        <f t="shared" ref="BP50:CU50" si="6">SUM(BP28:BP49)</f>
        <v>0</v>
      </c>
      <c r="BQ50" s="1396">
        <f t="shared" si="6"/>
        <v>0</v>
      </c>
      <c r="BR50" s="1396">
        <f t="shared" si="6"/>
        <v>0</v>
      </c>
      <c r="BS50" s="1396">
        <f t="shared" si="6"/>
        <v>0</v>
      </c>
      <c r="BT50" s="1396">
        <f t="shared" si="6"/>
        <v>0</v>
      </c>
      <c r="BU50" s="1396">
        <f t="shared" si="6"/>
        <v>0</v>
      </c>
      <c r="BV50" s="1396">
        <f t="shared" si="6"/>
        <v>0</v>
      </c>
      <c r="BW50" s="1396">
        <f t="shared" si="6"/>
        <v>0</v>
      </c>
      <c r="BX50" s="1396">
        <f t="shared" si="6"/>
        <v>0</v>
      </c>
      <c r="BY50" s="1396">
        <f t="shared" si="6"/>
        <v>0</v>
      </c>
      <c r="BZ50" s="1396">
        <f t="shared" si="6"/>
        <v>0</v>
      </c>
      <c r="CA50" s="1396">
        <f t="shared" si="6"/>
        <v>0</v>
      </c>
      <c r="CB50" s="1396">
        <f t="shared" si="6"/>
        <v>0</v>
      </c>
      <c r="CC50" s="1396">
        <f t="shared" si="6"/>
        <v>0</v>
      </c>
      <c r="CD50" s="1396">
        <f t="shared" si="6"/>
        <v>0</v>
      </c>
      <c r="CE50" s="1396">
        <f t="shared" si="6"/>
        <v>0</v>
      </c>
      <c r="CF50" s="1396">
        <f t="shared" si="6"/>
        <v>0</v>
      </c>
      <c r="CG50" s="1396">
        <f t="shared" si="6"/>
        <v>0</v>
      </c>
      <c r="CH50" s="1396">
        <f t="shared" si="6"/>
        <v>0</v>
      </c>
      <c r="CI50" s="1396">
        <f t="shared" si="6"/>
        <v>0</v>
      </c>
      <c r="CJ50" s="1396">
        <f t="shared" si="6"/>
        <v>0</v>
      </c>
      <c r="CK50" s="1396">
        <f t="shared" si="6"/>
        <v>0</v>
      </c>
      <c r="CL50" s="1396">
        <f t="shared" si="6"/>
        <v>0</v>
      </c>
      <c r="CM50" s="1396">
        <f t="shared" si="6"/>
        <v>0</v>
      </c>
      <c r="CN50" s="1396">
        <f t="shared" si="6"/>
        <v>0</v>
      </c>
      <c r="CO50" s="1396">
        <f t="shared" si="6"/>
        <v>0</v>
      </c>
      <c r="CP50" s="1396">
        <f t="shared" si="6"/>
        <v>0</v>
      </c>
      <c r="CQ50" s="1396">
        <f t="shared" si="6"/>
        <v>0</v>
      </c>
      <c r="CR50" s="1396">
        <f t="shared" si="6"/>
        <v>0</v>
      </c>
      <c r="CS50" s="1396">
        <f t="shared" si="6"/>
        <v>0</v>
      </c>
      <c r="CT50" s="1396">
        <f t="shared" si="6"/>
        <v>0</v>
      </c>
      <c r="CU50" s="1396">
        <f t="shared" si="6"/>
        <v>0</v>
      </c>
      <c r="CV50" s="1396">
        <f t="shared" ref="CV50:DT50" si="7">SUM(CV28:CV49)</f>
        <v>0</v>
      </c>
      <c r="CW50" s="1396">
        <f t="shared" si="7"/>
        <v>0</v>
      </c>
      <c r="CX50" s="1396">
        <f t="shared" si="7"/>
        <v>0</v>
      </c>
      <c r="CY50" s="1396">
        <f t="shared" si="7"/>
        <v>0</v>
      </c>
      <c r="CZ50" s="1396">
        <f t="shared" si="7"/>
        <v>0</v>
      </c>
      <c r="DA50" s="1396">
        <f t="shared" si="7"/>
        <v>0</v>
      </c>
      <c r="DB50" s="1396">
        <f t="shared" si="7"/>
        <v>0</v>
      </c>
      <c r="DC50" s="1396">
        <f t="shared" si="7"/>
        <v>0</v>
      </c>
      <c r="DD50" s="1396">
        <f t="shared" si="7"/>
        <v>0</v>
      </c>
      <c r="DE50" s="1396">
        <f t="shared" si="7"/>
        <v>0</v>
      </c>
      <c r="DF50" s="1396">
        <f t="shared" si="7"/>
        <v>0</v>
      </c>
      <c r="DG50" s="1396">
        <f t="shared" si="7"/>
        <v>0</v>
      </c>
      <c r="DH50" s="1396">
        <f t="shared" si="7"/>
        <v>0</v>
      </c>
      <c r="DI50" s="1396">
        <f t="shared" si="7"/>
        <v>0</v>
      </c>
      <c r="DJ50" s="1396">
        <f t="shared" si="7"/>
        <v>0</v>
      </c>
      <c r="DK50" s="1396">
        <f t="shared" si="7"/>
        <v>0</v>
      </c>
      <c r="DL50" s="1396">
        <f t="shared" si="7"/>
        <v>0</v>
      </c>
      <c r="DM50" s="1396">
        <f t="shared" si="7"/>
        <v>0</v>
      </c>
      <c r="DN50" s="1396">
        <f t="shared" si="7"/>
        <v>0</v>
      </c>
      <c r="DO50" s="1396">
        <f t="shared" si="7"/>
        <v>0</v>
      </c>
      <c r="DP50" s="1396">
        <f t="shared" si="7"/>
        <v>0</v>
      </c>
      <c r="DQ50" s="1396">
        <f t="shared" si="7"/>
        <v>0</v>
      </c>
      <c r="DR50" s="1396">
        <f t="shared" si="7"/>
        <v>0</v>
      </c>
      <c r="DS50" s="1396">
        <f t="shared" si="7"/>
        <v>0</v>
      </c>
      <c r="DT50" s="1396">
        <f t="shared" si="7"/>
        <v>0</v>
      </c>
    </row>
    <row r="51" spans="1:124" s="187" customFormat="1" ht="15.75" customHeight="1" thickTop="1">
      <c r="A51" s="59"/>
      <c r="B51" s="126"/>
      <c r="C51" s="1159"/>
      <c r="D51" s="212"/>
      <c r="E51" s="212"/>
      <c r="F51" s="212"/>
      <c r="G51" s="212"/>
      <c r="H51" s="212"/>
      <c r="I51" s="212"/>
      <c r="J51" s="212"/>
      <c r="K51" s="212"/>
      <c r="L51" s="212"/>
      <c r="M51" s="212"/>
      <c r="N51" s="212"/>
      <c r="O51" s="212"/>
      <c r="P51" s="212"/>
      <c r="Q51" s="212"/>
      <c r="R51" s="212"/>
      <c r="S51" s="212"/>
      <c r="T51" s="212"/>
      <c r="U51" s="212"/>
      <c r="V51" s="212"/>
      <c r="W51" s="212"/>
      <c r="X51" s="212"/>
      <c r="Y51" s="212"/>
      <c r="Z51" s="212"/>
      <c r="AA51" s="212"/>
      <c r="AB51" s="212"/>
      <c r="AC51" s="212"/>
      <c r="AD51" s="212"/>
      <c r="AE51" s="212"/>
      <c r="AF51" s="212"/>
      <c r="AG51" s="212"/>
      <c r="AH51" s="212"/>
      <c r="AI51" s="212"/>
      <c r="AJ51" s="212"/>
      <c r="AK51" s="212"/>
      <c r="AL51" s="212"/>
      <c r="AM51" s="212"/>
      <c r="AN51" s="212"/>
      <c r="AO51" s="212"/>
      <c r="AP51" s="212"/>
      <c r="AQ51" s="212"/>
      <c r="AR51" s="212"/>
      <c r="AS51" s="212"/>
      <c r="AT51" s="212"/>
      <c r="AU51" s="212"/>
      <c r="AV51" s="212"/>
      <c r="AW51" s="212"/>
      <c r="AX51" s="212"/>
      <c r="AY51" s="212"/>
      <c r="AZ51" s="212"/>
      <c r="BA51" s="212"/>
      <c r="BB51" s="212"/>
      <c r="BC51" s="212"/>
      <c r="BD51" s="212"/>
      <c r="BE51" s="212"/>
      <c r="BF51" s="212"/>
      <c r="BG51" s="212"/>
      <c r="BH51" s="212"/>
      <c r="BI51" s="212"/>
      <c r="BJ51" s="212"/>
      <c r="BK51" s="212"/>
      <c r="BL51" s="212"/>
      <c r="BM51" s="212"/>
      <c r="BN51" s="212"/>
      <c r="BO51" s="212"/>
      <c r="BP51" s="212"/>
      <c r="BQ51" s="212"/>
      <c r="BR51" s="212"/>
      <c r="BS51" s="212"/>
      <c r="BT51" s="212"/>
      <c r="BU51" s="212"/>
      <c r="BV51" s="212"/>
      <c r="BW51" s="212"/>
      <c r="BX51" s="212"/>
      <c r="BY51" s="212"/>
      <c r="BZ51" s="212"/>
      <c r="CA51" s="212"/>
      <c r="CB51" s="212"/>
      <c r="CC51" s="212"/>
      <c r="CD51" s="212"/>
      <c r="CE51" s="212"/>
      <c r="CF51" s="212"/>
      <c r="CG51" s="212"/>
      <c r="CH51" s="212"/>
      <c r="CI51" s="212"/>
      <c r="CJ51" s="212"/>
      <c r="CK51" s="212"/>
      <c r="CL51" s="212"/>
      <c r="CM51" s="212"/>
      <c r="CN51" s="212"/>
      <c r="CO51" s="212"/>
      <c r="CP51" s="212"/>
      <c r="CQ51" s="212"/>
      <c r="CR51" s="212"/>
      <c r="CS51" s="212"/>
      <c r="CT51" s="212"/>
      <c r="CU51" s="212"/>
      <c r="CV51" s="212"/>
      <c r="CW51" s="212"/>
      <c r="CX51" s="212"/>
      <c r="CY51" s="212"/>
      <c r="CZ51" s="212"/>
      <c r="DA51" s="212"/>
      <c r="DB51" s="212"/>
      <c r="DC51" s="212"/>
      <c r="DD51" s="212"/>
      <c r="DE51" s="212"/>
      <c r="DF51" s="212"/>
      <c r="DG51" s="212"/>
      <c r="DH51" s="212"/>
      <c r="DI51" s="212"/>
      <c r="DJ51" s="212"/>
      <c r="DK51" s="212"/>
      <c r="DL51" s="212"/>
      <c r="DM51" s="212"/>
      <c r="DN51" s="212"/>
      <c r="DO51" s="212"/>
      <c r="DP51" s="212"/>
      <c r="DQ51" s="212"/>
      <c r="DR51" s="212"/>
      <c r="DS51" s="212"/>
      <c r="DT51" s="212"/>
    </row>
    <row r="52" spans="1:124" s="187" customFormat="1" ht="15.75" customHeight="1" thickBot="1">
      <c r="A52" s="59"/>
      <c r="B52" s="65" t="s">
        <v>705</v>
      </c>
      <c r="C52" s="1152"/>
      <c r="D52" s="1396">
        <f>D24+D50</f>
        <v>130551.67000000001</v>
      </c>
      <c r="E52" s="1396">
        <f t="shared" ref="E52:BP52" si="8">E24+E50</f>
        <v>138841.57</v>
      </c>
      <c r="F52" s="1396">
        <f t="shared" si="8"/>
        <v>150100.32999999999</v>
      </c>
      <c r="G52" s="1396">
        <f t="shared" si="8"/>
        <v>121022.9</v>
      </c>
      <c r="H52" s="1396">
        <f t="shared" si="8"/>
        <v>96875.29</v>
      </c>
      <c r="I52" s="1396">
        <f t="shared" si="8"/>
        <v>151408.66999999998</v>
      </c>
      <c r="J52" s="1396">
        <f t="shared" si="8"/>
        <v>116814.72</v>
      </c>
      <c r="K52" s="1396">
        <f t="shared" si="8"/>
        <v>105050.81</v>
      </c>
      <c r="L52" s="1396">
        <f t="shared" si="8"/>
        <v>123875.48</v>
      </c>
      <c r="M52" s="1396">
        <f t="shared" si="8"/>
        <v>128673.85</v>
      </c>
      <c r="N52" s="1396">
        <f t="shared" si="8"/>
        <v>136830.26999999999</v>
      </c>
      <c r="O52" s="1396">
        <f t="shared" si="8"/>
        <v>116255.34</v>
      </c>
      <c r="P52" s="1396">
        <f t="shared" si="8"/>
        <v>0</v>
      </c>
      <c r="Q52" s="1396">
        <f t="shared" si="8"/>
        <v>0</v>
      </c>
      <c r="R52" s="1396">
        <f t="shared" si="8"/>
        <v>0</v>
      </c>
      <c r="S52" s="1396">
        <f t="shared" si="8"/>
        <v>0</v>
      </c>
      <c r="T52" s="1396">
        <f t="shared" si="8"/>
        <v>0</v>
      </c>
      <c r="U52" s="1396">
        <f t="shared" si="8"/>
        <v>0</v>
      </c>
      <c r="V52" s="1396">
        <f t="shared" si="8"/>
        <v>0</v>
      </c>
      <c r="W52" s="1396">
        <f t="shared" si="8"/>
        <v>0</v>
      </c>
      <c r="X52" s="1396">
        <f t="shared" si="8"/>
        <v>0</v>
      </c>
      <c r="Y52" s="1396">
        <f t="shared" si="8"/>
        <v>0</v>
      </c>
      <c r="Z52" s="1396">
        <f t="shared" si="8"/>
        <v>0</v>
      </c>
      <c r="AA52" s="1396">
        <f t="shared" si="8"/>
        <v>0</v>
      </c>
      <c r="AB52" s="1396">
        <f t="shared" si="8"/>
        <v>0</v>
      </c>
      <c r="AC52" s="1396">
        <f t="shared" si="8"/>
        <v>0</v>
      </c>
      <c r="AD52" s="1396">
        <f t="shared" si="8"/>
        <v>0</v>
      </c>
      <c r="AE52" s="1396">
        <f t="shared" si="8"/>
        <v>0</v>
      </c>
      <c r="AF52" s="1396">
        <f t="shared" si="8"/>
        <v>0</v>
      </c>
      <c r="AG52" s="1396">
        <f t="shared" si="8"/>
        <v>0</v>
      </c>
      <c r="AH52" s="1396">
        <f t="shared" si="8"/>
        <v>0</v>
      </c>
      <c r="AI52" s="1396">
        <f t="shared" si="8"/>
        <v>0</v>
      </c>
      <c r="AJ52" s="1396">
        <f t="shared" si="8"/>
        <v>0</v>
      </c>
      <c r="AK52" s="1396">
        <f t="shared" si="8"/>
        <v>0</v>
      </c>
      <c r="AL52" s="1396">
        <f t="shared" si="8"/>
        <v>0</v>
      </c>
      <c r="AM52" s="1396">
        <f t="shared" si="8"/>
        <v>0</v>
      </c>
      <c r="AN52" s="1396">
        <f t="shared" si="8"/>
        <v>0</v>
      </c>
      <c r="AO52" s="1396">
        <f t="shared" si="8"/>
        <v>0</v>
      </c>
      <c r="AP52" s="1396">
        <f t="shared" si="8"/>
        <v>0</v>
      </c>
      <c r="AQ52" s="1396">
        <f t="shared" si="8"/>
        <v>0</v>
      </c>
      <c r="AR52" s="1396">
        <f t="shared" si="8"/>
        <v>0</v>
      </c>
      <c r="AS52" s="1396">
        <f t="shared" si="8"/>
        <v>0</v>
      </c>
      <c r="AT52" s="1396">
        <f t="shared" si="8"/>
        <v>0</v>
      </c>
      <c r="AU52" s="1396">
        <f t="shared" si="8"/>
        <v>0</v>
      </c>
      <c r="AV52" s="1396">
        <f t="shared" si="8"/>
        <v>0</v>
      </c>
      <c r="AW52" s="1396">
        <f t="shared" si="8"/>
        <v>0</v>
      </c>
      <c r="AX52" s="1396">
        <f t="shared" si="8"/>
        <v>0</v>
      </c>
      <c r="AY52" s="1396">
        <f t="shared" si="8"/>
        <v>0</v>
      </c>
      <c r="AZ52" s="1396">
        <f t="shared" si="8"/>
        <v>0</v>
      </c>
      <c r="BA52" s="1396">
        <f t="shared" si="8"/>
        <v>0</v>
      </c>
      <c r="BB52" s="1396">
        <f t="shared" si="8"/>
        <v>0</v>
      </c>
      <c r="BC52" s="1396">
        <f t="shared" si="8"/>
        <v>0</v>
      </c>
      <c r="BD52" s="1396">
        <f t="shared" si="8"/>
        <v>0</v>
      </c>
      <c r="BE52" s="1396">
        <f t="shared" si="8"/>
        <v>0</v>
      </c>
      <c r="BF52" s="1396">
        <f t="shared" si="8"/>
        <v>0</v>
      </c>
      <c r="BG52" s="1396">
        <f t="shared" si="8"/>
        <v>0</v>
      </c>
      <c r="BH52" s="1396">
        <f t="shared" si="8"/>
        <v>0</v>
      </c>
      <c r="BI52" s="1396">
        <f t="shared" si="8"/>
        <v>0</v>
      </c>
      <c r="BJ52" s="1396">
        <f t="shared" si="8"/>
        <v>0</v>
      </c>
      <c r="BK52" s="1396">
        <f t="shared" si="8"/>
        <v>0</v>
      </c>
      <c r="BL52" s="1396">
        <f t="shared" si="8"/>
        <v>0</v>
      </c>
      <c r="BM52" s="1396">
        <f t="shared" si="8"/>
        <v>0</v>
      </c>
      <c r="BN52" s="1396">
        <f t="shared" si="8"/>
        <v>0</v>
      </c>
      <c r="BO52" s="1396">
        <f t="shared" si="8"/>
        <v>0</v>
      </c>
      <c r="BP52" s="1396">
        <f t="shared" si="8"/>
        <v>0</v>
      </c>
      <c r="BQ52" s="1396">
        <f t="shared" ref="BQ52:DT52" si="9">BQ24+BQ50</f>
        <v>0</v>
      </c>
      <c r="BR52" s="1396">
        <f t="shared" si="9"/>
        <v>0</v>
      </c>
      <c r="BS52" s="1396">
        <f t="shared" si="9"/>
        <v>0</v>
      </c>
      <c r="BT52" s="1396">
        <f t="shared" si="9"/>
        <v>0</v>
      </c>
      <c r="BU52" s="1396">
        <f t="shared" si="9"/>
        <v>0</v>
      </c>
      <c r="BV52" s="1396">
        <f t="shared" si="9"/>
        <v>0</v>
      </c>
      <c r="BW52" s="1396">
        <f t="shared" si="9"/>
        <v>0</v>
      </c>
      <c r="BX52" s="1396">
        <f t="shared" si="9"/>
        <v>0</v>
      </c>
      <c r="BY52" s="1396">
        <f t="shared" si="9"/>
        <v>0</v>
      </c>
      <c r="BZ52" s="1396">
        <f t="shared" si="9"/>
        <v>0</v>
      </c>
      <c r="CA52" s="1396">
        <f t="shared" si="9"/>
        <v>0</v>
      </c>
      <c r="CB52" s="1396">
        <f t="shared" si="9"/>
        <v>0</v>
      </c>
      <c r="CC52" s="1396">
        <f t="shared" si="9"/>
        <v>0</v>
      </c>
      <c r="CD52" s="1396">
        <f t="shared" si="9"/>
        <v>0</v>
      </c>
      <c r="CE52" s="1396">
        <f t="shared" si="9"/>
        <v>0</v>
      </c>
      <c r="CF52" s="1396">
        <f t="shared" si="9"/>
        <v>0</v>
      </c>
      <c r="CG52" s="1396">
        <f t="shared" si="9"/>
        <v>0</v>
      </c>
      <c r="CH52" s="1396">
        <f t="shared" si="9"/>
        <v>0</v>
      </c>
      <c r="CI52" s="1396">
        <f t="shared" si="9"/>
        <v>0</v>
      </c>
      <c r="CJ52" s="1396">
        <f t="shared" si="9"/>
        <v>0</v>
      </c>
      <c r="CK52" s="1396">
        <f t="shared" si="9"/>
        <v>0</v>
      </c>
      <c r="CL52" s="1396">
        <f t="shared" si="9"/>
        <v>0</v>
      </c>
      <c r="CM52" s="1396">
        <f t="shared" si="9"/>
        <v>0</v>
      </c>
      <c r="CN52" s="1396">
        <f t="shared" si="9"/>
        <v>0</v>
      </c>
      <c r="CO52" s="1396">
        <f t="shared" si="9"/>
        <v>0</v>
      </c>
      <c r="CP52" s="1396">
        <f t="shared" si="9"/>
        <v>0</v>
      </c>
      <c r="CQ52" s="1396">
        <f t="shared" si="9"/>
        <v>0</v>
      </c>
      <c r="CR52" s="1396">
        <f t="shared" si="9"/>
        <v>0</v>
      </c>
      <c r="CS52" s="1396">
        <f t="shared" si="9"/>
        <v>0</v>
      </c>
      <c r="CT52" s="1396">
        <f t="shared" si="9"/>
        <v>0</v>
      </c>
      <c r="CU52" s="1396">
        <f t="shared" si="9"/>
        <v>0</v>
      </c>
      <c r="CV52" s="1396">
        <f t="shared" si="9"/>
        <v>0</v>
      </c>
      <c r="CW52" s="1396">
        <f t="shared" si="9"/>
        <v>0</v>
      </c>
      <c r="CX52" s="1396">
        <f t="shared" si="9"/>
        <v>0</v>
      </c>
      <c r="CY52" s="1396">
        <f t="shared" si="9"/>
        <v>0</v>
      </c>
      <c r="CZ52" s="1396">
        <f t="shared" si="9"/>
        <v>0</v>
      </c>
      <c r="DA52" s="1396">
        <f t="shared" si="9"/>
        <v>0</v>
      </c>
      <c r="DB52" s="1396">
        <f t="shared" si="9"/>
        <v>0</v>
      </c>
      <c r="DC52" s="1396">
        <f t="shared" si="9"/>
        <v>0</v>
      </c>
      <c r="DD52" s="1396">
        <f t="shared" si="9"/>
        <v>0</v>
      </c>
      <c r="DE52" s="1396">
        <f t="shared" si="9"/>
        <v>0</v>
      </c>
      <c r="DF52" s="1396">
        <f t="shared" si="9"/>
        <v>0</v>
      </c>
      <c r="DG52" s="1396">
        <f t="shared" si="9"/>
        <v>0</v>
      </c>
      <c r="DH52" s="1396">
        <f t="shared" si="9"/>
        <v>0</v>
      </c>
      <c r="DI52" s="1396">
        <f t="shared" si="9"/>
        <v>0</v>
      </c>
      <c r="DJ52" s="1396">
        <f t="shared" si="9"/>
        <v>0</v>
      </c>
      <c r="DK52" s="1396">
        <f t="shared" si="9"/>
        <v>0</v>
      </c>
      <c r="DL52" s="1396">
        <f t="shared" si="9"/>
        <v>0</v>
      </c>
      <c r="DM52" s="1396">
        <f t="shared" si="9"/>
        <v>0</v>
      </c>
      <c r="DN52" s="1396">
        <f t="shared" si="9"/>
        <v>0</v>
      </c>
      <c r="DO52" s="1396">
        <f t="shared" si="9"/>
        <v>0</v>
      </c>
      <c r="DP52" s="1396">
        <f t="shared" si="9"/>
        <v>0</v>
      </c>
      <c r="DQ52" s="1396">
        <f t="shared" si="9"/>
        <v>0</v>
      </c>
      <c r="DR52" s="1396">
        <f t="shared" si="9"/>
        <v>0</v>
      </c>
      <c r="DS52" s="1396">
        <f t="shared" si="9"/>
        <v>0</v>
      </c>
      <c r="DT52" s="1396">
        <f t="shared" si="9"/>
        <v>0</v>
      </c>
    </row>
    <row r="53" spans="1:124" s="187" customFormat="1" ht="15.75" customHeight="1" thickTop="1">
      <c r="A53" s="59"/>
      <c r="B53" s="1814"/>
      <c r="C53" s="1815"/>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row>
    <row r="54" spans="1:124" s="187" customFormat="1" ht="15.75" customHeight="1">
      <c r="A54" s="59"/>
      <c r="B54" s="1814"/>
      <c r="C54" s="1815"/>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row>
    <row r="55" spans="1:124" s="187" customFormat="1" ht="15.75" customHeight="1">
      <c r="A55" s="59"/>
      <c r="B55" s="1807" t="s">
        <v>1581</v>
      </c>
      <c r="C55" s="1813"/>
      <c r="D55" s="58"/>
      <c r="E55" s="58"/>
      <c r="F55" s="58"/>
      <c r="G55" s="58"/>
      <c r="H55" s="58"/>
      <c r="I55" s="58"/>
      <c r="J55" s="58"/>
      <c r="K55" s="58"/>
      <c r="L55" s="58"/>
      <c r="M55" s="58"/>
      <c r="N55" s="58"/>
      <c r="O55" s="58"/>
      <c r="P55" s="58"/>
      <c r="Q55" s="58"/>
      <c r="R55" s="58"/>
      <c r="S55" s="58"/>
      <c r="T55" s="58"/>
      <c r="U55" s="58"/>
      <c r="V55" s="58"/>
      <c r="W55" s="58"/>
      <c r="X55" s="58"/>
      <c r="Y55" s="58"/>
      <c r="Z55" s="58"/>
      <c r="AA55" s="58"/>
      <c r="AB55" s="58"/>
      <c r="AC55" s="58"/>
      <c r="AD55" s="58"/>
      <c r="AE55" s="58"/>
      <c r="AF55" s="58"/>
      <c r="AG55" s="58"/>
      <c r="AH55" s="58"/>
      <c r="AI55" s="58"/>
      <c r="AJ55" s="58"/>
      <c r="AK55" s="58"/>
      <c r="AL55" s="58"/>
      <c r="AM55" s="58"/>
      <c r="AN55" s="58"/>
      <c r="AO55" s="58"/>
      <c r="AP55" s="58"/>
      <c r="AQ55" s="58"/>
      <c r="AR55" s="58"/>
      <c r="AS55" s="58"/>
      <c r="AT55" s="58"/>
      <c r="AU55" s="58"/>
      <c r="AV55" s="58"/>
      <c r="AW55" s="58"/>
      <c r="AX55" s="58"/>
      <c r="AY55" s="58"/>
      <c r="AZ55" s="58"/>
      <c r="BA55" s="58"/>
      <c r="BB55" s="58"/>
      <c r="BC55" s="58"/>
      <c r="BD55" s="58"/>
      <c r="BE55" s="58"/>
      <c r="BF55" s="58"/>
      <c r="BG55" s="58"/>
      <c r="BH55" s="58"/>
      <c r="BI55" s="58"/>
      <c r="BJ55" s="58"/>
      <c r="BK55" s="58"/>
      <c r="BL55" s="58"/>
      <c r="BM55" s="58"/>
      <c r="BN55" s="58"/>
      <c r="BO55" s="58"/>
      <c r="BP55" s="58"/>
      <c r="BQ55" s="58"/>
      <c r="BR55" s="58"/>
      <c r="BS55" s="58"/>
      <c r="BT55" s="58"/>
      <c r="BU55" s="58"/>
      <c r="BV55" s="58"/>
      <c r="BW55" s="58"/>
      <c r="BX55" s="58"/>
      <c r="BY55" s="58"/>
      <c r="BZ55" s="58"/>
      <c r="CA55" s="58"/>
      <c r="CB55" s="58"/>
      <c r="CC55" s="58"/>
      <c r="CD55" s="58"/>
      <c r="CE55" s="58"/>
      <c r="CF55" s="58"/>
      <c r="CG55" s="58"/>
      <c r="CH55" s="58"/>
      <c r="CI55" s="58"/>
      <c r="CJ55" s="58"/>
      <c r="CK55" s="58"/>
      <c r="CL55" s="58"/>
      <c r="CM55" s="58"/>
      <c r="CN55" s="58"/>
      <c r="CO55" s="58"/>
      <c r="CP55" s="58"/>
      <c r="CQ55" s="58"/>
      <c r="CR55" s="58"/>
      <c r="CS55" s="58"/>
      <c r="CT55" s="58"/>
      <c r="CU55" s="58"/>
      <c r="CV55" s="58"/>
      <c r="CW55" s="58"/>
      <c r="CX55" s="58"/>
      <c r="CY55" s="58"/>
      <c r="CZ55" s="58"/>
      <c r="DA55" s="58"/>
      <c r="DB55" s="58"/>
      <c r="DC55" s="58"/>
      <c r="DD55" s="58"/>
      <c r="DE55" s="58"/>
      <c r="DF55" s="58"/>
      <c r="DG55" s="58"/>
      <c r="DH55" s="58"/>
      <c r="DI55" s="58"/>
      <c r="DJ55" s="58"/>
      <c r="DK55" s="58"/>
      <c r="DL55" s="58"/>
      <c r="DM55" s="58"/>
      <c r="DN55" s="58"/>
      <c r="DO55" s="58"/>
      <c r="DP55" s="58"/>
      <c r="DQ55" s="58"/>
      <c r="DR55" s="58"/>
      <c r="DS55" s="58"/>
      <c r="DT55" s="58"/>
    </row>
    <row r="56" spans="1:124" s="187" customFormat="1" ht="15.75" customHeight="1">
      <c r="A56" s="59"/>
      <c r="B56" s="1809" t="s">
        <v>270</v>
      </c>
      <c r="C56" s="1810" t="s">
        <v>271</v>
      </c>
      <c r="D56" s="1799">
        <v>8242.86</v>
      </c>
      <c r="E56" s="1799">
        <v>7047.96</v>
      </c>
      <c r="F56" s="1799">
        <v>8618.36</v>
      </c>
      <c r="G56" s="1799">
        <v>7310.54</v>
      </c>
      <c r="H56" s="1799">
        <v>8458.26</v>
      </c>
      <c r="I56" s="1799">
        <v>8797.51</v>
      </c>
      <c r="J56" s="1799">
        <v>9461.4599999999991</v>
      </c>
      <c r="K56" s="1799">
        <v>6272</v>
      </c>
      <c r="L56" s="1799">
        <v>5261</v>
      </c>
      <c r="M56" s="1799">
        <v>7081.5</v>
      </c>
      <c r="N56" s="1799">
        <v>5665</v>
      </c>
      <c r="O56" s="1799">
        <v>6271</v>
      </c>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row>
    <row r="57" spans="1:124" s="187" customFormat="1" ht="15.75" customHeight="1">
      <c r="A57" s="59"/>
      <c r="B57" s="1809" t="s">
        <v>272</v>
      </c>
      <c r="C57" s="1810" t="s">
        <v>273</v>
      </c>
      <c r="D57" s="1799">
        <v>4366.53</v>
      </c>
      <c r="E57" s="1799">
        <v>4560.67</v>
      </c>
      <c r="F57" s="1799">
        <v>4112.2</v>
      </c>
      <c r="G57" s="1799">
        <v>3634.79</v>
      </c>
      <c r="H57" s="1799">
        <v>3499.23</v>
      </c>
      <c r="I57" s="1799">
        <v>4052.6</v>
      </c>
      <c r="J57" s="1799">
        <v>4994.7</v>
      </c>
      <c r="K57" s="1799">
        <v>5815.71</v>
      </c>
      <c r="L57" s="1799">
        <v>2754.98</v>
      </c>
      <c r="M57" s="1799">
        <v>3688.93</v>
      </c>
      <c r="N57" s="1799">
        <v>2812.36</v>
      </c>
      <c r="O57" s="1799">
        <v>3921.78</v>
      </c>
      <c r="P57" s="58"/>
      <c r="Q57" s="58"/>
      <c r="R57" s="58"/>
      <c r="S57" s="58"/>
      <c r="T57" s="58"/>
      <c r="U57" s="58"/>
      <c r="V57" s="58"/>
      <c r="W57" s="58"/>
      <c r="X57" s="58"/>
      <c r="Y57" s="58"/>
      <c r="Z57" s="58"/>
      <c r="AA57" s="58"/>
      <c r="AB57" s="58"/>
      <c r="AC57" s="58"/>
      <c r="AD57" s="58"/>
      <c r="AE57" s="58"/>
      <c r="AF57" s="58"/>
      <c r="AG57" s="58"/>
      <c r="AH57" s="58"/>
      <c r="AI57" s="58"/>
      <c r="AJ57" s="58"/>
      <c r="AK57" s="58"/>
      <c r="AL57" s="58"/>
      <c r="AM57" s="58"/>
      <c r="AN57" s="58"/>
      <c r="AO57" s="58"/>
      <c r="AP57" s="58"/>
      <c r="AQ57" s="58"/>
      <c r="AR57" s="58"/>
      <c r="AS57" s="58"/>
      <c r="AT57" s="58"/>
      <c r="AU57" s="58"/>
      <c r="AV57" s="58"/>
      <c r="AW57" s="58"/>
      <c r="AX57" s="58"/>
      <c r="AY57" s="58"/>
      <c r="AZ57" s="58"/>
      <c r="BA57" s="58"/>
      <c r="BB57" s="58"/>
      <c r="BC57" s="58"/>
      <c r="BD57" s="58"/>
      <c r="BE57" s="58"/>
      <c r="BF57" s="58"/>
      <c r="BG57" s="58"/>
      <c r="BH57" s="58"/>
      <c r="BI57" s="58"/>
      <c r="BJ57" s="58"/>
      <c r="BK57" s="58"/>
      <c r="BL57" s="58"/>
      <c r="BM57" s="58"/>
      <c r="BN57" s="58"/>
      <c r="BO57" s="58"/>
      <c r="BP57" s="58"/>
      <c r="BQ57" s="58"/>
      <c r="BR57" s="58"/>
      <c r="BS57" s="58"/>
      <c r="BT57" s="58"/>
      <c r="BU57" s="58"/>
      <c r="BV57" s="58"/>
      <c r="BW57" s="58"/>
      <c r="BX57" s="58"/>
      <c r="BY57" s="58"/>
      <c r="BZ57" s="58"/>
      <c r="CA57" s="58"/>
      <c r="CB57" s="58"/>
      <c r="CC57" s="58"/>
      <c r="CD57" s="58"/>
      <c r="CE57" s="58"/>
      <c r="CF57" s="58"/>
      <c r="CG57" s="58"/>
      <c r="CH57" s="58"/>
      <c r="CI57" s="58"/>
      <c r="CJ57" s="58"/>
      <c r="CK57" s="58"/>
      <c r="CL57" s="58"/>
      <c r="CM57" s="58"/>
      <c r="CN57" s="58"/>
      <c r="CO57" s="58"/>
      <c r="CP57" s="58"/>
      <c r="CQ57" s="58"/>
      <c r="CR57" s="58"/>
      <c r="CS57" s="58"/>
      <c r="CT57" s="58"/>
      <c r="CU57" s="58"/>
      <c r="CV57" s="58"/>
      <c r="CW57" s="58"/>
      <c r="CX57" s="58"/>
      <c r="CY57" s="58"/>
      <c r="CZ57" s="58"/>
      <c r="DA57" s="58"/>
      <c r="DB57" s="58"/>
      <c r="DC57" s="58"/>
      <c r="DD57" s="58"/>
      <c r="DE57" s="58"/>
      <c r="DF57" s="58"/>
      <c r="DG57" s="58"/>
      <c r="DH57" s="58"/>
      <c r="DI57" s="58"/>
      <c r="DJ57" s="58"/>
      <c r="DK57" s="58"/>
      <c r="DL57" s="58"/>
      <c r="DM57" s="58"/>
      <c r="DN57" s="58"/>
      <c r="DO57" s="58"/>
      <c r="DP57" s="58"/>
      <c r="DQ57" s="58"/>
      <c r="DR57" s="58"/>
      <c r="DS57" s="58"/>
      <c r="DT57" s="58"/>
    </row>
    <row r="58" spans="1:124" s="187" customFormat="1" ht="15.75" customHeight="1">
      <c r="A58" s="59"/>
      <c r="B58" s="1809" t="s">
        <v>274</v>
      </c>
      <c r="C58" s="1810" t="s">
        <v>275</v>
      </c>
      <c r="D58" s="1799">
        <v>2221.1999999999998</v>
      </c>
      <c r="E58" s="1799">
        <v>2228.44</v>
      </c>
      <c r="F58" s="1799">
        <v>4065</v>
      </c>
      <c r="G58" s="1799">
        <v>3621.5</v>
      </c>
      <c r="H58" s="1799">
        <v>2859.3</v>
      </c>
      <c r="I58" s="1799">
        <v>2616</v>
      </c>
      <c r="J58" s="1799">
        <v>2734.45</v>
      </c>
      <c r="K58" s="1799">
        <v>2908.35</v>
      </c>
      <c r="L58" s="1799">
        <v>2181.5</v>
      </c>
      <c r="M58" s="1799">
        <v>3104.4</v>
      </c>
      <c r="N58" s="1799">
        <v>2255.3000000000002</v>
      </c>
      <c r="O58" s="1799">
        <v>3666.55</v>
      </c>
      <c r="P58" s="58"/>
      <c r="Q58" s="58"/>
      <c r="R58" s="58"/>
      <c r="S58" s="58"/>
      <c r="T58" s="58"/>
      <c r="U58" s="58"/>
      <c r="V58" s="58"/>
      <c r="W58" s="58"/>
      <c r="X58" s="58"/>
      <c r="Y58" s="58"/>
      <c r="Z58" s="58"/>
      <c r="AA58" s="58"/>
      <c r="AB58" s="58"/>
      <c r="AC58" s="58"/>
      <c r="AD58" s="58"/>
      <c r="AE58" s="58"/>
      <c r="AF58" s="58"/>
      <c r="AG58" s="58"/>
      <c r="AH58" s="58"/>
      <c r="AI58" s="58"/>
      <c r="AJ58" s="58"/>
      <c r="AK58" s="58"/>
      <c r="AL58" s="58"/>
      <c r="AM58" s="58"/>
      <c r="AN58" s="58"/>
      <c r="AO58" s="58"/>
      <c r="AP58" s="58"/>
      <c r="AQ58" s="58"/>
      <c r="AR58" s="58"/>
      <c r="AS58" s="58"/>
      <c r="AT58" s="58"/>
      <c r="AU58" s="58"/>
      <c r="AV58" s="58"/>
      <c r="AW58" s="58"/>
      <c r="AX58" s="58"/>
      <c r="AY58" s="58"/>
      <c r="AZ58" s="58"/>
      <c r="BA58" s="58"/>
      <c r="BB58" s="58"/>
      <c r="BC58" s="58"/>
      <c r="BD58" s="58"/>
      <c r="BE58" s="58"/>
      <c r="BF58" s="58"/>
      <c r="BG58" s="58"/>
      <c r="BH58" s="58"/>
      <c r="BI58" s="58"/>
      <c r="BJ58" s="58"/>
      <c r="BK58" s="58"/>
      <c r="BL58" s="58"/>
      <c r="BM58" s="58"/>
      <c r="BN58" s="58"/>
      <c r="BO58" s="58"/>
      <c r="BP58" s="58"/>
      <c r="BQ58" s="58"/>
      <c r="BR58" s="58"/>
      <c r="BS58" s="58"/>
      <c r="BT58" s="58"/>
      <c r="BU58" s="58"/>
      <c r="BV58" s="58"/>
      <c r="BW58" s="58"/>
      <c r="BX58" s="58"/>
      <c r="BY58" s="58"/>
      <c r="BZ58" s="58"/>
      <c r="CA58" s="58"/>
      <c r="CB58" s="58"/>
      <c r="CC58" s="58"/>
      <c r="CD58" s="58"/>
      <c r="CE58" s="58"/>
      <c r="CF58" s="58"/>
      <c r="CG58" s="58"/>
      <c r="CH58" s="58"/>
      <c r="CI58" s="58"/>
      <c r="CJ58" s="58"/>
      <c r="CK58" s="58"/>
      <c r="CL58" s="58"/>
      <c r="CM58" s="58"/>
      <c r="CN58" s="58"/>
      <c r="CO58" s="58"/>
      <c r="CP58" s="58"/>
      <c r="CQ58" s="58"/>
      <c r="CR58" s="58"/>
      <c r="CS58" s="58"/>
      <c r="CT58" s="58"/>
      <c r="CU58" s="58"/>
      <c r="CV58" s="58"/>
      <c r="CW58" s="58"/>
      <c r="CX58" s="58"/>
      <c r="CY58" s="58"/>
      <c r="CZ58" s="58"/>
      <c r="DA58" s="58"/>
      <c r="DB58" s="58"/>
      <c r="DC58" s="58"/>
      <c r="DD58" s="58"/>
      <c r="DE58" s="58"/>
      <c r="DF58" s="58"/>
      <c r="DG58" s="58"/>
      <c r="DH58" s="58"/>
      <c r="DI58" s="58"/>
      <c r="DJ58" s="58"/>
      <c r="DK58" s="58"/>
      <c r="DL58" s="58"/>
      <c r="DM58" s="58"/>
      <c r="DN58" s="58"/>
      <c r="DO58" s="58"/>
      <c r="DP58" s="58"/>
      <c r="DQ58" s="58"/>
      <c r="DR58" s="58"/>
      <c r="DS58" s="58"/>
      <c r="DT58" s="58"/>
    </row>
    <row r="59" spans="1:124" s="187" customFormat="1" ht="15.75" customHeight="1">
      <c r="A59" s="59"/>
      <c r="B59" s="1809" t="s">
        <v>276</v>
      </c>
      <c r="C59" s="1810" t="s">
        <v>277</v>
      </c>
      <c r="D59" s="1799">
        <v>939.91</v>
      </c>
      <c r="E59" s="1799">
        <v>871.35</v>
      </c>
      <c r="F59" s="1799">
        <v>0</v>
      </c>
      <c r="G59" s="1799">
        <v>-440.33</v>
      </c>
      <c r="H59" s="1799">
        <v>1403.54</v>
      </c>
      <c r="I59" s="1799">
        <v>630.49</v>
      </c>
      <c r="J59" s="1799">
        <v>1002.03</v>
      </c>
      <c r="K59" s="1799">
        <v>486.85</v>
      </c>
      <c r="L59" s="1799">
        <v>752</v>
      </c>
      <c r="M59" s="1799">
        <v>1100.42</v>
      </c>
      <c r="N59" s="1799">
        <v>2438.5500000000002</v>
      </c>
      <c r="O59" s="1799">
        <v>1364.25</v>
      </c>
      <c r="P59" s="58"/>
      <c r="Q59" s="58"/>
      <c r="R59" s="58"/>
      <c r="S59" s="58"/>
      <c r="T59" s="58"/>
      <c r="U59" s="58"/>
      <c r="V59" s="58"/>
      <c r="W59" s="58"/>
      <c r="X59" s="58"/>
      <c r="Y59" s="58"/>
      <c r="Z59" s="58"/>
      <c r="AA59" s="58"/>
      <c r="AB59" s="58"/>
      <c r="AC59" s="58"/>
      <c r="AD59" s="58"/>
      <c r="AE59" s="58"/>
      <c r="AF59" s="58"/>
      <c r="AG59" s="58"/>
      <c r="AH59" s="58"/>
      <c r="AI59" s="58"/>
      <c r="AJ59" s="58"/>
      <c r="AK59" s="58"/>
      <c r="AL59" s="58"/>
      <c r="AM59" s="58"/>
      <c r="AN59" s="58"/>
      <c r="AO59" s="58"/>
      <c r="AP59" s="58"/>
      <c r="AQ59" s="58"/>
      <c r="AR59" s="58"/>
      <c r="AS59" s="58"/>
      <c r="AT59" s="58"/>
      <c r="AU59" s="58"/>
      <c r="AV59" s="58"/>
      <c r="AW59" s="58"/>
      <c r="AX59" s="58"/>
      <c r="AY59" s="58"/>
      <c r="AZ59" s="58"/>
      <c r="BA59" s="58"/>
      <c r="BB59" s="58"/>
      <c r="BC59" s="58"/>
      <c r="BD59" s="58"/>
      <c r="BE59" s="58"/>
      <c r="BF59" s="58"/>
      <c r="BG59" s="58"/>
      <c r="BH59" s="58"/>
      <c r="BI59" s="58"/>
      <c r="BJ59" s="58"/>
      <c r="BK59" s="58"/>
      <c r="BL59" s="58"/>
      <c r="BM59" s="58"/>
      <c r="BN59" s="58"/>
      <c r="BO59" s="58"/>
      <c r="BP59" s="58"/>
      <c r="BQ59" s="58"/>
      <c r="BR59" s="58"/>
      <c r="BS59" s="58"/>
      <c r="BT59" s="58"/>
      <c r="BU59" s="58"/>
      <c r="BV59" s="58"/>
      <c r="BW59" s="58"/>
      <c r="BX59" s="58"/>
      <c r="BY59" s="58"/>
      <c r="BZ59" s="58"/>
      <c r="CA59" s="58"/>
      <c r="CB59" s="58"/>
      <c r="CC59" s="58"/>
      <c r="CD59" s="58"/>
      <c r="CE59" s="58"/>
      <c r="CF59" s="58"/>
      <c r="CG59" s="58"/>
      <c r="CH59" s="58"/>
      <c r="CI59" s="58"/>
      <c r="CJ59" s="58"/>
      <c r="CK59" s="58"/>
      <c r="CL59" s="58"/>
      <c r="CM59" s="58"/>
      <c r="CN59" s="58"/>
      <c r="CO59" s="58"/>
      <c r="CP59" s="58"/>
      <c r="CQ59" s="58"/>
      <c r="CR59" s="58"/>
      <c r="CS59" s="58"/>
      <c r="CT59" s="58"/>
      <c r="CU59" s="58"/>
      <c r="CV59" s="58"/>
      <c r="CW59" s="58"/>
      <c r="CX59" s="58"/>
      <c r="CY59" s="58"/>
      <c r="CZ59" s="58"/>
      <c r="DA59" s="58"/>
      <c r="DB59" s="58"/>
      <c r="DC59" s="58"/>
      <c r="DD59" s="58"/>
      <c r="DE59" s="58"/>
      <c r="DF59" s="58"/>
      <c r="DG59" s="58"/>
      <c r="DH59" s="58"/>
      <c r="DI59" s="58"/>
      <c r="DJ59" s="58"/>
      <c r="DK59" s="58"/>
      <c r="DL59" s="58"/>
      <c r="DM59" s="58"/>
      <c r="DN59" s="58"/>
      <c r="DO59" s="58"/>
      <c r="DP59" s="58"/>
      <c r="DQ59" s="58"/>
      <c r="DR59" s="58"/>
      <c r="DS59" s="58"/>
      <c r="DT59" s="58"/>
    </row>
    <row r="60" spans="1:124" s="187" customFormat="1" ht="15.75" customHeight="1">
      <c r="A60" s="59"/>
      <c r="B60" s="1809" t="s">
        <v>278</v>
      </c>
      <c r="C60" s="1810" t="s">
        <v>279</v>
      </c>
      <c r="D60" s="1799">
        <v>62.37</v>
      </c>
      <c r="E60" s="1799">
        <v>339.58</v>
      </c>
      <c r="F60" s="1799">
        <v>651.21</v>
      </c>
      <c r="G60" s="1799">
        <v>375.27</v>
      </c>
      <c r="H60" s="1799">
        <v>2450.7199999999998</v>
      </c>
      <c r="I60" s="1799">
        <v>1192.3699999999999</v>
      </c>
      <c r="J60" s="1799">
        <v>470.93</v>
      </c>
      <c r="K60" s="1799">
        <v>910.32</v>
      </c>
      <c r="L60" s="1799">
        <v>1026.29</v>
      </c>
      <c r="M60" s="1799">
        <v>583.41</v>
      </c>
      <c r="N60" s="1799">
        <v>746.41</v>
      </c>
      <c r="O60" s="1799">
        <v>800.19</v>
      </c>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58"/>
    </row>
    <row r="61" spans="1:124" s="187" customFormat="1" ht="15.75" customHeight="1">
      <c r="A61" s="59"/>
      <c r="B61" s="1809" t="s">
        <v>280</v>
      </c>
      <c r="C61" s="1810" t="s">
        <v>281</v>
      </c>
      <c r="D61" s="1799">
        <v>3861.69</v>
      </c>
      <c r="E61" s="1799">
        <v>2242</v>
      </c>
      <c r="F61" s="1799">
        <v>2398.4899999999998</v>
      </c>
      <c r="G61" s="1799">
        <v>1730.56</v>
      </c>
      <c r="H61" s="1799">
        <v>2437.4</v>
      </c>
      <c r="I61" s="1799">
        <v>2708.83</v>
      </c>
      <c r="J61" s="1799">
        <v>2848.96</v>
      </c>
      <c r="K61" s="1799">
        <v>1805.99</v>
      </c>
      <c r="L61" s="1799">
        <v>1752.47</v>
      </c>
      <c r="M61" s="1799">
        <v>1879.57</v>
      </c>
      <c r="N61" s="1799">
        <v>1719.85</v>
      </c>
      <c r="O61" s="1799">
        <v>1978.4</v>
      </c>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row>
    <row r="62" spans="1:124" s="187" customFormat="1" ht="15.75" customHeight="1">
      <c r="A62" s="59"/>
      <c r="B62" s="1809" t="s">
        <v>282</v>
      </c>
      <c r="C62" s="1810" t="s">
        <v>283</v>
      </c>
      <c r="D62" s="1799">
        <v>1651.99</v>
      </c>
      <c r="E62" s="1799">
        <v>1763.62</v>
      </c>
      <c r="F62" s="1799">
        <v>1493.09</v>
      </c>
      <c r="G62" s="1799">
        <v>1025.5899999999999</v>
      </c>
      <c r="H62" s="1799">
        <v>1780.05</v>
      </c>
      <c r="I62" s="1799">
        <v>1703.37</v>
      </c>
      <c r="J62" s="1799">
        <v>1763.17</v>
      </c>
      <c r="K62" s="1799">
        <v>1769.59</v>
      </c>
      <c r="L62" s="1799">
        <v>1440.13</v>
      </c>
      <c r="M62" s="1799">
        <v>1235.76</v>
      </c>
      <c r="N62" s="1799">
        <v>1405.01</v>
      </c>
      <c r="O62" s="1799">
        <v>1503.15</v>
      </c>
      <c r="P62" s="58"/>
      <c r="Q62" s="58"/>
      <c r="R62" s="58"/>
      <c r="S62" s="58"/>
      <c r="T62" s="58"/>
      <c r="U62" s="58"/>
      <c r="V62" s="58"/>
      <c r="W62" s="58"/>
      <c r="X62" s="58"/>
      <c r="Y62" s="58"/>
      <c r="Z62" s="58"/>
      <c r="AA62" s="58"/>
      <c r="AB62" s="58"/>
      <c r="AC62" s="58"/>
      <c r="AD62" s="58"/>
      <c r="AE62" s="58"/>
      <c r="AF62" s="58"/>
      <c r="AG62" s="58"/>
      <c r="AH62" s="58"/>
      <c r="AI62" s="58"/>
      <c r="AJ62" s="58"/>
      <c r="AK62" s="58"/>
      <c r="AL62" s="58"/>
      <c r="AM62" s="58"/>
      <c r="AN62" s="58"/>
      <c r="AO62" s="58"/>
      <c r="AP62" s="58"/>
      <c r="AQ62" s="58"/>
      <c r="AR62" s="58"/>
      <c r="AS62" s="58"/>
      <c r="AT62" s="58"/>
      <c r="AU62" s="58"/>
      <c r="AV62" s="58"/>
      <c r="AW62" s="58"/>
      <c r="AX62" s="58"/>
      <c r="AY62" s="58"/>
      <c r="AZ62" s="58"/>
      <c r="BA62" s="58"/>
      <c r="BB62" s="58"/>
      <c r="BC62" s="58"/>
      <c r="BD62" s="58"/>
      <c r="BE62" s="58"/>
      <c r="BF62" s="58"/>
      <c r="BG62" s="58"/>
      <c r="BH62" s="58"/>
      <c r="BI62" s="58"/>
      <c r="BJ62" s="58"/>
      <c r="BK62" s="58"/>
      <c r="BL62" s="58"/>
      <c r="BM62" s="58"/>
      <c r="BN62" s="58"/>
      <c r="BO62" s="58"/>
      <c r="BP62" s="58"/>
      <c r="BQ62" s="58"/>
      <c r="BR62" s="58"/>
      <c r="BS62" s="58"/>
      <c r="BT62" s="58"/>
      <c r="BU62" s="58"/>
      <c r="BV62" s="58"/>
      <c r="BW62" s="58"/>
      <c r="BX62" s="58"/>
      <c r="BY62" s="58"/>
      <c r="BZ62" s="58"/>
      <c r="CA62" s="58"/>
      <c r="CB62" s="58"/>
      <c r="CC62" s="58"/>
      <c r="CD62" s="58"/>
      <c r="CE62" s="58"/>
      <c r="CF62" s="58"/>
      <c r="CG62" s="58"/>
      <c r="CH62" s="58"/>
      <c r="CI62" s="58"/>
      <c r="CJ62" s="58"/>
      <c r="CK62" s="58"/>
      <c r="CL62" s="58"/>
      <c r="CM62" s="58"/>
      <c r="CN62" s="58"/>
      <c r="CO62" s="58"/>
      <c r="CP62" s="58"/>
      <c r="CQ62" s="58"/>
      <c r="CR62" s="58"/>
      <c r="CS62" s="58"/>
      <c r="CT62" s="58"/>
      <c r="CU62" s="58"/>
      <c r="CV62" s="58"/>
      <c r="CW62" s="58"/>
      <c r="CX62" s="58"/>
      <c r="CY62" s="58"/>
      <c r="CZ62" s="58"/>
      <c r="DA62" s="58"/>
      <c r="DB62" s="58"/>
      <c r="DC62" s="58"/>
      <c r="DD62" s="58"/>
      <c r="DE62" s="58"/>
      <c r="DF62" s="58"/>
      <c r="DG62" s="58"/>
      <c r="DH62" s="58"/>
      <c r="DI62" s="58"/>
      <c r="DJ62" s="58"/>
      <c r="DK62" s="58"/>
      <c r="DL62" s="58"/>
      <c r="DM62" s="58"/>
      <c r="DN62" s="58"/>
      <c r="DO62" s="58"/>
      <c r="DP62" s="58"/>
      <c r="DQ62" s="58"/>
      <c r="DR62" s="58"/>
      <c r="DS62" s="58"/>
      <c r="DT62" s="58"/>
    </row>
    <row r="63" spans="1:124" s="187" customFormat="1" ht="15.75" customHeight="1">
      <c r="A63" s="59"/>
      <c r="B63" s="1809" t="s">
        <v>284</v>
      </c>
      <c r="C63" s="1810" t="s">
        <v>285</v>
      </c>
      <c r="D63" s="1799">
        <v>382.89</v>
      </c>
      <c r="E63" s="1799">
        <v>349.32</v>
      </c>
      <c r="F63" s="1799">
        <v>685.81</v>
      </c>
      <c r="G63" s="1799">
        <v>571.49</v>
      </c>
      <c r="H63" s="1799">
        <v>557</v>
      </c>
      <c r="I63" s="1799">
        <v>795.77</v>
      </c>
      <c r="J63" s="1799">
        <v>522.01</v>
      </c>
      <c r="K63" s="1799">
        <v>581.61</v>
      </c>
      <c r="L63" s="1799">
        <v>543.77</v>
      </c>
      <c r="M63" s="1799">
        <v>484.83</v>
      </c>
      <c r="N63" s="1799">
        <v>459.02</v>
      </c>
      <c r="O63" s="1799">
        <v>658.8</v>
      </c>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row>
    <row r="64" spans="1:124" s="187" customFormat="1" ht="15.75" customHeight="1">
      <c r="A64" s="59"/>
      <c r="B64" s="1809" t="s">
        <v>286</v>
      </c>
      <c r="C64" s="1810" t="s">
        <v>287</v>
      </c>
      <c r="D64" s="1799">
        <v>215.04</v>
      </c>
      <c r="E64" s="1799">
        <v>188.89</v>
      </c>
      <c r="F64" s="1799">
        <v>0</v>
      </c>
      <c r="G64" s="1799">
        <v>-95.5</v>
      </c>
      <c r="H64" s="1799">
        <v>286.77</v>
      </c>
      <c r="I64" s="1799">
        <v>216.57</v>
      </c>
      <c r="J64" s="1799">
        <v>217.91</v>
      </c>
      <c r="K64" s="1799">
        <v>142.19</v>
      </c>
      <c r="L64" s="1799">
        <v>181.74</v>
      </c>
      <c r="M64" s="1799">
        <v>346.65</v>
      </c>
      <c r="N64" s="1799">
        <v>452.58</v>
      </c>
      <c r="O64" s="1799">
        <v>446.62</v>
      </c>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row>
    <row r="65" spans="1:124" s="187" customFormat="1" ht="15.75" customHeight="1">
      <c r="A65" s="59"/>
      <c r="B65" s="1809" t="s">
        <v>288</v>
      </c>
      <c r="C65" s="1810" t="s">
        <v>289</v>
      </c>
      <c r="D65" s="1799">
        <v>0</v>
      </c>
      <c r="E65" s="1799">
        <v>0</v>
      </c>
      <c r="F65" s="1799">
        <v>0</v>
      </c>
      <c r="G65" s="1799">
        <v>0</v>
      </c>
      <c r="H65" s="1799">
        <v>0</v>
      </c>
      <c r="I65" s="1799">
        <v>0</v>
      </c>
      <c r="J65" s="1799">
        <v>0</v>
      </c>
      <c r="K65" s="1799">
        <v>0</v>
      </c>
      <c r="L65" s="1799">
        <v>0</v>
      </c>
      <c r="M65" s="1799">
        <v>0</v>
      </c>
      <c r="N65" s="1799">
        <v>0</v>
      </c>
      <c r="O65" s="1799">
        <v>208.93</v>
      </c>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row>
    <row r="66" spans="1:124" s="187" customFormat="1" ht="15.75" customHeight="1">
      <c r="A66" s="59"/>
      <c r="B66" s="1809" t="s">
        <v>290</v>
      </c>
      <c r="C66" s="1810" t="s">
        <v>291</v>
      </c>
      <c r="D66" s="1799">
        <v>8000</v>
      </c>
      <c r="E66" s="1799">
        <v>358.65</v>
      </c>
      <c r="F66" s="1799">
        <v>0</v>
      </c>
      <c r="G66" s="1799">
        <v>0</v>
      </c>
      <c r="H66" s="1799">
        <v>0</v>
      </c>
      <c r="I66" s="1799">
        <v>0</v>
      </c>
      <c r="J66" s="1799">
        <v>0</v>
      </c>
      <c r="K66" s="1799">
        <v>0</v>
      </c>
      <c r="L66" s="1799">
        <v>0</v>
      </c>
      <c r="M66" s="1799">
        <v>0</v>
      </c>
      <c r="N66" s="1799">
        <v>0</v>
      </c>
      <c r="O66" s="1799">
        <v>0</v>
      </c>
      <c r="P66" s="58"/>
      <c r="Q66" s="58"/>
      <c r="R66" s="58"/>
      <c r="S66" s="58"/>
      <c r="T66" s="58"/>
      <c r="U66" s="58"/>
      <c r="V66" s="58"/>
      <c r="W66" s="58"/>
      <c r="X66" s="58"/>
      <c r="Y66" s="58"/>
      <c r="Z66" s="58"/>
      <c r="AA66" s="58"/>
      <c r="AB66" s="58"/>
      <c r="AC66" s="58"/>
      <c r="AD66" s="58"/>
      <c r="AE66" s="58"/>
      <c r="AF66" s="58"/>
      <c r="AG66" s="58"/>
      <c r="AH66" s="58"/>
      <c r="AI66" s="58"/>
      <c r="AJ66" s="58"/>
      <c r="AK66" s="58"/>
      <c r="AL66" s="58"/>
      <c r="AM66" s="58"/>
      <c r="AN66" s="58"/>
      <c r="AO66" s="58"/>
      <c r="AP66" s="58"/>
      <c r="AQ66" s="58"/>
      <c r="AR66" s="58"/>
      <c r="AS66" s="58"/>
      <c r="AT66" s="58"/>
      <c r="AU66" s="58"/>
      <c r="AV66" s="58"/>
      <c r="AW66" s="58"/>
      <c r="AX66" s="58"/>
      <c r="AY66" s="58"/>
      <c r="AZ66" s="58"/>
      <c r="BA66" s="58"/>
      <c r="BB66" s="58"/>
      <c r="BC66" s="58"/>
      <c r="BD66" s="58"/>
      <c r="BE66" s="58"/>
      <c r="BF66" s="58"/>
      <c r="BG66" s="58"/>
      <c r="BH66" s="58"/>
      <c r="BI66" s="58"/>
      <c r="BJ66" s="58"/>
      <c r="BK66" s="58"/>
      <c r="BL66" s="58"/>
      <c r="BM66" s="58"/>
      <c r="BN66" s="58"/>
      <c r="BO66" s="58"/>
      <c r="BP66" s="58"/>
      <c r="BQ66" s="58"/>
      <c r="BR66" s="58"/>
      <c r="BS66" s="58"/>
      <c r="BT66" s="58"/>
      <c r="BU66" s="58"/>
      <c r="BV66" s="58"/>
      <c r="BW66" s="58"/>
      <c r="BX66" s="58"/>
      <c r="BY66" s="58"/>
      <c r="BZ66" s="58"/>
      <c r="CA66" s="58"/>
      <c r="CB66" s="58"/>
      <c r="CC66" s="58"/>
      <c r="CD66" s="58"/>
      <c r="CE66" s="58"/>
      <c r="CF66" s="58"/>
      <c r="CG66" s="58"/>
      <c r="CH66" s="58"/>
      <c r="CI66" s="58"/>
      <c r="CJ66" s="58"/>
      <c r="CK66" s="58"/>
      <c r="CL66" s="58"/>
      <c r="CM66" s="58"/>
      <c r="CN66" s="58"/>
      <c r="CO66" s="58"/>
      <c r="CP66" s="58"/>
      <c r="CQ66" s="58"/>
      <c r="CR66" s="58"/>
      <c r="CS66" s="58"/>
      <c r="CT66" s="58"/>
      <c r="CU66" s="58"/>
      <c r="CV66" s="58"/>
      <c r="CW66" s="58"/>
      <c r="CX66" s="58"/>
      <c r="CY66" s="58"/>
      <c r="CZ66" s="58"/>
      <c r="DA66" s="58"/>
      <c r="DB66" s="58"/>
      <c r="DC66" s="58"/>
      <c r="DD66" s="58"/>
      <c r="DE66" s="58"/>
      <c r="DF66" s="58"/>
      <c r="DG66" s="58"/>
      <c r="DH66" s="58"/>
      <c r="DI66" s="58"/>
      <c r="DJ66" s="58"/>
      <c r="DK66" s="58"/>
      <c r="DL66" s="58"/>
      <c r="DM66" s="58"/>
      <c r="DN66" s="58"/>
      <c r="DO66" s="58"/>
      <c r="DP66" s="58"/>
      <c r="DQ66" s="58"/>
      <c r="DR66" s="58"/>
      <c r="DS66" s="58"/>
      <c r="DT66" s="58"/>
    </row>
    <row r="67" spans="1:124" s="187" customFormat="1" ht="15.75" customHeight="1">
      <c r="A67" s="59"/>
      <c r="B67" s="1809" t="s">
        <v>292</v>
      </c>
      <c r="C67" s="1810" t="s">
        <v>293</v>
      </c>
      <c r="D67" s="1799">
        <v>40.14</v>
      </c>
      <c r="E67" s="1799">
        <v>128.61000000000001</v>
      </c>
      <c r="F67" s="1799">
        <v>2074.34</v>
      </c>
      <c r="G67" s="1799">
        <v>74.34</v>
      </c>
      <c r="H67" s="1799">
        <v>81.03</v>
      </c>
      <c r="I67" s="1799">
        <v>87.72</v>
      </c>
      <c r="J67" s="1799">
        <v>87.72</v>
      </c>
      <c r="K67" s="1799">
        <v>123.19</v>
      </c>
      <c r="L67" s="1799">
        <v>157.37</v>
      </c>
      <c r="M67" s="1799">
        <v>52.01</v>
      </c>
      <c r="N67" s="1799">
        <v>136.01</v>
      </c>
      <c r="O67" s="1799">
        <v>92.22</v>
      </c>
      <c r="P67" s="58"/>
      <c r="Q67" s="58"/>
      <c r="R67" s="58"/>
      <c r="S67" s="58"/>
      <c r="T67" s="58"/>
      <c r="U67" s="58"/>
      <c r="V67" s="58"/>
      <c r="W67" s="58"/>
      <c r="X67" s="58"/>
      <c r="Y67" s="58"/>
      <c r="Z67" s="58"/>
      <c r="AA67" s="58"/>
      <c r="AB67" s="58"/>
      <c r="AC67" s="58"/>
      <c r="AD67" s="58"/>
      <c r="AE67" s="58"/>
      <c r="AF67" s="58"/>
      <c r="AG67" s="58"/>
      <c r="AH67" s="58"/>
      <c r="AI67" s="58"/>
      <c r="AJ67" s="58"/>
      <c r="AK67" s="58"/>
      <c r="AL67" s="58"/>
      <c r="AM67" s="58"/>
      <c r="AN67" s="58"/>
      <c r="AO67" s="58"/>
      <c r="AP67" s="58"/>
      <c r="AQ67" s="58"/>
      <c r="AR67" s="58"/>
      <c r="AS67" s="58"/>
      <c r="AT67" s="58"/>
      <c r="AU67" s="58"/>
      <c r="AV67" s="58"/>
      <c r="AW67" s="58"/>
      <c r="AX67" s="58"/>
      <c r="AY67" s="58"/>
      <c r="AZ67" s="58"/>
      <c r="BA67" s="58"/>
      <c r="BB67" s="58"/>
      <c r="BC67" s="58"/>
      <c r="BD67" s="58"/>
      <c r="BE67" s="58"/>
      <c r="BF67" s="58"/>
      <c r="BG67" s="58"/>
      <c r="BH67" s="58"/>
      <c r="BI67" s="58"/>
      <c r="BJ67" s="58"/>
      <c r="BK67" s="58"/>
      <c r="BL67" s="58"/>
      <c r="BM67" s="58"/>
      <c r="BN67" s="58"/>
      <c r="BO67" s="58"/>
      <c r="BP67" s="58"/>
      <c r="BQ67" s="58"/>
      <c r="BR67" s="58"/>
      <c r="BS67" s="58"/>
      <c r="BT67" s="58"/>
      <c r="BU67" s="58"/>
      <c r="BV67" s="58"/>
      <c r="BW67" s="58"/>
      <c r="BX67" s="58"/>
      <c r="BY67" s="58"/>
      <c r="BZ67" s="58"/>
      <c r="CA67" s="58"/>
      <c r="CB67" s="58"/>
      <c r="CC67" s="58"/>
      <c r="CD67" s="58"/>
      <c r="CE67" s="58"/>
      <c r="CF67" s="58"/>
      <c r="CG67" s="58"/>
      <c r="CH67" s="58"/>
      <c r="CI67" s="58"/>
      <c r="CJ67" s="58"/>
      <c r="CK67" s="58"/>
      <c r="CL67" s="58"/>
      <c r="CM67" s="58"/>
      <c r="CN67" s="58"/>
      <c r="CO67" s="58"/>
      <c r="CP67" s="58"/>
      <c r="CQ67" s="58"/>
      <c r="CR67" s="58"/>
      <c r="CS67" s="58"/>
      <c r="CT67" s="58"/>
      <c r="CU67" s="58"/>
      <c r="CV67" s="58"/>
      <c r="CW67" s="58"/>
      <c r="CX67" s="58"/>
      <c r="CY67" s="58"/>
      <c r="CZ67" s="58"/>
      <c r="DA67" s="58"/>
      <c r="DB67" s="58"/>
      <c r="DC67" s="58"/>
      <c r="DD67" s="58"/>
      <c r="DE67" s="58"/>
      <c r="DF67" s="58"/>
      <c r="DG67" s="58"/>
      <c r="DH67" s="58"/>
      <c r="DI67" s="58"/>
      <c r="DJ67" s="58"/>
      <c r="DK67" s="58"/>
      <c r="DL67" s="58"/>
      <c r="DM67" s="58"/>
      <c r="DN67" s="58"/>
      <c r="DO67" s="58"/>
      <c r="DP67" s="58"/>
      <c r="DQ67" s="58"/>
      <c r="DR67" s="58"/>
      <c r="DS67" s="58"/>
      <c r="DT67" s="58"/>
    </row>
    <row r="68" spans="1:124" s="187" customFormat="1" ht="15.75" customHeight="1">
      <c r="A68" s="59"/>
      <c r="B68" s="1809" t="s">
        <v>294</v>
      </c>
      <c r="C68" s="1810" t="s">
        <v>295</v>
      </c>
      <c r="D68" s="1799">
        <v>250</v>
      </c>
      <c r="E68" s="1799">
        <v>0</v>
      </c>
      <c r="F68" s="1799">
        <v>-125</v>
      </c>
      <c r="G68" s="1799">
        <v>-850</v>
      </c>
      <c r="H68" s="1799">
        <v>1700</v>
      </c>
      <c r="I68" s="1799">
        <v>4425</v>
      </c>
      <c r="J68" s="1799">
        <v>-2250</v>
      </c>
      <c r="K68" s="1799">
        <v>2250</v>
      </c>
      <c r="L68" s="1799">
        <v>700</v>
      </c>
      <c r="M68" s="1799">
        <v>1125</v>
      </c>
      <c r="N68" s="1799">
        <v>1750</v>
      </c>
      <c r="O68" s="1799">
        <v>0</v>
      </c>
      <c r="P68" s="58"/>
      <c r="Q68" s="58"/>
      <c r="R68" s="58"/>
      <c r="S68" s="58"/>
      <c r="T68" s="58"/>
      <c r="U68" s="58"/>
      <c r="V68" s="58"/>
      <c r="W68" s="58"/>
      <c r="X68" s="58"/>
      <c r="Y68" s="58"/>
      <c r="Z68" s="58"/>
      <c r="AA68" s="58"/>
      <c r="AB68" s="58"/>
      <c r="AC68" s="58"/>
      <c r="AD68" s="58"/>
      <c r="AE68" s="58"/>
      <c r="AF68" s="58"/>
      <c r="AG68" s="58"/>
      <c r="AH68" s="58"/>
      <c r="AI68" s="58"/>
      <c r="AJ68" s="58"/>
      <c r="AK68" s="58"/>
      <c r="AL68" s="58"/>
      <c r="AM68" s="58"/>
      <c r="AN68" s="58"/>
      <c r="AO68" s="58"/>
      <c r="AP68" s="58"/>
      <c r="AQ68" s="58"/>
      <c r="AR68" s="58"/>
      <c r="AS68" s="58"/>
      <c r="AT68" s="58"/>
      <c r="AU68" s="58"/>
      <c r="AV68" s="58"/>
      <c r="AW68" s="58"/>
      <c r="AX68" s="58"/>
      <c r="AY68" s="58"/>
      <c r="AZ68" s="58"/>
      <c r="BA68" s="58"/>
      <c r="BB68" s="58"/>
      <c r="BC68" s="58"/>
      <c r="BD68" s="58"/>
      <c r="BE68" s="58"/>
      <c r="BF68" s="58"/>
      <c r="BG68" s="58"/>
      <c r="BH68" s="58"/>
      <c r="BI68" s="58"/>
      <c r="BJ68" s="58"/>
      <c r="BK68" s="58"/>
      <c r="BL68" s="58"/>
      <c r="BM68" s="58"/>
      <c r="BN68" s="58"/>
      <c r="BO68" s="58"/>
      <c r="BP68" s="58"/>
      <c r="BQ68" s="58"/>
      <c r="BR68" s="58"/>
      <c r="BS68" s="58"/>
      <c r="BT68" s="58"/>
      <c r="BU68" s="58"/>
      <c r="BV68" s="58"/>
      <c r="BW68" s="58"/>
      <c r="BX68" s="58"/>
      <c r="BY68" s="58"/>
      <c r="BZ68" s="58"/>
      <c r="CA68" s="58"/>
      <c r="CB68" s="58"/>
      <c r="CC68" s="58"/>
      <c r="CD68" s="58"/>
      <c r="CE68" s="58"/>
      <c r="CF68" s="58"/>
      <c r="CG68" s="58"/>
      <c r="CH68" s="58"/>
      <c r="CI68" s="58"/>
      <c r="CJ68" s="58"/>
      <c r="CK68" s="58"/>
      <c r="CL68" s="58"/>
      <c r="CM68" s="58"/>
      <c r="CN68" s="58"/>
      <c r="CO68" s="58"/>
      <c r="CP68" s="58"/>
      <c r="CQ68" s="58"/>
      <c r="CR68" s="58"/>
      <c r="CS68" s="58"/>
      <c r="CT68" s="58"/>
      <c r="CU68" s="58"/>
      <c r="CV68" s="58"/>
      <c r="CW68" s="58"/>
      <c r="CX68" s="58"/>
      <c r="CY68" s="58"/>
      <c r="CZ68" s="58"/>
      <c r="DA68" s="58"/>
      <c r="DB68" s="58"/>
      <c r="DC68" s="58"/>
      <c r="DD68" s="58"/>
      <c r="DE68" s="58"/>
      <c r="DF68" s="58"/>
      <c r="DG68" s="58"/>
      <c r="DH68" s="58"/>
      <c r="DI68" s="58"/>
      <c r="DJ68" s="58"/>
      <c r="DK68" s="58"/>
      <c r="DL68" s="58"/>
      <c r="DM68" s="58"/>
      <c r="DN68" s="58"/>
      <c r="DO68" s="58"/>
      <c r="DP68" s="58"/>
      <c r="DQ68" s="58"/>
      <c r="DR68" s="58"/>
      <c r="DS68" s="58"/>
      <c r="DT68" s="58"/>
    </row>
    <row r="69" spans="1:124" s="187" customFormat="1" ht="15.75" customHeight="1">
      <c r="A69" s="59"/>
      <c r="B69" s="1809" t="s">
        <v>296</v>
      </c>
      <c r="C69" s="1810" t="s">
        <v>297</v>
      </c>
      <c r="D69" s="1799">
        <v>260.23</v>
      </c>
      <c r="E69" s="1799">
        <v>376.92</v>
      </c>
      <c r="F69" s="1799">
        <v>1580.13</v>
      </c>
      <c r="G69" s="1799">
        <v>20.13</v>
      </c>
      <c r="H69" s="1799">
        <v>20.13</v>
      </c>
      <c r="I69" s="1799">
        <v>20.13</v>
      </c>
      <c r="J69" s="1799">
        <v>1223.27</v>
      </c>
      <c r="K69" s="1799">
        <v>154.82</v>
      </c>
      <c r="L69" s="1799">
        <v>649</v>
      </c>
      <c r="M69" s="1799">
        <v>120.75</v>
      </c>
      <c r="N69" s="1799">
        <v>263.06</v>
      </c>
      <c r="O69" s="1799">
        <v>0</v>
      </c>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58"/>
    </row>
    <row r="70" spans="1:124" s="187" customFormat="1" ht="15.75" customHeight="1">
      <c r="A70" s="59"/>
      <c r="B70" s="1814"/>
      <c r="C70" s="1815"/>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row>
    <row r="71" spans="1:124" s="187" customFormat="1" ht="15.75" customHeight="1" thickBot="1">
      <c r="A71" s="59"/>
      <c r="B71" s="65" t="s">
        <v>1582</v>
      </c>
      <c r="C71" s="1152"/>
      <c r="D71" s="1396">
        <f t="shared" ref="D71:AI71" si="10">SUM(D56:D70)</f>
        <v>30494.850000000002</v>
      </c>
      <c r="E71" s="1396">
        <f t="shared" si="10"/>
        <v>20456.009999999998</v>
      </c>
      <c r="F71" s="1396">
        <f t="shared" si="10"/>
        <v>25553.630000000005</v>
      </c>
      <c r="G71" s="1396">
        <f t="shared" si="10"/>
        <v>16978.38</v>
      </c>
      <c r="H71" s="1396">
        <f t="shared" si="10"/>
        <v>25533.430000000004</v>
      </c>
      <c r="I71" s="1396">
        <f t="shared" si="10"/>
        <v>27246.360000000004</v>
      </c>
      <c r="J71" s="1396">
        <f t="shared" si="10"/>
        <v>23076.609999999997</v>
      </c>
      <c r="K71" s="1396">
        <f t="shared" si="10"/>
        <v>23220.62</v>
      </c>
      <c r="L71" s="1396">
        <f t="shared" si="10"/>
        <v>17400.25</v>
      </c>
      <c r="M71" s="1396">
        <f t="shared" si="10"/>
        <v>20803.23</v>
      </c>
      <c r="N71" s="1396">
        <f t="shared" si="10"/>
        <v>20103.150000000001</v>
      </c>
      <c r="O71" s="1396">
        <f t="shared" si="10"/>
        <v>20911.890000000003</v>
      </c>
      <c r="P71" s="1396">
        <f t="shared" si="10"/>
        <v>0</v>
      </c>
      <c r="Q71" s="1396">
        <f t="shared" si="10"/>
        <v>0</v>
      </c>
      <c r="R71" s="1396">
        <f t="shared" si="10"/>
        <v>0</v>
      </c>
      <c r="S71" s="1396">
        <f t="shared" si="10"/>
        <v>0</v>
      </c>
      <c r="T71" s="1396">
        <f t="shared" si="10"/>
        <v>0</v>
      </c>
      <c r="U71" s="1396">
        <f t="shared" si="10"/>
        <v>0</v>
      </c>
      <c r="V71" s="1396">
        <f t="shared" si="10"/>
        <v>0</v>
      </c>
      <c r="W71" s="1396">
        <f t="shared" si="10"/>
        <v>0</v>
      </c>
      <c r="X71" s="1396">
        <f t="shared" si="10"/>
        <v>0</v>
      </c>
      <c r="Y71" s="1396">
        <f t="shared" si="10"/>
        <v>0</v>
      </c>
      <c r="Z71" s="1396">
        <f t="shared" si="10"/>
        <v>0</v>
      </c>
      <c r="AA71" s="1396">
        <f t="shared" si="10"/>
        <v>0</v>
      </c>
      <c r="AB71" s="1396">
        <f t="shared" si="10"/>
        <v>0</v>
      </c>
      <c r="AC71" s="1396">
        <f t="shared" si="10"/>
        <v>0</v>
      </c>
      <c r="AD71" s="1396">
        <f t="shared" si="10"/>
        <v>0</v>
      </c>
      <c r="AE71" s="1396">
        <f t="shared" si="10"/>
        <v>0</v>
      </c>
      <c r="AF71" s="1396">
        <f t="shared" si="10"/>
        <v>0</v>
      </c>
      <c r="AG71" s="1396">
        <f t="shared" si="10"/>
        <v>0</v>
      </c>
      <c r="AH71" s="1396">
        <f t="shared" si="10"/>
        <v>0</v>
      </c>
      <c r="AI71" s="1396">
        <f t="shared" si="10"/>
        <v>0</v>
      </c>
      <c r="AJ71" s="1396">
        <f t="shared" ref="AJ71:BO71" si="11">SUM(AJ56:AJ70)</f>
        <v>0</v>
      </c>
      <c r="AK71" s="1396">
        <f t="shared" si="11"/>
        <v>0</v>
      </c>
      <c r="AL71" s="1396">
        <f t="shared" si="11"/>
        <v>0</v>
      </c>
      <c r="AM71" s="1396">
        <f t="shared" si="11"/>
        <v>0</v>
      </c>
      <c r="AN71" s="1396">
        <f t="shared" si="11"/>
        <v>0</v>
      </c>
      <c r="AO71" s="1396">
        <f t="shared" si="11"/>
        <v>0</v>
      </c>
      <c r="AP71" s="1396">
        <f t="shared" si="11"/>
        <v>0</v>
      </c>
      <c r="AQ71" s="1396">
        <f t="shared" si="11"/>
        <v>0</v>
      </c>
      <c r="AR71" s="1396">
        <f t="shared" si="11"/>
        <v>0</v>
      </c>
      <c r="AS71" s="1396">
        <f t="shared" si="11"/>
        <v>0</v>
      </c>
      <c r="AT71" s="1396">
        <f t="shared" si="11"/>
        <v>0</v>
      </c>
      <c r="AU71" s="1396">
        <f t="shared" si="11"/>
        <v>0</v>
      </c>
      <c r="AV71" s="1396">
        <f t="shared" si="11"/>
        <v>0</v>
      </c>
      <c r="AW71" s="1396">
        <f t="shared" si="11"/>
        <v>0</v>
      </c>
      <c r="AX71" s="1396">
        <f t="shared" si="11"/>
        <v>0</v>
      </c>
      <c r="AY71" s="1396">
        <f t="shared" si="11"/>
        <v>0</v>
      </c>
      <c r="AZ71" s="1396">
        <f t="shared" si="11"/>
        <v>0</v>
      </c>
      <c r="BA71" s="1396">
        <f t="shared" si="11"/>
        <v>0</v>
      </c>
      <c r="BB71" s="1396">
        <f t="shared" si="11"/>
        <v>0</v>
      </c>
      <c r="BC71" s="1396">
        <f t="shared" si="11"/>
        <v>0</v>
      </c>
      <c r="BD71" s="1396">
        <f t="shared" si="11"/>
        <v>0</v>
      </c>
      <c r="BE71" s="1396">
        <f t="shared" si="11"/>
        <v>0</v>
      </c>
      <c r="BF71" s="1396">
        <f t="shared" si="11"/>
        <v>0</v>
      </c>
      <c r="BG71" s="1396">
        <f t="shared" si="11"/>
        <v>0</v>
      </c>
      <c r="BH71" s="1396">
        <f t="shared" si="11"/>
        <v>0</v>
      </c>
      <c r="BI71" s="1396">
        <f t="shared" si="11"/>
        <v>0</v>
      </c>
      <c r="BJ71" s="1396">
        <f t="shared" si="11"/>
        <v>0</v>
      </c>
      <c r="BK71" s="1396">
        <f t="shared" si="11"/>
        <v>0</v>
      </c>
      <c r="BL71" s="1396">
        <f t="shared" si="11"/>
        <v>0</v>
      </c>
      <c r="BM71" s="1396">
        <f t="shared" si="11"/>
        <v>0</v>
      </c>
      <c r="BN71" s="1396">
        <f t="shared" si="11"/>
        <v>0</v>
      </c>
      <c r="BO71" s="1396">
        <f t="shared" si="11"/>
        <v>0</v>
      </c>
      <c r="BP71" s="1396">
        <f t="shared" ref="BP71:CU71" si="12">SUM(BP56:BP70)</f>
        <v>0</v>
      </c>
      <c r="BQ71" s="1396">
        <f t="shared" si="12"/>
        <v>0</v>
      </c>
      <c r="BR71" s="1396">
        <f t="shared" si="12"/>
        <v>0</v>
      </c>
      <c r="BS71" s="1396">
        <f t="shared" si="12"/>
        <v>0</v>
      </c>
      <c r="BT71" s="1396">
        <f t="shared" si="12"/>
        <v>0</v>
      </c>
      <c r="BU71" s="1396">
        <f t="shared" si="12"/>
        <v>0</v>
      </c>
      <c r="BV71" s="1396">
        <f t="shared" si="12"/>
        <v>0</v>
      </c>
      <c r="BW71" s="1396">
        <f t="shared" si="12"/>
        <v>0</v>
      </c>
      <c r="BX71" s="1396">
        <f t="shared" si="12"/>
        <v>0</v>
      </c>
      <c r="BY71" s="1396">
        <f t="shared" si="12"/>
        <v>0</v>
      </c>
      <c r="BZ71" s="1396">
        <f t="shared" si="12"/>
        <v>0</v>
      </c>
      <c r="CA71" s="1396">
        <f t="shared" si="12"/>
        <v>0</v>
      </c>
      <c r="CB71" s="1396">
        <f t="shared" si="12"/>
        <v>0</v>
      </c>
      <c r="CC71" s="1396">
        <f t="shared" si="12"/>
        <v>0</v>
      </c>
      <c r="CD71" s="1396">
        <f t="shared" si="12"/>
        <v>0</v>
      </c>
      <c r="CE71" s="1396">
        <f t="shared" si="12"/>
        <v>0</v>
      </c>
      <c r="CF71" s="1396">
        <f t="shared" si="12"/>
        <v>0</v>
      </c>
      <c r="CG71" s="1396">
        <f t="shared" si="12"/>
        <v>0</v>
      </c>
      <c r="CH71" s="1396">
        <f t="shared" si="12"/>
        <v>0</v>
      </c>
      <c r="CI71" s="1396">
        <f t="shared" si="12"/>
        <v>0</v>
      </c>
      <c r="CJ71" s="1396">
        <f t="shared" si="12"/>
        <v>0</v>
      </c>
      <c r="CK71" s="1396">
        <f t="shared" si="12"/>
        <v>0</v>
      </c>
      <c r="CL71" s="1396">
        <f t="shared" si="12"/>
        <v>0</v>
      </c>
      <c r="CM71" s="1396">
        <f t="shared" si="12"/>
        <v>0</v>
      </c>
      <c r="CN71" s="1396">
        <f t="shared" si="12"/>
        <v>0</v>
      </c>
      <c r="CO71" s="1396">
        <f t="shared" si="12"/>
        <v>0</v>
      </c>
      <c r="CP71" s="1396">
        <f t="shared" si="12"/>
        <v>0</v>
      </c>
      <c r="CQ71" s="1396">
        <f t="shared" si="12"/>
        <v>0</v>
      </c>
      <c r="CR71" s="1396">
        <f t="shared" si="12"/>
        <v>0</v>
      </c>
      <c r="CS71" s="1396">
        <f t="shared" si="12"/>
        <v>0</v>
      </c>
      <c r="CT71" s="1396">
        <f t="shared" si="12"/>
        <v>0</v>
      </c>
      <c r="CU71" s="1396">
        <f t="shared" si="12"/>
        <v>0</v>
      </c>
      <c r="CV71" s="1396">
        <f t="shared" ref="CV71:DT71" si="13">SUM(CV56:CV70)</f>
        <v>0</v>
      </c>
      <c r="CW71" s="1396">
        <f t="shared" si="13"/>
        <v>0</v>
      </c>
      <c r="CX71" s="1396">
        <f t="shared" si="13"/>
        <v>0</v>
      </c>
      <c r="CY71" s="1396">
        <f t="shared" si="13"/>
        <v>0</v>
      </c>
      <c r="CZ71" s="1396">
        <f t="shared" si="13"/>
        <v>0</v>
      </c>
      <c r="DA71" s="1396">
        <f t="shared" si="13"/>
        <v>0</v>
      </c>
      <c r="DB71" s="1396">
        <f t="shared" si="13"/>
        <v>0</v>
      </c>
      <c r="DC71" s="1396">
        <f t="shared" si="13"/>
        <v>0</v>
      </c>
      <c r="DD71" s="1396">
        <f t="shared" si="13"/>
        <v>0</v>
      </c>
      <c r="DE71" s="1396">
        <f t="shared" si="13"/>
        <v>0</v>
      </c>
      <c r="DF71" s="1396">
        <f t="shared" si="13"/>
        <v>0</v>
      </c>
      <c r="DG71" s="1396">
        <f t="shared" si="13"/>
        <v>0</v>
      </c>
      <c r="DH71" s="1396">
        <f t="shared" si="13"/>
        <v>0</v>
      </c>
      <c r="DI71" s="1396">
        <f t="shared" si="13"/>
        <v>0</v>
      </c>
      <c r="DJ71" s="1396">
        <f t="shared" si="13"/>
        <v>0</v>
      </c>
      <c r="DK71" s="1396">
        <f t="shared" si="13"/>
        <v>0</v>
      </c>
      <c r="DL71" s="1396">
        <f t="shared" si="13"/>
        <v>0</v>
      </c>
      <c r="DM71" s="1396">
        <f t="shared" si="13"/>
        <v>0</v>
      </c>
      <c r="DN71" s="1396">
        <f t="shared" si="13"/>
        <v>0</v>
      </c>
      <c r="DO71" s="1396">
        <f t="shared" si="13"/>
        <v>0</v>
      </c>
      <c r="DP71" s="1396">
        <f t="shared" si="13"/>
        <v>0</v>
      </c>
      <c r="DQ71" s="1396">
        <f t="shared" si="13"/>
        <v>0</v>
      </c>
      <c r="DR71" s="1396">
        <f t="shared" si="13"/>
        <v>0</v>
      </c>
      <c r="DS71" s="1396">
        <f t="shared" si="13"/>
        <v>0</v>
      </c>
      <c r="DT71" s="1396">
        <f t="shared" si="13"/>
        <v>0</v>
      </c>
    </row>
    <row r="72" spans="1:124" s="187" customFormat="1" ht="15.75" customHeight="1" thickTop="1">
      <c r="A72" s="59"/>
      <c r="B72" s="1814"/>
      <c r="C72" s="1815"/>
      <c r="D72" s="58"/>
      <c r="E72" s="58"/>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c r="AU72" s="58"/>
      <c r="AV72" s="58"/>
      <c r="AW72" s="58"/>
      <c r="AX72" s="58"/>
      <c r="AY72" s="58"/>
      <c r="AZ72" s="58"/>
      <c r="BA72" s="58"/>
      <c r="BB72" s="58"/>
      <c r="BC72" s="58"/>
      <c r="BD72" s="58"/>
      <c r="BE72" s="58"/>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c r="CD72" s="58"/>
      <c r="CE72" s="58"/>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row>
    <row r="73" spans="1:124" s="187" customFormat="1" ht="15.75" customHeight="1">
      <c r="A73" s="59"/>
      <c r="B73" s="1814"/>
      <c r="C73" s="1815"/>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row>
    <row r="74" spans="1:124" s="187" customFormat="1" ht="15.75" customHeight="1">
      <c r="A74" s="59"/>
      <c r="B74" s="1807" t="s">
        <v>527</v>
      </c>
      <c r="C74" s="1815"/>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row>
    <row r="75" spans="1:124" s="187" customFormat="1" ht="15.75" customHeight="1">
      <c r="A75" s="59"/>
      <c r="B75" s="1814"/>
      <c r="C75" s="1815"/>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row>
    <row r="76" spans="1:124" s="187" customFormat="1" ht="15.75" customHeight="1">
      <c r="A76" s="59"/>
      <c r="B76" s="1809" t="s">
        <v>376</v>
      </c>
      <c r="C76" s="1810" t="s">
        <v>377</v>
      </c>
      <c r="D76" s="1799">
        <v>971.23</v>
      </c>
      <c r="E76" s="1799">
        <v>1081.71</v>
      </c>
      <c r="F76" s="1799">
        <v>657.22</v>
      </c>
      <c r="G76" s="1799">
        <v>657.22</v>
      </c>
      <c r="H76" s="1799">
        <v>932.7</v>
      </c>
      <c r="I76" s="1799">
        <v>1029.0899999999999</v>
      </c>
      <c r="J76" s="1799">
        <v>971.23</v>
      </c>
      <c r="K76" s="1799">
        <v>825.61</v>
      </c>
      <c r="L76" s="1799">
        <v>1007.5</v>
      </c>
      <c r="M76" s="1799">
        <v>1295.1300000000001</v>
      </c>
      <c r="N76" s="1799">
        <v>1333.29</v>
      </c>
      <c r="O76" s="1799">
        <v>1308.5999999999999</v>
      </c>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row>
    <row r="77" spans="1:124" s="187" customFormat="1" ht="15.75" customHeight="1">
      <c r="A77" s="59"/>
      <c r="B77" s="1809" t="s">
        <v>378</v>
      </c>
      <c r="C77" s="1810" t="s">
        <v>379</v>
      </c>
      <c r="D77" s="1799">
        <v>1184.18</v>
      </c>
      <c r="E77" s="1799">
        <v>2214.75</v>
      </c>
      <c r="F77" s="1799">
        <v>1996.35</v>
      </c>
      <c r="G77" s="1799">
        <v>664.35</v>
      </c>
      <c r="H77" s="1799">
        <v>300.35000000000002</v>
      </c>
      <c r="I77" s="1799">
        <v>717.39</v>
      </c>
      <c r="J77" s="1799">
        <v>1184.18</v>
      </c>
      <c r="K77" s="1799">
        <v>1711.71</v>
      </c>
      <c r="L77" s="1799">
        <v>123.35</v>
      </c>
      <c r="M77" s="1799">
        <v>114.95</v>
      </c>
      <c r="N77" s="1799">
        <v>207.35</v>
      </c>
      <c r="O77" s="1799">
        <v>182.15</v>
      </c>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row>
    <row r="78" spans="1:124" s="187" customFormat="1" ht="15.75" customHeight="1">
      <c r="A78" s="59"/>
      <c r="B78" s="1809" t="s">
        <v>380</v>
      </c>
      <c r="C78" s="1810" t="s">
        <v>381</v>
      </c>
      <c r="D78" s="1799">
        <v>23178.16</v>
      </c>
      <c r="E78" s="1799">
        <v>19189.66</v>
      </c>
      <c r="F78" s="1799">
        <v>20739.43</v>
      </c>
      <c r="G78" s="1799">
        <v>20730.5</v>
      </c>
      <c r="H78" s="1799">
        <v>18635.240000000002</v>
      </c>
      <c r="I78" s="1799">
        <v>27863.26</v>
      </c>
      <c r="J78" s="1799">
        <v>23135.43</v>
      </c>
      <c r="K78" s="1799">
        <v>14100.51</v>
      </c>
      <c r="L78" s="1799">
        <v>20163.169999999998</v>
      </c>
      <c r="M78" s="1799">
        <v>26927.040000000001</v>
      </c>
      <c r="N78" s="1799">
        <v>22615.05</v>
      </c>
      <c r="O78" s="1799">
        <v>21098.37</v>
      </c>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row>
    <row r="79" spans="1:124" s="187" customFormat="1" ht="15.75" customHeight="1">
      <c r="A79" s="59"/>
      <c r="B79" s="1809" t="s">
        <v>382</v>
      </c>
      <c r="C79" s="1810" t="s">
        <v>383</v>
      </c>
      <c r="D79" s="1799">
        <v>935.71</v>
      </c>
      <c r="E79" s="1799">
        <v>1827.41</v>
      </c>
      <c r="F79" s="1799">
        <v>3183.13</v>
      </c>
      <c r="G79" s="1799">
        <v>3183.13</v>
      </c>
      <c r="H79" s="1799">
        <v>2612.7399999999998</v>
      </c>
      <c r="I79" s="1799">
        <v>1445.69</v>
      </c>
      <c r="J79" s="1799">
        <v>935.71</v>
      </c>
      <c r="K79" s="1799">
        <v>1160.55</v>
      </c>
      <c r="L79" s="1799">
        <v>1521.66</v>
      </c>
      <c r="M79" s="1799">
        <v>2932.05</v>
      </c>
      <c r="N79" s="1799">
        <v>3888.25</v>
      </c>
      <c r="O79" s="1799">
        <v>2435.85</v>
      </c>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row>
    <row r="80" spans="1:124" s="187" customFormat="1" ht="15.75" customHeight="1">
      <c r="A80" s="59"/>
      <c r="B80" s="1809" t="s">
        <v>384</v>
      </c>
      <c r="C80" s="1810" t="s">
        <v>385</v>
      </c>
      <c r="D80" s="1799">
        <v>16225.73</v>
      </c>
      <c r="E80" s="1799">
        <v>31619.85</v>
      </c>
      <c r="F80" s="1799">
        <v>13744.73</v>
      </c>
      <c r="G80" s="1799">
        <v>15084.54</v>
      </c>
      <c r="H80" s="1799">
        <v>11443.77</v>
      </c>
      <c r="I80" s="1799">
        <v>17065.939999999999</v>
      </c>
      <c r="J80" s="1799">
        <v>16150.39</v>
      </c>
      <c r="K80" s="1799">
        <v>8725.56</v>
      </c>
      <c r="L80" s="1799">
        <v>8641.34</v>
      </c>
      <c r="M80" s="1799">
        <v>10083.84</v>
      </c>
      <c r="N80" s="1799">
        <v>10144.700000000001</v>
      </c>
      <c r="O80" s="1799">
        <v>10195.629999999999</v>
      </c>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row>
    <row r="81" spans="1:124" s="187" customFormat="1" ht="15.75" customHeight="1">
      <c r="A81" s="59"/>
      <c r="B81" s="1809" t="s">
        <v>386</v>
      </c>
      <c r="C81" s="1810" t="s">
        <v>387</v>
      </c>
      <c r="D81" s="1799">
        <v>2712.08</v>
      </c>
      <c r="E81" s="1799">
        <v>2636.52</v>
      </c>
      <c r="F81" s="1799">
        <v>2413.9499999999998</v>
      </c>
      <c r="G81" s="1799">
        <v>2338.5300000000002</v>
      </c>
      <c r="H81" s="1799">
        <v>2712.52</v>
      </c>
      <c r="I81" s="1799">
        <v>2715.2</v>
      </c>
      <c r="J81" s="1799">
        <v>2413.9499999999998</v>
      </c>
      <c r="K81" s="1799">
        <v>2413.9499999999998</v>
      </c>
      <c r="L81" s="1799">
        <v>2413.9499999999998</v>
      </c>
      <c r="M81" s="1799">
        <v>2413.9499999999998</v>
      </c>
      <c r="N81" s="1799">
        <v>2413.9499999999998</v>
      </c>
      <c r="O81" s="1799">
        <v>2413.9499999999998</v>
      </c>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row>
    <row r="82" spans="1:124" s="187" customFormat="1" ht="15.75" customHeight="1">
      <c r="A82" s="59"/>
      <c r="B82" s="1814"/>
      <c r="C82" s="1815"/>
      <c r="D82" s="58"/>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row>
    <row r="83" spans="1:124" s="187" customFormat="1" ht="15.75" customHeight="1" thickBot="1">
      <c r="A83" s="59"/>
      <c r="B83" s="65" t="s">
        <v>1575</v>
      </c>
      <c r="C83" s="1152"/>
      <c r="D83" s="1396">
        <f t="shared" ref="D83:AI83" si="14">SUM(D76:D82)</f>
        <v>45207.09</v>
      </c>
      <c r="E83" s="1396">
        <f t="shared" si="14"/>
        <v>58569.899999999994</v>
      </c>
      <c r="F83" s="1396">
        <f t="shared" si="14"/>
        <v>42734.81</v>
      </c>
      <c r="G83" s="1396">
        <f t="shared" si="14"/>
        <v>42658.270000000004</v>
      </c>
      <c r="H83" s="1396">
        <f t="shared" si="14"/>
        <v>36637.32</v>
      </c>
      <c r="I83" s="1396">
        <f t="shared" si="14"/>
        <v>50836.569999999992</v>
      </c>
      <c r="J83" s="1396">
        <f t="shared" si="14"/>
        <v>44790.89</v>
      </c>
      <c r="K83" s="1396">
        <f t="shared" si="14"/>
        <v>28937.890000000003</v>
      </c>
      <c r="L83" s="1396">
        <f t="shared" si="14"/>
        <v>33870.969999999994</v>
      </c>
      <c r="M83" s="1396">
        <f t="shared" si="14"/>
        <v>43766.96</v>
      </c>
      <c r="N83" s="1396">
        <f t="shared" si="14"/>
        <v>40602.589999999997</v>
      </c>
      <c r="O83" s="1396">
        <f t="shared" si="14"/>
        <v>37634.549999999996</v>
      </c>
      <c r="P83" s="1396">
        <f t="shared" si="14"/>
        <v>0</v>
      </c>
      <c r="Q83" s="1396">
        <f t="shared" si="14"/>
        <v>0</v>
      </c>
      <c r="R83" s="1396">
        <f t="shared" si="14"/>
        <v>0</v>
      </c>
      <c r="S83" s="1396">
        <f t="shared" si="14"/>
        <v>0</v>
      </c>
      <c r="T83" s="1396">
        <f t="shared" si="14"/>
        <v>0</v>
      </c>
      <c r="U83" s="1396">
        <f t="shared" si="14"/>
        <v>0</v>
      </c>
      <c r="V83" s="1396">
        <f t="shared" si="14"/>
        <v>0</v>
      </c>
      <c r="W83" s="1396">
        <f t="shared" si="14"/>
        <v>0</v>
      </c>
      <c r="X83" s="1396">
        <f t="shared" si="14"/>
        <v>0</v>
      </c>
      <c r="Y83" s="1396">
        <f t="shared" si="14"/>
        <v>0</v>
      </c>
      <c r="Z83" s="1396">
        <f t="shared" si="14"/>
        <v>0</v>
      </c>
      <c r="AA83" s="1396">
        <f t="shared" si="14"/>
        <v>0</v>
      </c>
      <c r="AB83" s="1396">
        <f t="shared" si="14"/>
        <v>0</v>
      </c>
      <c r="AC83" s="1396">
        <f t="shared" si="14"/>
        <v>0</v>
      </c>
      <c r="AD83" s="1396">
        <f t="shared" si="14"/>
        <v>0</v>
      </c>
      <c r="AE83" s="1396">
        <f t="shared" si="14"/>
        <v>0</v>
      </c>
      <c r="AF83" s="1396">
        <f t="shared" si="14"/>
        <v>0</v>
      </c>
      <c r="AG83" s="1396">
        <f t="shared" si="14"/>
        <v>0</v>
      </c>
      <c r="AH83" s="1396">
        <f t="shared" si="14"/>
        <v>0</v>
      </c>
      <c r="AI83" s="1396">
        <f t="shared" si="14"/>
        <v>0</v>
      </c>
      <c r="AJ83" s="1396">
        <f t="shared" ref="AJ83:BO83" si="15">SUM(AJ76:AJ82)</f>
        <v>0</v>
      </c>
      <c r="AK83" s="1396">
        <f t="shared" si="15"/>
        <v>0</v>
      </c>
      <c r="AL83" s="1396">
        <f t="shared" si="15"/>
        <v>0</v>
      </c>
      <c r="AM83" s="1396">
        <f t="shared" si="15"/>
        <v>0</v>
      </c>
      <c r="AN83" s="1396">
        <f t="shared" si="15"/>
        <v>0</v>
      </c>
      <c r="AO83" s="1396">
        <f t="shared" si="15"/>
        <v>0</v>
      </c>
      <c r="AP83" s="1396">
        <f t="shared" si="15"/>
        <v>0</v>
      </c>
      <c r="AQ83" s="1396">
        <f t="shared" si="15"/>
        <v>0</v>
      </c>
      <c r="AR83" s="1396">
        <f t="shared" si="15"/>
        <v>0</v>
      </c>
      <c r="AS83" s="1396">
        <f t="shared" si="15"/>
        <v>0</v>
      </c>
      <c r="AT83" s="1396">
        <f t="shared" si="15"/>
        <v>0</v>
      </c>
      <c r="AU83" s="1396">
        <f t="shared" si="15"/>
        <v>0</v>
      </c>
      <c r="AV83" s="1396">
        <f t="shared" si="15"/>
        <v>0</v>
      </c>
      <c r="AW83" s="1396">
        <f t="shared" si="15"/>
        <v>0</v>
      </c>
      <c r="AX83" s="1396">
        <f t="shared" si="15"/>
        <v>0</v>
      </c>
      <c r="AY83" s="1396">
        <f t="shared" si="15"/>
        <v>0</v>
      </c>
      <c r="AZ83" s="1396">
        <f t="shared" si="15"/>
        <v>0</v>
      </c>
      <c r="BA83" s="1396">
        <f t="shared" si="15"/>
        <v>0</v>
      </c>
      <c r="BB83" s="1396">
        <f t="shared" si="15"/>
        <v>0</v>
      </c>
      <c r="BC83" s="1396">
        <f t="shared" si="15"/>
        <v>0</v>
      </c>
      <c r="BD83" s="1396">
        <f t="shared" si="15"/>
        <v>0</v>
      </c>
      <c r="BE83" s="1396">
        <f t="shared" si="15"/>
        <v>0</v>
      </c>
      <c r="BF83" s="1396">
        <f t="shared" si="15"/>
        <v>0</v>
      </c>
      <c r="BG83" s="1396">
        <f t="shared" si="15"/>
        <v>0</v>
      </c>
      <c r="BH83" s="1396">
        <f t="shared" si="15"/>
        <v>0</v>
      </c>
      <c r="BI83" s="1396">
        <f t="shared" si="15"/>
        <v>0</v>
      </c>
      <c r="BJ83" s="1396">
        <f t="shared" si="15"/>
        <v>0</v>
      </c>
      <c r="BK83" s="1396">
        <f t="shared" si="15"/>
        <v>0</v>
      </c>
      <c r="BL83" s="1396">
        <f t="shared" si="15"/>
        <v>0</v>
      </c>
      <c r="BM83" s="1396">
        <f t="shared" si="15"/>
        <v>0</v>
      </c>
      <c r="BN83" s="1396">
        <f t="shared" si="15"/>
        <v>0</v>
      </c>
      <c r="BO83" s="1396">
        <f t="shared" si="15"/>
        <v>0</v>
      </c>
      <c r="BP83" s="1396">
        <f t="shared" ref="BP83:CU83" si="16">SUM(BP76:BP82)</f>
        <v>0</v>
      </c>
      <c r="BQ83" s="1396">
        <f t="shared" si="16"/>
        <v>0</v>
      </c>
      <c r="BR83" s="1396">
        <f t="shared" si="16"/>
        <v>0</v>
      </c>
      <c r="BS83" s="1396">
        <f t="shared" si="16"/>
        <v>0</v>
      </c>
      <c r="BT83" s="1396">
        <f t="shared" si="16"/>
        <v>0</v>
      </c>
      <c r="BU83" s="1396">
        <f t="shared" si="16"/>
        <v>0</v>
      </c>
      <c r="BV83" s="1396">
        <f t="shared" si="16"/>
        <v>0</v>
      </c>
      <c r="BW83" s="1396">
        <f t="shared" si="16"/>
        <v>0</v>
      </c>
      <c r="BX83" s="1396">
        <f t="shared" si="16"/>
        <v>0</v>
      </c>
      <c r="BY83" s="1396">
        <f t="shared" si="16"/>
        <v>0</v>
      </c>
      <c r="BZ83" s="1396">
        <f t="shared" si="16"/>
        <v>0</v>
      </c>
      <c r="CA83" s="1396">
        <f t="shared" si="16"/>
        <v>0</v>
      </c>
      <c r="CB83" s="1396">
        <f t="shared" si="16"/>
        <v>0</v>
      </c>
      <c r="CC83" s="1396">
        <f t="shared" si="16"/>
        <v>0</v>
      </c>
      <c r="CD83" s="1396">
        <f t="shared" si="16"/>
        <v>0</v>
      </c>
      <c r="CE83" s="1396">
        <f t="shared" si="16"/>
        <v>0</v>
      </c>
      <c r="CF83" s="1396">
        <f t="shared" si="16"/>
        <v>0</v>
      </c>
      <c r="CG83" s="1396">
        <f t="shared" si="16"/>
        <v>0</v>
      </c>
      <c r="CH83" s="1396">
        <f t="shared" si="16"/>
        <v>0</v>
      </c>
      <c r="CI83" s="1396">
        <f t="shared" si="16"/>
        <v>0</v>
      </c>
      <c r="CJ83" s="1396">
        <f t="shared" si="16"/>
        <v>0</v>
      </c>
      <c r="CK83" s="1396">
        <f t="shared" si="16"/>
        <v>0</v>
      </c>
      <c r="CL83" s="1396">
        <f t="shared" si="16"/>
        <v>0</v>
      </c>
      <c r="CM83" s="1396">
        <f t="shared" si="16"/>
        <v>0</v>
      </c>
      <c r="CN83" s="1396">
        <f t="shared" si="16"/>
        <v>0</v>
      </c>
      <c r="CO83" s="1396">
        <f t="shared" si="16"/>
        <v>0</v>
      </c>
      <c r="CP83" s="1396">
        <f t="shared" si="16"/>
        <v>0</v>
      </c>
      <c r="CQ83" s="1396">
        <f t="shared" si="16"/>
        <v>0</v>
      </c>
      <c r="CR83" s="1396">
        <f t="shared" si="16"/>
        <v>0</v>
      </c>
      <c r="CS83" s="1396">
        <f t="shared" si="16"/>
        <v>0</v>
      </c>
      <c r="CT83" s="1396">
        <f t="shared" si="16"/>
        <v>0</v>
      </c>
      <c r="CU83" s="1396">
        <f t="shared" si="16"/>
        <v>0</v>
      </c>
      <c r="CV83" s="1396">
        <f t="shared" ref="CV83:DT83" si="17">SUM(CV76:CV82)</f>
        <v>0</v>
      </c>
      <c r="CW83" s="1396">
        <f t="shared" si="17"/>
        <v>0</v>
      </c>
      <c r="CX83" s="1396">
        <f t="shared" si="17"/>
        <v>0</v>
      </c>
      <c r="CY83" s="1396">
        <f t="shared" si="17"/>
        <v>0</v>
      </c>
      <c r="CZ83" s="1396">
        <f t="shared" si="17"/>
        <v>0</v>
      </c>
      <c r="DA83" s="1396">
        <f t="shared" si="17"/>
        <v>0</v>
      </c>
      <c r="DB83" s="1396">
        <f t="shared" si="17"/>
        <v>0</v>
      </c>
      <c r="DC83" s="1396">
        <f t="shared" si="17"/>
        <v>0</v>
      </c>
      <c r="DD83" s="1396">
        <f t="shared" si="17"/>
        <v>0</v>
      </c>
      <c r="DE83" s="1396">
        <f t="shared" si="17"/>
        <v>0</v>
      </c>
      <c r="DF83" s="1396">
        <f t="shared" si="17"/>
        <v>0</v>
      </c>
      <c r="DG83" s="1396">
        <f t="shared" si="17"/>
        <v>0</v>
      </c>
      <c r="DH83" s="1396">
        <f t="shared" si="17"/>
        <v>0</v>
      </c>
      <c r="DI83" s="1396">
        <f t="shared" si="17"/>
        <v>0</v>
      </c>
      <c r="DJ83" s="1396">
        <f t="shared" si="17"/>
        <v>0</v>
      </c>
      <c r="DK83" s="1396">
        <f t="shared" si="17"/>
        <v>0</v>
      </c>
      <c r="DL83" s="1396">
        <f t="shared" si="17"/>
        <v>0</v>
      </c>
      <c r="DM83" s="1396">
        <f t="shared" si="17"/>
        <v>0</v>
      </c>
      <c r="DN83" s="1396">
        <f t="shared" si="17"/>
        <v>0</v>
      </c>
      <c r="DO83" s="1396">
        <f t="shared" si="17"/>
        <v>0</v>
      </c>
      <c r="DP83" s="1396">
        <f t="shared" si="17"/>
        <v>0</v>
      </c>
      <c r="DQ83" s="1396">
        <f t="shared" si="17"/>
        <v>0</v>
      </c>
      <c r="DR83" s="1396">
        <f t="shared" si="17"/>
        <v>0</v>
      </c>
      <c r="DS83" s="1396">
        <f t="shared" si="17"/>
        <v>0</v>
      </c>
      <c r="DT83" s="1396">
        <f t="shared" si="17"/>
        <v>0</v>
      </c>
    </row>
    <row r="84" spans="1:124" s="187" customFormat="1" ht="15.75" customHeight="1" thickTop="1">
      <c r="A84" s="59"/>
      <c r="B84" s="1814"/>
      <c r="C84" s="1815"/>
      <c r="D84" s="58"/>
      <c r="E84" s="58"/>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c r="CP84" s="58"/>
      <c r="CQ84" s="58"/>
      <c r="CR84" s="58"/>
      <c r="CS84" s="58"/>
      <c r="CT84" s="58"/>
      <c r="CU84" s="58"/>
      <c r="CV84" s="58"/>
      <c r="CW84" s="58"/>
      <c r="CX84" s="58"/>
      <c r="CY84" s="58"/>
      <c r="CZ84" s="58"/>
      <c r="DA84" s="58"/>
      <c r="DB84" s="58"/>
      <c r="DC84" s="58"/>
      <c r="DD84" s="58"/>
      <c r="DE84" s="58"/>
      <c r="DF84" s="58"/>
      <c r="DG84" s="58"/>
      <c r="DH84" s="58"/>
      <c r="DI84" s="58"/>
      <c r="DJ84" s="58"/>
      <c r="DK84" s="58"/>
      <c r="DL84" s="58"/>
      <c r="DM84" s="58"/>
      <c r="DN84" s="58"/>
      <c r="DO84" s="58"/>
      <c r="DP84" s="58"/>
      <c r="DQ84" s="58"/>
      <c r="DR84" s="58"/>
      <c r="DS84" s="58"/>
      <c r="DT84" s="58"/>
    </row>
    <row r="85" spans="1:124" s="187" customFormat="1" ht="15.75" customHeight="1">
      <c r="A85" s="59"/>
      <c r="B85" s="1814"/>
      <c r="C85" s="1815"/>
      <c r="D85" s="58"/>
      <c r="E85" s="58"/>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c r="CP85" s="58"/>
      <c r="CQ85" s="58"/>
      <c r="CR85" s="58"/>
      <c r="CS85" s="58"/>
      <c r="CT85" s="58"/>
      <c r="CU85" s="58"/>
      <c r="CV85" s="58"/>
      <c r="CW85" s="58"/>
      <c r="CX85" s="58"/>
      <c r="CY85" s="58"/>
      <c r="CZ85" s="58"/>
      <c r="DA85" s="58"/>
      <c r="DB85" s="58"/>
      <c r="DC85" s="58"/>
      <c r="DD85" s="58"/>
      <c r="DE85" s="58"/>
      <c r="DF85" s="58"/>
      <c r="DG85" s="58"/>
      <c r="DH85" s="58"/>
      <c r="DI85" s="58"/>
      <c r="DJ85" s="58"/>
      <c r="DK85" s="58"/>
      <c r="DL85" s="58"/>
      <c r="DM85" s="58"/>
      <c r="DN85" s="58"/>
      <c r="DO85" s="58"/>
      <c r="DP85" s="58"/>
      <c r="DQ85" s="58"/>
      <c r="DR85" s="58"/>
      <c r="DS85" s="58"/>
      <c r="DT85" s="58"/>
    </row>
    <row r="86" spans="1:124" s="187" customFormat="1" ht="15.75" customHeight="1">
      <c r="A86" s="59"/>
      <c r="B86" s="1807" t="s">
        <v>528</v>
      </c>
      <c r="C86" s="1815"/>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58"/>
      <c r="CZ86" s="58"/>
      <c r="DA86" s="58"/>
      <c r="DB86" s="58"/>
      <c r="DC86" s="58"/>
      <c r="DD86" s="58"/>
      <c r="DE86" s="58"/>
      <c r="DF86" s="58"/>
      <c r="DG86" s="58"/>
      <c r="DH86" s="58"/>
      <c r="DI86" s="58"/>
      <c r="DJ86" s="58"/>
      <c r="DK86" s="58"/>
      <c r="DL86" s="58"/>
      <c r="DM86" s="58"/>
      <c r="DN86" s="58"/>
      <c r="DO86" s="58"/>
      <c r="DP86" s="58"/>
      <c r="DQ86" s="58"/>
      <c r="DR86" s="58"/>
      <c r="DS86" s="58"/>
      <c r="DT86" s="58"/>
    </row>
    <row r="87" spans="1:124" s="187" customFormat="1" ht="15.75" customHeight="1">
      <c r="A87" s="59"/>
      <c r="B87" s="1814"/>
      <c r="C87" s="1815"/>
      <c r="D87" s="58"/>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8"/>
      <c r="CS87" s="58"/>
      <c r="CT87" s="58"/>
      <c r="CU87" s="58"/>
      <c r="CV87" s="58"/>
      <c r="CW87" s="58"/>
      <c r="CX87" s="58"/>
      <c r="CY87" s="58"/>
      <c r="CZ87" s="58"/>
      <c r="DA87" s="58"/>
      <c r="DB87" s="58"/>
      <c r="DC87" s="58"/>
      <c r="DD87" s="58"/>
      <c r="DE87" s="58"/>
      <c r="DF87" s="58"/>
      <c r="DG87" s="58"/>
      <c r="DH87" s="58"/>
      <c r="DI87" s="58"/>
      <c r="DJ87" s="58"/>
      <c r="DK87" s="58"/>
      <c r="DL87" s="58"/>
      <c r="DM87" s="58"/>
      <c r="DN87" s="58"/>
      <c r="DO87" s="58"/>
      <c r="DP87" s="58"/>
      <c r="DQ87" s="58"/>
      <c r="DR87" s="58"/>
      <c r="DS87" s="58"/>
      <c r="DT87" s="58"/>
    </row>
    <row r="88" spans="1:124" s="187" customFormat="1" ht="15.75" customHeight="1">
      <c r="A88" s="59"/>
      <c r="B88" s="1809" t="s">
        <v>350</v>
      </c>
      <c r="C88" s="1810" t="s">
        <v>351</v>
      </c>
      <c r="D88" s="1799">
        <v>0</v>
      </c>
      <c r="E88" s="1799">
        <v>79.64</v>
      </c>
      <c r="F88" s="1799">
        <v>-14537.66</v>
      </c>
      <c r="G88" s="1799">
        <v>0</v>
      </c>
      <c r="H88" s="1799">
        <v>27222.71</v>
      </c>
      <c r="I88" s="1799">
        <v>5800</v>
      </c>
      <c r="J88" s="1799">
        <v>0</v>
      </c>
      <c r="K88" s="1799">
        <v>0</v>
      </c>
      <c r="L88" s="1799">
        <v>0</v>
      </c>
      <c r="M88" s="1799">
        <v>0</v>
      </c>
      <c r="N88" s="1799">
        <v>0</v>
      </c>
      <c r="O88" s="1799">
        <v>0</v>
      </c>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8"/>
      <c r="CS88" s="58"/>
      <c r="CT88" s="58"/>
      <c r="CU88" s="58"/>
      <c r="CV88" s="58"/>
      <c r="CW88" s="58"/>
      <c r="CX88" s="58"/>
      <c r="CY88" s="58"/>
      <c r="CZ88" s="58"/>
      <c r="DA88" s="58"/>
      <c r="DB88" s="58"/>
      <c r="DC88" s="58"/>
      <c r="DD88" s="58"/>
      <c r="DE88" s="58"/>
      <c r="DF88" s="58"/>
      <c r="DG88" s="58"/>
      <c r="DH88" s="58"/>
      <c r="DI88" s="58"/>
      <c r="DJ88" s="58"/>
      <c r="DK88" s="58"/>
      <c r="DL88" s="58"/>
      <c r="DM88" s="58"/>
      <c r="DN88" s="58"/>
      <c r="DO88" s="58"/>
      <c r="DP88" s="58"/>
      <c r="DQ88" s="58"/>
      <c r="DR88" s="58"/>
      <c r="DS88" s="58"/>
      <c r="DT88" s="58"/>
    </row>
    <row r="89" spans="1:124" s="187" customFormat="1" ht="15.75" customHeight="1">
      <c r="A89" s="59"/>
      <c r="B89" s="1809" t="s">
        <v>352</v>
      </c>
      <c r="C89" s="1810" t="s">
        <v>353</v>
      </c>
      <c r="D89" s="1799">
        <v>0</v>
      </c>
      <c r="E89" s="1799">
        <v>0</v>
      </c>
      <c r="F89" s="1799">
        <v>0</v>
      </c>
      <c r="G89" s="1799">
        <v>0</v>
      </c>
      <c r="H89" s="1799">
        <v>0</v>
      </c>
      <c r="I89" s="1799">
        <v>2070.81</v>
      </c>
      <c r="J89" s="1799">
        <v>0</v>
      </c>
      <c r="K89" s="1799">
        <v>0</v>
      </c>
      <c r="L89" s="1799">
        <v>0</v>
      </c>
      <c r="M89" s="1799">
        <v>0</v>
      </c>
      <c r="N89" s="1799">
        <v>0</v>
      </c>
      <c r="O89" s="1799">
        <v>0</v>
      </c>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c r="CJ89" s="58"/>
      <c r="CK89" s="58"/>
      <c r="CL89" s="58"/>
      <c r="CM89" s="58"/>
      <c r="CN89" s="58"/>
      <c r="CO89" s="58"/>
      <c r="CP89" s="58"/>
      <c r="CQ89" s="58"/>
      <c r="CR89" s="58"/>
      <c r="CS89" s="58"/>
      <c r="CT89" s="58"/>
      <c r="CU89" s="58"/>
      <c r="CV89" s="58"/>
      <c r="CW89" s="58"/>
      <c r="CX89" s="58"/>
      <c r="CY89" s="58"/>
      <c r="CZ89" s="58"/>
      <c r="DA89" s="58"/>
      <c r="DB89" s="58"/>
      <c r="DC89" s="58"/>
      <c r="DD89" s="58"/>
      <c r="DE89" s="58"/>
      <c r="DF89" s="58"/>
      <c r="DG89" s="58"/>
      <c r="DH89" s="58"/>
      <c r="DI89" s="58"/>
      <c r="DJ89" s="58"/>
      <c r="DK89" s="58"/>
      <c r="DL89" s="58"/>
      <c r="DM89" s="58"/>
      <c r="DN89" s="58"/>
      <c r="DO89" s="58"/>
      <c r="DP89" s="58"/>
      <c r="DQ89" s="58"/>
      <c r="DR89" s="58"/>
      <c r="DS89" s="58"/>
      <c r="DT89" s="58"/>
    </row>
    <row r="90" spans="1:124" s="187" customFormat="1" ht="15.75" customHeight="1">
      <c r="A90" s="59"/>
      <c r="B90" s="1809" t="s">
        <v>354</v>
      </c>
      <c r="C90" s="1810" t="s">
        <v>355</v>
      </c>
      <c r="D90" s="1799">
        <v>0</v>
      </c>
      <c r="E90" s="1799">
        <v>488.37</v>
      </c>
      <c r="F90" s="1799">
        <v>0</v>
      </c>
      <c r="G90" s="1799">
        <v>0</v>
      </c>
      <c r="H90" s="1799">
        <v>356.49</v>
      </c>
      <c r="I90" s="1799">
        <v>0</v>
      </c>
      <c r="J90" s="1799">
        <v>0</v>
      </c>
      <c r="K90" s="1799">
        <v>0</v>
      </c>
      <c r="L90" s="1799">
        <v>0</v>
      </c>
      <c r="M90" s="1799">
        <v>0</v>
      </c>
      <c r="N90" s="1799">
        <v>0</v>
      </c>
      <c r="O90" s="1799">
        <v>0</v>
      </c>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58"/>
      <c r="CA90" s="58"/>
      <c r="CB90" s="58"/>
      <c r="CC90" s="58"/>
      <c r="CD90" s="58"/>
      <c r="CE90" s="58"/>
      <c r="CF90" s="58"/>
      <c r="CG90" s="58"/>
      <c r="CH90" s="58"/>
      <c r="CI90" s="58"/>
      <c r="CJ90" s="58"/>
      <c r="CK90" s="58"/>
      <c r="CL90" s="58"/>
      <c r="CM90" s="58"/>
      <c r="CN90" s="58"/>
      <c r="CO90" s="58"/>
      <c r="CP90" s="58"/>
      <c r="CQ90" s="58"/>
      <c r="CR90" s="58"/>
      <c r="CS90" s="58"/>
      <c r="CT90" s="58"/>
      <c r="CU90" s="58"/>
      <c r="CV90" s="58"/>
      <c r="CW90" s="58"/>
      <c r="CX90" s="58"/>
      <c r="CY90" s="58"/>
      <c r="CZ90" s="58"/>
      <c r="DA90" s="58"/>
      <c r="DB90" s="58"/>
      <c r="DC90" s="58"/>
      <c r="DD90" s="58"/>
      <c r="DE90" s="58"/>
      <c r="DF90" s="58"/>
      <c r="DG90" s="58"/>
      <c r="DH90" s="58"/>
      <c r="DI90" s="58"/>
      <c r="DJ90" s="58"/>
      <c r="DK90" s="58"/>
      <c r="DL90" s="58"/>
      <c r="DM90" s="58"/>
      <c r="DN90" s="58"/>
      <c r="DO90" s="58"/>
      <c r="DP90" s="58"/>
      <c r="DQ90" s="58"/>
      <c r="DR90" s="58"/>
      <c r="DS90" s="58"/>
      <c r="DT90" s="58"/>
    </row>
    <row r="91" spans="1:124" s="187" customFormat="1" ht="15.75" customHeight="1">
      <c r="A91" s="59"/>
      <c r="B91" s="1809" t="s">
        <v>356</v>
      </c>
      <c r="C91" s="1810" t="s">
        <v>357</v>
      </c>
      <c r="D91" s="1799">
        <v>0</v>
      </c>
      <c r="E91" s="1799">
        <v>10239.31</v>
      </c>
      <c r="F91" s="1799">
        <v>202.4</v>
      </c>
      <c r="G91" s="1799">
        <v>0</v>
      </c>
      <c r="H91" s="1799">
        <v>0</v>
      </c>
      <c r="I91" s="1799">
        <v>27607.02</v>
      </c>
      <c r="J91" s="1799">
        <v>0</v>
      </c>
      <c r="K91" s="1799">
        <v>0</v>
      </c>
      <c r="L91" s="1799">
        <v>0</v>
      </c>
      <c r="M91" s="1799">
        <v>0</v>
      </c>
      <c r="N91" s="1799">
        <v>0</v>
      </c>
      <c r="O91" s="1799">
        <v>0</v>
      </c>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58"/>
      <c r="DT91" s="58"/>
    </row>
    <row r="92" spans="1:124" s="187" customFormat="1" ht="15.75" customHeight="1">
      <c r="A92" s="59"/>
      <c r="B92" s="1809" t="s">
        <v>358</v>
      </c>
      <c r="C92" s="1810" t="s">
        <v>359</v>
      </c>
      <c r="D92" s="1799">
        <v>0</v>
      </c>
      <c r="E92" s="1799">
        <v>0</v>
      </c>
      <c r="F92" s="1799">
        <v>1502.17</v>
      </c>
      <c r="G92" s="1799">
        <v>0</v>
      </c>
      <c r="H92" s="1799">
        <v>1149.47</v>
      </c>
      <c r="I92" s="1799">
        <v>0</v>
      </c>
      <c r="J92" s="1799">
        <v>0</v>
      </c>
      <c r="K92" s="1799">
        <v>0</v>
      </c>
      <c r="L92" s="1799">
        <v>0</v>
      </c>
      <c r="M92" s="1799">
        <v>0</v>
      </c>
      <c r="N92" s="1799">
        <v>0</v>
      </c>
      <c r="O92" s="1799">
        <v>0</v>
      </c>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8"/>
      <c r="CS92" s="58"/>
      <c r="CT92" s="58"/>
      <c r="CU92" s="58"/>
      <c r="CV92" s="58"/>
      <c r="CW92" s="58"/>
      <c r="CX92" s="58"/>
      <c r="CY92" s="58"/>
      <c r="CZ92" s="58"/>
      <c r="DA92" s="58"/>
      <c r="DB92" s="58"/>
      <c r="DC92" s="58"/>
      <c r="DD92" s="58"/>
      <c r="DE92" s="58"/>
      <c r="DF92" s="58"/>
      <c r="DG92" s="58"/>
      <c r="DH92" s="58"/>
      <c r="DI92" s="58"/>
      <c r="DJ92" s="58"/>
      <c r="DK92" s="58"/>
      <c r="DL92" s="58"/>
      <c r="DM92" s="58"/>
      <c r="DN92" s="58"/>
      <c r="DO92" s="58"/>
      <c r="DP92" s="58"/>
      <c r="DQ92" s="58"/>
      <c r="DR92" s="58"/>
      <c r="DS92" s="58"/>
      <c r="DT92" s="58"/>
    </row>
    <row r="93" spans="1:124" s="187" customFormat="1" ht="15.75" customHeight="1">
      <c r="A93" s="59"/>
      <c r="B93" s="1809" t="s">
        <v>360</v>
      </c>
      <c r="C93" s="1810" t="s">
        <v>361</v>
      </c>
      <c r="D93" s="1799">
        <v>0</v>
      </c>
      <c r="E93" s="1799">
        <v>-6900</v>
      </c>
      <c r="F93" s="1799">
        <v>-940</v>
      </c>
      <c r="G93" s="1799">
        <v>0</v>
      </c>
      <c r="H93" s="1799">
        <v>29260</v>
      </c>
      <c r="I93" s="1799">
        <v>1960</v>
      </c>
      <c r="J93" s="1799">
        <v>0</v>
      </c>
      <c r="K93" s="1799">
        <v>0</v>
      </c>
      <c r="L93" s="1799">
        <v>0</v>
      </c>
      <c r="M93" s="1799">
        <v>0</v>
      </c>
      <c r="N93" s="1799">
        <v>0</v>
      </c>
      <c r="O93" s="1799">
        <v>0</v>
      </c>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c r="CG93" s="58"/>
      <c r="CH93" s="58"/>
      <c r="CI93" s="58"/>
      <c r="CJ93" s="58"/>
      <c r="CK93" s="58"/>
      <c r="CL93" s="58"/>
      <c r="CM93" s="58"/>
      <c r="CN93" s="58"/>
      <c r="CO93" s="58"/>
      <c r="CP93" s="58"/>
      <c r="CQ93" s="58"/>
      <c r="CR93" s="58"/>
      <c r="CS93" s="58"/>
      <c r="CT93" s="58"/>
      <c r="CU93" s="58"/>
      <c r="CV93" s="58"/>
      <c r="CW93" s="58"/>
      <c r="CX93" s="58"/>
      <c r="CY93" s="58"/>
      <c r="CZ93" s="58"/>
      <c r="DA93" s="58"/>
      <c r="DB93" s="58"/>
      <c r="DC93" s="58"/>
      <c r="DD93" s="58"/>
      <c r="DE93" s="58"/>
      <c r="DF93" s="58"/>
      <c r="DG93" s="58"/>
      <c r="DH93" s="58"/>
      <c r="DI93" s="58"/>
      <c r="DJ93" s="58"/>
      <c r="DK93" s="58"/>
      <c r="DL93" s="58"/>
      <c r="DM93" s="58"/>
      <c r="DN93" s="58"/>
      <c r="DO93" s="58"/>
      <c r="DP93" s="58"/>
      <c r="DQ93" s="58"/>
      <c r="DR93" s="58"/>
      <c r="DS93" s="58"/>
      <c r="DT93" s="58"/>
    </row>
    <row r="94" spans="1:124" s="187" customFormat="1" ht="15.75" customHeight="1">
      <c r="A94" s="59"/>
      <c r="B94" s="1809" t="s">
        <v>362</v>
      </c>
      <c r="C94" s="1810" t="s">
        <v>363</v>
      </c>
      <c r="D94" s="1799">
        <v>0</v>
      </c>
      <c r="E94" s="1799">
        <v>0</v>
      </c>
      <c r="F94" s="1799">
        <v>0</v>
      </c>
      <c r="G94" s="1799">
        <v>0</v>
      </c>
      <c r="H94" s="1799">
        <v>0</v>
      </c>
      <c r="I94" s="1799">
        <v>1484.33</v>
      </c>
      <c r="J94" s="1799">
        <v>0</v>
      </c>
      <c r="K94" s="1799">
        <v>0</v>
      </c>
      <c r="L94" s="1799">
        <v>0</v>
      </c>
      <c r="M94" s="1799">
        <v>0</v>
      </c>
      <c r="N94" s="1799">
        <v>0</v>
      </c>
      <c r="O94" s="1799">
        <v>0</v>
      </c>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row>
    <row r="95" spans="1:124" s="187" customFormat="1" ht="15.75" customHeight="1">
      <c r="A95" s="59"/>
      <c r="B95" s="1809" t="s">
        <v>364</v>
      </c>
      <c r="C95" s="1810" t="s">
        <v>365</v>
      </c>
      <c r="D95" s="1799">
        <v>0</v>
      </c>
      <c r="E95" s="1799">
        <v>1630</v>
      </c>
      <c r="F95" s="1799">
        <v>-19</v>
      </c>
      <c r="G95" s="1799">
        <v>0</v>
      </c>
      <c r="H95" s="1799">
        <v>4968</v>
      </c>
      <c r="I95" s="1799">
        <v>195.5</v>
      </c>
      <c r="J95" s="1799">
        <v>0</v>
      </c>
      <c r="K95" s="1799">
        <v>0</v>
      </c>
      <c r="L95" s="1799">
        <v>0</v>
      </c>
      <c r="M95" s="1799">
        <v>0</v>
      </c>
      <c r="N95" s="1799">
        <v>0</v>
      </c>
      <c r="O95" s="1799">
        <v>0</v>
      </c>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58"/>
      <c r="CZ95" s="58"/>
      <c r="DA95" s="58"/>
      <c r="DB95" s="58"/>
      <c r="DC95" s="58"/>
      <c r="DD95" s="58"/>
      <c r="DE95" s="58"/>
      <c r="DF95" s="58"/>
      <c r="DG95" s="58"/>
      <c r="DH95" s="58"/>
      <c r="DI95" s="58"/>
      <c r="DJ95" s="58"/>
      <c r="DK95" s="58"/>
      <c r="DL95" s="58"/>
      <c r="DM95" s="58"/>
      <c r="DN95" s="58"/>
      <c r="DO95" s="58"/>
      <c r="DP95" s="58"/>
      <c r="DQ95" s="58"/>
      <c r="DR95" s="58"/>
      <c r="DS95" s="58"/>
      <c r="DT95" s="58"/>
    </row>
    <row r="96" spans="1:124" s="187" customFormat="1" ht="15.75" customHeight="1">
      <c r="A96" s="59"/>
      <c r="B96" s="1809" t="s">
        <v>366</v>
      </c>
      <c r="C96" s="1810" t="s">
        <v>367</v>
      </c>
      <c r="D96" s="1799">
        <v>0</v>
      </c>
      <c r="E96" s="1799">
        <v>0</v>
      </c>
      <c r="F96" s="1799">
        <v>0</v>
      </c>
      <c r="G96" s="1799">
        <v>0</v>
      </c>
      <c r="H96" s="1799">
        <v>4120.6499999999996</v>
      </c>
      <c r="I96" s="1799">
        <v>0</v>
      </c>
      <c r="J96" s="1799">
        <v>0</v>
      </c>
      <c r="K96" s="1799">
        <v>0</v>
      </c>
      <c r="L96" s="1799">
        <v>0</v>
      </c>
      <c r="M96" s="1799">
        <v>0</v>
      </c>
      <c r="N96" s="1799">
        <v>0</v>
      </c>
      <c r="O96" s="1799">
        <v>0</v>
      </c>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row>
    <row r="97" spans="1:124" s="187" customFormat="1" ht="15.75" customHeight="1">
      <c r="A97" s="59"/>
      <c r="B97" s="1814"/>
      <c r="C97" s="1815"/>
      <c r="D97" s="58"/>
      <c r="E97" s="58"/>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58"/>
      <c r="CZ97" s="58"/>
      <c r="DA97" s="58"/>
      <c r="DB97" s="58"/>
      <c r="DC97" s="58"/>
      <c r="DD97" s="58"/>
      <c r="DE97" s="58"/>
      <c r="DF97" s="58"/>
      <c r="DG97" s="58"/>
      <c r="DH97" s="58"/>
      <c r="DI97" s="58"/>
      <c r="DJ97" s="58"/>
      <c r="DK97" s="58"/>
      <c r="DL97" s="58"/>
      <c r="DM97" s="58"/>
      <c r="DN97" s="58"/>
      <c r="DO97" s="58"/>
      <c r="DP97" s="58"/>
      <c r="DQ97" s="58"/>
      <c r="DR97" s="58"/>
      <c r="DS97" s="58"/>
      <c r="DT97" s="58"/>
    </row>
    <row r="98" spans="1:124" s="187" customFormat="1" ht="15.75" customHeight="1" thickBot="1">
      <c r="A98" s="59"/>
      <c r="B98" s="65" t="s">
        <v>1576</v>
      </c>
      <c r="C98" s="1152"/>
      <c r="D98" s="1396">
        <f t="shared" ref="D98:AI98" si="18">SUM(D88:D97)</f>
        <v>0</v>
      </c>
      <c r="E98" s="1396">
        <f t="shared" si="18"/>
        <v>5537.32</v>
      </c>
      <c r="F98" s="1396">
        <f t="shared" si="18"/>
        <v>-13792.09</v>
      </c>
      <c r="G98" s="1396">
        <f t="shared" si="18"/>
        <v>0</v>
      </c>
      <c r="H98" s="1396">
        <f t="shared" si="18"/>
        <v>67077.319999999992</v>
      </c>
      <c r="I98" s="1396">
        <f t="shared" si="18"/>
        <v>39117.660000000003</v>
      </c>
      <c r="J98" s="1396">
        <f t="shared" si="18"/>
        <v>0</v>
      </c>
      <c r="K98" s="1396">
        <f t="shared" si="18"/>
        <v>0</v>
      </c>
      <c r="L98" s="1396">
        <f t="shared" si="18"/>
        <v>0</v>
      </c>
      <c r="M98" s="1396">
        <f t="shared" si="18"/>
        <v>0</v>
      </c>
      <c r="N98" s="1396">
        <f t="shared" si="18"/>
        <v>0</v>
      </c>
      <c r="O98" s="1396">
        <f t="shared" si="18"/>
        <v>0</v>
      </c>
      <c r="P98" s="1396">
        <f t="shared" si="18"/>
        <v>0</v>
      </c>
      <c r="Q98" s="1396">
        <f t="shared" si="18"/>
        <v>0</v>
      </c>
      <c r="R98" s="1396">
        <f t="shared" si="18"/>
        <v>0</v>
      </c>
      <c r="S98" s="1396">
        <f t="shared" si="18"/>
        <v>0</v>
      </c>
      <c r="T98" s="1396">
        <f t="shared" si="18"/>
        <v>0</v>
      </c>
      <c r="U98" s="1396">
        <f t="shared" si="18"/>
        <v>0</v>
      </c>
      <c r="V98" s="1396">
        <f t="shared" si="18"/>
        <v>0</v>
      </c>
      <c r="W98" s="1396">
        <f t="shared" si="18"/>
        <v>0</v>
      </c>
      <c r="X98" s="1396">
        <f t="shared" si="18"/>
        <v>0</v>
      </c>
      <c r="Y98" s="1396">
        <f t="shared" si="18"/>
        <v>0</v>
      </c>
      <c r="Z98" s="1396">
        <f t="shared" si="18"/>
        <v>0</v>
      </c>
      <c r="AA98" s="1396">
        <f t="shared" si="18"/>
        <v>0</v>
      </c>
      <c r="AB98" s="1396">
        <f t="shared" si="18"/>
        <v>0</v>
      </c>
      <c r="AC98" s="1396">
        <f t="shared" si="18"/>
        <v>0</v>
      </c>
      <c r="AD98" s="1396">
        <f t="shared" si="18"/>
        <v>0</v>
      </c>
      <c r="AE98" s="1396">
        <f t="shared" si="18"/>
        <v>0</v>
      </c>
      <c r="AF98" s="1396">
        <f t="shared" si="18"/>
        <v>0</v>
      </c>
      <c r="AG98" s="1396">
        <f t="shared" si="18"/>
        <v>0</v>
      </c>
      <c r="AH98" s="1396">
        <f t="shared" si="18"/>
        <v>0</v>
      </c>
      <c r="AI98" s="1396">
        <f t="shared" si="18"/>
        <v>0</v>
      </c>
      <c r="AJ98" s="1396">
        <f t="shared" ref="AJ98:BO98" si="19">SUM(AJ88:AJ97)</f>
        <v>0</v>
      </c>
      <c r="AK98" s="1396">
        <f t="shared" si="19"/>
        <v>0</v>
      </c>
      <c r="AL98" s="1396">
        <f t="shared" si="19"/>
        <v>0</v>
      </c>
      <c r="AM98" s="1396">
        <f t="shared" si="19"/>
        <v>0</v>
      </c>
      <c r="AN98" s="1396">
        <f t="shared" si="19"/>
        <v>0</v>
      </c>
      <c r="AO98" s="1396">
        <f t="shared" si="19"/>
        <v>0</v>
      </c>
      <c r="AP98" s="1396">
        <f t="shared" si="19"/>
        <v>0</v>
      </c>
      <c r="AQ98" s="1396">
        <f t="shared" si="19"/>
        <v>0</v>
      </c>
      <c r="AR98" s="1396">
        <f t="shared" si="19"/>
        <v>0</v>
      </c>
      <c r="AS98" s="1396">
        <f t="shared" si="19"/>
        <v>0</v>
      </c>
      <c r="AT98" s="1396">
        <f t="shared" si="19"/>
        <v>0</v>
      </c>
      <c r="AU98" s="1396">
        <f t="shared" si="19"/>
        <v>0</v>
      </c>
      <c r="AV98" s="1396">
        <f t="shared" si="19"/>
        <v>0</v>
      </c>
      <c r="AW98" s="1396">
        <f t="shared" si="19"/>
        <v>0</v>
      </c>
      <c r="AX98" s="1396">
        <f t="shared" si="19"/>
        <v>0</v>
      </c>
      <c r="AY98" s="1396">
        <f t="shared" si="19"/>
        <v>0</v>
      </c>
      <c r="AZ98" s="1396">
        <f t="shared" si="19"/>
        <v>0</v>
      </c>
      <c r="BA98" s="1396">
        <f t="shared" si="19"/>
        <v>0</v>
      </c>
      <c r="BB98" s="1396">
        <f t="shared" si="19"/>
        <v>0</v>
      </c>
      <c r="BC98" s="1396">
        <f t="shared" si="19"/>
        <v>0</v>
      </c>
      <c r="BD98" s="1396">
        <f t="shared" si="19"/>
        <v>0</v>
      </c>
      <c r="BE98" s="1396">
        <f t="shared" si="19"/>
        <v>0</v>
      </c>
      <c r="BF98" s="1396">
        <f t="shared" si="19"/>
        <v>0</v>
      </c>
      <c r="BG98" s="1396">
        <f t="shared" si="19"/>
        <v>0</v>
      </c>
      <c r="BH98" s="1396">
        <f t="shared" si="19"/>
        <v>0</v>
      </c>
      <c r="BI98" s="1396">
        <f t="shared" si="19"/>
        <v>0</v>
      </c>
      <c r="BJ98" s="1396">
        <f t="shared" si="19"/>
        <v>0</v>
      </c>
      <c r="BK98" s="1396">
        <f t="shared" si="19"/>
        <v>0</v>
      </c>
      <c r="BL98" s="1396">
        <f t="shared" si="19"/>
        <v>0</v>
      </c>
      <c r="BM98" s="1396">
        <f t="shared" si="19"/>
        <v>0</v>
      </c>
      <c r="BN98" s="1396">
        <f t="shared" si="19"/>
        <v>0</v>
      </c>
      <c r="BO98" s="1396">
        <f t="shared" si="19"/>
        <v>0</v>
      </c>
      <c r="BP98" s="1396">
        <f t="shared" ref="BP98:CU98" si="20">SUM(BP88:BP97)</f>
        <v>0</v>
      </c>
      <c r="BQ98" s="1396">
        <f t="shared" si="20"/>
        <v>0</v>
      </c>
      <c r="BR98" s="1396">
        <f t="shared" si="20"/>
        <v>0</v>
      </c>
      <c r="BS98" s="1396">
        <f t="shared" si="20"/>
        <v>0</v>
      </c>
      <c r="BT98" s="1396">
        <f t="shared" si="20"/>
        <v>0</v>
      </c>
      <c r="BU98" s="1396">
        <f t="shared" si="20"/>
        <v>0</v>
      </c>
      <c r="BV98" s="1396">
        <f t="shared" si="20"/>
        <v>0</v>
      </c>
      <c r="BW98" s="1396">
        <f t="shared" si="20"/>
        <v>0</v>
      </c>
      <c r="BX98" s="1396">
        <f t="shared" si="20"/>
        <v>0</v>
      </c>
      <c r="BY98" s="1396">
        <f t="shared" si="20"/>
        <v>0</v>
      </c>
      <c r="BZ98" s="1396">
        <f t="shared" si="20"/>
        <v>0</v>
      </c>
      <c r="CA98" s="1396">
        <f t="shared" si="20"/>
        <v>0</v>
      </c>
      <c r="CB98" s="1396">
        <f t="shared" si="20"/>
        <v>0</v>
      </c>
      <c r="CC98" s="1396">
        <f t="shared" si="20"/>
        <v>0</v>
      </c>
      <c r="CD98" s="1396">
        <f t="shared" si="20"/>
        <v>0</v>
      </c>
      <c r="CE98" s="1396">
        <f t="shared" si="20"/>
        <v>0</v>
      </c>
      <c r="CF98" s="1396">
        <f t="shared" si="20"/>
        <v>0</v>
      </c>
      <c r="CG98" s="1396">
        <f t="shared" si="20"/>
        <v>0</v>
      </c>
      <c r="CH98" s="1396">
        <f t="shared" si="20"/>
        <v>0</v>
      </c>
      <c r="CI98" s="1396">
        <f t="shared" si="20"/>
        <v>0</v>
      </c>
      <c r="CJ98" s="1396">
        <f t="shared" si="20"/>
        <v>0</v>
      </c>
      <c r="CK98" s="1396">
        <f t="shared" si="20"/>
        <v>0</v>
      </c>
      <c r="CL98" s="1396">
        <f t="shared" si="20"/>
        <v>0</v>
      </c>
      <c r="CM98" s="1396">
        <f t="shared" si="20"/>
        <v>0</v>
      </c>
      <c r="CN98" s="1396">
        <f t="shared" si="20"/>
        <v>0</v>
      </c>
      <c r="CO98" s="1396">
        <f t="shared" si="20"/>
        <v>0</v>
      </c>
      <c r="CP98" s="1396">
        <f t="shared" si="20"/>
        <v>0</v>
      </c>
      <c r="CQ98" s="1396">
        <f t="shared" si="20"/>
        <v>0</v>
      </c>
      <c r="CR98" s="1396">
        <f t="shared" si="20"/>
        <v>0</v>
      </c>
      <c r="CS98" s="1396">
        <f t="shared" si="20"/>
        <v>0</v>
      </c>
      <c r="CT98" s="1396">
        <f t="shared" si="20"/>
        <v>0</v>
      </c>
      <c r="CU98" s="1396">
        <f t="shared" si="20"/>
        <v>0</v>
      </c>
      <c r="CV98" s="1396">
        <f t="shared" ref="CV98:DT98" si="21">SUM(CV88:CV97)</f>
        <v>0</v>
      </c>
      <c r="CW98" s="1396">
        <f t="shared" si="21"/>
        <v>0</v>
      </c>
      <c r="CX98" s="1396">
        <f t="shared" si="21"/>
        <v>0</v>
      </c>
      <c r="CY98" s="1396">
        <f t="shared" si="21"/>
        <v>0</v>
      </c>
      <c r="CZ98" s="1396">
        <f t="shared" si="21"/>
        <v>0</v>
      </c>
      <c r="DA98" s="1396">
        <f t="shared" si="21"/>
        <v>0</v>
      </c>
      <c r="DB98" s="1396">
        <f t="shared" si="21"/>
        <v>0</v>
      </c>
      <c r="DC98" s="1396">
        <f t="shared" si="21"/>
        <v>0</v>
      </c>
      <c r="DD98" s="1396">
        <f t="shared" si="21"/>
        <v>0</v>
      </c>
      <c r="DE98" s="1396">
        <f t="shared" si="21"/>
        <v>0</v>
      </c>
      <c r="DF98" s="1396">
        <f t="shared" si="21"/>
        <v>0</v>
      </c>
      <c r="DG98" s="1396">
        <f t="shared" si="21"/>
        <v>0</v>
      </c>
      <c r="DH98" s="1396">
        <f t="shared" si="21"/>
        <v>0</v>
      </c>
      <c r="DI98" s="1396">
        <f t="shared" si="21"/>
        <v>0</v>
      </c>
      <c r="DJ98" s="1396">
        <f t="shared" si="21"/>
        <v>0</v>
      </c>
      <c r="DK98" s="1396">
        <f t="shared" si="21"/>
        <v>0</v>
      </c>
      <c r="DL98" s="1396">
        <f t="shared" si="21"/>
        <v>0</v>
      </c>
      <c r="DM98" s="1396">
        <f t="shared" si="21"/>
        <v>0</v>
      </c>
      <c r="DN98" s="1396">
        <f t="shared" si="21"/>
        <v>0</v>
      </c>
      <c r="DO98" s="1396">
        <f t="shared" si="21"/>
        <v>0</v>
      </c>
      <c r="DP98" s="1396">
        <f t="shared" si="21"/>
        <v>0</v>
      </c>
      <c r="DQ98" s="1396">
        <f t="shared" si="21"/>
        <v>0</v>
      </c>
      <c r="DR98" s="1396">
        <f t="shared" si="21"/>
        <v>0</v>
      </c>
      <c r="DS98" s="1396">
        <f t="shared" si="21"/>
        <v>0</v>
      </c>
      <c r="DT98" s="1396">
        <f t="shared" si="21"/>
        <v>0</v>
      </c>
    </row>
    <row r="99" spans="1:124" s="187" customFormat="1" ht="15.75" customHeight="1" thickTop="1">
      <c r="A99" s="59"/>
      <c r="B99" s="1814"/>
      <c r="C99" s="1815"/>
      <c r="D99" s="58"/>
      <c r="E99" s="58"/>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c r="CJ99" s="58"/>
      <c r="CK99" s="58"/>
      <c r="CL99" s="58"/>
      <c r="CM99" s="58"/>
      <c r="CN99" s="58"/>
      <c r="CO99" s="58"/>
      <c r="CP99" s="58"/>
      <c r="CQ99" s="58"/>
      <c r="CR99" s="58"/>
      <c r="CS99" s="58"/>
      <c r="CT99" s="58"/>
      <c r="CU99" s="58"/>
      <c r="CV99" s="58"/>
      <c r="CW99" s="58"/>
      <c r="CX99" s="58"/>
      <c r="CY99" s="58"/>
      <c r="CZ99" s="58"/>
      <c r="DA99" s="58"/>
      <c r="DB99" s="58"/>
      <c r="DC99" s="58"/>
      <c r="DD99" s="58"/>
      <c r="DE99" s="58"/>
      <c r="DF99" s="58"/>
      <c r="DG99" s="58"/>
      <c r="DH99" s="58"/>
      <c r="DI99" s="58"/>
      <c r="DJ99" s="58"/>
      <c r="DK99" s="58"/>
      <c r="DL99" s="58"/>
      <c r="DM99" s="58"/>
      <c r="DN99" s="58"/>
      <c r="DO99" s="58"/>
      <c r="DP99" s="58"/>
      <c r="DQ99" s="58"/>
      <c r="DR99" s="58"/>
      <c r="DS99" s="58"/>
      <c r="DT99" s="58"/>
    </row>
    <row r="100" spans="1:124" s="187" customFormat="1" ht="15.75" customHeight="1">
      <c r="A100" s="59"/>
      <c r="B100" s="1814"/>
      <c r="C100" s="1815"/>
      <c r="D100" s="58"/>
      <c r="E100" s="58"/>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row>
    <row r="101" spans="1:124" s="187" customFormat="1" ht="15.75" customHeight="1">
      <c r="A101" s="59"/>
      <c r="B101" s="1807" t="s">
        <v>529</v>
      </c>
      <c r="C101" s="1815"/>
      <c r="D101" s="58"/>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row>
    <row r="102" spans="1:124" s="187" customFormat="1" ht="15.75" customHeight="1">
      <c r="A102" s="59"/>
      <c r="B102" s="1809" t="s">
        <v>346</v>
      </c>
      <c r="C102" s="1810" t="s">
        <v>347</v>
      </c>
      <c r="D102" s="1799">
        <v>1775</v>
      </c>
      <c r="E102" s="1799">
        <v>3550</v>
      </c>
      <c r="F102" s="1799">
        <v>1450</v>
      </c>
      <c r="G102" s="1799">
        <v>1775</v>
      </c>
      <c r="H102" s="1799">
        <v>1775</v>
      </c>
      <c r="I102" s="1799">
        <v>325</v>
      </c>
      <c r="J102" s="1799">
        <v>1775</v>
      </c>
      <c r="K102" s="1799">
        <v>1775</v>
      </c>
      <c r="L102" s="1799">
        <v>1775</v>
      </c>
      <c r="M102" s="1799">
        <v>1775</v>
      </c>
      <c r="N102" s="1799">
        <v>1775</v>
      </c>
      <c r="O102" s="1799">
        <v>1775</v>
      </c>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row>
    <row r="103" spans="1:124" s="187" customFormat="1" ht="15.75" customHeight="1">
      <c r="A103" s="59"/>
      <c r="B103" s="1809" t="s">
        <v>348</v>
      </c>
      <c r="C103" s="1810" t="s">
        <v>349</v>
      </c>
      <c r="D103" s="1799">
        <v>43.64</v>
      </c>
      <c r="E103" s="1799">
        <v>107.3</v>
      </c>
      <c r="F103" s="1799">
        <v>107.3</v>
      </c>
      <c r="G103" s="1799">
        <v>63.66</v>
      </c>
      <c r="H103" s="1799">
        <v>63.66</v>
      </c>
      <c r="I103" s="1799">
        <v>63.66</v>
      </c>
      <c r="J103" s="1799">
        <v>63.66</v>
      </c>
      <c r="K103" s="1799">
        <v>63.66</v>
      </c>
      <c r="L103" s="1799">
        <v>63.66</v>
      </c>
      <c r="M103" s="1799">
        <v>63.66</v>
      </c>
      <c r="N103" s="1799">
        <v>63.66</v>
      </c>
      <c r="O103" s="1799">
        <v>63.66</v>
      </c>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row>
    <row r="104" spans="1:124" s="187" customFormat="1" ht="15.75" customHeight="1">
      <c r="A104" s="59"/>
      <c r="B104" s="1809" t="s">
        <v>368</v>
      </c>
      <c r="C104" s="1810" t="s">
        <v>369</v>
      </c>
      <c r="D104" s="1799">
        <v>10650</v>
      </c>
      <c r="E104" s="1799">
        <v>770</v>
      </c>
      <c r="F104" s="1799">
        <v>12190</v>
      </c>
      <c r="G104" s="1799">
        <v>0</v>
      </c>
      <c r="H104" s="1799">
        <v>0</v>
      </c>
      <c r="I104" s="1799">
        <v>0</v>
      </c>
      <c r="J104" s="1799">
        <v>0</v>
      </c>
      <c r="K104" s="1799">
        <v>0</v>
      </c>
      <c r="L104" s="1799">
        <v>0</v>
      </c>
      <c r="M104" s="1799">
        <v>0</v>
      </c>
      <c r="N104" s="1799">
        <v>0</v>
      </c>
      <c r="O104" s="1799">
        <v>0</v>
      </c>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row>
    <row r="105" spans="1:124" s="187" customFormat="1" ht="15.75" customHeight="1">
      <c r="A105" s="59"/>
      <c r="B105" s="1809" t="s">
        <v>370</v>
      </c>
      <c r="C105" s="1810" t="s">
        <v>371</v>
      </c>
      <c r="D105" s="1799">
        <v>5134.01</v>
      </c>
      <c r="E105" s="1799">
        <v>4003.1</v>
      </c>
      <c r="F105" s="1799">
        <v>2907.68</v>
      </c>
      <c r="G105" s="1799">
        <v>2907.68</v>
      </c>
      <c r="H105" s="1799">
        <v>2610.1</v>
      </c>
      <c r="I105" s="1799">
        <v>4759</v>
      </c>
      <c r="J105" s="1799">
        <v>5122.66</v>
      </c>
      <c r="K105" s="1799">
        <v>2557.6999999999998</v>
      </c>
      <c r="L105" s="1799">
        <v>2572.84</v>
      </c>
      <c r="M105" s="1799">
        <v>2636.31</v>
      </c>
      <c r="N105" s="1799">
        <v>2716.6</v>
      </c>
      <c r="O105" s="1799">
        <v>2678.77</v>
      </c>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58"/>
    </row>
    <row r="106" spans="1:124" s="187" customFormat="1" ht="15.75" customHeight="1">
      <c r="A106" s="59"/>
      <c r="B106" s="1809" t="s">
        <v>372</v>
      </c>
      <c r="C106" s="1810" t="s">
        <v>373</v>
      </c>
      <c r="D106" s="1799">
        <v>699.98</v>
      </c>
      <c r="E106" s="1799">
        <v>25.94</v>
      </c>
      <c r="F106" s="1799">
        <v>700</v>
      </c>
      <c r="G106" s="1799">
        <v>62.94</v>
      </c>
      <c r="H106" s="1799">
        <v>362.97</v>
      </c>
      <c r="I106" s="1799">
        <v>438</v>
      </c>
      <c r="J106" s="1799">
        <v>587.97</v>
      </c>
      <c r="K106" s="1799">
        <v>762.97</v>
      </c>
      <c r="L106" s="1799">
        <v>583.95000000000005</v>
      </c>
      <c r="M106" s="1799">
        <v>351.98</v>
      </c>
      <c r="N106" s="1799">
        <v>588</v>
      </c>
      <c r="O106" s="1799">
        <v>438</v>
      </c>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row>
    <row r="107" spans="1:124" s="187" customFormat="1" ht="15.75" customHeight="1">
      <c r="A107" s="59"/>
      <c r="B107" s="1809" t="s">
        <v>374</v>
      </c>
      <c r="C107" s="1810" t="s">
        <v>375</v>
      </c>
      <c r="D107" s="1799">
        <v>0</v>
      </c>
      <c r="E107" s="1799">
        <v>31</v>
      </c>
      <c r="F107" s="1799">
        <v>-3469</v>
      </c>
      <c r="G107" s="1799">
        <v>31</v>
      </c>
      <c r="H107" s="1799">
        <v>31</v>
      </c>
      <c r="I107" s="1799">
        <v>31</v>
      </c>
      <c r="J107" s="1799">
        <v>1031</v>
      </c>
      <c r="K107" s="1799">
        <v>-119</v>
      </c>
      <c r="L107" s="1799">
        <v>0</v>
      </c>
      <c r="M107" s="1799">
        <v>2681</v>
      </c>
      <c r="N107" s="1799">
        <v>61.1</v>
      </c>
      <c r="O107" s="1799">
        <v>62</v>
      </c>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row>
    <row r="108" spans="1:124" s="187" customFormat="1" ht="15.75" customHeight="1">
      <c r="A108" s="59"/>
      <c r="B108" s="1814"/>
      <c r="C108" s="1815"/>
      <c r="D108" s="58"/>
      <c r="E108" s="58"/>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58"/>
      <c r="DR108" s="58"/>
      <c r="DS108" s="58"/>
      <c r="DT108" s="58"/>
    </row>
    <row r="109" spans="1:124" s="187" customFormat="1" ht="15.75" customHeight="1" thickBot="1">
      <c r="A109" s="59"/>
      <c r="B109" s="65" t="s">
        <v>1577</v>
      </c>
      <c r="C109" s="1152"/>
      <c r="D109" s="1396">
        <f t="shared" ref="D109:AI109" si="22">SUM(D102:D108)</f>
        <v>18302.63</v>
      </c>
      <c r="E109" s="1396">
        <f t="shared" si="22"/>
        <v>8487.34</v>
      </c>
      <c r="F109" s="1396">
        <f t="shared" si="22"/>
        <v>13885.98</v>
      </c>
      <c r="G109" s="1396">
        <f t="shared" si="22"/>
        <v>4840.28</v>
      </c>
      <c r="H109" s="1396">
        <f t="shared" si="22"/>
        <v>4842.7300000000005</v>
      </c>
      <c r="I109" s="1396">
        <f t="shared" si="22"/>
        <v>5616.66</v>
      </c>
      <c r="J109" s="1396">
        <f t="shared" si="22"/>
        <v>8580.2900000000009</v>
      </c>
      <c r="K109" s="1396">
        <f t="shared" si="22"/>
        <v>5040.33</v>
      </c>
      <c r="L109" s="1396">
        <f t="shared" si="22"/>
        <v>4995.45</v>
      </c>
      <c r="M109" s="1396">
        <f t="shared" si="22"/>
        <v>7507.9500000000007</v>
      </c>
      <c r="N109" s="1396">
        <f t="shared" si="22"/>
        <v>5204.3600000000006</v>
      </c>
      <c r="O109" s="1396">
        <f t="shared" si="22"/>
        <v>5017.43</v>
      </c>
      <c r="P109" s="1396">
        <f t="shared" si="22"/>
        <v>0</v>
      </c>
      <c r="Q109" s="1396">
        <f t="shared" si="22"/>
        <v>0</v>
      </c>
      <c r="R109" s="1396">
        <f t="shared" si="22"/>
        <v>0</v>
      </c>
      <c r="S109" s="1396">
        <f t="shared" si="22"/>
        <v>0</v>
      </c>
      <c r="T109" s="1396">
        <f t="shared" si="22"/>
        <v>0</v>
      </c>
      <c r="U109" s="1396">
        <f t="shared" si="22"/>
        <v>0</v>
      </c>
      <c r="V109" s="1396">
        <f t="shared" si="22"/>
        <v>0</v>
      </c>
      <c r="W109" s="1396">
        <f t="shared" si="22"/>
        <v>0</v>
      </c>
      <c r="X109" s="1396">
        <f t="shared" si="22"/>
        <v>0</v>
      </c>
      <c r="Y109" s="1396">
        <f t="shared" si="22"/>
        <v>0</v>
      </c>
      <c r="Z109" s="1396">
        <f t="shared" si="22"/>
        <v>0</v>
      </c>
      <c r="AA109" s="1396">
        <f t="shared" si="22"/>
        <v>0</v>
      </c>
      <c r="AB109" s="1396">
        <f t="shared" si="22"/>
        <v>0</v>
      </c>
      <c r="AC109" s="1396">
        <f t="shared" si="22"/>
        <v>0</v>
      </c>
      <c r="AD109" s="1396">
        <f t="shared" si="22"/>
        <v>0</v>
      </c>
      <c r="AE109" s="1396">
        <f t="shared" si="22"/>
        <v>0</v>
      </c>
      <c r="AF109" s="1396">
        <f t="shared" si="22"/>
        <v>0</v>
      </c>
      <c r="AG109" s="1396">
        <f t="shared" si="22"/>
        <v>0</v>
      </c>
      <c r="AH109" s="1396">
        <f t="shared" si="22"/>
        <v>0</v>
      </c>
      <c r="AI109" s="1396">
        <f t="shared" si="22"/>
        <v>0</v>
      </c>
      <c r="AJ109" s="1396">
        <f t="shared" ref="AJ109:BO109" si="23">SUM(AJ102:AJ108)</f>
        <v>0</v>
      </c>
      <c r="AK109" s="1396">
        <f t="shared" si="23"/>
        <v>0</v>
      </c>
      <c r="AL109" s="1396">
        <f t="shared" si="23"/>
        <v>0</v>
      </c>
      <c r="AM109" s="1396">
        <f t="shared" si="23"/>
        <v>0</v>
      </c>
      <c r="AN109" s="1396">
        <f t="shared" si="23"/>
        <v>0</v>
      </c>
      <c r="AO109" s="1396">
        <f t="shared" si="23"/>
        <v>0</v>
      </c>
      <c r="AP109" s="1396">
        <f t="shared" si="23"/>
        <v>0</v>
      </c>
      <c r="AQ109" s="1396">
        <f t="shared" si="23"/>
        <v>0</v>
      </c>
      <c r="AR109" s="1396">
        <f t="shared" si="23"/>
        <v>0</v>
      </c>
      <c r="AS109" s="1396">
        <f t="shared" si="23"/>
        <v>0</v>
      </c>
      <c r="AT109" s="1396">
        <f t="shared" si="23"/>
        <v>0</v>
      </c>
      <c r="AU109" s="1396">
        <f t="shared" si="23"/>
        <v>0</v>
      </c>
      <c r="AV109" s="1396">
        <f t="shared" si="23"/>
        <v>0</v>
      </c>
      <c r="AW109" s="1396">
        <f t="shared" si="23"/>
        <v>0</v>
      </c>
      <c r="AX109" s="1396">
        <f t="shared" si="23"/>
        <v>0</v>
      </c>
      <c r="AY109" s="1396">
        <f t="shared" si="23"/>
        <v>0</v>
      </c>
      <c r="AZ109" s="1396">
        <f t="shared" si="23"/>
        <v>0</v>
      </c>
      <c r="BA109" s="1396">
        <f t="shared" si="23"/>
        <v>0</v>
      </c>
      <c r="BB109" s="1396">
        <f t="shared" si="23"/>
        <v>0</v>
      </c>
      <c r="BC109" s="1396">
        <f t="shared" si="23"/>
        <v>0</v>
      </c>
      <c r="BD109" s="1396">
        <f t="shared" si="23"/>
        <v>0</v>
      </c>
      <c r="BE109" s="1396">
        <f t="shared" si="23"/>
        <v>0</v>
      </c>
      <c r="BF109" s="1396">
        <f t="shared" si="23"/>
        <v>0</v>
      </c>
      <c r="BG109" s="1396">
        <f t="shared" si="23"/>
        <v>0</v>
      </c>
      <c r="BH109" s="1396">
        <f t="shared" si="23"/>
        <v>0</v>
      </c>
      <c r="BI109" s="1396">
        <f t="shared" si="23"/>
        <v>0</v>
      </c>
      <c r="BJ109" s="1396">
        <f t="shared" si="23"/>
        <v>0</v>
      </c>
      <c r="BK109" s="1396">
        <f t="shared" si="23"/>
        <v>0</v>
      </c>
      <c r="BL109" s="1396">
        <f t="shared" si="23"/>
        <v>0</v>
      </c>
      <c r="BM109" s="1396">
        <f t="shared" si="23"/>
        <v>0</v>
      </c>
      <c r="BN109" s="1396">
        <f t="shared" si="23"/>
        <v>0</v>
      </c>
      <c r="BO109" s="1396">
        <f t="shared" si="23"/>
        <v>0</v>
      </c>
      <c r="BP109" s="1396">
        <f t="shared" ref="BP109:CU109" si="24">SUM(BP102:BP108)</f>
        <v>0</v>
      </c>
      <c r="BQ109" s="1396">
        <f t="shared" si="24"/>
        <v>0</v>
      </c>
      <c r="BR109" s="1396">
        <f t="shared" si="24"/>
        <v>0</v>
      </c>
      <c r="BS109" s="1396">
        <f t="shared" si="24"/>
        <v>0</v>
      </c>
      <c r="BT109" s="1396">
        <f t="shared" si="24"/>
        <v>0</v>
      </c>
      <c r="BU109" s="1396">
        <f t="shared" si="24"/>
        <v>0</v>
      </c>
      <c r="BV109" s="1396">
        <f t="shared" si="24"/>
        <v>0</v>
      </c>
      <c r="BW109" s="1396">
        <f t="shared" si="24"/>
        <v>0</v>
      </c>
      <c r="BX109" s="1396">
        <f t="shared" si="24"/>
        <v>0</v>
      </c>
      <c r="BY109" s="1396">
        <f t="shared" si="24"/>
        <v>0</v>
      </c>
      <c r="BZ109" s="1396">
        <f t="shared" si="24"/>
        <v>0</v>
      </c>
      <c r="CA109" s="1396">
        <f t="shared" si="24"/>
        <v>0</v>
      </c>
      <c r="CB109" s="1396">
        <f t="shared" si="24"/>
        <v>0</v>
      </c>
      <c r="CC109" s="1396">
        <f t="shared" si="24"/>
        <v>0</v>
      </c>
      <c r="CD109" s="1396">
        <f t="shared" si="24"/>
        <v>0</v>
      </c>
      <c r="CE109" s="1396">
        <f t="shared" si="24"/>
        <v>0</v>
      </c>
      <c r="CF109" s="1396">
        <f t="shared" si="24"/>
        <v>0</v>
      </c>
      <c r="CG109" s="1396">
        <f t="shared" si="24"/>
        <v>0</v>
      </c>
      <c r="CH109" s="1396">
        <f t="shared" si="24"/>
        <v>0</v>
      </c>
      <c r="CI109" s="1396">
        <f t="shared" si="24"/>
        <v>0</v>
      </c>
      <c r="CJ109" s="1396">
        <f t="shared" si="24"/>
        <v>0</v>
      </c>
      <c r="CK109" s="1396">
        <f t="shared" si="24"/>
        <v>0</v>
      </c>
      <c r="CL109" s="1396">
        <f t="shared" si="24"/>
        <v>0</v>
      </c>
      <c r="CM109" s="1396">
        <f t="shared" si="24"/>
        <v>0</v>
      </c>
      <c r="CN109" s="1396">
        <f t="shared" si="24"/>
        <v>0</v>
      </c>
      <c r="CO109" s="1396">
        <f t="shared" si="24"/>
        <v>0</v>
      </c>
      <c r="CP109" s="1396">
        <f t="shared" si="24"/>
        <v>0</v>
      </c>
      <c r="CQ109" s="1396">
        <f t="shared" si="24"/>
        <v>0</v>
      </c>
      <c r="CR109" s="1396">
        <f t="shared" si="24"/>
        <v>0</v>
      </c>
      <c r="CS109" s="1396">
        <f t="shared" si="24"/>
        <v>0</v>
      </c>
      <c r="CT109" s="1396">
        <f t="shared" si="24"/>
        <v>0</v>
      </c>
      <c r="CU109" s="1396">
        <f t="shared" si="24"/>
        <v>0</v>
      </c>
      <c r="CV109" s="1396">
        <f t="shared" ref="CV109:DT109" si="25">SUM(CV102:CV108)</f>
        <v>0</v>
      </c>
      <c r="CW109" s="1396">
        <f t="shared" si="25"/>
        <v>0</v>
      </c>
      <c r="CX109" s="1396">
        <f t="shared" si="25"/>
        <v>0</v>
      </c>
      <c r="CY109" s="1396">
        <f t="shared" si="25"/>
        <v>0</v>
      </c>
      <c r="CZ109" s="1396">
        <f t="shared" si="25"/>
        <v>0</v>
      </c>
      <c r="DA109" s="1396">
        <f t="shared" si="25"/>
        <v>0</v>
      </c>
      <c r="DB109" s="1396">
        <f t="shared" si="25"/>
        <v>0</v>
      </c>
      <c r="DC109" s="1396">
        <f t="shared" si="25"/>
        <v>0</v>
      </c>
      <c r="DD109" s="1396">
        <f t="shared" si="25"/>
        <v>0</v>
      </c>
      <c r="DE109" s="1396">
        <f t="shared" si="25"/>
        <v>0</v>
      </c>
      <c r="DF109" s="1396">
        <f t="shared" si="25"/>
        <v>0</v>
      </c>
      <c r="DG109" s="1396">
        <f t="shared" si="25"/>
        <v>0</v>
      </c>
      <c r="DH109" s="1396">
        <f t="shared" si="25"/>
        <v>0</v>
      </c>
      <c r="DI109" s="1396">
        <f t="shared" si="25"/>
        <v>0</v>
      </c>
      <c r="DJ109" s="1396">
        <f t="shared" si="25"/>
        <v>0</v>
      </c>
      <c r="DK109" s="1396">
        <f t="shared" si="25"/>
        <v>0</v>
      </c>
      <c r="DL109" s="1396">
        <f t="shared" si="25"/>
        <v>0</v>
      </c>
      <c r="DM109" s="1396">
        <f t="shared" si="25"/>
        <v>0</v>
      </c>
      <c r="DN109" s="1396">
        <f t="shared" si="25"/>
        <v>0</v>
      </c>
      <c r="DO109" s="1396">
        <f t="shared" si="25"/>
        <v>0</v>
      </c>
      <c r="DP109" s="1396">
        <f t="shared" si="25"/>
        <v>0</v>
      </c>
      <c r="DQ109" s="1396">
        <f t="shared" si="25"/>
        <v>0</v>
      </c>
      <c r="DR109" s="1396">
        <f t="shared" si="25"/>
        <v>0</v>
      </c>
      <c r="DS109" s="1396">
        <f t="shared" si="25"/>
        <v>0</v>
      </c>
      <c r="DT109" s="1396">
        <f t="shared" si="25"/>
        <v>0</v>
      </c>
    </row>
    <row r="110" spans="1:124" s="187" customFormat="1" ht="15.75" customHeight="1" thickTop="1">
      <c r="A110" s="59"/>
      <c r="B110" s="1814"/>
      <c r="C110" s="1815"/>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row>
    <row r="111" spans="1:124" s="187" customFormat="1" ht="15.75" customHeight="1">
      <c r="A111" s="59"/>
      <c r="B111" s="1814"/>
      <c r="C111" s="1815"/>
      <c r="D111" s="58"/>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58"/>
      <c r="DS111" s="58"/>
      <c r="DT111" s="58"/>
    </row>
    <row r="112" spans="1:124" s="187" customFormat="1" ht="15.75" customHeight="1">
      <c r="A112" s="59"/>
      <c r="B112" s="1807" t="s">
        <v>298</v>
      </c>
      <c r="C112" s="1815"/>
      <c r="D112" s="58"/>
      <c r="E112" s="58"/>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58"/>
      <c r="CZ112" s="58"/>
      <c r="DA112" s="58"/>
      <c r="DB112" s="58"/>
      <c r="DC112" s="58"/>
      <c r="DD112" s="58"/>
      <c r="DE112" s="58"/>
      <c r="DF112" s="58"/>
      <c r="DG112" s="58"/>
      <c r="DH112" s="58"/>
      <c r="DI112" s="58"/>
      <c r="DJ112" s="58"/>
      <c r="DK112" s="58"/>
      <c r="DL112" s="58"/>
      <c r="DM112" s="58"/>
      <c r="DN112" s="58"/>
      <c r="DO112" s="58"/>
      <c r="DP112" s="58"/>
      <c r="DQ112" s="58"/>
      <c r="DR112" s="58"/>
      <c r="DS112" s="58"/>
      <c r="DT112" s="58"/>
    </row>
    <row r="113" spans="1:124" s="187" customFormat="1" ht="15.75" customHeight="1">
      <c r="A113" s="59"/>
      <c r="B113" s="1809" t="s">
        <v>299</v>
      </c>
      <c r="C113" s="1810" t="s">
        <v>300</v>
      </c>
      <c r="D113" s="1799">
        <v>120</v>
      </c>
      <c r="E113" s="1799">
        <v>1243.95</v>
      </c>
      <c r="F113" s="1799">
        <v>0</v>
      </c>
      <c r="G113" s="1799">
        <v>0</v>
      </c>
      <c r="H113" s="1799">
        <v>0</v>
      </c>
      <c r="I113" s="1799">
        <v>332.8</v>
      </c>
      <c r="J113" s="1799">
        <v>177.01</v>
      </c>
      <c r="K113" s="1799">
        <v>46.41</v>
      </c>
      <c r="L113" s="1799">
        <v>111.99</v>
      </c>
      <c r="M113" s="1799">
        <v>331.57</v>
      </c>
      <c r="N113" s="1799">
        <v>0</v>
      </c>
      <c r="O113" s="1799">
        <v>0</v>
      </c>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58"/>
      <c r="DD113" s="58"/>
      <c r="DE113" s="58"/>
      <c r="DF113" s="58"/>
      <c r="DG113" s="58"/>
      <c r="DH113" s="58"/>
      <c r="DI113" s="58"/>
      <c r="DJ113" s="58"/>
      <c r="DK113" s="58"/>
      <c r="DL113" s="58"/>
      <c r="DM113" s="58"/>
      <c r="DN113" s="58"/>
      <c r="DO113" s="58"/>
      <c r="DP113" s="58"/>
      <c r="DQ113" s="58"/>
      <c r="DR113" s="58"/>
      <c r="DS113" s="58"/>
      <c r="DT113" s="58"/>
    </row>
    <row r="114" spans="1:124" s="187" customFormat="1" ht="15.75" customHeight="1">
      <c r="A114" s="59"/>
      <c r="B114" s="1809" t="s">
        <v>301</v>
      </c>
      <c r="C114" s="1810" t="s">
        <v>302</v>
      </c>
      <c r="D114" s="1799">
        <v>0</v>
      </c>
      <c r="E114" s="1799">
        <v>0</v>
      </c>
      <c r="F114" s="1799">
        <v>0</v>
      </c>
      <c r="G114" s="1799">
        <v>0</v>
      </c>
      <c r="H114" s="1799">
        <v>0</v>
      </c>
      <c r="I114" s="1799">
        <v>0</v>
      </c>
      <c r="J114" s="1799">
        <v>0</v>
      </c>
      <c r="K114" s="1799">
        <v>20.13</v>
      </c>
      <c r="L114" s="1799">
        <v>0</v>
      </c>
      <c r="M114" s="1799">
        <v>0</v>
      </c>
      <c r="N114" s="1799">
        <v>0</v>
      </c>
      <c r="O114" s="1799">
        <v>0</v>
      </c>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row>
    <row r="115" spans="1:124" s="187" customFormat="1" ht="15.75" customHeight="1">
      <c r="A115" s="59"/>
      <c r="B115" s="1809" t="s">
        <v>303</v>
      </c>
      <c r="C115" s="1810" t="s">
        <v>304</v>
      </c>
      <c r="D115" s="1799">
        <v>0</v>
      </c>
      <c r="E115" s="1799">
        <v>266.85000000000002</v>
      </c>
      <c r="F115" s="1799">
        <v>0</v>
      </c>
      <c r="G115" s="1799">
        <v>0</v>
      </c>
      <c r="H115" s="1799">
        <v>816.23</v>
      </c>
      <c r="I115" s="1799">
        <v>423.18</v>
      </c>
      <c r="J115" s="1799">
        <v>0</v>
      </c>
      <c r="K115" s="1799">
        <v>0</v>
      </c>
      <c r="L115" s="1799">
        <v>130.41999999999999</v>
      </c>
      <c r="M115" s="1799">
        <v>0</v>
      </c>
      <c r="N115" s="1799">
        <v>107.75</v>
      </c>
      <c r="O115" s="1799">
        <v>112.4</v>
      </c>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58"/>
      <c r="DS115" s="58"/>
      <c r="DT115" s="58"/>
    </row>
    <row r="116" spans="1:124" s="187" customFormat="1" ht="15.75" customHeight="1">
      <c r="A116" s="59"/>
      <c r="B116" s="1809" t="s">
        <v>305</v>
      </c>
      <c r="C116" s="1810" t="s">
        <v>306</v>
      </c>
      <c r="D116" s="1799">
        <v>0</v>
      </c>
      <c r="E116" s="1799">
        <v>346.47</v>
      </c>
      <c r="F116" s="1799">
        <v>0</v>
      </c>
      <c r="G116" s="1799">
        <v>0</v>
      </c>
      <c r="H116" s="1799">
        <v>171.57</v>
      </c>
      <c r="I116" s="1799">
        <v>0</v>
      </c>
      <c r="J116" s="1799">
        <v>163.32</v>
      </c>
      <c r="K116" s="1799">
        <v>81.16</v>
      </c>
      <c r="L116" s="1799">
        <v>0</v>
      </c>
      <c r="M116" s="1799">
        <v>39.97</v>
      </c>
      <c r="N116" s="1799">
        <v>115.71</v>
      </c>
      <c r="O116" s="1799">
        <v>0</v>
      </c>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c r="DJ116" s="58"/>
      <c r="DK116" s="58"/>
      <c r="DL116" s="58"/>
      <c r="DM116" s="58"/>
      <c r="DN116" s="58"/>
      <c r="DO116" s="58"/>
      <c r="DP116" s="58"/>
      <c r="DQ116" s="58"/>
      <c r="DR116" s="58"/>
      <c r="DS116" s="58"/>
      <c r="DT116" s="58"/>
    </row>
    <row r="117" spans="1:124" s="187" customFormat="1" ht="15.75" customHeight="1">
      <c r="A117" s="59"/>
      <c r="B117" s="1809" t="s">
        <v>307</v>
      </c>
      <c r="C117" s="1810" t="s">
        <v>308</v>
      </c>
      <c r="D117" s="1799">
        <v>0</v>
      </c>
      <c r="E117" s="1799">
        <v>875</v>
      </c>
      <c r="F117" s="1799">
        <v>450</v>
      </c>
      <c r="G117" s="1799">
        <v>0</v>
      </c>
      <c r="H117" s="1799">
        <v>0</v>
      </c>
      <c r="I117" s="1799">
        <v>0</v>
      </c>
      <c r="J117" s="1799">
        <v>0</v>
      </c>
      <c r="K117" s="1799">
        <v>375</v>
      </c>
      <c r="L117" s="1799">
        <v>147.28</v>
      </c>
      <c r="M117" s="1799">
        <v>0</v>
      </c>
      <c r="N117" s="1799">
        <v>0</v>
      </c>
      <c r="O117" s="1799">
        <v>0</v>
      </c>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c r="DJ117" s="58"/>
      <c r="DK117" s="58"/>
      <c r="DL117" s="58"/>
      <c r="DM117" s="58"/>
      <c r="DN117" s="58"/>
      <c r="DO117" s="58"/>
      <c r="DP117" s="58"/>
      <c r="DQ117" s="58"/>
      <c r="DR117" s="58"/>
      <c r="DS117" s="58"/>
      <c r="DT117" s="58"/>
    </row>
    <row r="118" spans="1:124" s="187" customFormat="1" ht="15.75" customHeight="1">
      <c r="A118" s="59"/>
      <c r="B118" s="1809" t="s">
        <v>309</v>
      </c>
      <c r="C118" s="1810" t="s">
        <v>310</v>
      </c>
      <c r="D118" s="1799">
        <v>0</v>
      </c>
      <c r="E118" s="1799">
        <v>0</v>
      </c>
      <c r="F118" s="1799">
        <v>0</v>
      </c>
      <c r="G118" s="1799">
        <v>0</v>
      </c>
      <c r="H118" s="1799">
        <v>0</v>
      </c>
      <c r="I118" s="1799">
        <v>-1300</v>
      </c>
      <c r="J118" s="1799">
        <v>250</v>
      </c>
      <c r="K118" s="1799">
        <v>0</v>
      </c>
      <c r="L118" s="1799">
        <v>0</v>
      </c>
      <c r="M118" s="1799">
        <v>2500</v>
      </c>
      <c r="N118" s="1799">
        <v>0</v>
      </c>
      <c r="O118" s="1799">
        <v>0</v>
      </c>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c r="DJ118" s="58"/>
      <c r="DK118" s="58"/>
      <c r="DL118" s="58"/>
      <c r="DM118" s="58"/>
      <c r="DN118" s="58"/>
      <c r="DO118" s="58"/>
      <c r="DP118" s="58"/>
      <c r="DQ118" s="58"/>
      <c r="DR118" s="58"/>
      <c r="DS118" s="58"/>
      <c r="DT118" s="58"/>
    </row>
    <row r="119" spans="1:124" s="187" customFormat="1" ht="15.75" customHeight="1">
      <c r="A119" s="59"/>
      <c r="B119" s="1809" t="s">
        <v>311</v>
      </c>
      <c r="C119" s="1810" t="s">
        <v>312</v>
      </c>
      <c r="D119" s="1799">
        <v>0</v>
      </c>
      <c r="E119" s="1799">
        <v>156.6</v>
      </c>
      <c r="F119" s="1799">
        <v>0</v>
      </c>
      <c r="G119" s="1799">
        <v>0</v>
      </c>
      <c r="H119" s="1799">
        <v>237.96</v>
      </c>
      <c r="I119" s="1799">
        <v>0</v>
      </c>
      <c r="J119" s="1799">
        <v>272.58999999999997</v>
      </c>
      <c r="K119" s="1799">
        <v>38.57</v>
      </c>
      <c r="L119" s="1799">
        <v>0</v>
      </c>
      <c r="M119" s="1799">
        <v>0</v>
      </c>
      <c r="N119" s="1799">
        <v>0</v>
      </c>
      <c r="O119" s="1799">
        <v>0</v>
      </c>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c r="DJ119" s="58"/>
      <c r="DK119" s="58"/>
      <c r="DL119" s="58"/>
      <c r="DM119" s="58"/>
      <c r="DN119" s="58"/>
      <c r="DO119" s="58"/>
      <c r="DP119" s="58"/>
      <c r="DQ119" s="58"/>
      <c r="DR119" s="58"/>
      <c r="DS119" s="58"/>
      <c r="DT119" s="58"/>
    </row>
    <row r="120" spans="1:124" s="187" customFormat="1" ht="15.75" customHeight="1">
      <c r="A120" s="59"/>
      <c r="B120" s="1809" t="s">
        <v>313</v>
      </c>
      <c r="C120" s="1810" t="s">
        <v>314</v>
      </c>
      <c r="D120" s="1799">
        <v>239.39</v>
      </c>
      <c r="E120" s="1799">
        <v>933.51</v>
      </c>
      <c r="F120" s="1799">
        <v>21.54</v>
      </c>
      <c r="G120" s="1799">
        <v>0</v>
      </c>
      <c r="H120" s="1799">
        <v>130.05000000000001</v>
      </c>
      <c r="I120" s="1799">
        <v>305.31</v>
      </c>
      <c r="J120" s="1799">
        <v>163.15</v>
      </c>
      <c r="K120" s="1799">
        <v>55.5</v>
      </c>
      <c r="L120" s="1799">
        <v>180.25</v>
      </c>
      <c r="M120" s="1799">
        <v>15.37</v>
      </c>
      <c r="N120" s="1799">
        <v>0</v>
      </c>
      <c r="O120" s="1799">
        <v>0</v>
      </c>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c r="DJ120" s="58"/>
      <c r="DK120" s="58"/>
      <c r="DL120" s="58"/>
      <c r="DM120" s="58"/>
      <c r="DN120" s="58"/>
      <c r="DO120" s="58"/>
      <c r="DP120" s="58"/>
      <c r="DQ120" s="58"/>
      <c r="DR120" s="58"/>
      <c r="DS120" s="58"/>
      <c r="DT120" s="58"/>
    </row>
    <row r="121" spans="1:124" s="187" customFormat="1" ht="15.75" customHeight="1">
      <c r="A121" s="59"/>
      <c r="B121" s="1809" t="s">
        <v>315</v>
      </c>
      <c r="C121" s="1810" t="s">
        <v>316</v>
      </c>
      <c r="D121" s="1799">
        <v>0</v>
      </c>
      <c r="E121" s="1799">
        <v>44.2</v>
      </c>
      <c r="F121" s="1799">
        <v>0</v>
      </c>
      <c r="G121" s="1799">
        <v>0</v>
      </c>
      <c r="H121" s="1799">
        <v>643.54</v>
      </c>
      <c r="I121" s="1799">
        <v>0</v>
      </c>
      <c r="J121" s="1799">
        <v>0</v>
      </c>
      <c r="K121" s="1799">
        <v>0</v>
      </c>
      <c r="L121" s="1799">
        <v>0</v>
      </c>
      <c r="M121" s="1799">
        <v>161.25</v>
      </c>
      <c r="N121" s="1799">
        <v>0</v>
      </c>
      <c r="O121" s="1799">
        <v>0</v>
      </c>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c r="DJ121" s="58"/>
      <c r="DK121" s="58"/>
      <c r="DL121" s="58"/>
      <c r="DM121" s="58"/>
      <c r="DN121" s="58"/>
      <c r="DO121" s="58"/>
      <c r="DP121" s="58"/>
      <c r="DQ121" s="58"/>
      <c r="DR121" s="58"/>
      <c r="DS121" s="58"/>
      <c r="DT121" s="58"/>
    </row>
    <row r="122" spans="1:124" s="187" customFormat="1" ht="15.75" customHeight="1">
      <c r="A122" s="59"/>
      <c r="B122" s="1809" t="s">
        <v>317</v>
      </c>
      <c r="C122" s="1810" t="s">
        <v>318</v>
      </c>
      <c r="D122" s="1799">
        <v>1028.03</v>
      </c>
      <c r="E122" s="1799">
        <v>1869.79</v>
      </c>
      <c r="F122" s="1799">
        <v>572.44000000000005</v>
      </c>
      <c r="G122" s="1799">
        <v>1047.25</v>
      </c>
      <c r="H122" s="1799">
        <v>506.48</v>
      </c>
      <c r="I122" s="1799">
        <v>1061.8399999999999</v>
      </c>
      <c r="J122" s="1799">
        <v>2258</v>
      </c>
      <c r="K122" s="1799">
        <v>51.1</v>
      </c>
      <c r="L122" s="1799">
        <v>240</v>
      </c>
      <c r="M122" s="1799">
        <v>160</v>
      </c>
      <c r="N122" s="1799">
        <v>241.22</v>
      </c>
      <c r="O122" s="1799">
        <v>0</v>
      </c>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row>
    <row r="123" spans="1:124" s="187" customFormat="1" ht="15.75" customHeight="1">
      <c r="A123" s="59"/>
      <c r="B123" s="1809" t="s">
        <v>319</v>
      </c>
      <c r="C123" s="1810" t="s">
        <v>320</v>
      </c>
      <c r="D123" s="1799">
        <v>0</v>
      </c>
      <c r="E123" s="1799">
        <v>0</v>
      </c>
      <c r="F123" s="1799">
        <v>0</v>
      </c>
      <c r="G123" s="1799">
        <v>0</v>
      </c>
      <c r="H123" s="1799">
        <v>139.85</v>
      </c>
      <c r="I123" s="1799">
        <v>0</v>
      </c>
      <c r="J123" s="1799">
        <v>0</v>
      </c>
      <c r="K123" s="1799">
        <v>560.35</v>
      </c>
      <c r="L123" s="1799">
        <v>0</v>
      </c>
      <c r="M123" s="1799">
        <v>0</v>
      </c>
      <c r="N123" s="1799">
        <v>0</v>
      </c>
      <c r="O123" s="1799">
        <v>0</v>
      </c>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row>
    <row r="124" spans="1:124" s="187" customFormat="1" ht="15.75" customHeight="1">
      <c r="A124" s="59"/>
      <c r="B124" s="1809" t="s">
        <v>321</v>
      </c>
      <c r="C124" s="1810" t="s">
        <v>322</v>
      </c>
      <c r="D124" s="1799">
        <v>0</v>
      </c>
      <c r="E124" s="1799">
        <v>0</v>
      </c>
      <c r="F124" s="1799">
        <v>0</v>
      </c>
      <c r="G124" s="1799">
        <v>0</v>
      </c>
      <c r="H124" s="1799">
        <v>362.78</v>
      </c>
      <c r="I124" s="1799">
        <v>0</v>
      </c>
      <c r="J124" s="1799">
        <v>141.07</v>
      </c>
      <c r="K124" s="1799">
        <v>0</v>
      </c>
      <c r="L124" s="1799">
        <v>0</v>
      </c>
      <c r="M124" s="1799">
        <v>0</v>
      </c>
      <c r="N124" s="1799">
        <v>862.15</v>
      </c>
      <c r="O124" s="1799">
        <v>66.59</v>
      </c>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58"/>
      <c r="DS124" s="58"/>
      <c r="DT124" s="58"/>
    </row>
    <row r="125" spans="1:124" s="187" customFormat="1" ht="15.75" customHeight="1">
      <c r="A125" s="59"/>
      <c r="B125" s="1809" t="s">
        <v>323</v>
      </c>
      <c r="C125" s="1810" t="s">
        <v>324</v>
      </c>
      <c r="D125" s="1799">
        <v>0</v>
      </c>
      <c r="E125" s="1799">
        <v>225.62</v>
      </c>
      <c r="F125" s="1799">
        <v>0</v>
      </c>
      <c r="G125" s="1799">
        <v>0</v>
      </c>
      <c r="H125" s="1799">
        <v>358.51</v>
      </c>
      <c r="I125" s="1799">
        <v>404.6</v>
      </c>
      <c r="J125" s="1799">
        <v>194.39</v>
      </c>
      <c r="K125" s="1799">
        <v>482.95</v>
      </c>
      <c r="L125" s="1799">
        <v>0</v>
      </c>
      <c r="M125" s="1799">
        <v>0</v>
      </c>
      <c r="N125" s="1799">
        <v>202.86</v>
      </c>
      <c r="O125" s="1799">
        <v>282.83999999999997</v>
      </c>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c r="DJ125" s="58"/>
      <c r="DK125" s="58"/>
      <c r="DL125" s="58"/>
      <c r="DM125" s="58"/>
      <c r="DN125" s="58"/>
      <c r="DO125" s="58"/>
      <c r="DP125" s="58"/>
      <c r="DQ125" s="58"/>
      <c r="DR125" s="58"/>
      <c r="DS125" s="58"/>
      <c r="DT125" s="58"/>
    </row>
    <row r="126" spans="1:124" s="187" customFormat="1" ht="15.75" customHeight="1">
      <c r="A126" s="59"/>
      <c r="B126" s="1809" t="s">
        <v>325</v>
      </c>
      <c r="C126" s="1810" t="s">
        <v>326</v>
      </c>
      <c r="D126" s="1799">
        <v>0</v>
      </c>
      <c r="E126" s="1799">
        <v>1155.8399999999999</v>
      </c>
      <c r="F126" s="1799">
        <v>3298.5</v>
      </c>
      <c r="G126" s="1799">
        <v>4331.41</v>
      </c>
      <c r="H126" s="1799">
        <v>0</v>
      </c>
      <c r="I126" s="1799">
        <v>1990.03</v>
      </c>
      <c r="J126" s="1799">
        <v>435.07</v>
      </c>
      <c r="K126" s="1799">
        <v>2000</v>
      </c>
      <c r="L126" s="1799">
        <v>0</v>
      </c>
      <c r="M126" s="1799">
        <v>986.98</v>
      </c>
      <c r="N126" s="1799">
        <v>1367.01</v>
      </c>
      <c r="O126" s="1799">
        <v>-227.41</v>
      </c>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c r="DJ126" s="58"/>
      <c r="DK126" s="58"/>
      <c r="DL126" s="58"/>
      <c r="DM126" s="58"/>
      <c r="DN126" s="58"/>
      <c r="DO126" s="58"/>
      <c r="DP126" s="58"/>
      <c r="DQ126" s="58"/>
      <c r="DR126" s="58"/>
      <c r="DS126" s="58"/>
      <c r="DT126" s="58"/>
    </row>
    <row r="127" spans="1:124" s="187" customFormat="1" ht="15.75" customHeight="1">
      <c r="A127" s="59"/>
      <c r="B127" s="1809" t="s">
        <v>327</v>
      </c>
      <c r="C127" s="1810" t="s">
        <v>328</v>
      </c>
      <c r="D127" s="1799">
        <v>149.41</v>
      </c>
      <c r="E127" s="1799">
        <v>61.51</v>
      </c>
      <c r="F127" s="1799">
        <v>861.41</v>
      </c>
      <c r="G127" s="1799">
        <v>0</v>
      </c>
      <c r="H127" s="1799">
        <v>23.62</v>
      </c>
      <c r="I127" s="1799">
        <v>23.65</v>
      </c>
      <c r="J127" s="1799">
        <v>-1021.51</v>
      </c>
      <c r="K127" s="1799">
        <v>0</v>
      </c>
      <c r="L127" s="1799">
        <v>0</v>
      </c>
      <c r="M127" s="1799">
        <v>123.69</v>
      </c>
      <c r="N127" s="1799">
        <v>107.35</v>
      </c>
      <c r="O127" s="1799">
        <v>0</v>
      </c>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c r="DH127" s="58"/>
      <c r="DI127" s="58"/>
      <c r="DJ127" s="58"/>
      <c r="DK127" s="58"/>
      <c r="DL127" s="58"/>
      <c r="DM127" s="58"/>
      <c r="DN127" s="58"/>
      <c r="DO127" s="58"/>
      <c r="DP127" s="58"/>
      <c r="DQ127" s="58"/>
      <c r="DR127" s="58"/>
      <c r="DS127" s="58"/>
      <c r="DT127" s="58"/>
    </row>
    <row r="128" spans="1:124" s="187" customFormat="1" ht="15.75" customHeight="1">
      <c r="A128" s="59"/>
      <c r="B128" s="1809" t="s">
        <v>329</v>
      </c>
      <c r="C128" s="1810" t="s">
        <v>330</v>
      </c>
      <c r="D128" s="1799">
        <v>0</v>
      </c>
      <c r="E128" s="1799">
        <v>668.6</v>
      </c>
      <c r="F128" s="1799">
        <v>0</v>
      </c>
      <c r="G128" s="1799">
        <v>0</v>
      </c>
      <c r="H128" s="1799">
        <v>0</v>
      </c>
      <c r="I128" s="1799">
        <v>0</v>
      </c>
      <c r="J128" s="1799">
        <v>0</v>
      </c>
      <c r="K128" s="1799">
        <v>0</v>
      </c>
      <c r="L128" s="1799">
        <v>0</v>
      </c>
      <c r="M128" s="1799">
        <v>0</v>
      </c>
      <c r="N128" s="1799">
        <v>102.88</v>
      </c>
      <c r="O128" s="1799">
        <v>-0.66</v>
      </c>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c r="DH128" s="58"/>
      <c r="DI128" s="58"/>
      <c r="DJ128" s="58"/>
      <c r="DK128" s="58"/>
      <c r="DL128" s="58"/>
      <c r="DM128" s="58"/>
      <c r="DN128" s="58"/>
      <c r="DO128" s="58"/>
      <c r="DP128" s="58"/>
      <c r="DQ128" s="58"/>
      <c r="DR128" s="58"/>
      <c r="DS128" s="58"/>
      <c r="DT128" s="58"/>
    </row>
    <row r="129" spans="1:124" s="187" customFormat="1" ht="15.75" customHeight="1">
      <c r="A129" s="59"/>
      <c r="B129" s="1809" t="s">
        <v>331</v>
      </c>
      <c r="C129" s="1810" t="s">
        <v>332</v>
      </c>
      <c r="D129" s="1799">
        <v>0</v>
      </c>
      <c r="E129" s="1799">
        <v>0</v>
      </c>
      <c r="F129" s="1799">
        <v>0</v>
      </c>
      <c r="G129" s="1799">
        <v>0</v>
      </c>
      <c r="H129" s="1799">
        <v>4350</v>
      </c>
      <c r="I129" s="1799">
        <v>0</v>
      </c>
      <c r="J129" s="1799">
        <v>0</v>
      </c>
      <c r="K129" s="1799">
        <v>0</v>
      </c>
      <c r="L129" s="1799">
        <v>0</v>
      </c>
      <c r="M129" s="1799">
        <v>0</v>
      </c>
      <c r="N129" s="1799">
        <v>0</v>
      </c>
      <c r="O129" s="1799">
        <v>0</v>
      </c>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58"/>
      <c r="DJ129" s="58"/>
      <c r="DK129" s="58"/>
      <c r="DL129" s="58"/>
      <c r="DM129" s="58"/>
      <c r="DN129" s="58"/>
      <c r="DO129" s="58"/>
      <c r="DP129" s="58"/>
      <c r="DQ129" s="58"/>
      <c r="DR129" s="58"/>
      <c r="DS129" s="58"/>
      <c r="DT129" s="58"/>
    </row>
    <row r="130" spans="1:124" s="187" customFormat="1" ht="15.75" customHeight="1">
      <c r="A130" s="59"/>
      <c r="B130" s="1809" t="s">
        <v>333</v>
      </c>
      <c r="C130" s="1810" t="s">
        <v>334</v>
      </c>
      <c r="D130" s="1799">
        <v>0</v>
      </c>
      <c r="E130" s="1799">
        <v>-48.66</v>
      </c>
      <c r="F130" s="1799">
        <v>53.54</v>
      </c>
      <c r="G130" s="1799">
        <v>0</v>
      </c>
      <c r="H130" s="1799">
        <v>1971.54</v>
      </c>
      <c r="I130" s="1799">
        <v>21.54</v>
      </c>
      <c r="J130" s="1799">
        <v>379.05</v>
      </c>
      <c r="K130" s="1799">
        <v>0</v>
      </c>
      <c r="L130" s="1799">
        <v>21.98</v>
      </c>
      <c r="M130" s="1799">
        <v>106.48</v>
      </c>
      <c r="N130" s="1799">
        <v>0</v>
      </c>
      <c r="O130" s="1799">
        <v>0</v>
      </c>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c r="DJ130" s="58"/>
      <c r="DK130" s="58"/>
      <c r="DL130" s="58"/>
      <c r="DM130" s="58"/>
      <c r="DN130" s="58"/>
      <c r="DO130" s="58"/>
      <c r="DP130" s="58"/>
      <c r="DQ130" s="58"/>
      <c r="DR130" s="58"/>
      <c r="DS130" s="58"/>
      <c r="DT130" s="58"/>
    </row>
    <row r="131" spans="1:124" s="187" customFormat="1" ht="15.75" customHeight="1">
      <c r="A131" s="59"/>
      <c r="B131" s="1809" t="s">
        <v>335</v>
      </c>
      <c r="C131" s="1810" t="s">
        <v>336</v>
      </c>
      <c r="D131" s="1799">
        <v>664.23</v>
      </c>
      <c r="E131" s="1799">
        <v>-17.96</v>
      </c>
      <c r="F131" s="1799">
        <v>438.36</v>
      </c>
      <c r="G131" s="1799">
        <v>0</v>
      </c>
      <c r="H131" s="1799">
        <v>563.63</v>
      </c>
      <c r="I131" s="1799">
        <v>787.17</v>
      </c>
      <c r="J131" s="1799">
        <v>744.17</v>
      </c>
      <c r="K131" s="1799">
        <v>468.03</v>
      </c>
      <c r="L131" s="1799">
        <v>0</v>
      </c>
      <c r="M131" s="1799">
        <v>43.96</v>
      </c>
      <c r="N131" s="1799">
        <v>139.02000000000001</v>
      </c>
      <c r="O131" s="1799">
        <v>165.96</v>
      </c>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row>
    <row r="132" spans="1:124" s="187" customFormat="1" ht="15.75" customHeight="1">
      <c r="A132" s="59"/>
      <c r="B132" s="1809" t="s">
        <v>337</v>
      </c>
      <c r="C132" s="1810" t="s">
        <v>338</v>
      </c>
      <c r="D132" s="1799">
        <v>0</v>
      </c>
      <c r="E132" s="1799">
        <v>224.33</v>
      </c>
      <c r="F132" s="1799">
        <v>0</v>
      </c>
      <c r="G132" s="1799">
        <v>0</v>
      </c>
      <c r="H132" s="1799">
        <v>162.61000000000001</v>
      </c>
      <c r="I132" s="1799">
        <v>0</v>
      </c>
      <c r="J132" s="1799">
        <v>0</v>
      </c>
      <c r="K132" s="1799">
        <v>0</v>
      </c>
      <c r="L132" s="1799">
        <v>0</v>
      </c>
      <c r="M132" s="1799">
        <v>144.57</v>
      </c>
      <c r="N132" s="1799">
        <v>0</v>
      </c>
      <c r="O132" s="1799">
        <v>0</v>
      </c>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c r="DJ132" s="58"/>
      <c r="DK132" s="58"/>
      <c r="DL132" s="58"/>
      <c r="DM132" s="58"/>
      <c r="DN132" s="58"/>
      <c r="DO132" s="58"/>
      <c r="DP132" s="58"/>
      <c r="DQ132" s="58"/>
      <c r="DR132" s="58"/>
      <c r="DS132" s="58"/>
      <c r="DT132" s="58"/>
    </row>
    <row r="133" spans="1:124" s="187" customFormat="1" ht="15.75" customHeight="1">
      <c r="A133" s="59"/>
      <c r="B133" s="1809" t="s">
        <v>339</v>
      </c>
      <c r="C133" s="1810" t="s">
        <v>340</v>
      </c>
      <c r="D133" s="1799">
        <v>-550</v>
      </c>
      <c r="E133" s="1799">
        <v>550</v>
      </c>
      <c r="F133" s="1799">
        <v>4170</v>
      </c>
      <c r="G133" s="1799">
        <v>0</v>
      </c>
      <c r="H133" s="1799">
        <v>0</v>
      </c>
      <c r="I133" s="1799">
        <v>0</v>
      </c>
      <c r="J133" s="1799">
        <v>-3067.27</v>
      </c>
      <c r="K133" s="1799">
        <v>-50</v>
      </c>
      <c r="L133" s="1799">
        <v>2460</v>
      </c>
      <c r="M133" s="1799">
        <v>3550</v>
      </c>
      <c r="N133" s="1799">
        <v>0</v>
      </c>
      <c r="O133" s="1799">
        <v>0</v>
      </c>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row>
    <row r="134" spans="1:124" s="187" customFormat="1" ht="15.75" customHeight="1">
      <c r="A134" s="59"/>
      <c r="B134" s="1809" t="s">
        <v>341</v>
      </c>
      <c r="C134" s="1810" t="s">
        <v>342</v>
      </c>
      <c r="D134" s="1799">
        <v>0</v>
      </c>
      <c r="E134" s="1799">
        <v>0</v>
      </c>
      <c r="F134" s="1799">
        <v>0</v>
      </c>
      <c r="G134" s="1799">
        <v>0</v>
      </c>
      <c r="H134" s="1799">
        <v>77.489999999999995</v>
      </c>
      <c r="I134" s="1799">
        <v>0</v>
      </c>
      <c r="J134" s="1799">
        <v>0</v>
      </c>
      <c r="K134" s="1799">
        <v>140.9</v>
      </c>
      <c r="L134" s="1799">
        <v>0</v>
      </c>
      <c r="M134" s="1799">
        <v>0</v>
      </c>
      <c r="N134" s="1799">
        <v>0</v>
      </c>
      <c r="O134" s="1799">
        <v>0</v>
      </c>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row>
    <row r="135" spans="1:124" s="187" customFormat="1" ht="15.75" customHeight="1">
      <c r="A135" s="59"/>
      <c r="B135" s="1809" t="s">
        <v>343</v>
      </c>
      <c r="C135" s="1810" t="s">
        <v>344</v>
      </c>
      <c r="D135" s="1799">
        <v>0</v>
      </c>
      <c r="E135" s="1799">
        <v>147.5</v>
      </c>
      <c r="F135" s="1799">
        <v>0</v>
      </c>
      <c r="G135" s="1799">
        <v>0</v>
      </c>
      <c r="H135" s="1799">
        <v>0</v>
      </c>
      <c r="I135" s="1799">
        <v>0</v>
      </c>
      <c r="J135" s="1799">
        <v>0</v>
      </c>
      <c r="K135" s="1799">
        <v>0</v>
      </c>
      <c r="L135" s="1799">
        <v>0</v>
      </c>
      <c r="M135" s="1799">
        <v>0</v>
      </c>
      <c r="N135" s="1799">
        <v>0</v>
      </c>
      <c r="O135" s="1799">
        <v>0</v>
      </c>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58"/>
      <c r="DP135" s="58"/>
      <c r="DQ135" s="58"/>
      <c r="DR135" s="58"/>
      <c r="DS135" s="58"/>
      <c r="DT135" s="58"/>
    </row>
    <row r="136" spans="1:124" s="187" customFormat="1" ht="15.75" customHeight="1">
      <c r="A136" s="59"/>
      <c r="B136" s="1809"/>
      <c r="C136" s="1810"/>
      <c r="D136" s="1391"/>
      <c r="E136" s="1391"/>
      <c r="F136" s="1391"/>
      <c r="G136" s="1391"/>
      <c r="H136" s="1391"/>
      <c r="I136" s="1391"/>
      <c r="J136" s="1391"/>
      <c r="K136" s="1391"/>
      <c r="L136" s="1391"/>
      <c r="M136" s="1391"/>
      <c r="N136" s="1391"/>
      <c r="O136" s="1391"/>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row>
    <row r="137" spans="1:124" s="187" customFormat="1" ht="15.75" customHeight="1">
      <c r="A137" s="59"/>
      <c r="B137" s="1814"/>
      <c r="C137" s="1815"/>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row>
    <row r="138" spans="1:124" s="187" customFormat="1" ht="15.75" customHeight="1" thickBot="1">
      <c r="A138" s="59"/>
      <c r="B138" s="65" t="s">
        <v>345</v>
      </c>
      <c r="C138" s="1152"/>
      <c r="D138" s="1396">
        <f t="shared" ref="D138:AI138" si="26">SUM(D113:D137)</f>
        <v>1651.0600000000004</v>
      </c>
      <c r="E138" s="1396">
        <f t="shared" si="26"/>
        <v>8703.1500000000015</v>
      </c>
      <c r="F138" s="1396">
        <f t="shared" si="26"/>
        <v>9865.7899999999991</v>
      </c>
      <c r="G138" s="1396">
        <f t="shared" si="26"/>
        <v>5378.66</v>
      </c>
      <c r="H138" s="1396">
        <f t="shared" si="26"/>
        <v>10515.86</v>
      </c>
      <c r="I138" s="1396">
        <f t="shared" si="26"/>
        <v>4050.1200000000003</v>
      </c>
      <c r="J138" s="1396">
        <f t="shared" si="26"/>
        <v>1089.0400000000004</v>
      </c>
      <c r="K138" s="1396">
        <f t="shared" si="26"/>
        <v>4270.0999999999995</v>
      </c>
      <c r="L138" s="1396">
        <f t="shared" si="26"/>
        <v>3291.92</v>
      </c>
      <c r="M138" s="1396">
        <f t="shared" si="26"/>
        <v>8163.8399999999983</v>
      </c>
      <c r="N138" s="1396">
        <f t="shared" si="26"/>
        <v>3245.95</v>
      </c>
      <c r="O138" s="1396">
        <f t="shared" si="26"/>
        <v>399.72</v>
      </c>
      <c r="P138" s="1396">
        <f t="shared" si="26"/>
        <v>0</v>
      </c>
      <c r="Q138" s="1396">
        <f t="shared" si="26"/>
        <v>0</v>
      </c>
      <c r="R138" s="1396">
        <f t="shared" si="26"/>
        <v>0</v>
      </c>
      <c r="S138" s="1396">
        <f t="shared" si="26"/>
        <v>0</v>
      </c>
      <c r="T138" s="1396">
        <f t="shared" si="26"/>
        <v>0</v>
      </c>
      <c r="U138" s="1396">
        <f t="shared" si="26"/>
        <v>0</v>
      </c>
      <c r="V138" s="1396">
        <f t="shared" si="26"/>
        <v>0</v>
      </c>
      <c r="W138" s="1396">
        <f t="shared" si="26"/>
        <v>0</v>
      </c>
      <c r="X138" s="1396">
        <f t="shared" si="26"/>
        <v>0</v>
      </c>
      <c r="Y138" s="1396">
        <f t="shared" si="26"/>
        <v>0</v>
      </c>
      <c r="Z138" s="1396">
        <f t="shared" si="26"/>
        <v>0</v>
      </c>
      <c r="AA138" s="1396">
        <f t="shared" si="26"/>
        <v>0</v>
      </c>
      <c r="AB138" s="1396">
        <f t="shared" si="26"/>
        <v>0</v>
      </c>
      <c r="AC138" s="1396">
        <f t="shared" si="26"/>
        <v>0</v>
      </c>
      <c r="AD138" s="1396">
        <f t="shared" si="26"/>
        <v>0</v>
      </c>
      <c r="AE138" s="1396">
        <f t="shared" si="26"/>
        <v>0</v>
      </c>
      <c r="AF138" s="1396">
        <f t="shared" si="26"/>
        <v>0</v>
      </c>
      <c r="AG138" s="1396">
        <f t="shared" si="26"/>
        <v>0</v>
      </c>
      <c r="AH138" s="1396">
        <f t="shared" si="26"/>
        <v>0</v>
      </c>
      <c r="AI138" s="1396">
        <f t="shared" si="26"/>
        <v>0</v>
      </c>
      <c r="AJ138" s="1396">
        <f t="shared" ref="AJ138:BO138" si="27">SUM(AJ113:AJ137)</f>
        <v>0</v>
      </c>
      <c r="AK138" s="1396">
        <f t="shared" si="27"/>
        <v>0</v>
      </c>
      <c r="AL138" s="1396">
        <f t="shared" si="27"/>
        <v>0</v>
      </c>
      <c r="AM138" s="1396">
        <f t="shared" si="27"/>
        <v>0</v>
      </c>
      <c r="AN138" s="1396">
        <f t="shared" si="27"/>
        <v>0</v>
      </c>
      <c r="AO138" s="1396">
        <f t="shared" si="27"/>
        <v>0</v>
      </c>
      <c r="AP138" s="1396">
        <f t="shared" si="27"/>
        <v>0</v>
      </c>
      <c r="AQ138" s="1396">
        <f t="shared" si="27"/>
        <v>0</v>
      </c>
      <c r="AR138" s="1396">
        <f t="shared" si="27"/>
        <v>0</v>
      </c>
      <c r="AS138" s="1396">
        <f t="shared" si="27"/>
        <v>0</v>
      </c>
      <c r="AT138" s="1396">
        <f t="shared" si="27"/>
        <v>0</v>
      </c>
      <c r="AU138" s="1396">
        <f t="shared" si="27"/>
        <v>0</v>
      </c>
      <c r="AV138" s="1396">
        <f t="shared" si="27"/>
        <v>0</v>
      </c>
      <c r="AW138" s="1396">
        <f t="shared" si="27"/>
        <v>0</v>
      </c>
      <c r="AX138" s="1396">
        <f t="shared" si="27"/>
        <v>0</v>
      </c>
      <c r="AY138" s="1396">
        <f t="shared" si="27"/>
        <v>0</v>
      </c>
      <c r="AZ138" s="1396">
        <f t="shared" si="27"/>
        <v>0</v>
      </c>
      <c r="BA138" s="1396">
        <f t="shared" si="27"/>
        <v>0</v>
      </c>
      <c r="BB138" s="1396">
        <f t="shared" si="27"/>
        <v>0</v>
      </c>
      <c r="BC138" s="1396">
        <f t="shared" si="27"/>
        <v>0</v>
      </c>
      <c r="BD138" s="1396">
        <f t="shared" si="27"/>
        <v>0</v>
      </c>
      <c r="BE138" s="1396">
        <f t="shared" si="27"/>
        <v>0</v>
      </c>
      <c r="BF138" s="1396">
        <f t="shared" si="27"/>
        <v>0</v>
      </c>
      <c r="BG138" s="1396">
        <f t="shared" si="27"/>
        <v>0</v>
      </c>
      <c r="BH138" s="1396">
        <f t="shared" si="27"/>
        <v>0</v>
      </c>
      <c r="BI138" s="1396">
        <f t="shared" si="27"/>
        <v>0</v>
      </c>
      <c r="BJ138" s="1396">
        <f t="shared" si="27"/>
        <v>0</v>
      </c>
      <c r="BK138" s="1396">
        <f t="shared" si="27"/>
        <v>0</v>
      </c>
      <c r="BL138" s="1396">
        <f t="shared" si="27"/>
        <v>0</v>
      </c>
      <c r="BM138" s="1396">
        <f t="shared" si="27"/>
        <v>0</v>
      </c>
      <c r="BN138" s="1396">
        <f t="shared" si="27"/>
        <v>0</v>
      </c>
      <c r="BO138" s="1396">
        <f t="shared" si="27"/>
        <v>0</v>
      </c>
      <c r="BP138" s="1396">
        <f t="shared" ref="BP138:CU138" si="28">SUM(BP113:BP137)</f>
        <v>0</v>
      </c>
      <c r="BQ138" s="1396">
        <f t="shared" si="28"/>
        <v>0</v>
      </c>
      <c r="BR138" s="1396">
        <f t="shared" si="28"/>
        <v>0</v>
      </c>
      <c r="BS138" s="1396">
        <f t="shared" si="28"/>
        <v>0</v>
      </c>
      <c r="BT138" s="1396">
        <f t="shared" si="28"/>
        <v>0</v>
      </c>
      <c r="BU138" s="1396">
        <f t="shared" si="28"/>
        <v>0</v>
      </c>
      <c r="BV138" s="1396">
        <f t="shared" si="28"/>
        <v>0</v>
      </c>
      <c r="BW138" s="1396">
        <f t="shared" si="28"/>
        <v>0</v>
      </c>
      <c r="BX138" s="1396">
        <f t="shared" si="28"/>
        <v>0</v>
      </c>
      <c r="BY138" s="1396">
        <f t="shared" si="28"/>
        <v>0</v>
      </c>
      <c r="BZ138" s="1396">
        <f t="shared" si="28"/>
        <v>0</v>
      </c>
      <c r="CA138" s="1396">
        <f t="shared" si="28"/>
        <v>0</v>
      </c>
      <c r="CB138" s="1396">
        <f t="shared" si="28"/>
        <v>0</v>
      </c>
      <c r="CC138" s="1396">
        <f t="shared" si="28"/>
        <v>0</v>
      </c>
      <c r="CD138" s="1396">
        <f t="shared" si="28"/>
        <v>0</v>
      </c>
      <c r="CE138" s="1396">
        <f t="shared" si="28"/>
        <v>0</v>
      </c>
      <c r="CF138" s="1396">
        <f t="shared" si="28"/>
        <v>0</v>
      </c>
      <c r="CG138" s="1396">
        <f t="shared" si="28"/>
        <v>0</v>
      </c>
      <c r="CH138" s="1396">
        <f t="shared" si="28"/>
        <v>0</v>
      </c>
      <c r="CI138" s="1396">
        <f t="shared" si="28"/>
        <v>0</v>
      </c>
      <c r="CJ138" s="1396">
        <f t="shared" si="28"/>
        <v>0</v>
      </c>
      <c r="CK138" s="1396">
        <f t="shared" si="28"/>
        <v>0</v>
      </c>
      <c r="CL138" s="1396">
        <f t="shared" si="28"/>
        <v>0</v>
      </c>
      <c r="CM138" s="1396">
        <f t="shared" si="28"/>
        <v>0</v>
      </c>
      <c r="CN138" s="1396">
        <f t="shared" si="28"/>
        <v>0</v>
      </c>
      <c r="CO138" s="1396">
        <f t="shared" si="28"/>
        <v>0</v>
      </c>
      <c r="CP138" s="1396">
        <f t="shared" si="28"/>
        <v>0</v>
      </c>
      <c r="CQ138" s="1396">
        <f t="shared" si="28"/>
        <v>0</v>
      </c>
      <c r="CR138" s="1396">
        <f t="shared" si="28"/>
        <v>0</v>
      </c>
      <c r="CS138" s="1396">
        <f t="shared" si="28"/>
        <v>0</v>
      </c>
      <c r="CT138" s="1396">
        <f t="shared" si="28"/>
        <v>0</v>
      </c>
      <c r="CU138" s="1396">
        <f t="shared" si="28"/>
        <v>0</v>
      </c>
      <c r="CV138" s="1396">
        <f t="shared" ref="CV138:DT138" si="29">SUM(CV113:CV137)</f>
        <v>0</v>
      </c>
      <c r="CW138" s="1396">
        <f t="shared" si="29"/>
        <v>0</v>
      </c>
      <c r="CX138" s="1396">
        <f t="shared" si="29"/>
        <v>0</v>
      </c>
      <c r="CY138" s="1396">
        <f t="shared" si="29"/>
        <v>0</v>
      </c>
      <c r="CZ138" s="1396">
        <f t="shared" si="29"/>
        <v>0</v>
      </c>
      <c r="DA138" s="1396">
        <f t="shared" si="29"/>
        <v>0</v>
      </c>
      <c r="DB138" s="1396">
        <f t="shared" si="29"/>
        <v>0</v>
      </c>
      <c r="DC138" s="1396">
        <f t="shared" si="29"/>
        <v>0</v>
      </c>
      <c r="DD138" s="1396">
        <f t="shared" si="29"/>
        <v>0</v>
      </c>
      <c r="DE138" s="1396">
        <f t="shared" si="29"/>
        <v>0</v>
      </c>
      <c r="DF138" s="1396">
        <f t="shared" si="29"/>
        <v>0</v>
      </c>
      <c r="DG138" s="1396">
        <f t="shared" si="29"/>
        <v>0</v>
      </c>
      <c r="DH138" s="1396">
        <f t="shared" si="29"/>
        <v>0</v>
      </c>
      <c r="DI138" s="1396">
        <f t="shared" si="29"/>
        <v>0</v>
      </c>
      <c r="DJ138" s="1396">
        <f t="shared" si="29"/>
        <v>0</v>
      </c>
      <c r="DK138" s="1396">
        <f t="shared" si="29"/>
        <v>0</v>
      </c>
      <c r="DL138" s="1396">
        <f t="shared" si="29"/>
        <v>0</v>
      </c>
      <c r="DM138" s="1396">
        <f t="shared" si="29"/>
        <v>0</v>
      </c>
      <c r="DN138" s="1396">
        <f t="shared" si="29"/>
        <v>0</v>
      </c>
      <c r="DO138" s="1396">
        <f t="shared" si="29"/>
        <v>0</v>
      </c>
      <c r="DP138" s="1396">
        <f t="shared" si="29"/>
        <v>0</v>
      </c>
      <c r="DQ138" s="1396">
        <f t="shared" si="29"/>
        <v>0</v>
      </c>
      <c r="DR138" s="1396">
        <f t="shared" si="29"/>
        <v>0</v>
      </c>
      <c r="DS138" s="1396">
        <f t="shared" si="29"/>
        <v>0</v>
      </c>
      <c r="DT138" s="1396">
        <f t="shared" si="29"/>
        <v>0</v>
      </c>
    </row>
    <row r="139" spans="1:124" s="187" customFormat="1" ht="15.75" customHeight="1" thickTop="1">
      <c r="A139" s="59"/>
      <c r="B139" s="1814"/>
      <c r="C139" s="1815"/>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c r="DJ139" s="58"/>
      <c r="DK139" s="58"/>
      <c r="DL139" s="58"/>
      <c r="DM139" s="58"/>
      <c r="DN139" s="58"/>
      <c r="DO139" s="58"/>
      <c r="DP139" s="58"/>
      <c r="DQ139" s="58"/>
      <c r="DR139" s="58"/>
      <c r="DS139" s="58"/>
      <c r="DT139" s="58"/>
    </row>
    <row r="140" spans="1:124" s="187" customFormat="1" ht="15.75" customHeight="1">
      <c r="A140" s="59"/>
      <c r="B140" s="1814"/>
      <c r="C140" s="1815"/>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c r="DJ140" s="58"/>
      <c r="DK140" s="58"/>
      <c r="DL140" s="58"/>
      <c r="DM140" s="58"/>
      <c r="DN140" s="58"/>
      <c r="DO140" s="58"/>
      <c r="DP140" s="58"/>
      <c r="DQ140" s="58"/>
      <c r="DR140" s="58"/>
      <c r="DS140" s="58"/>
      <c r="DT140" s="58"/>
    </row>
    <row r="141" spans="1:124" s="187" customFormat="1" ht="15.75" customHeight="1">
      <c r="A141" s="59"/>
      <c r="B141" s="1807" t="s">
        <v>530</v>
      </c>
      <c r="C141" s="1815"/>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c r="DJ141" s="58"/>
      <c r="DK141" s="58"/>
      <c r="DL141" s="58"/>
      <c r="DM141" s="58"/>
      <c r="DN141" s="58"/>
      <c r="DO141" s="58"/>
      <c r="DP141" s="58"/>
      <c r="DQ141" s="58"/>
      <c r="DR141" s="58"/>
      <c r="DS141" s="58"/>
      <c r="DT141" s="58"/>
    </row>
    <row r="142" spans="1:124" s="187" customFormat="1" ht="15.75" customHeight="1">
      <c r="A142" s="59"/>
      <c r="B142" s="1809" t="s">
        <v>388</v>
      </c>
      <c r="C142" s="1810" t="s">
        <v>389</v>
      </c>
      <c r="D142" s="1799">
        <v>0</v>
      </c>
      <c r="E142" s="1799">
        <v>0</v>
      </c>
      <c r="F142" s="1799">
        <v>770</v>
      </c>
      <c r="G142" s="1799">
        <v>0</v>
      </c>
      <c r="H142" s="1799">
        <v>0</v>
      </c>
      <c r="I142" s="1799">
        <v>0</v>
      </c>
      <c r="J142" s="1799">
        <v>0</v>
      </c>
      <c r="K142" s="1799">
        <v>0</v>
      </c>
      <c r="L142" s="1799">
        <v>0</v>
      </c>
      <c r="M142" s="1799">
        <v>0</v>
      </c>
      <c r="N142" s="1799">
        <v>0</v>
      </c>
      <c r="O142" s="1799">
        <v>0</v>
      </c>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c r="DJ142" s="58"/>
      <c r="DK142" s="58"/>
      <c r="DL142" s="58"/>
      <c r="DM142" s="58"/>
      <c r="DN142" s="58"/>
      <c r="DO142" s="58"/>
      <c r="DP142" s="58"/>
      <c r="DQ142" s="58"/>
      <c r="DR142" s="58"/>
      <c r="DS142" s="58"/>
      <c r="DT142" s="58"/>
    </row>
    <row r="143" spans="1:124" s="187" customFormat="1" ht="15.75" customHeight="1">
      <c r="A143" s="59"/>
      <c r="B143" s="1809" t="s">
        <v>390</v>
      </c>
      <c r="C143" s="1810" t="s">
        <v>391</v>
      </c>
      <c r="D143" s="1799">
        <v>0</v>
      </c>
      <c r="E143" s="1799">
        <v>0</v>
      </c>
      <c r="F143" s="1799">
        <v>0</v>
      </c>
      <c r="G143" s="1799">
        <v>0</v>
      </c>
      <c r="H143" s="1799">
        <v>0</v>
      </c>
      <c r="I143" s="1799">
        <v>0</v>
      </c>
      <c r="J143" s="1799">
        <v>0</v>
      </c>
      <c r="K143" s="1799">
        <v>229.16</v>
      </c>
      <c r="L143" s="1799">
        <v>0</v>
      </c>
      <c r="M143" s="1799">
        <v>0</v>
      </c>
      <c r="N143" s="1799">
        <v>0</v>
      </c>
      <c r="O143" s="1799">
        <v>0</v>
      </c>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c r="DJ143" s="58"/>
      <c r="DK143" s="58"/>
      <c r="DL143" s="58"/>
      <c r="DM143" s="58"/>
      <c r="DN143" s="58"/>
      <c r="DO143" s="58"/>
      <c r="DP143" s="58"/>
      <c r="DQ143" s="58"/>
      <c r="DR143" s="58"/>
      <c r="DS143" s="58"/>
      <c r="DT143" s="58"/>
    </row>
    <row r="144" spans="1:124" s="187" customFormat="1" ht="15.75" customHeight="1">
      <c r="A144" s="59"/>
      <c r="B144" s="1809" t="s">
        <v>392</v>
      </c>
      <c r="C144" s="1810" t="s">
        <v>393</v>
      </c>
      <c r="D144" s="1799">
        <v>0</v>
      </c>
      <c r="E144" s="1799">
        <v>0</v>
      </c>
      <c r="F144" s="1799">
        <v>0</v>
      </c>
      <c r="G144" s="1799">
        <v>0</v>
      </c>
      <c r="H144" s="1799">
        <v>257.10000000000002</v>
      </c>
      <c r="I144" s="1799">
        <v>0</v>
      </c>
      <c r="J144" s="1799">
        <v>0</v>
      </c>
      <c r="K144" s="1799">
        <v>0</v>
      </c>
      <c r="L144" s="1799">
        <v>0</v>
      </c>
      <c r="M144" s="1799">
        <v>0</v>
      </c>
      <c r="N144" s="1799">
        <v>0</v>
      </c>
      <c r="O144" s="1799">
        <v>0</v>
      </c>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c r="DJ144" s="58"/>
      <c r="DK144" s="58"/>
      <c r="DL144" s="58"/>
      <c r="DM144" s="58"/>
      <c r="DN144" s="58"/>
      <c r="DO144" s="58"/>
      <c r="DP144" s="58"/>
      <c r="DQ144" s="58"/>
      <c r="DR144" s="58"/>
      <c r="DS144" s="58"/>
      <c r="DT144" s="58"/>
    </row>
    <row r="145" spans="1:124" s="187" customFormat="1" ht="15.75" customHeight="1">
      <c r="A145" s="59"/>
      <c r="B145" s="1809" t="s">
        <v>394</v>
      </c>
      <c r="C145" s="1810" t="s">
        <v>395</v>
      </c>
      <c r="D145" s="1799">
        <v>62.61</v>
      </c>
      <c r="E145" s="1799">
        <v>0</v>
      </c>
      <c r="F145" s="1799">
        <v>0</v>
      </c>
      <c r="G145" s="1799">
        <v>0</v>
      </c>
      <c r="H145" s="1799">
        <v>0</v>
      </c>
      <c r="I145" s="1799">
        <v>0</v>
      </c>
      <c r="J145" s="1799">
        <v>0</v>
      </c>
      <c r="K145" s="1799">
        <v>0</v>
      </c>
      <c r="L145" s="1799">
        <v>0</v>
      </c>
      <c r="M145" s="1799">
        <v>218.25</v>
      </c>
      <c r="N145" s="1799">
        <v>0</v>
      </c>
      <c r="O145" s="1799">
        <v>0</v>
      </c>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58"/>
      <c r="DQ145" s="58"/>
      <c r="DR145" s="58"/>
      <c r="DS145" s="58"/>
      <c r="DT145" s="58"/>
    </row>
    <row r="146" spans="1:124" s="187" customFormat="1" ht="15.75" customHeight="1">
      <c r="A146" s="59"/>
      <c r="B146" s="1809" t="s">
        <v>396</v>
      </c>
      <c r="C146" s="1810" t="s">
        <v>397</v>
      </c>
      <c r="D146" s="1799">
        <v>0</v>
      </c>
      <c r="E146" s="1799">
        <v>0</v>
      </c>
      <c r="F146" s="1799">
        <v>0</v>
      </c>
      <c r="G146" s="1799">
        <v>0</v>
      </c>
      <c r="H146" s="1799">
        <v>0</v>
      </c>
      <c r="I146" s="1799">
        <v>0</v>
      </c>
      <c r="J146" s="1799">
        <v>0</v>
      </c>
      <c r="K146" s="1799">
        <v>81.19</v>
      </c>
      <c r="L146" s="1799">
        <v>71.48</v>
      </c>
      <c r="M146" s="1799">
        <v>77.88</v>
      </c>
      <c r="N146" s="1799">
        <v>0</v>
      </c>
      <c r="O146" s="1799">
        <v>462.77</v>
      </c>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c r="DJ146" s="58"/>
      <c r="DK146" s="58"/>
      <c r="DL146" s="58"/>
      <c r="DM146" s="58"/>
      <c r="DN146" s="58"/>
      <c r="DO146" s="58"/>
      <c r="DP146" s="58"/>
      <c r="DQ146" s="58"/>
      <c r="DR146" s="58"/>
      <c r="DS146" s="58"/>
      <c r="DT146" s="58"/>
    </row>
    <row r="147" spans="1:124" s="187" customFormat="1" ht="15.75" customHeight="1">
      <c r="A147" s="59"/>
      <c r="B147" s="1809" t="s">
        <v>398</v>
      </c>
      <c r="C147" s="1810" t="s">
        <v>399</v>
      </c>
      <c r="D147" s="1799">
        <v>0</v>
      </c>
      <c r="E147" s="1799">
        <v>0</v>
      </c>
      <c r="F147" s="1799">
        <v>0</v>
      </c>
      <c r="G147" s="1799">
        <v>0</v>
      </c>
      <c r="H147" s="1799">
        <v>0</v>
      </c>
      <c r="I147" s="1799">
        <v>265.20999999999998</v>
      </c>
      <c r="J147" s="1799">
        <v>0</v>
      </c>
      <c r="K147" s="1799">
        <v>0</v>
      </c>
      <c r="L147" s="1799">
        <v>0</v>
      </c>
      <c r="M147" s="1799">
        <v>0</v>
      </c>
      <c r="N147" s="1799">
        <v>0</v>
      </c>
      <c r="O147" s="1799">
        <v>0</v>
      </c>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row>
    <row r="148" spans="1:124" s="187" customFormat="1" ht="15.75" customHeight="1">
      <c r="A148" s="59"/>
      <c r="B148" s="1809" t="s">
        <v>400</v>
      </c>
      <c r="C148" s="1810" t="s">
        <v>401</v>
      </c>
      <c r="D148" s="1799">
        <v>0</v>
      </c>
      <c r="E148" s="1799">
        <v>0</v>
      </c>
      <c r="F148" s="1799">
        <v>0</v>
      </c>
      <c r="G148" s="1799">
        <v>185.92</v>
      </c>
      <c r="H148" s="1799">
        <v>0</v>
      </c>
      <c r="I148" s="1799">
        <v>0</v>
      </c>
      <c r="J148" s="1799">
        <v>0</v>
      </c>
      <c r="K148" s="1799">
        <v>0</v>
      </c>
      <c r="L148" s="1799">
        <v>0</v>
      </c>
      <c r="M148" s="1799">
        <v>0</v>
      </c>
      <c r="N148" s="1799">
        <v>0</v>
      </c>
      <c r="O148" s="1799">
        <v>0</v>
      </c>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c r="DJ148" s="58"/>
      <c r="DK148" s="58"/>
      <c r="DL148" s="58"/>
      <c r="DM148" s="58"/>
      <c r="DN148" s="58"/>
      <c r="DO148" s="58"/>
      <c r="DP148" s="58"/>
      <c r="DQ148" s="58"/>
      <c r="DR148" s="58"/>
      <c r="DS148" s="58"/>
      <c r="DT148" s="58"/>
    </row>
    <row r="149" spans="1:124" s="187" customFormat="1" ht="15.75" customHeight="1">
      <c r="A149" s="59"/>
      <c r="B149" s="1809" t="s">
        <v>402</v>
      </c>
      <c r="C149" s="1810" t="s">
        <v>403</v>
      </c>
      <c r="D149" s="1799">
        <v>0</v>
      </c>
      <c r="E149" s="1799">
        <v>0</v>
      </c>
      <c r="F149" s="1799">
        <v>0</v>
      </c>
      <c r="G149" s="1799">
        <v>0</v>
      </c>
      <c r="H149" s="1799">
        <v>0</v>
      </c>
      <c r="I149" s="1799">
        <v>-2500</v>
      </c>
      <c r="J149" s="1799">
        <v>0</v>
      </c>
      <c r="K149" s="1799">
        <v>0</v>
      </c>
      <c r="L149" s="1799">
        <v>0</v>
      </c>
      <c r="M149" s="1799">
        <v>0</v>
      </c>
      <c r="N149" s="1799">
        <v>1250</v>
      </c>
      <c r="O149" s="1799">
        <v>0</v>
      </c>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58"/>
      <c r="DQ149" s="58"/>
      <c r="DR149" s="58"/>
      <c r="DS149" s="58"/>
      <c r="DT149" s="58"/>
    </row>
    <row r="150" spans="1:124" s="187" customFormat="1" ht="15.75" customHeight="1">
      <c r="A150" s="59"/>
      <c r="B150" s="1809" t="s">
        <v>404</v>
      </c>
      <c r="C150" s="1810" t="s">
        <v>405</v>
      </c>
      <c r="D150" s="1799">
        <v>523</v>
      </c>
      <c r="E150" s="1799">
        <v>0</v>
      </c>
      <c r="F150" s="1799">
        <v>274</v>
      </c>
      <c r="G150" s="1799">
        <v>0</v>
      </c>
      <c r="H150" s="1799">
        <v>499.61</v>
      </c>
      <c r="I150" s="1799">
        <v>374.28</v>
      </c>
      <c r="J150" s="1799">
        <v>495</v>
      </c>
      <c r="K150" s="1799">
        <v>216</v>
      </c>
      <c r="L150" s="1799">
        <v>155</v>
      </c>
      <c r="M150" s="1799">
        <v>371</v>
      </c>
      <c r="N150" s="1799">
        <v>371</v>
      </c>
      <c r="O150" s="1799">
        <v>371</v>
      </c>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row>
    <row r="151" spans="1:124" s="187" customFormat="1" ht="15.75" customHeight="1">
      <c r="A151" s="59"/>
      <c r="B151" s="1809" t="s">
        <v>406</v>
      </c>
      <c r="C151" s="1810" t="s">
        <v>407</v>
      </c>
      <c r="D151" s="1799">
        <v>1567.66</v>
      </c>
      <c r="E151" s="1799">
        <v>854.46</v>
      </c>
      <c r="F151" s="1799">
        <v>1502.04</v>
      </c>
      <c r="G151" s="1799">
        <v>56.46</v>
      </c>
      <c r="H151" s="1799">
        <v>1006.46</v>
      </c>
      <c r="I151" s="1799">
        <v>1291.25</v>
      </c>
      <c r="J151" s="1799">
        <v>979.34</v>
      </c>
      <c r="K151" s="1799">
        <v>1580.11</v>
      </c>
      <c r="L151" s="1799">
        <v>893</v>
      </c>
      <c r="M151" s="1799">
        <v>773.65</v>
      </c>
      <c r="N151" s="1799">
        <v>1547.3</v>
      </c>
      <c r="O151" s="1799">
        <v>1325.32</v>
      </c>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row>
    <row r="152" spans="1:124" s="187" customFormat="1" ht="15.75" customHeight="1">
      <c r="A152" s="59"/>
      <c r="B152" s="1809" t="s">
        <v>408</v>
      </c>
      <c r="C152" s="1810" t="s">
        <v>409</v>
      </c>
      <c r="D152" s="1799">
        <v>798</v>
      </c>
      <c r="E152" s="1799">
        <v>700</v>
      </c>
      <c r="F152" s="1799">
        <v>600</v>
      </c>
      <c r="G152" s="1799">
        <v>1097</v>
      </c>
      <c r="H152" s="1799">
        <v>300</v>
      </c>
      <c r="I152" s="1799">
        <v>789</v>
      </c>
      <c r="J152" s="1799">
        <v>793</v>
      </c>
      <c r="K152" s="1799">
        <v>1193</v>
      </c>
      <c r="L152" s="1799">
        <v>1093</v>
      </c>
      <c r="M152" s="1799">
        <v>1093</v>
      </c>
      <c r="N152" s="1799">
        <v>1044.6099999999999</v>
      </c>
      <c r="O152" s="1799">
        <v>712</v>
      </c>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c r="DJ152" s="58"/>
      <c r="DK152" s="58"/>
      <c r="DL152" s="58"/>
      <c r="DM152" s="58"/>
      <c r="DN152" s="58"/>
      <c r="DO152" s="58"/>
      <c r="DP152" s="58"/>
      <c r="DQ152" s="58"/>
      <c r="DR152" s="58"/>
      <c r="DS152" s="58"/>
      <c r="DT152" s="58"/>
    </row>
    <row r="153" spans="1:124" s="187" customFormat="1" ht="15.75" customHeight="1">
      <c r="A153" s="59"/>
      <c r="B153" s="1809" t="s">
        <v>410</v>
      </c>
      <c r="C153" s="1810" t="s">
        <v>411</v>
      </c>
      <c r="D153" s="1799">
        <v>50.17</v>
      </c>
      <c r="E153" s="1799">
        <v>3711.11</v>
      </c>
      <c r="F153" s="1799">
        <v>5415.15</v>
      </c>
      <c r="G153" s="1799">
        <v>3605.17</v>
      </c>
      <c r="H153" s="1799">
        <v>3637.65</v>
      </c>
      <c r="I153" s="1799">
        <v>3735.46</v>
      </c>
      <c r="J153" s="1799">
        <v>4114.04</v>
      </c>
      <c r="K153" s="1799">
        <v>4232.3999999999996</v>
      </c>
      <c r="L153" s="1799">
        <v>2332.46</v>
      </c>
      <c r="M153" s="1799">
        <v>3414.04</v>
      </c>
      <c r="N153" s="1799">
        <v>6428.08</v>
      </c>
      <c r="O153" s="1799">
        <v>3514.04</v>
      </c>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c r="DJ153" s="58"/>
      <c r="DK153" s="58"/>
      <c r="DL153" s="58"/>
      <c r="DM153" s="58"/>
      <c r="DN153" s="58"/>
      <c r="DO153" s="58"/>
      <c r="DP153" s="58"/>
      <c r="DQ153" s="58"/>
      <c r="DR153" s="58"/>
      <c r="DS153" s="58"/>
      <c r="DT153" s="58"/>
    </row>
    <row r="154" spans="1:124" s="187" customFormat="1" ht="15.75" customHeight="1">
      <c r="A154" s="59"/>
      <c r="B154" s="1809" t="s">
        <v>412</v>
      </c>
      <c r="C154" s="1810" t="s">
        <v>413</v>
      </c>
      <c r="D154" s="1799">
        <v>594.62</v>
      </c>
      <c r="E154" s="1799">
        <v>595.38</v>
      </c>
      <c r="F154" s="1799">
        <v>962.72</v>
      </c>
      <c r="G154" s="1799">
        <v>-1645</v>
      </c>
      <c r="H154" s="1799">
        <v>595.38</v>
      </c>
      <c r="I154" s="1799">
        <v>1050</v>
      </c>
      <c r="J154" s="1799">
        <v>595.38</v>
      </c>
      <c r="K154" s="1799">
        <v>0</v>
      </c>
      <c r="L154" s="1799">
        <v>595</v>
      </c>
      <c r="M154" s="1799">
        <v>0</v>
      </c>
      <c r="N154" s="1799">
        <v>0</v>
      </c>
      <c r="O154" s="1799">
        <v>0</v>
      </c>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row>
    <row r="155" spans="1:124" s="187" customFormat="1" ht="15.75" customHeight="1">
      <c r="A155" s="59"/>
      <c r="B155" s="1809" t="s">
        <v>414</v>
      </c>
      <c r="C155" s="1810" t="s">
        <v>415</v>
      </c>
      <c r="D155" s="1799">
        <v>0</v>
      </c>
      <c r="E155" s="1799">
        <v>0</v>
      </c>
      <c r="F155" s="1799">
        <v>0</v>
      </c>
      <c r="G155" s="1799">
        <v>0</v>
      </c>
      <c r="H155" s="1799">
        <v>488.48</v>
      </c>
      <c r="I155" s="1799">
        <v>0</v>
      </c>
      <c r="J155" s="1799">
        <v>0</v>
      </c>
      <c r="K155" s="1799">
        <v>0</v>
      </c>
      <c r="L155" s="1799">
        <v>0</v>
      </c>
      <c r="M155" s="1799">
        <v>0</v>
      </c>
      <c r="N155" s="1799">
        <v>0</v>
      </c>
      <c r="O155" s="1799">
        <v>0</v>
      </c>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c r="DJ155" s="58"/>
      <c r="DK155" s="58"/>
      <c r="DL155" s="58"/>
      <c r="DM155" s="58"/>
      <c r="DN155" s="58"/>
      <c r="DO155" s="58"/>
      <c r="DP155" s="58"/>
      <c r="DQ155" s="58"/>
      <c r="DR155" s="58"/>
      <c r="DS155" s="58"/>
      <c r="DT155" s="58"/>
    </row>
    <row r="156" spans="1:124" s="187" customFormat="1" ht="15.75" customHeight="1">
      <c r="A156" s="59"/>
      <c r="B156" s="1809" t="s">
        <v>416</v>
      </c>
      <c r="C156" s="1810" t="s">
        <v>417</v>
      </c>
      <c r="D156" s="1799">
        <v>93.75</v>
      </c>
      <c r="E156" s="1799">
        <v>339.5</v>
      </c>
      <c r="F156" s="1799">
        <v>76</v>
      </c>
      <c r="G156" s="1799">
        <v>169.75</v>
      </c>
      <c r="H156" s="1799">
        <v>169.75</v>
      </c>
      <c r="I156" s="1799">
        <v>156.87</v>
      </c>
      <c r="J156" s="1799">
        <v>120.33</v>
      </c>
      <c r="K156" s="1799">
        <v>378.71</v>
      </c>
      <c r="L156" s="1799">
        <v>66.709999999999994</v>
      </c>
      <c r="M156" s="1799">
        <v>252.5</v>
      </c>
      <c r="N156" s="1799">
        <v>81</v>
      </c>
      <c r="O156" s="1799">
        <v>265.5</v>
      </c>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row>
    <row r="157" spans="1:124" s="187" customFormat="1" ht="15.75" customHeight="1">
      <c r="A157" s="59"/>
      <c r="B157" s="1809" t="s">
        <v>418</v>
      </c>
      <c r="C157" s="1810" t="s">
        <v>419</v>
      </c>
      <c r="D157" s="1799">
        <v>311.94</v>
      </c>
      <c r="E157" s="1799">
        <v>693.19</v>
      </c>
      <c r="F157" s="1799">
        <v>207.63</v>
      </c>
      <c r="G157" s="1799">
        <v>324.75</v>
      </c>
      <c r="H157" s="1799">
        <v>324.75</v>
      </c>
      <c r="I157" s="1799">
        <v>324.75</v>
      </c>
      <c r="J157" s="1799">
        <v>311.54000000000002</v>
      </c>
      <c r="K157" s="1799">
        <v>636.29</v>
      </c>
      <c r="L157" s="1799">
        <v>0</v>
      </c>
      <c r="M157" s="1799">
        <v>311.54000000000002</v>
      </c>
      <c r="N157" s="1799">
        <v>700.96</v>
      </c>
      <c r="O157" s="1799">
        <v>389.42</v>
      </c>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c r="DJ157" s="58"/>
      <c r="DK157" s="58"/>
      <c r="DL157" s="58"/>
      <c r="DM157" s="58"/>
      <c r="DN157" s="58"/>
      <c r="DO157" s="58"/>
      <c r="DP157" s="58"/>
      <c r="DQ157" s="58"/>
      <c r="DR157" s="58"/>
      <c r="DS157" s="58"/>
      <c r="DT157" s="58"/>
    </row>
    <row r="158" spans="1:124" s="187" customFormat="1" ht="15.75" customHeight="1">
      <c r="A158" s="59"/>
      <c r="B158" s="1809"/>
      <c r="C158" s="1810"/>
      <c r="D158" s="1391"/>
      <c r="E158" s="1391"/>
      <c r="F158" s="1391"/>
      <c r="G158" s="1391"/>
      <c r="H158" s="1391"/>
      <c r="I158" s="1391"/>
      <c r="J158" s="1391"/>
      <c r="K158" s="1391"/>
      <c r="L158" s="1391"/>
      <c r="M158" s="1391"/>
      <c r="N158" s="1391"/>
      <c r="O158" s="1391"/>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c r="DJ158" s="58"/>
      <c r="DK158" s="58"/>
      <c r="DL158" s="58"/>
      <c r="DM158" s="58"/>
      <c r="DN158" s="58"/>
      <c r="DO158" s="58"/>
      <c r="DP158" s="58"/>
      <c r="DQ158" s="58"/>
      <c r="DR158" s="58"/>
      <c r="DS158" s="58"/>
      <c r="DT158" s="58"/>
    </row>
    <row r="159" spans="1:124" s="187" customFormat="1" ht="15.75" customHeight="1">
      <c r="A159" s="59"/>
      <c r="B159" s="1814"/>
      <c r="C159" s="1815"/>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c r="DJ159" s="58"/>
      <c r="DK159" s="58"/>
      <c r="DL159" s="58"/>
      <c r="DM159" s="58"/>
      <c r="DN159" s="58"/>
      <c r="DO159" s="58"/>
      <c r="DP159" s="58"/>
      <c r="DQ159" s="58"/>
      <c r="DR159" s="58"/>
      <c r="DS159" s="58"/>
      <c r="DT159" s="58"/>
    </row>
    <row r="160" spans="1:124" s="187" customFormat="1" ht="15.75" customHeight="1" thickBot="1">
      <c r="A160" s="59"/>
      <c r="B160" s="65" t="s">
        <v>1579</v>
      </c>
      <c r="C160" s="1152"/>
      <c r="D160" s="1396">
        <f t="shared" ref="D160:AI160" si="30">SUM(D142:D159)</f>
        <v>4001.75</v>
      </c>
      <c r="E160" s="1396">
        <f t="shared" si="30"/>
        <v>6893.6399999999994</v>
      </c>
      <c r="F160" s="1396">
        <f t="shared" si="30"/>
        <v>9807.5399999999972</v>
      </c>
      <c r="G160" s="1396">
        <f t="shared" si="30"/>
        <v>3794.05</v>
      </c>
      <c r="H160" s="1396">
        <f t="shared" si="30"/>
        <v>7279.18</v>
      </c>
      <c r="I160" s="1396">
        <f t="shared" si="30"/>
        <v>5486.82</v>
      </c>
      <c r="J160" s="1396">
        <f t="shared" si="30"/>
        <v>7408.63</v>
      </c>
      <c r="K160" s="1396">
        <f t="shared" si="30"/>
        <v>8546.86</v>
      </c>
      <c r="L160" s="1396">
        <f t="shared" si="30"/>
        <v>5206.6500000000005</v>
      </c>
      <c r="M160" s="1396">
        <f t="shared" si="30"/>
        <v>6511.86</v>
      </c>
      <c r="N160" s="1396">
        <f t="shared" si="30"/>
        <v>11422.95</v>
      </c>
      <c r="O160" s="1396">
        <f t="shared" si="30"/>
        <v>7040.05</v>
      </c>
      <c r="P160" s="1396">
        <f t="shared" si="30"/>
        <v>0</v>
      </c>
      <c r="Q160" s="1396">
        <f t="shared" si="30"/>
        <v>0</v>
      </c>
      <c r="R160" s="1396">
        <f t="shared" si="30"/>
        <v>0</v>
      </c>
      <c r="S160" s="1396">
        <f t="shared" si="30"/>
        <v>0</v>
      </c>
      <c r="T160" s="1396">
        <f t="shared" si="30"/>
        <v>0</v>
      </c>
      <c r="U160" s="1396">
        <f t="shared" si="30"/>
        <v>0</v>
      </c>
      <c r="V160" s="1396">
        <f t="shared" si="30"/>
        <v>0</v>
      </c>
      <c r="W160" s="1396">
        <f t="shared" si="30"/>
        <v>0</v>
      </c>
      <c r="X160" s="1396">
        <f t="shared" si="30"/>
        <v>0</v>
      </c>
      <c r="Y160" s="1396">
        <f t="shared" si="30"/>
        <v>0</v>
      </c>
      <c r="Z160" s="1396">
        <f t="shared" si="30"/>
        <v>0</v>
      </c>
      <c r="AA160" s="1396">
        <f t="shared" si="30"/>
        <v>0</v>
      </c>
      <c r="AB160" s="1396">
        <f t="shared" si="30"/>
        <v>0</v>
      </c>
      <c r="AC160" s="1396">
        <f t="shared" si="30"/>
        <v>0</v>
      </c>
      <c r="AD160" s="1396">
        <f t="shared" si="30"/>
        <v>0</v>
      </c>
      <c r="AE160" s="1396">
        <f t="shared" si="30"/>
        <v>0</v>
      </c>
      <c r="AF160" s="1396">
        <f t="shared" si="30"/>
        <v>0</v>
      </c>
      <c r="AG160" s="1396">
        <f t="shared" si="30"/>
        <v>0</v>
      </c>
      <c r="AH160" s="1396">
        <f t="shared" si="30"/>
        <v>0</v>
      </c>
      <c r="AI160" s="1396">
        <f t="shared" si="30"/>
        <v>0</v>
      </c>
      <c r="AJ160" s="1396">
        <f t="shared" ref="AJ160:BO160" si="31">SUM(AJ142:AJ159)</f>
        <v>0</v>
      </c>
      <c r="AK160" s="1396">
        <f t="shared" si="31"/>
        <v>0</v>
      </c>
      <c r="AL160" s="1396">
        <f t="shared" si="31"/>
        <v>0</v>
      </c>
      <c r="AM160" s="1396">
        <f t="shared" si="31"/>
        <v>0</v>
      </c>
      <c r="AN160" s="1396">
        <f t="shared" si="31"/>
        <v>0</v>
      </c>
      <c r="AO160" s="1396">
        <f t="shared" si="31"/>
        <v>0</v>
      </c>
      <c r="AP160" s="1396">
        <f t="shared" si="31"/>
        <v>0</v>
      </c>
      <c r="AQ160" s="1396">
        <f t="shared" si="31"/>
        <v>0</v>
      </c>
      <c r="AR160" s="1396">
        <f t="shared" si="31"/>
        <v>0</v>
      </c>
      <c r="AS160" s="1396">
        <f t="shared" si="31"/>
        <v>0</v>
      </c>
      <c r="AT160" s="1396">
        <f t="shared" si="31"/>
        <v>0</v>
      </c>
      <c r="AU160" s="1396">
        <f t="shared" si="31"/>
        <v>0</v>
      </c>
      <c r="AV160" s="1396">
        <f t="shared" si="31"/>
        <v>0</v>
      </c>
      <c r="AW160" s="1396">
        <f t="shared" si="31"/>
        <v>0</v>
      </c>
      <c r="AX160" s="1396">
        <f t="shared" si="31"/>
        <v>0</v>
      </c>
      <c r="AY160" s="1396">
        <f t="shared" si="31"/>
        <v>0</v>
      </c>
      <c r="AZ160" s="1396">
        <f t="shared" si="31"/>
        <v>0</v>
      </c>
      <c r="BA160" s="1396">
        <f t="shared" si="31"/>
        <v>0</v>
      </c>
      <c r="BB160" s="1396">
        <f t="shared" si="31"/>
        <v>0</v>
      </c>
      <c r="BC160" s="1396">
        <f t="shared" si="31"/>
        <v>0</v>
      </c>
      <c r="BD160" s="1396">
        <f t="shared" si="31"/>
        <v>0</v>
      </c>
      <c r="BE160" s="1396">
        <f t="shared" si="31"/>
        <v>0</v>
      </c>
      <c r="BF160" s="1396">
        <f t="shared" si="31"/>
        <v>0</v>
      </c>
      <c r="BG160" s="1396">
        <f t="shared" si="31"/>
        <v>0</v>
      </c>
      <c r="BH160" s="1396">
        <f t="shared" si="31"/>
        <v>0</v>
      </c>
      <c r="BI160" s="1396">
        <f t="shared" si="31"/>
        <v>0</v>
      </c>
      <c r="BJ160" s="1396">
        <f t="shared" si="31"/>
        <v>0</v>
      </c>
      <c r="BK160" s="1396">
        <f t="shared" si="31"/>
        <v>0</v>
      </c>
      <c r="BL160" s="1396">
        <f t="shared" si="31"/>
        <v>0</v>
      </c>
      <c r="BM160" s="1396">
        <f t="shared" si="31"/>
        <v>0</v>
      </c>
      <c r="BN160" s="1396">
        <f t="shared" si="31"/>
        <v>0</v>
      </c>
      <c r="BO160" s="1396">
        <f t="shared" si="31"/>
        <v>0</v>
      </c>
      <c r="BP160" s="1396">
        <f t="shared" ref="BP160:CU160" si="32">SUM(BP142:BP159)</f>
        <v>0</v>
      </c>
      <c r="BQ160" s="1396">
        <f t="shared" si="32"/>
        <v>0</v>
      </c>
      <c r="BR160" s="1396">
        <f t="shared" si="32"/>
        <v>0</v>
      </c>
      <c r="BS160" s="1396">
        <f t="shared" si="32"/>
        <v>0</v>
      </c>
      <c r="BT160" s="1396">
        <f t="shared" si="32"/>
        <v>0</v>
      </c>
      <c r="BU160" s="1396">
        <f t="shared" si="32"/>
        <v>0</v>
      </c>
      <c r="BV160" s="1396">
        <f t="shared" si="32"/>
        <v>0</v>
      </c>
      <c r="BW160" s="1396">
        <f t="shared" si="32"/>
        <v>0</v>
      </c>
      <c r="BX160" s="1396">
        <f t="shared" si="32"/>
        <v>0</v>
      </c>
      <c r="BY160" s="1396">
        <f t="shared" si="32"/>
        <v>0</v>
      </c>
      <c r="BZ160" s="1396">
        <f t="shared" si="32"/>
        <v>0</v>
      </c>
      <c r="CA160" s="1396">
        <f t="shared" si="32"/>
        <v>0</v>
      </c>
      <c r="CB160" s="1396">
        <f t="shared" si="32"/>
        <v>0</v>
      </c>
      <c r="CC160" s="1396">
        <f t="shared" si="32"/>
        <v>0</v>
      </c>
      <c r="CD160" s="1396">
        <f t="shared" si="32"/>
        <v>0</v>
      </c>
      <c r="CE160" s="1396">
        <f t="shared" si="32"/>
        <v>0</v>
      </c>
      <c r="CF160" s="1396">
        <f t="shared" si="32"/>
        <v>0</v>
      </c>
      <c r="CG160" s="1396">
        <f t="shared" si="32"/>
        <v>0</v>
      </c>
      <c r="CH160" s="1396">
        <f t="shared" si="32"/>
        <v>0</v>
      </c>
      <c r="CI160" s="1396">
        <f t="shared" si="32"/>
        <v>0</v>
      </c>
      <c r="CJ160" s="1396">
        <f t="shared" si="32"/>
        <v>0</v>
      </c>
      <c r="CK160" s="1396">
        <f t="shared" si="32"/>
        <v>0</v>
      </c>
      <c r="CL160" s="1396">
        <f t="shared" si="32"/>
        <v>0</v>
      </c>
      <c r="CM160" s="1396">
        <f t="shared" si="32"/>
        <v>0</v>
      </c>
      <c r="CN160" s="1396">
        <f t="shared" si="32"/>
        <v>0</v>
      </c>
      <c r="CO160" s="1396">
        <f t="shared" si="32"/>
        <v>0</v>
      </c>
      <c r="CP160" s="1396">
        <f t="shared" si="32"/>
        <v>0</v>
      </c>
      <c r="CQ160" s="1396">
        <f t="shared" si="32"/>
        <v>0</v>
      </c>
      <c r="CR160" s="1396">
        <f t="shared" si="32"/>
        <v>0</v>
      </c>
      <c r="CS160" s="1396">
        <f t="shared" si="32"/>
        <v>0</v>
      </c>
      <c r="CT160" s="1396">
        <f t="shared" si="32"/>
        <v>0</v>
      </c>
      <c r="CU160" s="1396">
        <f t="shared" si="32"/>
        <v>0</v>
      </c>
      <c r="CV160" s="1396">
        <f t="shared" ref="CV160:DT160" si="33">SUM(CV142:CV159)</f>
        <v>0</v>
      </c>
      <c r="CW160" s="1396">
        <f t="shared" si="33"/>
        <v>0</v>
      </c>
      <c r="CX160" s="1396">
        <f t="shared" si="33"/>
        <v>0</v>
      </c>
      <c r="CY160" s="1396">
        <f t="shared" si="33"/>
        <v>0</v>
      </c>
      <c r="CZ160" s="1396">
        <f t="shared" si="33"/>
        <v>0</v>
      </c>
      <c r="DA160" s="1396">
        <f t="shared" si="33"/>
        <v>0</v>
      </c>
      <c r="DB160" s="1396">
        <f t="shared" si="33"/>
        <v>0</v>
      </c>
      <c r="DC160" s="1396">
        <f t="shared" si="33"/>
        <v>0</v>
      </c>
      <c r="DD160" s="1396">
        <f t="shared" si="33"/>
        <v>0</v>
      </c>
      <c r="DE160" s="1396">
        <f t="shared" si="33"/>
        <v>0</v>
      </c>
      <c r="DF160" s="1396">
        <f t="shared" si="33"/>
        <v>0</v>
      </c>
      <c r="DG160" s="1396">
        <f t="shared" si="33"/>
        <v>0</v>
      </c>
      <c r="DH160" s="1396">
        <f t="shared" si="33"/>
        <v>0</v>
      </c>
      <c r="DI160" s="1396">
        <f t="shared" si="33"/>
        <v>0</v>
      </c>
      <c r="DJ160" s="1396">
        <f t="shared" si="33"/>
        <v>0</v>
      </c>
      <c r="DK160" s="1396">
        <f t="shared" si="33"/>
        <v>0</v>
      </c>
      <c r="DL160" s="1396">
        <f t="shared" si="33"/>
        <v>0</v>
      </c>
      <c r="DM160" s="1396">
        <f t="shared" si="33"/>
        <v>0</v>
      </c>
      <c r="DN160" s="1396">
        <f t="shared" si="33"/>
        <v>0</v>
      </c>
      <c r="DO160" s="1396">
        <f t="shared" si="33"/>
        <v>0</v>
      </c>
      <c r="DP160" s="1396">
        <f t="shared" si="33"/>
        <v>0</v>
      </c>
      <c r="DQ160" s="1396">
        <f t="shared" si="33"/>
        <v>0</v>
      </c>
      <c r="DR160" s="1396">
        <f t="shared" si="33"/>
        <v>0</v>
      </c>
      <c r="DS160" s="1396">
        <f t="shared" si="33"/>
        <v>0</v>
      </c>
      <c r="DT160" s="1396">
        <f t="shared" si="33"/>
        <v>0</v>
      </c>
    </row>
    <row r="161" spans="1:124" s="187" customFormat="1" ht="15.75" customHeight="1" thickTop="1">
      <c r="A161" s="59"/>
      <c r="B161" s="1814"/>
      <c r="C161" s="1815"/>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c r="DJ161" s="58"/>
      <c r="DK161" s="58"/>
      <c r="DL161" s="58"/>
      <c r="DM161" s="58"/>
      <c r="DN161" s="58"/>
      <c r="DO161" s="58"/>
      <c r="DP161" s="58"/>
      <c r="DQ161" s="58"/>
      <c r="DR161" s="58"/>
      <c r="DS161" s="58"/>
      <c r="DT161" s="58"/>
    </row>
    <row r="162" spans="1:124" s="187" customFormat="1" ht="15.75" customHeight="1">
      <c r="A162" s="59"/>
      <c r="B162" s="1814"/>
      <c r="C162" s="1815"/>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c r="DJ162" s="58"/>
      <c r="DK162" s="58"/>
      <c r="DL162" s="58"/>
      <c r="DM162" s="58"/>
      <c r="DN162" s="58"/>
      <c r="DO162" s="58"/>
      <c r="DP162" s="58"/>
      <c r="DQ162" s="58"/>
      <c r="DR162" s="58"/>
      <c r="DS162" s="58"/>
      <c r="DT162" s="58"/>
    </row>
    <row r="163" spans="1:124" s="187" customFormat="1" ht="15.75" customHeight="1">
      <c r="A163" s="59"/>
      <c r="B163" s="1807" t="s">
        <v>531</v>
      </c>
      <c r="C163" s="1815"/>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c r="DH163" s="58"/>
      <c r="DI163" s="58"/>
      <c r="DJ163" s="58"/>
      <c r="DK163" s="58"/>
      <c r="DL163" s="58"/>
      <c r="DM163" s="58"/>
      <c r="DN163" s="58"/>
      <c r="DO163" s="58"/>
      <c r="DP163" s="58"/>
      <c r="DQ163" s="58"/>
      <c r="DR163" s="58"/>
      <c r="DS163" s="58"/>
      <c r="DT163" s="58"/>
    </row>
    <row r="164" spans="1:124" s="187" customFormat="1" ht="15.75" customHeight="1">
      <c r="A164" s="59"/>
      <c r="B164" s="1809" t="s">
        <v>422</v>
      </c>
      <c r="C164" s="1810" t="s">
        <v>423</v>
      </c>
      <c r="D164" s="1799">
        <v>157.5</v>
      </c>
      <c r="E164" s="1799">
        <v>1376.3</v>
      </c>
      <c r="F164" s="1799">
        <v>157.5</v>
      </c>
      <c r="G164" s="1799">
        <v>157.5</v>
      </c>
      <c r="H164" s="1799">
        <v>157.5</v>
      </c>
      <c r="I164" s="1799">
        <v>188</v>
      </c>
      <c r="J164" s="1799">
        <v>157</v>
      </c>
      <c r="K164" s="1799">
        <v>-89.54</v>
      </c>
      <c r="L164" s="1799">
        <v>219.26</v>
      </c>
      <c r="M164" s="1799">
        <v>31.32</v>
      </c>
      <c r="N164" s="1799">
        <v>417.64</v>
      </c>
      <c r="O164" s="1799">
        <v>208.82</v>
      </c>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c r="DJ164" s="58"/>
      <c r="DK164" s="58"/>
      <c r="DL164" s="58"/>
      <c r="DM164" s="58"/>
      <c r="DN164" s="58"/>
      <c r="DO164" s="58"/>
      <c r="DP164" s="58"/>
      <c r="DQ164" s="58"/>
      <c r="DR164" s="58"/>
      <c r="DS164" s="58"/>
      <c r="DT164" s="58"/>
    </row>
    <row r="165" spans="1:124" s="187" customFormat="1" ht="15.75" customHeight="1">
      <c r="A165" s="59"/>
      <c r="B165" s="1809" t="s">
        <v>424</v>
      </c>
      <c r="C165" s="1810" t="s">
        <v>425</v>
      </c>
      <c r="D165" s="1799">
        <v>83.38</v>
      </c>
      <c r="E165" s="1799">
        <v>152.63</v>
      </c>
      <c r="F165" s="1799">
        <v>114.32</v>
      </c>
      <c r="G165" s="1799">
        <v>80.510000000000005</v>
      </c>
      <c r="H165" s="1799">
        <v>354.98</v>
      </c>
      <c r="I165" s="1799">
        <v>734.45</v>
      </c>
      <c r="J165" s="1799">
        <v>303.86</v>
      </c>
      <c r="K165" s="1799">
        <v>56.4</v>
      </c>
      <c r="L165" s="1799">
        <v>68.3</v>
      </c>
      <c r="M165" s="1799">
        <v>111.55</v>
      </c>
      <c r="N165" s="1799">
        <v>346.48</v>
      </c>
      <c r="O165" s="1799">
        <v>349.81</v>
      </c>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c r="DH165" s="58"/>
      <c r="DI165" s="58"/>
      <c r="DJ165" s="58"/>
      <c r="DK165" s="58"/>
      <c r="DL165" s="58"/>
      <c r="DM165" s="58"/>
      <c r="DN165" s="58"/>
      <c r="DO165" s="58"/>
      <c r="DP165" s="58"/>
      <c r="DQ165" s="58"/>
      <c r="DR165" s="58"/>
      <c r="DS165" s="58"/>
      <c r="DT165" s="58"/>
    </row>
    <row r="166" spans="1:124" s="187" customFormat="1" ht="15.75" customHeight="1">
      <c r="A166" s="59"/>
      <c r="B166" s="1809" t="s">
        <v>426</v>
      </c>
      <c r="C166" s="1810" t="s">
        <v>427</v>
      </c>
      <c r="D166" s="1799">
        <v>27</v>
      </c>
      <c r="E166" s="1799">
        <v>1037.48</v>
      </c>
      <c r="F166" s="1799">
        <v>0</v>
      </c>
      <c r="G166" s="1799">
        <v>0</v>
      </c>
      <c r="H166" s="1799">
        <v>1127.49</v>
      </c>
      <c r="I166" s="1799">
        <v>442.8</v>
      </c>
      <c r="J166" s="1799">
        <v>504.57</v>
      </c>
      <c r="K166" s="1799">
        <v>153.12</v>
      </c>
      <c r="L166" s="1799">
        <v>778.64</v>
      </c>
      <c r="M166" s="1799">
        <v>664.19</v>
      </c>
      <c r="N166" s="1799">
        <v>582.04</v>
      </c>
      <c r="O166" s="1799">
        <v>256.72000000000003</v>
      </c>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c r="DJ166" s="58"/>
      <c r="DK166" s="58"/>
      <c r="DL166" s="58"/>
      <c r="DM166" s="58"/>
      <c r="DN166" s="58"/>
      <c r="DO166" s="58"/>
      <c r="DP166" s="58"/>
      <c r="DQ166" s="58"/>
      <c r="DR166" s="58"/>
      <c r="DS166" s="58"/>
      <c r="DT166" s="58"/>
    </row>
    <row r="167" spans="1:124" s="187" customFormat="1" ht="15.75" customHeight="1">
      <c r="A167" s="59"/>
      <c r="B167" s="1809" t="s">
        <v>428</v>
      </c>
      <c r="C167" s="1810" t="s">
        <v>429</v>
      </c>
      <c r="D167" s="1799">
        <v>2450</v>
      </c>
      <c r="E167" s="1799">
        <v>2288</v>
      </c>
      <c r="F167" s="1799">
        <v>1623</v>
      </c>
      <c r="G167" s="1799">
        <v>4335</v>
      </c>
      <c r="H167" s="1799">
        <v>2615.5</v>
      </c>
      <c r="I167" s="1799">
        <v>2100</v>
      </c>
      <c r="J167" s="1799">
        <v>2518.5</v>
      </c>
      <c r="K167" s="1799">
        <v>4048</v>
      </c>
      <c r="L167" s="1799">
        <v>2162</v>
      </c>
      <c r="M167" s="1799">
        <v>84.5</v>
      </c>
      <c r="N167" s="1799">
        <v>2031.5</v>
      </c>
      <c r="O167" s="1799">
        <v>2173.5</v>
      </c>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c r="DJ167" s="58"/>
      <c r="DK167" s="58"/>
      <c r="DL167" s="58"/>
      <c r="DM167" s="58"/>
      <c r="DN167" s="58"/>
      <c r="DO167" s="58"/>
      <c r="DP167" s="58"/>
      <c r="DQ167" s="58"/>
      <c r="DR167" s="58"/>
      <c r="DS167" s="58"/>
      <c r="DT167" s="58"/>
    </row>
    <row r="168" spans="1:124" s="187" customFormat="1" ht="15.75" customHeight="1">
      <c r="A168" s="59"/>
      <c r="B168" s="1809" t="s">
        <v>430</v>
      </c>
      <c r="C168" s="1810" t="s">
        <v>431</v>
      </c>
      <c r="D168" s="1799">
        <v>4048.2</v>
      </c>
      <c r="E168" s="1799">
        <v>1522.4</v>
      </c>
      <c r="F168" s="1799">
        <v>0</v>
      </c>
      <c r="G168" s="1799">
        <v>0</v>
      </c>
      <c r="H168" s="1799">
        <v>0</v>
      </c>
      <c r="I168" s="1799">
        <v>0</v>
      </c>
      <c r="J168" s="1799">
        <v>0</v>
      </c>
      <c r="K168" s="1799">
        <v>0</v>
      </c>
      <c r="L168" s="1799">
        <v>0</v>
      </c>
      <c r="M168" s="1799">
        <v>0</v>
      </c>
      <c r="N168" s="1799">
        <v>0</v>
      </c>
      <c r="O168" s="1799">
        <v>0</v>
      </c>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c r="DJ168" s="58"/>
      <c r="DK168" s="58"/>
      <c r="DL168" s="58"/>
      <c r="DM168" s="58"/>
      <c r="DN168" s="58"/>
      <c r="DO168" s="58"/>
      <c r="DP168" s="58"/>
      <c r="DQ168" s="58"/>
      <c r="DR168" s="58"/>
      <c r="DS168" s="58"/>
      <c r="DT168" s="58"/>
    </row>
    <row r="169" spans="1:124" s="187" customFormat="1" ht="15.75" customHeight="1">
      <c r="A169" s="59"/>
      <c r="B169" s="1809" t="s">
        <v>432</v>
      </c>
      <c r="C169" s="1810" t="s">
        <v>433</v>
      </c>
      <c r="D169" s="1799">
        <v>-5</v>
      </c>
      <c r="E169" s="1799">
        <v>0</v>
      </c>
      <c r="F169" s="1799">
        <v>5</v>
      </c>
      <c r="G169" s="1799">
        <v>-5</v>
      </c>
      <c r="H169" s="1799">
        <v>-105</v>
      </c>
      <c r="I169" s="1799">
        <v>73</v>
      </c>
      <c r="J169" s="1799">
        <v>11</v>
      </c>
      <c r="K169" s="1799">
        <v>0</v>
      </c>
      <c r="L169" s="1799">
        <v>26</v>
      </c>
      <c r="M169" s="1799">
        <v>0</v>
      </c>
      <c r="N169" s="1799">
        <v>0</v>
      </c>
      <c r="O169" s="1799">
        <v>0</v>
      </c>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c r="DJ169" s="58"/>
      <c r="DK169" s="58"/>
      <c r="DL169" s="58"/>
      <c r="DM169" s="58"/>
      <c r="DN169" s="58"/>
      <c r="DO169" s="58"/>
      <c r="DP169" s="58"/>
      <c r="DQ169" s="58"/>
      <c r="DR169" s="58"/>
      <c r="DS169" s="58"/>
      <c r="DT169" s="58"/>
    </row>
    <row r="170" spans="1:124" s="187" customFormat="1" ht="15.75" customHeight="1">
      <c r="A170" s="59"/>
      <c r="B170" s="1809" t="s">
        <v>434</v>
      </c>
      <c r="C170" s="1810" t="s">
        <v>435</v>
      </c>
      <c r="D170" s="1799">
        <v>320</v>
      </c>
      <c r="E170" s="1799">
        <v>168.82</v>
      </c>
      <c r="F170" s="1799">
        <v>0</v>
      </c>
      <c r="G170" s="1799">
        <v>0</v>
      </c>
      <c r="H170" s="1799">
        <v>353.74</v>
      </c>
      <c r="I170" s="1799">
        <v>30.78</v>
      </c>
      <c r="J170" s="1799">
        <v>433.47</v>
      </c>
      <c r="K170" s="1799">
        <v>35.65</v>
      </c>
      <c r="L170" s="1799">
        <v>19.78</v>
      </c>
      <c r="M170" s="1799">
        <v>0</v>
      </c>
      <c r="N170" s="1799">
        <v>69.56</v>
      </c>
      <c r="O170" s="1799">
        <v>0</v>
      </c>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c r="DH170" s="58"/>
      <c r="DI170" s="58"/>
      <c r="DJ170" s="58"/>
      <c r="DK170" s="58"/>
      <c r="DL170" s="58"/>
      <c r="DM170" s="58"/>
      <c r="DN170" s="58"/>
      <c r="DO170" s="58"/>
      <c r="DP170" s="58"/>
      <c r="DQ170" s="58"/>
      <c r="DR170" s="58"/>
      <c r="DS170" s="58"/>
      <c r="DT170" s="58"/>
    </row>
    <row r="171" spans="1:124" s="187" customFormat="1" ht="15.75" customHeight="1">
      <c r="A171" s="59"/>
      <c r="B171" s="1809" t="s">
        <v>436</v>
      </c>
      <c r="C171" s="1810" t="s">
        <v>437</v>
      </c>
      <c r="D171" s="1799">
        <v>0</v>
      </c>
      <c r="E171" s="1799">
        <v>0</v>
      </c>
      <c r="F171" s="1799">
        <v>1.57</v>
      </c>
      <c r="G171" s="1799">
        <v>6.3</v>
      </c>
      <c r="H171" s="1799">
        <v>5.04</v>
      </c>
      <c r="I171" s="1799">
        <v>0</v>
      </c>
      <c r="J171" s="1799">
        <v>9.6</v>
      </c>
      <c r="K171" s="1799">
        <v>3.78</v>
      </c>
      <c r="L171" s="1799">
        <v>5.67</v>
      </c>
      <c r="M171" s="1799">
        <v>2.5299999999999998</v>
      </c>
      <c r="N171" s="1799">
        <v>1.57</v>
      </c>
      <c r="O171" s="1799">
        <v>6.6</v>
      </c>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c r="DH171" s="58"/>
      <c r="DI171" s="58"/>
      <c r="DJ171" s="58"/>
      <c r="DK171" s="58"/>
      <c r="DL171" s="58"/>
      <c r="DM171" s="58"/>
      <c r="DN171" s="58"/>
      <c r="DO171" s="58"/>
      <c r="DP171" s="58"/>
      <c r="DQ171" s="58"/>
      <c r="DR171" s="58"/>
      <c r="DS171" s="58"/>
      <c r="DT171" s="58"/>
    </row>
    <row r="172" spans="1:124" s="187" customFormat="1" ht="15.75" customHeight="1">
      <c r="A172" s="59"/>
      <c r="B172" s="1809" t="s">
        <v>438</v>
      </c>
      <c r="C172" s="1810" t="s">
        <v>439</v>
      </c>
      <c r="D172" s="1799">
        <v>0</v>
      </c>
      <c r="E172" s="1799">
        <v>0</v>
      </c>
      <c r="F172" s="1799">
        <v>0</v>
      </c>
      <c r="G172" s="1799">
        <v>0</v>
      </c>
      <c r="H172" s="1799">
        <v>1123.1099999999999</v>
      </c>
      <c r="I172" s="1799">
        <v>0</v>
      </c>
      <c r="J172" s="1799">
        <v>0</v>
      </c>
      <c r="K172" s="1799">
        <v>0</v>
      </c>
      <c r="L172" s="1799">
        <v>0</v>
      </c>
      <c r="M172" s="1799">
        <v>0</v>
      </c>
      <c r="N172" s="1799">
        <v>0</v>
      </c>
      <c r="O172" s="1799">
        <v>0</v>
      </c>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c r="DH172" s="58"/>
      <c r="DI172" s="58"/>
      <c r="DJ172" s="58"/>
      <c r="DK172" s="58"/>
      <c r="DL172" s="58"/>
      <c r="DM172" s="58"/>
      <c r="DN172" s="58"/>
      <c r="DO172" s="58"/>
      <c r="DP172" s="58"/>
      <c r="DQ172" s="58"/>
      <c r="DR172" s="58"/>
      <c r="DS172" s="58"/>
      <c r="DT172" s="58"/>
    </row>
    <row r="173" spans="1:124" s="187" customFormat="1" ht="15.75" customHeight="1">
      <c r="A173" s="59"/>
      <c r="B173" s="1809" t="s">
        <v>440</v>
      </c>
      <c r="C173" s="1810" t="s">
        <v>441</v>
      </c>
      <c r="D173" s="1799">
        <v>279.04000000000002</v>
      </c>
      <c r="E173" s="1799">
        <v>0</v>
      </c>
      <c r="F173" s="1799">
        <v>0</v>
      </c>
      <c r="G173" s="1799">
        <v>0</v>
      </c>
      <c r="H173" s="1799">
        <v>0</v>
      </c>
      <c r="I173" s="1799">
        <v>226.38</v>
      </c>
      <c r="J173" s="1799">
        <v>0</v>
      </c>
      <c r="K173" s="1799">
        <v>0</v>
      </c>
      <c r="L173" s="1799">
        <v>0</v>
      </c>
      <c r="M173" s="1799">
        <v>215.59</v>
      </c>
      <c r="N173" s="1799">
        <v>-6.3</v>
      </c>
      <c r="O173" s="1799">
        <v>292.68</v>
      </c>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c r="DH173" s="58"/>
      <c r="DI173" s="58"/>
      <c r="DJ173" s="58"/>
      <c r="DK173" s="58"/>
      <c r="DL173" s="58"/>
      <c r="DM173" s="58"/>
      <c r="DN173" s="58"/>
      <c r="DO173" s="58"/>
      <c r="DP173" s="58"/>
      <c r="DQ173" s="58"/>
      <c r="DR173" s="58"/>
      <c r="DS173" s="58"/>
      <c r="DT173" s="58"/>
    </row>
    <row r="174" spans="1:124" s="187" customFormat="1" ht="15.75" customHeight="1">
      <c r="A174" s="59"/>
      <c r="B174" s="1809" t="s">
        <v>442</v>
      </c>
      <c r="C174" s="1810" t="s">
        <v>443</v>
      </c>
      <c r="D174" s="1799">
        <v>0</v>
      </c>
      <c r="E174" s="1799">
        <v>637.39</v>
      </c>
      <c r="F174" s="1799">
        <v>0</v>
      </c>
      <c r="G174" s="1799">
        <v>0</v>
      </c>
      <c r="H174" s="1799">
        <v>0</v>
      </c>
      <c r="I174" s="1799">
        <v>2041.92</v>
      </c>
      <c r="J174" s="1799">
        <v>1435.89</v>
      </c>
      <c r="K174" s="1799">
        <v>1528.09</v>
      </c>
      <c r="L174" s="1799">
        <v>0</v>
      </c>
      <c r="M174" s="1799">
        <v>0</v>
      </c>
      <c r="N174" s="1799">
        <v>0</v>
      </c>
      <c r="O174" s="1799">
        <v>0</v>
      </c>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c r="DH174" s="58"/>
      <c r="DI174" s="58"/>
      <c r="DJ174" s="58"/>
      <c r="DK174" s="58"/>
      <c r="DL174" s="58"/>
      <c r="DM174" s="58"/>
      <c r="DN174" s="58"/>
      <c r="DO174" s="58"/>
      <c r="DP174" s="58"/>
      <c r="DQ174" s="58"/>
      <c r="DR174" s="58"/>
      <c r="DS174" s="58"/>
      <c r="DT174" s="58"/>
    </row>
    <row r="175" spans="1:124" s="187" customFormat="1" ht="15.75" customHeight="1">
      <c r="A175" s="59"/>
      <c r="B175" s="1809" t="s">
        <v>444</v>
      </c>
      <c r="C175" s="1810" t="s">
        <v>445</v>
      </c>
      <c r="D175" s="1799">
        <v>0</v>
      </c>
      <c r="E175" s="1799">
        <v>121.34</v>
      </c>
      <c r="F175" s="1799">
        <v>0</v>
      </c>
      <c r="G175" s="1799">
        <v>0</v>
      </c>
      <c r="H175" s="1799">
        <v>0</v>
      </c>
      <c r="I175" s="1799">
        <v>0</v>
      </c>
      <c r="J175" s="1799">
        <v>248.61</v>
      </c>
      <c r="K175" s="1799">
        <v>81.36</v>
      </c>
      <c r="L175" s="1799">
        <v>0</v>
      </c>
      <c r="M175" s="1799">
        <v>0</v>
      </c>
      <c r="N175" s="1799">
        <v>0</v>
      </c>
      <c r="O175" s="1799">
        <v>0</v>
      </c>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c r="DH175" s="58"/>
      <c r="DI175" s="58"/>
      <c r="DJ175" s="58"/>
      <c r="DK175" s="58"/>
      <c r="DL175" s="58"/>
      <c r="DM175" s="58"/>
      <c r="DN175" s="58"/>
      <c r="DO175" s="58"/>
      <c r="DP175" s="58"/>
      <c r="DQ175" s="58"/>
      <c r="DR175" s="58"/>
      <c r="DS175" s="58"/>
      <c r="DT175" s="58"/>
    </row>
    <row r="176" spans="1:124" s="187" customFormat="1" ht="15.75" customHeight="1">
      <c r="A176" s="59"/>
      <c r="B176" s="1809" t="s">
        <v>446</v>
      </c>
      <c r="C176" s="1810" t="s">
        <v>447</v>
      </c>
      <c r="D176" s="1799">
        <v>575.78</v>
      </c>
      <c r="E176" s="1799">
        <v>116.35</v>
      </c>
      <c r="F176" s="1799">
        <v>94.76</v>
      </c>
      <c r="G176" s="1799">
        <v>0</v>
      </c>
      <c r="H176" s="1799">
        <v>321.74</v>
      </c>
      <c r="I176" s="1799">
        <v>72.92</v>
      </c>
      <c r="J176" s="1799">
        <v>0</v>
      </c>
      <c r="K176" s="1799">
        <v>0</v>
      </c>
      <c r="L176" s="1799">
        <v>150</v>
      </c>
      <c r="M176" s="1799">
        <v>0</v>
      </c>
      <c r="N176" s="1799">
        <v>74</v>
      </c>
      <c r="O176" s="1799">
        <v>0</v>
      </c>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c r="DH176" s="58"/>
      <c r="DI176" s="58"/>
      <c r="DJ176" s="58"/>
      <c r="DK176" s="58"/>
      <c r="DL176" s="58"/>
      <c r="DM176" s="58"/>
      <c r="DN176" s="58"/>
      <c r="DO176" s="58"/>
      <c r="DP176" s="58"/>
      <c r="DQ176" s="58"/>
      <c r="DR176" s="58"/>
      <c r="DS176" s="58"/>
      <c r="DT176" s="58"/>
    </row>
    <row r="177" spans="1:124" s="187" customFormat="1" ht="15.75" customHeight="1">
      <c r="A177" s="59"/>
      <c r="B177" s="1809" t="s">
        <v>448</v>
      </c>
      <c r="C177" s="1810" t="s">
        <v>449</v>
      </c>
      <c r="D177" s="1799">
        <v>406.14</v>
      </c>
      <c r="E177" s="1799">
        <v>322.41000000000003</v>
      </c>
      <c r="F177" s="1799">
        <v>655.09</v>
      </c>
      <c r="G177" s="1799">
        <v>581.85</v>
      </c>
      <c r="H177" s="1799">
        <v>495.19</v>
      </c>
      <c r="I177" s="1799">
        <v>247.43</v>
      </c>
      <c r="J177" s="1799">
        <v>545.55999999999995</v>
      </c>
      <c r="K177" s="1799">
        <v>545.55999999999995</v>
      </c>
      <c r="L177" s="1799">
        <v>1290.22</v>
      </c>
      <c r="M177" s="1799">
        <v>539.24</v>
      </c>
      <c r="N177" s="1799">
        <v>545.55999999999995</v>
      </c>
      <c r="O177" s="1799">
        <v>545.55999999999995</v>
      </c>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c r="DH177" s="58"/>
      <c r="DI177" s="58"/>
      <c r="DJ177" s="58"/>
      <c r="DK177" s="58"/>
      <c r="DL177" s="58"/>
      <c r="DM177" s="58"/>
      <c r="DN177" s="58"/>
      <c r="DO177" s="58"/>
      <c r="DP177" s="58"/>
      <c r="DQ177" s="58"/>
      <c r="DR177" s="58"/>
      <c r="DS177" s="58"/>
      <c r="DT177" s="58"/>
    </row>
    <row r="178" spans="1:124" s="187" customFormat="1" ht="15.75" customHeight="1">
      <c r="A178" s="59"/>
      <c r="B178" s="1809" t="s">
        <v>450</v>
      </c>
      <c r="C178" s="1810" t="s">
        <v>451</v>
      </c>
      <c r="D178" s="1799">
        <v>0</v>
      </c>
      <c r="E178" s="1799">
        <v>148.69999999999999</v>
      </c>
      <c r="F178" s="1799">
        <v>81.33</v>
      </c>
      <c r="G178" s="1799">
        <v>17.64</v>
      </c>
      <c r="H178" s="1799">
        <v>148.68</v>
      </c>
      <c r="I178" s="1799">
        <v>101.82</v>
      </c>
      <c r="J178" s="1799">
        <v>55.99</v>
      </c>
      <c r="K178" s="1799">
        <v>28.8</v>
      </c>
      <c r="L178" s="1799">
        <v>49.55</v>
      </c>
      <c r="M178" s="1799">
        <v>97.33</v>
      </c>
      <c r="N178" s="1799">
        <v>3.42</v>
      </c>
      <c r="O178" s="1799">
        <v>50.88</v>
      </c>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c r="DH178" s="58"/>
      <c r="DI178" s="58"/>
      <c r="DJ178" s="58"/>
      <c r="DK178" s="58"/>
      <c r="DL178" s="58"/>
      <c r="DM178" s="58"/>
      <c r="DN178" s="58"/>
      <c r="DO178" s="58"/>
      <c r="DP178" s="58"/>
      <c r="DQ178" s="58"/>
      <c r="DR178" s="58"/>
      <c r="DS178" s="58"/>
      <c r="DT178" s="58"/>
    </row>
    <row r="179" spans="1:124" s="187" customFormat="1" ht="15.75" customHeight="1">
      <c r="A179" s="59"/>
      <c r="B179" s="1809" t="s">
        <v>452</v>
      </c>
      <c r="C179" s="1810" t="s">
        <v>453</v>
      </c>
      <c r="D179" s="1799">
        <v>0</v>
      </c>
      <c r="E179" s="1799">
        <v>0</v>
      </c>
      <c r="F179" s="1799">
        <v>0</v>
      </c>
      <c r="G179" s="1799">
        <v>0</v>
      </c>
      <c r="H179" s="1799">
        <v>0</v>
      </c>
      <c r="I179" s="1799">
        <v>131.37</v>
      </c>
      <c r="J179" s="1799">
        <v>0</v>
      </c>
      <c r="K179" s="1799">
        <v>0</v>
      </c>
      <c r="L179" s="1799">
        <v>0</v>
      </c>
      <c r="M179" s="1799">
        <v>0</v>
      </c>
      <c r="N179" s="1799">
        <v>0</v>
      </c>
      <c r="O179" s="1799">
        <v>0</v>
      </c>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c r="DH179" s="58"/>
      <c r="DI179" s="58"/>
      <c r="DJ179" s="58"/>
      <c r="DK179" s="58"/>
      <c r="DL179" s="58"/>
      <c r="DM179" s="58"/>
      <c r="DN179" s="58"/>
      <c r="DO179" s="58"/>
      <c r="DP179" s="58"/>
      <c r="DQ179" s="58"/>
      <c r="DR179" s="58"/>
      <c r="DS179" s="58"/>
      <c r="DT179" s="58"/>
    </row>
    <row r="180" spans="1:124" s="187" customFormat="1" ht="15.75" customHeight="1">
      <c r="A180" s="59"/>
      <c r="B180" s="1809" t="s">
        <v>454</v>
      </c>
      <c r="C180" s="1810" t="s">
        <v>455</v>
      </c>
      <c r="D180" s="1799">
        <v>1239.28</v>
      </c>
      <c r="E180" s="1799">
        <v>1014.52</v>
      </c>
      <c r="F180" s="1799">
        <v>974.29</v>
      </c>
      <c r="G180" s="1799">
        <v>1484.81</v>
      </c>
      <c r="H180" s="1799">
        <v>1709.33</v>
      </c>
      <c r="I180" s="1799">
        <v>699.74</v>
      </c>
      <c r="J180" s="1799">
        <v>914.68</v>
      </c>
      <c r="K180" s="1799">
        <v>764.26</v>
      </c>
      <c r="L180" s="1799">
        <v>77.41</v>
      </c>
      <c r="M180" s="1799">
        <v>45.45</v>
      </c>
      <c r="N180" s="1799">
        <v>1795.59</v>
      </c>
      <c r="O180" s="1799">
        <v>732.98</v>
      </c>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c r="DH180" s="58"/>
      <c r="DI180" s="58"/>
      <c r="DJ180" s="58"/>
      <c r="DK180" s="58"/>
      <c r="DL180" s="58"/>
      <c r="DM180" s="58"/>
      <c r="DN180" s="58"/>
      <c r="DO180" s="58"/>
      <c r="DP180" s="58"/>
      <c r="DQ180" s="58"/>
      <c r="DR180" s="58"/>
      <c r="DS180" s="58"/>
      <c r="DT180" s="58"/>
    </row>
    <row r="181" spans="1:124" s="187" customFormat="1" ht="15.75" customHeight="1">
      <c r="A181" s="59"/>
      <c r="B181" s="1809" t="s">
        <v>456</v>
      </c>
      <c r="C181" s="1810" t="s">
        <v>457</v>
      </c>
      <c r="D181" s="1799">
        <v>135</v>
      </c>
      <c r="E181" s="1799">
        <v>2564.25</v>
      </c>
      <c r="F181" s="1799">
        <v>0</v>
      </c>
      <c r="G181" s="1799">
        <v>0</v>
      </c>
      <c r="H181" s="1799">
        <v>0</v>
      </c>
      <c r="I181" s="1799">
        <v>0</v>
      </c>
      <c r="J181" s="1799">
        <v>0</v>
      </c>
      <c r="K181" s="1799">
        <v>0</v>
      </c>
      <c r="L181" s="1799">
        <v>0</v>
      </c>
      <c r="M181" s="1799">
        <v>0</v>
      </c>
      <c r="N181" s="1799">
        <v>0</v>
      </c>
      <c r="O181" s="1799">
        <v>0</v>
      </c>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c r="DH181" s="58"/>
      <c r="DI181" s="58"/>
      <c r="DJ181" s="58"/>
      <c r="DK181" s="58"/>
      <c r="DL181" s="58"/>
      <c r="DM181" s="58"/>
      <c r="DN181" s="58"/>
      <c r="DO181" s="58"/>
      <c r="DP181" s="58"/>
      <c r="DQ181" s="58"/>
      <c r="DR181" s="58"/>
      <c r="DS181" s="58"/>
      <c r="DT181" s="58"/>
    </row>
    <row r="182" spans="1:124" s="187" customFormat="1" ht="15.75" customHeight="1">
      <c r="A182" s="59"/>
      <c r="B182" s="1809" t="s">
        <v>458</v>
      </c>
      <c r="C182" s="1810" t="s">
        <v>459</v>
      </c>
      <c r="D182" s="1799">
        <v>0</v>
      </c>
      <c r="E182" s="1799">
        <v>0.46</v>
      </c>
      <c r="F182" s="1799">
        <v>0</v>
      </c>
      <c r="G182" s="1799">
        <v>0</v>
      </c>
      <c r="H182" s="1799">
        <v>0</v>
      </c>
      <c r="I182" s="1799">
        <v>0</v>
      </c>
      <c r="J182" s="1799">
        <v>0</v>
      </c>
      <c r="K182" s="1799">
        <v>0</v>
      </c>
      <c r="L182" s="1799">
        <v>0</v>
      </c>
      <c r="M182" s="1799">
        <v>0</v>
      </c>
      <c r="N182" s="1799">
        <v>0</v>
      </c>
      <c r="O182" s="1799">
        <v>0</v>
      </c>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c r="DH182" s="58"/>
      <c r="DI182" s="58"/>
      <c r="DJ182" s="58"/>
      <c r="DK182" s="58"/>
      <c r="DL182" s="58"/>
      <c r="DM182" s="58"/>
      <c r="DN182" s="58"/>
      <c r="DO182" s="58"/>
      <c r="DP182" s="58"/>
      <c r="DQ182" s="58"/>
      <c r="DR182" s="58"/>
      <c r="DS182" s="58"/>
      <c r="DT182" s="58"/>
    </row>
    <row r="183" spans="1:124" s="187" customFormat="1" ht="15.75" customHeight="1">
      <c r="A183" s="59"/>
      <c r="B183" s="1809" t="s">
        <v>420</v>
      </c>
      <c r="C183" s="1810" t="s">
        <v>421</v>
      </c>
      <c r="D183" s="1799">
        <v>892.83</v>
      </c>
      <c r="E183" s="1799">
        <v>253.77</v>
      </c>
      <c r="F183" s="1799">
        <v>-128.97</v>
      </c>
      <c r="G183" s="1799">
        <v>854.96</v>
      </c>
      <c r="H183" s="1799">
        <v>62.4</v>
      </c>
      <c r="I183" s="1799">
        <v>62.4</v>
      </c>
      <c r="J183" s="1799">
        <v>62.4</v>
      </c>
      <c r="K183" s="1799">
        <v>960.66</v>
      </c>
      <c r="L183" s="1799">
        <v>138.26</v>
      </c>
      <c r="M183" s="1799">
        <v>54.73</v>
      </c>
      <c r="N183" s="1799">
        <v>115.2</v>
      </c>
      <c r="O183" s="1799">
        <v>307.56</v>
      </c>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c r="DH183" s="58"/>
      <c r="DI183" s="58"/>
      <c r="DJ183" s="58"/>
      <c r="DK183" s="58"/>
      <c r="DL183" s="58"/>
      <c r="DM183" s="58"/>
      <c r="DN183" s="58"/>
      <c r="DO183" s="58"/>
      <c r="DP183" s="58"/>
      <c r="DQ183" s="58"/>
      <c r="DR183" s="58"/>
      <c r="DS183" s="58"/>
      <c r="DT183" s="58"/>
    </row>
    <row r="184" spans="1:124" s="187" customFormat="1" ht="15.75" customHeight="1">
      <c r="A184" s="59"/>
      <c r="B184" s="1809"/>
      <c r="C184" s="1810"/>
      <c r="D184" s="1391"/>
      <c r="E184" s="1391"/>
      <c r="F184" s="1391"/>
      <c r="G184" s="1391"/>
      <c r="H184" s="1391"/>
      <c r="I184" s="1391"/>
      <c r="J184" s="1391"/>
      <c r="K184" s="1391"/>
      <c r="L184" s="1391"/>
      <c r="M184" s="1391"/>
      <c r="N184" s="1391"/>
      <c r="O184" s="1391"/>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c r="DH184" s="58"/>
      <c r="DI184" s="58"/>
      <c r="DJ184" s="58"/>
      <c r="DK184" s="58"/>
      <c r="DL184" s="58"/>
      <c r="DM184" s="58"/>
      <c r="DN184" s="58"/>
      <c r="DO184" s="58"/>
      <c r="DP184" s="58"/>
      <c r="DQ184" s="58"/>
      <c r="DR184" s="58"/>
      <c r="DS184" s="58"/>
      <c r="DT184" s="58"/>
    </row>
    <row r="185" spans="1:124" s="187" customFormat="1" ht="15.75" customHeight="1">
      <c r="A185" s="59"/>
      <c r="B185" s="1814"/>
      <c r="C185" s="1815"/>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c r="DH185" s="58"/>
      <c r="DI185" s="58"/>
      <c r="DJ185" s="58"/>
      <c r="DK185" s="58"/>
      <c r="DL185" s="58"/>
      <c r="DM185" s="58"/>
      <c r="DN185" s="58"/>
      <c r="DO185" s="58"/>
      <c r="DP185" s="58"/>
      <c r="DQ185" s="58"/>
      <c r="DR185" s="58"/>
      <c r="DS185" s="58"/>
      <c r="DT185" s="58"/>
    </row>
    <row r="186" spans="1:124" s="187" customFormat="1" ht="15.75" customHeight="1" thickBot="1">
      <c r="A186" s="59"/>
      <c r="B186" s="65" t="s">
        <v>1578</v>
      </c>
      <c r="C186" s="1152"/>
      <c r="D186" s="1396">
        <f t="shared" ref="D186:AI186" si="34">SUM(D164:D185)</f>
        <v>10609.15</v>
      </c>
      <c r="E186" s="1396">
        <f t="shared" si="34"/>
        <v>11724.82</v>
      </c>
      <c r="F186" s="1396">
        <f t="shared" si="34"/>
        <v>3577.89</v>
      </c>
      <c r="G186" s="1396">
        <f t="shared" si="34"/>
        <v>7513.5700000000006</v>
      </c>
      <c r="H186" s="1396">
        <f t="shared" si="34"/>
        <v>8369.6999999999989</v>
      </c>
      <c r="I186" s="1396">
        <f t="shared" si="34"/>
        <v>7153.0099999999993</v>
      </c>
      <c r="J186" s="1396">
        <f t="shared" si="34"/>
        <v>7201.1299999999992</v>
      </c>
      <c r="K186" s="1396">
        <f t="shared" si="34"/>
        <v>8116.1399999999985</v>
      </c>
      <c r="L186" s="1396">
        <f t="shared" si="34"/>
        <v>4985.09</v>
      </c>
      <c r="M186" s="1396">
        <f t="shared" si="34"/>
        <v>1846.43</v>
      </c>
      <c r="N186" s="1396">
        <f t="shared" si="34"/>
        <v>5976.2599999999993</v>
      </c>
      <c r="O186" s="1396">
        <f t="shared" si="34"/>
        <v>4925.1099999999997</v>
      </c>
      <c r="P186" s="1396">
        <f t="shared" si="34"/>
        <v>0</v>
      </c>
      <c r="Q186" s="1396">
        <f t="shared" si="34"/>
        <v>0</v>
      </c>
      <c r="R186" s="1396">
        <f t="shared" si="34"/>
        <v>0</v>
      </c>
      <c r="S186" s="1396">
        <f t="shared" si="34"/>
        <v>0</v>
      </c>
      <c r="T186" s="1396">
        <f t="shared" si="34"/>
        <v>0</v>
      </c>
      <c r="U186" s="1396">
        <f t="shared" si="34"/>
        <v>0</v>
      </c>
      <c r="V186" s="1396">
        <f t="shared" si="34"/>
        <v>0</v>
      </c>
      <c r="W186" s="1396">
        <f t="shared" si="34"/>
        <v>0</v>
      </c>
      <c r="X186" s="1396">
        <f t="shared" si="34"/>
        <v>0</v>
      </c>
      <c r="Y186" s="1396">
        <f t="shared" si="34"/>
        <v>0</v>
      </c>
      <c r="Z186" s="1396">
        <f t="shared" si="34"/>
        <v>0</v>
      </c>
      <c r="AA186" s="1396">
        <f t="shared" si="34"/>
        <v>0</v>
      </c>
      <c r="AB186" s="1396">
        <f t="shared" si="34"/>
        <v>0</v>
      </c>
      <c r="AC186" s="1396">
        <f t="shared" si="34"/>
        <v>0</v>
      </c>
      <c r="AD186" s="1396">
        <f t="shared" si="34"/>
        <v>0</v>
      </c>
      <c r="AE186" s="1396">
        <f t="shared" si="34"/>
        <v>0</v>
      </c>
      <c r="AF186" s="1396">
        <f t="shared" si="34"/>
        <v>0</v>
      </c>
      <c r="AG186" s="1396">
        <f t="shared" si="34"/>
        <v>0</v>
      </c>
      <c r="AH186" s="1396">
        <f t="shared" si="34"/>
        <v>0</v>
      </c>
      <c r="AI186" s="1396">
        <f t="shared" si="34"/>
        <v>0</v>
      </c>
      <c r="AJ186" s="1396">
        <f t="shared" ref="AJ186:BO186" si="35">SUM(AJ164:AJ185)</f>
        <v>0</v>
      </c>
      <c r="AK186" s="1396">
        <f t="shared" si="35"/>
        <v>0</v>
      </c>
      <c r="AL186" s="1396">
        <f t="shared" si="35"/>
        <v>0</v>
      </c>
      <c r="AM186" s="1396">
        <f t="shared" si="35"/>
        <v>0</v>
      </c>
      <c r="AN186" s="1396">
        <f t="shared" si="35"/>
        <v>0</v>
      </c>
      <c r="AO186" s="1396">
        <f t="shared" si="35"/>
        <v>0</v>
      </c>
      <c r="AP186" s="1396">
        <f t="shared" si="35"/>
        <v>0</v>
      </c>
      <c r="AQ186" s="1396">
        <f t="shared" si="35"/>
        <v>0</v>
      </c>
      <c r="AR186" s="1396">
        <f t="shared" si="35"/>
        <v>0</v>
      </c>
      <c r="AS186" s="1396">
        <f t="shared" si="35"/>
        <v>0</v>
      </c>
      <c r="AT186" s="1396">
        <f t="shared" si="35"/>
        <v>0</v>
      </c>
      <c r="AU186" s="1396">
        <f t="shared" si="35"/>
        <v>0</v>
      </c>
      <c r="AV186" s="1396">
        <f t="shared" si="35"/>
        <v>0</v>
      </c>
      <c r="AW186" s="1396">
        <f t="shared" si="35"/>
        <v>0</v>
      </c>
      <c r="AX186" s="1396">
        <f t="shared" si="35"/>
        <v>0</v>
      </c>
      <c r="AY186" s="1396">
        <f t="shared" si="35"/>
        <v>0</v>
      </c>
      <c r="AZ186" s="1396">
        <f t="shared" si="35"/>
        <v>0</v>
      </c>
      <c r="BA186" s="1396">
        <f t="shared" si="35"/>
        <v>0</v>
      </c>
      <c r="BB186" s="1396">
        <f t="shared" si="35"/>
        <v>0</v>
      </c>
      <c r="BC186" s="1396">
        <f t="shared" si="35"/>
        <v>0</v>
      </c>
      <c r="BD186" s="1396">
        <f t="shared" si="35"/>
        <v>0</v>
      </c>
      <c r="BE186" s="1396">
        <f t="shared" si="35"/>
        <v>0</v>
      </c>
      <c r="BF186" s="1396">
        <f t="shared" si="35"/>
        <v>0</v>
      </c>
      <c r="BG186" s="1396">
        <f t="shared" si="35"/>
        <v>0</v>
      </c>
      <c r="BH186" s="1396">
        <f t="shared" si="35"/>
        <v>0</v>
      </c>
      <c r="BI186" s="1396">
        <f t="shared" si="35"/>
        <v>0</v>
      </c>
      <c r="BJ186" s="1396">
        <f t="shared" si="35"/>
        <v>0</v>
      </c>
      <c r="BK186" s="1396">
        <f t="shared" si="35"/>
        <v>0</v>
      </c>
      <c r="BL186" s="1396">
        <f t="shared" si="35"/>
        <v>0</v>
      </c>
      <c r="BM186" s="1396">
        <f t="shared" si="35"/>
        <v>0</v>
      </c>
      <c r="BN186" s="1396">
        <f t="shared" si="35"/>
        <v>0</v>
      </c>
      <c r="BO186" s="1396">
        <f t="shared" si="35"/>
        <v>0</v>
      </c>
      <c r="BP186" s="1396">
        <f t="shared" ref="BP186:CU186" si="36">SUM(BP164:BP185)</f>
        <v>0</v>
      </c>
      <c r="BQ186" s="1396">
        <f t="shared" si="36"/>
        <v>0</v>
      </c>
      <c r="BR186" s="1396">
        <f t="shared" si="36"/>
        <v>0</v>
      </c>
      <c r="BS186" s="1396">
        <f t="shared" si="36"/>
        <v>0</v>
      </c>
      <c r="BT186" s="1396">
        <f t="shared" si="36"/>
        <v>0</v>
      </c>
      <c r="BU186" s="1396">
        <f t="shared" si="36"/>
        <v>0</v>
      </c>
      <c r="BV186" s="1396">
        <f t="shared" si="36"/>
        <v>0</v>
      </c>
      <c r="BW186" s="1396">
        <f t="shared" si="36"/>
        <v>0</v>
      </c>
      <c r="BX186" s="1396">
        <f t="shared" si="36"/>
        <v>0</v>
      </c>
      <c r="BY186" s="1396">
        <f t="shared" si="36"/>
        <v>0</v>
      </c>
      <c r="BZ186" s="1396">
        <f t="shared" si="36"/>
        <v>0</v>
      </c>
      <c r="CA186" s="1396">
        <f t="shared" si="36"/>
        <v>0</v>
      </c>
      <c r="CB186" s="1396">
        <f t="shared" si="36"/>
        <v>0</v>
      </c>
      <c r="CC186" s="1396">
        <f t="shared" si="36"/>
        <v>0</v>
      </c>
      <c r="CD186" s="1396">
        <f t="shared" si="36"/>
        <v>0</v>
      </c>
      <c r="CE186" s="1396">
        <f t="shared" si="36"/>
        <v>0</v>
      </c>
      <c r="CF186" s="1396">
        <f t="shared" si="36"/>
        <v>0</v>
      </c>
      <c r="CG186" s="1396">
        <f t="shared" si="36"/>
        <v>0</v>
      </c>
      <c r="CH186" s="1396">
        <f t="shared" si="36"/>
        <v>0</v>
      </c>
      <c r="CI186" s="1396">
        <f t="shared" si="36"/>
        <v>0</v>
      </c>
      <c r="CJ186" s="1396">
        <f t="shared" si="36"/>
        <v>0</v>
      </c>
      <c r="CK186" s="1396">
        <f t="shared" si="36"/>
        <v>0</v>
      </c>
      <c r="CL186" s="1396">
        <f t="shared" si="36"/>
        <v>0</v>
      </c>
      <c r="CM186" s="1396">
        <f t="shared" si="36"/>
        <v>0</v>
      </c>
      <c r="CN186" s="1396">
        <f t="shared" si="36"/>
        <v>0</v>
      </c>
      <c r="CO186" s="1396">
        <f t="shared" si="36"/>
        <v>0</v>
      </c>
      <c r="CP186" s="1396">
        <f t="shared" si="36"/>
        <v>0</v>
      </c>
      <c r="CQ186" s="1396">
        <f t="shared" si="36"/>
        <v>0</v>
      </c>
      <c r="CR186" s="1396">
        <f t="shared" si="36"/>
        <v>0</v>
      </c>
      <c r="CS186" s="1396">
        <f t="shared" si="36"/>
        <v>0</v>
      </c>
      <c r="CT186" s="1396">
        <f t="shared" si="36"/>
        <v>0</v>
      </c>
      <c r="CU186" s="1396">
        <f t="shared" si="36"/>
        <v>0</v>
      </c>
      <c r="CV186" s="1396">
        <f t="shared" ref="CV186:DT186" si="37">SUM(CV164:CV185)</f>
        <v>0</v>
      </c>
      <c r="CW186" s="1396">
        <f t="shared" si="37"/>
        <v>0</v>
      </c>
      <c r="CX186" s="1396">
        <f t="shared" si="37"/>
        <v>0</v>
      </c>
      <c r="CY186" s="1396">
        <f t="shared" si="37"/>
        <v>0</v>
      </c>
      <c r="CZ186" s="1396">
        <f t="shared" si="37"/>
        <v>0</v>
      </c>
      <c r="DA186" s="1396">
        <f t="shared" si="37"/>
        <v>0</v>
      </c>
      <c r="DB186" s="1396">
        <f t="shared" si="37"/>
        <v>0</v>
      </c>
      <c r="DC186" s="1396">
        <f t="shared" si="37"/>
        <v>0</v>
      </c>
      <c r="DD186" s="1396">
        <f t="shared" si="37"/>
        <v>0</v>
      </c>
      <c r="DE186" s="1396">
        <f t="shared" si="37"/>
        <v>0</v>
      </c>
      <c r="DF186" s="1396">
        <f t="shared" si="37"/>
        <v>0</v>
      </c>
      <c r="DG186" s="1396">
        <f t="shared" si="37"/>
        <v>0</v>
      </c>
      <c r="DH186" s="1396">
        <f t="shared" si="37"/>
        <v>0</v>
      </c>
      <c r="DI186" s="1396">
        <f t="shared" si="37"/>
        <v>0</v>
      </c>
      <c r="DJ186" s="1396">
        <f t="shared" si="37"/>
        <v>0</v>
      </c>
      <c r="DK186" s="1396">
        <f t="shared" si="37"/>
        <v>0</v>
      </c>
      <c r="DL186" s="1396">
        <f t="shared" si="37"/>
        <v>0</v>
      </c>
      <c r="DM186" s="1396">
        <f t="shared" si="37"/>
        <v>0</v>
      </c>
      <c r="DN186" s="1396">
        <f t="shared" si="37"/>
        <v>0</v>
      </c>
      <c r="DO186" s="1396">
        <f t="shared" si="37"/>
        <v>0</v>
      </c>
      <c r="DP186" s="1396">
        <f t="shared" si="37"/>
        <v>0</v>
      </c>
      <c r="DQ186" s="1396">
        <f t="shared" si="37"/>
        <v>0</v>
      </c>
      <c r="DR186" s="1396">
        <f t="shared" si="37"/>
        <v>0</v>
      </c>
      <c r="DS186" s="1396">
        <f t="shared" si="37"/>
        <v>0</v>
      </c>
      <c r="DT186" s="1396">
        <f t="shared" si="37"/>
        <v>0</v>
      </c>
    </row>
    <row r="187" spans="1:124" s="187" customFormat="1" ht="15.75" customHeight="1" thickTop="1">
      <c r="A187" s="59"/>
      <c r="B187" s="1814"/>
      <c r="C187" s="1815"/>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c r="DH187" s="58"/>
      <c r="DI187" s="58"/>
      <c r="DJ187" s="58"/>
      <c r="DK187" s="58"/>
      <c r="DL187" s="58"/>
      <c r="DM187" s="58"/>
      <c r="DN187" s="58"/>
      <c r="DO187" s="58"/>
      <c r="DP187" s="58"/>
      <c r="DQ187" s="58"/>
      <c r="DR187" s="58"/>
      <c r="DS187" s="58"/>
      <c r="DT187" s="58"/>
    </row>
    <row r="188" spans="1:124" s="187" customFormat="1" ht="15.75" customHeight="1">
      <c r="A188" s="59"/>
      <c r="B188" s="1807" t="s">
        <v>532</v>
      </c>
      <c r="C188" s="1815"/>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c r="DH188" s="58"/>
      <c r="DI188" s="58"/>
      <c r="DJ188" s="58"/>
      <c r="DK188" s="58"/>
      <c r="DL188" s="58"/>
      <c r="DM188" s="58"/>
      <c r="DN188" s="58"/>
      <c r="DO188" s="58"/>
      <c r="DP188" s="58"/>
      <c r="DQ188" s="58"/>
      <c r="DR188" s="58"/>
      <c r="DS188" s="58"/>
      <c r="DT188" s="58"/>
    </row>
    <row r="189" spans="1:124" s="187" customFormat="1" ht="15.75" customHeight="1">
      <c r="A189" s="59"/>
      <c r="B189" s="1809"/>
      <c r="C189" s="1810"/>
      <c r="D189" s="1391"/>
      <c r="E189" s="1391"/>
      <c r="F189" s="1391"/>
      <c r="G189" s="1391"/>
      <c r="H189" s="1391"/>
      <c r="I189" s="1391"/>
      <c r="J189" s="1391"/>
      <c r="K189" s="1391"/>
      <c r="L189" s="1391"/>
      <c r="M189" s="1391"/>
      <c r="N189" s="1391"/>
      <c r="O189" s="1391"/>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c r="DH189" s="58"/>
      <c r="DI189" s="58"/>
      <c r="DJ189" s="58"/>
      <c r="DK189" s="58"/>
      <c r="DL189" s="58"/>
      <c r="DM189" s="58"/>
      <c r="DN189" s="58"/>
      <c r="DO189" s="58"/>
      <c r="DP189" s="58"/>
      <c r="DQ189" s="58"/>
      <c r="DR189" s="58"/>
      <c r="DS189" s="58"/>
      <c r="DT189" s="58"/>
    </row>
    <row r="190" spans="1:124" s="187" customFormat="1" ht="15.75" customHeight="1">
      <c r="A190" s="59"/>
      <c r="B190" s="1809"/>
      <c r="C190" s="1810"/>
      <c r="D190" s="1391"/>
      <c r="E190" s="1391"/>
      <c r="F190" s="1391"/>
      <c r="G190" s="1391"/>
      <c r="H190" s="1391"/>
      <c r="I190" s="1391"/>
      <c r="J190" s="1391"/>
      <c r="K190" s="1391"/>
      <c r="L190" s="1391"/>
      <c r="M190" s="1391"/>
      <c r="N190" s="1391"/>
      <c r="O190" s="1391"/>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c r="DH190" s="58"/>
      <c r="DI190" s="58"/>
      <c r="DJ190" s="58"/>
      <c r="DK190" s="58"/>
      <c r="DL190" s="58"/>
      <c r="DM190" s="58"/>
      <c r="DN190" s="58"/>
      <c r="DO190" s="58"/>
      <c r="DP190" s="58"/>
      <c r="DQ190" s="58"/>
      <c r="DR190" s="58"/>
      <c r="DS190" s="58"/>
      <c r="DT190" s="58"/>
    </row>
    <row r="191" spans="1:124" s="187" customFormat="1" ht="15.75" customHeight="1">
      <c r="A191" s="59"/>
      <c r="B191" s="1814"/>
      <c r="C191" s="1815"/>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c r="DH191" s="58"/>
      <c r="DI191" s="58"/>
      <c r="DJ191" s="58"/>
      <c r="DK191" s="58"/>
      <c r="DL191" s="58"/>
      <c r="DM191" s="58"/>
      <c r="DN191" s="58"/>
      <c r="DO191" s="58"/>
      <c r="DP191" s="58"/>
      <c r="DQ191" s="58"/>
      <c r="DR191" s="58"/>
      <c r="DS191" s="58"/>
      <c r="DT191" s="58"/>
    </row>
    <row r="192" spans="1:124" s="187" customFormat="1" ht="15.75" customHeight="1" thickBot="1">
      <c r="A192" s="59"/>
      <c r="B192" s="65" t="s">
        <v>1578</v>
      </c>
      <c r="C192" s="1152"/>
      <c r="D192" s="1396">
        <f t="shared" ref="D192:AI192" si="38">SUM(D189:D191)</f>
        <v>0</v>
      </c>
      <c r="E192" s="1396">
        <f t="shared" si="38"/>
        <v>0</v>
      </c>
      <c r="F192" s="1396">
        <f t="shared" si="38"/>
        <v>0</v>
      </c>
      <c r="G192" s="1396">
        <f t="shared" si="38"/>
        <v>0</v>
      </c>
      <c r="H192" s="1396">
        <f t="shared" si="38"/>
        <v>0</v>
      </c>
      <c r="I192" s="1396">
        <f t="shared" si="38"/>
        <v>0</v>
      </c>
      <c r="J192" s="1396">
        <f t="shared" si="38"/>
        <v>0</v>
      </c>
      <c r="K192" s="1396">
        <f t="shared" si="38"/>
        <v>0</v>
      </c>
      <c r="L192" s="1396">
        <f t="shared" si="38"/>
        <v>0</v>
      </c>
      <c r="M192" s="1396">
        <f t="shared" si="38"/>
        <v>0</v>
      </c>
      <c r="N192" s="1396">
        <f t="shared" si="38"/>
        <v>0</v>
      </c>
      <c r="O192" s="1396">
        <f t="shared" si="38"/>
        <v>0</v>
      </c>
      <c r="P192" s="1396">
        <f t="shared" si="38"/>
        <v>0</v>
      </c>
      <c r="Q192" s="1396">
        <f t="shared" si="38"/>
        <v>0</v>
      </c>
      <c r="R192" s="1396">
        <f t="shared" si="38"/>
        <v>0</v>
      </c>
      <c r="S192" s="1396">
        <f t="shared" si="38"/>
        <v>0</v>
      </c>
      <c r="T192" s="1396">
        <f t="shared" si="38"/>
        <v>0</v>
      </c>
      <c r="U192" s="1396">
        <f t="shared" si="38"/>
        <v>0</v>
      </c>
      <c r="V192" s="1396">
        <f t="shared" si="38"/>
        <v>0</v>
      </c>
      <c r="W192" s="1396">
        <f t="shared" si="38"/>
        <v>0</v>
      </c>
      <c r="X192" s="1396">
        <f t="shared" si="38"/>
        <v>0</v>
      </c>
      <c r="Y192" s="1396">
        <f t="shared" si="38"/>
        <v>0</v>
      </c>
      <c r="Z192" s="1396">
        <f t="shared" si="38"/>
        <v>0</v>
      </c>
      <c r="AA192" s="1396">
        <f t="shared" si="38"/>
        <v>0</v>
      </c>
      <c r="AB192" s="1396">
        <f t="shared" si="38"/>
        <v>0</v>
      </c>
      <c r="AC192" s="1396">
        <f t="shared" si="38"/>
        <v>0</v>
      </c>
      <c r="AD192" s="1396">
        <f t="shared" si="38"/>
        <v>0</v>
      </c>
      <c r="AE192" s="1396">
        <f t="shared" si="38"/>
        <v>0</v>
      </c>
      <c r="AF192" s="1396">
        <f t="shared" si="38"/>
        <v>0</v>
      </c>
      <c r="AG192" s="1396">
        <f t="shared" si="38"/>
        <v>0</v>
      </c>
      <c r="AH192" s="1396">
        <f t="shared" si="38"/>
        <v>0</v>
      </c>
      <c r="AI192" s="1396">
        <f t="shared" si="38"/>
        <v>0</v>
      </c>
      <c r="AJ192" s="1396">
        <f t="shared" ref="AJ192:BO192" si="39">SUM(AJ189:AJ191)</f>
        <v>0</v>
      </c>
      <c r="AK192" s="1396">
        <f t="shared" si="39"/>
        <v>0</v>
      </c>
      <c r="AL192" s="1396">
        <f t="shared" si="39"/>
        <v>0</v>
      </c>
      <c r="AM192" s="1396">
        <f t="shared" si="39"/>
        <v>0</v>
      </c>
      <c r="AN192" s="1396">
        <f t="shared" si="39"/>
        <v>0</v>
      </c>
      <c r="AO192" s="1396">
        <f t="shared" si="39"/>
        <v>0</v>
      </c>
      <c r="AP192" s="1396">
        <f t="shared" si="39"/>
        <v>0</v>
      </c>
      <c r="AQ192" s="1396">
        <f t="shared" si="39"/>
        <v>0</v>
      </c>
      <c r="AR192" s="1396">
        <f t="shared" si="39"/>
        <v>0</v>
      </c>
      <c r="AS192" s="1396">
        <f t="shared" si="39"/>
        <v>0</v>
      </c>
      <c r="AT192" s="1396">
        <f t="shared" si="39"/>
        <v>0</v>
      </c>
      <c r="AU192" s="1396">
        <f t="shared" si="39"/>
        <v>0</v>
      </c>
      <c r="AV192" s="1396">
        <f t="shared" si="39"/>
        <v>0</v>
      </c>
      <c r="AW192" s="1396">
        <f t="shared" si="39"/>
        <v>0</v>
      </c>
      <c r="AX192" s="1396">
        <f t="shared" si="39"/>
        <v>0</v>
      </c>
      <c r="AY192" s="1396">
        <f t="shared" si="39"/>
        <v>0</v>
      </c>
      <c r="AZ192" s="1396">
        <f t="shared" si="39"/>
        <v>0</v>
      </c>
      <c r="BA192" s="1396">
        <f t="shared" si="39"/>
        <v>0</v>
      </c>
      <c r="BB192" s="1396">
        <f t="shared" si="39"/>
        <v>0</v>
      </c>
      <c r="BC192" s="1396">
        <f t="shared" si="39"/>
        <v>0</v>
      </c>
      <c r="BD192" s="1396">
        <f t="shared" si="39"/>
        <v>0</v>
      </c>
      <c r="BE192" s="1396">
        <f t="shared" si="39"/>
        <v>0</v>
      </c>
      <c r="BF192" s="1396">
        <f t="shared" si="39"/>
        <v>0</v>
      </c>
      <c r="BG192" s="1396">
        <f t="shared" si="39"/>
        <v>0</v>
      </c>
      <c r="BH192" s="1396">
        <f t="shared" si="39"/>
        <v>0</v>
      </c>
      <c r="BI192" s="1396">
        <f t="shared" si="39"/>
        <v>0</v>
      </c>
      <c r="BJ192" s="1396">
        <f t="shared" si="39"/>
        <v>0</v>
      </c>
      <c r="BK192" s="1396">
        <f t="shared" si="39"/>
        <v>0</v>
      </c>
      <c r="BL192" s="1396">
        <f t="shared" si="39"/>
        <v>0</v>
      </c>
      <c r="BM192" s="1396">
        <f t="shared" si="39"/>
        <v>0</v>
      </c>
      <c r="BN192" s="1396">
        <f t="shared" si="39"/>
        <v>0</v>
      </c>
      <c r="BO192" s="1396">
        <f t="shared" si="39"/>
        <v>0</v>
      </c>
      <c r="BP192" s="1396">
        <f t="shared" ref="BP192:CU192" si="40">SUM(BP189:BP191)</f>
        <v>0</v>
      </c>
      <c r="BQ192" s="1396">
        <f t="shared" si="40"/>
        <v>0</v>
      </c>
      <c r="BR192" s="1396">
        <f t="shared" si="40"/>
        <v>0</v>
      </c>
      <c r="BS192" s="1396">
        <f t="shared" si="40"/>
        <v>0</v>
      </c>
      <c r="BT192" s="1396">
        <f t="shared" si="40"/>
        <v>0</v>
      </c>
      <c r="BU192" s="1396">
        <f t="shared" si="40"/>
        <v>0</v>
      </c>
      <c r="BV192" s="1396">
        <f t="shared" si="40"/>
        <v>0</v>
      </c>
      <c r="BW192" s="1396">
        <f t="shared" si="40"/>
        <v>0</v>
      </c>
      <c r="BX192" s="1396">
        <f t="shared" si="40"/>
        <v>0</v>
      </c>
      <c r="BY192" s="1396">
        <f t="shared" si="40"/>
        <v>0</v>
      </c>
      <c r="BZ192" s="1396">
        <f t="shared" si="40"/>
        <v>0</v>
      </c>
      <c r="CA192" s="1396">
        <f t="shared" si="40"/>
        <v>0</v>
      </c>
      <c r="CB192" s="1396">
        <f t="shared" si="40"/>
        <v>0</v>
      </c>
      <c r="CC192" s="1396">
        <f t="shared" si="40"/>
        <v>0</v>
      </c>
      <c r="CD192" s="1396">
        <f t="shared" si="40"/>
        <v>0</v>
      </c>
      <c r="CE192" s="1396">
        <f t="shared" si="40"/>
        <v>0</v>
      </c>
      <c r="CF192" s="1396">
        <f t="shared" si="40"/>
        <v>0</v>
      </c>
      <c r="CG192" s="1396">
        <f t="shared" si="40"/>
        <v>0</v>
      </c>
      <c r="CH192" s="1396">
        <f t="shared" si="40"/>
        <v>0</v>
      </c>
      <c r="CI192" s="1396">
        <f t="shared" si="40"/>
        <v>0</v>
      </c>
      <c r="CJ192" s="1396">
        <f t="shared" si="40"/>
        <v>0</v>
      </c>
      <c r="CK192" s="1396">
        <f t="shared" si="40"/>
        <v>0</v>
      </c>
      <c r="CL192" s="1396">
        <f t="shared" si="40"/>
        <v>0</v>
      </c>
      <c r="CM192" s="1396">
        <f t="shared" si="40"/>
        <v>0</v>
      </c>
      <c r="CN192" s="1396">
        <f t="shared" si="40"/>
        <v>0</v>
      </c>
      <c r="CO192" s="1396">
        <f t="shared" si="40"/>
        <v>0</v>
      </c>
      <c r="CP192" s="1396">
        <f t="shared" si="40"/>
        <v>0</v>
      </c>
      <c r="CQ192" s="1396">
        <f t="shared" si="40"/>
        <v>0</v>
      </c>
      <c r="CR192" s="1396">
        <f t="shared" si="40"/>
        <v>0</v>
      </c>
      <c r="CS192" s="1396">
        <f t="shared" si="40"/>
        <v>0</v>
      </c>
      <c r="CT192" s="1396">
        <f t="shared" si="40"/>
        <v>0</v>
      </c>
      <c r="CU192" s="1396">
        <f t="shared" si="40"/>
        <v>0</v>
      </c>
      <c r="CV192" s="1396">
        <f t="shared" ref="CV192:DT192" si="41">SUM(CV189:CV191)</f>
        <v>0</v>
      </c>
      <c r="CW192" s="1396">
        <f t="shared" si="41"/>
        <v>0</v>
      </c>
      <c r="CX192" s="1396">
        <f t="shared" si="41"/>
        <v>0</v>
      </c>
      <c r="CY192" s="1396">
        <f t="shared" si="41"/>
        <v>0</v>
      </c>
      <c r="CZ192" s="1396">
        <f t="shared" si="41"/>
        <v>0</v>
      </c>
      <c r="DA192" s="1396">
        <f t="shared" si="41"/>
        <v>0</v>
      </c>
      <c r="DB192" s="1396">
        <f t="shared" si="41"/>
        <v>0</v>
      </c>
      <c r="DC192" s="1396">
        <f t="shared" si="41"/>
        <v>0</v>
      </c>
      <c r="DD192" s="1396">
        <f t="shared" si="41"/>
        <v>0</v>
      </c>
      <c r="DE192" s="1396">
        <f t="shared" si="41"/>
        <v>0</v>
      </c>
      <c r="DF192" s="1396">
        <f t="shared" si="41"/>
        <v>0</v>
      </c>
      <c r="DG192" s="1396">
        <f t="shared" si="41"/>
        <v>0</v>
      </c>
      <c r="DH192" s="1396">
        <f t="shared" si="41"/>
        <v>0</v>
      </c>
      <c r="DI192" s="1396">
        <f t="shared" si="41"/>
        <v>0</v>
      </c>
      <c r="DJ192" s="1396">
        <f t="shared" si="41"/>
        <v>0</v>
      </c>
      <c r="DK192" s="1396">
        <f t="shared" si="41"/>
        <v>0</v>
      </c>
      <c r="DL192" s="1396">
        <f t="shared" si="41"/>
        <v>0</v>
      </c>
      <c r="DM192" s="1396">
        <f t="shared" si="41"/>
        <v>0</v>
      </c>
      <c r="DN192" s="1396">
        <f t="shared" si="41"/>
        <v>0</v>
      </c>
      <c r="DO192" s="1396">
        <f t="shared" si="41"/>
        <v>0</v>
      </c>
      <c r="DP192" s="1396">
        <f t="shared" si="41"/>
        <v>0</v>
      </c>
      <c r="DQ192" s="1396">
        <f t="shared" si="41"/>
        <v>0</v>
      </c>
      <c r="DR192" s="1396">
        <f t="shared" si="41"/>
        <v>0</v>
      </c>
      <c r="DS192" s="1396">
        <f t="shared" si="41"/>
        <v>0</v>
      </c>
      <c r="DT192" s="1396">
        <f t="shared" si="41"/>
        <v>0</v>
      </c>
    </row>
    <row r="193" spans="1:124" s="187" customFormat="1" ht="15.75" customHeight="1" thickTop="1">
      <c r="A193" s="59"/>
      <c r="B193" s="1814"/>
      <c r="C193" s="1815"/>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c r="DH193" s="58"/>
      <c r="DI193" s="58"/>
      <c r="DJ193" s="58"/>
      <c r="DK193" s="58"/>
      <c r="DL193" s="58"/>
      <c r="DM193" s="58"/>
      <c r="DN193" s="58"/>
      <c r="DO193" s="58"/>
      <c r="DP193" s="58"/>
      <c r="DQ193" s="58"/>
      <c r="DR193" s="58"/>
      <c r="DS193" s="58"/>
      <c r="DT193" s="58"/>
    </row>
    <row r="194" spans="1:124" s="187" customFormat="1" ht="15.75" customHeight="1">
      <c r="A194" s="59"/>
      <c r="B194" s="1814"/>
      <c r="C194" s="1815"/>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c r="DH194" s="58"/>
      <c r="DI194" s="58"/>
      <c r="DJ194" s="58"/>
      <c r="DK194" s="58"/>
      <c r="DL194" s="58"/>
      <c r="DM194" s="58"/>
      <c r="DN194" s="58"/>
      <c r="DO194" s="58"/>
      <c r="DP194" s="58"/>
      <c r="DQ194" s="58"/>
      <c r="DR194" s="58"/>
      <c r="DS194" s="58"/>
      <c r="DT194" s="58"/>
    </row>
    <row r="195" spans="1:124" s="187" customFormat="1" ht="15.75" customHeight="1" thickBot="1">
      <c r="A195" s="59"/>
      <c r="B195" s="1393" t="s">
        <v>460</v>
      </c>
      <c r="C195" s="1394"/>
      <c r="D195" s="1397">
        <f t="shared" ref="D195:AI195" si="42">D186+D160+D138+D109+D98+D83+D71+D192</f>
        <v>110266.53</v>
      </c>
      <c r="E195" s="1397">
        <f t="shared" si="42"/>
        <v>120372.17999999998</v>
      </c>
      <c r="F195" s="1397">
        <f t="shared" si="42"/>
        <v>91633.55</v>
      </c>
      <c r="G195" s="1397">
        <f t="shared" si="42"/>
        <v>81163.210000000006</v>
      </c>
      <c r="H195" s="1397">
        <f t="shared" si="42"/>
        <v>160255.53999999998</v>
      </c>
      <c r="I195" s="1397">
        <f t="shared" si="42"/>
        <v>139507.20000000001</v>
      </c>
      <c r="J195" s="1397">
        <f t="shared" si="42"/>
        <v>92146.59</v>
      </c>
      <c r="K195" s="1397">
        <f t="shared" si="42"/>
        <v>78131.94</v>
      </c>
      <c r="L195" s="1397">
        <f t="shared" si="42"/>
        <v>69750.329999999987</v>
      </c>
      <c r="M195" s="1397">
        <f t="shared" si="42"/>
        <v>88600.26999999999</v>
      </c>
      <c r="N195" s="1397">
        <f t="shared" si="42"/>
        <v>86555.260000000009</v>
      </c>
      <c r="O195" s="1397">
        <f t="shared" si="42"/>
        <v>75928.75</v>
      </c>
      <c r="P195" s="1397">
        <f t="shared" si="42"/>
        <v>0</v>
      </c>
      <c r="Q195" s="1397">
        <f t="shared" si="42"/>
        <v>0</v>
      </c>
      <c r="R195" s="1397">
        <f t="shared" si="42"/>
        <v>0</v>
      </c>
      <c r="S195" s="1397">
        <f t="shared" si="42"/>
        <v>0</v>
      </c>
      <c r="T195" s="1397">
        <f t="shared" si="42"/>
        <v>0</v>
      </c>
      <c r="U195" s="1397">
        <f t="shared" si="42"/>
        <v>0</v>
      </c>
      <c r="V195" s="1397">
        <f t="shared" si="42"/>
        <v>0</v>
      </c>
      <c r="W195" s="1397">
        <f t="shared" si="42"/>
        <v>0</v>
      </c>
      <c r="X195" s="1397">
        <f t="shared" si="42"/>
        <v>0</v>
      </c>
      <c r="Y195" s="1397">
        <f t="shared" si="42"/>
        <v>0</v>
      </c>
      <c r="Z195" s="1397">
        <f t="shared" si="42"/>
        <v>0</v>
      </c>
      <c r="AA195" s="1397">
        <f t="shared" si="42"/>
        <v>0</v>
      </c>
      <c r="AB195" s="1397">
        <f t="shared" si="42"/>
        <v>0</v>
      </c>
      <c r="AC195" s="1397">
        <f t="shared" si="42"/>
        <v>0</v>
      </c>
      <c r="AD195" s="1397">
        <f t="shared" si="42"/>
        <v>0</v>
      </c>
      <c r="AE195" s="1397">
        <f t="shared" si="42"/>
        <v>0</v>
      </c>
      <c r="AF195" s="1397">
        <f t="shared" si="42"/>
        <v>0</v>
      </c>
      <c r="AG195" s="1397">
        <f t="shared" si="42"/>
        <v>0</v>
      </c>
      <c r="AH195" s="1397">
        <f t="shared" si="42"/>
        <v>0</v>
      </c>
      <c r="AI195" s="1397">
        <f t="shared" si="42"/>
        <v>0</v>
      </c>
      <c r="AJ195" s="1397">
        <f t="shared" ref="AJ195:BO195" si="43">AJ186+AJ160+AJ138+AJ109+AJ98+AJ83+AJ71+AJ192</f>
        <v>0</v>
      </c>
      <c r="AK195" s="1397">
        <f t="shared" si="43"/>
        <v>0</v>
      </c>
      <c r="AL195" s="1397">
        <f t="shared" si="43"/>
        <v>0</v>
      </c>
      <c r="AM195" s="1397">
        <f t="shared" si="43"/>
        <v>0</v>
      </c>
      <c r="AN195" s="1397">
        <f t="shared" si="43"/>
        <v>0</v>
      </c>
      <c r="AO195" s="1397">
        <f t="shared" si="43"/>
        <v>0</v>
      </c>
      <c r="AP195" s="1397">
        <f t="shared" si="43"/>
        <v>0</v>
      </c>
      <c r="AQ195" s="1397">
        <f t="shared" si="43"/>
        <v>0</v>
      </c>
      <c r="AR195" s="1397">
        <f t="shared" si="43"/>
        <v>0</v>
      </c>
      <c r="AS195" s="1397">
        <f t="shared" si="43"/>
        <v>0</v>
      </c>
      <c r="AT195" s="1397">
        <f t="shared" si="43"/>
        <v>0</v>
      </c>
      <c r="AU195" s="1397">
        <f t="shared" si="43"/>
        <v>0</v>
      </c>
      <c r="AV195" s="1397">
        <f t="shared" si="43"/>
        <v>0</v>
      </c>
      <c r="AW195" s="1397">
        <f t="shared" si="43"/>
        <v>0</v>
      </c>
      <c r="AX195" s="1397">
        <f t="shared" si="43"/>
        <v>0</v>
      </c>
      <c r="AY195" s="1397">
        <f t="shared" si="43"/>
        <v>0</v>
      </c>
      <c r="AZ195" s="1397">
        <f t="shared" si="43"/>
        <v>0</v>
      </c>
      <c r="BA195" s="1397">
        <f t="shared" si="43"/>
        <v>0</v>
      </c>
      <c r="BB195" s="1397">
        <f t="shared" si="43"/>
        <v>0</v>
      </c>
      <c r="BC195" s="1397">
        <f t="shared" si="43"/>
        <v>0</v>
      </c>
      <c r="BD195" s="1397">
        <f t="shared" si="43"/>
        <v>0</v>
      </c>
      <c r="BE195" s="1397">
        <f t="shared" si="43"/>
        <v>0</v>
      </c>
      <c r="BF195" s="1397">
        <f t="shared" si="43"/>
        <v>0</v>
      </c>
      <c r="BG195" s="1397">
        <f t="shared" si="43"/>
        <v>0</v>
      </c>
      <c r="BH195" s="1397">
        <f t="shared" si="43"/>
        <v>0</v>
      </c>
      <c r="BI195" s="1397">
        <f t="shared" si="43"/>
        <v>0</v>
      </c>
      <c r="BJ195" s="1397">
        <f t="shared" si="43"/>
        <v>0</v>
      </c>
      <c r="BK195" s="1397">
        <f t="shared" si="43"/>
        <v>0</v>
      </c>
      <c r="BL195" s="1397">
        <f t="shared" si="43"/>
        <v>0</v>
      </c>
      <c r="BM195" s="1397">
        <f t="shared" si="43"/>
        <v>0</v>
      </c>
      <c r="BN195" s="1397">
        <f t="shared" si="43"/>
        <v>0</v>
      </c>
      <c r="BO195" s="1397">
        <f t="shared" si="43"/>
        <v>0</v>
      </c>
      <c r="BP195" s="1397">
        <f t="shared" ref="BP195:CU195" si="44">BP186+BP160+BP138+BP109+BP98+BP83+BP71+BP192</f>
        <v>0</v>
      </c>
      <c r="BQ195" s="1397">
        <f t="shared" si="44"/>
        <v>0</v>
      </c>
      <c r="BR195" s="1397">
        <f t="shared" si="44"/>
        <v>0</v>
      </c>
      <c r="BS195" s="1397">
        <f t="shared" si="44"/>
        <v>0</v>
      </c>
      <c r="BT195" s="1397">
        <f t="shared" si="44"/>
        <v>0</v>
      </c>
      <c r="BU195" s="1397">
        <f t="shared" si="44"/>
        <v>0</v>
      </c>
      <c r="BV195" s="1397">
        <f t="shared" si="44"/>
        <v>0</v>
      </c>
      <c r="BW195" s="1397">
        <f t="shared" si="44"/>
        <v>0</v>
      </c>
      <c r="BX195" s="1397">
        <f t="shared" si="44"/>
        <v>0</v>
      </c>
      <c r="BY195" s="1397">
        <f t="shared" si="44"/>
        <v>0</v>
      </c>
      <c r="BZ195" s="1397">
        <f t="shared" si="44"/>
        <v>0</v>
      </c>
      <c r="CA195" s="1397">
        <f t="shared" si="44"/>
        <v>0</v>
      </c>
      <c r="CB195" s="1397">
        <f t="shared" si="44"/>
        <v>0</v>
      </c>
      <c r="CC195" s="1397">
        <f t="shared" si="44"/>
        <v>0</v>
      </c>
      <c r="CD195" s="1397">
        <f t="shared" si="44"/>
        <v>0</v>
      </c>
      <c r="CE195" s="1397">
        <f t="shared" si="44"/>
        <v>0</v>
      </c>
      <c r="CF195" s="1397">
        <f t="shared" si="44"/>
        <v>0</v>
      </c>
      <c r="CG195" s="1397">
        <f t="shared" si="44"/>
        <v>0</v>
      </c>
      <c r="CH195" s="1397">
        <f t="shared" si="44"/>
        <v>0</v>
      </c>
      <c r="CI195" s="1397">
        <f t="shared" si="44"/>
        <v>0</v>
      </c>
      <c r="CJ195" s="1397">
        <f t="shared" si="44"/>
        <v>0</v>
      </c>
      <c r="CK195" s="1397">
        <f t="shared" si="44"/>
        <v>0</v>
      </c>
      <c r="CL195" s="1397">
        <f t="shared" si="44"/>
        <v>0</v>
      </c>
      <c r="CM195" s="1397">
        <f t="shared" si="44"/>
        <v>0</v>
      </c>
      <c r="CN195" s="1397">
        <f t="shared" si="44"/>
        <v>0</v>
      </c>
      <c r="CO195" s="1397">
        <f t="shared" si="44"/>
        <v>0</v>
      </c>
      <c r="CP195" s="1397">
        <f t="shared" si="44"/>
        <v>0</v>
      </c>
      <c r="CQ195" s="1397">
        <f t="shared" si="44"/>
        <v>0</v>
      </c>
      <c r="CR195" s="1397">
        <f t="shared" si="44"/>
        <v>0</v>
      </c>
      <c r="CS195" s="1397">
        <f t="shared" si="44"/>
        <v>0</v>
      </c>
      <c r="CT195" s="1397">
        <f t="shared" si="44"/>
        <v>0</v>
      </c>
      <c r="CU195" s="1397">
        <f t="shared" si="44"/>
        <v>0</v>
      </c>
      <c r="CV195" s="1397">
        <f t="shared" ref="CV195:DT195" si="45">CV186+CV160+CV138+CV109+CV98+CV83+CV71+CV192</f>
        <v>0</v>
      </c>
      <c r="CW195" s="1397">
        <f t="shared" si="45"/>
        <v>0</v>
      </c>
      <c r="CX195" s="1397">
        <f t="shared" si="45"/>
        <v>0</v>
      </c>
      <c r="CY195" s="1397">
        <f t="shared" si="45"/>
        <v>0</v>
      </c>
      <c r="CZ195" s="1397">
        <f t="shared" si="45"/>
        <v>0</v>
      </c>
      <c r="DA195" s="1397">
        <f t="shared" si="45"/>
        <v>0</v>
      </c>
      <c r="DB195" s="1397">
        <f t="shared" si="45"/>
        <v>0</v>
      </c>
      <c r="DC195" s="1397">
        <f t="shared" si="45"/>
        <v>0</v>
      </c>
      <c r="DD195" s="1397">
        <f t="shared" si="45"/>
        <v>0</v>
      </c>
      <c r="DE195" s="1397">
        <f t="shared" si="45"/>
        <v>0</v>
      </c>
      <c r="DF195" s="1397">
        <f t="shared" si="45"/>
        <v>0</v>
      </c>
      <c r="DG195" s="1397">
        <f t="shared" si="45"/>
        <v>0</v>
      </c>
      <c r="DH195" s="1397">
        <f t="shared" si="45"/>
        <v>0</v>
      </c>
      <c r="DI195" s="1397">
        <f t="shared" si="45"/>
        <v>0</v>
      </c>
      <c r="DJ195" s="1397">
        <f t="shared" si="45"/>
        <v>0</v>
      </c>
      <c r="DK195" s="1397">
        <f t="shared" si="45"/>
        <v>0</v>
      </c>
      <c r="DL195" s="1397">
        <f t="shared" si="45"/>
        <v>0</v>
      </c>
      <c r="DM195" s="1397">
        <f t="shared" si="45"/>
        <v>0</v>
      </c>
      <c r="DN195" s="1397">
        <f t="shared" si="45"/>
        <v>0</v>
      </c>
      <c r="DO195" s="1397">
        <f t="shared" si="45"/>
        <v>0</v>
      </c>
      <c r="DP195" s="1397">
        <f t="shared" si="45"/>
        <v>0</v>
      </c>
      <c r="DQ195" s="1397">
        <f t="shared" si="45"/>
        <v>0</v>
      </c>
      <c r="DR195" s="1397">
        <f t="shared" si="45"/>
        <v>0</v>
      </c>
      <c r="DS195" s="1397">
        <f t="shared" si="45"/>
        <v>0</v>
      </c>
      <c r="DT195" s="1397">
        <f t="shared" si="45"/>
        <v>0</v>
      </c>
    </row>
    <row r="196" spans="1:124" s="187" customFormat="1" ht="18.75" customHeight="1" thickTop="1">
      <c r="A196" s="59"/>
      <c r="B196" s="1814"/>
      <c r="C196" s="1815"/>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c r="DH196" s="58"/>
      <c r="DI196" s="58"/>
      <c r="DJ196" s="58"/>
      <c r="DK196" s="58"/>
      <c r="DL196" s="58"/>
      <c r="DM196" s="58"/>
      <c r="DN196" s="58"/>
      <c r="DO196" s="58"/>
      <c r="DP196" s="58"/>
      <c r="DQ196" s="58"/>
      <c r="DR196" s="58"/>
      <c r="DS196" s="58"/>
      <c r="DT196" s="58"/>
    </row>
    <row r="197" spans="1:124" s="187" customFormat="1" ht="15.75" customHeight="1">
      <c r="A197" s="59"/>
      <c r="B197" s="1814"/>
      <c r="C197" s="1815"/>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c r="DH197" s="58"/>
      <c r="DI197" s="58"/>
      <c r="DJ197" s="58"/>
      <c r="DK197" s="58"/>
      <c r="DL197" s="58"/>
      <c r="DM197" s="58"/>
      <c r="DN197" s="58"/>
      <c r="DO197" s="58"/>
      <c r="DP197" s="58"/>
      <c r="DQ197" s="58"/>
      <c r="DR197" s="58"/>
      <c r="DS197" s="58"/>
      <c r="DT197" s="58"/>
    </row>
    <row r="198" spans="1:124" s="187" customFormat="1" ht="15.75" customHeight="1">
      <c r="A198" s="59"/>
      <c r="B198" s="1807" t="s">
        <v>1591</v>
      </c>
      <c r="C198" s="1815"/>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c r="DH198" s="58"/>
      <c r="DI198" s="58"/>
      <c r="DJ198" s="58"/>
      <c r="DK198" s="58"/>
      <c r="DL198" s="58"/>
      <c r="DM198" s="58"/>
      <c r="DN198" s="58"/>
      <c r="DO198" s="58"/>
      <c r="DP198" s="58"/>
      <c r="DQ198" s="58"/>
      <c r="DR198" s="58"/>
      <c r="DS198" s="58"/>
      <c r="DT198" s="58"/>
    </row>
    <row r="199" spans="1:124" s="187" customFormat="1" ht="15.75" customHeight="1">
      <c r="A199" s="59"/>
      <c r="B199" s="1809" t="s">
        <v>470</v>
      </c>
      <c r="C199" s="1810" t="s">
        <v>471</v>
      </c>
      <c r="D199" s="1799">
        <v>7026.97</v>
      </c>
      <c r="E199" s="1799">
        <v>7751.26</v>
      </c>
      <c r="F199" s="1799">
        <v>7026.97</v>
      </c>
      <c r="G199" s="1799">
        <v>7026.97</v>
      </c>
      <c r="H199" s="1799">
        <v>7026.97</v>
      </c>
      <c r="I199" s="1799">
        <v>7026.97</v>
      </c>
      <c r="J199" s="1799">
        <v>7026.97</v>
      </c>
      <c r="K199" s="1799">
        <v>7026.97</v>
      </c>
      <c r="L199" s="1799">
        <v>7026.97</v>
      </c>
      <c r="M199" s="1799">
        <v>7026.97</v>
      </c>
      <c r="N199" s="1799">
        <v>7026.97</v>
      </c>
      <c r="O199" s="1799">
        <v>7026.97</v>
      </c>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c r="DH199" s="58"/>
      <c r="DI199" s="58"/>
      <c r="DJ199" s="58"/>
      <c r="DK199" s="58"/>
      <c r="DL199" s="58"/>
      <c r="DM199" s="58"/>
      <c r="DN199" s="58"/>
      <c r="DO199" s="58"/>
      <c r="DP199" s="58"/>
      <c r="DQ199" s="58"/>
      <c r="DR199" s="58"/>
      <c r="DS199" s="58"/>
      <c r="DT199" s="58"/>
    </row>
    <row r="200" spans="1:124" s="187" customFormat="1" ht="15.75" customHeight="1">
      <c r="A200" s="59"/>
      <c r="B200" s="1809" t="s">
        <v>472</v>
      </c>
      <c r="C200" s="1810" t="s">
        <v>473</v>
      </c>
      <c r="D200" s="1799">
        <v>18320.61</v>
      </c>
      <c r="E200" s="1799">
        <v>0</v>
      </c>
      <c r="F200" s="1799">
        <v>0</v>
      </c>
      <c r="G200" s="1799">
        <v>0</v>
      </c>
      <c r="H200" s="1799">
        <v>0</v>
      </c>
      <c r="I200" s="1799">
        <v>-26350.39</v>
      </c>
      <c r="J200" s="1799">
        <v>1463.91</v>
      </c>
      <c r="K200" s="1799">
        <v>1463.91</v>
      </c>
      <c r="L200" s="1799">
        <v>1463.91</v>
      </c>
      <c r="M200" s="1799">
        <v>1463.9</v>
      </c>
      <c r="N200" s="1799">
        <v>1463.9</v>
      </c>
      <c r="O200" s="1799">
        <v>1463.9</v>
      </c>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c r="DH200" s="58"/>
      <c r="DI200" s="58"/>
      <c r="DJ200" s="58"/>
      <c r="DK200" s="58"/>
      <c r="DL200" s="58"/>
      <c r="DM200" s="58"/>
      <c r="DN200" s="58"/>
      <c r="DO200" s="58"/>
      <c r="DP200" s="58"/>
      <c r="DQ200" s="58"/>
      <c r="DR200" s="58"/>
      <c r="DS200" s="58"/>
      <c r="DT200" s="58"/>
    </row>
    <row r="201" spans="1:124" s="187" customFormat="1" ht="15.75" customHeight="1">
      <c r="A201" s="59"/>
      <c r="B201" s="1809"/>
      <c r="C201" s="1810"/>
      <c r="D201" s="1391"/>
      <c r="E201" s="1391"/>
      <c r="F201" s="1391"/>
      <c r="G201" s="1391"/>
      <c r="H201" s="1391"/>
      <c r="I201" s="1391"/>
      <c r="J201" s="1391"/>
      <c r="K201" s="1391"/>
      <c r="L201" s="1391"/>
      <c r="M201" s="1391"/>
      <c r="N201" s="1391"/>
      <c r="O201" s="1391"/>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c r="DH201" s="58"/>
      <c r="DI201" s="58"/>
      <c r="DJ201" s="58"/>
      <c r="DK201" s="58"/>
      <c r="DL201" s="58"/>
      <c r="DM201" s="58"/>
      <c r="DN201" s="58"/>
      <c r="DO201" s="58"/>
      <c r="DP201" s="58"/>
      <c r="DQ201" s="58"/>
      <c r="DR201" s="58"/>
      <c r="DS201" s="58"/>
      <c r="DT201" s="58"/>
    </row>
    <row r="202" spans="1:124" s="187" customFormat="1" ht="15.75" customHeight="1">
      <c r="A202" s="59"/>
      <c r="B202" s="1814"/>
      <c r="C202" s="1815"/>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c r="DH202" s="58"/>
      <c r="DI202" s="58"/>
      <c r="DJ202" s="58"/>
      <c r="DK202" s="58"/>
      <c r="DL202" s="58"/>
      <c r="DM202" s="58"/>
      <c r="DN202" s="58"/>
      <c r="DO202" s="58"/>
      <c r="DP202" s="58"/>
      <c r="DQ202" s="58"/>
      <c r="DR202" s="58"/>
      <c r="DS202" s="58"/>
      <c r="DT202" s="58"/>
    </row>
    <row r="203" spans="1:124" s="187" customFormat="1" ht="15.75" customHeight="1" thickBot="1">
      <c r="A203" s="59"/>
      <c r="B203" s="65" t="s">
        <v>1592</v>
      </c>
      <c r="C203" s="1152"/>
      <c r="D203" s="1396">
        <f t="shared" ref="D203:AI203" si="46">SUM(D199:D202)</f>
        <v>25347.58</v>
      </c>
      <c r="E203" s="1396">
        <f t="shared" si="46"/>
        <v>7751.26</v>
      </c>
      <c r="F203" s="1396">
        <f t="shared" si="46"/>
        <v>7026.97</v>
      </c>
      <c r="G203" s="1396">
        <f t="shared" si="46"/>
        <v>7026.97</v>
      </c>
      <c r="H203" s="1396">
        <f t="shared" si="46"/>
        <v>7026.97</v>
      </c>
      <c r="I203" s="1396">
        <f t="shared" si="46"/>
        <v>-19323.419999999998</v>
      </c>
      <c r="J203" s="1396">
        <f t="shared" si="46"/>
        <v>8490.880000000001</v>
      </c>
      <c r="K203" s="1396">
        <f t="shared" si="46"/>
        <v>8490.880000000001</v>
      </c>
      <c r="L203" s="1396">
        <f t="shared" si="46"/>
        <v>8490.880000000001</v>
      </c>
      <c r="M203" s="1396">
        <f t="shared" si="46"/>
        <v>8490.8700000000008</v>
      </c>
      <c r="N203" s="1396">
        <f t="shared" si="46"/>
        <v>8490.8700000000008</v>
      </c>
      <c r="O203" s="1396">
        <f t="shared" si="46"/>
        <v>8490.8700000000008</v>
      </c>
      <c r="P203" s="1396">
        <f t="shared" si="46"/>
        <v>0</v>
      </c>
      <c r="Q203" s="1396">
        <f t="shared" si="46"/>
        <v>0</v>
      </c>
      <c r="R203" s="1396">
        <f t="shared" si="46"/>
        <v>0</v>
      </c>
      <c r="S203" s="1396">
        <f t="shared" si="46"/>
        <v>0</v>
      </c>
      <c r="T203" s="1396">
        <f t="shared" si="46"/>
        <v>0</v>
      </c>
      <c r="U203" s="1396">
        <f t="shared" si="46"/>
        <v>0</v>
      </c>
      <c r="V203" s="1396">
        <f t="shared" si="46"/>
        <v>0</v>
      </c>
      <c r="W203" s="1396">
        <f t="shared" si="46"/>
        <v>0</v>
      </c>
      <c r="X203" s="1396">
        <f t="shared" si="46"/>
        <v>0</v>
      </c>
      <c r="Y203" s="1396">
        <f t="shared" si="46"/>
        <v>0</v>
      </c>
      <c r="Z203" s="1396">
        <f t="shared" si="46"/>
        <v>0</v>
      </c>
      <c r="AA203" s="1396">
        <f t="shared" si="46"/>
        <v>0</v>
      </c>
      <c r="AB203" s="1396">
        <f t="shared" si="46"/>
        <v>0</v>
      </c>
      <c r="AC203" s="1396">
        <f t="shared" si="46"/>
        <v>0</v>
      </c>
      <c r="AD203" s="1396">
        <f t="shared" si="46"/>
        <v>0</v>
      </c>
      <c r="AE203" s="1396">
        <f t="shared" si="46"/>
        <v>0</v>
      </c>
      <c r="AF203" s="1396">
        <f t="shared" si="46"/>
        <v>0</v>
      </c>
      <c r="AG203" s="1396">
        <f t="shared" si="46"/>
        <v>0</v>
      </c>
      <c r="AH203" s="1396">
        <f t="shared" si="46"/>
        <v>0</v>
      </c>
      <c r="AI203" s="1396">
        <f t="shared" si="46"/>
        <v>0</v>
      </c>
      <c r="AJ203" s="1396">
        <f t="shared" ref="AJ203:BO203" si="47">SUM(AJ199:AJ202)</f>
        <v>0</v>
      </c>
      <c r="AK203" s="1396">
        <f t="shared" si="47"/>
        <v>0</v>
      </c>
      <c r="AL203" s="1396">
        <f t="shared" si="47"/>
        <v>0</v>
      </c>
      <c r="AM203" s="1396">
        <f t="shared" si="47"/>
        <v>0</v>
      </c>
      <c r="AN203" s="1396">
        <f t="shared" si="47"/>
        <v>0</v>
      </c>
      <c r="AO203" s="1396">
        <f t="shared" si="47"/>
        <v>0</v>
      </c>
      <c r="AP203" s="1396">
        <f t="shared" si="47"/>
        <v>0</v>
      </c>
      <c r="AQ203" s="1396">
        <f t="shared" si="47"/>
        <v>0</v>
      </c>
      <c r="AR203" s="1396">
        <f t="shared" si="47"/>
        <v>0</v>
      </c>
      <c r="AS203" s="1396">
        <f t="shared" si="47"/>
        <v>0</v>
      </c>
      <c r="AT203" s="1396">
        <f t="shared" si="47"/>
        <v>0</v>
      </c>
      <c r="AU203" s="1396">
        <f t="shared" si="47"/>
        <v>0</v>
      </c>
      <c r="AV203" s="1396">
        <f t="shared" si="47"/>
        <v>0</v>
      </c>
      <c r="AW203" s="1396">
        <f t="shared" si="47"/>
        <v>0</v>
      </c>
      <c r="AX203" s="1396">
        <f t="shared" si="47"/>
        <v>0</v>
      </c>
      <c r="AY203" s="1396">
        <f t="shared" si="47"/>
        <v>0</v>
      </c>
      <c r="AZ203" s="1396">
        <f t="shared" si="47"/>
        <v>0</v>
      </c>
      <c r="BA203" s="1396">
        <f t="shared" si="47"/>
        <v>0</v>
      </c>
      <c r="BB203" s="1396">
        <f t="shared" si="47"/>
        <v>0</v>
      </c>
      <c r="BC203" s="1396">
        <f t="shared" si="47"/>
        <v>0</v>
      </c>
      <c r="BD203" s="1396">
        <f t="shared" si="47"/>
        <v>0</v>
      </c>
      <c r="BE203" s="1396">
        <f t="shared" si="47"/>
        <v>0</v>
      </c>
      <c r="BF203" s="1396">
        <f t="shared" si="47"/>
        <v>0</v>
      </c>
      <c r="BG203" s="1396">
        <f t="shared" si="47"/>
        <v>0</v>
      </c>
      <c r="BH203" s="1396">
        <f t="shared" si="47"/>
        <v>0</v>
      </c>
      <c r="BI203" s="1396">
        <f t="shared" si="47"/>
        <v>0</v>
      </c>
      <c r="BJ203" s="1396">
        <f t="shared" si="47"/>
        <v>0</v>
      </c>
      <c r="BK203" s="1396">
        <f t="shared" si="47"/>
        <v>0</v>
      </c>
      <c r="BL203" s="1396">
        <f t="shared" si="47"/>
        <v>0</v>
      </c>
      <c r="BM203" s="1396">
        <f t="shared" si="47"/>
        <v>0</v>
      </c>
      <c r="BN203" s="1396">
        <f t="shared" si="47"/>
        <v>0</v>
      </c>
      <c r="BO203" s="1396">
        <f t="shared" si="47"/>
        <v>0</v>
      </c>
      <c r="BP203" s="1396">
        <f t="shared" ref="BP203:CU203" si="48">SUM(BP199:BP202)</f>
        <v>0</v>
      </c>
      <c r="BQ203" s="1396">
        <f t="shared" si="48"/>
        <v>0</v>
      </c>
      <c r="BR203" s="1396">
        <f t="shared" si="48"/>
        <v>0</v>
      </c>
      <c r="BS203" s="1396">
        <f t="shared" si="48"/>
        <v>0</v>
      </c>
      <c r="BT203" s="1396">
        <f t="shared" si="48"/>
        <v>0</v>
      </c>
      <c r="BU203" s="1396">
        <f t="shared" si="48"/>
        <v>0</v>
      </c>
      <c r="BV203" s="1396">
        <f t="shared" si="48"/>
        <v>0</v>
      </c>
      <c r="BW203" s="1396">
        <f t="shared" si="48"/>
        <v>0</v>
      </c>
      <c r="BX203" s="1396">
        <f t="shared" si="48"/>
        <v>0</v>
      </c>
      <c r="BY203" s="1396">
        <f t="shared" si="48"/>
        <v>0</v>
      </c>
      <c r="BZ203" s="1396">
        <f t="shared" si="48"/>
        <v>0</v>
      </c>
      <c r="CA203" s="1396">
        <f t="shared" si="48"/>
        <v>0</v>
      </c>
      <c r="CB203" s="1396">
        <f t="shared" si="48"/>
        <v>0</v>
      </c>
      <c r="CC203" s="1396">
        <f t="shared" si="48"/>
        <v>0</v>
      </c>
      <c r="CD203" s="1396">
        <f t="shared" si="48"/>
        <v>0</v>
      </c>
      <c r="CE203" s="1396">
        <f t="shared" si="48"/>
        <v>0</v>
      </c>
      <c r="CF203" s="1396">
        <f t="shared" si="48"/>
        <v>0</v>
      </c>
      <c r="CG203" s="1396">
        <f t="shared" si="48"/>
        <v>0</v>
      </c>
      <c r="CH203" s="1396">
        <f t="shared" si="48"/>
        <v>0</v>
      </c>
      <c r="CI203" s="1396">
        <f t="shared" si="48"/>
        <v>0</v>
      </c>
      <c r="CJ203" s="1396">
        <f t="shared" si="48"/>
        <v>0</v>
      </c>
      <c r="CK203" s="1396">
        <f t="shared" si="48"/>
        <v>0</v>
      </c>
      <c r="CL203" s="1396">
        <f t="shared" si="48"/>
        <v>0</v>
      </c>
      <c r="CM203" s="1396">
        <f t="shared" si="48"/>
        <v>0</v>
      </c>
      <c r="CN203" s="1396">
        <f t="shared" si="48"/>
        <v>0</v>
      </c>
      <c r="CO203" s="1396">
        <f t="shared" si="48"/>
        <v>0</v>
      </c>
      <c r="CP203" s="1396">
        <f t="shared" si="48"/>
        <v>0</v>
      </c>
      <c r="CQ203" s="1396">
        <f t="shared" si="48"/>
        <v>0</v>
      </c>
      <c r="CR203" s="1396">
        <f t="shared" si="48"/>
        <v>0</v>
      </c>
      <c r="CS203" s="1396">
        <f t="shared" si="48"/>
        <v>0</v>
      </c>
      <c r="CT203" s="1396">
        <f t="shared" si="48"/>
        <v>0</v>
      </c>
      <c r="CU203" s="1396">
        <f t="shared" si="48"/>
        <v>0</v>
      </c>
      <c r="CV203" s="1396">
        <f t="shared" ref="CV203:DT203" si="49">SUM(CV199:CV202)</f>
        <v>0</v>
      </c>
      <c r="CW203" s="1396">
        <f t="shared" si="49"/>
        <v>0</v>
      </c>
      <c r="CX203" s="1396">
        <f t="shared" si="49"/>
        <v>0</v>
      </c>
      <c r="CY203" s="1396">
        <f t="shared" si="49"/>
        <v>0</v>
      </c>
      <c r="CZ203" s="1396">
        <f t="shared" si="49"/>
        <v>0</v>
      </c>
      <c r="DA203" s="1396">
        <f t="shared" si="49"/>
        <v>0</v>
      </c>
      <c r="DB203" s="1396">
        <f t="shared" si="49"/>
        <v>0</v>
      </c>
      <c r="DC203" s="1396">
        <f t="shared" si="49"/>
        <v>0</v>
      </c>
      <c r="DD203" s="1396">
        <f t="shared" si="49"/>
        <v>0</v>
      </c>
      <c r="DE203" s="1396">
        <f t="shared" si="49"/>
        <v>0</v>
      </c>
      <c r="DF203" s="1396">
        <f t="shared" si="49"/>
        <v>0</v>
      </c>
      <c r="DG203" s="1396">
        <f t="shared" si="49"/>
        <v>0</v>
      </c>
      <c r="DH203" s="1396">
        <f t="shared" si="49"/>
        <v>0</v>
      </c>
      <c r="DI203" s="1396">
        <f t="shared" si="49"/>
        <v>0</v>
      </c>
      <c r="DJ203" s="1396">
        <f t="shared" si="49"/>
        <v>0</v>
      </c>
      <c r="DK203" s="1396">
        <f t="shared" si="49"/>
        <v>0</v>
      </c>
      <c r="DL203" s="1396">
        <f t="shared" si="49"/>
        <v>0</v>
      </c>
      <c r="DM203" s="1396">
        <f t="shared" si="49"/>
        <v>0</v>
      </c>
      <c r="DN203" s="1396">
        <f t="shared" si="49"/>
        <v>0</v>
      </c>
      <c r="DO203" s="1396">
        <f t="shared" si="49"/>
        <v>0</v>
      </c>
      <c r="DP203" s="1396">
        <f t="shared" si="49"/>
        <v>0</v>
      </c>
      <c r="DQ203" s="1396">
        <f t="shared" si="49"/>
        <v>0</v>
      </c>
      <c r="DR203" s="1396">
        <f t="shared" si="49"/>
        <v>0</v>
      </c>
      <c r="DS203" s="1396">
        <f t="shared" si="49"/>
        <v>0</v>
      </c>
      <c r="DT203" s="1396">
        <f t="shared" si="49"/>
        <v>0</v>
      </c>
    </row>
    <row r="204" spans="1:124" s="187" customFormat="1" ht="15.75" customHeight="1" thickTop="1">
      <c r="A204" s="59"/>
      <c r="B204" s="1814"/>
      <c r="C204" s="1815"/>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c r="DH204" s="58"/>
      <c r="DI204" s="58"/>
      <c r="DJ204" s="58"/>
      <c r="DK204" s="58"/>
      <c r="DL204" s="58"/>
      <c r="DM204" s="58"/>
      <c r="DN204" s="58"/>
      <c r="DO204" s="58"/>
      <c r="DP204" s="58"/>
      <c r="DQ204" s="58"/>
      <c r="DR204" s="58"/>
      <c r="DS204" s="58"/>
      <c r="DT204" s="58"/>
    </row>
    <row r="205" spans="1:124" s="187" customFormat="1" ht="15.75" customHeight="1">
      <c r="A205" s="59"/>
      <c r="B205" s="1807" t="s">
        <v>533</v>
      </c>
      <c r="C205" s="1815"/>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c r="DH205" s="58"/>
      <c r="DI205" s="58"/>
      <c r="DJ205" s="58"/>
      <c r="DK205" s="58"/>
      <c r="DL205" s="58"/>
      <c r="DM205" s="58"/>
      <c r="DN205" s="58"/>
      <c r="DO205" s="58"/>
      <c r="DP205" s="58"/>
      <c r="DQ205" s="58"/>
      <c r="DR205" s="58"/>
      <c r="DS205" s="58"/>
      <c r="DT205" s="58"/>
    </row>
    <row r="206" spans="1:124" s="187" customFormat="1" ht="15.75" customHeight="1">
      <c r="A206" s="59"/>
      <c r="B206" s="1809" t="s">
        <v>474</v>
      </c>
      <c r="C206" s="1810" t="s">
        <v>475</v>
      </c>
      <c r="D206" s="1799">
        <v>7990.83</v>
      </c>
      <c r="E206" s="1799">
        <v>8135.27</v>
      </c>
      <c r="F206" s="1799">
        <v>15707.9</v>
      </c>
      <c r="G206" s="1799">
        <v>118.25</v>
      </c>
      <c r="H206" s="1799">
        <v>6251.04</v>
      </c>
      <c r="I206" s="1799">
        <v>6251.04</v>
      </c>
      <c r="J206" s="1799">
        <v>6268.44</v>
      </c>
      <c r="K206" s="1799">
        <v>8771.6200000000008</v>
      </c>
      <c r="L206" s="1799">
        <v>8678.6299999999992</v>
      </c>
      <c r="M206" s="1799">
        <v>8678.6299999999992</v>
      </c>
      <c r="N206" s="1799">
        <v>7386.96</v>
      </c>
      <c r="O206" s="1799">
        <v>7386.96</v>
      </c>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c r="DH206" s="58"/>
      <c r="DI206" s="58"/>
      <c r="DJ206" s="58"/>
      <c r="DK206" s="58"/>
      <c r="DL206" s="58"/>
      <c r="DM206" s="58"/>
      <c r="DN206" s="58"/>
      <c r="DO206" s="58"/>
      <c r="DP206" s="58"/>
      <c r="DQ206" s="58"/>
      <c r="DR206" s="58"/>
      <c r="DS206" s="58"/>
      <c r="DT206" s="58"/>
    </row>
    <row r="207" spans="1:124" s="187" customFormat="1" ht="15.75" customHeight="1">
      <c r="A207" s="59"/>
      <c r="B207" s="1814"/>
      <c r="C207" s="1815"/>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c r="DH207" s="58"/>
      <c r="DI207" s="58"/>
      <c r="DJ207" s="58"/>
      <c r="DK207" s="58"/>
      <c r="DL207" s="58"/>
      <c r="DM207" s="58"/>
      <c r="DN207" s="58"/>
      <c r="DO207" s="58"/>
      <c r="DP207" s="58"/>
      <c r="DQ207" s="58"/>
      <c r="DR207" s="58"/>
      <c r="DS207" s="58"/>
      <c r="DT207" s="58"/>
    </row>
    <row r="208" spans="1:124" s="187" customFormat="1" ht="15.75" customHeight="1" thickBot="1">
      <c r="A208" s="59"/>
      <c r="B208" s="65" t="s">
        <v>1593</v>
      </c>
      <c r="C208" s="1152"/>
      <c r="D208" s="1396">
        <f t="shared" ref="D208:AI208" si="50">SUM(D206:D207)</f>
        <v>7990.83</v>
      </c>
      <c r="E208" s="1396">
        <f t="shared" si="50"/>
        <v>8135.27</v>
      </c>
      <c r="F208" s="1396">
        <f t="shared" si="50"/>
        <v>15707.9</v>
      </c>
      <c r="G208" s="1396">
        <f t="shared" si="50"/>
        <v>118.25</v>
      </c>
      <c r="H208" s="1396">
        <f t="shared" si="50"/>
        <v>6251.04</v>
      </c>
      <c r="I208" s="1396">
        <f t="shared" si="50"/>
        <v>6251.04</v>
      </c>
      <c r="J208" s="1396">
        <f t="shared" si="50"/>
        <v>6268.44</v>
      </c>
      <c r="K208" s="1396">
        <f t="shared" si="50"/>
        <v>8771.6200000000008</v>
      </c>
      <c r="L208" s="1396">
        <f t="shared" si="50"/>
        <v>8678.6299999999992</v>
      </c>
      <c r="M208" s="1396">
        <f t="shared" si="50"/>
        <v>8678.6299999999992</v>
      </c>
      <c r="N208" s="1396">
        <f t="shared" si="50"/>
        <v>7386.96</v>
      </c>
      <c r="O208" s="1396">
        <f t="shared" si="50"/>
        <v>7386.96</v>
      </c>
      <c r="P208" s="1396">
        <f t="shared" si="50"/>
        <v>0</v>
      </c>
      <c r="Q208" s="1396">
        <f t="shared" si="50"/>
        <v>0</v>
      </c>
      <c r="R208" s="1396">
        <f t="shared" si="50"/>
        <v>0</v>
      </c>
      <c r="S208" s="1396">
        <f t="shared" si="50"/>
        <v>0</v>
      </c>
      <c r="T208" s="1396">
        <f t="shared" si="50"/>
        <v>0</v>
      </c>
      <c r="U208" s="1396">
        <f t="shared" si="50"/>
        <v>0</v>
      </c>
      <c r="V208" s="1396">
        <f t="shared" si="50"/>
        <v>0</v>
      </c>
      <c r="W208" s="1396">
        <f t="shared" si="50"/>
        <v>0</v>
      </c>
      <c r="X208" s="1396">
        <f t="shared" si="50"/>
        <v>0</v>
      </c>
      <c r="Y208" s="1396">
        <f t="shared" si="50"/>
        <v>0</v>
      </c>
      <c r="Z208" s="1396">
        <f t="shared" si="50"/>
        <v>0</v>
      </c>
      <c r="AA208" s="1396">
        <f t="shared" si="50"/>
        <v>0</v>
      </c>
      <c r="AB208" s="1396">
        <f t="shared" si="50"/>
        <v>0</v>
      </c>
      <c r="AC208" s="1396">
        <f t="shared" si="50"/>
        <v>0</v>
      </c>
      <c r="AD208" s="1396">
        <f t="shared" si="50"/>
        <v>0</v>
      </c>
      <c r="AE208" s="1396">
        <f t="shared" si="50"/>
        <v>0</v>
      </c>
      <c r="AF208" s="1396">
        <f t="shared" si="50"/>
        <v>0</v>
      </c>
      <c r="AG208" s="1396">
        <f t="shared" si="50"/>
        <v>0</v>
      </c>
      <c r="AH208" s="1396">
        <f t="shared" si="50"/>
        <v>0</v>
      </c>
      <c r="AI208" s="1396">
        <f t="shared" si="50"/>
        <v>0</v>
      </c>
      <c r="AJ208" s="1396">
        <f t="shared" ref="AJ208:BO208" si="51">SUM(AJ206:AJ207)</f>
        <v>0</v>
      </c>
      <c r="AK208" s="1396">
        <f t="shared" si="51"/>
        <v>0</v>
      </c>
      <c r="AL208" s="1396">
        <f t="shared" si="51"/>
        <v>0</v>
      </c>
      <c r="AM208" s="1396">
        <f t="shared" si="51"/>
        <v>0</v>
      </c>
      <c r="AN208" s="1396">
        <f t="shared" si="51"/>
        <v>0</v>
      </c>
      <c r="AO208" s="1396">
        <f t="shared" si="51"/>
        <v>0</v>
      </c>
      <c r="AP208" s="1396">
        <f t="shared" si="51"/>
        <v>0</v>
      </c>
      <c r="AQ208" s="1396">
        <f t="shared" si="51"/>
        <v>0</v>
      </c>
      <c r="AR208" s="1396">
        <f t="shared" si="51"/>
        <v>0</v>
      </c>
      <c r="AS208" s="1396">
        <f t="shared" si="51"/>
        <v>0</v>
      </c>
      <c r="AT208" s="1396">
        <f t="shared" si="51"/>
        <v>0</v>
      </c>
      <c r="AU208" s="1396">
        <f t="shared" si="51"/>
        <v>0</v>
      </c>
      <c r="AV208" s="1396">
        <f t="shared" si="51"/>
        <v>0</v>
      </c>
      <c r="AW208" s="1396">
        <f t="shared" si="51"/>
        <v>0</v>
      </c>
      <c r="AX208" s="1396">
        <f t="shared" si="51"/>
        <v>0</v>
      </c>
      <c r="AY208" s="1396">
        <f t="shared" si="51"/>
        <v>0</v>
      </c>
      <c r="AZ208" s="1396">
        <f t="shared" si="51"/>
        <v>0</v>
      </c>
      <c r="BA208" s="1396">
        <f t="shared" si="51"/>
        <v>0</v>
      </c>
      <c r="BB208" s="1396">
        <f t="shared" si="51"/>
        <v>0</v>
      </c>
      <c r="BC208" s="1396">
        <f t="shared" si="51"/>
        <v>0</v>
      </c>
      <c r="BD208" s="1396">
        <f t="shared" si="51"/>
        <v>0</v>
      </c>
      <c r="BE208" s="1396">
        <f t="shared" si="51"/>
        <v>0</v>
      </c>
      <c r="BF208" s="1396">
        <f t="shared" si="51"/>
        <v>0</v>
      </c>
      <c r="BG208" s="1396">
        <f t="shared" si="51"/>
        <v>0</v>
      </c>
      <c r="BH208" s="1396">
        <f t="shared" si="51"/>
        <v>0</v>
      </c>
      <c r="BI208" s="1396">
        <f t="shared" si="51"/>
        <v>0</v>
      </c>
      <c r="BJ208" s="1396">
        <f t="shared" si="51"/>
        <v>0</v>
      </c>
      <c r="BK208" s="1396">
        <f t="shared" si="51"/>
        <v>0</v>
      </c>
      <c r="BL208" s="1396">
        <f t="shared" si="51"/>
        <v>0</v>
      </c>
      <c r="BM208" s="1396">
        <f t="shared" si="51"/>
        <v>0</v>
      </c>
      <c r="BN208" s="1396">
        <f t="shared" si="51"/>
        <v>0</v>
      </c>
      <c r="BO208" s="1396">
        <f t="shared" si="51"/>
        <v>0</v>
      </c>
      <c r="BP208" s="1396">
        <f t="shared" ref="BP208:CU208" si="52">SUM(BP206:BP207)</f>
        <v>0</v>
      </c>
      <c r="BQ208" s="1396">
        <f t="shared" si="52"/>
        <v>0</v>
      </c>
      <c r="BR208" s="1396">
        <f t="shared" si="52"/>
        <v>0</v>
      </c>
      <c r="BS208" s="1396">
        <f t="shared" si="52"/>
        <v>0</v>
      </c>
      <c r="BT208" s="1396">
        <f t="shared" si="52"/>
        <v>0</v>
      </c>
      <c r="BU208" s="1396">
        <f t="shared" si="52"/>
        <v>0</v>
      </c>
      <c r="BV208" s="1396">
        <f t="shared" si="52"/>
        <v>0</v>
      </c>
      <c r="BW208" s="1396">
        <f t="shared" si="52"/>
        <v>0</v>
      </c>
      <c r="BX208" s="1396">
        <f t="shared" si="52"/>
        <v>0</v>
      </c>
      <c r="BY208" s="1396">
        <f t="shared" si="52"/>
        <v>0</v>
      </c>
      <c r="BZ208" s="1396">
        <f t="shared" si="52"/>
        <v>0</v>
      </c>
      <c r="CA208" s="1396">
        <f t="shared" si="52"/>
        <v>0</v>
      </c>
      <c r="CB208" s="1396">
        <f t="shared" si="52"/>
        <v>0</v>
      </c>
      <c r="CC208" s="1396">
        <f t="shared" si="52"/>
        <v>0</v>
      </c>
      <c r="CD208" s="1396">
        <f t="shared" si="52"/>
        <v>0</v>
      </c>
      <c r="CE208" s="1396">
        <f t="shared" si="52"/>
        <v>0</v>
      </c>
      <c r="CF208" s="1396">
        <f t="shared" si="52"/>
        <v>0</v>
      </c>
      <c r="CG208" s="1396">
        <f t="shared" si="52"/>
        <v>0</v>
      </c>
      <c r="CH208" s="1396">
        <f t="shared" si="52"/>
        <v>0</v>
      </c>
      <c r="CI208" s="1396">
        <f t="shared" si="52"/>
        <v>0</v>
      </c>
      <c r="CJ208" s="1396">
        <f t="shared" si="52"/>
        <v>0</v>
      </c>
      <c r="CK208" s="1396">
        <f t="shared" si="52"/>
        <v>0</v>
      </c>
      <c r="CL208" s="1396">
        <f t="shared" si="52"/>
        <v>0</v>
      </c>
      <c r="CM208" s="1396">
        <f t="shared" si="52"/>
        <v>0</v>
      </c>
      <c r="CN208" s="1396">
        <f t="shared" si="52"/>
        <v>0</v>
      </c>
      <c r="CO208" s="1396">
        <f t="shared" si="52"/>
        <v>0</v>
      </c>
      <c r="CP208" s="1396">
        <f t="shared" si="52"/>
        <v>0</v>
      </c>
      <c r="CQ208" s="1396">
        <f t="shared" si="52"/>
        <v>0</v>
      </c>
      <c r="CR208" s="1396">
        <f t="shared" si="52"/>
        <v>0</v>
      </c>
      <c r="CS208" s="1396">
        <f t="shared" si="52"/>
        <v>0</v>
      </c>
      <c r="CT208" s="1396">
        <f t="shared" si="52"/>
        <v>0</v>
      </c>
      <c r="CU208" s="1396">
        <f t="shared" si="52"/>
        <v>0</v>
      </c>
      <c r="CV208" s="1396">
        <f t="shared" ref="CV208:DT208" si="53">SUM(CV206:CV207)</f>
        <v>0</v>
      </c>
      <c r="CW208" s="1396">
        <f t="shared" si="53"/>
        <v>0</v>
      </c>
      <c r="CX208" s="1396">
        <f t="shared" si="53"/>
        <v>0</v>
      </c>
      <c r="CY208" s="1396">
        <f t="shared" si="53"/>
        <v>0</v>
      </c>
      <c r="CZ208" s="1396">
        <f t="shared" si="53"/>
        <v>0</v>
      </c>
      <c r="DA208" s="1396">
        <f t="shared" si="53"/>
        <v>0</v>
      </c>
      <c r="DB208" s="1396">
        <f t="shared" si="53"/>
        <v>0</v>
      </c>
      <c r="DC208" s="1396">
        <f t="shared" si="53"/>
        <v>0</v>
      </c>
      <c r="DD208" s="1396">
        <f t="shared" si="53"/>
        <v>0</v>
      </c>
      <c r="DE208" s="1396">
        <f t="shared" si="53"/>
        <v>0</v>
      </c>
      <c r="DF208" s="1396">
        <f t="shared" si="53"/>
        <v>0</v>
      </c>
      <c r="DG208" s="1396">
        <f t="shared" si="53"/>
        <v>0</v>
      </c>
      <c r="DH208" s="1396">
        <f t="shared" si="53"/>
        <v>0</v>
      </c>
      <c r="DI208" s="1396">
        <f t="shared" si="53"/>
        <v>0</v>
      </c>
      <c r="DJ208" s="1396">
        <f t="shared" si="53"/>
        <v>0</v>
      </c>
      <c r="DK208" s="1396">
        <f t="shared" si="53"/>
        <v>0</v>
      </c>
      <c r="DL208" s="1396">
        <f t="shared" si="53"/>
        <v>0</v>
      </c>
      <c r="DM208" s="1396">
        <f t="shared" si="53"/>
        <v>0</v>
      </c>
      <c r="DN208" s="1396">
        <f t="shared" si="53"/>
        <v>0</v>
      </c>
      <c r="DO208" s="1396">
        <f t="shared" si="53"/>
        <v>0</v>
      </c>
      <c r="DP208" s="1396">
        <f t="shared" si="53"/>
        <v>0</v>
      </c>
      <c r="DQ208" s="1396">
        <f t="shared" si="53"/>
        <v>0</v>
      </c>
      <c r="DR208" s="1396">
        <f t="shared" si="53"/>
        <v>0</v>
      </c>
      <c r="DS208" s="1396">
        <f t="shared" si="53"/>
        <v>0</v>
      </c>
      <c r="DT208" s="1396">
        <f t="shared" si="53"/>
        <v>0</v>
      </c>
    </row>
    <row r="209" spans="1:124" s="187" customFormat="1" ht="15.75" customHeight="1" thickTop="1">
      <c r="A209" s="59"/>
      <c r="B209" s="1814"/>
      <c r="C209" s="1815"/>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c r="DH209" s="58"/>
      <c r="DI209" s="58"/>
      <c r="DJ209" s="58"/>
      <c r="DK209" s="58"/>
      <c r="DL209" s="58"/>
      <c r="DM209" s="58"/>
      <c r="DN209" s="58"/>
      <c r="DO209" s="58"/>
      <c r="DP209" s="58"/>
      <c r="DQ209" s="58"/>
      <c r="DR209" s="58"/>
      <c r="DS209" s="58"/>
      <c r="DT209" s="58"/>
    </row>
    <row r="210" spans="1:124" s="187" customFormat="1" ht="15.75" customHeight="1">
      <c r="A210" s="59"/>
      <c r="B210" s="1807" t="s">
        <v>207</v>
      </c>
      <c r="C210" s="1815"/>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c r="DH210" s="58"/>
      <c r="DI210" s="58"/>
      <c r="DJ210" s="58"/>
      <c r="DK210" s="58"/>
      <c r="DL210" s="58"/>
      <c r="DM210" s="58"/>
      <c r="DN210" s="58"/>
      <c r="DO210" s="58"/>
      <c r="DP210" s="58"/>
      <c r="DQ210" s="58"/>
      <c r="DR210" s="58"/>
      <c r="DS210" s="58"/>
      <c r="DT210" s="58"/>
    </row>
    <row r="211" spans="1:124" s="187" customFormat="1" ht="15.75" customHeight="1">
      <c r="A211" s="59"/>
      <c r="B211" s="1809" t="s">
        <v>463</v>
      </c>
      <c r="C211" s="1810" t="s">
        <v>464</v>
      </c>
      <c r="D211" s="1799">
        <v>7500</v>
      </c>
      <c r="E211" s="1799">
        <v>7500</v>
      </c>
      <c r="F211" s="1799">
        <v>7500</v>
      </c>
      <c r="G211" s="1799">
        <v>7500</v>
      </c>
      <c r="H211" s="1799">
        <v>7500</v>
      </c>
      <c r="I211" s="1799">
        <v>7500</v>
      </c>
      <c r="J211" s="1799">
        <v>7500</v>
      </c>
      <c r="K211" s="1799">
        <v>7500</v>
      </c>
      <c r="L211" s="1799">
        <v>7500</v>
      </c>
      <c r="M211" s="1799">
        <v>7500</v>
      </c>
      <c r="N211" s="1799">
        <v>7500</v>
      </c>
      <c r="O211" s="1799">
        <v>7500</v>
      </c>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c r="DH211" s="58"/>
      <c r="DI211" s="58"/>
      <c r="DJ211" s="58"/>
      <c r="DK211" s="58"/>
      <c r="DL211" s="58"/>
      <c r="DM211" s="58"/>
      <c r="DN211" s="58"/>
      <c r="DO211" s="58"/>
      <c r="DP211" s="58"/>
      <c r="DQ211" s="58"/>
      <c r="DR211" s="58"/>
      <c r="DS211" s="58"/>
      <c r="DT211" s="58"/>
    </row>
    <row r="212" spans="1:124" s="187" customFormat="1" ht="15.75" customHeight="1">
      <c r="A212" s="59"/>
      <c r="B212" s="1814"/>
      <c r="C212" s="1815"/>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c r="DH212" s="58"/>
      <c r="DI212" s="58"/>
      <c r="DJ212" s="58"/>
      <c r="DK212" s="58"/>
      <c r="DL212" s="58"/>
      <c r="DM212" s="58"/>
      <c r="DN212" s="58"/>
      <c r="DO212" s="58"/>
      <c r="DP212" s="58"/>
      <c r="DQ212" s="58"/>
      <c r="DR212" s="58"/>
      <c r="DS212" s="58"/>
      <c r="DT212" s="58"/>
    </row>
    <row r="213" spans="1:124" s="187" customFormat="1" ht="15.75" customHeight="1" thickBot="1">
      <c r="A213" s="59"/>
      <c r="B213" s="65" t="s">
        <v>469</v>
      </c>
      <c r="C213" s="1152"/>
      <c r="D213" s="1396">
        <f t="shared" ref="D213:AI213" si="54">SUM(D211:D212)</f>
        <v>7500</v>
      </c>
      <c r="E213" s="1396">
        <f t="shared" si="54"/>
        <v>7500</v>
      </c>
      <c r="F213" s="1396">
        <f t="shared" si="54"/>
        <v>7500</v>
      </c>
      <c r="G213" s="1396">
        <f t="shared" si="54"/>
        <v>7500</v>
      </c>
      <c r="H213" s="1396">
        <f t="shared" si="54"/>
        <v>7500</v>
      </c>
      <c r="I213" s="1396">
        <f t="shared" si="54"/>
        <v>7500</v>
      </c>
      <c r="J213" s="1396">
        <f t="shared" si="54"/>
        <v>7500</v>
      </c>
      <c r="K213" s="1396">
        <f t="shared" si="54"/>
        <v>7500</v>
      </c>
      <c r="L213" s="1396">
        <f t="shared" si="54"/>
        <v>7500</v>
      </c>
      <c r="M213" s="1396">
        <f t="shared" si="54"/>
        <v>7500</v>
      </c>
      <c r="N213" s="1396">
        <f t="shared" si="54"/>
        <v>7500</v>
      </c>
      <c r="O213" s="1396">
        <f t="shared" si="54"/>
        <v>7500</v>
      </c>
      <c r="P213" s="1396">
        <f t="shared" si="54"/>
        <v>0</v>
      </c>
      <c r="Q213" s="1396">
        <f t="shared" si="54"/>
        <v>0</v>
      </c>
      <c r="R213" s="1396">
        <f t="shared" si="54"/>
        <v>0</v>
      </c>
      <c r="S213" s="1396">
        <f t="shared" si="54"/>
        <v>0</v>
      </c>
      <c r="T213" s="1396">
        <f t="shared" si="54"/>
        <v>0</v>
      </c>
      <c r="U213" s="1396">
        <f t="shared" si="54"/>
        <v>0</v>
      </c>
      <c r="V213" s="1396">
        <f t="shared" si="54"/>
        <v>0</v>
      </c>
      <c r="W213" s="1396">
        <f t="shared" si="54"/>
        <v>0</v>
      </c>
      <c r="X213" s="1396">
        <f t="shared" si="54"/>
        <v>0</v>
      </c>
      <c r="Y213" s="1396">
        <f t="shared" si="54"/>
        <v>0</v>
      </c>
      <c r="Z213" s="1396">
        <f t="shared" si="54"/>
        <v>0</v>
      </c>
      <c r="AA213" s="1396">
        <f t="shared" si="54"/>
        <v>0</v>
      </c>
      <c r="AB213" s="1396">
        <f t="shared" si="54"/>
        <v>0</v>
      </c>
      <c r="AC213" s="1396">
        <f t="shared" si="54"/>
        <v>0</v>
      </c>
      <c r="AD213" s="1396">
        <f t="shared" si="54"/>
        <v>0</v>
      </c>
      <c r="AE213" s="1396">
        <f t="shared" si="54"/>
        <v>0</v>
      </c>
      <c r="AF213" s="1396">
        <f t="shared" si="54"/>
        <v>0</v>
      </c>
      <c r="AG213" s="1396">
        <f t="shared" si="54"/>
        <v>0</v>
      </c>
      <c r="AH213" s="1396">
        <f t="shared" si="54"/>
        <v>0</v>
      </c>
      <c r="AI213" s="1396">
        <f t="shared" si="54"/>
        <v>0</v>
      </c>
      <c r="AJ213" s="1396">
        <f t="shared" ref="AJ213:BO213" si="55">SUM(AJ211:AJ212)</f>
        <v>0</v>
      </c>
      <c r="AK213" s="1396">
        <f t="shared" si="55"/>
        <v>0</v>
      </c>
      <c r="AL213" s="1396">
        <f t="shared" si="55"/>
        <v>0</v>
      </c>
      <c r="AM213" s="1396">
        <f t="shared" si="55"/>
        <v>0</v>
      </c>
      <c r="AN213" s="1396">
        <f t="shared" si="55"/>
        <v>0</v>
      </c>
      <c r="AO213" s="1396">
        <f t="shared" si="55"/>
        <v>0</v>
      </c>
      <c r="AP213" s="1396">
        <f t="shared" si="55"/>
        <v>0</v>
      </c>
      <c r="AQ213" s="1396">
        <f t="shared" si="55"/>
        <v>0</v>
      </c>
      <c r="AR213" s="1396">
        <f t="shared" si="55"/>
        <v>0</v>
      </c>
      <c r="AS213" s="1396">
        <f t="shared" si="55"/>
        <v>0</v>
      </c>
      <c r="AT213" s="1396">
        <f t="shared" si="55"/>
        <v>0</v>
      </c>
      <c r="AU213" s="1396">
        <f t="shared" si="55"/>
        <v>0</v>
      </c>
      <c r="AV213" s="1396">
        <f t="shared" si="55"/>
        <v>0</v>
      </c>
      <c r="AW213" s="1396">
        <f t="shared" si="55"/>
        <v>0</v>
      </c>
      <c r="AX213" s="1396">
        <f t="shared" si="55"/>
        <v>0</v>
      </c>
      <c r="AY213" s="1396">
        <f t="shared" si="55"/>
        <v>0</v>
      </c>
      <c r="AZ213" s="1396">
        <f t="shared" si="55"/>
        <v>0</v>
      </c>
      <c r="BA213" s="1396">
        <f t="shared" si="55"/>
        <v>0</v>
      </c>
      <c r="BB213" s="1396">
        <f t="shared" si="55"/>
        <v>0</v>
      </c>
      <c r="BC213" s="1396">
        <f t="shared" si="55"/>
        <v>0</v>
      </c>
      <c r="BD213" s="1396">
        <f t="shared" si="55"/>
        <v>0</v>
      </c>
      <c r="BE213" s="1396">
        <f t="shared" si="55"/>
        <v>0</v>
      </c>
      <c r="BF213" s="1396">
        <f t="shared" si="55"/>
        <v>0</v>
      </c>
      <c r="BG213" s="1396">
        <f t="shared" si="55"/>
        <v>0</v>
      </c>
      <c r="BH213" s="1396">
        <f t="shared" si="55"/>
        <v>0</v>
      </c>
      <c r="BI213" s="1396">
        <f t="shared" si="55"/>
        <v>0</v>
      </c>
      <c r="BJ213" s="1396">
        <f t="shared" si="55"/>
        <v>0</v>
      </c>
      <c r="BK213" s="1396">
        <f t="shared" si="55"/>
        <v>0</v>
      </c>
      <c r="BL213" s="1396">
        <f t="shared" si="55"/>
        <v>0</v>
      </c>
      <c r="BM213" s="1396">
        <f t="shared" si="55"/>
        <v>0</v>
      </c>
      <c r="BN213" s="1396">
        <f t="shared" si="55"/>
        <v>0</v>
      </c>
      <c r="BO213" s="1396">
        <f t="shared" si="55"/>
        <v>0</v>
      </c>
      <c r="BP213" s="1396">
        <f t="shared" ref="BP213:CU213" si="56">SUM(BP211:BP212)</f>
        <v>0</v>
      </c>
      <c r="BQ213" s="1396">
        <f t="shared" si="56"/>
        <v>0</v>
      </c>
      <c r="BR213" s="1396">
        <f t="shared" si="56"/>
        <v>0</v>
      </c>
      <c r="BS213" s="1396">
        <f t="shared" si="56"/>
        <v>0</v>
      </c>
      <c r="BT213" s="1396">
        <f t="shared" si="56"/>
        <v>0</v>
      </c>
      <c r="BU213" s="1396">
        <f t="shared" si="56"/>
        <v>0</v>
      </c>
      <c r="BV213" s="1396">
        <f t="shared" si="56"/>
        <v>0</v>
      </c>
      <c r="BW213" s="1396">
        <f t="shared" si="56"/>
        <v>0</v>
      </c>
      <c r="BX213" s="1396">
        <f t="shared" si="56"/>
        <v>0</v>
      </c>
      <c r="BY213" s="1396">
        <f t="shared" si="56"/>
        <v>0</v>
      </c>
      <c r="BZ213" s="1396">
        <f t="shared" si="56"/>
        <v>0</v>
      </c>
      <c r="CA213" s="1396">
        <f t="shared" si="56"/>
        <v>0</v>
      </c>
      <c r="CB213" s="1396">
        <f t="shared" si="56"/>
        <v>0</v>
      </c>
      <c r="CC213" s="1396">
        <f t="shared" si="56"/>
        <v>0</v>
      </c>
      <c r="CD213" s="1396">
        <f t="shared" si="56"/>
        <v>0</v>
      </c>
      <c r="CE213" s="1396">
        <f t="shared" si="56"/>
        <v>0</v>
      </c>
      <c r="CF213" s="1396">
        <f t="shared" si="56"/>
        <v>0</v>
      </c>
      <c r="CG213" s="1396">
        <f t="shared" si="56"/>
        <v>0</v>
      </c>
      <c r="CH213" s="1396">
        <f t="shared" si="56"/>
        <v>0</v>
      </c>
      <c r="CI213" s="1396">
        <f t="shared" si="56"/>
        <v>0</v>
      </c>
      <c r="CJ213" s="1396">
        <f t="shared" si="56"/>
        <v>0</v>
      </c>
      <c r="CK213" s="1396">
        <f t="shared" si="56"/>
        <v>0</v>
      </c>
      <c r="CL213" s="1396">
        <f t="shared" si="56"/>
        <v>0</v>
      </c>
      <c r="CM213" s="1396">
        <f t="shared" si="56"/>
        <v>0</v>
      </c>
      <c r="CN213" s="1396">
        <f t="shared" si="56"/>
        <v>0</v>
      </c>
      <c r="CO213" s="1396">
        <f t="shared" si="56"/>
        <v>0</v>
      </c>
      <c r="CP213" s="1396">
        <f t="shared" si="56"/>
        <v>0</v>
      </c>
      <c r="CQ213" s="1396">
        <f t="shared" si="56"/>
        <v>0</v>
      </c>
      <c r="CR213" s="1396">
        <f t="shared" si="56"/>
        <v>0</v>
      </c>
      <c r="CS213" s="1396">
        <f t="shared" si="56"/>
        <v>0</v>
      </c>
      <c r="CT213" s="1396">
        <f t="shared" si="56"/>
        <v>0</v>
      </c>
      <c r="CU213" s="1396">
        <f t="shared" si="56"/>
        <v>0</v>
      </c>
      <c r="CV213" s="1396">
        <f t="shared" ref="CV213:DT213" si="57">SUM(CV211:CV212)</f>
        <v>0</v>
      </c>
      <c r="CW213" s="1396">
        <f t="shared" si="57"/>
        <v>0</v>
      </c>
      <c r="CX213" s="1396">
        <f t="shared" si="57"/>
        <v>0</v>
      </c>
      <c r="CY213" s="1396">
        <f t="shared" si="57"/>
        <v>0</v>
      </c>
      <c r="CZ213" s="1396">
        <f t="shared" si="57"/>
        <v>0</v>
      </c>
      <c r="DA213" s="1396">
        <f t="shared" si="57"/>
        <v>0</v>
      </c>
      <c r="DB213" s="1396">
        <f t="shared" si="57"/>
        <v>0</v>
      </c>
      <c r="DC213" s="1396">
        <f t="shared" si="57"/>
        <v>0</v>
      </c>
      <c r="DD213" s="1396">
        <f t="shared" si="57"/>
        <v>0</v>
      </c>
      <c r="DE213" s="1396">
        <f t="shared" si="57"/>
        <v>0</v>
      </c>
      <c r="DF213" s="1396">
        <f t="shared" si="57"/>
        <v>0</v>
      </c>
      <c r="DG213" s="1396">
        <f t="shared" si="57"/>
        <v>0</v>
      </c>
      <c r="DH213" s="1396">
        <f t="shared" si="57"/>
        <v>0</v>
      </c>
      <c r="DI213" s="1396">
        <f t="shared" si="57"/>
        <v>0</v>
      </c>
      <c r="DJ213" s="1396">
        <f t="shared" si="57"/>
        <v>0</v>
      </c>
      <c r="DK213" s="1396">
        <f t="shared" si="57"/>
        <v>0</v>
      </c>
      <c r="DL213" s="1396">
        <f t="shared" si="57"/>
        <v>0</v>
      </c>
      <c r="DM213" s="1396">
        <f t="shared" si="57"/>
        <v>0</v>
      </c>
      <c r="DN213" s="1396">
        <f t="shared" si="57"/>
        <v>0</v>
      </c>
      <c r="DO213" s="1396">
        <f t="shared" si="57"/>
        <v>0</v>
      </c>
      <c r="DP213" s="1396">
        <f t="shared" si="57"/>
        <v>0</v>
      </c>
      <c r="DQ213" s="1396">
        <f t="shared" si="57"/>
        <v>0</v>
      </c>
      <c r="DR213" s="1396">
        <f t="shared" si="57"/>
        <v>0</v>
      </c>
      <c r="DS213" s="1396">
        <f t="shared" si="57"/>
        <v>0</v>
      </c>
      <c r="DT213" s="1396">
        <f t="shared" si="57"/>
        <v>0</v>
      </c>
    </row>
    <row r="214" spans="1:124" s="187" customFormat="1" ht="15.75" customHeight="1" thickTop="1">
      <c r="A214" s="59"/>
      <c r="B214" s="1814"/>
      <c r="C214" s="1815"/>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c r="DH214" s="58"/>
      <c r="DI214" s="58"/>
      <c r="DJ214" s="58"/>
      <c r="DK214" s="58"/>
      <c r="DL214" s="58"/>
      <c r="DM214" s="58"/>
      <c r="DN214" s="58"/>
      <c r="DO214" s="58"/>
      <c r="DP214" s="58"/>
      <c r="DQ214" s="58"/>
      <c r="DR214" s="58"/>
      <c r="DS214" s="58"/>
      <c r="DT214" s="58"/>
    </row>
    <row r="215" spans="1:124" s="187" customFormat="1" ht="15.75" customHeight="1">
      <c r="A215" s="59"/>
      <c r="B215" s="1807" t="s">
        <v>462</v>
      </c>
      <c r="C215" s="1815"/>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c r="DH215" s="58"/>
      <c r="DI215" s="58"/>
      <c r="DJ215" s="58"/>
      <c r="DK215" s="58"/>
      <c r="DL215" s="58"/>
      <c r="DM215" s="58"/>
      <c r="DN215" s="58"/>
      <c r="DO215" s="58"/>
      <c r="DP215" s="58"/>
      <c r="DQ215" s="58"/>
      <c r="DR215" s="58"/>
      <c r="DS215" s="58"/>
      <c r="DT215" s="58"/>
    </row>
    <row r="216" spans="1:124" s="187" customFormat="1" ht="15.75" customHeight="1">
      <c r="A216" s="59"/>
      <c r="B216" s="1809" t="s">
        <v>465</v>
      </c>
      <c r="C216" s="1810" t="s">
        <v>466</v>
      </c>
      <c r="D216" s="1799">
        <v>0</v>
      </c>
      <c r="E216" s="1799">
        <v>1600</v>
      </c>
      <c r="F216" s="1799">
        <v>748</v>
      </c>
      <c r="G216" s="1799">
        <v>0</v>
      </c>
      <c r="H216" s="1799">
        <v>0</v>
      </c>
      <c r="I216" s="1799">
        <v>0</v>
      </c>
      <c r="J216" s="1799">
        <v>0</v>
      </c>
      <c r="K216" s="1799">
        <v>0</v>
      </c>
      <c r="L216" s="1799">
        <v>0</v>
      </c>
      <c r="M216" s="1799">
        <v>0</v>
      </c>
      <c r="N216" s="1799">
        <v>0</v>
      </c>
      <c r="O216" s="1799">
        <v>0</v>
      </c>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c r="DH216" s="58"/>
      <c r="DI216" s="58"/>
      <c r="DJ216" s="58"/>
      <c r="DK216" s="58"/>
      <c r="DL216" s="58"/>
      <c r="DM216" s="58"/>
      <c r="DN216" s="58"/>
      <c r="DO216" s="58"/>
      <c r="DP216" s="58"/>
      <c r="DQ216" s="58"/>
      <c r="DR216" s="58"/>
      <c r="DS216" s="58"/>
      <c r="DT216" s="58"/>
    </row>
    <row r="217" spans="1:124" s="187" customFormat="1" ht="15.75" customHeight="1">
      <c r="A217" s="59"/>
      <c r="B217" s="1809" t="s">
        <v>467</v>
      </c>
      <c r="C217" s="1810" t="s">
        <v>468</v>
      </c>
      <c r="D217" s="1799">
        <v>2240</v>
      </c>
      <c r="E217" s="1799">
        <v>9117.1</v>
      </c>
      <c r="F217" s="1799">
        <v>420</v>
      </c>
      <c r="G217" s="1799">
        <v>0</v>
      </c>
      <c r="H217" s="1799">
        <v>780</v>
      </c>
      <c r="I217" s="1799">
        <v>560</v>
      </c>
      <c r="J217" s="1799">
        <v>840</v>
      </c>
      <c r="K217" s="1799">
        <v>0</v>
      </c>
      <c r="L217" s="1799">
        <v>1755</v>
      </c>
      <c r="M217" s="1799">
        <v>5800</v>
      </c>
      <c r="N217" s="1799">
        <v>2122.1</v>
      </c>
      <c r="O217" s="1799">
        <v>0</v>
      </c>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c r="DH217" s="58"/>
      <c r="DI217" s="58"/>
      <c r="DJ217" s="58"/>
      <c r="DK217" s="58"/>
      <c r="DL217" s="58"/>
      <c r="DM217" s="58"/>
      <c r="DN217" s="58"/>
      <c r="DO217" s="58"/>
      <c r="DP217" s="58"/>
      <c r="DQ217" s="58"/>
      <c r="DR217" s="58"/>
      <c r="DS217" s="58"/>
      <c r="DT217" s="58"/>
    </row>
    <row r="218" spans="1:124" s="187" customFormat="1" ht="15.75" customHeight="1">
      <c r="A218" s="59"/>
      <c r="B218" s="1814"/>
      <c r="C218" s="1815"/>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c r="DH218" s="58"/>
      <c r="DI218" s="58"/>
      <c r="DJ218" s="58"/>
      <c r="DK218" s="58"/>
      <c r="DL218" s="58"/>
      <c r="DM218" s="58"/>
      <c r="DN218" s="58"/>
      <c r="DO218" s="58"/>
      <c r="DP218" s="58"/>
      <c r="DQ218" s="58"/>
      <c r="DR218" s="58"/>
      <c r="DS218" s="58"/>
      <c r="DT218" s="58"/>
    </row>
    <row r="219" spans="1:124" s="187" customFormat="1" ht="15.75" customHeight="1" thickBot="1">
      <c r="A219" s="59"/>
      <c r="B219" s="65" t="s">
        <v>469</v>
      </c>
      <c r="C219" s="1152"/>
      <c r="D219" s="1396">
        <f t="shared" ref="D219:AI219" si="58">SUM(D216:D218)</f>
        <v>2240</v>
      </c>
      <c r="E219" s="1396">
        <f t="shared" si="58"/>
        <v>10717.1</v>
      </c>
      <c r="F219" s="1396">
        <f t="shared" si="58"/>
        <v>1168</v>
      </c>
      <c r="G219" s="1396">
        <f t="shared" si="58"/>
        <v>0</v>
      </c>
      <c r="H219" s="1396">
        <f t="shared" si="58"/>
        <v>780</v>
      </c>
      <c r="I219" s="1396">
        <f t="shared" si="58"/>
        <v>560</v>
      </c>
      <c r="J219" s="1396">
        <f t="shared" si="58"/>
        <v>840</v>
      </c>
      <c r="K219" s="1396">
        <f t="shared" si="58"/>
        <v>0</v>
      </c>
      <c r="L219" s="1396">
        <f t="shared" si="58"/>
        <v>1755</v>
      </c>
      <c r="M219" s="1396">
        <f t="shared" si="58"/>
        <v>5800</v>
      </c>
      <c r="N219" s="1396">
        <f t="shared" si="58"/>
        <v>2122.1</v>
      </c>
      <c r="O219" s="1396">
        <f t="shared" si="58"/>
        <v>0</v>
      </c>
      <c r="P219" s="1396">
        <f t="shared" si="58"/>
        <v>0</v>
      </c>
      <c r="Q219" s="1396">
        <f t="shared" si="58"/>
        <v>0</v>
      </c>
      <c r="R219" s="1396">
        <f t="shared" si="58"/>
        <v>0</v>
      </c>
      <c r="S219" s="1396">
        <f t="shared" si="58"/>
        <v>0</v>
      </c>
      <c r="T219" s="1396">
        <f t="shared" si="58"/>
        <v>0</v>
      </c>
      <c r="U219" s="1396">
        <f t="shared" si="58"/>
        <v>0</v>
      </c>
      <c r="V219" s="1396">
        <f t="shared" si="58"/>
        <v>0</v>
      </c>
      <c r="W219" s="1396">
        <f t="shared" si="58"/>
        <v>0</v>
      </c>
      <c r="X219" s="1396">
        <f t="shared" si="58"/>
        <v>0</v>
      </c>
      <c r="Y219" s="1396">
        <f t="shared" si="58"/>
        <v>0</v>
      </c>
      <c r="Z219" s="1396">
        <f t="shared" si="58"/>
        <v>0</v>
      </c>
      <c r="AA219" s="1396">
        <f t="shared" si="58"/>
        <v>0</v>
      </c>
      <c r="AB219" s="1396">
        <f t="shared" si="58"/>
        <v>0</v>
      </c>
      <c r="AC219" s="1396">
        <f t="shared" si="58"/>
        <v>0</v>
      </c>
      <c r="AD219" s="1396">
        <f t="shared" si="58"/>
        <v>0</v>
      </c>
      <c r="AE219" s="1396">
        <f t="shared" si="58"/>
        <v>0</v>
      </c>
      <c r="AF219" s="1396">
        <f t="shared" si="58"/>
        <v>0</v>
      </c>
      <c r="AG219" s="1396">
        <f t="shared" si="58"/>
        <v>0</v>
      </c>
      <c r="AH219" s="1396">
        <f t="shared" si="58"/>
        <v>0</v>
      </c>
      <c r="AI219" s="1396">
        <f t="shared" si="58"/>
        <v>0</v>
      </c>
      <c r="AJ219" s="1396">
        <f t="shared" ref="AJ219:BO219" si="59">SUM(AJ216:AJ218)</f>
        <v>0</v>
      </c>
      <c r="AK219" s="1396">
        <f t="shared" si="59"/>
        <v>0</v>
      </c>
      <c r="AL219" s="1396">
        <f t="shared" si="59"/>
        <v>0</v>
      </c>
      <c r="AM219" s="1396">
        <f t="shared" si="59"/>
        <v>0</v>
      </c>
      <c r="AN219" s="1396">
        <f t="shared" si="59"/>
        <v>0</v>
      </c>
      <c r="AO219" s="1396">
        <f t="shared" si="59"/>
        <v>0</v>
      </c>
      <c r="AP219" s="1396">
        <f t="shared" si="59"/>
        <v>0</v>
      </c>
      <c r="AQ219" s="1396">
        <f t="shared" si="59"/>
        <v>0</v>
      </c>
      <c r="AR219" s="1396">
        <f t="shared" si="59"/>
        <v>0</v>
      </c>
      <c r="AS219" s="1396">
        <f t="shared" si="59"/>
        <v>0</v>
      </c>
      <c r="AT219" s="1396">
        <f t="shared" si="59"/>
        <v>0</v>
      </c>
      <c r="AU219" s="1396">
        <f t="shared" si="59"/>
        <v>0</v>
      </c>
      <c r="AV219" s="1396">
        <f t="shared" si="59"/>
        <v>0</v>
      </c>
      <c r="AW219" s="1396">
        <f t="shared" si="59"/>
        <v>0</v>
      </c>
      <c r="AX219" s="1396">
        <f t="shared" si="59"/>
        <v>0</v>
      </c>
      <c r="AY219" s="1396">
        <f t="shared" si="59"/>
        <v>0</v>
      </c>
      <c r="AZ219" s="1396">
        <f t="shared" si="59"/>
        <v>0</v>
      </c>
      <c r="BA219" s="1396">
        <f t="shared" si="59"/>
        <v>0</v>
      </c>
      <c r="BB219" s="1396">
        <f t="shared" si="59"/>
        <v>0</v>
      </c>
      <c r="BC219" s="1396">
        <f t="shared" si="59"/>
        <v>0</v>
      </c>
      <c r="BD219" s="1396">
        <f t="shared" si="59"/>
        <v>0</v>
      </c>
      <c r="BE219" s="1396">
        <f t="shared" si="59"/>
        <v>0</v>
      </c>
      <c r="BF219" s="1396">
        <f t="shared" si="59"/>
        <v>0</v>
      </c>
      <c r="BG219" s="1396">
        <f t="shared" si="59"/>
        <v>0</v>
      </c>
      <c r="BH219" s="1396">
        <f t="shared" si="59"/>
        <v>0</v>
      </c>
      <c r="BI219" s="1396">
        <f t="shared" si="59"/>
        <v>0</v>
      </c>
      <c r="BJ219" s="1396">
        <f t="shared" si="59"/>
        <v>0</v>
      </c>
      <c r="BK219" s="1396">
        <f t="shared" si="59"/>
        <v>0</v>
      </c>
      <c r="BL219" s="1396">
        <f t="shared" si="59"/>
        <v>0</v>
      </c>
      <c r="BM219" s="1396">
        <f t="shared" si="59"/>
        <v>0</v>
      </c>
      <c r="BN219" s="1396">
        <f t="shared" si="59"/>
        <v>0</v>
      </c>
      <c r="BO219" s="1396">
        <f t="shared" si="59"/>
        <v>0</v>
      </c>
      <c r="BP219" s="1396">
        <f t="shared" ref="BP219:CU219" si="60">SUM(BP216:BP218)</f>
        <v>0</v>
      </c>
      <c r="BQ219" s="1396">
        <f t="shared" si="60"/>
        <v>0</v>
      </c>
      <c r="BR219" s="1396">
        <f t="shared" si="60"/>
        <v>0</v>
      </c>
      <c r="BS219" s="1396">
        <f t="shared" si="60"/>
        <v>0</v>
      </c>
      <c r="BT219" s="1396">
        <f t="shared" si="60"/>
        <v>0</v>
      </c>
      <c r="BU219" s="1396">
        <f t="shared" si="60"/>
        <v>0</v>
      </c>
      <c r="BV219" s="1396">
        <f t="shared" si="60"/>
        <v>0</v>
      </c>
      <c r="BW219" s="1396">
        <f t="shared" si="60"/>
        <v>0</v>
      </c>
      <c r="BX219" s="1396">
        <f t="shared" si="60"/>
        <v>0</v>
      </c>
      <c r="BY219" s="1396">
        <f t="shared" si="60"/>
        <v>0</v>
      </c>
      <c r="BZ219" s="1396">
        <f t="shared" si="60"/>
        <v>0</v>
      </c>
      <c r="CA219" s="1396">
        <f t="shared" si="60"/>
        <v>0</v>
      </c>
      <c r="CB219" s="1396">
        <f t="shared" si="60"/>
        <v>0</v>
      </c>
      <c r="CC219" s="1396">
        <f t="shared" si="60"/>
        <v>0</v>
      </c>
      <c r="CD219" s="1396">
        <f t="shared" si="60"/>
        <v>0</v>
      </c>
      <c r="CE219" s="1396">
        <f t="shared" si="60"/>
        <v>0</v>
      </c>
      <c r="CF219" s="1396">
        <f t="shared" si="60"/>
        <v>0</v>
      </c>
      <c r="CG219" s="1396">
        <f t="shared" si="60"/>
        <v>0</v>
      </c>
      <c r="CH219" s="1396">
        <f t="shared" si="60"/>
        <v>0</v>
      </c>
      <c r="CI219" s="1396">
        <f t="shared" si="60"/>
        <v>0</v>
      </c>
      <c r="CJ219" s="1396">
        <f t="shared" si="60"/>
        <v>0</v>
      </c>
      <c r="CK219" s="1396">
        <f t="shared" si="60"/>
        <v>0</v>
      </c>
      <c r="CL219" s="1396">
        <f t="shared" si="60"/>
        <v>0</v>
      </c>
      <c r="CM219" s="1396">
        <f t="shared" si="60"/>
        <v>0</v>
      </c>
      <c r="CN219" s="1396">
        <f t="shared" si="60"/>
        <v>0</v>
      </c>
      <c r="CO219" s="1396">
        <f t="shared" si="60"/>
        <v>0</v>
      </c>
      <c r="CP219" s="1396">
        <f t="shared" si="60"/>
        <v>0</v>
      </c>
      <c r="CQ219" s="1396">
        <f t="shared" si="60"/>
        <v>0</v>
      </c>
      <c r="CR219" s="1396">
        <f t="shared" si="60"/>
        <v>0</v>
      </c>
      <c r="CS219" s="1396">
        <f t="shared" si="60"/>
        <v>0</v>
      </c>
      <c r="CT219" s="1396">
        <f t="shared" si="60"/>
        <v>0</v>
      </c>
      <c r="CU219" s="1396">
        <f t="shared" si="60"/>
        <v>0</v>
      </c>
      <c r="CV219" s="1396">
        <f t="shared" ref="CV219:DT219" si="61">SUM(CV216:CV218)</f>
        <v>0</v>
      </c>
      <c r="CW219" s="1396">
        <f t="shared" si="61"/>
        <v>0</v>
      </c>
      <c r="CX219" s="1396">
        <f t="shared" si="61"/>
        <v>0</v>
      </c>
      <c r="CY219" s="1396">
        <f t="shared" si="61"/>
        <v>0</v>
      </c>
      <c r="CZ219" s="1396">
        <f t="shared" si="61"/>
        <v>0</v>
      </c>
      <c r="DA219" s="1396">
        <f t="shared" si="61"/>
        <v>0</v>
      </c>
      <c r="DB219" s="1396">
        <f t="shared" si="61"/>
        <v>0</v>
      </c>
      <c r="DC219" s="1396">
        <f t="shared" si="61"/>
        <v>0</v>
      </c>
      <c r="DD219" s="1396">
        <f t="shared" si="61"/>
        <v>0</v>
      </c>
      <c r="DE219" s="1396">
        <f t="shared" si="61"/>
        <v>0</v>
      </c>
      <c r="DF219" s="1396">
        <f t="shared" si="61"/>
        <v>0</v>
      </c>
      <c r="DG219" s="1396">
        <f t="shared" si="61"/>
        <v>0</v>
      </c>
      <c r="DH219" s="1396">
        <f t="shared" si="61"/>
        <v>0</v>
      </c>
      <c r="DI219" s="1396">
        <f t="shared" si="61"/>
        <v>0</v>
      </c>
      <c r="DJ219" s="1396">
        <f t="shared" si="61"/>
        <v>0</v>
      </c>
      <c r="DK219" s="1396">
        <f t="shared" si="61"/>
        <v>0</v>
      </c>
      <c r="DL219" s="1396">
        <f t="shared" si="61"/>
        <v>0</v>
      </c>
      <c r="DM219" s="1396">
        <f t="shared" si="61"/>
        <v>0</v>
      </c>
      <c r="DN219" s="1396">
        <f t="shared" si="61"/>
        <v>0</v>
      </c>
      <c r="DO219" s="1396">
        <f t="shared" si="61"/>
        <v>0</v>
      </c>
      <c r="DP219" s="1396">
        <f t="shared" si="61"/>
        <v>0</v>
      </c>
      <c r="DQ219" s="1396">
        <f t="shared" si="61"/>
        <v>0</v>
      </c>
      <c r="DR219" s="1396">
        <f t="shared" si="61"/>
        <v>0</v>
      </c>
      <c r="DS219" s="1396">
        <f t="shared" si="61"/>
        <v>0</v>
      </c>
      <c r="DT219" s="1396">
        <f t="shared" si="61"/>
        <v>0</v>
      </c>
    </row>
    <row r="220" spans="1:124" s="187" customFormat="1" ht="15.75" customHeight="1" thickTop="1">
      <c r="A220" s="59"/>
      <c r="B220" s="1814"/>
      <c r="C220" s="1815"/>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c r="DH220" s="58"/>
      <c r="DI220" s="58"/>
      <c r="DJ220" s="58"/>
      <c r="DK220" s="58"/>
      <c r="DL220" s="58"/>
      <c r="DM220" s="58"/>
      <c r="DN220" s="58"/>
      <c r="DO220" s="58"/>
      <c r="DP220" s="58"/>
      <c r="DQ220" s="58"/>
      <c r="DR220" s="58"/>
      <c r="DS220" s="58"/>
      <c r="DT220" s="58"/>
    </row>
    <row r="221" spans="1:124" s="187" customFormat="1" ht="15.75" customHeight="1">
      <c r="A221" s="59"/>
      <c r="B221" s="1814"/>
      <c r="C221" s="1815"/>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c r="DH221" s="58"/>
      <c r="DI221" s="58"/>
      <c r="DJ221" s="58"/>
      <c r="DK221" s="58"/>
      <c r="DL221" s="58"/>
      <c r="DM221" s="58"/>
      <c r="DN221" s="58"/>
      <c r="DO221" s="58"/>
      <c r="DP221" s="58"/>
      <c r="DQ221" s="58"/>
      <c r="DR221" s="58"/>
      <c r="DS221" s="58"/>
      <c r="DT221" s="58"/>
    </row>
    <row r="222" spans="1:124" s="187" customFormat="1" ht="15.75" customHeight="1" thickBot="1">
      <c r="A222" s="59"/>
      <c r="B222" s="1393" t="s">
        <v>739</v>
      </c>
      <c r="C222" s="1394"/>
      <c r="D222" s="1397">
        <f t="shared" ref="D222:AI222" si="62">D203+D219+D208+D213</f>
        <v>43078.41</v>
      </c>
      <c r="E222" s="1397">
        <f t="shared" si="62"/>
        <v>34103.630000000005</v>
      </c>
      <c r="F222" s="1397">
        <f t="shared" si="62"/>
        <v>31402.870000000003</v>
      </c>
      <c r="G222" s="1397">
        <f t="shared" si="62"/>
        <v>14645.220000000001</v>
      </c>
      <c r="H222" s="1397">
        <f t="shared" si="62"/>
        <v>21558.010000000002</v>
      </c>
      <c r="I222" s="1397">
        <f t="shared" si="62"/>
        <v>-5012.3799999999974</v>
      </c>
      <c r="J222" s="1397">
        <f t="shared" si="62"/>
        <v>23099.32</v>
      </c>
      <c r="K222" s="1397">
        <f t="shared" si="62"/>
        <v>24762.5</v>
      </c>
      <c r="L222" s="1397">
        <f t="shared" si="62"/>
        <v>26424.510000000002</v>
      </c>
      <c r="M222" s="1397">
        <f t="shared" si="62"/>
        <v>30469.5</v>
      </c>
      <c r="N222" s="1397">
        <f t="shared" si="62"/>
        <v>25499.93</v>
      </c>
      <c r="O222" s="1397">
        <f t="shared" si="62"/>
        <v>23377.83</v>
      </c>
      <c r="P222" s="1397">
        <f t="shared" si="62"/>
        <v>0</v>
      </c>
      <c r="Q222" s="1397">
        <f t="shared" si="62"/>
        <v>0</v>
      </c>
      <c r="R222" s="1397">
        <f t="shared" si="62"/>
        <v>0</v>
      </c>
      <c r="S222" s="1397">
        <f t="shared" si="62"/>
        <v>0</v>
      </c>
      <c r="T222" s="1397">
        <f t="shared" si="62"/>
        <v>0</v>
      </c>
      <c r="U222" s="1397">
        <f t="shared" si="62"/>
        <v>0</v>
      </c>
      <c r="V222" s="1397">
        <f t="shared" si="62"/>
        <v>0</v>
      </c>
      <c r="W222" s="1397">
        <f t="shared" si="62"/>
        <v>0</v>
      </c>
      <c r="X222" s="1397">
        <f t="shared" si="62"/>
        <v>0</v>
      </c>
      <c r="Y222" s="1397">
        <f t="shared" si="62"/>
        <v>0</v>
      </c>
      <c r="Z222" s="1397">
        <f t="shared" si="62"/>
        <v>0</v>
      </c>
      <c r="AA222" s="1397">
        <f t="shared" si="62"/>
        <v>0</v>
      </c>
      <c r="AB222" s="1397">
        <f t="shared" si="62"/>
        <v>0</v>
      </c>
      <c r="AC222" s="1397">
        <f t="shared" si="62"/>
        <v>0</v>
      </c>
      <c r="AD222" s="1397">
        <f t="shared" si="62"/>
        <v>0</v>
      </c>
      <c r="AE222" s="1397">
        <f t="shared" si="62"/>
        <v>0</v>
      </c>
      <c r="AF222" s="1397">
        <f t="shared" si="62"/>
        <v>0</v>
      </c>
      <c r="AG222" s="1397">
        <f t="shared" si="62"/>
        <v>0</v>
      </c>
      <c r="AH222" s="1397">
        <f t="shared" si="62"/>
        <v>0</v>
      </c>
      <c r="AI222" s="1397">
        <f t="shared" si="62"/>
        <v>0</v>
      </c>
      <c r="AJ222" s="1397">
        <f t="shared" ref="AJ222:BO222" si="63">AJ203+AJ219+AJ208+AJ213</f>
        <v>0</v>
      </c>
      <c r="AK222" s="1397">
        <f t="shared" si="63"/>
        <v>0</v>
      </c>
      <c r="AL222" s="1397">
        <f t="shared" si="63"/>
        <v>0</v>
      </c>
      <c r="AM222" s="1397">
        <f t="shared" si="63"/>
        <v>0</v>
      </c>
      <c r="AN222" s="1397">
        <f t="shared" si="63"/>
        <v>0</v>
      </c>
      <c r="AO222" s="1397">
        <f t="shared" si="63"/>
        <v>0</v>
      </c>
      <c r="AP222" s="1397">
        <f t="shared" si="63"/>
        <v>0</v>
      </c>
      <c r="AQ222" s="1397">
        <f t="shared" si="63"/>
        <v>0</v>
      </c>
      <c r="AR222" s="1397">
        <f t="shared" si="63"/>
        <v>0</v>
      </c>
      <c r="AS222" s="1397">
        <f t="shared" si="63"/>
        <v>0</v>
      </c>
      <c r="AT222" s="1397">
        <f t="shared" si="63"/>
        <v>0</v>
      </c>
      <c r="AU222" s="1397">
        <f t="shared" si="63"/>
        <v>0</v>
      </c>
      <c r="AV222" s="1397">
        <f t="shared" si="63"/>
        <v>0</v>
      </c>
      <c r="AW222" s="1397">
        <f t="shared" si="63"/>
        <v>0</v>
      </c>
      <c r="AX222" s="1397">
        <f t="shared" si="63"/>
        <v>0</v>
      </c>
      <c r="AY222" s="1397">
        <f t="shared" si="63"/>
        <v>0</v>
      </c>
      <c r="AZ222" s="1397">
        <f t="shared" si="63"/>
        <v>0</v>
      </c>
      <c r="BA222" s="1397">
        <f t="shared" si="63"/>
        <v>0</v>
      </c>
      <c r="BB222" s="1397">
        <f t="shared" si="63"/>
        <v>0</v>
      </c>
      <c r="BC222" s="1397">
        <f t="shared" si="63"/>
        <v>0</v>
      </c>
      <c r="BD222" s="1397">
        <f t="shared" si="63"/>
        <v>0</v>
      </c>
      <c r="BE222" s="1397">
        <f t="shared" si="63"/>
        <v>0</v>
      </c>
      <c r="BF222" s="1397">
        <f t="shared" si="63"/>
        <v>0</v>
      </c>
      <c r="BG222" s="1397">
        <f t="shared" si="63"/>
        <v>0</v>
      </c>
      <c r="BH222" s="1397">
        <f t="shared" si="63"/>
        <v>0</v>
      </c>
      <c r="BI222" s="1397">
        <f t="shared" si="63"/>
        <v>0</v>
      </c>
      <c r="BJ222" s="1397">
        <f t="shared" si="63"/>
        <v>0</v>
      </c>
      <c r="BK222" s="1397">
        <f t="shared" si="63"/>
        <v>0</v>
      </c>
      <c r="BL222" s="1397">
        <f t="shared" si="63"/>
        <v>0</v>
      </c>
      <c r="BM222" s="1397">
        <f t="shared" si="63"/>
        <v>0</v>
      </c>
      <c r="BN222" s="1397">
        <f t="shared" si="63"/>
        <v>0</v>
      </c>
      <c r="BO222" s="1397">
        <f t="shared" si="63"/>
        <v>0</v>
      </c>
      <c r="BP222" s="1397">
        <f t="shared" ref="BP222:CU222" si="64">BP203+BP219+BP208+BP213</f>
        <v>0</v>
      </c>
      <c r="BQ222" s="1397">
        <f t="shared" si="64"/>
        <v>0</v>
      </c>
      <c r="BR222" s="1397">
        <f t="shared" si="64"/>
        <v>0</v>
      </c>
      <c r="BS222" s="1397">
        <f t="shared" si="64"/>
        <v>0</v>
      </c>
      <c r="BT222" s="1397">
        <f t="shared" si="64"/>
        <v>0</v>
      </c>
      <c r="BU222" s="1397">
        <f t="shared" si="64"/>
        <v>0</v>
      </c>
      <c r="BV222" s="1397">
        <f t="shared" si="64"/>
        <v>0</v>
      </c>
      <c r="BW222" s="1397">
        <f t="shared" si="64"/>
        <v>0</v>
      </c>
      <c r="BX222" s="1397">
        <f t="shared" si="64"/>
        <v>0</v>
      </c>
      <c r="BY222" s="1397">
        <f t="shared" si="64"/>
        <v>0</v>
      </c>
      <c r="BZ222" s="1397">
        <f t="shared" si="64"/>
        <v>0</v>
      </c>
      <c r="CA222" s="1397">
        <f t="shared" si="64"/>
        <v>0</v>
      </c>
      <c r="CB222" s="1397">
        <f t="shared" si="64"/>
        <v>0</v>
      </c>
      <c r="CC222" s="1397">
        <f t="shared" si="64"/>
        <v>0</v>
      </c>
      <c r="CD222" s="1397">
        <f t="shared" si="64"/>
        <v>0</v>
      </c>
      <c r="CE222" s="1397">
        <f t="shared" si="64"/>
        <v>0</v>
      </c>
      <c r="CF222" s="1397">
        <f t="shared" si="64"/>
        <v>0</v>
      </c>
      <c r="CG222" s="1397">
        <f t="shared" si="64"/>
        <v>0</v>
      </c>
      <c r="CH222" s="1397">
        <f t="shared" si="64"/>
        <v>0</v>
      </c>
      <c r="CI222" s="1397">
        <f t="shared" si="64"/>
        <v>0</v>
      </c>
      <c r="CJ222" s="1397">
        <f t="shared" si="64"/>
        <v>0</v>
      </c>
      <c r="CK222" s="1397">
        <f t="shared" si="64"/>
        <v>0</v>
      </c>
      <c r="CL222" s="1397">
        <f t="shared" si="64"/>
        <v>0</v>
      </c>
      <c r="CM222" s="1397">
        <f t="shared" si="64"/>
        <v>0</v>
      </c>
      <c r="CN222" s="1397">
        <f t="shared" si="64"/>
        <v>0</v>
      </c>
      <c r="CO222" s="1397">
        <f t="shared" si="64"/>
        <v>0</v>
      </c>
      <c r="CP222" s="1397">
        <f t="shared" si="64"/>
        <v>0</v>
      </c>
      <c r="CQ222" s="1397">
        <f t="shared" si="64"/>
        <v>0</v>
      </c>
      <c r="CR222" s="1397">
        <f t="shared" si="64"/>
        <v>0</v>
      </c>
      <c r="CS222" s="1397">
        <f t="shared" si="64"/>
        <v>0</v>
      </c>
      <c r="CT222" s="1397">
        <f t="shared" si="64"/>
        <v>0</v>
      </c>
      <c r="CU222" s="1397">
        <f t="shared" si="64"/>
        <v>0</v>
      </c>
      <c r="CV222" s="1397">
        <f t="shared" ref="CV222:DT222" si="65">CV203+CV219+CV208+CV213</f>
        <v>0</v>
      </c>
      <c r="CW222" s="1397">
        <f t="shared" si="65"/>
        <v>0</v>
      </c>
      <c r="CX222" s="1397">
        <f t="shared" si="65"/>
        <v>0</v>
      </c>
      <c r="CY222" s="1397">
        <f t="shared" si="65"/>
        <v>0</v>
      </c>
      <c r="CZ222" s="1397">
        <f t="shared" si="65"/>
        <v>0</v>
      </c>
      <c r="DA222" s="1397">
        <f t="shared" si="65"/>
        <v>0</v>
      </c>
      <c r="DB222" s="1397">
        <f t="shared" si="65"/>
        <v>0</v>
      </c>
      <c r="DC222" s="1397">
        <f t="shared" si="65"/>
        <v>0</v>
      </c>
      <c r="DD222" s="1397">
        <f t="shared" si="65"/>
        <v>0</v>
      </c>
      <c r="DE222" s="1397">
        <f t="shared" si="65"/>
        <v>0</v>
      </c>
      <c r="DF222" s="1397">
        <f t="shared" si="65"/>
        <v>0</v>
      </c>
      <c r="DG222" s="1397">
        <f t="shared" si="65"/>
        <v>0</v>
      </c>
      <c r="DH222" s="1397">
        <f t="shared" si="65"/>
        <v>0</v>
      </c>
      <c r="DI222" s="1397">
        <f t="shared" si="65"/>
        <v>0</v>
      </c>
      <c r="DJ222" s="1397">
        <f t="shared" si="65"/>
        <v>0</v>
      </c>
      <c r="DK222" s="1397">
        <f t="shared" si="65"/>
        <v>0</v>
      </c>
      <c r="DL222" s="1397">
        <f t="shared" si="65"/>
        <v>0</v>
      </c>
      <c r="DM222" s="1397">
        <f t="shared" si="65"/>
        <v>0</v>
      </c>
      <c r="DN222" s="1397">
        <f t="shared" si="65"/>
        <v>0</v>
      </c>
      <c r="DO222" s="1397">
        <f t="shared" si="65"/>
        <v>0</v>
      </c>
      <c r="DP222" s="1397">
        <f t="shared" si="65"/>
        <v>0</v>
      </c>
      <c r="DQ222" s="1397">
        <f t="shared" si="65"/>
        <v>0</v>
      </c>
      <c r="DR222" s="1397">
        <f t="shared" si="65"/>
        <v>0</v>
      </c>
      <c r="DS222" s="1397">
        <f t="shared" si="65"/>
        <v>0</v>
      </c>
      <c r="DT222" s="1397">
        <f t="shared" si="65"/>
        <v>0</v>
      </c>
    </row>
    <row r="223" spans="1:124" s="187" customFormat="1" ht="15.75" customHeight="1" thickTop="1">
      <c r="A223" s="59"/>
      <c r="B223" s="1814"/>
      <c r="C223" s="1815"/>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c r="DH223" s="58"/>
      <c r="DI223" s="58"/>
      <c r="DJ223" s="58"/>
      <c r="DK223" s="58"/>
      <c r="DL223" s="58"/>
      <c r="DM223" s="58"/>
      <c r="DN223" s="58"/>
      <c r="DO223" s="58"/>
      <c r="DP223" s="58"/>
      <c r="DQ223" s="58"/>
      <c r="DR223" s="58"/>
      <c r="DS223" s="58"/>
      <c r="DT223" s="58"/>
    </row>
    <row r="224" spans="1:124" s="187" customFormat="1" ht="15.75" customHeight="1" thickBot="1">
      <c r="A224" s="59"/>
      <c r="B224" s="1393" t="s">
        <v>654</v>
      </c>
      <c r="C224" s="1394"/>
      <c r="D224" s="1397">
        <f t="shared" ref="D224:AI224" si="66">D52-D195-D222</f>
        <v>-22793.26999999999</v>
      </c>
      <c r="E224" s="1397">
        <f t="shared" si="66"/>
        <v>-15634.239999999976</v>
      </c>
      <c r="F224" s="1397">
        <f t="shared" si="66"/>
        <v>27063.909999999982</v>
      </c>
      <c r="G224" s="1397">
        <f t="shared" si="66"/>
        <v>25214.469999999987</v>
      </c>
      <c r="H224" s="1397">
        <f t="shared" si="66"/>
        <v>-84938.25999999998</v>
      </c>
      <c r="I224" s="1397">
        <f t="shared" si="66"/>
        <v>16913.849999999969</v>
      </c>
      <c r="J224" s="1397">
        <f t="shared" si="66"/>
        <v>1568.8100000000049</v>
      </c>
      <c r="K224" s="1397">
        <f t="shared" si="66"/>
        <v>2156.3699999999953</v>
      </c>
      <c r="L224" s="1397">
        <f t="shared" si="66"/>
        <v>27700.640000000007</v>
      </c>
      <c r="M224" s="1397">
        <f t="shared" si="66"/>
        <v>9604.0800000000163</v>
      </c>
      <c r="N224" s="1397">
        <f t="shared" si="66"/>
        <v>24775.07999999998</v>
      </c>
      <c r="O224" s="1397">
        <f t="shared" si="66"/>
        <v>16948.759999999995</v>
      </c>
      <c r="P224" s="1397">
        <f t="shared" si="66"/>
        <v>0</v>
      </c>
      <c r="Q224" s="1397">
        <f t="shared" si="66"/>
        <v>0</v>
      </c>
      <c r="R224" s="1397">
        <f t="shared" si="66"/>
        <v>0</v>
      </c>
      <c r="S224" s="1397">
        <f t="shared" si="66"/>
        <v>0</v>
      </c>
      <c r="T224" s="1397">
        <f t="shared" si="66"/>
        <v>0</v>
      </c>
      <c r="U224" s="1397">
        <f t="shared" si="66"/>
        <v>0</v>
      </c>
      <c r="V224" s="1397">
        <f t="shared" si="66"/>
        <v>0</v>
      </c>
      <c r="W224" s="1397">
        <f t="shared" si="66"/>
        <v>0</v>
      </c>
      <c r="X224" s="1397">
        <f t="shared" si="66"/>
        <v>0</v>
      </c>
      <c r="Y224" s="1397">
        <f t="shared" si="66"/>
        <v>0</v>
      </c>
      <c r="Z224" s="1397">
        <f t="shared" si="66"/>
        <v>0</v>
      </c>
      <c r="AA224" s="1397">
        <f t="shared" si="66"/>
        <v>0</v>
      </c>
      <c r="AB224" s="1397">
        <f t="shared" si="66"/>
        <v>0</v>
      </c>
      <c r="AC224" s="1397">
        <f t="shared" si="66"/>
        <v>0</v>
      </c>
      <c r="AD224" s="1397">
        <f t="shared" si="66"/>
        <v>0</v>
      </c>
      <c r="AE224" s="1397">
        <f t="shared" si="66"/>
        <v>0</v>
      </c>
      <c r="AF224" s="1397">
        <f t="shared" si="66"/>
        <v>0</v>
      </c>
      <c r="AG224" s="1397">
        <f t="shared" si="66"/>
        <v>0</v>
      </c>
      <c r="AH224" s="1397">
        <f t="shared" si="66"/>
        <v>0</v>
      </c>
      <c r="AI224" s="1397">
        <f t="shared" si="66"/>
        <v>0</v>
      </c>
      <c r="AJ224" s="1397">
        <f t="shared" ref="AJ224:BO224" si="67">AJ52-AJ195-AJ222</f>
        <v>0</v>
      </c>
      <c r="AK224" s="1397">
        <f t="shared" si="67"/>
        <v>0</v>
      </c>
      <c r="AL224" s="1397">
        <f t="shared" si="67"/>
        <v>0</v>
      </c>
      <c r="AM224" s="1397">
        <f t="shared" si="67"/>
        <v>0</v>
      </c>
      <c r="AN224" s="1397">
        <f t="shared" si="67"/>
        <v>0</v>
      </c>
      <c r="AO224" s="1397">
        <f t="shared" si="67"/>
        <v>0</v>
      </c>
      <c r="AP224" s="1397">
        <f t="shared" si="67"/>
        <v>0</v>
      </c>
      <c r="AQ224" s="1397">
        <f t="shared" si="67"/>
        <v>0</v>
      </c>
      <c r="AR224" s="1397">
        <f t="shared" si="67"/>
        <v>0</v>
      </c>
      <c r="AS224" s="1397">
        <f t="shared" si="67"/>
        <v>0</v>
      </c>
      <c r="AT224" s="1397">
        <f t="shared" si="67"/>
        <v>0</v>
      </c>
      <c r="AU224" s="1397">
        <f t="shared" si="67"/>
        <v>0</v>
      </c>
      <c r="AV224" s="1397">
        <f t="shared" si="67"/>
        <v>0</v>
      </c>
      <c r="AW224" s="1397">
        <f t="shared" si="67"/>
        <v>0</v>
      </c>
      <c r="AX224" s="1397">
        <f t="shared" si="67"/>
        <v>0</v>
      </c>
      <c r="AY224" s="1397">
        <f t="shared" si="67"/>
        <v>0</v>
      </c>
      <c r="AZ224" s="1397">
        <f t="shared" si="67"/>
        <v>0</v>
      </c>
      <c r="BA224" s="1397">
        <f t="shared" si="67"/>
        <v>0</v>
      </c>
      <c r="BB224" s="1397">
        <f t="shared" si="67"/>
        <v>0</v>
      </c>
      <c r="BC224" s="1397">
        <f t="shared" si="67"/>
        <v>0</v>
      </c>
      <c r="BD224" s="1397">
        <f t="shared" si="67"/>
        <v>0</v>
      </c>
      <c r="BE224" s="1397">
        <f t="shared" si="67"/>
        <v>0</v>
      </c>
      <c r="BF224" s="1397">
        <f t="shared" si="67"/>
        <v>0</v>
      </c>
      <c r="BG224" s="1397">
        <f t="shared" si="67"/>
        <v>0</v>
      </c>
      <c r="BH224" s="1397">
        <f t="shared" si="67"/>
        <v>0</v>
      </c>
      <c r="BI224" s="1397">
        <f t="shared" si="67"/>
        <v>0</v>
      </c>
      <c r="BJ224" s="1397">
        <f t="shared" si="67"/>
        <v>0</v>
      </c>
      <c r="BK224" s="1397">
        <f t="shared" si="67"/>
        <v>0</v>
      </c>
      <c r="BL224" s="1397">
        <f t="shared" si="67"/>
        <v>0</v>
      </c>
      <c r="BM224" s="1397">
        <f t="shared" si="67"/>
        <v>0</v>
      </c>
      <c r="BN224" s="1397">
        <f t="shared" si="67"/>
        <v>0</v>
      </c>
      <c r="BO224" s="1397">
        <f t="shared" si="67"/>
        <v>0</v>
      </c>
      <c r="BP224" s="1397">
        <f t="shared" ref="BP224:CU224" si="68">BP52-BP195-BP222</f>
        <v>0</v>
      </c>
      <c r="BQ224" s="1397">
        <f t="shared" si="68"/>
        <v>0</v>
      </c>
      <c r="BR224" s="1397">
        <f t="shared" si="68"/>
        <v>0</v>
      </c>
      <c r="BS224" s="1397">
        <f t="shared" si="68"/>
        <v>0</v>
      </c>
      <c r="BT224" s="1397">
        <f t="shared" si="68"/>
        <v>0</v>
      </c>
      <c r="BU224" s="1397">
        <f t="shared" si="68"/>
        <v>0</v>
      </c>
      <c r="BV224" s="1397">
        <f t="shared" si="68"/>
        <v>0</v>
      </c>
      <c r="BW224" s="1397">
        <f t="shared" si="68"/>
        <v>0</v>
      </c>
      <c r="BX224" s="1397">
        <f t="shared" si="68"/>
        <v>0</v>
      </c>
      <c r="BY224" s="1397">
        <f t="shared" si="68"/>
        <v>0</v>
      </c>
      <c r="BZ224" s="1397">
        <f t="shared" si="68"/>
        <v>0</v>
      </c>
      <c r="CA224" s="1397">
        <f t="shared" si="68"/>
        <v>0</v>
      </c>
      <c r="CB224" s="1397">
        <f t="shared" si="68"/>
        <v>0</v>
      </c>
      <c r="CC224" s="1397">
        <f t="shared" si="68"/>
        <v>0</v>
      </c>
      <c r="CD224" s="1397">
        <f t="shared" si="68"/>
        <v>0</v>
      </c>
      <c r="CE224" s="1397">
        <f t="shared" si="68"/>
        <v>0</v>
      </c>
      <c r="CF224" s="1397">
        <f t="shared" si="68"/>
        <v>0</v>
      </c>
      <c r="CG224" s="1397">
        <f t="shared" si="68"/>
        <v>0</v>
      </c>
      <c r="CH224" s="1397">
        <f t="shared" si="68"/>
        <v>0</v>
      </c>
      <c r="CI224" s="1397">
        <f t="shared" si="68"/>
        <v>0</v>
      </c>
      <c r="CJ224" s="1397">
        <f t="shared" si="68"/>
        <v>0</v>
      </c>
      <c r="CK224" s="1397">
        <f t="shared" si="68"/>
        <v>0</v>
      </c>
      <c r="CL224" s="1397">
        <f t="shared" si="68"/>
        <v>0</v>
      </c>
      <c r="CM224" s="1397">
        <f t="shared" si="68"/>
        <v>0</v>
      </c>
      <c r="CN224" s="1397">
        <f t="shared" si="68"/>
        <v>0</v>
      </c>
      <c r="CO224" s="1397">
        <f t="shared" si="68"/>
        <v>0</v>
      </c>
      <c r="CP224" s="1397">
        <f t="shared" si="68"/>
        <v>0</v>
      </c>
      <c r="CQ224" s="1397">
        <f t="shared" si="68"/>
        <v>0</v>
      </c>
      <c r="CR224" s="1397">
        <f t="shared" si="68"/>
        <v>0</v>
      </c>
      <c r="CS224" s="1397">
        <f t="shared" si="68"/>
        <v>0</v>
      </c>
      <c r="CT224" s="1397">
        <f t="shared" si="68"/>
        <v>0</v>
      </c>
      <c r="CU224" s="1397">
        <f t="shared" si="68"/>
        <v>0</v>
      </c>
      <c r="CV224" s="1397">
        <f t="shared" ref="CV224:DT224" si="69">CV52-CV195-CV222</f>
        <v>0</v>
      </c>
      <c r="CW224" s="1397">
        <f t="shared" si="69"/>
        <v>0</v>
      </c>
      <c r="CX224" s="1397">
        <f t="shared" si="69"/>
        <v>0</v>
      </c>
      <c r="CY224" s="1397">
        <f t="shared" si="69"/>
        <v>0</v>
      </c>
      <c r="CZ224" s="1397">
        <f t="shared" si="69"/>
        <v>0</v>
      </c>
      <c r="DA224" s="1397">
        <f t="shared" si="69"/>
        <v>0</v>
      </c>
      <c r="DB224" s="1397">
        <f t="shared" si="69"/>
        <v>0</v>
      </c>
      <c r="DC224" s="1397">
        <f t="shared" si="69"/>
        <v>0</v>
      </c>
      <c r="DD224" s="1397">
        <f t="shared" si="69"/>
        <v>0</v>
      </c>
      <c r="DE224" s="1397">
        <f t="shared" si="69"/>
        <v>0</v>
      </c>
      <c r="DF224" s="1397">
        <f t="shared" si="69"/>
        <v>0</v>
      </c>
      <c r="DG224" s="1397">
        <f t="shared" si="69"/>
        <v>0</v>
      </c>
      <c r="DH224" s="1397">
        <f t="shared" si="69"/>
        <v>0</v>
      </c>
      <c r="DI224" s="1397">
        <f t="shared" si="69"/>
        <v>0</v>
      </c>
      <c r="DJ224" s="1397">
        <f t="shared" si="69"/>
        <v>0</v>
      </c>
      <c r="DK224" s="1397">
        <f t="shared" si="69"/>
        <v>0</v>
      </c>
      <c r="DL224" s="1397">
        <f t="shared" si="69"/>
        <v>0</v>
      </c>
      <c r="DM224" s="1397">
        <f t="shared" si="69"/>
        <v>0</v>
      </c>
      <c r="DN224" s="1397">
        <f t="shared" si="69"/>
        <v>0</v>
      </c>
      <c r="DO224" s="1397">
        <f t="shared" si="69"/>
        <v>0</v>
      </c>
      <c r="DP224" s="1397">
        <f t="shared" si="69"/>
        <v>0</v>
      </c>
      <c r="DQ224" s="1397">
        <f t="shared" si="69"/>
        <v>0</v>
      </c>
      <c r="DR224" s="1397">
        <f t="shared" si="69"/>
        <v>0</v>
      </c>
      <c r="DS224" s="1397">
        <f t="shared" si="69"/>
        <v>0</v>
      </c>
      <c r="DT224" s="1397">
        <f t="shared" si="69"/>
        <v>0</v>
      </c>
    </row>
    <row r="225" spans="1:124" s="187" customFormat="1" ht="15.75" customHeight="1" thickTop="1">
      <c r="A225" s="59"/>
      <c r="B225" s="1814"/>
      <c r="C225" s="1815"/>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c r="DH225" s="58"/>
      <c r="DI225" s="58"/>
      <c r="DJ225" s="58"/>
      <c r="DK225" s="58"/>
      <c r="DL225" s="58"/>
      <c r="DM225" s="58"/>
      <c r="DN225" s="58"/>
      <c r="DO225" s="58"/>
      <c r="DP225" s="58"/>
      <c r="DQ225" s="58"/>
      <c r="DR225" s="58"/>
      <c r="DS225" s="58"/>
      <c r="DT225" s="58"/>
    </row>
    <row r="226" spans="1:124" s="187" customFormat="1" ht="15.75" customHeight="1">
      <c r="A226" s="59"/>
      <c r="B226" s="1814"/>
      <c r="C226" s="1815"/>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c r="DH226" s="58"/>
      <c r="DI226" s="58"/>
      <c r="DJ226" s="58"/>
      <c r="DK226" s="58"/>
      <c r="DL226" s="58"/>
      <c r="DM226" s="58"/>
      <c r="DN226" s="58"/>
      <c r="DO226" s="58"/>
      <c r="DP226" s="58"/>
      <c r="DQ226" s="58"/>
      <c r="DR226" s="58"/>
      <c r="DS226" s="58"/>
      <c r="DT226" s="58"/>
    </row>
    <row r="227" spans="1:124" s="187" customFormat="1" ht="15.75" customHeight="1">
      <c r="A227" s="59"/>
      <c r="B227" s="1807" t="s">
        <v>34</v>
      </c>
      <c r="C227" s="1815"/>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c r="DH227" s="58"/>
      <c r="DI227" s="58"/>
      <c r="DJ227" s="58"/>
      <c r="DK227" s="58"/>
      <c r="DL227" s="58"/>
      <c r="DM227" s="58"/>
      <c r="DN227" s="58"/>
      <c r="DO227" s="58"/>
      <c r="DP227" s="58"/>
      <c r="DQ227" s="58"/>
      <c r="DR227" s="58"/>
      <c r="DS227" s="58"/>
      <c r="DT227" s="58"/>
    </row>
    <row r="228" spans="1:124" s="187" customFormat="1" ht="15.75" customHeight="1">
      <c r="A228" s="59"/>
      <c r="B228" s="1809" t="s">
        <v>476</v>
      </c>
      <c r="C228" s="1810" t="s">
        <v>477</v>
      </c>
      <c r="D228" s="1799">
        <v>51236.74</v>
      </c>
      <c r="E228" s="1799">
        <v>56688.51</v>
      </c>
      <c r="F228" s="1799">
        <v>61919.66</v>
      </c>
      <c r="G228" s="1799">
        <v>58722.03</v>
      </c>
      <c r="H228" s="1799">
        <v>63029.72</v>
      </c>
      <c r="I228" s="1799">
        <v>65949.08</v>
      </c>
      <c r="J228" s="1799">
        <v>59986.86</v>
      </c>
      <c r="K228" s="1799">
        <v>63537.8</v>
      </c>
      <c r="L228" s="1799">
        <v>59837.9</v>
      </c>
      <c r="M228" s="1799">
        <v>63825.52</v>
      </c>
      <c r="N228" s="1799">
        <v>55624.04</v>
      </c>
      <c r="O228" s="1799">
        <v>63072.86</v>
      </c>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c r="DH228" s="58"/>
      <c r="DI228" s="58"/>
      <c r="DJ228" s="58"/>
      <c r="DK228" s="58"/>
      <c r="DL228" s="58"/>
      <c r="DM228" s="58"/>
      <c r="DN228" s="58"/>
      <c r="DO228" s="58"/>
      <c r="DP228" s="58"/>
      <c r="DQ228" s="58"/>
      <c r="DR228" s="58"/>
      <c r="DS228" s="58"/>
      <c r="DT228" s="58"/>
    </row>
    <row r="229" spans="1:124" s="187" customFormat="1" ht="15.75" customHeight="1">
      <c r="A229" s="59"/>
      <c r="B229" s="1809" t="s">
        <v>478</v>
      </c>
      <c r="C229" s="1810" t="s">
        <v>479</v>
      </c>
      <c r="D229" s="1799">
        <v>104930.74</v>
      </c>
      <c r="E229" s="1799">
        <v>17732.900000000001</v>
      </c>
      <c r="F229" s="1799">
        <v>17732.900000000001</v>
      </c>
      <c r="G229" s="1799">
        <v>17732.900000000001</v>
      </c>
      <c r="H229" s="1799">
        <v>17732.900000000001</v>
      </c>
      <c r="I229" s="1799">
        <v>17732.900000000001</v>
      </c>
      <c r="J229" s="1799">
        <v>17732.900000000001</v>
      </c>
      <c r="K229" s="1799">
        <v>17732.900000000001</v>
      </c>
      <c r="L229" s="1799">
        <v>17732.900000000001</v>
      </c>
      <c r="M229" s="1799">
        <v>17732.900000000001</v>
      </c>
      <c r="N229" s="1799">
        <v>17732.900000000001</v>
      </c>
      <c r="O229" s="1799">
        <v>17732.900000000001</v>
      </c>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c r="DH229" s="58"/>
      <c r="DI229" s="58"/>
      <c r="DJ229" s="58"/>
      <c r="DK229" s="58"/>
      <c r="DL229" s="58"/>
      <c r="DM229" s="58"/>
      <c r="DN229" s="58"/>
      <c r="DO229" s="58"/>
      <c r="DP229" s="58"/>
      <c r="DQ229" s="58"/>
      <c r="DR229" s="58"/>
      <c r="DS229" s="58"/>
      <c r="DT229" s="58"/>
    </row>
    <row r="230" spans="1:124" s="187" customFormat="1" ht="15.75" customHeight="1">
      <c r="A230" s="59"/>
      <c r="B230" s="1809"/>
      <c r="C230" s="1810"/>
      <c r="D230" s="1391"/>
      <c r="E230" s="1391"/>
      <c r="F230" s="1391"/>
      <c r="G230" s="1391"/>
      <c r="H230" s="1391"/>
      <c r="I230" s="1391"/>
      <c r="J230" s="1391"/>
      <c r="K230" s="1391"/>
      <c r="L230" s="1391"/>
      <c r="M230" s="1391"/>
      <c r="N230" s="1391"/>
      <c r="O230" s="1391"/>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c r="DH230" s="58"/>
      <c r="DI230" s="58"/>
      <c r="DJ230" s="58"/>
      <c r="DK230" s="58"/>
      <c r="DL230" s="58"/>
      <c r="DM230" s="58"/>
      <c r="DN230" s="58"/>
      <c r="DO230" s="58"/>
      <c r="DP230" s="58"/>
      <c r="DQ230" s="58"/>
      <c r="DR230" s="58"/>
      <c r="DS230" s="58"/>
      <c r="DT230" s="58"/>
    </row>
    <row r="231" spans="1:124" s="187" customFormat="1" ht="15.75" customHeight="1">
      <c r="A231" s="59"/>
      <c r="B231" s="1814"/>
      <c r="C231" s="1815"/>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c r="DH231" s="58"/>
      <c r="DI231" s="58"/>
      <c r="DJ231" s="58"/>
      <c r="DK231" s="58"/>
      <c r="DL231" s="58"/>
      <c r="DM231" s="58"/>
      <c r="DN231" s="58"/>
      <c r="DO231" s="58"/>
      <c r="DP231" s="58"/>
      <c r="DQ231" s="58"/>
      <c r="DR231" s="58"/>
      <c r="DS231" s="58"/>
      <c r="DT231" s="58"/>
    </row>
    <row r="232" spans="1:124" s="187" customFormat="1" ht="15.75" customHeight="1" thickBot="1">
      <c r="A232" s="59"/>
      <c r="B232" s="65" t="s">
        <v>1583</v>
      </c>
      <c r="C232" s="1152"/>
      <c r="D232" s="1396">
        <f t="shared" ref="D232:AI232" si="70">SUM(D228:D231)</f>
        <v>156167.48000000001</v>
      </c>
      <c r="E232" s="1396">
        <f t="shared" si="70"/>
        <v>74421.41</v>
      </c>
      <c r="F232" s="1396">
        <f t="shared" si="70"/>
        <v>79652.56</v>
      </c>
      <c r="G232" s="1396">
        <f t="shared" si="70"/>
        <v>76454.929999999993</v>
      </c>
      <c r="H232" s="1396">
        <f t="shared" si="70"/>
        <v>80762.62</v>
      </c>
      <c r="I232" s="1396">
        <f t="shared" si="70"/>
        <v>83681.98000000001</v>
      </c>
      <c r="J232" s="1396">
        <f t="shared" si="70"/>
        <v>77719.760000000009</v>
      </c>
      <c r="K232" s="1396">
        <f t="shared" si="70"/>
        <v>81270.700000000012</v>
      </c>
      <c r="L232" s="1396">
        <f t="shared" si="70"/>
        <v>77570.8</v>
      </c>
      <c r="M232" s="1396">
        <f t="shared" si="70"/>
        <v>81558.42</v>
      </c>
      <c r="N232" s="1396">
        <f t="shared" si="70"/>
        <v>73356.94</v>
      </c>
      <c r="O232" s="1396">
        <f t="shared" si="70"/>
        <v>80805.760000000009</v>
      </c>
      <c r="P232" s="1396">
        <f t="shared" si="70"/>
        <v>0</v>
      </c>
      <c r="Q232" s="1396">
        <f t="shared" si="70"/>
        <v>0</v>
      </c>
      <c r="R232" s="1396">
        <f t="shared" si="70"/>
        <v>0</v>
      </c>
      <c r="S232" s="1396">
        <f t="shared" si="70"/>
        <v>0</v>
      </c>
      <c r="T232" s="1396">
        <f t="shared" si="70"/>
        <v>0</v>
      </c>
      <c r="U232" s="1396">
        <f t="shared" si="70"/>
        <v>0</v>
      </c>
      <c r="V232" s="1396">
        <f t="shared" si="70"/>
        <v>0</v>
      </c>
      <c r="W232" s="1396">
        <f t="shared" si="70"/>
        <v>0</v>
      </c>
      <c r="X232" s="1396">
        <f t="shared" si="70"/>
        <v>0</v>
      </c>
      <c r="Y232" s="1396">
        <f t="shared" si="70"/>
        <v>0</v>
      </c>
      <c r="Z232" s="1396">
        <f t="shared" si="70"/>
        <v>0</v>
      </c>
      <c r="AA232" s="1396">
        <f t="shared" si="70"/>
        <v>0</v>
      </c>
      <c r="AB232" s="1396">
        <f t="shared" si="70"/>
        <v>0</v>
      </c>
      <c r="AC232" s="1396">
        <f t="shared" si="70"/>
        <v>0</v>
      </c>
      <c r="AD232" s="1396">
        <f t="shared" si="70"/>
        <v>0</v>
      </c>
      <c r="AE232" s="1396">
        <f t="shared" si="70"/>
        <v>0</v>
      </c>
      <c r="AF232" s="1396">
        <f t="shared" si="70"/>
        <v>0</v>
      </c>
      <c r="AG232" s="1396">
        <f t="shared" si="70"/>
        <v>0</v>
      </c>
      <c r="AH232" s="1396">
        <f t="shared" si="70"/>
        <v>0</v>
      </c>
      <c r="AI232" s="1396">
        <f t="shared" si="70"/>
        <v>0</v>
      </c>
      <c r="AJ232" s="1396">
        <f t="shared" ref="AJ232:BO232" si="71">SUM(AJ228:AJ231)</f>
        <v>0</v>
      </c>
      <c r="AK232" s="1396">
        <f t="shared" si="71"/>
        <v>0</v>
      </c>
      <c r="AL232" s="1396">
        <f t="shared" si="71"/>
        <v>0</v>
      </c>
      <c r="AM232" s="1396">
        <f t="shared" si="71"/>
        <v>0</v>
      </c>
      <c r="AN232" s="1396">
        <f t="shared" si="71"/>
        <v>0</v>
      </c>
      <c r="AO232" s="1396">
        <f t="shared" si="71"/>
        <v>0</v>
      </c>
      <c r="AP232" s="1396">
        <f t="shared" si="71"/>
        <v>0</v>
      </c>
      <c r="AQ232" s="1396">
        <f t="shared" si="71"/>
        <v>0</v>
      </c>
      <c r="AR232" s="1396">
        <f t="shared" si="71"/>
        <v>0</v>
      </c>
      <c r="AS232" s="1396">
        <f t="shared" si="71"/>
        <v>0</v>
      </c>
      <c r="AT232" s="1396">
        <f t="shared" si="71"/>
        <v>0</v>
      </c>
      <c r="AU232" s="1396">
        <f t="shared" si="71"/>
        <v>0</v>
      </c>
      <c r="AV232" s="1396">
        <f t="shared" si="71"/>
        <v>0</v>
      </c>
      <c r="AW232" s="1396">
        <f t="shared" si="71"/>
        <v>0</v>
      </c>
      <c r="AX232" s="1396">
        <f t="shared" si="71"/>
        <v>0</v>
      </c>
      <c r="AY232" s="1396">
        <f t="shared" si="71"/>
        <v>0</v>
      </c>
      <c r="AZ232" s="1396">
        <f t="shared" si="71"/>
        <v>0</v>
      </c>
      <c r="BA232" s="1396">
        <f t="shared" si="71"/>
        <v>0</v>
      </c>
      <c r="BB232" s="1396">
        <f t="shared" si="71"/>
        <v>0</v>
      </c>
      <c r="BC232" s="1396">
        <f t="shared" si="71"/>
        <v>0</v>
      </c>
      <c r="BD232" s="1396">
        <f t="shared" si="71"/>
        <v>0</v>
      </c>
      <c r="BE232" s="1396">
        <f t="shared" si="71"/>
        <v>0</v>
      </c>
      <c r="BF232" s="1396">
        <f t="shared" si="71"/>
        <v>0</v>
      </c>
      <c r="BG232" s="1396">
        <f t="shared" si="71"/>
        <v>0</v>
      </c>
      <c r="BH232" s="1396">
        <f t="shared" si="71"/>
        <v>0</v>
      </c>
      <c r="BI232" s="1396">
        <f t="shared" si="71"/>
        <v>0</v>
      </c>
      <c r="BJ232" s="1396">
        <f t="shared" si="71"/>
        <v>0</v>
      </c>
      <c r="BK232" s="1396">
        <f t="shared" si="71"/>
        <v>0</v>
      </c>
      <c r="BL232" s="1396">
        <f t="shared" si="71"/>
        <v>0</v>
      </c>
      <c r="BM232" s="1396">
        <f t="shared" si="71"/>
        <v>0</v>
      </c>
      <c r="BN232" s="1396">
        <f t="shared" si="71"/>
        <v>0</v>
      </c>
      <c r="BO232" s="1396">
        <f t="shared" si="71"/>
        <v>0</v>
      </c>
      <c r="BP232" s="1396">
        <f t="shared" ref="BP232:CU232" si="72">SUM(BP228:BP231)</f>
        <v>0</v>
      </c>
      <c r="BQ232" s="1396">
        <f t="shared" si="72"/>
        <v>0</v>
      </c>
      <c r="BR232" s="1396">
        <f t="shared" si="72"/>
        <v>0</v>
      </c>
      <c r="BS232" s="1396">
        <f t="shared" si="72"/>
        <v>0</v>
      </c>
      <c r="BT232" s="1396">
        <f t="shared" si="72"/>
        <v>0</v>
      </c>
      <c r="BU232" s="1396">
        <f t="shared" si="72"/>
        <v>0</v>
      </c>
      <c r="BV232" s="1396">
        <f t="shared" si="72"/>
        <v>0</v>
      </c>
      <c r="BW232" s="1396">
        <f t="shared" si="72"/>
        <v>0</v>
      </c>
      <c r="BX232" s="1396">
        <f t="shared" si="72"/>
        <v>0</v>
      </c>
      <c r="BY232" s="1396">
        <f t="shared" si="72"/>
        <v>0</v>
      </c>
      <c r="BZ232" s="1396">
        <f t="shared" si="72"/>
        <v>0</v>
      </c>
      <c r="CA232" s="1396">
        <f t="shared" si="72"/>
        <v>0</v>
      </c>
      <c r="CB232" s="1396">
        <f t="shared" si="72"/>
        <v>0</v>
      </c>
      <c r="CC232" s="1396">
        <f t="shared" si="72"/>
        <v>0</v>
      </c>
      <c r="CD232" s="1396">
        <f t="shared" si="72"/>
        <v>0</v>
      </c>
      <c r="CE232" s="1396">
        <f t="shared" si="72"/>
        <v>0</v>
      </c>
      <c r="CF232" s="1396">
        <f t="shared" si="72"/>
        <v>0</v>
      </c>
      <c r="CG232" s="1396">
        <f t="shared" si="72"/>
        <v>0</v>
      </c>
      <c r="CH232" s="1396">
        <f t="shared" si="72"/>
        <v>0</v>
      </c>
      <c r="CI232" s="1396">
        <f t="shared" si="72"/>
        <v>0</v>
      </c>
      <c r="CJ232" s="1396">
        <f t="shared" si="72"/>
        <v>0</v>
      </c>
      <c r="CK232" s="1396">
        <f t="shared" si="72"/>
        <v>0</v>
      </c>
      <c r="CL232" s="1396">
        <f t="shared" si="72"/>
        <v>0</v>
      </c>
      <c r="CM232" s="1396">
        <f t="shared" si="72"/>
        <v>0</v>
      </c>
      <c r="CN232" s="1396">
        <f t="shared" si="72"/>
        <v>0</v>
      </c>
      <c r="CO232" s="1396">
        <f t="shared" si="72"/>
        <v>0</v>
      </c>
      <c r="CP232" s="1396">
        <f t="shared" si="72"/>
        <v>0</v>
      </c>
      <c r="CQ232" s="1396">
        <f t="shared" si="72"/>
        <v>0</v>
      </c>
      <c r="CR232" s="1396">
        <f t="shared" si="72"/>
        <v>0</v>
      </c>
      <c r="CS232" s="1396">
        <f t="shared" si="72"/>
        <v>0</v>
      </c>
      <c r="CT232" s="1396">
        <f t="shared" si="72"/>
        <v>0</v>
      </c>
      <c r="CU232" s="1396">
        <f t="shared" si="72"/>
        <v>0</v>
      </c>
      <c r="CV232" s="1396">
        <f t="shared" ref="CV232:DT232" si="73">SUM(CV228:CV231)</f>
        <v>0</v>
      </c>
      <c r="CW232" s="1396">
        <f t="shared" si="73"/>
        <v>0</v>
      </c>
      <c r="CX232" s="1396">
        <f t="shared" si="73"/>
        <v>0</v>
      </c>
      <c r="CY232" s="1396">
        <f t="shared" si="73"/>
        <v>0</v>
      </c>
      <c r="CZ232" s="1396">
        <f t="shared" si="73"/>
        <v>0</v>
      </c>
      <c r="DA232" s="1396">
        <f t="shared" si="73"/>
        <v>0</v>
      </c>
      <c r="DB232" s="1396">
        <f t="shared" si="73"/>
        <v>0</v>
      </c>
      <c r="DC232" s="1396">
        <f t="shared" si="73"/>
        <v>0</v>
      </c>
      <c r="DD232" s="1396">
        <f t="shared" si="73"/>
        <v>0</v>
      </c>
      <c r="DE232" s="1396">
        <f t="shared" si="73"/>
        <v>0</v>
      </c>
      <c r="DF232" s="1396">
        <f t="shared" si="73"/>
        <v>0</v>
      </c>
      <c r="DG232" s="1396">
        <f t="shared" si="73"/>
        <v>0</v>
      </c>
      <c r="DH232" s="1396">
        <f t="shared" si="73"/>
        <v>0</v>
      </c>
      <c r="DI232" s="1396">
        <f t="shared" si="73"/>
        <v>0</v>
      </c>
      <c r="DJ232" s="1396">
        <f t="shared" si="73"/>
        <v>0</v>
      </c>
      <c r="DK232" s="1396">
        <f t="shared" si="73"/>
        <v>0</v>
      </c>
      <c r="DL232" s="1396">
        <f t="shared" si="73"/>
        <v>0</v>
      </c>
      <c r="DM232" s="1396">
        <f t="shared" si="73"/>
        <v>0</v>
      </c>
      <c r="DN232" s="1396">
        <f t="shared" si="73"/>
        <v>0</v>
      </c>
      <c r="DO232" s="1396">
        <f t="shared" si="73"/>
        <v>0</v>
      </c>
      <c r="DP232" s="1396">
        <f t="shared" si="73"/>
        <v>0</v>
      </c>
      <c r="DQ232" s="1396">
        <f t="shared" si="73"/>
        <v>0</v>
      </c>
      <c r="DR232" s="1396">
        <f t="shared" si="73"/>
        <v>0</v>
      </c>
      <c r="DS232" s="1396">
        <f t="shared" si="73"/>
        <v>0</v>
      </c>
      <c r="DT232" s="1396">
        <f t="shared" si="73"/>
        <v>0</v>
      </c>
    </row>
    <row r="233" spans="1:124" s="187" customFormat="1" ht="15.75" customHeight="1" thickTop="1">
      <c r="A233" s="59"/>
      <c r="B233" s="1814"/>
      <c r="C233" s="1815"/>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c r="DH233" s="58"/>
      <c r="DI233" s="58"/>
      <c r="DJ233" s="58"/>
      <c r="DK233" s="58"/>
      <c r="DL233" s="58"/>
      <c r="DM233" s="58"/>
      <c r="DN233" s="58"/>
      <c r="DO233" s="58"/>
      <c r="DP233" s="58"/>
      <c r="DQ233" s="58"/>
      <c r="DR233" s="58"/>
      <c r="DS233" s="58"/>
      <c r="DT233" s="58"/>
    </row>
    <row r="234" spans="1:124" s="187" customFormat="1" ht="15.75" customHeight="1">
      <c r="A234" s="59"/>
      <c r="B234" s="1814"/>
      <c r="C234" s="1815"/>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c r="DH234" s="58"/>
      <c r="DI234" s="58"/>
      <c r="DJ234" s="58"/>
      <c r="DK234" s="58"/>
      <c r="DL234" s="58"/>
      <c r="DM234" s="58"/>
      <c r="DN234" s="58"/>
      <c r="DO234" s="58"/>
      <c r="DP234" s="58"/>
      <c r="DQ234" s="58"/>
      <c r="DR234" s="58"/>
      <c r="DS234" s="58"/>
      <c r="DT234" s="58"/>
    </row>
    <row r="235" spans="1:124" s="187" customFormat="1" ht="15.75" customHeight="1">
      <c r="A235" s="59"/>
      <c r="B235" s="1807" t="s">
        <v>1580</v>
      </c>
      <c r="C235" s="1815"/>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c r="DH235" s="58"/>
      <c r="DI235" s="58"/>
      <c r="DJ235" s="58"/>
      <c r="DK235" s="58"/>
      <c r="DL235" s="58"/>
      <c r="DM235" s="58"/>
      <c r="DN235" s="58"/>
      <c r="DO235" s="58"/>
      <c r="DP235" s="58"/>
      <c r="DQ235" s="58"/>
      <c r="DR235" s="58"/>
      <c r="DS235" s="58"/>
      <c r="DT235" s="58"/>
    </row>
    <row r="236" spans="1:124" s="187" customFormat="1" ht="15.75" customHeight="1">
      <c r="A236" s="59"/>
      <c r="B236" s="1809" t="s">
        <v>480</v>
      </c>
      <c r="C236" s="1810" t="s">
        <v>481</v>
      </c>
      <c r="D236" s="1799">
        <v>73172.05</v>
      </c>
      <c r="E236" s="1799">
        <v>492</v>
      </c>
      <c r="F236" s="1799">
        <v>492</v>
      </c>
      <c r="G236" s="1799">
        <v>0</v>
      </c>
      <c r="H236" s="1799">
        <v>0</v>
      </c>
      <c r="I236" s="1799">
        <v>3237</v>
      </c>
      <c r="J236" s="1799">
        <v>3237</v>
      </c>
      <c r="K236" s="1799">
        <v>3237</v>
      </c>
      <c r="L236" s="1799">
        <v>3237</v>
      </c>
      <c r="M236" s="1799">
        <v>3237</v>
      </c>
      <c r="N236" s="1799">
        <v>3237</v>
      </c>
      <c r="O236" s="1799">
        <v>3237</v>
      </c>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c r="DH236" s="58"/>
      <c r="DI236" s="58"/>
      <c r="DJ236" s="58"/>
      <c r="DK236" s="58"/>
      <c r="DL236" s="58"/>
      <c r="DM236" s="58"/>
      <c r="DN236" s="58"/>
      <c r="DO236" s="58"/>
      <c r="DP236" s="58"/>
      <c r="DQ236" s="58"/>
      <c r="DR236" s="58"/>
      <c r="DS236" s="58"/>
      <c r="DT236" s="58"/>
    </row>
    <row r="237" spans="1:124" s="187" customFormat="1" ht="15.75" customHeight="1">
      <c r="A237" s="59"/>
      <c r="B237" s="1809"/>
      <c r="C237" s="1810"/>
      <c r="D237" s="1391"/>
      <c r="E237" s="1391"/>
      <c r="F237" s="1391"/>
      <c r="G237" s="1391"/>
      <c r="H237" s="1391"/>
      <c r="I237" s="1391"/>
      <c r="J237" s="1391"/>
      <c r="K237" s="1391"/>
      <c r="L237" s="1391"/>
      <c r="M237" s="1391"/>
      <c r="N237" s="1391"/>
      <c r="O237" s="1391"/>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c r="DH237" s="58"/>
      <c r="DI237" s="58"/>
      <c r="DJ237" s="58"/>
      <c r="DK237" s="58"/>
      <c r="DL237" s="58"/>
      <c r="DM237" s="58"/>
      <c r="DN237" s="58"/>
      <c r="DO237" s="58"/>
      <c r="DP237" s="58"/>
      <c r="DQ237" s="58"/>
      <c r="DR237" s="58"/>
      <c r="DS237" s="58"/>
      <c r="DT237" s="58"/>
    </row>
    <row r="238" spans="1:124" s="187" customFormat="1" ht="15.75" customHeight="1">
      <c r="A238" s="59"/>
      <c r="B238" s="1814"/>
      <c r="C238" s="1815"/>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c r="DH238" s="58"/>
      <c r="DI238" s="58"/>
      <c r="DJ238" s="58"/>
      <c r="DK238" s="58"/>
      <c r="DL238" s="58"/>
      <c r="DM238" s="58"/>
      <c r="DN238" s="58"/>
      <c r="DO238" s="58"/>
      <c r="DP238" s="58"/>
      <c r="DQ238" s="58"/>
      <c r="DR238" s="58"/>
      <c r="DS238" s="58"/>
      <c r="DT238" s="58"/>
    </row>
    <row r="239" spans="1:124" s="187" customFormat="1" ht="15.75" customHeight="1" thickBot="1">
      <c r="A239" s="59"/>
      <c r="B239" s="65" t="s">
        <v>1584</v>
      </c>
      <c r="C239" s="1152"/>
      <c r="D239" s="1396">
        <f t="shared" ref="D239:AI239" si="74">SUM(D236:D238)</f>
        <v>73172.05</v>
      </c>
      <c r="E239" s="1396">
        <f t="shared" si="74"/>
        <v>492</v>
      </c>
      <c r="F239" s="1396">
        <f t="shared" si="74"/>
        <v>492</v>
      </c>
      <c r="G239" s="1396">
        <f t="shared" si="74"/>
        <v>0</v>
      </c>
      <c r="H239" s="1396">
        <f t="shared" si="74"/>
        <v>0</v>
      </c>
      <c r="I239" s="1396">
        <f t="shared" si="74"/>
        <v>3237</v>
      </c>
      <c r="J239" s="1396">
        <f t="shared" si="74"/>
        <v>3237</v>
      </c>
      <c r="K239" s="1396">
        <f t="shared" si="74"/>
        <v>3237</v>
      </c>
      <c r="L239" s="1396">
        <f t="shared" si="74"/>
        <v>3237</v>
      </c>
      <c r="M239" s="1396">
        <f t="shared" si="74"/>
        <v>3237</v>
      </c>
      <c r="N239" s="1396">
        <f t="shared" si="74"/>
        <v>3237</v>
      </c>
      <c r="O239" s="1396">
        <f t="shared" si="74"/>
        <v>3237</v>
      </c>
      <c r="P239" s="1396">
        <f t="shared" si="74"/>
        <v>0</v>
      </c>
      <c r="Q239" s="1396">
        <f t="shared" si="74"/>
        <v>0</v>
      </c>
      <c r="R239" s="1396">
        <f t="shared" si="74"/>
        <v>0</v>
      </c>
      <c r="S239" s="1396">
        <f t="shared" si="74"/>
        <v>0</v>
      </c>
      <c r="T239" s="1396">
        <f t="shared" si="74"/>
        <v>0</v>
      </c>
      <c r="U239" s="1396">
        <f t="shared" si="74"/>
        <v>0</v>
      </c>
      <c r="V239" s="1396">
        <f t="shared" si="74"/>
        <v>0</v>
      </c>
      <c r="W239" s="1396">
        <f t="shared" si="74"/>
        <v>0</v>
      </c>
      <c r="X239" s="1396">
        <f t="shared" si="74"/>
        <v>0</v>
      </c>
      <c r="Y239" s="1396">
        <f t="shared" si="74"/>
        <v>0</v>
      </c>
      <c r="Z239" s="1396">
        <f t="shared" si="74"/>
        <v>0</v>
      </c>
      <c r="AA239" s="1396">
        <f t="shared" si="74"/>
        <v>0</v>
      </c>
      <c r="AB239" s="1396">
        <f t="shared" si="74"/>
        <v>0</v>
      </c>
      <c r="AC239" s="1396">
        <f t="shared" si="74"/>
        <v>0</v>
      </c>
      <c r="AD239" s="1396">
        <f t="shared" si="74"/>
        <v>0</v>
      </c>
      <c r="AE239" s="1396">
        <f t="shared" si="74"/>
        <v>0</v>
      </c>
      <c r="AF239" s="1396">
        <f t="shared" si="74"/>
        <v>0</v>
      </c>
      <c r="AG239" s="1396">
        <f t="shared" si="74"/>
        <v>0</v>
      </c>
      <c r="AH239" s="1396">
        <f t="shared" si="74"/>
        <v>0</v>
      </c>
      <c r="AI239" s="1396">
        <f t="shared" si="74"/>
        <v>0</v>
      </c>
      <c r="AJ239" s="1396">
        <f t="shared" ref="AJ239:BO239" si="75">SUM(AJ236:AJ238)</f>
        <v>0</v>
      </c>
      <c r="AK239" s="1396">
        <f t="shared" si="75"/>
        <v>0</v>
      </c>
      <c r="AL239" s="1396">
        <f t="shared" si="75"/>
        <v>0</v>
      </c>
      <c r="AM239" s="1396">
        <f t="shared" si="75"/>
        <v>0</v>
      </c>
      <c r="AN239" s="1396">
        <f t="shared" si="75"/>
        <v>0</v>
      </c>
      <c r="AO239" s="1396">
        <f t="shared" si="75"/>
        <v>0</v>
      </c>
      <c r="AP239" s="1396">
        <f t="shared" si="75"/>
        <v>0</v>
      </c>
      <c r="AQ239" s="1396">
        <f t="shared" si="75"/>
        <v>0</v>
      </c>
      <c r="AR239" s="1396">
        <f t="shared" si="75"/>
        <v>0</v>
      </c>
      <c r="AS239" s="1396">
        <f t="shared" si="75"/>
        <v>0</v>
      </c>
      <c r="AT239" s="1396">
        <f t="shared" si="75"/>
        <v>0</v>
      </c>
      <c r="AU239" s="1396">
        <f t="shared" si="75"/>
        <v>0</v>
      </c>
      <c r="AV239" s="1396">
        <f t="shared" si="75"/>
        <v>0</v>
      </c>
      <c r="AW239" s="1396">
        <f t="shared" si="75"/>
        <v>0</v>
      </c>
      <c r="AX239" s="1396">
        <f t="shared" si="75"/>
        <v>0</v>
      </c>
      <c r="AY239" s="1396">
        <f t="shared" si="75"/>
        <v>0</v>
      </c>
      <c r="AZ239" s="1396">
        <f t="shared" si="75"/>
        <v>0</v>
      </c>
      <c r="BA239" s="1396">
        <f t="shared" si="75"/>
        <v>0</v>
      </c>
      <c r="BB239" s="1396">
        <f t="shared" si="75"/>
        <v>0</v>
      </c>
      <c r="BC239" s="1396">
        <f t="shared" si="75"/>
        <v>0</v>
      </c>
      <c r="BD239" s="1396">
        <f t="shared" si="75"/>
        <v>0</v>
      </c>
      <c r="BE239" s="1396">
        <f t="shared" si="75"/>
        <v>0</v>
      </c>
      <c r="BF239" s="1396">
        <f t="shared" si="75"/>
        <v>0</v>
      </c>
      <c r="BG239" s="1396">
        <f t="shared" si="75"/>
        <v>0</v>
      </c>
      <c r="BH239" s="1396">
        <f t="shared" si="75"/>
        <v>0</v>
      </c>
      <c r="BI239" s="1396">
        <f t="shared" si="75"/>
        <v>0</v>
      </c>
      <c r="BJ239" s="1396">
        <f t="shared" si="75"/>
        <v>0</v>
      </c>
      <c r="BK239" s="1396">
        <f t="shared" si="75"/>
        <v>0</v>
      </c>
      <c r="BL239" s="1396">
        <f t="shared" si="75"/>
        <v>0</v>
      </c>
      <c r="BM239" s="1396">
        <f t="shared" si="75"/>
        <v>0</v>
      </c>
      <c r="BN239" s="1396">
        <f t="shared" si="75"/>
        <v>0</v>
      </c>
      <c r="BO239" s="1396">
        <f t="shared" si="75"/>
        <v>0</v>
      </c>
      <c r="BP239" s="1396">
        <f t="shared" ref="BP239:CU239" si="76">SUM(BP236:BP238)</f>
        <v>0</v>
      </c>
      <c r="BQ239" s="1396">
        <f t="shared" si="76"/>
        <v>0</v>
      </c>
      <c r="BR239" s="1396">
        <f t="shared" si="76"/>
        <v>0</v>
      </c>
      <c r="BS239" s="1396">
        <f t="shared" si="76"/>
        <v>0</v>
      </c>
      <c r="BT239" s="1396">
        <f t="shared" si="76"/>
        <v>0</v>
      </c>
      <c r="BU239" s="1396">
        <f t="shared" si="76"/>
        <v>0</v>
      </c>
      <c r="BV239" s="1396">
        <f t="shared" si="76"/>
        <v>0</v>
      </c>
      <c r="BW239" s="1396">
        <f t="shared" si="76"/>
        <v>0</v>
      </c>
      <c r="BX239" s="1396">
        <f t="shared" si="76"/>
        <v>0</v>
      </c>
      <c r="BY239" s="1396">
        <f t="shared" si="76"/>
        <v>0</v>
      </c>
      <c r="BZ239" s="1396">
        <f t="shared" si="76"/>
        <v>0</v>
      </c>
      <c r="CA239" s="1396">
        <f t="shared" si="76"/>
        <v>0</v>
      </c>
      <c r="CB239" s="1396">
        <f t="shared" si="76"/>
        <v>0</v>
      </c>
      <c r="CC239" s="1396">
        <f t="shared" si="76"/>
        <v>0</v>
      </c>
      <c r="CD239" s="1396">
        <f t="shared" si="76"/>
        <v>0</v>
      </c>
      <c r="CE239" s="1396">
        <f t="shared" si="76"/>
        <v>0</v>
      </c>
      <c r="CF239" s="1396">
        <f t="shared" si="76"/>
        <v>0</v>
      </c>
      <c r="CG239" s="1396">
        <f t="shared" si="76"/>
        <v>0</v>
      </c>
      <c r="CH239" s="1396">
        <f t="shared" si="76"/>
        <v>0</v>
      </c>
      <c r="CI239" s="1396">
        <f t="shared" si="76"/>
        <v>0</v>
      </c>
      <c r="CJ239" s="1396">
        <f t="shared" si="76"/>
        <v>0</v>
      </c>
      <c r="CK239" s="1396">
        <f t="shared" si="76"/>
        <v>0</v>
      </c>
      <c r="CL239" s="1396">
        <f t="shared" si="76"/>
        <v>0</v>
      </c>
      <c r="CM239" s="1396">
        <f t="shared" si="76"/>
        <v>0</v>
      </c>
      <c r="CN239" s="1396">
        <f t="shared" si="76"/>
        <v>0</v>
      </c>
      <c r="CO239" s="1396">
        <f t="shared" si="76"/>
        <v>0</v>
      </c>
      <c r="CP239" s="1396">
        <f t="shared" si="76"/>
        <v>0</v>
      </c>
      <c r="CQ239" s="1396">
        <f t="shared" si="76"/>
        <v>0</v>
      </c>
      <c r="CR239" s="1396">
        <f t="shared" si="76"/>
        <v>0</v>
      </c>
      <c r="CS239" s="1396">
        <f t="shared" si="76"/>
        <v>0</v>
      </c>
      <c r="CT239" s="1396">
        <f t="shared" si="76"/>
        <v>0</v>
      </c>
      <c r="CU239" s="1396">
        <f t="shared" si="76"/>
        <v>0</v>
      </c>
      <c r="CV239" s="1396">
        <f t="shared" ref="CV239:DT239" si="77">SUM(CV236:CV238)</f>
        <v>0</v>
      </c>
      <c r="CW239" s="1396">
        <f t="shared" si="77"/>
        <v>0</v>
      </c>
      <c r="CX239" s="1396">
        <f t="shared" si="77"/>
        <v>0</v>
      </c>
      <c r="CY239" s="1396">
        <f t="shared" si="77"/>
        <v>0</v>
      </c>
      <c r="CZ239" s="1396">
        <f t="shared" si="77"/>
        <v>0</v>
      </c>
      <c r="DA239" s="1396">
        <f t="shared" si="77"/>
        <v>0</v>
      </c>
      <c r="DB239" s="1396">
        <f t="shared" si="77"/>
        <v>0</v>
      </c>
      <c r="DC239" s="1396">
        <f t="shared" si="77"/>
        <v>0</v>
      </c>
      <c r="DD239" s="1396">
        <f t="shared" si="77"/>
        <v>0</v>
      </c>
      <c r="DE239" s="1396">
        <f t="shared" si="77"/>
        <v>0</v>
      </c>
      <c r="DF239" s="1396">
        <f t="shared" si="77"/>
        <v>0</v>
      </c>
      <c r="DG239" s="1396">
        <f t="shared" si="77"/>
        <v>0</v>
      </c>
      <c r="DH239" s="1396">
        <f t="shared" si="77"/>
        <v>0</v>
      </c>
      <c r="DI239" s="1396">
        <f t="shared" si="77"/>
        <v>0</v>
      </c>
      <c r="DJ239" s="1396">
        <f t="shared" si="77"/>
        <v>0</v>
      </c>
      <c r="DK239" s="1396">
        <f t="shared" si="77"/>
        <v>0</v>
      </c>
      <c r="DL239" s="1396">
        <f t="shared" si="77"/>
        <v>0</v>
      </c>
      <c r="DM239" s="1396">
        <f t="shared" si="77"/>
        <v>0</v>
      </c>
      <c r="DN239" s="1396">
        <f t="shared" si="77"/>
        <v>0</v>
      </c>
      <c r="DO239" s="1396">
        <f t="shared" si="77"/>
        <v>0</v>
      </c>
      <c r="DP239" s="1396">
        <f t="shared" si="77"/>
        <v>0</v>
      </c>
      <c r="DQ239" s="1396">
        <f t="shared" si="77"/>
        <v>0</v>
      </c>
      <c r="DR239" s="1396">
        <f t="shared" si="77"/>
        <v>0</v>
      </c>
      <c r="DS239" s="1396">
        <f t="shared" si="77"/>
        <v>0</v>
      </c>
      <c r="DT239" s="1396">
        <f t="shared" si="77"/>
        <v>0</v>
      </c>
    </row>
    <row r="240" spans="1:124" s="187" customFormat="1" ht="15.75" customHeight="1" thickTop="1">
      <c r="A240" s="59"/>
      <c r="B240" s="1814"/>
      <c r="C240" s="1815"/>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c r="DH240" s="58"/>
      <c r="DI240" s="58"/>
      <c r="DJ240" s="58"/>
      <c r="DK240" s="58"/>
      <c r="DL240" s="58"/>
      <c r="DM240" s="58"/>
      <c r="DN240" s="58"/>
      <c r="DO240" s="58"/>
      <c r="DP240" s="58"/>
      <c r="DQ240" s="58"/>
      <c r="DR240" s="58"/>
      <c r="DS240" s="58"/>
      <c r="DT240" s="58"/>
    </row>
    <row r="241" spans="1:124" s="187" customFormat="1" ht="15.75" customHeight="1">
      <c r="A241" s="59"/>
      <c r="B241" s="1814"/>
      <c r="C241" s="1815"/>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c r="DH241" s="58"/>
      <c r="DI241" s="58"/>
      <c r="DJ241" s="58"/>
      <c r="DK241" s="58"/>
      <c r="DL241" s="58"/>
      <c r="DM241" s="58"/>
      <c r="DN241" s="58"/>
      <c r="DO241" s="58"/>
      <c r="DP241" s="58"/>
      <c r="DQ241" s="58"/>
      <c r="DR241" s="58"/>
      <c r="DS241" s="58"/>
      <c r="DT241" s="58"/>
    </row>
    <row r="242" spans="1:124" s="187" customFormat="1" ht="15.75" customHeight="1">
      <c r="A242" s="59"/>
      <c r="B242" s="1807" t="s">
        <v>1587</v>
      </c>
      <c r="C242" s="1815"/>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c r="DH242" s="58"/>
      <c r="DI242" s="58"/>
      <c r="DJ242" s="58"/>
      <c r="DK242" s="58"/>
      <c r="DL242" s="58"/>
      <c r="DM242" s="58"/>
      <c r="DN242" s="58"/>
      <c r="DO242" s="58"/>
      <c r="DP242" s="58"/>
      <c r="DQ242" s="58"/>
      <c r="DR242" s="58"/>
      <c r="DS242" s="58"/>
      <c r="DT242" s="58"/>
    </row>
    <row r="243" spans="1:124" s="187" customFormat="1" ht="15.75" customHeight="1">
      <c r="A243" s="59"/>
      <c r="B243" s="1809" t="s">
        <v>482</v>
      </c>
      <c r="C243" s="1810" t="s">
        <v>483</v>
      </c>
      <c r="D243" s="1799">
        <v>174262.49</v>
      </c>
      <c r="E243" s="1799">
        <v>47091.67</v>
      </c>
      <c r="F243" s="1799">
        <v>46906.14</v>
      </c>
      <c r="G243" s="1799">
        <v>46611.61</v>
      </c>
      <c r="H243" s="1799">
        <v>46113.68</v>
      </c>
      <c r="I243" s="1799">
        <v>46293.96</v>
      </c>
      <c r="J243" s="1799">
        <v>45568.41</v>
      </c>
      <c r="K243" s="1799">
        <v>46083.15</v>
      </c>
      <c r="L243" s="1799">
        <v>45406.7</v>
      </c>
      <c r="M243" s="1799">
        <v>46181.32</v>
      </c>
      <c r="N243" s="1799">
        <v>45701.24</v>
      </c>
      <c r="O243" s="1799">
        <v>45677.58</v>
      </c>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c r="DH243" s="58"/>
      <c r="DI243" s="58"/>
      <c r="DJ243" s="58"/>
      <c r="DK243" s="58"/>
      <c r="DL243" s="58"/>
      <c r="DM243" s="58"/>
      <c r="DN243" s="58"/>
      <c r="DO243" s="58"/>
      <c r="DP243" s="58"/>
      <c r="DQ243" s="58"/>
      <c r="DR243" s="58"/>
      <c r="DS243" s="58"/>
      <c r="DT243" s="58"/>
    </row>
    <row r="244" spans="1:124" s="187" customFormat="1" ht="15.75" customHeight="1">
      <c r="A244" s="59"/>
      <c r="B244" s="1809"/>
      <c r="C244" s="1810"/>
      <c r="D244" s="1391"/>
      <c r="E244" s="1391"/>
      <c r="F244" s="1391"/>
      <c r="G244" s="1391"/>
      <c r="H244" s="1391"/>
      <c r="I244" s="1391"/>
      <c r="J244" s="1391"/>
      <c r="K244" s="1391"/>
      <c r="L244" s="1391"/>
      <c r="M244" s="1391"/>
      <c r="N244" s="1391"/>
      <c r="O244" s="1391"/>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c r="DH244" s="58"/>
      <c r="DI244" s="58"/>
      <c r="DJ244" s="58"/>
      <c r="DK244" s="58"/>
      <c r="DL244" s="58"/>
      <c r="DM244" s="58"/>
      <c r="DN244" s="58"/>
      <c r="DO244" s="58"/>
      <c r="DP244" s="58"/>
      <c r="DQ244" s="58"/>
      <c r="DR244" s="58"/>
      <c r="DS244" s="58"/>
      <c r="DT244" s="58"/>
    </row>
    <row r="245" spans="1:124" s="187" customFormat="1" ht="15.75" customHeight="1">
      <c r="A245" s="59"/>
      <c r="B245" s="1814"/>
      <c r="C245" s="1815"/>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c r="DH245" s="58"/>
      <c r="DI245" s="58"/>
      <c r="DJ245" s="58"/>
      <c r="DK245" s="58"/>
      <c r="DL245" s="58"/>
      <c r="DM245" s="58"/>
      <c r="DN245" s="58"/>
      <c r="DO245" s="58"/>
      <c r="DP245" s="58"/>
      <c r="DQ245" s="58"/>
      <c r="DR245" s="58"/>
      <c r="DS245" s="58"/>
      <c r="DT245" s="58"/>
    </row>
    <row r="246" spans="1:124" s="187" customFormat="1" ht="15.75" customHeight="1" thickBot="1">
      <c r="A246" s="59"/>
      <c r="B246" s="65" t="s">
        <v>1588</v>
      </c>
      <c r="C246" s="1152"/>
      <c r="D246" s="1396">
        <f t="shared" ref="D246:AI246" si="78">SUM(D243:D245)</f>
        <v>174262.49</v>
      </c>
      <c r="E246" s="1396">
        <f t="shared" si="78"/>
        <v>47091.67</v>
      </c>
      <c r="F246" s="1396">
        <f t="shared" si="78"/>
        <v>46906.14</v>
      </c>
      <c r="G246" s="1396">
        <f t="shared" si="78"/>
        <v>46611.61</v>
      </c>
      <c r="H246" s="1396">
        <f t="shared" si="78"/>
        <v>46113.68</v>
      </c>
      <c r="I246" s="1396">
        <f t="shared" si="78"/>
        <v>46293.96</v>
      </c>
      <c r="J246" s="1396">
        <f t="shared" si="78"/>
        <v>45568.41</v>
      </c>
      <c r="K246" s="1396">
        <f t="shared" si="78"/>
        <v>46083.15</v>
      </c>
      <c r="L246" s="1396">
        <f t="shared" si="78"/>
        <v>45406.7</v>
      </c>
      <c r="M246" s="1396">
        <f t="shared" si="78"/>
        <v>46181.32</v>
      </c>
      <c r="N246" s="1396">
        <f t="shared" si="78"/>
        <v>45701.24</v>
      </c>
      <c r="O246" s="1396">
        <f t="shared" si="78"/>
        <v>45677.58</v>
      </c>
      <c r="P246" s="1396">
        <f t="shared" si="78"/>
        <v>0</v>
      </c>
      <c r="Q246" s="1396">
        <f t="shared" si="78"/>
        <v>0</v>
      </c>
      <c r="R246" s="1396">
        <f t="shared" si="78"/>
        <v>0</v>
      </c>
      <c r="S246" s="1396">
        <f t="shared" si="78"/>
        <v>0</v>
      </c>
      <c r="T246" s="1396">
        <f t="shared" si="78"/>
        <v>0</v>
      </c>
      <c r="U246" s="1396">
        <f t="shared" si="78"/>
        <v>0</v>
      </c>
      <c r="V246" s="1396">
        <f t="shared" si="78"/>
        <v>0</v>
      </c>
      <c r="W246" s="1396">
        <f t="shared" si="78"/>
        <v>0</v>
      </c>
      <c r="X246" s="1396">
        <f t="shared" si="78"/>
        <v>0</v>
      </c>
      <c r="Y246" s="1396">
        <f t="shared" si="78"/>
        <v>0</v>
      </c>
      <c r="Z246" s="1396">
        <f t="shared" si="78"/>
        <v>0</v>
      </c>
      <c r="AA246" s="1396">
        <f t="shared" si="78"/>
        <v>0</v>
      </c>
      <c r="AB246" s="1396">
        <f t="shared" si="78"/>
        <v>0</v>
      </c>
      <c r="AC246" s="1396">
        <f t="shared" si="78"/>
        <v>0</v>
      </c>
      <c r="AD246" s="1396">
        <f t="shared" si="78"/>
        <v>0</v>
      </c>
      <c r="AE246" s="1396">
        <f t="shared" si="78"/>
        <v>0</v>
      </c>
      <c r="AF246" s="1396">
        <f t="shared" si="78"/>
        <v>0</v>
      </c>
      <c r="AG246" s="1396">
        <f t="shared" si="78"/>
        <v>0</v>
      </c>
      <c r="AH246" s="1396">
        <f t="shared" si="78"/>
        <v>0</v>
      </c>
      <c r="AI246" s="1396">
        <f t="shared" si="78"/>
        <v>0</v>
      </c>
      <c r="AJ246" s="1396">
        <f t="shared" ref="AJ246:BO246" si="79">SUM(AJ243:AJ245)</f>
        <v>0</v>
      </c>
      <c r="AK246" s="1396">
        <f t="shared" si="79"/>
        <v>0</v>
      </c>
      <c r="AL246" s="1396">
        <f t="shared" si="79"/>
        <v>0</v>
      </c>
      <c r="AM246" s="1396">
        <f t="shared" si="79"/>
        <v>0</v>
      </c>
      <c r="AN246" s="1396">
        <f t="shared" si="79"/>
        <v>0</v>
      </c>
      <c r="AO246" s="1396">
        <f t="shared" si="79"/>
        <v>0</v>
      </c>
      <c r="AP246" s="1396">
        <f t="shared" si="79"/>
        <v>0</v>
      </c>
      <c r="AQ246" s="1396">
        <f t="shared" si="79"/>
        <v>0</v>
      </c>
      <c r="AR246" s="1396">
        <f t="shared" si="79"/>
        <v>0</v>
      </c>
      <c r="AS246" s="1396">
        <f t="shared" si="79"/>
        <v>0</v>
      </c>
      <c r="AT246" s="1396">
        <f t="shared" si="79"/>
        <v>0</v>
      </c>
      <c r="AU246" s="1396">
        <f t="shared" si="79"/>
        <v>0</v>
      </c>
      <c r="AV246" s="1396">
        <f t="shared" si="79"/>
        <v>0</v>
      </c>
      <c r="AW246" s="1396">
        <f t="shared" si="79"/>
        <v>0</v>
      </c>
      <c r="AX246" s="1396">
        <f t="shared" si="79"/>
        <v>0</v>
      </c>
      <c r="AY246" s="1396">
        <f t="shared" si="79"/>
        <v>0</v>
      </c>
      <c r="AZ246" s="1396">
        <f t="shared" si="79"/>
        <v>0</v>
      </c>
      <c r="BA246" s="1396">
        <f t="shared" si="79"/>
        <v>0</v>
      </c>
      <c r="BB246" s="1396">
        <f t="shared" si="79"/>
        <v>0</v>
      </c>
      <c r="BC246" s="1396">
        <f t="shared" si="79"/>
        <v>0</v>
      </c>
      <c r="BD246" s="1396">
        <f t="shared" si="79"/>
        <v>0</v>
      </c>
      <c r="BE246" s="1396">
        <f t="shared" si="79"/>
        <v>0</v>
      </c>
      <c r="BF246" s="1396">
        <f t="shared" si="79"/>
        <v>0</v>
      </c>
      <c r="BG246" s="1396">
        <f t="shared" si="79"/>
        <v>0</v>
      </c>
      <c r="BH246" s="1396">
        <f t="shared" si="79"/>
        <v>0</v>
      </c>
      <c r="BI246" s="1396">
        <f t="shared" si="79"/>
        <v>0</v>
      </c>
      <c r="BJ246" s="1396">
        <f t="shared" si="79"/>
        <v>0</v>
      </c>
      <c r="BK246" s="1396">
        <f t="shared" si="79"/>
        <v>0</v>
      </c>
      <c r="BL246" s="1396">
        <f t="shared" si="79"/>
        <v>0</v>
      </c>
      <c r="BM246" s="1396">
        <f t="shared" si="79"/>
        <v>0</v>
      </c>
      <c r="BN246" s="1396">
        <f t="shared" si="79"/>
        <v>0</v>
      </c>
      <c r="BO246" s="1396">
        <f t="shared" si="79"/>
        <v>0</v>
      </c>
      <c r="BP246" s="1396">
        <f t="shared" ref="BP246:CU246" si="80">SUM(BP243:BP245)</f>
        <v>0</v>
      </c>
      <c r="BQ246" s="1396">
        <f t="shared" si="80"/>
        <v>0</v>
      </c>
      <c r="BR246" s="1396">
        <f t="shared" si="80"/>
        <v>0</v>
      </c>
      <c r="BS246" s="1396">
        <f t="shared" si="80"/>
        <v>0</v>
      </c>
      <c r="BT246" s="1396">
        <f t="shared" si="80"/>
        <v>0</v>
      </c>
      <c r="BU246" s="1396">
        <f t="shared" si="80"/>
        <v>0</v>
      </c>
      <c r="BV246" s="1396">
        <f t="shared" si="80"/>
        <v>0</v>
      </c>
      <c r="BW246" s="1396">
        <f t="shared" si="80"/>
        <v>0</v>
      </c>
      <c r="BX246" s="1396">
        <f t="shared" si="80"/>
        <v>0</v>
      </c>
      <c r="BY246" s="1396">
        <f t="shared" si="80"/>
        <v>0</v>
      </c>
      <c r="BZ246" s="1396">
        <f t="shared" si="80"/>
        <v>0</v>
      </c>
      <c r="CA246" s="1396">
        <f t="shared" si="80"/>
        <v>0</v>
      </c>
      <c r="CB246" s="1396">
        <f t="shared" si="80"/>
        <v>0</v>
      </c>
      <c r="CC246" s="1396">
        <f t="shared" si="80"/>
        <v>0</v>
      </c>
      <c r="CD246" s="1396">
        <f t="shared" si="80"/>
        <v>0</v>
      </c>
      <c r="CE246" s="1396">
        <f t="shared" si="80"/>
        <v>0</v>
      </c>
      <c r="CF246" s="1396">
        <f t="shared" si="80"/>
        <v>0</v>
      </c>
      <c r="CG246" s="1396">
        <f t="shared" si="80"/>
        <v>0</v>
      </c>
      <c r="CH246" s="1396">
        <f t="shared" si="80"/>
        <v>0</v>
      </c>
      <c r="CI246" s="1396">
        <f t="shared" si="80"/>
        <v>0</v>
      </c>
      <c r="CJ246" s="1396">
        <f t="shared" si="80"/>
        <v>0</v>
      </c>
      <c r="CK246" s="1396">
        <f t="shared" si="80"/>
        <v>0</v>
      </c>
      <c r="CL246" s="1396">
        <f t="shared" si="80"/>
        <v>0</v>
      </c>
      <c r="CM246" s="1396">
        <f t="shared" si="80"/>
        <v>0</v>
      </c>
      <c r="CN246" s="1396">
        <f t="shared" si="80"/>
        <v>0</v>
      </c>
      <c r="CO246" s="1396">
        <f t="shared" si="80"/>
        <v>0</v>
      </c>
      <c r="CP246" s="1396">
        <f t="shared" si="80"/>
        <v>0</v>
      </c>
      <c r="CQ246" s="1396">
        <f t="shared" si="80"/>
        <v>0</v>
      </c>
      <c r="CR246" s="1396">
        <f t="shared" si="80"/>
        <v>0</v>
      </c>
      <c r="CS246" s="1396">
        <f t="shared" si="80"/>
        <v>0</v>
      </c>
      <c r="CT246" s="1396">
        <f t="shared" si="80"/>
        <v>0</v>
      </c>
      <c r="CU246" s="1396">
        <f t="shared" si="80"/>
        <v>0</v>
      </c>
      <c r="CV246" s="1396">
        <f t="shared" ref="CV246:DT246" si="81">SUM(CV243:CV245)</f>
        <v>0</v>
      </c>
      <c r="CW246" s="1396">
        <f t="shared" si="81"/>
        <v>0</v>
      </c>
      <c r="CX246" s="1396">
        <f t="shared" si="81"/>
        <v>0</v>
      </c>
      <c r="CY246" s="1396">
        <f t="shared" si="81"/>
        <v>0</v>
      </c>
      <c r="CZ246" s="1396">
        <f t="shared" si="81"/>
        <v>0</v>
      </c>
      <c r="DA246" s="1396">
        <f t="shared" si="81"/>
        <v>0</v>
      </c>
      <c r="DB246" s="1396">
        <f t="shared" si="81"/>
        <v>0</v>
      </c>
      <c r="DC246" s="1396">
        <f t="shared" si="81"/>
        <v>0</v>
      </c>
      <c r="DD246" s="1396">
        <f t="shared" si="81"/>
        <v>0</v>
      </c>
      <c r="DE246" s="1396">
        <f t="shared" si="81"/>
        <v>0</v>
      </c>
      <c r="DF246" s="1396">
        <f t="shared" si="81"/>
        <v>0</v>
      </c>
      <c r="DG246" s="1396">
        <f t="shared" si="81"/>
        <v>0</v>
      </c>
      <c r="DH246" s="1396">
        <f t="shared" si="81"/>
        <v>0</v>
      </c>
      <c r="DI246" s="1396">
        <f t="shared" si="81"/>
        <v>0</v>
      </c>
      <c r="DJ246" s="1396">
        <f t="shared" si="81"/>
        <v>0</v>
      </c>
      <c r="DK246" s="1396">
        <f t="shared" si="81"/>
        <v>0</v>
      </c>
      <c r="DL246" s="1396">
        <f t="shared" si="81"/>
        <v>0</v>
      </c>
      <c r="DM246" s="1396">
        <f t="shared" si="81"/>
        <v>0</v>
      </c>
      <c r="DN246" s="1396">
        <f t="shared" si="81"/>
        <v>0</v>
      </c>
      <c r="DO246" s="1396">
        <f t="shared" si="81"/>
        <v>0</v>
      </c>
      <c r="DP246" s="1396">
        <f t="shared" si="81"/>
        <v>0</v>
      </c>
      <c r="DQ246" s="1396">
        <f t="shared" si="81"/>
        <v>0</v>
      </c>
      <c r="DR246" s="1396">
        <f t="shared" si="81"/>
        <v>0</v>
      </c>
      <c r="DS246" s="1396">
        <f t="shared" si="81"/>
        <v>0</v>
      </c>
      <c r="DT246" s="1396">
        <f t="shared" si="81"/>
        <v>0</v>
      </c>
    </row>
    <row r="247" spans="1:124" s="187" customFormat="1" ht="15.75" customHeight="1" thickTop="1">
      <c r="A247" s="59"/>
      <c r="B247" s="1814"/>
      <c r="C247" s="1815"/>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c r="DH247" s="58"/>
      <c r="DI247" s="58"/>
      <c r="DJ247" s="58"/>
      <c r="DK247" s="58"/>
      <c r="DL247" s="58"/>
      <c r="DM247" s="58"/>
      <c r="DN247" s="58"/>
      <c r="DO247" s="58"/>
      <c r="DP247" s="58"/>
      <c r="DQ247" s="58"/>
      <c r="DR247" s="58"/>
      <c r="DS247" s="58"/>
      <c r="DT247" s="58"/>
    </row>
    <row r="248" spans="1:124" s="187" customFormat="1" ht="15.75" customHeight="1">
      <c r="A248" s="59"/>
      <c r="B248" s="1814"/>
      <c r="C248" s="1815"/>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c r="DH248" s="58"/>
      <c r="DI248" s="58"/>
      <c r="DJ248" s="58"/>
      <c r="DK248" s="58"/>
      <c r="DL248" s="58"/>
      <c r="DM248" s="58"/>
      <c r="DN248" s="58"/>
      <c r="DO248" s="58"/>
      <c r="DP248" s="58"/>
      <c r="DQ248" s="58"/>
      <c r="DR248" s="58"/>
      <c r="DS248" s="58"/>
      <c r="DT248" s="58"/>
    </row>
    <row r="249" spans="1:124" s="187" customFormat="1" ht="15.75" customHeight="1">
      <c r="A249" s="59"/>
      <c r="B249" s="1807" t="s">
        <v>1585</v>
      </c>
      <c r="C249" s="1815"/>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c r="DH249" s="58"/>
      <c r="DI249" s="58"/>
      <c r="DJ249" s="58"/>
      <c r="DK249" s="58"/>
      <c r="DL249" s="58"/>
      <c r="DM249" s="58"/>
      <c r="DN249" s="58"/>
      <c r="DO249" s="58"/>
      <c r="DP249" s="58"/>
      <c r="DQ249" s="58"/>
      <c r="DR249" s="58"/>
      <c r="DS249" s="58"/>
      <c r="DT249" s="58"/>
    </row>
    <row r="250" spans="1:124" s="187" customFormat="1" ht="15.75" customHeight="1">
      <c r="A250" s="59"/>
      <c r="B250" s="1809"/>
      <c r="C250" s="1810"/>
      <c r="D250" s="1391"/>
      <c r="E250" s="1391"/>
      <c r="F250" s="1391"/>
      <c r="G250" s="1391"/>
      <c r="H250" s="1391"/>
      <c r="I250" s="1391"/>
      <c r="J250" s="1391"/>
      <c r="K250" s="1391"/>
      <c r="L250" s="1391"/>
      <c r="M250" s="1391"/>
      <c r="N250" s="1391"/>
      <c r="O250" s="1391"/>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c r="DH250" s="58"/>
      <c r="DI250" s="58"/>
      <c r="DJ250" s="58"/>
      <c r="DK250" s="58"/>
      <c r="DL250" s="58"/>
      <c r="DM250" s="58"/>
      <c r="DN250" s="58"/>
      <c r="DO250" s="58"/>
      <c r="DP250" s="58"/>
      <c r="DQ250" s="58"/>
      <c r="DR250" s="58"/>
      <c r="DS250" s="58"/>
      <c r="DT250" s="58"/>
    </row>
    <row r="251" spans="1:124" s="187" customFormat="1" ht="15.75" customHeight="1">
      <c r="A251" s="59"/>
      <c r="B251" s="1809"/>
      <c r="C251" s="1810"/>
      <c r="D251" s="1391"/>
      <c r="E251" s="1391"/>
      <c r="F251" s="1391"/>
      <c r="G251" s="1391"/>
      <c r="H251" s="1391"/>
      <c r="I251" s="1391"/>
      <c r="J251" s="1391"/>
      <c r="K251" s="1391"/>
      <c r="L251" s="1391"/>
      <c r="M251" s="1391"/>
      <c r="N251" s="1391"/>
      <c r="O251" s="1391"/>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c r="DH251" s="58"/>
      <c r="DI251" s="58"/>
      <c r="DJ251" s="58"/>
      <c r="DK251" s="58"/>
      <c r="DL251" s="58"/>
      <c r="DM251" s="58"/>
      <c r="DN251" s="58"/>
      <c r="DO251" s="58"/>
      <c r="DP251" s="58"/>
      <c r="DQ251" s="58"/>
      <c r="DR251" s="58"/>
      <c r="DS251" s="58"/>
      <c r="DT251" s="58"/>
    </row>
    <row r="252" spans="1:124" s="187" customFormat="1" ht="15.75" customHeight="1">
      <c r="A252" s="59"/>
      <c r="B252" s="1809"/>
      <c r="C252" s="1810"/>
      <c r="D252" s="1391"/>
      <c r="E252" s="1391"/>
      <c r="F252" s="1391"/>
      <c r="G252" s="1391"/>
      <c r="H252" s="1391"/>
      <c r="I252" s="1391"/>
      <c r="J252" s="1391"/>
      <c r="K252" s="1391"/>
      <c r="L252" s="1391"/>
      <c r="M252" s="1391"/>
      <c r="N252" s="1391"/>
      <c r="O252" s="1391"/>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c r="DH252" s="58"/>
      <c r="DI252" s="58"/>
      <c r="DJ252" s="58"/>
      <c r="DK252" s="58"/>
      <c r="DL252" s="58"/>
      <c r="DM252" s="58"/>
      <c r="DN252" s="58"/>
      <c r="DO252" s="58"/>
      <c r="DP252" s="58"/>
      <c r="DQ252" s="58"/>
      <c r="DR252" s="58"/>
      <c r="DS252" s="58"/>
      <c r="DT252" s="58"/>
    </row>
    <row r="253" spans="1:124" s="187" customFormat="1" ht="15.75" customHeight="1">
      <c r="A253" s="59"/>
      <c r="B253" s="1809"/>
      <c r="C253" s="1810"/>
      <c r="D253" s="1391"/>
      <c r="E253" s="1391"/>
      <c r="F253" s="1391"/>
      <c r="G253" s="1391"/>
      <c r="H253" s="1391"/>
      <c r="I253" s="1391"/>
      <c r="J253" s="1391"/>
      <c r="K253" s="1391"/>
      <c r="L253" s="1391"/>
      <c r="M253" s="1391"/>
      <c r="N253" s="1391"/>
      <c r="O253" s="1391"/>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c r="DH253" s="58"/>
      <c r="DI253" s="58"/>
      <c r="DJ253" s="58"/>
      <c r="DK253" s="58"/>
      <c r="DL253" s="58"/>
      <c r="DM253" s="58"/>
      <c r="DN253" s="58"/>
      <c r="DO253" s="58"/>
      <c r="DP253" s="58"/>
      <c r="DQ253" s="58"/>
      <c r="DR253" s="58"/>
      <c r="DS253" s="58"/>
      <c r="DT253" s="58"/>
    </row>
    <row r="254" spans="1:124" s="187" customFormat="1" ht="15.75" customHeight="1">
      <c r="A254" s="59"/>
      <c r="B254" s="1809"/>
      <c r="C254" s="1810"/>
      <c r="D254" s="1391"/>
      <c r="E254" s="1391"/>
      <c r="F254" s="1391"/>
      <c r="G254" s="1391"/>
      <c r="H254" s="1391"/>
      <c r="I254" s="1391"/>
      <c r="J254" s="1391"/>
      <c r="K254" s="1391"/>
      <c r="L254" s="1391"/>
      <c r="M254" s="1391"/>
      <c r="N254" s="1391"/>
      <c r="O254" s="1391"/>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c r="DH254" s="58"/>
      <c r="DI254" s="58"/>
      <c r="DJ254" s="58"/>
      <c r="DK254" s="58"/>
      <c r="DL254" s="58"/>
      <c r="DM254" s="58"/>
      <c r="DN254" s="58"/>
      <c r="DO254" s="58"/>
      <c r="DP254" s="58"/>
      <c r="DQ254" s="58"/>
      <c r="DR254" s="58"/>
      <c r="DS254" s="58"/>
      <c r="DT254" s="58"/>
    </row>
    <row r="255" spans="1:124" s="187" customFormat="1" ht="15.75" customHeight="1">
      <c r="A255" s="59"/>
      <c r="B255" s="1814"/>
      <c r="C255" s="1815"/>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c r="DH255" s="58"/>
      <c r="DI255" s="58"/>
      <c r="DJ255" s="58"/>
      <c r="DK255" s="58"/>
      <c r="DL255" s="58"/>
      <c r="DM255" s="58"/>
      <c r="DN255" s="58"/>
      <c r="DO255" s="58"/>
      <c r="DP255" s="58"/>
      <c r="DQ255" s="58"/>
      <c r="DR255" s="58"/>
      <c r="DS255" s="58"/>
      <c r="DT255" s="58"/>
    </row>
    <row r="256" spans="1:124" s="187" customFormat="1" ht="15.75" customHeight="1" thickBot="1">
      <c r="A256" s="59"/>
      <c r="B256" s="65" t="s">
        <v>1586</v>
      </c>
      <c r="C256" s="1152"/>
      <c r="D256" s="140">
        <f t="shared" ref="D256:AI256" si="82">SUM(D250:D255)</f>
        <v>0</v>
      </c>
      <c r="E256" s="140">
        <f t="shared" si="82"/>
        <v>0</v>
      </c>
      <c r="F256" s="140">
        <f t="shared" si="82"/>
        <v>0</v>
      </c>
      <c r="G256" s="140">
        <f t="shared" si="82"/>
        <v>0</v>
      </c>
      <c r="H256" s="140">
        <f t="shared" si="82"/>
        <v>0</v>
      </c>
      <c r="I256" s="140">
        <f t="shared" si="82"/>
        <v>0</v>
      </c>
      <c r="J256" s="140">
        <f t="shared" si="82"/>
        <v>0</v>
      </c>
      <c r="K256" s="140">
        <f t="shared" si="82"/>
        <v>0</v>
      </c>
      <c r="L256" s="140">
        <f t="shared" si="82"/>
        <v>0</v>
      </c>
      <c r="M256" s="140">
        <f t="shared" si="82"/>
        <v>0</v>
      </c>
      <c r="N256" s="140">
        <f t="shared" si="82"/>
        <v>0</v>
      </c>
      <c r="O256" s="140">
        <f t="shared" si="82"/>
        <v>0</v>
      </c>
      <c r="P256" s="140">
        <f t="shared" si="82"/>
        <v>0</v>
      </c>
      <c r="Q256" s="140">
        <f t="shared" si="82"/>
        <v>0</v>
      </c>
      <c r="R256" s="140">
        <f t="shared" si="82"/>
        <v>0</v>
      </c>
      <c r="S256" s="140">
        <f t="shared" si="82"/>
        <v>0</v>
      </c>
      <c r="T256" s="140">
        <f t="shared" si="82"/>
        <v>0</v>
      </c>
      <c r="U256" s="140">
        <f t="shared" si="82"/>
        <v>0</v>
      </c>
      <c r="V256" s="140">
        <f t="shared" si="82"/>
        <v>0</v>
      </c>
      <c r="W256" s="140">
        <f t="shared" si="82"/>
        <v>0</v>
      </c>
      <c r="X256" s="140">
        <f t="shared" si="82"/>
        <v>0</v>
      </c>
      <c r="Y256" s="140">
        <f t="shared" si="82"/>
        <v>0</v>
      </c>
      <c r="Z256" s="140">
        <f t="shared" si="82"/>
        <v>0</v>
      </c>
      <c r="AA256" s="140">
        <f t="shared" si="82"/>
        <v>0</v>
      </c>
      <c r="AB256" s="140">
        <f t="shared" si="82"/>
        <v>0</v>
      </c>
      <c r="AC256" s="140">
        <f t="shared" si="82"/>
        <v>0</v>
      </c>
      <c r="AD256" s="140">
        <f t="shared" si="82"/>
        <v>0</v>
      </c>
      <c r="AE256" s="140">
        <f t="shared" si="82"/>
        <v>0</v>
      </c>
      <c r="AF256" s="140">
        <f t="shared" si="82"/>
        <v>0</v>
      </c>
      <c r="AG256" s="140">
        <f t="shared" si="82"/>
        <v>0</v>
      </c>
      <c r="AH256" s="140">
        <f t="shared" si="82"/>
        <v>0</v>
      </c>
      <c r="AI256" s="140">
        <f t="shared" si="82"/>
        <v>0</v>
      </c>
      <c r="AJ256" s="140">
        <f t="shared" ref="AJ256:BO256" si="83">SUM(AJ250:AJ255)</f>
        <v>0</v>
      </c>
      <c r="AK256" s="140">
        <f t="shared" si="83"/>
        <v>0</v>
      </c>
      <c r="AL256" s="140">
        <f t="shared" si="83"/>
        <v>0</v>
      </c>
      <c r="AM256" s="140">
        <f t="shared" si="83"/>
        <v>0</v>
      </c>
      <c r="AN256" s="140">
        <f t="shared" si="83"/>
        <v>0</v>
      </c>
      <c r="AO256" s="140">
        <f t="shared" si="83"/>
        <v>0</v>
      </c>
      <c r="AP256" s="140">
        <f t="shared" si="83"/>
        <v>0</v>
      </c>
      <c r="AQ256" s="140">
        <f t="shared" si="83"/>
        <v>0</v>
      </c>
      <c r="AR256" s="140">
        <f t="shared" si="83"/>
        <v>0</v>
      </c>
      <c r="AS256" s="140">
        <f t="shared" si="83"/>
        <v>0</v>
      </c>
      <c r="AT256" s="140">
        <f t="shared" si="83"/>
        <v>0</v>
      </c>
      <c r="AU256" s="140">
        <f t="shared" si="83"/>
        <v>0</v>
      </c>
      <c r="AV256" s="140">
        <f t="shared" si="83"/>
        <v>0</v>
      </c>
      <c r="AW256" s="140">
        <f t="shared" si="83"/>
        <v>0</v>
      </c>
      <c r="AX256" s="140">
        <f t="shared" si="83"/>
        <v>0</v>
      </c>
      <c r="AY256" s="140">
        <f t="shared" si="83"/>
        <v>0</v>
      </c>
      <c r="AZ256" s="140">
        <f t="shared" si="83"/>
        <v>0</v>
      </c>
      <c r="BA256" s="140">
        <f t="shared" si="83"/>
        <v>0</v>
      </c>
      <c r="BB256" s="140">
        <f t="shared" si="83"/>
        <v>0</v>
      </c>
      <c r="BC256" s="140">
        <f t="shared" si="83"/>
        <v>0</v>
      </c>
      <c r="BD256" s="140">
        <f t="shared" si="83"/>
        <v>0</v>
      </c>
      <c r="BE256" s="140">
        <f t="shared" si="83"/>
        <v>0</v>
      </c>
      <c r="BF256" s="140">
        <f t="shared" si="83"/>
        <v>0</v>
      </c>
      <c r="BG256" s="140">
        <f t="shared" si="83"/>
        <v>0</v>
      </c>
      <c r="BH256" s="140">
        <f t="shared" si="83"/>
        <v>0</v>
      </c>
      <c r="BI256" s="140">
        <f t="shared" si="83"/>
        <v>0</v>
      </c>
      <c r="BJ256" s="140">
        <f t="shared" si="83"/>
        <v>0</v>
      </c>
      <c r="BK256" s="140">
        <f t="shared" si="83"/>
        <v>0</v>
      </c>
      <c r="BL256" s="140">
        <f t="shared" si="83"/>
        <v>0</v>
      </c>
      <c r="BM256" s="140">
        <f t="shared" si="83"/>
        <v>0</v>
      </c>
      <c r="BN256" s="140">
        <f t="shared" si="83"/>
        <v>0</v>
      </c>
      <c r="BO256" s="140">
        <f t="shared" si="83"/>
        <v>0</v>
      </c>
      <c r="BP256" s="140">
        <f t="shared" ref="BP256:CU256" si="84">SUM(BP250:BP255)</f>
        <v>0</v>
      </c>
      <c r="BQ256" s="140">
        <f t="shared" si="84"/>
        <v>0</v>
      </c>
      <c r="BR256" s="140">
        <f t="shared" si="84"/>
        <v>0</v>
      </c>
      <c r="BS256" s="140">
        <f t="shared" si="84"/>
        <v>0</v>
      </c>
      <c r="BT256" s="140">
        <f t="shared" si="84"/>
        <v>0</v>
      </c>
      <c r="BU256" s="140">
        <f t="shared" si="84"/>
        <v>0</v>
      </c>
      <c r="BV256" s="140">
        <f t="shared" si="84"/>
        <v>0</v>
      </c>
      <c r="BW256" s="140">
        <f t="shared" si="84"/>
        <v>0</v>
      </c>
      <c r="BX256" s="140">
        <f t="shared" si="84"/>
        <v>0</v>
      </c>
      <c r="BY256" s="140">
        <f t="shared" si="84"/>
        <v>0</v>
      </c>
      <c r="BZ256" s="140">
        <f t="shared" si="84"/>
        <v>0</v>
      </c>
      <c r="CA256" s="140">
        <f t="shared" si="84"/>
        <v>0</v>
      </c>
      <c r="CB256" s="140">
        <f t="shared" si="84"/>
        <v>0</v>
      </c>
      <c r="CC256" s="140">
        <f t="shared" si="84"/>
        <v>0</v>
      </c>
      <c r="CD256" s="140">
        <f t="shared" si="84"/>
        <v>0</v>
      </c>
      <c r="CE256" s="140">
        <f t="shared" si="84"/>
        <v>0</v>
      </c>
      <c r="CF256" s="140">
        <f t="shared" si="84"/>
        <v>0</v>
      </c>
      <c r="CG256" s="140">
        <f t="shared" si="84"/>
        <v>0</v>
      </c>
      <c r="CH256" s="140">
        <f t="shared" si="84"/>
        <v>0</v>
      </c>
      <c r="CI256" s="140">
        <f t="shared" si="84"/>
        <v>0</v>
      </c>
      <c r="CJ256" s="140">
        <f t="shared" si="84"/>
        <v>0</v>
      </c>
      <c r="CK256" s="140">
        <f t="shared" si="84"/>
        <v>0</v>
      </c>
      <c r="CL256" s="140">
        <f t="shared" si="84"/>
        <v>0</v>
      </c>
      <c r="CM256" s="140">
        <f t="shared" si="84"/>
        <v>0</v>
      </c>
      <c r="CN256" s="140">
        <f t="shared" si="84"/>
        <v>0</v>
      </c>
      <c r="CO256" s="140">
        <f t="shared" si="84"/>
        <v>0</v>
      </c>
      <c r="CP256" s="140">
        <f t="shared" si="84"/>
        <v>0</v>
      </c>
      <c r="CQ256" s="140">
        <f t="shared" si="84"/>
        <v>0</v>
      </c>
      <c r="CR256" s="140">
        <f t="shared" si="84"/>
        <v>0</v>
      </c>
      <c r="CS256" s="140">
        <f t="shared" si="84"/>
        <v>0</v>
      </c>
      <c r="CT256" s="140">
        <f t="shared" si="84"/>
        <v>0</v>
      </c>
      <c r="CU256" s="140">
        <f t="shared" si="84"/>
        <v>0</v>
      </c>
      <c r="CV256" s="140">
        <f t="shared" ref="CV256:DT256" si="85">SUM(CV250:CV255)</f>
        <v>0</v>
      </c>
      <c r="CW256" s="140">
        <f t="shared" si="85"/>
        <v>0</v>
      </c>
      <c r="CX256" s="140">
        <f t="shared" si="85"/>
        <v>0</v>
      </c>
      <c r="CY256" s="140">
        <f t="shared" si="85"/>
        <v>0</v>
      </c>
      <c r="CZ256" s="140">
        <f t="shared" si="85"/>
        <v>0</v>
      </c>
      <c r="DA256" s="140">
        <f t="shared" si="85"/>
        <v>0</v>
      </c>
      <c r="DB256" s="140">
        <f t="shared" si="85"/>
        <v>0</v>
      </c>
      <c r="DC256" s="140">
        <f t="shared" si="85"/>
        <v>0</v>
      </c>
      <c r="DD256" s="140">
        <f t="shared" si="85"/>
        <v>0</v>
      </c>
      <c r="DE256" s="140">
        <f t="shared" si="85"/>
        <v>0</v>
      </c>
      <c r="DF256" s="140">
        <f t="shared" si="85"/>
        <v>0</v>
      </c>
      <c r="DG256" s="140">
        <f t="shared" si="85"/>
        <v>0</v>
      </c>
      <c r="DH256" s="140">
        <f t="shared" si="85"/>
        <v>0</v>
      </c>
      <c r="DI256" s="140">
        <f t="shared" si="85"/>
        <v>0</v>
      </c>
      <c r="DJ256" s="140">
        <f t="shared" si="85"/>
        <v>0</v>
      </c>
      <c r="DK256" s="140">
        <f t="shared" si="85"/>
        <v>0</v>
      </c>
      <c r="DL256" s="140">
        <f t="shared" si="85"/>
        <v>0</v>
      </c>
      <c r="DM256" s="140">
        <f t="shared" si="85"/>
        <v>0</v>
      </c>
      <c r="DN256" s="140">
        <f t="shared" si="85"/>
        <v>0</v>
      </c>
      <c r="DO256" s="140">
        <f t="shared" si="85"/>
        <v>0</v>
      </c>
      <c r="DP256" s="140">
        <f t="shared" si="85"/>
        <v>0</v>
      </c>
      <c r="DQ256" s="140">
        <f t="shared" si="85"/>
        <v>0</v>
      </c>
      <c r="DR256" s="140">
        <f t="shared" si="85"/>
        <v>0</v>
      </c>
      <c r="DS256" s="140">
        <f t="shared" si="85"/>
        <v>0</v>
      </c>
      <c r="DT256" s="140">
        <f t="shared" si="85"/>
        <v>0</v>
      </c>
    </row>
    <row r="257" spans="1:136" s="187" customFormat="1" ht="15.75" customHeight="1" thickTop="1">
      <c r="A257" s="59"/>
      <c r="B257" s="1814"/>
      <c r="C257" s="1815"/>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c r="DH257" s="58"/>
      <c r="DI257" s="58"/>
      <c r="DJ257" s="58"/>
      <c r="DK257" s="58"/>
      <c r="DL257" s="58"/>
      <c r="DM257" s="58"/>
      <c r="DN257" s="58"/>
      <c r="DO257" s="58"/>
      <c r="DP257" s="58"/>
      <c r="DQ257" s="58"/>
      <c r="DR257" s="58"/>
      <c r="DS257" s="58"/>
      <c r="DT257" s="58"/>
    </row>
    <row r="258" spans="1:136" s="187" customFormat="1" ht="15.75" customHeight="1">
      <c r="A258" s="59"/>
      <c r="B258" s="1814"/>
      <c r="C258" s="1815"/>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c r="DH258" s="58"/>
      <c r="DI258" s="58"/>
      <c r="DJ258" s="58"/>
      <c r="DK258" s="58"/>
      <c r="DL258" s="58"/>
      <c r="DM258" s="58"/>
      <c r="DN258" s="58"/>
      <c r="DO258" s="58"/>
      <c r="DP258" s="58"/>
      <c r="DQ258" s="58"/>
      <c r="DR258" s="58"/>
      <c r="DS258" s="58"/>
      <c r="DT258" s="58"/>
    </row>
    <row r="259" spans="1:136" s="187" customFormat="1" ht="15.75" customHeight="1" thickBot="1">
      <c r="A259" s="59"/>
      <c r="B259" s="1393" t="s">
        <v>1589</v>
      </c>
      <c r="C259" s="1394"/>
      <c r="D259" s="1395">
        <f t="shared" ref="D259:AI259" si="86">D232+D239+D246+D256</f>
        <v>403602.02</v>
      </c>
      <c r="E259" s="1395">
        <f t="shared" si="86"/>
        <v>122005.08</v>
      </c>
      <c r="F259" s="1395">
        <f t="shared" si="86"/>
        <v>127050.7</v>
      </c>
      <c r="G259" s="1395">
        <f t="shared" si="86"/>
        <v>123066.54</v>
      </c>
      <c r="H259" s="1395">
        <f t="shared" si="86"/>
        <v>126876.29999999999</v>
      </c>
      <c r="I259" s="1395">
        <f t="shared" si="86"/>
        <v>133212.94</v>
      </c>
      <c r="J259" s="1395">
        <f t="shared" si="86"/>
        <v>126525.17000000001</v>
      </c>
      <c r="K259" s="1395">
        <f t="shared" si="86"/>
        <v>130590.85</v>
      </c>
      <c r="L259" s="1395">
        <f t="shared" si="86"/>
        <v>126214.5</v>
      </c>
      <c r="M259" s="1395">
        <f t="shared" si="86"/>
        <v>130976.73999999999</v>
      </c>
      <c r="N259" s="1395">
        <f t="shared" si="86"/>
        <v>122295.18</v>
      </c>
      <c r="O259" s="1395">
        <f t="shared" si="86"/>
        <v>129720.34000000001</v>
      </c>
      <c r="P259" s="1395">
        <f t="shared" si="86"/>
        <v>0</v>
      </c>
      <c r="Q259" s="1395">
        <f t="shared" si="86"/>
        <v>0</v>
      </c>
      <c r="R259" s="1395">
        <f t="shared" si="86"/>
        <v>0</v>
      </c>
      <c r="S259" s="1395">
        <f t="shared" si="86"/>
        <v>0</v>
      </c>
      <c r="T259" s="1395">
        <f t="shared" si="86"/>
        <v>0</v>
      </c>
      <c r="U259" s="1395">
        <f t="shared" si="86"/>
        <v>0</v>
      </c>
      <c r="V259" s="1395">
        <f t="shared" si="86"/>
        <v>0</v>
      </c>
      <c r="W259" s="1395">
        <f t="shared" si="86"/>
        <v>0</v>
      </c>
      <c r="X259" s="1395">
        <f t="shared" si="86"/>
        <v>0</v>
      </c>
      <c r="Y259" s="1395">
        <f t="shared" si="86"/>
        <v>0</v>
      </c>
      <c r="Z259" s="1395">
        <f t="shared" si="86"/>
        <v>0</v>
      </c>
      <c r="AA259" s="1395">
        <f t="shared" si="86"/>
        <v>0</v>
      </c>
      <c r="AB259" s="1395">
        <f t="shared" si="86"/>
        <v>0</v>
      </c>
      <c r="AC259" s="1395">
        <f t="shared" si="86"/>
        <v>0</v>
      </c>
      <c r="AD259" s="1395">
        <f t="shared" si="86"/>
        <v>0</v>
      </c>
      <c r="AE259" s="1395">
        <f t="shared" si="86"/>
        <v>0</v>
      </c>
      <c r="AF259" s="1395">
        <f t="shared" si="86"/>
        <v>0</v>
      </c>
      <c r="AG259" s="1395">
        <f t="shared" si="86"/>
        <v>0</v>
      </c>
      <c r="AH259" s="1395">
        <f t="shared" si="86"/>
        <v>0</v>
      </c>
      <c r="AI259" s="1395">
        <f t="shared" si="86"/>
        <v>0</v>
      </c>
      <c r="AJ259" s="1395">
        <f t="shared" ref="AJ259:BO259" si="87">AJ232+AJ239+AJ246+AJ256</f>
        <v>0</v>
      </c>
      <c r="AK259" s="1395">
        <f t="shared" si="87"/>
        <v>0</v>
      </c>
      <c r="AL259" s="1395">
        <f t="shared" si="87"/>
        <v>0</v>
      </c>
      <c r="AM259" s="1395">
        <f t="shared" si="87"/>
        <v>0</v>
      </c>
      <c r="AN259" s="1395">
        <f t="shared" si="87"/>
        <v>0</v>
      </c>
      <c r="AO259" s="1395">
        <f t="shared" si="87"/>
        <v>0</v>
      </c>
      <c r="AP259" s="1395">
        <f t="shared" si="87"/>
        <v>0</v>
      </c>
      <c r="AQ259" s="1395">
        <f t="shared" si="87"/>
        <v>0</v>
      </c>
      <c r="AR259" s="1395">
        <f t="shared" si="87"/>
        <v>0</v>
      </c>
      <c r="AS259" s="1395">
        <f t="shared" si="87"/>
        <v>0</v>
      </c>
      <c r="AT259" s="1395">
        <f t="shared" si="87"/>
        <v>0</v>
      </c>
      <c r="AU259" s="1395">
        <f t="shared" si="87"/>
        <v>0</v>
      </c>
      <c r="AV259" s="1395">
        <f t="shared" si="87"/>
        <v>0</v>
      </c>
      <c r="AW259" s="1395">
        <f t="shared" si="87"/>
        <v>0</v>
      </c>
      <c r="AX259" s="1395">
        <f t="shared" si="87"/>
        <v>0</v>
      </c>
      <c r="AY259" s="1395">
        <f t="shared" si="87"/>
        <v>0</v>
      </c>
      <c r="AZ259" s="1395">
        <f t="shared" si="87"/>
        <v>0</v>
      </c>
      <c r="BA259" s="1395">
        <f t="shared" si="87"/>
        <v>0</v>
      </c>
      <c r="BB259" s="1395">
        <f t="shared" si="87"/>
        <v>0</v>
      </c>
      <c r="BC259" s="1395">
        <f t="shared" si="87"/>
        <v>0</v>
      </c>
      <c r="BD259" s="1395">
        <f t="shared" si="87"/>
        <v>0</v>
      </c>
      <c r="BE259" s="1395">
        <f t="shared" si="87"/>
        <v>0</v>
      </c>
      <c r="BF259" s="1395">
        <f t="shared" si="87"/>
        <v>0</v>
      </c>
      <c r="BG259" s="1395">
        <f t="shared" si="87"/>
        <v>0</v>
      </c>
      <c r="BH259" s="1395">
        <f t="shared" si="87"/>
        <v>0</v>
      </c>
      <c r="BI259" s="1395">
        <f t="shared" si="87"/>
        <v>0</v>
      </c>
      <c r="BJ259" s="1395">
        <f t="shared" si="87"/>
        <v>0</v>
      </c>
      <c r="BK259" s="1395">
        <f t="shared" si="87"/>
        <v>0</v>
      </c>
      <c r="BL259" s="1395">
        <f t="shared" si="87"/>
        <v>0</v>
      </c>
      <c r="BM259" s="1395">
        <f t="shared" si="87"/>
        <v>0</v>
      </c>
      <c r="BN259" s="1395">
        <f t="shared" si="87"/>
        <v>0</v>
      </c>
      <c r="BO259" s="1395">
        <f t="shared" si="87"/>
        <v>0</v>
      </c>
      <c r="BP259" s="1395">
        <f t="shared" ref="BP259:CU259" si="88">BP232+BP239+BP246+BP256</f>
        <v>0</v>
      </c>
      <c r="BQ259" s="1395">
        <f t="shared" si="88"/>
        <v>0</v>
      </c>
      <c r="BR259" s="1395">
        <f t="shared" si="88"/>
        <v>0</v>
      </c>
      <c r="BS259" s="1395">
        <f t="shared" si="88"/>
        <v>0</v>
      </c>
      <c r="BT259" s="1395">
        <f t="shared" si="88"/>
        <v>0</v>
      </c>
      <c r="BU259" s="1395">
        <f t="shared" si="88"/>
        <v>0</v>
      </c>
      <c r="BV259" s="1395">
        <f t="shared" si="88"/>
        <v>0</v>
      </c>
      <c r="BW259" s="1395">
        <f t="shared" si="88"/>
        <v>0</v>
      </c>
      <c r="BX259" s="1395">
        <f t="shared" si="88"/>
        <v>0</v>
      </c>
      <c r="BY259" s="1395">
        <f t="shared" si="88"/>
        <v>0</v>
      </c>
      <c r="BZ259" s="1395">
        <f t="shared" si="88"/>
        <v>0</v>
      </c>
      <c r="CA259" s="1395">
        <f t="shared" si="88"/>
        <v>0</v>
      </c>
      <c r="CB259" s="1395">
        <f t="shared" si="88"/>
        <v>0</v>
      </c>
      <c r="CC259" s="1395">
        <f t="shared" si="88"/>
        <v>0</v>
      </c>
      <c r="CD259" s="1395">
        <f t="shared" si="88"/>
        <v>0</v>
      </c>
      <c r="CE259" s="1395">
        <f t="shared" si="88"/>
        <v>0</v>
      </c>
      <c r="CF259" s="1395">
        <f t="shared" si="88"/>
        <v>0</v>
      </c>
      <c r="CG259" s="1395">
        <f t="shared" si="88"/>
        <v>0</v>
      </c>
      <c r="CH259" s="1395">
        <f t="shared" si="88"/>
        <v>0</v>
      </c>
      <c r="CI259" s="1395">
        <f t="shared" si="88"/>
        <v>0</v>
      </c>
      <c r="CJ259" s="1395">
        <f t="shared" si="88"/>
        <v>0</v>
      </c>
      <c r="CK259" s="1395">
        <f t="shared" si="88"/>
        <v>0</v>
      </c>
      <c r="CL259" s="1395">
        <f t="shared" si="88"/>
        <v>0</v>
      </c>
      <c r="CM259" s="1395">
        <f t="shared" si="88"/>
        <v>0</v>
      </c>
      <c r="CN259" s="1395">
        <f t="shared" si="88"/>
        <v>0</v>
      </c>
      <c r="CO259" s="1395">
        <f t="shared" si="88"/>
        <v>0</v>
      </c>
      <c r="CP259" s="1395">
        <f t="shared" si="88"/>
        <v>0</v>
      </c>
      <c r="CQ259" s="1395">
        <f t="shared" si="88"/>
        <v>0</v>
      </c>
      <c r="CR259" s="1395">
        <f t="shared" si="88"/>
        <v>0</v>
      </c>
      <c r="CS259" s="1395">
        <f t="shared" si="88"/>
        <v>0</v>
      </c>
      <c r="CT259" s="1395">
        <f t="shared" si="88"/>
        <v>0</v>
      </c>
      <c r="CU259" s="1395">
        <f t="shared" si="88"/>
        <v>0</v>
      </c>
      <c r="CV259" s="1395">
        <f t="shared" ref="CV259:DT259" si="89">CV232+CV239+CV246+CV256</f>
        <v>0</v>
      </c>
      <c r="CW259" s="1395">
        <f t="shared" si="89"/>
        <v>0</v>
      </c>
      <c r="CX259" s="1395">
        <f t="shared" si="89"/>
        <v>0</v>
      </c>
      <c r="CY259" s="1395">
        <f t="shared" si="89"/>
        <v>0</v>
      </c>
      <c r="CZ259" s="1395">
        <f t="shared" si="89"/>
        <v>0</v>
      </c>
      <c r="DA259" s="1395">
        <f t="shared" si="89"/>
        <v>0</v>
      </c>
      <c r="DB259" s="1395">
        <f t="shared" si="89"/>
        <v>0</v>
      </c>
      <c r="DC259" s="1395">
        <f t="shared" si="89"/>
        <v>0</v>
      </c>
      <c r="DD259" s="1395">
        <f t="shared" si="89"/>
        <v>0</v>
      </c>
      <c r="DE259" s="1395">
        <f t="shared" si="89"/>
        <v>0</v>
      </c>
      <c r="DF259" s="1395">
        <f t="shared" si="89"/>
        <v>0</v>
      </c>
      <c r="DG259" s="1395">
        <f t="shared" si="89"/>
        <v>0</v>
      </c>
      <c r="DH259" s="1395">
        <f t="shared" si="89"/>
        <v>0</v>
      </c>
      <c r="DI259" s="1395">
        <f t="shared" si="89"/>
        <v>0</v>
      </c>
      <c r="DJ259" s="1395">
        <f t="shared" si="89"/>
        <v>0</v>
      </c>
      <c r="DK259" s="1395">
        <f t="shared" si="89"/>
        <v>0</v>
      </c>
      <c r="DL259" s="1395">
        <f t="shared" si="89"/>
        <v>0</v>
      </c>
      <c r="DM259" s="1395">
        <f t="shared" si="89"/>
        <v>0</v>
      </c>
      <c r="DN259" s="1395">
        <f t="shared" si="89"/>
        <v>0</v>
      </c>
      <c r="DO259" s="1395">
        <f t="shared" si="89"/>
        <v>0</v>
      </c>
      <c r="DP259" s="1395">
        <f t="shared" si="89"/>
        <v>0</v>
      </c>
      <c r="DQ259" s="1395">
        <f t="shared" si="89"/>
        <v>0</v>
      </c>
      <c r="DR259" s="1395">
        <f t="shared" si="89"/>
        <v>0</v>
      </c>
      <c r="DS259" s="1395">
        <f t="shared" si="89"/>
        <v>0</v>
      </c>
      <c r="DT259" s="1395">
        <f t="shared" si="89"/>
        <v>0</v>
      </c>
    </row>
    <row r="260" spans="1:136" s="187" customFormat="1" ht="15.75" customHeight="1" thickTop="1">
      <c r="A260" s="59"/>
      <c r="B260" s="1814"/>
      <c r="C260" s="1815"/>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c r="DH260" s="58"/>
      <c r="DI260" s="58"/>
      <c r="DJ260" s="58"/>
      <c r="DK260" s="58"/>
      <c r="DL260" s="58"/>
      <c r="DM260" s="58"/>
      <c r="DN260" s="58"/>
      <c r="DO260" s="58"/>
      <c r="DP260" s="58"/>
      <c r="DQ260" s="58"/>
      <c r="DR260" s="58"/>
      <c r="DS260" s="58"/>
      <c r="DT260" s="58"/>
    </row>
    <row r="261" spans="1:136" s="187" customFormat="1" ht="15.75" customHeight="1" thickBot="1">
      <c r="A261" s="59"/>
      <c r="B261" s="1393" t="s">
        <v>1590</v>
      </c>
      <c r="C261" s="1394"/>
      <c r="D261" s="1395">
        <f t="shared" ref="D261:AI261" si="90">D224-D259</f>
        <v>-426395.29000000004</v>
      </c>
      <c r="E261" s="1395">
        <f t="shared" si="90"/>
        <v>-137639.31999999998</v>
      </c>
      <c r="F261" s="1395">
        <f t="shared" si="90"/>
        <v>-99986.790000000008</v>
      </c>
      <c r="G261" s="1395">
        <f t="shared" si="90"/>
        <v>-97852.07</v>
      </c>
      <c r="H261" s="1395">
        <f t="shared" si="90"/>
        <v>-211814.55999999997</v>
      </c>
      <c r="I261" s="1395">
        <f t="shared" si="90"/>
        <v>-116299.09000000003</v>
      </c>
      <c r="J261" s="1395">
        <f t="shared" si="90"/>
        <v>-124956.36000000002</v>
      </c>
      <c r="K261" s="1395">
        <f t="shared" si="90"/>
        <v>-128434.48000000001</v>
      </c>
      <c r="L261" s="1395">
        <f t="shared" si="90"/>
        <v>-98513.859999999986</v>
      </c>
      <c r="M261" s="1395">
        <f t="shared" si="90"/>
        <v>-121372.65999999997</v>
      </c>
      <c r="N261" s="1395">
        <f t="shared" si="90"/>
        <v>-97520.1</v>
      </c>
      <c r="O261" s="1395">
        <f t="shared" si="90"/>
        <v>-112771.58000000002</v>
      </c>
      <c r="P261" s="1395">
        <f t="shared" si="90"/>
        <v>0</v>
      </c>
      <c r="Q261" s="1395">
        <f t="shared" si="90"/>
        <v>0</v>
      </c>
      <c r="R261" s="1395">
        <f t="shared" si="90"/>
        <v>0</v>
      </c>
      <c r="S261" s="1395">
        <f t="shared" si="90"/>
        <v>0</v>
      </c>
      <c r="T261" s="1395">
        <f t="shared" si="90"/>
        <v>0</v>
      </c>
      <c r="U261" s="1395">
        <f t="shared" si="90"/>
        <v>0</v>
      </c>
      <c r="V261" s="1395">
        <f t="shared" si="90"/>
        <v>0</v>
      </c>
      <c r="W261" s="1395">
        <f t="shared" si="90"/>
        <v>0</v>
      </c>
      <c r="X261" s="1395">
        <f t="shared" si="90"/>
        <v>0</v>
      </c>
      <c r="Y261" s="1395">
        <f t="shared" si="90"/>
        <v>0</v>
      </c>
      <c r="Z261" s="1395">
        <f t="shared" si="90"/>
        <v>0</v>
      </c>
      <c r="AA261" s="1395">
        <f t="shared" si="90"/>
        <v>0</v>
      </c>
      <c r="AB261" s="1395">
        <f t="shared" si="90"/>
        <v>0</v>
      </c>
      <c r="AC261" s="1395">
        <f t="shared" si="90"/>
        <v>0</v>
      </c>
      <c r="AD261" s="1395">
        <f t="shared" si="90"/>
        <v>0</v>
      </c>
      <c r="AE261" s="1395">
        <f t="shared" si="90"/>
        <v>0</v>
      </c>
      <c r="AF261" s="1395">
        <f t="shared" si="90"/>
        <v>0</v>
      </c>
      <c r="AG261" s="1395">
        <f t="shared" si="90"/>
        <v>0</v>
      </c>
      <c r="AH261" s="1395">
        <f t="shared" si="90"/>
        <v>0</v>
      </c>
      <c r="AI261" s="1395">
        <f t="shared" si="90"/>
        <v>0</v>
      </c>
      <c r="AJ261" s="1395">
        <f t="shared" ref="AJ261:BO261" si="91">AJ224-AJ259</f>
        <v>0</v>
      </c>
      <c r="AK261" s="1395">
        <f t="shared" si="91"/>
        <v>0</v>
      </c>
      <c r="AL261" s="1395">
        <f t="shared" si="91"/>
        <v>0</v>
      </c>
      <c r="AM261" s="1395">
        <f t="shared" si="91"/>
        <v>0</v>
      </c>
      <c r="AN261" s="1395">
        <f t="shared" si="91"/>
        <v>0</v>
      </c>
      <c r="AO261" s="1395">
        <f t="shared" si="91"/>
        <v>0</v>
      </c>
      <c r="AP261" s="1395">
        <f t="shared" si="91"/>
        <v>0</v>
      </c>
      <c r="AQ261" s="1395">
        <f t="shared" si="91"/>
        <v>0</v>
      </c>
      <c r="AR261" s="1395">
        <f t="shared" si="91"/>
        <v>0</v>
      </c>
      <c r="AS261" s="1395">
        <f t="shared" si="91"/>
        <v>0</v>
      </c>
      <c r="AT261" s="1395">
        <f t="shared" si="91"/>
        <v>0</v>
      </c>
      <c r="AU261" s="1395">
        <f t="shared" si="91"/>
        <v>0</v>
      </c>
      <c r="AV261" s="1395">
        <f t="shared" si="91"/>
        <v>0</v>
      </c>
      <c r="AW261" s="1395">
        <f t="shared" si="91"/>
        <v>0</v>
      </c>
      <c r="AX261" s="1395">
        <f t="shared" si="91"/>
        <v>0</v>
      </c>
      <c r="AY261" s="1395">
        <f t="shared" si="91"/>
        <v>0</v>
      </c>
      <c r="AZ261" s="1395">
        <f t="shared" si="91"/>
        <v>0</v>
      </c>
      <c r="BA261" s="1395">
        <f t="shared" si="91"/>
        <v>0</v>
      </c>
      <c r="BB261" s="1395">
        <f t="shared" si="91"/>
        <v>0</v>
      </c>
      <c r="BC261" s="1395">
        <f t="shared" si="91"/>
        <v>0</v>
      </c>
      <c r="BD261" s="1395">
        <f t="shared" si="91"/>
        <v>0</v>
      </c>
      <c r="BE261" s="1395">
        <f t="shared" si="91"/>
        <v>0</v>
      </c>
      <c r="BF261" s="1395">
        <f t="shared" si="91"/>
        <v>0</v>
      </c>
      <c r="BG261" s="1395">
        <f t="shared" si="91"/>
        <v>0</v>
      </c>
      <c r="BH261" s="1395">
        <f t="shared" si="91"/>
        <v>0</v>
      </c>
      <c r="BI261" s="1395">
        <f t="shared" si="91"/>
        <v>0</v>
      </c>
      <c r="BJ261" s="1395">
        <f t="shared" si="91"/>
        <v>0</v>
      </c>
      <c r="BK261" s="1395">
        <f t="shared" si="91"/>
        <v>0</v>
      </c>
      <c r="BL261" s="1395">
        <f t="shared" si="91"/>
        <v>0</v>
      </c>
      <c r="BM261" s="1395">
        <f t="shared" si="91"/>
        <v>0</v>
      </c>
      <c r="BN261" s="1395">
        <f t="shared" si="91"/>
        <v>0</v>
      </c>
      <c r="BO261" s="1395">
        <f t="shared" si="91"/>
        <v>0</v>
      </c>
      <c r="BP261" s="1395">
        <f t="shared" ref="BP261:CU261" si="92">BP224-BP259</f>
        <v>0</v>
      </c>
      <c r="BQ261" s="1395">
        <f t="shared" si="92"/>
        <v>0</v>
      </c>
      <c r="BR261" s="1395">
        <f t="shared" si="92"/>
        <v>0</v>
      </c>
      <c r="BS261" s="1395">
        <f t="shared" si="92"/>
        <v>0</v>
      </c>
      <c r="BT261" s="1395">
        <f t="shared" si="92"/>
        <v>0</v>
      </c>
      <c r="BU261" s="1395">
        <f t="shared" si="92"/>
        <v>0</v>
      </c>
      <c r="BV261" s="1395">
        <f t="shared" si="92"/>
        <v>0</v>
      </c>
      <c r="BW261" s="1395">
        <f t="shared" si="92"/>
        <v>0</v>
      </c>
      <c r="BX261" s="1395">
        <f t="shared" si="92"/>
        <v>0</v>
      </c>
      <c r="BY261" s="1395">
        <f t="shared" si="92"/>
        <v>0</v>
      </c>
      <c r="BZ261" s="1395">
        <f t="shared" si="92"/>
        <v>0</v>
      </c>
      <c r="CA261" s="1395">
        <f t="shared" si="92"/>
        <v>0</v>
      </c>
      <c r="CB261" s="1395">
        <f t="shared" si="92"/>
        <v>0</v>
      </c>
      <c r="CC261" s="1395">
        <f t="shared" si="92"/>
        <v>0</v>
      </c>
      <c r="CD261" s="1395">
        <f t="shared" si="92"/>
        <v>0</v>
      </c>
      <c r="CE261" s="1395">
        <f t="shared" si="92"/>
        <v>0</v>
      </c>
      <c r="CF261" s="1395">
        <f t="shared" si="92"/>
        <v>0</v>
      </c>
      <c r="CG261" s="1395">
        <f t="shared" si="92"/>
        <v>0</v>
      </c>
      <c r="CH261" s="1395">
        <f t="shared" si="92"/>
        <v>0</v>
      </c>
      <c r="CI261" s="1395">
        <f t="shared" si="92"/>
        <v>0</v>
      </c>
      <c r="CJ261" s="1395">
        <f t="shared" si="92"/>
        <v>0</v>
      </c>
      <c r="CK261" s="1395">
        <f t="shared" si="92"/>
        <v>0</v>
      </c>
      <c r="CL261" s="1395">
        <f t="shared" si="92"/>
        <v>0</v>
      </c>
      <c r="CM261" s="1395">
        <f t="shared" si="92"/>
        <v>0</v>
      </c>
      <c r="CN261" s="1395">
        <f t="shared" si="92"/>
        <v>0</v>
      </c>
      <c r="CO261" s="1395">
        <f t="shared" si="92"/>
        <v>0</v>
      </c>
      <c r="CP261" s="1395">
        <f t="shared" si="92"/>
        <v>0</v>
      </c>
      <c r="CQ261" s="1395">
        <f t="shared" si="92"/>
        <v>0</v>
      </c>
      <c r="CR261" s="1395">
        <f t="shared" si="92"/>
        <v>0</v>
      </c>
      <c r="CS261" s="1395">
        <f t="shared" si="92"/>
        <v>0</v>
      </c>
      <c r="CT261" s="1395">
        <f t="shared" si="92"/>
        <v>0</v>
      </c>
      <c r="CU261" s="1395">
        <f t="shared" si="92"/>
        <v>0</v>
      </c>
      <c r="CV261" s="1395">
        <f t="shared" ref="CV261:DT261" si="93">CV224-CV259</f>
        <v>0</v>
      </c>
      <c r="CW261" s="1395">
        <f t="shared" si="93"/>
        <v>0</v>
      </c>
      <c r="CX261" s="1395">
        <f t="shared" si="93"/>
        <v>0</v>
      </c>
      <c r="CY261" s="1395">
        <f t="shared" si="93"/>
        <v>0</v>
      </c>
      <c r="CZ261" s="1395">
        <f t="shared" si="93"/>
        <v>0</v>
      </c>
      <c r="DA261" s="1395">
        <f t="shared" si="93"/>
        <v>0</v>
      </c>
      <c r="DB261" s="1395">
        <f t="shared" si="93"/>
        <v>0</v>
      </c>
      <c r="DC261" s="1395">
        <f t="shared" si="93"/>
        <v>0</v>
      </c>
      <c r="DD261" s="1395">
        <f t="shared" si="93"/>
        <v>0</v>
      </c>
      <c r="DE261" s="1395">
        <f t="shared" si="93"/>
        <v>0</v>
      </c>
      <c r="DF261" s="1395">
        <f t="shared" si="93"/>
        <v>0</v>
      </c>
      <c r="DG261" s="1395">
        <f t="shared" si="93"/>
        <v>0</v>
      </c>
      <c r="DH261" s="1395">
        <f t="shared" si="93"/>
        <v>0</v>
      </c>
      <c r="DI261" s="1395">
        <f t="shared" si="93"/>
        <v>0</v>
      </c>
      <c r="DJ261" s="1395">
        <f t="shared" si="93"/>
        <v>0</v>
      </c>
      <c r="DK261" s="1395">
        <f t="shared" si="93"/>
        <v>0</v>
      </c>
      <c r="DL261" s="1395">
        <f t="shared" si="93"/>
        <v>0</v>
      </c>
      <c r="DM261" s="1395">
        <f t="shared" si="93"/>
        <v>0</v>
      </c>
      <c r="DN261" s="1395">
        <f t="shared" si="93"/>
        <v>0</v>
      </c>
      <c r="DO261" s="1395">
        <f t="shared" si="93"/>
        <v>0</v>
      </c>
      <c r="DP261" s="1395">
        <f t="shared" si="93"/>
        <v>0</v>
      </c>
      <c r="DQ261" s="1395">
        <f t="shared" si="93"/>
        <v>0</v>
      </c>
      <c r="DR261" s="1395">
        <f t="shared" si="93"/>
        <v>0</v>
      </c>
      <c r="DS261" s="1395">
        <f t="shared" si="93"/>
        <v>0</v>
      </c>
      <c r="DT261" s="1395">
        <f t="shared" si="93"/>
        <v>0</v>
      </c>
    </row>
    <row r="262" spans="1:136" s="187" customFormat="1" ht="15.75" customHeight="1" thickTop="1">
      <c r="A262" s="59"/>
      <c r="B262" s="1814"/>
      <c r="C262" s="1815"/>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c r="DH262" s="58"/>
      <c r="DI262" s="58"/>
      <c r="DJ262" s="58"/>
      <c r="DK262" s="58"/>
      <c r="DL262" s="58"/>
      <c r="DM262" s="58"/>
      <c r="DN262" s="58"/>
      <c r="DO262" s="58"/>
      <c r="DP262" s="58"/>
      <c r="DQ262" s="58"/>
      <c r="DR262" s="58"/>
      <c r="DS262" s="58"/>
      <c r="DT262" s="58"/>
    </row>
    <row r="263" spans="1:136" s="187" customFormat="1" ht="15.75" customHeight="1">
      <c r="A263" s="59"/>
      <c r="B263" s="1814"/>
      <c r="C263" s="1815"/>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c r="DH263" s="58"/>
      <c r="DI263" s="58"/>
      <c r="DJ263" s="58"/>
      <c r="DK263" s="58"/>
      <c r="DL263" s="58"/>
      <c r="DM263" s="58"/>
      <c r="DN263" s="58"/>
      <c r="DO263" s="58"/>
      <c r="DP263" s="58"/>
      <c r="DQ263" s="58"/>
      <c r="DR263" s="58"/>
      <c r="DS263" s="58"/>
      <c r="DT263" s="58"/>
    </row>
    <row r="264" spans="1:136" s="187" customFormat="1" ht="15.75" customHeight="1">
      <c r="A264" s="59"/>
      <c r="B264" s="1814"/>
      <c r="C264" s="1815"/>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c r="DH264" s="58"/>
      <c r="DI264" s="58"/>
      <c r="DJ264" s="58"/>
      <c r="DK264" s="58"/>
      <c r="DL264" s="58"/>
      <c r="DM264" s="58"/>
      <c r="DN264" s="58"/>
      <c r="DO264" s="58"/>
      <c r="DP264" s="58"/>
      <c r="DQ264" s="58"/>
      <c r="DR264" s="58"/>
      <c r="DS264" s="58"/>
      <c r="DT264" s="58"/>
    </row>
    <row r="265" spans="1:136" s="187" customFormat="1" ht="15.75" customHeight="1">
      <c r="A265" s="59"/>
      <c r="B265" s="1814"/>
      <c r="C265" s="1815"/>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c r="DH265" s="58"/>
      <c r="DI265" s="58"/>
      <c r="DJ265" s="58"/>
      <c r="DK265" s="58"/>
      <c r="DL265" s="58"/>
      <c r="DM265" s="58"/>
      <c r="DN265" s="58"/>
      <c r="DO265" s="58"/>
      <c r="DP265" s="58"/>
      <c r="DQ265" s="58"/>
      <c r="DR265" s="58"/>
      <c r="DS265" s="58"/>
      <c r="DT265" s="58"/>
    </row>
    <row r="266" spans="1:136" s="187" customFormat="1" ht="15.75" customHeight="1">
      <c r="A266" s="59"/>
      <c r="B266" s="1814"/>
      <c r="C266" s="1815"/>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c r="DH266" s="58"/>
      <c r="DI266" s="58"/>
      <c r="DJ266" s="58"/>
      <c r="DK266" s="58"/>
      <c r="DL266" s="58"/>
      <c r="DM266" s="58"/>
      <c r="DN266" s="58"/>
      <c r="DO266" s="58"/>
      <c r="DP266" s="58"/>
      <c r="DQ266" s="58"/>
      <c r="DR266" s="58"/>
      <c r="DS266" s="58"/>
      <c r="DT266" s="58"/>
    </row>
    <row r="267" spans="1:136" s="49" customFormat="1" ht="15.75" hidden="1" customHeight="1">
      <c r="B267" s="1800" t="s">
        <v>223</v>
      </c>
      <c r="C267" s="1816"/>
      <c r="D267" s="124"/>
      <c r="E267" s="124"/>
      <c r="F267" s="124"/>
      <c r="G267" s="124"/>
      <c r="H267" s="124"/>
      <c r="I267" s="124"/>
      <c r="J267" s="124"/>
      <c r="K267" s="124"/>
      <c r="L267" s="124"/>
      <c r="M267" s="124"/>
      <c r="N267" s="124"/>
      <c r="O267" s="124"/>
      <c r="P267" s="124"/>
      <c r="Q267" s="124"/>
      <c r="R267" s="124"/>
      <c r="S267" s="124"/>
      <c r="T267" s="124"/>
      <c r="U267" s="124"/>
      <c r="V267" s="124"/>
      <c r="W267" s="124"/>
      <c r="X267" s="124"/>
      <c r="Y267" s="124"/>
      <c r="Z267" s="124"/>
      <c r="AA267" s="124"/>
      <c r="AB267" s="124"/>
      <c r="AC267" s="124"/>
      <c r="AD267" s="124"/>
      <c r="AE267" s="124"/>
      <c r="AF267" s="124"/>
      <c r="AG267" s="124"/>
      <c r="AH267" s="124"/>
      <c r="AI267" s="124"/>
      <c r="AJ267" s="124"/>
      <c r="AK267" s="124"/>
      <c r="AL267" s="124"/>
      <c r="AM267" s="124"/>
      <c r="AN267" s="124"/>
      <c r="AO267" s="124"/>
      <c r="AP267" s="124"/>
      <c r="AQ267" s="124"/>
      <c r="AR267" s="124"/>
      <c r="AS267" s="124"/>
      <c r="AT267" s="124"/>
      <c r="AU267" s="124"/>
      <c r="AV267" s="124"/>
      <c r="AW267" s="124"/>
      <c r="AX267" s="124"/>
      <c r="AY267" s="124"/>
      <c r="AZ267" s="124"/>
      <c r="BA267" s="124"/>
      <c r="BB267" s="124"/>
      <c r="BC267" s="124"/>
      <c r="BD267" s="124"/>
      <c r="BE267" s="124"/>
      <c r="BF267" s="124"/>
      <c r="BG267" s="124"/>
      <c r="BH267" s="124"/>
      <c r="BI267" s="124"/>
      <c r="BJ267" s="124"/>
      <c r="BK267" s="124"/>
      <c r="BL267" s="124"/>
      <c r="BM267" s="124"/>
      <c r="BN267" s="124"/>
      <c r="BO267" s="124"/>
      <c r="BP267" s="124"/>
      <c r="BQ267" s="124"/>
      <c r="BR267" s="124"/>
      <c r="BS267" s="124"/>
      <c r="BT267" s="124"/>
      <c r="BU267" s="124"/>
      <c r="BV267" s="124"/>
      <c r="BW267" s="124"/>
      <c r="BX267" s="124"/>
      <c r="BY267" s="124"/>
      <c r="BZ267" s="124"/>
      <c r="CA267" s="124"/>
      <c r="CB267" s="124"/>
      <c r="CC267" s="124"/>
      <c r="CD267" s="124"/>
      <c r="CE267" s="124"/>
      <c r="CF267" s="124"/>
      <c r="CG267" s="124"/>
      <c r="CH267" s="124"/>
      <c r="CI267" s="124"/>
      <c r="CJ267" s="124"/>
      <c r="CK267" s="124"/>
      <c r="CL267" s="124"/>
      <c r="CM267" s="124"/>
      <c r="CN267" s="124"/>
      <c r="CO267" s="124"/>
      <c r="CP267" s="124"/>
      <c r="CQ267" s="124"/>
      <c r="CR267" s="124"/>
      <c r="CS267" s="124"/>
      <c r="CT267" s="124"/>
      <c r="CU267" s="124"/>
      <c r="CV267" s="124"/>
      <c r="CW267" s="124"/>
      <c r="CX267" s="124"/>
      <c r="CY267" s="124"/>
      <c r="CZ267" s="124"/>
      <c r="DA267" s="124"/>
      <c r="DB267" s="124"/>
      <c r="DC267" s="124"/>
      <c r="DD267" s="124"/>
      <c r="DE267" s="124"/>
      <c r="DF267" s="124"/>
      <c r="DG267" s="124"/>
      <c r="DH267" s="124"/>
      <c r="DI267" s="124"/>
      <c r="DJ267" s="124"/>
      <c r="DK267" s="124"/>
      <c r="DL267" s="124"/>
      <c r="DM267" s="124"/>
      <c r="DN267" s="124"/>
      <c r="DO267" s="124"/>
      <c r="DP267" s="124"/>
      <c r="DQ267" s="124"/>
      <c r="DR267" s="124"/>
      <c r="DS267" s="124"/>
      <c r="DT267" s="244"/>
      <c r="DV267" s="366"/>
      <c r="DW267" s="124"/>
      <c r="DX267" s="124"/>
      <c r="DY267" s="124"/>
      <c r="DZ267" s="124"/>
      <c r="EA267" s="124"/>
      <c r="EB267" s="124"/>
      <c r="EC267" s="124"/>
      <c r="ED267" s="124"/>
      <c r="EE267" s="124"/>
      <c r="EF267" s="244"/>
    </row>
    <row r="268" spans="1:136" ht="15.75" hidden="1" customHeight="1">
      <c r="A268" s="49"/>
      <c r="B268" s="1801" t="s">
        <v>494</v>
      </c>
      <c r="C268" s="1802"/>
      <c r="D268" s="120">
        <f>D3</f>
        <v>0</v>
      </c>
      <c r="E268" s="120">
        <f t="shared" ref="E268:BP268" si="94">E3</f>
        <v>1</v>
      </c>
      <c r="F268" s="120">
        <f t="shared" si="94"/>
        <v>2</v>
      </c>
      <c r="G268" s="120">
        <f t="shared" si="94"/>
        <v>3</v>
      </c>
      <c r="H268" s="120">
        <f t="shared" si="94"/>
        <v>4</v>
      </c>
      <c r="I268" s="120">
        <f t="shared" si="94"/>
        <v>5</v>
      </c>
      <c r="J268" s="120">
        <f t="shared" si="94"/>
        <v>6</v>
      </c>
      <c r="K268" s="120">
        <f t="shared" si="94"/>
        <v>7</v>
      </c>
      <c r="L268" s="120">
        <f t="shared" si="94"/>
        <v>8</v>
      </c>
      <c r="M268" s="120">
        <f t="shared" si="94"/>
        <v>9</v>
      </c>
      <c r="N268" s="120">
        <f t="shared" si="94"/>
        <v>10</v>
      </c>
      <c r="O268" s="120">
        <f t="shared" si="94"/>
        <v>11</v>
      </c>
      <c r="P268" s="120">
        <f t="shared" si="94"/>
        <v>12</v>
      </c>
      <c r="Q268" s="120">
        <f t="shared" si="94"/>
        <v>13</v>
      </c>
      <c r="R268" s="120">
        <f t="shared" si="94"/>
        <v>14</v>
      </c>
      <c r="S268" s="120">
        <f t="shared" si="94"/>
        <v>15</v>
      </c>
      <c r="T268" s="120">
        <f t="shared" si="94"/>
        <v>16</v>
      </c>
      <c r="U268" s="120">
        <f t="shared" si="94"/>
        <v>17</v>
      </c>
      <c r="V268" s="120">
        <f t="shared" si="94"/>
        <v>18</v>
      </c>
      <c r="W268" s="120">
        <f t="shared" si="94"/>
        <v>19</v>
      </c>
      <c r="X268" s="120">
        <f t="shared" si="94"/>
        <v>20</v>
      </c>
      <c r="Y268" s="120">
        <f t="shared" si="94"/>
        <v>21</v>
      </c>
      <c r="Z268" s="120">
        <f t="shared" si="94"/>
        <v>22</v>
      </c>
      <c r="AA268" s="120">
        <f t="shared" si="94"/>
        <v>23</v>
      </c>
      <c r="AB268" s="120">
        <f t="shared" si="94"/>
        <v>24</v>
      </c>
      <c r="AC268" s="120">
        <f t="shared" si="94"/>
        <v>25</v>
      </c>
      <c r="AD268" s="120">
        <f t="shared" si="94"/>
        <v>26</v>
      </c>
      <c r="AE268" s="120">
        <f t="shared" si="94"/>
        <v>27</v>
      </c>
      <c r="AF268" s="120">
        <f t="shared" si="94"/>
        <v>28</v>
      </c>
      <c r="AG268" s="120">
        <f t="shared" si="94"/>
        <v>29</v>
      </c>
      <c r="AH268" s="120">
        <f t="shared" si="94"/>
        <v>30</v>
      </c>
      <c r="AI268" s="120">
        <f t="shared" si="94"/>
        <v>31</v>
      </c>
      <c r="AJ268" s="120">
        <f t="shared" si="94"/>
        <v>32</v>
      </c>
      <c r="AK268" s="120">
        <f t="shared" si="94"/>
        <v>33</v>
      </c>
      <c r="AL268" s="120">
        <f t="shared" si="94"/>
        <v>34</v>
      </c>
      <c r="AM268" s="120">
        <f t="shared" si="94"/>
        <v>35</v>
      </c>
      <c r="AN268" s="120">
        <f t="shared" si="94"/>
        <v>36</v>
      </c>
      <c r="AO268" s="120">
        <f t="shared" si="94"/>
        <v>37</v>
      </c>
      <c r="AP268" s="120">
        <f t="shared" si="94"/>
        <v>38</v>
      </c>
      <c r="AQ268" s="120">
        <f t="shared" si="94"/>
        <v>39</v>
      </c>
      <c r="AR268" s="120">
        <f t="shared" si="94"/>
        <v>40</v>
      </c>
      <c r="AS268" s="120">
        <f t="shared" si="94"/>
        <v>41</v>
      </c>
      <c r="AT268" s="120">
        <f t="shared" si="94"/>
        <v>42</v>
      </c>
      <c r="AU268" s="120">
        <f t="shared" si="94"/>
        <v>43</v>
      </c>
      <c r="AV268" s="120">
        <f t="shared" si="94"/>
        <v>44</v>
      </c>
      <c r="AW268" s="120">
        <f t="shared" si="94"/>
        <v>45</v>
      </c>
      <c r="AX268" s="120">
        <f t="shared" si="94"/>
        <v>46</v>
      </c>
      <c r="AY268" s="120">
        <f t="shared" si="94"/>
        <v>47</v>
      </c>
      <c r="AZ268" s="120">
        <f t="shared" si="94"/>
        <v>48</v>
      </c>
      <c r="BA268" s="120">
        <f t="shared" si="94"/>
        <v>49</v>
      </c>
      <c r="BB268" s="120">
        <f t="shared" si="94"/>
        <v>50</v>
      </c>
      <c r="BC268" s="120">
        <f t="shared" si="94"/>
        <v>51</v>
      </c>
      <c r="BD268" s="120">
        <f t="shared" si="94"/>
        <v>52</v>
      </c>
      <c r="BE268" s="120">
        <f t="shared" si="94"/>
        <v>53</v>
      </c>
      <c r="BF268" s="120">
        <f t="shared" si="94"/>
        <v>54</v>
      </c>
      <c r="BG268" s="120">
        <f t="shared" si="94"/>
        <v>55</v>
      </c>
      <c r="BH268" s="120">
        <f t="shared" si="94"/>
        <v>56</v>
      </c>
      <c r="BI268" s="120">
        <f t="shared" si="94"/>
        <v>57</v>
      </c>
      <c r="BJ268" s="120">
        <f t="shared" si="94"/>
        <v>58</v>
      </c>
      <c r="BK268" s="120">
        <f t="shared" si="94"/>
        <v>59</v>
      </c>
      <c r="BL268" s="120">
        <f t="shared" si="94"/>
        <v>60</v>
      </c>
      <c r="BM268" s="120">
        <f t="shared" si="94"/>
        <v>61</v>
      </c>
      <c r="BN268" s="120">
        <f t="shared" si="94"/>
        <v>62</v>
      </c>
      <c r="BO268" s="120">
        <f t="shared" si="94"/>
        <v>63</v>
      </c>
      <c r="BP268" s="120">
        <f t="shared" si="94"/>
        <v>64</v>
      </c>
      <c r="BQ268" s="120">
        <f t="shared" ref="BQ268:DT268" si="95">BQ3</f>
        <v>65</v>
      </c>
      <c r="BR268" s="120">
        <f t="shared" si="95"/>
        <v>66</v>
      </c>
      <c r="BS268" s="120">
        <f t="shared" si="95"/>
        <v>67</v>
      </c>
      <c r="BT268" s="120">
        <f t="shared" si="95"/>
        <v>68</v>
      </c>
      <c r="BU268" s="120">
        <f t="shared" si="95"/>
        <v>69</v>
      </c>
      <c r="BV268" s="120">
        <f t="shared" si="95"/>
        <v>70</v>
      </c>
      <c r="BW268" s="120">
        <f t="shared" si="95"/>
        <v>71</v>
      </c>
      <c r="BX268" s="120">
        <f t="shared" si="95"/>
        <v>72</v>
      </c>
      <c r="BY268" s="120">
        <f t="shared" si="95"/>
        <v>73</v>
      </c>
      <c r="BZ268" s="120">
        <f t="shared" si="95"/>
        <v>74</v>
      </c>
      <c r="CA268" s="120">
        <f t="shared" si="95"/>
        <v>75</v>
      </c>
      <c r="CB268" s="120">
        <f t="shared" si="95"/>
        <v>76</v>
      </c>
      <c r="CC268" s="120">
        <f t="shared" si="95"/>
        <v>77</v>
      </c>
      <c r="CD268" s="120">
        <f t="shared" si="95"/>
        <v>78</v>
      </c>
      <c r="CE268" s="120">
        <f t="shared" si="95"/>
        <v>79</v>
      </c>
      <c r="CF268" s="120">
        <f t="shared" si="95"/>
        <v>80</v>
      </c>
      <c r="CG268" s="120">
        <f t="shared" si="95"/>
        <v>81</v>
      </c>
      <c r="CH268" s="120">
        <f t="shared" si="95"/>
        <v>82</v>
      </c>
      <c r="CI268" s="120">
        <f t="shared" si="95"/>
        <v>83</v>
      </c>
      <c r="CJ268" s="120">
        <f t="shared" si="95"/>
        <v>84</v>
      </c>
      <c r="CK268" s="120">
        <f t="shared" si="95"/>
        <v>85</v>
      </c>
      <c r="CL268" s="120">
        <f t="shared" si="95"/>
        <v>86</v>
      </c>
      <c r="CM268" s="120">
        <f t="shared" si="95"/>
        <v>87</v>
      </c>
      <c r="CN268" s="120">
        <f t="shared" si="95"/>
        <v>88</v>
      </c>
      <c r="CO268" s="120">
        <f t="shared" si="95"/>
        <v>89</v>
      </c>
      <c r="CP268" s="120">
        <f t="shared" si="95"/>
        <v>90</v>
      </c>
      <c r="CQ268" s="120">
        <f t="shared" si="95"/>
        <v>91</v>
      </c>
      <c r="CR268" s="120">
        <f t="shared" si="95"/>
        <v>92</v>
      </c>
      <c r="CS268" s="120">
        <f t="shared" si="95"/>
        <v>93</v>
      </c>
      <c r="CT268" s="120">
        <f t="shared" si="95"/>
        <v>94</v>
      </c>
      <c r="CU268" s="120">
        <f t="shared" si="95"/>
        <v>95</v>
      </c>
      <c r="CV268" s="120">
        <f t="shared" si="95"/>
        <v>96</v>
      </c>
      <c r="CW268" s="120">
        <f t="shared" si="95"/>
        <v>97</v>
      </c>
      <c r="CX268" s="120">
        <f t="shared" si="95"/>
        <v>98</v>
      </c>
      <c r="CY268" s="120">
        <f t="shared" si="95"/>
        <v>99</v>
      </c>
      <c r="CZ268" s="120">
        <f t="shared" si="95"/>
        <v>100</v>
      </c>
      <c r="DA268" s="120">
        <f t="shared" si="95"/>
        <v>101</v>
      </c>
      <c r="DB268" s="120">
        <f t="shared" si="95"/>
        <v>102</v>
      </c>
      <c r="DC268" s="120">
        <f t="shared" si="95"/>
        <v>103</v>
      </c>
      <c r="DD268" s="120">
        <f t="shared" si="95"/>
        <v>104</v>
      </c>
      <c r="DE268" s="120">
        <f t="shared" si="95"/>
        <v>105</v>
      </c>
      <c r="DF268" s="120">
        <f t="shared" si="95"/>
        <v>106</v>
      </c>
      <c r="DG268" s="120">
        <f t="shared" si="95"/>
        <v>107</v>
      </c>
      <c r="DH268" s="120">
        <f t="shared" si="95"/>
        <v>108</v>
      </c>
      <c r="DI268" s="120">
        <f t="shared" si="95"/>
        <v>109</v>
      </c>
      <c r="DJ268" s="120">
        <f t="shared" si="95"/>
        <v>110</v>
      </c>
      <c r="DK268" s="120">
        <f t="shared" si="95"/>
        <v>111</v>
      </c>
      <c r="DL268" s="120">
        <f t="shared" si="95"/>
        <v>112</v>
      </c>
      <c r="DM268" s="120">
        <f t="shared" si="95"/>
        <v>113</v>
      </c>
      <c r="DN268" s="120">
        <f t="shared" si="95"/>
        <v>114</v>
      </c>
      <c r="DO268" s="120">
        <f t="shared" si="95"/>
        <v>115</v>
      </c>
      <c r="DP268" s="120">
        <f t="shared" si="95"/>
        <v>116</v>
      </c>
      <c r="DQ268" s="120">
        <f t="shared" si="95"/>
        <v>117</v>
      </c>
      <c r="DR268" s="120">
        <f t="shared" si="95"/>
        <v>118</v>
      </c>
      <c r="DS268" s="120">
        <f t="shared" si="95"/>
        <v>119</v>
      </c>
      <c r="DT268" s="120">
        <f t="shared" si="95"/>
        <v>120</v>
      </c>
    </row>
    <row r="269" spans="1:136" ht="15.75" hidden="1" customHeight="1">
      <c r="A269" s="49"/>
      <c r="B269" s="1803" t="s">
        <v>495</v>
      </c>
      <c r="C269" s="1804"/>
      <c r="D269" s="55">
        <f t="shared" ref="D269:BO269" si="96">D4</f>
        <v>0</v>
      </c>
      <c r="E269" s="55">
        <f t="shared" si="96"/>
        <v>1</v>
      </c>
      <c r="F269" s="55">
        <f t="shared" si="96"/>
        <v>1</v>
      </c>
      <c r="G269" s="55">
        <f t="shared" si="96"/>
        <v>1</v>
      </c>
      <c r="H269" s="55">
        <f t="shared" si="96"/>
        <v>1</v>
      </c>
      <c r="I269" s="55">
        <f t="shared" si="96"/>
        <v>1</v>
      </c>
      <c r="J269" s="55">
        <f t="shared" si="96"/>
        <v>1</v>
      </c>
      <c r="K269" s="55">
        <f t="shared" si="96"/>
        <v>1</v>
      </c>
      <c r="L269" s="55">
        <f t="shared" si="96"/>
        <v>1</v>
      </c>
      <c r="M269" s="55">
        <f t="shared" si="96"/>
        <v>1</v>
      </c>
      <c r="N269" s="55">
        <f t="shared" si="96"/>
        <v>1</v>
      </c>
      <c r="O269" s="55">
        <f t="shared" si="96"/>
        <v>1</v>
      </c>
      <c r="P269" s="55">
        <f t="shared" si="96"/>
        <v>1</v>
      </c>
      <c r="Q269" s="55">
        <f t="shared" si="96"/>
        <v>2</v>
      </c>
      <c r="R269" s="55">
        <f t="shared" si="96"/>
        <v>2</v>
      </c>
      <c r="S269" s="55">
        <f t="shared" si="96"/>
        <v>2</v>
      </c>
      <c r="T269" s="55">
        <f t="shared" si="96"/>
        <v>2</v>
      </c>
      <c r="U269" s="55">
        <f t="shared" si="96"/>
        <v>2</v>
      </c>
      <c r="V269" s="55">
        <f t="shared" si="96"/>
        <v>2</v>
      </c>
      <c r="W269" s="55">
        <f t="shared" si="96"/>
        <v>2</v>
      </c>
      <c r="X269" s="55">
        <f t="shared" si="96"/>
        <v>2</v>
      </c>
      <c r="Y269" s="55">
        <f t="shared" si="96"/>
        <v>2</v>
      </c>
      <c r="Z269" s="55">
        <f t="shared" si="96"/>
        <v>2</v>
      </c>
      <c r="AA269" s="55">
        <f t="shared" si="96"/>
        <v>2</v>
      </c>
      <c r="AB269" s="55">
        <f t="shared" si="96"/>
        <v>2</v>
      </c>
      <c r="AC269" s="55">
        <f t="shared" si="96"/>
        <v>3</v>
      </c>
      <c r="AD269" s="55">
        <f t="shared" si="96"/>
        <v>3</v>
      </c>
      <c r="AE269" s="55">
        <f t="shared" si="96"/>
        <v>3</v>
      </c>
      <c r="AF269" s="55">
        <f t="shared" si="96"/>
        <v>3</v>
      </c>
      <c r="AG269" s="55">
        <f t="shared" si="96"/>
        <v>3</v>
      </c>
      <c r="AH269" s="55">
        <f t="shared" si="96"/>
        <v>3</v>
      </c>
      <c r="AI269" s="55">
        <f t="shared" si="96"/>
        <v>3</v>
      </c>
      <c r="AJ269" s="55">
        <f t="shared" si="96"/>
        <v>3</v>
      </c>
      <c r="AK269" s="55">
        <f t="shared" si="96"/>
        <v>3</v>
      </c>
      <c r="AL269" s="55">
        <f t="shared" si="96"/>
        <v>3</v>
      </c>
      <c r="AM269" s="55">
        <f t="shared" si="96"/>
        <v>3</v>
      </c>
      <c r="AN269" s="55">
        <f t="shared" si="96"/>
        <v>3</v>
      </c>
      <c r="AO269" s="55">
        <f t="shared" si="96"/>
        <v>4</v>
      </c>
      <c r="AP269" s="55">
        <f t="shared" si="96"/>
        <v>4</v>
      </c>
      <c r="AQ269" s="55">
        <f t="shared" si="96"/>
        <v>4</v>
      </c>
      <c r="AR269" s="55">
        <f t="shared" si="96"/>
        <v>4</v>
      </c>
      <c r="AS269" s="55">
        <f t="shared" si="96"/>
        <v>4</v>
      </c>
      <c r="AT269" s="55">
        <f t="shared" si="96"/>
        <v>4</v>
      </c>
      <c r="AU269" s="55">
        <f t="shared" si="96"/>
        <v>4</v>
      </c>
      <c r="AV269" s="55">
        <f t="shared" si="96"/>
        <v>4</v>
      </c>
      <c r="AW269" s="55">
        <f t="shared" si="96"/>
        <v>4</v>
      </c>
      <c r="AX269" s="55">
        <f t="shared" si="96"/>
        <v>4</v>
      </c>
      <c r="AY269" s="55">
        <f t="shared" si="96"/>
        <v>4</v>
      </c>
      <c r="AZ269" s="55">
        <f t="shared" si="96"/>
        <v>4</v>
      </c>
      <c r="BA269" s="55">
        <f t="shared" si="96"/>
        <v>5</v>
      </c>
      <c r="BB269" s="55">
        <f t="shared" si="96"/>
        <v>5</v>
      </c>
      <c r="BC269" s="55">
        <f t="shared" si="96"/>
        <v>5</v>
      </c>
      <c r="BD269" s="55">
        <f t="shared" si="96"/>
        <v>5</v>
      </c>
      <c r="BE269" s="55">
        <f t="shared" si="96"/>
        <v>5</v>
      </c>
      <c r="BF269" s="55">
        <f t="shared" si="96"/>
        <v>5</v>
      </c>
      <c r="BG269" s="55">
        <f t="shared" si="96"/>
        <v>5</v>
      </c>
      <c r="BH269" s="55">
        <f t="shared" si="96"/>
        <v>5</v>
      </c>
      <c r="BI269" s="55">
        <f t="shared" si="96"/>
        <v>5</v>
      </c>
      <c r="BJ269" s="55">
        <f t="shared" si="96"/>
        <v>5</v>
      </c>
      <c r="BK269" s="55">
        <f t="shared" si="96"/>
        <v>5</v>
      </c>
      <c r="BL269" s="55">
        <f t="shared" si="96"/>
        <v>5</v>
      </c>
      <c r="BM269" s="55">
        <f t="shared" si="96"/>
        <v>6</v>
      </c>
      <c r="BN269" s="55">
        <f t="shared" si="96"/>
        <v>6</v>
      </c>
      <c r="BO269" s="55">
        <f t="shared" si="96"/>
        <v>6</v>
      </c>
      <c r="BP269" s="55">
        <f t="shared" ref="BP269:DT269" si="97">BP4</f>
        <v>6</v>
      </c>
      <c r="BQ269" s="55">
        <f t="shared" si="97"/>
        <v>6</v>
      </c>
      <c r="BR269" s="55">
        <f t="shared" si="97"/>
        <v>6</v>
      </c>
      <c r="BS269" s="55">
        <f t="shared" si="97"/>
        <v>6</v>
      </c>
      <c r="BT269" s="55">
        <f t="shared" si="97"/>
        <v>6</v>
      </c>
      <c r="BU269" s="55">
        <f t="shared" si="97"/>
        <v>6</v>
      </c>
      <c r="BV269" s="55">
        <f t="shared" si="97"/>
        <v>6</v>
      </c>
      <c r="BW269" s="55">
        <f t="shared" si="97"/>
        <v>6</v>
      </c>
      <c r="BX269" s="55">
        <f t="shared" si="97"/>
        <v>6</v>
      </c>
      <c r="BY269" s="55">
        <f t="shared" si="97"/>
        <v>7</v>
      </c>
      <c r="BZ269" s="55">
        <f t="shared" si="97"/>
        <v>7</v>
      </c>
      <c r="CA269" s="55">
        <f t="shared" si="97"/>
        <v>7</v>
      </c>
      <c r="CB269" s="55">
        <f t="shared" si="97"/>
        <v>7</v>
      </c>
      <c r="CC269" s="55">
        <f t="shared" si="97"/>
        <v>7</v>
      </c>
      <c r="CD269" s="55">
        <f t="shared" si="97"/>
        <v>7</v>
      </c>
      <c r="CE269" s="55">
        <f t="shared" si="97"/>
        <v>7</v>
      </c>
      <c r="CF269" s="55">
        <f t="shared" si="97"/>
        <v>7</v>
      </c>
      <c r="CG269" s="55">
        <f t="shared" si="97"/>
        <v>7</v>
      </c>
      <c r="CH269" s="55">
        <f t="shared" si="97"/>
        <v>7</v>
      </c>
      <c r="CI269" s="55">
        <f t="shared" si="97"/>
        <v>7</v>
      </c>
      <c r="CJ269" s="55">
        <f t="shared" si="97"/>
        <v>7</v>
      </c>
      <c r="CK269" s="55">
        <f t="shared" si="97"/>
        <v>8</v>
      </c>
      <c r="CL269" s="55">
        <f t="shared" si="97"/>
        <v>8</v>
      </c>
      <c r="CM269" s="55">
        <f t="shared" si="97"/>
        <v>8</v>
      </c>
      <c r="CN269" s="55">
        <f t="shared" si="97"/>
        <v>8</v>
      </c>
      <c r="CO269" s="55">
        <f t="shared" si="97"/>
        <v>8</v>
      </c>
      <c r="CP269" s="55">
        <f t="shared" si="97"/>
        <v>8</v>
      </c>
      <c r="CQ269" s="55">
        <f t="shared" si="97"/>
        <v>8</v>
      </c>
      <c r="CR269" s="55">
        <f t="shared" si="97"/>
        <v>8</v>
      </c>
      <c r="CS269" s="55">
        <f t="shared" si="97"/>
        <v>8</v>
      </c>
      <c r="CT269" s="55">
        <f t="shared" si="97"/>
        <v>8</v>
      </c>
      <c r="CU269" s="55">
        <f t="shared" si="97"/>
        <v>8</v>
      </c>
      <c r="CV269" s="55">
        <f t="shared" si="97"/>
        <v>8</v>
      </c>
      <c r="CW269" s="55">
        <f t="shared" si="97"/>
        <v>9</v>
      </c>
      <c r="CX269" s="55">
        <f t="shared" si="97"/>
        <v>9</v>
      </c>
      <c r="CY269" s="55">
        <f t="shared" si="97"/>
        <v>9</v>
      </c>
      <c r="CZ269" s="55">
        <f t="shared" si="97"/>
        <v>9</v>
      </c>
      <c r="DA269" s="55">
        <f t="shared" si="97"/>
        <v>9</v>
      </c>
      <c r="DB269" s="55">
        <f t="shared" si="97"/>
        <v>9</v>
      </c>
      <c r="DC269" s="55">
        <f t="shared" si="97"/>
        <v>9</v>
      </c>
      <c r="DD269" s="55">
        <f t="shared" si="97"/>
        <v>9</v>
      </c>
      <c r="DE269" s="55">
        <f t="shared" si="97"/>
        <v>9</v>
      </c>
      <c r="DF269" s="55">
        <f t="shared" si="97"/>
        <v>9</v>
      </c>
      <c r="DG269" s="55">
        <f t="shared" si="97"/>
        <v>9</v>
      </c>
      <c r="DH269" s="55">
        <f t="shared" si="97"/>
        <v>9</v>
      </c>
      <c r="DI269" s="55">
        <f t="shared" si="97"/>
        <v>10</v>
      </c>
      <c r="DJ269" s="55">
        <f t="shared" si="97"/>
        <v>10</v>
      </c>
      <c r="DK269" s="55">
        <f t="shared" si="97"/>
        <v>10</v>
      </c>
      <c r="DL269" s="55">
        <f t="shared" si="97"/>
        <v>10</v>
      </c>
      <c r="DM269" s="55">
        <f t="shared" si="97"/>
        <v>10</v>
      </c>
      <c r="DN269" s="55">
        <f t="shared" si="97"/>
        <v>10</v>
      </c>
      <c r="DO269" s="55">
        <f t="shared" si="97"/>
        <v>10</v>
      </c>
      <c r="DP269" s="55">
        <f t="shared" si="97"/>
        <v>10</v>
      </c>
      <c r="DQ269" s="55">
        <f t="shared" si="97"/>
        <v>10</v>
      </c>
      <c r="DR269" s="55">
        <f t="shared" si="97"/>
        <v>10</v>
      </c>
      <c r="DS269" s="55">
        <f t="shared" si="97"/>
        <v>10</v>
      </c>
      <c r="DT269" s="55">
        <f t="shared" si="97"/>
        <v>10</v>
      </c>
    </row>
    <row r="270" spans="1:136" ht="15.75" hidden="1" customHeight="1">
      <c r="A270" s="49"/>
      <c r="B270" s="1803" t="s">
        <v>497</v>
      </c>
      <c r="C270" s="1804"/>
      <c r="D270" s="56">
        <f t="shared" ref="D270:BO270" si="98">D5</f>
        <v>45346</v>
      </c>
      <c r="E270" s="56">
        <f t="shared" si="98"/>
        <v>45382</v>
      </c>
      <c r="F270" s="56">
        <f t="shared" si="98"/>
        <v>45412</v>
      </c>
      <c r="G270" s="56">
        <f t="shared" si="98"/>
        <v>45443</v>
      </c>
      <c r="H270" s="56">
        <f t="shared" si="98"/>
        <v>45473</v>
      </c>
      <c r="I270" s="56">
        <f t="shared" si="98"/>
        <v>45504</v>
      </c>
      <c r="J270" s="56">
        <f t="shared" si="98"/>
        <v>45535</v>
      </c>
      <c r="K270" s="56">
        <f t="shared" si="98"/>
        <v>45565</v>
      </c>
      <c r="L270" s="56">
        <f t="shared" si="98"/>
        <v>45596</v>
      </c>
      <c r="M270" s="56">
        <f t="shared" si="98"/>
        <v>45626</v>
      </c>
      <c r="N270" s="56">
        <f t="shared" si="98"/>
        <v>45657</v>
      </c>
      <c r="O270" s="56">
        <f t="shared" si="98"/>
        <v>45688</v>
      </c>
      <c r="P270" s="56">
        <f t="shared" si="98"/>
        <v>45716</v>
      </c>
      <c r="Q270" s="56">
        <f t="shared" si="98"/>
        <v>45747</v>
      </c>
      <c r="R270" s="56">
        <f t="shared" si="98"/>
        <v>45777</v>
      </c>
      <c r="S270" s="56">
        <f t="shared" si="98"/>
        <v>45808</v>
      </c>
      <c r="T270" s="56">
        <f t="shared" si="98"/>
        <v>45838</v>
      </c>
      <c r="U270" s="56">
        <f t="shared" si="98"/>
        <v>45869</v>
      </c>
      <c r="V270" s="56">
        <f t="shared" si="98"/>
        <v>45900</v>
      </c>
      <c r="W270" s="56">
        <f t="shared" si="98"/>
        <v>45930</v>
      </c>
      <c r="X270" s="56">
        <f t="shared" si="98"/>
        <v>45961</v>
      </c>
      <c r="Y270" s="56">
        <f t="shared" si="98"/>
        <v>45991</v>
      </c>
      <c r="Z270" s="56">
        <f t="shared" si="98"/>
        <v>46022</v>
      </c>
      <c r="AA270" s="56">
        <f t="shared" si="98"/>
        <v>46053</v>
      </c>
      <c r="AB270" s="56">
        <f t="shared" si="98"/>
        <v>46081</v>
      </c>
      <c r="AC270" s="56">
        <f t="shared" si="98"/>
        <v>46112</v>
      </c>
      <c r="AD270" s="56">
        <f t="shared" si="98"/>
        <v>46142</v>
      </c>
      <c r="AE270" s="56">
        <f t="shared" si="98"/>
        <v>46173</v>
      </c>
      <c r="AF270" s="56">
        <f t="shared" si="98"/>
        <v>46203</v>
      </c>
      <c r="AG270" s="56">
        <f t="shared" si="98"/>
        <v>46234</v>
      </c>
      <c r="AH270" s="56">
        <f t="shared" si="98"/>
        <v>46265</v>
      </c>
      <c r="AI270" s="56">
        <f t="shared" si="98"/>
        <v>46295</v>
      </c>
      <c r="AJ270" s="56">
        <f t="shared" si="98"/>
        <v>46326</v>
      </c>
      <c r="AK270" s="56">
        <f t="shared" si="98"/>
        <v>46356</v>
      </c>
      <c r="AL270" s="56">
        <f t="shared" si="98"/>
        <v>46387</v>
      </c>
      <c r="AM270" s="56">
        <f t="shared" si="98"/>
        <v>46418</v>
      </c>
      <c r="AN270" s="56">
        <f t="shared" si="98"/>
        <v>46446</v>
      </c>
      <c r="AO270" s="56">
        <f t="shared" si="98"/>
        <v>46477</v>
      </c>
      <c r="AP270" s="56">
        <f t="shared" si="98"/>
        <v>46507</v>
      </c>
      <c r="AQ270" s="56">
        <f t="shared" si="98"/>
        <v>46538</v>
      </c>
      <c r="AR270" s="56">
        <f t="shared" si="98"/>
        <v>46568</v>
      </c>
      <c r="AS270" s="56">
        <f t="shared" si="98"/>
        <v>46599</v>
      </c>
      <c r="AT270" s="56">
        <f t="shared" si="98"/>
        <v>46630</v>
      </c>
      <c r="AU270" s="56">
        <f t="shared" si="98"/>
        <v>46660</v>
      </c>
      <c r="AV270" s="56">
        <f t="shared" si="98"/>
        <v>46691</v>
      </c>
      <c r="AW270" s="56">
        <f t="shared" si="98"/>
        <v>46721</v>
      </c>
      <c r="AX270" s="56">
        <f t="shared" si="98"/>
        <v>46752</v>
      </c>
      <c r="AY270" s="56">
        <f t="shared" si="98"/>
        <v>46783</v>
      </c>
      <c r="AZ270" s="56">
        <f t="shared" si="98"/>
        <v>46812</v>
      </c>
      <c r="BA270" s="56">
        <f t="shared" si="98"/>
        <v>46843</v>
      </c>
      <c r="BB270" s="56">
        <f t="shared" si="98"/>
        <v>46873</v>
      </c>
      <c r="BC270" s="56">
        <f t="shared" si="98"/>
        <v>46904</v>
      </c>
      <c r="BD270" s="56">
        <f t="shared" si="98"/>
        <v>46934</v>
      </c>
      <c r="BE270" s="56">
        <f t="shared" si="98"/>
        <v>46965</v>
      </c>
      <c r="BF270" s="56">
        <f t="shared" si="98"/>
        <v>46996</v>
      </c>
      <c r="BG270" s="56">
        <f t="shared" si="98"/>
        <v>47026</v>
      </c>
      <c r="BH270" s="56">
        <f t="shared" si="98"/>
        <v>47057</v>
      </c>
      <c r="BI270" s="56">
        <f t="shared" si="98"/>
        <v>47087</v>
      </c>
      <c r="BJ270" s="56">
        <f t="shared" si="98"/>
        <v>47118</v>
      </c>
      <c r="BK270" s="56">
        <f t="shared" si="98"/>
        <v>47149</v>
      </c>
      <c r="BL270" s="56">
        <f t="shared" si="98"/>
        <v>47177</v>
      </c>
      <c r="BM270" s="56">
        <f t="shared" si="98"/>
        <v>47208</v>
      </c>
      <c r="BN270" s="56">
        <f t="shared" si="98"/>
        <v>47238</v>
      </c>
      <c r="BO270" s="56">
        <f t="shared" si="98"/>
        <v>47269</v>
      </c>
      <c r="BP270" s="56">
        <f t="shared" ref="BP270:DT270" si="99">BP5</f>
        <v>47299</v>
      </c>
      <c r="BQ270" s="56">
        <f t="shared" si="99"/>
        <v>47330</v>
      </c>
      <c r="BR270" s="56">
        <f t="shared" si="99"/>
        <v>47361</v>
      </c>
      <c r="BS270" s="56">
        <f t="shared" si="99"/>
        <v>47391</v>
      </c>
      <c r="BT270" s="56">
        <f t="shared" si="99"/>
        <v>47422</v>
      </c>
      <c r="BU270" s="56">
        <f t="shared" si="99"/>
        <v>47452</v>
      </c>
      <c r="BV270" s="56">
        <f t="shared" si="99"/>
        <v>47483</v>
      </c>
      <c r="BW270" s="56">
        <f t="shared" si="99"/>
        <v>47514</v>
      </c>
      <c r="BX270" s="56">
        <f t="shared" si="99"/>
        <v>47542</v>
      </c>
      <c r="BY270" s="56">
        <f t="shared" si="99"/>
        <v>47573</v>
      </c>
      <c r="BZ270" s="56">
        <f t="shared" si="99"/>
        <v>47603</v>
      </c>
      <c r="CA270" s="56">
        <f t="shared" si="99"/>
        <v>47634</v>
      </c>
      <c r="CB270" s="56">
        <f t="shared" si="99"/>
        <v>47664</v>
      </c>
      <c r="CC270" s="56">
        <f t="shared" si="99"/>
        <v>47695</v>
      </c>
      <c r="CD270" s="56">
        <f t="shared" si="99"/>
        <v>47726</v>
      </c>
      <c r="CE270" s="56">
        <f t="shared" si="99"/>
        <v>47756</v>
      </c>
      <c r="CF270" s="56">
        <f t="shared" si="99"/>
        <v>47787</v>
      </c>
      <c r="CG270" s="56">
        <f t="shared" si="99"/>
        <v>47817</v>
      </c>
      <c r="CH270" s="56">
        <f t="shared" si="99"/>
        <v>47848</v>
      </c>
      <c r="CI270" s="56">
        <f t="shared" si="99"/>
        <v>47879</v>
      </c>
      <c r="CJ270" s="56">
        <f t="shared" si="99"/>
        <v>47907</v>
      </c>
      <c r="CK270" s="56">
        <f t="shared" si="99"/>
        <v>47938</v>
      </c>
      <c r="CL270" s="56">
        <f t="shared" si="99"/>
        <v>47968</v>
      </c>
      <c r="CM270" s="56">
        <f t="shared" si="99"/>
        <v>47999</v>
      </c>
      <c r="CN270" s="56">
        <f t="shared" si="99"/>
        <v>48029</v>
      </c>
      <c r="CO270" s="56">
        <f t="shared" si="99"/>
        <v>48060</v>
      </c>
      <c r="CP270" s="56">
        <f t="shared" si="99"/>
        <v>48091</v>
      </c>
      <c r="CQ270" s="56">
        <f t="shared" si="99"/>
        <v>48121</v>
      </c>
      <c r="CR270" s="56">
        <f t="shared" si="99"/>
        <v>48152</v>
      </c>
      <c r="CS270" s="56">
        <f t="shared" si="99"/>
        <v>48182</v>
      </c>
      <c r="CT270" s="56">
        <f t="shared" si="99"/>
        <v>48213</v>
      </c>
      <c r="CU270" s="56">
        <f t="shared" si="99"/>
        <v>48244</v>
      </c>
      <c r="CV270" s="56">
        <f t="shared" si="99"/>
        <v>48273</v>
      </c>
      <c r="CW270" s="56">
        <f t="shared" si="99"/>
        <v>48304</v>
      </c>
      <c r="CX270" s="56">
        <f t="shared" si="99"/>
        <v>48334</v>
      </c>
      <c r="CY270" s="56">
        <f t="shared" si="99"/>
        <v>48365</v>
      </c>
      <c r="CZ270" s="56">
        <f t="shared" si="99"/>
        <v>48395</v>
      </c>
      <c r="DA270" s="56">
        <f t="shared" si="99"/>
        <v>48426</v>
      </c>
      <c r="DB270" s="56">
        <f t="shared" si="99"/>
        <v>48457</v>
      </c>
      <c r="DC270" s="56">
        <f t="shared" si="99"/>
        <v>48487</v>
      </c>
      <c r="DD270" s="56">
        <f t="shared" si="99"/>
        <v>48518</v>
      </c>
      <c r="DE270" s="56">
        <f t="shared" si="99"/>
        <v>48548</v>
      </c>
      <c r="DF270" s="56">
        <f t="shared" si="99"/>
        <v>48579</v>
      </c>
      <c r="DG270" s="56">
        <f t="shared" si="99"/>
        <v>48610</v>
      </c>
      <c r="DH270" s="56">
        <f t="shared" si="99"/>
        <v>48638</v>
      </c>
      <c r="DI270" s="56">
        <f t="shared" si="99"/>
        <v>48669</v>
      </c>
      <c r="DJ270" s="56">
        <f t="shared" si="99"/>
        <v>48699</v>
      </c>
      <c r="DK270" s="56">
        <f t="shared" si="99"/>
        <v>48730</v>
      </c>
      <c r="DL270" s="56">
        <f t="shared" si="99"/>
        <v>48760</v>
      </c>
      <c r="DM270" s="56">
        <f t="shared" si="99"/>
        <v>48791</v>
      </c>
      <c r="DN270" s="56">
        <f t="shared" si="99"/>
        <v>48822</v>
      </c>
      <c r="DO270" s="56">
        <f t="shared" si="99"/>
        <v>48852</v>
      </c>
      <c r="DP270" s="56">
        <f t="shared" si="99"/>
        <v>48883</v>
      </c>
      <c r="DQ270" s="56">
        <f t="shared" si="99"/>
        <v>48913</v>
      </c>
      <c r="DR270" s="56">
        <f t="shared" si="99"/>
        <v>48944</v>
      </c>
      <c r="DS270" s="56">
        <f t="shared" si="99"/>
        <v>48975</v>
      </c>
      <c r="DT270" s="56">
        <f t="shared" si="99"/>
        <v>49003</v>
      </c>
    </row>
    <row r="271" spans="1:136" s="49" customFormat="1" ht="15.75" hidden="1" customHeight="1">
      <c r="A271" s="59"/>
      <c r="B271" s="1805"/>
      <c r="C271" s="1806"/>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c r="DH271" s="58"/>
      <c r="DI271" s="58"/>
      <c r="DJ271" s="58"/>
      <c r="DK271" s="58"/>
      <c r="DL271" s="58"/>
      <c r="DM271" s="58"/>
      <c r="DN271" s="58"/>
      <c r="DO271" s="58"/>
      <c r="DP271" s="58"/>
      <c r="DQ271" s="58"/>
      <c r="DR271" s="58"/>
      <c r="DS271" s="58"/>
      <c r="DT271" s="58"/>
    </row>
    <row r="272" spans="1:136" s="49" customFormat="1" ht="15.75" hidden="1" customHeight="1">
      <c r="A272" s="59"/>
      <c r="B272" s="1805" t="s">
        <v>225</v>
      </c>
      <c r="C272" s="127"/>
      <c r="D272" s="58">
        <f>D8</f>
        <v>232800</v>
      </c>
      <c r="E272" s="58">
        <f t="shared" ref="E272:BP272" si="100">E8</f>
        <v>232800</v>
      </c>
      <c r="F272" s="58">
        <f t="shared" si="100"/>
        <v>232758</v>
      </c>
      <c r="G272" s="58">
        <f t="shared" si="100"/>
        <v>212640</v>
      </c>
      <c r="H272" s="58">
        <f t="shared" si="100"/>
        <v>212640</v>
      </c>
      <c r="I272" s="58">
        <f t="shared" si="100"/>
        <v>270720</v>
      </c>
      <c r="J272" s="58">
        <f t="shared" si="100"/>
        <v>270720</v>
      </c>
      <c r="K272" s="58">
        <f t="shared" si="100"/>
        <v>270720</v>
      </c>
      <c r="L272" s="58">
        <f t="shared" si="100"/>
        <v>270720</v>
      </c>
      <c r="M272" s="58">
        <f t="shared" si="100"/>
        <v>270720</v>
      </c>
      <c r="N272" s="58">
        <f t="shared" si="100"/>
        <v>270720</v>
      </c>
      <c r="O272" s="58">
        <f t="shared" si="100"/>
        <v>270720</v>
      </c>
      <c r="P272" s="58">
        <f t="shared" si="100"/>
        <v>0</v>
      </c>
      <c r="Q272" s="58">
        <f t="shared" si="100"/>
        <v>0</v>
      </c>
      <c r="R272" s="58">
        <f t="shared" si="100"/>
        <v>0</v>
      </c>
      <c r="S272" s="58">
        <f t="shared" si="100"/>
        <v>0</v>
      </c>
      <c r="T272" s="58">
        <f t="shared" si="100"/>
        <v>0</v>
      </c>
      <c r="U272" s="58">
        <f t="shared" si="100"/>
        <v>0</v>
      </c>
      <c r="V272" s="58">
        <f t="shared" si="100"/>
        <v>0</v>
      </c>
      <c r="W272" s="58">
        <f t="shared" si="100"/>
        <v>0</v>
      </c>
      <c r="X272" s="58">
        <f t="shared" si="100"/>
        <v>0</v>
      </c>
      <c r="Y272" s="58">
        <f t="shared" si="100"/>
        <v>0</v>
      </c>
      <c r="Z272" s="58">
        <f t="shared" si="100"/>
        <v>0</v>
      </c>
      <c r="AA272" s="58">
        <f t="shared" si="100"/>
        <v>0</v>
      </c>
      <c r="AB272" s="58">
        <f t="shared" si="100"/>
        <v>0</v>
      </c>
      <c r="AC272" s="58">
        <f t="shared" si="100"/>
        <v>0</v>
      </c>
      <c r="AD272" s="58">
        <f t="shared" si="100"/>
        <v>0</v>
      </c>
      <c r="AE272" s="58">
        <f t="shared" si="100"/>
        <v>0</v>
      </c>
      <c r="AF272" s="58">
        <f t="shared" si="100"/>
        <v>0</v>
      </c>
      <c r="AG272" s="58">
        <f t="shared" si="100"/>
        <v>0</v>
      </c>
      <c r="AH272" s="58">
        <f t="shared" si="100"/>
        <v>0</v>
      </c>
      <c r="AI272" s="58">
        <f t="shared" si="100"/>
        <v>0</v>
      </c>
      <c r="AJ272" s="58">
        <f t="shared" si="100"/>
        <v>0</v>
      </c>
      <c r="AK272" s="58">
        <f t="shared" si="100"/>
        <v>0</v>
      </c>
      <c r="AL272" s="58">
        <f t="shared" si="100"/>
        <v>0</v>
      </c>
      <c r="AM272" s="58">
        <f t="shared" si="100"/>
        <v>0</v>
      </c>
      <c r="AN272" s="58">
        <f t="shared" si="100"/>
        <v>0</v>
      </c>
      <c r="AO272" s="58">
        <f t="shared" si="100"/>
        <v>0</v>
      </c>
      <c r="AP272" s="58">
        <f t="shared" si="100"/>
        <v>0</v>
      </c>
      <c r="AQ272" s="58">
        <f t="shared" si="100"/>
        <v>0</v>
      </c>
      <c r="AR272" s="58">
        <f t="shared" si="100"/>
        <v>0</v>
      </c>
      <c r="AS272" s="58">
        <f t="shared" si="100"/>
        <v>0</v>
      </c>
      <c r="AT272" s="58">
        <f t="shared" si="100"/>
        <v>0</v>
      </c>
      <c r="AU272" s="58">
        <f t="shared" si="100"/>
        <v>0</v>
      </c>
      <c r="AV272" s="58">
        <f t="shared" si="100"/>
        <v>0</v>
      </c>
      <c r="AW272" s="58">
        <f t="shared" si="100"/>
        <v>0</v>
      </c>
      <c r="AX272" s="58">
        <f t="shared" si="100"/>
        <v>0</v>
      </c>
      <c r="AY272" s="58">
        <f t="shared" si="100"/>
        <v>0</v>
      </c>
      <c r="AZ272" s="58">
        <f t="shared" si="100"/>
        <v>0</v>
      </c>
      <c r="BA272" s="58">
        <f t="shared" si="100"/>
        <v>0</v>
      </c>
      <c r="BB272" s="58">
        <f t="shared" si="100"/>
        <v>0</v>
      </c>
      <c r="BC272" s="58">
        <f t="shared" si="100"/>
        <v>0</v>
      </c>
      <c r="BD272" s="58">
        <f t="shared" si="100"/>
        <v>0</v>
      </c>
      <c r="BE272" s="58">
        <f t="shared" si="100"/>
        <v>0</v>
      </c>
      <c r="BF272" s="58">
        <f t="shared" si="100"/>
        <v>0</v>
      </c>
      <c r="BG272" s="58">
        <f t="shared" si="100"/>
        <v>0</v>
      </c>
      <c r="BH272" s="58">
        <f t="shared" si="100"/>
        <v>0</v>
      </c>
      <c r="BI272" s="58">
        <f t="shared" si="100"/>
        <v>0</v>
      </c>
      <c r="BJ272" s="58">
        <f t="shared" si="100"/>
        <v>0</v>
      </c>
      <c r="BK272" s="58">
        <f t="shared" si="100"/>
        <v>0</v>
      </c>
      <c r="BL272" s="58">
        <f t="shared" si="100"/>
        <v>0</v>
      </c>
      <c r="BM272" s="58">
        <f t="shared" si="100"/>
        <v>0</v>
      </c>
      <c r="BN272" s="58">
        <f t="shared" si="100"/>
        <v>0</v>
      </c>
      <c r="BO272" s="58">
        <f t="shared" si="100"/>
        <v>0</v>
      </c>
      <c r="BP272" s="58">
        <f t="shared" si="100"/>
        <v>0</v>
      </c>
      <c r="BQ272" s="58">
        <f t="shared" ref="BQ272:DT272" si="101">BQ8</f>
        <v>0</v>
      </c>
      <c r="BR272" s="58">
        <f t="shared" si="101"/>
        <v>0</v>
      </c>
      <c r="BS272" s="58">
        <f t="shared" si="101"/>
        <v>0</v>
      </c>
      <c r="BT272" s="58">
        <f t="shared" si="101"/>
        <v>0</v>
      </c>
      <c r="BU272" s="58">
        <f t="shared" si="101"/>
        <v>0</v>
      </c>
      <c r="BV272" s="58">
        <f t="shared" si="101"/>
        <v>0</v>
      </c>
      <c r="BW272" s="58">
        <f t="shared" si="101"/>
        <v>0</v>
      </c>
      <c r="BX272" s="58">
        <f t="shared" si="101"/>
        <v>0</v>
      </c>
      <c r="BY272" s="58">
        <f t="shared" si="101"/>
        <v>0</v>
      </c>
      <c r="BZ272" s="58">
        <f t="shared" si="101"/>
        <v>0</v>
      </c>
      <c r="CA272" s="58">
        <f t="shared" si="101"/>
        <v>0</v>
      </c>
      <c r="CB272" s="58">
        <f t="shared" si="101"/>
        <v>0</v>
      </c>
      <c r="CC272" s="58">
        <f t="shared" si="101"/>
        <v>0</v>
      </c>
      <c r="CD272" s="58">
        <f t="shared" si="101"/>
        <v>0</v>
      </c>
      <c r="CE272" s="58">
        <f t="shared" si="101"/>
        <v>0</v>
      </c>
      <c r="CF272" s="58">
        <f t="shared" si="101"/>
        <v>0</v>
      </c>
      <c r="CG272" s="58">
        <f t="shared" si="101"/>
        <v>0</v>
      </c>
      <c r="CH272" s="58">
        <f t="shared" si="101"/>
        <v>0</v>
      </c>
      <c r="CI272" s="58">
        <f t="shared" si="101"/>
        <v>0</v>
      </c>
      <c r="CJ272" s="58">
        <f t="shared" si="101"/>
        <v>0</v>
      </c>
      <c r="CK272" s="58">
        <f t="shared" si="101"/>
        <v>0</v>
      </c>
      <c r="CL272" s="58">
        <f t="shared" si="101"/>
        <v>0</v>
      </c>
      <c r="CM272" s="58">
        <f t="shared" si="101"/>
        <v>0</v>
      </c>
      <c r="CN272" s="58">
        <f t="shared" si="101"/>
        <v>0</v>
      </c>
      <c r="CO272" s="58">
        <f t="shared" si="101"/>
        <v>0</v>
      </c>
      <c r="CP272" s="58">
        <f t="shared" si="101"/>
        <v>0</v>
      </c>
      <c r="CQ272" s="58">
        <f t="shared" si="101"/>
        <v>0</v>
      </c>
      <c r="CR272" s="58">
        <f t="shared" si="101"/>
        <v>0</v>
      </c>
      <c r="CS272" s="58">
        <f t="shared" si="101"/>
        <v>0</v>
      </c>
      <c r="CT272" s="58">
        <f t="shared" si="101"/>
        <v>0</v>
      </c>
      <c r="CU272" s="58">
        <f t="shared" si="101"/>
        <v>0</v>
      </c>
      <c r="CV272" s="58">
        <f t="shared" si="101"/>
        <v>0</v>
      </c>
      <c r="CW272" s="58">
        <f t="shared" si="101"/>
        <v>0</v>
      </c>
      <c r="CX272" s="58">
        <f t="shared" si="101"/>
        <v>0</v>
      </c>
      <c r="CY272" s="58">
        <f t="shared" si="101"/>
        <v>0</v>
      </c>
      <c r="CZ272" s="58">
        <f t="shared" si="101"/>
        <v>0</v>
      </c>
      <c r="DA272" s="58">
        <f t="shared" si="101"/>
        <v>0</v>
      </c>
      <c r="DB272" s="58">
        <f t="shared" si="101"/>
        <v>0</v>
      </c>
      <c r="DC272" s="58">
        <f t="shared" si="101"/>
        <v>0</v>
      </c>
      <c r="DD272" s="58">
        <f t="shared" si="101"/>
        <v>0</v>
      </c>
      <c r="DE272" s="58">
        <f t="shared" si="101"/>
        <v>0</v>
      </c>
      <c r="DF272" s="58">
        <f t="shared" si="101"/>
        <v>0</v>
      </c>
      <c r="DG272" s="58">
        <f t="shared" si="101"/>
        <v>0</v>
      </c>
      <c r="DH272" s="58">
        <f t="shared" si="101"/>
        <v>0</v>
      </c>
      <c r="DI272" s="58">
        <f t="shared" si="101"/>
        <v>0</v>
      </c>
      <c r="DJ272" s="58">
        <f t="shared" si="101"/>
        <v>0</v>
      </c>
      <c r="DK272" s="58">
        <f t="shared" si="101"/>
        <v>0</v>
      </c>
      <c r="DL272" s="58">
        <f t="shared" si="101"/>
        <v>0</v>
      </c>
      <c r="DM272" s="58">
        <f t="shared" si="101"/>
        <v>0</v>
      </c>
      <c r="DN272" s="58">
        <f t="shared" si="101"/>
        <v>0</v>
      </c>
      <c r="DO272" s="58">
        <f t="shared" si="101"/>
        <v>0</v>
      </c>
      <c r="DP272" s="58">
        <f t="shared" si="101"/>
        <v>0</v>
      </c>
      <c r="DQ272" s="58">
        <f t="shared" si="101"/>
        <v>0</v>
      </c>
      <c r="DR272" s="58">
        <f t="shared" si="101"/>
        <v>0</v>
      </c>
      <c r="DS272" s="58">
        <f t="shared" si="101"/>
        <v>0</v>
      </c>
      <c r="DT272" s="136">
        <f t="shared" si="101"/>
        <v>0</v>
      </c>
      <c r="DV272" s="135">
        <f>SUMIF($D$4:$DT$4,DV$4,$D272:$DT272)</f>
        <v>232800</v>
      </c>
      <c r="DW272" s="58">
        <f>SUMIF($D$4:$DT$4,DW$4,$D272:$DT272)</f>
        <v>232800</v>
      </c>
      <c r="DX272" s="58">
        <f t="shared" ref="DX272:EF274" si="102">SUMIF($D$4:$DT$4,DX$4,$D272:$DT272)</f>
        <v>232800</v>
      </c>
      <c r="DY272" s="58">
        <f t="shared" si="102"/>
        <v>232800</v>
      </c>
      <c r="DZ272" s="58">
        <f t="shared" si="102"/>
        <v>232800</v>
      </c>
      <c r="EA272" s="58">
        <f t="shared" si="102"/>
        <v>232800</v>
      </c>
      <c r="EB272" s="58">
        <f t="shared" si="102"/>
        <v>232800</v>
      </c>
      <c r="EC272" s="58">
        <f t="shared" si="102"/>
        <v>232800</v>
      </c>
      <c r="ED272" s="58">
        <f t="shared" si="102"/>
        <v>232800</v>
      </c>
      <c r="EE272" s="58">
        <f t="shared" si="102"/>
        <v>232800</v>
      </c>
      <c r="EF272" s="136">
        <f t="shared" si="102"/>
        <v>232800</v>
      </c>
    </row>
    <row r="273" spans="1:136" s="49" customFormat="1" ht="15.75" hidden="1" customHeight="1">
      <c r="A273" s="59"/>
      <c r="B273" s="1814" t="s">
        <v>638</v>
      </c>
      <c r="C273" s="127"/>
      <c r="D273" s="58">
        <f>-D272*'PERPETUITY MIDDLEMAN INPUT TAB'!$C$23</f>
        <v>0</v>
      </c>
      <c r="E273" s="58">
        <f>-E272*'PERPETUITY MIDDLEMAN INPUT TAB'!$C$23</f>
        <v>0</v>
      </c>
      <c r="F273" s="58">
        <f>-F272*'PERPETUITY MIDDLEMAN INPUT TAB'!$C$23</f>
        <v>0</v>
      </c>
      <c r="G273" s="58">
        <f>-G272*'PERPETUITY MIDDLEMAN INPUT TAB'!$C$23</f>
        <v>0</v>
      </c>
      <c r="H273" s="58">
        <f>-H272*'PERPETUITY MIDDLEMAN INPUT TAB'!$C$23</f>
        <v>0</v>
      </c>
      <c r="I273" s="58">
        <f>-I272*'PERPETUITY MIDDLEMAN INPUT TAB'!$C$23</f>
        <v>0</v>
      </c>
      <c r="J273" s="58">
        <f>-J272*'PERPETUITY MIDDLEMAN INPUT TAB'!$C$23</f>
        <v>0</v>
      </c>
      <c r="K273" s="58">
        <f>-K272*'PERPETUITY MIDDLEMAN INPUT TAB'!$C$23</f>
        <v>0</v>
      </c>
      <c r="L273" s="58">
        <f>-L272*'PERPETUITY MIDDLEMAN INPUT TAB'!$C$23</f>
        <v>0</v>
      </c>
      <c r="M273" s="58">
        <f>-M272*'PERPETUITY MIDDLEMAN INPUT TAB'!$C$23</f>
        <v>0</v>
      </c>
      <c r="N273" s="58">
        <f>-N272*'PERPETUITY MIDDLEMAN INPUT TAB'!$C$23</f>
        <v>0</v>
      </c>
      <c r="O273" s="58">
        <f>-O272*'PERPETUITY MIDDLEMAN INPUT TAB'!$C$23</f>
        <v>0</v>
      </c>
      <c r="P273" s="58">
        <f>-P272*'PERPETUITY MIDDLEMAN INPUT TAB'!$C$23</f>
        <v>0</v>
      </c>
      <c r="Q273" s="58">
        <f>-Q272*'PERPETUITY MIDDLEMAN INPUT TAB'!$C$23</f>
        <v>0</v>
      </c>
      <c r="R273" s="58">
        <f>-R272*'PERPETUITY MIDDLEMAN INPUT TAB'!$C$23</f>
        <v>0</v>
      </c>
      <c r="S273" s="58">
        <f>-S272*'PERPETUITY MIDDLEMAN INPUT TAB'!$C$23</f>
        <v>0</v>
      </c>
      <c r="T273" s="58">
        <f>-T272*'PERPETUITY MIDDLEMAN INPUT TAB'!$C$23</f>
        <v>0</v>
      </c>
      <c r="U273" s="58">
        <f>-U272*'PERPETUITY MIDDLEMAN INPUT TAB'!$C$23</f>
        <v>0</v>
      </c>
      <c r="V273" s="58">
        <f>-V272*'PERPETUITY MIDDLEMAN INPUT TAB'!$C$23</f>
        <v>0</v>
      </c>
      <c r="W273" s="58">
        <f>-W272*'PERPETUITY MIDDLEMAN INPUT TAB'!$C$23</f>
        <v>0</v>
      </c>
      <c r="X273" s="58">
        <f>-X272*'PERPETUITY MIDDLEMAN INPUT TAB'!$C$23</f>
        <v>0</v>
      </c>
      <c r="Y273" s="58">
        <f>-Y272*'PERPETUITY MIDDLEMAN INPUT TAB'!$C$23</f>
        <v>0</v>
      </c>
      <c r="Z273" s="58">
        <f>-Z272*'PERPETUITY MIDDLEMAN INPUT TAB'!$C$23</f>
        <v>0</v>
      </c>
      <c r="AA273" s="58">
        <f>-AA272*'PERPETUITY MIDDLEMAN INPUT TAB'!$C$23</f>
        <v>0</v>
      </c>
      <c r="AB273" s="58">
        <f>-AB272*'PERPETUITY MIDDLEMAN INPUT TAB'!$C$23</f>
        <v>0</v>
      </c>
      <c r="AC273" s="58">
        <f>-AC272*'PERPETUITY MIDDLEMAN INPUT TAB'!$C$23</f>
        <v>0</v>
      </c>
      <c r="AD273" s="58">
        <f>-AD272*'PERPETUITY MIDDLEMAN INPUT TAB'!$C$23</f>
        <v>0</v>
      </c>
      <c r="AE273" s="58">
        <f>-AE272*'PERPETUITY MIDDLEMAN INPUT TAB'!$C$23</f>
        <v>0</v>
      </c>
      <c r="AF273" s="58">
        <f>-AF272*'PERPETUITY MIDDLEMAN INPUT TAB'!$C$23</f>
        <v>0</v>
      </c>
      <c r="AG273" s="58">
        <f>-AG272*'PERPETUITY MIDDLEMAN INPUT TAB'!$C$23</f>
        <v>0</v>
      </c>
      <c r="AH273" s="58">
        <f>-AH272*'PERPETUITY MIDDLEMAN INPUT TAB'!$C$23</f>
        <v>0</v>
      </c>
      <c r="AI273" s="58">
        <f>-AI272*'PERPETUITY MIDDLEMAN INPUT TAB'!$C$23</f>
        <v>0</v>
      </c>
      <c r="AJ273" s="58">
        <f>-AJ272*'PERPETUITY MIDDLEMAN INPUT TAB'!$C$23</f>
        <v>0</v>
      </c>
      <c r="AK273" s="58">
        <f>-AK272*'PERPETUITY MIDDLEMAN INPUT TAB'!$C$23</f>
        <v>0</v>
      </c>
      <c r="AL273" s="58">
        <f>-AL272*'PERPETUITY MIDDLEMAN INPUT TAB'!$C$23</f>
        <v>0</v>
      </c>
      <c r="AM273" s="58">
        <f>-AM272*'PERPETUITY MIDDLEMAN INPUT TAB'!$C$23</f>
        <v>0</v>
      </c>
      <c r="AN273" s="58">
        <f>-AN272*'PERPETUITY MIDDLEMAN INPUT TAB'!$C$23</f>
        <v>0</v>
      </c>
      <c r="AO273" s="58">
        <f>-AO272*'PERPETUITY MIDDLEMAN INPUT TAB'!$C$23</f>
        <v>0</v>
      </c>
      <c r="AP273" s="58">
        <f>-AP272*'PERPETUITY MIDDLEMAN INPUT TAB'!$C$23</f>
        <v>0</v>
      </c>
      <c r="AQ273" s="58">
        <f>-AQ272*'PERPETUITY MIDDLEMAN INPUT TAB'!$C$23</f>
        <v>0</v>
      </c>
      <c r="AR273" s="58">
        <f>-AR272*'PERPETUITY MIDDLEMAN INPUT TAB'!$C$23</f>
        <v>0</v>
      </c>
      <c r="AS273" s="58">
        <f>-AS272*'PERPETUITY MIDDLEMAN INPUT TAB'!$C$23</f>
        <v>0</v>
      </c>
      <c r="AT273" s="58">
        <f>-AT272*'PERPETUITY MIDDLEMAN INPUT TAB'!$C$23</f>
        <v>0</v>
      </c>
      <c r="AU273" s="58">
        <f>-AU272*'PERPETUITY MIDDLEMAN INPUT TAB'!$C$23</f>
        <v>0</v>
      </c>
      <c r="AV273" s="58">
        <f>-AV272*'PERPETUITY MIDDLEMAN INPUT TAB'!$C$23</f>
        <v>0</v>
      </c>
      <c r="AW273" s="58">
        <f>-AW272*'PERPETUITY MIDDLEMAN INPUT TAB'!$C$23</f>
        <v>0</v>
      </c>
      <c r="AX273" s="58">
        <f>-AX272*'PERPETUITY MIDDLEMAN INPUT TAB'!$C$23</f>
        <v>0</v>
      </c>
      <c r="AY273" s="58">
        <f>-AY272*'PERPETUITY MIDDLEMAN INPUT TAB'!$C$23</f>
        <v>0</v>
      </c>
      <c r="AZ273" s="58">
        <f>-AZ272*'PERPETUITY MIDDLEMAN INPUT TAB'!$C$23</f>
        <v>0</v>
      </c>
      <c r="BA273" s="58">
        <f>-BA272*'PERPETUITY MIDDLEMAN INPUT TAB'!$C$23</f>
        <v>0</v>
      </c>
      <c r="BB273" s="58">
        <f>-BB272*'PERPETUITY MIDDLEMAN INPUT TAB'!$C$23</f>
        <v>0</v>
      </c>
      <c r="BC273" s="58">
        <f>-BC272*'PERPETUITY MIDDLEMAN INPUT TAB'!$C$23</f>
        <v>0</v>
      </c>
      <c r="BD273" s="58">
        <f>-BD272*'PERPETUITY MIDDLEMAN INPUT TAB'!$C$23</f>
        <v>0</v>
      </c>
      <c r="BE273" s="58">
        <f>-BE272*'PERPETUITY MIDDLEMAN INPUT TAB'!$C$23</f>
        <v>0</v>
      </c>
      <c r="BF273" s="58">
        <f>-BF272*'PERPETUITY MIDDLEMAN INPUT TAB'!$C$23</f>
        <v>0</v>
      </c>
      <c r="BG273" s="58">
        <f>-BG272*'PERPETUITY MIDDLEMAN INPUT TAB'!$C$23</f>
        <v>0</v>
      </c>
      <c r="BH273" s="58">
        <f>-BH272*'PERPETUITY MIDDLEMAN INPUT TAB'!$C$23</f>
        <v>0</v>
      </c>
      <c r="BI273" s="58">
        <f>-BI272*'PERPETUITY MIDDLEMAN INPUT TAB'!$C$23</f>
        <v>0</v>
      </c>
      <c r="BJ273" s="58">
        <f>-BJ272*'PERPETUITY MIDDLEMAN INPUT TAB'!$C$23</f>
        <v>0</v>
      </c>
      <c r="BK273" s="58">
        <f>-BK272*'PERPETUITY MIDDLEMAN INPUT TAB'!$C$23</f>
        <v>0</v>
      </c>
      <c r="BL273" s="58">
        <f>-BL272*'PERPETUITY MIDDLEMAN INPUT TAB'!$C$23</f>
        <v>0</v>
      </c>
      <c r="BM273" s="58">
        <f>-BM272*'PERPETUITY MIDDLEMAN INPUT TAB'!$C$23</f>
        <v>0</v>
      </c>
      <c r="BN273" s="58">
        <f>-BN272*'PERPETUITY MIDDLEMAN INPUT TAB'!$C$23</f>
        <v>0</v>
      </c>
      <c r="BO273" s="58">
        <f>-BO272*'PERPETUITY MIDDLEMAN INPUT TAB'!$C$23</f>
        <v>0</v>
      </c>
      <c r="BP273" s="58">
        <f>-BP272*'PERPETUITY MIDDLEMAN INPUT TAB'!$C$23</f>
        <v>0</v>
      </c>
      <c r="BQ273" s="58">
        <f>-BQ272*'PERPETUITY MIDDLEMAN INPUT TAB'!$C$23</f>
        <v>0</v>
      </c>
      <c r="BR273" s="58">
        <f>-BR272*'PERPETUITY MIDDLEMAN INPUT TAB'!$C$23</f>
        <v>0</v>
      </c>
      <c r="BS273" s="58">
        <f>-BS272*'PERPETUITY MIDDLEMAN INPUT TAB'!$C$23</f>
        <v>0</v>
      </c>
      <c r="BT273" s="58">
        <f>-BT272*'PERPETUITY MIDDLEMAN INPUT TAB'!$C$23</f>
        <v>0</v>
      </c>
      <c r="BU273" s="58">
        <f>-BU272*'PERPETUITY MIDDLEMAN INPUT TAB'!$C$23</f>
        <v>0</v>
      </c>
      <c r="BV273" s="58">
        <f>-BV272*'PERPETUITY MIDDLEMAN INPUT TAB'!$C$23</f>
        <v>0</v>
      </c>
      <c r="BW273" s="58">
        <f>-BW272*'PERPETUITY MIDDLEMAN INPUT TAB'!$C$23</f>
        <v>0</v>
      </c>
      <c r="BX273" s="58">
        <f>-BX272*'PERPETUITY MIDDLEMAN INPUT TAB'!$C$23</f>
        <v>0</v>
      </c>
      <c r="BY273" s="58">
        <f>-BY272*'PERPETUITY MIDDLEMAN INPUT TAB'!$C$23</f>
        <v>0</v>
      </c>
      <c r="BZ273" s="58">
        <f>-BZ272*'PERPETUITY MIDDLEMAN INPUT TAB'!$C$23</f>
        <v>0</v>
      </c>
      <c r="CA273" s="58">
        <f>-CA272*'PERPETUITY MIDDLEMAN INPUT TAB'!$C$23</f>
        <v>0</v>
      </c>
      <c r="CB273" s="58">
        <f>-CB272*'PERPETUITY MIDDLEMAN INPUT TAB'!$C$23</f>
        <v>0</v>
      </c>
      <c r="CC273" s="58">
        <f>-CC272*'PERPETUITY MIDDLEMAN INPUT TAB'!$C$23</f>
        <v>0</v>
      </c>
      <c r="CD273" s="58">
        <f>-CD272*'PERPETUITY MIDDLEMAN INPUT TAB'!$C$23</f>
        <v>0</v>
      </c>
      <c r="CE273" s="58">
        <f>-CE272*'PERPETUITY MIDDLEMAN INPUT TAB'!$C$23</f>
        <v>0</v>
      </c>
      <c r="CF273" s="58">
        <f>-CF272*'PERPETUITY MIDDLEMAN INPUT TAB'!$C$23</f>
        <v>0</v>
      </c>
      <c r="CG273" s="58">
        <f>-CG272*'PERPETUITY MIDDLEMAN INPUT TAB'!$C$23</f>
        <v>0</v>
      </c>
      <c r="CH273" s="58">
        <f>-CH272*'PERPETUITY MIDDLEMAN INPUT TAB'!$C$23</f>
        <v>0</v>
      </c>
      <c r="CI273" s="58">
        <f>-CI272*'PERPETUITY MIDDLEMAN INPUT TAB'!$C$23</f>
        <v>0</v>
      </c>
      <c r="CJ273" s="58">
        <f>-CJ272*'PERPETUITY MIDDLEMAN INPUT TAB'!$C$23</f>
        <v>0</v>
      </c>
      <c r="CK273" s="58">
        <f>-CK272*'PERPETUITY MIDDLEMAN INPUT TAB'!$C$23</f>
        <v>0</v>
      </c>
      <c r="CL273" s="58">
        <f>-CL272*'PERPETUITY MIDDLEMAN INPUT TAB'!$C$23</f>
        <v>0</v>
      </c>
      <c r="CM273" s="58">
        <f>-CM272*'PERPETUITY MIDDLEMAN INPUT TAB'!$C$23</f>
        <v>0</v>
      </c>
      <c r="CN273" s="58">
        <f>-CN272*'PERPETUITY MIDDLEMAN INPUT TAB'!$C$23</f>
        <v>0</v>
      </c>
      <c r="CO273" s="58">
        <f>-CO272*'PERPETUITY MIDDLEMAN INPUT TAB'!$C$23</f>
        <v>0</v>
      </c>
      <c r="CP273" s="58">
        <f>-CP272*'PERPETUITY MIDDLEMAN INPUT TAB'!$C$23</f>
        <v>0</v>
      </c>
      <c r="CQ273" s="58">
        <f>-CQ272*'PERPETUITY MIDDLEMAN INPUT TAB'!$C$23</f>
        <v>0</v>
      </c>
      <c r="CR273" s="58">
        <f>-CR272*'PERPETUITY MIDDLEMAN INPUT TAB'!$C$23</f>
        <v>0</v>
      </c>
      <c r="CS273" s="58">
        <f>-CS272*'PERPETUITY MIDDLEMAN INPUT TAB'!$C$23</f>
        <v>0</v>
      </c>
      <c r="CT273" s="58">
        <f>-CT272*'PERPETUITY MIDDLEMAN INPUT TAB'!$C$23</f>
        <v>0</v>
      </c>
      <c r="CU273" s="58">
        <f>-CU272*'PERPETUITY MIDDLEMAN INPUT TAB'!$C$23</f>
        <v>0</v>
      </c>
      <c r="CV273" s="58">
        <f>-CV272*'PERPETUITY MIDDLEMAN INPUT TAB'!$C$23</f>
        <v>0</v>
      </c>
      <c r="CW273" s="58">
        <f>-CW272*'PERPETUITY MIDDLEMAN INPUT TAB'!$C$23</f>
        <v>0</v>
      </c>
      <c r="CX273" s="58">
        <f>-CX272*'PERPETUITY MIDDLEMAN INPUT TAB'!$C$23</f>
        <v>0</v>
      </c>
      <c r="CY273" s="58">
        <f>-CY272*'PERPETUITY MIDDLEMAN INPUT TAB'!$C$23</f>
        <v>0</v>
      </c>
      <c r="CZ273" s="58">
        <f>-CZ272*'PERPETUITY MIDDLEMAN INPUT TAB'!$C$23</f>
        <v>0</v>
      </c>
      <c r="DA273" s="58">
        <f>-DA272*'PERPETUITY MIDDLEMAN INPUT TAB'!$C$23</f>
        <v>0</v>
      </c>
      <c r="DB273" s="58">
        <f>-DB272*'PERPETUITY MIDDLEMAN INPUT TAB'!$C$23</f>
        <v>0</v>
      </c>
      <c r="DC273" s="58">
        <f>-DC272*'PERPETUITY MIDDLEMAN INPUT TAB'!$C$23</f>
        <v>0</v>
      </c>
      <c r="DD273" s="58">
        <f>-DD272*'PERPETUITY MIDDLEMAN INPUT TAB'!$C$23</f>
        <v>0</v>
      </c>
      <c r="DE273" s="58">
        <f>-DE272*'PERPETUITY MIDDLEMAN INPUT TAB'!$C$23</f>
        <v>0</v>
      </c>
      <c r="DF273" s="58">
        <f>-DF272*'PERPETUITY MIDDLEMAN INPUT TAB'!$C$23</f>
        <v>0</v>
      </c>
      <c r="DG273" s="58">
        <f>-DG272*'PERPETUITY MIDDLEMAN INPUT TAB'!$C$23</f>
        <v>0</v>
      </c>
      <c r="DH273" s="58">
        <f>-DH272*'PERPETUITY MIDDLEMAN INPUT TAB'!$C$23</f>
        <v>0</v>
      </c>
      <c r="DI273" s="58">
        <f>-DI272*'PERPETUITY MIDDLEMAN INPUT TAB'!$C$23</f>
        <v>0</v>
      </c>
      <c r="DJ273" s="58">
        <f>-DJ272*'PERPETUITY MIDDLEMAN INPUT TAB'!$C$23</f>
        <v>0</v>
      </c>
      <c r="DK273" s="58">
        <f>-DK272*'PERPETUITY MIDDLEMAN INPUT TAB'!$C$23</f>
        <v>0</v>
      </c>
      <c r="DL273" s="58">
        <f>-DL272*'PERPETUITY MIDDLEMAN INPUT TAB'!$C$23</f>
        <v>0</v>
      </c>
      <c r="DM273" s="58">
        <f>-DM272*'PERPETUITY MIDDLEMAN INPUT TAB'!$C$23</f>
        <v>0</v>
      </c>
      <c r="DN273" s="58">
        <f>-DN272*'PERPETUITY MIDDLEMAN INPUT TAB'!$C$23</f>
        <v>0</v>
      </c>
      <c r="DO273" s="58">
        <f>-DO272*'PERPETUITY MIDDLEMAN INPUT TAB'!$C$23</f>
        <v>0</v>
      </c>
      <c r="DP273" s="58">
        <f>-DP272*'PERPETUITY MIDDLEMAN INPUT TAB'!$C$23</f>
        <v>0</v>
      </c>
      <c r="DQ273" s="58">
        <f>-DQ272*'PERPETUITY MIDDLEMAN INPUT TAB'!$C$23</f>
        <v>0</v>
      </c>
      <c r="DR273" s="58">
        <f>-DR272*'PERPETUITY MIDDLEMAN INPUT TAB'!$C$23</f>
        <v>0</v>
      </c>
      <c r="DS273" s="58">
        <f>-DS272*'PERPETUITY MIDDLEMAN INPUT TAB'!$C$23</f>
        <v>0</v>
      </c>
      <c r="DT273" s="136">
        <f>-DT272*'PERPETUITY MIDDLEMAN INPUT TAB'!$C$23</f>
        <v>0</v>
      </c>
      <c r="DV273" s="135">
        <f t="shared" ref="DV273:DW274" si="103">SUMIF($D$4:$DT$4,DV$4,$D273:$DT273)</f>
        <v>0</v>
      </c>
      <c r="DW273" s="58">
        <f t="shared" si="103"/>
        <v>0</v>
      </c>
      <c r="DX273" s="58">
        <f t="shared" si="102"/>
        <v>0</v>
      </c>
      <c r="DY273" s="58">
        <f t="shared" si="102"/>
        <v>0</v>
      </c>
      <c r="DZ273" s="58">
        <f t="shared" si="102"/>
        <v>0</v>
      </c>
      <c r="EA273" s="58">
        <f t="shared" si="102"/>
        <v>0</v>
      </c>
      <c r="EB273" s="58">
        <f t="shared" si="102"/>
        <v>0</v>
      </c>
      <c r="EC273" s="58">
        <f t="shared" si="102"/>
        <v>0</v>
      </c>
      <c r="ED273" s="58">
        <f t="shared" si="102"/>
        <v>0</v>
      </c>
      <c r="EE273" s="58">
        <f t="shared" si="102"/>
        <v>0</v>
      </c>
      <c r="EF273" s="136">
        <f t="shared" si="102"/>
        <v>0</v>
      </c>
    </row>
    <row r="274" spans="1:136" s="49" customFormat="1" ht="15.75" hidden="1" customHeight="1" thickBot="1">
      <c r="A274" s="59"/>
      <c r="B274" s="65" t="s">
        <v>225</v>
      </c>
      <c r="C274" s="140"/>
      <c r="D274" s="140">
        <f t="shared" ref="D274:BO274" si="104">SUM(D272:D273)</f>
        <v>232800</v>
      </c>
      <c r="E274" s="140">
        <f t="shared" si="104"/>
        <v>232800</v>
      </c>
      <c r="F274" s="140">
        <f t="shared" si="104"/>
        <v>232758</v>
      </c>
      <c r="G274" s="140">
        <f t="shared" si="104"/>
        <v>212640</v>
      </c>
      <c r="H274" s="140">
        <f t="shared" si="104"/>
        <v>212640</v>
      </c>
      <c r="I274" s="140">
        <f t="shared" si="104"/>
        <v>270720</v>
      </c>
      <c r="J274" s="140">
        <f t="shared" si="104"/>
        <v>270720</v>
      </c>
      <c r="K274" s="140">
        <f t="shared" si="104"/>
        <v>270720</v>
      </c>
      <c r="L274" s="140">
        <f t="shared" si="104"/>
        <v>270720</v>
      </c>
      <c r="M274" s="140">
        <f t="shared" si="104"/>
        <v>270720</v>
      </c>
      <c r="N274" s="140">
        <f t="shared" si="104"/>
        <v>270720</v>
      </c>
      <c r="O274" s="140">
        <f t="shared" si="104"/>
        <v>270720</v>
      </c>
      <c r="P274" s="140">
        <f t="shared" si="104"/>
        <v>0</v>
      </c>
      <c r="Q274" s="140">
        <f t="shared" si="104"/>
        <v>0</v>
      </c>
      <c r="R274" s="140">
        <f t="shared" si="104"/>
        <v>0</v>
      </c>
      <c r="S274" s="140">
        <f t="shared" si="104"/>
        <v>0</v>
      </c>
      <c r="T274" s="140">
        <f t="shared" si="104"/>
        <v>0</v>
      </c>
      <c r="U274" s="140">
        <f t="shared" si="104"/>
        <v>0</v>
      </c>
      <c r="V274" s="140">
        <f t="shared" si="104"/>
        <v>0</v>
      </c>
      <c r="W274" s="140">
        <f t="shared" si="104"/>
        <v>0</v>
      </c>
      <c r="X274" s="140">
        <f t="shared" si="104"/>
        <v>0</v>
      </c>
      <c r="Y274" s="140">
        <f t="shared" si="104"/>
        <v>0</v>
      </c>
      <c r="Z274" s="140">
        <f t="shared" si="104"/>
        <v>0</v>
      </c>
      <c r="AA274" s="140">
        <f t="shared" si="104"/>
        <v>0</v>
      </c>
      <c r="AB274" s="140">
        <f t="shared" si="104"/>
        <v>0</v>
      </c>
      <c r="AC274" s="140">
        <f t="shared" si="104"/>
        <v>0</v>
      </c>
      <c r="AD274" s="140">
        <f t="shared" si="104"/>
        <v>0</v>
      </c>
      <c r="AE274" s="140">
        <f t="shared" si="104"/>
        <v>0</v>
      </c>
      <c r="AF274" s="140">
        <f t="shared" si="104"/>
        <v>0</v>
      </c>
      <c r="AG274" s="140">
        <f t="shared" si="104"/>
        <v>0</v>
      </c>
      <c r="AH274" s="140">
        <f t="shared" si="104"/>
        <v>0</v>
      </c>
      <c r="AI274" s="140">
        <f t="shared" si="104"/>
        <v>0</v>
      </c>
      <c r="AJ274" s="140">
        <f t="shared" si="104"/>
        <v>0</v>
      </c>
      <c r="AK274" s="140">
        <f t="shared" si="104"/>
        <v>0</v>
      </c>
      <c r="AL274" s="140">
        <f t="shared" si="104"/>
        <v>0</v>
      </c>
      <c r="AM274" s="140">
        <f t="shared" si="104"/>
        <v>0</v>
      </c>
      <c r="AN274" s="140">
        <f t="shared" si="104"/>
        <v>0</v>
      </c>
      <c r="AO274" s="140">
        <f t="shared" si="104"/>
        <v>0</v>
      </c>
      <c r="AP274" s="140">
        <f t="shared" si="104"/>
        <v>0</v>
      </c>
      <c r="AQ274" s="140">
        <f t="shared" si="104"/>
        <v>0</v>
      </c>
      <c r="AR274" s="140">
        <f t="shared" si="104"/>
        <v>0</v>
      </c>
      <c r="AS274" s="140">
        <f t="shared" si="104"/>
        <v>0</v>
      </c>
      <c r="AT274" s="140">
        <f t="shared" si="104"/>
        <v>0</v>
      </c>
      <c r="AU274" s="140">
        <f t="shared" si="104"/>
        <v>0</v>
      </c>
      <c r="AV274" s="140">
        <f t="shared" si="104"/>
        <v>0</v>
      </c>
      <c r="AW274" s="140">
        <f t="shared" si="104"/>
        <v>0</v>
      </c>
      <c r="AX274" s="140">
        <f t="shared" si="104"/>
        <v>0</v>
      </c>
      <c r="AY274" s="140">
        <f t="shared" si="104"/>
        <v>0</v>
      </c>
      <c r="AZ274" s="140">
        <f t="shared" si="104"/>
        <v>0</v>
      </c>
      <c r="BA274" s="140">
        <f t="shared" si="104"/>
        <v>0</v>
      </c>
      <c r="BB274" s="140">
        <f t="shared" si="104"/>
        <v>0</v>
      </c>
      <c r="BC274" s="140">
        <f t="shared" si="104"/>
        <v>0</v>
      </c>
      <c r="BD274" s="140">
        <f t="shared" si="104"/>
        <v>0</v>
      </c>
      <c r="BE274" s="140">
        <f t="shared" si="104"/>
        <v>0</v>
      </c>
      <c r="BF274" s="140">
        <f t="shared" si="104"/>
        <v>0</v>
      </c>
      <c r="BG274" s="140">
        <f t="shared" si="104"/>
        <v>0</v>
      </c>
      <c r="BH274" s="140">
        <f t="shared" si="104"/>
        <v>0</v>
      </c>
      <c r="BI274" s="140">
        <f t="shared" si="104"/>
        <v>0</v>
      </c>
      <c r="BJ274" s="140">
        <f t="shared" si="104"/>
        <v>0</v>
      </c>
      <c r="BK274" s="140">
        <f t="shared" si="104"/>
        <v>0</v>
      </c>
      <c r="BL274" s="140">
        <f t="shared" si="104"/>
        <v>0</v>
      </c>
      <c r="BM274" s="140">
        <f t="shared" si="104"/>
        <v>0</v>
      </c>
      <c r="BN274" s="140">
        <f t="shared" si="104"/>
        <v>0</v>
      </c>
      <c r="BO274" s="140">
        <f t="shared" si="104"/>
        <v>0</v>
      </c>
      <c r="BP274" s="140">
        <f t="shared" ref="BP274:DT274" si="105">SUM(BP272:BP273)</f>
        <v>0</v>
      </c>
      <c r="BQ274" s="140">
        <f t="shared" si="105"/>
        <v>0</v>
      </c>
      <c r="BR274" s="140">
        <f t="shared" si="105"/>
        <v>0</v>
      </c>
      <c r="BS274" s="140">
        <f t="shared" si="105"/>
        <v>0</v>
      </c>
      <c r="BT274" s="140">
        <f t="shared" si="105"/>
        <v>0</v>
      </c>
      <c r="BU274" s="140">
        <f t="shared" si="105"/>
        <v>0</v>
      </c>
      <c r="BV274" s="140">
        <f t="shared" si="105"/>
        <v>0</v>
      </c>
      <c r="BW274" s="140">
        <f t="shared" si="105"/>
        <v>0</v>
      </c>
      <c r="BX274" s="140">
        <f t="shared" si="105"/>
        <v>0</v>
      </c>
      <c r="BY274" s="140">
        <f t="shared" si="105"/>
        <v>0</v>
      </c>
      <c r="BZ274" s="140">
        <f t="shared" si="105"/>
        <v>0</v>
      </c>
      <c r="CA274" s="140">
        <f t="shared" si="105"/>
        <v>0</v>
      </c>
      <c r="CB274" s="140">
        <f t="shared" si="105"/>
        <v>0</v>
      </c>
      <c r="CC274" s="140">
        <f t="shared" si="105"/>
        <v>0</v>
      </c>
      <c r="CD274" s="140">
        <f t="shared" si="105"/>
        <v>0</v>
      </c>
      <c r="CE274" s="140">
        <f t="shared" si="105"/>
        <v>0</v>
      </c>
      <c r="CF274" s="140">
        <f t="shared" si="105"/>
        <v>0</v>
      </c>
      <c r="CG274" s="140">
        <f t="shared" si="105"/>
        <v>0</v>
      </c>
      <c r="CH274" s="140">
        <f t="shared" si="105"/>
        <v>0</v>
      </c>
      <c r="CI274" s="140">
        <f t="shared" si="105"/>
        <v>0</v>
      </c>
      <c r="CJ274" s="140">
        <f t="shared" si="105"/>
        <v>0</v>
      </c>
      <c r="CK274" s="140">
        <f t="shared" si="105"/>
        <v>0</v>
      </c>
      <c r="CL274" s="140">
        <f t="shared" si="105"/>
        <v>0</v>
      </c>
      <c r="CM274" s="140">
        <f t="shared" si="105"/>
        <v>0</v>
      </c>
      <c r="CN274" s="140">
        <f t="shared" si="105"/>
        <v>0</v>
      </c>
      <c r="CO274" s="140">
        <f t="shared" si="105"/>
        <v>0</v>
      </c>
      <c r="CP274" s="140">
        <f t="shared" si="105"/>
        <v>0</v>
      </c>
      <c r="CQ274" s="140">
        <f t="shared" si="105"/>
        <v>0</v>
      </c>
      <c r="CR274" s="140">
        <f t="shared" si="105"/>
        <v>0</v>
      </c>
      <c r="CS274" s="140">
        <f t="shared" si="105"/>
        <v>0</v>
      </c>
      <c r="CT274" s="140">
        <f t="shared" si="105"/>
        <v>0</v>
      </c>
      <c r="CU274" s="140">
        <f t="shared" si="105"/>
        <v>0</v>
      </c>
      <c r="CV274" s="140">
        <f t="shared" si="105"/>
        <v>0</v>
      </c>
      <c r="CW274" s="140">
        <f t="shared" si="105"/>
        <v>0</v>
      </c>
      <c r="CX274" s="140">
        <f t="shared" si="105"/>
        <v>0</v>
      </c>
      <c r="CY274" s="140">
        <f t="shared" si="105"/>
        <v>0</v>
      </c>
      <c r="CZ274" s="140">
        <f t="shared" si="105"/>
        <v>0</v>
      </c>
      <c r="DA274" s="140">
        <f t="shared" si="105"/>
        <v>0</v>
      </c>
      <c r="DB274" s="140">
        <f t="shared" si="105"/>
        <v>0</v>
      </c>
      <c r="DC274" s="140">
        <f t="shared" si="105"/>
        <v>0</v>
      </c>
      <c r="DD274" s="140">
        <f t="shared" si="105"/>
        <v>0</v>
      </c>
      <c r="DE274" s="140">
        <f t="shared" si="105"/>
        <v>0</v>
      </c>
      <c r="DF274" s="140">
        <f t="shared" si="105"/>
        <v>0</v>
      </c>
      <c r="DG274" s="140">
        <f t="shared" si="105"/>
        <v>0</v>
      </c>
      <c r="DH274" s="140">
        <f t="shared" si="105"/>
        <v>0</v>
      </c>
      <c r="DI274" s="140">
        <f t="shared" si="105"/>
        <v>0</v>
      </c>
      <c r="DJ274" s="140">
        <f t="shared" si="105"/>
        <v>0</v>
      </c>
      <c r="DK274" s="140">
        <f t="shared" si="105"/>
        <v>0</v>
      </c>
      <c r="DL274" s="140">
        <f t="shared" si="105"/>
        <v>0</v>
      </c>
      <c r="DM274" s="140">
        <f t="shared" si="105"/>
        <v>0</v>
      </c>
      <c r="DN274" s="140">
        <f t="shared" si="105"/>
        <v>0</v>
      </c>
      <c r="DO274" s="140">
        <f t="shared" si="105"/>
        <v>0</v>
      </c>
      <c r="DP274" s="140">
        <f t="shared" si="105"/>
        <v>0</v>
      </c>
      <c r="DQ274" s="140">
        <f t="shared" si="105"/>
        <v>0</v>
      </c>
      <c r="DR274" s="140">
        <f t="shared" si="105"/>
        <v>0</v>
      </c>
      <c r="DS274" s="140">
        <f t="shared" si="105"/>
        <v>0</v>
      </c>
      <c r="DT274" s="247">
        <f t="shared" si="105"/>
        <v>0</v>
      </c>
      <c r="DV274" s="360">
        <f t="shared" si="103"/>
        <v>232800</v>
      </c>
      <c r="DW274" s="140">
        <f t="shared" si="103"/>
        <v>232800</v>
      </c>
      <c r="DX274" s="140">
        <f t="shared" si="102"/>
        <v>232800</v>
      </c>
      <c r="DY274" s="140">
        <f t="shared" si="102"/>
        <v>232800</v>
      </c>
      <c r="DZ274" s="140">
        <f t="shared" si="102"/>
        <v>232800</v>
      </c>
      <c r="EA274" s="140">
        <f t="shared" si="102"/>
        <v>232800</v>
      </c>
      <c r="EB274" s="140">
        <f t="shared" si="102"/>
        <v>232800</v>
      </c>
      <c r="EC274" s="140">
        <f t="shared" si="102"/>
        <v>232800</v>
      </c>
      <c r="ED274" s="140">
        <f t="shared" si="102"/>
        <v>232800</v>
      </c>
      <c r="EE274" s="140">
        <f t="shared" si="102"/>
        <v>232800</v>
      </c>
      <c r="EF274" s="247">
        <f t="shared" si="102"/>
        <v>232800</v>
      </c>
    </row>
    <row r="275" spans="1:136" s="49" customFormat="1" ht="15.75" hidden="1" customHeight="1" thickTop="1">
      <c r="A275" s="59"/>
      <c r="B275" s="1811"/>
      <c r="C275" s="724"/>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c r="DH275" s="58"/>
      <c r="DI275" s="58"/>
      <c r="DJ275" s="58"/>
      <c r="DK275" s="58"/>
      <c r="DL275" s="58"/>
      <c r="DM275" s="58"/>
      <c r="DN275" s="58"/>
      <c r="DO275" s="58"/>
      <c r="DP275" s="58"/>
      <c r="DQ275" s="58"/>
      <c r="DR275" s="58"/>
      <c r="DS275" s="58"/>
      <c r="DT275" s="136"/>
      <c r="DV275" s="135"/>
      <c r="DW275" s="58"/>
      <c r="DX275" s="58"/>
      <c r="DY275" s="58"/>
      <c r="DZ275" s="58"/>
      <c r="EA275" s="58"/>
      <c r="EB275" s="58"/>
      <c r="EC275" s="58"/>
      <c r="ED275" s="58"/>
      <c r="EE275" s="58"/>
      <c r="EF275" s="136"/>
    </row>
    <row r="276" spans="1:136" s="49" customFormat="1" ht="15.75" hidden="1" customHeight="1">
      <c r="A276" s="59"/>
      <c r="B276" s="1807" t="s">
        <v>22</v>
      </c>
      <c r="C276" s="127"/>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c r="DH276" s="58"/>
      <c r="DI276" s="58"/>
      <c r="DJ276" s="58"/>
      <c r="DK276" s="58"/>
      <c r="DL276" s="58"/>
      <c r="DM276" s="58"/>
      <c r="DN276" s="58"/>
      <c r="DO276" s="58"/>
      <c r="DP276" s="58"/>
      <c r="DQ276" s="58"/>
      <c r="DR276" s="58"/>
      <c r="DS276" s="58"/>
      <c r="DT276" s="136"/>
      <c r="DV276" s="135"/>
      <c r="DW276" s="58"/>
      <c r="DX276" s="58"/>
      <c r="DY276" s="58"/>
      <c r="DZ276" s="58"/>
      <c r="EA276" s="58"/>
      <c r="EB276" s="58"/>
      <c r="EC276" s="58"/>
      <c r="ED276" s="58"/>
      <c r="EE276" s="58"/>
      <c r="EF276" s="136"/>
    </row>
    <row r="277" spans="1:136" s="49" customFormat="1" ht="15.75" hidden="1" customHeight="1">
      <c r="A277" s="59"/>
      <c r="B277" s="1814">
        <f>'PERPETUITY MIDDLEMAN INPUT TAB'!H268</f>
        <v>0</v>
      </c>
      <c r="C277" s="127"/>
      <c r="D277" s="58">
        <f t="shared" ref="D277:BO280" si="106">C277*(1+D$22)</f>
        <v>0</v>
      </c>
      <c r="E277" s="58">
        <f t="shared" si="106"/>
        <v>0</v>
      </c>
      <c r="F277" s="58">
        <f t="shared" si="106"/>
        <v>0</v>
      </c>
      <c r="G277" s="58">
        <f t="shared" si="106"/>
        <v>0</v>
      </c>
      <c r="H277" s="58">
        <f t="shared" si="106"/>
        <v>0</v>
      </c>
      <c r="I277" s="58">
        <f t="shared" si="106"/>
        <v>0</v>
      </c>
      <c r="J277" s="58">
        <f t="shared" si="106"/>
        <v>0</v>
      </c>
      <c r="K277" s="58">
        <f t="shared" si="106"/>
        <v>0</v>
      </c>
      <c r="L277" s="58">
        <f t="shared" si="106"/>
        <v>0</v>
      </c>
      <c r="M277" s="58">
        <f t="shared" si="106"/>
        <v>0</v>
      </c>
      <c r="N277" s="58">
        <f t="shared" si="106"/>
        <v>0</v>
      </c>
      <c r="O277" s="58">
        <f t="shared" si="106"/>
        <v>0</v>
      </c>
      <c r="P277" s="58">
        <f t="shared" si="106"/>
        <v>0</v>
      </c>
      <c r="Q277" s="58">
        <f t="shared" si="106"/>
        <v>0</v>
      </c>
      <c r="R277" s="58">
        <f t="shared" si="106"/>
        <v>0</v>
      </c>
      <c r="S277" s="58">
        <f t="shared" si="106"/>
        <v>0</v>
      </c>
      <c r="T277" s="58">
        <f t="shared" si="106"/>
        <v>0</v>
      </c>
      <c r="U277" s="58">
        <f t="shared" si="106"/>
        <v>0</v>
      </c>
      <c r="V277" s="58">
        <f t="shared" si="106"/>
        <v>0</v>
      </c>
      <c r="W277" s="58">
        <f t="shared" si="106"/>
        <v>0</v>
      </c>
      <c r="X277" s="58">
        <f t="shared" si="106"/>
        <v>0</v>
      </c>
      <c r="Y277" s="58">
        <f t="shared" si="106"/>
        <v>0</v>
      </c>
      <c r="Z277" s="58">
        <f t="shared" si="106"/>
        <v>0</v>
      </c>
      <c r="AA277" s="58">
        <f t="shared" si="106"/>
        <v>0</v>
      </c>
      <c r="AB277" s="58">
        <f t="shared" si="106"/>
        <v>0</v>
      </c>
      <c r="AC277" s="58">
        <f t="shared" si="106"/>
        <v>0</v>
      </c>
      <c r="AD277" s="58">
        <f t="shared" si="106"/>
        <v>0</v>
      </c>
      <c r="AE277" s="58">
        <f t="shared" si="106"/>
        <v>0</v>
      </c>
      <c r="AF277" s="58">
        <f t="shared" si="106"/>
        <v>0</v>
      </c>
      <c r="AG277" s="58">
        <f t="shared" si="106"/>
        <v>0</v>
      </c>
      <c r="AH277" s="58">
        <f t="shared" si="106"/>
        <v>0</v>
      </c>
      <c r="AI277" s="58">
        <f t="shared" si="106"/>
        <v>0</v>
      </c>
      <c r="AJ277" s="58">
        <f t="shared" si="106"/>
        <v>0</v>
      </c>
      <c r="AK277" s="58">
        <f t="shared" si="106"/>
        <v>0</v>
      </c>
      <c r="AL277" s="58">
        <f t="shared" si="106"/>
        <v>0</v>
      </c>
      <c r="AM277" s="58">
        <f t="shared" si="106"/>
        <v>0</v>
      </c>
      <c r="AN277" s="58">
        <f t="shared" si="106"/>
        <v>0</v>
      </c>
      <c r="AO277" s="58">
        <f t="shared" si="106"/>
        <v>0</v>
      </c>
      <c r="AP277" s="58">
        <f t="shared" si="106"/>
        <v>0</v>
      </c>
      <c r="AQ277" s="58">
        <f t="shared" si="106"/>
        <v>0</v>
      </c>
      <c r="AR277" s="58">
        <f t="shared" si="106"/>
        <v>0</v>
      </c>
      <c r="AS277" s="58">
        <f t="shared" si="106"/>
        <v>0</v>
      </c>
      <c r="AT277" s="58">
        <f t="shared" si="106"/>
        <v>0</v>
      </c>
      <c r="AU277" s="58">
        <f t="shared" si="106"/>
        <v>0</v>
      </c>
      <c r="AV277" s="58">
        <f t="shared" si="106"/>
        <v>0</v>
      </c>
      <c r="AW277" s="58">
        <f t="shared" si="106"/>
        <v>0</v>
      </c>
      <c r="AX277" s="58">
        <f t="shared" si="106"/>
        <v>0</v>
      </c>
      <c r="AY277" s="58">
        <f t="shared" si="106"/>
        <v>0</v>
      </c>
      <c r="AZ277" s="58">
        <f t="shared" si="106"/>
        <v>0</v>
      </c>
      <c r="BA277" s="58">
        <f t="shared" si="106"/>
        <v>0</v>
      </c>
      <c r="BB277" s="58">
        <f t="shared" si="106"/>
        <v>0</v>
      </c>
      <c r="BC277" s="58">
        <f t="shared" si="106"/>
        <v>0</v>
      </c>
      <c r="BD277" s="58">
        <f t="shared" si="106"/>
        <v>0</v>
      </c>
      <c r="BE277" s="58">
        <f t="shared" si="106"/>
        <v>0</v>
      </c>
      <c r="BF277" s="58">
        <f t="shared" si="106"/>
        <v>0</v>
      </c>
      <c r="BG277" s="58">
        <f t="shared" si="106"/>
        <v>0</v>
      </c>
      <c r="BH277" s="58">
        <f t="shared" si="106"/>
        <v>0</v>
      </c>
      <c r="BI277" s="58">
        <f t="shared" si="106"/>
        <v>0</v>
      </c>
      <c r="BJ277" s="58">
        <f t="shared" si="106"/>
        <v>0</v>
      </c>
      <c r="BK277" s="58">
        <f t="shared" si="106"/>
        <v>0</v>
      </c>
      <c r="BL277" s="58">
        <f t="shared" si="106"/>
        <v>0</v>
      </c>
      <c r="BM277" s="58">
        <f t="shared" si="106"/>
        <v>0</v>
      </c>
      <c r="BN277" s="58">
        <f t="shared" si="106"/>
        <v>0</v>
      </c>
      <c r="BO277" s="58">
        <f t="shared" si="106"/>
        <v>0</v>
      </c>
      <c r="BP277" s="58">
        <f t="shared" ref="BP277:DT281" si="107">BO277*(1+BP$22)</f>
        <v>0</v>
      </c>
      <c r="BQ277" s="58">
        <f t="shared" si="107"/>
        <v>0</v>
      </c>
      <c r="BR277" s="58">
        <f t="shared" si="107"/>
        <v>0</v>
      </c>
      <c r="BS277" s="58">
        <f t="shared" si="107"/>
        <v>0</v>
      </c>
      <c r="BT277" s="58">
        <f t="shared" si="107"/>
        <v>0</v>
      </c>
      <c r="BU277" s="58">
        <f t="shared" si="107"/>
        <v>0</v>
      </c>
      <c r="BV277" s="58">
        <f t="shared" si="107"/>
        <v>0</v>
      </c>
      <c r="BW277" s="58">
        <f t="shared" si="107"/>
        <v>0</v>
      </c>
      <c r="BX277" s="58">
        <f t="shared" si="107"/>
        <v>0</v>
      </c>
      <c r="BY277" s="58">
        <f t="shared" si="107"/>
        <v>0</v>
      </c>
      <c r="BZ277" s="58">
        <f t="shared" si="107"/>
        <v>0</v>
      </c>
      <c r="CA277" s="58">
        <f t="shared" si="107"/>
        <v>0</v>
      </c>
      <c r="CB277" s="58">
        <f t="shared" si="107"/>
        <v>0</v>
      </c>
      <c r="CC277" s="58">
        <f t="shared" si="107"/>
        <v>0</v>
      </c>
      <c r="CD277" s="58">
        <f t="shared" si="107"/>
        <v>0</v>
      </c>
      <c r="CE277" s="58">
        <f t="shared" si="107"/>
        <v>0</v>
      </c>
      <c r="CF277" s="58">
        <f t="shared" si="107"/>
        <v>0</v>
      </c>
      <c r="CG277" s="58">
        <f t="shared" si="107"/>
        <v>0</v>
      </c>
      <c r="CH277" s="58">
        <f t="shared" si="107"/>
        <v>0</v>
      </c>
      <c r="CI277" s="58">
        <f t="shared" si="107"/>
        <v>0</v>
      </c>
      <c r="CJ277" s="58">
        <f t="shared" si="107"/>
        <v>0</v>
      </c>
      <c r="CK277" s="58">
        <f t="shared" si="107"/>
        <v>0</v>
      </c>
      <c r="CL277" s="58">
        <f t="shared" si="107"/>
        <v>0</v>
      </c>
      <c r="CM277" s="58">
        <f t="shared" si="107"/>
        <v>0</v>
      </c>
      <c r="CN277" s="58">
        <f t="shared" si="107"/>
        <v>0</v>
      </c>
      <c r="CO277" s="58">
        <f t="shared" si="107"/>
        <v>0</v>
      </c>
      <c r="CP277" s="58">
        <f t="shared" si="107"/>
        <v>0</v>
      </c>
      <c r="CQ277" s="58">
        <f t="shared" si="107"/>
        <v>0</v>
      </c>
      <c r="CR277" s="58">
        <f t="shared" si="107"/>
        <v>0</v>
      </c>
      <c r="CS277" s="58">
        <f t="shared" si="107"/>
        <v>0</v>
      </c>
      <c r="CT277" s="58">
        <f t="shared" si="107"/>
        <v>0</v>
      </c>
      <c r="CU277" s="58">
        <f t="shared" si="107"/>
        <v>0</v>
      </c>
      <c r="CV277" s="58">
        <f t="shared" si="107"/>
        <v>0</v>
      </c>
      <c r="CW277" s="58">
        <f t="shared" si="107"/>
        <v>0</v>
      </c>
      <c r="CX277" s="58">
        <f t="shared" si="107"/>
        <v>0</v>
      </c>
      <c r="CY277" s="58">
        <f t="shared" si="107"/>
        <v>0</v>
      </c>
      <c r="CZ277" s="58">
        <f t="shared" si="107"/>
        <v>0</v>
      </c>
      <c r="DA277" s="58">
        <f t="shared" si="107"/>
        <v>0</v>
      </c>
      <c r="DB277" s="58">
        <f t="shared" si="107"/>
        <v>0</v>
      </c>
      <c r="DC277" s="58">
        <f t="shared" si="107"/>
        <v>0</v>
      </c>
      <c r="DD277" s="58">
        <f t="shared" si="107"/>
        <v>0</v>
      </c>
      <c r="DE277" s="58">
        <f t="shared" si="107"/>
        <v>0</v>
      </c>
      <c r="DF277" s="58">
        <f t="shared" si="107"/>
        <v>0</v>
      </c>
      <c r="DG277" s="58">
        <f t="shared" si="107"/>
        <v>0</v>
      </c>
      <c r="DH277" s="58">
        <f t="shared" si="107"/>
        <v>0</v>
      </c>
      <c r="DI277" s="58">
        <f t="shared" si="107"/>
        <v>0</v>
      </c>
      <c r="DJ277" s="58">
        <f t="shared" si="107"/>
        <v>0</v>
      </c>
      <c r="DK277" s="58">
        <f t="shared" si="107"/>
        <v>0</v>
      </c>
      <c r="DL277" s="58">
        <f t="shared" si="107"/>
        <v>0</v>
      </c>
      <c r="DM277" s="58">
        <f t="shared" si="107"/>
        <v>0</v>
      </c>
      <c r="DN277" s="58">
        <f t="shared" si="107"/>
        <v>0</v>
      </c>
      <c r="DO277" s="58">
        <f t="shared" si="107"/>
        <v>0</v>
      </c>
      <c r="DP277" s="58">
        <f t="shared" si="107"/>
        <v>0</v>
      </c>
      <c r="DQ277" s="58">
        <f t="shared" si="107"/>
        <v>0</v>
      </c>
      <c r="DR277" s="58">
        <f t="shared" si="107"/>
        <v>0</v>
      </c>
      <c r="DS277" s="58">
        <f t="shared" si="107"/>
        <v>0</v>
      </c>
      <c r="DT277" s="136">
        <f t="shared" si="107"/>
        <v>0</v>
      </c>
      <c r="DV277" s="135">
        <f t="shared" ref="DV277:EF292" si="108">SUMIF($D$4:$DT$4,DV$4,$D277:$DT277)</f>
        <v>0</v>
      </c>
      <c r="DW277" s="58">
        <f t="shared" si="108"/>
        <v>0</v>
      </c>
      <c r="DX277" s="58">
        <f t="shared" si="108"/>
        <v>0</v>
      </c>
      <c r="DY277" s="58">
        <f t="shared" si="108"/>
        <v>0</v>
      </c>
      <c r="DZ277" s="58">
        <f t="shared" si="108"/>
        <v>0</v>
      </c>
      <c r="EA277" s="58">
        <f t="shared" si="108"/>
        <v>0</v>
      </c>
      <c r="EB277" s="58">
        <f t="shared" si="108"/>
        <v>0</v>
      </c>
      <c r="EC277" s="58">
        <f t="shared" si="108"/>
        <v>0</v>
      </c>
      <c r="ED277" s="58">
        <f t="shared" si="108"/>
        <v>0</v>
      </c>
      <c r="EE277" s="58">
        <f t="shared" si="108"/>
        <v>0</v>
      </c>
      <c r="EF277" s="136">
        <f t="shared" si="108"/>
        <v>0</v>
      </c>
    </row>
    <row r="278" spans="1:136" s="49" customFormat="1" ht="15.75" hidden="1" customHeight="1">
      <c r="A278" s="59"/>
      <c r="B278" s="1814">
        <f>'PERPETUITY MIDDLEMAN INPUT TAB'!H269</f>
        <v>0</v>
      </c>
      <c r="C278" s="127"/>
      <c r="D278" s="58">
        <f t="shared" si="106"/>
        <v>0</v>
      </c>
      <c r="E278" s="58">
        <f t="shared" si="106"/>
        <v>0</v>
      </c>
      <c r="F278" s="58">
        <f t="shared" si="106"/>
        <v>0</v>
      </c>
      <c r="G278" s="58">
        <f t="shared" si="106"/>
        <v>0</v>
      </c>
      <c r="H278" s="58">
        <f t="shared" si="106"/>
        <v>0</v>
      </c>
      <c r="I278" s="58">
        <f t="shared" si="106"/>
        <v>0</v>
      </c>
      <c r="J278" s="58">
        <f t="shared" si="106"/>
        <v>0</v>
      </c>
      <c r="K278" s="58">
        <f t="shared" si="106"/>
        <v>0</v>
      </c>
      <c r="L278" s="58">
        <f t="shared" si="106"/>
        <v>0</v>
      </c>
      <c r="M278" s="58">
        <f t="shared" si="106"/>
        <v>0</v>
      </c>
      <c r="N278" s="58">
        <f t="shared" si="106"/>
        <v>0</v>
      </c>
      <c r="O278" s="58">
        <f t="shared" si="106"/>
        <v>0</v>
      </c>
      <c r="P278" s="58">
        <f t="shared" si="106"/>
        <v>0</v>
      </c>
      <c r="Q278" s="58">
        <f t="shared" si="106"/>
        <v>0</v>
      </c>
      <c r="R278" s="58">
        <f t="shared" si="106"/>
        <v>0</v>
      </c>
      <c r="S278" s="58">
        <f t="shared" si="106"/>
        <v>0</v>
      </c>
      <c r="T278" s="58">
        <f t="shared" si="106"/>
        <v>0</v>
      </c>
      <c r="U278" s="58">
        <f t="shared" si="106"/>
        <v>0</v>
      </c>
      <c r="V278" s="58">
        <f t="shared" si="106"/>
        <v>0</v>
      </c>
      <c r="W278" s="58">
        <f t="shared" si="106"/>
        <v>0</v>
      </c>
      <c r="X278" s="58">
        <f t="shared" si="106"/>
        <v>0</v>
      </c>
      <c r="Y278" s="58">
        <f t="shared" si="106"/>
        <v>0</v>
      </c>
      <c r="Z278" s="58">
        <f t="shared" si="106"/>
        <v>0</v>
      </c>
      <c r="AA278" s="58">
        <f t="shared" si="106"/>
        <v>0</v>
      </c>
      <c r="AB278" s="58">
        <f t="shared" si="106"/>
        <v>0</v>
      </c>
      <c r="AC278" s="58">
        <f t="shared" si="106"/>
        <v>0</v>
      </c>
      <c r="AD278" s="58">
        <f t="shared" si="106"/>
        <v>0</v>
      </c>
      <c r="AE278" s="58">
        <f t="shared" si="106"/>
        <v>0</v>
      </c>
      <c r="AF278" s="58">
        <f t="shared" si="106"/>
        <v>0</v>
      </c>
      <c r="AG278" s="58">
        <f t="shared" si="106"/>
        <v>0</v>
      </c>
      <c r="AH278" s="58">
        <f t="shared" si="106"/>
        <v>0</v>
      </c>
      <c r="AI278" s="58">
        <f t="shared" si="106"/>
        <v>0</v>
      </c>
      <c r="AJ278" s="58">
        <f t="shared" si="106"/>
        <v>0</v>
      </c>
      <c r="AK278" s="58">
        <f t="shared" si="106"/>
        <v>0</v>
      </c>
      <c r="AL278" s="58">
        <f t="shared" si="106"/>
        <v>0</v>
      </c>
      <c r="AM278" s="58">
        <f t="shared" si="106"/>
        <v>0</v>
      </c>
      <c r="AN278" s="58">
        <f t="shared" si="106"/>
        <v>0</v>
      </c>
      <c r="AO278" s="58">
        <f t="shared" si="106"/>
        <v>0</v>
      </c>
      <c r="AP278" s="58">
        <f t="shared" si="106"/>
        <v>0</v>
      </c>
      <c r="AQ278" s="58">
        <f t="shared" si="106"/>
        <v>0</v>
      </c>
      <c r="AR278" s="58">
        <f t="shared" si="106"/>
        <v>0</v>
      </c>
      <c r="AS278" s="58">
        <f t="shared" si="106"/>
        <v>0</v>
      </c>
      <c r="AT278" s="58">
        <f t="shared" si="106"/>
        <v>0</v>
      </c>
      <c r="AU278" s="58">
        <f t="shared" si="106"/>
        <v>0</v>
      </c>
      <c r="AV278" s="58">
        <f t="shared" si="106"/>
        <v>0</v>
      </c>
      <c r="AW278" s="58">
        <f t="shared" si="106"/>
        <v>0</v>
      </c>
      <c r="AX278" s="58">
        <f t="shared" si="106"/>
        <v>0</v>
      </c>
      <c r="AY278" s="58">
        <f t="shared" si="106"/>
        <v>0</v>
      </c>
      <c r="AZ278" s="58">
        <f t="shared" si="106"/>
        <v>0</v>
      </c>
      <c r="BA278" s="58">
        <f t="shared" si="106"/>
        <v>0</v>
      </c>
      <c r="BB278" s="58">
        <f t="shared" si="106"/>
        <v>0</v>
      </c>
      <c r="BC278" s="58">
        <f t="shared" si="106"/>
        <v>0</v>
      </c>
      <c r="BD278" s="58">
        <f t="shared" si="106"/>
        <v>0</v>
      </c>
      <c r="BE278" s="58">
        <f t="shared" si="106"/>
        <v>0</v>
      </c>
      <c r="BF278" s="58">
        <f t="shared" si="106"/>
        <v>0</v>
      </c>
      <c r="BG278" s="58">
        <f t="shared" si="106"/>
        <v>0</v>
      </c>
      <c r="BH278" s="58">
        <f t="shared" si="106"/>
        <v>0</v>
      </c>
      <c r="BI278" s="58">
        <f t="shared" si="106"/>
        <v>0</v>
      </c>
      <c r="BJ278" s="58">
        <f t="shared" si="106"/>
        <v>0</v>
      </c>
      <c r="BK278" s="58">
        <f t="shared" si="106"/>
        <v>0</v>
      </c>
      <c r="BL278" s="58">
        <f t="shared" si="106"/>
        <v>0</v>
      </c>
      <c r="BM278" s="58">
        <f t="shared" si="106"/>
        <v>0</v>
      </c>
      <c r="BN278" s="58">
        <f t="shared" si="106"/>
        <v>0</v>
      </c>
      <c r="BO278" s="58">
        <f t="shared" si="106"/>
        <v>0</v>
      </c>
      <c r="BP278" s="58">
        <f t="shared" si="107"/>
        <v>0</v>
      </c>
      <c r="BQ278" s="58">
        <f t="shared" si="107"/>
        <v>0</v>
      </c>
      <c r="BR278" s="58">
        <f t="shared" si="107"/>
        <v>0</v>
      </c>
      <c r="BS278" s="58">
        <f t="shared" si="107"/>
        <v>0</v>
      </c>
      <c r="BT278" s="58">
        <f t="shared" si="107"/>
        <v>0</v>
      </c>
      <c r="BU278" s="58">
        <f t="shared" si="107"/>
        <v>0</v>
      </c>
      <c r="BV278" s="58">
        <f t="shared" si="107"/>
        <v>0</v>
      </c>
      <c r="BW278" s="58">
        <f t="shared" si="107"/>
        <v>0</v>
      </c>
      <c r="BX278" s="58">
        <f t="shared" si="107"/>
        <v>0</v>
      </c>
      <c r="BY278" s="58">
        <f t="shared" si="107"/>
        <v>0</v>
      </c>
      <c r="BZ278" s="58">
        <f t="shared" si="107"/>
        <v>0</v>
      </c>
      <c r="CA278" s="58">
        <f t="shared" si="107"/>
        <v>0</v>
      </c>
      <c r="CB278" s="58">
        <f t="shared" si="107"/>
        <v>0</v>
      </c>
      <c r="CC278" s="58">
        <f t="shared" si="107"/>
        <v>0</v>
      </c>
      <c r="CD278" s="58">
        <f t="shared" si="107"/>
        <v>0</v>
      </c>
      <c r="CE278" s="58">
        <f t="shared" si="107"/>
        <v>0</v>
      </c>
      <c r="CF278" s="58">
        <f t="shared" si="107"/>
        <v>0</v>
      </c>
      <c r="CG278" s="58">
        <f t="shared" si="107"/>
        <v>0</v>
      </c>
      <c r="CH278" s="58">
        <f t="shared" si="107"/>
        <v>0</v>
      </c>
      <c r="CI278" s="58">
        <f t="shared" si="107"/>
        <v>0</v>
      </c>
      <c r="CJ278" s="58">
        <f t="shared" si="107"/>
        <v>0</v>
      </c>
      <c r="CK278" s="58">
        <f t="shared" si="107"/>
        <v>0</v>
      </c>
      <c r="CL278" s="58">
        <f t="shared" si="107"/>
        <v>0</v>
      </c>
      <c r="CM278" s="58">
        <f t="shared" si="107"/>
        <v>0</v>
      </c>
      <c r="CN278" s="58">
        <f t="shared" si="107"/>
        <v>0</v>
      </c>
      <c r="CO278" s="58">
        <f t="shared" si="107"/>
        <v>0</v>
      </c>
      <c r="CP278" s="58">
        <f t="shared" si="107"/>
        <v>0</v>
      </c>
      <c r="CQ278" s="58">
        <f t="shared" si="107"/>
        <v>0</v>
      </c>
      <c r="CR278" s="58">
        <f t="shared" si="107"/>
        <v>0</v>
      </c>
      <c r="CS278" s="58">
        <f t="shared" si="107"/>
        <v>0</v>
      </c>
      <c r="CT278" s="58">
        <f t="shared" si="107"/>
        <v>0</v>
      </c>
      <c r="CU278" s="58">
        <f t="shared" si="107"/>
        <v>0</v>
      </c>
      <c r="CV278" s="58">
        <f t="shared" si="107"/>
        <v>0</v>
      </c>
      <c r="CW278" s="58">
        <f t="shared" si="107"/>
        <v>0</v>
      </c>
      <c r="CX278" s="58">
        <f t="shared" si="107"/>
        <v>0</v>
      </c>
      <c r="CY278" s="58">
        <f t="shared" si="107"/>
        <v>0</v>
      </c>
      <c r="CZ278" s="58">
        <f t="shared" si="107"/>
        <v>0</v>
      </c>
      <c r="DA278" s="58">
        <f t="shared" si="107"/>
        <v>0</v>
      </c>
      <c r="DB278" s="58">
        <f t="shared" si="107"/>
        <v>0</v>
      </c>
      <c r="DC278" s="58">
        <f t="shared" si="107"/>
        <v>0</v>
      </c>
      <c r="DD278" s="58">
        <f t="shared" si="107"/>
        <v>0</v>
      </c>
      <c r="DE278" s="58">
        <f t="shared" si="107"/>
        <v>0</v>
      </c>
      <c r="DF278" s="58">
        <f t="shared" si="107"/>
        <v>0</v>
      </c>
      <c r="DG278" s="58">
        <f t="shared" si="107"/>
        <v>0</v>
      </c>
      <c r="DH278" s="58">
        <f t="shared" si="107"/>
        <v>0</v>
      </c>
      <c r="DI278" s="58">
        <f t="shared" si="107"/>
        <v>0</v>
      </c>
      <c r="DJ278" s="58">
        <f t="shared" si="107"/>
        <v>0</v>
      </c>
      <c r="DK278" s="58">
        <f t="shared" si="107"/>
        <v>0</v>
      </c>
      <c r="DL278" s="58">
        <f t="shared" si="107"/>
        <v>0</v>
      </c>
      <c r="DM278" s="58">
        <f t="shared" si="107"/>
        <v>0</v>
      </c>
      <c r="DN278" s="58">
        <f t="shared" si="107"/>
        <v>0</v>
      </c>
      <c r="DO278" s="58">
        <f t="shared" si="107"/>
        <v>0</v>
      </c>
      <c r="DP278" s="58">
        <f t="shared" si="107"/>
        <v>0</v>
      </c>
      <c r="DQ278" s="58">
        <f t="shared" si="107"/>
        <v>0</v>
      </c>
      <c r="DR278" s="58">
        <f t="shared" si="107"/>
        <v>0</v>
      </c>
      <c r="DS278" s="58">
        <f t="shared" si="107"/>
        <v>0</v>
      </c>
      <c r="DT278" s="136">
        <f t="shared" si="107"/>
        <v>0</v>
      </c>
      <c r="DV278" s="135">
        <f t="shared" si="108"/>
        <v>0</v>
      </c>
      <c r="DW278" s="58">
        <f t="shared" si="108"/>
        <v>0</v>
      </c>
      <c r="DX278" s="58">
        <f t="shared" si="108"/>
        <v>0</v>
      </c>
      <c r="DY278" s="58">
        <f t="shared" si="108"/>
        <v>0</v>
      </c>
      <c r="DZ278" s="58">
        <f t="shared" si="108"/>
        <v>0</v>
      </c>
      <c r="EA278" s="58">
        <f t="shared" si="108"/>
        <v>0</v>
      </c>
      <c r="EB278" s="58">
        <f t="shared" si="108"/>
        <v>0</v>
      </c>
      <c r="EC278" s="58">
        <f t="shared" si="108"/>
        <v>0</v>
      </c>
      <c r="ED278" s="58">
        <f t="shared" si="108"/>
        <v>0</v>
      </c>
      <c r="EE278" s="58">
        <f t="shared" si="108"/>
        <v>0</v>
      </c>
      <c r="EF278" s="136">
        <f t="shared" si="108"/>
        <v>0</v>
      </c>
    </row>
    <row r="279" spans="1:136" s="49" customFormat="1" ht="15.75" hidden="1" customHeight="1">
      <c r="A279" s="59"/>
      <c r="B279" s="1814">
        <f>'PERPETUITY MIDDLEMAN INPUT TAB'!H270</f>
        <v>0</v>
      </c>
      <c r="C279" s="127"/>
      <c r="D279" s="58">
        <f t="shared" si="106"/>
        <v>0</v>
      </c>
      <c r="E279" s="58">
        <f t="shared" si="106"/>
        <v>0</v>
      </c>
      <c r="F279" s="58">
        <f t="shared" si="106"/>
        <v>0</v>
      </c>
      <c r="G279" s="58">
        <f t="shared" si="106"/>
        <v>0</v>
      </c>
      <c r="H279" s="58">
        <f t="shared" si="106"/>
        <v>0</v>
      </c>
      <c r="I279" s="58">
        <f t="shared" si="106"/>
        <v>0</v>
      </c>
      <c r="J279" s="58">
        <f t="shared" si="106"/>
        <v>0</v>
      </c>
      <c r="K279" s="58">
        <f t="shared" si="106"/>
        <v>0</v>
      </c>
      <c r="L279" s="58">
        <f t="shared" si="106"/>
        <v>0</v>
      </c>
      <c r="M279" s="58">
        <f t="shared" si="106"/>
        <v>0</v>
      </c>
      <c r="N279" s="58">
        <f t="shared" si="106"/>
        <v>0</v>
      </c>
      <c r="O279" s="58">
        <f t="shared" si="106"/>
        <v>0</v>
      </c>
      <c r="P279" s="58">
        <f t="shared" si="106"/>
        <v>0</v>
      </c>
      <c r="Q279" s="58">
        <f t="shared" si="106"/>
        <v>0</v>
      </c>
      <c r="R279" s="58">
        <f t="shared" si="106"/>
        <v>0</v>
      </c>
      <c r="S279" s="58">
        <f t="shared" si="106"/>
        <v>0</v>
      </c>
      <c r="T279" s="58">
        <f t="shared" si="106"/>
        <v>0</v>
      </c>
      <c r="U279" s="58">
        <f t="shared" si="106"/>
        <v>0</v>
      </c>
      <c r="V279" s="58">
        <f t="shared" si="106"/>
        <v>0</v>
      </c>
      <c r="W279" s="58">
        <f t="shared" si="106"/>
        <v>0</v>
      </c>
      <c r="X279" s="58">
        <f t="shared" si="106"/>
        <v>0</v>
      </c>
      <c r="Y279" s="58">
        <f t="shared" si="106"/>
        <v>0</v>
      </c>
      <c r="Z279" s="58">
        <f t="shared" si="106"/>
        <v>0</v>
      </c>
      <c r="AA279" s="58">
        <f t="shared" si="106"/>
        <v>0</v>
      </c>
      <c r="AB279" s="58">
        <f t="shared" si="106"/>
        <v>0</v>
      </c>
      <c r="AC279" s="58">
        <f t="shared" si="106"/>
        <v>0</v>
      </c>
      <c r="AD279" s="58">
        <f t="shared" si="106"/>
        <v>0</v>
      </c>
      <c r="AE279" s="58">
        <f t="shared" si="106"/>
        <v>0</v>
      </c>
      <c r="AF279" s="58">
        <f t="shared" si="106"/>
        <v>0</v>
      </c>
      <c r="AG279" s="58">
        <f t="shared" si="106"/>
        <v>0</v>
      </c>
      <c r="AH279" s="58">
        <f t="shared" si="106"/>
        <v>0</v>
      </c>
      <c r="AI279" s="58">
        <f t="shared" si="106"/>
        <v>0</v>
      </c>
      <c r="AJ279" s="58">
        <f t="shared" si="106"/>
        <v>0</v>
      </c>
      <c r="AK279" s="58">
        <f t="shared" si="106"/>
        <v>0</v>
      </c>
      <c r="AL279" s="58">
        <f t="shared" si="106"/>
        <v>0</v>
      </c>
      <c r="AM279" s="58">
        <f t="shared" si="106"/>
        <v>0</v>
      </c>
      <c r="AN279" s="58">
        <f t="shared" si="106"/>
        <v>0</v>
      </c>
      <c r="AO279" s="58">
        <f t="shared" si="106"/>
        <v>0</v>
      </c>
      <c r="AP279" s="58">
        <f t="shared" si="106"/>
        <v>0</v>
      </c>
      <c r="AQ279" s="58">
        <f t="shared" si="106"/>
        <v>0</v>
      </c>
      <c r="AR279" s="58">
        <f t="shared" si="106"/>
        <v>0</v>
      </c>
      <c r="AS279" s="58">
        <f t="shared" si="106"/>
        <v>0</v>
      </c>
      <c r="AT279" s="58">
        <f t="shared" si="106"/>
        <v>0</v>
      </c>
      <c r="AU279" s="58">
        <f t="shared" si="106"/>
        <v>0</v>
      </c>
      <c r="AV279" s="58">
        <f t="shared" si="106"/>
        <v>0</v>
      </c>
      <c r="AW279" s="58">
        <f t="shared" si="106"/>
        <v>0</v>
      </c>
      <c r="AX279" s="58">
        <f t="shared" si="106"/>
        <v>0</v>
      </c>
      <c r="AY279" s="58">
        <f t="shared" si="106"/>
        <v>0</v>
      </c>
      <c r="AZ279" s="58">
        <f t="shared" si="106"/>
        <v>0</v>
      </c>
      <c r="BA279" s="58">
        <f t="shared" si="106"/>
        <v>0</v>
      </c>
      <c r="BB279" s="58">
        <f t="shared" si="106"/>
        <v>0</v>
      </c>
      <c r="BC279" s="58">
        <f t="shared" si="106"/>
        <v>0</v>
      </c>
      <c r="BD279" s="58">
        <f t="shared" si="106"/>
        <v>0</v>
      </c>
      <c r="BE279" s="58">
        <f t="shared" si="106"/>
        <v>0</v>
      </c>
      <c r="BF279" s="58">
        <f t="shared" si="106"/>
        <v>0</v>
      </c>
      <c r="BG279" s="58">
        <f t="shared" si="106"/>
        <v>0</v>
      </c>
      <c r="BH279" s="58">
        <f t="shared" si="106"/>
        <v>0</v>
      </c>
      <c r="BI279" s="58">
        <f t="shared" si="106"/>
        <v>0</v>
      </c>
      <c r="BJ279" s="58">
        <f t="shared" si="106"/>
        <v>0</v>
      </c>
      <c r="BK279" s="58">
        <f t="shared" si="106"/>
        <v>0</v>
      </c>
      <c r="BL279" s="58">
        <f t="shared" si="106"/>
        <v>0</v>
      </c>
      <c r="BM279" s="58">
        <f t="shared" si="106"/>
        <v>0</v>
      </c>
      <c r="BN279" s="58">
        <f t="shared" si="106"/>
        <v>0</v>
      </c>
      <c r="BO279" s="58">
        <f t="shared" si="106"/>
        <v>0</v>
      </c>
      <c r="BP279" s="58">
        <f t="shared" si="107"/>
        <v>0</v>
      </c>
      <c r="BQ279" s="58">
        <f t="shared" si="107"/>
        <v>0</v>
      </c>
      <c r="BR279" s="58">
        <f t="shared" si="107"/>
        <v>0</v>
      </c>
      <c r="BS279" s="58">
        <f t="shared" si="107"/>
        <v>0</v>
      </c>
      <c r="BT279" s="58">
        <f t="shared" si="107"/>
        <v>0</v>
      </c>
      <c r="BU279" s="58">
        <f t="shared" si="107"/>
        <v>0</v>
      </c>
      <c r="BV279" s="58">
        <f t="shared" si="107"/>
        <v>0</v>
      </c>
      <c r="BW279" s="58">
        <f t="shared" si="107"/>
        <v>0</v>
      </c>
      <c r="BX279" s="58">
        <f t="shared" si="107"/>
        <v>0</v>
      </c>
      <c r="BY279" s="58">
        <f t="shared" si="107"/>
        <v>0</v>
      </c>
      <c r="BZ279" s="58">
        <f t="shared" si="107"/>
        <v>0</v>
      </c>
      <c r="CA279" s="58">
        <f t="shared" si="107"/>
        <v>0</v>
      </c>
      <c r="CB279" s="58">
        <f t="shared" si="107"/>
        <v>0</v>
      </c>
      <c r="CC279" s="58">
        <f t="shared" si="107"/>
        <v>0</v>
      </c>
      <c r="CD279" s="58">
        <f t="shared" si="107"/>
        <v>0</v>
      </c>
      <c r="CE279" s="58">
        <f t="shared" si="107"/>
        <v>0</v>
      </c>
      <c r="CF279" s="58">
        <f t="shared" si="107"/>
        <v>0</v>
      </c>
      <c r="CG279" s="58">
        <f t="shared" si="107"/>
        <v>0</v>
      </c>
      <c r="CH279" s="58">
        <f t="shared" si="107"/>
        <v>0</v>
      </c>
      <c r="CI279" s="58">
        <f t="shared" si="107"/>
        <v>0</v>
      </c>
      <c r="CJ279" s="58">
        <f t="shared" si="107"/>
        <v>0</v>
      </c>
      <c r="CK279" s="58">
        <f t="shared" si="107"/>
        <v>0</v>
      </c>
      <c r="CL279" s="58">
        <f t="shared" si="107"/>
        <v>0</v>
      </c>
      <c r="CM279" s="58">
        <f t="shared" si="107"/>
        <v>0</v>
      </c>
      <c r="CN279" s="58">
        <f t="shared" si="107"/>
        <v>0</v>
      </c>
      <c r="CO279" s="58">
        <f t="shared" si="107"/>
        <v>0</v>
      </c>
      <c r="CP279" s="58">
        <f t="shared" si="107"/>
        <v>0</v>
      </c>
      <c r="CQ279" s="58">
        <f t="shared" si="107"/>
        <v>0</v>
      </c>
      <c r="CR279" s="58">
        <f t="shared" si="107"/>
        <v>0</v>
      </c>
      <c r="CS279" s="58">
        <f t="shared" si="107"/>
        <v>0</v>
      </c>
      <c r="CT279" s="58">
        <f t="shared" si="107"/>
        <v>0</v>
      </c>
      <c r="CU279" s="58">
        <f t="shared" si="107"/>
        <v>0</v>
      </c>
      <c r="CV279" s="58">
        <f t="shared" si="107"/>
        <v>0</v>
      </c>
      <c r="CW279" s="58">
        <f t="shared" si="107"/>
        <v>0</v>
      </c>
      <c r="CX279" s="58">
        <f t="shared" si="107"/>
        <v>0</v>
      </c>
      <c r="CY279" s="58">
        <f t="shared" si="107"/>
        <v>0</v>
      </c>
      <c r="CZ279" s="58">
        <f t="shared" si="107"/>
        <v>0</v>
      </c>
      <c r="DA279" s="58">
        <f t="shared" si="107"/>
        <v>0</v>
      </c>
      <c r="DB279" s="58">
        <f t="shared" si="107"/>
        <v>0</v>
      </c>
      <c r="DC279" s="58">
        <f t="shared" si="107"/>
        <v>0</v>
      </c>
      <c r="DD279" s="58">
        <f t="shared" si="107"/>
        <v>0</v>
      </c>
      <c r="DE279" s="58">
        <f t="shared" si="107"/>
        <v>0</v>
      </c>
      <c r="DF279" s="58">
        <f t="shared" si="107"/>
        <v>0</v>
      </c>
      <c r="DG279" s="58">
        <f t="shared" si="107"/>
        <v>0</v>
      </c>
      <c r="DH279" s="58">
        <f t="shared" si="107"/>
        <v>0</v>
      </c>
      <c r="DI279" s="58">
        <f t="shared" si="107"/>
        <v>0</v>
      </c>
      <c r="DJ279" s="58">
        <f t="shared" si="107"/>
        <v>0</v>
      </c>
      <c r="DK279" s="58">
        <f t="shared" si="107"/>
        <v>0</v>
      </c>
      <c r="DL279" s="58">
        <f t="shared" si="107"/>
        <v>0</v>
      </c>
      <c r="DM279" s="58">
        <f t="shared" si="107"/>
        <v>0</v>
      </c>
      <c r="DN279" s="58">
        <f t="shared" si="107"/>
        <v>0</v>
      </c>
      <c r="DO279" s="58">
        <f t="shared" si="107"/>
        <v>0</v>
      </c>
      <c r="DP279" s="58">
        <f t="shared" si="107"/>
        <v>0</v>
      </c>
      <c r="DQ279" s="58">
        <f t="shared" si="107"/>
        <v>0</v>
      </c>
      <c r="DR279" s="58">
        <f t="shared" si="107"/>
        <v>0</v>
      </c>
      <c r="DS279" s="58">
        <f t="shared" si="107"/>
        <v>0</v>
      </c>
      <c r="DT279" s="136">
        <f t="shared" si="107"/>
        <v>0</v>
      </c>
      <c r="DV279" s="135">
        <f t="shared" si="108"/>
        <v>0</v>
      </c>
      <c r="DW279" s="58">
        <f t="shared" si="108"/>
        <v>0</v>
      </c>
      <c r="DX279" s="58">
        <f t="shared" si="108"/>
        <v>0</v>
      </c>
      <c r="DY279" s="58">
        <f t="shared" si="108"/>
        <v>0</v>
      </c>
      <c r="DZ279" s="58">
        <f t="shared" si="108"/>
        <v>0</v>
      </c>
      <c r="EA279" s="58">
        <f t="shared" si="108"/>
        <v>0</v>
      </c>
      <c r="EB279" s="58">
        <f t="shared" si="108"/>
        <v>0</v>
      </c>
      <c r="EC279" s="58">
        <f t="shared" si="108"/>
        <v>0</v>
      </c>
      <c r="ED279" s="58">
        <f t="shared" si="108"/>
        <v>0</v>
      </c>
      <c r="EE279" s="58">
        <f t="shared" si="108"/>
        <v>0</v>
      </c>
      <c r="EF279" s="136">
        <f t="shared" si="108"/>
        <v>0</v>
      </c>
    </row>
    <row r="280" spans="1:136" s="49" customFormat="1" ht="15.75" hidden="1" customHeight="1">
      <c r="A280" s="59"/>
      <c r="B280" s="1814">
        <f>'PERPETUITY MIDDLEMAN INPUT TAB'!H271</f>
        <v>0</v>
      </c>
      <c r="C280" s="127"/>
      <c r="D280" s="58">
        <f t="shared" si="106"/>
        <v>0</v>
      </c>
      <c r="E280" s="58">
        <f t="shared" si="106"/>
        <v>0</v>
      </c>
      <c r="F280" s="58">
        <f t="shared" si="106"/>
        <v>0</v>
      </c>
      <c r="G280" s="58">
        <f t="shared" si="106"/>
        <v>0</v>
      </c>
      <c r="H280" s="58">
        <f t="shared" si="106"/>
        <v>0</v>
      </c>
      <c r="I280" s="58">
        <f t="shared" si="106"/>
        <v>0</v>
      </c>
      <c r="J280" s="58">
        <f t="shared" si="106"/>
        <v>0</v>
      </c>
      <c r="K280" s="58">
        <f t="shared" si="106"/>
        <v>0</v>
      </c>
      <c r="L280" s="58">
        <f t="shared" si="106"/>
        <v>0</v>
      </c>
      <c r="M280" s="58">
        <f t="shared" si="106"/>
        <v>0</v>
      </c>
      <c r="N280" s="58">
        <f t="shared" si="106"/>
        <v>0</v>
      </c>
      <c r="O280" s="58">
        <f t="shared" si="106"/>
        <v>0</v>
      </c>
      <c r="P280" s="58">
        <f t="shared" si="106"/>
        <v>0</v>
      </c>
      <c r="Q280" s="58">
        <f t="shared" si="106"/>
        <v>0</v>
      </c>
      <c r="R280" s="58">
        <f t="shared" si="106"/>
        <v>0</v>
      </c>
      <c r="S280" s="58">
        <f t="shared" si="106"/>
        <v>0</v>
      </c>
      <c r="T280" s="58">
        <f t="shared" si="106"/>
        <v>0</v>
      </c>
      <c r="U280" s="58">
        <f t="shared" si="106"/>
        <v>0</v>
      </c>
      <c r="V280" s="58">
        <f t="shared" si="106"/>
        <v>0</v>
      </c>
      <c r="W280" s="58">
        <f t="shared" si="106"/>
        <v>0</v>
      </c>
      <c r="X280" s="58">
        <f t="shared" si="106"/>
        <v>0</v>
      </c>
      <c r="Y280" s="58">
        <f t="shared" si="106"/>
        <v>0</v>
      </c>
      <c r="Z280" s="58">
        <f t="shared" si="106"/>
        <v>0</v>
      </c>
      <c r="AA280" s="58">
        <f t="shared" si="106"/>
        <v>0</v>
      </c>
      <c r="AB280" s="58">
        <f t="shared" si="106"/>
        <v>0</v>
      </c>
      <c r="AC280" s="58">
        <f t="shared" si="106"/>
        <v>0</v>
      </c>
      <c r="AD280" s="58">
        <f t="shared" si="106"/>
        <v>0</v>
      </c>
      <c r="AE280" s="58">
        <f t="shared" si="106"/>
        <v>0</v>
      </c>
      <c r="AF280" s="58">
        <f t="shared" si="106"/>
        <v>0</v>
      </c>
      <c r="AG280" s="58">
        <f t="shared" si="106"/>
        <v>0</v>
      </c>
      <c r="AH280" s="58">
        <f t="shared" si="106"/>
        <v>0</v>
      </c>
      <c r="AI280" s="58">
        <f t="shared" si="106"/>
        <v>0</v>
      </c>
      <c r="AJ280" s="58">
        <f t="shared" si="106"/>
        <v>0</v>
      </c>
      <c r="AK280" s="58">
        <f t="shared" si="106"/>
        <v>0</v>
      </c>
      <c r="AL280" s="58">
        <f t="shared" si="106"/>
        <v>0</v>
      </c>
      <c r="AM280" s="58">
        <f t="shared" si="106"/>
        <v>0</v>
      </c>
      <c r="AN280" s="58">
        <f t="shared" si="106"/>
        <v>0</v>
      </c>
      <c r="AO280" s="58">
        <f t="shared" si="106"/>
        <v>0</v>
      </c>
      <c r="AP280" s="58">
        <f t="shared" si="106"/>
        <v>0</v>
      </c>
      <c r="AQ280" s="58">
        <f t="shared" si="106"/>
        <v>0</v>
      </c>
      <c r="AR280" s="58">
        <f t="shared" si="106"/>
        <v>0</v>
      </c>
      <c r="AS280" s="58">
        <f t="shared" si="106"/>
        <v>0</v>
      </c>
      <c r="AT280" s="58">
        <f t="shared" si="106"/>
        <v>0</v>
      </c>
      <c r="AU280" s="58">
        <f t="shared" si="106"/>
        <v>0</v>
      </c>
      <c r="AV280" s="58">
        <f t="shared" si="106"/>
        <v>0</v>
      </c>
      <c r="AW280" s="58">
        <f t="shared" si="106"/>
        <v>0</v>
      </c>
      <c r="AX280" s="58">
        <f t="shared" si="106"/>
        <v>0</v>
      </c>
      <c r="AY280" s="58">
        <f t="shared" si="106"/>
        <v>0</v>
      </c>
      <c r="AZ280" s="58">
        <f t="shared" si="106"/>
        <v>0</v>
      </c>
      <c r="BA280" s="58">
        <f t="shared" si="106"/>
        <v>0</v>
      </c>
      <c r="BB280" s="58">
        <f t="shared" si="106"/>
        <v>0</v>
      </c>
      <c r="BC280" s="58">
        <f t="shared" si="106"/>
        <v>0</v>
      </c>
      <c r="BD280" s="58">
        <f t="shared" si="106"/>
        <v>0</v>
      </c>
      <c r="BE280" s="58">
        <f t="shared" si="106"/>
        <v>0</v>
      </c>
      <c r="BF280" s="58">
        <f t="shared" si="106"/>
        <v>0</v>
      </c>
      <c r="BG280" s="58">
        <f t="shared" si="106"/>
        <v>0</v>
      </c>
      <c r="BH280" s="58">
        <f t="shared" si="106"/>
        <v>0</v>
      </c>
      <c r="BI280" s="58">
        <f t="shared" si="106"/>
        <v>0</v>
      </c>
      <c r="BJ280" s="58">
        <f t="shared" si="106"/>
        <v>0</v>
      </c>
      <c r="BK280" s="58">
        <f t="shared" si="106"/>
        <v>0</v>
      </c>
      <c r="BL280" s="58">
        <f t="shared" si="106"/>
        <v>0</v>
      </c>
      <c r="BM280" s="58">
        <f t="shared" si="106"/>
        <v>0</v>
      </c>
      <c r="BN280" s="58">
        <f t="shared" si="106"/>
        <v>0</v>
      </c>
      <c r="BO280" s="58">
        <f t="shared" ref="BO280" si="109">BN280*(1+BO$22)</f>
        <v>0</v>
      </c>
      <c r="BP280" s="58">
        <f t="shared" si="107"/>
        <v>0</v>
      </c>
      <c r="BQ280" s="58">
        <f t="shared" si="107"/>
        <v>0</v>
      </c>
      <c r="BR280" s="58">
        <f t="shared" si="107"/>
        <v>0</v>
      </c>
      <c r="BS280" s="58">
        <f t="shared" si="107"/>
        <v>0</v>
      </c>
      <c r="BT280" s="58">
        <f t="shared" si="107"/>
        <v>0</v>
      </c>
      <c r="BU280" s="58">
        <f t="shared" si="107"/>
        <v>0</v>
      </c>
      <c r="BV280" s="58">
        <f t="shared" si="107"/>
        <v>0</v>
      </c>
      <c r="BW280" s="58">
        <f t="shared" si="107"/>
        <v>0</v>
      </c>
      <c r="BX280" s="58">
        <f t="shared" si="107"/>
        <v>0</v>
      </c>
      <c r="BY280" s="58">
        <f t="shared" si="107"/>
        <v>0</v>
      </c>
      <c r="BZ280" s="58">
        <f t="shared" si="107"/>
        <v>0</v>
      </c>
      <c r="CA280" s="58">
        <f t="shared" si="107"/>
        <v>0</v>
      </c>
      <c r="CB280" s="58">
        <f t="shared" si="107"/>
        <v>0</v>
      </c>
      <c r="CC280" s="58">
        <f t="shared" si="107"/>
        <v>0</v>
      </c>
      <c r="CD280" s="58">
        <f t="shared" si="107"/>
        <v>0</v>
      </c>
      <c r="CE280" s="58">
        <f t="shared" si="107"/>
        <v>0</v>
      </c>
      <c r="CF280" s="58">
        <f t="shared" si="107"/>
        <v>0</v>
      </c>
      <c r="CG280" s="58">
        <f t="shared" si="107"/>
        <v>0</v>
      </c>
      <c r="CH280" s="58">
        <f t="shared" si="107"/>
        <v>0</v>
      </c>
      <c r="CI280" s="58">
        <f t="shared" si="107"/>
        <v>0</v>
      </c>
      <c r="CJ280" s="58">
        <f t="shared" si="107"/>
        <v>0</v>
      </c>
      <c r="CK280" s="58">
        <f t="shared" si="107"/>
        <v>0</v>
      </c>
      <c r="CL280" s="58">
        <f t="shared" si="107"/>
        <v>0</v>
      </c>
      <c r="CM280" s="58">
        <f t="shared" si="107"/>
        <v>0</v>
      </c>
      <c r="CN280" s="58">
        <f t="shared" si="107"/>
        <v>0</v>
      </c>
      <c r="CO280" s="58">
        <f t="shared" si="107"/>
        <v>0</v>
      </c>
      <c r="CP280" s="58">
        <f t="shared" si="107"/>
        <v>0</v>
      </c>
      <c r="CQ280" s="58">
        <f t="shared" si="107"/>
        <v>0</v>
      </c>
      <c r="CR280" s="58">
        <f t="shared" si="107"/>
        <v>0</v>
      </c>
      <c r="CS280" s="58">
        <f t="shared" si="107"/>
        <v>0</v>
      </c>
      <c r="CT280" s="58">
        <f t="shared" si="107"/>
        <v>0</v>
      </c>
      <c r="CU280" s="58">
        <f t="shared" si="107"/>
        <v>0</v>
      </c>
      <c r="CV280" s="58">
        <f t="shared" si="107"/>
        <v>0</v>
      </c>
      <c r="CW280" s="58">
        <f t="shared" si="107"/>
        <v>0</v>
      </c>
      <c r="CX280" s="58">
        <f t="shared" si="107"/>
        <v>0</v>
      </c>
      <c r="CY280" s="58">
        <f t="shared" si="107"/>
        <v>0</v>
      </c>
      <c r="CZ280" s="58">
        <f t="shared" si="107"/>
        <v>0</v>
      </c>
      <c r="DA280" s="58">
        <f t="shared" si="107"/>
        <v>0</v>
      </c>
      <c r="DB280" s="58">
        <f t="shared" si="107"/>
        <v>0</v>
      </c>
      <c r="DC280" s="58">
        <f t="shared" si="107"/>
        <v>0</v>
      </c>
      <c r="DD280" s="58">
        <f t="shared" si="107"/>
        <v>0</v>
      </c>
      <c r="DE280" s="58">
        <f t="shared" si="107"/>
        <v>0</v>
      </c>
      <c r="DF280" s="58">
        <f t="shared" si="107"/>
        <v>0</v>
      </c>
      <c r="DG280" s="58">
        <f t="shared" si="107"/>
        <v>0</v>
      </c>
      <c r="DH280" s="58">
        <f t="shared" si="107"/>
        <v>0</v>
      </c>
      <c r="DI280" s="58">
        <f t="shared" si="107"/>
        <v>0</v>
      </c>
      <c r="DJ280" s="58">
        <f t="shared" si="107"/>
        <v>0</v>
      </c>
      <c r="DK280" s="58">
        <f t="shared" si="107"/>
        <v>0</v>
      </c>
      <c r="DL280" s="58">
        <f t="shared" si="107"/>
        <v>0</v>
      </c>
      <c r="DM280" s="58">
        <f t="shared" si="107"/>
        <v>0</v>
      </c>
      <c r="DN280" s="58">
        <f t="shared" si="107"/>
        <v>0</v>
      </c>
      <c r="DO280" s="58">
        <f t="shared" si="107"/>
        <v>0</v>
      </c>
      <c r="DP280" s="58">
        <f t="shared" si="107"/>
        <v>0</v>
      </c>
      <c r="DQ280" s="58">
        <f t="shared" si="107"/>
        <v>0</v>
      </c>
      <c r="DR280" s="58">
        <f t="shared" si="107"/>
        <v>0</v>
      </c>
      <c r="DS280" s="58">
        <f t="shared" si="107"/>
        <v>0</v>
      </c>
      <c r="DT280" s="136">
        <f t="shared" si="107"/>
        <v>0</v>
      </c>
      <c r="DV280" s="135">
        <f t="shared" si="108"/>
        <v>0</v>
      </c>
      <c r="DW280" s="58">
        <f t="shared" si="108"/>
        <v>0</v>
      </c>
      <c r="DX280" s="58">
        <f t="shared" si="108"/>
        <v>0</v>
      </c>
      <c r="DY280" s="58">
        <f t="shared" si="108"/>
        <v>0</v>
      </c>
      <c r="DZ280" s="58">
        <f t="shared" si="108"/>
        <v>0</v>
      </c>
      <c r="EA280" s="58">
        <f t="shared" si="108"/>
        <v>0</v>
      </c>
      <c r="EB280" s="58">
        <f t="shared" si="108"/>
        <v>0</v>
      </c>
      <c r="EC280" s="58">
        <f t="shared" si="108"/>
        <v>0</v>
      </c>
      <c r="ED280" s="58">
        <f t="shared" si="108"/>
        <v>0</v>
      </c>
      <c r="EE280" s="58">
        <f t="shared" si="108"/>
        <v>0</v>
      </c>
      <c r="EF280" s="136">
        <f t="shared" si="108"/>
        <v>0</v>
      </c>
    </row>
    <row r="281" spans="1:136" s="49" customFormat="1" ht="15.75" hidden="1" customHeight="1">
      <c r="A281" s="59"/>
      <c r="B281" s="1814">
        <f>'PERPETUITY MIDDLEMAN INPUT TAB'!H272</f>
        <v>0</v>
      </c>
      <c r="C281" s="127"/>
      <c r="D281" s="58">
        <f t="shared" ref="D281:BO284" si="110">C281*(1+D$22)</f>
        <v>0</v>
      </c>
      <c r="E281" s="58">
        <f t="shared" si="110"/>
        <v>0</v>
      </c>
      <c r="F281" s="58">
        <f t="shared" si="110"/>
        <v>0</v>
      </c>
      <c r="G281" s="58">
        <f t="shared" si="110"/>
        <v>0</v>
      </c>
      <c r="H281" s="58">
        <f t="shared" si="110"/>
        <v>0</v>
      </c>
      <c r="I281" s="58">
        <f t="shared" si="110"/>
        <v>0</v>
      </c>
      <c r="J281" s="58">
        <f t="shared" si="110"/>
        <v>0</v>
      </c>
      <c r="K281" s="58">
        <f t="shared" si="110"/>
        <v>0</v>
      </c>
      <c r="L281" s="58">
        <f t="shared" si="110"/>
        <v>0</v>
      </c>
      <c r="M281" s="58">
        <f t="shared" si="110"/>
        <v>0</v>
      </c>
      <c r="N281" s="58">
        <f t="shared" si="110"/>
        <v>0</v>
      </c>
      <c r="O281" s="58">
        <f t="shared" si="110"/>
        <v>0</v>
      </c>
      <c r="P281" s="58">
        <f t="shared" si="110"/>
        <v>0</v>
      </c>
      <c r="Q281" s="58">
        <f t="shared" si="110"/>
        <v>0</v>
      </c>
      <c r="R281" s="58">
        <f t="shared" si="110"/>
        <v>0</v>
      </c>
      <c r="S281" s="58">
        <f t="shared" si="110"/>
        <v>0</v>
      </c>
      <c r="T281" s="58">
        <f t="shared" si="110"/>
        <v>0</v>
      </c>
      <c r="U281" s="58">
        <f t="shared" si="110"/>
        <v>0</v>
      </c>
      <c r="V281" s="58">
        <f t="shared" si="110"/>
        <v>0</v>
      </c>
      <c r="W281" s="58">
        <f t="shared" si="110"/>
        <v>0</v>
      </c>
      <c r="X281" s="58">
        <f t="shared" si="110"/>
        <v>0</v>
      </c>
      <c r="Y281" s="58">
        <f t="shared" si="110"/>
        <v>0</v>
      </c>
      <c r="Z281" s="58">
        <f t="shared" si="110"/>
        <v>0</v>
      </c>
      <c r="AA281" s="58">
        <f t="shared" si="110"/>
        <v>0</v>
      </c>
      <c r="AB281" s="58">
        <f t="shared" si="110"/>
        <v>0</v>
      </c>
      <c r="AC281" s="58">
        <f t="shared" si="110"/>
        <v>0</v>
      </c>
      <c r="AD281" s="58">
        <f t="shared" si="110"/>
        <v>0</v>
      </c>
      <c r="AE281" s="58">
        <f t="shared" si="110"/>
        <v>0</v>
      </c>
      <c r="AF281" s="58">
        <f t="shared" si="110"/>
        <v>0</v>
      </c>
      <c r="AG281" s="58">
        <f t="shared" si="110"/>
        <v>0</v>
      </c>
      <c r="AH281" s="58">
        <f t="shared" si="110"/>
        <v>0</v>
      </c>
      <c r="AI281" s="58">
        <f t="shared" si="110"/>
        <v>0</v>
      </c>
      <c r="AJ281" s="58">
        <f t="shared" si="110"/>
        <v>0</v>
      </c>
      <c r="AK281" s="58">
        <f t="shared" si="110"/>
        <v>0</v>
      </c>
      <c r="AL281" s="58">
        <f t="shared" si="110"/>
        <v>0</v>
      </c>
      <c r="AM281" s="58">
        <f t="shared" si="110"/>
        <v>0</v>
      </c>
      <c r="AN281" s="58">
        <f t="shared" si="110"/>
        <v>0</v>
      </c>
      <c r="AO281" s="58">
        <f t="shared" si="110"/>
        <v>0</v>
      </c>
      <c r="AP281" s="58">
        <f t="shared" si="110"/>
        <v>0</v>
      </c>
      <c r="AQ281" s="58">
        <f t="shared" si="110"/>
        <v>0</v>
      </c>
      <c r="AR281" s="58">
        <f t="shared" si="110"/>
        <v>0</v>
      </c>
      <c r="AS281" s="58">
        <f t="shared" si="110"/>
        <v>0</v>
      </c>
      <c r="AT281" s="58">
        <f t="shared" si="110"/>
        <v>0</v>
      </c>
      <c r="AU281" s="58">
        <f t="shared" si="110"/>
        <v>0</v>
      </c>
      <c r="AV281" s="58">
        <f t="shared" si="110"/>
        <v>0</v>
      </c>
      <c r="AW281" s="58">
        <f t="shared" si="110"/>
        <v>0</v>
      </c>
      <c r="AX281" s="58">
        <f t="shared" si="110"/>
        <v>0</v>
      </c>
      <c r="AY281" s="58">
        <f t="shared" si="110"/>
        <v>0</v>
      </c>
      <c r="AZ281" s="58">
        <f t="shared" si="110"/>
        <v>0</v>
      </c>
      <c r="BA281" s="58">
        <f t="shared" si="110"/>
        <v>0</v>
      </c>
      <c r="BB281" s="58">
        <f t="shared" si="110"/>
        <v>0</v>
      </c>
      <c r="BC281" s="58">
        <f t="shared" si="110"/>
        <v>0</v>
      </c>
      <c r="BD281" s="58">
        <f t="shared" si="110"/>
        <v>0</v>
      </c>
      <c r="BE281" s="58">
        <f t="shared" si="110"/>
        <v>0</v>
      </c>
      <c r="BF281" s="58">
        <f t="shared" si="110"/>
        <v>0</v>
      </c>
      <c r="BG281" s="58">
        <f t="shared" si="110"/>
        <v>0</v>
      </c>
      <c r="BH281" s="58">
        <f t="shared" si="110"/>
        <v>0</v>
      </c>
      <c r="BI281" s="58">
        <f t="shared" si="110"/>
        <v>0</v>
      </c>
      <c r="BJ281" s="58">
        <f t="shared" si="110"/>
        <v>0</v>
      </c>
      <c r="BK281" s="58">
        <f t="shared" si="110"/>
        <v>0</v>
      </c>
      <c r="BL281" s="58">
        <f t="shared" si="110"/>
        <v>0</v>
      </c>
      <c r="BM281" s="58">
        <f t="shared" si="110"/>
        <v>0</v>
      </c>
      <c r="BN281" s="58">
        <f t="shared" si="110"/>
        <v>0</v>
      </c>
      <c r="BO281" s="58">
        <f t="shared" si="110"/>
        <v>0</v>
      </c>
      <c r="BP281" s="58">
        <f t="shared" si="107"/>
        <v>0</v>
      </c>
      <c r="BQ281" s="58">
        <f t="shared" si="107"/>
        <v>0</v>
      </c>
      <c r="BR281" s="58">
        <f t="shared" si="107"/>
        <v>0</v>
      </c>
      <c r="BS281" s="58">
        <f t="shared" si="107"/>
        <v>0</v>
      </c>
      <c r="BT281" s="58">
        <f t="shared" si="107"/>
        <v>0</v>
      </c>
      <c r="BU281" s="58">
        <f t="shared" si="107"/>
        <v>0</v>
      </c>
      <c r="BV281" s="58">
        <f t="shared" si="107"/>
        <v>0</v>
      </c>
      <c r="BW281" s="58">
        <f t="shared" si="107"/>
        <v>0</v>
      </c>
      <c r="BX281" s="58">
        <f t="shared" si="107"/>
        <v>0</v>
      </c>
      <c r="BY281" s="58">
        <f t="shared" si="107"/>
        <v>0</v>
      </c>
      <c r="BZ281" s="58">
        <f t="shared" si="107"/>
        <v>0</v>
      </c>
      <c r="CA281" s="58">
        <f t="shared" si="107"/>
        <v>0</v>
      </c>
      <c r="CB281" s="58">
        <f t="shared" si="107"/>
        <v>0</v>
      </c>
      <c r="CC281" s="58">
        <f t="shared" si="107"/>
        <v>0</v>
      </c>
      <c r="CD281" s="58">
        <f t="shared" si="107"/>
        <v>0</v>
      </c>
      <c r="CE281" s="58">
        <f t="shared" si="107"/>
        <v>0</v>
      </c>
      <c r="CF281" s="58">
        <f t="shared" si="107"/>
        <v>0</v>
      </c>
      <c r="CG281" s="58">
        <f t="shared" si="107"/>
        <v>0</v>
      </c>
      <c r="CH281" s="58">
        <f t="shared" si="107"/>
        <v>0</v>
      </c>
      <c r="CI281" s="58">
        <f t="shared" si="107"/>
        <v>0</v>
      </c>
      <c r="CJ281" s="58">
        <f t="shared" si="107"/>
        <v>0</v>
      </c>
      <c r="CK281" s="58">
        <f t="shared" si="107"/>
        <v>0</v>
      </c>
      <c r="CL281" s="58">
        <f t="shared" si="107"/>
        <v>0</v>
      </c>
      <c r="CM281" s="58">
        <f t="shared" si="107"/>
        <v>0</v>
      </c>
      <c r="CN281" s="58">
        <f t="shared" si="107"/>
        <v>0</v>
      </c>
      <c r="CO281" s="58">
        <f t="shared" si="107"/>
        <v>0</v>
      </c>
      <c r="CP281" s="58">
        <f t="shared" si="107"/>
        <v>0</v>
      </c>
      <c r="CQ281" s="58">
        <f t="shared" ref="CQ281:DT290" si="111">CP281*(1+CQ$22)</f>
        <v>0</v>
      </c>
      <c r="CR281" s="58">
        <f t="shared" si="111"/>
        <v>0</v>
      </c>
      <c r="CS281" s="58">
        <f t="shared" si="111"/>
        <v>0</v>
      </c>
      <c r="CT281" s="58">
        <f t="shared" si="111"/>
        <v>0</v>
      </c>
      <c r="CU281" s="58">
        <f t="shared" si="111"/>
        <v>0</v>
      </c>
      <c r="CV281" s="58">
        <f t="shared" si="111"/>
        <v>0</v>
      </c>
      <c r="CW281" s="58">
        <f t="shared" si="111"/>
        <v>0</v>
      </c>
      <c r="CX281" s="58">
        <f t="shared" si="111"/>
        <v>0</v>
      </c>
      <c r="CY281" s="58">
        <f t="shared" si="111"/>
        <v>0</v>
      </c>
      <c r="CZ281" s="58">
        <f t="shared" si="111"/>
        <v>0</v>
      </c>
      <c r="DA281" s="58">
        <f t="shared" si="111"/>
        <v>0</v>
      </c>
      <c r="DB281" s="58">
        <f t="shared" si="111"/>
        <v>0</v>
      </c>
      <c r="DC281" s="58">
        <f t="shared" si="111"/>
        <v>0</v>
      </c>
      <c r="DD281" s="58">
        <f t="shared" si="111"/>
        <v>0</v>
      </c>
      <c r="DE281" s="58">
        <f t="shared" si="111"/>
        <v>0</v>
      </c>
      <c r="DF281" s="58">
        <f t="shared" si="111"/>
        <v>0</v>
      </c>
      <c r="DG281" s="58">
        <f t="shared" si="111"/>
        <v>0</v>
      </c>
      <c r="DH281" s="58">
        <f t="shared" si="111"/>
        <v>0</v>
      </c>
      <c r="DI281" s="58">
        <f t="shared" si="111"/>
        <v>0</v>
      </c>
      <c r="DJ281" s="58">
        <f t="shared" si="111"/>
        <v>0</v>
      </c>
      <c r="DK281" s="58">
        <f t="shared" si="111"/>
        <v>0</v>
      </c>
      <c r="DL281" s="58">
        <f t="shared" si="111"/>
        <v>0</v>
      </c>
      <c r="DM281" s="58">
        <f t="shared" si="111"/>
        <v>0</v>
      </c>
      <c r="DN281" s="58">
        <f t="shared" si="111"/>
        <v>0</v>
      </c>
      <c r="DO281" s="58">
        <f t="shared" si="111"/>
        <v>0</v>
      </c>
      <c r="DP281" s="58">
        <f t="shared" si="111"/>
        <v>0</v>
      </c>
      <c r="DQ281" s="58">
        <f t="shared" si="111"/>
        <v>0</v>
      </c>
      <c r="DR281" s="58">
        <f t="shared" si="111"/>
        <v>0</v>
      </c>
      <c r="DS281" s="58">
        <f t="shared" si="111"/>
        <v>0</v>
      </c>
      <c r="DT281" s="136">
        <f t="shared" si="111"/>
        <v>0</v>
      </c>
      <c r="DV281" s="135">
        <f t="shared" si="108"/>
        <v>0</v>
      </c>
      <c r="DW281" s="58">
        <f t="shared" si="108"/>
        <v>0</v>
      </c>
      <c r="DX281" s="58">
        <f t="shared" si="108"/>
        <v>0</v>
      </c>
      <c r="DY281" s="58">
        <f t="shared" si="108"/>
        <v>0</v>
      </c>
      <c r="DZ281" s="58">
        <f t="shared" si="108"/>
        <v>0</v>
      </c>
      <c r="EA281" s="58">
        <f t="shared" si="108"/>
        <v>0</v>
      </c>
      <c r="EB281" s="58">
        <f t="shared" si="108"/>
        <v>0</v>
      </c>
      <c r="EC281" s="58">
        <f t="shared" si="108"/>
        <v>0</v>
      </c>
      <c r="ED281" s="58">
        <f t="shared" si="108"/>
        <v>0</v>
      </c>
      <c r="EE281" s="58">
        <f t="shared" si="108"/>
        <v>0</v>
      </c>
      <c r="EF281" s="136">
        <f t="shared" si="108"/>
        <v>0</v>
      </c>
    </row>
    <row r="282" spans="1:136" s="49" customFormat="1" ht="15.75" hidden="1" customHeight="1">
      <c r="A282" s="59"/>
      <c r="B282" s="1814">
        <f>'PERPETUITY MIDDLEMAN INPUT TAB'!H273</f>
        <v>0</v>
      </c>
      <c r="C282" s="127"/>
      <c r="D282" s="58">
        <f t="shared" si="110"/>
        <v>0</v>
      </c>
      <c r="E282" s="58">
        <f t="shared" si="110"/>
        <v>0</v>
      </c>
      <c r="F282" s="58">
        <f t="shared" si="110"/>
        <v>0</v>
      </c>
      <c r="G282" s="58">
        <f t="shared" si="110"/>
        <v>0</v>
      </c>
      <c r="H282" s="58">
        <f t="shared" si="110"/>
        <v>0</v>
      </c>
      <c r="I282" s="58">
        <f t="shared" si="110"/>
        <v>0</v>
      </c>
      <c r="J282" s="58">
        <f t="shared" si="110"/>
        <v>0</v>
      </c>
      <c r="K282" s="58">
        <f t="shared" si="110"/>
        <v>0</v>
      </c>
      <c r="L282" s="58">
        <f t="shared" si="110"/>
        <v>0</v>
      </c>
      <c r="M282" s="58">
        <f t="shared" si="110"/>
        <v>0</v>
      </c>
      <c r="N282" s="58">
        <f t="shared" si="110"/>
        <v>0</v>
      </c>
      <c r="O282" s="58">
        <f t="shared" si="110"/>
        <v>0</v>
      </c>
      <c r="P282" s="58">
        <f t="shared" si="110"/>
        <v>0</v>
      </c>
      <c r="Q282" s="58">
        <f t="shared" si="110"/>
        <v>0</v>
      </c>
      <c r="R282" s="58">
        <f t="shared" si="110"/>
        <v>0</v>
      </c>
      <c r="S282" s="58">
        <f t="shared" si="110"/>
        <v>0</v>
      </c>
      <c r="T282" s="58">
        <f t="shared" si="110"/>
        <v>0</v>
      </c>
      <c r="U282" s="58">
        <f t="shared" si="110"/>
        <v>0</v>
      </c>
      <c r="V282" s="58">
        <f t="shared" si="110"/>
        <v>0</v>
      </c>
      <c r="W282" s="58">
        <f t="shared" si="110"/>
        <v>0</v>
      </c>
      <c r="X282" s="58">
        <f t="shared" si="110"/>
        <v>0</v>
      </c>
      <c r="Y282" s="58">
        <f t="shared" si="110"/>
        <v>0</v>
      </c>
      <c r="Z282" s="58">
        <f t="shared" si="110"/>
        <v>0</v>
      </c>
      <c r="AA282" s="58">
        <f t="shared" si="110"/>
        <v>0</v>
      </c>
      <c r="AB282" s="58">
        <f t="shared" si="110"/>
        <v>0</v>
      </c>
      <c r="AC282" s="58">
        <f t="shared" si="110"/>
        <v>0</v>
      </c>
      <c r="AD282" s="58">
        <f t="shared" si="110"/>
        <v>0</v>
      </c>
      <c r="AE282" s="58">
        <f t="shared" si="110"/>
        <v>0</v>
      </c>
      <c r="AF282" s="58">
        <f t="shared" si="110"/>
        <v>0</v>
      </c>
      <c r="AG282" s="58">
        <f t="shared" si="110"/>
        <v>0</v>
      </c>
      <c r="AH282" s="58">
        <f t="shared" si="110"/>
        <v>0</v>
      </c>
      <c r="AI282" s="58">
        <f t="shared" si="110"/>
        <v>0</v>
      </c>
      <c r="AJ282" s="58">
        <f t="shared" si="110"/>
        <v>0</v>
      </c>
      <c r="AK282" s="58">
        <f t="shared" si="110"/>
        <v>0</v>
      </c>
      <c r="AL282" s="58">
        <f t="shared" si="110"/>
        <v>0</v>
      </c>
      <c r="AM282" s="58">
        <f t="shared" si="110"/>
        <v>0</v>
      </c>
      <c r="AN282" s="58">
        <f t="shared" si="110"/>
        <v>0</v>
      </c>
      <c r="AO282" s="58">
        <f t="shared" si="110"/>
        <v>0</v>
      </c>
      <c r="AP282" s="58">
        <f t="shared" si="110"/>
        <v>0</v>
      </c>
      <c r="AQ282" s="58">
        <f t="shared" si="110"/>
        <v>0</v>
      </c>
      <c r="AR282" s="58">
        <f t="shared" si="110"/>
        <v>0</v>
      </c>
      <c r="AS282" s="58">
        <f t="shared" si="110"/>
        <v>0</v>
      </c>
      <c r="AT282" s="58">
        <f t="shared" si="110"/>
        <v>0</v>
      </c>
      <c r="AU282" s="58">
        <f t="shared" si="110"/>
        <v>0</v>
      </c>
      <c r="AV282" s="58">
        <f t="shared" si="110"/>
        <v>0</v>
      </c>
      <c r="AW282" s="58">
        <f t="shared" si="110"/>
        <v>0</v>
      </c>
      <c r="AX282" s="58">
        <f t="shared" si="110"/>
        <v>0</v>
      </c>
      <c r="AY282" s="58">
        <f t="shared" si="110"/>
        <v>0</v>
      </c>
      <c r="AZ282" s="58">
        <f t="shared" si="110"/>
        <v>0</v>
      </c>
      <c r="BA282" s="58">
        <f t="shared" si="110"/>
        <v>0</v>
      </c>
      <c r="BB282" s="58">
        <f t="shared" si="110"/>
        <v>0</v>
      </c>
      <c r="BC282" s="58">
        <f t="shared" si="110"/>
        <v>0</v>
      </c>
      <c r="BD282" s="58">
        <f t="shared" si="110"/>
        <v>0</v>
      </c>
      <c r="BE282" s="58">
        <f t="shared" si="110"/>
        <v>0</v>
      </c>
      <c r="BF282" s="58">
        <f t="shared" si="110"/>
        <v>0</v>
      </c>
      <c r="BG282" s="58">
        <f t="shared" si="110"/>
        <v>0</v>
      </c>
      <c r="BH282" s="58">
        <f t="shared" si="110"/>
        <v>0</v>
      </c>
      <c r="BI282" s="58">
        <f t="shared" si="110"/>
        <v>0</v>
      </c>
      <c r="BJ282" s="58">
        <f t="shared" si="110"/>
        <v>0</v>
      </c>
      <c r="BK282" s="58">
        <f t="shared" si="110"/>
        <v>0</v>
      </c>
      <c r="BL282" s="58">
        <f t="shared" si="110"/>
        <v>0</v>
      </c>
      <c r="BM282" s="58">
        <f t="shared" si="110"/>
        <v>0</v>
      </c>
      <c r="BN282" s="58">
        <f t="shared" si="110"/>
        <v>0</v>
      </c>
      <c r="BO282" s="58">
        <f t="shared" si="110"/>
        <v>0</v>
      </c>
      <c r="BP282" s="58">
        <f t="shared" ref="BP282:CU289" si="112">BO282*(1+BP$22)</f>
        <v>0</v>
      </c>
      <c r="BQ282" s="58">
        <f t="shared" si="112"/>
        <v>0</v>
      </c>
      <c r="BR282" s="58">
        <f t="shared" si="112"/>
        <v>0</v>
      </c>
      <c r="BS282" s="58">
        <f t="shared" si="112"/>
        <v>0</v>
      </c>
      <c r="BT282" s="58">
        <f t="shared" si="112"/>
        <v>0</v>
      </c>
      <c r="BU282" s="58">
        <f t="shared" si="112"/>
        <v>0</v>
      </c>
      <c r="BV282" s="58">
        <f t="shared" si="112"/>
        <v>0</v>
      </c>
      <c r="BW282" s="58">
        <f t="shared" si="112"/>
        <v>0</v>
      </c>
      <c r="BX282" s="58">
        <f t="shared" si="112"/>
        <v>0</v>
      </c>
      <c r="BY282" s="58">
        <f t="shared" si="112"/>
        <v>0</v>
      </c>
      <c r="BZ282" s="58">
        <f t="shared" si="112"/>
        <v>0</v>
      </c>
      <c r="CA282" s="58">
        <f t="shared" si="112"/>
        <v>0</v>
      </c>
      <c r="CB282" s="58">
        <f t="shared" si="112"/>
        <v>0</v>
      </c>
      <c r="CC282" s="58">
        <f t="shared" si="112"/>
        <v>0</v>
      </c>
      <c r="CD282" s="58">
        <f t="shared" si="112"/>
        <v>0</v>
      </c>
      <c r="CE282" s="58">
        <f t="shared" si="112"/>
        <v>0</v>
      </c>
      <c r="CF282" s="58">
        <f t="shared" si="112"/>
        <v>0</v>
      </c>
      <c r="CG282" s="58">
        <f t="shared" si="112"/>
        <v>0</v>
      </c>
      <c r="CH282" s="58">
        <f t="shared" si="112"/>
        <v>0</v>
      </c>
      <c r="CI282" s="58">
        <f t="shared" si="112"/>
        <v>0</v>
      </c>
      <c r="CJ282" s="58">
        <f t="shared" si="112"/>
        <v>0</v>
      </c>
      <c r="CK282" s="58">
        <f t="shared" si="112"/>
        <v>0</v>
      </c>
      <c r="CL282" s="58">
        <f t="shared" si="112"/>
        <v>0</v>
      </c>
      <c r="CM282" s="58">
        <f t="shared" si="112"/>
        <v>0</v>
      </c>
      <c r="CN282" s="58">
        <f t="shared" si="112"/>
        <v>0</v>
      </c>
      <c r="CO282" s="58">
        <f t="shared" si="112"/>
        <v>0</v>
      </c>
      <c r="CP282" s="58">
        <f t="shared" si="112"/>
        <v>0</v>
      </c>
      <c r="CQ282" s="58">
        <f t="shared" si="112"/>
        <v>0</v>
      </c>
      <c r="CR282" s="58">
        <f t="shared" si="112"/>
        <v>0</v>
      </c>
      <c r="CS282" s="58">
        <f t="shared" si="112"/>
        <v>0</v>
      </c>
      <c r="CT282" s="58">
        <f t="shared" si="112"/>
        <v>0</v>
      </c>
      <c r="CU282" s="58">
        <f t="shared" si="112"/>
        <v>0</v>
      </c>
      <c r="CV282" s="58">
        <f t="shared" si="111"/>
        <v>0</v>
      </c>
      <c r="CW282" s="58">
        <f t="shared" si="111"/>
        <v>0</v>
      </c>
      <c r="CX282" s="58">
        <f t="shared" si="111"/>
        <v>0</v>
      </c>
      <c r="CY282" s="58">
        <f t="shared" si="111"/>
        <v>0</v>
      </c>
      <c r="CZ282" s="58">
        <f t="shared" si="111"/>
        <v>0</v>
      </c>
      <c r="DA282" s="58">
        <f t="shared" si="111"/>
        <v>0</v>
      </c>
      <c r="DB282" s="58">
        <f t="shared" si="111"/>
        <v>0</v>
      </c>
      <c r="DC282" s="58">
        <f t="shared" si="111"/>
        <v>0</v>
      </c>
      <c r="DD282" s="58">
        <f t="shared" si="111"/>
        <v>0</v>
      </c>
      <c r="DE282" s="58">
        <f t="shared" si="111"/>
        <v>0</v>
      </c>
      <c r="DF282" s="58">
        <f t="shared" si="111"/>
        <v>0</v>
      </c>
      <c r="DG282" s="58">
        <f t="shared" si="111"/>
        <v>0</v>
      </c>
      <c r="DH282" s="58">
        <f t="shared" si="111"/>
        <v>0</v>
      </c>
      <c r="DI282" s="58">
        <f t="shared" si="111"/>
        <v>0</v>
      </c>
      <c r="DJ282" s="58">
        <f t="shared" si="111"/>
        <v>0</v>
      </c>
      <c r="DK282" s="58">
        <f t="shared" si="111"/>
        <v>0</v>
      </c>
      <c r="DL282" s="58">
        <f t="shared" si="111"/>
        <v>0</v>
      </c>
      <c r="DM282" s="58">
        <f t="shared" si="111"/>
        <v>0</v>
      </c>
      <c r="DN282" s="58">
        <f t="shared" si="111"/>
        <v>0</v>
      </c>
      <c r="DO282" s="58">
        <f t="shared" si="111"/>
        <v>0</v>
      </c>
      <c r="DP282" s="58">
        <f t="shared" si="111"/>
        <v>0</v>
      </c>
      <c r="DQ282" s="58">
        <f t="shared" si="111"/>
        <v>0</v>
      </c>
      <c r="DR282" s="58">
        <f t="shared" si="111"/>
        <v>0</v>
      </c>
      <c r="DS282" s="58">
        <f t="shared" si="111"/>
        <v>0</v>
      </c>
      <c r="DT282" s="136">
        <f t="shared" si="111"/>
        <v>0</v>
      </c>
      <c r="DV282" s="135">
        <f t="shared" si="108"/>
        <v>0</v>
      </c>
      <c r="DW282" s="58">
        <f t="shared" si="108"/>
        <v>0</v>
      </c>
      <c r="DX282" s="58">
        <f t="shared" si="108"/>
        <v>0</v>
      </c>
      <c r="DY282" s="58">
        <f t="shared" si="108"/>
        <v>0</v>
      </c>
      <c r="DZ282" s="58">
        <f t="shared" si="108"/>
        <v>0</v>
      </c>
      <c r="EA282" s="58">
        <f t="shared" si="108"/>
        <v>0</v>
      </c>
      <c r="EB282" s="58">
        <f t="shared" si="108"/>
        <v>0</v>
      </c>
      <c r="EC282" s="58">
        <f t="shared" si="108"/>
        <v>0</v>
      </c>
      <c r="ED282" s="58">
        <f t="shared" si="108"/>
        <v>0</v>
      </c>
      <c r="EE282" s="58">
        <f t="shared" si="108"/>
        <v>0</v>
      </c>
      <c r="EF282" s="136">
        <f t="shared" si="108"/>
        <v>0</v>
      </c>
    </row>
    <row r="283" spans="1:136" s="49" customFormat="1" ht="15.75" hidden="1" customHeight="1">
      <c r="A283" s="59"/>
      <c r="B283" s="1814">
        <f>'PERPETUITY MIDDLEMAN INPUT TAB'!H274</f>
        <v>0</v>
      </c>
      <c r="C283" s="127"/>
      <c r="D283" s="58">
        <f t="shared" si="110"/>
        <v>0</v>
      </c>
      <c r="E283" s="58">
        <f t="shared" si="110"/>
        <v>0</v>
      </c>
      <c r="F283" s="58">
        <f t="shared" si="110"/>
        <v>0</v>
      </c>
      <c r="G283" s="58">
        <f t="shared" si="110"/>
        <v>0</v>
      </c>
      <c r="H283" s="58">
        <f t="shared" si="110"/>
        <v>0</v>
      </c>
      <c r="I283" s="58">
        <f t="shared" si="110"/>
        <v>0</v>
      </c>
      <c r="J283" s="58">
        <f t="shared" si="110"/>
        <v>0</v>
      </c>
      <c r="K283" s="58">
        <f t="shared" si="110"/>
        <v>0</v>
      </c>
      <c r="L283" s="58">
        <f t="shared" si="110"/>
        <v>0</v>
      </c>
      <c r="M283" s="58">
        <f t="shared" si="110"/>
        <v>0</v>
      </c>
      <c r="N283" s="58">
        <f t="shared" si="110"/>
        <v>0</v>
      </c>
      <c r="O283" s="58">
        <f t="shared" si="110"/>
        <v>0</v>
      </c>
      <c r="P283" s="58">
        <f t="shared" si="110"/>
        <v>0</v>
      </c>
      <c r="Q283" s="58">
        <f t="shared" si="110"/>
        <v>0</v>
      </c>
      <c r="R283" s="58">
        <f t="shared" si="110"/>
        <v>0</v>
      </c>
      <c r="S283" s="58">
        <f t="shared" si="110"/>
        <v>0</v>
      </c>
      <c r="T283" s="58">
        <f t="shared" si="110"/>
        <v>0</v>
      </c>
      <c r="U283" s="58">
        <f t="shared" si="110"/>
        <v>0</v>
      </c>
      <c r="V283" s="58">
        <f t="shared" si="110"/>
        <v>0</v>
      </c>
      <c r="W283" s="58">
        <f t="shared" si="110"/>
        <v>0</v>
      </c>
      <c r="X283" s="58">
        <f t="shared" si="110"/>
        <v>0</v>
      </c>
      <c r="Y283" s="58">
        <f t="shared" si="110"/>
        <v>0</v>
      </c>
      <c r="Z283" s="58">
        <f t="shared" si="110"/>
        <v>0</v>
      </c>
      <c r="AA283" s="58">
        <f t="shared" si="110"/>
        <v>0</v>
      </c>
      <c r="AB283" s="58">
        <f t="shared" si="110"/>
        <v>0</v>
      </c>
      <c r="AC283" s="58">
        <f t="shared" si="110"/>
        <v>0</v>
      </c>
      <c r="AD283" s="58">
        <f t="shared" si="110"/>
        <v>0</v>
      </c>
      <c r="AE283" s="58">
        <f t="shared" si="110"/>
        <v>0</v>
      </c>
      <c r="AF283" s="58">
        <f t="shared" si="110"/>
        <v>0</v>
      </c>
      <c r="AG283" s="58">
        <f t="shared" si="110"/>
        <v>0</v>
      </c>
      <c r="AH283" s="58">
        <f t="shared" si="110"/>
        <v>0</v>
      </c>
      <c r="AI283" s="58">
        <f t="shared" si="110"/>
        <v>0</v>
      </c>
      <c r="AJ283" s="58">
        <f t="shared" si="110"/>
        <v>0</v>
      </c>
      <c r="AK283" s="58">
        <f t="shared" si="110"/>
        <v>0</v>
      </c>
      <c r="AL283" s="58">
        <f t="shared" si="110"/>
        <v>0</v>
      </c>
      <c r="AM283" s="58">
        <f t="shared" si="110"/>
        <v>0</v>
      </c>
      <c r="AN283" s="58">
        <f t="shared" si="110"/>
        <v>0</v>
      </c>
      <c r="AO283" s="58">
        <f t="shared" si="110"/>
        <v>0</v>
      </c>
      <c r="AP283" s="58">
        <f t="shared" si="110"/>
        <v>0</v>
      </c>
      <c r="AQ283" s="58">
        <f t="shared" si="110"/>
        <v>0</v>
      </c>
      <c r="AR283" s="58">
        <f t="shared" si="110"/>
        <v>0</v>
      </c>
      <c r="AS283" s="58">
        <f t="shared" si="110"/>
        <v>0</v>
      </c>
      <c r="AT283" s="58">
        <f t="shared" si="110"/>
        <v>0</v>
      </c>
      <c r="AU283" s="58">
        <f t="shared" si="110"/>
        <v>0</v>
      </c>
      <c r="AV283" s="58">
        <f t="shared" si="110"/>
        <v>0</v>
      </c>
      <c r="AW283" s="58">
        <f t="shared" si="110"/>
        <v>0</v>
      </c>
      <c r="AX283" s="58">
        <f t="shared" si="110"/>
        <v>0</v>
      </c>
      <c r="AY283" s="58">
        <f t="shared" si="110"/>
        <v>0</v>
      </c>
      <c r="AZ283" s="58">
        <f t="shared" si="110"/>
        <v>0</v>
      </c>
      <c r="BA283" s="58">
        <f t="shared" si="110"/>
        <v>0</v>
      </c>
      <c r="BB283" s="58">
        <f t="shared" si="110"/>
        <v>0</v>
      </c>
      <c r="BC283" s="58">
        <f t="shared" si="110"/>
        <v>0</v>
      </c>
      <c r="BD283" s="58">
        <f t="shared" si="110"/>
        <v>0</v>
      </c>
      <c r="BE283" s="58">
        <f t="shared" si="110"/>
        <v>0</v>
      </c>
      <c r="BF283" s="58">
        <f t="shared" si="110"/>
        <v>0</v>
      </c>
      <c r="BG283" s="58">
        <f t="shared" si="110"/>
        <v>0</v>
      </c>
      <c r="BH283" s="58">
        <f t="shared" si="110"/>
        <v>0</v>
      </c>
      <c r="BI283" s="58">
        <f t="shared" si="110"/>
        <v>0</v>
      </c>
      <c r="BJ283" s="58">
        <f t="shared" si="110"/>
        <v>0</v>
      </c>
      <c r="BK283" s="58">
        <f t="shared" si="110"/>
        <v>0</v>
      </c>
      <c r="BL283" s="58">
        <f t="shared" si="110"/>
        <v>0</v>
      </c>
      <c r="BM283" s="58">
        <f t="shared" si="110"/>
        <v>0</v>
      </c>
      <c r="BN283" s="58">
        <f t="shared" si="110"/>
        <v>0</v>
      </c>
      <c r="BO283" s="58">
        <f t="shared" si="110"/>
        <v>0</v>
      </c>
      <c r="BP283" s="58">
        <f t="shared" si="112"/>
        <v>0</v>
      </c>
      <c r="BQ283" s="58">
        <f t="shared" si="112"/>
        <v>0</v>
      </c>
      <c r="BR283" s="58">
        <f t="shared" si="112"/>
        <v>0</v>
      </c>
      <c r="BS283" s="58">
        <f t="shared" si="112"/>
        <v>0</v>
      </c>
      <c r="BT283" s="58">
        <f t="shared" si="112"/>
        <v>0</v>
      </c>
      <c r="BU283" s="58">
        <f t="shared" si="112"/>
        <v>0</v>
      </c>
      <c r="BV283" s="58">
        <f t="shared" si="112"/>
        <v>0</v>
      </c>
      <c r="BW283" s="58">
        <f t="shared" si="112"/>
        <v>0</v>
      </c>
      <c r="BX283" s="58">
        <f t="shared" si="112"/>
        <v>0</v>
      </c>
      <c r="BY283" s="58">
        <f t="shared" si="112"/>
        <v>0</v>
      </c>
      <c r="BZ283" s="58">
        <f t="shared" si="112"/>
        <v>0</v>
      </c>
      <c r="CA283" s="58">
        <f t="shared" si="112"/>
        <v>0</v>
      </c>
      <c r="CB283" s="58">
        <f t="shared" si="112"/>
        <v>0</v>
      </c>
      <c r="CC283" s="58">
        <f t="shared" si="112"/>
        <v>0</v>
      </c>
      <c r="CD283" s="58">
        <f t="shared" si="112"/>
        <v>0</v>
      </c>
      <c r="CE283" s="58">
        <f t="shared" si="112"/>
        <v>0</v>
      </c>
      <c r="CF283" s="58">
        <f t="shared" si="112"/>
        <v>0</v>
      </c>
      <c r="CG283" s="58">
        <f t="shared" si="112"/>
        <v>0</v>
      </c>
      <c r="CH283" s="58">
        <f t="shared" si="112"/>
        <v>0</v>
      </c>
      <c r="CI283" s="58">
        <f t="shared" si="112"/>
        <v>0</v>
      </c>
      <c r="CJ283" s="58">
        <f t="shared" si="112"/>
        <v>0</v>
      </c>
      <c r="CK283" s="58">
        <f t="shared" si="112"/>
        <v>0</v>
      </c>
      <c r="CL283" s="58">
        <f t="shared" si="112"/>
        <v>0</v>
      </c>
      <c r="CM283" s="58">
        <f t="shared" si="112"/>
        <v>0</v>
      </c>
      <c r="CN283" s="58">
        <f t="shared" si="112"/>
        <v>0</v>
      </c>
      <c r="CO283" s="58">
        <f t="shared" si="112"/>
        <v>0</v>
      </c>
      <c r="CP283" s="58">
        <f t="shared" si="112"/>
        <v>0</v>
      </c>
      <c r="CQ283" s="58">
        <f t="shared" si="112"/>
        <v>0</v>
      </c>
      <c r="CR283" s="58">
        <f t="shared" si="112"/>
        <v>0</v>
      </c>
      <c r="CS283" s="58">
        <f t="shared" si="112"/>
        <v>0</v>
      </c>
      <c r="CT283" s="58">
        <f t="shared" si="112"/>
        <v>0</v>
      </c>
      <c r="CU283" s="58">
        <f t="shared" si="112"/>
        <v>0</v>
      </c>
      <c r="CV283" s="58">
        <f t="shared" si="111"/>
        <v>0</v>
      </c>
      <c r="CW283" s="58">
        <f t="shared" si="111"/>
        <v>0</v>
      </c>
      <c r="CX283" s="58">
        <f t="shared" si="111"/>
        <v>0</v>
      </c>
      <c r="CY283" s="58">
        <f t="shared" si="111"/>
        <v>0</v>
      </c>
      <c r="CZ283" s="58">
        <f t="shared" si="111"/>
        <v>0</v>
      </c>
      <c r="DA283" s="58">
        <f t="shared" si="111"/>
        <v>0</v>
      </c>
      <c r="DB283" s="58">
        <f t="shared" si="111"/>
        <v>0</v>
      </c>
      <c r="DC283" s="58">
        <f t="shared" si="111"/>
        <v>0</v>
      </c>
      <c r="DD283" s="58">
        <f t="shared" si="111"/>
        <v>0</v>
      </c>
      <c r="DE283" s="58">
        <f t="shared" si="111"/>
        <v>0</v>
      </c>
      <c r="DF283" s="58">
        <f t="shared" si="111"/>
        <v>0</v>
      </c>
      <c r="DG283" s="58">
        <f t="shared" si="111"/>
        <v>0</v>
      </c>
      <c r="DH283" s="58">
        <f t="shared" si="111"/>
        <v>0</v>
      </c>
      <c r="DI283" s="58">
        <f t="shared" si="111"/>
        <v>0</v>
      </c>
      <c r="DJ283" s="58">
        <f t="shared" si="111"/>
        <v>0</v>
      </c>
      <c r="DK283" s="58">
        <f t="shared" si="111"/>
        <v>0</v>
      </c>
      <c r="DL283" s="58">
        <f t="shared" si="111"/>
        <v>0</v>
      </c>
      <c r="DM283" s="58">
        <f t="shared" si="111"/>
        <v>0</v>
      </c>
      <c r="DN283" s="58">
        <f t="shared" si="111"/>
        <v>0</v>
      </c>
      <c r="DO283" s="58">
        <f t="shared" si="111"/>
        <v>0</v>
      </c>
      <c r="DP283" s="58">
        <f t="shared" si="111"/>
        <v>0</v>
      </c>
      <c r="DQ283" s="58">
        <f t="shared" si="111"/>
        <v>0</v>
      </c>
      <c r="DR283" s="58">
        <f t="shared" si="111"/>
        <v>0</v>
      </c>
      <c r="DS283" s="58">
        <f t="shared" si="111"/>
        <v>0</v>
      </c>
      <c r="DT283" s="136">
        <f t="shared" si="111"/>
        <v>0</v>
      </c>
      <c r="DV283" s="135">
        <f t="shared" si="108"/>
        <v>0</v>
      </c>
      <c r="DW283" s="58">
        <f t="shared" si="108"/>
        <v>0</v>
      </c>
      <c r="DX283" s="58">
        <f t="shared" si="108"/>
        <v>0</v>
      </c>
      <c r="DY283" s="58">
        <f t="shared" si="108"/>
        <v>0</v>
      </c>
      <c r="DZ283" s="58">
        <f t="shared" si="108"/>
        <v>0</v>
      </c>
      <c r="EA283" s="58">
        <f t="shared" si="108"/>
        <v>0</v>
      </c>
      <c r="EB283" s="58">
        <f t="shared" si="108"/>
        <v>0</v>
      </c>
      <c r="EC283" s="58">
        <f t="shared" si="108"/>
        <v>0</v>
      </c>
      <c r="ED283" s="58">
        <f t="shared" si="108"/>
        <v>0</v>
      </c>
      <c r="EE283" s="58">
        <f t="shared" si="108"/>
        <v>0</v>
      </c>
      <c r="EF283" s="136">
        <f t="shared" si="108"/>
        <v>0</v>
      </c>
    </row>
    <row r="284" spans="1:136" s="49" customFormat="1" ht="15.75" hidden="1" customHeight="1">
      <c r="A284" s="59"/>
      <c r="B284" s="1814">
        <f>'PERPETUITY MIDDLEMAN INPUT TAB'!H275</f>
        <v>0</v>
      </c>
      <c r="C284" s="127"/>
      <c r="D284" s="58">
        <f t="shared" si="110"/>
        <v>0</v>
      </c>
      <c r="E284" s="58">
        <f t="shared" si="110"/>
        <v>0</v>
      </c>
      <c r="F284" s="58">
        <f t="shared" si="110"/>
        <v>0</v>
      </c>
      <c r="G284" s="58">
        <f t="shared" si="110"/>
        <v>0</v>
      </c>
      <c r="H284" s="58">
        <f t="shared" si="110"/>
        <v>0</v>
      </c>
      <c r="I284" s="58">
        <f t="shared" si="110"/>
        <v>0</v>
      </c>
      <c r="J284" s="58">
        <f t="shared" si="110"/>
        <v>0</v>
      </c>
      <c r="K284" s="58">
        <f t="shared" si="110"/>
        <v>0</v>
      </c>
      <c r="L284" s="58">
        <f t="shared" si="110"/>
        <v>0</v>
      </c>
      <c r="M284" s="58">
        <f t="shared" si="110"/>
        <v>0</v>
      </c>
      <c r="N284" s="58">
        <f t="shared" si="110"/>
        <v>0</v>
      </c>
      <c r="O284" s="58">
        <f t="shared" si="110"/>
        <v>0</v>
      </c>
      <c r="P284" s="58">
        <f t="shared" si="110"/>
        <v>0</v>
      </c>
      <c r="Q284" s="58">
        <f t="shared" si="110"/>
        <v>0</v>
      </c>
      <c r="R284" s="58">
        <f t="shared" si="110"/>
        <v>0</v>
      </c>
      <c r="S284" s="58">
        <f t="shared" si="110"/>
        <v>0</v>
      </c>
      <c r="T284" s="58">
        <f t="shared" si="110"/>
        <v>0</v>
      </c>
      <c r="U284" s="58">
        <f t="shared" si="110"/>
        <v>0</v>
      </c>
      <c r="V284" s="58">
        <f t="shared" si="110"/>
        <v>0</v>
      </c>
      <c r="W284" s="58">
        <f t="shared" si="110"/>
        <v>0</v>
      </c>
      <c r="X284" s="58">
        <f t="shared" si="110"/>
        <v>0</v>
      </c>
      <c r="Y284" s="58">
        <f t="shared" si="110"/>
        <v>0</v>
      </c>
      <c r="Z284" s="58">
        <f t="shared" si="110"/>
        <v>0</v>
      </c>
      <c r="AA284" s="58">
        <f t="shared" si="110"/>
        <v>0</v>
      </c>
      <c r="AB284" s="58">
        <f t="shared" si="110"/>
        <v>0</v>
      </c>
      <c r="AC284" s="58">
        <f t="shared" si="110"/>
        <v>0</v>
      </c>
      <c r="AD284" s="58">
        <f t="shared" si="110"/>
        <v>0</v>
      </c>
      <c r="AE284" s="58">
        <f t="shared" si="110"/>
        <v>0</v>
      </c>
      <c r="AF284" s="58">
        <f t="shared" si="110"/>
        <v>0</v>
      </c>
      <c r="AG284" s="58">
        <f t="shared" si="110"/>
        <v>0</v>
      </c>
      <c r="AH284" s="58">
        <f t="shared" si="110"/>
        <v>0</v>
      </c>
      <c r="AI284" s="58">
        <f t="shared" si="110"/>
        <v>0</v>
      </c>
      <c r="AJ284" s="58">
        <f t="shared" si="110"/>
        <v>0</v>
      </c>
      <c r="AK284" s="58">
        <f t="shared" si="110"/>
        <v>0</v>
      </c>
      <c r="AL284" s="58">
        <f t="shared" si="110"/>
        <v>0</v>
      </c>
      <c r="AM284" s="58">
        <f t="shared" si="110"/>
        <v>0</v>
      </c>
      <c r="AN284" s="58">
        <f t="shared" si="110"/>
        <v>0</v>
      </c>
      <c r="AO284" s="58">
        <f t="shared" si="110"/>
        <v>0</v>
      </c>
      <c r="AP284" s="58">
        <f t="shared" si="110"/>
        <v>0</v>
      </c>
      <c r="AQ284" s="58">
        <f t="shared" si="110"/>
        <v>0</v>
      </c>
      <c r="AR284" s="58">
        <f t="shared" si="110"/>
        <v>0</v>
      </c>
      <c r="AS284" s="58">
        <f t="shared" si="110"/>
        <v>0</v>
      </c>
      <c r="AT284" s="58">
        <f t="shared" si="110"/>
        <v>0</v>
      </c>
      <c r="AU284" s="58">
        <f t="shared" si="110"/>
        <v>0</v>
      </c>
      <c r="AV284" s="58">
        <f t="shared" si="110"/>
        <v>0</v>
      </c>
      <c r="AW284" s="58">
        <f t="shared" si="110"/>
        <v>0</v>
      </c>
      <c r="AX284" s="58">
        <f t="shared" si="110"/>
        <v>0</v>
      </c>
      <c r="AY284" s="58">
        <f t="shared" si="110"/>
        <v>0</v>
      </c>
      <c r="AZ284" s="58">
        <f t="shared" si="110"/>
        <v>0</v>
      </c>
      <c r="BA284" s="58">
        <f t="shared" si="110"/>
        <v>0</v>
      </c>
      <c r="BB284" s="58">
        <f t="shared" si="110"/>
        <v>0</v>
      </c>
      <c r="BC284" s="58">
        <f t="shared" si="110"/>
        <v>0</v>
      </c>
      <c r="BD284" s="58">
        <f t="shared" si="110"/>
        <v>0</v>
      </c>
      <c r="BE284" s="58">
        <f t="shared" si="110"/>
        <v>0</v>
      </c>
      <c r="BF284" s="58">
        <f t="shared" si="110"/>
        <v>0</v>
      </c>
      <c r="BG284" s="58">
        <f t="shared" si="110"/>
        <v>0</v>
      </c>
      <c r="BH284" s="58">
        <f t="shared" si="110"/>
        <v>0</v>
      </c>
      <c r="BI284" s="58">
        <f t="shared" si="110"/>
        <v>0</v>
      </c>
      <c r="BJ284" s="58">
        <f t="shared" si="110"/>
        <v>0</v>
      </c>
      <c r="BK284" s="58">
        <f t="shared" si="110"/>
        <v>0</v>
      </c>
      <c r="BL284" s="58">
        <f t="shared" si="110"/>
        <v>0</v>
      </c>
      <c r="BM284" s="58">
        <f t="shared" si="110"/>
        <v>0</v>
      </c>
      <c r="BN284" s="58">
        <f t="shared" si="110"/>
        <v>0</v>
      </c>
      <c r="BO284" s="58">
        <f t="shared" ref="BO284" si="113">BN284*(1+BO$22)</f>
        <v>0</v>
      </c>
      <c r="BP284" s="58">
        <f t="shared" si="112"/>
        <v>0</v>
      </c>
      <c r="BQ284" s="58">
        <f t="shared" si="112"/>
        <v>0</v>
      </c>
      <c r="BR284" s="58">
        <f t="shared" si="112"/>
        <v>0</v>
      </c>
      <c r="BS284" s="58">
        <f t="shared" si="112"/>
        <v>0</v>
      </c>
      <c r="BT284" s="58">
        <f t="shared" si="112"/>
        <v>0</v>
      </c>
      <c r="BU284" s="58">
        <f t="shared" si="112"/>
        <v>0</v>
      </c>
      <c r="BV284" s="58">
        <f t="shared" si="112"/>
        <v>0</v>
      </c>
      <c r="BW284" s="58">
        <f t="shared" si="112"/>
        <v>0</v>
      </c>
      <c r="BX284" s="58">
        <f t="shared" si="112"/>
        <v>0</v>
      </c>
      <c r="BY284" s="58">
        <f t="shared" si="112"/>
        <v>0</v>
      </c>
      <c r="BZ284" s="58">
        <f t="shared" si="112"/>
        <v>0</v>
      </c>
      <c r="CA284" s="58">
        <f t="shared" si="112"/>
        <v>0</v>
      </c>
      <c r="CB284" s="58">
        <f t="shared" si="112"/>
        <v>0</v>
      </c>
      <c r="CC284" s="58">
        <f t="shared" si="112"/>
        <v>0</v>
      </c>
      <c r="CD284" s="58">
        <f t="shared" si="112"/>
        <v>0</v>
      </c>
      <c r="CE284" s="58">
        <f t="shared" si="112"/>
        <v>0</v>
      </c>
      <c r="CF284" s="58">
        <f t="shared" si="112"/>
        <v>0</v>
      </c>
      <c r="CG284" s="58">
        <f t="shared" si="112"/>
        <v>0</v>
      </c>
      <c r="CH284" s="58">
        <f t="shared" si="112"/>
        <v>0</v>
      </c>
      <c r="CI284" s="58">
        <f t="shared" si="112"/>
        <v>0</v>
      </c>
      <c r="CJ284" s="58">
        <f t="shared" si="112"/>
        <v>0</v>
      </c>
      <c r="CK284" s="58">
        <f t="shared" si="112"/>
        <v>0</v>
      </c>
      <c r="CL284" s="58">
        <f t="shared" si="112"/>
        <v>0</v>
      </c>
      <c r="CM284" s="58">
        <f t="shared" si="112"/>
        <v>0</v>
      </c>
      <c r="CN284" s="58">
        <f t="shared" si="112"/>
        <v>0</v>
      </c>
      <c r="CO284" s="58">
        <f t="shared" si="112"/>
        <v>0</v>
      </c>
      <c r="CP284" s="58">
        <f t="shared" si="112"/>
        <v>0</v>
      </c>
      <c r="CQ284" s="58">
        <f t="shared" si="112"/>
        <v>0</v>
      </c>
      <c r="CR284" s="58">
        <f t="shared" si="112"/>
        <v>0</v>
      </c>
      <c r="CS284" s="58">
        <f t="shared" si="112"/>
        <v>0</v>
      </c>
      <c r="CT284" s="58">
        <f t="shared" si="112"/>
        <v>0</v>
      </c>
      <c r="CU284" s="58">
        <f t="shared" si="112"/>
        <v>0</v>
      </c>
      <c r="CV284" s="58">
        <f t="shared" si="111"/>
        <v>0</v>
      </c>
      <c r="CW284" s="58">
        <f t="shared" si="111"/>
        <v>0</v>
      </c>
      <c r="CX284" s="58">
        <f t="shared" si="111"/>
        <v>0</v>
      </c>
      <c r="CY284" s="58">
        <f t="shared" si="111"/>
        <v>0</v>
      </c>
      <c r="CZ284" s="58">
        <f t="shared" si="111"/>
        <v>0</v>
      </c>
      <c r="DA284" s="58">
        <f t="shared" si="111"/>
        <v>0</v>
      </c>
      <c r="DB284" s="58">
        <f t="shared" si="111"/>
        <v>0</v>
      </c>
      <c r="DC284" s="58">
        <f t="shared" si="111"/>
        <v>0</v>
      </c>
      <c r="DD284" s="58">
        <f t="shared" si="111"/>
        <v>0</v>
      </c>
      <c r="DE284" s="58">
        <f t="shared" si="111"/>
        <v>0</v>
      </c>
      <c r="DF284" s="58">
        <f t="shared" si="111"/>
        <v>0</v>
      </c>
      <c r="DG284" s="58">
        <f t="shared" si="111"/>
        <v>0</v>
      </c>
      <c r="DH284" s="58">
        <f t="shared" si="111"/>
        <v>0</v>
      </c>
      <c r="DI284" s="58">
        <f t="shared" si="111"/>
        <v>0</v>
      </c>
      <c r="DJ284" s="58">
        <f t="shared" si="111"/>
        <v>0</v>
      </c>
      <c r="DK284" s="58">
        <f t="shared" si="111"/>
        <v>0</v>
      </c>
      <c r="DL284" s="58">
        <f t="shared" si="111"/>
        <v>0</v>
      </c>
      <c r="DM284" s="58">
        <f t="shared" si="111"/>
        <v>0</v>
      </c>
      <c r="DN284" s="58">
        <f t="shared" si="111"/>
        <v>0</v>
      </c>
      <c r="DO284" s="58">
        <f t="shared" si="111"/>
        <v>0</v>
      </c>
      <c r="DP284" s="58">
        <f t="shared" si="111"/>
        <v>0</v>
      </c>
      <c r="DQ284" s="58">
        <f t="shared" si="111"/>
        <v>0</v>
      </c>
      <c r="DR284" s="58">
        <f t="shared" si="111"/>
        <v>0</v>
      </c>
      <c r="DS284" s="58">
        <f t="shared" si="111"/>
        <v>0</v>
      </c>
      <c r="DT284" s="136">
        <f t="shared" si="111"/>
        <v>0</v>
      </c>
      <c r="DV284" s="135">
        <f t="shared" si="108"/>
        <v>0</v>
      </c>
      <c r="DW284" s="58">
        <f t="shared" si="108"/>
        <v>0</v>
      </c>
      <c r="DX284" s="58">
        <f t="shared" si="108"/>
        <v>0</v>
      </c>
      <c r="DY284" s="58">
        <f t="shared" si="108"/>
        <v>0</v>
      </c>
      <c r="DZ284" s="58">
        <f t="shared" si="108"/>
        <v>0</v>
      </c>
      <c r="EA284" s="58">
        <f t="shared" si="108"/>
        <v>0</v>
      </c>
      <c r="EB284" s="58">
        <f t="shared" si="108"/>
        <v>0</v>
      </c>
      <c r="EC284" s="58">
        <f t="shared" si="108"/>
        <v>0</v>
      </c>
      <c r="ED284" s="58">
        <f t="shared" si="108"/>
        <v>0</v>
      </c>
      <c r="EE284" s="58">
        <f t="shared" si="108"/>
        <v>0</v>
      </c>
      <c r="EF284" s="136">
        <f t="shared" si="108"/>
        <v>0</v>
      </c>
    </row>
    <row r="285" spans="1:136" s="49" customFormat="1" ht="15.75" hidden="1" customHeight="1">
      <c r="A285" s="59"/>
      <c r="B285" s="1814">
        <f>'PERPETUITY MIDDLEMAN INPUT TAB'!H276</f>
        <v>0</v>
      </c>
      <c r="C285" s="127"/>
      <c r="D285" s="58">
        <f t="shared" ref="D285:BO288" si="114">C285*(1+D$22)</f>
        <v>0</v>
      </c>
      <c r="E285" s="58">
        <f t="shared" si="114"/>
        <v>0</v>
      </c>
      <c r="F285" s="58">
        <f t="shared" si="114"/>
        <v>0</v>
      </c>
      <c r="G285" s="58">
        <f t="shared" si="114"/>
        <v>0</v>
      </c>
      <c r="H285" s="58">
        <f t="shared" si="114"/>
        <v>0</v>
      </c>
      <c r="I285" s="58">
        <f t="shared" si="114"/>
        <v>0</v>
      </c>
      <c r="J285" s="58">
        <f t="shared" si="114"/>
        <v>0</v>
      </c>
      <c r="K285" s="58">
        <f t="shared" si="114"/>
        <v>0</v>
      </c>
      <c r="L285" s="58">
        <f t="shared" si="114"/>
        <v>0</v>
      </c>
      <c r="M285" s="58">
        <f t="shared" si="114"/>
        <v>0</v>
      </c>
      <c r="N285" s="58">
        <f t="shared" si="114"/>
        <v>0</v>
      </c>
      <c r="O285" s="58">
        <f t="shared" si="114"/>
        <v>0</v>
      </c>
      <c r="P285" s="58">
        <f t="shared" si="114"/>
        <v>0</v>
      </c>
      <c r="Q285" s="58">
        <f t="shared" si="114"/>
        <v>0</v>
      </c>
      <c r="R285" s="58">
        <f t="shared" si="114"/>
        <v>0</v>
      </c>
      <c r="S285" s="58">
        <f t="shared" si="114"/>
        <v>0</v>
      </c>
      <c r="T285" s="58">
        <f t="shared" si="114"/>
        <v>0</v>
      </c>
      <c r="U285" s="58">
        <f t="shared" si="114"/>
        <v>0</v>
      </c>
      <c r="V285" s="58">
        <f t="shared" si="114"/>
        <v>0</v>
      </c>
      <c r="W285" s="58">
        <f t="shared" si="114"/>
        <v>0</v>
      </c>
      <c r="X285" s="58">
        <f t="shared" si="114"/>
        <v>0</v>
      </c>
      <c r="Y285" s="58">
        <f t="shared" si="114"/>
        <v>0</v>
      </c>
      <c r="Z285" s="58">
        <f t="shared" si="114"/>
        <v>0</v>
      </c>
      <c r="AA285" s="58">
        <f t="shared" si="114"/>
        <v>0</v>
      </c>
      <c r="AB285" s="58">
        <f t="shared" si="114"/>
        <v>0</v>
      </c>
      <c r="AC285" s="58">
        <f t="shared" si="114"/>
        <v>0</v>
      </c>
      <c r="AD285" s="58">
        <f t="shared" si="114"/>
        <v>0</v>
      </c>
      <c r="AE285" s="58">
        <f t="shared" si="114"/>
        <v>0</v>
      </c>
      <c r="AF285" s="58">
        <f t="shared" si="114"/>
        <v>0</v>
      </c>
      <c r="AG285" s="58">
        <f t="shared" si="114"/>
        <v>0</v>
      </c>
      <c r="AH285" s="58">
        <f t="shared" si="114"/>
        <v>0</v>
      </c>
      <c r="AI285" s="58">
        <f t="shared" si="114"/>
        <v>0</v>
      </c>
      <c r="AJ285" s="58">
        <f t="shared" si="114"/>
        <v>0</v>
      </c>
      <c r="AK285" s="58">
        <f t="shared" si="114"/>
        <v>0</v>
      </c>
      <c r="AL285" s="58">
        <f t="shared" si="114"/>
        <v>0</v>
      </c>
      <c r="AM285" s="58">
        <f t="shared" si="114"/>
        <v>0</v>
      </c>
      <c r="AN285" s="58">
        <f t="shared" si="114"/>
        <v>0</v>
      </c>
      <c r="AO285" s="58">
        <f t="shared" si="114"/>
        <v>0</v>
      </c>
      <c r="AP285" s="58">
        <f t="shared" si="114"/>
        <v>0</v>
      </c>
      <c r="AQ285" s="58">
        <f t="shared" si="114"/>
        <v>0</v>
      </c>
      <c r="AR285" s="58">
        <f t="shared" si="114"/>
        <v>0</v>
      </c>
      <c r="AS285" s="58">
        <f t="shared" si="114"/>
        <v>0</v>
      </c>
      <c r="AT285" s="58">
        <f t="shared" si="114"/>
        <v>0</v>
      </c>
      <c r="AU285" s="58">
        <f t="shared" si="114"/>
        <v>0</v>
      </c>
      <c r="AV285" s="58">
        <f t="shared" si="114"/>
        <v>0</v>
      </c>
      <c r="AW285" s="58">
        <f t="shared" si="114"/>
        <v>0</v>
      </c>
      <c r="AX285" s="58">
        <f t="shared" si="114"/>
        <v>0</v>
      </c>
      <c r="AY285" s="58">
        <f t="shared" si="114"/>
        <v>0</v>
      </c>
      <c r="AZ285" s="58">
        <f t="shared" si="114"/>
        <v>0</v>
      </c>
      <c r="BA285" s="58">
        <f t="shared" si="114"/>
        <v>0</v>
      </c>
      <c r="BB285" s="58">
        <f t="shared" si="114"/>
        <v>0</v>
      </c>
      <c r="BC285" s="58">
        <f t="shared" si="114"/>
        <v>0</v>
      </c>
      <c r="BD285" s="58">
        <f t="shared" si="114"/>
        <v>0</v>
      </c>
      <c r="BE285" s="58">
        <f t="shared" si="114"/>
        <v>0</v>
      </c>
      <c r="BF285" s="58">
        <f t="shared" si="114"/>
        <v>0</v>
      </c>
      <c r="BG285" s="58">
        <f t="shared" si="114"/>
        <v>0</v>
      </c>
      <c r="BH285" s="58">
        <f t="shared" si="114"/>
        <v>0</v>
      </c>
      <c r="BI285" s="58">
        <f t="shared" si="114"/>
        <v>0</v>
      </c>
      <c r="BJ285" s="58">
        <f t="shared" si="114"/>
        <v>0</v>
      </c>
      <c r="BK285" s="58">
        <f t="shared" si="114"/>
        <v>0</v>
      </c>
      <c r="BL285" s="58">
        <f t="shared" si="114"/>
        <v>0</v>
      </c>
      <c r="BM285" s="58">
        <f t="shared" si="114"/>
        <v>0</v>
      </c>
      <c r="BN285" s="58">
        <f t="shared" si="114"/>
        <v>0</v>
      </c>
      <c r="BO285" s="58">
        <f t="shared" si="114"/>
        <v>0</v>
      </c>
      <c r="BP285" s="58">
        <f t="shared" si="112"/>
        <v>0</v>
      </c>
      <c r="BQ285" s="58">
        <f t="shared" si="112"/>
        <v>0</v>
      </c>
      <c r="BR285" s="58">
        <f t="shared" si="112"/>
        <v>0</v>
      </c>
      <c r="BS285" s="58">
        <f t="shared" si="112"/>
        <v>0</v>
      </c>
      <c r="BT285" s="58">
        <f t="shared" si="112"/>
        <v>0</v>
      </c>
      <c r="BU285" s="58">
        <f t="shared" si="112"/>
        <v>0</v>
      </c>
      <c r="BV285" s="58">
        <f t="shared" si="112"/>
        <v>0</v>
      </c>
      <c r="BW285" s="58">
        <f t="shared" si="112"/>
        <v>0</v>
      </c>
      <c r="BX285" s="58">
        <f t="shared" si="112"/>
        <v>0</v>
      </c>
      <c r="BY285" s="58">
        <f t="shared" si="112"/>
        <v>0</v>
      </c>
      <c r="BZ285" s="58">
        <f t="shared" si="112"/>
        <v>0</v>
      </c>
      <c r="CA285" s="58">
        <f t="shared" si="112"/>
        <v>0</v>
      </c>
      <c r="CB285" s="58">
        <f t="shared" si="112"/>
        <v>0</v>
      </c>
      <c r="CC285" s="58">
        <f t="shared" si="112"/>
        <v>0</v>
      </c>
      <c r="CD285" s="58">
        <f t="shared" si="112"/>
        <v>0</v>
      </c>
      <c r="CE285" s="58">
        <f t="shared" si="112"/>
        <v>0</v>
      </c>
      <c r="CF285" s="58">
        <f t="shared" si="112"/>
        <v>0</v>
      </c>
      <c r="CG285" s="58">
        <f t="shared" si="112"/>
        <v>0</v>
      </c>
      <c r="CH285" s="58">
        <f t="shared" si="112"/>
        <v>0</v>
      </c>
      <c r="CI285" s="58">
        <f t="shared" si="112"/>
        <v>0</v>
      </c>
      <c r="CJ285" s="58">
        <f t="shared" si="112"/>
        <v>0</v>
      </c>
      <c r="CK285" s="58">
        <f t="shared" si="112"/>
        <v>0</v>
      </c>
      <c r="CL285" s="58">
        <f t="shared" si="112"/>
        <v>0</v>
      </c>
      <c r="CM285" s="58">
        <f t="shared" si="112"/>
        <v>0</v>
      </c>
      <c r="CN285" s="58">
        <f t="shared" si="112"/>
        <v>0</v>
      </c>
      <c r="CO285" s="58">
        <f t="shared" si="112"/>
        <v>0</v>
      </c>
      <c r="CP285" s="58">
        <f t="shared" si="112"/>
        <v>0</v>
      </c>
      <c r="CQ285" s="58">
        <f t="shared" si="112"/>
        <v>0</v>
      </c>
      <c r="CR285" s="58">
        <f t="shared" si="112"/>
        <v>0</v>
      </c>
      <c r="CS285" s="58">
        <f t="shared" si="112"/>
        <v>0</v>
      </c>
      <c r="CT285" s="58">
        <f t="shared" si="112"/>
        <v>0</v>
      </c>
      <c r="CU285" s="58">
        <f t="shared" si="112"/>
        <v>0</v>
      </c>
      <c r="CV285" s="58">
        <f t="shared" si="111"/>
        <v>0</v>
      </c>
      <c r="CW285" s="58">
        <f t="shared" si="111"/>
        <v>0</v>
      </c>
      <c r="CX285" s="58">
        <f t="shared" si="111"/>
        <v>0</v>
      </c>
      <c r="CY285" s="58">
        <f t="shared" si="111"/>
        <v>0</v>
      </c>
      <c r="CZ285" s="58">
        <f t="shared" si="111"/>
        <v>0</v>
      </c>
      <c r="DA285" s="58">
        <f t="shared" si="111"/>
        <v>0</v>
      </c>
      <c r="DB285" s="58">
        <f t="shared" si="111"/>
        <v>0</v>
      </c>
      <c r="DC285" s="58">
        <f t="shared" si="111"/>
        <v>0</v>
      </c>
      <c r="DD285" s="58">
        <f t="shared" si="111"/>
        <v>0</v>
      </c>
      <c r="DE285" s="58">
        <f t="shared" si="111"/>
        <v>0</v>
      </c>
      <c r="DF285" s="58">
        <f t="shared" si="111"/>
        <v>0</v>
      </c>
      <c r="DG285" s="58">
        <f t="shared" si="111"/>
        <v>0</v>
      </c>
      <c r="DH285" s="58">
        <f t="shared" si="111"/>
        <v>0</v>
      </c>
      <c r="DI285" s="58">
        <f t="shared" si="111"/>
        <v>0</v>
      </c>
      <c r="DJ285" s="58">
        <f t="shared" si="111"/>
        <v>0</v>
      </c>
      <c r="DK285" s="58">
        <f t="shared" si="111"/>
        <v>0</v>
      </c>
      <c r="DL285" s="58">
        <f t="shared" si="111"/>
        <v>0</v>
      </c>
      <c r="DM285" s="58">
        <f t="shared" si="111"/>
        <v>0</v>
      </c>
      <c r="DN285" s="58">
        <f t="shared" si="111"/>
        <v>0</v>
      </c>
      <c r="DO285" s="58">
        <f t="shared" si="111"/>
        <v>0</v>
      </c>
      <c r="DP285" s="58">
        <f t="shared" si="111"/>
        <v>0</v>
      </c>
      <c r="DQ285" s="58">
        <f t="shared" si="111"/>
        <v>0</v>
      </c>
      <c r="DR285" s="58">
        <f t="shared" si="111"/>
        <v>0</v>
      </c>
      <c r="DS285" s="58">
        <f t="shared" si="111"/>
        <v>0</v>
      </c>
      <c r="DT285" s="136">
        <f t="shared" si="111"/>
        <v>0</v>
      </c>
      <c r="DV285" s="135">
        <f t="shared" si="108"/>
        <v>0</v>
      </c>
      <c r="DW285" s="58">
        <f t="shared" si="108"/>
        <v>0</v>
      </c>
      <c r="DX285" s="58">
        <f t="shared" si="108"/>
        <v>0</v>
      </c>
      <c r="DY285" s="58">
        <f t="shared" si="108"/>
        <v>0</v>
      </c>
      <c r="DZ285" s="58">
        <f t="shared" si="108"/>
        <v>0</v>
      </c>
      <c r="EA285" s="58">
        <f t="shared" si="108"/>
        <v>0</v>
      </c>
      <c r="EB285" s="58">
        <f t="shared" si="108"/>
        <v>0</v>
      </c>
      <c r="EC285" s="58">
        <f t="shared" si="108"/>
        <v>0</v>
      </c>
      <c r="ED285" s="58">
        <f t="shared" si="108"/>
        <v>0</v>
      </c>
      <c r="EE285" s="58">
        <f t="shared" si="108"/>
        <v>0</v>
      </c>
      <c r="EF285" s="136">
        <f t="shared" si="108"/>
        <v>0</v>
      </c>
    </row>
    <row r="286" spans="1:136" s="49" customFormat="1" ht="15.75" hidden="1" customHeight="1">
      <c r="A286" s="59"/>
      <c r="B286" s="1814">
        <f>'PERPETUITY MIDDLEMAN INPUT TAB'!H277</f>
        <v>0</v>
      </c>
      <c r="C286" s="127"/>
      <c r="D286" s="58">
        <f t="shared" si="114"/>
        <v>0</v>
      </c>
      <c r="E286" s="58">
        <f t="shared" si="114"/>
        <v>0</v>
      </c>
      <c r="F286" s="58">
        <f t="shared" si="114"/>
        <v>0</v>
      </c>
      <c r="G286" s="58">
        <f t="shared" si="114"/>
        <v>0</v>
      </c>
      <c r="H286" s="58">
        <f t="shared" si="114"/>
        <v>0</v>
      </c>
      <c r="I286" s="58">
        <f t="shared" si="114"/>
        <v>0</v>
      </c>
      <c r="J286" s="58">
        <f t="shared" si="114"/>
        <v>0</v>
      </c>
      <c r="K286" s="58">
        <f t="shared" si="114"/>
        <v>0</v>
      </c>
      <c r="L286" s="58">
        <f t="shared" si="114"/>
        <v>0</v>
      </c>
      <c r="M286" s="58">
        <f t="shared" si="114"/>
        <v>0</v>
      </c>
      <c r="N286" s="58">
        <f t="shared" si="114"/>
        <v>0</v>
      </c>
      <c r="O286" s="58">
        <f t="shared" si="114"/>
        <v>0</v>
      </c>
      <c r="P286" s="58">
        <f t="shared" si="114"/>
        <v>0</v>
      </c>
      <c r="Q286" s="58">
        <f t="shared" si="114"/>
        <v>0</v>
      </c>
      <c r="R286" s="58">
        <f t="shared" si="114"/>
        <v>0</v>
      </c>
      <c r="S286" s="58">
        <f t="shared" si="114"/>
        <v>0</v>
      </c>
      <c r="T286" s="58">
        <f t="shared" si="114"/>
        <v>0</v>
      </c>
      <c r="U286" s="58">
        <f t="shared" si="114"/>
        <v>0</v>
      </c>
      <c r="V286" s="58">
        <f t="shared" si="114"/>
        <v>0</v>
      </c>
      <c r="W286" s="58">
        <f t="shared" si="114"/>
        <v>0</v>
      </c>
      <c r="X286" s="58">
        <f t="shared" si="114"/>
        <v>0</v>
      </c>
      <c r="Y286" s="58">
        <f t="shared" si="114"/>
        <v>0</v>
      </c>
      <c r="Z286" s="58">
        <f t="shared" si="114"/>
        <v>0</v>
      </c>
      <c r="AA286" s="58">
        <f t="shared" si="114"/>
        <v>0</v>
      </c>
      <c r="AB286" s="58">
        <f t="shared" si="114"/>
        <v>0</v>
      </c>
      <c r="AC286" s="58">
        <f t="shared" si="114"/>
        <v>0</v>
      </c>
      <c r="AD286" s="58">
        <f t="shared" si="114"/>
        <v>0</v>
      </c>
      <c r="AE286" s="58">
        <f t="shared" si="114"/>
        <v>0</v>
      </c>
      <c r="AF286" s="58">
        <f t="shared" si="114"/>
        <v>0</v>
      </c>
      <c r="AG286" s="58">
        <f t="shared" si="114"/>
        <v>0</v>
      </c>
      <c r="AH286" s="58">
        <f t="shared" si="114"/>
        <v>0</v>
      </c>
      <c r="AI286" s="58">
        <f t="shared" si="114"/>
        <v>0</v>
      </c>
      <c r="AJ286" s="58">
        <f t="shared" si="114"/>
        <v>0</v>
      </c>
      <c r="AK286" s="58">
        <f t="shared" si="114"/>
        <v>0</v>
      </c>
      <c r="AL286" s="58">
        <f t="shared" si="114"/>
        <v>0</v>
      </c>
      <c r="AM286" s="58">
        <f t="shared" si="114"/>
        <v>0</v>
      </c>
      <c r="AN286" s="58">
        <f t="shared" si="114"/>
        <v>0</v>
      </c>
      <c r="AO286" s="58">
        <f t="shared" si="114"/>
        <v>0</v>
      </c>
      <c r="AP286" s="58">
        <f t="shared" si="114"/>
        <v>0</v>
      </c>
      <c r="AQ286" s="58">
        <f t="shared" si="114"/>
        <v>0</v>
      </c>
      <c r="AR286" s="58">
        <f t="shared" si="114"/>
        <v>0</v>
      </c>
      <c r="AS286" s="58">
        <f t="shared" si="114"/>
        <v>0</v>
      </c>
      <c r="AT286" s="58">
        <f t="shared" si="114"/>
        <v>0</v>
      </c>
      <c r="AU286" s="58">
        <f t="shared" si="114"/>
        <v>0</v>
      </c>
      <c r="AV286" s="58">
        <f t="shared" si="114"/>
        <v>0</v>
      </c>
      <c r="AW286" s="58">
        <f t="shared" si="114"/>
        <v>0</v>
      </c>
      <c r="AX286" s="58">
        <f t="shared" si="114"/>
        <v>0</v>
      </c>
      <c r="AY286" s="58">
        <f t="shared" si="114"/>
        <v>0</v>
      </c>
      <c r="AZ286" s="58">
        <f t="shared" si="114"/>
        <v>0</v>
      </c>
      <c r="BA286" s="58">
        <f t="shared" si="114"/>
        <v>0</v>
      </c>
      <c r="BB286" s="58">
        <f t="shared" si="114"/>
        <v>0</v>
      </c>
      <c r="BC286" s="58">
        <f t="shared" si="114"/>
        <v>0</v>
      </c>
      <c r="BD286" s="58">
        <f t="shared" si="114"/>
        <v>0</v>
      </c>
      <c r="BE286" s="58">
        <f t="shared" si="114"/>
        <v>0</v>
      </c>
      <c r="BF286" s="58">
        <f t="shared" si="114"/>
        <v>0</v>
      </c>
      <c r="BG286" s="58">
        <f t="shared" si="114"/>
        <v>0</v>
      </c>
      <c r="BH286" s="58">
        <f t="shared" si="114"/>
        <v>0</v>
      </c>
      <c r="BI286" s="58">
        <f t="shared" si="114"/>
        <v>0</v>
      </c>
      <c r="BJ286" s="58">
        <f t="shared" si="114"/>
        <v>0</v>
      </c>
      <c r="BK286" s="58">
        <f t="shared" si="114"/>
        <v>0</v>
      </c>
      <c r="BL286" s="58">
        <f t="shared" si="114"/>
        <v>0</v>
      </c>
      <c r="BM286" s="58">
        <f t="shared" si="114"/>
        <v>0</v>
      </c>
      <c r="BN286" s="58">
        <f t="shared" si="114"/>
        <v>0</v>
      </c>
      <c r="BO286" s="58">
        <f t="shared" si="114"/>
        <v>0</v>
      </c>
      <c r="BP286" s="58">
        <f t="shared" si="112"/>
        <v>0</v>
      </c>
      <c r="BQ286" s="58">
        <f t="shared" si="112"/>
        <v>0</v>
      </c>
      <c r="BR286" s="58">
        <f t="shared" si="112"/>
        <v>0</v>
      </c>
      <c r="BS286" s="58">
        <f t="shared" si="112"/>
        <v>0</v>
      </c>
      <c r="BT286" s="58">
        <f t="shared" si="112"/>
        <v>0</v>
      </c>
      <c r="BU286" s="58">
        <f t="shared" si="112"/>
        <v>0</v>
      </c>
      <c r="BV286" s="58">
        <f t="shared" si="112"/>
        <v>0</v>
      </c>
      <c r="BW286" s="58">
        <f t="shared" si="112"/>
        <v>0</v>
      </c>
      <c r="BX286" s="58">
        <f t="shared" si="112"/>
        <v>0</v>
      </c>
      <c r="BY286" s="58">
        <f t="shared" si="112"/>
        <v>0</v>
      </c>
      <c r="BZ286" s="58">
        <f t="shared" si="112"/>
        <v>0</v>
      </c>
      <c r="CA286" s="58">
        <f t="shared" si="112"/>
        <v>0</v>
      </c>
      <c r="CB286" s="58">
        <f t="shared" si="112"/>
        <v>0</v>
      </c>
      <c r="CC286" s="58">
        <f t="shared" si="112"/>
        <v>0</v>
      </c>
      <c r="CD286" s="58">
        <f t="shared" si="112"/>
        <v>0</v>
      </c>
      <c r="CE286" s="58">
        <f t="shared" si="112"/>
        <v>0</v>
      </c>
      <c r="CF286" s="58">
        <f t="shared" si="112"/>
        <v>0</v>
      </c>
      <c r="CG286" s="58">
        <f t="shared" si="112"/>
        <v>0</v>
      </c>
      <c r="CH286" s="58">
        <f t="shared" si="112"/>
        <v>0</v>
      </c>
      <c r="CI286" s="58">
        <f t="shared" si="112"/>
        <v>0</v>
      </c>
      <c r="CJ286" s="58">
        <f t="shared" si="112"/>
        <v>0</v>
      </c>
      <c r="CK286" s="58">
        <f t="shared" si="112"/>
        <v>0</v>
      </c>
      <c r="CL286" s="58">
        <f t="shared" si="112"/>
        <v>0</v>
      </c>
      <c r="CM286" s="58">
        <f t="shared" si="112"/>
        <v>0</v>
      </c>
      <c r="CN286" s="58">
        <f t="shared" si="112"/>
        <v>0</v>
      </c>
      <c r="CO286" s="58">
        <f t="shared" si="112"/>
        <v>0</v>
      </c>
      <c r="CP286" s="58">
        <f t="shared" si="112"/>
        <v>0</v>
      </c>
      <c r="CQ286" s="58">
        <f t="shared" si="112"/>
        <v>0</v>
      </c>
      <c r="CR286" s="58">
        <f t="shared" si="112"/>
        <v>0</v>
      </c>
      <c r="CS286" s="58">
        <f t="shared" si="112"/>
        <v>0</v>
      </c>
      <c r="CT286" s="58">
        <f t="shared" si="112"/>
        <v>0</v>
      </c>
      <c r="CU286" s="58">
        <f t="shared" si="112"/>
        <v>0</v>
      </c>
      <c r="CV286" s="58">
        <f t="shared" si="111"/>
        <v>0</v>
      </c>
      <c r="CW286" s="58">
        <f t="shared" si="111"/>
        <v>0</v>
      </c>
      <c r="CX286" s="58">
        <f t="shared" si="111"/>
        <v>0</v>
      </c>
      <c r="CY286" s="58">
        <f t="shared" si="111"/>
        <v>0</v>
      </c>
      <c r="CZ286" s="58">
        <f t="shared" si="111"/>
        <v>0</v>
      </c>
      <c r="DA286" s="58">
        <f t="shared" si="111"/>
        <v>0</v>
      </c>
      <c r="DB286" s="58">
        <f t="shared" si="111"/>
        <v>0</v>
      </c>
      <c r="DC286" s="58">
        <f t="shared" si="111"/>
        <v>0</v>
      </c>
      <c r="DD286" s="58">
        <f t="shared" si="111"/>
        <v>0</v>
      </c>
      <c r="DE286" s="58">
        <f t="shared" si="111"/>
        <v>0</v>
      </c>
      <c r="DF286" s="58">
        <f t="shared" si="111"/>
        <v>0</v>
      </c>
      <c r="DG286" s="58">
        <f t="shared" si="111"/>
        <v>0</v>
      </c>
      <c r="DH286" s="58">
        <f t="shared" si="111"/>
        <v>0</v>
      </c>
      <c r="DI286" s="58">
        <f t="shared" si="111"/>
        <v>0</v>
      </c>
      <c r="DJ286" s="58">
        <f t="shared" si="111"/>
        <v>0</v>
      </c>
      <c r="DK286" s="58">
        <f t="shared" si="111"/>
        <v>0</v>
      </c>
      <c r="DL286" s="58">
        <f t="shared" si="111"/>
        <v>0</v>
      </c>
      <c r="DM286" s="58">
        <f t="shared" si="111"/>
        <v>0</v>
      </c>
      <c r="DN286" s="58">
        <f t="shared" si="111"/>
        <v>0</v>
      </c>
      <c r="DO286" s="58">
        <f t="shared" si="111"/>
        <v>0</v>
      </c>
      <c r="DP286" s="58">
        <f t="shared" si="111"/>
        <v>0</v>
      </c>
      <c r="DQ286" s="58">
        <f t="shared" si="111"/>
        <v>0</v>
      </c>
      <c r="DR286" s="58">
        <f t="shared" si="111"/>
        <v>0</v>
      </c>
      <c r="DS286" s="58">
        <f t="shared" si="111"/>
        <v>0</v>
      </c>
      <c r="DT286" s="136">
        <f t="shared" si="111"/>
        <v>0</v>
      </c>
      <c r="DV286" s="135">
        <f t="shared" si="108"/>
        <v>0</v>
      </c>
      <c r="DW286" s="58">
        <f t="shared" si="108"/>
        <v>0</v>
      </c>
      <c r="DX286" s="58">
        <f t="shared" si="108"/>
        <v>0</v>
      </c>
      <c r="DY286" s="58">
        <f t="shared" si="108"/>
        <v>0</v>
      </c>
      <c r="DZ286" s="58">
        <f t="shared" si="108"/>
        <v>0</v>
      </c>
      <c r="EA286" s="58">
        <f t="shared" si="108"/>
        <v>0</v>
      </c>
      <c r="EB286" s="58">
        <f t="shared" si="108"/>
        <v>0</v>
      </c>
      <c r="EC286" s="58">
        <f t="shared" si="108"/>
        <v>0</v>
      </c>
      <c r="ED286" s="58">
        <f t="shared" si="108"/>
        <v>0</v>
      </c>
      <c r="EE286" s="58">
        <f t="shared" si="108"/>
        <v>0</v>
      </c>
      <c r="EF286" s="136">
        <f t="shared" si="108"/>
        <v>0</v>
      </c>
    </row>
    <row r="287" spans="1:136" s="49" customFormat="1" ht="15.75" hidden="1" customHeight="1">
      <c r="A287" s="59"/>
      <c r="B287" s="1814">
        <f>'PERPETUITY MIDDLEMAN INPUT TAB'!H278</f>
        <v>0</v>
      </c>
      <c r="C287" s="127"/>
      <c r="D287" s="58">
        <f t="shared" si="114"/>
        <v>0</v>
      </c>
      <c r="E287" s="58">
        <f t="shared" si="114"/>
        <v>0</v>
      </c>
      <c r="F287" s="58">
        <f t="shared" si="114"/>
        <v>0</v>
      </c>
      <c r="G287" s="58">
        <f t="shared" si="114"/>
        <v>0</v>
      </c>
      <c r="H287" s="58">
        <f t="shared" si="114"/>
        <v>0</v>
      </c>
      <c r="I287" s="58">
        <f t="shared" si="114"/>
        <v>0</v>
      </c>
      <c r="J287" s="58">
        <f t="shared" si="114"/>
        <v>0</v>
      </c>
      <c r="K287" s="58">
        <f t="shared" si="114"/>
        <v>0</v>
      </c>
      <c r="L287" s="58">
        <f t="shared" si="114"/>
        <v>0</v>
      </c>
      <c r="M287" s="58">
        <f t="shared" si="114"/>
        <v>0</v>
      </c>
      <c r="N287" s="58">
        <f t="shared" si="114"/>
        <v>0</v>
      </c>
      <c r="O287" s="58">
        <f t="shared" si="114"/>
        <v>0</v>
      </c>
      <c r="P287" s="58">
        <f t="shared" si="114"/>
        <v>0</v>
      </c>
      <c r="Q287" s="58">
        <f t="shared" si="114"/>
        <v>0</v>
      </c>
      <c r="R287" s="58">
        <f t="shared" si="114"/>
        <v>0</v>
      </c>
      <c r="S287" s="58">
        <f t="shared" si="114"/>
        <v>0</v>
      </c>
      <c r="T287" s="58">
        <f t="shared" si="114"/>
        <v>0</v>
      </c>
      <c r="U287" s="58">
        <f t="shared" si="114"/>
        <v>0</v>
      </c>
      <c r="V287" s="58">
        <f t="shared" si="114"/>
        <v>0</v>
      </c>
      <c r="W287" s="58">
        <f t="shared" si="114"/>
        <v>0</v>
      </c>
      <c r="X287" s="58">
        <f t="shared" si="114"/>
        <v>0</v>
      </c>
      <c r="Y287" s="58">
        <f t="shared" si="114"/>
        <v>0</v>
      </c>
      <c r="Z287" s="58">
        <f t="shared" si="114"/>
        <v>0</v>
      </c>
      <c r="AA287" s="58">
        <f t="shared" si="114"/>
        <v>0</v>
      </c>
      <c r="AB287" s="58">
        <f t="shared" si="114"/>
        <v>0</v>
      </c>
      <c r="AC287" s="58">
        <f t="shared" si="114"/>
        <v>0</v>
      </c>
      <c r="AD287" s="58">
        <f t="shared" si="114"/>
        <v>0</v>
      </c>
      <c r="AE287" s="58">
        <f t="shared" si="114"/>
        <v>0</v>
      </c>
      <c r="AF287" s="58">
        <f t="shared" si="114"/>
        <v>0</v>
      </c>
      <c r="AG287" s="58">
        <f t="shared" si="114"/>
        <v>0</v>
      </c>
      <c r="AH287" s="58">
        <f t="shared" si="114"/>
        <v>0</v>
      </c>
      <c r="AI287" s="58">
        <f t="shared" si="114"/>
        <v>0</v>
      </c>
      <c r="AJ287" s="58">
        <f t="shared" si="114"/>
        <v>0</v>
      </c>
      <c r="AK287" s="58">
        <f t="shared" si="114"/>
        <v>0</v>
      </c>
      <c r="AL287" s="58">
        <f t="shared" si="114"/>
        <v>0</v>
      </c>
      <c r="AM287" s="58">
        <f t="shared" si="114"/>
        <v>0</v>
      </c>
      <c r="AN287" s="58">
        <f t="shared" si="114"/>
        <v>0</v>
      </c>
      <c r="AO287" s="58">
        <f t="shared" si="114"/>
        <v>0</v>
      </c>
      <c r="AP287" s="58">
        <f t="shared" si="114"/>
        <v>0</v>
      </c>
      <c r="AQ287" s="58">
        <f t="shared" si="114"/>
        <v>0</v>
      </c>
      <c r="AR287" s="58">
        <f t="shared" si="114"/>
        <v>0</v>
      </c>
      <c r="AS287" s="58">
        <f t="shared" si="114"/>
        <v>0</v>
      </c>
      <c r="AT287" s="58">
        <f t="shared" si="114"/>
        <v>0</v>
      </c>
      <c r="AU287" s="58">
        <f t="shared" si="114"/>
        <v>0</v>
      </c>
      <c r="AV287" s="58">
        <f t="shared" si="114"/>
        <v>0</v>
      </c>
      <c r="AW287" s="58">
        <f t="shared" si="114"/>
        <v>0</v>
      </c>
      <c r="AX287" s="58">
        <f t="shared" si="114"/>
        <v>0</v>
      </c>
      <c r="AY287" s="58">
        <f t="shared" si="114"/>
        <v>0</v>
      </c>
      <c r="AZ287" s="58">
        <f t="shared" si="114"/>
        <v>0</v>
      </c>
      <c r="BA287" s="58">
        <f t="shared" si="114"/>
        <v>0</v>
      </c>
      <c r="BB287" s="58">
        <f t="shared" si="114"/>
        <v>0</v>
      </c>
      <c r="BC287" s="58">
        <f t="shared" si="114"/>
        <v>0</v>
      </c>
      <c r="BD287" s="58">
        <f t="shared" si="114"/>
        <v>0</v>
      </c>
      <c r="BE287" s="58">
        <f t="shared" si="114"/>
        <v>0</v>
      </c>
      <c r="BF287" s="58">
        <f t="shared" si="114"/>
        <v>0</v>
      </c>
      <c r="BG287" s="58">
        <f t="shared" si="114"/>
        <v>0</v>
      </c>
      <c r="BH287" s="58">
        <f t="shared" si="114"/>
        <v>0</v>
      </c>
      <c r="BI287" s="58">
        <f t="shared" si="114"/>
        <v>0</v>
      </c>
      <c r="BJ287" s="58">
        <f t="shared" si="114"/>
        <v>0</v>
      </c>
      <c r="BK287" s="58">
        <f t="shared" si="114"/>
        <v>0</v>
      </c>
      <c r="BL287" s="58">
        <f t="shared" si="114"/>
        <v>0</v>
      </c>
      <c r="BM287" s="58">
        <f t="shared" si="114"/>
        <v>0</v>
      </c>
      <c r="BN287" s="58">
        <f t="shared" si="114"/>
        <v>0</v>
      </c>
      <c r="BO287" s="58">
        <f t="shared" si="114"/>
        <v>0</v>
      </c>
      <c r="BP287" s="58">
        <f t="shared" si="112"/>
        <v>0</v>
      </c>
      <c r="BQ287" s="58">
        <f t="shared" si="112"/>
        <v>0</v>
      </c>
      <c r="BR287" s="58">
        <f t="shared" si="112"/>
        <v>0</v>
      </c>
      <c r="BS287" s="58">
        <f t="shared" si="112"/>
        <v>0</v>
      </c>
      <c r="BT287" s="58">
        <f t="shared" si="112"/>
        <v>0</v>
      </c>
      <c r="BU287" s="58">
        <f t="shared" si="112"/>
        <v>0</v>
      </c>
      <c r="BV287" s="58">
        <f t="shared" si="112"/>
        <v>0</v>
      </c>
      <c r="BW287" s="58">
        <f t="shared" si="112"/>
        <v>0</v>
      </c>
      <c r="BX287" s="58">
        <f t="shared" si="112"/>
        <v>0</v>
      </c>
      <c r="BY287" s="58">
        <f t="shared" si="112"/>
        <v>0</v>
      </c>
      <c r="BZ287" s="58">
        <f t="shared" si="112"/>
        <v>0</v>
      </c>
      <c r="CA287" s="58">
        <f t="shared" si="112"/>
        <v>0</v>
      </c>
      <c r="CB287" s="58">
        <f t="shared" si="112"/>
        <v>0</v>
      </c>
      <c r="CC287" s="58">
        <f t="shared" si="112"/>
        <v>0</v>
      </c>
      <c r="CD287" s="58">
        <f t="shared" si="112"/>
        <v>0</v>
      </c>
      <c r="CE287" s="58">
        <f t="shared" si="112"/>
        <v>0</v>
      </c>
      <c r="CF287" s="58">
        <f t="shared" si="112"/>
        <v>0</v>
      </c>
      <c r="CG287" s="58">
        <f t="shared" si="112"/>
        <v>0</v>
      </c>
      <c r="CH287" s="58">
        <f t="shared" si="112"/>
        <v>0</v>
      </c>
      <c r="CI287" s="58">
        <f t="shared" si="112"/>
        <v>0</v>
      </c>
      <c r="CJ287" s="58">
        <f t="shared" si="112"/>
        <v>0</v>
      </c>
      <c r="CK287" s="58">
        <f t="shared" si="112"/>
        <v>0</v>
      </c>
      <c r="CL287" s="58">
        <f t="shared" si="112"/>
        <v>0</v>
      </c>
      <c r="CM287" s="58">
        <f t="shared" si="112"/>
        <v>0</v>
      </c>
      <c r="CN287" s="58">
        <f t="shared" si="112"/>
        <v>0</v>
      </c>
      <c r="CO287" s="58">
        <f t="shared" si="112"/>
        <v>0</v>
      </c>
      <c r="CP287" s="58">
        <f t="shared" si="112"/>
        <v>0</v>
      </c>
      <c r="CQ287" s="58">
        <f t="shared" si="112"/>
        <v>0</v>
      </c>
      <c r="CR287" s="58">
        <f t="shared" si="112"/>
        <v>0</v>
      </c>
      <c r="CS287" s="58">
        <f t="shared" si="112"/>
        <v>0</v>
      </c>
      <c r="CT287" s="58">
        <f t="shared" si="112"/>
        <v>0</v>
      </c>
      <c r="CU287" s="58">
        <f t="shared" si="112"/>
        <v>0</v>
      </c>
      <c r="CV287" s="58">
        <f t="shared" si="111"/>
        <v>0</v>
      </c>
      <c r="CW287" s="58">
        <f t="shared" si="111"/>
        <v>0</v>
      </c>
      <c r="CX287" s="58">
        <f t="shared" si="111"/>
        <v>0</v>
      </c>
      <c r="CY287" s="58">
        <f t="shared" si="111"/>
        <v>0</v>
      </c>
      <c r="CZ287" s="58">
        <f t="shared" si="111"/>
        <v>0</v>
      </c>
      <c r="DA287" s="58">
        <f t="shared" si="111"/>
        <v>0</v>
      </c>
      <c r="DB287" s="58">
        <f t="shared" si="111"/>
        <v>0</v>
      </c>
      <c r="DC287" s="58">
        <f t="shared" si="111"/>
        <v>0</v>
      </c>
      <c r="DD287" s="58">
        <f t="shared" si="111"/>
        <v>0</v>
      </c>
      <c r="DE287" s="58">
        <f t="shared" si="111"/>
        <v>0</v>
      </c>
      <c r="DF287" s="58">
        <f t="shared" si="111"/>
        <v>0</v>
      </c>
      <c r="DG287" s="58">
        <f t="shared" si="111"/>
        <v>0</v>
      </c>
      <c r="DH287" s="58">
        <f t="shared" si="111"/>
        <v>0</v>
      </c>
      <c r="DI287" s="58">
        <f t="shared" si="111"/>
        <v>0</v>
      </c>
      <c r="DJ287" s="58">
        <f t="shared" si="111"/>
        <v>0</v>
      </c>
      <c r="DK287" s="58">
        <f t="shared" si="111"/>
        <v>0</v>
      </c>
      <c r="DL287" s="58">
        <f t="shared" si="111"/>
        <v>0</v>
      </c>
      <c r="DM287" s="58">
        <f t="shared" si="111"/>
        <v>0</v>
      </c>
      <c r="DN287" s="58">
        <f t="shared" si="111"/>
        <v>0</v>
      </c>
      <c r="DO287" s="58">
        <f t="shared" si="111"/>
        <v>0</v>
      </c>
      <c r="DP287" s="58">
        <f t="shared" si="111"/>
        <v>0</v>
      </c>
      <c r="DQ287" s="58">
        <f t="shared" si="111"/>
        <v>0</v>
      </c>
      <c r="DR287" s="58">
        <f t="shared" si="111"/>
        <v>0</v>
      </c>
      <c r="DS287" s="58">
        <f t="shared" si="111"/>
        <v>0</v>
      </c>
      <c r="DT287" s="136">
        <f t="shared" si="111"/>
        <v>0</v>
      </c>
      <c r="DV287" s="135">
        <f t="shared" si="108"/>
        <v>0</v>
      </c>
      <c r="DW287" s="58">
        <f t="shared" si="108"/>
        <v>0</v>
      </c>
      <c r="DX287" s="58">
        <f t="shared" si="108"/>
        <v>0</v>
      </c>
      <c r="DY287" s="58">
        <f t="shared" si="108"/>
        <v>0</v>
      </c>
      <c r="DZ287" s="58">
        <f t="shared" si="108"/>
        <v>0</v>
      </c>
      <c r="EA287" s="58">
        <f t="shared" si="108"/>
        <v>0</v>
      </c>
      <c r="EB287" s="58">
        <f t="shared" si="108"/>
        <v>0</v>
      </c>
      <c r="EC287" s="58">
        <f t="shared" si="108"/>
        <v>0</v>
      </c>
      <c r="ED287" s="58">
        <f t="shared" si="108"/>
        <v>0</v>
      </c>
      <c r="EE287" s="58">
        <f t="shared" si="108"/>
        <v>0</v>
      </c>
      <c r="EF287" s="136">
        <f t="shared" si="108"/>
        <v>0</v>
      </c>
    </row>
    <row r="288" spans="1:136" s="49" customFormat="1" ht="15.75" hidden="1" customHeight="1">
      <c r="A288" s="59"/>
      <c r="B288" s="1814">
        <f>'PERPETUITY MIDDLEMAN INPUT TAB'!H279</f>
        <v>0</v>
      </c>
      <c r="C288" s="127"/>
      <c r="D288" s="58">
        <f t="shared" si="114"/>
        <v>0</v>
      </c>
      <c r="E288" s="58">
        <f t="shared" si="114"/>
        <v>0</v>
      </c>
      <c r="F288" s="58">
        <f t="shared" si="114"/>
        <v>0</v>
      </c>
      <c r="G288" s="58">
        <f t="shared" si="114"/>
        <v>0</v>
      </c>
      <c r="H288" s="58">
        <f t="shared" si="114"/>
        <v>0</v>
      </c>
      <c r="I288" s="58">
        <f t="shared" si="114"/>
        <v>0</v>
      </c>
      <c r="J288" s="58">
        <f t="shared" si="114"/>
        <v>0</v>
      </c>
      <c r="K288" s="58">
        <f t="shared" si="114"/>
        <v>0</v>
      </c>
      <c r="L288" s="58">
        <f t="shared" si="114"/>
        <v>0</v>
      </c>
      <c r="M288" s="58">
        <f t="shared" si="114"/>
        <v>0</v>
      </c>
      <c r="N288" s="58">
        <f t="shared" si="114"/>
        <v>0</v>
      </c>
      <c r="O288" s="58">
        <f t="shared" si="114"/>
        <v>0</v>
      </c>
      <c r="P288" s="58">
        <f t="shared" si="114"/>
        <v>0</v>
      </c>
      <c r="Q288" s="58">
        <f t="shared" si="114"/>
        <v>0</v>
      </c>
      <c r="R288" s="58">
        <f t="shared" si="114"/>
        <v>0</v>
      </c>
      <c r="S288" s="58">
        <f t="shared" si="114"/>
        <v>0</v>
      </c>
      <c r="T288" s="58">
        <f t="shared" si="114"/>
        <v>0</v>
      </c>
      <c r="U288" s="58">
        <f t="shared" si="114"/>
        <v>0</v>
      </c>
      <c r="V288" s="58">
        <f t="shared" si="114"/>
        <v>0</v>
      </c>
      <c r="W288" s="58">
        <f t="shared" si="114"/>
        <v>0</v>
      </c>
      <c r="X288" s="58">
        <f t="shared" si="114"/>
        <v>0</v>
      </c>
      <c r="Y288" s="58">
        <f t="shared" si="114"/>
        <v>0</v>
      </c>
      <c r="Z288" s="58">
        <f t="shared" si="114"/>
        <v>0</v>
      </c>
      <c r="AA288" s="58">
        <f t="shared" si="114"/>
        <v>0</v>
      </c>
      <c r="AB288" s="58">
        <f t="shared" si="114"/>
        <v>0</v>
      </c>
      <c r="AC288" s="58">
        <f t="shared" si="114"/>
        <v>0</v>
      </c>
      <c r="AD288" s="58">
        <f t="shared" si="114"/>
        <v>0</v>
      </c>
      <c r="AE288" s="58">
        <f t="shared" si="114"/>
        <v>0</v>
      </c>
      <c r="AF288" s="58">
        <f t="shared" si="114"/>
        <v>0</v>
      </c>
      <c r="AG288" s="58">
        <f t="shared" si="114"/>
        <v>0</v>
      </c>
      <c r="AH288" s="58">
        <f t="shared" si="114"/>
        <v>0</v>
      </c>
      <c r="AI288" s="58">
        <f t="shared" si="114"/>
        <v>0</v>
      </c>
      <c r="AJ288" s="58">
        <f t="shared" si="114"/>
        <v>0</v>
      </c>
      <c r="AK288" s="58">
        <f t="shared" si="114"/>
        <v>0</v>
      </c>
      <c r="AL288" s="58">
        <f t="shared" si="114"/>
        <v>0</v>
      </c>
      <c r="AM288" s="58">
        <f t="shared" si="114"/>
        <v>0</v>
      </c>
      <c r="AN288" s="58">
        <f t="shared" si="114"/>
        <v>0</v>
      </c>
      <c r="AO288" s="58">
        <f t="shared" si="114"/>
        <v>0</v>
      </c>
      <c r="AP288" s="58">
        <f t="shared" si="114"/>
        <v>0</v>
      </c>
      <c r="AQ288" s="58">
        <f t="shared" si="114"/>
        <v>0</v>
      </c>
      <c r="AR288" s="58">
        <f t="shared" si="114"/>
        <v>0</v>
      </c>
      <c r="AS288" s="58">
        <f t="shared" si="114"/>
        <v>0</v>
      </c>
      <c r="AT288" s="58">
        <f t="shared" si="114"/>
        <v>0</v>
      </c>
      <c r="AU288" s="58">
        <f t="shared" si="114"/>
        <v>0</v>
      </c>
      <c r="AV288" s="58">
        <f t="shared" si="114"/>
        <v>0</v>
      </c>
      <c r="AW288" s="58">
        <f t="shared" si="114"/>
        <v>0</v>
      </c>
      <c r="AX288" s="58">
        <f t="shared" si="114"/>
        <v>0</v>
      </c>
      <c r="AY288" s="58">
        <f t="shared" si="114"/>
        <v>0</v>
      </c>
      <c r="AZ288" s="58">
        <f t="shared" si="114"/>
        <v>0</v>
      </c>
      <c r="BA288" s="58">
        <f t="shared" si="114"/>
        <v>0</v>
      </c>
      <c r="BB288" s="58">
        <f t="shared" si="114"/>
        <v>0</v>
      </c>
      <c r="BC288" s="58">
        <f t="shared" si="114"/>
        <v>0</v>
      </c>
      <c r="BD288" s="58">
        <f t="shared" si="114"/>
        <v>0</v>
      </c>
      <c r="BE288" s="58">
        <f t="shared" si="114"/>
        <v>0</v>
      </c>
      <c r="BF288" s="58">
        <f t="shared" si="114"/>
        <v>0</v>
      </c>
      <c r="BG288" s="58">
        <f t="shared" si="114"/>
        <v>0</v>
      </c>
      <c r="BH288" s="58">
        <f t="shared" si="114"/>
        <v>0</v>
      </c>
      <c r="BI288" s="58">
        <f t="shared" si="114"/>
        <v>0</v>
      </c>
      <c r="BJ288" s="58">
        <f t="shared" si="114"/>
        <v>0</v>
      </c>
      <c r="BK288" s="58">
        <f t="shared" si="114"/>
        <v>0</v>
      </c>
      <c r="BL288" s="58">
        <f t="shared" si="114"/>
        <v>0</v>
      </c>
      <c r="BM288" s="58">
        <f t="shared" si="114"/>
        <v>0</v>
      </c>
      <c r="BN288" s="58">
        <f t="shared" si="114"/>
        <v>0</v>
      </c>
      <c r="BO288" s="58">
        <f t="shared" ref="BO288" si="115">BN288*(1+BO$22)</f>
        <v>0</v>
      </c>
      <c r="BP288" s="58">
        <f t="shared" si="112"/>
        <v>0</v>
      </c>
      <c r="BQ288" s="58">
        <f t="shared" si="112"/>
        <v>0</v>
      </c>
      <c r="BR288" s="58">
        <f t="shared" si="112"/>
        <v>0</v>
      </c>
      <c r="BS288" s="58">
        <f t="shared" si="112"/>
        <v>0</v>
      </c>
      <c r="BT288" s="58">
        <f t="shared" si="112"/>
        <v>0</v>
      </c>
      <c r="BU288" s="58">
        <f t="shared" si="112"/>
        <v>0</v>
      </c>
      <c r="BV288" s="58">
        <f t="shared" si="112"/>
        <v>0</v>
      </c>
      <c r="BW288" s="58">
        <f t="shared" si="112"/>
        <v>0</v>
      </c>
      <c r="BX288" s="58">
        <f t="shared" si="112"/>
        <v>0</v>
      </c>
      <c r="BY288" s="58">
        <f t="shared" si="112"/>
        <v>0</v>
      </c>
      <c r="BZ288" s="58">
        <f t="shared" si="112"/>
        <v>0</v>
      </c>
      <c r="CA288" s="58">
        <f t="shared" si="112"/>
        <v>0</v>
      </c>
      <c r="CB288" s="58">
        <f t="shared" si="112"/>
        <v>0</v>
      </c>
      <c r="CC288" s="58">
        <f t="shared" si="112"/>
        <v>0</v>
      </c>
      <c r="CD288" s="58">
        <f t="shared" si="112"/>
        <v>0</v>
      </c>
      <c r="CE288" s="58">
        <f t="shared" si="112"/>
        <v>0</v>
      </c>
      <c r="CF288" s="58">
        <f t="shared" si="112"/>
        <v>0</v>
      </c>
      <c r="CG288" s="58">
        <f t="shared" si="112"/>
        <v>0</v>
      </c>
      <c r="CH288" s="58">
        <f t="shared" si="112"/>
        <v>0</v>
      </c>
      <c r="CI288" s="58">
        <f t="shared" si="112"/>
        <v>0</v>
      </c>
      <c r="CJ288" s="58">
        <f t="shared" si="112"/>
        <v>0</v>
      </c>
      <c r="CK288" s="58">
        <f t="shared" si="112"/>
        <v>0</v>
      </c>
      <c r="CL288" s="58">
        <f t="shared" si="112"/>
        <v>0</v>
      </c>
      <c r="CM288" s="58">
        <f t="shared" si="112"/>
        <v>0</v>
      </c>
      <c r="CN288" s="58">
        <f t="shared" si="112"/>
        <v>0</v>
      </c>
      <c r="CO288" s="58">
        <f t="shared" si="112"/>
        <v>0</v>
      </c>
      <c r="CP288" s="58">
        <f t="shared" si="112"/>
        <v>0</v>
      </c>
      <c r="CQ288" s="58">
        <f t="shared" si="112"/>
        <v>0</v>
      </c>
      <c r="CR288" s="58">
        <f t="shared" si="112"/>
        <v>0</v>
      </c>
      <c r="CS288" s="58">
        <f t="shared" si="112"/>
        <v>0</v>
      </c>
      <c r="CT288" s="58">
        <f t="shared" si="112"/>
        <v>0</v>
      </c>
      <c r="CU288" s="58">
        <f t="shared" si="112"/>
        <v>0</v>
      </c>
      <c r="CV288" s="58">
        <f t="shared" si="111"/>
        <v>0</v>
      </c>
      <c r="CW288" s="58">
        <f t="shared" si="111"/>
        <v>0</v>
      </c>
      <c r="CX288" s="58">
        <f t="shared" si="111"/>
        <v>0</v>
      </c>
      <c r="CY288" s="58">
        <f t="shared" si="111"/>
        <v>0</v>
      </c>
      <c r="CZ288" s="58">
        <f t="shared" si="111"/>
        <v>0</v>
      </c>
      <c r="DA288" s="58">
        <f t="shared" si="111"/>
        <v>0</v>
      </c>
      <c r="DB288" s="58">
        <f t="shared" si="111"/>
        <v>0</v>
      </c>
      <c r="DC288" s="58">
        <f t="shared" si="111"/>
        <v>0</v>
      </c>
      <c r="DD288" s="58">
        <f t="shared" si="111"/>
        <v>0</v>
      </c>
      <c r="DE288" s="58">
        <f t="shared" si="111"/>
        <v>0</v>
      </c>
      <c r="DF288" s="58">
        <f t="shared" si="111"/>
        <v>0</v>
      </c>
      <c r="DG288" s="58">
        <f t="shared" si="111"/>
        <v>0</v>
      </c>
      <c r="DH288" s="58">
        <f t="shared" si="111"/>
        <v>0</v>
      </c>
      <c r="DI288" s="58">
        <f t="shared" si="111"/>
        <v>0</v>
      </c>
      <c r="DJ288" s="58">
        <f t="shared" si="111"/>
        <v>0</v>
      </c>
      <c r="DK288" s="58">
        <f t="shared" si="111"/>
        <v>0</v>
      </c>
      <c r="DL288" s="58">
        <f t="shared" si="111"/>
        <v>0</v>
      </c>
      <c r="DM288" s="58">
        <f t="shared" si="111"/>
        <v>0</v>
      </c>
      <c r="DN288" s="58">
        <f t="shared" si="111"/>
        <v>0</v>
      </c>
      <c r="DO288" s="58">
        <f t="shared" si="111"/>
        <v>0</v>
      </c>
      <c r="DP288" s="58">
        <f t="shared" si="111"/>
        <v>0</v>
      </c>
      <c r="DQ288" s="58">
        <f t="shared" si="111"/>
        <v>0</v>
      </c>
      <c r="DR288" s="58">
        <f t="shared" si="111"/>
        <v>0</v>
      </c>
      <c r="DS288" s="58">
        <f t="shared" si="111"/>
        <v>0</v>
      </c>
      <c r="DT288" s="136">
        <f t="shared" si="111"/>
        <v>0</v>
      </c>
      <c r="DV288" s="135">
        <f t="shared" si="108"/>
        <v>0</v>
      </c>
      <c r="DW288" s="58">
        <f t="shared" si="108"/>
        <v>0</v>
      </c>
      <c r="DX288" s="58">
        <f t="shared" si="108"/>
        <v>0</v>
      </c>
      <c r="DY288" s="58">
        <f t="shared" si="108"/>
        <v>0</v>
      </c>
      <c r="DZ288" s="58">
        <f t="shared" si="108"/>
        <v>0</v>
      </c>
      <c r="EA288" s="58">
        <f t="shared" si="108"/>
        <v>0</v>
      </c>
      <c r="EB288" s="58">
        <f t="shared" si="108"/>
        <v>0</v>
      </c>
      <c r="EC288" s="58">
        <f t="shared" si="108"/>
        <v>0</v>
      </c>
      <c r="ED288" s="58">
        <f t="shared" si="108"/>
        <v>0</v>
      </c>
      <c r="EE288" s="58">
        <f t="shared" si="108"/>
        <v>0</v>
      </c>
      <c r="EF288" s="136">
        <f t="shared" si="108"/>
        <v>0</v>
      </c>
    </row>
    <row r="289" spans="1:136" s="49" customFormat="1" ht="15.75" hidden="1" customHeight="1">
      <c r="A289" s="59"/>
      <c r="B289" s="1814">
        <f>'PERPETUITY MIDDLEMAN INPUT TAB'!H280</f>
        <v>0</v>
      </c>
      <c r="C289" s="127"/>
      <c r="D289" s="58">
        <f t="shared" ref="D289:BO292" si="116">C289*(1+D$22)</f>
        <v>0</v>
      </c>
      <c r="E289" s="58">
        <f t="shared" si="116"/>
        <v>0</v>
      </c>
      <c r="F289" s="58">
        <f t="shared" si="116"/>
        <v>0</v>
      </c>
      <c r="G289" s="58">
        <f t="shared" si="116"/>
        <v>0</v>
      </c>
      <c r="H289" s="58">
        <f t="shared" si="116"/>
        <v>0</v>
      </c>
      <c r="I289" s="58">
        <f t="shared" si="116"/>
        <v>0</v>
      </c>
      <c r="J289" s="58">
        <f t="shared" si="116"/>
        <v>0</v>
      </c>
      <c r="K289" s="58">
        <f t="shared" si="116"/>
        <v>0</v>
      </c>
      <c r="L289" s="58">
        <f t="shared" si="116"/>
        <v>0</v>
      </c>
      <c r="M289" s="58">
        <f t="shared" si="116"/>
        <v>0</v>
      </c>
      <c r="N289" s="58">
        <f t="shared" si="116"/>
        <v>0</v>
      </c>
      <c r="O289" s="58">
        <f t="shared" si="116"/>
        <v>0</v>
      </c>
      <c r="P289" s="58">
        <f t="shared" si="116"/>
        <v>0</v>
      </c>
      <c r="Q289" s="58">
        <f t="shared" si="116"/>
        <v>0</v>
      </c>
      <c r="R289" s="58">
        <f t="shared" si="116"/>
        <v>0</v>
      </c>
      <c r="S289" s="58">
        <f t="shared" si="116"/>
        <v>0</v>
      </c>
      <c r="T289" s="58">
        <f t="shared" si="116"/>
        <v>0</v>
      </c>
      <c r="U289" s="58">
        <f t="shared" si="116"/>
        <v>0</v>
      </c>
      <c r="V289" s="58">
        <f t="shared" si="116"/>
        <v>0</v>
      </c>
      <c r="W289" s="58">
        <f t="shared" si="116"/>
        <v>0</v>
      </c>
      <c r="X289" s="58">
        <f t="shared" si="116"/>
        <v>0</v>
      </c>
      <c r="Y289" s="58">
        <f t="shared" si="116"/>
        <v>0</v>
      </c>
      <c r="Z289" s="58">
        <f t="shared" si="116"/>
        <v>0</v>
      </c>
      <c r="AA289" s="58">
        <f t="shared" si="116"/>
        <v>0</v>
      </c>
      <c r="AB289" s="58">
        <f t="shared" si="116"/>
        <v>0</v>
      </c>
      <c r="AC289" s="58">
        <f t="shared" si="116"/>
        <v>0</v>
      </c>
      <c r="AD289" s="58">
        <f t="shared" si="116"/>
        <v>0</v>
      </c>
      <c r="AE289" s="58">
        <f t="shared" si="116"/>
        <v>0</v>
      </c>
      <c r="AF289" s="58">
        <f t="shared" si="116"/>
        <v>0</v>
      </c>
      <c r="AG289" s="58">
        <f t="shared" si="116"/>
        <v>0</v>
      </c>
      <c r="AH289" s="58">
        <f t="shared" si="116"/>
        <v>0</v>
      </c>
      <c r="AI289" s="58">
        <f t="shared" si="116"/>
        <v>0</v>
      </c>
      <c r="AJ289" s="58">
        <f t="shared" si="116"/>
        <v>0</v>
      </c>
      <c r="AK289" s="58">
        <f t="shared" si="116"/>
        <v>0</v>
      </c>
      <c r="AL289" s="58">
        <f t="shared" si="116"/>
        <v>0</v>
      </c>
      <c r="AM289" s="58">
        <f t="shared" si="116"/>
        <v>0</v>
      </c>
      <c r="AN289" s="58">
        <f t="shared" si="116"/>
        <v>0</v>
      </c>
      <c r="AO289" s="58">
        <f t="shared" si="116"/>
        <v>0</v>
      </c>
      <c r="AP289" s="58">
        <f t="shared" si="116"/>
        <v>0</v>
      </c>
      <c r="AQ289" s="58">
        <f t="shared" si="116"/>
        <v>0</v>
      </c>
      <c r="AR289" s="58">
        <f t="shared" si="116"/>
        <v>0</v>
      </c>
      <c r="AS289" s="58">
        <f t="shared" si="116"/>
        <v>0</v>
      </c>
      <c r="AT289" s="58">
        <f t="shared" si="116"/>
        <v>0</v>
      </c>
      <c r="AU289" s="58">
        <f t="shared" si="116"/>
        <v>0</v>
      </c>
      <c r="AV289" s="58">
        <f t="shared" si="116"/>
        <v>0</v>
      </c>
      <c r="AW289" s="58">
        <f t="shared" si="116"/>
        <v>0</v>
      </c>
      <c r="AX289" s="58">
        <f t="shared" si="116"/>
        <v>0</v>
      </c>
      <c r="AY289" s="58">
        <f t="shared" si="116"/>
        <v>0</v>
      </c>
      <c r="AZ289" s="58">
        <f t="shared" si="116"/>
        <v>0</v>
      </c>
      <c r="BA289" s="58">
        <f t="shared" si="116"/>
        <v>0</v>
      </c>
      <c r="BB289" s="58">
        <f t="shared" si="116"/>
        <v>0</v>
      </c>
      <c r="BC289" s="58">
        <f t="shared" si="116"/>
        <v>0</v>
      </c>
      <c r="BD289" s="58">
        <f t="shared" si="116"/>
        <v>0</v>
      </c>
      <c r="BE289" s="58">
        <f t="shared" si="116"/>
        <v>0</v>
      </c>
      <c r="BF289" s="58">
        <f t="shared" si="116"/>
        <v>0</v>
      </c>
      <c r="BG289" s="58">
        <f t="shared" si="116"/>
        <v>0</v>
      </c>
      <c r="BH289" s="58">
        <f t="shared" si="116"/>
        <v>0</v>
      </c>
      <c r="BI289" s="58">
        <f t="shared" si="116"/>
        <v>0</v>
      </c>
      <c r="BJ289" s="58">
        <f t="shared" si="116"/>
        <v>0</v>
      </c>
      <c r="BK289" s="58">
        <f t="shared" si="116"/>
        <v>0</v>
      </c>
      <c r="BL289" s="58">
        <f t="shared" si="116"/>
        <v>0</v>
      </c>
      <c r="BM289" s="58">
        <f t="shared" si="116"/>
        <v>0</v>
      </c>
      <c r="BN289" s="58">
        <f t="shared" si="116"/>
        <v>0</v>
      </c>
      <c r="BO289" s="58">
        <f t="shared" si="116"/>
        <v>0</v>
      </c>
      <c r="BP289" s="58">
        <f t="shared" si="112"/>
        <v>0</v>
      </c>
      <c r="BQ289" s="58">
        <f t="shared" si="112"/>
        <v>0</v>
      </c>
      <c r="BR289" s="58">
        <f t="shared" si="112"/>
        <v>0</v>
      </c>
      <c r="BS289" s="58">
        <f t="shared" si="112"/>
        <v>0</v>
      </c>
      <c r="BT289" s="58">
        <f t="shared" si="112"/>
        <v>0</v>
      </c>
      <c r="BU289" s="58">
        <f t="shared" si="112"/>
        <v>0</v>
      </c>
      <c r="BV289" s="58">
        <f t="shared" si="112"/>
        <v>0</v>
      </c>
      <c r="BW289" s="58">
        <f t="shared" si="112"/>
        <v>0</v>
      </c>
      <c r="BX289" s="58">
        <f t="shared" si="112"/>
        <v>0</v>
      </c>
      <c r="BY289" s="58">
        <f t="shared" si="112"/>
        <v>0</v>
      </c>
      <c r="BZ289" s="58">
        <f t="shared" si="112"/>
        <v>0</v>
      </c>
      <c r="CA289" s="58">
        <f t="shared" si="112"/>
        <v>0</v>
      </c>
      <c r="CB289" s="58">
        <f t="shared" si="112"/>
        <v>0</v>
      </c>
      <c r="CC289" s="58">
        <f t="shared" si="112"/>
        <v>0</v>
      </c>
      <c r="CD289" s="58">
        <f t="shared" si="112"/>
        <v>0</v>
      </c>
      <c r="CE289" s="58">
        <f t="shared" si="112"/>
        <v>0</v>
      </c>
      <c r="CF289" s="58">
        <f t="shared" si="112"/>
        <v>0</v>
      </c>
      <c r="CG289" s="58">
        <f t="shared" si="112"/>
        <v>0</v>
      </c>
      <c r="CH289" s="58">
        <f t="shared" si="112"/>
        <v>0</v>
      </c>
      <c r="CI289" s="58">
        <f t="shared" si="112"/>
        <v>0</v>
      </c>
      <c r="CJ289" s="58">
        <f t="shared" si="112"/>
        <v>0</v>
      </c>
      <c r="CK289" s="58">
        <f t="shared" si="112"/>
        <v>0</v>
      </c>
      <c r="CL289" s="58">
        <f t="shared" si="112"/>
        <v>0</v>
      </c>
      <c r="CM289" s="58">
        <f t="shared" si="112"/>
        <v>0</v>
      </c>
      <c r="CN289" s="58">
        <f t="shared" si="112"/>
        <v>0</v>
      </c>
      <c r="CO289" s="58">
        <f t="shared" si="112"/>
        <v>0</v>
      </c>
      <c r="CP289" s="58">
        <f t="shared" si="112"/>
        <v>0</v>
      </c>
      <c r="CQ289" s="58">
        <f t="shared" si="112"/>
        <v>0</v>
      </c>
      <c r="CR289" s="58">
        <f t="shared" si="112"/>
        <v>0</v>
      </c>
      <c r="CS289" s="58">
        <f t="shared" si="112"/>
        <v>0</v>
      </c>
      <c r="CT289" s="58">
        <f t="shared" si="112"/>
        <v>0</v>
      </c>
      <c r="CU289" s="58">
        <f t="shared" ref="CU289" si="117">CT289*(1+CU$22)</f>
        <v>0</v>
      </c>
      <c r="CV289" s="58">
        <f t="shared" si="111"/>
        <v>0</v>
      </c>
      <c r="CW289" s="58">
        <f t="shared" si="111"/>
        <v>0</v>
      </c>
      <c r="CX289" s="58">
        <f t="shared" si="111"/>
        <v>0</v>
      </c>
      <c r="CY289" s="58">
        <f t="shared" si="111"/>
        <v>0</v>
      </c>
      <c r="CZ289" s="58">
        <f t="shared" si="111"/>
        <v>0</v>
      </c>
      <c r="DA289" s="58">
        <f t="shared" si="111"/>
        <v>0</v>
      </c>
      <c r="DB289" s="58">
        <f t="shared" si="111"/>
        <v>0</v>
      </c>
      <c r="DC289" s="58">
        <f t="shared" si="111"/>
        <v>0</v>
      </c>
      <c r="DD289" s="58">
        <f t="shared" si="111"/>
        <v>0</v>
      </c>
      <c r="DE289" s="58">
        <f t="shared" si="111"/>
        <v>0</v>
      </c>
      <c r="DF289" s="58">
        <f t="shared" si="111"/>
        <v>0</v>
      </c>
      <c r="DG289" s="58">
        <f t="shared" si="111"/>
        <v>0</v>
      </c>
      <c r="DH289" s="58">
        <f t="shared" si="111"/>
        <v>0</v>
      </c>
      <c r="DI289" s="58">
        <f t="shared" si="111"/>
        <v>0</v>
      </c>
      <c r="DJ289" s="58">
        <f t="shared" si="111"/>
        <v>0</v>
      </c>
      <c r="DK289" s="58">
        <f t="shared" si="111"/>
        <v>0</v>
      </c>
      <c r="DL289" s="58">
        <f t="shared" si="111"/>
        <v>0</v>
      </c>
      <c r="DM289" s="58">
        <f t="shared" si="111"/>
        <v>0</v>
      </c>
      <c r="DN289" s="58">
        <f t="shared" si="111"/>
        <v>0</v>
      </c>
      <c r="DO289" s="58">
        <f t="shared" si="111"/>
        <v>0</v>
      </c>
      <c r="DP289" s="58">
        <f t="shared" si="111"/>
        <v>0</v>
      </c>
      <c r="DQ289" s="58">
        <f t="shared" si="111"/>
        <v>0</v>
      </c>
      <c r="DR289" s="58">
        <f t="shared" si="111"/>
        <v>0</v>
      </c>
      <c r="DS289" s="58">
        <f t="shared" si="111"/>
        <v>0</v>
      </c>
      <c r="DT289" s="136">
        <f t="shared" si="111"/>
        <v>0</v>
      </c>
      <c r="DV289" s="135">
        <f t="shared" si="108"/>
        <v>0</v>
      </c>
      <c r="DW289" s="58">
        <f t="shared" si="108"/>
        <v>0</v>
      </c>
      <c r="DX289" s="58">
        <f t="shared" si="108"/>
        <v>0</v>
      </c>
      <c r="DY289" s="58">
        <f t="shared" si="108"/>
        <v>0</v>
      </c>
      <c r="DZ289" s="58">
        <f t="shared" si="108"/>
        <v>0</v>
      </c>
      <c r="EA289" s="58">
        <f t="shared" si="108"/>
        <v>0</v>
      </c>
      <c r="EB289" s="58">
        <f t="shared" si="108"/>
        <v>0</v>
      </c>
      <c r="EC289" s="58">
        <f t="shared" si="108"/>
        <v>0</v>
      </c>
      <c r="ED289" s="58">
        <f t="shared" si="108"/>
        <v>0</v>
      </c>
      <c r="EE289" s="58">
        <f t="shared" si="108"/>
        <v>0</v>
      </c>
      <c r="EF289" s="136">
        <f t="shared" si="108"/>
        <v>0</v>
      </c>
    </row>
    <row r="290" spans="1:136" s="49" customFormat="1" ht="15.75" hidden="1" customHeight="1">
      <c r="A290" s="59"/>
      <c r="B290" s="1814">
        <f>'PERPETUITY MIDDLEMAN INPUT TAB'!H281</f>
        <v>0</v>
      </c>
      <c r="C290" s="127"/>
      <c r="D290" s="58">
        <f t="shared" si="116"/>
        <v>0</v>
      </c>
      <c r="E290" s="58">
        <f t="shared" si="116"/>
        <v>0</v>
      </c>
      <c r="F290" s="58">
        <f t="shared" si="116"/>
        <v>0</v>
      </c>
      <c r="G290" s="58">
        <f t="shared" si="116"/>
        <v>0</v>
      </c>
      <c r="H290" s="58">
        <f t="shared" si="116"/>
        <v>0</v>
      </c>
      <c r="I290" s="58">
        <f t="shared" si="116"/>
        <v>0</v>
      </c>
      <c r="J290" s="58">
        <f t="shared" si="116"/>
        <v>0</v>
      </c>
      <c r="K290" s="58">
        <f t="shared" si="116"/>
        <v>0</v>
      </c>
      <c r="L290" s="58">
        <f t="shared" si="116"/>
        <v>0</v>
      </c>
      <c r="M290" s="58">
        <f t="shared" si="116"/>
        <v>0</v>
      </c>
      <c r="N290" s="58">
        <f t="shared" si="116"/>
        <v>0</v>
      </c>
      <c r="O290" s="58">
        <f t="shared" si="116"/>
        <v>0</v>
      </c>
      <c r="P290" s="58">
        <f t="shared" si="116"/>
        <v>0</v>
      </c>
      <c r="Q290" s="58">
        <f t="shared" si="116"/>
        <v>0</v>
      </c>
      <c r="R290" s="58">
        <f t="shared" si="116"/>
        <v>0</v>
      </c>
      <c r="S290" s="58">
        <f t="shared" si="116"/>
        <v>0</v>
      </c>
      <c r="T290" s="58">
        <f t="shared" si="116"/>
        <v>0</v>
      </c>
      <c r="U290" s="58">
        <f t="shared" si="116"/>
        <v>0</v>
      </c>
      <c r="V290" s="58">
        <f t="shared" si="116"/>
        <v>0</v>
      </c>
      <c r="W290" s="58">
        <f t="shared" si="116"/>
        <v>0</v>
      </c>
      <c r="X290" s="58">
        <f t="shared" si="116"/>
        <v>0</v>
      </c>
      <c r="Y290" s="58">
        <f t="shared" si="116"/>
        <v>0</v>
      </c>
      <c r="Z290" s="58">
        <f t="shared" si="116"/>
        <v>0</v>
      </c>
      <c r="AA290" s="58">
        <f t="shared" si="116"/>
        <v>0</v>
      </c>
      <c r="AB290" s="58">
        <f t="shared" si="116"/>
        <v>0</v>
      </c>
      <c r="AC290" s="58">
        <f t="shared" si="116"/>
        <v>0</v>
      </c>
      <c r="AD290" s="58">
        <f t="shared" si="116"/>
        <v>0</v>
      </c>
      <c r="AE290" s="58">
        <f t="shared" si="116"/>
        <v>0</v>
      </c>
      <c r="AF290" s="58">
        <f t="shared" si="116"/>
        <v>0</v>
      </c>
      <c r="AG290" s="58">
        <f t="shared" si="116"/>
        <v>0</v>
      </c>
      <c r="AH290" s="58">
        <f t="shared" si="116"/>
        <v>0</v>
      </c>
      <c r="AI290" s="58">
        <f t="shared" si="116"/>
        <v>0</v>
      </c>
      <c r="AJ290" s="58">
        <f t="shared" si="116"/>
        <v>0</v>
      </c>
      <c r="AK290" s="58">
        <f t="shared" si="116"/>
        <v>0</v>
      </c>
      <c r="AL290" s="58">
        <f t="shared" si="116"/>
        <v>0</v>
      </c>
      <c r="AM290" s="58">
        <f t="shared" si="116"/>
        <v>0</v>
      </c>
      <c r="AN290" s="58">
        <f t="shared" si="116"/>
        <v>0</v>
      </c>
      <c r="AO290" s="58">
        <f t="shared" si="116"/>
        <v>0</v>
      </c>
      <c r="AP290" s="58">
        <f t="shared" si="116"/>
        <v>0</v>
      </c>
      <c r="AQ290" s="58">
        <f t="shared" si="116"/>
        <v>0</v>
      </c>
      <c r="AR290" s="58">
        <f t="shared" si="116"/>
        <v>0</v>
      </c>
      <c r="AS290" s="58">
        <f t="shared" si="116"/>
        <v>0</v>
      </c>
      <c r="AT290" s="58">
        <f t="shared" si="116"/>
        <v>0</v>
      </c>
      <c r="AU290" s="58">
        <f t="shared" si="116"/>
        <v>0</v>
      </c>
      <c r="AV290" s="58">
        <f t="shared" si="116"/>
        <v>0</v>
      </c>
      <c r="AW290" s="58">
        <f t="shared" si="116"/>
        <v>0</v>
      </c>
      <c r="AX290" s="58">
        <f t="shared" si="116"/>
        <v>0</v>
      </c>
      <c r="AY290" s="58">
        <f t="shared" si="116"/>
        <v>0</v>
      </c>
      <c r="AZ290" s="58">
        <f t="shared" si="116"/>
        <v>0</v>
      </c>
      <c r="BA290" s="58">
        <f t="shared" si="116"/>
        <v>0</v>
      </c>
      <c r="BB290" s="58">
        <f t="shared" si="116"/>
        <v>0</v>
      </c>
      <c r="BC290" s="58">
        <f t="shared" si="116"/>
        <v>0</v>
      </c>
      <c r="BD290" s="58">
        <f t="shared" si="116"/>
        <v>0</v>
      </c>
      <c r="BE290" s="58">
        <f t="shared" si="116"/>
        <v>0</v>
      </c>
      <c r="BF290" s="58">
        <f t="shared" si="116"/>
        <v>0</v>
      </c>
      <c r="BG290" s="58">
        <f t="shared" si="116"/>
        <v>0</v>
      </c>
      <c r="BH290" s="58">
        <f t="shared" si="116"/>
        <v>0</v>
      </c>
      <c r="BI290" s="58">
        <f t="shared" si="116"/>
        <v>0</v>
      </c>
      <c r="BJ290" s="58">
        <f t="shared" si="116"/>
        <v>0</v>
      </c>
      <c r="BK290" s="58">
        <f t="shared" si="116"/>
        <v>0</v>
      </c>
      <c r="BL290" s="58">
        <f t="shared" si="116"/>
        <v>0</v>
      </c>
      <c r="BM290" s="58">
        <f t="shared" si="116"/>
        <v>0</v>
      </c>
      <c r="BN290" s="58">
        <f t="shared" si="116"/>
        <v>0</v>
      </c>
      <c r="BO290" s="58">
        <f t="shared" si="116"/>
        <v>0</v>
      </c>
      <c r="BP290" s="58">
        <f t="shared" ref="BP290:CU292" si="118">BO290*(1+BP$22)</f>
        <v>0</v>
      </c>
      <c r="BQ290" s="58">
        <f t="shared" si="118"/>
        <v>0</v>
      </c>
      <c r="BR290" s="58">
        <f t="shared" si="118"/>
        <v>0</v>
      </c>
      <c r="BS290" s="58">
        <f t="shared" si="118"/>
        <v>0</v>
      </c>
      <c r="BT290" s="58">
        <f t="shared" si="118"/>
        <v>0</v>
      </c>
      <c r="BU290" s="58">
        <f t="shared" si="118"/>
        <v>0</v>
      </c>
      <c r="BV290" s="58">
        <f t="shared" si="118"/>
        <v>0</v>
      </c>
      <c r="BW290" s="58">
        <f t="shared" si="118"/>
        <v>0</v>
      </c>
      <c r="BX290" s="58">
        <f t="shared" si="118"/>
        <v>0</v>
      </c>
      <c r="BY290" s="58">
        <f t="shared" si="118"/>
        <v>0</v>
      </c>
      <c r="BZ290" s="58">
        <f t="shared" si="118"/>
        <v>0</v>
      </c>
      <c r="CA290" s="58">
        <f t="shared" si="118"/>
        <v>0</v>
      </c>
      <c r="CB290" s="58">
        <f t="shared" si="118"/>
        <v>0</v>
      </c>
      <c r="CC290" s="58">
        <f t="shared" si="118"/>
        <v>0</v>
      </c>
      <c r="CD290" s="58">
        <f t="shared" si="118"/>
        <v>0</v>
      </c>
      <c r="CE290" s="58">
        <f t="shared" si="118"/>
        <v>0</v>
      </c>
      <c r="CF290" s="58">
        <f t="shared" si="118"/>
        <v>0</v>
      </c>
      <c r="CG290" s="58">
        <f t="shared" si="118"/>
        <v>0</v>
      </c>
      <c r="CH290" s="58">
        <f t="shared" si="118"/>
        <v>0</v>
      </c>
      <c r="CI290" s="58">
        <f t="shared" si="118"/>
        <v>0</v>
      </c>
      <c r="CJ290" s="58">
        <f t="shared" si="118"/>
        <v>0</v>
      </c>
      <c r="CK290" s="58">
        <f t="shared" si="118"/>
        <v>0</v>
      </c>
      <c r="CL290" s="58">
        <f t="shared" si="118"/>
        <v>0</v>
      </c>
      <c r="CM290" s="58">
        <f t="shared" si="118"/>
        <v>0</v>
      </c>
      <c r="CN290" s="58">
        <f t="shared" si="118"/>
        <v>0</v>
      </c>
      <c r="CO290" s="58">
        <f t="shared" si="118"/>
        <v>0</v>
      </c>
      <c r="CP290" s="58">
        <f t="shared" si="118"/>
        <v>0</v>
      </c>
      <c r="CQ290" s="58">
        <f t="shared" si="118"/>
        <v>0</v>
      </c>
      <c r="CR290" s="58">
        <f t="shared" si="118"/>
        <v>0</v>
      </c>
      <c r="CS290" s="58">
        <f t="shared" si="118"/>
        <v>0</v>
      </c>
      <c r="CT290" s="58">
        <f t="shared" si="118"/>
        <v>0</v>
      </c>
      <c r="CU290" s="58">
        <f t="shared" si="118"/>
        <v>0</v>
      </c>
      <c r="CV290" s="58">
        <f t="shared" si="111"/>
        <v>0</v>
      </c>
      <c r="CW290" s="58">
        <f t="shared" si="111"/>
        <v>0</v>
      </c>
      <c r="CX290" s="58">
        <f t="shared" si="111"/>
        <v>0</v>
      </c>
      <c r="CY290" s="58">
        <f t="shared" si="111"/>
        <v>0</v>
      </c>
      <c r="CZ290" s="58">
        <f t="shared" si="111"/>
        <v>0</v>
      </c>
      <c r="DA290" s="58">
        <f t="shared" si="111"/>
        <v>0</v>
      </c>
      <c r="DB290" s="58">
        <f t="shared" si="111"/>
        <v>0</v>
      </c>
      <c r="DC290" s="58">
        <f t="shared" si="111"/>
        <v>0</v>
      </c>
      <c r="DD290" s="58">
        <f t="shared" si="111"/>
        <v>0</v>
      </c>
      <c r="DE290" s="58">
        <f t="shared" si="111"/>
        <v>0</v>
      </c>
      <c r="DF290" s="58">
        <f t="shared" si="111"/>
        <v>0</v>
      </c>
      <c r="DG290" s="58">
        <f t="shared" si="111"/>
        <v>0</v>
      </c>
      <c r="DH290" s="58">
        <f t="shared" si="111"/>
        <v>0</v>
      </c>
      <c r="DI290" s="58">
        <f t="shared" si="111"/>
        <v>0</v>
      </c>
      <c r="DJ290" s="58">
        <f t="shared" si="111"/>
        <v>0</v>
      </c>
      <c r="DK290" s="58">
        <f t="shared" si="111"/>
        <v>0</v>
      </c>
      <c r="DL290" s="58">
        <f t="shared" si="111"/>
        <v>0</v>
      </c>
      <c r="DM290" s="58">
        <f t="shared" si="111"/>
        <v>0</v>
      </c>
      <c r="DN290" s="58">
        <f t="shared" si="111"/>
        <v>0</v>
      </c>
      <c r="DO290" s="58">
        <f t="shared" si="111"/>
        <v>0</v>
      </c>
      <c r="DP290" s="58">
        <f t="shared" si="111"/>
        <v>0</v>
      </c>
      <c r="DQ290" s="58">
        <f t="shared" si="111"/>
        <v>0</v>
      </c>
      <c r="DR290" s="58">
        <f t="shared" si="111"/>
        <v>0</v>
      </c>
      <c r="DS290" s="58">
        <f t="shared" si="111"/>
        <v>0</v>
      </c>
      <c r="DT290" s="136">
        <f t="shared" si="111"/>
        <v>0</v>
      </c>
      <c r="DV290" s="135">
        <f t="shared" si="108"/>
        <v>0</v>
      </c>
      <c r="DW290" s="58">
        <f t="shared" si="108"/>
        <v>0</v>
      </c>
      <c r="DX290" s="58">
        <f t="shared" si="108"/>
        <v>0</v>
      </c>
      <c r="DY290" s="58">
        <f t="shared" si="108"/>
        <v>0</v>
      </c>
      <c r="DZ290" s="58">
        <f t="shared" si="108"/>
        <v>0</v>
      </c>
      <c r="EA290" s="58">
        <f t="shared" si="108"/>
        <v>0</v>
      </c>
      <c r="EB290" s="58">
        <f t="shared" si="108"/>
        <v>0</v>
      </c>
      <c r="EC290" s="58">
        <f t="shared" si="108"/>
        <v>0</v>
      </c>
      <c r="ED290" s="58">
        <f t="shared" si="108"/>
        <v>0</v>
      </c>
      <c r="EE290" s="58">
        <f t="shared" si="108"/>
        <v>0</v>
      </c>
      <c r="EF290" s="136">
        <f t="shared" si="108"/>
        <v>0</v>
      </c>
    </row>
    <row r="291" spans="1:136" s="49" customFormat="1" ht="15.75" hidden="1" customHeight="1">
      <c r="A291" s="59"/>
      <c r="B291" s="1814">
        <f>'PERPETUITY MIDDLEMAN INPUT TAB'!H282</f>
        <v>0</v>
      </c>
      <c r="C291" s="127"/>
      <c r="D291" s="58">
        <f t="shared" si="116"/>
        <v>0</v>
      </c>
      <c r="E291" s="58">
        <f t="shared" si="116"/>
        <v>0</v>
      </c>
      <c r="F291" s="58">
        <f t="shared" si="116"/>
        <v>0</v>
      </c>
      <c r="G291" s="58">
        <f t="shared" si="116"/>
        <v>0</v>
      </c>
      <c r="H291" s="58">
        <f t="shared" si="116"/>
        <v>0</v>
      </c>
      <c r="I291" s="58">
        <f t="shared" si="116"/>
        <v>0</v>
      </c>
      <c r="J291" s="58">
        <f t="shared" si="116"/>
        <v>0</v>
      </c>
      <c r="K291" s="58">
        <f t="shared" si="116"/>
        <v>0</v>
      </c>
      <c r="L291" s="58">
        <f t="shared" si="116"/>
        <v>0</v>
      </c>
      <c r="M291" s="58">
        <f t="shared" si="116"/>
        <v>0</v>
      </c>
      <c r="N291" s="58">
        <f t="shared" si="116"/>
        <v>0</v>
      </c>
      <c r="O291" s="58">
        <f t="shared" si="116"/>
        <v>0</v>
      </c>
      <c r="P291" s="58">
        <f t="shared" si="116"/>
        <v>0</v>
      </c>
      <c r="Q291" s="58">
        <f t="shared" si="116"/>
        <v>0</v>
      </c>
      <c r="R291" s="58">
        <f t="shared" si="116"/>
        <v>0</v>
      </c>
      <c r="S291" s="58">
        <f t="shared" si="116"/>
        <v>0</v>
      </c>
      <c r="T291" s="58">
        <f t="shared" si="116"/>
        <v>0</v>
      </c>
      <c r="U291" s="58">
        <f t="shared" si="116"/>
        <v>0</v>
      </c>
      <c r="V291" s="58">
        <f t="shared" si="116"/>
        <v>0</v>
      </c>
      <c r="W291" s="58">
        <f t="shared" si="116"/>
        <v>0</v>
      </c>
      <c r="X291" s="58">
        <f t="shared" si="116"/>
        <v>0</v>
      </c>
      <c r="Y291" s="58">
        <f t="shared" si="116"/>
        <v>0</v>
      </c>
      <c r="Z291" s="58">
        <f t="shared" si="116"/>
        <v>0</v>
      </c>
      <c r="AA291" s="58">
        <f t="shared" si="116"/>
        <v>0</v>
      </c>
      <c r="AB291" s="58">
        <f t="shared" si="116"/>
        <v>0</v>
      </c>
      <c r="AC291" s="58">
        <f t="shared" si="116"/>
        <v>0</v>
      </c>
      <c r="AD291" s="58">
        <f t="shared" si="116"/>
        <v>0</v>
      </c>
      <c r="AE291" s="58">
        <f t="shared" si="116"/>
        <v>0</v>
      </c>
      <c r="AF291" s="58">
        <f t="shared" si="116"/>
        <v>0</v>
      </c>
      <c r="AG291" s="58">
        <f t="shared" si="116"/>
        <v>0</v>
      </c>
      <c r="AH291" s="58">
        <f t="shared" si="116"/>
        <v>0</v>
      </c>
      <c r="AI291" s="58">
        <f t="shared" si="116"/>
        <v>0</v>
      </c>
      <c r="AJ291" s="58">
        <f t="shared" si="116"/>
        <v>0</v>
      </c>
      <c r="AK291" s="58">
        <f t="shared" si="116"/>
        <v>0</v>
      </c>
      <c r="AL291" s="58">
        <f t="shared" si="116"/>
        <v>0</v>
      </c>
      <c r="AM291" s="58">
        <f t="shared" si="116"/>
        <v>0</v>
      </c>
      <c r="AN291" s="58">
        <f t="shared" si="116"/>
        <v>0</v>
      </c>
      <c r="AO291" s="58">
        <f t="shared" si="116"/>
        <v>0</v>
      </c>
      <c r="AP291" s="58">
        <f t="shared" si="116"/>
        <v>0</v>
      </c>
      <c r="AQ291" s="58">
        <f t="shared" si="116"/>
        <v>0</v>
      </c>
      <c r="AR291" s="58">
        <f t="shared" si="116"/>
        <v>0</v>
      </c>
      <c r="AS291" s="58">
        <f t="shared" si="116"/>
        <v>0</v>
      </c>
      <c r="AT291" s="58">
        <f t="shared" si="116"/>
        <v>0</v>
      </c>
      <c r="AU291" s="58">
        <f t="shared" si="116"/>
        <v>0</v>
      </c>
      <c r="AV291" s="58">
        <f t="shared" si="116"/>
        <v>0</v>
      </c>
      <c r="AW291" s="58">
        <f t="shared" si="116"/>
        <v>0</v>
      </c>
      <c r="AX291" s="58">
        <f t="shared" si="116"/>
        <v>0</v>
      </c>
      <c r="AY291" s="58">
        <f t="shared" si="116"/>
        <v>0</v>
      </c>
      <c r="AZ291" s="58">
        <f t="shared" si="116"/>
        <v>0</v>
      </c>
      <c r="BA291" s="58">
        <f t="shared" si="116"/>
        <v>0</v>
      </c>
      <c r="BB291" s="58">
        <f t="shared" si="116"/>
        <v>0</v>
      </c>
      <c r="BC291" s="58">
        <f t="shared" si="116"/>
        <v>0</v>
      </c>
      <c r="BD291" s="58">
        <f t="shared" si="116"/>
        <v>0</v>
      </c>
      <c r="BE291" s="58">
        <f t="shared" si="116"/>
        <v>0</v>
      </c>
      <c r="BF291" s="58">
        <f t="shared" si="116"/>
        <v>0</v>
      </c>
      <c r="BG291" s="58">
        <f t="shared" si="116"/>
        <v>0</v>
      </c>
      <c r="BH291" s="58">
        <f t="shared" si="116"/>
        <v>0</v>
      </c>
      <c r="BI291" s="58">
        <f t="shared" si="116"/>
        <v>0</v>
      </c>
      <c r="BJ291" s="58">
        <f t="shared" si="116"/>
        <v>0</v>
      </c>
      <c r="BK291" s="58">
        <f t="shared" si="116"/>
        <v>0</v>
      </c>
      <c r="BL291" s="58">
        <f t="shared" si="116"/>
        <v>0</v>
      </c>
      <c r="BM291" s="58">
        <f t="shared" si="116"/>
        <v>0</v>
      </c>
      <c r="BN291" s="58">
        <f t="shared" si="116"/>
        <v>0</v>
      </c>
      <c r="BO291" s="58">
        <f t="shared" si="116"/>
        <v>0</v>
      </c>
      <c r="BP291" s="58">
        <f t="shared" si="118"/>
        <v>0</v>
      </c>
      <c r="BQ291" s="58">
        <f t="shared" si="118"/>
        <v>0</v>
      </c>
      <c r="BR291" s="58">
        <f t="shared" si="118"/>
        <v>0</v>
      </c>
      <c r="BS291" s="58">
        <f t="shared" si="118"/>
        <v>0</v>
      </c>
      <c r="BT291" s="58">
        <f t="shared" si="118"/>
        <v>0</v>
      </c>
      <c r="BU291" s="58">
        <f t="shared" si="118"/>
        <v>0</v>
      </c>
      <c r="BV291" s="58">
        <f t="shared" si="118"/>
        <v>0</v>
      </c>
      <c r="BW291" s="58">
        <f t="shared" si="118"/>
        <v>0</v>
      </c>
      <c r="BX291" s="58">
        <f t="shared" si="118"/>
        <v>0</v>
      </c>
      <c r="BY291" s="58">
        <f t="shared" si="118"/>
        <v>0</v>
      </c>
      <c r="BZ291" s="58">
        <f t="shared" si="118"/>
        <v>0</v>
      </c>
      <c r="CA291" s="58">
        <f t="shared" si="118"/>
        <v>0</v>
      </c>
      <c r="CB291" s="58">
        <f t="shared" si="118"/>
        <v>0</v>
      </c>
      <c r="CC291" s="58">
        <f t="shared" si="118"/>
        <v>0</v>
      </c>
      <c r="CD291" s="58">
        <f t="shared" si="118"/>
        <v>0</v>
      </c>
      <c r="CE291" s="58">
        <f t="shared" si="118"/>
        <v>0</v>
      </c>
      <c r="CF291" s="58">
        <f t="shared" si="118"/>
        <v>0</v>
      </c>
      <c r="CG291" s="58">
        <f t="shared" si="118"/>
        <v>0</v>
      </c>
      <c r="CH291" s="58">
        <f t="shared" si="118"/>
        <v>0</v>
      </c>
      <c r="CI291" s="58">
        <f t="shared" si="118"/>
        <v>0</v>
      </c>
      <c r="CJ291" s="58">
        <f t="shared" si="118"/>
        <v>0</v>
      </c>
      <c r="CK291" s="58">
        <f t="shared" si="118"/>
        <v>0</v>
      </c>
      <c r="CL291" s="58">
        <f t="shared" si="118"/>
        <v>0</v>
      </c>
      <c r="CM291" s="58">
        <f t="shared" si="118"/>
        <v>0</v>
      </c>
      <c r="CN291" s="58">
        <f t="shared" si="118"/>
        <v>0</v>
      </c>
      <c r="CO291" s="58">
        <f t="shared" si="118"/>
        <v>0</v>
      </c>
      <c r="CP291" s="58">
        <f t="shared" si="118"/>
        <v>0</v>
      </c>
      <c r="CQ291" s="58">
        <f t="shared" si="118"/>
        <v>0</v>
      </c>
      <c r="CR291" s="58">
        <f t="shared" si="118"/>
        <v>0</v>
      </c>
      <c r="CS291" s="58">
        <f t="shared" si="118"/>
        <v>0</v>
      </c>
      <c r="CT291" s="58">
        <f t="shared" si="118"/>
        <v>0</v>
      </c>
      <c r="CU291" s="58">
        <f t="shared" si="118"/>
        <v>0</v>
      </c>
      <c r="CV291" s="58">
        <f t="shared" ref="CV291:DT292" si="119">CU291*(1+CV$22)</f>
        <v>0</v>
      </c>
      <c r="CW291" s="58">
        <f t="shared" si="119"/>
        <v>0</v>
      </c>
      <c r="CX291" s="58">
        <f t="shared" si="119"/>
        <v>0</v>
      </c>
      <c r="CY291" s="58">
        <f t="shared" si="119"/>
        <v>0</v>
      </c>
      <c r="CZ291" s="58">
        <f t="shared" si="119"/>
        <v>0</v>
      </c>
      <c r="DA291" s="58">
        <f t="shared" si="119"/>
        <v>0</v>
      </c>
      <c r="DB291" s="58">
        <f t="shared" si="119"/>
        <v>0</v>
      </c>
      <c r="DC291" s="58">
        <f t="shared" si="119"/>
        <v>0</v>
      </c>
      <c r="DD291" s="58">
        <f t="shared" si="119"/>
        <v>0</v>
      </c>
      <c r="DE291" s="58">
        <f t="shared" si="119"/>
        <v>0</v>
      </c>
      <c r="DF291" s="58">
        <f t="shared" si="119"/>
        <v>0</v>
      </c>
      <c r="DG291" s="58">
        <f t="shared" si="119"/>
        <v>0</v>
      </c>
      <c r="DH291" s="58">
        <f t="shared" si="119"/>
        <v>0</v>
      </c>
      <c r="DI291" s="58">
        <f t="shared" si="119"/>
        <v>0</v>
      </c>
      <c r="DJ291" s="58">
        <f t="shared" si="119"/>
        <v>0</v>
      </c>
      <c r="DK291" s="58">
        <f t="shared" si="119"/>
        <v>0</v>
      </c>
      <c r="DL291" s="58">
        <f t="shared" si="119"/>
        <v>0</v>
      </c>
      <c r="DM291" s="58">
        <f t="shared" si="119"/>
        <v>0</v>
      </c>
      <c r="DN291" s="58">
        <f t="shared" si="119"/>
        <v>0</v>
      </c>
      <c r="DO291" s="58">
        <f t="shared" si="119"/>
        <v>0</v>
      </c>
      <c r="DP291" s="58">
        <f t="shared" si="119"/>
        <v>0</v>
      </c>
      <c r="DQ291" s="58">
        <f t="shared" si="119"/>
        <v>0</v>
      </c>
      <c r="DR291" s="58">
        <f t="shared" si="119"/>
        <v>0</v>
      </c>
      <c r="DS291" s="58">
        <f t="shared" si="119"/>
        <v>0</v>
      </c>
      <c r="DT291" s="136">
        <f t="shared" si="119"/>
        <v>0</v>
      </c>
      <c r="DV291" s="135">
        <f t="shared" si="108"/>
        <v>0</v>
      </c>
      <c r="DW291" s="58">
        <f t="shared" si="108"/>
        <v>0</v>
      </c>
      <c r="DX291" s="58">
        <f t="shared" si="108"/>
        <v>0</v>
      </c>
      <c r="DY291" s="58">
        <f t="shared" si="108"/>
        <v>0</v>
      </c>
      <c r="DZ291" s="58">
        <f t="shared" si="108"/>
        <v>0</v>
      </c>
      <c r="EA291" s="58">
        <f t="shared" si="108"/>
        <v>0</v>
      </c>
      <c r="EB291" s="58">
        <f t="shared" si="108"/>
        <v>0</v>
      </c>
      <c r="EC291" s="58">
        <f t="shared" si="108"/>
        <v>0</v>
      </c>
      <c r="ED291" s="58">
        <f t="shared" si="108"/>
        <v>0</v>
      </c>
      <c r="EE291" s="58">
        <f t="shared" si="108"/>
        <v>0</v>
      </c>
      <c r="EF291" s="136">
        <f t="shared" si="108"/>
        <v>0</v>
      </c>
    </row>
    <row r="292" spans="1:136" s="49" customFormat="1" ht="15.75" hidden="1" customHeight="1">
      <c r="A292" s="59"/>
      <c r="B292" s="1814">
        <f>'PERPETUITY MIDDLEMAN INPUT TAB'!H283</f>
        <v>0</v>
      </c>
      <c r="C292" s="127"/>
      <c r="D292" s="58">
        <f t="shared" si="116"/>
        <v>0</v>
      </c>
      <c r="E292" s="58">
        <f t="shared" si="116"/>
        <v>0</v>
      </c>
      <c r="F292" s="58">
        <f t="shared" si="116"/>
        <v>0</v>
      </c>
      <c r="G292" s="58">
        <f t="shared" si="116"/>
        <v>0</v>
      </c>
      <c r="H292" s="58">
        <f t="shared" si="116"/>
        <v>0</v>
      </c>
      <c r="I292" s="58">
        <f t="shared" si="116"/>
        <v>0</v>
      </c>
      <c r="J292" s="58">
        <f t="shared" si="116"/>
        <v>0</v>
      </c>
      <c r="K292" s="58">
        <f t="shared" si="116"/>
        <v>0</v>
      </c>
      <c r="L292" s="58">
        <f t="shared" si="116"/>
        <v>0</v>
      </c>
      <c r="M292" s="58">
        <f t="shared" si="116"/>
        <v>0</v>
      </c>
      <c r="N292" s="58">
        <f t="shared" si="116"/>
        <v>0</v>
      </c>
      <c r="O292" s="58">
        <f t="shared" si="116"/>
        <v>0</v>
      </c>
      <c r="P292" s="58">
        <f t="shared" si="116"/>
        <v>0</v>
      </c>
      <c r="Q292" s="58">
        <f t="shared" si="116"/>
        <v>0</v>
      </c>
      <c r="R292" s="58">
        <f t="shared" si="116"/>
        <v>0</v>
      </c>
      <c r="S292" s="58">
        <f t="shared" si="116"/>
        <v>0</v>
      </c>
      <c r="T292" s="58">
        <f t="shared" si="116"/>
        <v>0</v>
      </c>
      <c r="U292" s="58">
        <f t="shared" si="116"/>
        <v>0</v>
      </c>
      <c r="V292" s="58">
        <f t="shared" si="116"/>
        <v>0</v>
      </c>
      <c r="W292" s="58">
        <f t="shared" si="116"/>
        <v>0</v>
      </c>
      <c r="X292" s="58">
        <f t="shared" si="116"/>
        <v>0</v>
      </c>
      <c r="Y292" s="58">
        <f t="shared" si="116"/>
        <v>0</v>
      </c>
      <c r="Z292" s="58">
        <f t="shared" si="116"/>
        <v>0</v>
      </c>
      <c r="AA292" s="58">
        <f t="shared" si="116"/>
        <v>0</v>
      </c>
      <c r="AB292" s="58">
        <f t="shared" si="116"/>
        <v>0</v>
      </c>
      <c r="AC292" s="58">
        <f t="shared" si="116"/>
        <v>0</v>
      </c>
      <c r="AD292" s="58">
        <f t="shared" si="116"/>
        <v>0</v>
      </c>
      <c r="AE292" s="58">
        <f t="shared" si="116"/>
        <v>0</v>
      </c>
      <c r="AF292" s="58">
        <f t="shared" si="116"/>
        <v>0</v>
      </c>
      <c r="AG292" s="58">
        <f t="shared" si="116"/>
        <v>0</v>
      </c>
      <c r="AH292" s="58">
        <f t="shared" si="116"/>
        <v>0</v>
      </c>
      <c r="AI292" s="58">
        <f t="shared" si="116"/>
        <v>0</v>
      </c>
      <c r="AJ292" s="58">
        <f t="shared" si="116"/>
        <v>0</v>
      </c>
      <c r="AK292" s="58">
        <f t="shared" si="116"/>
        <v>0</v>
      </c>
      <c r="AL292" s="58">
        <f t="shared" si="116"/>
        <v>0</v>
      </c>
      <c r="AM292" s="58">
        <f t="shared" si="116"/>
        <v>0</v>
      </c>
      <c r="AN292" s="58">
        <f t="shared" si="116"/>
        <v>0</v>
      </c>
      <c r="AO292" s="58">
        <f t="shared" si="116"/>
        <v>0</v>
      </c>
      <c r="AP292" s="58">
        <f t="shared" si="116"/>
        <v>0</v>
      </c>
      <c r="AQ292" s="58">
        <f t="shared" si="116"/>
        <v>0</v>
      </c>
      <c r="AR292" s="58">
        <f t="shared" si="116"/>
        <v>0</v>
      </c>
      <c r="AS292" s="58">
        <f t="shared" si="116"/>
        <v>0</v>
      </c>
      <c r="AT292" s="58">
        <f t="shared" si="116"/>
        <v>0</v>
      </c>
      <c r="AU292" s="58">
        <f t="shared" si="116"/>
        <v>0</v>
      </c>
      <c r="AV292" s="58">
        <f t="shared" si="116"/>
        <v>0</v>
      </c>
      <c r="AW292" s="58">
        <f t="shared" si="116"/>
        <v>0</v>
      </c>
      <c r="AX292" s="58">
        <f t="shared" si="116"/>
        <v>0</v>
      </c>
      <c r="AY292" s="58">
        <f t="shared" si="116"/>
        <v>0</v>
      </c>
      <c r="AZ292" s="58">
        <f t="shared" si="116"/>
        <v>0</v>
      </c>
      <c r="BA292" s="58">
        <f t="shared" si="116"/>
        <v>0</v>
      </c>
      <c r="BB292" s="58">
        <f t="shared" si="116"/>
        <v>0</v>
      </c>
      <c r="BC292" s="58">
        <f t="shared" si="116"/>
        <v>0</v>
      </c>
      <c r="BD292" s="58">
        <f t="shared" si="116"/>
        <v>0</v>
      </c>
      <c r="BE292" s="58">
        <f t="shared" si="116"/>
        <v>0</v>
      </c>
      <c r="BF292" s="58">
        <f t="shared" si="116"/>
        <v>0</v>
      </c>
      <c r="BG292" s="58">
        <f t="shared" si="116"/>
        <v>0</v>
      </c>
      <c r="BH292" s="58">
        <f t="shared" si="116"/>
        <v>0</v>
      </c>
      <c r="BI292" s="58">
        <f t="shared" si="116"/>
        <v>0</v>
      </c>
      <c r="BJ292" s="58">
        <f t="shared" si="116"/>
        <v>0</v>
      </c>
      <c r="BK292" s="58">
        <f t="shared" si="116"/>
        <v>0</v>
      </c>
      <c r="BL292" s="58">
        <f t="shared" si="116"/>
        <v>0</v>
      </c>
      <c r="BM292" s="58">
        <f t="shared" si="116"/>
        <v>0</v>
      </c>
      <c r="BN292" s="58">
        <f t="shared" si="116"/>
        <v>0</v>
      </c>
      <c r="BO292" s="58">
        <f t="shared" ref="BO292" si="120">BN292*(1+BO$22)</f>
        <v>0</v>
      </c>
      <c r="BP292" s="58">
        <f t="shared" si="118"/>
        <v>0</v>
      </c>
      <c r="BQ292" s="58">
        <f t="shared" si="118"/>
        <v>0</v>
      </c>
      <c r="BR292" s="58">
        <f t="shared" si="118"/>
        <v>0</v>
      </c>
      <c r="BS292" s="58">
        <f t="shared" si="118"/>
        <v>0</v>
      </c>
      <c r="BT292" s="58">
        <f t="shared" si="118"/>
        <v>0</v>
      </c>
      <c r="BU292" s="58">
        <f t="shared" si="118"/>
        <v>0</v>
      </c>
      <c r="BV292" s="58">
        <f t="shared" si="118"/>
        <v>0</v>
      </c>
      <c r="BW292" s="58">
        <f t="shared" si="118"/>
        <v>0</v>
      </c>
      <c r="BX292" s="58">
        <f t="shared" si="118"/>
        <v>0</v>
      </c>
      <c r="BY292" s="58">
        <f t="shared" si="118"/>
        <v>0</v>
      </c>
      <c r="BZ292" s="58">
        <f t="shared" si="118"/>
        <v>0</v>
      </c>
      <c r="CA292" s="58">
        <f t="shared" si="118"/>
        <v>0</v>
      </c>
      <c r="CB292" s="58">
        <f t="shared" si="118"/>
        <v>0</v>
      </c>
      <c r="CC292" s="58">
        <f t="shared" si="118"/>
        <v>0</v>
      </c>
      <c r="CD292" s="58">
        <f t="shared" si="118"/>
        <v>0</v>
      </c>
      <c r="CE292" s="58">
        <f t="shared" si="118"/>
        <v>0</v>
      </c>
      <c r="CF292" s="58">
        <f t="shared" si="118"/>
        <v>0</v>
      </c>
      <c r="CG292" s="58">
        <f t="shared" si="118"/>
        <v>0</v>
      </c>
      <c r="CH292" s="58">
        <f t="shared" si="118"/>
        <v>0</v>
      </c>
      <c r="CI292" s="58">
        <f t="shared" si="118"/>
        <v>0</v>
      </c>
      <c r="CJ292" s="58">
        <f t="shared" si="118"/>
        <v>0</v>
      </c>
      <c r="CK292" s="58">
        <f t="shared" si="118"/>
        <v>0</v>
      </c>
      <c r="CL292" s="58">
        <f t="shared" si="118"/>
        <v>0</v>
      </c>
      <c r="CM292" s="58">
        <f t="shared" si="118"/>
        <v>0</v>
      </c>
      <c r="CN292" s="58">
        <f t="shared" si="118"/>
        <v>0</v>
      </c>
      <c r="CO292" s="58">
        <f t="shared" si="118"/>
        <v>0</v>
      </c>
      <c r="CP292" s="58">
        <f t="shared" si="118"/>
        <v>0</v>
      </c>
      <c r="CQ292" s="58">
        <f t="shared" si="118"/>
        <v>0</v>
      </c>
      <c r="CR292" s="58">
        <f t="shared" si="118"/>
        <v>0</v>
      </c>
      <c r="CS292" s="58">
        <f t="shared" si="118"/>
        <v>0</v>
      </c>
      <c r="CT292" s="58">
        <f t="shared" si="118"/>
        <v>0</v>
      </c>
      <c r="CU292" s="58">
        <f t="shared" si="118"/>
        <v>0</v>
      </c>
      <c r="CV292" s="58">
        <f t="shared" si="119"/>
        <v>0</v>
      </c>
      <c r="CW292" s="58">
        <f t="shared" si="119"/>
        <v>0</v>
      </c>
      <c r="CX292" s="58">
        <f t="shared" si="119"/>
        <v>0</v>
      </c>
      <c r="CY292" s="58">
        <f t="shared" si="119"/>
        <v>0</v>
      </c>
      <c r="CZ292" s="58">
        <f t="shared" si="119"/>
        <v>0</v>
      </c>
      <c r="DA292" s="58">
        <f t="shared" si="119"/>
        <v>0</v>
      </c>
      <c r="DB292" s="58">
        <f t="shared" si="119"/>
        <v>0</v>
      </c>
      <c r="DC292" s="58">
        <f t="shared" si="119"/>
        <v>0</v>
      </c>
      <c r="DD292" s="58">
        <f t="shared" si="119"/>
        <v>0</v>
      </c>
      <c r="DE292" s="58">
        <f t="shared" si="119"/>
        <v>0</v>
      </c>
      <c r="DF292" s="58">
        <f t="shared" si="119"/>
        <v>0</v>
      </c>
      <c r="DG292" s="58">
        <f t="shared" si="119"/>
        <v>0</v>
      </c>
      <c r="DH292" s="58">
        <f t="shared" si="119"/>
        <v>0</v>
      </c>
      <c r="DI292" s="58">
        <f t="shared" si="119"/>
        <v>0</v>
      </c>
      <c r="DJ292" s="58">
        <f t="shared" si="119"/>
        <v>0</v>
      </c>
      <c r="DK292" s="58">
        <f t="shared" si="119"/>
        <v>0</v>
      </c>
      <c r="DL292" s="58">
        <f t="shared" si="119"/>
        <v>0</v>
      </c>
      <c r="DM292" s="58">
        <f t="shared" si="119"/>
        <v>0</v>
      </c>
      <c r="DN292" s="58">
        <f t="shared" si="119"/>
        <v>0</v>
      </c>
      <c r="DO292" s="58">
        <f t="shared" si="119"/>
        <v>0</v>
      </c>
      <c r="DP292" s="58">
        <f t="shared" si="119"/>
        <v>0</v>
      </c>
      <c r="DQ292" s="58">
        <f t="shared" si="119"/>
        <v>0</v>
      </c>
      <c r="DR292" s="58">
        <f t="shared" si="119"/>
        <v>0</v>
      </c>
      <c r="DS292" s="58">
        <f t="shared" si="119"/>
        <v>0</v>
      </c>
      <c r="DT292" s="136">
        <f t="shared" si="119"/>
        <v>0</v>
      </c>
      <c r="DV292" s="135">
        <f t="shared" si="108"/>
        <v>0</v>
      </c>
      <c r="DW292" s="58">
        <f t="shared" si="108"/>
        <v>0</v>
      </c>
      <c r="DX292" s="58">
        <f t="shared" si="108"/>
        <v>0</v>
      </c>
      <c r="DY292" s="58">
        <f t="shared" si="108"/>
        <v>0</v>
      </c>
      <c r="DZ292" s="58">
        <f t="shared" si="108"/>
        <v>0</v>
      </c>
      <c r="EA292" s="58">
        <f t="shared" si="108"/>
        <v>0</v>
      </c>
      <c r="EB292" s="58">
        <f t="shared" si="108"/>
        <v>0</v>
      </c>
      <c r="EC292" s="58">
        <f t="shared" si="108"/>
        <v>0</v>
      </c>
      <c r="ED292" s="58">
        <f t="shared" si="108"/>
        <v>0</v>
      </c>
      <c r="EE292" s="58">
        <f t="shared" si="108"/>
        <v>0</v>
      </c>
      <c r="EF292" s="136">
        <f t="shared" si="108"/>
        <v>0</v>
      </c>
    </row>
    <row r="293" spans="1:136" s="49" customFormat="1" ht="15.75" hidden="1" customHeight="1" thickBot="1">
      <c r="A293" s="59"/>
      <c r="B293" s="65" t="s">
        <v>23</v>
      </c>
      <c r="C293" s="140"/>
      <c r="D293" s="140">
        <f t="shared" ref="D293:AH293" si="121">SUM(D277:D292)</f>
        <v>0</v>
      </c>
      <c r="E293" s="140">
        <f t="shared" si="121"/>
        <v>0</v>
      </c>
      <c r="F293" s="140">
        <f t="shared" si="121"/>
        <v>0</v>
      </c>
      <c r="G293" s="140">
        <f t="shared" si="121"/>
        <v>0</v>
      </c>
      <c r="H293" s="140">
        <f t="shared" si="121"/>
        <v>0</v>
      </c>
      <c r="I293" s="140">
        <f t="shared" si="121"/>
        <v>0</v>
      </c>
      <c r="J293" s="140">
        <f t="shared" si="121"/>
        <v>0</v>
      </c>
      <c r="K293" s="140">
        <f t="shared" si="121"/>
        <v>0</v>
      </c>
      <c r="L293" s="140">
        <f t="shared" si="121"/>
        <v>0</v>
      </c>
      <c r="M293" s="140">
        <f t="shared" si="121"/>
        <v>0</v>
      </c>
      <c r="N293" s="140">
        <f t="shared" si="121"/>
        <v>0</v>
      </c>
      <c r="O293" s="140">
        <f t="shared" si="121"/>
        <v>0</v>
      </c>
      <c r="P293" s="140">
        <f t="shared" si="121"/>
        <v>0</v>
      </c>
      <c r="Q293" s="140">
        <f t="shared" si="121"/>
        <v>0</v>
      </c>
      <c r="R293" s="140">
        <f t="shared" si="121"/>
        <v>0</v>
      </c>
      <c r="S293" s="140">
        <f t="shared" si="121"/>
        <v>0</v>
      </c>
      <c r="T293" s="140">
        <f t="shared" si="121"/>
        <v>0</v>
      </c>
      <c r="U293" s="140">
        <f t="shared" si="121"/>
        <v>0</v>
      </c>
      <c r="V293" s="140">
        <f t="shared" si="121"/>
        <v>0</v>
      </c>
      <c r="W293" s="140">
        <f t="shared" si="121"/>
        <v>0</v>
      </c>
      <c r="X293" s="140">
        <f t="shared" si="121"/>
        <v>0</v>
      </c>
      <c r="Y293" s="140">
        <f t="shared" si="121"/>
        <v>0</v>
      </c>
      <c r="Z293" s="140">
        <f t="shared" si="121"/>
        <v>0</v>
      </c>
      <c r="AA293" s="140">
        <f t="shared" si="121"/>
        <v>0</v>
      </c>
      <c r="AB293" s="140">
        <f t="shared" si="121"/>
        <v>0</v>
      </c>
      <c r="AC293" s="140">
        <f t="shared" si="121"/>
        <v>0</v>
      </c>
      <c r="AD293" s="140">
        <f t="shared" si="121"/>
        <v>0</v>
      </c>
      <c r="AE293" s="140">
        <f t="shared" si="121"/>
        <v>0</v>
      </c>
      <c r="AF293" s="140">
        <f t="shared" si="121"/>
        <v>0</v>
      </c>
      <c r="AG293" s="140">
        <f t="shared" si="121"/>
        <v>0</v>
      </c>
      <c r="AH293" s="140">
        <f t="shared" si="121"/>
        <v>0</v>
      </c>
      <c r="AI293" s="140">
        <f t="shared" ref="AI293:CT293" si="122">SUM(AI277:AI292)</f>
        <v>0</v>
      </c>
      <c r="AJ293" s="140">
        <f t="shared" si="122"/>
        <v>0</v>
      </c>
      <c r="AK293" s="140">
        <f t="shared" si="122"/>
        <v>0</v>
      </c>
      <c r="AL293" s="140">
        <f t="shared" si="122"/>
        <v>0</v>
      </c>
      <c r="AM293" s="140">
        <f t="shared" si="122"/>
        <v>0</v>
      </c>
      <c r="AN293" s="140">
        <f t="shared" si="122"/>
        <v>0</v>
      </c>
      <c r="AO293" s="140">
        <f t="shared" si="122"/>
        <v>0</v>
      </c>
      <c r="AP293" s="140">
        <f t="shared" si="122"/>
        <v>0</v>
      </c>
      <c r="AQ293" s="140">
        <f t="shared" si="122"/>
        <v>0</v>
      </c>
      <c r="AR293" s="140">
        <f t="shared" si="122"/>
        <v>0</v>
      </c>
      <c r="AS293" s="140">
        <f t="shared" si="122"/>
        <v>0</v>
      </c>
      <c r="AT293" s="140">
        <f t="shared" si="122"/>
        <v>0</v>
      </c>
      <c r="AU293" s="140">
        <f t="shared" si="122"/>
        <v>0</v>
      </c>
      <c r="AV293" s="140">
        <f t="shared" si="122"/>
        <v>0</v>
      </c>
      <c r="AW293" s="140">
        <f t="shared" si="122"/>
        <v>0</v>
      </c>
      <c r="AX293" s="140">
        <f t="shared" si="122"/>
        <v>0</v>
      </c>
      <c r="AY293" s="140">
        <f t="shared" si="122"/>
        <v>0</v>
      </c>
      <c r="AZ293" s="140">
        <f t="shared" si="122"/>
        <v>0</v>
      </c>
      <c r="BA293" s="140">
        <f t="shared" si="122"/>
        <v>0</v>
      </c>
      <c r="BB293" s="140">
        <f t="shared" si="122"/>
        <v>0</v>
      </c>
      <c r="BC293" s="140">
        <f t="shared" si="122"/>
        <v>0</v>
      </c>
      <c r="BD293" s="140">
        <f t="shared" si="122"/>
        <v>0</v>
      </c>
      <c r="BE293" s="140">
        <f t="shared" si="122"/>
        <v>0</v>
      </c>
      <c r="BF293" s="140">
        <f t="shared" si="122"/>
        <v>0</v>
      </c>
      <c r="BG293" s="140">
        <f t="shared" si="122"/>
        <v>0</v>
      </c>
      <c r="BH293" s="140">
        <f t="shared" si="122"/>
        <v>0</v>
      </c>
      <c r="BI293" s="140">
        <f t="shared" si="122"/>
        <v>0</v>
      </c>
      <c r="BJ293" s="140">
        <f t="shared" si="122"/>
        <v>0</v>
      </c>
      <c r="BK293" s="140">
        <f t="shared" si="122"/>
        <v>0</v>
      </c>
      <c r="BL293" s="140">
        <f t="shared" si="122"/>
        <v>0</v>
      </c>
      <c r="BM293" s="140">
        <f t="shared" si="122"/>
        <v>0</v>
      </c>
      <c r="BN293" s="140">
        <f t="shared" si="122"/>
        <v>0</v>
      </c>
      <c r="BO293" s="140">
        <f t="shared" si="122"/>
        <v>0</v>
      </c>
      <c r="BP293" s="140">
        <f t="shared" si="122"/>
        <v>0</v>
      </c>
      <c r="BQ293" s="140">
        <f t="shared" si="122"/>
        <v>0</v>
      </c>
      <c r="BR293" s="140">
        <f t="shared" si="122"/>
        <v>0</v>
      </c>
      <c r="BS293" s="140">
        <f t="shared" si="122"/>
        <v>0</v>
      </c>
      <c r="BT293" s="140">
        <f t="shared" si="122"/>
        <v>0</v>
      </c>
      <c r="BU293" s="140">
        <f t="shared" si="122"/>
        <v>0</v>
      </c>
      <c r="BV293" s="140">
        <f t="shared" si="122"/>
        <v>0</v>
      </c>
      <c r="BW293" s="140">
        <f t="shared" si="122"/>
        <v>0</v>
      </c>
      <c r="BX293" s="140">
        <f t="shared" si="122"/>
        <v>0</v>
      </c>
      <c r="BY293" s="140">
        <f t="shared" si="122"/>
        <v>0</v>
      </c>
      <c r="BZ293" s="140">
        <f t="shared" si="122"/>
        <v>0</v>
      </c>
      <c r="CA293" s="140">
        <f t="shared" si="122"/>
        <v>0</v>
      </c>
      <c r="CB293" s="140">
        <f t="shared" si="122"/>
        <v>0</v>
      </c>
      <c r="CC293" s="140">
        <f t="shared" si="122"/>
        <v>0</v>
      </c>
      <c r="CD293" s="140">
        <f t="shared" si="122"/>
        <v>0</v>
      </c>
      <c r="CE293" s="140">
        <f t="shared" si="122"/>
        <v>0</v>
      </c>
      <c r="CF293" s="140">
        <f t="shared" si="122"/>
        <v>0</v>
      </c>
      <c r="CG293" s="140">
        <f t="shared" si="122"/>
        <v>0</v>
      </c>
      <c r="CH293" s="140">
        <f t="shared" si="122"/>
        <v>0</v>
      </c>
      <c r="CI293" s="140">
        <f t="shared" si="122"/>
        <v>0</v>
      </c>
      <c r="CJ293" s="140">
        <f t="shared" si="122"/>
        <v>0</v>
      </c>
      <c r="CK293" s="140">
        <f t="shared" si="122"/>
        <v>0</v>
      </c>
      <c r="CL293" s="140">
        <f t="shared" si="122"/>
        <v>0</v>
      </c>
      <c r="CM293" s="140">
        <f t="shared" si="122"/>
        <v>0</v>
      </c>
      <c r="CN293" s="140">
        <f t="shared" si="122"/>
        <v>0</v>
      </c>
      <c r="CO293" s="140">
        <f t="shared" si="122"/>
        <v>0</v>
      </c>
      <c r="CP293" s="140">
        <f t="shared" si="122"/>
        <v>0</v>
      </c>
      <c r="CQ293" s="140">
        <f t="shared" si="122"/>
        <v>0</v>
      </c>
      <c r="CR293" s="140">
        <f t="shared" si="122"/>
        <v>0</v>
      </c>
      <c r="CS293" s="140">
        <f t="shared" si="122"/>
        <v>0</v>
      </c>
      <c r="CT293" s="140">
        <f t="shared" si="122"/>
        <v>0</v>
      </c>
      <c r="CU293" s="140">
        <f t="shared" ref="CU293:DT293" si="123">SUM(CU277:CU292)</f>
        <v>0</v>
      </c>
      <c r="CV293" s="140">
        <f t="shared" si="123"/>
        <v>0</v>
      </c>
      <c r="CW293" s="140">
        <f t="shared" si="123"/>
        <v>0</v>
      </c>
      <c r="CX293" s="140">
        <f t="shared" si="123"/>
        <v>0</v>
      </c>
      <c r="CY293" s="140">
        <f t="shared" si="123"/>
        <v>0</v>
      </c>
      <c r="CZ293" s="140">
        <f t="shared" si="123"/>
        <v>0</v>
      </c>
      <c r="DA293" s="140">
        <f t="shared" si="123"/>
        <v>0</v>
      </c>
      <c r="DB293" s="140">
        <f t="shared" si="123"/>
        <v>0</v>
      </c>
      <c r="DC293" s="140">
        <f t="shared" si="123"/>
        <v>0</v>
      </c>
      <c r="DD293" s="140">
        <f t="shared" si="123"/>
        <v>0</v>
      </c>
      <c r="DE293" s="140">
        <f t="shared" si="123"/>
        <v>0</v>
      </c>
      <c r="DF293" s="140">
        <f t="shared" si="123"/>
        <v>0</v>
      </c>
      <c r="DG293" s="140">
        <f t="shared" si="123"/>
        <v>0</v>
      </c>
      <c r="DH293" s="140">
        <f t="shared" si="123"/>
        <v>0</v>
      </c>
      <c r="DI293" s="140">
        <f t="shared" si="123"/>
        <v>0</v>
      </c>
      <c r="DJ293" s="140">
        <f t="shared" si="123"/>
        <v>0</v>
      </c>
      <c r="DK293" s="140">
        <f t="shared" si="123"/>
        <v>0</v>
      </c>
      <c r="DL293" s="140">
        <f t="shared" si="123"/>
        <v>0</v>
      </c>
      <c r="DM293" s="140">
        <f t="shared" si="123"/>
        <v>0</v>
      </c>
      <c r="DN293" s="140">
        <f t="shared" si="123"/>
        <v>0</v>
      </c>
      <c r="DO293" s="140">
        <f t="shared" si="123"/>
        <v>0</v>
      </c>
      <c r="DP293" s="140">
        <f t="shared" si="123"/>
        <v>0</v>
      </c>
      <c r="DQ293" s="140">
        <f t="shared" si="123"/>
        <v>0</v>
      </c>
      <c r="DR293" s="140">
        <f t="shared" si="123"/>
        <v>0</v>
      </c>
      <c r="DS293" s="140">
        <f t="shared" si="123"/>
        <v>0</v>
      </c>
      <c r="DT293" s="247">
        <f t="shared" si="123"/>
        <v>0</v>
      </c>
      <c r="DV293" s="360">
        <f t="shared" ref="DV293:EF293" si="124">SUMIF($D$4:$DT$4,DV$4,$D293:$DT293)</f>
        <v>0</v>
      </c>
      <c r="DW293" s="140">
        <f t="shared" si="124"/>
        <v>0</v>
      </c>
      <c r="DX293" s="140">
        <f t="shared" si="124"/>
        <v>0</v>
      </c>
      <c r="DY293" s="140">
        <f t="shared" si="124"/>
        <v>0</v>
      </c>
      <c r="DZ293" s="140">
        <f t="shared" si="124"/>
        <v>0</v>
      </c>
      <c r="EA293" s="140">
        <f t="shared" si="124"/>
        <v>0</v>
      </c>
      <c r="EB293" s="140">
        <f t="shared" si="124"/>
        <v>0</v>
      </c>
      <c r="EC293" s="140">
        <f t="shared" si="124"/>
        <v>0</v>
      </c>
      <c r="ED293" s="140">
        <f t="shared" si="124"/>
        <v>0</v>
      </c>
      <c r="EE293" s="140">
        <f t="shared" si="124"/>
        <v>0</v>
      </c>
      <c r="EF293" s="247">
        <f t="shared" si="124"/>
        <v>0</v>
      </c>
    </row>
    <row r="294" spans="1:136" s="49" customFormat="1" ht="15.75" hidden="1" customHeight="1" thickTop="1">
      <c r="A294" s="59"/>
      <c r="B294" s="126"/>
      <c r="C294" s="212"/>
      <c r="D294" s="212"/>
      <c r="E294" s="212"/>
      <c r="F294" s="212"/>
      <c r="G294" s="212"/>
      <c r="H294" s="212"/>
      <c r="I294" s="212"/>
      <c r="J294" s="212"/>
      <c r="K294" s="212"/>
      <c r="L294" s="212"/>
      <c r="M294" s="212"/>
      <c r="N294" s="212"/>
      <c r="O294" s="212"/>
      <c r="P294" s="212"/>
      <c r="Q294" s="212"/>
      <c r="R294" s="212"/>
      <c r="S294" s="212"/>
      <c r="T294" s="212"/>
      <c r="U294" s="212"/>
      <c r="V294" s="212"/>
      <c r="W294" s="212"/>
      <c r="X294" s="212"/>
      <c r="Y294" s="212"/>
      <c r="Z294" s="212"/>
      <c r="AA294" s="212"/>
      <c r="AB294" s="212"/>
      <c r="AC294" s="212"/>
      <c r="AD294" s="212"/>
      <c r="AE294" s="212"/>
      <c r="AF294" s="212"/>
      <c r="AG294" s="212"/>
      <c r="AH294" s="212"/>
      <c r="AI294" s="212"/>
      <c r="AJ294" s="212"/>
      <c r="AK294" s="212"/>
      <c r="AL294" s="212"/>
      <c r="AM294" s="212"/>
      <c r="AN294" s="212"/>
      <c r="AO294" s="212"/>
      <c r="AP294" s="212"/>
      <c r="AQ294" s="212"/>
      <c r="AR294" s="212"/>
      <c r="AS294" s="212"/>
      <c r="AT294" s="212"/>
      <c r="AU294" s="212"/>
      <c r="AV294" s="212"/>
      <c r="AW294" s="212"/>
      <c r="AX294" s="212"/>
      <c r="AY294" s="212"/>
      <c r="AZ294" s="212"/>
      <c r="BA294" s="212"/>
      <c r="BB294" s="212"/>
      <c r="BC294" s="212"/>
      <c r="BD294" s="212"/>
      <c r="BE294" s="212"/>
      <c r="BF294" s="212"/>
      <c r="BG294" s="212"/>
      <c r="BH294" s="212"/>
      <c r="BI294" s="212"/>
      <c r="BJ294" s="212"/>
      <c r="BK294" s="212"/>
      <c r="BL294" s="212"/>
      <c r="BM294" s="212"/>
      <c r="BN294" s="212"/>
      <c r="BO294" s="212"/>
      <c r="BP294" s="212"/>
      <c r="BQ294" s="212"/>
      <c r="BR294" s="212"/>
      <c r="BS294" s="212"/>
      <c r="BT294" s="212"/>
      <c r="BU294" s="212"/>
      <c r="BV294" s="212"/>
      <c r="BW294" s="212"/>
      <c r="BX294" s="212"/>
      <c r="BY294" s="212"/>
      <c r="BZ294" s="212"/>
      <c r="CA294" s="212"/>
      <c r="CB294" s="212"/>
      <c r="CC294" s="212"/>
      <c r="CD294" s="212"/>
      <c r="CE294" s="212"/>
      <c r="CF294" s="212"/>
      <c r="CG294" s="212"/>
      <c r="CH294" s="212"/>
      <c r="CI294" s="212"/>
      <c r="CJ294" s="212"/>
      <c r="CK294" s="212"/>
      <c r="CL294" s="212"/>
      <c r="CM294" s="212"/>
      <c r="CN294" s="212"/>
      <c r="CO294" s="212"/>
      <c r="CP294" s="212"/>
      <c r="CQ294" s="212"/>
      <c r="CR294" s="212"/>
      <c r="CS294" s="212"/>
      <c r="CT294" s="212"/>
      <c r="CU294" s="212"/>
      <c r="CV294" s="212"/>
      <c r="CW294" s="212"/>
      <c r="CX294" s="212"/>
      <c r="CY294" s="212"/>
      <c r="CZ294" s="212"/>
      <c r="DA294" s="212"/>
      <c r="DB294" s="212"/>
      <c r="DC294" s="212"/>
      <c r="DD294" s="212"/>
      <c r="DE294" s="212"/>
      <c r="DF294" s="212"/>
      <c r="DG294" s="212"/>
      <c r="DH294" s="212"/>
      <c r="DI294" s="212"/>
      <c r="DJ294" s="212"/>
      <c r="DK294" s="212"/>
      <c r="DL294" s="212"/>
      <c r="DM294" s="212"/>
      <c r="DN294" s="212"/>
      <c r="DO294" s="212"/>
      <c r="DP294" s="212"/>
      <c r="DQ294" s="212"/>
      <c r="DR294" s="212"/>
      <c r="DS294" s="212"/>
      <c r="DT294" s="248"/>
      <c r="DV294" s="370"/>
      <c r="DW294" s="212"/>
      <c r="DX294" s="212"/>
      <c r="DY294" s="212"/>
      <c r="DZ294" s="212"/>
      <c r="EA294" s="212"/>
      <c r="EB294" s="212"/>
      <c r="EC294" s="212"/>
      <c r="ED294" s="212"/>
      <c r="EE294" s="212"/>
      <c r="EF294" s="248"/>
    </row>
    <row r="295" spans="1:136" s="49" customFormat="1" ht="15.75" hidden="1" customHeight="1" thickBot="1">
      <c r="A295" s="59"/>
      <c r="B295" s="65" t="s">
        <v>641</v>
      </c>
      <c r="C295" s="140"/>
      <c r="D295" s="140">
        <f t="shared" ref="D295:BN295" si="125">D274+D293</f>
        <v>232800</v>
      </c>
      <c r="E295" s="140">
        <f t="shared" si="125"/>
        <v>232800</v>
      </c>
      <c r="F295" s="140">
        <f t="shared" si="125"/>
        <v>232758</v>
      </c>
      <c r="G295" s="140">
        <f t="shared" si="125"/>
        <v>212640</v>
      </c>
      <c r="H295" s="140">
        <f t="shared" si="125"/>
        <v>212640</v>
      </c>
      <c r="I295" s="140">
        <f t="shared" si="125"/>
        <v>270720</v>
      </c>
      <c r="J295" s="140">
        <f t="shared" si="125"/>
        <v>270720</v>
      </c>
      <c r="K295" s="140">
        <f t="shared" si="125"/>
        <v>270720</v>
      </c>
      <c r="L295" s="140">
        <f t="shared" si="125"/>
        <v>270720</v>
      </c>
      <c r="M295" s="140">
        <f t="shared" si="125"/>
        <v>270720</v>
      </c>
      <c r="N295" s="140">
        <f t="shared" si="125"/>
        <v>270720</v>
      </c>
      <c r="O295" s="140">
        <f t="shared" si="125"/>
        <v>270720</v>
      </c>
      <c r="P295" s="140">
        <f t="shared" si="125"/>
        <v>0</v>
      </c>
      <c r="Q295" s="140">
        <f t="shared" si="125"/>
        <v>0</v>
      </c>
      <c r="R295" s="140">
        <f t="shared" si="125"/>
        <v>0</v>
      </c>
      <c r="S295" s="140">
        <f t="shared" si="125"/>
        <v>0</v>
      </c>
      <c r="T295" s="140">
        <f t="shared" si="125"/>
        <v>0</v>
      </c>
      <c r="U295" s="140">
        <f t="shared" si="125"/>
        <v>0</v>
      </c>
      <c r="V295" s="140">
        <f t="shared" si="125"/>
        <v>0</v>
      </c>
      <c r="W295" s="140">
        <f t="shared" si="125"/>
        <v>0</v>
      </c>
      <c r="X295" s="140">
        <f t="shared" si="125"/>
        <v>0</v>
      </c>
      <c r="Y295" s="140">
        <f t="shared" si="125"/>
        <v>0</v>
      </c>
      <c r="Z295" s="140">
        <f t="shared" si="125"/>
        <v>0</v>
      </c>
      <c r="AA295" s="140">
        <f t="shared" si="125"/>
        <v>0</v>
      </c>
      <c r="AB295" s="140">
        <f t="shared" si="125"/>
        <v>0</v>
      </c>
      <c r="AC295" s="140">
        <f t="shared" si="125"/>
        <v>0</v>
      </c>
      <c r="AD295" s="140">
        <f t="shared" si="125"/>
        <v>0</v>
      </c>
      <c r="AE295" s="140">
        <f t="shared" si="125"/>
        <v>0</v>
      </c>
      <c r="AF295" s="140">
        <f t="shared" si="125"/>
        <v>0</v>
      </c>
      <c r="AG295" s="140">
        <f t="shared" si="125"/>
        <v>0</v>
      </c>
      <c r="AH295" s="140">
        <f t="shared" si="125"/>
        <v>0</v>
      </c>
      <c r="AI295" s="140">
        <f t="shared" si="125"/>
        <v>0</v>
      </c>
      <c r="AJ295" s="140">
        <f t="shared" si="125"/>
        <v>0</v>
      </c>
      <c r="AK295" s="140">
        <f t="shared" si="125"/>
        <v>0</v>
      </c>
      <c r="AL295" s="140">
        <f t="shared" si="125"/>
        <v>0</v>
      </c>
      <c r="AM295" s="140">
        <f t="shared" si="125"/>
        <v>0</v>
      </c>
      <c r="AN295" s="140">
        <f t="shared" si="125"/>
        <v>0</v>
      </c>
      <c r="AO295" s="140">
        <f t="shared" si="125"/>
        <v>0</v>
      </c>
      <c r="AP295" s="140">
        <f t="shared" si="125"/>
        <v>0</v>
      </c>
      <c r="AQ295" s="140">
        <f t="shared" si="125"/>
        <v>0</v>
      </c>
      <c r="AR295" s="140">
        <f t="shared" si="125"/>
        <v>0</v>
      </c>
      <c r="AS295" s="140">
        <f t="shared" si="125"/>
        <v>0</v>
      </c>
      <c r="AT295" s="140">
        <f t="shared" si="125"/>
        <v>0</v>
      </c>
      <c r="AU295" s="140">
        <f t="shared" si="125"/>
        <v>0</v>
      </c>
      <c r="AV295" s="140">
        <f t="shared" si="125"/>
        <v>0</v>
      </c>
      <c r="AW295" s="140">
        <f t="shared" si="125"/>
        <v>0</v>
      </c>
      <c r="AX295" s="140">
        <f t="shared" si="125"/>
        <v>0</v>
      </c>
      <c r="AY295" s="140">
        <f t="shared" si="125"/>
        <v>0</v>
      </c>
      <c r="AZ295" s="140">
        <f t="shared" si="125"/>
        <v>0</v>
      </c>
      <c r="BA295" s="140">
        <f t="shared" si="125"/>
        <v>0</v>
      </c>
      <c r="BB295" s="140">
        <f t="shared" si="125"/>
        <v>0</v>
      </c>
      <c r="BC295" s="140">
        <f t="shared" si="125"/>
        <v>0</v>
      </c>
      <c r="BD295" s="140">
        <f t="shared" si="125"/>
        <v>0</v>
      </c>
      <c r="BE295" s="140">
        <f t="shared" si="125"/>
        <v>0</v>
      </c>
      <c r="BF295" s="140">
        <f t="shared" si="125"/>
        <v>0</v>
      </c>
      <c r="BG295" s="140">
        <f t="shared" si="125"/>
        <v>0</v>
      </c>
      <c r="BH295" s="140">
        <f t="shared" si="125"/>
        <v>0</v>
      </c>
      <c r="BI295" s="140">
        <f t="shared" si="125"/>
        <v>0</v>
      </c>
      <c r="BJ295" s="140">
        <f t="shared" si="125"/>
        <v>0</v>
      </c>
      <c r="BK295" s="140">
        <f t="shared" si="125"/>
        <v>0</v>
      </c>
      <c r="BL295" s="140">
        <f t="shared" si="125"/>
        <v>0</v>
      </c>
      <c r="BM295" s="140">
        <f t="shared" si="125"/>
        <v>0</v>
      </c>
      <c r="BN295" s="140">
        <f t="shared" si="125"/>
        <v>0</v>
      </c>
      <c r="BO295" s="140">
        <f t="shared" ref="BO295:DT295" si="126">BO274+BO293</f>
        <v>0</v>
      </c>
      <c r="BP295" s="140">
        <f t="shared" si="126"/>
        <v>0</v>
      </c>
      <c r="BQ295" s="140">
        <f t="shared" si="126"/>
        <v>0</v>
      </c>
      <c r="BR295" s="140">
        <f t="shared" si="126"/>
        <v>0</v>
      </c>
      <c r="BS295" s="140">
        <f t="shared" si="126"/>
        <v>0</v>
      </c>
      <c r="BT295" s="140">
        <f t="shared" si="126"/>
        <v>0</v>
      </c>
      <c r="BU295" s="140">
        <f t="shared" si="126"/>
        <v>0</v>
      </c>
      <c r="BV295" s="140">
        <f t="shared" si="126"/>
        <v>0</v>
      </c>
      <c r="BW295" s="140">
        <f t="shared" si="126"/>
        <v>0</v>
      </c>
      <c r="BX295" s="140">
        <f t="shared" si="126"/>
        <v>0</v>
      </c>
      <c r="BY295" s="140">
        <f t="shared" si="126"/>
        <v>0</v>
      </c>
      <c r="BZ295" s="140">
        <f t="shared" si="126"/>
        <v>0</v>
      </c>
      <c r="CA295" s="140">
        <f t="shared" si="126"/>
        <v>0</v>
      </c>
      <c r="CB295" s="140">
        <f t="shared" si="126"/>
        <v>0</v>
      </c>
      <c r="CC295" s="140">
        <f t="shared" si="126"/>
        <v>0</v>
      </c>
      <c r="CD295" s="140">
        <f t="shared" si="126"/>
        <v>0</v>
      </c>
      <c r="CE295" s="140">
        <f t="shared" si="126"/>
        <v>0</v>
      </c>
      <c r="CF295" s="140">
        <f t="shared" si="126"/>
        <v>0</v>
      </c>
      <c r="CG295" s="140">
        <f t="shared" si="126"/>
        <v>0</v>
      </c>
      <c r="CH295" s="140">
        <f t="shared" si="126"/>
        <v>0</v>
      </c>
      <c r="CI295" s="140">
        <f t="shared" si="126"/>
        <v>0</v>
      </c>
      <c r="CJ295" s="140">
        <f t="shared" si="126"/>
        <v>0</v>
      </c>
      <c r="CK295" s="140">
        <f t="shared" si="126"/>
        <v>0</v>
      </c>
      <c r="CL295" s="140">
        <f t="shared" si="126"/>
        <v>0</v>
      </c>
      <c r="CM295" s="140">
        <f t="shared" si="126"/>
        <v>0</v>
      </c>
      <c r="CN295" s="140">
        <f t="shared" si="126"/>
        <v>0</v>
      </c>
      <c r="CO295" s="140">
        <f t="shared" si="126"/>
        <v>0</v>
      </c>
      <c r="CP295" s="140">
        <f t="shared" si="126"/>
        <v>0</v>
      </c>
      <c r="CQ295" s="140">
        <f t="shared" si="126"/>
        <v>0</v>
      </c>
      <c r="CR295" s="140">
        <f t="shared" si="126"/>
        <v>0</v>
      </c>
      <c r="CS295" s="140">
        <f t="shared" si="126"/>
        <v>0</v>
      </c>
      <c r="CT295" s="140">
        <f t="shared" si="126"/>
        <v>0</v>
      </c>
      <c r="CU295" s="140">
        <f t="shared" si="126"/>
        <v>0</v>
      </c>
      <c r="CV295" s="140">
        <f t="shared" si="126"/>
        <v>0</v>
      </c>
      <c r="CW295" s="140">
        <f t="shared" si="126"/>
        <v>0</v>
      </c>
      <c r="CX295" s="140">
        <f t="shared" si="126"/>
        <v>0</v>
      </c>
      <c r="CY295" s="140">
        <f t="shared" si="126"/>
        <v>0</v>
      </c>
      <c r="CZ295" s="140">
        <f t="shared" si="126"/>
        <v>0</v>
      </c>
      <c r="DA295" s="140">
        <f t="shared" si="126"/>
        <v>0</v>
      </c>
      <c r="DB295" s="140">
        <f t="shared" si="126"/>
        <v>0</v>
      </c>
      <c r="DC295" s="140">
        <f t="shared" si="126"/>
        <v>0</v>
      </c>
      <c r="DD295" s="140">
        <f t="shared" si="126"/>
        <v>0</v>
      </c>
      <c r="DE295" s="140">
        <f t="shared" si="126"/>
        <v>0</v>
      </c>
      <c r="DF295" s="140">
        <f t="shared" si="126"/>
        <v>0</v>
      </c>
      <c r="DG295" s="140">
        <f t="shared" si="126"/>
        <v>0</v>
      </c>
      <c r="DH295" s="140">
        <f t="shared" si="126"/>
        <v>0</v>
      </c>
      <c r="DI295" s="140">
        <f t="shared" si="126"/>
        <v>0</v>
      </c>
      <c r="DJ295" s="140">
        <f t="shared" si="126"/>
        <v>0</v>
      </c>
      <c r="DK295" s="140">
        <f t="shared" si="126"/>
        <v>0</v>
      </c>
      <c r="DL295" s="140">
        <f t="shared" si="126"/>
        <v>0</v>
      </c>
      <c r="DM295" s="140">
        <f t="shared" si="126"/>
        <v>0</v>
      </c>
      <c r="DN295" s="140">
        <f t="shared" si="126"/>
        <v>0</v>
      </c>
      <c r="DO295" s="140">
        <f t="shared" si="126"/>
        <v>0</v>
      </c>
      <c r="DP295" s="140">
        <f t="shared" si="126"/>
        <v>0</v>
      </c>
      <c r="DQ295" s="140">
        <f t="shared" si="126"/>
        <v>0</v>
      </c>
      <c r="DR295" s="140">
        <f t="shared" si="126"/>
        <v>0</v>
      </c>
      <c r="DS295" s="140">
        <f t="shared" si="126"/>
        <v>0</v>
      </c>
      <c r="DT295" s="247">
        <f t="shared" si="126"/>
        <v>0</v>
      </c>
      <c r="DV295" s="360">
        <f t="shared" ref="DV295:EF295" si="127">SUMIF($D$4:$DT$4,DV$4,$D295:$DT295)</f>
        <v>232800</v>
      </c>
      <c r="DW295" s="140">
        <f t="shared" si="127"/>
        <v>232800</v>
      </c>
      <c r="DX295" s="140">
        <f t="shared" si="127"/>
        <v>232800</v>
      </c>
      <c r="DY295" s="140">
        <f t="shared" si="127"/>
        <v>232800</v>
      </c>
      <c r="DZ295" s="140">
        <f t="shared" si="127"/>
        <v>232800</v>
      </c>
      <c r="EA295" s="140">
        <f t="shared" si="127"/>
        <v>232800</v>
      </c>
      <c r="EB295" s="140">
        <f t="shared" si="127"/>
        <v>232800</v>
      </c>
      <c r="EC295" s="140">
        <f t="shared" si="127"/>
        <v>232800</v>
      </c>
      <c r="ED295" s="140">
        <f t="shared" si="127"/>
        <v>232800</v>
      </c>
      <c r="EE295" s="140">
        <f t="shared" si="127"/>
        <v>232800</v>
      </c>
      <c r="EF295" s="247">
        <f t="shared" si="127"/>
        <v>232800</v>
      </c>
    </row>
    <row r="296" spans="1:136" s="49" customFormat="1" ht="15.75" hidden="1" customHeight="1" thickTop="1">
      <c r="A296" s="59"/>
      <c r="B296" s="126"/>
      <c r="C296" s="212"/>
      <c r="D296" s="212"/>
      <c r="E296" s="212"/>
      <c r="F296" s="212"/>
      <c r="G296" s="212"/>
      <c r="H296" s="212"/>
      <c r="I296" s="212"/>
      <c r="J296" s="212"/>
      <c r="K296" s="212"/>
      <c r="L296" s="212"/>
      <c r="M296" s="212"/>
      <c r="N296" s="212"/>
      <c r="O296" s="212"/>
      <c r="P296" s="212"/>
      <c r="Q296" s="212"/>
      <c r="R296" s="212"/>
      <c r="S296" s="212"/>
      <c r="T296" s="212"/>
      <c r="U296" s="212"/>
      <c r="V296" s="212"/>
      <c r="W296" s="212"/>
      <c r="X296" s="212"/>
      <c r="Y296" s="212"/>
      <c r="Z296" s="212"/>
      <c r="AA296" s="212"/>
      <c r="AB296" s="212"/>
      <c r="AC296" s="212"/>
      <c r="AD296" s="212"/>
      <c r="AE296" s="212"/>
      <c r="AF296" s="212"/>
      <c r="AG296" s="212"/>
      <c r="AH296" s="212"/>
      <c r="AI296" s="212"/>
      <c r="AJ296" s="212"/>
      <c r="AK296" s="212"/>
      <c r="AL296" s="212"/>
      <c r="AM296" s="212"/>
      <c r="AN296" s="212"/>
      <c r="AO296" s="212"/>
      <c r="AP296" s="212"/>
      <c r="AQ296" s="212"/>
      <c r="AR296" s="212"/>
      <c r="AS296" s="212"/>
      <c r="AT296" s="212"/>
      <c r="AU296" s="212"/>
      <c r="AV296" s="212"/>
      <c r="AW296" s="212"/>
      <c r="AX296" s="212"/>
      <c r="AY296" s="212"/>
      <c r="AZ296" s="212"/>
      <c r="BA296" s="212"/>
      <c r="BB296" s="212"/>
      <c r="BC296" s="212"/>
      <c r="BD296" s="212"/>
      <c r="BE296" s="212"/>
      <c r="BF296" s="212"/>
      <c r="BG296" s="212"/>
      <c r="BH296" s="212"/>
      <c r="BI296" s="212"/>
      <c r="BJ296" s="212"/>
      <c r="BK296" s="212"/>
      <c r="BL296" s="212"/>
      <c r="BM296" s="212"/>
      <c r="BN296" s="212"/>
      <c r="BO296" s="212"/>
      <c r="BP296" s="212"/>
      <c r="BQ296" s="212"/>
      <c r="BR296" s="212"/>
      <c r="BS296" s="212"/>
      <c r="BT296" s="212"/>
      <c r="BU296" s="212"/>
      <c r="BV296" s="212"/>
      <c r="BW296" s="212"/>
      <c r="BX296" s="212"/>
      <c r="BY296" s="212"/>
      <c r="BZ296" s="212"/>
      <c r="CA296" s="212"/>
      <c r="CB296" s="212"/>
      <c r="CC296" s="212"/>
      <c r="CD296" s="212"/>
      <c r="CE296" s="212"/>
      <c r="CF296" s="212"/>
      <c r="CG296" s="212"/>
      <c r="CH296" s="212"/>
      <c r="CI296" s="212"/>
      <c r="CJ296" s="212"/>
      <c r="CK296" s="212"/>
      <c r="CL296" s="212"/>
      <c r="CM296" s="212"/>
      <c r="CN296" s="212"/>
      <c r="CO296" s="212"/>
      <c r="CP296" s="212"/>
      <c r="CQ296" s="212"/>
      <c r="CR296" s="212"/>
      <c r="CS296" s="212"/>
      <c r="CT296" s="212"/>
      <c r="CU296" s="212"/>
      <c r="CV296" s="212"/>
      <c r="CW296" s="212"/>
      <c r="CX296" s="212"/>
      <c r="CY296" s="212"/>
      <c r="CZ296" s="212"/>
      <c r="DA296" s="212"/>
      <c r="DB296" s="212"/>
      <c r="DC296" s="212"/>
      <c r="DD296" s="212"/>
      <c r="DE296" s="212"/>
      <c r="DF296" s="212"/>
      <c r="DG296" s="212"/>
      <c r="DH296" s="212"/>
      <c r="DI296" s="212"/>
      <c r="DJ296" s="212"/>
      <c r="DK296" s="212"/>
      <c r="DL296" s="212"/>
      <c r="DM296" s="212"/>
      <c r="DN296" s="212"/>
      <c r="DO296" s="212"/>
      <c r="DP296" s="212"/>
      <c r="DQ296" s="212"/>
      <c r="DR296" s="212"/>
      <c r="DS296" s="212"/>
      <c r="DT296" s="248"/>
      <c r="DV296" s="370"/>
      <c r="DW296" s="212"/>
      <c r="DX296" s="212"/>
      <c r="DY296" s="212"/>
      <c r="DZ296" s="212"/>
      <c r="EA296" s="212"/>
      <c r="EB296" s="212"/>
      <c r="EC296" s="212"/>
      <c r="ED296" s="212"/>
      <c r="EE296" s="212"/>
      <c r="EF296" s="248"/>
    </row>
    <row r="297" spans="1:136" s="49" customFormat="1" ht="15.75" hidden="1" customHeight="1">
      <c r="A297" s="59"/>
      <c r="B297" s="1814" t="s">
        <v>227</v>
      </c>
      <c r="C297" s="127"/>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c r="DH297" s="58"/>
      <c r="DI297" s="58"/>
      <c r="DJ297" s="58"/>
      <c r="DK297" s="58"/>
      <c r="DL297" s="58"/>
      <c r="DM297" s="58"/>
      <c r="DN297" s="58"/>
      <c r="DO297" s="58"/>
      <c r="DP297" s="58"/>
      <c r="DQ297" s="58"/>
      <c r="DR297" s="58"/>
      <c r="DS297" s="58"/>
      <c r="DT297" s="136"/>
      <c r="DV297" s="135">
        <f t="shared" ref="DV297:EF304" si="128">SUMIF($D$4:$DT$4,DV$4,$D297:$DT297)</f>
        <v>0</v>
      </c>
      <c r="DW297" s="58">
        <f t="shared" si="128"/>
        <v>0</v>
      </c>
      <c r="DX297" s="58">
        <f t="shared" si="128"/>
        <v>0</v>
      </c>
      <c r="DY297" s="58">
        <f t="shared" si="128"/>
        <v>0</v>
      </c>
      <c r="DZ297" s="58">
        <f t="shared" si="128"/>
        <v>0</v>
      </c>
      <c r="EA297" s="58">
        <f t="shared" si="128"/>
        <v>0</v>
      </c>
      <c r="EB297" s="58">
        <f t="shared" si="128"/>
        <v>0</v>
      </c>
      <c r="EC297" s="58">
        <f t="shared" si="128"/>
        <v>0</v>
      </c>
      <c r="ED297" s="58">
        <f t="shared" si="128"/>
        <v>0</v>
      </c>
      <c r="EE297" s="58">
        <f t="shared" si="128"/>
        <v>0</v>
      </c>
      <c r="EF297" s="136">
        <f t="shared" si="128"/>
        <v>0</v>
      </c>
    </row>
    <row r="298" spans="1:136" s="49" customFormat="1" ht="15.75" hidden="1" customHeight="1">
      <c r="A298" s="59"/>
      <c r="B298" s="1814" t="s">
        <v>504</v>
      </c>
      <c r="C298" s="127"/>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c r="DH298" s="58"/>
      <c r="DI298" s="58"/>
      <c r="DJ298" s="58"/>
      <c r="DK298" s="58"/>
      <c r="DL298" s="58"/>
      <c r="DM298" s="58"/>
      <c r="DN298" s="58"/>
      <c r="DO298" s="58"/>
      <c r="DP298" s="58"/>
      <c r="DQ298" s="58"/>
      <c r="DR298" s="58"/>
      <c r="DS298" s="58"/>
      <c r="DT298" s="136"/>
      <c r="DV298" s="135">
        <f t="shared" si="128"/>
        <v>0</v>
      </c>
      <c r="DW298" s="58">
        <f t="shared" si="128"/>
        <v>0</v>
      </c>
      <c r="DX298" s="58">
        <f t="shared" si="128"/>
        <v>0</v>
      </c>
      <c r="DY298" s="58">
        <f t="shared" si="128"/>
        <v>0</v>
      </c>
      <c r="DZ298" s="58">
        <f t="shared" si="128"/>
        <v>0</v>
      </c>
      <c r="EA298" s="58">
        <f t="shared" si="128"/>
        <v>0</v>
      </c>
      <c r="EB298" s="58">
        <f t="shared" si="128"/>
        <v>0</v>
      </c>
      <c r="EC298" s="58">
        <f t="shared" si="128"/>
        <v>0</v>
      </c>
      <c r="ED298" s="58">
        <f t="shared" si="128"/>
        <v>0</v>
      </c>
      <c r="EE298" s="58">
        <f t="shared" si="128"/>
        <v>0</v>
      </c>
      <c r="EF298" s="136">
        <f t="shared" si="128"/>
        <v>0</v>
      </c>
    </row>
    <row r="299" spans="1:136" s="49" customFormat="1" ht="15.75" hidden="1" customHeight="1">
      <c r="A299" s="59"/>
      <c r="B299" s="1814" t="s">
        <v>717</v>
      </c>
      <c r="C299" s="127"/>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c r="DH299" s="58"/>
      <c r="DI299" s="58"/>
      <c r="DJ299" s="58"/>
      <c r="DK299" s="58"/>
      <c r="DL299" s="58"/>
      <c r="DM299" s="58"/>
      <c r="DN299" s="58"/>
      <c r="DO299" s="58"/>
      <c r="DP299" s="58"/>
      <c r="DQ299" s="58"/>
      <c r="DR299" s="58"/>
      <c r="DS299" s="58"/>
      <c r="DT299" s="136"/>
      <c r="DV299" s="135">
        <f t="shared" si="128"/>
        <v>0</v>
      </c>
      <c r="DW299" s="58">
        <f t="shared" si="128"/>
        <v>0</v>
      </c>
      <c r="DX299" s="58">
        <f t="shared" si="128"/>
        <v>0</v>
      </c>
      <c r="DY299" s="58">
        <f t="shared" si="128"/>
        <v>0</v>
      </c>
      <c r="DZ299" s="58">
        <f t="shared" si="128"/>
        <v>0</v>
      </c>
      <c r="EA299" s="58">
        <f t="shared" si="128"/>
        <v>0</v>
      </c>
      <c r="EB299" s="58">
        <f t="shared" si="128"/>
        <v>0</v>
      </c>
      <c r="EC299" s="58">
        <f t="shared" si="128"/>
        <v>0</v>
      </c>
      <c r="ED299" s="58">
        <f t="shared" si="128"/>
        <v>0</v>
      </c>
      <c r="EE299" s="58">
        <f t="shared" si="128"/>
        <v>0</v>
      </c>
      <c r="EF299" s="136">
        <f t="shared" si="128"/>
        <v>0</v>
      </c>
    </row>
    <row r="300" spans="1:136" s="49" customFormat="1" ht="15.75" hidden="1" customHeight="1">
      <c r="A300" s="59"/>
      <c r="B300" s="1814" t="s">
        <v>718</v>
      </c>
      <c r="C300" s="127"/>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c r="DH300" s="58"/>
      <c r="DI300" s="58"/>
      <c r="DJ300" s="58"/>
      <c r="DK300" s="58"/>
      <c r="DL300" s="58"/>
      <c r="DM300" s="58"/>
      <c r="DN300" s="58"/>
      <c r="DO300" s="58"/>
      <c r="DP300" s="58"/>
      <c r="DQ300" s="58"/>
      <c r="DR300" s="58"/>
      <c r="DS300" s="58"/>
      <c r="DT300" s="136"/>
      <c r="DV300" s="135">
        <f t="shared" si="128"/>
        <v>0</v>
      </c>
      <c r="DW300" s="58">
        <f t="shared" si="128"/>
        <v>0</v>
      </c>
      <c r="DX300" s="58">
        <f t="shared" si="128"/>
        <v>0</v>
      </c>
      <c r="DY300" s="58">
        <f t="shared" si="128"/>
        <v>0</v>
      </c>
      <c r="DZ300" s="58">
        <f t="shared" si="128"/>
        <v>0</v>
      </c>
      <c r="EA300" s="58">
        <f t="shared" si="128"/>
        <v>0</v>
      </c>
      <c r="EB300" s="58">
        <f t="shared" si="128"/>
        <v>0</v>
      </c>
      <c r="EC300" s="58">
        <f t="shared" si="128"/>
        <v>0</v>
      </c>
      <c r="ED300" s="58">
        <f t="shared" si="128"/>
        <v>0</v>
      </c>
      <c r="EE300" s="58">
        <f t="shared" si="128"/>
        <v>0</v>
      </c>
      <c r="EF300" s="136">
        <f t="shared" si="128"/>
        <v>0</v>
      </c>
    </row>
    <row r="301" spans="1:136" s="49" customFormat="1" ht="15.75" hidden="1" customHeight="1">
      <c r="A301" s="59"/>
      <c r="B301" s="1814" t="s">
        <v>715</v>
      </c>
      <c r="C301" s="127"/>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c r="DH301" s="58"/>
      <c r="DI301" s="58"/>
      <c r="DJ301" s="58"/>
      <c r="DK301" s="58"/>
      <c r="DL301" s="58"/>
      <c r="DM301" s="58"/>
      <c r="DN301" s="58"/>
      <c r="DO301" s="58"/>
      <c r="DP301" s="58"/>
      <c r="DQ301" s="58"/>
      <c r="DR301" s="58"/>
      <c r="DS301" s="58"/>
      <c r="DT301" s="136"/>
      <c r="DV301" s="135">
        <f t="shared" si="128"/>
        <v>0</v>
      </c>
      <c r="DW301" s="58">
        <f t="shared" si="128"/>
        <v>0</v>
      </c>
      <c r="DX301" s="58">
        <f t="shared" si="128"/>
        <v>0</v>
      </c>
      <c r="DY301" s="58">
        <f t="shared" si="128"/>
        <v>0</v>
      </c>
      <c r="DZ301" s="58">
        <f t="shared" si="128"/>
        <v>0</v>
      </c>
      <c r="EA301" s="58">
        <f t="shared" si="128"/>
        <v>0</v>
      </c>
      <c r="EB301" s="58">
        <f t="shared" si="128"/>
        <v>0</v>
      </c>
      <c r="EC301" s="58">
        <f t="shared" si="128"/>
        <v>0</v>
      </c>
      <c r="ED301" s="58">
        <f t="shared" si="128"/>
        <v>0</v>
      </c>
      <c r="EE301" s="58">
        <f t="shared" si="128"/>
        <v>0</v>
      </c>
      <c r="EF301" s="136">
        <f t="shared" si="128"/>
        <v>0</v>
      </c>
    </row>
    <row r="302" spans="1:136" s="49" customFormat="1" ht="15.75" hidden="1" customHeight="1">
      <c r="A302" s="59"/>
      <c r="B302" s="1814" t="s">
        <v>716</v>
      </c>
      <c r="C302" s="127"/>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c r="DH302" s="58"/>
      <c r="DI302" s="58"/>
      <c r="DJ302" s="58"/>
      <c r="DK302" s="58"/>
      <c r="DL302" s="58"/>
      <c r="DM302" s="58"/>
      <c r="DN302" s="58"/>
      <c r="DO302" s="58"/>
      <c r="DP302" s="58"/>
      <c r="DQ302" s="58"/>
      <c r="DR302" s="58"/>
      <c r="DS302" s="58"/>
      <c r="DT302" s="136"/>
      <c r="DV302" s="135">
        <f t="shared" si="128"/>
        <v>0</v>
      </c>
      <c r="DW302" s="58">
        <f t="shared" si="128"/>
        <v>0</v>
      </c>
      <c r="DX302" s="58">
        <f t="shared" si="128"/>
        <v>0</v>
      </c>
      <c r="DY302" s="58">
        <f t="shared" si="128"/>
        <v>0</v>
      </c>
      <c r="DZ302" s="58">
        <f t="shared" si="128"/>
        <v>0</v>
      </c>
      <c r="EA302" s="58">
        <f t="shared" si="128"/>
        <v>0</v>
      </c>
      <c r="EB302" s="58">
        <f t="shared" si="128"/>
        <v>0</v>
      </c>
      <c r="EC302" s="58">
        <f t="shared" si="128"/>
        <v>0</v>
      </c>
      <c r="ED302" s="58">
        <f t="shared" si="128"/>
        <v>0</v>
      </c>
      <c r="EE302" s="58">
        <f t="shared" si="128"/>
        <v>0</v>
      </c>
      <c r="EF302" s="136">
        <f t="shared" si="128"/>
        <v>0</v>
      </c>
    </row>
    <row r="303" spans="1:136" s="49" customFormat="1" ht="15.75" hidden="1" customHeight="1">
      <c r="A303" s="59"/>
      <c r="B303" s="1814" t="s">
        <v>237</v>
      </c>
      <c r="C303" s="127"/>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c r="DH303" s="58"/>
      <c r="DI303" s="58"/>
      <c r="DJ303" s="58"/>
      <c r="DK303" s="58"/>
      <c r="DL303" s="58"/>
      <c r="DM303" s="58"/>
      <c r="DN303" s="58"/>
      <c r="DO303" s="58"/>
      <c r="DP303" s="58"/>
      <c r="DQ303" s="58"/>
      <c r="DR303" s="58"/>
      <c r="DS303" s="58"/>
      <c r="DT303" s="136"/>
      <c r="DV303" s="135">
        <f t="shared" si="128"/>
        <v>0</v>
      </c>
      <c r="DW303" s="58">
        <f t="shared" si="128"/>
        <v>0</v>
      </c>
      <c r="DX303" s="58">
        <f t="shared" si="128"/>
        <v>0</v>
      </c>
      <c r="DY303" s="58">
        <f t="shared" si="128"/>
        <v>0</v>
      </c>
      <c r="DZ303" s="58">
        <f t="shared" si="128"/>
        <v>0</v>
      </c>
      <c r="EA303" s="58">
        <f t="shared" si="128"/>
        <v>0</v>
      </c>
      <c r="EB303" s="58">
        <f t="shared" si="128"/>
        <v>0</v>
      </c>
      <c r="EC303" s="58">
        <f t="shared" si="128"/>
        <v>0</v>
      </c>
      <c r="ED303" s="58">
        <f t="shared" si="128"/>
        <v>0</v>
      </c>
      <c r="EE303" s="58">
        <f t="shared" si="128"/>
        <v>0</v>
      </c>
      <c r="EF303" s="136">
        <f t="shared" si="128"/>
        <v>0</v>
      </c>
    </row>
    <row r="304" spans="1:136" s="49" customFormat="1" ht="15.75" hidden="1" customHeight="1" thickBot="1">
      <c r="A304" s="59"/>
      <c r="B304" s="65" t="s">
        <v>701</v>
      </c>
      <c r="C304" s="140"/>
      <c r="D304" s="140">
        <f t="shared" ref="D304:BN304" si="129">SUM(D295:D303)</f>
        <v>232800</v>
      </c>
      <c r="E304" s="140">
        <f t="shared" si="129"/>
        <v>232800</v>
      </c>
      <c r="F304" s="140">
        <f t="shared" si="129"/>
        <v>232758</v>
      </c>
      <c r="G304" s="140">
        <f t="shared" si="129"/>
        <v>212640</v>
      </c>
      <c r="H304" s="140">
        <f t="shared" si="129"/>
        <v>212640</v>
      </c>
      <c r="I304" s="140">
        <f t="shared" si="129"/>
        <v>270720</v>
      </c>
      <c r="J304" s="140">
        <f t="shared" si="129"/>
        <v>270720</v>
      </c>
      <c r="K304" s="140">
        <f t="shared" si="129"/>
        <v>270720</v>
      </c>
      <c r="L304" s="140">
        <f t="shared" si="129"/>
        <v>270720</v>
      </c>
      <c r="M304" s="140">
        <f t="shared" si="129"/>
        <v>270720</v>
      </c>
      <c r="N304" s="140">
        <f t="shared" si="129"/>
        <v>270720</v>
      </c>
      <c r="O304" s="140">
        <f t="shared" si="129"/>
        <v>270720</v>
      </c>
      <c r="P304" s="140">
        <f t="shared" si="129"/>
        <v>0</v>
      </c>
      <c r="Q304" s="140">
        <f t="shared" si="129"/>
        <v>0</v>
      </c>
      <c r="R304" s="140">
        <f t="shared" si="129"/>
        <v>0</v>
      </c>
      <c r="S304" s="140">
        <f t="shared" si="129"/>
        <v>0</v>
      </c>
      <c r="T304" s="140">
        <f t="shared" si="129"/>
        <v>0</v>
      </c>
      <c r="U304" s="140">
        <f t="shared" si="129"/>
        <v>0</v>
      </c>
      <c r="V304" s="140">
        <f t="shared" si="129"/>
        <v>0</v>
      </c>
      <c r="W304" s="140">
        <f t="shared" si="129"/>
        <v>0</v>
      </c>
      <c r="X304" s="140">
        <f t="shared" si="129"/>
        <v>0</v>
      </c>
      <c r="Y304" s="140">
        <f t="shared" si="129"/>
        <v>0</v>
      </c>
      <c r="Z304" s="140">
        <f t="shared" si="129"/>
        <v>0</v>
      </c>
      <c r="AA304" s="140">
        <f t="shared" si="129"/>
        <v>0</v>
      </c>
      <c r="AB304" s="140">
        <f t="shared" si="129"/>
        <v>0</v>
      </c>
      <c r="AC304" s="140">
        <f t="shared" si="129"/>
        <v>0</v>
      </c>
      <c r="AD304" s="140">
        <f t="shared" si="129"/>
        <v>0</v>
      </c>
      <c r="AE304" s="140">
        <f t="shared" si="129"/>
        <v>0</v>
      </c>
      <c r="AF304" s="140">
        <f t="shared" si="129"/>
        <v>0</v>
      </c>
      <c r="AG304" s="140">
        <f t="shared" si="129"/>
        <v>0</v>
      </c>
      <c r="AH304" s="140">
        <f t="shared" si="129"/>
        <v>0</v>
      </c>
      <c r="AI304" s="140">
        <f t="shared" si="129"/>
        <v>0</v>
      </c>
      <c r="AJ304" s="140">
        <f t="shared" si="129"/>
        <v>0</v>
      </c>
      <c r="AK304" s="140">
        <f t="shared" si="129"/>
        <v>0</v>
      </c>
      <c r="AL304" s="140">
        <f t="shared" si="129"/>
        <v>0</v>
      </c>
      <c r="AM304" s="140">
        <f t="shared" si="129"/>
        <v>0</v>
      </c>
      <c r="AN304" s="140">
        <f t="shared" si="129"/>
        <v>0</v>
      </c>
      <c r="AO304" s="140">
        <f t="shared" si="129"/>
        <v>0</v>
      </c>
      <c r="AP304" s="140">
        <f t="shared" si="129"/>
        <v>0</v>
      </c>
      <c r="AQ304" s="140">
        <f t="shared" si="129"/>
        <v>0</v>
      </c>
      <c r="AR304" s="140">
        <f t="shared" si="129"/>
        <v>0</v>
      </c>
      <c r="AS304" s="140">
        <f t="shared" si="129"/>
        <v>0</v>
      </c>
      <c r="AT304" s="140">
        <f t="shared" si="129"/>
        <v>0</v>
      </c>
      <c r="AU304" s="140">
        <f t="shared" si="129"/>
        <v>0</v>
      </c>
      <c r="AV304" s="140">
        <f t="shared" si="129"/>
        <v>0</v>
      </c>
      <c r="AW304" s="140">
        <f t="shared" si="129"/>
        <v>0</v>
      </c>
      <c r="AX304" s="140">
        <f t="shared" si="129"/>
        <v>0</v>
      </c>
      <c r="AY304" s="140">
        <f t="shared" si="129"/>
        <v>0</v>
      </c>
      <c r="AZ304" s="140">
        <f t="shared" si="129"/>
        <v>0</v>
      </c>
      <c r="BA304" s="140">
        <f t="shared" si="129"/>
        <v>0</v>
      </c>
      <c r="BB304" s="140">
        <f t="shared" si="129"/>
        <v>0</v>
      </c>
      <c r="BC304" s="140">
        <f t="shared" si="129"/>
        <v>0</v>
      </c>
      <c r="BD304" s="140">
        <f t="shared" si="129"/>
        <v>0</v>
      </c>
      <c r="BE304" s="140">
        <f t="shared" si="129"/>
        <v>0</v>
      </c>
      <c r="BF304" s="140">
        <f t="shared" si="129"/>
        <v>0</v>
      </c>
      <c r="BG304" s="140">
        <f t="shared" si="129"/>
        <v>0</v>
      </c>
      <c r="BH304" s="140">
        <f t="shared" si="129"/>
        <v>0</v>
      </c>
      <c r="BI304" s="140">
        <f t="shared" si="129"/>
        <v>0</v>
      </c>
      <c r="BJ304" s="140">
        <f t="shared" si="129"/>
        <v>0</v>
      </c>
      <c r="BK304" s="140">
        <f t="shared" si="129"/>
        <v>0</v>
      </c>
      <c r="BL304" s="140">
        <f t="shared" si="129"/>
        <v>0</v>
      </c>
      <c r="BM304" s="140">
        <f t="shared" si="129"/>
        <v>0</v>
      </c>
      <c r="BN304" s="140">
        <f t="shared" si="129"/>
        <v>0</v>
      </c>
      <c r="BO304" s="140">
        <f t="shared" ref="BO304:DT304" si="130">SUM(BO295:BO303)</f>
        <v>0</v>
      </c>
      <c r="BP304" s="140">
        <f t="shared" si="130"/>
        <v>0</v>
      </c>
      <c r="BQ304" s="140">
        <f t="shared" si="130"/>
        <v>0</v>
      </c>
      <c r="BR304" s="140">
        <f t="shared" si="130"/>
        <v>0</v>
      </c>
      <c r="BS304" s="140">
        <f t="shared" si="130"/>
        <v>0</v>
      </c>
      <c r="BT304" s="140">
        <f t="shared" si="130"/>
        <v>0</v>
      </c>
      <c r="BU304" s="140">
        <f t="shared" si="130"/>
        <v>0</v>
      </c>
      <c r="BV304" s="140">
        <f t="shared" si="130"/>
        <v>0</v>
      </c>
      <c r="BW304" s="140">
        <f t="shared" si="130"/>
        <v>0</v>
      </c>
      <c r="BX304" s="140">
        <f t="shared" si="130"/>
        <v>0</v>
      </c>
      <c r="BY304" s="140">
        <f t="shared" si="130"/>
        <v>0</v>
      </c>
      <c r="BZ304" s="140">
        <f t="shared" si="130"/>
        <v>0</v>
      </c>
      <c r="CA304" s="140">
        <f t="shared" si="130"/>
        <v>0</v>
      </c>
      <c r="CB304" s="140">
        <f t="shared" si="130"/>
        <v>0</v>
      </c>
      <c r="CC304" s="140">
        <f t="shared" si="130"/>
        <v>0</v>
      </c>
      <c r="CD304" s="140">
        <f t="shared" si="130"/>
        <v>0</v>
      </c>
      <c r="CE304" s="140">
        <f t="shared" si="130"/>
        <v>0</v>
      </c>
      <c r="CF304" s="140">
        <f t="shared" si="130"/>
        <v>0</v>
      </c>
      <c r="CG304" s="140">
        <f t="shared" si="130"/>
        <v>0</v>
      </c>
      <c r="CH304" s="140">
        <f t="shared" si="130"/>
        <v>0</v>
      </c>
      <c r="CI304" s="140">
        <f t="shared" si="130"/>
        <v>0</v>
      </c>
      <c r="CJ304" s="140">
        <f t="shared" si="130"/>
        <v>0</v>
      </c>
      <c r="CK304" s="140">
        <f t="shared" si="130"/>
        <v>0</v>
      </c>
      <c r="CL304" s="140">
        <f t="shared" si="130"/>
        <v>0</v>
      </c>
      <c r="CM304" s="140">
        <f t="shared" si="130"/>
        <v>0</v>
      </c>
      <c r="CN304" s="140">
        <f t="shared" si="130"/>
        <v>0</v>
      </c>
      <c r="CO304" s="140">
        <f t="shared" si="130"/>
        <v>0</v>
      </c>
      <c r="CP304" s="140">
        <f t="shared" si="130"/>
        <v>0</v>
      </c>
      <c r="CQ304" s="140">
        <f t="shared" si="130"/>
        <v>0</v>
      </c>
      <c r="CR304" s="140">
        <f t="shared" si="130"/>
        <v>0</v>
      </c>
      <c r="CS304" s="140">
        <f t="shared" si="130"/>
        <v>0</v>
      </c>
      <c r="CT304" s="140">
        <f t="shared" si="130"/>
        <v>0</v>
      </c>
      <c r="CU304" s="140">
        <f t="shared" si="130"/>
        <v>0</v>
      </c>
      <c r="CV304" s="140">
        <f t="shared" si="130"/>
        <v>0</v>
      </c>
      <c r="CW304" s="140">
        <f t="shared" si="130"/>
        <v>0</v>
      </c>
      <c r="CX304" s="140">
        <f t="shared" si="130"/>
        <v>0</v>
      </c>
      <c r="CY304" s="140">
        <f t="shared" si="130"/>
        <v>0</v>
      </c>
      <c r="CZ304" s="140">
        <f t="shared" si="130"/>
        <v>0</v>
      </c>
      <c r="DA304" s="140">
        <f t="shared" si="130"/>
        <v>0</v>
      </c>
      <c r="DB304" s="140">
        <f t="shared" si="130"/>
        <v>0</v>
      </c>
      <c r="DC304" s="140">
        <f t="shared" si="130"/>
        <v>0</v>
      </c>
      <c r="DD304" s="140">
        <f t="shared" si="130"/>
        <v>0</v>
      </c>
      <c r="DE304" s="140">
        <f t="shared" si="130"/>
        <v>0</v>
      </c>
      <c r="DF304" s="140">
        <f t="shared" si="130"/>
        <v>0</v>
      </c>
      <c r="DG304" s="140">
        <f t="shared" si="130"/>
        <v>0</v>
      </c>
      <c r="DH304" s="140">
        <f t="shared" si="130"/>
        <v>0</v>
      </c>
      <c r="DI304" s="140">
        <f t="shared" si="130"/>
        <v>0</v>
      </c>
      <c r="DJ304" s="140">
        <f t="shared" si="130"/>
        <v>0</v>
      </c>
      <c r="DK304" s="140">
        <f t="shared" si="130"/>
        <v>0</v>
      </c>
      <c r="DL304" s="140">
        <f t="shared" si="130"/>
        <v>0</v>
      </c>
      <c r="DM304" s="140">
        <f t="shared" si="130"/>
        <v>0</v>
      </c>
      <c r="DN304" s="140">
        <f t="shared" si="130"/>
        <v>0</v>
      </c>
      <c r="DO304" s="140">
        <f t="shared" si="130"/>
        <v>0</v>
      </c>
      <c r="DP304" s="140">
        <f t="shared" si="130"/>
        <v>0</v>
      </c>
      <c r="DQ304" s="140">
        <f t="shared" si="130"/>
        <v>0</v>
      </c>
      <c r="DR304" s="140">
        <f t="shared" si="130"/>
        <v>0</v>
      </c>
      <c r="DS304" s="140">
        <f t="shared" si="130"/>
        <v>0</v>
      </c>
      <c r="DT304" s="247">
        <f t="shared" si="130"/>
        <v>0</v>
      </c>
      <c r="DV304" s="360">
        <f t="shared" si="128"/>
        <v>232800</v>
      </c>
      <c r="DW304" s="140">
        <f t="shared" si="128"/>
        <v>232800</v>
      </c>
      <c r="DX304" s="140">
        <f t="shared" si="128"/>
        <v>232800</v>
      </c>
      <c r="DY304" s="140">
        <f t="shared" si="128"/>
        <v>232800</v>
      </c>
      <c r="DZ304" s="140">
        <f t="shared" si="128"/>
        <v>232800</v>
      </c>
      <c r="EA304" s="140">
        <f t="shared" si="128"/>
        <v>232800</v>
      </c>
      <c r="EB304" s="140">
        <f t="shared" si="128"/>
        <v>232800</v>
      </c>
      <c r="EC304" s="140">
        <f t="shared" si="128"/>
        <v>232800</v>
      </c>
      <c r="ED304" s="140">
        <f t="shared" si="128"/>
        <v>232800</v>
      </c>
      <c r="EE304" s="140">
        <f t="shared" si="128"/>
        <v>232800</v>
      </c>
      <c r="EF304" s="247">
        <f t="shared" si="128"/>
        <v>232800</v>
      </c>
    </row>
    <row r="305" spans="1:136" s="49" customFormat="1" ht="15.75" hidden="1" customHeight="1" thickTop="1">
      <c r="A305" s="59"/>
      <c r="B305" s="1814" t="s">
        <v>700</v>
      </c>
      <c r="C305" s="1228"/>
      <c r="D305" s="361"/>
      <c r="E305" s="361"/>
      <c r="F305" s="361"/>
      <c r="G305" s="361"/>
      <c r="H305" s="361"/>
      <c r="I305" s="361"/>
      <c r="J305" s="361"/>
      <c r="K305" s="361"/>
      <c r="L305" s="361"/>
      <c r="M305" s="361"/>
      <c r="N305" s="361"/>
      <c r="O305" s="361"/>
      <c r="P305" s="361"/>
      <c r="Q305" s="361"/>
      <c r="R305" s="361"/>
      <c r="S305" s="361"/>
      <c r="T305" s="361"/>
      <c r="U305" s="361"/>
      <c r="V305" s="361"/>
      <c r="W305" s="361"/>
      <c r="X305" s="361" t="str">
        <f>$C$67</f>
        <v>Professional Development/Training</v>
      </c>
      <c r="Y305" s="361" t="str">
        <f t="shared" ref="Y305:CJ305" si="131">$C$67</f>
        <v>Professional Development/Training</v>
      </c>
      <c r="Z305" s="361" t="str">
        <f t="shared" si="131"/>
        <v>Professional Development/Training</v>
      </c>
      <c r="AA305" s="361" t="str">
        <f t="shared" si="131"/>
        <v>Professional Development/Training</v>
      </c>
      <c r="AB305" s="361" t="str">
        <f t="shared" si="131"/>
        <v>Professional Development/Training</v>
      </c>
      <c r="AC305" s="361" t="str">
        <f t="shared" si="131"/>
        <v>Professional Development/Training</v>
      </c>
      <c r="AD305" s="361" t="str">
        <f t="shared" si="131"/>
        <v>Professional Development/Training</v>
      </c>
      <c r="AE305" s="361" t="str">
        <f t="shared" si="131"/>
        <v>Professional Development/Training</v>
      </c>
      <c r="AF305" s="361" t="str">
        <f t="shared" si="131"/>
        <v>Professional Development/Training</v>
      </c>
      <c r="AG305" s="361" t="str">
        <f t="shared" si="131"/>
        <v>Professional Development/Training</v>
      </c>
      <c r="AH305" s="361" t="str">
        <f t="shared" si="131"/>
        <v>Professional Development/Training</v>
      </c>
      <c r="AI305" s="361" t="str">
        <f t="shared" si="131"/>
        <v>Professional Development/Training</v>
      </c>
      <c r="AJ305" s="361" t="str">
        <f t="shared" si="131"/>
        <v>Professional Development/Training</v>
      </c>
      <c r="AK305" s="361" t="str">
        <f t="shared" si="131"/>
        <v>Professional Development/Training</v>
      </c>
      <c r="AL305" s="361" t="str">
        <f t="shared" si="131"/>
        <v>Professional Development/Training</v>
      </c>
      <c r="AM305" s="361" t="str">
        <f t="shared" si="131"/>
        <v>Professional Development/Training</v>
      </c>
      <c r="AN305" s="361" t="str">
        <f t="shared" si="131"/>
        <v>Professional Development/Training</v>
      </c>
      <c r="AO305" s="361" t="str">
        <f t="shared" si="131"/>
        <v>Professional Development/Training</v>
      </c>
      <c r="AP305" s="361" t="str">
        <f t="shared" si="131"/>
        <v>Professional Development/Training</v>
      </c>
      <c r="AQ305" s="361" t="str">
        <f t="shared" si="131"/>
        <v>Professional Development/Training</v>
      </c>
      <c r="AR305" s="361" t="str">
        <f t="shared" si="131"/>
        <v>Professional Development/Training</v>
      </c>
      <c r="AS305" s="361" t="str">
        <f t="shared" si="131"/>
        <v>Professional Development/Training</v>
      </c>
      <c r="AT305" s="361" t="str">
        <f t="shared" si="131"/>
        <v>Professional Development/Training</v>
      </c>
      <c r="AU305" s="361" t="str">
        <f t="shared" si="131"/>
        <v>Professional Development/Training</v>
      </c>
      <c r="AV305" s="361" t="str">
        <f t="shared" si="131"/>
        <v>Professional Development/Training</v>
      </c>
      <c r="AW305" s="361" t="str">
        <f t="shared" si="131"/>
        <v>Professional Development/Training</v>
      </c>
      <c r="AX305" s="361" t="str">
        <f t="shared" si="131"/>
        <v>Professional Development/Training</v>
      </c>
      <c r="AY305" s="361" t="str">
        <f t="shared" si="131"/>
        <v>Professional Development/Training</v>
      </c>
      <c r="AZ305" s="361" t="str">
        <f t="shared" si="131"/>
        <v>Professional Development/Training</v>
      </c>
      <c r="BA305" s="361" t="str">
        <f t="shared" si="131"/>
        <v>Professional Development/Training</v>
      </c>
      <c r="BB305" s="361" t="str">
        <f t="shared" si="131"/>
        <v>Professional Development/Training</v>
      </c>
      <c r="BC305" s="361" t="str">
        <f t="shared" si="131"/>
        <v>Professional Development/Training</v>
      </c>
      <c r="BD305" s="361" t="str">
        <f t="shared" si="131"/>
        <v>Professional Development/Training</v>
      </c>
      <c r="BE305" s="361" t="str">
        <f t="shared" si="131"/>
        <v>Professional Development/Training</v>
      </c>
      <c r="BF305" s="361" t="str">
        <f t="shared" si="131"/>
        <v>Professional Development/Training</v>
      </c>
      <c r="BG305" s="361" t="str">
        <f t="shared" si="131"/>
        <v>Professional Development/Training</v>
      </c>
      <c r="BH305" s="361" t="str">
        <f t="shared" si="131"/>
        <v>Professional Development/Training</v>
      </c>
      <c r="BI305" s="361" t="str">
        <f t="shared" si="131"/>
        <v>Professional Development/Training</v>
      </c>
      <c r="BJ305" s="361" t="str">
        <f t="shared" si="131"/>
        <v>Professional Development/Training</v>
      </c>
      <c r="BK305" s="361" t="str">
        <f t="shared" si="131"/>
        <v>Professional Development/Training</v>
      </c>
      <c r="BL305" s="361" t="str">
        <f t="shared" si="131"/>
        <v>Professional Development/Training</v>
      </c>
      <c r="BM305" s="361" t="str">
        <f t="shared" si="131"/>
        <v>Professional Development/Training</v>
      </c>
      <c r="BN305" s="361" t="str">
        <f t="shared" si="131"/>
        <v>Professional Development/Training</v>
      </c>
      <c r="BO305" s="361" t="str">
        <f t="shared" si="131"/>
        <v>Professional Development/Training</v>
      </c>
      <c r="BP305" s="361" t="str">
        <f t="shared" si="131"/>
        <v>Professional Development/Training</v>
      </c>
      <c r="BQ305" s="361" t="str">
        <f t="shared" si="131"/>
        <v>Professional Development/Training</v>
      </c>
      <c r="BR305" s="361" t="str">
        <f t="shared" si="131"/>
        <v>Professional Development/Training</v>
      </c>
      <c r="BS305" s="361" t="str">
        <f t="shared" si="131"/>
        <v>Professional Development/Training</v>
      </c>
      <c r="BT305" s="361" t="str">
        <f t="shared" si="131"/>
        <v>Professional Development/Training</v>
      </c>
      <c r="BU305" s="361" t="str">
        <f t="shared" si="131"/>
        <v>Professional Development/Training</v>
      </c>
      <c r="BV305" s="361" t="str">
        <f t="shared" si="131"/>
        <v>Professional Development/Training</v>
      </c>
      <c r="BW305" s="361" t="str">
        <f t="shared" si="131"/>
        <v>Professional Development/Training</v>
      </c>
      <c r="BX305" s="361" t="str">
        <f t="shared" si="131"/>
        <v>Professional Development/Training</v>
      </c>
      <c r="BY305" s="361" t="str">
        <f t="shared" si="131"/>
        <v>Professional Development/Training</v>
      </c>
      <c r="BZ305" s="361" t="str">
        <f t="shared" si="131"/>
        <v>Professional Development/Training</v>
      </c>
      <c r="CA305" s="361" t="str">
        <f t="shared" si="131"/>
        <v>Professional Development/Training</v>
      </c>
      <c r="CB305" s="361" t="str">
        <f t="shared" si="131"/>
        <v>Professional Development/Training</v>
      </c>
      <c r="CC305" s="361" t="str">
        <f t="shared" si="131"/>
        <v>Professional Development/Training</v>
      </c>
      <c r="CD305" s="361" t="str">
        <f t="shared" si="131"/>
        <v>Professional Development/Training</v>
      </c>
      <c r="CE305" s="361" t="str">
        <f t="shared" si="131"/>
        <v>Professional Development/Training</v>
      </c>
      <c r="CF305" s="361" t="str">
        <f t="shared" si="131"/>
        <v>Professional Development/Training</v>
      </c>
      <c r="CG305" s="361" t="str">
        <f t="shared" si="131"/>
        <v>Professional Development/Training</v>
      </c>
      <c r="CH305" s="361" t="str">
        <f t="shared" si="131"/>
        <v>Professional Development/Training</v>
      </c>
      <c r="CI305" s="361" t="str">
        <f t="shared" si="131"/>
        <v>Professional Development/Training</v>
      </c>
      <c r="CJ305" s="361" t="str">
        <f t="shared" si="131"/>
        <v>Professional Development/Training</v>
      </c>
      <c r="CK305" s="361" t="str">
        <f t="shared" ref="CK305:DT305" si="132">$C$67</f>
        <v>Professional Development/Training</v>
      </c>
      <c r="CL305" s="361" t="str">
        <f t="shared" si="132"/>
        <v>Professional Development/Training</v>
      </c>
      <c r="CM305" s="361" t="str">
        <f t="shared" si="132"/>
        <v>Professional Development/Training</v>
      </c>
      <c r="CN305" s="361" t="str">
        <f t="shared" si="132"/>
        <v>Professional Development/Training</v>
      </c>
      <c r="CO305" s="361" t="str">
        <f t="shared" si="132"/>
        <v>Professional Development/Training</v>
      </c>
      <c r="CP305" s="361" t="str">
        <f t="shared" si="132"/>
        <v>Professional Development/Training</v>
      </c>
      <c r="CQ305" s="361" t="str">
        <f t="shared" si="132"/>
        <v>Professional Development/Training</v>
      </c>
      <c r="CR305" s="361" t="str">
        <f t="shared" si="132"/>
        <v>Professional Development/Training</v>
      </c>
      <c r="CS305" s="361" t="str">
        <f t="shared" si="132"/>
        <v>Professional Development/Training</v>
      </c>
      <c r="CT305" s="361" t="str">
        <f t="shared" si="132"/>
        <v>Professional Development/Training</v>
      </c>
      <c r="CU305" s="361" t="str">
        <f t="shared" si="132"/>
        <v>Professional Development/Training</v>
      </c>
      <c r="CV305" s="361" t="str">
        <f t="shared" si="132"/>
        <v>Professional Development/Training</v>
      </c>
      <c r="CW305" s="361" t="str">
        <f t="shared" si="132"/>
        <v>Professional Development/Training</v>
      </c>
      <c r="CX305" s="361" t="str">
        <f t="shared" si="132"/>
        <v>Professional Development/Training</v>
      </c>
      <c r="CY305" s="361" t="str">
        <f t="shared" si="132"/>
        <v>Professional Development/Training</v>
      </c>
      <c r="CZ305" s="361" t="str">
        <f t="shared" si="132"/>
        <v>Professional Development/Training</v>
      </c>
      <c r="DA305" s="361" t="str">
        <f t="shared" si="132"/>
        <v>Professional Development/Training</v>
      </c>
      <c r="DB305" s="361" t="str">
        <f t="shared" si="132"/>
        <v>Professional Development/Training</v>
      </c>
      <c r="DC305" s="361" t="str">
        <f t="shared" si="132"/>
        <v>Professional Development/Training</v>
      </c>
      <c r="DD305" s="361" t="str">
        <f t="shared" si="132"/>
        <v>Professional Development/Training</v>
      </c>
      <c r="DE305" s="361" t="str">
        <f t="shared" si="132"/>
        <v>Professional Development/Training</v>
      </c>
      <c r="DF305" s="361" t="str">
        <f t="shared" si="132"/>
        <v>Professional Development/Training</v>
      </c>
      <c r="DG305" s="361" t="str">
        <f t="shared" si="132"/>
        <v>Professional Development/Training</v>
      </c>
      <c r="DH305" s="361" t="str">
        <f t="shared" si="132"/>
        <v>Professional Development/Training</v>
      </c>
      <c r="DI305" s="361" t="str">
        <f t="shared" si="132"/>
        <v>Professional Development/Training</v>
      </c>
      <c r="DJ305" s="361" t="str">
        <f t="shared" si="132"/>
        <v>Professional Development/Training</v>
      </c>
      <c r="DK305" s="361" t="str">
        <f t="shared" si="132"/>
        <v>Professional Development/Training</v>
      </c>
      <c r="DL305" s="361" t="str">
        <f t="shared" si="132"/>
        <v>Professional Development/Training</v>
      </c>
      <c r="DM305" s="361" t="str">
        <f t="shared" si="132"/>
        <v>Professional Development/Training</v>
      </c>
      <c r="DN305" s="361" t="str">
        <f t="shared" si="132"/>
        <v>Professional Development/Training</v>
      </c>
      <c r="DO305" s="361" t="str">
        <f t="shared" si="132"/>
        <v>Professional Development/Training</v>
      </c>
      <c r="DP305" s="361" t="str">
        <f t="shared" si="132"/>
        <v>Professional Development/Training</v>
      </c>
      <c r="DQ305" s="361" t="str">
        <f t="shared" si="132"/>
        <v>Professional Development/Training</v>
      </c>
      <c r="DR305" s="361" t="str">
        <f t="shared" si="132"/>
        <v>Professional Development/Training</v>
      </c>
      <c r="DS305" s="361" t="str">
        <f t="shared" si="132"/>
        <v>Professional Development/Training</v>
      </c>
      <c r="DT305" s="361" t="str">
        <f t="shared" si="132"/>
        <v>Professional Development/Training</v>
      </c>
      <c r="DV305" s="135"/>
      <c r="DW305" s="58"/>
      <c r="DX305" s="58"/>
      <c r="DY305" s="58"/>
      <c r="DZ305" s="58"/>
      <c r="EA305" s="58"/>
      <c r="EB305" s="58"/>
      <c r="EC305" s="58"/>
      <c r="ED305" s="58"/>
      <c r="EE305" s="58"/>
      <c r="EF305" s="136"/>
    </row>
    <row r="306" spans="1:136" s="49" customFormat="1" ht="15.75" hidden="1" customHeight="1" thickBot="1">
      <c r="A306" s="59"/>
      <c r="B306" s="65" t="s">
        <v>705</v>
      </c>
      <c r="C306" s="140"/>
      <c r="D306" s="140">
        <f t="shared" ref="D306:BN306" si="133">D305+D304</f>
        <v>232800</v>
      </c>
      <c r="E306" s="140">
        <f t="shared" si="133"/>
        <v>232800</v>
      </c>
      <c r="F306" s="140">
        <f t="shared" si="133"/>
        <v>232758</v>
      </c>
      <c r="G306" s="140">
        <f t="shared" si="133"/>
        <v>212640</v>
      </c>
      <c r="H306" s="140">
        <f t="shared" si="133"/>
        <v>212640</v>
      </c>
      <c r="I306" s="140">
        <f t="shared" si="133"/>
        <v>270720</v>
      </c>
      <c r="J306" s="140">
        <f t="shared" si="133"/>
        <v>270720</v>
      </c>
      <c r="K306" s="140">
        <f t="shared" si="133"/>
        <v>270720</v>
      </c>
      <c r="L306" s="140">
        <f t="shared" si="133"/>
        <v>270720</v>
      </c>
      <c r="M306" s="140">
        <f t="shared" si="133"/>
        <v>270720</v>
      </c>
      <c r="N306" s="140">
        <f t="shared" si="133"/>
        <v>270720</v>
      </c>
      <c r="O306" s="140">
        <f t="shared" si="133"/>
        <v>270720</v>
      </c>
      <c r="P306" s="140">
        <f t="shared" si="133"/>
        <v>0</v>
      </c>
      <c r="Q306" s="140">
        <f t="shared" si="133"/>
        <v>0</v>
      </c>
      <c r="R306" s="140">
        <f t="shared" si="133"/>
        <v>0</v>
      </c>
      <c r="S306" s="140">
        <f t="shared" si="133"/>
        <v>0</v>
      </c>
      <c r="T306" s="140">
        <f t="shared" si="133"/>
        <v>0</v>
      </c>
      <c r="U306" s="140">
        <f t="shared" si="133"/>
        <v>0</v>
      </c>
      <c r="V306" s="140">
        <f t="shared" si="133"/>
        <v>0</v>
      </c>
      <c r="W306" s="140">
        <f t="shared" si="133"/>
        <v>0</v>
      </c>
      <c r="X306" s="140" t="e">
        <f t="shared" si="133"/>
        <v>#VALUE!</v>
      </c>
      <c r="Y306" s="140" t="e">
        <f t="shared" si="133"/>
        <v>#VALUE!</v>
      </c>
      <c r="Z306" s="140" t="e">
        <f t="shared" si="133"/>
        <v>#VALUE!</v>
      </c>
      <c r="AA306" s="140" t="e">
        <f t="shared" si="133"/>
        <v>#VALUE!</v>
      </c>
      <c r="AB306" s="140" t="e">
        <f t="shared" si="133"/>
        <v>#VALUE!</v>
      </c>
      <c r="AC306" s="140" t="e">
        <f t="shared" si="133"/>
        <v>#VALUE!</v>
      </c>
      <c r="AD306" s="140" t="e">
        <f t="shared" si="133"/>
        <v>#VALUE!</v>
      </c>
      <c r="AE306" s="140" t="e">
        <f t="shared" si="133"/>
        <v>#VALUE!</v>
      </c>
      <c r="AF306" s="140" t="e">
        <f t="shared" si="133"/>
        <v>#VALUE!</v>
      </c>
      <c r="AG306" s="140" t="e">
        <f t="shared" si="133"/>
        <v>#VALUE!</v>
      </c>
      <c r="AH306" s="140" t="e">
        <f t="shared" si="133"/>
        <v>#VALUE!</v>
      </c>
      <c r="AI306" s="140" t="e">
        <f t="shared" si="133"/>
        <v>#VALUE!</v>
      </c>
      <c r="AJ306" s="140" t="e">
        <f t="shared" si="133"/>
        <v>#VALUE!</v>
      </c>
      <c r="AK306" s="140" t="e">
        <f t="shared" si="133"/>
        <v>#VALUE!</v>
      </c>
      <c r="AL306" s="140" t="e">
        <f t="shared" si="133"/>
        <v>#VALUE!</v>
      </c>
      <c r="AM306" s="140" t="e">
        <f t="shared" si="133"/>
        <v>#VALUE!</v>
      </c>
      <c r="AN306" s="140" t="e">
        <f t="shared" si="133"/>
        <v>#VALUE!</v>
      </c>
      <c r="AO306" s="140" t="e">
        <f t="shared" si="133"/>
        <v>#VALUE!</v>
      </c>
      <c r="AP306" s="140" t="e">
        <f t="shared" si="133"/>
        <v>#VALUE!</v>
      </c>
      <c r="AQ306" s="140" t="e">
        <f t="shared" si="133"/>
        <v>#VALUE!</v>
      </c>
      <c r="AR306" s="140" t="e">
        <f t="shared" si="133"/>
        <v>#VALUE!</v>
      </c>
      <c r="AS306" s="140" t="e">
        <f t="shared" si="133"/>
        <v>#VALUE!</v>
      </c>
      <c r="AT306" s="140" t="e">
        <f t="shared" si="133"/>
        <v>#VALUE!</v>
      </c>
      <c r="AU306" s="140" t="e">
        <f t="shared" si="133"/>
        <v>#VALUE!</v>
      </c>
      <c r="AV306" s="140" t="e">
        <f t="shared" si="133"/>
        <v>#VALUE!</v>
      </c>
      <c r="AW306" s="140" t="e">
        <f t="shared" si="133"/>
        <v>#VALUE!</v>
      </c>
      <c r="AX306" s="140" t="e">
        <f t="shared" si="133"/>
        <v>#VALUE!</v>
      </c>
      <c r="AY306" s="140" t="e">
        <f t="shared" si="133"/>
        <v>#VALUE!</v>
      </c>
      <c r="AZ306" s="140" t="e">
        <f t="shared" si="133"/>
        <v>#VALUE!</v>
      </c>
      <c r="BA306" s="140" t="e">
        <f t="shared" si="133"/>
        <v>#VALUE!</v>
      </c>
      <c r="BB306" s="140" t="e">
        <f t="shared" si="133"/>
        <v>#VALUE!</v>
      </c>
      <c r="BC306" s="140" t="e">
        <f t="shared" si="133"/>
        <v>#VALUE!</v>
      </c>
      <c r="BD306" s="140" t="e">
        <f t="shared" si="133"/>
        <v>#VALUE!</v>
      </c>
      <c r="BE306" s="140" t="e">
        <f t="shared" si="133"/>
        <v>#VALUE!</v>
      </c>
      <c r="BF306" s="140" t="e">
        <f t="shared" si="133"/>
        <v>#VALUE!</v>
      </c>
      <c r="BG306" s="140" t="e">
        <f t="shared" si="133"/>
        <v>#VALUE!</v>
      </c>
      <c r="BH306" s="140" t="e">
        <f t="shared" si="133"/>
        <v>#VALUE!</v>
      </c>
      <c r="BI306" s="140" t="e">
        <f t="shared" si="133"/>
        <v>#VALUE!</v>
      </c>
      <c r="BJ306" s="140" t="e">
        <f t="shared" si="133"/>
        <v>#VALUE!</v>
      </c>
      <c r="BK306" s="140" t="e">
        <f t="shared" si="133"/>
        <v>#VALUE!</v>
      </c>
      <c r="BL306" s="140" t="e">
        <f t="shared" si="133"/>
        <v>#VALUE!</v>
      </c>
      <c r="BM306" s="140" t="e">
        <f t="shared" si="133"/>
        <v>#VALUE!</v>
      </c>
      <c r="BN306" s="140" t="e">
        <f t="shared" si="133"/>
        <v>#VALUE!</v>
      </c>
      <c r="BO306" s="140" t="e">
        <f t="shared" ref="BO306:DT306" si="134">BO305+BO304</f>
        <v>#VALUE!</v>
      </c>
      <c r="BP306" s="140" t="e">
        <f t="shared" si="134"/>
        <v>#VALUE!</v>
      </c>
      <c r="BQ306" s="140" t="e">
        <f t="shared" si="134"/>
        <v>#VALUE!</v>
      </c>
      <c r="BR306" s="140" t="e">
        <f t="shared" si="134"/>
        <v>#VALUE!</v>
      </c>
      <c r="BS306" s="140" t="e">
        <f t="shared" si="134"/>
        <v>#VALUE!</v>
      </c>
      <c r="BT306" s="140" t="e">
        <f t="shared" si="134"/>
        <v>#VALUE!</v>
      </c>
      <c r="BU306" s="140" t="e">
        <f t="shared" si="134"/>
        <v>#VALUE!</v>
      </c>
      <c r="BV306" s="140" t="e">
        <f t="shared" si="134"/>
        <v>#VALUE!</v>
      </c>
      <c r="BW306" s="140" t="e">
        <f t="shared" si="134"/>
        <v>#VALUE!</v>
      </c>
      <c r="BX306" s="140" t="e">
        <f t="shared" si="134"/>
        <v>#VALUE!</v>
      </c>
      <c r="BY306" s="140" t="e">
        <f t="shared" si="134"/>
        <v>#VALUE!</v>
      </c>
      <c r="BZ306" s="140" t="e">
        <f t="shared" si="134"/>
        <v>#VALUE!</v>
      </c>
      <c r="CA306" s="140" t="e">
        <f t="shared" si="134"/>
        <v>#VALUE!</v>
      </c>
      <c r="CB306" s="140" t="e">
        <f t="shared" si="134"/>
        <v>#VALUE!</v>
      </c>
      <c r="CC306" s="140" t="e">
        <f t="shared" si="134"/>
        <v>#VALUE!</v>
      </c>
      <c r="CD306" s="140" t="e">
        <f t="shared" si="134"/>
        <v>#VALUE!</v>
      </c>
      <c r="CE306" s="140" t="e">
        <f t="shared" si="134"/>
        <v>#VALUE!</v>
      </c>
      <c r="CF306" s="140" t="e">
        <f t="shared" si="134"/>
        <v>#VALUE!</v>
      </c>
      <c r="CG306" s="140" t="e">
        <f t="shared" si="134"/>
        <v>#VALUE!</v>
      </c>
      <c r="CH306" s="140" t="e">
        <f t="shared" si="134"/>
        <v>#VALUE!</v>
      </c>
      <c r="CI306" s="140" t="e">
        <f t="shared" si="134"/>
        <v>#VALUE!</v>
      </c>
      <c r="CJ306" s="140" t="e">
        <f t="shared" si="134"/>
        <v>#VALUE!</v>
      </c>
      <c r="CK306" s="140" t="e">
        <f t="shared" si="134"/>
        <v>#VALUE!</v>
      </c>
      <c r="CL306" s="140" t="e">
        <f t="shared" si="134"/>
        <v>#VALUE!</v>
      </c>
      <c r="CM306" s="140" t="e">
        <f t="shared" si="134"/>
        <v>#VALUE!</v>
      </c>
      <c r="CN306" s="140" t="e">
        <f t="shared" si="134"/>
        <v>#VALUE!</v>
      </c>
      <c r="CO306" s="140" t="e">
        <f t="shared" si="134"/>
        <v>#VALUE!</v>
      </c>
      <c r="CP306" s="140" t="e">
        <f t="shared" si="134"/>
        <v>#VALUE!</v>
      </c>
      <c r="CQ306" s="140" t="e">
        <f t="shared" si="134"/>
        <v>#VALUE!</v>
      </c>
      <c r="CR306" s="140" t="e">
        <f t="shared" si="134"/>
        <v>#VALUE!</v>
      </c>
      <c r="CS306" s="140" t="e">
        <f t="shared" si="134"/>
        <v>#VALUE!</v>
      </c>
      <c r="CT306" s="140" t="e">
        <f t="shared" si="134"/>
        <v>#VALUE!</v>
      </c>
      <c r="CU306" s="140" t="e">
        <f t="shared" si="134"/>
        <v>#VALUE!</v>
      </c>
      <c r="CV306" s="140" t="e">
        <f t="shared" si="134"/>
        <v>#VALUE!</v>
      </c>
      <c r="CW306" s="140" t="e">
        <f t="shared" si="134"/>
        <v>#VALUE!</v>
      </c>
      <c r="CX306" s="140" t="e">
        <f t="shared" si="134"/>
        <v>#VALUE!</v>
      </c>
      <c r="CY306" s="140" t="e">
        <f t="shared" si="134"/>
        <v>#VALUE!</v>
      </c>
      <c r="CZ306" s="140" t="e">
        <f t="shared" si="134"/>
        <v>#VALUE!</v>
      </c>
      <c r="DA306" s="140" t="e">
        <f t="shared" si="134"/>
        <v>#VALUE!</v>
      </c>
      <c r="DB306" s="140" t="e">
        <f t="shared" si="134"/>
        <v>#VALUE!</v>
      </c>
      <c r="DC306" s="140" t="e">
        <f t="shared" si="134"/>
        <v>#VALUE!</v>
      </c>
      <c r="DD306" s="140" t="e">
        <f t="shared" si="134"/>
        <v>#VALUE!</v>
      </c>
      <c r="DE306" s="140" t="e">
        <f t="shared" si="134"/>
        <v>#VALUE!</v>
      </c>
      <c r="DF306" s="140" t="e">
        <f t="shared" si="134"/>
        <v>#VALUE!</v>
      </c>
      <c r="DG306" s="140" t="e">
        <f t="shared" si="134"/>
        <v>#VALUE!</v>
      </c>
      <c r="DH306" s="140" t="e">
        <f t="shared" si="134"/>
        <v>#VALUE!</v>
      </c>
      <c r="DI306" s="140" t="e">
        <f t="shared" si="134"/>
        <v>#VALUE!</v>
      </c>
      <c r="DJ306" s="140" t="e">
        <f t="shared" si="134"/>
        <v>#VALUE!</v>
      </c>
      <c r="DK306" s="140" t="e">
        <f t="shared" si="134"/>
        <v>#VALUE!</v>
      </c>
      <c r="DL306" s="140" t="e">
        <f t="shared" si="134"/>
        <v>#VALUE!</v>
      </c>
      <c r="DM306" s="140" t="e">
        <f t="shared" si="134"/>
        <v>#VALUE!</v>
      </c>
      <c r="DN306" s="140" t="e">
        <f t="shared" si="134"/>
        <v>#VALUE!</v>
      </c>
      <c r="DO306" s="140" t="e">
        <f t="shared" si="134"/>
        <v>#VALUE!</v>
      </c>
      <c r="DP306" s="140" t="e">
        <f t="shared" si="134"/>
        <v>#VALUE!</v>
      </c>
      <c r="DQ306" s="140" t="e">
        <f t="shared" si="134"/>
        <v>#VALUE!</v>
      </c>
      <c r="DR306" s="140" t="e">
        <f t="shared" si="134"/>
        <v>#VALUE!</v>
      </c>
      <c r="DS306" s="140" t="e">
        <f t="shared" si="134"/>
        <v>#VALUE!</v>
      </c>
      <c r="DT306" s="247" t="e">
        <f t="shared" si="134"/>
        <v>#VALUE!</v>
      </c>
      <c r="DV306" s="360">
        <f t="shared" ref="DV306:EF306" si="135">SUMIF($D$4:$DT$4,DV$4,$D306:$DT306)</f>
        <v>232800</v>
      </c>
      <c r="DW306" s="140">
        <f t="shared" si="135"/>
        <v>232800</v>
      </c>
      <c r="DX306" s="140">
        <f t="shared" si="135"/>
        <v>232800</v>
      </c>
      <c r="DY306" s="140">
        <f t="shared" si="135"/>
        <v>232800</v>
      </c>
      <c r="DZ306" s="140">
        <f t="shared" si="135"/>
        <v>232800</v>
      </c>
      <c r="EA306" s="140">
        <f t="shared" si="135"/>
        <v>232800</v>
      </c>
      <c r="EB306" s="140">
        <f t="shared" si="135"/>
        <v>232800</v>
      </c>
      <c r="EC306" s="140">
        <f t="shared" si="135"/>
        <v>232800</v>
      </c>
      <c r="ED306" s="140">
        <f t="shared" si="135"/>
        <v>232800</v>
      </c>
      <c r="EE306" s="140">
        <f t="shared" si="135"/>
        <v>232800</v>
      </c>
      <c r="EF306" s="247">
        <f t="shared" si="135"/>
        <v>232800</v>
      </c>
    </row>
    <row r="307" spans="1:136" s="49" customFormat="1" ht="15.75" hidden="1" customHeight="1" thickTop="1">
      <c r="A307" s="59"/>
      <c r="B307" s="1814"/>
      <c r="C307" s="127"/>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c r="DH307" s="58"/>
      <c r="DI307" s="58"/>
      <c r="DJ307" s="58"/>
      <c r="DK307" s="58"/>
      <c r="DL307" s="58"/>
      <c r="DM307" s="58"/>
      <c r="DN307" s="58"/>
      <c r="DO307" s="58"/>
      <c r="DP307" s="58"/>
      <c r="DQ307" s="58"/>
      <c r="DR307" s="58"/>
      <c r="DS307" s="58"/>
      <c r="DT307" s="136"/>
      <c r="DV307" s="135"/>
      <c r="DW307" s="58"/>
      <c r="DX307" s="58"/>
      <c r="DY307" s="58"/>
      <c r="DZ307" s="58"/>
      <c r="EA307" s="58"/>
      <c r="EB307" s="58"/>
      <c r="EC307" s="58"/>
      <c r="ED307" s="58"/>
      <c r="EE307" s="58"/>
      <c r="EF307" s="136"/>
    </row>
    <row r="308" spans="1:136" s="49" customFormat="1" ht="15.75" hidden="1" customHeight="1">
      <c r="A308" s="59"/>
      <c r="B308" s="1814"/>
      <c r="C308" s="127"/>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c r="DH308" s="58"/>
      <c r="DI308" s="58"/>
      <c r="DJ308" s="58"/>
      <c r="DK308" s="58"/>
      <c r="DL308" s="58"/>
      <c r="DM308" s="58"/>
      <c r="DN308" s="58"/>
      <c r="DO308" s="58"/>
      <c r="DP308" s="58"/>
      <c r="DQ308" s="58"/>
      <c r="DR308" s="58"/>
      <c r="DS308" s="58"/>
      <c r="DT308" s="136"/>
      <c r="DV308" s="135"/>
      <c r="DW308" s="58"/>
      <c r="DX308" s="58"/>
      <c r="DY308" s="58"/>
      <c r="DZ308" s="58"/>
      <c r="EA308" s="58"/>
      <c r="EB308" s="58"/>
      <c r="EC308" s="58"/>
      <c r="ED308" s="58"/>
      <c r="EE308" s="58"/>
      <c r="EF308" s="136"/>
    </row>
    <row r="309" spans="1:136" s="49" customFormat="1" ht="15.75" hidden="1" customHeight="1">
      <c r="A309" s="59"/>
      <c r="B309" s="1807" t="s">
        <v>269</v>
      </c>
      <c r="C309" s="127"/>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c r="DH309" s="58"/>
      <c r="DI309" s="58"/>
      <c r="DJ309" s="58"/>
      <c r="DK309" s="58"/>
      <c r="DL309" s="58"/>
      <c r="DM309" s="58"/>
      <c r="DN309" s="58"/>
      <c r="DO309" s="58"/>
      <c r="DP309" s="58"/>
      <c r="DQ309" s="58"/>
      <c r="DR309" s="58"/>
      <c r="DS309" s="58"/>
      <c r="DT309" s="136"/>
      <c r="DV309" s="135"/>
      <c r="DW309" s="58"/>
      <c r="DX309" s="58"/>
      <c r="DY309" s="58"/>
      <c r="DZ309" s="58"/>
      <c r="EA309" s="58"/>
      <c r="EB309" s="58"/>
      <c r="EC309" s="58"/>
      <c r="ED309" s="58"/>
      <c r="EE309" s="58"/>
      <c r="EF309" s="136"/>
    </row>
    <row r="310" spans="1:136" s="49" customFormat="1" ht="15.75" hidden="1" customHeight="1">
      <c r="A310" s="59"/>
      <c r="B310" s="1814" t="s">
        <v>526</v>
      </c>
      <c r="C310" s="127"/>
      <c r="D310" s="58">
        <f>D71</f>
        <v>30494.850000000002</v>
      </c>
      <c r="E310" s="58">
        <f t="shared" ref="E310:BP310" si="136">E71</f>
        <v>20456.009999999998</v>
      </c>
      <c r="F310" s="58">
        <f t="shared" si="136"/>
        <v>25553.630000000005</v>
      </c>
      <c r="G310" s="58">
        <f t="shared" si="136"/>
        <v>16978.38</v>
      </c>
      <c r="H310" s="58">
        <f t="shared" si="136"/>
        <v>25533.430000000004</v>
      </c>
      <c r="I310" s="58">
        <f t="shared" si="136"/>
        <v>27246.360000000004</v>
      </c>
      <c r="J310" s="58">
        <f t="shared" si="136"/>
        <v>23076.609999999997</v>
      </c>
      <c r="K310" s="58">
        <f t="shared" si="136"/>
        <v>23220.62</v>
      </c>
      <c r="L310" s="58">
        <f t="shared" si="136"/>
        <v>17400.25</v>
      </c>
      <c r="M310" s="58">
        <f t="shared" si="136"/>
        <v>20803.23</v>
      </c>
      <c r="N310" s="58">
        <f t="shared" si="136"/>
        <v>20103.150000000001</v>
      </c>
      <c r="O310" s="58">
        <f t="shared" si="136"/>
        <v>20911.890000000003</v>
      </c>
      <c r="P310" s="58">
        <f t="shared" si="136"/>
        <v>0</v>
      </c>
      <c r="Q310" s="58">
        <f t="shared" si="136"/>
        <v>0</v>
      </c>
      <c r="R310" s="58">
        <f t="shared" si="136"/>
        <v>0</v>
      </c>
      <c r="S310" s="58">
        <f t="shared" si="136"/>
        <v>0</v>
      </c>
      <c r="T310" s="58">
        <f t="shared" si="136"/>
        <v>0</v>
      </c>
      <c r="U310" s="58">
        <f t="shared" si="136"/>
        <v>0</v>
      </c>
      <c r="V310" s="58">
        <f t="shared" si="136"/>
        <v>0</v>
      </c>
      <c r="W310" s="58">
        <f t="shared" si="136"/>
        <v>0</v>
      </c>
      <c r="X310" s="58">
        <f t="shared" si="136"/>
        <v>0</v>
      </c>
      <c r="Y310" s="58">
        <f t="shared" si="136"/>
        <v>0</v>
      </c>
      <c r="Z310" s="58">
        <f t="shared" si="136"/>
        <v>0</v>
      </c>
      <c r="AA310" s="58">
        <f t="shared" si="136"/>
        <v>0</v>
      </c>
      <c r="AB310" s="58">
        <f t="shared" si="136"/>
        <v>0</v>
      </c>
      <c r="AC310" s="58">
        <f t="shared" si="136"/>
        <v>0</v>
      </c>
      <c r="AD310" s="58">
        <f t="shared" si="136"/>
        <v>0</v>
      </c>
      <c r="AE310" s="58">
        <f t="shared" si="136"/>
        <v>0</v>
      </c>
      <c r="AF310" s="58">
        <f t="shared" si="136"/>
        <v>0</v>
      </c>
      <c r="AG310" s="58">
        <f t="shared" si="136"/>
        <v>0</v>
      </c>
      <c r="AH310" s="58">
        <f t="shared" si="136"/>
        <v>0</v>
      </c>
      <c r="AI310" s="58">
        <f t="shared" si="136"/>
        <v>0</v>
      </c>
      <c r="AJ310" s="58">
        <f t="shared" si="136"/>
        <v>0</v>
      </c>
      <c r="AK310" s="58">
        <f t="shared" si="136"/>
        <v>0</v>
      </c>
      <c r="AL310" s="58">
        <f t="shared" si="136"/>
        <v>0</v>
      </c>
      <c r="AM310" s="58">
        <f t="shared" si="136"/>
        <v>0</v>
      </c>
      <c r="AN310" s="58">
        <f t="shared" si="136"/>
        <v>0</v>
      </c>
      <c r="AO310" s="58">
        <f t="shared" si="136"/>
        <v>0</v>
      </c>
      <c r="AP310" s="58">
        <f t="shared" si="136"/>
        <v>0</v>
      </c>
      <c r="AQ310" s="58">
        <f t="shared" si="136"/>
        <v>0</v>
      </c>
      <c r="AR310" s="58">
        <f t="shared" si="136"/>
        <v>0</v>
      </c>
      <c r="AS310" s="58">
        <f t="shared" si="136"/>
        <v>0</v>
      </c>
      <c r="AT310" s="58">
        <f t="shared" si="136"/>
        <v>0</v>
      </c>
      <c r="AU310" s="58">
        <f t="shared" si="136"/>
        <v>0</v>
      </c>
      <c r="AV310" s="58">
        <f t="shared" si="136"/>
        <v>0</v>
      </c>
      <c r="AW310" s="58">
        <f t="shared" si="136"/>
        <v>0</v>
      </c>
      <c r="AX310" s="58">
        <f t="shared" si="136"/>
        <v>0</v>
      </c>
      <c r="AY310" s="58">
        <f t="shared" si="136"/>
        <v>0</v>
      </c>
      <c r="AZ310" s="58">
        <f t="shared" si="136"/>
        <v>0</v>
      </c>
      <c r="BA310" s="58">
        <f t="shared" si="136"/>
        <v>0</v>
      </c>
      <c r="BB310" s="58">
        <f t="shared" si="136"/>
        <v>0</v>
      </c>
      <c r="BC310" s="58">
        <f t="shared" si="136"/>
        <v>0</v>
      </c>
      <c r="BD310" s="58">
        <f t="shared" si="136"/>
        <v>0</v>
      </c>
      <c r="BE310" s="58">
        <f t="shared" si="136"/>
        <v>0</v>
      </c>
      <c r="BF310" s="58">
        <f t="shared" si="136"/>
        <v>0</v>
      </c>
      <c r="BG310" s="58">
        <f t="shared" si="136"/>
        <v>0</v>
      </c>
      <c r="BH310" s="58">
        <f t="shared" si="136"/>
        <v>0</v>
      </c>
      <c r="BI310" s="58">
        <f t="shared" si="136"/>
        <v>0</v>
      </c>
      <c r="BJ310" s="58">
        <f t="shared" si="136"/>
        <v>0</v>
      </c>
      <c r="BK310" s="58">
        <f t="shared" si="136"/>
        <v>0</v>
      </c>
      <c r="BL310" s="58">
        <f t="shared" si="136"/>
        <v>0</v>
      </c>
      <c r="BM310" s="58">
        <f t="shared" si="136"/>
        <v>0</v>
      </c>
      <c r="BN310" s="58">
        <f t="shared" si="136"/>
        <v>0</v>
      </c>
      <c r="BO310" s="58">
        <f t="shared" si="136"/>
        <v>0</v>
      </c>
      <c r="BP310" s="58">
        <f t="shared" si="136"/>
        <v>0</v>
      </c>
      <c r="BQ310" s="58">
        <f t="shared" ref="BQ310:DT310" si="137">BQ71</f>
        <v>0</v>
      </c>
      <c r="BR310" s="58">
        <f t="shared" si="137"/>
        <v>0</v>
      </c>
      <c r="BS310" s="58">
        <f t="shared" si="137"/>
        <v>0</v>
      </c>
      <c r="BT310" s="58">
        <f t="shared" si="137"/>
        <v>0</v>
      </c>
      <c r="BU310" s="58">
        <f t="shared" si="137"/>
        <v>0</v>
      </c>
      <c r="BV310" s="58">
        <f t="shared" si="137"/>
        <v>0</v>
      </c>
      <c r="BW310" s="58">
        <f t="shared" si="137"/>
        <v>0</v>
      </c>
      <c r="BX310" s="58">
        <f t="shared" si="137"/>
        <v>0</v>
      </c>
      <c r="BY310" s="58">
        <f t="shared" si="137"/>
        <v>0</v>
      </c>
      <c r="BZ310" s="58">
        <f t="shared" si="137"/>
        <v>0</v>
      </c>
      <c r="CA310" s="58">
        <f t="shared" si="137"/>
        <v>0</v>
      </c>
      <c r="CB310" s="58">
        <f t="shared" si="137"/>
        <v>0</v>
      </c>
      <c r="CC310" s="58">
        <f t="shared" si="137"/>
        <v>0</v>
      </c>
      <c r="CD310" s="58">
        <f t="shared" si="137"/>
        <v>0</v>
      </c>
      <c r="CE310" s="58">
        <f t="shared" si="137"/>
        <v>0</v>
      </c>
      <c r="CF310" s="58">
        <f t="shared" si="137"/>
        <v>0</v>
      </c>
      <c r="CG310" s="58">
        <f t="shared" si="137"/>
        <v>0</v>
      </c>
      <c r="CH310" s="58">
        <f t="shared" si="137"/>
        <v>0</v>
      </c>
      <c r="CI310" s="58">
        <f t="shared" si="137"/>
        <v>0</v>
      </c>
      <c r="CJ310" s="58">
        <f t="shared" si="137"/>
        <v>0</v>
      </c>
      <c r="CK310" s="58">
        <f t="shared" si="137"/>
        <v>0</v>
      </c>
      <c r="CL310" s="58">
        <f t="shared" si="137"/>
        <v>0</v>
      </c>
      <c r="CM310" s="58">
        <f t="shared" si="137"/>
        <v>0</v>
      </c>
      <c r="CN310" s="58">
        <f t="shared" si="137"/>
        <v>0</v>
      </c>
      <c r="CO310" s="58">
        <f t="shared" si="137"/>
        <v>0</v>
      </c>
      <c r="CP310" s="58">
        <f t="shared" si="137"/>
        <v>0</v>
      </c>
      <c r="CQ310" s="58">
        <f t="shared" si="137"/>
        <v>0</v>
      </c>
      <c r="CR310" s="58">
        <f t="shared" si="137"/>
        <v>0</v>
      </c>
      <c r="CS310" s="58">
        <f t="shared" si="137"/>
        <v>0</v>
      </c>
      <c r="CT310" s="58">
        <f t="shared" si="137"/>
        <v>0</v>
      </c>
      <c r="CU310" s="58">
        <f t="shared" si="137"/>
        <v>0</v>
      </c>
      <c r="CV310" s="58">
        <f t="shared" si="137"/>
        <v>0</v>
      </c>
      <c r="CW310" s="58">
        <f t="shared" si="137"/>
        <v>0</v>
      </c>
      <c r="CX310" s="58">
        <f t="shared" si="137"/>
        <v>0</v>
      </c>
      <c r="CY310" s="58">
        <f t="shared" si="137"/>
        <v>0</v>
      </c>
      <c r="CZ310" s="58">
        <f t="shared" si="137"/>
        <v>0</v>
      </c>
      <c r="DA310" s="58">
        <f t="shared" si="137"/>
        <v>0</v>
      </c>
      <c r="DB310" s="58">
        <f t="shared" si="137"/>
        <v>0</v>
      </c>
      <c r="DC310" s="58">
        <f t="shared" si="137"/>
        <v>0</v>
      </c>
      <c r="DD310" s="58">
        <f t="shared" si="137"/>
        <v>0</v>
      </c>
      <c r="DE310" s="58">
        <f t="shared" si="137"/>
        <v>0</v>
      </c>
      <c r="DF310" s="58">
        <f t="shared" si="137"/>
        <v>0</v>
      </c>
      <c r="DG310" s="58">
        <f t="shared" si="137"/>
        <v>0</v>
      </c>
      <c r="DH310" s="58">
        <f t="shared" si="137"/>
        <v>0</v>
      </c>
      <c r="DI310" s="58">
        <f t="shared" si="137"/>
        <v>0</v>
      </c>
      <c r="DJ310" s="58">
        <f t="shared" si="137"/>
        <v>0</v>
      </c>
      <c r="DK310" s="58">
        <f t="shared" si="137"/>
        <v>0</v>
      </c>
      <c r="DL310" s="58">
        <f t="shared" si="137"/>
        <v>0</v>
      </c>
      <c r="DM310" s="58">
        <f t="shared" si="137"/>
        <v>0</v>
      </c>
      <c r="DN310" s="58">
        <f t="shared" si="137"/>
        <v>0</v>
      </c>
      <c r="DO310" s="58">
        <f t="shared" si="137"/>
        <v>0</v>
      </c>
      <c r="DP310" s="58">
        <f t="shared" si="137"/>
        <v>0</v>
      </c>
      <c r="DQ310" s="58">
        <f t="shared" si="137"/>
        <v>0</v>
      </c>
      <c r="DR310" s="58">
        <f t="shared" si="137"/>
        <v>0</v>
      </c>
      <c r="DS310" s="58">
        <f t="shared" si="137"/>
        <v>0</v>
      </c>
      <c r="DT310" s="58">
        <f t="shared" si="137"/>
        <v>0</v>
      </c>
      <c r="DV310" s="135">
        <f t="shared" ref="DV310:EF318" si="138">SUMIF($D$4:$DT$4,DV$4,$D310:$DT310)</f>
        <v>30494.850000000002</v>
      </c>
      <c r="DW310" s="58">
        <f t="shared" si="138"/>
        <v>30494.850000000002</v>
      </c>
      <c r="DX310" s="58">
        <f t="shared" si="138"/>
        <v>30494.850000000002</v>
      </c>
      <c r="DY310" s="58">
        <f t="shared" si="138"/>
        <v>30494.850000000002</v>
      </c>
      <c r="DZ310" s="58">
        <f t="shared" si="138"/>
        <v>30494.850000000002</v>
      </c>
      <c r="EA310" s="58">
        <f t="shared" si="138"/>
        <v>30494.850000000002</v>
      </c>
      <c r="EB310" s="58">
        <f t="shared" si="138"/>
        <v>30494.850000000002</v>
      </c>
      <c r="EC310" s="58">
        <f t="shared" si="138"/>
        <v>30494.850000000002</v>
      </c>
      <c r="ED310" s="58">
        <f t="shared" si="138"/>
        <v>30494.850000000002</v>
      </c>
      <c r="EE310" s="58">
        <f t="shared" si="138"/>
        <v>30494.850000000002</v>
      </c>
      <c r="EF310" s="136">
        <f t="shared" si="138"/>
        <v>30494.850000000002</v>
      </c>
    </row>
    <row r="311" spans="1:136" s="49" customFormat="1" ht="15.75" hidden="1" customHeight="1">
      <c r="A311" s="59"/>
      <c r="B311" s="1814" t="s">
        <v>527</v>
      </c>
      <c r="C311" s="127"/>
      <c r="D311" s="58">
        <f>D83</f>
        <v>45207.09</v>
      </c>
      <c r="E311" s="58">
        <f t="shared" ref="E311:BP311" si="139">E83</f>
        <v>58569.899999999994</v>
      </c>
      <c r="F311" s="58">
        <f t="shared" si="139"/>
        <v>42734.81</v>
      </c>
      <c r="G311" s="58">
        <f t="shared" si="139"/>
        <v>42658.270000000004</v>
      </c>
      <c r="H311" s="58">
        <f t="shared" si="139"/>
        <v>36637.32</v>
      </c>
      <c r="I311" s="58">
        <f t="shared" si="139"/>
        <v>50836.569999999992</v>
      </c>
      <c r="J311" s="58">
        <f t="shared" si="139"/>
        <v>44790.89</v>
      </c>
      <c r="K311" s="58">
        <f t="shared" si="139"/>
        <v>28937.890000000003</v>
      </c>
      <c r="L311" s="58">
        <f t="shared" si="139"/>
        <v>33870.969999999994</v>
      </c>
      <c r="M311" s="58">
        <f t="shared" si="139"/>
        <v>43766.96</v>
      </c>
      <c r="N311" s="58">
        <f t="shared" si="139"/>
        <v>40602.589999999997</v>
      </c>
      <c r="O311" s="58">
        <f t="shared" si="139"/>
        <v>37634.549999999996</v>
      </c>
      <c r="P311" s="58">
        <f t="shared" si="139"/>
        <v>0</v>
      </c>
      <c r="Q311" s="58">
        <f t="shared" si="139"/>
        <v>0</v>
      </c>
      <c r="R311" s="58">
        <f t="shared" si="139"/>
        <v>0</v>
      </c>
      <c r="S311" s="58">
        <f t="shared" si="139"/>
        <v>0</v>
      </c>
      <c r="T311" s="58">
        <f t="shared" si="139"/>
        <v>0</v>
      </c>
      <c r="U311" s="58">
        <f t="shared" si="139"/>
        <v>0</v>
      </c>
      <c r="V311" s="58">
        <f t="shared" si="139"/>
        <v>0</v>
      </c>
      <c r="W311" s="58">
        <f t="shared" si="139"/>
        <v>0</v>
      </c>
      <c r="X311" s="58">
        <f t="shared" si="139"/>
        <v>0</v>
      </c>
      <c r="Y311" s="58">
        <f t="shared" si="139"/>
        <v>0</v>
      </c>
      <c r="Z311" s="58">
        <f t="shared" si="139"/>
        <v>0</v>
      </c>
      <c r="AA311" s="58">
        <f t="shared" si="139"/>
        <v>0</v>
      </c>
      <c r="AB311" s="58">
        <f t="shared" si="139"/>
        <v>0</v>
      </c>
      <c r="AC311" s="58">
        <f t="shared" si="139"/>
        <v>0</v>
      </c>
      <c r="AD311" s="58">
        <f t="shared" si="139"/>
        <v>0</v>
      </c>
      <c r="AE311" s="58">
        <f t="shared" si="139"/>
        <v>0</v>
      </c>
      <c r="AF311" s="58">
        <f t="shared" si="139"/>
        <v>0</v>
      </c>
      <c r="AG311" s="58">
        <f t="shared" si="139"/>
        <v>0</v>
      </c>
      <c r="AH311" s="58">
        <f t="shared" si="139"/>
        <v>0</v>
      </c>
      <c r="AI311" s="58">
        <f t="shared" si="139"/>
        <v>0</v>
      </c>
      <c r="AJ311" s="58">
        <f t="shared" si="139"/>
        <v>0</v>
      </c>
      <c r="AK311" s="58">
        <f t="shared" si="139"/>
        <v>0</v>
      </c>
      <c r="AL311" s="58">
        <f t="shared" si="139"/>
        <v>0</v>
      </c>
      <c r="AM311" s="58">
        <f t="shared" si="139"/>
        <v>0</v>
      </c>
      <c r="AN311" s="58">
        <f t="shared" si="139"/>
        <v>0</v>
      </c>
      <c r="AO311" s="58">
        <f t="shared" si="139"/>
        <v>0</v>
      </c>
      <c r="AP311" s="58">
        <f t="shared" si="139"/>
        <v>0</v>
      </c>
      <c r="AQ311" s="58">
        <f t="shared" si="139"/>
        <v>0</v>
      </c>
      <c r="AR311" s="58">
        <f t="shared" si="139"/>
        <v>0</v>
      </c>
      <c r="AS311" s="58">
        <f t="shared" si="139"/>
        <v>0</v>
      </c>
      <c r="AT311" s="58">
        <f t="shared" si="139"/>
        <v>0</v>
      </c>
      <c r="AU311" s="58">
        <f t="shared" si="139"/>
        <v>0</v>
      </c>
      <c r="AV311" s="58">
        <f t="shared" si="139"/>
        <v>0</v>
      </c>
      <c r="AW311" s="58">
        <f t="shared" si="139"/>
        <v>0</v>
      </c>
      <c r="AX311" s="58">
        <f t="shared" si="139"/>
        <v>0</v>
      </c>
      <c r="AY311" s="58">
        <f t="shared" si="139"/>
        <v>0</v>
      </c>
      <c r="AZ311" s="58">
        <f t="shared" si="139"/>
        <v>0</v>
      </c>
      <c r="BA311" s="58">
        <f t="shared" si="139"/>
        <v>0</v>
      </c>
      <c r="BB311" s="58">
        <f t="shared" si="139"/>
        <v>0</v>
      </c>
      <c r="BC311" s="58">
        <f t="shared" si="139"/>
        <v>0</v>
      </c>
      <c r="BD311" s="58">
        <f t="shared" si="139"/>
        <v>0</v>
      </c>
      <c r="BE311" s="58">
        <f t="shared" si="139"/>
        <v>0</v>
      </c>
      <c r="BF311" s="58">
        <f t="shared" si="139"/>
        <v>0</v>
      </c>
      <c r="BG311" s="58">
        <f t="shared" si="139"/>
        <v>0</v>
      </c>
      <c r="BH311" s="58">
        <f t="shared" si="139"/>
        <v>0</v>
      </c>
      <c r="BI311" s="58">
        <f t="shared" si="139"/>
        <v>0</v>
      </c>
      <c r="BJ311" s="58">
        <f t="shared" si="139"/>
        <v>0</v>
      </c>
      <c r="BK311" s="58">
        <f t="shared" si="139"/>
        <v>0</v>
      </c>
      <c r="BL311" s="58">
        <f t="shared" si="139"/>
        <v>0</v>
      </c>
      <c r="BM311" s="58">
        <f t="shared" si="139"/>
        <v>0</v>
      </c>
      <c r="BN311" s="58">
        <f t="shared" si="139"/>
        <v>0</v>
      </c>
      <c r="BO311" s="58">
        <f t="shared" si="139"/>
        <v>0</v>
      </c>
      <c r="BP311" s="58">
        <f t="shared" si="139"/>
        <v>0</v>
      </c>
      <c r="BQ311" s="58">
        <f t="shared" ref="BQ311:DT311" si="140">BQ83</f>
        <v>0</v>
      </c>
      <c r="BR311" s="58">
        <f t="shared" si="140"/>
        <v>0</v>
      </c>
      <c r="BS311" s="58">
        <f t="shared" si="140"/>
        <v>0</v>
      </c>
      <c r="BT311" s="58">
        <f t="shared" si="140"/>
        <v>0</v>
      </c>
      <c r="BU311" s="58">
        <f t="shared" si="140"/>
        <v>0</v>
      </c>
      <c r="BV311" s="58">
        <f t="shared" si="140"/>
        <v>0</v>
      </c>
      <c r="BW311" s="58">
        <f t="shared" si="140"/>
        <v>0</v>
      </c>
      <c r="BX311" s="58">
        <f t="shared" si="140"/>
        <v>0</v>
      </c>
      <c r="BY311" s="58">
        <f t="shared" si="140"/>
        <v>0</v>
      </c>
      <c r="BZ311" s="58">
        <f t="shared" si="140"/>
        <v>0</v>
      </c>
      <c r="CA311" s="58">
        <f t="shared" si="140"/>
        <v>0</v>
      </c>
      <c r="CB311" s="58">
        <f t="shared" si="140"/>
        <v>0</v>
      </c>
      <c r="CC311" s="58">
        <f t="shared" si="140"/>
        <v>0</v>
      </c>
      <c r="CD311" s="58">
        <f t="shared" si="140"/>
        <v>0</v>
      </c>
      <c r="CE311" s="58">
        <f t="shared" si="140"/>
        <v>0</v>
      </c>
      <c r="CF311" s="58">
        <f t="shared" si="140"/>
        <v>0</v>
      </c>
      <c r="CG311" s="58">
        <f t="shared" si="140"/>
        <v>0</v>
      </c>
      <c r="CH311" s="58">
        <f t="shared" si="140"/>
        <v>0</v>
      </c>
      <c r="CI311" s="58">
        <f t="shared" si="140"/>
        <v>0</v>
      </c>
      <c r="CJ311" s="58">
        <f t="shared" si="140"/>
        <v>0</v>
      </c>
      <c r="CK311" s="58">
        <f t="shared" si="140"/>
        <v>0</v>
      </c>
      <c r="CL311" s="58">
        <f t="shared" si="140"/>
        <v>0</v>
      </c>
      <c r="CM311" s="58">
        <f t="shared" si="140"/>
        <v>0</v>
      </c>
      <c r="CN311" s="58">
        <f t="shared" si="140"/>
        <v>0</v>
      </c>
      <c r="CO311" s="58">
        <f t="shared" si="140"/>
        <v>0</v>
      </c>
      <c r="CP311" s="58">
        <f t="shared" si="140"/>
        <v>0</v>
      </c>
      <c r="CQ311" s="58">
        <f t="shared" si="140"/>
        <v>0</v>
      </c>
      <c r="CR311" s="58">
        <f t="shared" si="140"/>
        <v>0</v>
      </c>
      <c r="CS311" s="58">
        <f t="shared" si="140"/>
        <v>0</v>
      </c>
      <c r="CT311" s="58">
        <f t="shared" si="140"/>
        <v>0</v>
      </c>
      <c r="CU311" s="58">
        <f t="shared" si="140"/>
        <v>0</v>
      </c>
      <c r="CV311" s="58">
        <f t="shared" si="140"/>
        <v>0</v>
      </c>
      <c r="CW311" s="58">
        <f t="shared" si="140"/>
        <v>0</v>
      </c>
      <c r="CX311" s="58">
        <f t="shared" si="140"/>
        <v>0</v>
      </c>
      <c r="CY311" s="58">
        <f t="shared" si="140"/>
        <v>0</v>
      </c>
      <c r="CZ311" s="58">
        <f t="shared" si="140"/>
        <v>0</v>
      </c>
      <c r="DA311" s="58">
        <f t="shared" si="140"/>
        <v>0</v>
      </c>
      <c r="DB311" s="58">
        <f t="shared" si="140"/>
        <v>0</v>
      </c>
      <c r="DC311" s="58">
        <f t="shared" si="140"/>
        <v>0</v>
      </c>
      <c r="DD311" s="58">
        <f t="shared" si="140"/>
        <v>0</v>
      </c>
      <c r="DE311" s="58">
        <f t="shared" si="140"/>
        <v>0</v>
      </c>
      <c r="DF311" s="58">
        <f t="shared" si="140"/>
        <v>0</v>
      </c>
      <c r="DG311" s="58">
        <f t="shared" si="140"/>
        <v>0</v>
      </c>
      <c r="DH311" s="58">
        <f t="shared" si="140"/>
        <v>0</v>
      </c>
      <c r="DI311" s="58">
        <f t="shared" si="140"/>
        <v>0</v>
      </c>
      <c r="DJ311" s="58">
        <f t="shared" si="140"/>
        <v>0</v>
      </c>
      <c r="DK311" s="58">
        <f t="shared" si="140"/>
        <v>0</v>
      </c>
      <c r="DL311" s="58">
        <f t="shared" si="140"/>
        <v>0</v>
      </c>
      <c r="DM311" s="58">
        <f t="shared" si="140"/>
        <v>0</v>
      </c>
      <c r="DN311" s="58">
        <f t="shared" si="140"/>
        <v>0</v>
      </c>
      <c r="DO311" s="58">
        <f t="shared" si="140"/>
        <v>0</v>
      </c>
      <c r="DP311" s="58">
        <f t="shared" si="140"/>
        <v>0</v>
      </c>
      <c r="DQ311" s="58">
        <f t="shared" si="140"/>
        <v>0</v>
      </c>
      <c r="DR311" s="58">
        <f t="shared" si="140"/>
        <v>0</v>
      </c>
      <c r="DS311" s="58">
        <f t="shared" si="140"/>
        <v>0</v>
      </c>
      <c r="DT311" s="58">
        <f t="shared" si="140"/>
        <v>0</v>
      </c>
      <c r="DV311" s="135">
        <f t="shared" si="138"/>
        <v>45207.09</v>
      </c>
      <c r="DW311" s="58">
        <f t="shared" si="138"/>
        <v>45207.09</v>
      </c>
      <c r="DX311" s="58">
        <f t="shared" si="138"/>
        <v>45207.09</v>
      </c>
      <c r="DY311" s="58">
        <f t="shared" si="138"/>
        <v>45207.09</v>
      </c>
      <c r="DZ311" s="58">
        <f t="shared" si="138"/>
        <v>45207.09</v>
      </c>
      <c r="EA311" s="58">
        <f t="shared" si="138"/>
        <v>45207.09</v>
      </c>
      <c r="EB311" s="58">
        <f t="shared" si="138"/>
        <v>45207.09</v>
      </c>
      <c r="EC311" s="58">
        <f t="shared" si="138"/>
        <v>45207.09</v>
      </c>
      <c r="ED311" s="58">
        <f t="shared" si="138"/>
        <v>45207.09</v>
      </c>
      <c r="EE311" s="58">
        <f t="shared" si="138"/>
        <v>45207.09</v>
      </c>
      <c r="EF311" s="136">
        <f t="shared" si="138"/>
        <v>45207.09</v>
      </c>
    </row>
    <row r="312" spans="1:136" s="49" customFormat="1" ht="15.75" hidden="1" customHeight="1">
      <c r="A312" s="59"/>
      <c r="B312" s="1814" t="s">
        <v>528</v>
      </c>
      <c r="C312" s="127"/>
      <c r="D312" s="58">
        <f>D98</f>
        <v>0</v>
      </c>
      <c r="E312" s="58">
        <f t="shared" ref="E312:BP312" si="141">E98</f>
        <v>5537.32</v>
      </c>
      <c r="F312" s="58">
        <f t="shared" si="141"/>
        <v>-13792.09</v>
      </c>
      <c r="G312" s="58">
        <f t="shared" si="141"/>
        <v>0</v>
      </c>
      <c r="H312" s="58">
        <f t="shared" si="141"/>
        <v>67077.319999999992</v>
      </c>
      <c r="I312" s="58">
        <f t="shared" si="141"/>
        <v>39117.660000000003</v>
      </c>
      <c r="J312" s="58">
        <f t="shared" si="141"/>
        <v>0</v>
      </c>
      <c r="K312" s="58">
        <f t="shared" si="141"/>
        <v>0</v>
      </c>
      <c r="L312" s="58">
        <f t="shared" si="141"/>
        <v>0</v>
      </c>
      <c r="M312" s="58">
        <f t="shared" si="141"/>
        <v>0</v>
      </c>
      <c r="N312" s="58">
        <f t="shared" si="141"/>
        <v>0</v>
      </c>
      <c r="O312" s="58">
        <f t="shared" si="141"/>
        <v>0</v>
      </c>
      <c r="P312" s="58">
        <f t="shared" si="141"/>
        <v>0</v>
      </c>
      <c r="Q312" s="58">
        <f t="shared" si="141"/>
        <v>0</v>
      </c>
      <c r="R312" s="58">
        <f t="shared" si="141"/>
        <v>0</v>
      </c>
      <c r="S312" s="58">
        <f t="shared" si="141"/>
        <v>0</v>
      </c>
      <c r="T312" s="58">
        <f t="shared" si="141"/>
        <v>0</v>
      </c>
      <c r="U312" s="58">
        <f t="shared" si="141"/>
        <v>0</v>
      </c>
      <c r="V312" s="58">
        <f t="shared" si="141"/>
        <v>0</v>
      </c>
      <c r="W312" s="58">
        <f t="shared" si="141"/>
        <v>0</v>
      </c>
      <c r="X312" s="58">
        <f t="shared" si="141"/>
        <v>0</v>
      </c>
      <c r="Y312" s="58">
        <f t="shared" si="141"/>
        <v>0</v>
      </c>
      <c r="Z312" s="58">
        <f t="shared" si="141"/>
        <v>0</v>
      </c>
      <c r="AA312" s="58">
        <f t="shared" si="141"/>
        <v>0</v>
      </c>
      <c r="AB312" s="58">
        <f t="shared" si="141"/>
        <v>0</v>
      </c>
      <c r="AC312" s="58">
        <f t="shared" si="141"/>
        <v>0</v>
      </c>
      <c r="AD312" s="58">
        <f t="shared" si="141"/>
        <v>0</v>
      </c>
      <c r="AE312" s="58">
        <f t="shared" si="141"/>
        <v>0</v>
      </c>
      <c r="AF312" s="58">
        <f t="shared" si="141"/>
        <v>0</v>
      </c>
      <c r="AG312" s="58">
        <f t="shared" si="141"/>
        <v>0</v>
      </c>
      <c r="AH312" s="58">
        <f t="shared" si="141"/>
        <v>0</v>
      </c>
      <c r="AI312" s="58">
        <f t="shared" si="141"/>
        <v>0</v>
      </c>
      <c r="AJ312" s="58">
        <f t="shared" si="141"/>
        <v>0</v>
      </c>
      <c r="AK312" s="58">
        <f t="shared" si="141"/>
        <v>0</v>
      </c>
      <c r="AL312" s="58">
        <f t="shared" si="141"/>
        <v>0</v>
      </c>
      <c r="AM312" s="58">
        <f t="shared" si="141"/>
        <v>0</v>
      </c>
      <c r="AN312" s="58">
        <f t="shared" si="141"/>
        <v>0</v>
      </c>
      <c r="AO312" s="58">
        <f t="shared" si="141"/>
        <v>0</v>
      </c>
      <c r="AP312" s="58">
        <f t="shared" si="141"/>
        <v>0</v>
      </c>
      <c r="AQ312" s="58">
        <f t="shared" si="141"/>
        <v>0</v>
      </c>
      <c r="AR312" s="58">
        <f t="shared" si="141"/>
        <v>0</v>
      </c>
      <c r="AS312" s="58">
        <f t="shared" si="141"/>
        <v>0</v>
      </c>
      <c r="AT312" s="58">
        <f t="shared" si="141"/>
        <v>0</v>
      </c>
      <c r="AU312" s="58">
        <f t="shared" si="141"/>
        <v>0</v>
      </c>
      <c r="AV312" s="58">
        <f t="shared" si="141"/>
        <v>0</v>
      </c>
      <c r="AW312" s="58">
        <f t="shared" si="141"/>
        <v>0</v>
      </c>
      <c r="AX312" s="58">
        <f t="shared" si="141"/>
        <v>0</v>
      </c>
      <c r="AY312" s="58">
        <f t="shared" si="141"/>
        <v>0</v>
      </c>
      <c r="AZ312" s="58">
        <f t="shared" si="141"/>
        <v>0</v>
      </c>
      <c r="BA312" s="58">
        <f t="shared" si="141"/>
        <v>0</v>
      </c>
      <c r="BB312" s="58">
        <f t="shared" si="141"/>
        <v>0</v>
      </c>
      <c r="BC312" s="58">
        <f t="shared" si="141"/>
        <v>0</v>
      </c>
      <c r="BD312" s="58">
        <f t="shared" si="141"/>
        <v>0</v>
      </c>
      <c r="BE312" s="58">
        <f t="shared" si="141"/>
        <v>0</v>
      </c>
      <c r="BF312" s="58">
        <f t="shared" si="141"/>
        <v>0</v>
      </c>
      <c r="BG312" s="58">
        <f t="shared" si="141"/>
        <v>0</v>
      </c>
      <c r="BH312" s="58">
        <f t="shared" si="141"/>
        <v>0</v>
      </c>
      <c r="BI312" s="58">
        <f t="shared" si="141"/>
        <v>0</v>
      </c>
      <c r="BJ312" s="58">
        <f t="shared" si="141"/>
        <v>0</v>
      </c>
      <c r="BK312" s="58">
        <f t="shared" si="141"/>
        <v>0</v>
      </c>
      <c r="BL312" s="58">
        <f t="shared" si="141"/>
        <v>0</v>
      </c>
      <c r="BM312" s="58">
        <f t="shared" si="141"/>
        <v>0</v>
      </c>
      <c r="BN312" s="58">
        <f t="shared" si="141"/>
        <v>0</v>
      </c>
      <c r="BO312" s="58">
        <f t="shared" si="141"/>
        <v>0</v>
      </c>
      <c r="BP312" s="58">
        <f t="shared" si="141"/>
        <v>0</v>
      </c>
      <c r="BQ312" s="58">
        <f t="shared" ref="BQ312:DT312" si="142">BQ98</f>
        <v>0</v>
      </c>
      <c r="BR312" s="58">
        <f t="shared" si="142"/>
        <v>0</v>
      </c>
      <c r="BS312" s="58">
        <f t="shared" si="142"/>
        <v>0</v>
      </c>
      <c r="BT312" s="58">
        <f t="shared" si="142"/>
        <v>0</v>
      </c>
      <c r="BU312" s="58">
        <f t="shared" si="142"/>
        <v>0</v>
      </c>
      <c r="BV312" s="58">
        <f t="shared" si="142"/>
        <v>0</v>
      </c>
      <c r="BW312" s="58">
        <f t="shared" si="142"/>
        <v>0</v>
      </c>
      <c r="BX312" s="58">
        <f t="shared" si="142"/>
        <v>0</v>
      </c>
      <c r="BY312" s="58">
        <f t="shared" si="142"/>
        <v>0</v>
      </c>
      <c r="BZ312" s="58">
        <f t="shared" si="142"/>
        <v>0</v>
      </c>
      <c r="CA312" s="58">
        <f t="shared" si="142"/>
        <v>0</v>
      </c>
      <c r="CB312" s="58">
        <f t="shared" si="142"/>
        <v>0</v>
      </c>
      <c r="CC312" s="58">
        <f t="shared" si="142"/>
        <v>0</v>
      </c>
      <c r="CD312" s="58">
        <f t="shared" si="142"/>
        <v>0</v>
      </c>
      <c r="CE312" s="58">
        <f t="shared" si="142"/>
        <v>0</v>
      </c>
      <c r="CF312" s="58">
        <f t="shared" si="142"/>
        <v>0</v>
      </c>
      <c r="CG312" s="58">
        <f t="shared" si="142"/>
        <v>0</v>
      </c>
      <c r="CH312" s="58">
        <f t="shared" si="142"/>
        <v>0</v>
      </c>
      <c r="CI312" s="58">
        <f t="shared" si="142"/>
        <v>0</v>
      </c>
      <c r="CJ312" s="58">
        <f t="shared" si="142"/>
        <v>0</v>
      </c>
      <c r="CK312" s="58">
        <f t="shared" si="142"/>
        <v>0</v>
      </c>
      <c r="CL312" s="58">
        <f t="shared" si="142"/>
        <v>0</v>
      </c>
      <c r="CM312" s="58">
        <f t="shared" si="142"/>
        <v>0</v>
      </c>
      <c r="CN312" s="58">
        <f t="shared" si="142"/>
        <v>0</v>
      </c>
      <c r="CO312" s="58">
        <f t="shared" si="142"/>
        <v>0</v>
      </c>
      <c r="CP312" s="58">
        <f t="shared" si="142"/>
        <v>0</v>
      </c>
      <c r="CQ312" s="58">
        <f t="shared" si="142"/>
        <v>0</v>
      </c>
      <c r="CR312" s="58">
        <f t="shared" si="142"/>
        <v>0</v>
      </c>
      <c r="CS312" s="58">
        <f t="shared" si="142"/>
        <v>0</v>
      </c>
      <c r="CT312" s="58">
        <f t="shared" si="142"/>
        <v>0</v>
      </c>
      <c r="CU312" s="58">
        <f t="shared" si="142"/>
        <v>0</v>
      </c>
      <c r="CV312" s="58">
        <f t="shared" si="142"/>
        <v>0</v>
      </c>
      <c r="CW312" s="58">
        <f t="shared" si="142"/>
        <v>0</v>
      </c>
      <c r="CX312" s="58">
        <f t="shared" si="142"/>
        <v>0</v>
      </c>
      <c r="CY312" s="58">
        <f t="shared" si="142"/>
        <v>0</v>
      </c>
      <c r="CZ312" s="58">
        <f t="shared" si="142"/>
        <v>0</v>
      </c>
      <c r="DA312" s="58">
        <f t="shared" si="142"/>
        <v>0</v>
      </c>
      <c r="DB312" s="58">
        <f t="shared" si="142"/>
        <v>0</v>
      </c>
      <c r="DC312" s="58">
        <f t="shared" si="142"/>
        <v>0</v>
      </c>
      <c r="DD312" s="58">
        <f t="shared" si="142"/>
        <v>0</v>
      </c>
      <c r="DE312" s="58">
        <f t="shared" si="142"/>
        <v>0</v>
      </c>
      <c r="DF312" s="58">
        <f t="shared" si="142"/>
        <v>0</v>
      </c>
      <c r="DG312" s="58">
        <f t="shared" si="142"/>
        <v>0</v>
      </c>
      <c r="DH312" s="58">
        <f t="shared" si="142"/>
        <v>0</v>
      </c>
      <c r="DI312" s="58">
        <f t="shared" si="142"/>
        <v>0</v>
      </c>
      <c r="DJ312" s="58">
        <f t="shared" si="142"/>
        <v>0</v>
      </c>
      <c r="DK312" s="58">
        <f t="shared" si="142"/>
        <v>0</v>
      </c>
      <c r="DL312" s="58">
        <f t="shared" si="142"/>
        <v>0</v>
      </c>
      <c r="DM312" s="58">
        <f t="shared" si="142"/>
        <v>0</v>
      </c>
      <c r="DN312" s="58">
        <f t="shared" si="142"/>
        <v>0</v>
      </c>
      <c r="DO312" s="58">
        <f t="shared" si="142"/>
        <v>0</v>
      </c>
      <c r="DP312" s="58">
        <f t="shared" si="142"/>
        <v>0</v>
      </c>
      <c r="DQ312" s="58">
        <f t="shared" si="142"/>
        <v>0</v>
      </c>
      <c r="DR312" s="58">
        <f t="shared" si="142"/>
        <v>0</v>
      </c>
      <c r="DS312" s="58">
        <f t="shared" si="142"/>
        <v>0</v>
      </c>
      <c r="DT312" s="58">
        <f t="shared" si="142"/>
        <v>0</v>
      </c>
      <c r="DV312" s="135">
        <f t="shared" si="138"/>
        <v>0</v>
      </c>
      <c r="DW312" s="58">
        <f t="shared" si="138"/>
        <v>0</v>
      </c>
      <c r="DX312" s="58">
        <f t="shared" si="138"/>
        <v>0</v>
      </c>
      <c r="DY312" s="58">
        <f t="shared" si="138"/>
        <v>0</v>
      </c>
      <c r="DZ312" s="58">
        <f t="shared" si="138"/>
        <v>0</v>
      </c>
      <c r="EA312" s="58">
        <f t="shared" si="138"/>
        <v>0</v>
      </c>
      <c r="EB312" s="58">
        <f t="shared" si="138"/>
        <v>0</v>
      </c>
      <c r="EC312" s="58">
        <f t="shared" si="138"/>
        <v>0</v>
      </c>
      <c r="ED312" s="58">
        <f t="shared" si="138"/>
        <v>0</v>
      </c>
      <c r="EE312" s="58">
        <f t="shared" si="138"/>
        <v>0</v>
      </c>
      <c r="EF312" s="136">
        <f t="shared" si="138"/>
        <v>0</v>
      </c>
    </row>
    <row r="313" spans="1:136" s="49" customFormat="1" ht="15.75" hidden="1" customHeight="1">
      <c r="A313" s="59"/>
      <c r="B313" s="1814" t="s">
        <v>529</v>
      </c>
      <c r="C313" s="127"/>
      <c r="D313" s="58">
        <f>D109</f>
        <v>18302.63</v>
      </c>
      <c r="E313" s="58">
        <f t="shared" ref="E313:BP313" si="143">E109</f>
        <v>8487.34</v>
      </c>
      <c r="F313" s="58">
        <f t="shared" si="143"/>
        <v>13885.98</v>
      </c>
      <c r="G313" s="58">
        <f t="shared" si="143"/>
        <v>4840.28</v>
      </c>
      <c r="H313" s="58">
        <f t="shared" si="143"/>
        <v>4842.7300000000005</v>
      </c>
      <c r="I313" s="58">
        <f t="shared" si="143"/>
        <v>5616.66</v>
      </c>
      <c r="J313" s="58">
        <f t="shared" si="143"/>
        <v>8580.2900000000009</v>
      </c>
      <c r="K313" s="58">
        <f t="shared" si="143"/>
        <v>5040.33</v>
      </c>
      <c r="L313" s="58">
        <f t="shared" si="143"/>
        <v>4995.45</v>
      </c>
      <c r="M313" s="58">
        <f t="shared" si="143"/>
        <v>7507.9500000000007</v>
      </c>
      <c r="N313" s="58">
        <f t="shared" si="143"/>
        <v>5204.3600000000006</v>
      </c>
      <c r="O313" s="58">
        <f t="shared" si="143"/>
        <v>5017.43</v>
      </c>
      <c r="P313" s="58">
        <f t="shared" si="143"/>
        <v>0</v>
      </c>
      <c r="Q313" s="58">
        <f t="shared" si="143"/>
        <v>0</v>
      </c>
      <c r="R313" s="58">
        <f t="shared" si="143"/>
        <v>0</v>
      </c>
      <c r="S313" s="58">
        <f t="shared" si="143"/>
        <v>0</v>
      </c>
      <c r="T313" s="58">
        <f t="shared" si="143"/>
        <v>0</v>
      </c>
      <c r="U313" s="58">
        <f t="shared" si="143"/>
        <v>0</v>
      </c>
      <c r="V313" s="58">
        <f t="shared" si="143"/>
        <v>0</v>
      </c>
      <c r="W313" s="58">
        <f t="shared" si="143"/>
        <v>0</v>
      </c>
      <c r="X313" s="58">
        <f t="shared" si="143"/>
        <v>0</v>
      </c>
      <c r="Y313" s="58">
        <f t="shared" si="143"/>
        <v>0</v>
      </c>
      <c r="Z313" s="58">
        <f t="shared" si="143"/>
        <v>0</v>
      </c>
      <c r="AA313" s="58">
        <f t="shared" si="143"/>
        <v>0</v>
      </c>
      <c r="AB313" s="58">
        <f t="shared" si="143"/>
        <v>0</v>
      </c>
      <c r="AC313" s="58">
        <f t="shared" si="143"/>
        <v>0</v>
      </c>
      <c r="AD313" s="58">
        <f t="shared" si="143"/>
        <v>0</v>
      </c>
      <c r="AE313" s="58">
        <f t="shared" si="143"/>
        <v>0</v>
      </c>
      <c r="AF313" s="58">
        <f t="shared" si="143"/>
        <v>0</v>
      </c>
      <c r="AG313" s="58">
        <f t="shared" si="143"/>
        <v>0</v>
      </c>
      <c r="AH313" s="58">
        <f t="shared" si="143"/>
        <v>0</v>
      </c>
      <c r="AI313" s="58">
        <f t="shared" si="143"/>
        <v>0</v>
      </c>
      <c r="AJ313" s="58">
        <f t="shared" si="143"/>
        <v>0</v>
      </c>
      <c r="AK313" s="58">
        <f t="shared" si="143"/>
        <v>0</v>
      </c>
      <c r="AL313" s="58">
        <f t="shared" si="143"/>
        <v>0</v>
      </c>
      <c r="AM313" s="58">
        <f t="shared" si="143"/>
        <v>0</v>
      </c>
      <c r="AN313" s="58">
        <f t="shared" si="143"/>
        <v>0</v>
      </c>
      <c r="AO313" s="58">
        <f t="shared" si="143"/>
        <v>0</v>
      </c>
      <c r="AP313" s="58">
        <f t="shared" si="143"/>
        <v>0</v>
      </c>
      <c r="AQ313" s="58">
        <f t="shared" si="143"/>
        <v>0</v>
      </c>
      <c r="AR313" s="58">
        <f t="shared" si="143"/>
        <v>0</v>
      </c>
      <c r="AS313" s="58">
        <f t="shared" si="143"/>
        <v>0</v>
      </c>
      <c r="AT313" s="58">
        <f t="shared" si="143"/>
        <v>0</v>
      </c>
      <c r="AU313" s="58">
        <f t="shared" si="143"/>
        <v>0</v>
      </c>
      <c r="AV313" s="58">
        <f t="shared" si="143"/>
        <v>0</v>
      </c>
      <c r="AW313" s="58">
        <f t="shared" si="143"/>
        <v>0</v>
      </c>
      <c r="AX313" s="58">
        <f t="shared" si="143"/>
        <v>0</v>
      </c>
      <c r="AY313" s="58">
        <f t="shared" si="143"/>
        <v>0</v>
      </c>
      <c r="AZ313" s="58">
        <f t="shared" si="143"/>
        <v>0</v>
      </c>
      <c r="BA313" s="58">
        <f t="shared" si="143"/>
        <v>0</v>
      </c>
      <c r="BB313" s="58">
        <f t="shared" si="143"/>
        <v>0</v>
      </c>
      <c r="BC313" s="58">
        <f t="shared" si="143"/>
        <v>0</v>
      </c>
      <c r="BD313" s="58">
        <f t="shared" si="143"/>
        <v>0</v>
      </c>
      <c r="BE313" s="58">
        <f t="shared" si="143"/>
        <v>0</v>
      </c>
      <c r="BF313" s="58">
        <f t="shared" si="143"/>
        <v>0</v>
      </c>
      <c r="BG313" s="58">
        <f t="shared" si="143"/>
        <v>0</v>
      </c>
      <c r="BH313" s="58">
        <f t="shared" si="143"/>
        <v>0</v>
      </c>
      <c r="BI313" s="58">
        <f t="shared" si="143"/>
        <v>0</v>
      </c>
      <c r="BJ313" s="58">
        <f t="shared" si="143"/>
        <v>0</v>
      </c>
      <c r="BK313" s="58">
        <f t="shared" si="143"/>
        <v>0</v>
      </c>
      <c r="BL313" s="58">
        <f t="shared" si="143"/>
        <v>0</v>
      </c>
      <c r="BM313" s="58">
        <f t="shared" si="143"/>
        <v>0</v>
      </c>
      <c r="BN313" s="58">
        <f t="shared" si="143"/>
        <v>0</v>
      </c>
      <c r="BO313" s="58">
        <f t="shared" si="143"/>
        <v>0</v>
      </c>
      <c r="BP313" s="58">
        <f t="shared" si="143"/>
        <v>0</v>
      </c>
      <c r="BQ313" s="58">
        <f t="shared" ref="BQ313:DT313" si="144">BQ109</f>
        <v>0</v>
      </c>
      <c r="BR313" s="58">
        <f t="shared" si="144"/>
        <v>0</v>
      </c>
      <c r="BS313" s="58">
        <f t="shared" si="144"/>
        <v>0</v>
      </c>
      <c r="BT313" s="58">
        <f t="shared" si="144"/>
        <v>0</v>
      </c>
      <c r="BU313" s="58">
        <f t="shared" si="144"/>
        <v>0</v>
      </c>
      <c r="BV313" s="58">
        <f t="shared" si="144"/>
        <v>0</v>
      </c>
      <c r="BW313" s="58">
        <f t="shared" si="144"/>
        <v>0</v>
      </c>
      <c r="BX313" s="58">
        <f t="shared" si="144"/>
        <v>0</v>
      </c>
      <c r="BY313" s="58">
        <f t="shared" si="144"/>
        <v>0</v>
      </c>
      <c r="BZ313" s="58">
        <f t="shared" si="144"/>
        <v>0</v>
      </c>
      <c r="CA313" s="58">
        <f t="shared" si="144"/>
        <v>0</v>
      </c>
      <c r="CB313" s="58">
        <f t="shared" si="144"/>
        <v>0</v>
      </c>
      <c r="CC313" s="58">
        <f t="shared" si="144"/>
        <v>0</v>
      </c>
      <c r="CD313" s="58">
        <f t="shared" si="144"/>
        <v>0</v>
      </c>
      <c r="CE313" s="58">
        <f t="shared" si="144"/>
        <v>0</v>
      </c>
      <c r="CF313" s="58">
        <f t="shared" si="144"/>
        <v>0</v>
      </c>
      <c r="CG313" s="58">
        <f t="shared" si="144"/>
        <v>0</v>
      </c>
      <c r="CH313" s="58">
        <f t="shared" si="144"/>
        <v>0</v>
      </c>
      <c r="CI313" s="58">
        <f t="shared" si="144"/>
        <v>0</v>
      </c>
      <c r="CJ313" s="58">
        <f t="shared" si="144"/>
        <v>0</v>
      </c>
      <c r="CK313" s="58">
        <f t="shared" si="144"/>
        <v>0</v>
      </c>
      <c r="CL313" s="58">
        <f t="shared" si="144"/>
        <v>0</v>
      </c>
      <c r="CM313" s="58">
        <f t="shared" si="144"/>
        <v>0</v>
      </c>
      <c r="CN313" s="58">
        <f t="shared" si="144"/>
        <v>0</v>
      </c>
      <c r="CO313" s="58">
        <f t="shared" si="144"/>
        <v>0</v>
      </c>
      <c r="CP313" s="58">
        <f t="shared" si="144"/>
        <v>0</v>
      </c>
      <c r="CQ313" s="58">
        <f t="shared" si="144"/>
        <v>0</v>
      </c>
      <c r="CR313" s="58">
        <f t="shared" si="144"/>
        <v>0</v>
      </c>
      <c r="CS313" s="58">
        <f t="shared" si="144"/>
        <v>0</v>
      </c>
      <c r="CT313" s="58">
        <f t="shared" si="144"/>
        <v>0</v>
      </c>
      <c r="CU313" s="58">
        <f t="shared" si="144"/>
        <v>0</v>
      </c>
      <c r="CV313" s="58">
        <f t="shared" si="144"/>
        <v>0</v>
      </c>
      <c r="CW313" s="58">
        <f t="shared" si="144"/>
        <v>0</v>
      </c>
      <c r="CX313" s="58">
        <f t="shared" si="144"/>
        <v>0</v>
      </c>
      <c r="CY313" s="58">
        <f t="shared" si="144"/>
        <v>0</v>
      </c>
      <c r="CZ313" s="58">
        <f t="shared" si="144"/>
        <v>0</v>
      </c>
      <c r="DA313" s="58">
        <f t="shared" si="144"/>
        <v>0</v>
      </c>
      <c r="DB313" s="58">
        <f t="shared" si="144"/>
        <v>0</v>
      </c>
      <c r="DC313" s="58">
        <f t="shared" si="144"/>
        <v>0</v>
      </c>
      <c r="DD313" s="58">
        <f t="shared" si="144"/>
        <v>0</v>
      </c>
      <c r="DE313" s="58">
        <f t="shared" si="144"/>
        <v>0</v>
      </c>
      <c r="DF313" s="58">
        <f t="shared" si="144"/>
        <v>0</v>
      </c>
      <c r="DG313" s="58">
        <f t="shared" si="144"/>
        <v>0</v>
      </c>
      <c r="DH313" s="58">
        <f t="shared" si="144"/>
        <v>0</v>
      </c>
      <c r="DI313" s="58">
        <f t="shared" si="144"/>
        <v>0</v>
      </c>
      <c r="DJ313" s="58">
        <f t="shared" si="144"/>
        <v>0</v>
      </c>
      <c r="DK313" s="58">
        <f t="shared" si="144"/>
        <v>0</v>
      </c>
      <c r="DL313" s="58">
        <f t="shared" si="144"/>
        <v>0</v>
      </c>
      <c r="DM313" s="58">
        <f t="shared" si="144"/>
        <v>0</v>
      </c>
      <c r="DN313" s="58">
        <f t="shared" si="144"/>
        <v>0</v>
      </c>
      <c r="DO313" s="58">
        <f t="shared" si="144"/>
        <v>0</v>
      </c>
      <c r="DP313" s="58">
        <f t="shared" si="144"/>
        <v>0</v>
      </c>
      <c r="DQ313" s="58">
        <f t="shared" si="144"/>
        <v>0</v>
      </c>
      <c r="DR313" s="58">
        <f t="shared" si="144"/>
        <v>0</v>
      </c>
      <c r="DS313" s="58">
        <f t="shared" si="144"/>
        <v>0</v>
      </c>
      <c r="DT313" s="58">
        <f t="shared" si="144"/>
        <v>0</v>
      </c>
      <c r="DV313" s="135">
        <f t="shared" si="138"/>
        <v>18302.63</v>
      </c>
      <c r="DW313" s="58">
        <f t="shared" si="138"/>
        <v>18302.63</v>
      </c>
      <c r="DX313" s="58">
        <f t="shared" si="138"/>
        <v>18302.63</v>
      </c>
      <c r="DY313" s="58">
        <f t="shared" si="138"/>
        <v>18302.63</v>
      </c>
      <c r="DZ313" s="58">
        <f t="shared" si="138"/>
        <v>18302.63</v>
      </c>
      <c r="EA313" s="58">
        <f t="shared" si="138"/>
        <v>18302.63</v>
      </c>
      <c r="EB313" s="58">
        <f t="shared" si="138"/>
        <v>18302.63</v>
      </c>
      <c r="EC313" s="58">
        <f t="shared" si="138"/>
        <v>18302.63</v>
      </c>
      <c r="ED313" s="58">
        <f t="shared" si="138"/>
        <v>18302.63</v>
      </c>
      <c r="EE313" s="58">
        <f t="shared" si="138"/>
        <v>18302.63</v>
      </c>
      <c r="EF313" s="136">
        <f t="shared" si="138"/>
        <v>18302.63</v>
      </c>
    </row>
    <row r="314" spans="1:136" s="49" customFormat="1" ht="15.75" hidden="1" customHeight="1">
      <c r="A314" s="59"/>
      <c r="B314" s="1814" t="s">
        <v>298</v>
      </c>
      <c r="C314" s="127"/>
      <c r="D314" s="58">
        <f>D138</f>
        <v>1651.0600000000004</v>
      </c>
      <c r="E314" s="58">
        <f t="shared" ref="E314:BP314" si="145">E138</f>
        <v>8703.1500000000015</v>
      </c>
      <c r="F314" s="58">
        <f t="shared" si="145"/>
        <v>9865.7899999999991</v>
      </c>
      <c r="G314" s="58">
        <f t="shared" si="145"/>
        <v>5378.66</v>
      </c>
      <c r="H314" s="58">
        <f t="shared" si="145"/>
        <v>10515.86</v>
      </c>
      <c r="I314" s="58">
        <f t="shared" si="145"/>
        <v>4050.1200000000003</v>
      </c>
      <c r="J314" s="58">
        <f t="shared" si="145"/>
        <v>1089.0400000000004</v>
      </c>
      <c r="K314" s="58">
        <f t="shared" si="145"/>
        <v>4270.0999999999995</v>
      </c>
      <c r="L314" s="58">
        <f t="shared" si="145"/>
        <v>3291.92</v>
      </c>
      <c r="M314" s="58">
        <f t="shared" si="145"/>
        <v>8163.8399999999983</v>
      </c>
      <c r="N314" s="58">
        <f t="shared" si="145"/>
        <v>3245.95</v>
      </c>
      <c r="O314" s="58">
        <f t="shared" si="145"/>
        <v>399.72</v>
      </c>
      <c r="P314" s="58">
        <f t="shared" si="145"/>
        <v>0</v>
      </c>
      <c r="Q314" s="58">
        <f t="shared" si="145"/>
        <v>0</v>
      </c>
      <c r="R314" s="58">
        <f t="shared" si="145"/>
        <v>0</v>
      </c>
      <c r="S314" s="58">
        <f t="shared" si="145"/>
        <v>0</v>
      </c>
      <c r="T314" s="58">
        <f t="shared" si="145"/>
        <v>0</v>
      </c>
      <c r="U314" s="58">
        <f t="shared" si="145"/>
        <v>0</v>
      </c>
      <c r="V314" s="58">
        <f t="shared" si="145"/>
        <v>0</v>
      </c>
      <c r="W314" s="58">
        <f t="shared" si="145"/>
        <v>0</v>
      </c>
      <c r="X314" s="58">
        <f t="shared" si="145"/>
        <v>0</v>
      </c>
      <c r="Y314" s="58">
        <f t="shared" si="145"/>
        <v>0</v>
      </c>
      <c r="Z314" s="58">
        <f t="shared" si="145"/>
        <v>0</v>
      </c>
      <c r="AA314" s="58">
        <f t="shared" si="145"/>
        <v>0</v>
      </c>
      <c r="AB314" s="58">
        <f t="shared" si="145"/>
        <v>0</v>
      </c>
      <c r="AC314" s="58">
        <f t="shared" si="145"/>
        <v>0</v>
      </c>
      <c r="AD314" s="58">
        <f t="shared" si="145"/>
        <v>0</v>
      </c>
      <c r="AE314" s="58">
        <f t="shared" si="145"/>
        <v>0</v>
      </c>
      <c r="AF314" s="58">
        <f t="shared" si="145"/>
        <v>0</v>
      </c>
      <c r="AG314" s="58">
        <f t="shared" si="145"/>
        <v>0</v>
      </c>
      <c r="AH314" s="58">
        <f t="shared" si="145"/>
        <v>0</v>
      </c>
      <c r="AI314" s="58">
        <f t="shared" si="145"/>
        <v>0</v>
      </c>
      <c r="AJ314" s="58">
        <f t="shared" si="145"/>
        <v>0</v>
      </c>
      <c r="AK314" s="58">
        <f t="shared" si="145"/>
        <v>0</v>
      </c>
      <c r="AL314" s="58">
        <f t="shared" si="145"/>
        <v>0</v>
      </c>
      <c r="AM314" s="58">
        <f t="shared" si="145"/>
        <v>0</v>
      </c>
      <c r="AN314" s="58">
        <f t="shared" si="145"/>
        <v>0</v>
      </c>
      <c r="AO314" s="58">
        <f t="shared" si="145"/>
        <v>0</v>
      </c>
      <c r="AP314" s="58">
        <f t="shared" si="145"/>
        <v>0</v>
      </c>
      <c r="AQ314" s="58">
        <f t="shared" si="145"/>
        <v>0</v>
      </c>
      <c r="AR314" s="58">
        <f t="shared" si="145"/>
        <v>0</v>
      </c>
      <c r="AS314" s="58">
        <f t="shared" si="145"/>
        <v>0</v>
      </c>
      <c r="AT314" s="58">
        <f t="shared" si="145"/>
        <v>0</v>
      </c>
      <c r="AU314" s="58">
        <f t="shared" si="145"/>
        <v>0</v>
      </c>
      <c r="AV314" s="58">
        <f t="shared" si="145"/>
        <v>0</v>
      </c>
      <c r="AW314" s="58">
        <f t="shared" si="145"/>
        <v>0</v>
      </c>
      <c r="AX314" s="58">
        <f t="shared" si="145"/>
        <v>0</v>
      </c>
      <c r="AY314" s="58">
        <f t="shared" si="145"/>
        <v>0</v>
      </c>
      <c r="AZ314" s="58">
        <f t="shared" si="145"/>
        <v>0</v>
      </c>
      <c r="BA314" s="58">
        <f t="shared" si="145"/>
        <v>0</v>
      </c>
      <c r="BB314" s="58">
        <f t="shared" si="145"/>
        <v>0</v>
      </c>
      <c r="BC314" s="58">
        <f t="shared" si="145"/>
        <v>0</v>
      </c>
      <c r="BD314" s="58">
        <f t="shared" si="145"/>
        <v>0</v>
      </c>
      <c r="BE314" s="58">
        <f t="shared" si="145"/>
        <v>0</v>
      </c>
      <c r="BF314" s="58">
        <f t="shared" si="145"/>
        <v>0</v>
      </c>
      <c r="BG314" s="58">
        <f t="shared" si="145"/>
        <v>0</v>
      </c>
      <c r="BH314" s="58">
        <f t="shared" si="145"/>
        <v>0</v>
      </c>
      <c r="BI314" s="58">
        <f t="shared" si="145"/>
        <v>0</v>
      </c>
      <c r="BJ314" s="58">
        <f t="shared" si="145"/>
        <v>0</v>
      </c>
      <c r="BK314" s="58">
        <f t="shared" si="145"/>
        <v>0</v>
      </c>
      <c r="BL314" s="58">
        <f t="shared" si="145"/>
        <v>0</v>
      </c>
      <c r="BM314" s="58">
        <f t="shared" si="145"/>
        <v>0</v>
      </c>
      <c r="BN314" s="58">
        <f t="shared" si="145"/>
        <v>0</v>
      </c>
      <c r="BO314" s="58">
        <f t="shared" si="145"/>
        <v>0</v>
      </c>
      <c r="BP314" s="58">
        <f t="shared" si="145"/>
        <v>0</v>
      </c>
      <c r="BQ314" s="58">
        <f t="shared" ref="BQ314:DT314" si="146">BQ138</f>
        <v>0</v>
      </c>
      <c r="BR314" s="58">
        <f t="shared" si="146"/>
        <v>0</v>
      </c>
      <c r="BS314" s="58">
        <f t="shared" si="146"/>
        <v>0</v>
      </c>
      <c r="BT314" s="58">
        <f t="shared" si="146"/>
        <v>0</v>
      </c>
      <c r="BU314" s="58">
        <f t="shared" si="146"/>
        <v>0</v>
      </c>
      <c r="BV314" s="58">
        <f t="shared" si="146"/>
        <v>0</v>
      </c>
      <c r="BW314" s="58">
        <f t="shared" si="146"/>
        <v>0</v>
      </c>
      <c r="BX314" s="58">
        <f t="shared" si="146"/>
        <v>0</v>
      </c>
      <c r="BY314" s="58">
        <f t="shared" si="146"/>
        <v>0</v>
      </c>
      <c r="BZ314" s="58">
        <f t="shared" si="146"/>
        <v>0</v>
      </c>
      <c r="CA314" s="58">
        <f t="shared" si="146"/>
        <v>0</v>
      </c>
      <c r="CB314" s="58">
        <f t="shared" si="146"/>
        <v>0</v>
      </c>
      <c r="CC314" s="58">
        <f t="shared" si="146"/>
        <v>0</v>
      </c>
      <c r="CD314" s="58">
        <f t="shared" si="146"/>
        <v>0</v>
      </c>
      <c r="CE314" s="58">
        <f t="shared" si="146"/>
        <v>0</v>
      </c>
      <c r="CF314" s="58">
        <f t="shared" si="146"/>
        <v>0</v>
      </c>
      <c r="CG314" s="58">
        <f t="shared" si="146"/>
        <v>0</v>
      </c>
      <c r="CH314" s="58">
        <f t="shared" si="146"/>
        <v>0</v>
      </c>
      <c r="CI314" s="58">
        <f t="shared" si="146"/>
        <v>0</v>
      </c>
      <c r="CJ314" s="58">
        <f t="shared" si="146"/>
        <v>0</v>
      </c>
      <c r="CK314" s="58">
        <f t="shared" si="146"/>
        <v>0</v>
      </c>
      <c r="CL314" s="58">
        <f t="shared" si="146"/>
        <v>0</v>
      </c>
      <c r="CM314" s="58">
        <f t="shared" si="146"/>
        <v>0</v>
      </c>
      <c r="CN314" s="58">
        <f t="shared" si="146"/>
        <v>0</v>
      </c>
      <c r="CO314" s="58">
        <f t="shared" si="146"/>
        <v>0</v>
      </c>
      <c r="CP314" s="58">
        <f t="shared" si="146"/>
        <v>0</v>
      </c>
      <c r="CQ314" s="58">
        <f t="shared" si="146"/>
        <v>0</v>
      </c>
      <c r="CR314" s="58">
        <f t="shared" si="146"/>
        <v>0</v>
      </c>
      <c r="CS314" s="58">
        <f t="shared" si="146"/>
        <v>0</v>
      </c>
      <c r="CT314" s="58">
        <f t="shared" si="146"/>
        <v>0</v>
      </c>
      <c r="CU314" s="58">
        <f t="shared" si="146"/>
        <v>0</v>
      </c>
      <c r="CV314" s="58">
        <f t="shared" si="146"/>
        <v>0</v>
      </c>
      <c r="CW314" s="58">
        <f t="shared" si="146"/>
        <v>0</v>
      </c>
      <c r="CX314" s="58">
        <f t="shared" si="146"/>
        <v>0</v>
      </c>
      <c r="CY314" s="58">
        <f t="shared" si="146"/>
        <v>0</v>
      </c>
      <c r="CZ314" s="58">
        <f t="shared" si="146"/>
        <v>0</v>
      </c>
      <c r="DA314" s="58">
        <f t="shared" si="146"/>
        <v>0</v>
      </c>
      <c r="DB314" s="58">
        <f t="shared" si="146"/>
        <v>0</v>
      </c>
      <c r="DC314" s="58">
        <f t="shared" si="146"/>
        <v>0</v>
      </c>
      <c r="DD314" s="58">
        <f t="shared" si="146"/>
        <v>0</v>
      </c>
      <c r="DE314" s="58">
        <f t="shared" si="146"/>
        <v>0</v>
      </c>
      <c r="DF314" s="58">
        <f t="shared" si="146"/>
        <v>0</v>
      </c>
      <c r="DG314" s="58">
        <f t="shared" si="146"/>
        <v>0</v>
      </c>
      <c r="DH314" s="58">
        <f t="shared" si="146"/>
        <v>0</v>
      </c>
      <c r="DI314" s="58">
        <f t="shared" si="146"/>
        <v>0</v>
      </c>
      <c r="DJ314" s="58">
        <f t="shared" si="146"/>
        <v>0</v>
      </c>
      <c r="DK314" s="58">
        <f t="shared" si="146"/>
        <v>0</v>
      </c>
      <c r="DL314" s="58">
        <f t="shared" si="146"/>
        <v>0</v>
      </c>
      <c r="DM314" s="58">
        <f t="shared" si="146"/>
        <v>0</v>
      </c>
      <c r="DN314" s="58">
        <f t="shared" si="146"/>
        <v>0</v>
      </c>
      <c r="DO314" s="58">
        <f t="shared" si="146"/>
        <v>0</v>
      </c>
      <c r="DP314" s="58">
        <f t="shared" si="146"/>
        <v>0</v>
      </c>
      <c r="DQ314" s="58">
        <f t="shared" si="146"/>
        <v>0</v>
      </c>
      <c r="DR314" s="58">
        <f t="shared" si="146"/>
        <v>0</v>
      </c>
      <c r="DS314" s="58">
        <f t="shared" si="146"/>
        <v>0</v>
      </c>
      <c r="DT314" s="58">
        <f t="shared" si="146"/>
        <v>0</v>
      </c>
      <c r="DV314" s="135">
        <f t="shared" si="138"/>
        <v>1651.0600000000004</v>
      </c>
      <c r="DW314" s="58">
        <f t="shared" si="138"/>
        <v>1651.0600000000004</v>
      </c>
      <c r="DX314" s="58">
        <f t="shared" si="138"/>
        <v>1651.0600000000004</v>
      </c>
      <c r="DY314" s="58">
        <f t="shared" si="138"/>
        <v>1651.0600000000004</v>
      </c>
      <c r="DZ314" s="58">
        <f t="shared" si="138"/>
        <v>1651.0600000000004</v>
      </c>
      <c r="EA314" s="58">
        <f t="shared" si="138"/>
        <v>1651.0600000000004</v>
      </c>
      <c r="EB314" s="58">
        <f t="shared" si="138"/>
        <v>1651.0600000000004</v>
      </c>
      <c r="EC314" s="58">
        <f t="shared" si="138"/>
        <v>1651.0600000000004</v>
      </c>
      <c r="ED314" s="58">
        <f t="shared" si="138"/>
        <v>1651.0600000000004</v>
      </c>
      <c r="EE314" s="58">
        <f t="shared" si="138"/>
        <v>1651.0600000000004</v>
      </c>
      <c r="EF314" s="136">
        <f t="shared" si="138"/>
        <v>1651.0600000000004</v>
      </c>
    </row>
    <row r="315" spans="1:136" s="49" customFormat="1" ht="15.75" hidden="1" customHeight="1">
      <c r="A315" s="59"/>
      <c r="B315" s="1814" t="s">
        <v>530</v>
      </c>
      <c r="C315" s="127"/>
      <c r="D315" s="58">
        <f>D160</f>
        <v>4001.75</v>
      </c>
      <c r="E315" s="58">
        <f t="shared" ref="E315:BP315" si="147">E160</f>
        <v>6893.6399999999994</v>
      </c>
      <c r="F315" s="58">
        <f t="shared" si="147"/>
        <v>9807.5399999999972</v>
      </c>
      <c r="G315" s="58">
        <f t="shared" si="147"/>
        <v>3794.05</v>
      </c>
      <c r="H315" s="58">
        <f t="shared" si="147"/>
        <v>7279.18</v>
      </c>
      <c r="I315" s="58">
        <f t="shared" si="147"/>
        <v>5486.82</v>
      </c>
      <c r="J315" s="58">
        <f t="shared" si="147"/>
        <v>7408.63</v>
      </c>
      <c r="K315" s="58">
        <f t="shared" si="147"/>
        <v>8546.86</v>
      </c>
      <c r="L315" s="58">
        <f t="shared" si="147"/>
        <v>5206.6500000000005</v>
      </c>
      <c r="M315" s="58">
        <f t="shared" si="147"/>
        <v>6511.86</v>
      </c>
      <c r="N315" s="58">
        <f t="shared" si="147"/>
        <v>11422.95</v>
      </c>
      <c r="O315" s="58">
        <f t="shared" si="147"/>
        <v>7040.05</v>
      </c>
      <c r="P315" s="58">
        <f t="shared" si="147"/>
        <v>0</v>
      </c>
      <c r="Q315" s="58">
        <f t="shared" si="147"/>
        <v>0</v>
      </c>
      <c r="R315" s="58">
        <f t="shared" si="147"/>
        <v>0</v>
      </c>
      <c r="S315" s="58">
        <f t="shared" si="147"/>
        <v>0</v>
      </c>
      <c r="T315" s="58">
        <f t="shared" si="147"/>
        <v>0</v>
      </c>
      <c r="U315" s="58">
        <f t="shared" si="147"/>
        <v>0</v>
      </c>
      <c r="V315" s="58">
        <f t="shared" si="147"/>
        <v>0</v>
      </c>
      <c r="W315" s="58">
        <f t="shared" si="147"/>
        <v>0</v>
      </c>
      <c r="X315" s="58">
        <f t="shared" si="147"/>
        <v>0</v>
      </c>
      <c r="Y315" s="58">
        <f t="shared" si="147"/>
        <v>0</v>
      </c>
      <c r="Z315" s="58">
        <f t="shared" si="147"/>
        <v>0</v>
      </c>
      <c r="AA315" s="58">
        <f t="shared" si="147"/>
        <v>0</v>
      </c>
      <c r="AB315" s="58">
        <f t="shared" si="147"/>
        <v>0</v>
      </c>
      <c r="AC315" s="58">
        <f t="shared" si="147"/>
        <v>0</v>
      </c>
      <c r="AD315" s="58">
        <f t="shared" si="147"/>
        <v>0</v>
      </c>
      <c r="AE315" s="58">
        <f t="shared" si="147"/>
        <v>0</v>
      </c>
      <c r="AF315" s="58">
        <f t="shared" si="147"/>
        <v>0</v>
      </c>
      <c r="AG315" s="58">
        <f t="shared" si="147"/>
        <v>0</v>
      </c>
      <c r="AH315" s="58">
        <f t="shared" si="147"/>
        <v>0</v>
      </c>
      <c r="AI315" s="58">
        <f t="shared" si="147"/>
        <v>0</v>
      </c>
      <c r="AJ315" s="58">
        <f t="shared" si="147"/>
        <v>0</v>
      </c>
      <c r="AK315" s="58">
        <f t="shared" si="147"/>
        <v>0</v>
      </c>
      <c r="AL315" s="58">
        <f t="shared" si="147"/>
        <v>0</v>
      </c>
      <c r="AM315" s="58">
        <f t="shared" si="147"/>
        <v>0</v>
      </c>
      <c r="AN315" s="58">
        <f t="shared" si="147"/>
        <v>0</v>
      </c>
      <c r="AO315" s="58">
        <f t="shared" si="147"/>
        <v>0</v>
      </c>
      <c r="AP315" s="58">
        <f t="shared" si="147"/>
        <v>0</v>
      </c>
      <c r="AQ315" s="58">
        <f t="shared" si="147"/>
        <v>0</v>
      </c>
      <c r="AR315" s="58">
        <f t="shared" si="147"/>
        <v>0</v>
      </c>
      <c r="AS315" s="58">
        <f t="shared" si="147"/>
        <v>0</v>
      </c>
      <c r="AT315" s="58">
        <f t="shared" si="147"/>
        <v>0</v>
      </c>
      <c r="AU315" s="58">
        <f t="shared" si="147"/>
        <v>0</v>
      </c>
      <c r="AV315" s="58">
        <f t="shared" si="147"/>
        <v>0</v>
      </c>
      <c r="AW315" s="58">
        <f t="shared" si="147"/>
        <v>0</v>
      </c>
      <c r="AX315" s="58">
        <f t="shared" si="147"/>
        <v>0</v>
      </c>
      <c r="AY315" s="58">
        <f t="shared" si="147"/>
        <v>0</v>
      </c>
      <c r="AZ315" s="58">
        <f t="shared" si="147"/>
        <v>0</v>
      </c>
      <c r="BA315" s="58">
        <f t="shared" si="147"/>
        <v>0</v>
      </c>
      <c r="BB315" s="58">
        <f t="shared" si="147"/>
        <v>0</v>
      </c>
      <c r="BC315" s="58">
        <f t="shared" si="147"/>
        <v>0</v>
      </c>
      <c r="BD315" s="58">
        <f t="shared" si="147"/>
        <v>0</v>
      </c>
      <c r="BE315" s="58">
        <f t="shared" si="147"/>
        <v>0</v>
      </c>
      <c r="BF315" s="58">
        <f t="shared" si="147"/>
        <v>0</v>
      </c>
      <c r="BG315" s="58">
        <f t="shared" si="147"/>
        <v>0</v>
      </c>
      <c r="BH315" s="58">
        <f t="shared" si="147"/>
        <v>0</v>
      </c>
      <c r="BI315" s="58">
        <f t="shared" si="147"/>
        <v>0</v>
      </c>
      <c r="BJ315" s="58">
        <f t="shared" si="147"/>
        <v>0</v>
      </c>
      <c r="BK315" s="58">
        <f t="shared" si="147"/>
        <v>0</v>
      </c>
      <c r="BL315" s="58">
        <f t="shared" si="147"/>
        <v>0</v>
      </c>
      <c r="BM315" s="58">
        <f t="shared" si="147"/>
        <v>0</v>
      </c>
      <c r="BN315" s="58">
        <f t="shared" si="147"/>
        <v>0</v>
      </c>
      <c r="BO315" s="58">
        <f t="shared" si="147"/>
        <v>0</v>
      </c>
      <c r="BP315" s="58">
        <f t="shared" si="147"/>
        <v>0</v>
      </c>
      <c r="BQ315" s="58">
        <f t="shared" ref="BQ315:DT315" si="148">BQ160</f>
        <v>0</v>
      </c>
      <c r="BR315" s="58">
        <f t="shared" si="148"/>
        <v>0</v>
      </c>
      <c r="BS315" s="58">
        <f t="shared" si="148"/>
        <v>0</v>
      </c>
      <c r="BT315" s="58">
        <f t="shared" si="148"/>
        <v>0</v>
      </c>
      <c r="BU315" s="58">
        <f t="shared" si="148"/>
        <v>0</v>
      </c>
      <c r="BV315" s="58">
        <f t="shared" si="148"/>
        <v>0</v>
      </c>
      <c r="BW315" s="58">
        <f t="shared" si="148"/>
        <v>0</v>
      </c>
      <c r="BX315" s="58">
        <f t="shared" si="148"/>
        <v>0</v>
      </c>
      <c r="BY315" s="58">
        <f t="shared" si="148"/>
        <v>0</v>
      </c>
      <c r="BZ315" s="58">
        <f t="shared" si="148"/>
        <v>0</v>
      </c>
      <c r="CA315" s="58">
        <f t="shared" si="148"/>
        <v>0</v>
      </c>
      <c r="CB315" s="58">
        <f t="shared" si="148"/>
        <v>0</v>
      </c>
      <c r="CC315" s="58">
        <f t="shared" si="148"/>
        <v>0</v>
      </c>
      <c r="CD315" s="58">
        <f t="shared" si="148"/>
        <v>0</v>
      </c>
      <c r="CE315" s="58">
        <f t="shared" si="148"/>
        <v>0</v>
      </c>
      <c r="CF315" s="58">
        <f t="shared" si="148"/>
        <v>0</v>
      </c>
      <c r="CG315" s="58">
        <f t="shared" si="148"/>
        <v>0</v>
      </c>
      <c r="CH315" s="58">
        <f t="shared" si="148"/>
        <v>0</v>
      </c>
      <c r="CI315" s="58">
        <f t="shared" si="148"/>
        <v>0</v>
      </c>
      <c r="CJ315" s="58">
        <f t="shared" si="148"/>
        <v>0</v>
      </c>
      <c r="CK315" s="58">
        <f t="shared" si="148"/>
        <v>0</v>
      </c>
      <c r="CL315" s="58">
        <f t="shared" si="148"/>
        <v>0</v>
      </c>
      <c r="CM315" s="58">
        <f t="shared" si="148"/>
        <v>0</v>
      </c>
      <c r="CN315" s="58">
        <f t="shared" si="148"/>
        <v>0</v>
      </c>
      <c r="CO315" s="58">
        <f t="shared" si="148"/>
        <v>0</v>
      </c>
      <c r="CP315" s="58">
        <f t="shared" si="148"/>
        <v>0</v>
      </c>
      <c r="CQ315" s="58">
        <f t="shared" si="148"/>
        <v>0</v>
      </c>
      <c r="CR315" s="58">
        <f t="shared" si="148"/>
        <v>0</v>
      </c>
      <c r="CS315" s="58">
        <f t="shared" si="148"/>
        <v>0</v>
      </c>
      <c r="CT315" s="58">
        <f t="shared" si="148"/>
        <v>0</v>
      </c>
      <c r="CU315" s="58">
        <f t="shared" si="148"/>
        <v>0</v>
      </c>
      <c r="CV315" s="58">
        <f t="shared" si="148"/>
        <v>0</v>
      </c>
      <c r="CW315" s="58">
        <f t="shared" si="148"/>
        <v>0</v>
      </c>
      <c r="CX315" s="58">
        <f t="shared" si="148"/>
        <v>0</v>
      </c>
      <c r="CY315" s="58">
        <f t="shared" si="148"/>
        <v>0</v>
      </c>
      <c r="CZ315" s="58">
        <f t="shared" si="148"/>
        <v>0</v>
      </c>
      <c r="DA315" s="58">
        <f t="shared" si="148"/>
        <v>0</v>
      </c>
      <c r="DB315" s="58">
        <f t="shared" si="148"/>
        <v>0</v>
      </c>
      <c r="DC315" s="58">
        <f t="shared" si="148"/>
        <v>0</v>
      </c>
      <c r="DD315" s="58">
        <f t="shared" si="148"/>
        <v>0</v>
      </c>
      <c r="DE315" s="58">
        <f t="shared" si="148"/>
        <v>0</v>
      </c>
      <c r="DF315" s="58">
        <f t="shared" si="148"/>
        <v>0</v>
      </c>
      <c r="DG315" s="58">
        <f t="shared" si="148"/>
        <v>0</v>
      </c>
      <c r="DH315" s="58">
        <f t="shared" si="148"/>
        <v>0</v>
      </c>
      <c r="DI315" s="58">
        <f t="shared" si="148"/>
        <v>0</v>
      </c>
      <c r="DJ315" s="58">
        <f t="shared" si="148"/>
        <v>0</v>
      </c>
      <c r="DK315" s="58">
        <f t="shared" si="148"/>
        <v>0</v>
      </c>
      <c r="DL315" s="58">
        <f t="shared" si="148"/>
        <v>0</v>
      </c>
      <c r="DM315" s="58">
        <f t="shared" si="148"/>
        <v>0</v>
      </c>
      <c r="DN315" s="58">
        <f t="shared" si="148"/>
        <v>0</v>
      </c>
      <c r="DO315" s="58">
        <f t="shared" si="148"/>
        <v>0</v>
      </c>
      <c r="DP315" s="58">
        <f t="shared" si="148"/>
        <v>0</v>
      </c>
      <c r="DQ315" s="58">
        <f t="shared" si="148"/>
        <v>0</v>
      </c>
      <c r="DR315" s="58">
        <f t="shared" si="148"/>
        <v>0</v>
      </c>
      <c r="DS315" s="58">
        <f t="shared" si="148"/>
        <v>0</v>
      </c>
      <c r="DT315" s="58">
        <f t="shared" si="148"/>
        <v>0</v>
      </c>
      <c r="DV315" s="135">
        <f t="shared" si="138"/>
        <v>4001.75</v>
      </c>
      <c r="DW315" s="58">
        <f t="shared" si="138"/>
        <v>4001.75</v>
      </c>
      <c r="DX315" s="58">
        <f t="shared" si="138"/>
        <v>4001.75</v>
      </c>
      <c r="DY315" s="58">
        <f t="shared" si="138"/>
        <v>4001.75</v>
      </c>
      <c r="DZ315" s="58">
        <f t="shared" si="138"/>
        <v>4001.75</v>
      </c>
      <c r="EA315" s="58">
        <f t="shared" si="138"/>
        <v>4001.75</v>
      </c>
      <c r="EB315" s="58">
        <f t="shared" si="138"/>
        <v>4001.75</v>
      </c>
      <c r="EC315" s="58">
        <f t="shared" si="138"/>
        <v>4001.75</v>
      </c>
      <c r="ED315" s="58">
        <f t="shared" si="138"/>
        <v>4001.75</v>
      </c>
      <c r="EE315" s="58">
        <f t="shared" si="138"/>
        <v>4001.75</v>
      </c>
      <c r="EF315" s="136">
        <f t="shared" si="138"/>
        <v>4001.75</v>
      </c>
    </row>
    <row r="316" spans="1:136" s="49" customFormat="1" ht="15.75" hidden="1" customHeight="1">
      <c r="A316" s="59"/>
      <c r="B316" s="1814" t="s">
        <v>531</v>
      </c>
      <c r="C316" s="127"/>
      <c r="D316" s="58">
        <f>D186</f>
        <v>10609.15</v>
      </c>
      <c r="E316" s="58">
        <f t="shared" ref="E316:BP316" si="149">E186</f>
        <v>11724.82</v>
      </c>
      <c r="F316" s="58">
        <f t="shared" si="149"/>
        <v>3577.89</v>
      </c>
      <c r="G316" s="58">
        <f t="shared" si="149"/>
        <v>7513.5700000000006</v>
      </c>
      <c r="H316" s="58">
        <f t="shared" si="149"/>
        <v>8369.6999999999989</v>
      </c>
      <c r="I316" s="58">
        <f t="shared" si="149"/>
        <v>7153.0099999999993</v>
      </c>
      <c r="J316" s="58">
        <f t="shared" si="149"/>
        <v>7201.1299999999992</v>
      </c>
      <c r="K316" s="58">
        <f t="shared" si="149"/>
        <v>8116.1399999999985</v>
      </c>
      <c r="L316" s="58">
        <f t="shared" si="149"/>
        <v>4985.09</v>
      </c>
      <c r="M316" s="58">
        <f t="shared" si="149"/>
        <v>1846.43</v>
      </c>
      <c r="N316" s="58">
        <f t="shared" si="149"/>
        <v>5976.2599999999993</v>
      </c>
      <c r="O316" s="58">
        <f t="shared" si="149"/>
        <v>4925.1099999999997</v>
      </c>
      <c r="P316" s="58">
        <f t="shared" si="149"/>
        <v>0</v>
      </c>
      <c r="Q316" s="58">
        <f t="shared" si="149"/>
        <v>0</v>
      </c>
      <c r="R316" s="58">
        <f t="shared" si="149"/>
        <v>0</v>
      </c>
      <c r="S316" s="58">
        <f t="shared" si="149"/>
        <v>0</v>
      </c>
      <c r="T316" s="58">
        <f t="shared" si="149"/>
        <v>0</v>
      </c>
      <c r="U316" s="58">
        <f t="shared" si="149"/>
        <v>0</v>
      </c>
      <c r="V316" s="58">
        <f t="shared" si="149"/>
        <v>0</v>
      </c>
      <c r="W316" s="58">
        <f t="shared" si="149"/>
        <v>0</v>
      </c>
      <c r="X316" s="58">
        <f t="shared" si="149"/>
        <v>0</v>
      </c>
      <c r="Y316" s="58">
        <f t="shared" si="149"/>
        <v>0</v>
      </c>
      <c r="Z316" s="58">
        <f t="shared" si="149"/>
        <v>0</v>
      </c>
      <c r="AA316" s="58">
        <f t="shared" si="149"/>
        <v>0</v>
      </c>
      <c r="AB316" s="58">
        <f t="shared" si="149"/>
        <v>0</v>
      </c>
      <c r="AC316" s="58">
        <f t="shared" si="149"/>
        <v>0</v>
      </c>
      <c r="AD316" s="58">
        <f t="shared" si="149"/>
        <v>0</v>
      </c>
      <c r="AE316" s="58">
        <f t="shared" si="149"/>
        <v>0</v>
      </c>
      <c r="AF316" s="58">
        <f t="shared" si="149"/>
        <v>0</v>
      </c>
      <c r="AG316" s="58">
        <f t="shared" si="149"/>
        <v>0</v>
      </c>
      <c r="AH316" s="58">
        <f t="shared" si="149"/>
        <v>0</v>
      </c>
      <c r="AI316" s="58">
        <f t="shared" si="149"/>
        <v>0</v>
      </c>
      <c r="AJ316" s="58">
        <f t="shared" si="149"/>
        <v>0</v>
      </c>
      <c r="AK316" s="58">
        <f t="shared" si="149"/>
        <v>0</v>
      </c>
      <c r="AL316" s="58">
        <f t="shared" si="149"/>
        <v>0</v>
      </c>
      <c r="AM316" s="58">
        <f t="shared" si="149"/>
        <v>0</v>
      </c>
      <c r="AN316" s="58">
        <f t="shared" si="149"/>
        <v>0</v>
      </c>
      <c r="AO316" s="58">
        <f t="shared" si="149"/>
        <v>0</v>
      </c>
      <c r="AP316" s="58">
        <f t="shared" si="149"/>
        <v>0</v>
      </c>
      <c r="AQ316" s="58">
        <f t="shared" si="149"/>
        <v>0</v>
      </c>
      <c r="AR316" s="58">
        <f t="shared" si="149"/>
        <v>0</v>
      </c>
      <c r="AS316" s="58">
        <f t="shared" si="149"/>
        <v>0</v>
      </c>
      <c r="AT316" s="58">
        <f t="shared" si="149"/>
        <v>0</v>
      </c>
      <c r="AU316" s="58">
        <f t="shared" si="149"/>
        <v>0</v>
      </c>
      <c r="AV316" s="58">
        <f t="shared" si="149"/>
        <v>0</v>
      </c>
      <c r="AW316" s="58">
        <f t="shared" si="149"/>
        <v>0</v>
      </c>
      <c r="AX316" s="58">
        <f t="shared" si="149"/>
        <v>0</v>
      </c>
      <c r="AY316" s="58">
        <f t="shared" si="149"/>
        <v>0</v>
      </c>
      <c r="AZ316" s="58">
        <f t="shared" si="149"/>
        <v>0</v>
      </c>
      <c r="BA316" s="58">
        <f t="shared" si="149"/>
        <v>0</v>
      </c>
      <c r="BB316" s="58">
        <f t="shared" si="149"/>
        <v>0</v>
      </c>
      <c r="BC316" s="58">
        <f t="shared" si="149"/>
        <v>0</v>
      </c>
      <c r="BD316" s="58">
        <f t="shared" si="149"/>
        <v>0</v>
      </c>
      <c r="BE316" s="58">
        <f t="shared" si="149"/>
        <v>0</v>
      </c>
      <c r="BF316" s="58">
        <f t="shared" si="149"/>
        <v>0</v>
      </c>
      <c r="BG316" s="58">
        <f t="shared" si="149"/>
        <v>0</v>
      </c>
      <c r="BH316" s="58">
        <f t="shared" si="149"/>
        <v>0</v>
      </c>
      <c r="BI316" s="58">
        <f t="shared" si="149"/>
        <v>0</v>
      </c>
      <c r="BJ316" s="58">
        <f t="shared" si="149"/>
        <v>0</v>
      </c>
      <c r="BK316" s="58">
        <f t="shared" si="149"/>
        <v>0</v>
      </c>
      <c r="BL316" s="58">
        <f t="shared" si="149"/>
        <v>0</v>
      </c>
      <c r="BM316" s="58">
        <f t="shared" si="149"/>
        <v>0</v>
      </c>
      <c r="BN316" s="58">
        <f t="shared" si="149"/>
        <v>0</v>
      </c>
      <c r="BO316" s="58">
        <f t="shared" si="149"/>
        <v>0</v>
      </c>
      <c r="BP316" s="58">
        <f t="shared" si="149"/>
        <v>0</v>
      </c>
      <c r="BQ316" s="58">
        <f t="shared" ref="BQ316:DT316" si="150">BQ186</f>
        <v>0</v>
      </c>
      <c r="BR316" s="58">
        <f t="shared" si="150"/>
        <v>0</v>
      </c>
      <c r="BS316" s="58">
        <f t="shared" si="150"/>
        <v>0</v>
      </c>
      <c r="BT316" s="58">
        <f t="shared" si="150"/>
        <v>0</v>
      </c>
      <c r="BU316" s="58">
        <f t="shared" si="150"/>
        <v>0</v>
      </c>
      <c r="BV316" s="58">
        <f t="shared" si="150"/>
        <v>0</v>
      </c>
      <c r="BW316" s="58">
        <f t="shared" si="150"/>
        <v>0</v>
      </c>
      <c r="BX316" s="58">
        <f t="shared" si="150"/>
        <v>0</v>
      </c>
      <c r="BY316" s="58">
        <f t="shared" si="150"/>
        <v>0</v>
      </c>
      <c r="BZ316" s="58">
        <f t="shared" si="150"/>
        <v>0</v>
      </c>
      <c r="CA316" s="58">
        <f t="shared" si="150"/>
        <v>0</v>
      </c>
      <c r="CB316" s="58">
        <f t="shared" si="150"/>
        <v>0</v>
      </c>
      <c r="CC316" s="58">
        <f t="shared" si="150"/>
        <v>0</v>
      </c>
      <c r="CD316" s="58">
        <f t="shared" si="150"/>
        <v>0</v>
      </c>
      <c r="CE316" s="58">
        <f t="shared" si="150"/>
        <v>0</v>
      </c>
      <c r="CF316" s="58">
        <f t="shared" si="150"/>
        <v>0</v>
      </c>
      <c r="CG316" s="58">
        <f t="shared" si="150"/>
        <v>0</v>
      </c>
      <c r="CH316" s="58">
        <f t="shared" si="150"/>
        <v>0</v>
      </c>
      <c r="CI316" s="58">
        <f t="shared" si="150"/>
        <v>0</v>
      </c>
      <c r="CJ316" s="58">
        <f t="shared" si="150"/>
        <v>0</v>
      </c>
      <c r="CK316" s="58">
        <f t="shared" si="150"/>
        <v>0</v>
      </c>
      <c r="CL316" s="58">
        <f t="shared" si="150"/>
        <v>0</v>
      </c>
      <c r="CM316" s="58">
        <f t="shared" si="150"/>
        <v>0</v>
      </c>
      <c r="CN316" s="58">
        <f t="shared" si="150"/>
        <v>0</v>
      </c>
      <c r="CO316" s="58">
        <f t="shared" si="150"/>
        <v>0</v>
      </c>
      <c r="CP316" s="58">
        <f t="shared" si="150"/>
        <v>0</v>
      </c>
      <c r="CQ316" s="58">
        <f t="shared" si="150"/>
        <v>0</v>
      </c>
      <c r="CR316" s="58">
        <f t="shared" si="150"/>
        <v>0</v>
      </c>
      <c r="CS316" s="58">
        <f t="shared" si="150"/>
        <v>0</v>
      </c>
      <c r="CT316" s="58">
        <f t="shared" si="150"/>
        <v>0</v>
      </c>
      <c r="CU316" s="58">
        <f t="shared" si="150"/>
        <v>0</v>
      </c>
      <c r="CV316" s="58">
        <f t="shared" si="150"/>
        <v>0</v>
      </c>
      <c r="CW316" s="58">
        <f t="shared" si="150"/>
        <v>0</v>
      </c>
      <c r="CX316" s="58">
        <f t="shared" si="150"/>
        <v>0</v>
      </c>
      <c r="CY316" s="58">
        <f t="shared" si="150"/>
        <v>0</v>
      </c>
      <c r="CZ316" s="58">
        <f t="shared" si="150"/>
        <v>0</v>
      </c>
      <c r="DA316" s="58">
        <f t="shared" si="150"/>
        <v>0</v>
      </c>
      <c r="DB316" s="58">
        <f t="shared" si="150"/>
        <v>0</v>
      </c>
      <c r="DC316" s="58">
        <f t="shared" si="150"/>
        <v>0</v>
      </c>
      <c r="DD316" s="58">
        <f t="shared" si="150"/>
        <v>0</v>
      </c>
      <c r="DE316" s="58">
        <f t="shared" si="150"/>
        <v>0</v>
      </c>
      <c r="DF316" s="58">
        <f t="shared" si="150"/>
        <v>0</v>
      </c>
      <c r="DG316" s="58">
        <f t="shared" si="150"/>
        <v>0</v>
      </c>
      <c r="DH316" s="58">
        <f t="shared" si="150"/>
        <v>0</v>
      </c>
      <c r="DI316" s="58">
        <f t="shared" si="150"/>
        <v>0</v>
      </c>
      <c r="DJ316" s="58">
        <f t="shared" si="150"/>
        <v>0</v>
      </c>
      <c r="DK316" s="58">
        <f t="shared" si="150"/>
        <v>0</v>
      </c>
      <c r="DL316" s="58">
        <f t="shared" si="150"/>
        <v>0</v>
      </c>
      <c r="DM316" s="58">
        <f t="shared" si="150"/>
        <v>0</v>
      </c>
      <c r="DN316" s="58">
        <f t="shared" si="150"/>
        <v>0</v>
      </c>
      <c r="DO316" s="58">
        <f t="shared" si="150"/>
        <v>0</v>
      </c>
      <c r="DP316" s="58">
        <f t="shared" si="150"/>
        <v>0</v>
      </c>
      <c r="DQ316" s="58">
        <f t="shared" si="150"/>
        <v>0</v>
      </c>
      <c r="DR316" s="58">
        <f t="shared" si="150"/>
        <v>0</v>
      </c>
      <c r="DS316" s="58">
        <f t="shared" si="150"/>
        <v>0</v>
      </c>
      <c r="DT316" s="58">
        <f t="shared" si="150"/>
        <v>0</v>
      </c>
      <c r="DV316" s="135">
        <f t="shared" si="138"/>
        <v>10609.15</v>
      </c>
      <c r="DW316" s="58">
        <f t="shared" si="138"/>
        <v>10609.15</v>
      </c>
      <c r="DX316" s="58">
        <f t="shared" si="138"/>
        <v>10609.15</v>
      </c>
      <c r="DY316" s="58">
        <f t="shared" si="138"/>
        <v>10609.15</v>
      </c>
      <c r="DZ316" s="58">
        <f t="shared" si="138"/>
        <v>10609.15</v>
      </c>
      <c r="EA316" s="58">
        <f t="shared" si="138"/>
        <v>10609.15</v>
      </c>
      <c r="EB316" s="58">
        <f t="shared" si="138"/>
        <v>10609.15</v>
      </c>
      <c r="EC316" s="58">
        <f t="shared" si="138"/>
        <v>10609.15</v>
      </c>
      <c r="ED316" s="58">
        <f t="shared" si="138"/>
        <v>10609.15</v>
      </c>
      <c r="EE316" s="58">
        <f t="shared" si="138"/>
        <v>10609.15</v>
      </c>
      <c r="EF316" s="136">
        <f t="shared" si="138"/>
        <v>10609.15</v>
      </c>
    </row>
    <row r="317" spans="1:136" s="49" customFormat="1" ht="15.75" hidden="1" customHeight="1">
      <c r="A317" s="59"/>
      <c r="B317" s="1814" t="s">
        <v>532</v>
      </c>
      <c r="C317" s="127"/>
      <c r="D317" s="58">
        <f>D192</f>
        <v>0</v>
      </c>
      <c r="E317" s="58">
        <f t="shared" ref="E317:BP317" si="151">E192</f>
        <v>0</v>
      </c>
      <c r="F317" s="58">
        <f t="shared" si="151"/>
        <v>0</v>
      </c>
      <c r="G317" s="58">
        <f t="shared" si="151"/>
        <v>0</v>
      </c>
      <c r="H317" s="58">
        <f t="shared" si="151"/>
        <v>0</v>
      </c>
      <c r="I317" s="58">
        <f t="shared" si="151"/>
        <v>0</v>
      </c>
      <c r="J317" s="58">
        <f t="shared" si="151"/>
        <v>0</v>
      </c>
      <c r="K317" s="58">
        <f t="shared" si="151"/>
        <v>0</v>
      </c>
      <c r="L317" s="58">
        <f t="shared" si="151"/>
        <v>0</v>
      </c>
      <c r="M317" s="58">
        <f t="shared" si="151"/>
        <v>0</v>
      </c>
      <c r="N317" s="58">
        <f t="shared" si="151"/>
        <v>0</v>
      </c>
      <c r="O317" s="58">
        <f t="shared" si="151"/>
        <v>0</v>
      </c>
      <c r="P317" s="58">
        <f t="shared" si="151"/>
        <v>0</v>
      </c>
      <c r="Q317" s="58">
        <f t="shared" si="151"/>
        <v>0</v>
      </c>
      <c r="R317" s="58">
        <f t="shared" si="151"/>
        <v>0</v>
      </c>
      <c r="S317" s="58">
        <f t="shared" si="151"/>
        <v>0</v>
      </c>
      <c r="T317" s="58">
        <f t="shared" si="151"/>
        <v>0</v>
      </c>
      <c r="U317" s="58">
        <f t="shared" si="151"/>
        <v>0</v>
      </c>
      <c r="V317" s="58">
        <f t="shared" si="151"/>
        <v>0</v>
      </c>
      <c r="W317" s="58">
        <f t="shared" si="151"/>
        <v>0</v>
      </c>
      <c r="X317" s="58">
        <f t="shared" si="151"/>
        <v>0</v>
      </c>
      <c r="Y317" s="58">
        <f t="shared" si="151"/>
        <v>0</v>
      </c>
      <c r="Z317" s="58">
        <f t="shared" si="151"/>
        <v>0</v>
      </c>
      <c r="AA317" s="58">
        <f t="shared" si="151"/>
        <v>0</v>
      </c>
      <c r="AB317" s="58">
        <f t="shared" si="151"/>
        <v>0</v>
      </c>
      <c r="AC317" s="58">
        <f t="shared" si="151"/>
        <v>0</v>
      </c>
      <c r="AD317" s="58">
        <f t="shared" si="151"/>
        <v>0</v>
      </c>
      <c r="AE317" s="58">
        <f t="shared" si="151"/>
        <v>0</v>
      </c>
      <c r="AF317" s="58">
        <f t="shared" si="151"/>
        <v>0</v>
      </c>
      <c r="AG317" s="58">
        <f t="shared" si="151"/>
        <v>0</v>
      </c>
      <c r="AH317" s="58">
        <f t="shared" si="151"/>
        <v>0</v>
      </c>
      <c r="AI317" s="58">
        <f t="shared" si="151"/>
        <v>0</v>
      </c>
      <c r="AJ317" s="58">
        <f t="shared" si="151"/>
        <v>0</v>
      </c>
      <c r="AK317" s="58">
        <f t="shared" si="151"/>
        <v>0</v>
      </c>
      <c r="AL317" s="58">
        <f t="shared" si="151"/>
        <v>0</v>
      </c>
      <c r="AM317" s="58">
        <f t="shared" si="151"/>
        <v>0</v>
      </c>
      <c r="AN317" s="58">
        <f t="shared" si="151"/>
        <v>0</v>
      </c>
      <c r="AO317" s="58">
        <f t="shared" si="151"/>
        <v>0</v>
      </c>
      <c r="AP317" s="58">
        <f t="shared" si="151"/>
        <v>0</v>
      </c>
      <c r="AQ317" s="58">
        <f t="shared" si="151"/>
        <v>0</v>
      </c>
      <c r="AR317" s="58">
        <f t="shared" si="151"/>
        <v>0</v>
      </c>
      <c r="AS317" s="58">
        <f t="shared" si="151"/>
        <v>0</v>
      </c>
      <c r="AT317" s="58">
        <f t="shared" si="151"/>
        <v>0</v>
      </c>
      <c r="AU317" s="58">
        <f t="shared" si="151"/>
        <v>0</v>
      </c>
      <c r="AV317" s="58">
        <f t="shared" si="151"/>
        <v>0</v>
      </c>
      <c r="AW317" s="58">
        <f t="shared" si="151"/>
        <v>0</v>
      </c>
      <c r="AX317" s="58">
        <f t="shared" si="151"/>
        <v>0</v>
      </c>
      <c r="AY317" s="58">
        <f t="shared" si="151"/>
        <v>0</v>
      </c>
      <c r="AZ317" s="58">
        <f t="shared" si="151"/>
        <v>0</v>
      </c>
      <c r="BA317" s="58">
        <f t="shared" si="151"/>
        <v>0</v>
      </c>
      <c r="BB317" s="58">
        <f t="shared" si="151"/>
        <v>0</v>
      </c>
      <c r="BC317" s="58">
        <f t="shared" si="151"/>
        <v>0</v>
      </c>
      <c r="BD317" s="58">
        <f t="shared" si="151"/>
        <v>0</v>
      </c>
      <c r="BE317" s="58">
        <f t="shared" si="151"/>
        <v>0</v>
      </c>
      <c r="BF317" s="58">
        <f t="shared" si="151"/>
        <v>0</v>
      </c>
      <c r="BG317" s="58">
        <f t="shared" si="151"/>
        <v>0</v>
      </c>
      <c r="BH317" s="58">
        <f t="shared" si="151"/>
        <v>0</v>
      </c>
      <c r="BI317" s="58">
        <f t="shared" si="151"/>
        <v>0</v>
      </c>
      <c r="BJ317" s="58">
        <f t="shared" si="151"/>
        <v>0</v>
      </c>
      <c r="BK317" s="58">
        <f t="shared" si="151"/>
        <v>0</v>
      </c>
      <c r="BL317" s="58">
        <f t="shared" si="151"/>
        <v>0</v>
      </c>
      <c r="BM317" s="58">
        <f t="shared" si="151"/>
        <v>0</v>
      </c>
      <c r="BN317" s="58">
        <f t="shared" si="151"/>
        <v>0</v>
      </c>
      <c r="BO317" s="58">
        <f t="shared" si="151"/>
        <v>0</v>
      </c>
      <c r="BP317" s="58">
        <f t="shared" si="151"/>
        <v>0</v>
      </c>
      <c r="BQ317" s="58">
        <f t="shared" ref="BQ317:DT317" si="152">BQ192</f>
        <v>0</v>
      </c>
      <c r="BR317" s="58">
        <f t="shared" si="152"/>
        <v>0</v>
      </c>
      <c r="BS317" s="58">
        <f t="shared" si="152"/>
        <v>0</v>
      </c>
      <c r="BT317" s="58">
        <f t="shared" si="152"/>
        <v>0</v>
      </c>
      <c r="BU317" s="58">
        <f t="shared" si="152"/>
        <v>0</v>
      </c>
      <c r="BV317" s="58">
        <f t="shared" si="152"/>
        <v>0</v>
      </c>
      <c r="BW317" s="58">
        <f t="shared" si="152"/>
        <v>0</v>
      </c>
      <c r="BX317" s="58">
        <f t="shared" si="152"/>
        <v>0</v>
      </c>
      <c r="BY317" s="58">
        <f t="shared" si="152"/>
        <v>0</v>
      </c>
      <c r="BZ317" s="58">
        <f t="shared" si="152"/>
        <v>0</v>
      </c>
      <c r="CA317" s="58">
        <f t="shared" si="152"/>
        <v>0</v>
      </c>
      <c r="CB317" s="58">
        <f t="shared" si="152"/>
        <v>0</v>
      </c>
      <c r="CC317" s="58">
        <f t="shared" si="152"/>
        <v>0</v>
      </c>
      <c r="CD317" s="58">
        <f t="shared" si="152"/>
        <v>0</v>
      </c>
      <c r="CE317" s="58">
        <f t="shared" si="152"/>
        <v>0</v>
      </c>
      <c r="CF317" s="58">
        <f t="shared" si="152"/>
        <v>0</v>
      </c>
      <c r="CG317" s="58">
        <f t="shared" si="152"/>
        <v>0</v>
      </c>
      <c r="CH317" s="58">
        <f t="shared" si="152"/>
        <v>0</v>
      </c>
      <c r="CI317" s="58">
        <f t="shared" si="152"/>
        <v>0</v>
      </c>
      <c r="CJ317" s="58">
        <f t="shared" si="152"/>
        <v>0</v>
      </c>
      <c r="CK317" s="58">
        <f t="shared" si="152"/>
        <v>0</v>
      </c>
      <c r="CL317" s="58">
        <f t="shared" si="152"/>
        <v>0</v>
      </c>
      <c r="CM317" s="58">
        <f t="shared" si="152"/>
        <v>0</v>
      </c>
      <c r="CN317" s="58">
        <f t="shared" si="152"/>
        <v>0</v>
      </c>
      <c r="CO317" s="58">
        <f t="shared" si="152"/>
        <v>0</v>
      </c>
      <c r="CP317" s="58">
        <f t="shared" si="152"/>
        <v>0</v>
      </c>
      <c r="CQ317" s="58">
        <f t="shared" si="152"/>
        <v>0</v>
      </c>
      <c r="CR317" s="58">
        <f t="shared" si="152"/>
        <v>0</v>
      </c>
      <c r="CS317" s="58">
        <f t="shared" si="152"/>
        <v>0</v>
      </c>
      <c r="CT317" s="58">
        <f t="shared" si="152"/>
        <v>0</v>
      </c>
      <c r="CU317" s="58">
        <f t="shared" si="152"/>
        <v>0</v>
      </c>
      <c r="CV317" s="58">
        <f t="shared" si="152"/>
        <v>0</v>
      </c>
      <c r="CW317" s="58">
        <f t="shared" si="152"/>
        <v>0</v>
      </c>
      <c r="CX317" s="58">
        <f t="shared" si="152"/>
        <v>0</v>
      </c>
      <c r="CY317" s="58">
        <f t="shared" si="152"/>
        <v>0</v>
      </c>
      <c r="CZ317" s="58">
        <f t="shared" si="152"/>
        <v>0</v>
      </c>
      <c r="DA317" s="58">
        <f t="shared" si="152"/>
        <v>0</v>
      </c>
      <c r="DB317" s="58">
        <f t="shared" si="152"/>
        <v>0</v>
      </c>
      <c r="DC317" s="58">
        <f t="shared" si="152"/>
        <v>0</v>
      </c>
      <c r="DD317" s="58">
        <f t="shared" si="152"/>
        <v>0</v>
      </c>
      <c r="DE317" s="58">
        <f t="shared" si="152"/>
        <v>0</v>
      </c>
      <c r="DF317" s="58">
        <f t="shared" si="152"/>
        <v>0</v>
      </c>
      <c r="DG317" s="58">
        <f t="shared" si="152"/>
        <v>0</v>
      </c>
      <c r="DH317" s="58">
        <f t="shared" si="152"/>
        <v>0</v>
      </c>
      <c r="DI317" s="58">
        <f t="shared" si="152"/>
        <v>0</v>
      </c>
      <c r="DJ317" s="58">
        <f t="shared" si="152"/>
        <v>0</v>
      </c>
      <c r="DK317" s="58">
        <f t="shared" si="152"/>
        <v>0</v>
      </c>
      <c r="DL317" s="58">
        <f t="shared" si="152"/>
        <v>0</v>
      </c>
      <c r="DM317" s="58">
        <f t="shared" si="152"/>
        <v>0</v>
      </c>
      <c r="DN317" s="58">
        <f t="shared" si="152"/>
        <v>0</v>
      </c>
      <c r="DO317" s="58">
        <f t="shared" si="152"/>
        <v>0</v>
      </c>
      <c r="DP317" s="58">
        <f t="shared" si="152"/>
        <v>0</v>
      </c>
      <c r="DQ317" s="58">
        <f t="shared" si="152"/>
        <v>0</v>
      </c>
      <c r="DR317" s="58">
        <f t="shared" si="152"/>
        <v>0</v>
      </c>
      <c r="DS317" s="58">
        <f t="shared" si="152"/>
        <v>0</v>
      </c>
      <c r="DT317" s="58">
        <f t="shared" si="152"/>
        <v>0</v>
      </c>
      <c r="DV317" s="135">
        <f t="shared" si="138"/>
        <v>0</v>
      </c>
      <c r="DW317" s="58">
        <f t="shared" si="138"/>
        <v>0</v>
      </c>
      <c r="DX317" s="58">
        <f t="shared" si="138"/>
        <v>0</v>
      </c>
      <c r="DY317" s="58">
        <f t="shared" si="138"/>
        <v>0</v>
      </c>
      <c r="DZ317" s="58">
        <f t="shared" si="138"/>
        <v>0</v>
      </c>
      <c r="EA317" s="58">
        <f t="shared" si="138"/>
        <v>0</v>
      </c>
      <c r="EB317" s="58">
        <f t="shared" si="138"/>
        <v>0</v>
      </c>
      <c r="EC317" s="58">
        <f t="shared" si="138"/>
        <v>0</v>
      </c>
      <c r="ED317" s="58">
        <f t="shared" si="138"/>
        <v>0</v>
      </c>
      <c r="EE317" s="58">
        <f t="shared" si="138"/>
        <v>0</v>
      </c>
      <c r="EF317" s="136">
        <f t="shared" si="138"/>
        <v>0</v>
      </c>
    </row>
    <row r="318" spans="1:136" s="49" customFormat="1" ht="15.75" hidden="1" customHeight="1" thickBot="1">
      <c r="A318" s="59"/>
      <c r="B318" s="65" t="s">
        <v>460</v>
      </c>
      <c r="C318" s="140"/>
      <c r="D318" s="140">
        <f t="shared" ref="D318" si="153">SUM(D310:D317)</f>
        <v>110266.53</v>
      </c>
      <c r="E318" s="140">
        <f t="shared" ref="E318:BP318" si="154">SUM(E310:E317)</f>
        <v>120372.17999999996</v>
      </c>
      <c r="F318" s="140">
        <f t="shared" si="154"/>
        <v>91633.549999999988</v>
      </c>
      <c r="G318" s="140">
        <f t="shared" si="154"/>
        <v>81163.210000000021</v>
      </c>
      <c r="H318" s="140">
        <f t="shared" si="154"/>
        <v>160255.53999999998</v>
      </c>
      <c r="I318" s="140">
        <f t="shared" si="154"/>
        <v>139507.20000000001</v>
      </c>
      <c r="J318" s="140">
        <f t="shared" si="154"/>
        <v>92146.590000000011</v>
      </c>
      <c r="K318" s="140">
        <f t="shared" si="154"/>
        <v>78131.94</v>
      </c>
      <c r="L318" s="140">
        <f t="shared" si="154"/>
        <v>69750.329999999987</v>
      </c>
      <c r="M318" s="140">
        <f t="shared" si="154"/>
        <v>88600.26999999999</v>
      </c>
      <c r="N318" s="140">
        <f t="shared" si="154"/>
        <v>86555.26</v>
      </c>
      <c r="O318" s="140">
        <f t="shared" si="154"/>
        <v>75928.75</v>
      </c>
      <c r="P318" s="140">
        <f t="shared" si="154"/>
        <v>0</v>
      </c>
      <c r="Q318" s="140">
        <f t="shared" si="154"/>
        <v>0</v>
      </c>
      <c r="R318" s="140">
        <f t="shared" si="154"/>
        <v>0</v>
      </c>
      <c r="S318" s="140">
        <f t="shared" si="154"/>
        <v>0</v>
      </c>
      <c r="T318" s="140">
        <f t="shared" si="154"/>
        <v>0</v>
      </c>
      <c r="U318" s="140">
        <f t="shared" si="154"/>
        <v>0</v>
      </c>
      <c r="V318" s="140">
        <f t="shared" si="154"/>
        <v>0</v>
      </c>
      <c r="W318" s="140">
        <f t="shared" si="154"/>
        <v>0</v>
      </c>
      <c r="X318" s="140">
        <f t="shared" si="154"/>
        <v>0</v>
      </c>
      <c r="Y318" s="140">
        <f t="shared" si="154"/>
        <v>0</v>
      </c>
      <c r="Z318" s="140">
        <f t="shared" si="154"/>
        <v>0</v>
      </c>
      <c r="AA318" s="140">
        <f t="shared" si="154"/>
        <v>0</v>
      </c>
      <c r="AB318" s="140">
        <f t="shared" si="154"/>
        <v>0</v>
      </c>
      <c r="AC318" s="140">
        <f t="shared" si="154"/>
        <v>0</v>
      </c>
      <c r="AD318" s="140">
        <f t="shared" si="154"/>
        <v>0</v>
      </c>
      <c r="AE318" s="140">
        <f t="shared" si="154"/>
        <v>0</v>
      </c>
      <c r="AF318" s="140">
        <f t="shared" si="154"/>
        <v>0</v>
      </c>
      <c r="AG318" s="140">
        <f t="shared" si="154"/>
        <v>0</v>
      </c>
      <c r="AH318" s="140">
        <f t="shared" si="154"/>
        <v>0</v>
      </c>
      <c r="AI318" s="140">
        <f t="shared" si="154"/>
        <v>0</v>
      </c>
      <c r="AJ318" s="140">
        <f t="shared" si="154"/>
        <v>0</v>
      </c>
      <c r="AK318" s="140">
        <f t="shared" si="154"/>
        <v>0</v>
      </c>
      <c r="AL318" s="140">
        <f t="shared" si="154"/>
        <v>0</v>
      </c>
      <c r="AM318" s="140">
        <f t="shared" si="154"/>
        <v>0</v>
      </c>
      <c r="AN318" s="140">
        <f t="shared" si="154"/>
        <v>0</v>
      </c>
      <c r="AO318" s="140">
        <f t="shared" si="154"/>
        <v>0</v>
      </c>
      <c r="AP318" s="140">
        <f t="shared" si="154"/>
        <v>0</v>
      </c>
      <c r="AQ318" s="140">
        <f t="shared" si="154"/>
        <v>0</v>
      </c>
      <c r="AR318" s="140">
        <f t="shared" si="154"/>
        <v>0</v>
      </c>
      <c r="AS318" s="140">
        <f t="shared" si="154"/>
        <v>0</v>
      </c>
      <c r="AT318" s="140">
        <f t="shared" si="154"/>
        <v>0</v>
      </c>
      <c r="AU318" s="140">
        <f t="shared" si="154"/>
        <v>0</v>
      </c>
      <c r="AV318" s="140">
        <f t="shared" si="154"/>
        <v>0</v>
      </c>
      <c r="AW318" s="140">
        <f t="shared" si="154"/>
        <v>0</v>
      </c>
      <c r="AX318" s="140">
        <f t="shared" si="154"/>
        <v>0</v>
      </c>
      <c r="AY318" s="140">
        <f t="shared" si="154"/>
        <v>0</v>
      </c>
      <c r="AZ318" s="140">
        <f t="shared" si="154"/>
        <v>0</v>
      </c>
      <c r="BA318" s="140">
        <f t="shared" si="154"/>
        <v>0</v>
      </c>
      <c r="BB318" s="140">
        <f t="shared" si="154"/>
        <v>0</v>
      </c>
      <c r="BC318" s="140">
        <f t="shared" si="154"/>
        <v>0</v>
      </c>
      <c r="BD318" s="140">
        <f t="shared" si="154"/>
        <v>0</v>
      </c>
      <c r="BE318" s="140">
        <f t="shared" si="154"/>
        <v>0</v>
      </c>
      <c r="BF318" s="140">
        <f t="shared" si="154"/>
        <v>0</v>
      </c>
      <c r="BG318" s="140">
        <f t="shared" si="154"/>
        <v>0</v>
      </c>
      <c r="BH318" s="140">
        <f t="shared" si="154"/>
        <v>0</v>
      </c>
      <c r="BI318" s="140">
        <f t="shared" si="154"/>
        <v>0</v>
      </c>
      <c r="BJ318" s="140">
        <f t="shared" si="154"/>
        <v>0</v>
      </c>
      <c r="BK318" s="140">
        <f t="shared" si="154"/>
        <v>0</v>
      </c>
      <c r="BL318" s="140">
        <f t="shared" si="154"/>
        <v>0</v>
      </c>
      <c r="BM318" s="140">
        <f t="shared" si="154"/>
        <v>0</v>
      </c>
      <c r="BN318" s="140">
        <f t="shared" si="154"/>
        <v>0</v>
      </c>
      <c r="BO318" s="140">
        <f t="shared" si="154"/>
        <v>0</v>
      </c>
      <c r="BP318" s="140">
        <f t="shared" si="154"/>
        <v>0</v>
      </c>
      <c r="BQ318" s="140">
        <f t="shared" ref="BQ318:DT318" si="155">SUM(BQ310:BQ317)</f>
        <v>0</v>
      </c>
      <c r="BR318" s="140">
        <f t="shared" si="155"/>
        <v>0</v>
      </c>
      <c r="BS318" s="140">
        <f t="shared" si="155"/>
        <v>0</v>
      </c>
      <c r="BT318" s="140">
        <f t="shared" si="155"/>
        <v>0</v>
      </c>
      <c r="BU318" s="140">
        <f t="shared" si="155"/>
        <v>0</v>
      </c>
      <c r="BV318" s="140">
        <f t="shared" si="155"/>
        <v>0</v>
      </c>
      <c r="BW318" s="140">
        <f t="shared" si="155"/>
        <v>0</v>
      </c>
      <c r="BX318" s="140">
        <f t="shared" si="155"/>
        <v>0</v>
      </c>
      <c r="BY318" s="140">
        <f t="shared" si="155"/>
        <v>0</v>
      </c>
      <c r="BZ318" s="140">
        <f t="shared" si="155"/>
        <v>0</v>
      </c>
      <c r="CA318" s="140">
        <f t="shared" si="155"/>
        <v>0</v>
      </c>
      <c r="CB318" s="140">
        <f t="shared" si="155"/>
        <v>0</v>
      </c>
      <c r="CC318" s="140">
        <f t="shared" si="155"/>
        <v>0</v>
      </c>
      <c r="CD318" s="140">
        <f t="shared" si="155"/>
        <v>0</v>
      </c>
      <c r="CE318" s="140">
        <f t="shared" si="155"/>
        <v>0</v>
      </c>
      <c r="CF318" s="140">
        <f t="shared" si="155"/>
        <v>0</v>
      </c>
      <c r="CG318" s="140">
        <f t="shared" si="155"/>
        <v>0</v>
      </c>
      <c r="CH318" s="140">
        <f t="shared" si="155"/>
        <v>0</v>
      </c>
      <c r="CI318" s="140">
        <f t="shared" si="155"/>
        <v>0</v>
      </c>
      <c r="CJ318" s="140">
        <f t="shared" si="155"/>
        <v>0</v>
      </c>
      <c r="CK318" s="140">
        <f t="shared" si="155"/>
        <v>0</v>
      </c>
      <c r="CL318" s="140">
        <f t="shared" si="155"/>
        <v>0</v>
      </c>
      <c r="CM318" s="140">
        <f t="shared" si="155"/>
        <v>0</v>
      </c>
      <c r="CN318" s="140">
        <f t="shared" si="155"/>
        <v>0</v>
      </c>
      <c r="CO318" s="140">
        <f t="shared" si="155"/>
        <v>0</v>
      </c>
      <c r="CP318" s="140">
        <f t="shared" si="155"/>
        <v>0</v>
      </c>
      <c r="CQ318" s="140">
        <f t="shared" si="155"/>
        <v>0</v>
      </c>
      <c r="CR318" s="140">
        <f t="shared" si="155"/>
        <v>0</v>
      </c>
      <c r="CS318" s="140">
        <f t="shared" si="155"/>
        <v>0</v>
      </c>
      <c r="CT318" s="140">
        <f t="shared" si="155"/>
        <v>0</v>
      </c>
      <c r="CU318" s="140">
        <f t="shared" si="155"/>
        <v>0</v>
      </c>
      <c r="CV318" s="140">
        <f t="shared" si="155"/>
        <v>0</v>
      </c>
      <c r="CW318" s="140">
        <f t="shared" si="155"/>
        <v>0</v>
      </c>
      <c r="CX318" s="140">
        <f t="shared" si="155"/>
        <v>0</v>
      </c>
      <c r="CY318" s="140">
        <f t="shared" si="155"/>
        <v>0</v>
      </c>
      <c r="CZ318" s="140">
        <f t="shared" si="155"/>
        <v>0</v>
      </c>
      <c r="DA318" s="140">
        <f t="shared" si="155"/>
        <v>0</v>
      </c>
      <c r="DB318" s="140">
        <f t="shared" si="155"/>
        <v>0</v>
      </c>
      <c r="DC318" s="140">
        <f t="shared" si="155"/>
        <v>0</v>
      </c>
      <c r="DD318" s="140">
        <f t="shared" si="155"/>
        <v>0</v>
      </c>
      <c r="DE318" s="140">
        <f t="shared" si="155"/>
        <v>0</v>
      </c>
      <c r="DF318" s="140">
        <f t="shared" si="155"/>
        <v>0</v>
      </c>
      <c r="DG318" s="140">
        <f t="shared" si="155"/>
        <v>0</v>
      </c>
      <c r="DH318" s="140">
        <f t="shared" si="155"/>
        <v>0</v>
      </c>
      <c r="DI318" s="140">
        <f t="shared" si="155"/>
        <v>0</v>
      </c>
      <c r="DJ318" s="140">
        <f t="shared" si="155"/>
        <v>0</v>
      </c>
      <c r="DK318" s="140">
        <f t="shared" si="155"/>
        <v>0</v>
      </c>
      <c r="DL318" s="140">
        <f t="shared" si="155"/>
        <v>0</v>
      </c>
      <c r="DM318" s="140">
        <f t="shared" si="155"/>
        <v>0</v>
      </c>
      <c r="DN318" s="140">
        <f t="shared" si="155"/>
        <v>0</v>
      </c>
      <c r="DO318" s="140">
        <f t="shared" si="155"/>
        <v>0</v>
      </c>
      <c r="DP318" s="140">
        <f t="shared" si="155"/>
        <v>0</v>
      </c>
      <c r="DQ318" s="140">
        <f t="shared" si="155"/>
        <v>0</v>
      </c>
      <c r="DR318" s="140">
        <f t="shared" si="155"/>
        <v>0</v>
      </c>
      <c r="DS318" s="140">
        <f t="shared" si="155"/>
        <v>0</v>
      </c>
      <c r="DT318" s="140">
        <f t="shared" si="155"/>
        <v>0</v>
      </c>
      <c r="DV318" s="360">
        <f t="shared" si="138"/>
        <v>110266.53</v>
      </c>
      <c r="DW318" s="140">
        <f t="shared" si="138"/>
        <v>110266.53</v>
      </c>
      <c r="DX318" s="140">
        <f t="shared" si="138"/>
        <v>110266.53</v>
      </c>
      <c r="DY318" s="140">
        <f t="shared" si="138"/>
        <v>110266.53</v>
      </c>
      <c r="DZ318" s="140">
        <f t="shared" si="138"/>
        <v>110266.53</v>
      </c>
      <c r="EA318" s="140">
        <f t="shared" si="138"/>
        <v>110266.53</v>
      </c>
      <c r="EB318" s="140">
        <f t="shared" si="138"/>
        <v>110266.53</v>
      </c>
      <c r="EC318" s="140">
        <f t="shared" si="138"/>
        <v>110266.53</v>
      </c>
      <c r="ED318" s="140">
        <f t="shared" si="138"/>
        <v>110266.53</v>
      </c>
      <c r="EE318" s="140">
        <f t="shared" si="138"/>
        <v>110266.53</v>
      </c>
      <c r="EF318" s="247">
        <f t="shared" si="138"/>
        <v>110266.53</v>
      </c>
    </row>
    <row r="319" spans="1:136" s="49" customFormat="1" ht="15.75" hidden="1" customHeight="1" thickTop="1">
      <c r="A319" s="59"/>
      <c r="B319" s="1814"/>
      <c r="C319" s="127"/>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c r="AY319" s="58"/>
      <c r="AZ319" s="58"/>
      <c r="BA319" s="58"/>
      <c r="BB319" s="58"/>
      <c r="BC319" s="58"/>
      <c r="BD319" s="58"/>
      <c r="BE319" s="58"/>
      <c r="BF319" s="58"/>
      <c r="BG319" s="58"/>
      <c r="BH319" s="58"/>
      <c r="BI319" s="58"/>
      <c r="BJ319" s="58"/>
      <c r="BK319" s="58"/>
      <c r="BL319" s="58"/>
      <c r="BM319" s="58"/>
      <c r="BN319" s="58"/>
      <c r="BO319" s="58"/>
      <c r="BP319" s="58"/>
      <c r="BQ319" s="58"/>
      <c r="BR319" s="58"/>
      <c r="BS319" s="58"/>
      <c r="BT319" s="58"/>
      <c r="BU319" s="58"/>
      <c r="BV319" s="58"/>
      <c r="BW319" s="58"/>
      <c r="BX319" s="58"/>
      <c r="BY319" s="58"/>
      <c r="BZ319" s="58"/>
      <c r="CA319" s="58"/>
      <c r="CB319" s="58"/>
      <c r="CC319" s="58"/>
      <c r="CD319" s="58"/>
      <c r="CE319" s="58"/>
      <c r="CF319" s="58"/>
      <c r="CG319" s="58"/>
      <c r="CH319" s="58"/>
      <c r="CI319" s="58"/>
      <c r="CJ319" s="58"/>
      <c r="CK319" s="58"/>
      <c r="CL319" s="58"/>
      <c r="CM319" s="58"/>
      <c r="CN319" s="58"/>
      <c r="CO319" s="58"/>
      <c r="CP319" s="58"/>
      <c r="CQ319" s="58"/>
      <c r="CR319" s="58"/>
      <c r="CS319" s="58"/>
      <c r="CT319" s="58"/>
      <c r="CU319" s="58"/>
      <c r="CV319" s="58"/>
      <c r="CW319" s="58"/>
      <c r="CX319" s="58"/>
      <c r="CY319" s="58"/>
      <c r="CZ319" s="58"/>
      <c r="DA319" s="58"/>
      <c r="DB319" s="58"/>
      <c r="DC319" s="58"/>
      <c r="DD319" s="58"/>
      <c r="DE319" s="58"/>
      <c r="DF319" s="58"/>
      <c r="DG319" s="58"/>
      <c r="DH319" s="58"/>
      <c r="DI319" s="58"/>
      <c r="DJ319" s="58"/>
      <c r="DK319" s="58"/>
      <c r="DL319" s="58"/>
      <c r="DM319" s="58"/>
      <c r="DN319" s="58"/>
      <c r="DO319" s="58"/>
      <c r="DP319" s="58"/>
      <c r="DQ319" s="58"/>
      <c r="DR319" s="58"/>
      <c r="DS319" s="58"/>
      <c r="DT319" s="136"/>
      <c r="DV319" s="135"/>
      <c r="DW319" s="58"/>
      <c r="DX319" s="58"/>
      <c r="DY319" s="58"/>
      <c r="DZ319" s="58"/>
      <c r="EA319" s="58"/>
      <c r="EB319" s="58"/>
      <c r="EC319" s="58"/>
      <c r="ED319" s="58"/>
      <c r="EE319" s="58"/>
      <c r="EF319" s="136"/>
    </row>
    <row r="320" spans="1:136" s="49" customFormat="1" ht="15.75" hidden="1" customHeight="1">
      <c r="A320" s="59"/>
      <c r="B320" s="1814" t="s">
        <v>464</v>
      </c>
      <c r="C320" s="127"/>
      <c r="D320" s="58" t="e">
        <f>#REF!</f>
        <v>#REF!</v>
      </c>
      <c r="E320" s="58">
        <f>E304*'PERPETUITY MIDDLEMAN INPUT TAB'!$C$58</f>
        <v>6984</v>
      </c>
      <c r="F320" s="58">
        <f>F304*'PERPETUITY MIDDLEMAN INPUT TAB'!$C$58</f>
        <v>6982.74</v>
      </c>
      <c r="G320" s="58">
        <f>G304*'PERPETUITY MIDDLEMAN INPUT TAB'!$C$58</f>
        <v>6379.2</v>
      </c>
      <c r="H320" s="58">
        <f>H304*'PERPETUITY MIDDLEMAN INPUT TAB'!$C$58</f>
        <v>6379.2</v>
      </c>
      <c r="I320" s="58">
        <f>I304*'PERPETUITY MIDDLEMAN INPUT TAB'!$C$58</f>
        <v>8121.5999999999995</v>
      </c>
      <c r="J320" s="58">
        <f>J304*'PERPETUITY MIDDLEMAN INPUT TAB'!$C$58</f>
        <v>8121.5999999999995</v>
      </c>
      <c r="K320" s="58">
        <f>K304*'PERPETUITY MIDDLEMAN INPUT TAB'!$C$58</f>
        <v>8121.5999999999995</v>
      </c>
      <c r="L320" s="58">
        <f>L304*'PERPETUITY MIDDLEMAN INPUT TAB'!$C$58</f>
        <v>8121.5999999999995</v>
      </c>
      <c r="M320" s="58">
        <f>M304*'PERPETUITY MIDDLEMAN INPUT TAB'!$C$58</f>
        <v>8121.5999999999995</v>
      </c>
      <c r="N320" s="58">
        <f>N304*'PERPETUITY MIDDLEMAN INPUT TAB'!$C$58</f>
        <v>8121.5999999999995</v>
      </c>
      <c r="O320" s="58">
        <f>O304*'PERPETUITY MIDDLEMAN INPUT TAB'!$C$58</f>
        <v>8121.5999999999995</v>
      </c>
      <c r="P320" s="58">
        <f>P304*'PERPETUITY MIDDLEMAN INPUT TAB'!$C$58</f>
        <v>0</v>
      </c>
      <c r="Q320" s="58">
        <f>Q304*'PERPETUITY MIDDLEMAN INPUT TAB'!$C$58</f>
        <v>0</v>
      </c>
      <c r="R320" s="58">
        <f>R304*'PERPETUITY MIDDLEMAN INPUT TAB'!$C$58</f>
        <v>0</v>
      </c>
      <c r="S320" s="58">
        <f>S304*'PERPETUITY MIDDLEMAN INPUT TAB'!$C$58</f>
        <v>0</v>
      </c>
      <c r="T320" s="58">
        <f>T304*'PERPETUITY MIDDLEMAN INPUT TAB'!$C$58</f>
        <v>0</v>
      </c>
      <c r="U320" s="58">
        <f>U304*'PERPETUITY MIDDLEMAN INPUT TAB'!$C$58</f>
        <v>0</v>
      </c>
      <c r="V320" s="58">
        <f>V304*'PERPETUITY MIDDLEMAN INPUT TAB'!$C$58</f>
        <v>0</v>
      </c>
      <c r="W320" s="58">
        <f>W304*'PERPETUITY MIDDLEMAN INPUT TAB'!$C$58</f>
        <v>0</v>
      </c>
      <c r="X320" s="58">
        <f>X304*'PERPETUITY MIDDLEMAN INPUT TAB'!$C$58</f>
        <v>0</v>
      </c>
      <c r="Y320" s="58">
        <f>Y304*'PERPETUITY MIDDLEMAN INPUT TAB'!$C$58</f>
        <v>0</v>
      </c>
      <c r="Z320" s="58">
        <f>Z304*'PERPETUITY MIDDLEMAN INPUT TAB'!$C$58</f>
        <v>0</v>
      </c>
      <c r="AA320" s="58">
        <f>AA304*'PERPETUITY MIDDLEMAN INPUT TAB'!$C$58</f>
        <v>0</v>
      </c>
      <c r="AB320" s="58">
        <f>AB304*'PERPETUITY MIDDLEMAN INPUT TAB'!$C$58</f>
        <v>0</v>
      </c>
      <c r="AC320" s="58">
        <f>AC304*'PERPETUITY MIDDLEMAN INPUT TAB'!$C$58</f>
        <v>0</v>
      </c>
      <c r="AD320" s="58">
        <f>AD304*'PERPETUITY MIDDLEMAN INPUT TAB'!$C$58</f>
        <v>0</v>
      </c>
      <c r="AE320" s="58">
        <f>AE304*'PERPETUITY MIDDLEMAN INPUT TAB'!$C$58</f>
        <v>0</v>
      </c>
      <c r="AF320" s="58">
        <f>AF304*'PERPETUITY MIDDLEMAN INPUT TAB'!$C$58</f>
        <v>0</v>
      </c>
      <c r="AG320" s="58">
        <f>AG304*'PERPETUITY MIDDLEMAN INPUT TAB'!$C$58</f>
        <v>0</v>
      </c>
      <c r="AH320" s="58">
        <f>AH304*'PERPETUITY MIDDLEMAN INPUT TAB'!$C$58</f>
        <v>0</v>
      </c>
      <c r="AI320" s="58">
        <f>AI304*'PERPETUITY MIDDLEMAN INPUT TAB'!$C$58</f>
        <v>0</v>
      </c>
      <c r="AJ320" s="58">
        <f>AJ304*'PERPETUITY MIDDLEMAN INPUT TAB'!$C$58</f>
        <v>0</v>
      </c>
      <c r="AK320" s="58">
        <f>AK304*'PERPETUITY MIDDLEMAN INPUT TAB'!$C$58</f>
        <v>0</v>
      </c>
      <c r="AL320" s="58">
        <f>AL304*'PERPETUITY MIDDLEMAN INPUT TAB'!$C$58</f>
        <v>0</v>
      </c>
      <c r="AM320" s="58">
        <f>AM304*'PERPETUITY MIDDLEMAN INPUT TAB'!$C$58</f>
        <v>0</v>
      </c>
      <c r="AN320" s="58">
        <f>AN304*'PERPETUITY MIDDLEMAN INPUT TAB'!$C$58</f>
        <v>0</v>
      </c>
      <c r="AO320" s="58">
        <f>AO304*'PERPETUITY MIDDLEMAN INPUT TAB'!$C$58</f>
        <v>0</v>
      </c>
      <c r="AP320" s="58">
        <f>AP304*'PERPETUITY MIDDLEMAN INPUT TAB'!$C$58</f>
        <v>0</v>
      </c>
      <c r="AQ320" s="58">
        <f>AQ304*'PERPETUITY MIDDLEMAN INPUT TAB'!$C$58</f>
        <v>0</v>
      </c>
      <c r="AR320" s="58">
        <f>AR304*'PERPETUITY MIDDLEMAN INPUT TAB'!$C$58</f>
        <v>0</v>
      </c>
      <c r="AS320" s="58">
        <f>AS304*'PERPETUITY MIDDLEMAN INPUT TAB'!$C$58</f>
        <v>0</v>
      </c>
      <c r="AT320" s="58">
        <f>AT304*'PERPETUITY MIDDLEMAN INPUT TAB'!$C$58</f>
        <v>0</v>
      </c>
      <c r="AU320" s="58">
        <f>AU304*'PERPETUITY MIDDLEMAN INPUT TAB'!$C$58</f>
        <v>0</v>
      </c>
      <c r="AV320" s="58">
        <f>AV304*'PERPETUITY MIDDLEMAN INPUT TAB'!$C$58</f>
        <v>0</v>
      </c>
      <c r="AW320" s="58">
        <f>AW304*'PERPETUITY MIDDLEMAN INPUT TAB'!$C$58</f>
        <v>0</v>
      </c>
      <c r="AX320" s="58">
        <f>AX304*'PERPETUITY MIDDLEMAN INPUT TAB'!$C$58</f>
        <v>0</v>
      </c>
      <c r="AY320" s="58">
        <f>AY304*'PERPETUITY MIDDLEMAN INPUT TAB'!$C$58</f>
        <v>0</v>
      </c>
      <c r="AZ320" s="58">
        <f>AZ304*'PERPETUITY MIDDLEMAN INPUT TAB'!$C$58</f>
        <v>0</v>
      </c>
      <c r="BA320" s="58">
        <f>BA304*'PERPETUITY MIDDLEMAN INPUT TAB'!$C$58</f>
        <v>0</v>
      </c>
      <c r="BB320" s="58">
        <f>BB304*'PERPETUITY MIDDLEMAN INPUT TAB'!$C$58</f>
        <v>0</v>
      </c>
      <c r="BC320" s="58">
        <f>BC304*'PERPETUITY MIDDLEMAN INPUT TAB'!$C$58</f>
        <v>0</v>
      </c>
      <c r="BD320" s="58">
        <f>BD304*'PERPETUITY MIDDLEMAN INPUT TAB'!$C$58</f>
        <v>0</v>
      </c>
      <c r="BE320" s="58">
        <f>BE304*'PERPETUITY MIDDLEMAN INPUT TAB'!$C$58</f>
        <v>0</v>
      </c>
      <c r="BF320" s="58">
        <f>BF304*'PERPETUITY MIDDLEMAN INPUT TAB'!$C$58</f>
        <v>0</v>
      </c>
      <c r="BG320" s="58">
        <f>BG304*'PERPETUITY MIDDLEMAN INPUT TAB'!$C$58</f>
        <v>0</v>
      </c>
      <c r="BH320" s="58">
        <f>BH304*'PERPETUITY MIDDLEMAN INPUT TAB'!$C$58</f>
        <v>0</v>
      </c>
      <c r="BI320" s="58">
        <f>BI304*'PERPETUITY MIDDLEMAN INPUT TAB'!$C$58</f>
        <v>0</v>
      </c>
      <c r="BJ320" s="58">
        <f>BJ304*'PERPETUITY MIDDLEMAN INPUT TAB'!$C$58</f>
        <v>0</v>
      </c>
      <c r="BK320" s="58">
        <f>BK304*'PERPETUITY MIDDLEMAN INPUT TAB'!$C$58</f>
        <v>0</v>
      </c>
      <c r="BL320" s="58">
        <f>BL304*'PERPETUITY MIDDLEMAN INPUT TAB'!$C$58</f>
        <v>0</v>
      </c>
      <c r="BM320" s="58">
        <f>BM304*'PERPETUITY MIDDLEMAN INPUT TAB'!$C$58</f>
        <v>0</v>
      </c>
      <c r="BN320" s="58">
        <f>BN304*'PERPETUITY MIDDLEMAN INPUT TAB'!$C$58</f>
        <v>0</v>
      </c>
      <c r="BO320" s="58">
        <f>BO304*'PERPETUITY MIDDLEMAN INPUT TAB'!$C$58</f>
        <v>0</v>
      </c>
      <c r="BP320" s="58">
        <f>BP304*'PERPETUITY MIDDLEMAN INPUT TAB'!$C$58</f>
        <v>0</v>
      </c>
      <c r="BQ320" s="58">
        <f>BQ304*'PERPETUITY MIDDLEMAN INPUT TAB'!$C$58</f>
        <v>0</v>
      </c>
      <c r="BR320" s="58">
        <f>BR304*'PERPETUITY MIDDLEMAN INPUT TAB'!$C$58</f>
        <v>0</v>
      </c>
      <c r="BS320" s="58">
        <f>BS304*'PERPETUITY MIDDLEMAN INPUT TAB'!$C$58</f>
        <v>0</v>
      </c>
      <c r="BT320" s="58">
        <f>BT304*'PERPETUITY MIDDLEMAN INPUT TAB'!$C$58</f>
        <v>0</v>
      </c>
      <c r="BU320" s="58">
        <f>BU304*'PERPETUITY MIDDLEMAN INPUT TAB'!$C$58</f>
        <v>0</v>
      </c>
      <c r="BV320" s="58">
        <f>BV304*'PERPETUITY MIDDLEMAN INPUT TAB'!$C$58</f>
        <v>0</v>
      </c>
      <c r="BW320" s="58">
        <f>BW304*'PERPETUITY MIDDLEMAN INPUT TAB'!$C$58</f>
        <v>0</v>
      </c>
      <c r="BX320" s="58">
        <f>BX304*'PERPETUITY MIDDLEMAN INPUT TAB'!$C$58</f>
        <v>0</v>
      </c>
      <c r="BY320" s="58">
        <f>BY304*'PERPETUITY MIDDLEMAN INPUT TAB'!$C$58</f>
        <v>0</v>
      </c>
      <c r="BZ320" s="58">
        <f>BZ304*'PERPETUITY MIDDLEMAN INPUT TAB'!$C$58</f>
        <v>0</v>
      </c>
      <c r="CA320" s="58">
        <f>CA304*'PERPETUITY MIDDLEMAN INPUT TAB'!$C$58</f>
        <v>0</v>
      </c>
      <c r="CB320" s="58">
        <f>CB304*'PERPETUITY MIDDLEMAN INPUT TAB'!$C$58</f>
        <v>0</v>
      </c>
      <c r="CC320" s="58">
        <f>CC304*'PERPETUITY MIDDLEMAN INPUT TAB'!$C$58</f>
        <v>0</v>
      </c>
      <c r="CD320" s="58">
        <f>CD304*'PERPETUITY MIDDLEMAN INPUT TAB'!$C$58</f>
        <v>0</v>
      </c>
      <c r="CE320" s="58">
        <f>CE304*'PERPETUITY MIDDLEMAN INPUT TAB'!$C$58</f>
        <v>0</v>
      </c>
      <c r="CF320" s="58">
        <f>CF304*'PERPETUITY MIDDLEMAN INPUT TAB'!$C$58</f>
        <v>0</v>
      </c>
      <c r="CG320" s="58">
        <f>CG304*'PERPETUITY MIDDLEMAN INPUT TAB'!$C$58</f>
        <v>0</v>
      </c>
      <c r="CH320" s="58">
        <f>CH304*'PERPETUITY MIDDLEMAN INPUT TAB'!$C$58</f>
        <v>0</v>
      </c>
      <c r="CI320" s="58">
        <f>CI304*'PERPETUITY MIDDLEMAN INPUT TAB'!$C$58</f>
        <v>0</v>
      </c>
      <c r="CJ320" s="58">
        <f>CJ304*'PERPETUITY MIDDLEMAN INPUT TAB'!$C$58</f>
        <v>0</v>
      </c>
      <c r="CK320" s="58">
        <f>CK304*'PERPETUITY MIDDLEMAN INPUT TAB'!$C$58</f>
        <v>0</v>
      </c>
      <c r="CL320" s="58">
        <f>CL304*'PERPETUITY MIDDLEMAN INPUT TAB'!$C$58</f>
        <v>0</v>
      </c>
      <c r="CM320" s="58">
        <f>CM304*'PERPETUITY MIDDLEMAN INPUT TAB'!$C$58</f>
        <v>0</v>
      </c>
      <c r="CN320" s="58">
        <f>CN304*'PERPETUITY MIDDLEMAN INPUT TAB'!$C$58</f>
        <v>0</v>
      </c>
      <c r="CO320" s="58">
        <f>CO304*'PERPETUITY MIDDLEMAN INPUT TAB'!$C$58</f>
        <v>0</v>
      </c>
      <c r="CP320" s="58">
        <f>CP304*'PERPETUITY MIDDLEMAN INPUT TAB'!$C$58</f>
        <v>0</v>
      </c>
      <c r="CQ320" s="58">
        <f>CQ304*'PERPETUITY MIDDLEMAN INPUT TAB'!$C$58</f>
        <v>0</v>
      </c>
      <c r="CR320" s="58">
        <f>CR304*'PERPETUITY MIDDLEMAN INPUT TAB'!$C$58</f>
        <v>0</v>
      </c>
      <c r="CS320" s="58">
        <f>CS304*'PERPETUITY MIDDLEMAN INPUT TAB'!$C$58</f>
        <v>0</v>
      </c>
      <c r="CT320" s="58">
        <f>CT304*'PERPETUITY MIDDLEMAN INPUT TAB'!$C$58</f>
        <v>0</v>
      </c>
      <c r="CU320" s="58">
        <f>CU304*'PERPETUITY MIDDLEMAN INPUT TAB'!$C$58</f>
        <v>0</v>
      </c>
      <c r="CV320" s="58">
        <f>CV304*'PERPETUITY MIDDLEMAN INPUT TAB'!$C$58</f>
        <v>0</v>
      </c>
      <c r="CW320" s="58">
        <f>CW304*'PERPETUITY MIDDLEMAN INPUT TAB'!$C$58</f>
        <v>0</v>
      </c>
      <c r="CX320" s="58">
        <f>CX304*'PERPETUITY MIDDLEMAN INPUT TAB'!$C$58</f>
        <v>0</v>
      </c>
      <c r="CY320" s="58">
        <f>CY304*'PERPETUITY MIDDLEMAN INPUT TAB'!$C$58</f>
        <v>0</v>
      </c>
      <c r="CZ320" s="58">
        <f>CZ304*'PERPETUITY MIDDLEMAN INPUT TAB'!$C$58</f>
        <v>0</v>
      </c>
      <c r="DA320" s="58">
        <f>DA304*'PERPETUITY MIDDLEMAN INPUT TAB'!$C$58</f>
        <v>0</v>
      </c>
      <c r="DB320" s="58">
        <f>DB304*'PERPETUITY MIDDLEMAN INPUT TAB'!$C$58</f>
        <v>0</v>
      </c>
      <c r="DC320" s="58">
        <f>DC304*'PERPETUITY MIDDLEMAN INPUT TAB'!$C$58</f>
        <v>0</v>
      </c>
      <c r="DD320" s="58">
        <f>DD304*'PERPETUITY MIDDLEMAN INPUT TAB'!$C$58</f>
        <v>0</v>
      </c>
      <c r="DE320" s="58">
        <f>DE304*'PERPETUITY MIDDLEMAN INPUT TAB'!$C$58</f>
        <v>0</v>
      </c>
      <c r="DF320" s="58">
        <f>DF304*'PERPETUITY MIDDLEMAN INPUT TAB'!$C$58</f>
        <v>0</v>
      </c>
      <c r="DG320" s="58">
        <f>DG304*'PERPETUITY MIDDLEMAN INPUT TAB'!$C$58</f>
        <v>0</v>
      </c>
      <c r="DH320" s="58">
        <f>DH304*'PERPETUITY MIDDLEMAN INPUT TAB'!$C$58</f>
        <v>0</v>
      </c>
      <c r="DI320" s="58">
        <f>DI304*'PERPETUITY MIDDLEMAN INPUT TAB'!$C$58</f>
        <v>0</v>
      </c>
      <c r="DJ320" s="58">
        <f>DJ304*'PERPETUITY MIDDLEMAN INPUT TAB'!$C$58</f>
        <v>0</v>
      </c>
      <c r="DK320" s="58">
        <f>DK304*'PERPETUITY MIDDLEMAN INPUT TAB'!$C$58</f>
        <v>0</v>
      </c>
      <c r="DL320" s="58">
        <f>DL304*'PERPETUITY MIDDLEMAN INPUT TAB'!$C$58</f>
        <v>0</v>
      </c>
      <c r="DM320" s="58">
        <f>DM304*'PERPETUITY MIDDLEMAN INPUT TAB'!$C$58</f>
        <v>0</v>
      </c>
      <c r="DN320" s="58">
        <f>DN304*'PERPETUITY MIDDLEMAN INPUT TAB'!$C$58</f>
        <v>0</v>
      </c>
      <c r="DO320" s="58">
        <f>DO304*'PERPETUITY MIDDLEMAN INPUT TAB'!$C$58</f>
        <v>0</v>
      </c>
      <c r="DP320" s="58">
        <f>DP304*'PERPETUITY MIDDLEMAN INPUT TAB'!$C$58</f>
        <v>0</v>
      </c>
      <c r="DQ320" s="58">
        <f>DQ304*'PERPETUITY MIDDLEMAN INPUT TAB'!$C$58</f>
        <v>0</v>
      </c>
      <c r="DR320" s="58">
        <f>DR304*'PERPETUITY MIDDLEMAN INPUT TAB'!$C$58</f>
        <v>0</v>
      </c>
      <c r="DS320" s="58">
        <f>DS304*'PERPETUITY MIDDLEMAN INPUT TAB'!$C$58</f>
        <v>0</v>
      </c>
      <c r="DT320" s="136">
        <f>DT304*'PERPETUITY MIDDLEMAN INPUT TAB'!$C$58</f>
        <v>0</v>
      </c>
      <c r="DV320" s="135" t="e">
        <f t="shared" ref="DV320:EF324" si="156">SUMIF($D$4:$DT$4,DV$4,$D320:$DT320)</f>
        <v>#REF!</v>
      </c>
      <c r="DW320" s="58" t="e">
        <f t="shared" si="156"/>
        <v>#REF!</v>
      </c>
      <c r="DX320" s="58" t="e">
        <f t="shared" si="156"/>
        <v>#REF!</v>
      </c>
      <c r="DY320" s="58" t="e">
        <f t="shared" si="156"/>
        <v>#REF!</v>
      </c>
      <c r="DZ320" s="58" t="e">
        <f t="shared" si="156"/>
        <v>#REF!</v>
      </c>
      <c r="EA320" s="58" t="e">
        <f t="shared" si="156"/>
        <v>#REF!</v>
      </c>
      <c r="EB320" s="58" t="e">
        <f t="shared" si="156"/>
        <v>#REF!</v>
      </c>
      <c r="EC320" s="58" t="e">
        <f t="shared" si="156"/>
        <v>#REF!</v>
      </c>
      <c r="ED320" s="58" t="e">
        <f t="shared" si="156"/>
        <v>#REF!</v>
      </c>
      <c r="EE320" s="58" t="e">
        <f t="shared" si="156"/>
        <v>#REF!</v>
      </c>
      <c r="EF320" s="136" t="e">
        <f t="shared" si="156"/>
        <v>#REF!</v>
      </c>
    </row>
    <row r="321" spans="1:136" s="49" customFormat="1" ht="15.75" hidden="1" customHeight="1">
      <c r="A321" s="59"/>
      <c r="B321" s="1814" t="s">
        <v>533</v>
      </c>
      <c r="C321" s="127"/>
      <c r="D321" s="58">
        <f>$C321*(1+SUM($D$73:D$73))*D$70</f>
        <v>0</v>
      </c>
      <c r="E321" s="58">
        <f>$C321*(1+SUM($D$73:E$73))*E$70</f>
        <v>0</v>
      </c>
      <c r="F321" s="58">
        <f>$C321*(1+SUM($D$73:F$73))*F$70</f>
        <v>0</v>
      </c>
      <c r="G321" s="58">
        <f>$C321*(1+SUM($D$73:G$73))*G$70</f>
        <v>0</v>
      </c>
      <c r="H321" s="58">
        <f>$C321*(1+SUM($D$73:H$73))*H$70</f>
        <v>0</v>
      </c>
      <c r="I321" s="58">
        <f>$C321*(1+SUM($D$73:I$73))*I$70</f>
        <v>0</v>
      </c>
      <c r="J321" s="58">
        <f>$C321*(1+SUM($D$73:J$73))*J$70</f>
        <v>0</v>
      </c>
      <c r="K321" s="58">
        <f>$C321*(1+SUM($D$73:K$73))*K$70</f>
        <v>0</v>
      </c>
      <c r="L321" s="58">
        <f>$C321*(1+SUM($D$73:L$73))*L$70</f>
        <v>0</v>
      </c>
      <c r="M321" s="58">
        <f>$C321*(1+SUM($D$73:M$73))*M$70</f>
        <v>0</v>
      </c>
      <c r="N321" s="58">
        <f>$C321*(1+SUM($D$73:N$73))*N$70</f>
        <v>0</v>
      </c>
      <c r="O321" s="58">
        <f>$C321*(1+SUM($D$73:O$73))*O$70</f>
        <v>0</v>
      </c>
      <c r="P321" s="58">
        <f>$C321*(1+SUM($D$73:P$73))*P$70</f>
        <v>0</v>
      </c>
      <c r="Q321" s="58">
        <f>$C321*(1+SUM($D$73:Q$73))*Q$70</f>
        <v>0</v>
      </c>
      <c r="R321" s="58">
        <f>$C321*(1+SUM($D$73:R$73))*R$70</f>
        <v>0</v>
      </c>
      <c r="S321" s="58">
        <f>$C321*(1+SUM($D$73:S$73))*S$70</f>
        <v>0</v>
      </c>
      <c r="T321" s="58">
        <f>$C321*(1+SUM($D$73:T$73))*T$70</f>
        <v>0</v>
      </c>
      <c r="U321" s="58">
        <f>$C321*(1+SUM($D$73:U$73))*U$70</f>
        <v>0</v>
      </c>
      <c r="V321" s="58">
        <f>$C321*(1+SUM($D$73:V$73))*V$70</f>
        <v>0</v>
      </c>
      <c r="W321" s="58">
        <f>$C321*(1+SUM($D$73:W$73))*W$70</f>
        <v>0</v>
      </c>
      <c r="X321" s="58">
        <f>$C321*(1+SUM($D$73:X$73))*X$70</f>
        <v>0</v>
      </c>
      <c r="Y321" s="58">
        <f>$C321*(1+SUM($D$73:Y$73))*Y$70</f>
        <v>0</v>
      </c>
      <c r="Z321" s="58">
        <f>$C321*(1+SUM($D$73:Z$73))*Z$70</f>
        <v>0</v>
      </c>
      <c r="AA321" s="58">
        <f>$C321*(1+SUM($D$73:AA$73))*AA$70</f>
        <v>0</v>
      </c>
      <c r="AB321" s="58">
        <f>$C321*(1+SUM($D$73:AB$73))*AB$70</f>
        <v>0</v>
      </c>
      <c r="AC321" s="58">
        <f>$C321*(1+SUM($D$73:AC$73))*AC$70</f>
        <v>0</v>
      </c>
      <c r="AD321" s="58">
        <f>$C321*(1+SUM($D$73:AD$73))*AD$70</f>
        <v>0</v>
      </c>
      <c r="AE321" s="58">
        <f>$C321*(1+SUM($D$73:AE$73))*AE$70</f>
        <v>0</v>
      </c>
      <c r="AF321" s="58">
        <f>$C321*(1+SUM($D$73:AF$73))*AF$70</f>
        <v>0</v>
      </c>
      <c r="AG321" s="58">
        <f>$C321*(1+SUM($D$73:AG$73))*AG$70</f>
        <v>0</v>
      </c>
      <c r="AH321" s="58">
        <f>$C321*(1+SUM($D$73:AH$73))*AH$70</f>
        <v>0</v>
      </c>
      <c r="AI321" s="58">
        <f>$C321*(1+SUM($D$73:AI$73))*AI$70</f>
        <v>0</v>
      </c>
      <c r="AJ321" s="58">
        <f>$C321*(1+SUM($D$73:AJ$73))*AJ$70</f>
        <v>0</v>
      </c>
      <c r="AK321" s="58">
        <f>$C321*(1+SUM($D$73:AK$73))*AK$70</f>
        <v>0</v>
      </c>
      <c r="AL321" s="58">
        <f>$C321*(1+SUM($D$73:AL$73))*AL$70</f>
        <v>0</v>
      </c>
      <c r="AM321" s="58">
        <f>$C321*(1+SUM($D$73:AM$73))*AM$70</f>
        <v>0</v>
      </c>
      <c r="AN321" s="58">
        <f>$C321*(1+SUM($D$73:AN$73))*AN$70</f>
        <v>0</v>
      </c>
      <c r="AO321" s="58">
        <f>$C321*(1+SUM($D$73:AO$73))*AO$70</f>
        <v>0</v>
      </c>
      <c r="AP321" s="58">
        <f>$C321*(1+SUM($D$73:AP$73))*AP$70</f>
        <v>0</v>
      </c>
      <c r="AQ321" s="58">
        <f>$C321*(1+SUM($D$73:AQ$73))*AQ$70</f>
        <v>0</v>
      </c>
      <c r="AR321" s="58">
        <f>$C321*(1+SUM($D$73:AR$73))*AR$70</f>
        <v>0</v>
      </c>
      <c r="AS321" s="58">
        <f>$C321*(1+SUM($D$73:AS$73))*AS$70</f>
        <v>0</v>
      </c>
      <c r="AT321" s="58">
        <f>$C321*(1+SUM($D$73:AT$73))*AT$70</f>
        <v>0</v>
      </c>
      <c r="AU321" s="58">
        <f>$C321*(1+SUM($D$73:AU$73))*AU$70</f>
        <v>0</v>
      </c>
      <c r="AV321" s="58">
        <f>$C321*(1+SUM($D$73:AV$73))*AV$70</f>
        <v>0</v>
      </c>
      <c r="AW321" s="58">
        <f>$C321*(1+SUM($D$73:AW$73))*AW$70</f>
        <v>0</v>
      </c>
      <c r="AX321" s="58">
        <f>$C321*(1+SUM($D$73:AX$73))*AX$70</f>
        <v>0</v>
      </c>
      <c r="AY321" s="58">
        <f>$C321*(1+SUM($D$73:AY$73))*AY$70</f>
        <v>0</v>
      </c>
      <c r="AZ321" s="58">
        <f>$C321*(1+SUM($D$73:AZ$73))*AZ$70</f>
        <v>0</v>
      </c>
      <c r="BA321" s="58">
        <f>$C321*(1+SUM($D$73:BA$73))*BA$70</f>
        <v>0</v>
      </c>
      <c r="BB321" s="58">
        <f>$C321*(1+SUM($D$73:BB$73))*BB$70</f>
        <v>0</v>
      </c>
      <c r="BC321" s="58">
        <f>$C321*(1+SUM($D$73:BC$73))*BC$70</f>
        <v>0</v>
      </c>
      <c r="BD321" s="58">
        <f>$C321*(1+SUM($D$73:BD$73))*BD$70</f>
        <v>0</v>
      </c>
      <c r="BE321" s="58">
        <f>$C321*(1+SUM($D$73:BE$73))*BE$70</f>
        <v>0</v>
      </c>
      <c r="BF321" s="58">
        <f>$C321*(1+SUM($D$73:BF$73))*BF$70</f>
        <v>0</v>
      </c>
      <c r="BG321" s="58">
        <f>$C321*(1+SUM($D$73:BG$73))*BG$70</f>
        <v>0</v>
      </c>
      <c r="BH321" s="58">
        <f>$C321*(1+SUM($D$73:BH$73))*BH$70</f>
        <v>0</v>
      </c>
      <c r="BI321" s="58">
        <f>$C321*(1+SUM($D$73:BI$73))*BI$70</f>
        <v>0</v>
      </c>
      <c r="BJ321" s="58">
        <f>$C321*(1+SUM($D$73:BJ$73))*BJ$70</f>
        <v>0</v>
      </c>
      <c r="BK321" s="58">
        <f>$C321*(1+SUM($D$73:BK$73))*BK$70</f>
        <v>0</v>
      </c>
      <c r="BL321" s="58">
        <f>$C321*(1+SUM($D$73:BL$73))*BL$70</f>
        <v>0</v>
      </c>
      <c r="BM321" s="58">
        <f>$C321*(1+SUM($D$73:BM$73))*BM$70</f>
        <v>0</v>
      </c>
      <c r="BN321" s="58">
        <f>$C321*(1+SUM($D$73:BN$73))*BN$70</f>
        <v>0</v>
      </c>
      <c r="BO321" s="58">
        <f>$C321*(1+SUM($D$73:BO$73))*BO$70</f>
        <v>0</v>
      </c>
      <c r="BP321" s="58">
        <f>$C321*(1+SUM($D$73:BP$73))*BP$70</f>
        <v>0</v>
      </c>
      <c r="BQ321" s="58">
        <f>$C321*(1+SUM($D$73:BQ$73))*BQ$70</f>
        <v>0</v>
      </c>
      <c r="BR321" s="58">
        <f>$C321*(1+SUM($D$73:BR$73))*BR$70</f>
        <v>0</v>
      </c>
      <c r="BS321" s="58">
        <f>$C321*(1+SUM($D$73:BS$73))*BS$70</f>
        <v>0</v>
      </c>
      <c r="BT321" s="58">
        <f>$C321*(1+SUM($D$73:BT$73))*BT$70</f>
        <v>0</v>
      </c>
      <c r="BU321" s="58">
        <f>$C321*(1+SUM($D$73:BU$73))*BU$70</f>
        <v>0</v>
      </c>
      <c r="BV321" s="58">
        <f>$C321*(1+SUM($D$73:BV$73))*BV$70</f>
        <v>0</v>
      </c>
      <c r="BW321" s="58">
        <f>$C321*(1+SUM($D$73:BW$73))*BW$70</f>
        <v>0</v>
      </c>
      <c r="BX321" s="58">
        <f>$C321*(1+SUM($D$73:BX$73))*BX$70</f>
        <v>0</v>
      </c>
      <c r="BY321" s="58">
        <f>$C321*(1+SUM($D$73:BY$73))*BY$70</f>
        <v>0</v>
      </c>
      <c r="BZ321" s="58">
        <f>$C321*(1+SUM($D$73:BZ$73))*BZ$70</f>
        <v>0</v>
      </c>
      <c r="CA321" s="58">
        <f>$C321*(1+SUM($D$73:CA$73))*CA$70</f>
        <v>0</v>
      </c>
      <c r="CB321" s="58">
        <f>$C321*(1+SUM($D$73:CB$73))*CB$70</f>
        <v>0</v>
      </c>
      <c r="CC321" s="58">
        <f>$C321*(1+SUM($D$73:CC$73))*CC$70</f>
        <v>0</v>
      </c>
      <c r="CD321" s="58">
        <f>$C321*(1+SUM($D$73:CD$73))*CD$70</f>
        <v>0</v>
      </c>
      <c r="CE321" s="58">
        <f>$C321*(1+SUM($D$73:CE$73))*CE$70</f>
        <v>0</v>
      </c>
      <c r="CF321" s="58">
        <f>$C321*(1+SUM($D$73:CF$73))*CF$70</f>
        <v>0</v>
      </c>
      <c r="CG321" s="58">
        <f>$C321*(1+SUM($D$73:CG$73))*CG$70</f>
        <v>0</v>
      </c>
      <c r="CH321" s="58">
        <f>$C321*(1+SUM($D$73:CH$73))*CH$70</f>
        <v>0</v>
      </c>
      <c r="CI321" s="58">
        <f>$C321*(1+SUM($D$73:CI$73))*CI$70</f>
        <v>0</v>
      </c>
      <c r="CJ321" s="58">
        <f>$C321*(1+SUM($D$73:CJ$73))*CJ$70</f>
        <v>0</v>
      </c>
      <c r="CK321" s="58">
        <f>$C321*(1+SUM($D$73:CK$73))*CK$70</f>
        <v>0</v>
      </c>
      <c r="CL321" s="58">
        <f>$C321*(1+SUM($D$73:CL$73))*CL$70</f>
        <v>0</v>
      </c>
      <c r="CM321" s="58">
        <f>$C321*(1+SUM($D$73:CM$73))*CM$70</f>
        <v>0</v>
      </c>
      <c r="CN321" s="58">
        <f>$C321*(1+SUM($D$73:CN$73))*CN$70</f>
        <v>0</v>
      </c>
      <c r="CO321" s="58">
        <f>$C321*(1+SUM($D$73:CO$73))*CO$70</f>
        <v>0</v>
      </c>
      <c r="CP321" s="58">
        <f>$C321*(1+SUM($D$73:CP$73))*CP$70</f>
        <v>0</v>
      </c>
      <c r="CQ321" s="58">
        <f>$C321*(1+SUM($D$73:CQ$73))*CQ$70</f>
        <v>0</v>
      </c>
      <c r="CR321" s="58">
        <f>$C321*(1+SUM($D$73:CR$73))*CR$70</f>
        <v>0</v>
      </c>
      <c r="CS321" s="58">
        <f>$C321*(1+SUM($D$73:CS$73))*CS$70</f>
        <v>0</v>
      </c>
      <c r="CT321" s="58">
        <f>$C321*(1+SUM($D$73:CT$73))*CT$70</f>
        <v>0</v>
      </c>
      <c r="CU321" s="58">
        <f>$C321*(1+SUM($D$73:CU$73))*CU$70</f>
        <v>0</v>
      </c>
      <c r="CV321" s="58">
        <f>$C321*(1+SUM($D$73:CV$73))*CV$70</f>
        <v>0</v>
      </c>
      <c r="CW321" s="58">
        <f>$C321*(1+SUM($D$73:CW$73))*CW$70</f>
        <v>0</v>
      </c>
      <c r="CX321" s="58">
        <f>$C321*(1+SUM($D$73:CX$73))*CX$70</f>
        <v>0</v>
      </c>
      <c r="CY321" s="58">
        <f>$C321*(1+SUM($D$73:CY$73))*CY$70</f>
        <v>0</v>
      </c>
      <c r="CZ321" s="58">
        <f>$C321*(1+SUM($D$73:CZ$73))*CZ$70</f>
        <v>0</v>
      </c>
      <c r="DA321" s="58">
        <f>$C321*(1+SUM($D$73:DA$73))*DA$70</f>
        <v>0</v>
      </c>
      <c r="DB321" s="58">
        <f>$C321*(1+SUM($D$73:DB$73))*DB$70</f>
        <v>0</v>
      </c>
      <c r="DC321" s="58">
        <f>$C321*(1+SUM($D$73:DC$73))*DC$70</f>
        <v>0</v>
      </c>
      <c r="DD321" s="58">
        <f>$C321*(1+SUM($D$73:DD$73))*DD$70</f>
        <v>0</v>
      </c>
      <c r="DE321" s="58">
        <f>$C321*(1+SUM($D$73:DE$73))*DE$70</f>
        <v>0</v>
      </c>
      <c r="DF321" s="58">
        <f>$C321*(1+SUM($D$73:DF$73))*DF$70</f>
        <v>0</v>
      </c>
      <c r="DG321" s="58">
        <f>$C321*(1+SUM($D$73:DG$73))*DG$70</f>
        <v>0</v>
      </c>
      <c r="DH321" s="58">
        <f>$C321*(1+SUM($D$73:DH$73))*DH$70</f>
        <v>0</v>
      </c>
      <c r="DI321" s="58">
        <f>$C321*(1+SUM($D$73:DI$73))*DI$70</f>
        <v>0</v>
      </c>
      <c r="DJ321" s="58">
        <f>$C321*(1+SUM($D$73:DJ$73))*DJ$70</f>
        <v>0</v>
      </c>
      <c r="DK321" s="58">
        <f>$C321*(1+SUM($D$73:DK$73))*DK$70</f>
        <v>0</v>
      </c>
      <c r="DL321" s="58">
        <f>$C321*(1+SUM($D$73:DL$73))*DL$70</f>
        <v>0</v>
      </c>
      <c r="DM321" s="58">
        <f>$C321*(1+SUM($D$73:DM$73))*DM$70</f>
        <v>0</v>
      </c>
      <c r="DN321" s="58">
        <f>$C321*(1+SUM($D$73:DN$73))*DN$70</f>
        <v>0</v>
      </c>
      <c r="DO321" s="58">
        <f>$C321*(1+SUM($D$73:DO$73))*DO$70</f>
        <v>0</v>
      </c>
      <c r="DP321" s="58">
        <f>$C321*(1+SUM($D$73:DP$73))*DP$70</f>
        <v>0</v>
      </c>
      <c r="DQ321" s="58">
        <f>$C321*(1+SUM($D$73:DQ$73))*DQ$70</f>
        <v>0</v>
      </c>
      <c r="DR321" s="58">
        <f>$C321*(1+SUM($D$73:DR$73))*DR$70</f>
        <v>0</v>
      </c>
      <c r="DS321" s="58">
        <f>$C321*(1+SUM($D$73:DS$73))*DS$70</f>
        <v>0</v>
      </c>
      <c r="DT321" s="136">
        <f>$C321*(1+SUM($D$73:DT$73))*DT$70</f>
        <v>0</v>
      </c>
      <c r="DV321" s="135">
        <f t="shared" si="156"/>
        <v>0</v>
      </c>
      <c r="DW321" s="58">
        <f t="shared" si="156"/>
        <v>0</v>
      </c>
      <c r="DX321" s="58">
        <f t="shared" si="156"/>
        <v>0</v>
      </c>
      <c r="DY321" s="58">
        <f t="shared" si="156"/>
        <v>0</v>
      </c>
      <c r="DZ321" s="58">
        <f t="shared" si="156"/>
        <v>0</v>
      </c>
      <c r="EA321" s="58">
        <f t="shared" si="156"/>
        <v>0</v>
      </c>
      <c r="EB321" s="58">
        <f t="shared" si="156"/>
        <v>0</v>
      </c>
      <c r="EC321" s="58">
        <f t="shared" si="156"/>
        <v>0</v>
      </c>
      <c r="ED321" s="58">
        <f t="shared" si="156"/>
        <v>0</v>
      </c>
      <c r="EE321" s="58">
        <f t="shared" si="156"/>
        <v>0</v>
      </c>
      <c r="EF321" s="136">
        <f t="shared" si="156"/>
        <v>0</v>
      </c>
    </row>
    <row r="322" spans="1:136" s="49" customFormat="1" ht="15.75" hidden="1" customHeight="1">
      <c r="A322" s="59"/>
      <c r="B322" s="1814" t="s">
        <v>534</v>
      </c>
      <c r="C322" s="127"/>
      <c r="D322" s="58">
        <f>$C322*(1+SUM($D$72:D$72))*D$70</f>
        <v>0</v>
      </c>
      <c r="E322" s="58">
        <f>$C322*(1+SUM($D$72:E$72))*E$70</f>
        <v>0</v>
      </c>
      <c r="F322" s="58">
        <f>$C322*(1+SUM($D$72:F$72))*F$70</f>
        <v>0</v>
      </c>
      <c r="G322" s="58">
        <f>$C322*(1+SUM($D$72:G$72))*G$70</f>
        <v>0</v>
      </c>
      <c r="H322" s="58">
        <f>$C322*(1+SUM($D$72:H$72))*H$70</f>
        <v>0</v>
      </c>
      <c r="I322" s="58">
        <f>$C322*(1+SUM($D$72:I$72))*I$70</f>
        <v>0</v>
      </c>
      <c r="J322" s="58">
        <f>$C322*(1+SUM($D$72:J$72))*J$70</f>
        <v>0</v>
      </c>
      <c r="K322" s="58">
        <f>$C322*(1+SUM($D$72:K$72))*K$70</f>
        <v>0</v>
      </c>
      <c r="L322" s="58">
        <f>$C322*(1+SUM($D$72:L$72))*L$70</f>
        <v>0</v>
      </c>
      <c r="M322" s="58">
        <f>$C322*(1+SUM($D$72:M$72))*M$70</f>
        <v>0</v>
      </c>
      <c r="N322" s="58">
        <f>$C322*(1+SUM($D$72:N$72))*N$70</f>
        <v>0</v>
      </c>
      <c r="O322" s="58">
        <f>$C322*(1+SUM($D$72:O$72))*O$70</f>
        <v>0</v>
      </c>
      <c r="P322" s="58">
        <f>$C322*(1+SUM($D$72:P$72))*P$70</f>
        <v>0</v>
      </c>
      <c r="Q322" s="58">
        <f>$C322*(1+SUM($D$72:Q$72))*Q$70</f>
        <v>0</v>
      </c>
      <c r="R322" s="58">
        <f>$C322*(1+SUM($D$72:R$72))*R$70</f>
        <v>0</v>
      </c>
      <c r="S322" s="58">
        <f>$C322*(1+SUM($D$72:S$72))*S$70</f>
        <v>0</v>
      </c>
      <c r="T322" s="58">
        <f>$C322*(1+SUM($D$72:T$72))*T$70</f>
        <v>0</v>
      </c>
      <c r="U322" s="58">
        <f>$C322*(1+SUM($D$72:U$72))*U$70</f>
        <v>0</v>
      </c>
      <c r="V322" s="58">
        <f>$C322*(1+SUM($D$72:V$72))*V$70</f>
        <v>0</v>
      </c>
      <c r="W322" s="58">
        <f>$C322*(1+SUM($D$72:W$72))*W$70</f>
        <v>0</v>
      </c>
      <c r="X322" s="58">
        <f>$C322*(1+SUM($D$72:X$72))*X$70</f>
        <v>0</v>
      </c>
      <c r="Y322" s="58">
        <f>$C322*(1+SUM($D$72:Y$72))*Y$70</f>
        <v>0</v>
      </c>
      <c r="Z322" s="58">
        <f>$C322*(1+SUM($D$72:Z$72))*Z$70</f>
        <v>0</v>
      </c>
      <c r="AA322" s="58">
        <f>$C322*(1+SUM($D$72:AA$72))*AA$70</f>
        <v>0</v>
      </c>
      <c r="AB322" s="58">
        <f>$C322*(1+SUM($D$72:AB$72))*AB$70</f>
        <v>0</v>
      </c>
      <c r="AC322" s="58">
        <f>$C322*(1+SUM($D$72:AC$72))*AC$70</f>
        <v>0</v>
      </c>
      <c r="AD322" s="58">
        <f>$C322*(1+SUM($D$72:AD$72))*AD$70</f>
        <v>0</v>
      </c>
      <c r="AE322" s="58">
        <f>$C322*(1+SUM($D$72:AE$72))*AE$70</f>
        <v>0</v>
      </c>
      <c r="AF322" s="58">
        <f>$C322*(1+SUM($D$72:AF$72))*AF$70</f>
        <v>0</v>
      </c>
      <c r="AG322" s="58">
        <f>$C322*(1+SUM($D$72:AG$72))*AG$70</f>
        <v>0</v>
      </c>
      <c r="AH322" s="58">
        <f>$C322*(1+SUM($D$72:AH$72))*AH$70</f>
        <v>0</v>
      </c>
      <c r="AI322" s="58">
        <f>$C322*(1+SUM($D$72:AI$72))*AI$70</f>
        <v>0</v>
      </c>
      <c r="AJ322" s="58">
        <f>$C322*(1+SUM($D$72:AJ$72))*AJ$70</f>
        <v>0</v>
      </c>
      <c r="AK322" s="58">
        <f>$C322*(1+SUM($D$72:AK$72))*AK$70</f>
        <v>0</v>
      </c>
      <c r="AL322" s="58">
        <f>$C322*(1+SUM($D$72:AL$72))*AL$70</f>
        <v>0</v>
      </c>
      <c r="AM322" s="58">
        <f>$C322*(1+SUM($D$72:AM$72))*AM$70</f>
        <v>0</v>
      </c>
      <c r="AN322" s="58">
        <f>$C322*(1+SUM($D$72:AN$72))*AN$70</f>
        <v>0</v>
      </c>
      <c r="AO322" s="58">
        <f>$C322*(1+SUM($D$72:AO$72))*AO$70</f>
        <v>0</v>
      </c>
      <c r="AP322" s="58">
        <f>$C322*(1+SUM($D$72:AP$72))*AP$70</f>
        <v>0</v>
      </c>
      <c r="AQ322" s="58">
        <f>$C322*(1+SUM($D$72:AQ$72))*AQ$70</f>
        <v>0</v>
      </c>
      <c r="AR322" s="58">
        <f>$C322*(1+SUM($D$72:AR$72))*AR$70</f>
        <v>0</v>
      </c>
      <c r="AS322" s="58">
        <f>$C322*(1+SUM($D$72:AS$72))*AS$70</f>
        <v>0</v>
      </c>
      <c r="AT322" s="58">
        <f>$C322*(1+SUM($D$72:AT$72))*AT$70</f>
        <v>0</v>
      </c>
      <c r="AU322" s="58">
        <f>$C322*(1+SUM($D$72:AU$72))*AU$70</f>
        <v>0</v>
      </c>
      <c r="AV322" s="58">
        <f>$C322*(1+SUM($D$72:AV$72))*AV$70</f>
        <v>0</v>
      </c>
      <c r="AW322" s="58">
        <f>$C322*(1+SUM($D$72:AW$72))*AW$70</f>
        <v>0</v>
      </c>
      <c r="AX322" s="58">
        <f>$C322*(1+SUM($D$72:AX$72))*AX$70</f>
        <v>0</v>
      </c>
      <c r="AY322" s="58">
        <f>$C322*(1+SUM($D$72:AY$72))*AY$70</f>
        <v>0</v>
      </c>
      <c r="AZ322" s="58">
        <f>$C322*(1+SUM($D$72:AZ$72))*AZ$70</f>
        <v>0</v>
      </c>
      <c r="BA322" s="58">
        <f>$C322*(1+SUM($D$72:BA$72))*BA$70</f>
        <v>0</v>
      </c>
      <c r="BB322" s="58">
        <f>$C322*(1+SUM($D$72:BB$72))*BB$70</f>
        <v>0</v>
      </c>
      <c r="BC322" s="58">
        <f>$C322*(1+SUM($D$72:BC$72))*BC$70</f>
        <v>0</v>
      </c>
      <c r="BD322" s="58">
        <f>$C322*(1+SUM($D$72:BD$72))*BD$70</f>
        <v>0</v>
      </c>
      <c r="BE322" s="58">
        <f>$C322*(1+SUM($D$72:BE$72))*BE$70</f>
        <v>0</v>
      </c>
      <c r="BF322" s="58">
        <f>$C322*(1+SUM($D$72:BF$72))*BF$70</f>
        <v>0</v>
      </c>
      <c r="BG322" s="58">
        <f>$C322*(1+SUM($D$72:BG$72))*BG$70</f>
        <v>0</v>
      </c>
      <c r="BH322" s="58">
        <f>$C322*(1+SUM($D$72:BH$72))*BH$70</f>
        <v>0</v>
      </c>
      <c r="BI322" s="58">
        <f>$C322*(1+SUM($D$72:BI$72))*BI$70</f>
        <v>0</v>
      </c>
      <c r="BJ322" s="58">
        <f>$C322*(1+SUM($D$72:BJ$72))*BJ$70</f>
        <v>0</v>
      </c>
      <c r="BK322" s="58">
        <f>$C322*(1+SUM($D$72:BK$72))*BK$70</f>
        <v>0</v>
      </c>
      <c r="BL322" s="58">
        <f>$C322*(1+SUM($D$72:BL$72))*BL$70</f>
        <v>0</v>
      </c>
      <c r="BM322" s="58">
        <f>$C322*(1+SUM($D$72:BM$72))*BM$70</f>
        <v>0</v>
      </c>
      <c r="BN322" s="58">
        <f>$C322*(1+SUM($D$72:BN$72))*BN$70</f>
        <v>0</v>
      </c>
      <c r="BO322" s="58">
        <f>$C322*(1+SUM($D$72:BO$72))*BO$70</f>
        <v>0</v>
      </c>
      <c r="BP322" s="58">
        <f>$C322*(1+SUM($D$72:BP$72))*BP$70</f>
        <v>0</v>
      </c>
      <c r="BQ322" s="58">
        <f>$C322*(1+SUM($D$72:BQ$72))*BQ$70</f>
        <v>0</v>
      </c>
      <c r="BR322" s="58">
        <f>$C322*(1+SUM($D$72:BR$72))*BR$70</f>
        <v>0</v>
      </c>
      <c r="BS322" s="58">
        <f>$C322*(1+SUM($D$72:BS$72))*BS$70</f>
        <v>0</v>
      </c>
      <c r="BT322" s="58">
        <f>$C322*(1+SUM($D$72:BT$72))*BT$70</f>
        <v>0</v>
      </c>
      <c r="BU322" s="58">
        <f>$C322*(1+SUM($D$72:BU$72))*BU$70</f>
        <v>0</v>
      </c>
      <c r="BV322" s="58">
        <f>$C322*(1+SUM($D$72:BV$72))*BV$70</f>
        <v>0</v>
      </c>
      <c r="BW322" s="58">
        <f>$C322*(1+SUM($D$72:BW$72))*BW$70</f>
        <v>0</v>
      </c>
      <c r="BX322" s="58">
        <f>$C322*(1+SUM($D$72:BX$72))*BX$70</f>
        <v>0</v>
      </c>
      <c r="BY322" s="58">
        <f>$C322*(1+SUM($D$72:BY$72))*BY$70</f>
        <v>0</v>
      </c>
      <c r="BZ322" s="58">
        <f>$C322*(1+SUM($D$72:BZ$72))*BZ$70</f>
        <v>0</v>
      </c>
      <c r="CA322" s="58">
        <f>$C322*(1+SUM($D$72:CA$72))*CA$70</f>
        <v>0</v>
      </c>
      <c r="CB322" s="58">
        <f>$C322*(1+SUM($D$72:CB$72))*CB$70</f>
        <v>0</v>
      </c>
      <c r="CC322" s="58">
        <f>$C322*(1+SUM($D$72:CC$72))*CC$70</f>
        <v>0</v>
      </c>
      <c r="CD322" s="58">
        <f>$C322*(1+SUM($D$72:CD$72))*CD$70</f>
        <v>0</v>
      </c>
      <c r="CE322" s="58">
        <f>$C322*(1+SUM($D$72:CE$72))*CE$70</f>
        <v>0</v>
      </c>
      <c r="CF322" s="58">
        <f>$C322*(1+SUM($D$72:CF$72))*CF$70</f>
        <v>0</v>
      </c>
      <c r="CG322" s="58">
        <f>$C322*(1+SUM($D$72:CG$72))*CG$70</f>
        <v>0</v>
      </c>
      <c r="CH322" s="58">
        <f>$C322*(1+SUM($D$72:CH$72))*CH$70</f>
        <v>0</v>
      </c>
      <c r="CI322" s="58">
        <f>$C322*(1+SUM($D$72:CI$72))*CI$70</f>
        <v>0</v>
      </c>
      <c r="CJ322" s="58">
        <f>$C322*(1+SUM($D$72:CJ$72))*CJ$70</f>
        <v>0</v>
      </c>
      <c r="CK322" s="58">
        <f>$C322*(1+SUM($D$72:CK$72))*CK$70</f>
        <v>0</v>
      </c>
      <c r="CL322" s="58">
        <f>$C322*(1+SUM($D$72:CL$72))*CL$70</f>
        <v>0</v>
      </c>
      <c r="CM322" s="58">
        <f>$C322*(1+SUM($D$72:CM$72))*CM$70</f>
        <v>0</v>
      </c>
      <c r="CN322" s="58">
        <f>$C322*(1+SUM($D$72:CN$72))*CN$70</f>
        <v>0</v>
      </c>
      <c r="CO322" s="58">
        <f>$C322*(1+SUM($D$72:CO$72))*CO$70</f>
        <v>0</v>
      </c>
      <c r="CP322" s="58">
        <f>$C322*(1+SUM($D$72:CP$72))*CP$70</f>
        <v>0</v>
      </c>
      <c r="CQ322" s="58">
        <f>$C322*(1+SUM($D$72:CQ$72))*CQ$70</f>
        <v>0</v>
      </c>
      <c r="CR322" s="58">
        <f>$C322*(1+SUM($D$72:CR$72))*CR$70</f>
        <v>0</v>
      </c>
      <c r="CS322" s="58">
        <f>$C322*(1+SUM($D$72:CS$72))*CS$70</f>
        <v>0</v>
      </c>
      <c r="CT322" s="58">
        <f>$C322*(1+SUM($D$72:CT$72))*CT$70</f>
        <v>0</v>
      </c>
      <c r="CU322" s="58">
        <f>$C322*(1+SUM($D$72:CU$72))*CU$70</f>
        <v>0</v>
      </c>
      <c r="CV322" s="58">
        <f>$C322*(1+SUM($D$72:CV$72))*CV$70</f>
        <v>0</v>
      </c>
      <c r="CW322" s="58">
        <f>$C322*(1+SUM($D$72:CW$72))*CW$70</f>
        <v>0</v>
      </c>
      <c r="CX322" s="58">
        <f>$C322*(1+SUM($D$72:CX$72))*CX$70</f>
        <v>0</v>
      </c>
      <c r="CY322" s="58">
        <f>$C322*(1+SUM($D$72:CY$72))*CY$70</f>
        <v>0</v>
      </c>
      <c r="CZ322" s="58">
        <f>$C322*(1+SUM($D$72:CZ$72))*CZ$70</f>
        <v>0</v>
      </c>
      <c r="DA322" s="58">
        <f>$C322*(1+SUM($D$72:DA$72))*DA$70</f>
        <v>0</v>
      </c>
      <c r="DB322" s="58">
        <f>$C322*(1+SUM($D$72:DB$72))*DB$70</f>
        <v>0</v>
      </c>
      <c r="DC322" s="58">
        <f>$C322*(1+SUM($D$72:DC$72))*DC$70</f>
        <v>0</v>
      </c>
      <c r="DD322" s="58">
        <f>$C322*(1+SUM($D$72:DD$72))*DD$70</f>
        <v>0</v>
      </c>
      <c r="DE322" s="58">
        <f>$C322*(1+SUM($D$72:DE$72))*DE$70</f>
        <v>0</v>
      </c>
      <c r="DF322" s="58">
        <f>$C322*(1+SUM($D$72:DF$72))*DF$70</f>
        <v>0</v>
      </c>
      <c r="DG322" s="58">
        <f>$C322*(1+SUM($D$72:DG$72))*DG$70</f>
        <v>0</v>
      </c>
      <c r="DH322" s="58">
        <f>$C322*(1+SUM($D$72:DH$72))*DH$70</f>
        <v>0</v>
      </c>
      <c r="DI322" s="58">
        <f>$C322*(1+SUM($D$72:DI$72))*DI$70</f>
        <v>0</v>
      </c>
      <c r="DJ322" s="58">
        <f>$C322*(1+SUM($D$72:DJ$72))*DJ$70</f>
        <v>0</v>
      </c>
      <c r="DK322" s="58">
        <f>$C322*(1+SUM($D$72:DK$72))*DK$70</f>
        <v>0</v>
      </c>
      <c r="DL322" s="58">
        <f>$C322*(1+SUM($D$72:DL$72))*DL$70</f>
        <v>0</v>
      </c>
      <c r="DM322" s="58">
        <f>$C322*(1+SUM($D$72:DM$72))*DM$70</f>
        <v>0</v>
      </c>
      <c r="DN322" s="58">
        <f>$C322*(1+SUM($D$72:DN$72))*DN$70</f>
        <v>0</v>
      </c>
      <c r="DO322" s="58">
        <f>$C322*(1+SUM($D$72:DO$72))*DO$70</f>
        <v>0</v>
      </c>
      <c r="DP322" s="58">
        <f>$C322*(1+SUM($D$72:DP$72))*DP$70</f>
        <v>0</v>
      </c>
      <c r="DQ322" s="58">
        <f>$C322*(1+SUM($D$72:DQ$72))*DQ$70</f>
        <v>0</v>
      </c>
      <c r="DR322" s="58">
        <f>$C322*(1+SUM($D$72:DR$72))*DR$70</f>
        <v>0</v>
      </c>
      <c r="DS322" s="58">
        <f>$C322*(1+SUM($D$72:DS$72))*DS$70</f>
        <v>0</v>
      </c>
      <c r="DT322" s="136">
        <f>$C322*(1+SUM($D$72:DT$72))*DT$70</f>
        <v>0</v>
      </c>
      <c r="DV322" s="135">
        <f t="shared" si="156"/>
        <v>0</v>
      </c>
      <c r="DW322" s="58">
        <f t="shared" si="156"/>
        <v>0</v>
      </c>
      <c r="DX322" s="58">
        <f t="shared" si="156"/>
        <v>0</v>
      </c>
      <c r="DY322" s="58">
        <f t="shared" si="156"/>
        <v>0</v>
      </c>
      <c r="DZ322" s="58">
        <f t="shared" si="156"/>
        <v>0</v>
      </c>
      <c r="EA322" s="58">
        <f t="shared" si="156"/>
        <v>0</v>
      </c>
      <c r="EB322" s="58">
        <f t="shared" si="156"/>
        <v>0</v>
      </c>
      <c r="EC322" s="58">
        <f t="shared" si="156"/>
        <v>0</v>
      </c>
      <c r="ED322" s="58">
        <f t="shared" si="156"/>
        <v>0</v>
      </c>
      <c r="EE322" s="58">
        <f t="shared" si="156"/>
        <v>0</v>
      </c>
      <c r="EF322" s="136">
        <f t="shared" si="156"/>
        <v>0</v>
      </c>
    </row>
    <row r="323" spans="1:136" s="49" customFormat="1" ht="15.75" hidden="1" customHeight="1">
      <c r="A323" s="59"/>
      <c r="B323" s="1814" t="s">
        <v>535</v>
      </c>
      <c r="C323" s="127"/>
      <c r="D323" s="58">
        <f>$C323*(1+SUM($D$72:D$72))*D$70</f>
        <v>0</v>
      </c>
      <c r="E323" s="58">
        <f>$C323*(1+SUM($D$72:E$72))*E$70</f>
        <v>0</v>
      </c>
      <c r="F323" s="58">
        <f>$C323*(1+SUM($D$72:F$72))*F$70</f>
        <v>0</v>
      </c>
      <c r="G323" s="58">
        <f>$C323*(1+SUM($D$72:G$72))*G$70</f>
        <v>0</v>
      </c>
      <c r="H323" s="58">
        <f>$C323*(1+SUM($D$72:H$72))*H$70</f>
        <v>0</v>
      </c>
      <c r="I323" s="58">
        <f>$C323*(1+SUM($D$72:I$72))*I$70</f>
        <v>0</v>
      </c>
      <c r="J323" s="58">
        <f>$C323*(1+SUM($D$72:J$72))*J$70</f>
        <v>0</v>
      </c>
      <c r="K323" s="58">
        <f>$C323*(1+SUM($D$72:K$72))*K$70</f>
        <v>0</v>
      </c>
      <c r="L323" s="58">
        <f>$C323*(1+SUM($D$72:L$72))*L$70</f>
        <v>0</v>
      </c>
      <c r="M323" s="58">
        <f>$C323*(1+SUM($D$72:M$72))*M$70</f>
        <v>0</v>
      </c>
      <c r="N323" s="58">
        <f>$C323*(1+SUM($D$72:N$72))*N$70</f>
        <v>0</v>
      </c>
      <c r="O323" s="58">
        <f>$C323*(1+SUM($D$72:O$72))*O$70</f>
        <v>0</v>
      </c>
      <c r="P323" s="58">
        <f>$C323*(1+SUM($D$72:P$72))*P$70</f>
        <v>0</v>
      </c>
      <c r="Q323" s="58">
        <f>$C323*(1+SUM($D$72:Q$72))*Q$70</f>
        <v>0</v>
      </c>
      <c r="R323" s="58">
        <f>$C323*(1+SUM($D$72:R$72))*R$70</f>
        <v>0</v>
      </c>
      <c r="S323" s="58">
        <f>$C323*(1+SUM($D$72:S$72))*S$70</f>
        <v>0</v>
      </c>
      <c r="T323" s="58">
        <f>$C323*(1+SUM($D$72:T$72))*T$70</f>
        <v>0</v>
      </c>
      <c r="U323" s="58">
        <f>$C323*(1+SUM($D$72:U$72))*U$70</f>
        <v>0</v>
      </c>
      <c r="V323" s="58">
        <f>$C323*(1+SUM($D$72:V$72))*V$70</f>
        <v>0</v>
      </c>
      <c r="W323" s="58">
        <f>$C323*(1+SUM($D$72:W$72))*W$70</f>
        <v>0</v>
      </c>
      <c r="X323" s="58">
        <f>$C323*(1+SUM($D$72:X$72))*X$70</f>
        <v>0</v>
      </c>
      <c r="Y323" s="58">
        <f>$C323*(1+SUM($D$72:Y$72))*Y$70</f>
        <v>0</v>
      </c>
      <c r="Z323" s="58">
        <f>$C323*(1+SUM($D$72:Z$72))*Z$70</f>
        <v>0</v>
      </c>
      <c r="AA323" s="58">
        <f>$C323*(1+SUM($D$72:AA$72))*AA$70</f>
        <v>0</v>
      </c>
      <c r="AB323" s="58">
        <f>$C323*(1+SUM($D$72:AB$72))*AB$70</f>
        <v>0</v>
      </c>
      <c r="AC323" s="58">
        <f>$C323*(1+SUM($D$72:AC$72))*AC$70</f>
        <v>0</v>
      </c>
      <c r="AD323" s="58">
        <f>$C323*(1+SUM($D$72:AD$72))*AD$70</f>
        <v>0</v>
      </c>
      <c r="AE323" s="58">
        <f>$C323*(1+SUM($D$72:AE$72))*AE$70</f>
        <v>0</v>
      </c>
      <c r="AF323" s="58">
        <f>$C323*(1+SUM($D$72:AF$72))*AF$70</f>
        <v>0</v>
      </c>
      <c r="AG323" s="58">
        <f>$C323*(1+SUM($D$72:AG$72))*AG$70</f>
        <v>0</v>
      </c>
      <c r="AH323" s="58">
        <f>$C323*(1+SUM($D$72:AH$72))*AH$70</f>
        <v>0</v>
      </c>
      <c r="AI323" s="58">
        <f>$C323*(1+SUM($D$72:AI$72))*AI$70</f>
        <v>0</v>
      </c>
      <c r="AJ323" s="58">
        <f>$C323*(1+SUM($D$72:AJ$72))*AJ$70</f>
        <v>0</v>
      </c>
      <c r="AK323" s="58">
        <f>$C323*(1+SUM($D$72:AK$72))*AK$70</f>
        <v>0</v>
      </c>
      <c r="AL323" s="58">
        <f>$C323*(1+SUM($D$72:AL$72))*AL$70</f>
        <v>0</v>
      </c>
      <c r="AM323" s="58">
        <f>$C323*(1+SUM($D$72:AM$72))*AM$70</f>
        <v>0</v>
      </c>
      <c r="AN323" s="58">
        <f>$C323*(1+SUM($D$72:AN$72))*AN$70</f>
        <v>0</v>
      </c>
      <c r="AO323" s="58">
        <f>$C323*(1+SUM($D$72:AO$72))*AO$70</f>
        <v>0</v>
      </c>
      <c r="AP323" s="58">
        <f>$C323*(1+SUM($D$72:AP$72))*AP$70</f>
        <v>0</v>
      </c>
      <c r="AQ323" s="58">
        <f>$C323*(1+SUM($D$72:AQ$72))*AQ$70</f>
        <v>0</v>
      </c>
      <c r="AR323" s="58">
        <f>$C323*(1+SUM($D$72:AR$72))*AR$70</f>
        <v>0</v>
      </c>
      <c r="AS323" s="58">
        <f>$C323*(1+SUM($D$72:AS$72))*AS$70</f>
        <v>0</v>
      </c>
      <c r="AT323" s="58">
        <f>$C323*(1+SUM($D$72:AT$72))*AT$70</f>
        <v>0</v>
      </c>
      <c r="AU323" s="58">
        <f>$C323*(1+SUM($D$72:AU$72))*AU$70</f>
        <v>0</v>
      </c>
      <c r="AV323" s="58">
        <f>$C323*(1+SUM($D$72:AV$72))*AV$70</f>
        <v>0</v>
      </c>
      <c r="AW323" s="58">
        <f>$C323*(1+SUM($D$72:AW$72))*AW$70</f>
        <v>0</v>
      </c>
      <c r="AX323" s="58">
        <f>$C323*(1+SUM($D$72:AX$72))*AX$70</f>
        <v>0</v>
      </c>
      <c r="AY323" s="58">
        <f>$C323*(1+SUM($D$72:AY$72))*AY$70</f>
        <v>0</v>
      </c>
      <c r="AZ323" s="58">
        <f>$C323*(1+SUM($D$72:AZ$72))*AZ$70</f>
        <v>0</v>
      </c>
      <c r="BA323" s="58">
        <f>$C323*(1+SUM($D$72:BA$72))*BA$70</f>
        <v>0</v>
      </c>
      <c r="BB323" s="58">
        <f>$C323*(1+SUM($D$72:BB$72))*BB$70</f>
        <v>0</v>
      </c>
      <c r="BC323" s="58">
        <f>$C323*(1+SUM($D$72:BC$72))*BC$70</f>
        <v>0</v>
      </c>
      <c r="BD323" s="58">
        <f>$C323*(1+SUM($D$72:BD$72))*BD$70</f>
        <v>0</v>
      </c>
      <c r="BE323" s="58">
        <f>$C323*(1+SUM($D$72:BE$72))*BE$70</f>
        <v>0</v>
      </c>
      <c r="BF323" s="58">
        <f>$C323*(1+SUM($D$72:BF$72))*BF$70</f>
        <v>0</v>
      </c>
      <c r="BG323" s="58">
        <f>$C323*(1+SUM($D$72:BG$72))*BG$70</f>
        <v>0</v>
      </c>
      <c r="BH323" s="58">
        <f>$C323*(1+SUM($D$72:BH$72))*BH$70</f>
        <v>0</v>
      </c>
      <c r="BI323" s="58">
        <f>$C323*(1+SUM($D$72:BI$72))*BI$70</f>
        <v>0</v>
      </c>
      <c r="BJ323" s="58">
        <f>$C323*(1+SUM($D$72:BJ$72))*BJ$70</f>
        <v>0</v>
      </c>
      <c r="BK323" s="58">
        <f>$C323*(1+SUM($D$72:BK$72))*BK$70</f>
        <v>0</v>
      </c>
      <c r="BL323" s="58">
        <f>$C323*(1+SUM($D$72:BL$72))*BL$70</f>
        <v>0</v>
      </c>
      <c r="BM323" s="58">
        <f>$C323*(1+SUM($D$72:BM$72))*BM$70</f>
        <v>0</v>
      </c>
      <c r="BN323" s="58">
        <f>$C323*(1+SUM($D$72:BN$72))*BN$70</f>
        <v>0</v>
      </c>
      <c r="BO323" s="58">
        <f>$C323*(1+SUM($D$72:BO$72))*BO$70</f>
        <v>0</v>
      </c>
      <c r="BP323" s="58">
        <f>$C323*(1+SUM($D$72:BP$72))*BP$70</f>
        <v>0</v>
      </c>
      <c r="BQ323" s="58">
        <f>$C323*(1+SUM($D$72:BQ$72))*BQ$70</f>
        <v>0</v>
      </c>
      <c r="BR323" s="58">
        <f>$C323*(1+SUM($D$72:BR$72))*BR$70</f>
        <v>0</v>
      </c>
      <c r="BS323" s="58">
        <f>$C323*(1+SUM($D$72:BS$72))*BS$70</f>
        <v>0</v>
      </c>
      <c r="BT323" s="58">
        <f>$C323*(1+SUM($D$72:BT$72))*BT$70</f>
        <v>0</v>
      </c>
      <c r="BU323" s="58">
        <f>$C323*(1+SUM($D$72:BU$72))*BU$70</f>
        <v>0</v>
      </c>
      <c r="BV323" s="58">
        <f>$C323*(1+SUM($D$72:BV$72))*BV$70</f>
        <v>0</v>
      </c>
      <c r="BW323" s="58">
        <f>$C323*(1+SUM($D$72:BW$72))*BW$70</f>
        <v>0</v>
      </c>
      <c r="BX323" s="58">
        <f>$C323*(1+SUM($D$72:BX$72))*BX$70</f>
        <v>0</v>
      </c>
      <c r="BY323" s="58">
        <f>$C323*(1+SUM($D$72:BY$72))*BY$70</f>
        <v>0</v>
      </c>
      <c r="BZ323" s="58">
        <f>$C323*(1+SUM($D$72:BZ$72))*BZ$70</f>
        <v>0</v>
      </c>
      <c r="CA323" s="58">
        <f>$C323*(1+SUM($D$72:CA$72))*CA$70</f>
        <v>0</v>
      </c>
      <c r="CB323" s="58">
        <f>$C323*(1+SUM($D$72:CB$72))*CB$70</f>
        <v>0</v>
      </c>
      <c r="CC323" s="58">
        <f>$C323*(1+SUM($D$72:CC$72))*CC$70</f>
        <v>0</v>
      </c>
      <c r="CD323" s="58">
        <f>$C323*(1+SUM($D$72:CD$72))*CD$70</f>
        <v>0</v>
      </c>
      <c r="CE323" s="58">
        <f>$C323*(1+SUM($D$72:CE$72))*CE$70</f>
        <v>0</v>
      </c>
      <c r="CF323" s="58">
        <f>$C323*(1+SUM($D$72:CF$72))*CF$70</f>
        <v>0</v>
      </c>
      <c r="CG323" s="58">
        <f>$C323*(1+SUM($D$72:CG$72))*CG$70</f>
        <v>0</v>
      </c>
      <c r="CH323" s="58">
        <f>$C323*(1+SUM($D$72:CH$72))*CH$70</f>
        <v>0</v>
      </c>
      <c r="CI323" s="58">
        <f>$C323*(1+SUM($D$72:CI$72))*CI$70</f>
        <v>0</v>
      </c>
      <c r="CJ323" s="58">
        <f>$C323*(1+SUM($D$72:CJ$72))*CJ$70</f>
        <v>0</v>
      </c>
      <c r="CK323" s="58">
        <f>$C323*(1+SUM($D$72:CK$72))*CK$70</f>
        <v>0</v>
      </c>
      <c r="CL323" s="58">
        <f>$C323*(1+SUM($D$72:CL$72))*CL$70</f>
        <v>0</v>
      </c>
      <c r="CM323" s="58">
        <f>$C323*(1+SUM($D$72:CM$72))*CM$70</f>
        <v>0</v>
      </c>
      <c r="CN323" s="58">
        <f>$C323*(1+SUM($D$72:CN$72))*CN$70</f>
        <v>0</v>
      </c>
      <c r="CO323" s="58">
        <f>$C323*(1+SUM($D$72:CO$72))*CO$70</f>
        <v>0</v>
      </c>
      <c r="CP323" s="58">
        <f>$C323*(1+SUM($D$72:CP$72))*CP$70</f>
        <v>0</v>
      </c>
      <c r="CQ323" s="58">
        <f>$C323*(1+SUM($D$72:CQ$72))*CQ$70</f>
        <v>0</v>
      </c>
      <c r="CR323" s="58">
        <f>$C323*(1+SUM($D$72:CR$72))*CR$70</f>
        <v>0</v>
      </c>
      <c r="CS323" s="58">
        <f>$C323*(1+SUM($D$72:CS$72))*CS$70</f>
        <v>0</v>
      </c>
      <c r="CT323" s="58">
        <f>$C323*(1+SUM($D$72:CT$72))*CT$70</f>
        <v>0</v>
      </c>
      <c r="CU323" s="58">
        <f>$C323*(1+SUM($D$72:CU$72))*CU$70</f>
        <v>0</v>
      </c>
      <c r="CV323" s="58">
        <f>$C323*(1+SUM($D$72:CV$72))*CV$70</f>
        <v>0</v>
      </c>
      <c r="CW323" s="58">
        <f>$C323*(1+SUM($D$72:CW$72))*CW$70</f>
        <v>0</v>
      </c>
      <c r="CX323" s="58">
        <f>$C323*(1+SUM($D$72:CX$72))*CX$70</f>
        <v>0</v>
      </c>
      <c r="CY323" s="58">
        <f>$C323*(1+SUM($D$72:CY$72))*CY$70</f>
        <v>0</v>
      </c>
      <c r="CZ323" s="58">
        <f>$C323*(1+SUM($D$72:CZ$72))*CZ$70</f>
        <v>0</v>
      </c>
      <c r="DA323" s="58">
        <f>$C323*(1+SUM($D$72:DA$72))*DA$70</f>
        <v>0</v>
      </c>
      <c r="DB323" s="58">
        <f>$C323*(1+SUM($D$72:DB$72))*DB$70</f>
        <v>0</v>
      </c>
      <c r="DC323" s="58">
        <f>$C323*(1+SUM($D$72:DC$72))*DC$70</f>
        <v>0</v>
      </c>
      <c r="DD323" s="58">
        <f>$C323*(1+SUM($D$72:DD$72))*DD$70</f>
        <v>0</v>
      </c>
      <c r="DE323" s="58">
        <f>$C323*(1+SUM($D$72:DE$72))*DE$70</f>
        <v>0</v>
      </c>
      <c r="DF323" s="58">
        <f>$C323*(1+SUM($D$72:DF$72))*DF$70</f>
        <v>0</v>
      </c>
      <c r="DG323" s="58">
        <f>$C323*(1+SUM($D$72:DG$72))*DG$70</f>
        <v>0</v>
      </c>
      <c r="DH323" s="58">
        <f>$C323*(1+SUM($D$72:DH$72))*DH$70</f>
        <v>0</v>
      </c>
      <c r="DI323" s="58">
        <f>$C323*(1+SUM($D$72:DI$72))*DI$70</f>
        <v>0</v>
      </c>
      <c r="DJ323" s="58">
        <f>$C323*(1+SUM($D$72:DJ$72))*DJ$70</f>
        <v>0</v>
      </c>
      <c r="DK323" s="58">
        <f>$C323*(1+SUM($D$72:DK$72))*DK$70</f>
        <v>0</v>
      </c>
      <c r="DL323" s="58">
        <f>$C323*(1+SUM($D$72:DL$72))*DL$70</f>
        <v>0</v>
      </c>
      <c r="DM323" s="58">
        <f>$C323*(1+SUM($D$72:DM$72))*DM$70</f>
        <v>0</v>
      </c>
      <c r="DN323" s="58">
        <f>$C323*(1+SUM($D$72:DN$72))*DN$70</f>
        <v>0</v>
      </c>
      <c r="DO323" s="58">
        <f>$C323*(1+SUM($D$72:DO$72))*DO$70</f>
        <v>0</v>
      </c>
      <c r="DP323" s="58">
        <f>$C323*(1+SUM($D$72:DP$72))*DP$70</f>
        <v>0</v>
      </c>
      <c r="DQ323" s="58">
        <f>$C323*(1+SUM($D$72:DQ$72))*DQ$70</f>
        <v>0</v>
      </c>
      <c r="DR323" s="58">
        <f>$C323*(1+SUM($D$72:DR$72))*DR$70</f>
        <v>0</v>
      </c>
      <c r="DS323" s="58">
        <f>$C323*(1+SUM($D$72:DS$72))*DS$70</f>
        <v>0</v>
      </c>
      <c r="DT323" s="136">
        <f>$C323*(1+SUM($D$72:DT$72))*DT$70</f>
        <v>0</v>
      </c>
      <c r="DV323" s="135">
        <f t="shared" si="156"/>
        <v>0</v>
      </c>
      <c r="DW323" s="58">
        <f t="shared" si="156"/>
        <v>0</v>
      </c>
      <c r="DX323" s="58">
        <f t="shared" si="156"/>
        <v>0</v>
      </c>
      <c r="DY323" s="58">
        <f t="shared" si="156"/>
        <v>0</v>
      </c>
      <c r="DZ323" s="58">
        <f t="shared" si="156"/>
        <v>0</v>
      </c>
      <c r="EA323" s="58">
        <f t="shared" si="156"/>
        <v>0</v>
      </c>
      <c r="EB323" s="58">
        <f t="shared" si="156"/>
        <v>0</v>
      </c>
      <c r="EC323" s="58">
        <f t="shared" si="156"/>
        <v>0</v>
      </c>
      <c r="ED323" s="58">
        <f t="shared" si="156"/>
        <v>0</v>
      </c>
      <c r="EE323" s="58">
        <f t="shared" si="156"/>
        <v>0</v>
      </c>
      <c r="EF323" s="136">
        <f t="shared" si="156"/>
        <v>0</v>
      </c>
    </row>
    <row r="324" spans="1:136" s="49" customFormat="1" ht="15.75" hidden="1" customHeight="1" thickBot="1">
      <c r="A324" s="59"/>
      <c r="B324" s="65" t="s">
        <v>536</v>
      </c>
      <c r="C324" s="140"/>
      <c r="D324" s="140" t="e">
        <f t="shared" ref="D324:BN324" si="157">SUM(D320:D323)</f>
        <v>#REF!</v>
      </c>
      <c r="E324" s="140">
        <f t="shared" si="157"/>
        <v>6984</v>
      </c>
      <c r="F324" s="140">
        <f t="shared" si="157"/>
        <v>6982.74</v>
      </c>
      <c r="G324" s="140">
        <f t="shared" si="157"/>
        <v>6379.2</v>
      </c>
      <c r="H324" s="140">
        <f t="shared" si="157"/>
        <v>6379.2</v>
      </c>
      <c r="I324" s="140">
        <f t="shared" si="157"/>
        <v>8121.5999999999995</v>
      </c>
      <c r="J324" s="140">
        <f t="shared" si="157"/>
        <v>8121.5999999999995</v>
      </c>
      <c r="K324" s="140">
        <f t="shared" si="157"/>
        <v>8121.5999999999995</v>
      </c>
      <c r="L324" s="140">
        <f t="shared" si="157"/>
        <v>8121.5999999999995</v>
      </c>
      <c r="M324" s="140">
        <f t="shared" si="157"/>
        <v>8121.5999999999995</v>
      </c>
      <c r="N324" s="140">
        <f t="shared" si="157"/>
        <v>8121.5999999999995</v>
      </c>
      <c r="O324" s="140">
        <f t="shared" si="157"/>
        <v>8121.5999999999995</v>
      </c>
      <c r="P324" s="140">
        <f t="shared" si="157"/>
        <v>0</v>
      </c>
      <c r="Q324" s="140">
        <f t="shared" si="157"/>
        <v>0</v>
      </c>
      <c r="R324" s="140">
        <f t="shared" si="157"/>
        <v>0</v>
      </c>
      <c r="S324" s="140">
        <f t="shared" si="157"/>
        <v>0</v>
      </c>
      <c r="T324" s="140">
        <f t="shared" si="157"/>
        <v>0</v>
      </c>
      <c r="U324" s="140">
        <f t="shared" si="157"/>
        <v>0</v>
      </c>
      <c r="V324" s="140">
        <f t="shared" si="157"/>
        <v>0</v>
      </c>
      <c r="W324" s="140">
        <f t="shared" si="157"/>
        <v>0</v>
      </c>
      <c r="X324" s="140">
        <f t="shared" si="157"/>
        <v>0</v>
      </c>
      <c r="Y324" s="140">
        <f t="shared" si="157"/>
        <v>0</v>
      </c>
      <c r="Z324" s="140">
        <f t="shared" si="157"/>
        <v>0</v>
      </c>
      <c r="AA324" s="140">
        <f t="shared" si="157"/>
        <v>0</v>
      </c>
      <c r="AB324" s="140">
        <f t="shared" si="157"/>
        <v>0</v>
      </c>
      <c r="AC324" s="140">
        <f t="shared" si="157"/>
        <v>0</v>
      </c>
      <c r="AD324" s="140">
        <f t="shared" si="157"/>
        <v>0</v>
      </c>
      <c r="AE324" s="140">
        <f t="shared" si="157"/>
        <v>0</v>
      </c>
      <c r="AF324" s="140">
        <f t="shared" si="157"/>
        <v>0</v>
      </c>
      <c r="AG324" s="140">
        <f t="shared" si="157"/>
        <v>0</v>
      </c>
      <c r="AH324" s="140">
        <f t="shared" si="157"/>
        <v>0</v>
      </c>
      <c r="AI324" s="140">
        <f t="shared" si="157"/>
        <v>0</v>
      </c>
      <c r="AJ324" s="140">
        <f t="shared" si="157"/>
        <v>0</v>
      </c>
      <c r="AK324" s="140">
        <f t="shared" si="157"/>
        <v>0</v>
      </c>
      <c r="AL324" s="140">
        <f t="shared" si="157"/>
        <v>0</v>
      </c>
      <c r="AM324" s="140">
        <f t="shared" si="157"/>
        <v>0</v>
      </c>
      <c r="AN324" s="140">
        <f t="shared" si="157"/>
        <v>0</v>
      </c>
      <c r="AO324" s="140">
        <f t="shared" si="157"/>
        <v>0</v>
      </c>
      <c r="AP324" s="140">
        <f t="shared" si="157"/>
        <v>0</v>
      </c>
      <c r="AQ324" s="140">
        <f t="shared" si="157"/>
        <v>0</v>
      </c>
      <c r="AR324" s="140">
        <f t="shared" si="157"/>
        <v>0</v>
      </c>
      <c r="AS324" s="140">
        <f t="shared" si="157"/>
        <v>0</v>
      </c>
      <c r="AT324" s="140">
        <f t="shared" si="157"/>
        <v>0</v>
      </c>
      <c r="AU324" s="140">
        <f t="shared" si="157"/>
        <v>0</v>
      </c>
      <c r="AV324" s="140">
        <f t="shared" si="157"/>
        <v>0</v>
      </c>
      <c r="AW324" s="140">
        <f t="shared" si="157"/>
        <v>0</v>
      </c>
      <c r="AX324" s="140">
        <f t="shared" si="157"/>
        <v>0</v>
      </c>
      <c r="AY324" s="140">
        <f t="shared" si="157"/>
        <v>0</v>
      </c>
      <c r="AZ324" s="140">
        <f t="shared" si="157"/>
        <v>0</v>
      </c>
      <c r="BA324" s="140">
        <f t="shared" si="157"/>
        <v>0</v>
      </c>
      <c r="BB324" s="140">
        <f t="shared" si="157"/>
        <v>0</v>
      </c>
      <c r="BC324" s="140">
        <f t="shared" si="157"/>
        <v>0</v>
      </c>
      <c r="BD324" s="140">
        <f t="shared" si="157"/>
        <v>0</v>
      </c>
      <c r="BE324" s="140">
        <f t="shared" si="157"/>
        <v>0</v>
      </c>
      <c r="BF324" s="140">
        <f t="shared" si="157"/>
        <v>0</v>
      </c>
      <c r="BG324" s="140">
        <f t="shared" si="157"/>
        <v>0</v>
      </c>
      <c r="BH324" s="140">
        <f t="shared" si="157"/>
        <v>0</v>
      </c>
      <c r="BI324" s="140">
        <f t="shared" si="157"/>
        <v>0</v>
      </c>
      <c r="BJ324" s="140">
        <f t="shared" si="157"/>
        <v>0</v>
      </c>
      <c r="BK324" s="140">
        <f t="shared" si="157"/>
        <v>0</v>
      </c>
      <c r="BL324" s="140">
        <f t="shared" si="157"/>
        <v>0</v>
      </c>
      <c r="BM324" s="140">
        <f t="shared" si="157"/>
        <v>0</v>
      </c>
      <c r="BN324" s="140">
        <f t="shared" si="157"/>
        <v>0</v>
      </c>
      <c r="BO324" s="140">
        <f t="shared" ref="BO324:DT324" si="158">SUM(BO320:BO323)</f>
        <v>0</v>
      </c>
      <c r="BP324" s="140">
        <f t="shared" si="158"/>
        <v>0</v>
      </c>
      <c r="BQ324" s="140">
        <f t="shared" si="158"/>
        <v>0</v>
      </c>
      <c r="BR324" s="140">
        <f t="shared" si="158"/>
        <v>0</v>
      </c>
      <c r="BS324" s="140">
        <f t="shared" si="158"/>
        <v>0</v>
      </c>
      <c r="BT324" s="140">
        <f t="shared" si="158"/>
        <v>0</v>
      </c>
      <c r="BU324" s="140">
        <f t="shared" si="158"/>
        <v>0</v>
      </c>
      <c r="BV324" s="140">
        <f t="shared" si="158"/>
        <v>0</v>
      </c>
      <c r="BW324" s="140">
        <f t="shared" si="158"/>
        <v>0</v>
      </c>
      <c r="BX324" s="140">
        <f t="shared" si="158"/>
        <v>0</v>
      </c>
      <c r="BY324" s="140">
        <f t="shared" si="158"/>
        <v>0</v>
      </c>
      <c r="BZ324" s="140">
        <f t="shared" si="158"/>
        <v>0</v>
      </c>
      <c r="CA324" s="140">
        <f t="shared" si="158"/>
        <v>0</v>
      </c>
      <c r="CB324" s="140">
        <f t="shared" si="158"/>
        <v>0</v>
      </c>
      <c r="CC324" s="140">
        <f t="shared" si="158"/>
        <v>0</v>
      </c>
      <c r="CD324" s="140">
        <f t="shared" si="158"/>
        <v>0</v>
      </c>
      <c r="CE324" s="140">
        <f t="shared" si="158"/>
        <v>0</v>
      </c>
      <c r="CF324" s="140">
        <f t="shared" si="158"/>
        <v>0</v>
      </c>
      <c r="CG324" s="140">
        <f t="shared" si="158"/>
        <v>0</v>
      </c>
      <c r="CH324" s="140">
        <f t="shared" si="158"/>
        <v>0</v>
      </c>
      <c r="CI324" s="140">
        <f t="shared" si="158"/>
        <v>0</v>
      </c>
      <c r="CJ324" s="140">
        <f t="shared" si="158"/>
        <v>0</v>
      </c>
      <c r="CK324" s="140">
        <f t="shared" si="158"/>
        <v>0</v>
      </c>
      <c r="CL324" s="140">
        <f t="shared" si="158"/>
        <v>0</v>
      </c>
      <c r="CM324" s="140">
        <f t="shared" si="158"/>
        <v>0</v>
      </c>
      <c r="CN324" s="140">
        <f t="shared" si="158"/>
        <v>0</v>
      </c>
      <c r="CO324" s="140">
        <f t="shared" si="158"/>
        <v>0</v>
      </c>
      <c r="CP324" s="140">
        <f t="shared" si="158"/>
        <v>0</v>
      </c>
      <c r="CQ324" s="140">
        <f t="shared" si="158"/>
        <v>0</v>
      </c>
      <c r="CR324" s="140">
        <f t="shared" si="158"/>
        <v>0</v>
      </c>
      <c r="CS324" s="140">
        <f t="shared" si="158"/>
        <v>0</v>
      </c>
      <c r="CT324" s="140">
        <f t="shared" si="158"/>
        <v>0</v>
      </c>
      <c r="CU324" s="140">
        <f t="shared" si="158"/>
        <v>0</v>
      </c>
      <c r="CV324" s="140">
        <f t="shared" si="158"/>
        <v>0</v>
      </c>
      <c r="CW324" s="140">
        <f t="shared" si="158"/>
        <v>0</v>
      </c>
      <c r="CX324" s="140">
        <f t="shared" si="158"/>
        <v>0</v>
      </c>
      <c r="CY324" s="140">
        <f t="shared" si="158"/>
        <v>0</v>
      </c>
      <c r="CZ324" s="140">
        <f t="shared" si="158"/>
        <v>0</v>
      </c>
      <c r="DA324" s="140">
        <f t="shared" si="158"/>
        <v>0</v>
      </c>
      <c r="DB324" s="140">
        <f t="shared" si="158"/>
        <v>0</v>
      </c>
      <c r="DC324" s="140">
        <f t="shared" si="158"/>
        <v>0</v>
      </c>
      <c r="DD324" s="140">
        <f t="shared" si="158"/>
        <v>0</v>
      </c>
      <c r="DE324" s="140">
        <f t="shared" si="158"/>
        <v>0</v>
      </c>
      <c r="DF324" s="140">
        <f t="shared" si="158"/>
        <v>0</v>
      </c>
      <c r="DG324" s="140">
        <f t="shared" si="158"/>
        <v>0</v>
      </c>
      <c r="DH324" s="140">
        <f t="shared" si="158"/>
        <v>0</v>
      </c>
      <c r="DI324" s="140">
        <f t="shared" si="158"/>
        <v>0</v>
      </c>
      <c r="DJ324" s="140">
        <f t="shared" si="158"/>
        <v>0</v>
      </c>
      <c r="DK324" s="140">
        <f t="shared" si="158"/>
        <v>0</v>
      </c>
      <c r="DL324" s="140">
        <f t="shared" si="158"/>
        <v>0</v>
      </c>
      <c r="DM324" s="140">
        <f t="shared" si="158"/>
        <v>0</v>
      </c>
      <c r="DN324" s="140">
        <f t="shared" si="158"/>
        <v>0</v>
      </c>
      <c r="DO324" s="140">
        <f t="shared" si="158"/>
        <v>0</v>
      </c>
      <c r="DP324" s="140">
        <f t="shared" si="158"/>
        <v>0</v>
      </c>
      <c r="DQ324" s="140">
        <f t="shared" si="158"/>
        <v>0</v>
      </c>
      <c r="DR324" s="140">
        <f t="shared" si="158"/>
        <v>0</v>
      </c>
      <c r="DS324" s="140">
        <f t="shared" si="158"/>
        <v>0</v>
      </c>
      <c r="DT324" s="247">
        <f t="shared" si="158"/>
        <v>0</v>
      </c>
      <c r="DV324" s="360" t="e">
        <f t="shared" si="156"/>
        <v>#REF!</v>
      </c>
      <c r="DW324" s="140" t="e">
        <f t="shared" si="156"/>
        <v>#REF!</v>
      </c>
      <c r="DX324" s="140" t="e">
        <f t="shared" si="156"/>
        <v>#REF!</v>
      </c>
      <c r="DY324" s="140" t="e">
        <f t="shared" si="156"/>
        <v>#REF!</v>
      </c>
      <c r="DZ324" s="140" t="e">
        <f t="shared" si="156"/>
        <v>#REF!</v>
      </c>
      <c r="EA324" s="140" t="e">
        <f t="shared" si="156"/>
        <v>#REF!</v>
      </c>
      <c r="EB324" s="140" t="e">
        <f t="shared" si="156"/>
        <v>#REF!</v>
      </c>
      <c r="EC324" s="140" t="e">
        <f t="shared" si="156"/>
        <v>#REF!</v>
      </c>
      <c r="ED324" s="140" t="e">
        <f t="shared" si="156"/>
        <v>#REF!</v>
      </c>
      <c r="EE324" s="140" t="e">
        <f t="shared" si="156"/>
        <v>#REF!</v>
      </c>
      <c r="EF324" s="247" t="e">
        <f t="shared" si="156"/>
        <v>#REF!</v>
      </c>
    </row>
    <row r="325" spans="1:136" s="49" customFormat="1" ht="15.75" hidden="1" customHeight="1" thickTop="1">
      <c r="A325" s="59"/>
      <c r="B325" s="1814"/>
      <c r="C325" s="127"/>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c r="AY325" s="58"/>
      <c r="AZ325" s="58"/>
      <c r="BA325" s="58"/>
      <c r="BB325" s="58"/>
      <c r="BC325" s="58"/>
      <c r="BD325" s="58"/>
      <c r="BE325" s="58"/>
      <c r="BF325" s="58"/>
      <c r="BG325" s="58"/>
      <c r="BH325" s="58"/>
      <c r="BI325" s="58"/>
      <c r="BJ325" s="58"/>
      <c r="BK325" s="58"/>
      <c r="BL325" s="58"/>
      <c r="BM325" s="58"/>
      <c r="BN325" s="58"/>
      <c r="BO325" s="58"/>
      <c r="BP325" s="58"/>
      <c r="BQ325" s="58"/>
      <c r="BR325" s="58"/>
      <c r="BS325" s="58"/>
      <c r="BT325" s="58"/>
      <c r="BU325" s="58"/>
      <c r="BV325" s="58"/>
      <c r="BW325" s="58"/>
      <c r="BX325" s="58"/>
      <c r="BY325" s="58"/>
      <c r="BZ325" s="58"/>
      <c r="CA325" s="58"/>
      <c r="CB325" s="58"/>
      <c r="CC325" s="58"/>
      <c r="CD325" s="58"/>
      <c r="CE325" s="58"/>
      <c r="CF325" s="58"/>
      <c r="CG325" s="58"/>
      <c r="CH325" s="58"/>
      <c r="CI325" s="58"/>
      <c r="CJ325" s="58"/>
      <c r="CK325" s="58"/>
      <c r="CL325" s="58"/>
      <c r="CM325" s="58"/>
      <c r="CN325" s="58"/>
      <c r="CO325" s="58"/>
      <c r="CP325" s="58"/>
      <c r="CQ325" s="58"/>
      <c r="CR325" s="58"/>
      <c r="CS325" s="58"/>
      <c r="CT325" s="58"/>
      <c r="CU325" s="58"/>
      <c r="CV325" s="58"/>
      <c r="CW325" s="58"/>
      <c r="CX325" s="58"/>
      <c r="CY325" s="58"/>
      <c r="CZ325" s="58"/>
      <c r="DA325" s="58"/>
      <c r="DB325" s="58"/>
      <c r="DC325" s="58"/>
      <c r="DD325" s="58"/>
      <c r="DE325" s="58"/>
      <c r="DF325" s="58"/>
      <c r="DG325" s="58"/>
      <c r="DH325" s="58"/>
      <c r="DI325" s="58"/>
      <c r="DJ325" s="58"/>
      <c r="DK325" s="58"/>
      <c r="DL325" s="58"/>
      <c r="DM325" s="58"/>
      <c r="DN325" s="58"/>
      <c r="DO325" s="58"/>
      <c r="DP325" s="58"/>
      <c r="DQ325" s="58"/>
      <c r="DR325" s="58"/>
      <c r="DS325" s="58"/>
      <c r="DT325" s="136"/>
      <c r="DV325" s="135"/>
      <c r="DW325" s="58"/>
      <c r="DX325" s="58"/>
      <c r="DY325" s="58"/>
      <c r="DZ325" s="58"/>
      <c r="EA325" s="58"/>
      <c r="EB325" s="58"/>
      <c r="EC325" s="58"/>
      <c r="ED325" s="58"/>
      <c r="EE325" s="58"/>
      <c r="EF325" s="136"/>
    </row>
    <row r="326" spans="1:136" s="49" customFormat="1" ht="15.75" hidden="1" customHeight="1" thickBot="1">
      <c r="A326" s="59"/>
      <c r="B326" s="65" t="s">
        <v>538</v>
      </c>
      <c r="C326" s="140"/>
      <c r="D326" s="140" t="e">
        <f t="shared" ref="D326:BN326" si="159">D318+D324</f>
        <v>#REF!</v>
      </c>
      <c r="E326" s="140">
        <f t="shared" si="159"/>
        <v>127356.17999999996</v>
      </c>
      <c r="F326" s="140">
        <f t="shared" si="159"/>
        <v>98616.29</v>
      </c>
      <c r="G326" s="140">
        <f t="shared" si="159"/>
        <v>87542.410000000018</v>
      </c>
      <c r="H326" s="140">
        <f t="shared" si="159"/>
        <v>166634.74</v>
      </c>
      <c r="I326" s="140">
        <f t="shared" si="159"/>
        <v>147628.80000000002</v>
      </c>
      <c r="J326" s="140">
        <f t="shared" si="159"/>
        <v>100268.19000000002</v>
      </c>
      <c r="K326" s="140">
        <f t="shared" si="159"/>
        <v>86253.540000000008</v>
      </c>
      <c r="L326" s="140">
        <f t="shared" si="159"/>
        <v>77871.929999999993</v>
      </c>
      <c r="M326" s="140">
        <f t="shared" si="159"/>
        <v>96721.87</v>
      </c>
      <c r="N326" s="140">
        <f t="shared" si="159"/>
        <v>94676.86</v>
      </c>
      <c r="O326" s="140">
        <f t="shared" si="159"/>
        <v>84050.35</v>
      </c>
      <c r="P326" s="140">
        <f t="shared" si="159"/>
        <v>0</v>
      </c>
      <c r="Q326" s="140">
        <f t="shared" si="159"/>
        <v>0</v>
      </c>
      <c r="R326" s="140">
        <f t="shared" si="159"/>
        <v>0</v>
      </c>
      <c r="S326" s="140">
        <f t="shared" si="159"/>
        <v>0</v>
      </c>
      <c r="T326" s="140">
        <f t="shared" si="159"/>
        <v>0</v>
      </c>
      <c r="U326" s="140">
        <f t="shared" si="159"/>
        <v>0</v>
      </c>
      <c r="V326" s="140">
        <f t="shared" si="159"/>
        <v>0</v>
      </c>
      <c r="W326" s="140">
        <f t="shared" si="159"/>
        <v>0</v>
      </c>
      <c r="X326" s="140">
        <f t="shared" si="159"/>
        <v>0</v>
      </c>
      <c r="Y326" s="140">
        <f t="shared" si="159"/>
        <v>0</v>
      </c>
      <c r="Z326" s="140">
        <f t="shared" si="159"/>
        <v>0</v>
      </c>
      <c r="AA326" s="140">
        <f t="shared" si="159"/>
        <v>0</v>
      </c>
      <c r="AB326" s="140">
        <f t="shared" si="159"/>
        <v>0</v>
      </c>
      <c r="AC326" s="140">
        <f t="shared" si="159"/>
        <v>0</v>
      </c>
      <c r="AD326" s="140">
        <f t="shared" si="159"/>
        <v>0</v>
      </c>
      <c r="AE326" s="140">
        <f t="shared" si="159"/>
        <v>0</v>
      </c>
      <c r="AF326" s="140">
        <f t="shared" si="159"/>
        <v>0</v>
      </c>
      <c r="AG326" s="140">
        <f t="shared" si="159"/>
        <v>0</v>
      </c>
      <c r="AH326" s="140">
        <f t="shared" si="159"/>
        <v>0</v>
      </c>
      <c r="AI326" s="140">
        <f t="shared" si="159"/>
        <v>0</v>
      </c>
      <c r="AJ326" s="140">
        <f t="shared" si="159"/>
        <v>0</v>
      </c>
      <c r="AK326" s="140">
        <f t="shared" si="159"/>
        <v>0</v>
      </c>
      <c r="AL326" s="140">
        <f t="shared" si="159"/>
        <v>0</v>
      </c>
      <c r="AM326" s="140">
        <f t="shared" si="159"/>
        <v>0</v>
      </c>
      <c r="AN326" s="140">
        <f t="shared" si="159"/>
        <v>0</v>
      </c>
      <c r="AO326" s="140">
        <f t="shared" si="159"/>
        <v>0</v>
      </c>
      <c r="AP326" s="140">
        <f t="shared" si="159"/>
        <v>0</v>
      </c>
      <c r="AQ326" s="140">
        <f t="shared" si="159"/>
        <v>0</v>
      </c>
      <c r="AR326" s="140">
        <f t="shared" si="159"/>
        <v>0</v>
      </c>
      <c r="AS326" s="140">
        <f t="shared" si="159"/>
        <v>0</v>
      </c>
      <c r="AT326" s="140">
        <f t="shared" si="159"/>
        <v>0</v>
      </c>
      <c r="AU326" s="140">
        <f t="shared" si="159"/>
        <v>0</v>
      </c>
      <c r="AV326" s="140">
        <f t="shared" si="159"/>
        <v>0</v>
      </c>
      <c r="AW326" s="140">
        <f t="shared" si="159"/>
        <v>0</v>
      </c>
      <c r="AX326" s="140">
        <f t="shared" si="159"/>
        <v>0</v>
      </c>
      <c r="AY326" s="140">
        <f t="shared" si="159"/>
        <v>0</v>
      </c>
      <c r="AZ326" s="140">
        <f t="shared" si="159"/>
        <v>0</v>
      </c>
      <c r="BA326" s="140">
        <f t="shared" si="159"/>
        <v>0</v>
      </c>
      <c r="BB326" s="140">
        <f t="shared" si="159"/>
        <v>0</v>
      </c>
      <c r="BC326" s="140">
        <f t="shared" si="159"/>
        <v>0</v>
      </c>
      <c r="BD326" s="140">
        <f t="shared" si="159"/>
        <v>0</v>
      </c>
      <c r="BE326" s="140">
        <f t="shared" si="159"/>
        <v>0</v>
      </c>
      <c r="BF326" s="140">
        <f t="shared" si="159"/>
        <v>0</v>
      </c>
      <c r="BG326" s="140">
        <f t="shared" si="159"/>
        <v>0</v>
      </c>
      <c r="BH326" s="140">
        <f t="shared" si="159"/>
        <v>0</v>
      </c>
      <c r="BI326" s="140">
        <f t="shared" si="159"/>
        <v>0</v>
      </c>
      <c r="BJ326" s="140">
        <f t="shared" si="159"/>
        <v>0</v>
      </c>
      <c r="BK326" s="140">
        <f t="shared" si="159"/>
        <v>0</v>
      </c>
      <c r="BL326" s="140">
        <f t="shared" si="159"/>
        <v>0</v>
      </c>
      <c r="BM326" s="140">
        <f t="shared" si="159"/>
        <v>0</v>
      </c>
      <c r="BN326" s="140">
        <f t="shared" si="159"/>
        <v>0</v>
      </c>
      <c r="BO326" s="140">
        <f t="shared" ref="BO326:DT326" si="160">BO318+BO324</f>
        <v>0</v>
      </c>
      <c r="BP326" s="140">
        <f t="shared" si="160"/>
        <v>0</v>
      </c>
      <c r="BQ326" s="140">
        <f t="shared" si="160"/>
        <v>0</v>
      </c>
      <c r="BR326" s="140">
        <f t="shared" si="160"/>
        <v>0</v>
      </c>
      <c r="BS326" s="140">
        <f t="shared" si="160"/>
        <v>0</v>
      </c>
      <c r="BT326" s="140">
        <f t="shared" si="160"/>
        <v>0</v>
      </c>
      <c r="BU326" s="140">
        <f t="shared" si="160"/>
        <v>0</v>
      </c>
      <c r="BV326" s="140">
        <f t="shared" si="160"/>
        <v>0</v>
      </c>
      <c r="BW326" s="140">
        <f t="shared" si="160"/>
        <v>0</v>
      </c>
      <c r="BX326" s="140">
        <f t="shared" si="160"/>
        <v>0</v>
      </c>
      <c r="BY326" s="140">
        <f t="shared" si="160"/>
        <v>0</v>
      </c>
      <c r="BZ326" s="140">
        <f t="shared" si="160"/>
        <v>0</v>
      </c>
      <c r="CA326" s="140">
        <f t="shared" si="160"/>
        <v>0</v>
      </c>
      <c r="CB326" s="140">
        <f t="shared" si="160"/>
        <v>0</v>
      </c>
      <c r="CC326" s="140">
        <f t="shared" si="160"/>
        <v>0</v>
      </c>
      <c r="CD326" s="140">
        <f t="shared" si="160"/>
        <v>0</v>
      </c>
      <c r="CE326" s="140">
        <f t="shared" si="160"/>
        <v>0</v>
      </c>
      <c r="CF326" s="140">
        <f t="shared" si="160"/>
        <v>0</v>
      </c>
      <c r="CG326" s="140">
        <f t="shared" si="160"/>
        <v>0</v>
      </c>
      <c r="CH326" s="140">
        <f t="shared" si="160"/>
        <v>0</v>
      </c>
      <c r="CI326" s="140">
        <f t="shared" si="160"/>
        <v>0</v>
      </c>
      <c r="CJ326" s="140">
        <f t="shared" si="160"/>
        <v>0</v>
      </c>
      <c r="CK326" s="140">
        <f t="shared" si="160"/>
        <v>0</v>
      </c>
      <c r="CL326" s="140">
        <f t="shared" si="160"/>
        <v>0</v>
      </c>
      <c r="CM326" s="140">
        <f t="shared" si="160"/>
        <v>0</v>
      </c>
      <c r="CN326" s="140">
        <f t="shared" si="160"/>
        <v>0</v>
      </c>
      <c r="CO326" s="140">
        <f t="shared" si="160"/>
        <v>0</v>
      </c>
      <c r="CP326" s="140">
        <f t="shared" si="160"/>
        <v>0</v>
      </c>
      <c r="CQ326" s="140">
        <f t="shared" si="160"/>
        <v>0</v>
      </c>
      <c r="CR326" s="140">
        <f t="shared" si="160"/>
        <v>0</v>
      </c>
      <c r="CS326" s="140">
        <f t="shared" si="160"/>
        <v>0</v>
      </c>
      <c r="CT326" s="140">
        <f t="shared" si="160"/>
        <v>0</v>
      </c>
      <c r="CU326" s="140">
        <f t="shared" si="160"/>
        <v>0</v>
      </c>
      <c r="CV326" s="140">
        <f t="shared" si="160"/>
        <v>0</v>
      </c>
      <c r="CW326" s="140">
        <f t="shared" si="160"/>
        <v>0</v>
      </c>
      <c r="CX326" s="140">
        <f t="shared" si="160"/>
        <v>0</v>
      </c>
      <c r="CY326" s="140">
        <f t="shared" si="160"/>
        <v>0</v>
      </c>
      <c r="CZ326" s="140">
        <f t="shared" si="160"/>
        <v>0</v>
      </c>
      <c r="DA326" s="140">
        <f t="shared" si="160"/>
        <v>0</v>
      </c>
      <c r="DB326" s="140">
        <f t="shared" si="160"/>
        <v>0</v>
      </c>
      <c r="DC326" s="140">
        <f t="shared" si="160"/>
        <v>0</v>
      </c>
      <c r="DD326" s="140">
        <f t="shared" si="160"/>
        <v>0</v>
      </c>
      <c r="DE326" s="140">
        <f t="shared" si="160"/>
        <v>0</v>
      </c>
      <c r="DF326" s="140">
        <f t="shared" si="160"/>
        <v>0</v>
      </c>
      <c r="DG326" s="140">
        <f t="shared" si="160"/>
        <v>0</v>
      </c>
      <c r="DH326" s="140">
        <f t="shared" si="160"/>
        <v>0</v>
      </c>
      <c r="DI326" s="140">
        <f t="shared" si="160"/>
        <v>0</v>
      </c>
      <c r="DJ326" s="140">
        <f t="shared" si="160"/>
        <v>0</v>
      </c>
      <c r="DK326" s="140">
        <f t="shared" si="160"/>
        <v>0</v>
      </c>
      <c r="DL326" s="140">
        <f t="shared" si="160"/>
        <v>0</v>
      </c>
      <c r="DM326" s="140">
        <f t="shared" si="160"/>
        <v>0</v>
      </c>
      <c r="DN326" s="140">
        <f t="shared" si="160"/>
        <v>0</v>
      </c>
      <c r="DO326" s="140">
        <f t="shared" si="160"/>
        <v>0</v>
      </c>
      <c r="DP326" s="140">
        <f t="shared" si="160"/>
        <v>0</v>
      </c>
      <c r="DQ326" s="140">
        <f t="shared" si="160"/>
        <v>0</v>
      </c>
      <c r="DR326" s="140">
        <f t="shared" si="160"/>
        <v>0</v>
      </c>
      <c r="DS326" s="140">
        <f t="shared" si="160"/>
        <v>0</v>
      </c>
      <c r="DT326" s="247">
        <f t="shared" si="160"/>
        <v>0</v>
      </c>
      <c r="DV326" s="360" t="e">
        <f t="shared" ref="DV326:EF326" si="161">SUMIF($D$4:$DT$4,DV$4,$D326:$DT326)</f>
        <v>#REF!</v>
      </c>
      <c r="DW326" s="140" t="e">
        <f t="shared" si="161"/>
        <v>#REF!</v>
      </c>
      <c r="DX326" s="140" t="e">
        <f t="shared" si="161"/>
        <v>#REF!</v>
      </c>
      <c r="DY326" s="140" t="e">
        <f t="shared" si="161"/>
        <v>#REF!</v>
      </c>
      <c r="DZ326" s="140" t="e">
        <f t="shared" si="161"/>
        <v>#REF!</v>
      </c>
      <c r="EA326" s="140" t="e">
        <f t="shared" si="161"/>
        <v>#REF!</v>
      </c>
      <c r="EB326" s="140" t="e">
        <f t="shared" si="161"/>
        <v>#REF!</v>
      </c>
      <c r="EC326" s="140" t="e">
        <f t="shared" si="161"/>
        <v>#REF!</v>
      </c>
      <c r="ED326" s="140" t="e">
        <f t="shared" si="161"/>
        <v>#REF!</v>
      </c>
      <c r="EE326" s="140" t="e">
        <f t="shared" si="161"/>
        <v>#REF!</v>
      </c>
      <c r="EF326" s="247" t="e">
        <f t="shared" si="161"/>
        <v>#REF!</v>
      </c>
    </row>
    <row r="327" spans="1:136" s="49" customFormat="1" ht="15.75" hidden="1" customHeight="1" thickTop="1">
      <c r="A327" s="59"/>
      <c r="B327" s="1814"/>
      <c r="C327" s="127"/>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c r="AY327" s="58"/>
      <c r="AZ327" s="58"/>
      <c r="BA327" s="58"/>
      <c r="BB327" s="58"/>
      <c r="BC327" s="58"/>
      <c r="BD327" s="58"/>
      <c r="BE327" s="58"/>
      <c r="BF327" s="58"/>
      <c r="BG327" s="58"/>
      <c r="BH327" s="58"/>
      <c r="BI327" s="58"/>
      <c r="BJ327" s="58"/>
      <c r="BK327" s="58"/>
      <c r="BL327" s="58"/>
      <c r="BM327" s="58"/>
      <c r="BN327" s="58"/>
      <c r="BO327" s="58"/>
      <c r="BP327" s="58"/>
      <c r="BQ327" s="58"/>
      <c r="BR327" s="58"/>
      <c r="BS327" s="58"/>
      <c r="BT327" s="58"/>
      <c r="BU327" s="58"/>
      <c r="BV327" s="58"/>
      <c r="BW327" s="58"/>
      <c r="BX327" s="58"/>
      <c r="BY327" s="58"/>
      <c r="BZ327" s="58"/>
      <c r="CA327" s="58"/>
      <c r="CB327" s="58"/>
      <c r="CC327" s="58"/>
      <c r="CD327" s="58"/>
      <c r="CE327" s="58"/>
      <c r="CF327" s="58"/>
      <c r="CG327" s="58"/>
      <c r="CH327" s="58"/>
      <c r="CI327" s="58"/>
      <c r="CJ327" s="58"/>
      <c r="CK327" s="58"/>
      <c r="CL327" s="58"/>
      <c r="CM327" s="58"/>
      <c r="CN327" s="58"/>
      <c r="CO327" s="58"/>
      <c r="CP327" s="58"/>
      <c r="CQ327" s="58"/>
      <c r="CR327" s="58"/>
      <c r="CS327" s="58"/>
      <c r="CT327" s="58"/>
      <c r="CU327" s="58"/>
      <c r="CV327" s="58"/>
      <c r="CW327" s="58"/>
      <c r="CX327" s="58"/>
      <c r="CY327" s="58"/>
      <c r="CZ327" s="58"/>
      <c r="DA327" s="58"/>
      <c r="DB327" s="58"/>
      <c r="DC327" s="58"/>
      <c r="DD327" s="58"/>
      <c r="DE327" s="58"/>
      <c r="DF327" s="58"/>
      <c r="DG327" s="58"/>
      <c r="DH327" s="58"/>
      <c r="DI327" s="58"/>
      <c r="DJ327" s="58"/>
      <c r="DK327" s="58"/>
      <c r="DL327" s="58"/>
      <c r="DM327" s="58"/>
      <c r="DN327" s="58"/>
      <c r="DO327" s="58"/>
      <c r="DP327" s="58"/>
      <c r="DQ327" s="58"/>
      <c r="DR327" s="58"/>
      <c r="DS327" s="58"/>
      <c r="DT327" s="136"/>
      <c r="DV327" s="135"/>
      <c r="DW327" s="58"/>
      <c r="DX327" s="58"/>
      <c r="DY327" s="58"/>
      <c r="DZ327" s="58"/>
      <c r="EA327" s="58"/>
      <c r="EB327" s="58"/>
      <c r="EC327" s="58"/>
      <c r="ED327" s="58"/>
      <c r="EE327" s="58"/>
      <c r="EF327" s="136"/>
    </row>
    <row r="328" spans="1:136" s="49" customFormat="1" ht="15.75" hidden="1" customHeight="1" thickBot="1">
      <c r="A328" s="59"/>
      <c r="B328" s="65" t="s">
        <v>1470</v>
      </c>
      <c r="C328" s="140"/>
      <c r="D328" s="140" t="e">
        <f t="shared" ref="D328:AI328" si="162">D306-D326</f>
        <v>#REF!</v>
      </c>
      <c r="E328" s="140">
        <f t="shared" si="162"/>
        <v>105443.82000000004</v>
      </c>
      <c r="F328" s="140">
        <f t="shared" si="162"/>
        <v>134141.71000000002</v>
      </c>
      <c r="G328" s="140">
        <f t="shared" si="162"/>
        <v>125097.58999999998</v>
      </c>
      <c r="H328" s="140">
        <f t="shared" si="162"/>
        <v>46005.260000000009</v>
      </c>
      <c r="I328" s="140">
        <f t="shared" si="162"/>
        <v>123091.19999999998</v>
      </c>
      <c r="J328" s="140">
        <f t="shared" si="162"/>
        <v>170451.81</v>
      </c>
      <c r="K328" s="140">
        <f t="shared" si="162"/>
        <v>184466.46</v>
      </c>
      <c r="L328" s="140">
        <f t="shared" si="162"/>
        <v>192848.07</v>
      </c>
      <c r="M328" s="140">
        <f t="shared" si="162"/>
        <v>173998.13</v>
      </c>
      <c r="N328" s="140">
        <f t="shared" si="162"/>
        <v>176043.14</v>
      </c>
      <c r="O328" s="140">
        <f t="shared" si="162"/>
        <v>186669.65</v>
      </c>
      <c r="P328" s="140">
        <f t="shared" si="162"/>
        <v>0</v>
      </c>
      <c r="Q328" s="140">
        <f t="shared" si="162"/>
        <v>0</v>
      </c>
      <c r="R328" s="140">
        <f t="shared" si="162"/>
        <v>0</v>
      </c>
      <c r="S328" s="140">
        <f t="shared" si="162"/>
        <v>0</v>
      </c>
      <c r="T328" s="140">
        <f t="shared" si="162"/>
        <v>0</v>
      </c>
      <c r="U328" s="140">
        <f t="shared" si="162"/>
        <v>0</v>
      </c>
      <c r="V328" s="140">
        <f t="shared" si="162"/>
        <v>0</v>
      </c>
      <c r="W328" s="140">
        <f t="shared" si="162"/>
        <v>0</v>
      </c>
      <c r="X328" s="140" t="e">
        <f t="shared" si="162"/>
        <v>#VALUE!</v>
      </c>
      <c r="Y328" s="140" t="e">
        <f t="shared" si="162"/>
        <v>#VALUE!</v>
      </c>
      <c r="Z328" s="140" t="e">
        <f t="shared" si="162"/>
        <v>#VALUE!</v>
      </c>
      <c r="AA328" s="140" t="e">
        <f t="shared" si="162"/>
        <v>#VALUE!</v>
      </c>
      <c r="AB328" s="140" t="e">
        <f t="shared" si="162"/>
        <v>#VALUE!</v>
      </c>
      <c r="AC328" s="140" t="e">
        <f t="shared" si="162"/>
        <v>#VALUE!</v>
      </c>
      <c r="AD328" s="140" t="e">
        <f t="shared" si="162"/>
        <v>#VALUE!</v>
      </c>
      <c r="AE328" s="140" t="e">
        <f t="shared" si="162"/>
        <v>#VALUE!</v>
      </c>
      <c r="AF328" s="140" t="e">
        <f t="shared" si="162"/>
        <v>#VALUE!</v>
      </c>
      <c r="AG328" s="140" t="e">
        <f t="shared" si="162"/>
        <v>#VALUE!</v>
      </c>
      <c r="AH328" s="140" t="e">
        <f t="shared" si="162"/>
        <v>#VALUE!</v>
      </c>
      <c r="AI328" s="140" t="e">
        <f t="shared" si="162"/>
        <v>#VALUE!</v>
      </c>
      <c r="AJ328" s="140" t="e">
        <f t="shared" ref="AJ328:BO328" si="163">AJ306-AJ326</f>
        <v>#VALUE!</v>
      </c>
      <c r="AK328" s="140" t="e">
        <f t="shared" si="163"/>
        <v>#VALUE!</v>
      </c>
      <c r="AL328" s="140" t="e">
        <f t="shared" si="163"/>
        <v>#VALUE!</v>
      </c>
      <c r="AM328" s="140" t="e">
        <f t="shared" si="163"/>
        <v>#VALUE!</v>
      </c>
      <c r="AN328" s="140" t="e">
        <f t="shared" si="163"/>
        <v>#VALUE!</v>
      </c>
      <c r="AO328" s="140" t="e">
        <f t="shared" si="163"/>
        <v>#VALUE!</v>
      </c>
      <c r="AP328" s="140" t="e">
        <f t="shared" si="163"/>
        <v>#VALUE!</v>
      </c>
      <c r="AQ328" s="140" t="e">
        <f t="shared" si="163"/>
        <v>#VALUE!</v>
      </c>
      <c r="AR328" s="140" t="e">
        <f t="shared" si="163"/>
        <v>#VALUE!</v>
      </c>
      <c r="AS328" s="140" t="e">
        <f t="shared" si="163"/>
        <v>#VALUE!</v>
      </c>
      <c r="AT328" s="140" t="e">
        <f t="shared" si="163"/>
        <v>#VALUE!</v>
      </c>
      <c r="AU328" s="140" t="e">
        <f t="shared" si="163"/>
        <v>#VALUE!</v>
      </c>
      <c r="AV328" s="140" t="e">
        <f t="shared" si="163"/>
        <v>#VALUE!</v>
      </c>
      <c r="AW328" s="140" t="e">
        <f t="shared" si="163"/>
        <v>#VALUE!</v>
      </c>
      <c r="AX328" s="140" t="e">
        <f t="shared" si="163"/>
        <v>#VALUE!</v>
      </c>
      <c r="AY328" s="140" t="e">
        <f t="shared" si="163"/>
        <v>#VALUE!</v>
      </c>
      <c r="AZ328" s="140" t="e">
        <f t="shared" si="163"/>
        <v>#VALUE!</v>
      </c>
      <c r="BA328" s="140" t="e">
        <f t="shared" si="163"/>
        <v>#VALUE!</v>
      </c>
      <c r="BB328" s="140" t="e">
        <f t="shared" si="163"/>
        <v>#VALUE!</v>
      </c>
      <c r="BC328" s="140" t="e">
        <f t="shared" si="163"/>
        <v>#VALUE!</v>
      </c>
      <c r="BD328" s="140" t="e">
        <f t="shared" si="163"/>
        <v>#VALUE!</v>
      </c>
      <c r="BE328" s="140" t="e">
        <f t="shared" si="163"/>
        <v>#VALUE!</v>
      </c>
      <c r="BF328" s="140" t="e">
        <f t="shared" si="163"/>
        <v>#VALUE!</v>
      </c>
      <c r="BG328" s="140" t="e">
        <f t="shared" si="163"/>
        <v>#VALUE!</v>
      </c>
      <c r="BH328" s="140" t="e">
        <f t="shared" si="163"/>
        <v>#VALUE!</v>
      </c>
      <c r="BI328" s="140" t="e">
        <f t="shared" si="163"/>
        <v>#VALUE!</v>
      </c>
      <c r="BJ328" s="140" t="e">
        <f t="shared" si="163"/>
        <v>#VALUE!</v>
      </c>
      <c r="BK328" s="140" t="e">
        <f t="shared" si="163"/>
        <v>#VALUE!</v>
      </c>
      <c r="BL328" s="140" t="e">
        <f t="shared" si="163"/>
        <v>#VALUE!</v>
      </c>
      <c r="BM328" s="140" t="e">
        <f t="shared" si="163"/>
        <v>#VALUE!</v>
      </c>
      <c r="BN328" s="140" t="e">
        <f t="shared" si="163"/>
        <v>#VALUE!</v>
      </c>
      <c r="BO328" s="140" t="e">
        <f t="shared" si="163"/>
        <v>#VALUE!</v>
      </c>
      <c r="BP328" s="140" t="e">
        <f t="shared" ref="BP328:CU328" si="164">BP306-BP326</f>
        <v>#VALUE!</v>
      </c>
      <c r="BQ328" s="140" t="e">
        <f t="shared" si="164"/>
        <v>#VALUE!</v>
      </c>
      <c r="BR328" s="140" t="e">
        <f t="shared" si="164"/>
        <v>#VALUE!</v>
      </c>
      <c r="BS328" s="140" t="e">
        <f t="shared" si="164"/>
        <v>#VALUE!</v>
      </c>
      <c r="BT328" s="140" t="e">
        <f t="shared" si="164"/>
        <v>#VALUE!</v>
      </c>
      <c r="BU328" s="140" t="e">
        <f t="shared" si="164"/>
        <v>#VALUE!</v>
      </c>
      <c r="BV328" s="140" t="e">
        <f t="shared" si="164"/>
        <v>#VALUE!</v>
      </c>
      <c r="BW328" s="140" t="e">
        <f t="shared" si="164"/>
        <v>#VALUE!</v>
      </c>
      <c r="BX328" s="140" t="e">
        <f t="shared" si="164"/>
        <v>#VALUE!</v>
      </c>
      <c r="BY328" s="140" t="e">
        <f t="shared" si="164"/>
        <v>#VALUE!</v>
      </c>
      <c r="BZ328" s="140" t="e">
        <f t="shared" si="164"/>
        <v>#VALUE!</v>
      </c>
      <c r="CA328" s="140" t="e">
        <f t="shared" si="164"/>
        <v>#VALUE!</v>
      </c>
      <c r="CB328" s="140" t="e">
        <f t="shared" si="164"/>
        <v>#VALUE!</v>
      </c>
      <c r="CC328" s="140" t="e">
        <f t="shared" si="164"/>
        <v>#VALUE!</v>
      </c>
      <c r="CD328" s="140" t="e">
        <f t="shared" si="164"/>
        <v>#VALUE!</v>
      </c>
      <c r="CE328" s="140" t="e">
        <f t="shared" si="164"/>
        <v>#VALUE!</v>
      </c>
      <c r="CF328" s="140" t="e">
        <f t="shared" si="164"/>
        <v>#VALUE!</v>
      </c>
      <c r="CG328" s="140" t="e">
        <f t="shared" si="164"/>
        <v>#VALUE!</v>
      </c>
      <c r="CH328" s="140" t="e">
        <f t="shared" si="164"/>
        <v>#VALUE!</v>
      </c>
      <c r="CI328" s="140" t="e">
        <f t="shared" si="164"/>
        <v>#VALUE!</v>
      </c>
      <c r="CJ328" s="140" t="e">
        <f t="shared" si="164"/>
        <v>#VALUE!</v>
      </c>
      <c r="CK328" s="140" t="e">
        <f t="shared" si="164"/>
        <v>#VALUE!</v>
      </c>
      <c r="CL328" s="140" t="e">
        <f t="shared" si="164"/>
        <v>#VALUE!</v>
      </c>
      <c r="CM328" s="140" t="e">
        <f t="shared" si="164"/>
        <v>#VALUE!</v>
      </c>
      <c r="CN328" s="140" t="e">
        <f t="shared" si="164"/>
        <v>#VALUE!</v>
      </c>
      <c r="CO328" s="140" t="e">
        <f t="shared" si="164"/>
        <v>#VALUE!</v>
      </c>
      <c r="CP328" s="140" t="e">
        <f t="shared" si="164"/>
        <v>#VALUE!</v>
      </c>
      <c r="CQ328" s="140" t="e">
        <f t="shared" si="164"/>
        <v>#VALUE!</v>
      </c>
      <c r="CR328" s="140" t="e">
        <f t="shared" si="164"/>
        <v>#VALUE!</v>
      </c>
      <c r="CS328" s="140" t="e">
        <f t="shared" si="164"/>
        <v>#VALUE!</v>
      </c>
      <c r="CT328" s="140" t="e">
        <f t="shared" si="164"/>
        <v>#VALUE!</v>
      </c>
      <c r="CU328" s="140" t="e">
        <f t="shared" si="164"/>
        <v>#VALUE!</v>
      </c>
      <c r="CV328" s="140" t="e">
        <f t="shared" ref="CV328:DT328" si="165">CV306-CV326</f>
        <v>#VALUE!</v>
      </c>
      <c r="CW328" s="140" t="e">
        <f t="shared" si="165"/>
        <v>#VALUE!</v>
      </c>
      <c r="CX328" s="140" t="e">
        <f t="shared" si="165"/>
        <v>#VALUE!</v>
      </c>
      <c r="CY328" s="140" t="e">
        <f t="shared" si="165"/>
        <v>#VALUE!</v>
      </c>
      <c r="CZ328" s="140" t="e">
        <f t="shared" si="165"/>
        <v>#VALUE!</v>
      </c>
      <c r="DA328" s="140" t="e">
        <f t="shared" si="165"/>
        <v>#VALUE!</v>
      </c>
      <c r="DB328" s="140" t="e">
        <f t="shared" si="165"/>
        <v>#VALUE!</v>
      </c>
      <c r="DC328" s="140" t="e">
        <f t="shared" si="165"/>
        <v>#VALUE!</v>
      </c>
      <c r="DD328" s="140" t="e">
        <f t="shared" si="165"/>
        <v>#VALUE!</v>
      </c>
      <c r="DE328" s="140" t="e">
        <f t="shared" si="165"/>
        <v>#VALUE!</v>
      </c>
      <c r="DF328" s="140" t="e">
        <f t="shared" si="165"/>
        <v>#VALUE!</v>
      </c>
      <c r="DG328" s="140" t="e">
        <f t="shared" si="165"/>
        <v>#VALUE!</v>
      </c>
      <c r="DH328" s="140" t="e">
        <f t="shared" si="165"/>
        <v>#VALUE!</v>
      </c>
      <c r="DI328" s="140" t="e">
        <f t="shared" si="165"/>
        <v>#VALUE!</v>
      </c>
      <c r="DJ328" s="140" t="e">
        <f t="shared" si="165"/>
        <v>#VALUE!</v>
      </c>
      <c r="DK328" s="140" t="e">
        <f t="shared" si="165"/>
        <v>#VALUE!</v>
      </c>
      <c r="DL328" s="140" t="e">
        <f t="shared" si="165"/>
        <v>#VALUE!</v>
      </c>
      <c r="DM328" s="140" t="e">
        <f t="shared" si="165"/>
        <v>#VALUE!</v>
      </c>
      <c r="DN328" s="140" t="e">
        <f t="shared" si="165"/>
        <v>#VALUE!</v>
      </c>
      <c r="DO328" s="140" t="e">
        <f t="shared" si="165"/>
        <v>#VALUE!</v>
      </c>
      <c r="DP328" s="140" t="e">
        <f t="shared" si="165"/>
        <v>#VALUE!</v>
      </c>
      <c r="DQ328" s="140" t="e">
        <f t="shared" si="165"/>
        <v>#VALUE!</v>
      </c>
      <c r="DR328" s="140" t="e">
        <f t="shared" si="165"/>
        <v>#VALUE!</v>
      </c>
      <c r="DS328" s="140" t="e">
        <f t="shared" si="165"/>
        <v>#VALUE!</v>
      </c>
      <c r="DT328" s="247" t="e">
        <f t="shared" si="165"/>
        <v>#VALUE!</v>
      </c>
      <c r="DV328" s="363" t="e">
        <f t="shared" ref="DV328:EF328" si="166">SUMIF($D$4:$DT$4,DV$4,$D328:$DT328)</f>
        <v>#REF!</v>
      </c>
      <c r="DW328" s="364" t="e">
        <f t="shared" si="166"/>
        <v>#REF!</v>
      </c>
      <c r="DX328" s="364" t="e">
        <f t="shared" si="166"/>
        <v>#REF!</v>
      </c>
      <c r="DY328" s="364" t="e">
        <f t="shared" si="166"/>
        <v>#REF!</v>
      </c>
      <c r="DZ328" s="364" t="e">
        <f t="shared" si="166"/>
        <v>#REF!</v>
      </c>
      <c r="EA328" s="364" t="e">
        <f t="shared" si="166"/>
        <v>#REF!</v>
      </c>
      <c r="EB328" s="364" t="e">
        <f t="shared" si="166"/>
        <v>#REF!</v>
      </c>
      <c r="EC328" s="364" t="e">
        <f t="shared" si="166"/>
        <v>#REF!</v>
      </c>
      <c r="ED328" s="364" t="e">
        <f t="shared" si="166"/>
        <v>#REF!</v>
      </c>
      <c r="EE328" s="364" t="e">
        <f t="shared" si="166"/>
        <v>#REF!</v>
      </c>
      <c r="EF328" s="365" t="e">
        <f t="shared" si="166"/>
        <v>#REF!</v>
      </c>
    </row>
    <row r="329" spans="1:136" s="49" customFormat="1" ht="15.75" hidden="1" customHeight="1" thickTop="1">
      <c r="A329" s="59"/>
      <c r="B329" s="1814"/>
      <c r="C329" s="127"/>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c r="BO329" s="58"/>
      <c r="BP329" s="58"/>
      <c r="BQ329" s="58"/>
      <c r="BR329" s="58"/>
      <c r="BS329" s="58"/>
      <c r="BT329" s="58"/>
      <c r="BU329" s="58"/>
      <c r="BV329" s="58"/>
      <c r="BW329" s="58"/>
      <c r="BX329" s="58"/>
      <c r="BY329" s="58"/>
      <c r="BZ329" s="58"/>
      <c r="CA329" s="58"/>
      <c r="CB329" s="58"/>
      <c r="CC329" s="58"/>
      <c r="CD329" s="58"/>
      <c r="CE329" s="58"/>
      <c r="CF329" s="58"/>
      <c r="CG329" s="58"/>
      <c r="CH329" s="58"/>
      <c r="CI329" s="58"/>
      <c r="CJ329" s="58"/>
      <c r="CK329" s="58"/>
      <c r="CL329" s="58"/>
      <c r="CM329" s="58"/>
      <c r="CN329" s="58"/>
      <c r="CO329" s="58"/>
      <c r="CP329" s="58"/>
      <c r="CQ329" s="58"/>
      <c r="CR329" s="58"/>
      <c r="CS329" s="58"/>
      <c r="CT329" s="58"/>
      <c r="CU329" s="58"/>
      <c r="CV329" s="58"/>
      <c r="CW329" s="58"/>
      <c r="CX329" s="58"/>
      <c r="CY329" s="58"/>
      <c r="CZ329" s="58"/>
      <c r="DA329" s="58"/>
      <c r="DB329" s="58"/>
      <c r="DC329" s="58"/>
      <c r="DD329" s="58"/>
      <c r="DE329" s="58"/>
      <c r="DF329" s="58"/>
      <c r="DG329" s="58"/>
      <c r="DH329" s="58"/>
      <c r="DI329" s="58"/>
      <c r="DJ329" s="58"/>
      <c r="DK329" s="58"/>
      <c r="DL329" s="58"/>
      <c r="DM329" s="58"/>
      <c r="DN329" s="58"/>
      <c r="DO329" s="58"/>
      <c r="DP329" s="58"/>
      <c r="DQ329" s="58"/>
      <c r="DR329" s="58"/>
      <c r="DS329" s="58"/>
      <c r="DT329" s="136"/>
      <c r="DV329" s="135"/>
      <c r="DW329" s="58"/>
      <c r="DX329" s="58"/>
      <c r="DY329" s="58"/>
      <c r="DZ329" s="58"/>
      <c r="EA329" s="58"/>
      <c r="EB329" s="58"/>
      <c r="EC329" s="58"/>
      <c r="ED329" s="58"/>
      <c r="EE329" s="58"/>
      <c r="EF329" s="136"/>
    </row>
    <row r="330" spans="1:136" s="49" customFormat="1" ht="15.75" hidden="1" customHeight="1">
      <c r="A330" s="59"/>
      <c r="B330" s="1814" t="s">
        <v>537</v>
      </c>
      <c r="C330" s="1199"/>
      <c r="D330" s="58" t="e">
        <f>$C330*(1+SUM($D$71:D$71))*#REF!</f>
        <v>#REF!</v>
      </c>
      <c r="E330" s="58" t="e">
        <f>$C330*(1+SUM($D$71:E$71))*#REF!</f>
        <v>#REF!</v>
      </c>
      <c r="F330" s="58" t="e">
        <f>$C330*(1+SUM($D$71:F$71))*#REF!</f>
        <v>#REF!</v>
      </c>
      <c r="G330" s="58" t="e">
        <f>$C330*(1+SUM($D$71:G$71))*#REF!</f>
        <v>#REF!</v>
      </c>
      <c r="H330" s="58" t="e">
        <f>$C330*(1+SUM($D$71:H$71))*#REF!</f>
        <v>#REF!</v>
      </c>
      <c r="I330" s="58" t="e">
        <f>$C330*(1+SUM($D$71:I$71))*#REF!</f>
        <v>#REF!</v>
      </c>
      <c r="J330" s="58" t="e">
        <f>$C330*(1+SUM($D$71:J$71))*#REF!</f>
        <v>#REF!</v>
      </c>
      <c r="K330" s="58" t="e">
        <f>$C330*(1+SUM($D$71:K$71))*#REF!</f>
        <v>#REF!</v>
      </c>
      <c r="L330" s="58" t="e">
        <f>$C330*(1+SUM($D$71:L$71))*#REF!</f>
        <v>#REF!</v>
      </c>
      <c r="M330" s="58" t="e">
        <f>$C330*(1+SUM($D$71:M$71))*#REF!</f>
        <v>#REF!</v>
      </c>
      <c r="N330" s="58" t="e">
        <f>$C330*(1+SUM($D$71:N$71))*#REF!</f>
        <v>#REF!</v>
      </c>
      <c r="O330" s="58" t="e">
        <f>$C330*(1+SUM($D$71:O$71))*#REF!</f>
        <v>#REF!</v>
      </c>
      <c r="P330" s="58" t="e">
        <f>$C330*(1+SUM($D$71:P$71))*#REF!</f>
        <v>#REF!</v>
      </c>
      <c r="Q330" s="58" t="e">
        <f>$C330*(1+SUM($D$71:Q$71))*#REF!</f>
        <v>#REF!</v>
      </c>
      <c r="R330" s="58" t="e">
        <f>$C330*(1+SUM($D$71:R$71))*#REF!</f>
        <v>#REF!</v>
      </c>
      <c r="S330" s="58" t="e">
        <f>$C330*(1+SUM($D$71:S$71))*#REF!</f>
        <v>#REF!</v>
      </c>
      <c r="T330" s="58" t="e">
        <f>$C330*(1+SUM($D$71:T$71))*#REF!</f>
        <v>#REF!</v>
      </c>
      <c r="U330" s="58" t="e">
        <f>$C330*(1+SUM($D$71:U$71))*#REF!</f>
        <v>#REF!</v>
      </c>
      <c r="V330" s="58" t="e">
        <f>$C330*(1+SUM($D$71:V$71))*#REF!</f>
        <v>#REF!</v>
      </c>
      <c r="W330" s="58" t="e">
        <f>$C330*(1+SUM($D$71:W$71))*#REF!</f>
        <v>#REF!</v>
      </c>
      <c r="X330" s="58" t="e">
        <f>$C330*(1+SUM($D$71:X$71))*#REF!</f>
        <v>#REF!</v>
      </c>
      <c r="Y330" s="58" t="e">
        <f>$C330*(1+SUM($D$71:Y$71))*#REF!</f>
        <v>#REF!</v>
      </c>
      <c r="Z330" s="58" t="e">
        <f>$C330*(1+SUM($D$71:Z$71))*#REF!</f>
        <v>#REF!</v>
      </c>
      <c r="AA330" s="58" t="e">
        <f>$C330*(1+SUM($D$71:AA$71))*#REF!</f>
        <v>#REF!</v>
      </c>
      <c r="AB330" s="58" t="e">
        <f>$C330*(1+SUM($D$71:AB$71))*#REF!</f>
        <v>#REF!</v>
      </c>
      <c r="AC330" s="58" t="e">
        <f>$C330*(1+SUM($D$71:AC$71))*#REF!</f>
        <v>#REF!</v>
      </c>
      <c r="AD330" s="58" t="e">
        <f>$C330*(1+SUM($D$71:AD$71))*#REF!</f>
        <v>#REF!</v>
      </c>
      <c r="AE330" s="58" t="e">
        <f>$C330*(1+SUM($D$71:AE$71))*#REF!</f>
        <v>#REF!</v>
      </c>
      <c r="AF330" s="58" t="e">
        <f>$C330*(1+SUM($D$71:AF$71))*#REF!</f>
        <v>#REF!</v>
      </c>
      <c r="AG330" s="58" t="e">
        <f>$C330*(1+SUM($D$71:AG$71))*#REF!</f>
        <v>#REF!</v>
      </c>
      <c r="AH330" s="58" t="e">
        <f>$C330*(1+SUM($D$71:AH$71))*#REF!</f>
        <v>#REF!</v>
      </c>
      <c r="AI330" s="58" t="e">
        <f>$C330*(1+SUM($D$71:AI$71))*#REF!</f>
        <v>#REF!</v>
      </c>
      <c r="AJ330" s="58" t="e">
        <f>$C330*(1+SUM($D$71:AJ$71))*#REF!</f>
        <v>#REF!</v>
      </c>
      <c r="AK330" s="58" t="e">
        <f>$C330*(1+SUM($D$71:AK$71))*#REF!</f>
        <v>#REF!</v>
      </c>
      <c r="AL330" s="58" t="e">
        <f>$C330*(1+SUM($D$71:AL$71))*#REF!</f>
        <v>#REF!</v>
      </c>
      <c r="AM330" s="58" t="e">
        <f>$C330*(1+SUM($D$71:AM$71))*#REF!</f>
        <v>#REF!</v>
      </c>
      <c r="AN330" s="58" t="e">
        <f>$C330*(1+SUM($D$71:AN$71))*#REF!</f>
        <v>#REF!</v>
      </c>
      <c r="AO330" s="58" t="e">
        <f>$C330*(1+SUM($D$71:AO$71))*#REF!</f>
        <v>#REF!</v>
      </c>
      <c r="AP330" s="58" t="e">
        <f>$C330*(1+SUM($D$71:AP$71))*#REF!</f>
        <v>#REF!</v>
      </c>
      <c r="AQ330" s="58" t="e">
        <f>$C330*(1+SUM($D$71:AQ$71))*#REF!</f>
        <v>#REF!</v>
      </c>
      <c r="AR330" s="58" t="e">
        <f>$C330*(1+SUM($D$71:AR$71))*#REF!</f>
        <v>#REF!</v>
      </c>
      <c r="AS330" s="58" t="e">
        <f>$C330*(1+SUM($D$71:AS$71))*#REF!</f>
        <v>#REF!</v>
      </c>
      <c r="AT330" s="58" t="e">
        <f>$C330*(1+SUM($D$71:AT$71))*#REF!</f>
        <v>#REF!</v>
      </c>
      <c r="AU330" s="58" t="e">
        <f>$C330*(1+SUM($D$71:AU$71))*#REF!</f>
        <v>#REF!</v>
      </c>
      <c r="AV330" s="58" t="e">
        <f>$C330*(1+SUM($D$71:AV$71))*#REF!</f>
        <v>#REF!</v>
      </c>
      <c r="AW330" s="58" t="e">
        <f>$C330*(1+SUM($D$71:AW$71))*#REF!</f>
        <v>#REF!</v>
      </c>
      <c r="AX330" s="58" t="e">
        <f>$C330*(1+SUM($D$71:AX$71))*#REF!</f>
        <v>#REF!</v>
      </c>
      <c r="AY330" s="58" t="e">
        <f>$C330*(1+SUM($D$71:AY$71))*#REF!</f>
        <v>#REF!</v>
      </c>
      <c r="AZ330" s="58" t="e">
        <f>$C330*(1+SUM($D$71:AZ$71))*#REF!</f>
        <v>#REF!</v>
      </c>
      <c r="BA330" s="58" t="e">
        <f>$C330*(1+SUM($D$71:BA$71))*#REF!</f>
        <v>#REF!</v>
      </c>
      <c r="BB330" s="58" t="e">
        <f>$C330*(1+SUM($D$71:BB$71))*#REF!</f>
        <v>#REF!</v>
      </c>
      <c r="BC330" s="58" t="e">
        <f>$C330*(1+SUM($D$71:BC$71))*#REF!</f>
        <v>#REF!</v>
      </c>
      <c r="BD330" s="58" t="e">
        <f>$C330*(1+SUM($D$71:BD$71))*#REF!</f>
        <v>#REF!</v>
      </c>
      <c r="BE330" s="58" t="e">
        <f>$C330*(1+SUM($D$71:BE$71))*#REF!</f>
        <v>#REF!</v>
      </c>
      <c r="BF330" s="58" t="e">
        <f>$C330*(1+SUM($D$71:BF$71))*#REF!</f>
        <v>#REF!</v>
      </c>
      <c r="BG330" s="58" t="e">
        <f>$C330*(1+SUM($D$71:BG$71))*#REF!</f>
        <v>#REF!</v>
      </c>
      <c r="BH330" s="58" t="e">
        <f>$C330*(1+SUM($D$71:BH$71))*#REF!</f>
        <v>#REF!</v>
      </c>
      <c r="BI330" s="58" t="e">
        <f>$C330*(1+SUM($D$71:BI$71))*#REF!</f>
        <v>#REF!</v>
      </c>
      <c r="BJ330" s="58" t="e">
        <f>$C330*(1+SUM($D$71:BJ$71))*#REF!</f>
        <v>#REF!</v>
      </c>
      <c r="BK330" s="58" t="e">
        <f>$C330*(1+SUM($D$71:BK$71))*#REF!</f>
        <v>#REF!</v>
      </c>
      <c r="BL330" s="58" t="e">
        <f>$C330*(1+SUM($D$71:BL$71))*#REF!</f>
        <v>#REF!</v>
      </c>
      <c r="BM330" s="58" t="e">
        <f>$C330*(1+SUM($D$71:BM$71))*#REF!</f>
        <v>#REF!</v>
      </c>
      <c r="BN330" s="58" t="e">
        <f>$C330*(1+SUM($D$71:BN$71))*#REF!</f>
        <v>#REF!</v>
      </c>
      <c r="BO330" s="58" t="e">
        <f>$C330*(1+SUM($D$71:BO$71))*#REF!</f>
        <v>#REF!</v>
      </c>
      <c r="BP330" s="58" t="e">
        <f>$C330*(1+SUM($D$71:BP$71))*#REF!</f>
        <v>#REF!</v>
      </c>
      <c r="BQ330" s="58" t="e">
        <f>$C330*(1+SUM($D$71:BQ$71))*#REF!</f>
        <v>#REF!</v>
      </c>
      <c r="BR330" s="58" t="e">
        <f>$C330*(1+SUM($D$71:BR$71))*#REF!</f>
        <v>#REF!</v>
      </c>
      <c r="BS330" s="58" t="e">
        <f>$C330*(1+SUM($D$71:BS$71))*#REF!</f>
        <v>#REF!</v>
      </c>
      <c r="BT330" s="58" t="e">
        <f>$C330*(1+SUM($D$71:BT$71))*#REF!</f>
        <v>#REF!</v>
      </c>
      <c r="BU330" s="58" t="e">
        <f>$C330*(1+SUM($D$71:BU$71))*#REF!</f>
        <v>#REF!</v>
      </c>
      <c r="BV330" s="58" t="e">
        <f>$C330*(1+SUM($D$71:BV$71))*#REF!</f>
        <v>#REF!</v>
      </c>
      <c r="BW330" s="58" t="e">
        <f>$C330*(1+SUM($D$71:BW$71))*#REF!</f>
        <v>#REF!</v>
      </c>
      <c r="BX330" s="58" t="e">
        <f>$C330*(1+SUM($D$71:BX$71))*#REF!</f>
        <v>#REF!</v>
      </c>
      <c r="BY330" s="58" t="e">
        <f>$C330*(1+SUM($D$71:BY$71))*#REF!</f>
        <v>#REF!</v>
      </c>
      <c r="BZ330" s="58" t="e">
        <f>$C330*(1+SUM($D$71:BZ$71))*#REF!</f>
        <v>#REF!</v>
      </c>
      <c r="CA330" s="58" t="e">
        <f>$C330*(1+SUM($D$71:CA$71))*#REF!</f>
        <v>#REF!</v>
      </c>
      <c r="CB330" s="58" t="e">
        <f>$C330*(1+SUM($D$71:CB$71))*#REF!</f>
        <v>#REF!</v>
      </c>
      <c r="CC330" s="58" t="e">
        <f>$C330*(1+SUM($D$71:CC$71))*#REF!</f>
        <v>#REF!</v>
      </c>
      <c r="CD330" s="58" t="e">
        <f>$C330*(1+SUM($D$71:CD$71))*#REF!</f>
        <v>#REF!</v>
      </c>
      <c r="CE330" s="58" t="e">
        <f>$C330*(1+SUM($D$71:CE$71))*#REF!</f>
        <v>#REF!</v>
      </c>
      <c r="CF330" s="58" t="e">
        <f>$C330*(1+SUM($D$71:CF$71))*#REF!</f>
        <v>#REF!</v>
      </c>
      <c r="CG330" s="58" t="e">
        <f>$C330*(1+SUM($D$71:CG$71))*#REF!</f>
        <v>#REF!</v>
      </c>
      <c r="CH330" s="58" t="e">
        <f>$C330*(1+SUM($D$71:CH$71))*#REF!</f>
        <v>#REF!</v>
      </c>
      <c r="CI330" s="58" t="e">
        <f>$C330*(1+SUM($D$71:CI$71))*#REF!</f>
        <v>#REF!</v>
      </c>
      <c r="CJ330" s="58" t="e">
        <f>$C330*(1+SUM($D$71:CJ$71))*#REF!</f>
        <v>#REF!</v>
      </c>
      <c r="CK330" s="58" t="e">
        <f>$C330*(1+SUM($D$71:CK$71))*#REF!</f>
        <v>#REF!</v>
      </c>
      <c r="CL330" s="58" t="e">
        <f>$C330*(1+SUM($D$71:CL$71))*#REF!</f>
        <v>#REF!</v>
      </c>
      <c r="CM330" s="58" t="e">
        <f>$C330*(1+SUM($D$71:CM$71))*#REF!</f>
        <v>#REF!</v>
      </c>
      <c r="CN330" s="58" t="e">
        <f>$C330*(1+SUM($D$71:CN$71))*#REF!</f>
        <v>#REF!</v>
      </c>
      <c r="CO330" s="58" t="e">
        <f>$C330*(1+SUM($D$71:CO$71))*#REF!</f>
        <v>#REF!</v>
      </c>
      <c r="CP330" s="58" t="e">
        <f>$C330*(1+SUM($D$71:CP$71))*#REF!</f>
        <v>#REF!</v>
      </c>
      <c r="CQ330" s="58" t="e">
        <f>$C330*(1+SUM($D$71:CQ$71))*#REF!</f>
        <v>#REF!</v>
      </c>
      <c r="CR330" s="58" t="e">
        <f>$C330*(1+SUM($D$71:CR$71))*#REF!</f>
        <v>#REF!</v>
      </c>
      <c r="CS330" s="58" t="e">
        <f>$C330*(1+SUM($D$71:CS$71))*#REF!</f>
        <v>#REF!</v>
      </c>
      <c r="CT330" s="58" t="e">
        <f>$C330*(1+SUM($D$71:CT$71))*#REF!</f>
        <v>#REF!</v>
      </c>
      <c r="CU330" s="58" t="e">
        <f>$C330*(1+SUM($D$71:CU$71))*#REF!</f>
        <v>#REF!</v>
      </c>
      <c r="CV330" s="58" t="e">
        <f>$C330*(1+SUM($D$71:CV$71))*#REF!</f>
        <v>#REF!</v>
      </c>
      <c r="CW330" s="58" t="e">
        <f>$C330*(1+SUM($D$71:CW$71))*#REF!</f>
        <v>#REF!</v>
      </c>
      <c r="CX330" s="58" t="e">
        <f>$C330*(1+SUM($D$71:CX$71))*#REF!</f>
        <v>#REF!</v>
      </c>
      <c r="CY330" s="58" t="e">
        <f>$C330*(1+SUM($D$71:CY$71))*#REF!</f>
        <v>#REF!</v>
      </c>
      <c r="CZ330" s="58" t="e">
        <f>$C330*(1+SUM($D$71:CZ$71))*#REF!</f>
        <v>#REF!</v>
      </c>
      <c r="DA330" s="58" t="e">
        <f>$C330*(1+SUM($D$71:DA$71))*#REF!</f>
        <v>#REF!</v>
      </c>
      <c r="DB330" s="58" t="e">
        <f>$C330*(1+SUM($D$71:DB$71))*#REF!</f>
        <v>#REF!</v>
      </c>
      <c r="DC330" s="58" t="e">
        <f>$C330*(1+SUM($D$71:DC$71))*#REF!</f>
        <v>#REF!</v>
      </c>
      <c r="DD330" s="58" t="e">
        <f>$C330*(1+SUM($D$71:DD$71))*#REF!</f>
        <v>#REF!</v>
      </c>
      <c r="DE330" s="58" t="e">
        <f>$C330*(1+SUM($D$71:DE$71))*#REF!</f>
        <v>#REF!</v>
      </c>
      <c r="DF330" s="58" t="e">
        <f>$C330*(1+SUM($D$71:DF$71))*#REF!</f>
        <v>#REF!</v>
      </c>
      <c r="DG330" s="58" t="e">
        <f>$C330*(1+SUM($D$71:DG$71))*#REF!</f>
        <v>#REF!</v>
      </c>
      <c r="DH330" s="58" t="e">
        <f>$C330*(1+SUM($D$71:DH$71))*#REF!</f>
        <v>#REF!</v>
      </c>
      <c r="DI330" s="58" t="e">
        <f>$C330*(1+SUM($D$71:DI$71))*#REF!</f>
        <v>#REF!</v>
      </c>
      <c r="DJ330" s="58" t="e">
        <f>$C330*(1+SUM($D$71:DJ$71))*#REF!</f>
        <v>#REF!</v>
      </c>
      <c r="DK330" s="58" t="e">
        <f>$C330*(1+SUM($D$71:DK$71))*#REF!</f>
        <v>#REF!</v>
      </c>
      <c r="DL330" s="58" t="e">
        <f>$C330*(1+SUM($D$71:DL$71))*#REF!</f>
        <v>#REF!</v>
      </c>
      <c r="DM330" s="58" t="e">
        <f>$C330*(1+SUM($D$71:DM$71))*#REF!</f>
        <v>#REF!</v>
      </c>
      <c r="DN330" s="58" t="e">
        <f>$C330*(1+SUM($D$71:DN$71))*#REF!</f>
        <v>#REF!</v>
      </c>
      <c r="DO330" s="58" t="e">
        <f>$C330*(1+SUM($D$71:DO$71))*#REF!</f>
        <v>#REF!</v>
      </c>
      <c r="DP330" s="58" t="e">
        <f>$C330*(1+SUM($D$71:DP$71))*#REF!</f>
        <v>#REF!</v>
      </c>
      <c r="DQ330" s="58" t="e">
        <f>$C330*(1+SUM($D$71:DQ$71))*#REF!</f>
        <v>#REF!</v>
      </c>
      <c r="DR330" s="58" t="e">
        <f>$C330*(1+SUM($D$71:DR$71))*#REF!</f>
        <v>#REF!</v>
      </c>
      <c r="DS330" s="58" t="e">
        <f>$C330*(1+SUM($D$71:DS$71))*#REF!</f>
        <v>#REF!</v>
      </c>
      <c r="DT330" s="136" t="e">
        <f>$C330*(1+SUM($D$71:DT$71))*#REF!</f>
        <v>#REF!</v>
      </c>
      <c r="DV330" s="135" t="e">
        <f t="shared" ref="DV330:EF331" si="167">SUMIF($D$4:$DT$4,DV$4,$D330:$DT330)</f>
        <v>#REF!</v>
      </c>
      <c r="DW330" s="58" t="e">
        <f t="shared" si="167"/>
        <v>#REF!</v>
      </c>
      <c r="DX330" s="58" t="e">
        <f t="shared" si="167"/>
        <v>#REF!</v>
      </c>
      <c r="DY330" s="58" t="e">
        <f t="shared" si="167"/>
        <v>#REF!</v>
      </c>
      <c r="DZ330" s="58" t="e">
        <f t="shared" si="167"/>
        <v>#REF!</v>
      </c>
      <c r="EA330" s="58" t="e">
        <f t="shared" si="167"/>
        <v>#REF!</v>
      </c>
      <c r="EB330" s="58" t="e">
        <f t="shared" si="167"/>
        <v>#REF!</v>
      </c>
      <c r="EC330" s="58" t="e">
        <f t="shared" si="167"/>
        <v>#REF!</v>
      </c>
      <c r="ED330" s="58" t="e">
        <f t="shared" si="167"/>
        <v>#REF!</v>
      </c>
      <c r="EE330" s="58" t="e">
        <f t="shared" si="167"/>
        <v>#REF!</v>
      </c>
      <c r="EF330" s="136" t="e">
        <f t="shared" si="167"/>
        <v>#REF!</v>
      </c>
    </row>
    <row r="331" spans="1:136" s="49" customFormat="1" ht="15.75" hidden="1" customHeight="1" thickBot="1">
      <c r="A331" s="59"/>
      <c r="B331" s="254" t="s">
        <v>1469</v>
      </c>
      <c r="C331" s="140"/>
      <c r="D331" s="140" t="e">
        <f t="shared" ref="D331:BN331" si="168">D328-D330</f>
        <v>#REF!</v>
      </c>
      <c r="E331" s="140" t="e">
        <f t="shared" si="168"/>
        <v>#REF!</v>
      </c>
      <c r="F331" s="140" t="e">
        <f t="shared" si="168"/>
        <v>#REF!</v>
      </c>
      <c r="G331" s="140" t="e">
        <f t="shared" si="168"/>
        <v>#REF!</v>
      </c>
      <c r="H331" s="140" t="e">
        <f t="shared" si="168"/>
        <v>#REF!</v>
      </c>
      <c r="I331" s="140" t="e">
        <f t="shared" si="168"/>
        <v>#REF!</v>
      </c>
      <c r="J331" s="140" t="e">
        <f t="shared" si="168"/>
        <v>#REF!</v>
      </c>
      <c r="K331" s="140" t="e">
        <f t="shared" si="168"/>
        <v>#REF!</v>
      </c>
      <c r="L331" s="140" t="e">
        <f t="shared" si="168"/>
        <v>#REF!</v>
      </c>
      <c r="M331" s="140" t="e">
        <f t="shared" si="168"/>
        <v>#REF!</v>
      </c>
      <c r="N331" s="140" t="e">
        <f t="shared" si="168"/>
        <v>#REF!</v>
      </c>
      <c r="O331" s="140" t="e">
        <f t="shared" si="168"/>
        <v>#REF!</v>
      </c>
      <c r="P331" s="140" t="e">
        <f t="shared" si="168"/>
        <v>#REF!</v>
      </c>
      <c r="Q331" s="140" t="e">
        <f t="shared" si="168"/>
        <v>#REF!</v>
      </c>
      <c r="R331" s="140" t="e">
        <f t="shared" si="168"/>
        <v>#REF!</v>
      </c>
      <c r="S331" s="140" t="e">
        <f t="shared" si="168"/>
        <v>#REF!</v>
      </c>
      <c r="T331" s="140" t="e">
        <f t="shared" si="168"/>
        <v>#REF!</v>
      </c>
      <c r="U331" s="140" t="e">
        <f t="shared" si="168"/>
        <v>#REF!</v>
      </c>
      <c r="V331" s="140" t="e">
        <f t="shared" si="168"/>
        <v>#REF!</v>
      </c>
      <c r="W331" s="140" t="e">
        <f t="shared" si="168"/>
        <v>#REF!</v>
      </c>
      <c r="X331" s="140" t="e">
        <f t="shared" si="168"/>
        <v>#VALUE!</v>
      </c>
      <c r="Y331" s="140" t="e">
        <f t="shared" si="168"/>
        <v>#VALUE!</v>
      </c>
      <c r="Z331" s="140" t="e">
        <f t="shared" si="168"/>
        <v>#VALUE!</v>
      </c>
      <c r="AA331" s="140" t="e">
        <f t="shared" si="168"/>
        <v>#VALUE!</v>
      </c>
      <c r="AB331" s="140" t="e">
        <f t="shared" si="168"/>
        <v>#VALUE!</v>
      </c>
      <c r="AC331" s="140" t="e">
        <f t="shared" si="168"/>
        <v>#VALUE!</v>
      </c>
      <c r="AD331" s="140" t="e">
        <f t="shared" si="168"/>
        <v>#VALUE!</v>
      </c>
      <c r="AE331" s="140" t="e">
        <f t="shared" si="168"/>
        <v>#VALUE!</v>
      </c>
      <c r="AF331" s="140" t="e">
        <f t="shared" si="168"/>
        <v>#VALUE!</v>
      </c>
      <c r="AG331" s="140" t="e">
        <f t="shared" si="168"/>
        <v>#VALUE!</v>
      </c>
      <c r="AH331" s="140" t="e">
        <f t="shared" si="168"/>
        <v>#VALUE!</v>
      </c>
      <c r="AI331" s="140" t="e">
        <f t="shared" si="168"/>
        <v>#VALUE!</v>
      </c>
      <c r="AJ331" s="140" t="e">
        <f t="shared" si="168"/>
        <v>#VALUE!</v>
      </c>
      <c r="AK331" s="140" t="e">
        <f t="shared" si="168"/>
        <v>#VALUE!</v>
      </c>
      <c r="AL331" s="140" t="e">
        <f t="shared" si="168"/>
        <v>#VALUE!</v>
      </c>
      <c r="AM331" s="140" t="e">
        <f t="shared" si="168"/>
        <v>#VALUE!</v>
      </c>
      <c r="AN331" s="140" t="e">
        <f t="shared" si="168"/>
        <v>#VALUE!</v>
      </c>
      <c r="AO331" s="140" t="e">
        <f t="shared" si="168"/>
        <v>#VALUE!</v>
      </c>
      <c r="AP331" s="140" t="e">
        <f t="shared" si="168"/>
        <v>#VALUE!</v>
      </c>
      <c r="AQ331" s="140" t="e">
        <f t="shared" si="168"/>
        <v>#VALUE!</v>
      </c>
      <c r="AR331" s="140" t="e">
        <f t="shared" si="168"/>
        <v>#VALUE!</v>
      </c>
      <c r="AS331" s="140" t="e">
        <f t="shared" si="168"/>
        <v>#VALUE!</v>
      </c>
      <c r="AT331" s="140" t="e">
        <f t="shared" si="168"/>
        <v>#VALUE!</v>
      </c>
      <c r="AU331" s="140" t="e">
        <f t="shared" si="168"/>
        <v>#VALUE!</v>
      </c>
      <c r="AV331" s="140" t="e">
        <f t="shared" si="168"/>
        <v>#VALUE!</v>
      </c>
      <c r="AW331" s="140" t="e">
        <f t="shared" si="168"/>
        <v>#VALUE!</v>
      </c>
      <c r="AX331" s="140" t="e">
        <f t="shared" si="168"/>
        <v>#VALUE!</v>
      </c>
      <c r="AY331" s="140" t="e">
        <f t="shared" si="168"/>
        <v>#VALUE!</v>
      </c>
      <c r="AZ331" s="140" t="e">
        <f t="shared" si="168"/>
        <v>#VALUE!</v>
      </c>
      <c r="BA331" s="140" t="e">
        <f t="shared" si="168"/>
        <v>#VALUE!</v>
      </c>
      <c r="BB331" s="140" t="e">
        <f t="shared" si="168"/>
        <v>#VALUE!</v>
      </c>
      <c r="BC331" s="140" t="e">
        <f t="shared" si="168"/>
        <v>#VALUE!</v>
      </c>
      <c r="BD331" s="140" t="e">
        <f t="shared" si="168"/>
        <v>#VALUE!</v>
      </c>
      <c r="BE331" s="140" t="e">
        <f t="shared" si="168"/>
        <v>#VALUE!</v>
      </c>
      <c r="BF331" s="140" t="e">
        <f t="shared" si="168"/>
        <v>#VALUE!</v>
      </c>
      <c r="BG331" s="140" t="e">
        <f t="shared" si="168"/>
        <v>#VALUE!</v>
      </c>
      <c r="BH331" s="140" t="e">
        <f t="shared" si="168"/>
        <v>#VALUE!</v>
      </c>
      <c r="BI331" s="140" t="e">
        <f t="shared" si="168"/>
        <v>#VALUE!</v>
      </c>
      <c r="BJ331" s="140" t="e">
        <f t="shared" si="168"/>
        <v>#VALUE!</v>
      </c>
      <c r="BK331" s="140" t="e">
        <f t="shared" si="168"/>
        <v>#VALUE!</v>
      </c>
      <c r="BL331" s="140" t="e">
        <f t="shared" si="168"/>
        <v>#VALUE!</v>
      </c>
      <c r="BM331" s="140" t="e">
        <f t="shared" si="168"/>
        <v>#VALUE!</v>
      </c>
      <c r="BN331" s="140" t="e">
        <f t="shared" si="168"/>
        <v>#VALUE!</v>
      </c>
      <c r="BO331" s="140" t="e">
        <f t="shared" ref="BO331:DT331" si="169">BO328-BO330</f>
        <v>#VALUE!</v>
      </c>
      <c r="BP331" s="140" t="e">
        <f t="shared" si="169"/>
        <v>#VALUE!</v>
      </c>
      <c r="BQ331" s="140" t="e">
        <f t="shared" si="169"/>
        <v>#VALUE!</v>
      </c>
      <c r="BR331" s="140" t="e">
        <f t="shared" si="169"/>
        <v>#VALUE!</v>
      </c>
      <c r="BS331" s="140" t="e">
        <f t="shared" si="169"/>
        <v>#VALUE!</v>
      </c>
      <c r="BT331" s="140" t="e">
        <f t="shared" si="169"/>
        <v>#VALUE!</v>
      </c>
      <c r="BU331" s="140" t="e">
        <f t="shared" si="169"/>
        <v>#VALUE!</v>
      </c>
      <c r="BV331" s="140" t="e">
        <f t="shared" si="169"/>
        <v>#VALUE!</v>
      </c>
      <c r="BW331" s="140" t="e">
        <f t="shared" si="169"/>
        <v>#VALUE!</v>
      </c>
      <c r="BX331" s="140" t="e">
        <f t="shared" si="169"/>
        <v>#VALUE!</v>
      </c>
      <c r="BY331" s="140" t="e">
        <f t="shared" si="169"/>
        <v>#VALUE!</v>
      </c>
      <c r="BZ331" s="140" t="e">
        <f t="shared" si="169"/>
        <v>#VALUE!</v>
      </c>
      <c r="CA331" s="140" t="e">
        <f t="shared" si="169"/>
        <v>#VALUE!</v>
      </c>
      <c r="CB331" s="140" t="e">
        <f t="shared" si="169"/>
        <v>#VALUE!</v>
      </c>
      <c r="CC331" s="140" t="e">
        <f t="shared" si="169"/>
        <v>#VALUE!</v>
      </c>
      <c r="CD331" s="140" t="e">
        <f t="shared" si="169"/>
        <v>#VALUE!</v>
      </c>
      <c r="CE331" s="140" t="e">
        <f t="shared" si="169"/>
        <v>#VALUE!</v>
      </c>
      <c r="CF331" s="140" t="e">
        <f t="shared" si="169"/>
        <v>#VALUE!</v>
      </c>
      <c r="CG331" s="140" t="e">
        <f t="shared" si="169"/>
        <v>#VALUE!</v>
      </c>
      <c r="CH331" s="140" t="e">
        <f t="shared" si="169"/>
        <v>#VALUE!</v>
      </c>
      <c r="CI331" s="140" t="e">
        <f t="shared" si="169"/>
        <v>#VALUE!</v>
      </c>
      <c r="CJ331" s="140" t="e">
        <f t="shared" si="169"/>
        <v>#VALUE!</v>
      </c>
      <c r="CK331" s="140" t="e">
        <f t="shared" si="169"/>
        <v>#VALUE!</v>
      </c>
      <c r="CL331" s="140" t="e">
        <f t="shared" si="169"/>
        <v>#VALUE!</v>
      </c>
      <c r="CM331" s="140" t="e">
        <f t="shared" si="169"/>
        <v>#VALUE!</v>
      </c>
      <c r="CN331" s="140" t="e">
        <f t="shared" si="169"/>
        <v>#VALUE!</v>
      </c>
      <c r="CO331" s="140" t="e">
        <f t="shared" si="169"/>
        <v>#VALUE!</v>
      </c>
      <c r="CP331" s="140" t="e">
        <f t="shared" si="169"/>
        <v>#VALUE!</v>
      </c>
      <c r="CQ331" s="140" t="e">
        <f t="shared" si="169"/>
        <v>#VALUE!</v>
      </c>
      <c r="CR331" s="140" t="e">
        <f t="shared" si="169"/>
        <v>#VALUE!</v>
      </c>
      <c r="CS331" s="140" t="e">
        <f t="shared" si="169"/>
        <v>#VALUE!</v>
      </c>
      <c r="CT331" s="140" t="e">
        <f t="shared" si="169"/>
        <v>#VALUE!</v>
      </c>
      <c r="CU331" s="140" t="e">
        <f t="shared" si="169"/>
        <v>#VALUE!</v>
      </c>
      <c r="CV331" s="140" t="e">
        <f t="shared" si="169"/>
        <v>#VALUE!</v>
      </c>
      <c r="CW331" s="140" t="e">
        <f t="shared" si="169"/>
        <v>#VALUE!</v>
      </c>
      <c r="CX331" s="140" t="e">
        <f t="shared" si="169"/>
        <v>#VALUE!</v>
      </c>
      <c r="CY331" s="140" t="e">
        <f t="shared" si="169"/>
        <v>#VALUE!</v>
      </c>
      <c r="CZ331" s="140" t="e">
        <f t="shared" si="169"/>
        <v>#VALUE!</v>
      </c>
      <c r="DA331" s="140" t="e">
        <f t="shared" si="169"/>
        <v>#VALUE!</v>
      </c>
      <c r="DB331" s="140" t="e">
        <f t="shared" si="169"/>
        <v>#VALUE!</v>
      </c>
      <c r="DC331" s="140" t="e">
        <f t="shared" si="169"/>
        <v>#VALUE!</v>
      </c>
      <c r="DD331" s="140" t="e">
        <f t="shared" si="169"/>
        <v>#VALUE!</v>
      </c>
      <c r="DE331" s="140" t="e">
        <f t="shared" si="169"/>
        <v>#VALUE!</v>
      </c>
      <c r="DF331" s="140" t="e">
        <f t="shared" si="169"/>
        <v>#VALUE!</v>
      </c>
      <c r="DG331" s="140" t="e">
        <f t="shared" si="169"/>
        <v>#VALUE!</v>
      </c>
      <c r="DH331" s="140" t="e">
        <f t="shared" si="169"/>
        <v>#VALUE!</v>
      </c>
      <c r="DI331" s="140" t="e">
        <f t="shared" si="169"/>
        <v>#VALUE!</v>
      </c>
      <c r="DJ331" s="140" t="e">
        <f t="shared" si="169"/>
        <v>#VALUE!</v>
      </c>
      <c r="DK331" s="140" t="e">
        <f t="shared" si="169"/>
        <v>#VALUE!</v>
      </c>
      <c r="DL331" s="140" t="e">
        <f t="shared" si="169"/>
        <v>#VALUE!</v>
      </c>
      <c r="DM331" s="140" t="e">
        <f t="shared" si="169"/>
        <v>#VALUE!</v>
      </c>
      <c r="DN331" s="140" t="e">
        <f t="shared" si="169"/>
        <v>#VALUE!</v>
      </c>
      <c r="DO331" s="140" t="e">
        <f t="shared" si="169"/>
        <v>#VALUE!</v>
      </c>
      <c r="DP331" s="140" t="e">
        <f t="shared" si="169"/>
        <v>#VALUE!</v>
      </c>
      <c r="DQ331" s="140" t="e">
        <f t="shared" si="169"/>
        <v>#VALUE!</v>
      </c>
      <c r="DR331" s="140" t="e">
        <f t="shared" si="169"/>
        <v>#VALUE!</v>
      </c>
      <c r="DS331" s="140" t="e">
        <f t="shared" si="169"/>
        <v>#VALUE!</v>
      </c>
      <c r="DT331" s="247" t="e">
        <f t="shared" si="169"/>
        <v>#VALUE!</v>
      </c>
      <c r="DV331" s="363" t="e">
        <f t="shared" si="167"/>
        <v>#REF!</v>
      </c>
      <c r="DW331" s="364" t="e">
        <f t="shared" si="167"/>
        <v>#REF!</v>
      </c>
      <c r="DX331" s="364" t="e">
        <f t="shared" si="167"/>
        <v>#REF!</v>
      </c>
      <c r="DY331" s="364" t="e">
        <f t="shared" si="167"/>
        <v>#REF!</v>
      </c>
      <c r="DZ331" s="364" t="e">
        <f t="shared" si="167"/>
        <v>#REF!</v>
      </c>
      <c r="EA331" s="364" t="e">
        <f t="shared" si="167"/>
        <v>#REF!</v>
      </c>
      <c r="EB331" s="364" t="e">
        <f t="shared" si="167"/>
        <v>#REF!</v>
      </c>
      <c r="EC331" s="364" t="e">
        <f t="shared" si="167"/>
        <v>#REF!</v>
      </c>
      <c r="ED331" s="364" t="e">
        <f t="shared" si="167"/>
        <v>#REF!</v>
      </c>
      <c r="EE331" s="364" t="e">
        <f t="shared" si="167"/>
        <v>#REF!</v>
      </c>
      <c r="EF331" s="365" t="e">
        <f t="shared" si="167"/>
        <v>#REF!</v>
      </c>
    </row>
    <row r="332" spans="1:136" ht="15.75" customHeight="1">
      <c r="C332" s="105"/>
    </row>
    <row r="333" spans="1:136" ht="15.75" customHeight="1">
      <c r="C333" s="105"/>
    </row>
    <row r="334" spans="1:136" ht="15.75" customHeight="1">
      <c r="C334" s="105"/>
    </row>
    <row r="335" spans="1:136" ht="15.75" customHeight="1">
      <c r="C335" s="105"/>
    </row>
    <row r="336" spans="1:136" ht="15.75" customHeight="1">
      <c r="C336" s="105"/>
    </row>
    <row r="337" spans="3:3" ht="15.75" customHeight="1">
      <c r="C337" s="105"/>
    </row>
    <row r="338" spans="3:3" ht="15.75" customHeight="1">
      <c r="C338" s="105"/>
    </row>
    <row r="339" spans="3:3" ht="15.75" customHeight="1">
      <c r="C339" s="105"/>
    </row>
    <row r="340" spans="3:3" ht="15.75" customHeight="1">
      <c r="C340" s="105"/>
    </row>
    <row r="341" spans="3:3" ht="15.75" customHeight="1">
      <c r="C341" s="105"/>
    </row>
    <row r="342" spans="3:3" ht="15.75" customHeight="1">
      <c r="C342" s="105"/>
    </row>
    <row r="343" spans="3:3" ht="15.75" customHeight="1">
      <c r="C343" s="105"/>
    </row>
    <row r="344" spans="3:3" ht="15.75" customHeight="1">
      <c r="C344" s="105"/>
    </row>
    <row r="345" spans="3:3" ht="15.75" customHeight="1">
      <c r="C345" s="105"/>
    </row>
    <row r="346" spans="3:3" ht="15.75" customHeight="1">
      <c r="C346" s="105"/>
    </row>
    <row r="347" spans="3:3" ht="15.75" customHeight="1">
      <c r="C347" s="105"/>
    </row>
    <row r="348" spans="3:3" ht="15.75" customHeight="1">
      <c r="C348" s="105"/>
    </row>
    <row r="349" spans="3:3" ht="15.75" customHeight="1">
      <c r="C349" s="105"/>
    </row>
    <row r="350" spans="3:3" ht="15.75" customHeight="1">
      <c r="C350" s="105"/>
    </row>
    <row r="351" spans="3:3" ht="15.75" customHeight="1">
      <c r="C351" s="105"/>
    </row>
    <row r="352" spans="3:3" ht="15.75" customHeight="1">
      <c r="C352" s="105"/>
    </row>
    <row r="353" spans="3:3" ht="15.75" customHeight="1">
      <c r="C353" s="105"/>
    </row>
    <row r="354" spans="3:3" ht="15.75" customHeight="1">
      <c r="C354" s="105"/>
    </row>
    <row r="355" spans="3:3" ht="15.75" customHeight="1">
      <c r="C355" s="105"/>
    </row>
    <row r="356" spans="3:3" ht="15.75" customHeight="1">
      <c r="C356" s="105"/>
    </row>
    <row r="357" spans="3:3" ht="15.75" customHeight="1">
      <c r="C357" s="105"/>
    </row>
    <row r="358" spans="3:3" ht="15.75" customHeight="1">
      <c r="C358" s="105"/>
    </row>
    <row r="359" spans="3:3" ht="15.75" customHeight="1">
      <c r="C359" s="105"/>
    </row>
    <row r="360" spans="3:3" ht="15.75" customHeight="1">
      <c r="C360" s="105"/>
    </row>
    <row r="361" spans="3:3" ht="15.75" customHeight="1">
      <c r="C361" s="105"/>
    </row>
    <row r="362" spans="3:3" ht="15.75" customHeight="1">
      <c r="C362" s="105"/>
    </row>
    <row r="363" spans="3:3" ht="15.75" customHeight="1">
      <c r="C363" s="105"/>
    </row>
    <row r="364" spans="3:3" ht="15.75" customHeight="1">
      <c r="C364" s="105"/>
    </row>
    <row r="365" spans="3:3" ht="15.75" customHeight="1">
      <c r="C365" s="105"/>
    </row>
    <row r="366" spans="3:3" ht="15.75" customHeight="1">
      <c r="C366" s="105"/>
    </row>
    <row r="367" spans="3:3" ht="15.75" customHeight="1">
      <c r="C367" s="105"/>
    </row>
    <row r="368" spans="3:3" ht="15.75" customHeight="1">
      <c r="C368" s="105"/>
    </row>
    <row r="369" spans="3:3" ht="15.75" customHeight="1">
      <c r="C369" s="105"/>
    </row>
    <row r="370" spans="3:3" ht="15.75" customHeight="1">
      <c r="C370" s="105"/>
    </row>
    <row r="371" spans="3:3" ht="15.75" customHeight="1">
      <c r="C371" s="105"/>
    </row>
    <row r="372" spans="3:3" ht="15.75" customHeight="1">
      <c r="C372" s="105"/>
    </row>
    <row r="373" spans="3:3" ht="15.75" customHeight="1">
      <c r="C373" s="105"/>
    </row>
    <row r="374" spans="3:3" ht="15.75" customHeight="1">
      <c r="C374" s="105"/>
    </row>
    <row r="375" spans="3:3" ht="15.75" customHeight="1">
      <c r="C375" s="105"/>
    </row>
    <row r="376" spans="3:3" ht="15.75" customHeight="1">
      <c r="C376" s="105"/>
    </row>
    <row r="377" spans="3:3" ht="15.75" customHeight="1">
      <c r="C377" s="105"/>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938B5-4CBB-4E80-A3B7-F444C8DBD92B}">
  <sheetPr>
    <tabColor theme="8" tint="0.59999389629810485"/>
  </sheetPr>
  <dimension ref="B2:S42"/>
  <sheetViews>
    <sheetView showGridLines="0" zoomScale="70" zoomScaleNormal="70" workbookViewId="0"/>
  </sheetViews>
  <sheetFormatPr defaultColWidth="9.140625" defaultRowHeight="14.25" customHeight="1"/>
  <cols>
    <col min="1" max="1" width="6.140625" customWidth="1"/>
    <col min="2" max="2" width="12.7109375" customWidth="1"/>
    <col min="3" max="3" width="17" customWidth="1"/>
    <col min="4" max="5" width="16.42578125" bestFit="1" customWidth="1"/>
    <col min="6" max="6" width="21.7109375" customWidth="1"/>
    <col min="7" max="7" width="18.28515625" customWidth="1"/>
    <col min="8" max="9" width="14.7109375" customWidth="1"/>
    <col min="10" max="11" width="12.7109375" customWidth="1"/>
    <col min="12" max="12" width="13.140625" bestFit="1" customWidth="1"/>
    <col min="13" max="17" width="20.7109375" customWidth="1"/>
    <col min="18" max="18" width="14.7109375" customWidth="1"/>
    <col min="19" max="19" width="0" hidden="1" customWidth="1"/>
  </cols>
  <sheetData>
    <row r="2" spans="2:19" ht="14.25" customHeight="1">
      <c r="B2" s="406" t="s">
        <v>769</v>
      </c>
      <c r="C2" s="406"/>
      <c r="D2" s="406"/>
      <c r="E2" s="406"/>
      <c r="F2" s="406"/>
      <c r="G2" s="406"/>
      <c r="H2" s="406"/>
      <c r="I2" s="406"/>
      <c r="J2" s="406"/>
      <c r="K2" s="406"/>
      <c r="L2" s="406"/>
      <c r="M2" s="406"/>
      <c r="N2" s="406"/>
      <c r="O2" s="406"/>
      <c r="P2" s="406"/>
      <c r="Q2" s="406"/>
      <c r="R2" s="406"/>
      <c r="S2" s="1"/>
    </row>
    <row r="3" spans="2:19" ht="14.25" customHeight="1">
      <c r="B3" s="1454"/>
      <c r="C3" s="1455"/>
      <c r="D3" s="1455"/>
      <c r="E3" s="1455"/>
      <c r="F3" s="1455"/>
      <c r="G3" s="1455"/>
      <c r="H3" s="1456"/>
      <c r="I3" s="1456"/>
      <c r="J3" s="1456"/>
      <c r="K3" s="1456"/>
      <c r="L3" s="28" t="s">
        <v>782</v>
      </c>
      <c r="M3" s="1431"/>
      <c r="N3" s="1431"/>
      <c r="O3" s="1431"/>
      <c r="P3" s="1431"/>
      <c r="Q3" s="1431"/>
      <c r="R3" s="1432"/>
      <c r="S3" s="1"/>
    </row>
    <row r="4" spans="2:19" ht="30" customHeight="1">
      <c r="B4" s="1457" t="s">
        <v>1638</v>
      </c>
      <c r="C4" s="1428" t="s">
        <v>2411</v>
      </c>
      <c r="D4" s="1428" t="s">
        <v>1639</v>
      </c>
      <c r="E4" s="1428" t="s">
        <v>1371</v>
      </c>
      <c r="F4" s="1428" t="s">
        <v>1374</v>
      </c>
      <c r="G4" s="1428" t="s">
        <v>765</v>
      </c>
      <c r="H4" s="1430" t="s">
        <v>776</v>
      </c>
      <c r="I4" s="1430" t="s">
        <v>777</v>
      </c>
      <c r="J4" s="1430" t="s">
        <v>517</v>
      </c>
      <c r="K4" s="1434" t="s">
        <v>779</v>
      </c>
      <c r="L4" s="1433" t="s">
        <v>514</v>
      </c>
      <c r="M4" s="1430" t="s">
        <v>2415</v>
      </c>
      <c r="N4" s="1430" t="s">
        <v>2414</v>
      </c>
      <c r="O4" s="1430" t="s">
        <v>2416</v>
      </c>
      <c r="P4" s="1430" t="s">
        <v>2417</v>
      </c>
      <c r="Q4" s="1430" t="s">
        <v>2418</v>
      </c>
      <c r="R4" s="1451" t="s">
        <v>2419</v>
      </c>
      <c r="S4" s="1429"/>
    </row>
    <row r="5" spans="2:19" ht="14.25" customHeight="1">
      <c r="B5" s="1435" t="s">
        <v>2412</v>
      </c>
      <c r="C5" s="1436" t="s">
        <v>2413</v>
      </c>
      <c r="D5" s="1436" t="str">
        <f>'Sample RR'!K4</f>
        <v>Occupied</v>
      </c>
      <c r="E5" s="1436" t="s">
        <v>493</v>
      </c>
      <c r="F5" s="1436" t="s">
        <v>493</v>
      </c>
      <c r="G5" s="1437" t="str">
        <f>'Sample RR'!M4</f>
        <v>Coutee, Gabriel</v>
      </c>
      <c r="H5" s="1438">
        <v>45048</v>
      </c>
      <c r="I5" s="1438">
        <v>45777</v>
      </c>
      <c r="J5" s="1439">
        <v>325</v>
      </c>
      <c r="K5" s="1440">
        <v>564</v>
      </c>
      <c r="L5" s="1441">
        <v>544</v>
      </c>
      <c r="M5" s="1440">
        <v>-45</v>
      </c>
      <c r="N5" s="1440">
        <v>15</v>
      </c>
      <c r="O5" s="1440">
        <v>0</v>
      </c>
      <c r="P5" s="1440">
        <v>0</v>
      </c>
      <c r="Q5" s="1440">
        <v>0</v>
      </c>
      <c r="R5" s="1452">
        <f t="shared" ref="R5:R42" si="0">SUM(L5:Q5)</f>
        <v>514</v>
      </c>
      <c r="S5" s="1443">
        <f>'Sample RR'!AK4-R5</f>
        <v>0</v>
      </c>
    </row>
    <row r="6" spans="2:19" ht="14.25" customHeight="1">
      <c r="B6" s="1435" t="str">
        <f>'Sample RR'!A7</f>
        <v>111B</v>
      </c>
      <c r="C6" s="1436" t="str">
        <f>'Sample RR'!C7</f>
        <v>4x4</v>
      </c>
      <c r="D6" s="1436" t="str">
        <f>'Sample RR'!K7</f>
        <v>Occupied</v>
      </c>
      <c r="E6" s="1436" t="s">
        <v>493</v>
      </c>
      <c r="F6" s="1436" t="s">
        <v>493</v>
      </c>
      <c r="G6" s="1437" t="str">
        <f>'Sample RR'!M7</f>
        <v>Brown, Ceasar</v>
      </c>
      <c r="H6" s="1442">
        <f>'Sample RR'!T7</f>
        <v>44775</v>
      </c>
      <c r="I6" s="1442">
        <f>'Sample RR'!V7</f>
        <v>45138</v>
      </c>
      <c r="J6" s="1439">
        <f>'Sample RR'!I7</f>
        <v>325</v>
      </c>
      <c r="K6" s="1440">
        <f>'Sample RR'!Y7</f>
        <v>564</v>
      </c>
      <c r="L6" s="1441">
        <f>'Sample RR'!AF8</f>
        <v>519</v>
      </c>
      <c r="M6" s="1440">
        <f>'Sample RR'!AH7</f>
        <v>-10</v>
      </c>
      <c r="N6" s="1440">
        <v>0</v>
      </c>
      <c r="O6" s="1440">
        <v>0</v>
      </c>
      <c r="P6" s="1440">
        <v>0</v>
      </c>
      <c r="Q6" s="1440">
        <v>0</v>
      </c>
      <c r="R6" s="1452">
        <f t="shared" si="0"/>
        <v>509</v>
      </c>
      <c r="S6" s="1443">
        <f>'Sample RR'!AK7-R6</f>
        <v>0</v>
      </c>
    </row>
    <row r="7" spans="2:19" ht="14.25" customHeight="1">
      <c r="B7" s="1435" t="str">
        <f>'Sample RR'!A9</f>
        <v>111C</v>
      </c>
      <c r="C7" s="1436" t="str">
        <f>'Sample RR'!C9</f>
        <v>4x4</v>
      </c>
      <c r="D7" s="1436" t="str">
        <f>'Sample RR'!K9</f>
        <v>Occupied</v>
      </c>
      <c r="E7" s="1436" t="s">
        <v>493</v>
      </c>
      <c r="F7" s="1436" t="s">
        <v>493</v>
      </c>
      <c r="G7" s="1437" t="str">
        <f>'Sample RR'!M9</f>
        <v>Walker, Taliayah</v>
      </c>
      <c r="H7" s="1442">
        <f>'Sample RR'!T9</f>
        <v>44775</v>
      </c>
      <c r="I7" s="1442">
        <f>'Sample RR'!V9</f>
        <v>45138</v>
      </c>
      <c r="J7" s="1439">
        <f>'Sample RR'!I9</f>
        <v>325</v>
      </c>
      <c r="K7" s="1440">
        <f>'Sample RR'!Y9</f>
        <v>564</v>
      </c>
      <c r="L7" s="1441">
        <f>'Sample RR'!AF10</f>
        <v>534</v>
      </c>
      <c r="M7" s="1440">
        <f>'Sample RR'!AH9</f>
        <v>-35</v>
      </c>
      <c r="N7" s="1440">
        <v>0</v>
      </c>
      <c r="O7" s="1440">
        <v>0</v>
      </c>
      <c r="P7" s="1440">
        <v>0</v>
      </c>
      <c r="Q7" s="1440">
        <v>0</v>
      </c>
      <c r="R7" s="1452">
        <f t="shared" si="0"/>
        <v>499</v>
      </c>
      <c r="S7" s="1443">
        <f>'Sample RR'!AK9-R7</f>
        <v>0</v>
      </c>
    </row>
    <row r="8" spans="2:19" ht="14.25" customHeight="1">
      <c r="B8" s="1435" t="str">
        <f>'Sample RR'!A11</f>
        <v>111D</v>
      </c>
      <c r="C8" s="1436" t="str">
        <f>'Sample RR'!C11</f>
        <v>4x4</v>
      </c>
      <c r="D8" s="1436" t="str">
        <f>'Sample RR'!K11</f>
        <v>Occupied</v>
      </c>
      <c r="E8" s="1436" t="s">
        <v>493</v>
      </c>
      <c r="F8" s="1436" t="s">
        <v>493</v>
      </c>
      <c r="G8" s="1437" t="str">
        <f>'Sample RR'!M11</f>
        <v>Jones, Travonn</v>
      </c>
      <c r="H8" s="1442">
        <f>'Sample RR'!T11</f>
        <v>44783</v>
      </c>
      <c r="I8" s="1442">
        <f>'Sample RR'!V11</f>
        <v>45138</v>
      </c>
      <c r="J8" s="1439">
        <f>'Sample RR'!I11</f>
        <v>325</v>
      </c>
      <c r="K8" s="1440">
        <f>'Sample RR'!Y11</f>
        <v>564</v>
      </c>
      <c r="L8" s="1441">
        <f>'Sample RR'!AF12</f>
        <v>544</v>
      </c>
      <c r="M8" s="1440">
        <f>'Sample RR'!AH11</f>
        <v>-45</v>
      </c>
      <c r="N8" s="1440">
        <f>'Sample RR'!AH13</f>
        <v>15</v>
      </c>
      <c r="O8" s="1440">
        <v>0</v>
      </c>
      <c r="P8" s="1440">
        <v>0</v>
      </c>
      <c r="Q8" s="1440">
        <v>0</v>
      </c>
      <c r="R8" s="1452">
        <f t="shared" si="0"/>
        <v>514</v>
      </c>
      <c r="S8" s="1443">
        <f>'Sample RR'!AK11-R8</f>
        <v>0</v>
      </c>
    </row>
    <row r="9" spans="2:19" ht="14.25" customHeight="1">
      <c r="B9" s="1435" t="str">
        <f>'Sample RR'!A14</f>
        <v>112A</v>
      </c>
      <c r="C9" s="1436" t="str">
        <f>'Sample RR'!C14</f>
        <v>4x4</v>
      </c>
      <c r="D9" s="1436" t="str">
        <f>'Sample RR'!K14</f>
        <v>Occupied</v>
      </c>
      <c r="E9" s="1436" t="s">
        <v>493</v>
      </c>
      <c r="F9" s="1436" t="s">
        <v>493</v>
      </c>
      <c r="G9" s="1437" t="str">
        <f>'Sample RR'!M14</f>
        <v>Smith, Tyeryka</v>
      </c>
      <c r="H9" s="1442">
        <f>'Sample RR'!T14</f>
        <v>44776</v>
      </c>
      <c r="I9" s="1442">
        <f>'Sample RR'!V14</f>
        <v>45138</v>
      </c>
      <c r="J9" s="1439">
        <f>'Sample RR'!I14</f>
        <v>325</v>
      </c>
      <c r="K9" s="1440">
        <f>'Sample RR'!Y14</f>
        <v>564</v>
      </c>
      <c r="L9" s="1441">
        <f>'Sample RR'!AF15</f>
        <v>544</v>
      </c>
      <c r="M9" s="1440">
        <f>'Sample RR'!AH14</f>
        <v>-45</v>
      </c>
      <c r="N9" s="1440">
        <f>'Sample RR'!AH16</f>
        <v>15</v>
      </c>
      <c r="O9" s="1440">
        <v>0</v>
      </c>
      <c r="P9" s="1440">
        <v>0</v>
      </c>
      <c r="Q9" s="1440">
        <v>0</v>
      </c>
      <c r="R9" s="1452">
        <f t="shared" si="0"/>
        <v>514</v>
      </c>
      <c r="S9" s="1443">
        <f>'Sample RR'!AK14-R9</f>
        <v>0</v>
      </c>
    </row>
    <row r="10" spans="2:19" ht="14.25" customHeight="1">
      <c r="B10" s="1435" t="str">
        <f>'Sample RR'!A17</f>
        <v>112B</v>
      </c>
      <c r="C10" s="1436" t="str">
        <f>'Sample RR'!C17</f>
        <v>4x4</v>
      </c>
      <c r="D10" s="1436" t="str">
        <f>'Sample RR'!K17</f>
        <v>Occupied</v>
      </c>
      <c r="E10" s="1436" t="s">
        <v>493</v>
      </c>
      <c r="F10" s="1436" t="s">
        <v>493</v>
      </c>
      <c r="G10" s="1437" t="str">
        <f>'Sample RR'!M17</f>
        <v>Brown, ShaRron</v>
      </c>
      <c r="H10" s="1442">
        <f>'Sample RR'!T17</f>
        <v>44774</v>
      </c>
      <c r="I10" s="1442">
        <f>'Sample RR'!V17</f>
        <v>45138</v>
      </c>
      <c r="J10" s="1439">
        <f>'Sample RR'!I17</f>
        <v>325</v>
      </c>
      <c r="K10" s="1440">
        <f>'Sample RR'!Y17</f>
        <v>564</v>
      </c>
      <c r="L10" s="1441">
        <f>'Sample RR'!AF18</f>
        <v>549</v>
      </c>
      <c r="M10" s="1440">
        <f>'Sample RR'!AH17</f>
        <v>-50</v>
      </c>
      <c r="N10" s="1440">
        <f>'Sample RR'!AH19</f>
        <v>15</v>
      </c>
      <c r="O10" s="1440">
        <v>0</v>
      </c>
      <c r="P10" s="1440">
        <v>0</v>
      </c>
      <c r="Q10" s="1440">
        <v>0</v>
      </c>
      <c r="R10" s="1452">
        <f t="shared" si="0"/>
        <v>514</v>
      </c>
      <c r="S10" s="1443">
        <f>'Sample RR'!AK17-R10</f>
        <v>0</v>
      </c>
    </row>
    <row r="11" spans="2:19" ht="14.25" customHeight="1">
      <c r="B11" s="1435" t="str">
        <f>'Sample RR'!A20</f>
        <v>112C</v>
      </c>
      <c r="C11" s="1436" t="str">
        <f>'Sample RR'!C20</f>
        <v>4x4</v>
      </c>
      <c r="D11" s="1436" t="str">
        <f>'Sample RR'!K20</f>
        <v>Occupied</v>
      </c>
      <c r="E11" s="1436" t="s">
        <v>493</v>
      </c>
      <c r="F11" s="1436" t="s">
        <v>493</v>
      </c>
      <c r="G11" s="1437" t="str">
        <f>'Sample RR'!M20</f>
        <v>Carter, Kyla</v>
      </c>
      <c r="H11" s="1442">
        <f>'Sample RR'!T20</f>
        <v>44805</v>
      </c>
      <c r="I11" s="1442">
        <f>'Sample RR'!V20</f>
        <v>45138</v>
      </c>
      <c r="J11" s="1439">
        <f>'Sample RR'!I20</f>
        <v>325</v>
      </c>
      <c r="K11" s="1440">
        <f>'Sample RR'!Y20</f>
        <v>564</v>
      </c>
      <c r="L11" s="1441">
        <f>'Sample RR'!AF21</f>
        <v>549</v>
      </c>
      <c r="M11" s="1440">
        <f>'Sample RR'!AH20</f>
        <v>-50</v>
      </c>
      <c r="N11" s="1440">
        <v>0</v>
      </c>
      <c r="O11" s="1440">
        <v>0</v>
      </c>
      <c r="P11" s="1440">
        <v>0</v>
      </c>
      <c r="Q11" s="1440">
        <v>0</v>
      </c>
      <c r="R11" s="1452">
        <f t="shared" si="0"/>
        <v>499</v>
      </c>
      <c r="S11" s="1443">
        <f>'Sample RR'!AK20-R11</f>
        <v>0</v>
      </c>
    </row>
    <row r="12" spans="2:19" ht="14.25" customHeight="1">
      <c r="B12" s="1435" t="str">
        <f>'Sample RR'!A22</f>
        <v>112D</v>
      </c>
      <c r="C12" s="1436" t="str">
        <f>'Sample RR'!C22</f>
        <v>4x4</v>
      </c>
      <c r="D12" s="1436" t="str">
        <f>'Sample RR'!K22</f>
        <v>Occupied</v>
      </c>
      <c r="E12" s="1436" t="s">
        <v>493</v>
      </c>
      <c r="F12" s="1436" t="s">
        <v>493</v>
      </c>
      <c r="G12" s="1437" t="str">
        <f>'Sample RR'!M22</f>
        <v>Norton, Daysia</v>
      </c>
      <c r="H12" s="1442">
        <f>'Sample RR'!T22</f>
        <v>44866</v>
      </c>
      <c r="I12" s="1442">
        <f>'Sample RR'!V22</f>
        <v>45138</v>
      </c>
      <c r="J12" s="1439">
        <f>'Sample RR'!I22</f>
        <v>325</v>
      </c>
      <c r="K12" s="1440">
        <f>'Sample RR'!Y22</f>
        <v>564</v>
      </c>
      <c r="L12" s="1441">
        <f>'Sample RR'!AF23</f>
        <v>534</v>
      </c>
      <c r="M12" s="1440">
        <f>'Sample RR'!AH22</f>
        <v>-35</v>
      </c>
      <c r="N12" s="1440">
        <f>'Sample RR'!AH24</f>
        <v>15</v>
      </c>
      <c r="O12" s="1440">
        <v>0</v>
      </c>
      <c r="P12" s="1440">
        <v>0</v>
      </c>
      <c r="Q12" s="1440">
        <v>0</v>
      </c>
      <c r="R12" s="1452">
        <f t="shared" si="0"/>
        <v>514</v>
      </c>
      <c r="S12" s="1443">
        <f>'Sample RR'!AK22-R12</f>
        <v>0</v>
      </c>
    </row>
    <row r="13" spans="2:19" ht="14.25" customHeight="1">
      <c r="B13" s="1435" t="str">
        <f>'Sample RR'!A25</f>
        <v>113A</v>
      </c>
      <c r="C13" s="1436" t="str">
        <f>'Sample RR'!C25</f>
        <v>4x4</v>
      </c>
      <c r="D13" s="1436" t="str">
        <f>'Sample RR'!K25</f>
        <v>Vacant</v>
      </c>
      <c r="E13" s="1436" t="s">
        <v>493</v>
      </c>
      <c r="F13" s="1436" t="s">
        <v>493</v>
      </c>
      <c r="G13" s="1437" t="str">
        <f>'Sample RR'!M25</f>
        <v>VACANT</v>
      </c>
      <c r="H13" s="1442">
        <f>'Sample RR'!T25</f>
        <v>0</v>
      </c>
      <c r="I13" s="1442">
        <f>'Sample RR'!V25</f>
        <v>0</v>
      </c>
      <c r="J13" s="1439">
        <f>'Sample RR'!I25</f>
        <v>325</v>
      </c>
      <c r="K13" s="1440">
        <f>'Sample RR'!Y25</f>
        <v>564</v>
      </c>
      <c r="L13" s="1441">
        <f>'Sample RR'!AF26</f>
        <v>0</v>
      </c>
      <c r="M13" s="1440">
        <f>'Sample RR'!AH25</f>
        <v>0</v>
      </c>
      <c r="N13" s="1440">
        <v>0</v>
      </c>
      <c r="O13" s="1440">
        <v>0</v>
      </c>
      <c r="P13" s="1440">
        <v>0</v>
      </c>
      <c r="Q13" s="1440">
        <v>0</v>
      </c>
      <c r="R13" s="1452">
        <f t="shared" si="0"/>
        <v>0</v>
      </c>
      <c r="S13" s="1443">
        <f>'Sample RR'!AK25-R13</f>
        <v>0</v>
      </c>
    </row>
    <row r="14" spans="2:19" ht="14.25" customHeight="1">
      <c r="B14" s="1435" t="str">
        <f>'Sample RR'!A26</f>
        <v>113B</v>
      </c>
      <c r="C14" s="1436" t="str">
        <f>'Sample RR'!C26</f>
        <v>4x4</v>
      </c>
      <c r="D14" s="1436" t="str">
        <f>'Sample RR'!K26</f>
        <v>Vacant</v>
      </c>
      <c r="E14" s="1436" t="s">
        <v>493</v>
      </c>
      <c r="F14" s="1436" t="s">
        <v>493</v>
      </c>
      <c r="G14" s="1437" t="str">
        <f>'Sample RR'!M26</f>
        <v>VACANT</v>
      </c>
      <c r="H14" s="1442">
        <f>'Sample RR'!T26</f>
        <v>0</v>
      </c>
      <c r="I14" s="1442">
        <f>'Sample RR'!V26</f>
        <v>0</v>
      </c>
      <c r="J14" s="1439">
        <f>'Sample RR'!I26</f>
        <v>325</v>
      </c>
      <c r="K14" s="1440">
        <f>'Sample RR'!Y26</f>
        <v>564</v>
      </c>
      <c r="L14" s="1441">
        <f>'Sample RR'!AF27</f>
        <v>0</v>
      </c>
      <c r="M14" s="1440">
        <f>'Sample RR'!AH26</f>
        <v>0</v>
      </c>
      <c r="N14" s="1440">
        <f>'Sample RR'!AH28</f>
        <v>0</v>
      </c>
      <c r="O14" s="1440">
        <v>0</v>
      </c>
      <c r="P14" s="1440">
        <v>0</v>
      </c>
      <c r="Q14" s="1440">
        <v>0</v>
      </c>
      <c r="R14" s="1452">
        <f t="shared" si="0"/>
        <v>0</v>
      </c>
      <c r="S14" s="1443">
        <f>'Sample RR'!AK26-R14</f>
        <v>0</v>
      </c>
    </row>
    <row r="15" spans="2:19" ht="14.25" customHeight="1">
      <c r="B15" s="1435" t="str">
        <f>'Sample RR'!A27</f>
        <v>113C</v>
      </c>
      <c r="C15" s="1436" t="str">
        <f>'Sample RR'!C27</f>
        <v>4x4</v>
      </c>
      <c r="D15" s="1436" t="str">
        <f>'Sample RR'!K27</f>
        <v>Occupied</v>
      </c>
      <c r="E15" s="1436" t="s">
        <v>493</v>
      </c>
      <c r="F15" s="1436" t="s">
        <v>493</v>
      </c>
      <c r="G15" s="1437" t="str">
        <f>'Sample RR'!M27</f>
        <v>Gibson $, Raykivus</v>
      </c>
      <c r="H15" s="1442">
        <f>'Sample RR'!T27</f>
        <v>44774</v>
      </c>
      <c r="I15" s="1442">
        <f>'Sample RR'!V27</f>
        <v>45138</v>
      </c>
      <c r="J15" s="1439">
        <f>'Sample RR'!I27</f>
        <v>325</v>
      </c>
      <c r="K15" s="1440">
        <f>'Sample RR'!Y27</f>
        <v>564</v>
      </c>
      <c r="L15" s="1441">
        <f>'Sample RR'!AF28</f>
        <v>534</v>
      </c>
      <c r="M15" s="1440">
        <f>'Sample RR'!AH27</f>
        <v>-35</v>
      </c>
      <c r="N15" s="1440">
        <f>'Sample RR'!AH29</f>
        <v>15</v>
      </c>
      <c r="O15" s="1440">
        <v>0</v>
      </c>
      <c r="P15" s="1440">
        <v>0</v>
      </c>
      <c r="Q15" s="1440">
        <v>0</v>
      </c>
      <c r="R15" s="1452">
        <f t="shared" si="0"/>
        <v>514</v>
      </c>
      <c r="S15" s="1443">
        <f>'Sample RR'!AK27-R15</f>
        <v>0</v>
      </c>
    </row>
    <row r="16" spans="2:19" ht="14.25" customHeight="1">
      <c r="B16" s="1435" t="str">
        <f>'Sample RR'!A30</f>
        <v>113D</v>
      </c>
      <c r="C16" s="1436" t="str">
        <f>'Sample RR'!C30</f>
        <v>4x4</v>
      </c>
      <c r="D16" s="1436" t="str">
        <f>'Sample RR'!K30</f>
        <v>Occupied</v>
      </c>
      <c r="E16" s="1436" t="s">
        <v>493</v>
      </c>
      <c r="F16" s="1436" t="s">
        <v>493</v>
      </c>
      <c r="G16" s="1437" t="str">
        <f>'Sample RR'!M30</f>
        <v>Caldwell, Ronald</v>
      </c>
      <c r="H16" s="1442">
        <f>'Sample RR'!T30</f>
        <v>44774</v>
      </c>
      <c r="I16" s="1442">
        <f>'Sample RR'!V30</f>
        <v>45138</v>
      </c>
      <c r="J16" s="1439">
        <f>'Sample RR'!I30</f>
        <v>325</v>
      </c>
      <c r="K16" s="1440">
        <f>'Sample RR'!Y30</f>
        <v>564</v>
      </c>
      <c r="L16" s="1441">
        <f>'Sample RR'!AF36</f>
        <v>544</v>
      </c>
      <c r="M16" s="1440">
        <f>'Sample RR'!AH30</f>
        <v>-45</v>
      </c>
      <c r="N16" s="1440">
        <f>'Sample RR'!AH37</f>
        <v>15</v>
      </c>
      <c r="O16" s="1440">
        <f>'Sample RR'!AH31</f>
        <v>-249</v>
      </c>
      <c r="P16" s="1440">
        <v>0</v>
      </c>
      <c r="Q16" s="1440">
        <f>'Sample RR'!AH32</f>
        <v>30</v>
      </c>
      <c r="R16" s="1452">
        <f t="shared" si="0"/>
        <v>295</v>
      </c>
      <c r="S16" s="1443">
        <f>'Sample RR'!AK30-R16</f>
        <v>0</v>
      </c>
    </row>
    <row r="17" spans="2:19" ht="14.25" customHeight="1">
      <c r="B17" s="1435" t="str">
        <f>'Sample RR'!A38</f>
        <v>114A</v>
      </c>
      <c r="C17" s="1436" t="str">
        <f>'Sample RR'!C38</f>
        <v>4x4</v>
      </c>
      <c r="D17" s="1436" t="str">
        <f>'Sample RR'!K38</f>
        <v>Occupied</v>
      </c>
      <c r="E17" s="1436" t="s">
        <v>493</v>
      </c>
      <c r="F17" s="1436" t="s">
        <v>493</v>
      </c>
      <c r="G17" s="1437" t="str">
        <f>'Sample RR'!M38</f>
        <v>Thomas, Christian</v>
      </c>
      <c r="H17" s="1442">
        <f>'Sample RR'!T38</f>
        <v>44776</v>
      </c>
      <c r="I17" s="1442">
        <f>'Sample RR'!V38</f>
        <v>45138</v>
      </c>
      <c r="J17" s="1439">
        <f>'Sample RR'!I38</f>
        <v>325</v>
      </c>
      <c r="K17" s="1440">
        <f>'Sample RR'!Y38</f>
        <v>564</v>
      </c>
      <c r="L17" s="1441">
        <f>'Sample RR'!AF39</f>
        <v>544</v>
      </c>
      <c r="M17" s="1440">
        <f>'Sample RR'!AH38</f>
        <v>-45</v>
      </c>
      <c r="N17" s="1440">
        <f>'Sample RR'!AH40</f>
        <v>15</v>
      </c>
      <c r="O17" s="1440">
        <v>0</v>
      </c>
      <c r="P17" s="1440">
        <v>0</v>
      </c>
      <c r="Q17" s="1440">
        <v>0</v>
      </c>
      <c r="R17" s="1452">
        <f t="shared" si="0"/>
        <v>514</v>
      </c>
      <c r="S17" s="1443">
        <f>'Sample RR'!AK38-R17</f>
        <v>0</v>
      </c>
    </row>
    <row r="18" spans="2:19" ht="14.25" customHeight="1">
      <c r="B18" s="1435" t="str">
        <f>'Sample RR'!A41</f>
        <v>114B</v>
      </c>
      <c r="C18" s="1436" t="str">
        <f>'Sample RR'!C41</f>
        <v>4x4</v>
      </c>
      <c r="D18" s="1436" t="str">
        <f>'Sample RR'!K41</f>
        <v>Occupied</v>
      </c>
      <c r="E18" s="1436" t="s">
        <v>493</v>
      </c>
      <c r="F18" s="1436" t="s">
        <v>493</v>
      </c>
      <c r="G18" s="1437" t="str">
        <f>'Sample RR'!M41</f>
        <v>Fegans $, Antwon</v>
      </c>
      <c r="H18" s="1442">
        <f>'Sample RR'!T41</f>
        <v>44805</v>
      </c>
      <c r="I18" s="1442">
        <f>'Sample RR'!V41</f>
        <v>45138</v>
      </c>
      <c r="J18" s="1439">
        <f>'Sample RR'!I41</f>
        <v>325</v>
      </c>
      <c r="K18" s="1440">
        <f>'Sample RR'!Y41</f>
        <v>564</v>
      </c>
      <c r="L18" s="1441">
        <f>'Sample RR'!AF42</f>
        <v>544</v>
      </c>
      <c r="M18" s="1440">
        <f>'Sample RR'!AH41</f>
        <v>-45</v>
      </c>
      <c r="N18" s="1440">
        <f>'Sample RR'!AH43</f>
        <v>15</v>
      </c>
      <c r="O18" s="1440">
        <v>0</v>
      </c>
      <c r="P18" s="1440">
        <v>0</v>
      </c>
      <c r="Q18" s="1440">
        <v>0</v>
      </c>
      <c r="R18" s="1452">
        <f t="shared" si="0"/>
        <v>514</v>
      </c>
      <c r="S18" s="1443">
        <f>'Sample RR'!AK41-R18</f>
        <v>0</v>
      </c>
    </row>
    <row r="19" spans="2:19" ht="14.25" customHeight="1">
      <c r="B19" s="1435" t="str">
        <f>'Sample RR'!A44</f>
        <v>114C</v>
      </c>
      <c r="C19" s="1436" t="str">
        <f>'Sample RR'!C44</f>
        <v>4x4</v>
      </c>
      <c r="D19" s="1436" t="str">
        <f>'Sample RR'!K44</f>
        <v>Vacant</v>
      </c>
      <c r="E19" s="1436" t="s">
        <v>493</v>
      </c>
      <c r="F19" s="1436" t="s">
        <v>493</v>
      </c>
      <c r="G19" s="1437" t="str">
        <f>'Sample RR'!M44</f>
        <v>VACANT</v>
      </c>
      <c r="H19" s="1442">
        <f>'Sample RR'!T44</f>
        <v>0</v>
      </c>
      <c r="I19" s="1442">
        <f>'Sample RR'!V44</f>
        <v>0</v>
      </c>
      <c r="J19" s="1439">
        <f>'Sample RR'!I44</f>
        <v>325</v>
      </c>
      <c r="K19" s="1440">
        <f>'Sample RR'!Y44</f>
        <v>564</v>
      </c>
      <c r="L19" s="1441">
        <f>'Sample RR'!AF45</f>
        <v>0</v>
      </c>
      <c r="M19" s="1440">
        <f>'Sample RR'!AH44</f>
        <v>0</v>
      </c>
      <c r="N19" s="1440">
        <v>0</v>
      </c>
      <c r="O19" s="1440">
        <v>0</v>
      </c>
      <c r="P19" s="1440">
        <v>0</v>
      </c>
      <c r="Q19" s="1440">
        <v>0</v>
      </c>
      <c r="R19" s="1452">
        <f t="shared" si="0"/>
        <v>0</v>
      </c>
      <c r="S19" s="1443">
        <f>'Sample RR'!AK44-R19</f>
        <v>0</v>
      </c>
    </row>
    <row r="20" spans="2:19" ht="14.25" customHeight="1">
      <c r="B20" s="1435" t="str">
        <f>'Sample RR'!A45</f>
        <v>114D</v>
      </c>
      <c r="C20" s="1436" t="str">
        <f>'Sample RR'!C45</f>
        <v>4x4</v>
      </c>
      <c r="D20" s="1436" t="str">
        <f>'Sample RR'!K45</f>
        <v>Vacant</v>
      </c>
      <c r="E20" s="1436" t="s">
        <v>493</v>
      </c>
      <c r="F20" s="1436" t="s">
        <v>493</v>
      </c>
      <c r="G20" s="1437" t="str">
        <f>'Sample RR'!M45</f>
        <v>VACANT</v>
      </c>
      <c r="H20" s="1442">
        <f>'Sample RR'!T45</f>
        <v>0</v>
      </c>
      <c r="I20" s="1442">
        <f>'Sample RR'!V45</f>
        <v>0</v>
      </c>
      <c r="J20" s="1439">
        <f>'Sample RR'!I45</f>
        <v>325</v>
      </c>
      <c r="K20" s="1440">
        <f>'Sample RR'!Y45</f>
        <v>564</v>
      </c>
      <c r="L20" s="1441">
        <f>'Sample RR'!AF46</f>
        <v>0</v>
      </c>
      <c r="M20" s="1440">
        <f>'Sample RR'!AH45</f>
        <v>0</v>
      </c>
      <c r="N20" s="1440">
        <f>'Sample RR'!AH47</f>
        <v>0</v>
      </c>
      <c r="O20" s="1440">
        <v>0</v>
      </c>
      <c r="P20" s="1440">
        <v>0</v>
      </c>
      <c r="Q20" s="1440">
        <v>0</v>
      </c>
      <c r="R20" s="1452">
        <f t="shared" si="0"/>
        <v>0</v>
      </c>
      <c r="S20" s="1443">
        <f>'Sample RR'!AK45-R20</f>
        <v>0</v>
      </c>
    </row>
    <row r="21" spans="2:19" ht="14.25" customHeight="1">
      <c r="B21" s="1435" t="str">
        <f>'Sample RR'!A46</f>
        <v>121A</v>
      </c>
      <c r="C21" s="1436" t="str">
        <f>'Sample RR'!C46</f>
        <v>4x4</v>
      </c>
      <c r="D21" s="1436" t="str">
        <f>'Sample RR'!K46</f>
        <v>Occupied</v>
      </c>
      <c r="E21" s="1436" t="s">
        <v>493</v>
      </c>
      <c r="F21" s="1436" t="s">
        <v>493</v>
      </c>
      <c r="G21" s="1437" t="str">
        <f>'Sample RR'!M46</f>
        <v>McGuire, Chanquavion</v>
      </c>
      <c r="H21" s="1442">
        <f>'Sample RR'!T46</f>
        <v>44799</v>
      </c>
      <c r="I21" s="1442">
        <f>'Sample RR'!V46</f>
        <v>45138</v>
      </c>
      <c r="J21" s="1439">
        <f>'Sample RR'!I46</f>
        <v>325</v>
      </c>
      <c r="K21" s="1440">
        <f>'Sample RR'!Y46</f>
        <v>564</v>
      </c>
      <c r="L21" s="1441">
        <f>'Sample RR'!AF47</f>
        <v>544</v>
      </c>
      <c r="M21" s="1440">
        <f>'Sample RR'!AH46</f>
        <v>-45</v>
      </c>
      <c r="N21" s="1440">
        <f>'Sample RR'!AH48</f>
        <v>15</v>
      </c>
      <c r="O21" s="1440">
        <v>0</v>
      </c>
      <c r="P21" s="1440">
        <v>0</v>
      </c>
      <c r="Q21" s="1440">
        <v>0</v>
      </c>
      <c r="R21" s="1452">
        <f t="shared" si="0"/>
        <v>514</v>
      </c>
      <c r="S21" s="1443">
        <f>'Sample RR'!AK46-R21</f>
        <v>0</v>
      </c>
    </row>
    <row r="22" spans="2:19" ht="14.25" customHeight="1">
      <c r="B22" s="1435" t="str">
        <f>'Sample RR'!A49</f>
        <v>121B</v>
      </c>
      <c r="C22" s="1436" t="str">
        <f>'Sample RR'!C49</f>
        <v>4x4</v>
      </c>
      <c r="D22" s="1436" t="str">
        <f>'Sample RR'!K49</f>
        <v>Occupied</v>
      </c>
      <c r="E22" s="1436" t="s">
        <v>493</v>
      </c>
      <c r="F22" s="1436" t="s">
        <v>493</v>
      </c>
      <c r="G22" s="1437" t="str">
        <f>'Sample RR'!M49</f>
        <v>Webb, Dagan</v>
      </c>
      <c r="H22" s="1442">
        <f>'Sample RR'!T49</f>
        <v>44774</v>
      </c>
      <c r="I22" s="1442">
        <f>'Sample RR'!V49</f>
        <v>45138</v>
      </c>
      <c r="J22" s="1439">
        <f>'Sample RR'!I49</f>
        <v>325</v>
      </c>
      <c r="K22" s="1440">
        <f>'Sample RR'!Y49</f>
        <v>564</v>
      </c>
      <c r="L22" s="1441">
        <f>'Sample RR'!AF51</f>
        <v>544</v>
      </c>
      <c r="M22" s="1440">
        <f>'Sample RR'!AH49</f>
        <v>-45</v>
      </c>
      <c r="N22" s="1440">
        <f>'Sample RR'!AH52</f>
        <v>15</v>
      </c>
      <c r="O22" s="1440">
        <f>'Sample RR'!AH50</f>
        <v>-249</v>
      </c>
      <c r="P22" s="1440">
        <v>0</v>
      </c>
      <c r="Q22" s="1440">
        <v>0</v>
      </c>
      <c r="R22" s="1452">
        <f t="shared" si="0"/>
        <v>265</v>
      </c>
      <c r="S22" s="1443">
        <f>'Sample RR'!AK49-R22</f>
        <v>0</v>
      </c>
    </row>
    <row r="23" spans="2:19" ht="14.25" customHeight="1">
      <c r="B23" s="1435" t="str">
        <f>'Sample RR'!A53</f>
        <v>121C</v>
      </c>
      <c r="C23" s="1436" t="str">
        <f>'Sample RR'!C53</f>
        <v>4x4</v>
      </c>
      <c r="D23" s="1436" t="str">
        <f>'Sample RR'!K53</f>
        <v>Occupied</v>
      </c>
      <c r="E23" s="1436" t="s">
        <v>493</v>
      </c>
      <c r="F23" s="1436" t="s">
        <v>493</v>
      </c>
      <c r="G23" s="1437" t="str">
        <f>'Sample RR'!M53</f>
        <v>Ikechukwu, Jeffrey</v>
      </c>
      <c r="H23" s="1442">
        <f>'Sample RR'!T53</f>
        <v>44774</v>
      </c>
      <c r="I23" s="1442">
        <f>'Sample RR'!V53</f>
        <v>45138</v>
      </c>
      <c r="J23" s="1439">
        <f>'Sample RR'!I53</f>
        <v>325</v>
      </c>
      <c r="K23" s="1440">
        <f>'Sample RR'!Y53</f>
        <v>564</v>
      </c>
      <c r="L23" s="1441">
        <f>'Sample RR'!AF54</f>
        <v>534</v>
      </c>
      <c r="M23" s="1440">
        <f>'Sample RR'!AH53</f>
        <v>-35</v>
      </c>
      <c r="N23" s="1440">
        <f>'Sample RR'!AH55</f>
        <v>15</v>
      </c>
      <c r="O23" s="1440">
        <v>0</v>
      </c>
      <c r="P23" s="1440">
        <v>0</v>
      </c>
      <c r="Q23" s="1440">
        <v>0</v>
      </c>
      <c r="R23" s="1452">
        <f t="shared" si="0"/>
        <v>514</v>
      </c>
      <c r="S23" s="1443">
        <f>'Sample RR'!AK53-R23</f>
        <v>0</v>
      </c>
    </row>
    <row r="24" spans="2:19" ht="14.25" customHeight="1">
      <c r="B24" s="1435" t="str">
        <f>'Sample RR'!A56</f>
        <v>121D</v>
      </c>
      <c r="C24" s="1436" t="str">
        <f>'Sample RR'!C56</f>
        <v>4x4</v>
      </c>
      <c r="D24" s="1436" t="str">
        <f>'Sample RR'!K56</f>
        <v>Vacant</v>
      </c>
      <c r="E24" s="1436" t="s">
        <v>493</v>
      </c>
      <c r="F24" s="1436" t="s">
        <v>493</v>
      </c>
      <c r="G24" s="1437" t="str">
        <f>'Sample RR'!M56</f>
        <v>VACANT</v>
      </c>
      <c r="H24" s="1442">
        <f>'Sample RR'!T56</f>
        <v>0</v>
      </c>
      <c r="I24" s="1442">
        <f>'Sample RR'!V56</f>
        <v>0</v>
      </c>
      <c r="J24" s="1439">
        <f>'Sample RR'!I56</f>
        <v>325</v>
      </c>
      <c r="K24" s="1440">
        <f>'Sample RR'!Y56</f>
        <v>564</v>
      </c>
      <c r="L24" s="1441">
        <f>'Sample RR'!AF57</f>
        <v>0</v>
      </c>
      <c r="M24" s="1440">
        <f>'Sample RR'!AH56</f>
        <v>0</v>
      </c>
      <c r="N24" s="1440">
        <f>'Sample RR'!AH58</f>
        <v>0</v>
      </c>
      <c r="O24" s="1440">
        <v>0</v>
      </c>
      <c r="P24" s="1440">
        <v>0</v>
      </c>
      <c r="Q24" s="1440">
        <v>0</v>
      </c>
      <c r="R24" s="1452">
        <f t="shared" si="0"/>
        <v>0</v>
      </c>
      <c r="S24" s="1443">
        <f>'Sample RR'!AK56-R24</f>
        <v>0</v>
      </c>
    </row>
    <row r="25" spans="2:19" ht="14.25" customHeight="1">
      <c r="B25" s="1435" t="str">
        <f>'Sample RR'!A57</f>
        <v>122A</v>
      </c>
      <c r="C25" s="1436" t="str">
        <f>'Sample RR'!C57</f>
        <v>4x4</v>
      </c>
      <c r="D25" s="1436" t="str">
        <f>'Sample RR'!K57</f>
        <v>Occupied</v>
      </c>
      <c r="E25" s="1436" t="s">
        <v>493</v>
      </c>
      <c r="F25" s="1436" t="s">
        <v>493</v>
      </c>
      <c r="G25" s="1437" t="str">
        <f>'Sample RR'!M57</f>
        <v>Jones, Erica</v>
      </c>
      <c r="H25" s="1442">
        <f>'Sample RR'!T57</f>
        <v>44774</v>
      </c>
      <c r="I25" s="1442">
        <f>'Sample RR'!V57</f>
        <v>45138</v>
      </c>
      <c r="J25" s="1439">
        <f>'Sample RR'!I57</f>
        <v>325</v>
      </c>
      <c r="K25" s="1440">
        <f>'Sample RR'!Y57</f>
        <v>564</v>
      </c>
      <c r="L25" s="1441">
        <f>'Sample RR'!AF58</f>
        <v>519</v>
      </c>
      <c r="M25" s="1440">
        <f>'Sample RR'!AH57</f>
        <v>-25</v>
      </c>
      <c r="N25" s="1440">
        <f>'Sample RR'!AH59</f>
        <v>15</v>
      </c>
      <c r="O25" s="1440">
        <v>0</v>
      </c>
      <c r="P25" s="1440">
        <v>0</v>
      </c>
      <c r="Q25" s="1440">
        <v>0</v>
      </c>
      <c r="R25" s="1452">
        <f t="shared" si="0"/>
        <v>509</v>
      </c>
      <c r="S25" s="1443">
        <f>'Sample RR'!AK57-R25</f>
        <v>0</v>
      </c>
    </row>
    <row r="26" spans="2:19" ht="14.25" customHeight="1">
      <c r="B26" s="1435" t="str">
        <f>'Sample RR'!A60</f>
        <v>122B</v>
      </c>
      <c r="C26" s="1436" t="str">
        <f>'Sample RR'!C60</f>
        <v>4x4</v>
      </c>
      <c r="D26" s="1436" t="str">
        <f>'Sample RR'!K60</f>
        <v>Vacant</v>
      </c>
      <c r="E26" s="1436" t="s">
        <v>493</v>
      </c>
      <c r="F26" s="1436" t="s">
        <v>493</v>
      </c>
      <c r="G26" s="1437" t="str">
        <f>'Sample RR'!M60</f>
        <v>VACANT</v>
      </c>
      <c r="H26" s="1442">
        <f>'Sample RR'!T60</f>
        <v>0</v>
      </c>
      <c r="I26" s="1442">
        <f>'Sample RR'!V60</f>
        <v>0</v>
      </c>
      <c r="J26" s="1439">
        <f>'Sample RR'!I60</f>
        <v>325</v>
      </c>
      <c r="K26" s="1440">
        <f>'Sample RR'!Y60</f>
        <v>564</v>
      </c>
      <c r="L26" s="1441">
        <f>'Sample RR'!AF61</f>
        <v>0</v>
      </c>
      <c r="M26" s="1440">
        <f>'Sample RR'!AH60</f>
        <v>0</v>
      </c>
      <c r="N26" s="1440">
        <f>'Sample RR'!AH62</f>
        <v>0</v>
      </c>
      <c r="O26" s="1440">
        <v>0</v>
      </c>
      <c r="P26" s="1440">
        <v>0</v>
      </c>
      <c r="Q26" s="1440">
        <v>0</v>
      </c>
      <c r="R26" s="1452">
        <f t="shared" si="0"/>
        <v>0</v>
      </c>
      <c r="S26" s="1443">
        <f>'Sample RR'!AK60-R26</f>
        <v>0</v>
      </c>
    </row>
    <row r="27" spans="2:19" ht="14.25" customHeight="1">
      <c r="B27" s="1435" t="str">
        <f>'Sample RR'!A61</f>
        <v>122C</v>
      </c>
      <c r="C27" s="1436" t="str">
        <f>'Sample RR'!C61</f>
        <v>4x4</v>
      </c>
      <c r="D27" s="1436" t="str">
        <f>'Sample RR'!K61</f>
        <v>Occupied</v>
      </c>
      <c r="E27" s="1436" t="s">
        <v>493</v>
      </c>
      <c r="F27" s="1436" t="s">
        <v>493</v>
      </c>
      <c r="G27" s="1437" t="str">
        <f>'Sample RR'!M61</f>
        <v>Calais, Tristan</v>
      </c>
      <c r="H27" s="1442">
        <f>'Sample RR'!T61</f>
        <v>44774</v>
      </c>
      <c r="I27" s="1442">
        <f>'Sample RR'!V61</f>
        <v>45138</v>
      </c>
      <c r="J27" s="1439">
        <f>'Sample RR'!I61</f>
        <v>325</v>
      </c>
      <c r="K27" s="1440">
        <f>'Sample RR'!Y61</f>
        <v>564</v>
      </c>
      <c r="L27" s="1441">
        <f>'Sample RR'!AF62</f>
        <v>544</v>
      </c>
      <c r="M27" s="1440">
        <f>'Sample RR'!AH61</f>
        <v>-45</v>
      </c>
      <c r="N27" s="1440">
        <f>'Sample RR'!AH63</f>
        <v>15</v>
      </c>
      <c r="O27" s="1440">
        <v>0</v>
      </c>
      <c r="P27" s="1440">
        <v>0</v>
      </c>
      <c r="Q27" s="1440">
        <v>0</v>
      </c>
      <c r="R27" s="1452">
        <f t="shared" si="0"/>
        <v>514</v>
      </c>
      <c r="S27" s="1443">
        <f>'Sample RR'!AK61-R27</f>
        <v>0</v>
      </c>
    </row>
    <row r="28" spans="2:19" ht="14.25" customHeight="1">
      <c r="B28" s="1435" t="str">
        <f>'Sample RR'!A67</f>
        <v>122D</v>
      </c>
      <c r="C28" s="1436" t="str">
        <f>'Sample RR'!C67</f>
        <v>4x4</v>
      </c>
      <c r="D28" s="1436" t="str">
        <f>'Sample RR'!K67</f>
        <v>Occupied</v>
      </c>
      <c r="E28" s="1436" t="s">
        <v>493</v>
      </c>
      <c r="F28" s="1436" t="s">
        <v>493</v>
      </c>
      <c r="G28" s="1437" t="str">
        <f>'Sample RR'!M67</f>
        <v>Hughes, Kierra</v>
      </c>
      <c r="H28" s="1442">
        <f>'Sample RR'!T67</f>
        <v>44805</v>
      </c>
      <c r="I28" s="1442">
        <f>'Sample RR'!V67</f>
        <v>45138</v>
      </c>
      <c r="J28" s="1439">
        <f>'Sample RR'!I67</f>
        <v>325</v>
      </c>
      <c r="K28" s="1440">
        <f>'Sample RR'!Y67</f>
        <v>564</v>
      </c>
      <c r="L28" s="1441">
        <f>'Sample RR'!AF68</f>
        <v>544</v>
      </c>
      <c r="M28" s="1440">
        <f>'Sample RR'!AH67</f>
        <v>-45</v>
      </c>
      <c r="N28" s="1440">
        <f>'Sample RR'!AH69</f>
        <v>15</v>
      </c>
      <c r="O28" s="1440">
        <v>0</v>
      </c>
      <c r="P28" s="1440">
        <v>0</v>
      </c>
      <c r="Q28" s="1440">
        <v>0</v>
      </c>
      <c r="R28" s="1452">
        <f t="shared" si="0"/>
        <v>514</v>
      </c>
      <c r="S28" s="1443">
        <f>'Sample RR'!AK67-R28</f>
        <v>0</v>
      </c>
    </row>
    <row r="29" spans="2:19" ht="14.25" customHeight="1">
      <c r="B29" s="1435" t="str">
        <f>'Sample RR'!A70</f>
        <v>123A</v>
      </c>
      <c r="C29" s="1436" t="str">
        <f>'Sample RR'!C70</f>
        <v>4x4</v>
      </c>
      <c r="D29" s="1436" t="str">
        <f>'Sample RR'!K70</f>
        <v>Vacant</v>
      </c>
      <c r="E29" s="1436" t="s">
        <v>493</v>
      </c>
      <c r="F29" s="1436" t="s">
        <v>493</v>
      </c>
      <c r="G29" s="1437" t="str">
        <f>'Sample RR'!M70</f>
        <v>VACANT</v>
      </c>
      <c r="H29" s="1442">
        <f>'Sample RR'!T70</f>
        <v>0</v>
      </c>
      <c r="I29" s="1442">
        <f>'Sample RR'!V70</f>
        <v>0</v>
      </c>
      <c r="J29" s="1439">
        <f>'Sample RR'!I70</f>
        <v>325</v>
      </c>
      <c r="K29" s="1440">
        <f>'Sample RR'!Y70</f>
        <v>564</v>
      </c>
      <c r="L29" s="1441">
        <f>'Sample RR'!AF71</f>
        <v>0</v>
      </c>
      <c r="M29" s="1440">
        <f>'Sample RR'!AH70</f>
        <v>0</v>
      </c>
      <c r="N29" s="1440">
        <v>0</v>
      </c>
      <c r="O29" s="1440">
        <v>0</v>
      </c>
      <c r="P29" s="1440">
        <v>0</v>
      </c>
      <c r="Q29" s="1440">
        <v>0</v>
      </c>
      <c r="R29" s="1452">
        <f t="shared" si="0"/>
        <v>0</v>
      </c>
      <c r="S29" s="1443">
        <f>'Sample RR'!AK70-R29</f>
        <v>0</v>
      </c>
    </row>
    <row r="30" spans="2:19" ht="14.25" customHeight="1">
      <c r="B30" s="1435" t="str">
        <f>'Sample RR'!A71</f>
        <v>123B</v>
      </c>
      <c r="C30" s="1436" t="str">
        <f>'Sample RR'!C71</f>
        <v>4x4</v>
      </c>
      <c r="D30" s="1436" t="str">
        <f>'Sample RR'!K71</f>
        <v>Vacant</v>
      </c>
      <c r="E30" s="1436" t="s">
        <v>493</v>
      </c>
      <c r="F30" s="1436" t="s">
        <v>493</v>
      </c>
      <c r="G30" s="1437" t="str">
        <f>'Sample RR'!M71</f>
        <v>VACANT</v>
      </c>
      <c r="H30" s="1442">
        <f>'Sample RR'!T71</f>
        <v>0</v>
      </c>
      <c r="I30" s="1442">
        <f>'Sample RR'!V71</f>
        <v>0</v>
      </c>
      <c r="J30" s="1439">
        <f>'Sample RR'!I71</f>
        <v>325</v>
      </c>
      <c r="K30" s="1440">
        <f>'Sample RR'!Y71</f>
        <v>564</v>
      </c>
      <c r="L30" s="1441">
        <f>'Sample RR'!AF72</f>
        <v>0</v>
      </c>
      <c r="M30" s="1440">
        <f>'Sample RR'!AH71</f>
        <v>0</v>
      </c>
      <c r="N30" s="1440">
        <f>'Sample RR'!AH73</f>
        <v>0</v>
      </c>
      <c r="O30" s="1440">
        <v>0</v>
      </c>
      <c r="P30" s="1440">
        <v>0</v>
      </c>
      <c r="Q30" s="1440">
        <v>0</v>
      </c>
      <c r="R30" s="1452">
        <f t="shared" si="0"/>
        <v>0</v>
      </c>
      <c r="S30" s="1443">
        <f>'Sample RR'!AK71-R30</f>
        <v>0</v>
      </c>
    </row>
    <row r="31" spans="2:19" ht="14.25" customHeight="1">
      <c r="B31" s="1435" t="str">
        <f>'Sample RR'!A72</f>
        <v>123C</v>
      </c>
      <c r="C31" s="1436" t="str">
        <f>'Sample RR'!C72</f>
        <v>4x4</v>
      </c>
      <c r="D31" s="1436" t="str">
        <f>'Sample RR'!K72</f>
        <v>Occupied</v>
      </c>
      <c r="E31" s="1436" t="s">
        <v>493</v>
      </c>
      <c r="F31" s="1436" t="s">
        <v>493</v>
      </c>
      <c r="G31" s="1437" t="str">
        <f>'Sample RR'!M72</f>
        <v>Valsin $, Jomard</v>
      </c>
      <c r="H31" s="1442">
        <f>'Sample RR'!T72</f>
        <v>44781</v>
      </c>
      <c r="I31" s="1442">
        <f>'Sample RR'!V72</f>
        <v>45138</v>
      </c>
      <c r="J31" s="1439">
        <f>'Sample RR'!I72</f>
        <v>325</v>
      </c>
      <c r="K31" s="1440">
        <f>'Sample RR'!Y72</f>
        <v>564</v>
      </c>
      <c r="L31" s="1441">
        <f>'Sample RR'!AF73</f>
        <v>549</v>
      </c>
      <c r="M31" s="1440">
        <f>'Sample RR'!AH72</f>
        <v>-50</v>
      </c>
      <c r="N31" s="1440">
        <f>'Sample RR'!AH74</f>
        <v>15</v>
      </c>
      <c r="O31" s="1440">
        <v>0</v>
      </c>
      <c r="P31" s="1440">
        <v>0</v>
      </c>
      <c r="Q31" s="1440">
        <v>0</v>
      </c>
      <c r="R31" s="1452">
        <f t="shared" si="0"/>
        <v>514</v>
      </c>
      <c r="S31" s="1443">
        <f>'Sample RR'!AK72-R31</f>
        <v>0</v>
      </c>
    </row>
    <row r="32" spans="2:19" ht="14.25" customHeight="1">
      <c r="B32" s="1435" t="str">
        <f>'Sample RR'!A75</f>
        <v>123D</v>
      </c>
      <c r="C32" s="1436" t="str">
        <f>'Sample RR'!C75</f>
        <v>4x4</v>
      </c>
      <c r="D32" s="1436" t="str">
        <f>'Sample RR'!K75</f>
        <v>Vacant</v>
      </c>
      <c r="E32" s="1436" t="s">
        <v>493</v>
      </c>
      <c r="F32" s="1436" t="s">
        <v>493</v>
      </c>
      <c r="G32" s="1437" t="str">
        <f>'Sample RR'!M75</f>
        <v>VACANT</v>
      </c>
      <c r="H32" s="1442">
        <f>'Sample RR'!T75</f>
        <v>0</v>
      </c>
      <c r="I32" s="1442">
        <f>'Sample RR'!V75</f>
        <v>0</v>
      </c>
      <c r="J32" s="1439">
        <f>'Sample RR'!I75</f>
        <v>325</v>
      </c>
      <c r="K32" s="1440">
        <f>'Sample RR'!Y75</f>
        <v>564</v>
      </c>
      <c r="L32" s="1441">
        <f>'Sample RR'!AF76</f>
        <v>0</v>
      </c>
      <c r="M32" s="1440">
        <f>'Sample RR'!AH75</f>
        <v>0</v>
      </c>
      <c r="N32" s="1440">
        <f>'Sample RR'!AH77</f>
        <v>0</v>
      </c>
      <c r="O32" s="1440">
        <v>0</v>
      </c>
      <c r="P32" s="1440">
        <v>0</v>
      </c>
      <c r="Q32" s="1440">
        <v>0</v>
      </c>
      <c r="R32" s="1452">
        <f t="shared" si="0"/>
        <v>0</v>
      </c>
      <c r="S32" s="1443">
        <f>'Sample RR'!AK75-R32</f>
        <v>0</v>
      </c>
    </row>
    <row r="33" spans="2:19" ht="14.25" customHeight="1">
      <c r="B33" s="1435" t="str">
        <f>'Sample RR'!A76</f>
        <v>124A</v>
      </c>
      <c r="C33" s="1436" t="str">
        <f>'Sample RR'!C76</f>
        <v>4x4</v>
      </c>
      <c r="D33" s="1436" t="str">
        <f>'Sample RR'!K76</f>
        <v>Occupied</v>
      </c>
      <c r="E33" s="1436" t="s">
        <v>493</v>
      </c>
      <c r="F33" s="1436" t="s">
        <v>493</v>
      </c>
      <c r="G33" s="1437" t="str">
        <f>'Sample RR'!M76</f>
        <v>Ward, Hallie</v>
      </c>
      <c r="H33" s="1442">
        <f>'Sample RR'!T76</f>
        <v>44786</v>
      </c>
      <c r="I33" s="1442">
        <f>'Sample RR'!V76</f>
        <v>45138</v>
      </c>
      <c r="J33" s="1439">
        <f>'Sample RR'!I76</f>
        <v>325</v>
      </c>
      <c r="K33" s="1440">
        <f>'Sample RR'!Y76</f>
        <v>564</v>
      </c>
      <c r="L33" s="1441">
        <f>'Sample RR'!AF77</f>
        <v>544</v>
      </c>
      <c r="M33" s="1440">
        <f>'Sample RR'!AH76</f>
        <v>-45</v>
      </c>
      <c r="N33" s="1440">
        <f>'Sample RR'!AH78</f>
        <v>15</v>
      </c>
      <c r="O33" s="1440">
        <v>0</v>
      </c>
      <c r="P33" s="1440">
        <v>0</v>
      </c>
      <c r="Q33" s="1440">
        <v>0</v>
      </c>
      <c r="R33" s="1452">
        <f t="shared" si="0"/>
        <v>514</v>
      </c>
      <c r="S33" s="1443">
        <f>'Sample RR'!AK76-R33</f>
        <v>0</v>
      </c>
    </row>
    <row r="34" spans="2:19" ht="14.25" customHeight="1">
      <c r="B34" s="1435" t="str">
        <f>'Sample RR'!A79</f>
        <v>124B</v>
      </c>
      <c r="C34" s="1436" t="str">
        <f>'Sample RR'!C79</f>
        <v>4x4</v>
      </c>
      <c r="D34" s="1436" t="str">
        <f>'Sample RR'!K79</f>
        <v>Occupied</v>
      </c>
      <c r="E34" s="1436" t="s">
        <v>493</v>
      </c>
      <c r="F34" s="1436" t="s">
        <v>493</v>
      </c>
      <c r="G34" s="1437" t="str">
        <f>'Sample RR'!M79</f>
        <v>Tremie $, Elizabeth</v>
      </c>
      <c r="H34" s="1442">
        <f>'Sample RR'!T79</f>
        <v>44786</v>
      </c>
      <c r="I34" s="1442">
        <f>'Sample RR'!V79</f>
        <v>45138</v>
      </c>
      <c r="J34" s="1439">
        <f>'Sample RR'!I79</f>
        <v>325</v>
      </c>
      <c r="K34" s="1440">
        <f>'Sample RR'!Y79</f>
        <v>564</v>
      </c>
      <c r="L34" s="1441">
        <f>'Sample RR'!AF80</f>
        <v>544</v>
      </c>
      <c r="M34" s="1440">
        <f>'Sample RR'!AH79</f>
        <v>-45</v>
      </c>
      <c r="N34" s="1440">
        <f>'Sample RR'!AH81</f>
        <v>15</v>
      </c>
      <c r="O34" s="1440">
        <v>0</v>
      </c>
      <c r="P34" s="1440">
        <v>0</v>
      </c>
      <c r="Q34" s="1440">
        <v>0</v>
      </c>
      <c r="R34" s="1452">
        <f t="shared" si="0"/>
        <v>514</v>
      </c>
      <c r="S34" s="1443">
        <f>'Sample RR'!AK79-R34</f>
        <v>0</v>
      </c>
    </row>
    <row r="35" spans="2:19" ht="14.25" customHeight="1">
      <c r="B35" s="1435" t="str">
        <f>'Sample RR'!A82</f>
        <v>124C</v>
      </c>
      <c r="C35" s="1436" t="str">
        <f>'Sample RR'!C82</f>
        <v>4x4</v>
      </c>
      <c r="D35" s="1436" t="str">
        <f>'Sample RR'!K82</f>
        <v>Occupied</v>
      </c>
      <c r="E35" s="1436" t="s">
        <v>493</v>
      </c>
      <c r="F35" s="1436" t="s">
        <v>493</v>
      </c>
      <c r="G35" s="1437" t="str">
        <f>'Sample RR'!M82</f>
        <v>Lewis, Santana-Lin</v>
      </c>
      <c r="H35" s="1442">
        <f>'Sample RR'!T82</f>
        <v>44786</v>
      </c>
      <c r="I35" s="1442">
        <f>'Sample RR'!V82</f>
        <v>45138</v>
      </c>
      <c r="J35" s="1439">
        <f>'Sample RR'!I82</f>
        <v>325</v>
      </c>
      <c r="K35" s="1440">
        <f>'Sample RR'!Y82</f>
        <v>564</v>
      </c>
      <c r="L35" s="1441">
        <f>'Sample RR'!AF83</f>
        <v>519</v>
      </c>
      <c r="M35" s="1440">
        <f>'Sample RR'!AH82</f>
        <v>-25</v>
      </c>
      <c r="N35" s="1440">
        <f>'Sample RR'!AH84</f>
        <v>15</v>
      </c>
      <c r="O35" s="1440">
        <v>0</v>
      </c>
      <c r="P35" s="1440">
        <v>0</v>
      </c>
      <c r="Q35" s="1440">
        <v>0</v>
      </c>
      <c r="R35" s="1452">
        <f t="shared" si="0"/>
        <v>509</v>
      </c>
      <c r="S35" s="1443">
        <f>'Sample RR'!AK82-R35</f>
        <v>0</v>
      </c>
    </row>
    <row r="36" spans="2:19" ht="14.25" customHeight="1">
      <c r="B36" s="1435" t="str">
        <f>'Sample RR'!A86</f>
        <v>124D</v>
      </c>
      <c r="C36" s="1436" t="str">
        <f>'Sample RR'!C86</f>
        <v>4x4</v>
      </c>
      <c r="D36" s="1436" t="str">
        <f>'Sample RR'!K86</f>
        <v>Vacant</v>
      </c>
      <c r="E36" s="1436" t="s">
        <v>493</v>
      </c>
      <c r="F36" s="1436" t="s">
        <v>493</v>
      </c>
      <c r="G36" s="1437" t="str">
        <f>'Sample RR'!M86</f>
        <v>VACANT</v>
      </c>
      <c r="H36" s="1442">
        <f>'Sample RR'!T86</f>
        <v>0</v>
      </c>
      <c r="I36" s="1442">
        <f>'Sample RR'!V86</f>
        <v>0</v>
      </c>
      <c r="J36" s="1439">
        <f>'Sample RR'!I86</f>
        <v>325</v>
      </c>
      <c r="K36" s="1440">
        <f>'Sample RR'!Y86</f>
        <v>564</v>
      </c>
      <c r="L36" s="1441">
        <f>'Sample RR'!AF87</f>
        <v>0</v>
      </c>
      <c r="M36" s="1440">
        <f>'Sample RR'!AH86</f>
        <v>0</v>
      </c>
      <c r="N36" s="1440">
        <f>'Sample RR'!AH88</f>
        <v>0</v>
      </c>
      <c r="O36" s="1440">
        <v>0</v>
      </c>
      <c r="P36" s="1440">
        <v>0</v>
      </c>
      <c r="Q36" s="1440">
        <v>0</v>
      </c>
      <c r="R36" s="1452">
        <f t="shared" si="0"/>
        <v>0</v>
      </c>
      <c r="S36" s="1443">
        <f>'Sample RR'!AK86-R36</f>
        <v>0</v>
      </c>
    </row>
    <row r="37" spans="2:19" ht="14.25" customHeight="1">
      <c r="B37" s="1435" t="str">
        <f>'Sample RR'!A87</f>
        <v>131A</v>
      </c>
      <c r="C37" s="1436" t="str">
        <f>'Sample RR'!C87</f>
        <v>4x4</v>
      </c>
      <c r="D37" s="1436" t="str">
        <f>'Sample RR'!K87</f>
        <v>Vacant</v>
      </c>
      <c r="E37" s="1436" t="s">
        <v>493</v>
      </c>
      <c r="F37" s="1436" t="s">
        <v>493</v>
      </c>
      <c r="G37" s="1437" t="str">
        <f>'Sample RR'!M87</f>
        <v>VACANT</v>
      </c>
      <c r="H37" s="1442">
        <f>'Sample RR'!T87</f>
        <v>0</v>
      </c>
      <c r="I37" s="1442">
        <f>'Sample RR'!V87</f>
        <v>0</v>
      </c>
      <c r="J37" s="1439">
        <f>'Sample RR'!I87</f>
        <v>325</v>
      </c>
      <c r="K37" s="1440">
        <f>'Sample RR'!Y87</f>
        <v>564</v>
      </c>
      <c r="L37" s="1441">
        <f>'Sample RR'!AF88</f>
        <v>0</v>
      </c>
      <c r="M37" s="1440">
        <f>'Sample RR'!AH87</f>
        <v>0</v>
      </c>
      <c r="N37" s="1440">
        <f>'Sample RR'!AH89</f>
        <v>0</v>
      </c>
      <c r="O37" s="1440">
        <v>0</v>
      </c>
      <c r="P37" s="1440">
        <v>0</v>
      </c>
      <c r="Q37" s="1440">
        <v>0</v>
      </c>
      <c r="R37" s="1452">
        <f t="shared" si="0"/>
        <v>0</v>
      </c>
      <c r="S37" s="1443">
        <f>'Sample RR'!AK87-R37</f>
        <v>0</v>
      </c>
    </row>
    <row r="38" spans="2:19" ht="14.25" customHeight="1">
      <c r="B38" s="1435" t="str">
        <f>'Sample RR'!A88</f>
        <v>131B</v>
      </c>
      <c r="C38" s="1436" t="str">
        <f>'Sample RR'!C88</f>
        <v>4x4</v>
      </c>
      <c r="D38" s="1436" t="str">
        <f>'Sample RR'!K88</f>
        <v>Vacant</v>
      </c>
      <c r="E38" s="1436" t="s">
        <v>493</v>
      </c>
      <c r="F38" s="1436" t="s">
        <v>493</v>
      </c>
      <c r="G38" s="1437" t="str">
        <f>'Sample RR'!M88</f>
        <v>VACANT</v>
      </c>
      <c r="H38" s="1442">
        <f>'Sample RR'!T88</f>
        <v>0</v>
      </c>
      <c r="I38" s="1442">
        <f>'Sample RR'!V88</f>
        <v>0</v>
      </c>
      <c r="J38" s="1439">
        <f>'Sample RR'!I88</f>
        <v>325</v>
      </c>
      <c r="K38" s="1440">
        <f>'Sample RR'!Y88</f>
        <v>564</v>
      </c>
      <c r="L38" s="1441">
        <f>'Sample RR'!AF89</f>
        <v>0</v>
      </c>
      <c r="M38" s="1440">
        <f>'Sample RR'!AH88</f>
        <v>0</v>
      </c>
      <c r="N38" s="1440">
        <f>'Sample RR'!AH90</f>
        <v>0</v>
      </c>
      <c r="O38" s="1440">
        <v>0</v>
      </c>
      <c r="P38" s="1440">
        <v>0</v>
      </c>
      <c r="Q38" s="1440">
        <v>0</v>
      </c>
      <c r="R38" s="1452">
        <f t="shared" si="0"/>
        <v>0</v>
      </c>
      <c r="S38" s="1443">
        <f>'Sample RR'!AK88-R38</f>
        <v>0</v>
      </c>
    </row>
    <row r="39" spans="2:19" ht="14.25" customHeight="1">
      <c r="B39" s="1435" t="str">
        <f>'Sample RR'!A89</f>
        <v>131C</v>
      </c>
      <c r="C39" s="1436" t="str">
        <f>'Sample RR'!C89</f>
        <v>4x4</v>
      </c>
      <c r="D39" s="1436" t="str">
        <f>'Sample RR'!K89</f>
        <v>Vacant</v>
      </c>
      <c r="E39" s="1436" t="s">
        <v>493</v>
      </c>
      <c r="F39" s="1436" t="s">
        <v>493</v>
      </c>
      <c r="G39" s="1437" t="str">
        <f>'Sample RR'!M89</f>
        <v>VACANT</v>
      </c>
      <c r="H39" s="1442">
        <f>'Sample RR'!T89</f>
        <v>0</v>
      </c>
      <c r="I39" s="1442">
        <f>'Sample RR'!V89</f>
        <v>0</v>
      </c>
      <c r="J39" s="1439">
        <f>'Sample RR'!I89</f>
        <v>325</v>
      </c>
      <c r="K39" s="1440">
        <f>'Sample RR'!Y89</f>
        <v>564</v>
      </c>
      <c r="L39" s="1441">
        <f>'Sample RR'!AF90</f>
        <v>0</v>
      </c>
      <c r="M39" s="1440">
        <f>'Sample RR'!AH89</f>
        <v>0</v>
      </c>
      <c r="N39" s="1440">
        <f>'Sample RR'!AH91</f>
        <v>0</v>
      </c>
      <c r="O39" s="1440">
        <v>0</v>
      </c>
      <c r="P39" s="1440">
        <v>0</v>
      </c>
      <c r="Q39" s="1440">
        <v>0</v>
      </c>
      <c r="R39" s="1452">
        <f t="shared" si="0"/>
        <v>0</v>
      </c>
      <c r="S39" s="1443">
        <f>'Sample RR'!AK89-R39</f>
        <v>0</v>
      </c>
    </row>
    <row r="40" spans="2:19" ht="14.25" customHeight="1">
      <c r="B40" s="1435" t="str">
        <f>'Sample RR'!A90</f>
        <v>131D</v>
      </c>
      <c r="C40" s="1436" t="str">
        <f>'Sample RR'!C90</f>
        <v>4x4</v>
      </c>
      <c r="D40" s="1436" t="str">
        <f>'Sample RR'!K90</f>
        <v>Vacant</v>
      </c>
      <c r="E40" s="1436" t="s">
        <v>493</v>
      </c>
      <c r="F40" s="1436" t="s">
        <v>493</v>
      </c>
      <c r="G40" s="1437" t="str">
        <f>'Sample RR'!M90</f>
        <v>VACANT</v>
      </c>
      <c r="H40" s="1442">
        <f>'Sample RR'!T90</f>
        <v>0</v>
      </c>
      <c r="I40" s="1442">
        <f>'Sample RR'!V90</f>
        <v>0</v>
      </c>
      <c r="J40" s="1439">
        <f>'Sample RR'!I90</f>
        <v>325</v>
      </c>
      <c r="K40" s="1440">
        <f>'Sample RR'!Y90</f>
        <v>564</v>
      </c>
      <c r="L40" s="1441">
        <f>'Sample RR'!AF91</f>
        <v>0</v>
      </c>
      <c r="M40" s="1440">
        <f>'Sample RR'!AH90</f>
        <v>0</v>
      </c>
      <c r="N40" s="1440">
        <f>'Sample RR'!AH92</f>
        <v>0</v>
      </c>
      <c r="O40" s="1440">
        <v>0</v>
      </c>
      <c r="P40" s="1440">
        <v>0</v>
      </c>
      <c r="Q40" s="1440">
        <v>0</v>
      </c>
      <c r="R40" s="1452">
        <f t="shared" si="0"/>
        <v>0</v>
      </c>
      <c r="S40" s="1443">
        <f>'Sample RR'!AK90-R40</f>
        <v>0</v>
      </c>
    </row>
    <row r="41" spans="2:19" ht="14.25" customHeight="1">
      <c r="B41" s="1435" t="str">
        <f>'Sample RR'!A91</f>
        <v>132A</v>
      </c>
      <c r="C41" s="1436" t="str">
        <f>'Sample RR'!C91</f>
        <v>4x4</v>
      </c>
      <c r="D41" s="1436" t="str">
        <f>'Sample RR'!K91</f>
        <v>Vacant</v>
      </c>
      <c r="E41" s="1436" t="s">
        <v>493</v>
      </c>
      <c r="F41" s="1436" t="s">
        <v>493</v>
      </c>
      <c r="G41" s="1437" t="str">
        <f>'Sample RR'!M91</f>
        <v>VACANT</v>
      </c>
      <c r="H41" s="1442">
        <f>'Sample RR'!T91</f>
        <v>0</v>
      </c>
      <c r="I41" s="1442">
        <f>'Sample RR'!V91</f>
        <v>0</v>
      </c>
      <c r="J41" s="1439">
        <f>'Sample RR'!I91</f>
        <v>325</v>
      </c>
      <c r="K41" s="1440">
        <f>'Sample RR'!Y91</f>
        <v>564</v>
      </c>
      <c r="L41" s="1441">
        <f>'Sample RR'!AF92</f>
        <v>0</v>
      </c>
      <c r="M41" s="1440">
        <f>'Sample RR'!AH91</f>
        <v>0</v>
      </c>
      <c r="N41" s="1440">
        <v>0</v>
      </c>
      <c r="O41" s="1440">
        <v>0</v>
      </c>
      <c r="P41" s="1440">
        <v>0</v>
      </c>
      <c r="Q41" s="1440">
        <v>0</v>
      </c>
      <c r="R41" s="1452">
        <f t="shared" si="0"/>
        <v>0</v>
      </c>
      <c r="S41" s="1443">
        <f>'Sample RR'!AK91-R41</f>
        <v>0</v>
      </c>
    </row>
    <row r="42" spans="2:19" ht="14.25" customHeight="1">
      <c r="B42" s="1444" t="str">
        <f>'Sample RR'!A92</f>
        <v>132B</v>
      </c>
      <c r="C42" s="1445" t="str">
        <f>'Sample RR'!C92</f>
        <v>4x4</v>
      </c>
      <c r="D42" s="1445" t="str">
        <f>'Sample RR'!K92</f>
        <v>Vacant</v>
      </c>
      <c r="E42" s="1445" t="s">
        <v>493</v>
      </c>
      <c r="F42" s="1445" t="s">
        <v>493</v>
      </c>
      <c r="G42" s="1446" t="str">
        <f>'Sample RR'!M92</f>
        <v>VACANT</v>
      </c>
      <c r="H42" s="1447">
        <f>'Sample RR'!T92</f>
        <v>0</v>
      </c>
      <c r="I42" s="1447">
        <f>'Sample RR'!V92</f>
        <v>0</v>
      </c>
      <c r="J42" s="1448">
        <f>'Sample RR'!I92</f>
        <v>325</v>
      </c>
      <c r="K42" s="1449">
        <f>'Sample RR'!Y92</f>
        <v>564</v>
      </c>
      <c r="L42" s="1450">
        <f>'Sample RR'!AF93</f>
        <v>0</v>
      </c>
      <c r="M42" s="1449">
        <f>'Sample RR'!AH92</f>
        <v>0</v>
      </c>
      <c r="N42" s="1449">
        <f>'Sample RR'!AH94</f>
        <v>0</v>
      </c>
      <c r="O42" s="1449">
        <v>0</v>
      </c>
      <c r="P42" s="1449">
        <v>0</v>
      </c>
      <c r="Q42" s="1449">
        <v>0</v>
      </c>
      <c r="R42" s="1453">
        <f t="shared" si="0"/>
        <v>0</v>
      </c>
      <c r="S42" s="1443">
        <f>'Sample RR'!AK92-R42</f>
        <v>0</v>
      </c>
    </row>
  </sheetData>
  <dataValidations disablePrompts="1" count="2">
    <dataValidation type="list" allowBlank="1" showInputMessage="1" showErrorMessage="1" sqref="F5:F42" xr:uid="{78A3E727-0A3C-4762-B566-27DD9DA0F7ED}">
      <formula1>"Classic, Renovated, N/A"</formula1>
    </dataValidation>
    <dataValidation type="list" allowBlank="1" showInputMessage="1" showErrorMessage="1" sqref="E5:E42" xr:uid="{E879129D-DF36-49A9-8FBA-08CFB4BEDCAA}">
      <formula1>"Market, Affordable,N/A"</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2B7A7-1D55-48F4-BC79-92EF971BD1EA}">
  <sheetPr>
    <tabColor theme="8" tint="0.59999389629810485"/>
  </sheetPr>
  <dimension ref="A1:DT169"/>
  <sheetViews>
    <sheetView showGridLines="0" zoomScale="70" zoomScaleNormal="70" workbookViewId="0"/>
  </sheetViews>
  <sheetFormatPr defaultColWidth="9.140625" defaultRowHeight="15.75" customHeight="1"/>
  <cols>
    <col min="1" max="1" width="2.42578125" style="105" customWidth="1"/>
    <col min="2" max="2" width="25.5703125" style="107" customWidth="1"/>
    <col min="3" max="3" width="39.140625" style="107" customWidth="1"/>
    <col min="4" max="124" width="18.85546875" style="105" customWidth="1"/>
    <col min="125" max="16384" width="9.140625" style="105"/>
  </cols>
  <sheetData>
    <row r="1" spans="1:124" s="49" customFormat="1" ht="15.75" customHeight="1">
      <c r="B1" s="50"/>
      <c r="C1" s="50"/>
    </row>
    <row r="2" spans="1:124" ht="15.75" customHeight="1">
      <c r="A2" s="49"/>
      <c r="B2" s="123" t="s">
        <v>222</v>
      </c>
      <c r="C2" s="531"/>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row>
    <row r="3" spans="1:124" ht="15.75" customHeight="1">
      <c r="A3" s="49"/>
      <c r="B3" s="52" t="s">
        <v>494</v>
      </c>
      <c r="C3" s="615"/>
      <c r="D3" s="120">
        <f>'Income Statement - AM'!D3</f>
        <v>0</v>
      </c>
      <c r="E3" s="120">
        <f>'Income Statement - AM'!E3</f>
        <v>1</v>
      </c>
      <c r="F3" s="120">
        <f>'Income Statement - AM'!F3</f>
        <v>2</v>
      </c>
      <c r="G3" s="120">
        <f>'Income Statement - AM'!G3</f>
        <v>3</v>
      </c>
      <c r="H3" s="120">
        <f>'Income Statement - AM'!H3</f>
        <v>4</v>
      </c>
      <c r="I3" s="120">
        <f>'Income Statement - AM'!I3</f>
        <v>5</v>
      </c>
      <c r="J3" s="120">
        <f>'Income Statement - AM'!J3</f>
        <v>6</v>
      </c>
      <c r="K3" s="120">
        <f>'Income Statement - AM'!K3</f>
        <v>7</v>
      </c>
      <c r="L3" s="120">
        <f>'Income Statement - AM'!L3</f>
        <v>8</v>
      </c>
      <c r="M3" s="120">
        <f>'Income Statement - AM'!M3</f>
        <v>9</v>
      </c>
      <c r="N3" s="120">
        <f>'Income Statement - AM'!N3</f>
        <v>10</v>
      </c>
      <c r="O3" s="120">
        <f>'Income Statement - AM'!O3</f>
        <v>11</v>
      </c>
      <c r="P3" s="120">
        <f>'Income Statement - AM'!P3</f>
        <v>12</v>
      </c>
      <c r="Q3" s="120">
        <f>'Income Statement - AM'!Q3</f>
        <v>13</v>
      </c>
      <c r="R3" s="120">
        <f>'Income Statement - AM'!R3</f>
        <v>14</v>
      </c>
      <c r="S3" s="120">
        <f>'Income Statement - AM'!S3</f>
        <v>15</v>
      </c>
      <c r="T3" s="120">
        <f>'Income Statement - AM'!T3</f>
        <v>16</v>
      </c>
      <c r="U3" s="120">
        <f>'Income Statement - AM'!U3</f>
        <v>17</v>
      </c>
      <c r="V3" s="120">
        <f>'Income Statement - AM'!V3</f>
        <v>18</v>
      </c>
      <c r="W3" s="120">
        <f>'Income Statement - AM'!W3</f>
        <v>19</v>
      </c>
      <c r="X3" s="120">
        <f>'Income Statement - AM'!X3</f>
        <v>20</v>
      </c>
      <c r="Y3" s="120">
        <f>'Income Statement - AM'!Y3</f>
        <v>21</v>
      </c>
      <c r="Z3" s="120">
        <f>'Income Statement - AM'!Z3</f>
        <v>22</v>
      </c>
      <c r="AA3" s="120">
        <f>'Income Statement - AM'!AA3</f>
        <v>23</v>
      </c>
      <c r="AB3" s="120">
        <f>'Income Statement - AM'!AB3</f>
        <v>24</v>
      </c>
      <c r="AC3" s="120">
        <f>'Income Statement - AM'!AC3</f>
        <v>25</v>
      </c>
      <c r="AD3" s="120">
        <f>'Income Statement - AM'!AD3</f>
        <v>26</v>
      </c>
      <c r="AE3" s="120">
        <f>'Income Statement - AM'!AE3</f>
        <v>27</v>
      </c>
      <c r="AF3" s="120">
        <f>'Income Statement - AM'!AF3</f>
        <v>28</v>
      </c>
      <c r="AG3" s="120">
        <f>'Income Statement - AM'!AG3</f>
        <v>29</v>
      </c>
      <c r="AH3" s="120">
        <f>'Income Statement - AM'!AH3</f>
        <v>30</v>
      </c>
      <c r="AI3" s="120">
        <f>'Income Statement - AM'!AI3</f>
        <v>31</v>
      </c>
      <c r="AJ3" s="120">
        <f>'Income Statement - AM'!AJ3</f>
        <v>32</v>
      </c>
      <c r="AK3" s="120">
        <f>'Income Statement - AM'!AK3</f>
        <v>33</v>
      </c>
      <c r="AL3" s="120">
        <f>'Income Statement - AM'!AL3</f>
        <v>34</v>
      </c>
      <c r="AM3" s="120">
        <f>'Income Statement - AM'!AM3</f>
        <v>35</v>
      </c>
      <c r="AN3" s="120">
        <f>'Income Statement - AM'!AN3</f>
        <v>36</v>
      </c>
      <c r="AO3" s="120">
        <f>'Income Statement - AM'!AO3</f>
        <v>37</v>
      </c>
      <c r="AP3" s="120">
        <f>'Income Statement - AM'!AP3</f>
        <v>38</v>
      </c>
      <c r="AQ3" s="120">
        <f>'Income Statement - AM'!AQ3</f>
        <v>39</v>
      </c>
      <c r="AR3" s="120">
        <f>'Income Statement - AM'!AR3</f>
        <v>40</v>
      </c>
      <c r="AS3" s="120">
        <f>'Income Statement - AM'!AS3</f>
        <v>41</v>
      </c>
      <c r="AT3" s="120">
        <f>'Income Statement - AM'!AT3</f>
        <v>42</v>
      </c>
      <c r="AU3" s="120">
        <f>'Income Statement - AM'!AU3</f>
        <v>43</v>
      </c>
      <c r="AV3" s="120">
        <f>'Income Statement - AM'!AV3</f>
        <v>44</v>
      </c>
      <c r="AW3" s="120">
        <f>'Income Statement - AM'!AW3</f>
        <v>45</v>
      </c>
      <c r="AX3" s="120">
        <f>'Income Statement - AM'!AX3</f>
        <v>46</v>
      </c>
      <c r="AY3" s="120">
        <f>'Income Statement - AM'!AY3</f>
        <v>47</v>
      </c>
      <c r="AZ3" s="120">
        <f>'Income Statement - AM'!AZ3</f>
        <v>48</v>
      </c>
      <c r="BA3" s="120">
        <f>'Income Statement - AM'!BA3</f>
        <v>49</v>
      </c>
      <c r="BB3" s="120">
        <f>'Income Statement - AM'!BB3</f>
        <v>50</v>
      </c>
      <c r="BC3" s="120">
        <f>'Income Statement - AM'!BC3</f>
        <v>51</v>
      </c>
      <c r="BD3" s="120">
        <f>'Income Statement - AM'!BD3</f>
        <v>52</v>
      </c>
      <c r="BE3" s="120">
        <f>'Income Statement - AM'!BE3</f>
        <v>53</v>
      </c>
      <c r="BF3" s="120">
        <f>'Income Statement - AM'!BF3</f>
        <v>54</v>
      </c>
      <c r="BG3" s="120">
        <f>'Income Statement - AM'!BG3</f>
        <v>55</v>
      </c>
      <c r="BH3" s="120">
        <f>'Income Statement - AM'!BH3</f>
        <v>56</v>
      </c>
      <c r="BI3" s="120">
        <f>'Income Statement - AM'!BI3</f>
        <v>57</v>
      </c>
      <c r="BJ3" s="120">
        <f>'Income Statement - AM'!BJ3</f>
        <v>58</v>
      </c>
      <c r="BK3" s="120">
        <f>'Income Statement - AM'!BK3</f>
        <v>59</v>
      </c>
      <c r="BL3" s="120">
        <f>'Income Statement - AM'!BL3</f>
        <v>60</v>
      </c>
      <c r="BM3" s="120">
        <f>'Income Statement - AM'!BM3</f>
        <v>61</v>
      </c>
      <c r="BN3" s="120">
        <f>'Income Statement - AM'!BN3</f>
        <v>62</v>
      </c>
      <c r="BO3" s="120">
        <f>'Income Statement - AM'!BO3</f>
        <v>63</v>
      </c>
      <c r="BP3" s="120">
        <f>'Income Statement - AM'!BP3</f>
        <v>64</v>
      </c>
      <c r="BQ3" s="120">
        <f>'Income Statement - AM'!BQ3</f>
        <v>65</v>
      </c>
      <c r="BR3" s="120">
        <f>'Income Statement - AM'!BR3</f>
        <v>66</v>
      </c>
      <c r="BS3" s="120">
        <f>'Income Statement - AM'!BS3</f>
        <v>67</v>
      </c>
      <c r="BT3" s="120">
        <f>'Income Statement - AM'!BT3</f>
        <v>68</v>
      </c>
      <c r="BU3" s="120">
        <f>'Income Statement - AM'!BU3</f>
        <v>69</v>
      </c>
      <c r="BV3" s="120">
        <f>'Income Statement - AM'!BV3</f>
        <v>70</v>
      </c>
      <c r="BW3" s="120">
        <f>'Income Statement - AM'!BW3</f>
        <v>71</v>
      </c>
      <c r="BX3" s="120">
        <f>'Income Statement - AM'!BX3</f>
        <v>72</v>
      </c>
      <c r="BY3" s="120">
        <f>'Income Statement - AM'!BY3</f>
        <v>73</v>
      </c>
      <c r="BZ3" s="120">
        <f>'Income Statement - AM'!BZ3</f>
        <v>74</v>
      </c>
      <c r="CA3" s="120">
        <f>'Income Statement - AM'!CA3</f>
        <v>75</v>
      </c>
      <c r="CB3" s="120">
        <f>'Income Statement - AM'!CB3</f>
        <v>76</v>
      </c>
      <c r="CC3" s="120">
        <f>'Income Statement - AM'!CC3</f>
        <v>77</v>
      </c>
      <c r="CD3" s="120">
        <f>'Income Statement - AM'!CD3</f>
        <v>78</v>
      </c>
      <c r="CE3" s="120">
        <f>'Income Statement - AM'!CE3</f>
        <v>79</v>
      </c>
      <c r="CF3" s="120">
        <f>'Income Statement - AM'!CF3</f>
        <v>80</v>
      </c>
      <c r="CG3" s="120">
        <f>'Income Statement - AM'!CG3</f>
        <v>81</v>
      </c>
      <c r="CH3" s="120">
        <f>'Income Statement - AM'!CH3</f>
        <v>82</v>
      </c>
      <c r="CI3" s="120">
        <f>'Income Statement - AM'!CI3</f>
        <v>83</v>
      </c>
      <c r="CJ3" s="120">
        <f>'Income Statement - AM'!CJ3</f>
        <v>84</v>
      </c>
      <c r="CK3" s="120">
        <f>'Income Statement - AM'!CK3</f>
        <v>85</v>
      </c>
      <c r="CL3" s="120">
        <f>'Income Statement - AM'!CL3</f>
        <v>86</v>
      </c>
      <c r="CM3" s="120">
        <f>'Income Statement - AM'!CM3</f>
        <v>87</v>
      </c>
      <c r="CN3" s="120">
        <f>'Income Statement - AM'!CN3</f>
        <v>88</v>
      </c>
      <c r="CO3" s="120">
        <f>'Income Statement - AM'!CO3</f>
        <v>89</v>
      </c>
      <c r="CP3" s="120">
        <f>'Income Statement - AM'!CP3</f>
        <v>90</v>
      </c>
      <c r="CQ3" s="120">
        <f>'Income Statement - AM'!CQ3</f>
        <v>91</v>
      </c>
      <c r="CR3" s="120">
        <f>'Income Statement - AM'!CR3</f>
        <v>92</v>
      </c>
      <c r="CS3" s="120">
        <f>'Income Statement - AM'!CS3</f>
        <v>93</v>
      </c>
      <c r="CT3" s="120">
        <f>'Income Statement - AM'!CT3</f>
        <v>94</v>
      </c>
      <c r="CU3" s="120">
        <f>'Income Statement - AM'!CU3</f>
        <v>95</v>
      </c>
      <c r="CV3" s="120">
        <f>'Income Statement - AM'!CV3</f>
        <v>96</v>
      </c>
      <c r="CW3" s="120">
        <f>'Income Statement - AM'!CW3</f>
        <v>97</v>
      </c>
      <c r="CX3" s="120">
        <f>'Income Statement - AM'!CX3</f>
        <v>98</v>
      </c>
      <c r="CY3" s="120">
        <f>'Income Statement - AM'!CY3</f>
        <v>99</v>
      </c>
      <c r="CZ3" s="120">
        <f>'Income Statement - AM'!CZ3</f>
        <v>100</v>
      </c>
      <c r="DA3" s="120">
        <f>'Income Statement - AM'!DA3</f>
        <v>101</v>
      </c>
      <c r="DB3" s="120">
        <f>'Income Statement - AM'!DB3</f>
        <v>102</v>
      </c>
      <c r="DC3" s="120">
        <f>'Income Statement - AM'!DC3</f>
        <v>103</v>
      </c>
      <c r="DD3" s="120">
        <f>'Income Statement - AM'!DD3</f>
        <v>104</v>
      </c>
      <c r="DE3" s="120">
        <f>'Income Statement - AM'!DE3</f>
        <v>105</v>
      </c>
      <c r="DF3" s="120">
        <f>'Income Statement - AM'!DF3</f>
        <v>106</v>
      </c>
      <c r="DG3" s="120">
        <f>'Income Statement - AM'!DG3</f>
        <v>107</v>
      </c>
      <c r="DH3" s="120">
        <f>'Income Statement - AM'!DH3</f>
        <v>108</v>
      </c>
      <c r="DI3" s="120">
        <f>'Income Statement - AM'!DI3</f>
        <v>109</v>
      </c>
      <c r="DJ3" s="120">
        <f>'Income Statement - AM'!DJ3</f>
        <v>110</v>
      </c>
      <c r="DK3" s="120">
        <f>'Income Statement - AM'!DK3</f>
        <v>111</v>
      </c>
      <c r="DL3" s="120">
        <f>'Income Statement - AM'!DL3</f>
        <v>112</v>
      </c>
      <c r="DM3" s="120">
        <f>'Income Statement - AM'!DM3</f>
        <v>113</v>
      </c>
      <c r="DN3" s="120">
        <f>'Income Statement - AM'!DN3</f>
        <v>114</v>
      </c>
      <c r="DO3" s="120">
        <f>'Income Statement - AM'!DO3</f>
        <v>115</v>
      </c>
      <c r="DP3" s="120">
        <f>'Income Statement - AM'!DP3</f>
        <v>116</v>
      </c>
      <c r="DQ3" s="120">
        <f>'Income Statement - AM'!DQ3</f>
        <v>117</v>
      </c>
      <c r="DR3" s="120">
        <f>'Income Statement - AM'!DR3</f>
        <v>118</v>
      </c>
      <c r="DS3" s="120">
        <f>'Income Statement - AM'!DS3</f>
        <v>119</v>
      </c>
      <c r="DT3" s="120">
        <f>'Income Statement - AM'!DT3</f>
        <v>120</v>
      </c>
    </row>
    <row r="4" spans="1:124" ht="15.75" customHeight="1">
      <c r="A4" s="49"/>
      <c r="B4" s="54" t="s">
        <v>495</v>
      </c>
      <c r="C4" s="1148"/>
      <c r="D4" s="55">
        <f>'Income Statement - AM'!D4</f>
        <v>0</v>
      </c>
      <c r="E4" s="55">
        <f>'Income Statement - AM'!E4</f>
        <v>1</v>
      </c>
      <c r="F4" s="55">
        <f>'Income Statement - AM'!F4</f>
        <v>1</v>
      </c>
      <c r="G4" s="55">
        <f>'Income Statement - AM'!G4</f>
        <v>1</v>
      </c>
      <c r="H4" s="55">
        <f>'Income Statement - AM'!H4</f>
        <v>1</v>
      </c>
      <c r="I4" s="55">
        <f>'Income Statement - AM'!I4</f>
        <v>1</v>
      </c>
      <c r="J4" s="55">
        <f>'Income Statement - AM'!J4</f>
        <v>1</v>
      </c>
      <c r="K4" s="55">
        <f>'Income Statement - AM'!K4</f>
        <v>1</v>
      </c>
      <c r="L4" s="55">
        <f>'Income Statement - AM'!L4</f>
        <v>1</v>
      </c>
      <c r="M4" s="55">
        <f>'Income Statement - AM'!M4</f>
        <v>1</v>
      </c>
      <c r="N4" s="55">
        <f>'Income Statement - AM'!N4</f>
        <v>1</v>
      </c>
      <c r="O4" s="55">
        <f>'Income Statement - AM'!O4</f>
        <v>1</v>
      </c>
      <c r="P4" s="55">
        <f>'Income Statement - AM'!P4</f>
        <v>1</v>
      </c>
      <c r="Q4" s="55">
        <f>'Income Statement - AM'!Q4</f>
        <v>2</v>
      </c>
      <c r="R4" s="55">
        <f>'Income Statement - AM'!R4</f>
        <v>2</v>
      </c>
      <c r="S4" s="55">
        <f>'Income Statement - AM'!S4</f>
        <v>2</v>
      </c>
      <c r="T4" s="55">
        <f>'Income Statement - AM'!T4</f>
        <v>2</v>
      </c>
      <c r="U4" s="55">
        <f>'Income Statement - AM'!U4</f>
        <v>2</v>
      </c>
      <c r="V4" s="55">
        <f>'Income Statement - AM'!V4</f>
        <v>2</v>
      </c>
      <c r="W4" s="55">
        <f>'Income Statement - AM'!W4</f>
        <v>2</v>
      </c>
      <c r="X4" s="55">
        <f>'Income Statement - AM'!X4</f>
        <v>2</v>
      </c>
      <c r="Y4" s="55">
        <f>'Income Statement - AM'!Y4</f>
        <v>2</v>
      </c>
      <c r="Z4" s="55">
        <f>'Income Statement - AM'!Z4</f>
        <v>2</v>
      </c>
      <c r="AA4" s="55">
        <f>'Income Statement - AM'!AA4</f>
        <v>2</v>
      </c>
      <c r="AB4" s="55">
        <f>'Income Statement - AM'!AB4</f>
        <v>2</v>
      </c>
      <c r="AC4" s="55">
        <f>'Income Statement - AM'!AC4</f>
        <v>3</v>
      </c>
      <c r="AD4" s="55">
        <f>'Income Statement - AM'!AD4</f>
        <v>3</v>
      </c>
      <c r="AE4" s="55">
        <f>'Income Statement - AM'!AE4</f>
        <v>3</v>
      </c>
      <c r="AF4" s="55">
        <f>'Income Statement - AM'!AF4</f>
        <v>3</v>
      </c>
      <c r="AG4" s="55">
        <f>'Income Statement - AM'!AG4</f>
        <v>3</v>
      </c>
      <c r="AH4" s="55">
        <f>'Income Statement - AM'!AH4</f>
        <v>3</v>
      </c>
      <c r="AI4" s="55">
        <f>'Income Statement - AM'!AI4</f>
        <v>3</v>
      </c>
      <c r="AJ4" s="55">
        <f>'Income Statement - AM'!AJ4</f>
        <v>3</v>
      </c>
      <c r="AK4" s="55">
        <f>'Income Statement - AM'!AK4</f>
        <v>3</v>
      </c>
      <c r="AL4" s="55">
        <f>'Income Statement - AM'!AL4</f>
        <v>3</v>
      </c>
      <c r="AM4" s="55">
        <f>'Income Statement - AM'!AM4</f>
        <v>3</v>
      </c>
      <c r="AN4" s="55">
        <f>'Income Statement - AM'!AN4</f>
        <v>3</v>
      </c>
      <c r="AO4" s="55">
        <f>'Income Statement - AM'!AO4</f>
        <v>4</v>
      </c>
      <c r="AP4" s="55">
        <f>'Income Statement - AM'!AP4</f>
        <v>4</v>
      </c>
      <c r="AQ4" s="55">
        <f>'Income Statement - AM'!AQ4</f>
        <v>4</v>
      </c>
      <c r="AR4" s="55">
        <f>'Income Statement - AM'!AR4</f>
        <v>4</v>
      </c>
      <c r="AS4" s="55">
        <f>'Income Statement - AM'!AS4</f>
        <v>4</v>
      </c>
      <c r="AT4" s="55">
        <f>'Income Statement - AM'!AT4</f>
        <v>4</v>
      </c>
      <c r="AU4" s="55">
        <f>'Income Statement - AM'!AU4</f>
        <v>4</v>
      </c>
      <c r="AV4" s="55">
        <f>'Income Statement - AM'!AV4</f>
        <v>4</v>
      </c>
      <c r="AW4" s="55">
        <f>'Income Statement - AM'!AW4</f>
        <v>4</v>
      </c>
      <c r="AX4" s="55">
        <f>'Income Statement - AM'!AX4</f>
        <v>4</v>
      </c>
      <c r="AY4" s="55">
        <f>'Income Statement - AM'!AY4</f>
        <v>4</v>
      </c>
      <c r="AZ4" s="55">
        <f>'Income Statement - AM'!AZ4</f>
        <v>4</v>
      </c>
      <c r="BA4" s="55">
        <f>'Income Statement - AM'!BA4</f>
        <v>5</v>
      </c>
      <c r="BB4" s="55">
        <f>'Income Statement - AM'!BB4</f>
        <v>5</v>
      </c>
      <c r="BC4" s="55">
        <f>'Income Statement - AM'!BC4</f>
        <v>5</v>
      </c>
      <c r="BD4" s="55">
        <f>'Income Statement - AM'!BD4</f>
        <v>5</v>
      </c>
      <c r="BE4" s="55">
        <f>'Income Statement - AM'!BE4</f>
        <v>5</v>
      </c>
      <c r="BF4" s="55">
        <f>'Income Statement - AM'!BF4</f>
        <v>5</v>
      </c>
      <c r="BG4" s="55">
        <f>'Income Statement - AM'!BG4</f>
        <v>5</v>
      </c>
      <c r="BH4" s="55">
        <f>'Income Statement - AM'!BH4</f>
        <v>5</v>
      </c>
      <c r="BI4" s="55">
        <f>'Income Statement - AM'!BI4</f>
        <v>5</v>
      </c>
      <c r="BJ4" s="55">
        <f>'Income Statement - AM'!BJ4</f>
        <v>5</v>
      </c>
      <c r="BK4" s="55">
        <f>'Income Statement - AM'!BK4</f>
        <v>5</v>
      </c>
      <c r="BL4" s="55">
        <f>'Income Statement - AM'!BL4</f>
        <v>5</v>
      </c>
      <c r="BM4" s="55">
        <f>'Income Statement - AM'!BM4</f>
        <v>6</v>
      </c>
      <c r="BN4" s="55">
        <f>'Income Statement - AM'!BN4</f>
        <v>6</v>
      </c>
      <c r="BO4" s="55">
        <f>'Income Statement - AM'!BO4</f>
        <v>6</v>
      </c>
      <c r="BP4" s="55">
        <f>'Income Statement - AM'!BP4</f>
        <v>6</v>
      </c>
      <c r="BQ4" s="55">
        <f>'Income Statement - AM'!BQ4</f>
        <v>6</v>
      </c>
      <c r="BR4" s="55">
        <f>'Income Statement - AM'!BR4</f>
        <v>6</v>
      </c>
      <c r="BS4" s="55">
        <f>'Income Statement - AM'!BS4</f>
        <v>6</v>
      </c>
      <c r="BT4" s="55">
        <f>'Income Statement - AM'!BT4</f>
        <v>6</v>
      </c>
      <c r="BU4" s="55">
        <f>'Income Statement - AM'!BU4</f>
        <v>6</v>
      </c>
      <c r="BV4" s="55">
        <f>'Income Statement - AM'!BV4</f>
        <v>6</v>
      </c>
      <c r="BW4" s="55">
        <f>'Income Statement - AM'!BW4</f>
        <v>6</v>
      </c>
      <c r="BX4" s="55">
        <f>'Income Statement - AM'!BX4</f>
        <v>6</v>
      </c>
      <c r="BY4" s="55">
        <f>'Income Statement - AM'!BY4</f>
        <v>7</v>
      </c>
      <c r="BZ4" s="55">
        <f>'Income Statement - AM'!BZ4</f>
        <v>7</v>
      </c>
      <c r="CA4" s="55">
        <f>'Income Statement - AM'!CA4</f>
        <v>7</v>
      </c>
      <c r="CB4" s="55">
        <f>'Income Statement - AM'!CB4</f>
        <v>7</v>
      </c>
      <c r="CC4" s="55">
        <f>'Income Statement - AM'!CC4</f>
        <v>7</v>
      </c>
      <c r="CD4" s="55">
        <f>'Income Statement - AM'!CD4</f>
        <v>7</v>
      </c>
      <c r="CE4" s="55">
        <f>'Income Statement - AM'!CE4</f>
        <v>7</v>
      </c>
      <c r="CF4" s="55">
        <f>'Income Statement - AM'!CF4</f>
        <v>7</v>
      </c>
      <c r="CG4" s="55">
        <f>'Income Statement - AM'!CG4</f>
        <v>7</v>
      </c>
      <c r="CH4" s="55">
        <f>'Income Statement - AM'!CH4</f>
        <v>7</v>
      </c>
      <c r="CI4" s="55">
        <f>'Income Statement - AM'!CI4</f>
        <v>7</v>
      </c>
      <c r="CJ4" s="55">
        <f>'Income Statement - AM'!CJ4</f>
        <v>7</v>
      </c>
      <c r="CK4" s="55">
        <f>'Income Statement - AM'!CK4</f>
        <v>8</v>
      </c>
      <c r="CL4" s="55">
        <f>'Income Statement - AM'!CL4</f>
        <v>8</v>
      </c>
      <c r="CM4" s="55">
        <f>'Income Statement - AM'!CM4</f>
        <v>8</v>
      </c>
      <c r="CN4" s="55">
        <f>'Income Statement - AM'!CN4</f>
        <v>8</v>
      </c>
      <c r="CO4" s="55">
        <f>'Income Statement - AM'!CO4</f>
        <v>8</v>
      </c>
      <c r="CP4" s="55">
        <f>'Income Statement - AM'!CP4</f>
        <v>8</v>
      </c>
      <c r="CQ4" s="55">
        <f>'Income Statement - AM'!CQ4</f>
        <v>8</v>
      </c>
      <c r="CR4" s="55">
        <f>'Income Statement - AM'!CR4</f>
        <v>8</v>
      </c>
      <c r="CS4" s="55">
        <f>'Income Statement - AM'!CS4</f>
        <v>8</v>
      </c>
      <c r="CT4" s="55">
        <f>'Income Statement - AM'!CT4</f>
        <v>8</v>
      </c>
      <c r="CU4" s="55">
        <f>'Income Statement - AM'!CU4</f>
        <v>8</v>
      </c>
      <c r="CV4" s="55">
        <f>'Income Statement - AM'!CV4</f>
        <v>8</v>
      </c>
      <c r="CW4" s="55">
        <f>'Income Statement - AM'!CW4</f>
        <v>9</v>
      </c>
      <c r="CX4" s="55">
        <f>'Income Statement - AM'!CX4</f>
        <v>9</v>
      </c>
      <c r="CY4" s="55">
        <f>'Income Statement - AM'!CY4</f>
        <v>9</v>
      </c>
      <c r="CZ4" s="55">
        <f>'Income Statement - AM'!CZ4</f>
        <v>9</v>
      </c>
      <c r="DA4" s="55">
        <f>'Income Statement - AM'!DA4</f>
        <v>9</v>
      </c>
      <c r="DB4" s="55">
        <f>'Income Statement - AM'!DB4</f>
        <v>9</v>
      </c>
      <c r="DC4" s="55">
        <f>'Income Statement - AM'!DC4</f>
        <v>9</v>
      </c>
      <c r="DD4" s="55">
        <f>'Income Statement - AM'!DD4</f>
        <v>9</v>
      </c>
      <c r="DE4" s="55">
        <f>'Income Statement - AM'!DE4</f>
        <v>9</v>
      </c>
      <c r="DF4" s="55">
        <f>'Income Statement - AM'!DF4</f>
        <v>9</v>
      </c>
      <c r="DG4" s="55">
        <f>'Income Statement - AM'!DG4</f>
        <v>9</v>
      </c>
      <c r="DH4" s="55">
        <f>'Income Statement - AM'!DH4</f>
        <v>9</v>
      </c>
      <c r="DI4" s="55">
        <f>'Income Statement - AM'!DI4</f>
        <v>10</v>
      </c>
      <c r="DJ4" s="55">
        <f>'Income Statement - AM'!DJ4</f>
        <v>10</v>
      </c>
      <c r="DK4" s="55">
        <f>'Income Statement - AM'!DK4</f>
        <v>10</v>
      </c>
      <c r="DL4" s="55">
        <f>'Income Statement - AM'!DL4</f>
        <v>10</v>
      </c>
      <c r="DM4" s="55">
        <f>'Income Statement - AM'!DM4</f>
        <v>10</v>
      </c>
      <c r="DN4" s="55">
        <f>'Income Statement - AM'!DN4</f>
        <v>10</v>
      </c>
      <c r="DO4" s="55">
        <f>'Income Statement - AM'!DO4</f>
        <v>10</v>
      </c>
      <c r="DP4" s="55">
        <f>'Income Statement - AM'!DP4</f>
        <v>10</v>
      </c>
      <c r="DQ4" s="55">
        <f>'Income Statement - AM'!DQ4</f>
        <v>10</v>
      </c>
      <c r="DR4" s="55">
        <f>'Income Statement - AM'!DR4</f>
        <v>10</v>
      </c>
      <c r="DS4" s="55">
        <f>'Income Statement - AM'!DS4</f>
        <v>10</v>
      </c>
      <c r="DT4" s="55">
        <f>'Income Statement - AM'!DT4</f>
        <v>10</v>
      </c>
    </row>
    <row r="5" spans="1:124" ht="15.75" customHeight="1">
      <c r="A5" s="49"/>
      <c r="B5" s="54" t="s">
        <v>497</v>
      </c>
      <c r="C5" s="1148"/>
      <c r="D5" s="56">
        <f>'Income Statement - AM'!D5</f>
        <v>45346</v>
      </c>
      <c r="E5" s="56">
        <f>'Income Statement - AM'!E5</f>
        <v>45382</v>
      </c>
      <c r="F5" s="56">
        <f>'Income Statement - AM'!F5</f>
        <v>45412</v>
      </c>
      <c r="G5" s="56">
        <f>'Income Statement - AM'!G5</f>
        <v>45443</v>
      </c>
      <c r="H5" s="56">
        <f>'Income Statement - AM'!H5</f>
        <v>45473</v>
      </c>
      <c r="I5" s="56">
        <f>'Income Statement - AM'!I5</f>
        <v>45504</v>
      </c>
      <c r="J5" s="56">
        <f>'Income Statement - AM'!J5</f>
        <v>45535</v>
      </c>
      <c r="K5" s="56">
        <f>'Income Statement - AM'!K5</f>
        <v>45565</v>
      </c>
      <c r="L5" s="56">
        <f>'Income Statement - AM'!L5</f>
        <v>45596</v>
      </c>
      <c r="M5" s="56">
        <f>'Income Statement - AM'!M5</f>
        <v>45626</v>
      </c>
      <c r="N5" s="56">
        <f>'Income Statement - AM'!N5</f>
        <v>45657</v>
      </c>
      <c r="O5" s="56">
        <f>'Income Statement - AM'!O5</f>
        <v>45688</v>
      </c>
      <c r="P5" s="56">
        <f>'Income Statement - AM'!P5</f>
        <v>45716</v>
      </c>
      <c r="Q5" s="56">
        <f>'Income Statement - AM'!Q5</f>
        <v>45747</v>
      </c>
      <c r="R5" s="56">
        <f>'Income Statement - AM'!R5</f>
        <v>45777</v>
      </c>
      <c r="S5" s="56">
        <f>'Income Statement - AM'!S5</f>
        <v>45808</v>
      </c>
      <c r="T5" s="56">
        <f>'Income Statement - AM'!T5</f>
        <v>45838</v>
      </c>
      <c r="U5" s="56">
        <f>'Income Statement - AM'!U5</f>
        <v>45869</v>
      </c>
      <c r="V5" s="56">
        <f>'Income Statement - AM'!V5</f>
        <v>45900</v>
      </c>
      <c r="W5" s="56">
        <f>'Income Statement - AM'!W5</f>
        <v>45930</v>
      </c>
      <c r="X5" s="56">
        <f>'Income Statement - AM'!X5</f>
        <v>45961</v>
      </c>
      <c r="Y5" s="56">
        <f>'Income Statement - AM'!Y5</f>
        <v>45991</v>
      </c>
      <c r="Z5" s="56">
        <f>'Income Statement - AM'!Z5</f>
        <v>46022</v>
      </c>
      <c r="AA5" s="56">
        <f>'Income Statement - AM'!AA5</f>
        <v>46053</v>
      </c>
      <c r="AB5" s="56">
        <f>'Income Statement - AM'!AB5</f>
        <v>46081</v>
      </c>
      <c r="AC5" s="56">
        <f>'Income Statement - AM'!AC5</f>
        <v>46112</v>
      </c>
      <c r="AD5" s="56">
        <f>'Income Statement - AM'!AD5</f>
        <v>46142</v>
      </c>
      <c r="AE5" s="56">
        <f>'Income Statement - AM'!AE5</f>
        <v>46173</v>
      </c>
      <c r="AF5" s="56">
        <f>'Income Statement - AM'!AF5</f>
        <v>46203</v>
      </c>
      <c r="AG5" s="56">
        <f>'Income Statement - AM'!AG5</f>
        <v>46234</v>
      </c>
      <c r="AH5" s="56">
        <f>'Income Statement - AM'!AH5</f>
        <v>46265</v>
      </c>
      <c r="AI5" s="56">
        <f>'Income Statement - AM'!AI5</f>
        <v>46295</v>
      </c>
      <c r="AJ5" s="56">
        <f>'Income Statement - AM'!AJ5</f>
        <v>46326</v>
      </c>
      <c r="AK5" s="56">
        <f>'Income Statement - AM'!AK5</f>
        <v>46356</v>
      </c>
      <c r="AL5" s="56">
        <f>'Income Statement - AM'!AL5</f>
        <v>46387</v>
      </c>
      <c r="AM5" s="56">
        <f>'Income Statement - AM'!AM5</f>
        <v>46418</v>
      </c>
      <c r="AN5" s="56">
        <f>'Income Statement - AM'!AN5</f>
        <v>46446</v>
      </c>
      <c r="AO5" s="56">
        <f>'Income Statement - AM'!AO5</f>
        <v>46477</v>
      </c>
      <c r="AP5" s="56">
        <f>'Income Statement - AM'!AP5</f>
        <v>46507</v>
      </c>
      <c r="AQ5" s="56">
        <f>'Income Statement - AM'!AQ5</f>
        <v>46538</v>
      </c>
      <c r="AR5" s="56">
        <f>'Income Statement - AM'!AR5</f>
        <v>46568</v>
      </c>
      <c r="AS5" s="56">
        <f>'Income Statement - AM'!AS5</f>
        <v>46599</v>
      </c>
      <c r="AT5" s="56">
        <f>'Income Statement - AM'!AT5</f>
        <v>46630</v>
      </c>
      <c r="AU5" s="56">
        <f>'Income Statement - AM'!AU5</f>
        <v>46660</v>
      </c>
      <c r="AV5" s="56">
        <f>'Income Statement - AM'!AV5</f>
        <v>46691</v>
      </c>
      <c r="AW5" s="56">
        <f>'Income Statement - AM'!AW5</f>
        <v>46721</v>
      </c>
      <c r="AX5" s="56">
        <f>'Income Statement - AM'!AX5</f>
        <v>46752</v>
      </c>
      <c r="AY5" s="56">
        <f>'Income Statement - AM'!AY5</f>
        <v>46783</v>
      </c>
      <c r="AZ5" s="56">
        <f>'Income Statement - AM'!AZ5</f>
        <v>46812</v>
      </c>
      <c r="BA5" s="56">
        <f>'Income Statement - AM'!BA5</f>
        <v>46843</v>
      </c>
      <c r="BB5" s="56">
        <f>'Income Statement - AM'!BB5</f>
        <v>46873</v>
      </c>
      <c r="BC5" s="56">
        <f>'Income Statement - AM'!BC5</f>
        <v>46904</v>
      </c>
      <c r="BD5" s="56">
        <f>'Income Statement - AM'!BD5</f>
        <v>46934</v>
      </c>
      <c r="BE5" s="56">
        <f>'Income Statement - AM'!BE5</f>
        <v>46965</v>
      </c>
      <c r="BF5" s="56">
        <f>'Income Statement - AM'!BF5</f>
        <v>46996</v>
      </c>
      <c r="BG5" s="56">
        <f>'Income Statement - AM'!BG5</f>
        <v>47026</v>
      </c>
      <c r="BH5" s="56">
        <f>'Income Statement - AM'!BH5</f>
        <v>47057</v>
      </c>
      <c r="BI5" s="56">
        <f>'Income Statement - AM'!BI5</f>
        <v>47087</v>
      </c>
      <c r="BJ5" s="56">
        <f>'Income Statement - AM'!BJ5</f>
        <v>47118</v>
      </c>
      <c r="BK5" s="56">
        <f>'Income Statement - AM'!BK5</f>
        <v>47149</v>
      </c>
      <c r="BL5" s="56">
        <f>'Income Statement - AM'!BL5</f>
        <v>47177</v>
      </c>
      <c r="BM5" s="56">
        <f>'Income Statement - AM'!BM5</f>
        <v>47208</v>
      </c>
      <c r="BN5" s="56">
        <f>'Income Statement - AM'!BN5</f>
        <v>47238</v>
      </c>
      <c r="BO5" s="56">
        <f>'Income Statement - AM'!BO5</f>
        <v>47269</v>
      </c>
      <c r="BP5" s="56">
        <f>'Income Statement - AM'!BP5</f>
        <v>47299</v>
      </c>
      <c r="BQ5" s="56">
        <f>'Income Statement - AM'!BQ5</f>
        <v>47330</v>
      </c>
      <c r="BR5" s="56">
        <f>'Income Statement - AM'!BR5</f>
        <v>47361</v>
      </c>
      <c r="BS5" s="56">
        <f>'Income Statement - AM'!BS5</f>
        <v>47391</v>
      </c>
      <c r="BT5" s="56">
        <f>'Income Statement - AM'!BT5</f>
        <v>47422</v>
      </c>
      <c r="BU5" s="56">
        <f>'Income Statement - AM'!BU5</f>
        <v>47452</v>
      </c>
      <c r="BV5" s="56">
        <f>'Income Statement - AM'!BV5</f>
        <v>47483</v>
      </c>
      <c r="BW5" s="56">
        <f>'Income Statement - AM'!BW5</f>
        <v>47514</v>
      </c>
      <c r="BX5" s="56">
        <f>'Income Statement - AM'!BX5</f>
        <v>47542</v>
      </c>
      <c r="BY5" s="56">
        <f>'Income Statement - AM'!BY5</f>
        <v>47573</v>
      </c>
      <c r="BZ5" s="56">
        <f>'Income Statement - AM'!BZ5</f>
        <v>47603</v>
      </c>
      <c r="CA5" s="56">
        <f>'Income Statement - AM'!CA5</f>
        <v>47634</v>
      </c>
      <c r="CB5" s="56">
        <f>'Income Statement - AM'!CB5</f>
        <v>47664</v>
      </c>
      <c r="CC5" s="56">
        <f>'Income Statement - AM'!CC5</f>
        <v>47695</v>
      </c>
      <c r="CD5" s="56">
        <f>'Income Statement - AM'!CD5</f>
        <v>47726</v>
      </c>
      <c r="CE5" s="56">
        <f>'Income Statement - AM'!CE5</f>
        <v>47756</v>
      </c>
      <c r="CF5" s="56">
        <f>'Income Statement - AM'!CF5</f>
        <v>47787</v>
      </c>
      <c r="CG5" s="56">
        <f>'Income Statement - AM'!CG5</f>
        <v>47817</v>
      </c>
      <c r="CH5" s="56">
        <f>'Income Statement - AM'!CH5</f>
        <v>47848</v>
      </c>
      <c r="CI5" s="56">
        <f>'Income Statement - AM'!CI5</f>
        <v>47879</v>
      </c>
      <c r="CJ5" s="56">
        <f>'Income Statement - AM'!CJ5</f>
        <v>47907</v>
      </c>
      <c r="CK5" s="56">
        <f>'Income Statement - AM'!CK5</f>
        <v>47938</v>
      </c>
      <c r="CL5" s="56">
        <f>'Income Statement - AM'!CL5</f>
        <v>47968</v>
      </c>
      <c r="CM5" s="56">
        <f>'Income Statement - AM'!CM5</f>
        <v>47999</v>
      </c>
      <c r="CN5" s="56">
        <f>'Income Statement - AM'!CN5</f>
        <v>48029</v>
      </c>
      <c r="CO5" s="56">
        <f>'Income Statement - AM'!CO5</f>
        <v>48060</v>
      </c>
      <c r="CP5" s="56">
        <f>'Income Statement - AM'!CP5</f>
        <v>48091</v>
      </c>
      <c r="CQ5" s="56">
        <f>'Income Statement - AM'!CQ5</f>
        <v>48121</v>
      </c>
      <c r="CR5" s="56">
        <f>'Income Statement - AM'!CR5</f>
        <v>48152</v>
      </c>
      <c r="CS5" s="56">
        <f>'Income Statement - AM'!CS5</f>
        <v>48182</v>
      </c>
      <c r="CT5" s="56">
        <f>'Income Statement - AM'!CT5</f>
        <v>48213</v>
      </c>
      <c r="CU5" s="56">
        <f>'Income Statement - AM'!CU5</f>
        <v>48244</v>
      </c>
      <c r="CV5" s="56">
        <f>'Income Statement - AM'!CV5</f>
        <v>48273</v>
      </c>
      <c r="CW5" s="56">
        <f>'Income Statement - AM'!CW5</f>
        <v>48304</v>
      </c>
      <c r="CX5" s="56">
        <f>'Income Statement - AM'!CX5</f>
        <v>48334</v>
      </c>
      <c r="CY5" s="56">
        <f>'Income Statement - AM'!CY5</f>
        <v>48365</v>
      </c>
      <c r="CZ5" s="56">
        <f>'Income Statement - AM'!CZ5</f>
        <v>48395</v>
      </c>
      <c r="DA5" s="56">
        <f>'Income Statement - AM'!DA5</f>
        <v>48426</v>
      </c>
      <c r="DB5" s="56">
        <f>'Income Statement - AM'!DB5</f>
        <v>48457</v>
      </c>
      <c r="DC5" s="56">
        <f>'Income Statement - AM'!DC5</f>
        <v>48487</v>
      </c>
      <c r="DD5" s="56">
        <f>'Income Statement - AM'!DD5</f>
        <v>48518</v>
      </c>
      <c r="DE5" s="56">
        <f>'Income Statement - AM'!DE5</f>
        <v>48548</v>
      </c>
      <c r="DF5" s="56">
        <f>'Income Statement - AM'!DF5</f>
        <v>48579</v>
      </c>
      <c r="DG5" s="56">
        <f>'Income Statement - AM'!DG5</f>
        <v>48610</v>
      </c>
      <c r="DH5" s="56">
        <f>'Income Statement - AM'!DH5</f>
        <v>48638</v>
      </c>
      <c r="DI5" s="56">
        <f>'Income Statement - AM'!DI5</f>
        <v>48669</v>
      </c>
      <c r="DJ5" s="56">
        <f>'Income Statement - AM'!DJ5</f>
        <v>48699</v>
      </c>
      <c r="DK5" s="56">
        <f>'Income Statement - AM'!DK5</f>
        <v>48730</v>
      </c>
      <c r="DL5" s="56">
        <f>'Income Statement - AM'!DL5</f>
        <v>48760</v>
      </c>
      <c r="DM5" s="56">
        <f>'Income Statement - AM'!DM5</f>
        <v>48791</v>
      </c>
      <c r="DN5" s="56">
        <f>'Income Statement - AM'!DN5</f>
        <v>48822</v>
      </c>
      <c r="DO5" s="56">
        <f>'Income Statement - AM'!DO5</f>
        <v>48852</v>
      </c>
      <c r="DP5" s="56">
        <f>'Income Statement - AM'!DP5</f>
        <v>48883</v>
      </c>
      <c r="DQ5" s="56">
        <f>'Income Statement - AM'!DQ5</f>
        <v>48913</v>
      </c>
      <c r="DR5" s="56">
        <f>'Income Statement - AM'!DR5</f>
        <v>48944</v>
      </c>
      <c r="DS5" s="56">
        <f>'Income Statement - AM'!DS5</f>
        <v>48975</v>
      </c>
      <c r="DT5" s="56">
        <f>'Income Statement - AM'!DT5</f>
        <v>49003</v>
      </c>
    </row>
    <row r="6" spans="1:124" s="49" customFormat="1" ht="15.75" customHeight="1">
      <c r="A6" s="59"/>
      <c r="B6" s="57"/>
      <c r="C6" s="1173"/>
      <c r="D6" s="58"/>
      <c r="E6" s="58"/>
      <c r="F6" s="58"/>
      <c r="G6" s="58"/>
      <c r="H6" s="58"/>
      <c r="I6" s="58"/>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row>
    <row r="7" spans="1:124" s="187" customFormat="1" ht="15.75" customHeight="1">
      <c r="A7" s="59"/>
      <c r="B7" s="1398" t="s">
        <v>162</v>
      </c>
      <c r="C7" s="1399"/>
      <c r="D7" s="1400"/>
      <c r="E7" s="1400"/>
      <c r="F7" s="1400"/>
      <c r="G7" s="1400"/>
      <c r="H7" s="1400"/>
      <c r="I7" s="1400"/>
      <c r="J7" s="1400"/>
      <c r="K7" s="1400"/>
      <c r="L7" s="1400"/>
      <c r="M7" s="1400"/>
      <c r="N7" s="1400"/>
      <c r="O7" s="1400"/>
      <c r="P7" s="1400"/>
      <c r="Q7" s="1400"/>
      <c r="R7" s="1400"/>
      <c r="S7" s="1400"/>
      <c r="T7" s="1400"/>
      <c r="U7" s="1400"/>
      <c r="V7" s="1400"/>
      <c r="W7" s="1400"/>
      <c r="X7" s="1400"/>
      <c r="Y7" s="1400"/>
      <c r="Z7" s="1400"/>
      <c r="AA7" s="1400"/>
      <c r="AB7" s="1400"/>
      <c r="AC7" s="1400"/>
      <c r="AD7" s="1400"/>
      <c r="AE7" s="1400"/>
      <c r="AF7" s="1400"/>
      <c r="AG7" s="1400"/>
      <c r="AH7" s="1400"/>
      <c r="AI7" s="1400"/>
      <c r="AJ7" s="1400"/>
      <c r="AK7" s="1400"/>
      <c r="AL7" s="1400"/>
      <c r="AM7" s="1400"/>
      <c r="AN7" s="1400"/>
      <c r="AO7" s="1400"/>
      <c r="AP7" s="1400"/>
      <c r="AQ7" s="1400"/>
      <c r="AR7" s="1400"/>
      <c r="AS7" s="1400"/>
      <c r="AT7" s="1400"/>
      <c r="AU7" s="1400"/>
      <c r="AV7" s="1400"/>
      <c r="AW7" s="1400"/>
      <c r="AX7" s="1400"/>
      <c r="AY7" s="1400"/>
      <c r="AZ7" s="1400"/>
      <c r="BA7" s="1400"/>
      <c r="BB7" s="1400"/>
      <c r="BC7" s="1400"/>
      <c r="BD7" s="1400"/>
      <c r="BE7" s="1400"/>
      <c r="BF7" s="1400"/>
      <c r="BG7" s="1400"/>
      <c r="BH7" s="1400"/>
      <c r="BI7" s="1400"/>
      <c r="BJ7" s="1400"/>
      <c r="BK7" s="1400"/>
      <c r="BL7" s="1400"/>
      <c r="BM7" s="1400"/>
      <c r="BN7" s="1400"/>
      <c r="BO7" s="1400"/>
      <c r="BP7" s="1400"/>
      <c r="BQ7" s="1400"/>
      <c r="BR7" s="1400"/>
      <c r="BS7" s="1400"/>
      <c r="BT7" s="1400"/>
      <c r="BU7" s="1400"/>
      <c r="BV7" s="1400"/>
      <c r="BW7" s="1400"/>
      <c r="BX7" s="1400"/>
      <c r="BY7" s="1400"/>
      <c r="BZ7" s="1400"/>
      <c r="CA7" s="1400"/>
      <c r="CB7" s="1400"/>
      <c r="CC7" s="1400"/>
      <c r="CD7" s="1400"/>
      <c r="CE7" s="1400"/>
      <c r="CF7" s="1400"/>
      <c r="CG7" s="1400"/>
      <c r="CH7" s="1400"/>
      <c r="CI7" s="1400"/>
      <c r="CJ7" s="1400"/>
      <c r="CK7" s="1400"/>
      <c r="CL7" s="1400"/>
      <c r="CM7" s="1400"/>
      <c r="CN7" s="1400"/>
      <c r="CO7" s="1400"/>
      <c r="CP7" s="1400"/>
      <c r="CQ7" s="1400"/>
      <c r="CR7" s="1400"/>
      <c r="CS7" s="1400"/>
      <c r="CT7" s="1400"/>
      <c r="CU7" s="1400"/>
      <c r="CV7" s="1400"/>
      <c r="CW7" s="1400"/>
      <c r="CX7" s="1400"/>
      <c r="CY7" s="1400"/>
      <c r="CZ7" s="1400"/>
      <c r="DA7" s="1400"/>
      <c r="DB7" s="1400"/>
      <c r="DC7" s="1400"/>
      <c r="DD7" s="1400"/>
      <c r="DE7" s="1400"/>
      <c r="DF7" s="1400"/>
      <c r="DG7" s="1400"/>
      <c r="DH7" s="1400"/>
      <c r="DI7" s="1400"/>
      <c r="DJ7" s="1400"/>
      <c r="DK7" s="1400"/>
      <c r="DL7" s="1400"/>
      <c r="DM7" s="1400"/>
      <c r="DN7" s="1400"/>
      <c r="DO7" s="1400"/>
      <c r="DP7" s="1400"/>
      <c r="DQ7" s="1400"/>
      <c r="DR7" s="1400"/>
      <c r="DS7" s="1400"/>
      <c r="DT7" s="1400"/>
    </row>
    <row r="8" spans="1:124" s="49" customFormat="1" ht="15.75" customHeight="1">
      <c r="A8" s="59"/>
      <c r="B8" s="60"/>
      <c r="C8" s="1149"/>
      <c r="D8" s="58"/>
      <c r="E8" s="58"/>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58"/>
      <c r="BE8" s="58"/>
      <c r="BF8" s="58"/>
      <c r="BG8" s="58"/>
      <c r="BH8" s="58"/>
      <c r="BI8" s="58"/>
      <c r="BJ8" s="58"/>
      <c r="BK8" s="58"/>
      <c r="BL8" s="58"/>
      <c r="BM8" s="58"/>
      <c r="BN8" s="58"/>
      <c r="BO8" s="58"/>
      <c r="BP8" s="58"/>
      <c r="BQ8" s="58"/>
      <c r="BR8" s="58"/>
      <c r="BS8" s="58"/>
      <c r="BT8" s="58"/>
      <c r="BU8" s="58"/>
      <c r="BV8" s="58"/>
      <c r="BW8" s="58"/>
      <c r="BX8" s="58"/>
      <c r="BY8" s="58"/>
      <c r="BZ8" s="58"/>
      <c r="CA8" s="58"/>
      <c r="CB8" s="58"/>
      <c r="CC8" s="58"/>
      <c r="CD8" s="58"/>
      <c r="CE8" s="58"/>
      <c r="CF8" s="58"/>
      <c r="CG8" s="58"/>
      <c r="CH8" s="58"/>
      <c r="CI8" s="58"/>
      <c r="CJ8" s="58"/>
      <c r="CK8" s="58"/>
      <c r="CL8" s="58"/>
      <c r="CM8" s="58"/>
      <c r="CN8" s="58"/>
      <c r="CO8" s="58"/>
      <c r="CP8" s="58"/>
      <c r="CQ8" s="58"/>
      <c r="CR8" s="58"/>
      <c r="CS8" s="58"/>
      <c r="CT8" s="58"/>
      <c r="CU8" s="58"/>
      <c r="CV8" s="58"/>
      <c r="CW8" s="58"/>
      <c r="CX8" s="58"/>
      <c r="CY8" s="58"/>
      <c r="CZ8" s="58"/>
      <c r="DA8" s="58"/>
      <c r="DB8" s="58"/>
      <c r="DC8" s="58"/>
      <c r="DD8" s="58"/>
      <c r="DE8" s="58"/>
      <c r="DF8" s="58"/>
      <c r="DG8" s="58"/>
      <c r="DH8" s="58"/>
      <c r="DI8" s="58"/>
      <c r="DJ8" s="58"/>
      <c r="DK8" s="58"/>
      <c r="DL8" s="58"/>
      <c r="DM8" s="58"/>
      <c r="DN8" s="58"/>
      <c r="DO8" s="58"/>
      <c r="DP8" s="58"/>
      <c r="DQ8" s="58"/>
      <c r="DR8" s="58"/>
      <c r="DS8" s="58"/>
      <c r="DT8" s="58"/>
    </row>
    <row r="9" spans="1:124" s="49" customFormat="1" ht="15.75" customHeight="1">
      <c r="A9" s="59"/>
      <c r="B9" s="128" t="s">
        <v>163</v>
      </c>
      <c r="C9" s="1149"/>
      <c r="D9" s="58"/>
      <c r="E9" s="58"/>
      <c r="F9" s="58"/>
      <c r="G9" s="58"/>
      <c r="H9" s="58"/>
      <c r="I9" s="58"/>
      <c r="J9" s="58"/>
      <c r="K9" s="58"/>
      <c r="L9" s="58"/>
      <c r="M9" s="58"/>
      <c r="N9" s="58"/>
      <c r="O9" s="58"/>
      <c r="P9" s="58"/>
      <c r="Q9" s="58"/>
      <c r="R9" s="58"/>
      <c r="S9" s="58"/>
      <c r="T9" s="58"/>
      <c r="U9" s="58"/>
      <c r="V9" s="58"/>
      <c r="W9" s="58"/>
      <c r="X9" s="58"/>
      <c r="Y9" s="58"/>
      <c r="Z9" s="58"/>
      <c r="AA9" s="58"/>
      <c r="AB9" s="58"/>
      <c r="AC9" s="58"/>
      <c r="AD9" s="58"/>
      <c r="AE9" s="58"/>
      <c r="AF9" s="58"/>
      <c r="AG9" s="58"/>
      <c r="AH9" s="58"/>
      <c r="AI9" s="58"/>
      <c r="AJ9" s="58"/>
      <c r="AK9" s="58"/>
      <c r="AL9" s="58"/>
      <c r="AM9" s="58"/>
      <c r="AN9" s="58"/>
      <c r="AO9" s="58"/>
      <c r="AP9" s="58"/>
      <c r="AQ9" s="58"/>
      <c r="AR9" s="58"/>
      <c r="AS9" s="58"/>
      <c r="AT9" s="58"/>
      <c r="AU9" s="58"/>
      <c r="AV9" s="58"/>
      <c r="AW9" s="58"/>
      <c r="AX9" s="58"/>
      <c r="AY9" s="58"/>
      <c r="AZ9" s="58"/>
      <c r="BA9" s="58"/>
      <c r="BB9" s="58"/>
      <c r="BC9" s="58"/>
      <c r="BD9" s="58"/>
      <c r="BE9" s="58"/>
      <c r="BF9" s="58"/>
      <c r="BG9" s="58"/>
      <c r="BH9" s="58"/>
      <c r="BI9" s="58"/>
      <c r="BJ9" s="58"/>
      <c r="BK9" s="58"/>
      <c r="BL9" s="58"/>
      <c r="BM9" s="58"/>
      <c r="BN9" s="58"/>
      <c r="BO9" s="58"/>
      <c r="BP9" s="58"/>
      <c r="BQ9" s="58"/>
      <c r="BR9" s="58"/>
      <c r="BS9" s="58"/>
      <c r="BT9" s="58"/>
      <c r="BU9" s="58"/>
      <c r="BV9" s="58"/>
      <c r="BW9" s="58"/>
      <c r="BX9" s="58"/>
      <c r="BY9" s="58"/>
      <c r="BZ9" s="58"/>
      <c r="CA9" s="58"/>
      <c r="CB9" s="58"/>
      <c r="CC9" s="58"/>
      <c r="CD9" s="58"/>
      <c r="CE9" s="58"/>
      <c r="CF9" s="58"/>
      <c r="CG9" s="58"/>
      <c r="CH9" s="58"/>
      <c r="CI9" s="58"/>
      <c r="CJ9" s="58"/>
      <c r="CK9" s="58"/>
      <c r="CL9" s="58"/>
      <c r="CM9" s="58"/>
      <c r="CN9" s="58"/>
      <c r="CO9" s="58"/>
      <c r="CP9" s="58"/>
      <c r="CQ9" s="58"/>
      <c r="CR9" s="58"/>
      <c r="CS9" s="58"/>
      <c r="CT9" s="58"/>
      <c r="CU9" s="58"/>
      <c r="CV9" s="58"/>
      <c r="CW9" s="58"/>
      <c r="CX9" s="58"/>
      <c r="CY9" s="58"/>
      <c r="CZ9" s="58"/>
      <c r="DA9" s="58"/>
      <c r="DB9" s="58"/>
      <c r="DC9" s="58"/>
      <c r="DD9" s="58"/>
      <c r="DE9" s="58"/>
      <c r="DF9" s="58"/>
      <c r="DG9" s="58"/>
      <c r="DH9" s="58"/>
      <c r="DI9" s="58"/>
      <c r="DJ9" s="58"/>
      <c r="DK9" s="58"/>
      <c r="DL9" s="58"/>
      <c r="DM9" s="58"/>
      <c r="DN9" s="58"/>
      <c r="DO9" s="58"/>
      <c r="DP9" s="58"/>
      <c r="DQ9" s="58"/>
      <c r="DR9" s="58"/>
      <c r="DS9" s="58"/>
      <c r="DT9" s="58"/>
    </row>
    <row r="10" spans="1:124" s="49" customFormat="1" ht="15.75" customHeight="1">
      <c r="A10" s="59"/>
      <c r="B10" s="128"/>
      <c r="C10" s="1149"/>
      <c r="D10" s="58"/>
      <c r="E10" s="58"/>
      <c r="F10" s="58"/>
      <c r="G10" s="58"/>
      <c r="H10" s="58"/>
      <c r="I10" s="58"/>
      <c r="J10" s="58"/>
      <c r="K10" s="58"/>
      <c r="L10" s="58"/>
      <c r="M10" s="58"/>
      <c r="N10" s="58"/>
      <c r="O10" s="58"/>
      <c r="P10" s="58"/>
      <c r="Q10" s="58"/>
      <c r="R10" s="58"/>
      <c r="S10" s="58"/>
      <c r="T10" s="58"/>
      <c r="U10" s="58"/>
      <c r="V10" s="58"/>
      <c r="W10" s="58"/>
      <c r="X10" s="58"/>
      <c r="Y10" s="58"/>
      <c r="Z10" s="58"/>
      <c r="AA10" s="58"/>
      <c r="AB10" s="58"/>
      <c r="AC10" s="58"/>
      <c r="AD10" s="58"/>
      <c r="AE10" s="58"/>
      <c r="AF10" s="58"/>
      <c r="AG10" s="58"/>
      <c r="AH10" s="58"/>
      <c r="AI10" s="58"/>
      <c r="AJ10" s="58"/>
      <c r="AK10" s="58"/>
      <c r="AL10" s="58"/>
      <c r="AM10" s="58"/>
      <c r="AN10" s="58"/>
      <c r="AO10" s="58"/>
      <c r="AP10" s="58"/>
      <c r="AQ10" s="58"/>
      <c r="AR10" s="58"/>
      <c r="AS10" s="58"/>
      <c r="AT10" s="58"/>
      <c r="AU10" s="58"/>
      <c r="AV10" s="58"/>
      <c r="AW10" s="58"/>
      <c r="AX10" s="58"/>
      <c r="AY10" s="58"/>
      <c r="AZ10" s="58"/>
      <c r="BA10" s="58"/>
      <c r="BB10" s="58"/>
      <c r="BC10" s="58"/>
      <c r="BD10" s="58"/>
      <c r="BE10" s="58"/>
      <c r="BF10" s="58"/>
      <c r="BG10" s="58"/>
      <c r="BH10" s="58"/>
      <c r="BI10" s="58"/>
      <c r="BJ10" s="58"/>
      <c r="BK10" s="58"/>
      <c r="BL10" s="58"/>
      <c r="BM10" s="58"/>
      <c r="BN10" s="58"/>
      <c r="BO10" s="58"/>
      <c r="BP10" s="58"/>
      <c r="BQ10" s="58"/>
      <c r="BR10" s="58"/>
      <c r="BS10" s="58"/>
      <c r="BT10" s="58"/>
      <c r="BU10" s="58"/>
      <c r="BV10" s="58"/>
      <c r="BW10" s="58"/>
      <c r="BX10" s="58"/>
      <c r="BY10" s="58"/>
      <c r="BZ10" s="58"/>
      <c r="CA10" s="58"/>
      <c r="CB10" s="58"/>
      <c r="CC10" s="58"/>
      <c r="CD10" s="58"/>
      <c r="CE10" s="58"/>
      <c r="CF10" s="58"/>
      <c r="CG10" s="58"/>
      <c r="CH10" s="58"/>
      <c r="CI10" s="58"/>
      <c r="CJ10" s="58"/>
      <c r="CK10" s="58"/>
      <c r="CL10" s="58"/>
      <c r="CM10" s="58"/>
      <c r="CN10" s="58"/>
      <c r="CO10" s="58"/>
      <c r="CP10" s="58"/>
      <c r="CQ10" s="58"/>
      <c r="CR10" s="58"/>
      <c r="CS10" s="58"/>
      <c r="CT10" s="58"/>
      <c r="CU10" s="58"/>
      <c r="CV10" s="58"/>
      <c r="CW10" s="58"/>
      <c r="CX10" s="58"/>
      <c r="CY10" s="58"/>
      <c r="CZ10" s="58"/>
      <c r="DA10" s="58"/>
      <c r="DB10" s="58"/>
      <c r="DC10" s="58"/>
      <c r="DD10" s="58"/>
      <c r="DE10" s="58"/>
      <c r="DF10" s="58"/>
      <c r="DG10" s="58"/>
      <c r="DH10" s="58"/>
      <c r="DI10" s="58"/>
      <c r="DJ10" s="58"/>
      <c r="DK10" s="58"/>
      <c r="DL10" s="58"/>
      <c r="DM10" s="58"/>
      <c r="DN10" s="58"/>
      <c r="DO10" s="58"/>
      <c r="DP10" s="58"/>
      <c r="DQ10" s="58"/>
      <c r="DR10" s="58"/>
      <c r="DS10" s="58"/>
      <c r="DT10" s="58"/>
    </row>
    <row r="11" spans="1:124" s="187" customFormat="1" ht="15.75" customHeight="1">
      <c r="A11" s="59"/>
      <c r="B11" s="1392" t="s">
        <v>1594</v>
      </c>
      <c r="C11" s="1390" t="s">
        <v>164</v>
      </c>
      <c r="D11" s="1799">
        <v>65663.67</v>
      </c>
      <c r="E11" s="1391"/>
      <c r="F11" s="1391"/>
      <c r="G11" s="1391"/>
      <c r="H11" s="1391"/>
      <c r="I11" s="1391"/>
      <c r="J11" s="1391"/>
      <c r="K11" s="1391"/>
      <c r="L11" s="1391"/>
      <c r="M11" s="1391"/>
      <c r="N11" s="1391"/>
      <c r="O11" s="1391"/>
      <c r="P11" s="1391"/>
      <c r="Q11" s="1391"/>
      <c r="R11" s="1391"/>
      <c r="S11" s="1391"/>
      <c r="T11" s="1391"/>
      <c r="U11" s="1391"/>
      <c r="V11" s="1391"/>
      <c r="W11" s="1391"/>
      <c r="X11" s="1391"/>
      <c r="Y11" s="1391"/>
      <c r="Z11" s="1391"/>
      <c r="AA11" s="1391"/>
      <c r="AB11" s="1391"/>
      <c r="AC11" s="1391"/>
      <c r="AD11" s="1391"/>
      <c r="AE11" s="1391"/>
      <c r="AF11" s="1391"/>
      <c r="AG11" s="1391"/>
      <c r="AH11" s="1391"/>
      <c r="AI11" s="1391"/>
      <c r="AJ11" s="1391"/>
      <c r="AK11" s="1391"/>
      <c r="AL11" s="1391"/>
      <c r="AM11" s="1391"/>
      <c r="AN11" s="1391"/>
      <c r="AO11" s="1391"/>
      <c r="AP11" s="1391"/>
      <c r="AQ11" s="1391"/>
      <c r="AR11" s="1391"/>
      <c r="AS11" s="1391"/>
      <c r="AT11" s="1391"/>
      <c r="AU11" s="1391"/>
      <c r="AV11" s="1391"/>
      <c r="AW11" s="1391"/>
      <c r="AX11" s="1391"/>
      <c r="AY11" s="1391"/>
      <c r="AZ11" s="1391"/>
      <c r="BA11" s="1391"/>
      <c r="BB11" s="1391"/>
      <c r="BC11" s="1391"/>
      <c r="BD11" s="1391"/>
      <c r="BE11" s="1391"/>
      <c r="BF11" s="1391"/>
      <c r="BG11" s="1391"/>
      <c r="BH11" s="1391"/>
      <c r="BI11" s="1391"/>
      <c r="BJ11" s="1391"/>
      <c r="BK11" s="1391"/>
      <c r="BL11" s="1391"/>
      <c r="BM11" s="1391"/>
      <c r="BN11" s="1391"/>
      <c r="BO11" s="1391"/>
      <c r="BP11" s="1391"/>
      <c r="BQ11" s="1391"/>
      <c r="BR11" s="1391"/>
      <c r="BS11" s="1391"/>
      <c r="BT11" s="1391"/>
      <c r="BU11" s="1391"/>
      <c r="BV11" s="1391"/>
      <c r="BW11" s="1391"/>
      <c r="BX11" s="1391"/>
      <c r="BY11" s="1391"/>
      <c r="BZ11" s="1391"/>
      <c r="CA11" s="1391"/>
      <c r="CB11" s="1391"/>
      <c r="CC11" s="1391"/>
      <c r="CD11" s="1391"/>
      <c r="CE11" s="1391"/>
      <c r="CF11" s="1391"/>
      <c r="CG11" s="1391"/>
      <c r="CH11" s="1391"/>
      <c r="CI11" s="1391"/>
      <c r="CJ11" s="1391"/>
      <c r="CK11" s="1391"/>
      <c r="CL11" s="1391"/>
      <c r="CM11" s="1391"/>
      <c r="CN11" s="1391"/>
      <c r="CO11" s="1391"/>
      <c r="CP11" s="1391"/>
      <c r="CQ11" s="1391"/>
      <c r="CR11" s="1391"/>
      <c r="CS11" s="1391"/>
      <c r="CT11" s="1391"/>
      <c r="CU11" s="1391"/>
      <c r="CV11" s="1391"/>
      <c r="CW11" s="1391"/>
      <c r="CX11" s="1391"/>
      <c r="CY11" s="1391"/>
      <c r="CZ11" s="1391"/>
      <c r="DA11" s="1391"/>
      <c r="DB11" s="1391"/>
      <c r="DC11" s="1391"/>
      <c r="DD11" s="1391"/>
      <c r="DE11" s="1391"/>
      <c r="DF11" s="1391"/>
      <c r="DG11" s="1391"/>
      <c r="DH11" s="1391"/>
      <c r="DI11" s="1391"/>
      <c r="DJ11" s="1391"/>
      <c r="DK11" s="1391"/>
      <c r="DL11" s="1391"/>
      <c r="DM11" s="1391"/>
      <c r="DN11" s="1391"/>
      <c r="DO11" s="1391"/>
      <c r="DP11" s="1391"/>
      <c r="DQ11" s="1391"/>
      <c r="DR11" s="1391"/>
      <c r="DS11" s="1391"/>
      <c r="DT11" s="1391"/>
    </row>
    <row r="12" spans="1:124" s="187" customFormat="1" ht="15.75" customHeight="1">
      <c r="A12" s="59"/>
      <c r="B12" s="1392" t="s">
        <v>1595</v>
      </c>
      <c r="C12" s="1390" t="s">
        <v>165</v>
      </c>
      <c r="D12" s="1799">
        <v>4431.07</v>
      </c>
      <c r="E12" s="1391"/>
      <c r="F12" s="1391"/>
      <c r="G12" s="1391"/>
      <c r="H12" s="1391"/>
      <c r="I12" s="1391"/>
      <c r="J12" s="1391"/>
      <c r="K12" s="1391"/>
      <c r="L12" s="1391"/>
      <c r="M12" s="1391"/>
      <c r="N12" s="1391"/>
      <c r="O12" s="1391"/>
      <c r="P12" s="1391"/>
      <c r="Q12" s="1391"/>
      <c r="R12" s="1391"/>
      <c r="S12" s="1391"/>
      <c r="T12" s="1391"/>
      <c r="U12" s="1391"/>
      <c r="V12" s="1391"/>
      <c r="W12" s="1391"/>
      <c r="X12" s="1391"/>
      <c r="Y12" s="1391"/>
      <c r="Z12" s="1391"/>
      <c r="AA12" s="1391"/>
      <c r="AB12" s="1391"/>
      <c r="AC12" s="1391"/>
      <c r="AD12" s="1391"/>
      <c r="AE12" s="1391"/>
      <c r="AF12" s="1391"/>
      <c r="AG12" s="1391"/>
      <c r="AH12" s="1391"/>
      <c r="AI12" s="1391"/>
      <c r="AJ12" s="1391"/>
      <c r="AK12" s="1391"/>
      <c r="AL12" s="1391"/>
      <c r="AM12" s="1391"/>
      <c r="AN12" s="1391"/>
      <c r="AO12" s="1391"/>
      <c r="AP12" s="1391"/>
      <c r="AQ12" s="1391"/>
      <c r="AR12" s="1391"/>
      <c r="AS12" s="1391"/>
      <c r="AT12" s="1391"/>
      <c r="AU12" s="1391"/>
      <c r="AV12" s="1391"/>
      <c r="AW12" s="1391"/>
      <c r="AX12" s="1391"/>
      <c r="AY12" s="1391"/>
      <c r="AZ12" s="1391"/>
      <c r="BA12" s="1391"/>
      <c r="BB12" s="1391"/>
      <c r="BC12" s="1391"/>
      <c r="BD12" s="1391"/>
      <c r="BE12" s="1391"/>
      <c r="BF12" s="1391"/>
      <c r="BG12" s="1391"/>
      <c r="BH12" s="1391"/>
      <c r="BI12" s="1391"/>
      <c r="BJ12" s="1391"/>
      <c r="BK12" s="1391"/>
      <c r="BL12" s="1391"/>
      <c r="BM12" s="1391"/>
      <c r="BN12" s="1391"/>
      <c r="BO12" s="1391"/>
      <c r="BP12" s="1391"/>
      <c r="BQ12" s="1391"/>
      <c r="BR12" s="1391"/>
      <c r="BS12" s="1391"/>
      <c r="BT12" s="1391"/>
      <c r="BU12" s="1391"/>
      <c r="BV12" s="1391"/>
      <c r="BW12" s="1391"/>
      <c r="BX12" s="1391"/>
      <c r="BY12" s="1391"/>
      <c r="BZ12" s="1391"/>
      <c r="CA12" s="1391"/>
      <c r="CB12" s="1391"/>
      <c r="CC12" s="1391"/>
      <c r="CD12" s="1391"/>
      <c r="CE12" s="1391"/>
      <c r="CF12" s="1391"/>
      <c r="CG12" s="1391"/>
      <c r="CH12" s="1391"/>
      <c r="CI12" s="1391"/>
      <c r="CJ12" s="1391"/>
      <c r="CK12" s="1391"/>
      <c r="CL12" s="1391"/>
      <c r="CM12" s="1391"/>
      <c r="CN12" s="1391"/>
      <c r="CO12" s="1391"/>
      <c r="CP12" s="1391"/>
      <c r="CQ12" s="1391"/>
      <c r="CR12" s="1391"/>
      <c r="CS12" s="1391"/>
      <c r="CT12" s="1391"/>
      <c r="CU12" s="1391"/>
      <c r="CV12" s="1391"/>
      <c r="CW12" s="1391"/>
      <c r="CX12" s="1391"/>
      <c r="CY12" s="1391"/>
      <c r="CZ12" s="1391"/>
      <c r="DA12" s="1391"/>
      <c r="DB12" s="1391"/>
      <c r="DC12" s="1391"/>
      <c r="DD12" s="1391"/>
      <c r="DE12" s="1391"/>
      <c r="DF12" s="1391"/>
      <c r="DG12" s="1391"/>
      <c r="DH12" s="1391"/>
      <c r="DI12" s="1391"/>
      <c r="DJ12" s="1391"/>
      <c r="DK12" s="1391"/>
      <c r="DL12" s="1391"/>
      <c r="DM12" s="1391"/>
      <c r="DN12" s="1391"/>
      <c r="DO12" s="1391"/>
      <c r="DP12" s="1391"/>
      <c r="DQ12" s="1391"/>
      <c r="DR12" s="1391"/>
      <c r="DS12" s="1391"/>
      <c r="DT12" s="1391"/>
    </row>
    <row r="13" spans="1:124" s="187" customFormat="1" ht="15.75" customHeight="1">
      <c r="A13" s="59"/>
      <c r="B13" s="1392" t="s">
        <v>1596</v>
      </c>
      <c r="C13" s="1390" t="s">
        <v>1597</v>
      </c>
      <c r="D13" s="1799">
        <v>2150</v>
      </c>
      <c r="E13" s="1391"/>
      <c r="F13" s="1391"/>
      <c r="G13" s="1391"/>
      <c r="H13" s="1391"/>
      <c r="I13" s="1391"/>
      <c r="J13" s="1391"/>
      <c r="K13" s="1391"/>
      <c r="L13" s="1391"/>
      <c r="M13" s="1391"/>
      <c r="N13" s="1391"/>
      <c r="O13" s="1391"/>
      <c r="P13" s="1391"/>
      <c r="Q13" s="1391"/>
      <c r="R13" s="1391"/>
      <c r="S13" s="1391"/>
      <c r="T13" s="1391"/>
      <c r="U13" s="1391"/>
      <c r="V13" s="1391"/>
      <c r="W13" s="1391"/>
      <c r="X13" s="1391"/>
      <c r="Y13" s="1391"/>
      <c r="Z13" s="1391"/>
      <c r="AA13" s="1391"/>
      <c r="AB13" s="1391"/>
      <c r="AC13" s="1391"/>
      <c r="AD13" s="1391"/>
      <c r="AE13" s="1391"/>
      <c r="AF13" s="1391"/>
      <c r="AG13" s="1391"/>
      <c r="AH13" s="1391"/>
      <c r="AI13" s="1391"/>
      <c r="AJ13" s="1391"/>
      <c r="AK13" s="1391"/>
      <c r="AL13" s="1391"/>
      <c r="AM13" s="1391"/>
      <c r="AN13" s="1391"/>
      <c r="AO13" s="1391"/>
      <c r="AP13" s="1391"/>
      <c r="AQ13" s="1391"/>
      <c r="AR13" s="1391"/>
      <c r="AS13" s="1391"/>
      <c r="AT13" s="1391"/>
      <c r="AU13" s="1391"/>
      <c r="AV13" s="1391"/>
      <c r="AW13" s="1391"/>
      <c r="AX13" s="1391"/>
      <c r="AY13" s="1391"/>
      <c r="AZ13" s="1391"/>
      <c r="BA13" s="1391"/>
      <c r="BB13" s="1391"/>
      <c r="BC13" s="1391"/>
      <c r="BD13" s="1391"/>
      <c r="BE13" s="1391"/>
      <c r="BF13" s="1391"/>
      <c r="BG13" s="1391"/>
      <c r="BH13" s="1391"/>
      <c r="BI13" s="1391"/>
      <c r="BJ13" s="1391"/>
      <c r="BK13" s="1391"/>
      <c r="BL13" s="1391"/>
      <c r="BM13" s="1391"/>
      <c r="BN13" s="1391"/>
      <c r="BO13" s="1391"/>
      <c r="BP13" s="1391"/>
      <c r="BQ13" s="1391"/>
      <c r="BR13" s="1391"/>
      <c r="BS13" s="1391"/>
      <c r="BT13" s="1391"/>
      <c r="BU13" s="1391"/>
      <c r="BV13" s="1391"/>
      <c r="BW13" s="1391"/>
      <c r="BX13" s="1391"/>
      <c r="BY13" s="1391"/>
      <c r="BZ13" s="1391"/>
      <c r="CA13" s="1391"/>
      <c r="CB13" s="1391"/>
      <c r="CC13" s="1391"/>
      <c r="CD13" s="1391"/>
      <c r="CE13" s="1391"/>
      <c r="CF13" s="1391"/>
      <c r="CG13" s="1391"/>
      <c r="CH13" s="1391"/>
      <c r="CI13" s="1391"/>
      <c r="CJ13" s="1391"/>
      <c r="CK13" s="1391"/>
      <c r="CL13" s="1391"/>
      <c r="CM13" s="1391"/>
      <c r="CN13" s="1391"/>
      <c r="CO13" s="1391"/>
      <c r="CP13" s="1391"/>
      <c r="CQ13" s="1391"/>
      <c r="CR13" s="1391"/>
      <c r="CS13" s="1391"/>
      <c r="CT13" s="1391"/>
      <c r="CU13" s="1391"/>
      <c r="CV13" s="1391"/>
      <c r="CW13" s="1391"/>
      <c r="CX13" s="1391"/>
      <c r="CY13" s="1391"/>
      <c r="CZ13" s="1391"/>
      <c r="DA13" s="1391"/>
      <c r="DB13" s="1391"/>
      <c r="DC13" s="1391"/>
      <c r="DD13" s="1391"/>
      <c r="DE13" s="1391"/>
      <c r="DF13" s="1391"/>
      <c r="DG13" s="1391"/>
      <c r="DH13" s="1391"/>
      <c r="DI13" s="1391"/>
      <c r="DJ13" s="1391"/>
      <c r="DK13" s="1391"/>
      <c r="DL13" s="1391"/>
      <c r="DM13" s="1391"/>
      <c r="DN13" s="1391"/>
      <c r="DO13" s="1391"/>
      <c r="DP13" s="1391"/>
      <c r="DQ13" s="1391"/>
      <c r="DR13" s="1391"/>
      <c r="DS13" s="1391"/>
      <c r="DT13" s="1391"/>
    </row>
    <row r="14" spans="1:124" s="187" customFormat="1" ht="15.75" customHeight="1">
      <c r="A14" s="59"/>
      <c r="B14" s="1392" t="s">
        <v>1598</v>
      </c>
      <c r="C14" s="1390" t="s">
        <v>1599</v>
      </c>
      <c r="D14" s="1799">
        <v>1000</v>
      </c>
      <c r="E14" s="1391"/>
      <c r="F14" s="1391"/>
      <c r="G14" s="1391"/>
      <c r="H14" s="1391"/>
      <c r="I14" s="1391"/>
      <c r="J14" s="1391"/>
      <c r="K14" s="1391"/>
      <c r="L14" s="1391"/>
      <c r="M14" s="1391"/>
      <c r="N14" s="1391"/>
      <c r="O14" s="1391"/>
      <c r="P14" s="1391"/>
      <c r="Q14" s="1391"/>
      <c r="R14" s="1391"/>
      <c r="S14" s="1391"/>
      <c r="T14" s="1391"/>
      <c r="U14" s="1391"/>
      <c r="V14" s="1391"/>
      <c r="W14" s="1391"/>
      <c r="X14" s="1391"/>
      <c r="Y14" s="1391"/>
      <c r="Z14" s="1391"/>
      <c r="AA14" s="1391"/>
      <c r="AB14" s="1391"/>
      <c r="AC14" s="1391"/>
      <c r="AD14" s="1391"/>
      <c r="AE14" s="1391"/>
      <c r="AF14" s="1391"/>
      <c r="AG14" s="1391"/>
      <c r="AH14" s="1391"/>
      <c r="AI14" s="1391"/>
      <c r="AJ14" s="1391"/>
      <c r="AK14" s="1391"/>
      <c r="AL14" s="1391"/>
      <c r="AM14" s="1391"/>
      <c r="AN14" s="1391"/>
      <c r="AO14" s="1391"/>
      <c r="AP14" s="1391"/>
      <c r="AQ14" s="1391"/>
      <c r="AR14" s="1391"/>
      <c r="AS14" s="1391"/>
      <c r="AT14" s="1391"/>
      <c r="AU14" s="1391"/>
      <c r="AV14" s="1391"/>
      <c r="AW14" s="1391"/>
      <c r="AX14" s="1391"/>
      <c r="AY14" s="1391"/>
      <c r="AZ14" s="1391"/>
      <c r="BA14" s="1391"/>
      <c r="BB14" s="1391"/>
      <c r="BC14" s="1391"/>
      <c r="BD14" s="1391"/>
      <c r="BE14" s="1391"/>
      <c r="BF14" s="1391"/>
      <c r="BG14" s="1391"/>
      <c r="BH14" s="1391"/>
      <c r="BI14" s="1391"/>
      <c r="BJ14" s="1391"/>
      <c r="BK14" s="1391"/>
      <c r="BL14" s="1391"/>
      <c r="BM14" s="1391"/>
      <c r="BN14" s="1391"/>
      <c r="BO14" s="1391"/>
      <c r="BP14" s="1391"/>
      <c r="BQ14" s="1391"/>
      <c r="BR14" s="1391"/>
      <c r="BS14" s="1391"/>
      <c r="BT14" s="1391"/>
      <c r="BU14" s="1391"/>
      <c r="BV14" s="1391"/>
      <c r="BW14" s="1391"/>
      <c r="BX14" s="1391"/>
      <c r="BY14" s="1391"/>
      <c r="BZ14" s="1391"/>
      <c r="CA14" s="1391"/>
      <c r="CB14" s="1391"/>
      <c r="CC14" s="1391"/>
      <c r="CD14" s="1391"/>
      <c r="CE14" s="1391"/>
      <c r="CF14" s="1391"/>
      <c r="CG14" s="1391"/>
      <c r="CH14" s="1391"/>
      <c r="CI14" s="1391"/>
      <c r="CJ14" s="1391"/>
      <c r="CK14" s="1391"/>
      <c r="CL14" s="1391"/>
      <c r="CM14" s="1391"/>
      <c r="CN14" s="1391"/>
      <c r="CO14" s="1391"/>
      <c r="CP14" s="1391"/>
      <c r="CQ14" s="1391"/>
      <c r="CR14" s="1391"/>
      <c r="CS14" s="1391"/>
      <c r="CT14" s="1391"/>
      <c r="CU14" s="1391"/>
      <c r="CV14" s="1391"/>
      <c r="CW14" s="1391"/>
      <c r="CX14" s="1391"/>
      <c r="CY14" s="1391"/>
      <c r="CZ14" s="1391"/>
      <c r="DA14" s="1391"/>
      <c r="DB14" s="1391"/>
      <c r="DC14" s="1391"/>
      <c r="DD14" s="1391"/>
      <c r="DE14" s="1391"/>
      <c r="DF14" s="1391"/>
      <c r="DG14" s="1391"/>
      <c r="DH14" s="1391"/>
      <c r="DI14" s="1391"/>
      <c r="DJ14" s="1391"/>
      <c r="DK14" s="1391"/>
      <c r="DL14" s="1391"/>
      <c r="DM14" s="1391"/>
      <c r="DN14" s="1391"/>
      <c r="DO14" s="1391"/>
      <c r="DP14" s="1391"/>
      <c r="DQ14" s="1391"/>
      <c r="DR14" s="1391"/>
      <c r="DS14" s="1391"/>
      <c r="DT14" s="1391"/>
    </row>
    <row r="15" spans="1:124" s="187" customFormat="1" ht="15.75" customHeight="1">
      <c r="A15" s="59"/>
      <c r="B15" s="1392" t="s">
        <v>1600</v>
      </c>
      <c r="C15" s="1390" t="s">
        <v>166</v>
      </c>
      <c r="D15" s="1799">
        <v>1615</v>
      </c>
      <c r="E15" s="1391"/>
      <c r="F15" s="1391"/>
      <c r="G15" s="1391"/>
      <c r="H15" s="1391"/>
      <c r="I15" s="1391"/>
      <c r="J15" s="1391"/>
      <c r="K15" s="1391"/>
      <c r="L15" s="1391"/>
      <c r="M15" s="1391"/>
      <c r="N15" s="1391"/>
      <c r="O15" s="1391"/>
      <c r="P15" s="1391"/>
      <c r="Q15" s="1391"/>
      <c r="R15" s="1391"/>
      <c r="S15" s="1391"/>
      <c r="T15" s="1391"/>
      <c r="U15" s="1391"/>
      <c r="V15" s="1391"/>
      <c r="W15" s="1391"/>
      <c r="X15" s="1391"/>
      <c r="Y15" s="1391"/>
      <c r="Z15" s="1391"/>
      <c r="AA15" s="1391"/>
      <c r="AB15" s="1391"/>
      <c r="AC15" s="1391"/>
      <c r="AD15" s="1391"/>
      <c r="AE15" s="1391"/>
      <c r="AF15" s="1391"/>
      <c r="AG15" s="1391"/>
      <c r="AH15" s="1391"/>
      <c r="AI15" s="1391"/>
      <c r="AJ15" s="1391"/>
      <c r="AK15" s="1391"/>
      <c r="AL15" s="1391"/>
      <c r="AM15" s="1391"/>
      <c r="AN15" s="1391"/>
      <c r="AO15" s="1391"/>
      <c r="AP15" s="1391"/>
      <c r="AQ15" s="1391"/>
      <c r="AR15" s="1391"/>
      <c r="AS15" s="1391"/>
      <c r="AT15" s="1391"/>
      <c r="AU15" s="1391"/>
      <c r="AV15" s="1391"/>
      <c r="AW15" s="1391"/>
      <c r="AX15" s="1391"/>
      <c r="AY15" s="1391"/>
      <c r="AZ15" s="1391"/>
      <c r="BA15" s="1391"/>
      <c r="BB15" s="1391"/>
      <c r="BC15" s="1391"/>
      <c r="BD15" s="1391"/>
      <c r="BE15" s="1391"/>
      <c r="BF15" s="1391"/>
      <c r="BG15" s="1391"/>
      <c r="BH15" s="1391"/>
      <c r="BI15" s="1391"/>
      <c r="BJ15" s="1391"/>
      <c r="BK15" s="1391"/>
      <c r="BL15" s="1391"/>
      <c r="BM15" s="1391"/>
      <c r="BN15" s="1391"/>
      <c r="BO15" s="1391"/>
      <c r="BP15" s="1391"/>
      <c r="BQ15" s="1391"/>
      <c r="BR15" s="1391"/>
      <c r="BS15" s="1391"/>
      <c r="BT15" s="1391"/>
      <c r="BU15" s="1391"/>
      <c r="BV15" s="1391"/>
      <c r="BW15" s="1391"/>
      <c r="BX15" s="1391"/>
      <c r="BY15" s="1391"/>
      <c r="BZ15" s="1391"/>
      <c r="CA15" s="1391"/>
      <c r="CB15" s="1391"/>
      <c r="CC15" s="1391"/>
      <c r="CD15" s="1391"/>
      <c r="CE15" s="1391"/>
      <c r="CF15" s="1391"/>
      <c r="CG15" s="1391"/>
      <c r="CH15" s="1391"/>
      <c r="CI15" s="1391"/>
      <c r="CJ15" s="1391"/>
      <c r="CK15" s="1391"/>
      <c r="CL15" s="1391"/>
      <c r="CM15" s="1391"/>
      <c r="CN15" s="1391"/>
      <c r="CO15" s="1391"/>
      <c r="CP15" s="1391"/>
      <c r="CQ15" s="1391"/>
      <c r="CR15" s="1391"/>
      <c r="CS15" s="1391"/>
      <c r="CT15" s="1391"/>
      <c r="CU15" s="1391"/>
      <c r="CV15" s="1391"/>
      <c r="CW15" s="1391"/>
      <c r="CX15" s="1391"/>
      <c r="CY15" s="1391"/>
      <c r="CZ15" s="1391"/>
      <c r="DA15" s="1391"/>
      <c r="DB15" s="1391"/>
      <c r="DC15" s="1391"/>
      <c r="DD15" s="1391"/>
      <c r="DE15" s="1391"/>
      <c r="DF15" s="1391"/>
      <c r="DG15" s="1391"/>
      <c r="DH15" s="1391"/>
      <c r="DI15" s="1391"/>
      <c r="DJ15" s="1391"/>
      <c r="DK15" s="1391"/>
      <c r="DL15" s="1391"/>
      <c r="DM15" s="1391"/>
      <c r="DN15" s="1391"/>
      <c r="DO15" s="1391"/>
      <c r="DP15" s="1391"/>
      <c r="DQ15" s="1391"/>
      <c r="DR15" s="1391"/>
      <c r="DS15" s="1391"/>
      <c r="DT15" s="1391"/>
    </row>
    <row r="16" spans="1:124" s="187" customFormat="1" ht="15.75" customHeight="1">
      <c r="A16" s="59"/>
      <c r="B16" s="1392" t="s">
        <v>1601</v>
      </c>
      <c r="C16" s="1390" t="s">
        <v>167</v>
      </c>
      <c r="D16" s="1799">
        <v>2249.6999999999998</v>
      </c>
      <c r="E16" s="1391"/>
      <c r="F16" s="1391"/>
      <c r="G16" s="1391"/>
      <c r="H16" s="1391"/>
      <c r="I16" s="1391"/>
      <c r="J16" s="1391"/>
      <c r="K16" s="1391"/>
      <c r="L16" s="1391"/>
      <c r="M16" s="1391"/>
      <c r="N16" s="1391"/>
      <c r="O16" s="1391"/>
      <c r="P16" s="1391"/>
      <c r="Q16" s="1391"/>
      <c r="R16" s="1391"/>
      <c r="S16" s="1391"/>
      <c r="T16" s="1391"/>
      <c r="U16" s="1391"/>
      <c r="V16" s="1391"/>
      <c r="W16" s="1391"/>
      <c r="X16" s="1391"/>
      <c r="Y16" s="1391"/>
      <c r="Z16" s="1391"/>
      <c r="AA16" s="1391"/>
      <c r="AB16" s="1391"/>
      <c r="AC16" s="1391"/>
      <c r="AD16" s="1391"/>
      <c r="AE16" s="1391"/>
      <c r="AF16" s="1391"/>
      <c r="AG16" s="1391"/>
      <c r="AH16" s="1391"/>
      <c r="AI16" s="1391"/>
      <c r="AJ16" s="1391"/>
      <c r="AK16" s="1391"/>
      <c r="AL16" s="1391"/>
      <c r="AM16" s="1391"/>
      <c r="AN16" s="1391"/>
      <c r="AO16" s="1391"/>
      <c r="AP16" s="1391"/>
      <c r="AQ16" s="1391"/>
      <c r="AR16" s="1391"/>
      <c r="AS16" s="1391"/>
      <c r="AT16" s="1391"/>
      <c r="AU16" s="1391"/>
      <c r="AV16" s="1391"/>
      <c r="AW16" s="1391"/>
      <c r="AX16" s="1391"/>
      <c r="AY16" s="1391"/>
      <c r="AZ16" s="1391"/>
      <c r="BA16" s="1391"/>
      <c r="BB16" s="1391"/>
      <c r="BC16" s="1391"/>
      <c r="BD16" s="1391"/>
      <c r="BE16" s="1391"/>
      <c r="BF16" s="1391"/>
      <c r="BG16" s="1391"/>
      <c r="BH16" s="1391"/>
      <c r="BI16" s="1391"/>
      <c r="BJ16" s="1391"/>
      <c r="BK16" s="1391"/>
      <c r="BL16" s="1391"/>
      <c r="BM16" s="1391"/>
      <c r="BN16" s="1391"/>
      <c r="BO16" s="1391"/>
      <c r="BP16" s="1391"/>
      <c r="BQ16" s="1391"/>
      <c r="BR16" s="1391"/>
      <c r="BS16" s="1391"/>
      <c r="BT16" s="1391"/>
      <c r="BU16" s="1391"/>
      <c r="BV16" s="1391"/>
      <c r="BW16" s="1391"/>
      <c r="BX16" s="1391"/>
      <c r="BY16" s="1391"/>
      <c r="BZ16" s="1391"/>
      <c r="CA16" s="1391"/>
      <c r="CB16" s="1391"/>
      <c r="CC16" s="1391"/>
      <c r="CD16" s="1391"/>
      <c r="CE16" s="1391"/>
      <c r="CF16" s="1391"/>
      <c r="CG16" s="1391"/>
      <c r="CH16" s="1391"/>
      <c r="CI16" s="1391"/>
      <c r="CJ16" s="1391"/>
      <c r="CK16" s="1391"/>
      <c r="CL16" s="1391"/>
      <c r="CM16" s="1391"/>
      <c r="CN16" s="1391"/>
      <c r="CO16" s="1391"/>
      <c r="CP16" s="1391"/>
      <c r="CQ16" s="1391"/>
      <c r="CR16" s="1391"/>
      <c r="CS16" s="1391"/>
      <c r="CT16" s="1391"/>
      <c r="CU16" s="1391"/>
      <c r="CV16" s="1391"/>
      <c r="CW16" s="1391"/>
      <c r="CX16" s="1391"/>
      <c r="CY16" s="1391"/>
      <c r="CZ16" s="1391"/>
      <c r="DA16" s="1391"/>
      <c r="DB16" s="1391"/>
      <c r="DC16" s="1391"/>
      <c r="DD16" s="1391"/>
      <c r="DE16" s="1391"/>
      <c r="DF16" s="1391"/>
      <c r="DG16" s="1391"/>
      <c r="DH16" s="1391"/>
      <c r="DI16" s="1391"/>
      <c r="DJ16" s="1391"/>
      <c r="DK16" s="1391"/>
      <c r="DL16" s="1391"/>
      <c r="DM16" s="1391"/>
      <c r="DN16" s="1391"/>
      <c r="DO16" s="1391"/>
      <c r="DP16" s="1391"/>
      <c r="DQ16" s="1391"/>
      <c r="DR16" s="1391"/>
      <c r="DS16" s="1391"/>
      <c r="DT16" s="1391"/>
    </row>
    <row r="17" spans="1:124" s="187" customFormat="1" ht="15.75" customHeight="1">
      <c r="A17" s="59"/>
      <c r="B17" s="1392"/>
      <c r="C17" s="1390"/>
      <c r="D17" s="1391"/>
      <c r="E17" s="1391"/>
      <c r="F17" s="1391"/>
      <c r="G17" s="1391"/>
      <c r="H17" s="1391"/>
      <c r="I17" s="1391"/>
      <c r="J17" s="1391"/>
      <c r="K17" s="1391"/>
      <c r="L17" s="1391"/>
      <c r="M17" s="1391"/>
      <c r="N17" s="1391"/>
      <c r="O17" s="1391"/>
      <c r="P17" s="1391"/>
      <c r="Q17" s="1391"/>
      <c r="R17" s="1391"/>
      <c r="S17" s="1391"/>
      <c r="T17" s="1391"/>
      <c r="U17" s="1391"/>
      <c r="V17" s="1391"/>
      <c r="W17" s="1391"/>
      <c r="X17" s="1391"/>
      <c r="Y17" s="1391"/>
      <c r="Z17" s="1391"/>
      <c r="AA17" s="1391"/>
      <c r="AB17" s="1391"/>
      <c r="AC17" s="1391"/>
      <c r="AD17" s="1391"/>
      <c r="AE17" s="1391"/>
      <c r="AF17" s="1391"/>
      <c r="AG17" s="1391"/>
      <c r="AH17" s="1391"/>
      <c r="AI17" s="1391"/>
      <c r="AJ17" s="1391"/>
      <c r="AK17" s="1391"/>
      <c r="AL17" s="1391"/>
      <c r="AM17" s="1391"/>
      <c r="AN17" s="1391"/>
      <c r="AO17" s="1391"/>
      <c r="AP17" s="1391"/>
      <c r="AQ17" s="1391"/>
      <c r="AR17" s="1391"/>
      <c r="AS17" s="1391"/>
      <c r="AT17" s="1391"/>
      <c r="AU17" s="1391"/>
      <c r="AV17" s="1391"/>
      <c r="AW17" s="1391"/>
      <c r="AX17" s="1391"/>
      <c r="AY17" s="1391"/>
      <c r="AZ17" s="1391"/>
      <c r="BA17" s="1391"/>
      <c r="BB17" s="1391"/>
      <c r="BC17" s="1391"/>
      <c r="BD17" s="1391"/>
      <c r="BE17" s="1391"/>
      <c r="BF17" s="1391"/>
      <c r="BG17" s="1391"/>
      <c r="BH17" s="1391"/>
      <c r="BI17" s="1391"/>
      <c r="BJ17" s="1391"/>
      <c r="BK17" s="1391"/>
      <c r="BL17" s="1391"/>
      <c r="BM17" s="1391"/>
      <c r="BN17" s="1391"/>
      <c r="BO17" s="1391"/>
      <c r="BP17" s="1391"/>
      <c r="BQ17" s="1391"/>
      <c r="BR17" s="1391"/>
      <c r="BS17" s="1391"/>
      <c r="BT17" s="1391"/>
      <c r="BU17" s="1391"/>
      <c r="BV17" s="1391"/>
      <c r="BW17" s="1391"/>
      <c r="BX17" s="1391"/>
      <c r="BY17" s="1391"/>
      <c r="BZ17" s="1391"/>
      <c r="CA17" s="1391"/>
      <c r="CB17" s="1391"/>
      <c r="CC17" s="1391"/>
      <c r="CD17" s="1391"/>
      <c r="CE17" s="1391"/>
      <c r="CF17" s="1391"/>
      <c r="CG17" s="1391"/>
      <c r="CH17" s="1391"/>
      <c r="CI17" s="1391"/>
      <c r="CJ17" s="1391"/>
      <c r="CK17" s="1391"/>
      <c r="CL17" s="1391"/>
      <c r="CM17" s="1391"/>
      <c r="CN17" s="1391"/>
      <c r="CO17" s="1391"/>
      <c r="CP17" s="1391"/>
      <c r="CQ17" s="1391"/>
      <c r="CR17" s="1391"/>
      <c r="CS17" s="1391"/>
      <c r="CT17" s="1391"/>
      <c r="CU17" s="1391"/>
      <c r="CV17" s="1391"/>
      <c r="CW17" s="1391"/>
      <c r="CX17" s="1391"/>
      <c r="CY17" s="1391"/>
      <c r="CZ17" s="1391"/>
      <c r="DA17" s="1391"/>
      <c r="DB17" s="1391"/>
      <c r="DC17" s="1391"/>
      <c r="DD17" s="1391"/>
      <c r="DE17" s="1391"/>
      <c r="DF17" s="1391"/>
      <c r="DG17" s="1391"/>
      <c r="DH17" s="1391"/>
      <c r="DI17" s="1391"/>
      <c r="DJ17" s="1391"/>
      <c r="DK17" s="1391"/>
      <c r="DL17" s="1391"/>
      <c r="DM17" s="1391"/>
      <c r="DN17" s="1391"/>
      <c r="DO17" s="1391"/>
      <c r="DP17" s="1391"/>
      <c r="DQ17" s="1391"/>
      <c r="DR17" s="1391"/>
      <c r="DS17" s="1391"/>
      <c r="DT17" s="1391"/>
    </row>
    <row r="18" spans="1:124" s="187" customFormat="1" ht="15.75" customHeight="1" thickBot="1">
      <c r="A18" s="59"/>
      <c r="B18" s="65" t="s">
        <v>168</v>
      </c>
      <c r="C18" s="1152"/>
      <c r="D18" s="1396">
        <f>SUM(D11:D17)</f>
        <v>77109.439999999988</v>
      </c>
      <c r="E18" s="1401">
        <f>SUM(E11:E17)</f>
        <v>0</v>
      </c>
      <c r="F18" s="1401">
        <f t="shared" ref="F18:BQ18" si="0">SUM(F11:F17)</f>
        <v>0</v>
      </c>
      <c r="G18" s="1401">
        <f t="shared" si="0"/>
        <v>0</v>
      </c>
      <c r="H18" s="1401">
        <f t="shared" si="0"/>
        <v>0</v>
      </c>
      <c r="I18" s="1401">
        <f t="shared" si="0"/>
        <v>0</v>
      </c>
      <c r="J18" s="1401">
        <f t="shared" si="0"/>
        <v>0</v>
      </c>
      <c r="K18" s="1401">
        <f t="shared" si="0"/>
        <v>0</v>
      </c>
      <c r="L18" s="1401">
        <f t="shared" si="0"/>
        <v>0</v>
      </c>
      <c r="M18" s="1401">
        <f t="shared" si="0"/>
        <v>0</v>
      </c>
      <c r="N18" s="1401">
        <f t="shared" si="0"/>
        <v>0</v>
      </c>
      <c r="O18" s="1401">
        <f t="shared" si="0"/>
        <v>0</v>
      </c>
      <c r="P18" s="1401">
        <f t="shared" si="0"/>
        <v>0</v>
      </c>
      <c r="Q18" s="1401">
        <f t="shared" si="0"/>
        <v>0</v>
      </c>
      <c r="R18" s="1401">
        <f t="shared" si="0"/>
        <v>0</v>
      </c>
      <c r="S18" s="1401">
        <f t="shared" si="0"/>
        <v>0</v>
      </c>
      <c r="T18" s="1401">
        <f t="shared" si="0"/>
        <v>0</v>
      </c>
      <c r="U18" s="1401">
        <f t="shared" si="0"/>
        <v>0</v>
      </c>
      <c r="V18" s="1401">
        <f t="shared" si="0"/>
        <v>0</v>
      </c>
      <c r="W18" s="1401">
        <f t="shared" si="0"/>
        <v>0</v>
      </c>
      <c r="X18" s="1401">
        <f t="shared" si="0"/>
        <v>0</v>
      </c>
      <c r="Y18" s="1401">
        <f t="shared" si="0"/>
        <v>0</v>
      </c>
      <c r="Z18" s="1401">
        <f t="shared" si="0"/>
        <v>0</v>
      </c>
      <c r="AA18" s="1401">
        <f t="shared" si="0"/>
        <v>0</v>
      </c>
      <c r="AB18" s="1401">
        <f t="shared" si="0"/>
        <v>0</v>
      </c>
      <c r="AC18" s="1401">
        <f t="shared" si="0"/>
        <v>0</v>
      </c>
      <c r="AD18" s="1401">
        <f t="shared" si="0"/>
        <v>0</v>
      </c>
      <c r="AE18" s="1401">
        <f t="shared" si="0"/>
        <v>0</v>
      </c>
      <c r="AF18" s="1401">
        <f t="shared" si="0"/>
        <v>0</v>
      </c>
      <c r="AG18" s="1401">
        <f t="shared" si="0"/>
        <v>0</v>
      </c>
      <c r="AH18" s="1401">
        <f t="shared" si="0"/>
        <v>0</v>
      </c>
      <c r="AI18" s="1401">
        <f t="shared" si="0"/>
        <v>0</v>
      </c>
      <c r="AJ18" s="1401">
        <f t="shared" si="0"/>
        <v>0</v>
      </c>
      <c r="AK18" s="1401">
        <f t="shared" si="0"/>
        <v>0</v>
      </c>
      <c r="AL18" s="1401">
        <f t="shared" si="0"/>
        <v>0</v>
      </c>
      <c r="AM18" s="1401">
        <f t="shared" si="0"/>
        <v>0</v>
      </c>
      <c r="AN18" s="1401">
        <f t="shared" si="0"/>
        <v>0</v>
      </c>
      <c r="AO18" s="1401">
        <f t="shared" si="0"/>
        <v>0</v>
      </c>
      <c r="AP18" s="1401">
        <f t="shared" si="0"/>
        <v>0</v>
      </c>
      <c r="AQ18" s="1401">
        <f t="shared" si="0"/>
        <v>0</v>
      </c>
      <c r="AR18" s="1401">
        <f t="shared" si="0"/>
        <v>0</v>
      </c>
      <c r="AS18" s="1401">
        <f t="shared" si="0"/>
        <v>0</v>
      </c>
      <c r="AT18" s="1401">
        <f t="shared" si="0"/>
        <v>0</v>
      </c>
      <c r="AU18" s="1401">
        <f t="shared" si="0"/>
        <v>0</v>
      </c>
      <c r="AV18" s="1401">
        <f t="shared" si="0"/>
        <v>0</v>
      </c>
      <c r="AW18" s="1401">
        <f t="shared" si="0"/>
        <v>0</v>
      </c>
      <c r="AX18" s="1401">
        <f t="shared" si="0"/>
        <v>0</v>
      </c>
      <c r="AY18" s="1401">
        <f t="shared" si="0"/>
        <v>0</v>
      </c>
      <c r="AZ18" s="1401">
        <f t="shared" si="0"/>
        <v>0</v>
      </c>
      <c r="BA18" s="1401">
        <f t="shared" si="0"/>
        <v>0</v>
      </c>
      <c r="BB18" s="1401">
        <f t="shared" si="0"/>
        <v>0</v>
      </c>
      <c r="BC18" s="1401">
        <f t="shared" si="0"/>
        <v>0</v>
      </c>
      <c r="BD18" s="1401">
        <f t="shared" si="0"/>
        <v>0</v>
      </c>
      <c r="BE18" s="1401">
        <f t="shared" si="0"/>
        <v>0</v>
      </c>
      <c r="BF18" s="1401">
        <f t="shared" si="0"/>
        <v>0</v>
      </c>
      <c r="BG18" s="1401">
        <f t="shared" si="0"/>
        <v>0</v>
      </c>
      <c r="BH18" s="1401">
        <f t="shared" si="0"/>
        <v>0</v>
      </c>
      <c r="BI18" s="1401">
        <f t="shared" si="0"/>
        <v>0</v>
      </c>
      <c r="BJ18" s="1401">
        <f t="shared" si="0"/>
        <v>0</v>
      </c>
      <c r="BK18" s="1401">
        <f t="shared" si="0"/>
        <v>0</v>
      </c>
      <c r="BL18" s="1401">
        <f t="shared" si="0"/>
        <v>0</v>
      </c>
      <c r="BM18" s="1401">
        <f t="shared" si="0"/>
        <v>0</v>
      </c>
      <c r="BN18" s="1401">
        <f t="shared" si="0"/>
        <v>0</v>
      </c>
      <c r="BO18" s="1401">
        <f t="shared" si="0"/>
        <v>0</v>
      </c>
      <c r="BP18" s="1401">
        <f t="shared" si="0"/>
        <v>0</v>
      </c>
      <c r="BQ18" s="1401">
        <f t="shared" si="0"/>
        <v>0</v>
      </c>
      <c r="BR18" s="1401">
        <f t="shared" ref="BR18:DT18" si="1">SUM(BR11:BR17)</f>
        <v>0</v>
      </c>
      <c r="BS18" s="1401">
        <f t="shared" si="1"/>
        <v>0</v>
      </c>
      <c r="BT18" s="1401">
        <f t="shared" si="1"/>
        <v>0</v>
      </c>
      <c r="BU18" s="1401">
        <f t="shared" si="1"/>
        <v>0</v>
      </c>
      <c r="BV18" s="1401">
        <f t="shared" si="1"/>
        <v>0</v>
      </c>
      <c r="BW18" s="1401">
        <f t="shared" si="1"/>
        <v>0</v>
      </c>
      <c r="BX18" s="1401">
        <f t="shared" si="1"/>
        <v>0</v>
      </c>
      <c r="BY18" s="1401">
        <f t="shared" si="1"/>
        <v>0</v>
      </c>
      <c r="BZ18" s="1401">
        <f t="shared" si="1"/>
        <v>0</v>
      </c>
      <c r="CA18" s="1401">
        <f t="shared" si="1"/>
        <v>0</v>
      </c>
      <c r="CB18" s="1401">
        <f t="shared" si="1"/>
        <v>0</v>
      </c>
      <c r="CC18" s="1401">
        <f t="shared" si="1"/>
        <v>0</v>
      </c>
      <c r="CD18" s="1401">
        <f t="shared" si="1"/>
        <v>0</v>
      </c>
      <c r="CE18" s="1401">
        <f t="shared" si="1"/>
        <v>0</v>
      </c>
      <c r="CF18" s="1401">
        <f t="shared" si="1"/>
        <v>0</v>
      </c>
      <c r="CG18" s="1401">
        <f t="shared" si="1"/>
        <v>0</v>
      </c>
      <c r="CH18" s="1401">
        <f t="shared" si="1"/>
        <v>0</v>
      </c>
      <c r="CI18" s="1401">
        <f t="shared" si="1"/>
        <v>0</v>
      </c>
      <c r="CJ18" s="1401">
        <f t="shared" si="1"/>
        <v>0</v>
      </c>
      <c r="CK18" s="1401">
        <f t="shared" si="1"/>
        <v>0</v>
      </c>
      <c r="CL18" s="1401">
        <f t="shared" si="1"/>
        <v>0</v>
      </c>
      <c r="CM18" s="1401">
        <f t="shared" si="1"/>
        <v>0</v>
      </c>
      <c r="CN18" s="1401">
        <f t="shared" si="1"/>
        <v>0</v>
      </c>
      <c r="CO18" s="1401">
        <f t="shared" si="1"/>
        <v>0</v>
      </c>
      <c r="CP18" s="1401">
        <f t="shared" si="1"/>
        <v>0</v>
      </c>
      <c r="CQ18" s="1401">
        <f t="shared" si="1"/>
        <v>0</v>
      </c>
      <c r="CR18" s="1401">
        <f t="shared" si="1"/>
        <v>0</v>
      </c>
      <c r="CS18" s="1401">
        <f t="shared" si="1"/>
        <v>0</v>
      </c>
      <c r="CT18" s="1401">
        <f t="shared" si="1"/>
        <v>0</v>
      </c>
      <c r="CU18" s="1401">
        <f t="shared" si="1"/>
        <v>0</v>
      </c>
      <c r="CV18" s="1401">
        <f t="shared" si="1"/>
        <v>0</v>
      </c>
      <c r="CW18" s="1401">
        <f t="shared" si="1"/>
        <v>0</v>
      </c>
      <c r="CX18" s="1401">
        <f t="shared" si="1"/>
        <v>0</v>
      </c>
      <c r="CY18" s="1401">
        <f t="shared" si="1"/>
        <v>0</v>
      </c>
      <c r="CZ18" s="1401">
        <f t="shared" si="1"/>
        <v>0</v>
      </c>
      <c r="DA18" s="1401">
        <f t="shared" si="1"/>
        <v>0</v>
      </c>
      <c r="DB18" s="1401">
        <f t="shared" si="1"/>
        <v>0</v>
      </c>
      <c r="DC18" s="1401">
        <f t="shared" si="1"/>
        <v>0</v>
      </c>
      <c r="DD18" s="1401">
        <f t="shared" si="1"/>
        <v>0</v>
      </c>
      <c r="DE18" s="1401">
        <f t="shared" si="1"/>
        <v>0</v>
      </c>
      <c r="DF18" s="1401">
        <f t="shared" si="1"/>
        <v>0</v>
      </c>
      <c r="DG18" s="1401">
        <f t="shared" si="1"/>
        <v>0</v>
      </c>
      <c r="DH18" s="1401">
        <f t="shared" si="1"/>
        <v>0</v>
      </c>
      <c r="DI18" s="1401">
        <f t="shared" si="1"/>
        <v>0</v>
      </c>
      <c r="DJ18" s="1401">
        <f t="shared" si="1"/>
        <v>0</v>
      </c>
      <c r="DK18" s="1401">
        <f t="shared" si="1"/>
        <v>0</v>
      </c>
      <c r="DL18" s="1401">
        <f t="shared" si="1"/>
        <v>0</v>
      </c>
      <c r="DM18" s="1401">
        <f t="shared" si="1"/>
        <v>0</v>
      </c>
      <c r="DN18" s="1401">
        <f t="shared" si="1"/>
        <v>0</v>
      </c>
      <c r="DO18" s="1401">
        <f t="shared" si="1"/>
        <v>0</v>
      </c>
      <c r="DP18" s="1401">
        <f t="shared" si="1"/>
        <v>0</v>
      </c>
      <c r="DQ18" s="1401">
        <f t="shared" si="1"/>
        <v>0</v>
      </c>
      <c r="DR18" s="1401">
        <f t="shared" si="1"/>
        <v>0</v>
      </c>
      <c r="DS18" s="1401">
        <f t="shared" si="1"/>
        <v>0</v>
      </c>
      <c r="DT18" s="1401">
        <f t="shared" si="1"/>
        <v>0</v>
      </c>
    </row>
    <row r="19" spans="1:124" s="187" customFormat="1" ht="15.75" customHeight="1" thickTop="1">
      <c r="A19" s="59"/>
      <c r="B19" s="1388"/>
      <c r="C19" s="1389"/>
      <c r="D19" s="58"/>
      <c r="E19" s="58"/>
      <c r="F19" s="58"/>
      <c r="G19" s="58"/>
      <c r="H19" s="58"/>
      <c r="I19" s="58"/>
      <c r="J19" s="58"/>
      <c r="K19" s="58"/>
      <c r="L19" s="58"/>
      <c r="M19" s="58"/>
      <c r="N19" s="58"/>
      <c r="O19" s="58"/>
      <c r="P19" s="58"/>
      <c r="Q19" s="58"/>
      <c r="R19" s="58"/>
      <c r="S19" s="58"/>
      <c r="T19" s="58"/>
      <c r="U19" s="58"/>
      <c r="V19" s="58"/>
      <c r="W19" s="58"/>
      <c r="X19" s="58"/>
      <c r="Y19" s="58"/>
      <c r="Z19" s="58"/>
      <c r="AA19" s="58"/>
      <c r="AB19" s="58"/>
      <c r="AC19" s="58"/>
      <c r="AD19" s="58"/>
      <c r="AE19" s="58"/>
      <c r="AF19" s="58"/>
      <c r="AG19" s="58"/>
      <c r="AH19" s="58"/>
      <c r="AI19" s="58"/>
      <c r="AJ19" s="58"/>
      <c r="AK19" s="58"/>
      <c r="AL19" s="58"/>
      <c r="AM19" s="58"/>
      <c r="AN19" s="58"/>
      <c r="AO19" s="58"/>
      <c r="AP19" s="58"/>
      <c r="AQ19" s="58"/>
      <c r="AR19" s="58"/>
      <c r="AS19" s="58"/>
      <c r="AT19" s="58"/>
      <c r="AU19" s="58"/>
      <c r="AV19" s="58"/>
      <c r="AW19" s="58"/>
      <c r="AX19" s="58"/>
      <c r="AY19" s="58"/>
      <c r="AZ19" s="58"/>
      <c r="BA19" s="58"/>
      <c r="BB19" s="58"/>
      <c r="BC19" s="58"/>
      <c r="BD19" s="58"/>
      <c r="BE19" s="58"/>
      <c r="BF19" s="58"/>
      <c r="BG19" s="58"/>
      <c r="BH19" s="58"/>
      <c r="BI19" s="58"/>
      <c r="BJ19" s="58"/>
      <c r="BK19" s="58"/>
      <c r="BL19" s="58"/>
      <c r="BM19" s="58"/>
      <c r="BN19" s="58"/>
      <c r="BO19" s="58"/>
      <c r="BP19" s="58"/>
      <c r="BQ19" s="58"/>
      <c r="BR19" s="58"/>
      <c r="BS19" s="58"/>
      <c r="BT19" s="58"/>
      <c r="BU19" s="58"/>
      <c r="BV19" s="58"/>
      <c r="BW19" s="58"/>
      <c r="BX19" s="58"/>
      <c r="BY19" s="58"/>
      <c r="BZ19" s="58"/>
      <c r="CA19" s="58"/>
      <c r="CB19" s="58"/>
      <c r="CC19" s="58"/>
      <c r="CD19" s="58"/>
      <c r="CE19" s="58"/>
      <c r="CF19" s="58"/>
      <c r="CG19" s="58"/>
      <c r="CH19" s="58"/>
      <c r="CI19" s="58"/>
      <c r="CJ19" s="58"/>
      <c r="CK19" s="58"/>
      <c r="CL19" s="58"/>
      <c r="CM19" s="58"/>
      <c r="CN19" s="58"/>
      <c r="CO19" s="58"/>
      <c r="CP19" s="58"/>
      <c r="CQ19" s="58"/>
      <c r="CR19" s="58"/>
      <c r="CS19" s="58"/>
      <c r="CT19" s="58"/>
      <c r="CU19" s="58"/>
      <c r="CV19" s="58"/>
      <c r="CW19" s="58"/>
      <c r="CX19" s="58"/>
      <c r="CY19" s="58"/>
      <c r="CZ19" s="58"/>
      <c r="DA19" s="58"/>
      <c r="DB19" s="58"/>
      <c r="DC19" s="58"/>
      <c r="DD19" s="58"/>
      <c r="DE19" s="58"/>
      <c r="DF19" s="58"/>
      <c r="DG19" s="58"/>
      <c r="DH19" s="58"/>
      <c r="DI19" s="58"/>
      <c r="DJ19" s="58"/>
      <c r="DK19" s="58"/>
      <c r="DL19" s="58"/>
      <c r="DM19" s="58"/>
      <c r="DN19" s="58"/>
      <c r="DO19" s="58"/>
      <c r="DP19" s="58"/>
      <c r="DQ19" s="58"/>
      <c r="DR19" s="58"/>
      <c r="DS19" s="58"/>
      <c r="DT19" s="58"/>
    </row>
    <row r="20" spans="1:124" s="187" customFormat="1" ht="15.75" customHeight="1">
      <c r="A20" s="59"/>
      <c r="B20" s="128" t="s">
        <v>169</v>
      </c>
      <c r="C20" s="1386"/>
      <c r="D20" s="58"/>
      <c r="E20" s="58"/>
      <c r="F20" s="58"/>
      <c r="G20" s="58"/>
      <c r="H20" s="58"/>
      <c r="I20" s="58"/>
      <c r="J20" s="58"/>
      <c r="K20" s="58"/>
      <c r="L20" s="58"/>
      <c r="M20" s="58"/>
      <c r="N20" s="58"/>
      <c r="O20" s="58"/>
      <c r="P20" s="58"/>
      <c r="Q20" s="58"/>
      <c r="R20" s="58"/>
      <c r="S20" s="58"/>
      <c r="T20" s="58"/>
      <c r="U20" s="58"/>
      <c r="V20" s="58"/>
      <c r="W20" s="58"/>
      <c r="X20" s="58"/>
      <c r="Y20" s="58"/>
      <c r="Z20" s="58"/>
      <c r="AA20" s="58"/>
      <c r="AB20" s="58"/>
      <c r="AC20" s="58"/>
      <c r="AD20" s="58"/>
      <c r="AE20" s="58"/>
      <c r="AF20" s="58"/>
      <c r="AG20" s="58"/>
      <c r="AH20" s="58"/>
      <c r="AI20" s="58"/>
      <c r="AJ20" s="58"/>
      <c r="AK20" s="58"/>
      <c r="AL20" s="58"/>
      <c r="AM20" s="58"/>
      <c r="AN20" s="58"/>
      <c r="AO20" s="58"/>
      <c r="AP20" s="58"/>
      <c r="AQ20" s="58"/>
      <c r="AR20" s="58"/>
      <c r="AS20" s="58"/>
      <c r="AT20" s="58"/>
      <c r="AU20" s="58"/>
      <c r="AV20" s="58"/>
      <c r="AW20" s="58"/>
      <c r="AX20" s="58"/>
      <c r="AY20" s="58"/>
      <c r="AZ20" s="58"/>
      <c r="BA20" s="58"/>
      <c r="BB20" s="58"/>
      <c r="BC20" s="58"/>
      <c r="BD20" s="58"/>
      <c r="BE20" s="58"/>
      <c r="BF20" s="58"/>
      <c r="BG20" s="58"/>
      <c r="BH20" s="58"/>
      <c r="BI20" s="58"/>
      <c r="BJ20" s="58"/>
      <c r="BK20" s="58"/>
      <c r="BL20" s="58"/>
      <c r="BM20" s="58"/>
      <c r="BN20" s="58"/>
      <c r="BO20" s="58"/>
      <c r="BP20" s="58"/>
      <c r="BQ20" s="58"/>
      <c r="BR20" s="58"/>
      <c r="BS20" s="58"/>
      <c r="BT20" s="58"/>
      <c r="BU20" s="58"/>
      <c r="BV20" s="58"/>
      <c r="BW20" s="58"/>
      <c r="BX20" s="58"/>
      <c r="BY20" s="58"/>
      <c r="BZ20" s="58"/>
      <c r="CA20" s="58"/>
      <c r="CB20" s="58"/>
      <c r="CC20" s="58"/>
      <c r="CD20" s="58"/>
      <c r="CE20" s="58"/>
      <c r="CF20" s="58"/>
      <c r="CG20" s="58"/>
      <c r="CH20" s="58"/>
      <c r="CI20" s="58"/>
      <c r="CJ20" s="58"/>
      <c r="CK20" s="58"/>
      <c r="CL20" s="58"/>
      <c r="CM20" s="58"/>
      <c r="CN20" s="58"/>
      <c r="CO20" s="58"/>
      <c r="CP20" s="58"/>
      <c r="CQ20" s="58"/>
      <c r="CR20" s="58"/>
      <c r="CS20" s="58"/>
      <c r="CT20" s="58"/>
      <c r="CU20" s="58"/>
      <c r="CV20" s="58"/>
      <c r="CW20" s="58"/>
      <c r="CX20" s="58"/>
      <c r="CY20" s="58"/>
      <c r="CZ20" s="58"/>
      <c r="DA20" s="58"/>
      <c r="DB20" s="58"/>
      <c r="DC20" s="58"/>
      <c r="DD20" s="58"/>
      <c r="DE20" s="58"/>
      <c r="DF20" s="58"/>
      <c r="DG20" s="58"/>
      <c r="DH20" s="58"/>
      <c r="DI20" s="58"/>
      <c r="DJ20" s="58"/>
      <c r="DK20" s="58"/>
      <c r="DL20" s="58"/>
      <c r="DM20" s="58"/>
      <c r="DN20" s="58"/>
      <c r="DO20" s="58"/>
      <c r="DP20" s="58"/>
      <c r="DQ20" s="58"/>
      <c r="DR20" s="58"/>
      <c r="DS20" s="58"/>
      <c r="DT20" s="58"/>
    </row>
    <row r="21" spans="1:124" s="187" customFormat="1" ht="15.75" customHeight="1">
      <c r="A21" s="59"/>
      <c r="B21" s="128"/>
      <c r="C21" s="1386"/>
      <c r="D21" s="58"/>
      <c r="E21" s="58"/>
      <c r="F21" s="58"/>
      <c r="G21" s="58"/>
      <c r="H21" s="58"/>
      <c r="I21" s="58"/>
      <c r="J21" s="58"/>
      <c r="K21" s="58"/>
      <c r="L21" s="58"/>
      <c r="M21" s="58"/>
      <c r="N21" s="58"/>
      <c r="O21" s="58"/>
      <c r="P21" s="58"/>
      <c r="Q21" s="58"/>
      <c r="R21" s="58"/>
      <c r="S21" s="58"/>
      <c r="T21" s="58"/>
      <c r="U21" s="58"/>
      <c r="V21" s="58"/>
      <c r="W21" s="58"/>
      <c r="X21" s="58"/>
      <c r="Y21" s="58"/>
      <c r="Z21" s="58"/>
      <c r="AA21" s="58"/>
      <c r="AB21" s="58"/>
      <c r="AC21" s="58"/>
      <c r="AD21" s="58"/>
      <c r="AE21" s="58"/>
      <c r="AF21" s="58"/>
      <c r="AG21" s="58"/>
      <c r="AH21" s="58"/>
      <c r="AI21" s="58"/>
      <c r="AJ21" s="58"/>
      <c r="AK21" s="58"/>
      <c r="AL21" s="58"/>
      <c r="AM21" s="58"/>
      <c r="AN21" s="58"/>
      <c r="AO21" s="58"/>
      <c r="AP21" s="58"/>
      <c r="AQ21" s="58"/>
      <c r="AR21" s="58"/>
      <c r="AS21" s="58"/>
      <c r="AT21" s="58"/>
      <c r="AU21" s="58"/>
      <c r="AV21" s="58"/>
      <c r="AW21" s="58"/>
      <c r="AX21" s="58"/>
      <c r="AY21" s="58"/>
      <c r="AZ21" s="58"/>
      <c r="BA21" s="58"/>
      <c r="BB21" s="58"/>
      <c r="BC21" s="58"/>
      <c r="BD21" s="58"/>
      <c r="BE21" s="58"/>
      <c r="BF21" s="58"/>
      <c r="BG21" s="58"/>
      <c r="BH21" s="58"/>
      <c r="BI21" s="58"/>
      <c r="BJ21" s="58"/>
      <c r="BK21" s="58"/>
      <c r="BL21" s="58"/>
      <c r="BM21" s="58"/>
      <c r="BN21" s="58"/>
      <c r="BO21" s="58"/>
      <c r="BP21" s="58"/>
      <c r="BQ21" s="58"/>
      <c r="BR21" s="58"/>
      <c r="BS21" s="58"/>
      <c r="BT21" s="58"/>
      <c r="BU21" s="58"/>
      <c r="BV21" s="58"/>
      <c r="BW21" s="58"/>
      <c r="BX21" s="58"/>
      <c r="BY21" s="58"/>
      <c r="BZ21" s="58"/>
      <c r="CA21" s="58"/>
      <c r="CB21" s="58"/>
      <c r="CC21" s="58"/>
      <c r="CD21" s="58"/>
      <c r="CE21" s="58"/>
      <c r="CF21" s="58"/>
      <c r="CG21" s="58"/>
      <c r="CH21" s="58"/>
      <c r="CI21" s="58"/>
      <c r="CJ21" s="58"/>
      <c r="CK21" s="58"/>
      <c r="CL21" s="58"/>
      <c r="CM21" s="58"/>
      <c r="CN21" s="58"/>
      <c r="CO21" s="58"/>
      <c r="CP21" s="58"/>
      <c r="CQ21" s="58"/>
      <c r="CR21" s="58"/>
      <c r="CS21" s="58"/>
      <c r="CT21" s="58"/>
      <c r="CU21" s="58"/>
      <c r="CV21" s="58"/>
      <c r="CW21" s="58"/>
      <c r="CX21" s="58"/>
      <c r="CY21" s="58"/>
      <c r="CZ21" s="58"/>
      <c r="DA21" s="58"/>
      <c r="DB21" s="58"/>
      <c r="DC21" s="58"/>
      <c r="DD21" s="58"/>
      <c r="DE21" s="58"/>
      <c r="DF21" s="58"/>
      <c r="DG21" s="58"/>
      <c r="DH21" s="58"/>
      <c r="DI21" s="58"/>
      <c r="DJ21" s="58"/>
      <c r="DK21" s="58"/>
      <c r="DL21" s="58"/>
      <c r="DM21" s="58"/>
      <c r="DN21" s="58"/>
      <c r="DO21" s="58"/>
      <c r="DP21" s="58"/>
      <c r="DQ21" s="58"/>
      <c r="DR21" s="58"/>
      <c r="DS21" s="58"/>
      <c r="DT21" s="58"/>
    </row>
    <row r="22" spans="1:124" s="187" customFormat="1" ht="15.75" customHeight="1">
      <c r="A22" s="59"/>
      <c r="B22" s="1392" t="s">
        <v>484</v>
      </c>
      <c r="C22" s="1390" t="s">
        <v>170</v>
      </c>
      <c r="D22" s="1799">
        <v>138000.01999999999</v>
      </c>
      <c r="E22" s="1391"/>
      <c r="F22" s="1391"/>
      <c r="G22" s="1391"/>
      <c r="H22" s="1391"/>
      <c r="I22" s="1391"/>
      <c r="J22" s="1391"/>
      <c r="K22" s="1391"/>
      <c r="L22" s="1391"/>
      <c r="M22" s="1391"/>
      <c r="N22" s="1391"/>
      <c r="O22" s="1391"/>
      <c r="P22" s="1391"/>
      <c r="Q22" s="1391"/>
      <c r="R22" s="1391"/>
      <c r="S22" s="1391"/>
      <c r="T22" s="1391"/>
      <c r="U22" s="1391"/>
      <c r="V22" s="1391"/>
      <c r="W22" s="1391"/>
      <c r="X22" s="1391"/>
      <c r="Y22" s="1391"/>
      <c r="Z22" s="1391"/>
      <c r="AA22" s="1391"/>
      <c r="AB22" s="1391"/>
      <c r="AC22" s="1391"/>
      <c r="AD22" s="1391"/>
      <c r="AE22" s="1391"/>
      <c r="AF22" s="1391"/>
      <c r="AG22" s="1391"/>
      <c r="AH22" s="1391"/>
      <c r="AI22" s="1391"/>
      <c r="AJ22" s="1391"/>
      <c r="AK22" s="1391"/>
      <c r="AL22" s="1391"/>
      <c r="AM22" s="1391"/>
      <c r="AN22" s="1391"/>
      <c r="AO22" s="1391"/>
      <c r="AP22" s="1391"/>
      <c r="AQ22" s="1391"/>
      <c r="AR22" s="1391"/>
      <c r="AS22" s="1391"/>
      <c r="AT22" s="1391"/>
      <c r="AU22" s="1391"/>
      <c r="AV22" s="1391"/>
      <c r="AW22" s="1391"/>
      <c r="AX22" s="1391"/>
      <c r="AY22" s="1391"/>
      <c r="AZ22" s="1391"/>
      <c r="BA22" s="1391"/>
      <c r="BB22" s="1391"/>
      <c r="BC22" s="1391"/>
      <c r="BD22" s="1391"/>
      <c r="BE22" s="1391"/>
      <c r="BF22" s="1391"/>
      <c r="BG22" s="1391"/>
      <c r="BH22" s="1391"/>
      <c r="BI22" s="1391"/>
      <c r="BJ22" s="1391"/>
      <c r="BK22" s="1391"/>
      <c r="BL22" s="1391"/>
      <c r="BM22" s="1391"/>
      <c r="BN22" s="1391"/>
      <c r="BO22" s="1391"/>
      <c r="BP22" s="1391"/>
      <c r="BQ22" s="1391"/>
      <c r="BR22" s="1391"/>
      <c r="BS22" s="1391"/>
      <c r="BT22" s="1391"/>
      <c r="BU22" s="1391"/>
      <c r="BV22" s="1391"/>
      <c r="BW22" s="1391"/>
      <c r="BX22" s="1391"/>
      <c r="BY22" s="1391"/>
      <c r="BZ22" s="1391"/>
      <c r="CA22" s="1391"/>
      <c r="CB22" s="1391"/>
      <c r="CC22" s="1391"/>
      <c r="CD22" s="1391"/>
      <c r="CE22" s="1391"/>
      <c r="CF22" s="1391"/>
      <c r="CG22" s="1391"/>
      <c r="CH22" s="1391"/>
      <c r="CI22" s="1391"/>
      <c r="CJ22" s="1391"/>
      <c r="CK22" s="1391"/>
      <c r="CL22" s="1391"/>
      <c r="CM22" s="1391"/>
      <c r="CN22" s="1391"/>
      <c r="CO22" s="1391"/>
      <c r="CP22" s="1391"/>
      <c r="CQ22" s="1391"/>
      <c r="CR22" s="1391"/>
      <c r="CS22" s="1391"/>
      <c r="CT22" s="1391"/>
      <c r="CU22" s="1391"/>
      <c r="CV22" s="1391"/>
      <c r="CW22" s="1391"/>
      <c r="CX22" s="1391"/>
      <c r="CY22" s="1391"/>
      <c r="CZ22" s="1391"/>
      <c r="DA22" s="1391"/>
      <c r="DB22" s="1391"/>
      <c r="DC22" s="1391"/>
      <c r="DD22" s="1391"/>
      <c r="DE22" s="1391"/>
      <c r="DF22" s="1391"/>
      <c r="DG22" s="1391"/>
      <c r="DH22" s="1391"/>
      <c r="DI22" s="1391"/>
      <c r="DJ22" s="1391"/>
      <c r="DK22" s="1391"/>
      <c r="DL22" s="1391"/>
      <c r="DM22" s="1391"/>
      <c r="DN22" s="1391"/>
      <c r="DO22" s="1391"/>
      <c r="DP22" s="1391"/>
      <c r="DQ22" s="1391"/>
      <c r="DR22" s="1391"/>
      <c r="DS22" s="1391"/>
      <c r="DT22" s="1391"/>
    </row>
    <row r="23" spans="1:124" s="187" customFormat="1" ht="15.75" customHeight="1">
      <c r="A23" s="59"/>
      <c r="B23" s="1392" t="s">
        <v>1616</v>
      </c>
      <c r="C23" s="1390" t="s">
        <v>171</v>
      </c>
      <c r="D23" s="1799">
        <v>11297.68</v>
      </c>
      <c r="E23" s="1391"/>
      <c r="F23" s="1391"/>
      <c r="G23" s="1391"/>
      <c r="H23" s="1391"/>
      <c r="I23" s="1391"/>
      <c r="J23" s="1391"/>
      <c r="K23" s="1391"/>
      <c r="L23" s="1391"/>
      <c r="M23" s="1391"/>
      <c r="N23" s="1391"/>
      <c r="O23" s="1391"/>
      <c r="P23" s="1391"/>
      <c r="Q23" s="1391"/>
      <c r="R23" s="1391"/>
      <c r="S23" s="1391"/>
      <c r="T23" s="1391"/>
      <c r="U23" s="1391"/>
      <c r="V23" s="1391"/>
      <c r="W23" s="1391"/>
      <c r="X23" s="1391"/>
      <c r="Y23" s="1391"/>
      <c r="Z23" s="1391"/>
      <c r="AA23" s="1391"/>
      <c r="AB23" s="1391"/>
      <c r="AC23" s="1391"/>
      <c r="AD23" s="1391"/>
      <c r="AE23" s="1391"/>
      <c r="AF23" s="1391"/>
      <c r="AG23" s="1391"/>
      <c r="AH23" s="1391"/>
      <c r="AI23" s="1391"/>
      <c r="AJ23" s="1391"/>
      <c r="AK23" s="1391"/>
      <c r="AL23" s="1391"/>
      <c r="AM23" s="1391"/>
      <c r="AN23" s="1391"/>
      <c r="AO23" s="1391"/>
      <c r="AP23" s="1391"/>
      <c r="AQ23" s="1391"/>
      <c r="AR23" s="1391"/>
      <c r="AS23" s="1391"/>
      <c r="AT23" s="1391"/>
      <c r="AU23" s="1391"/>
      <c r="AV23" s="1391"/>
      <c r="AW23" s="1391"/>
      <c r="AX23" s="1391"/>
      <c r="AY23" s="1391"/>
      <c r="AZ23" s="1391"/>
      <c r="BA23" s="1391"/>
      <c r="BB23" s="1391"/>
      <c r="BC23" s="1391"/>
      <c r="BD23" s="1391"/>
      <c r="BE23" s="1391"/>
      <c r="BF23" s="1391"/>
      <c r="BG23" s="1391"/>
      <c r="BH23" s="1391"/>
      <c r="BI23" s="1391"/>
      <c r="BJ23" s="1391"/>
      <c r="BK23" s="1391"/>
      <c r="BL23" s="1391"/>
      <c r="BM23" s="1391"/>
      <c r="BN23" s="1391"/>
      <c r="BO23" s="1391"/>
      <c r="BP23" s="1391"/>
      <c r="BQ23" s="1391"/>
      <c r="BR23" s="1391"/>
      <c r="BS23" s="1391"/>
      <c r="BT23" s="1391"/>
      <c r="BU23" s="1391"/>
      <c r="BV23" s="1391"/>
      <c r="BW23" s="1391"/>
      <c r="BX23" s="1391"/>
      <c r="BY23" s="1391"/>
      <c r="BZ23" s="1391"/>
      <c r="CA23" s="1391"/>
      <c r="CB23" s="1391"/>
      <c r="CC23" s="1391"/>
      <c r="CD23" s="1391"/>
      <c r="CE23" s="1391"/>
      <c r="CF23" s="1391"/>
      <c r="CG23" s="1391"/>
      <c r="CH23" s="1391"/>
      <c r="CI23" s="1391"/>
      <c r="CJ23" s="1391"/>
      <c r="CK23" s="1391"/>
      <c r="CL23" s="1391"/>
      <c r="CM23" s="1391"/>
      <c r="CN23" s="1391"/>
      <c r="CO23" s="1391"/>
      <c r="CP23" s="1391"/>
      <c r="CQ23" s="1391"/>
      <c r="CR23" s="1391"/>
      <c r="CS23" s="1391"/>
      <c r="CT23" s="1391"/>
      <c r="CU23" s="1391"/>
      <c r="CV23" s="1391"/>
      <c r="CW23" s="1391"/>
      <c r="CX23" s="1391"/>
      <c r="CY23" s="1391"/>
      <c r="CZ23" s="1391"/>
      <c r="DA23" s="1391"/>
      <c r="DB23" s="1391"/>
      <c r="DC23" s="1391"/>
      <c r="DD23" s="1391"/>
      <c r="DE23" s="1391"/>
      <c r="DF23" s="1391"/>
      <c r="DG23" s="1391"/>
      <c r="DH23" s="1391"/>
      <c r="DI23" s="1391"/>
      <c r="DJ23" s="1391"/>
      <c r="DK23" s="1391"/>
      <c r="DL23" s="1391"/>
      <c r="DM23" s="1391"/>
      <c r="DN23" s="1391"/>
      <c r="DO23" s="1391"/>
      <c r="DP23" s="1391"/>
      <c r="DQ23" s="1391"/>
      <c r="DR23" s="1391"/>
      <c r="DS23" s="1391"/>
      <c r="DT23" s="1391"/>
    </row>
    <row r="24" spans="1:124" s="187" customFormat="1" ht="15.75" customHeight="1">
      <c r="A24" s="59"/>
      <c r="B24" s="1392" t="s">
        <v>1617</v>
      </c>
      <c r="C24" s="1390" t="s">
        <v>172</v>
      </c>
      <c r="D24" s="1799">
        <v>25659.81</v>
      </c>
      <c r="E24" s="1391"/>
      <c r="F24" s="1391"/>
      <c r="G24" s="1391"/>
      <c r="H24" s="1391"/>
      <c r="I24" s="1391"/>
      <c r="J24" s="1391"/>
      <c r="K24" s="1391"/>
      <c r="L24" s="1391"/>
      <c r="M24" s="1391"/>
      <c r="N24" s="1391"/>
      <c r="O24" s="1391"/>
      <c r="P24" s="1391"/>
      <c r="Q24" s="1391"/>
      <c r="R24" s="1391"/>
      <c r="S24" s="1391"/>
      <c r="T24" s="1391"/>
      <c r="U24" s="1391"/>
      <c r="V24" s="1391"/>
      <c r="W24" s="1391"/>
      <c r="X24" s="1391"/>
      <c r="Y24" s="1391"/>
      <c r="Z24" s="1391"/>
      <c r="AA24" s="1391"/>
      <c r="AB24" s="1391"/>
      <c r="AC24" s="1391"/>
      <c r="AD24" s="1391"/>
      <c r="AE24" s="1391"/>
      <c r="AF24" s="1391"/>
      <c r="AG24" s="1391"/>
      <c r="AH24" s="1391"/>
      <c r="AI24" s="1391"/>
      <c r="AJ24" s="1391"/>
      <c r="AK24" s="1391"/>
      <c r="AL24" s="1391"/>
      <c r="AM24" s="1391"/>
      <c r="AN24" s="1391"/>
      <c r="AO24" s="1391"/>
      <c r="AP24" s="1391"/>
      <c r="AQ24" s="1391"/>
      <c r="AR24" s="1391"/>
      <c r="AS24" s="1391"/>
      <c r="AT24" s="1391"/>
      <c r="AU24" s="1391"/>
      <c r="AV24" s="1391"/>
      <c r="AW24" s="1391"/>
      <c r="AX24" s="1391"/>
      <c r="AY24" s="1391"/>
      <c r="AZ24" s="1391"/>
      <c r="BA24" s="1391"/>
      <c r="BB24" s="1391"/>
      <c r="BC24" s="1391"/>
      <c r="BD24" s="1391"/>
      <c r="BE24" s="1391"/>
      <c r="BF24" s="1391"/>
      <c r="BG24" s="1391"/>
      <c r="BH24" s="1391"/>
      <c r="BI24" s="1391"/>
      <c r="BJ24" s="1391"/>
      <c r="BK24" s="1391"/>
      <c r="BL24" s="1391"/>
      <c r="BM24" s="1391"/>
      <c r="BN24" s="1391"/>
      <c r="BO24" s="1391"/>
      <c r="BP24" s="1391"/>
      <c r="BQ24" s="1391"/>
      <c r="BR24" s="1391"/>
      <c r="BS24" s="1391"/>
      <c r="BT24" s="1391"/>
      <c r="BU24" s="1391"/>
      <c r="BV24" s="1391"/>
      <c r="BW24" s="1391"/>
      <c r="BX24" s="1391"/>
      <c r="BY24" s="1391"/>
      <c r="BZ24" s="1391"/>
      <c r="CA24" s="1391"/>
      <c r="CB24" s="1391"/>
      <c r="CC24" s="1391"/>
      <c r="CD24" s="1391"/>
      <c r="CE24" s="1391"/>
      <c r="CF24" s="1391"/>
      <c r="CG24" s="1391"/>
      <c r="CH24" s="1391"/>
      <c r="CI24" s="1391"/>
      <c r="CJ24" s="1391"/>
      <c r="CK24" s="1391"/>
      <c r="CL24" s="1391"/>
      <c r="CM24" s="1391"/>
      <c r="CN24" s="1391"/>
      <c r="CO24" s="1391"/>
      <c r="CP24" s="1391"/>
      <c r="CQ24" s="1391"/>
      <c r="CR24" s="1391"/>
      <c r="CS24" s="1391"/>
      <c r="CT24" s="1391"/>
      <c r="CU24" s="1391"/>
      <c r="CV24" s="1391"/>
      <c r="CW24" s="1391"/>
      <c r="CX24" s="1391"/>
      <c r="CY24" s="1391"/>
      <c r="CZ24" s="1391"/>
      <c r="DA24" s="1391"/>
      <c r="DB24" s="1391"/>
      <c r="DC24" s="1391"/>
      <c r="DD24" s="1391"/>
      <c r="DE24" s="1391"/>
      <c r="DF24" s="1391"/>
      <c r="DG24" s="1391"/>
      <c r="DH24" s="1391"/>
      <c r="DI24" s="1391"/>
      <c r="DJ24" s="1391"/>
      <c r="DK24" s="1391"/>
      <c r="DL24" s="1391"/>
      <c r="DM24" s="1391"/>
      <c r="DN24" s="1391"/>
      <c r="DO24" s="1391"/>
      <c r="DP24" s="1391"/>
      <c r="DQ24" s="1391"/>
      <c r="DR24" s="1391"/>
      <c r="DS24" s="1391"/>
      <c r="DT24" s="1391"/>
    </row>
    <row r="25" spans="1:124" s="187" customFormat="1" ht="15.75" customHeight="1">
      <c r="A25" s="59"/>
      <c r="B25" s="1392"/>
      <c r="C25" s="1390"/>
      <c r="D25" s="1391"/>
      <c r="E25" s="1391"/>
      <c r="F25" s="1391"/>
      <c r="G25" s="1391"/>
      <c r="H25" s="1391"/>
      <c r="I25" s="1391"/>
      <c r="J25" s="1391"/>
      <c r="K25" s="1391"/>
      <c r="L25" s="1391"/>
      <c r="M25" s="1391"/>
      <c r="N25" s="1391"/>
      <c r="O25" s="1391"/>
      <c r="P25" s="1391"/>
      <c r="Q25" s="1391"/>
      <c r="R25" s="1391"/>
      <c r="S25" s="1391"/>
      <c r="T25" s="1391"/>
      <c r="U25" s="1391"/>
      <c r="V25" s="1391"/>
      <c r="W25" s="1391"/>
      <c r="X25" s="1391"/>
      <c r="Y25" s="1391"/>
      <c r="Z25" s="1391"/>
      <c r="AA25" s="1391"/>
      <c r="AB25" s="1391"/>
      <c r="AC25" s="1391"/>
      <c r="AD25" s="1391"/>
      <c r="AE25" s="1391"/>
      <c r="AF25" s="1391"/>
      <c r="AG25" s="1391"/>
      <c r="AH25" s="1391"/>
      <c r="AI25" s="1391"/>
      <c r="AJ25" s="1391"/>
      <c r="AK25" s="1391"/>
      <c r="AL25" s="1391"/>
      <c r="AM25" s="1391"/>
      <c r="AN25" s="1391"/>
      <c r="AO25" s="1391"/>
      <c r="AP25" s="1391"/>
      <c r="AQ25" s="1391"/>
      <c r="AR25" s="1391"/>
      <c r="AS25" s="1391"/>
      <c r="AT25" s="1391"/>
      <c r="AU25" s="1391"/>
      <c r="AV25" s="1391"/>
      <c r="AW25" s="1391"/>
      <c r="AX25" s="1391"/>
      <c r="AY25" s="1391"/>
      <c r="AZ25" s="1391"/>
      <c r="BA25" s="1391"/>
      <c r="BB25" s="1391"/>
      <c r="BC25" s="1391"/>
      <c r="BD25" s="1391"/>
      <c r="BE25" s="1391"/>
      <c r="BF25" s="1391"/>
      <c r="BG25" s="1391"/>
      <c r="BH25" s="1391"/>
      <c r="BI25" s="1391"/>
      <c r="BJ25" s="1391"/>
      <c r="BK25" s="1391"/>
      <c r="BL25" s="1391"/>
      <c r="BM25" s="1391"/>
      <c r="BN25" s="1391"/>
      <c r="BO25" s="1391"/>
      <c r="BP25" s="1391"/>
      <c r="BQ25" s="1391"/>
      <c r="BR25" s="1391"/>
      <c r="BS25" s="1391"/>
      <c r="BT25" s="1391"/>
      <c r="BU25" s="1391"/>
      <c r="BV25" s="1391"/>
      <c r="BW25" s="1391"/>
      <c r="BX25" s="1391"/>
      <c r="BY25" s="1391"/>
      <c r="BZ25" s="1391"/>
      <c r="CA25" s="1391"/>
      <c r="CB25" s="1391"/>
      <c r="CC25" s="1391"/>
      <c r="CD25" s="1391"/>
      <c r="CE25" s="1391"/>
      <c r="CF25" s="1391"/>
      <c r="CG25" s="1391"/>
      <c r="CH25" s="1391"/>
      <c r="CI25" s="1391"/>
      <c r="CJ25" s="1391"/>
      <c r="CK25" s="1391"/>
      <c r="CL25" s="1391"/>
      <c r="CM25" s="1391"/>
      <c r="CN25" s="1391"/>
      <c r="CO25" s="1391"/>
      <c r="CP25" s="1391"/>
      <c r="CQ25" s="1391"/>
      <c r="CR25" s="1391"/>
      <c r="CS25" s="1391"/>
      <c r="CT25" s="1391"/>
      <c r="CU25" s="1391"/>
      <c r="CV25" s="1391"/>
      <c r="CW25" s="1391"/>
      <c r="CX25" s="1391"/>
      <c r="CY25" s="1391"/>
      <c r="CZ25" s="1391"/>
      <c r="DA25" s="1391"/>
      <c r="DB25" s="1391"/>
      <c r="DC25" s="1391"/>
      <c r="DD25" s="1391"/>
      <c r="DE25" s="1391"/>
      <c r="DF25" s="1391"/>
      <c r="DG25" s="1391"/>
      <c r="DH25" s="1391"/>
      <c r="DI25" s="1391"/>
      <c r="DJ25" s="1391"/>
      <c r="DK25" s="1391"/>
      <c r="DL25" s="1391"/>
      <c r="DM25" s="1391"/>
      <c r="DN25" s="1391"/>
      <c r="DO25" s="1391"/>
      <c r="DP25" s="1391"/>
      <c r="DQ25" s="1391"/>
      <c r="DR25" s="1391"/>
      <c r="DS25" s="1391"/>
      <c r="DT25" s="1391"/>
    </row>
    <row r="26" spans="1:124" s="187" customFormat="1" ht="15.75" customHeight="1">
      <c r="A26" s="59"/>
      <c r="B26" s="1392"/>
      <c r="C26" s="1390"/>
      <c r="D26" s="1391"/>
      <c r="E26" s="1391"/>
      <c r="F26" s="1391"/>
      <c r="G26" s="1391"/>
      <c r="H26" s="1391"/>
      <c r="I26" s="1391"/>
      <c r="J26" s="1391"/>
      <c r="K26" s="1391"/>
      <c r="L26" s="1391"/>
      <c r="M26" s="1391"/>
      <c r="N26" s="1391"/>
      <c r="O26" s="1391"/>
      <c r="P26" s="1391"/>
      <c r="Q26" s="1391"/>
      <c r="R26" s="1391"/>
      <c r="S26" s="1391"/>
      <c r="T26" s="1391"/>
      <c r="U26" s="1391"/>
      <c r="V26" s="1391"/>
      <c r="W26" s="1391"/>
      <c r="X26" s="1391"/>
      <c r="Y26" s="1391"/>
      <c r="Z26" s="1391"/>
      <c r="AA26" s="1391"/>
      <c r="AB26" s="1391"/>
      <c r="AC26" s="1391"/>
      <c r="AD26" s="1391"/>
      <c r="AE26" s="1391"/>
      <c r="AF26" s="1391"/>
      <c r="AG26" s="1391"/>
      <c r="AH26" s="1391"/>
      <c r="AI26" s="1391"/>
      <c r="AJ26" s="1391"/>
      <c r="AK26" s="1391"/>
      <c r="AL26" s="1391"/>
      <c r="AM26" s="1391"/>
      <c r="AN26" s="1391"/>
      <c r="AO26" s="1391"/>
      <c r="AP26" s="1391"/>
      <c r="AQ26" s="1391"/>
      <c r="AR26" s="1391"/>
      <c r="AS26" s="1391"/>
      <c r="AT26" s="1391"/>
      <c r="AU26" s="1391"/>
      <c r="AV26" s="1391"/>
      <c r="AW26" s="1391"/>
      <c r="AX26" s="1391"/>
      <c r="AY26" s="1391"/>
      <c r="AZ26" s="1391"/>
      <c r="BA26" s="1391"/>
      <c r="BB26" s="1391"/>
      <c r="BC26" s="1391"/>
      <c r="BD26" s="1391"/>
      <c r="BE26" s="1391"/>
      <c r="BF26" s="1391"/>
      <c r="BG26" s="1391"/>
      <c r="BH26" s="1391"/>
      <c r="BI26" s="1391"/>
      <c r="BJ26" s="1391"/>
      <c r="BK26" s="1391"/>
      <c r="BL26" s="1391"/>
      <c r="BM26" s="1391"/>
      <c r="BN26" s="1391"/>
      <c r="BO26" s="1391"/>
      <c r="BP26" s="1391"/>
      <c r="BQ26" s="1391"/>
      <c r="BR26" s="1391"/>
      <c r="BS26" s="1391"/>
      <c r="BT26" s="1391"/>
      <c r="BU26" s="1391"/>
      <c r="BV26" s="1391"/>
      <c r="BW26" s="1391"/>
      <c r="BX26" s="1391"/>
      <c r="BY26" s="1391"/>
      <c r="BZ26" s="1391"/>
      <c r="CA26" s="1391"/>
      <c r="CB26" s="1391"/>
      <c r="CC26" s="1391"/>
      <c r="CD26" s="1391"/>
      <c r="CE26" s="1391"/>
      <c r="CF26" s="1391"/>
      <c r="CG26" s="1391"/>
      <c r="CH26" s="1391"/>
      <c r="CI26" s="1391"/>
      <c r="CJ26" s="1391"/>
      <c r="CK26" s="1391"/>
      <c r="CL26" s="1391"/>
      <c r="CM26" s="1391"/>
      <c r="CN26" s="1391"/>
      <c r="CO26" s="1391"/>
      <c r="CP26" s="1391"/>
      <c r="CQ26" s="1391"/>
      <c r="CR26" s="1391"/>
      <c r="CS26" s="1391"/>
      <c r="CT26" s="1391"/>
      <c r="CU26" s="1391"/>
      <c r="CV26" s="1391"/>
      <c r="CW26" s="1391"/>
      <c r="CX26" s="1391"/>
      <c r="CY26" s="1391"/>
      <c r="CZ26" s="1391"/>
      <c r="DA26" s="1391"/>
      <c r="DB26" s="1391"/>
      <c r="DC26" s="1391"/>
      <c r="DD26" s="1391"/>
      <c r="DE26" s="1391"/>
      <c r="DF26" s="1391"/>
      <c r="DG26" s="1391"/>
      <c r="DH26" s="1391"/>
      <c r="DI26" s="1391"/>
      <c r="DJ26" s="1391"/>
      <c r="DK26" s="1391"/>
      <c r="DL26" s="1391"/>
      <c r="DM26" s="1391"/>
      <c r="DN26" s="1391"/>
      <c r="DO26" s="1391"/>
      <c r="DP26" s="1391"/>
      <c r="DQ26" s="1391"/>
      <c r="DR26" s="1391"/>
      <c r="DS26" s="1391"/>
      <c r="DT26" s="1391"/>
    </row>
    <row r="27" spans="1:124" s="187" customFormat="1" ht="15.75" customHeight="1" thickBot="1">
      <c r="A27" s="59"/>
      <c r="B27" s="65" t="s">
        <v>173</v>
      </c>
      <c r="C27" s="1152"/>
      <c r="D27" s="1396">
        <f>SUM(D22:D26)</f>
        <v>174957.50999999998</v>
      </c>
      <c r="E27" s="1401">
        <f>SUM(E22:E26)</f>
        <v>0</v>
      </c>
      <c r="F27" s="1401">
        <f t="shared" ref="F27:BQ27" si="2">SUM(F22:F26)</f>
        <v>0</v>
      </c>
      <c r="G27" s="1401">
        <f t="shared" si="2"/>
        <v>0</v>
      </c>
      <c r="H27" s="1401">
        <f t="shared" si="2"/>
        <v>0</v>
      </c>
      <c r="I27" s="1401">
        <f t="shared" si="2"/>
        <v>0</v>
      </c>
      <c r="J27" s="1401">
        <f t="shared" si="2"/>
        <v>0</v>
      </c>
      <c r="K27" s="1401">
        <f t="shared" si="2"/>
        <v>0</v>
      </c>
      <c r="L27" s="1401">
        <f t="shared" si="2"/>
        <v>0</v>
      </c>
      <c r="M27" s="1401">
        <f t="shared" si="2"/>
        <v>0</v>
      </c>
      <c r="N27" s="1401">
        <f t="shared" si="2"/>
        <v>0</v>
      </c>
      <c r="O27" s="1401">
        <f t="shared" si="2"/>
        <v>0</v>
      </c>
      <c r="P27" s="1401">
        <f t="shared" si="2"/>
        <v>0</v>
      </c>
      <c r="Q27" s="1401">
        <f t="shared" si="2"/>
        <v>0</v>
      </c>
      <c r="R27" s="1401">
        <f t="shared" si="2"/>
        <v>0</v>
      </c>
      <c r="S27" s="1401">
        <f t="shared" si="2"/>
        <v>0</v>
      </c>
      <c r="T27" s="1401">
        <f t="shared" si="2"/>
        <v>0</v>
      </c>
      <c r="U27" s="1401">
        <f t="shared" si="2"/>
        <v>0</v>
      </c>
      <c r="V27" s="1401">
        <f t="shared" si="2"/>
        <v>0</v>
      </c>
      <c r="W27" s="1401">
        <f t="shared" si="2"/>
        <v>0</v>
      </c>
      <c r="X27" s="1401">
        <f t="shared" si="2"/>
        <v>0</v>
      </c>
      <c r="Y27" s="1401">
        <f t="shared" si="2"/>
        <v>0</v>
      </c>
      <c r="Z27" s="1401">
        <f t="shared" si="2"/>
        <v>0</v>
      </c>
      <c r="AA27" s="1401">
        <f t="shared" si="2"/>
        <v>0</v>
      </c>
      <c r="AB27" s="1401">
        <f t="shared" si="2"/>
        <v>0</v>
      </c>
      <c r="AC27" s="1401">
        <f t="shared" si="2"/>
        <v>0</v>
      </c>
      <c r="AD27" s="1401">
        <f t="shared" si="2"/>
        <v>0</v>
      </c>
      <c r="AE27" s="1401">
        <f t="shared" si="2"/>
        <v>0</v>
      </c>
      <c r="AF27" s="1401">
        <f t="shared" si="2"/>
        <v>0</v>
      </c>
      <c r="AG27" s="1401">
        <f t="shared" si="2"/>
        <v>0</v>
      </c>
      <c r="AH27" s="1401">
        <f t="shared" si="2"/>
        <v>0</v>
      </c>
      <c r="AI27" s="1401">
        <f t="shared" si="2"/>
        <v>0</v>
      </c>
      <c r="AJ27" s="1401">
        <f t="shared" si="2"/>
        <v>0</v>
      </c>
      <c r="AK27" s="1401">
        <f t="shared" si="2"/>
        <v>0</v>
      </c>
      <c r="AL27" s="1401">
        <f t="shared" si="2"/>
        <v>0</v>
      </c>
      <c r="AM27" s="1401">
        <f t="shared" si="2"/>
        <v>0</v>
      </c>
      <c r="AN27" s="1401">
        <f t="shared" si="2"/>
        <v>0</v>
      </c>
      <c r="AO27" s="1401">
        <f t="shared" si="2"/>
        <v>0</v>
      </c>
      <c r="AP27" s="1401">
        <f t="shared" si="2"/>
        <v>0</v>
      </c>
      <c r="AQ27" s="1401">
        <f t="shared" si="2"/>
        <v>0</v>
      </c>
      <c r="AR27" s="1401">
        <f t="shared" si="2"/>
        <v>0</v>
      </c>
      <c r="AS27" s="1401">
        <f t="shared" si="2"/>
        <v>0</v>
      </c>
      <c r="AT27" s="1401">
        <f t="shared" si="2"/>
        <v>0</v>
      </c>
      <c r="AU27" s="1401">
        <f t="shared" si="2"/>
        <v>0</v>
      </c>
      <c r="AV27" s="1401">
        <f t="shared" si="2"/>
        <v>0</v>
      </c>
      <c r="AW27" s="1401">
        <f t="shared" si="2"/>
        <v>0</v>
      </c>
      <c r="AX27" s="1401">
        <f t="shared" si="2"/>
        <v>0</v>
      </c>
      <c r="AY27" s="1401">
        <f t="shared" si="2"/>
        <v>0</v>
      </c>
      <c r="AZ27" s="1401">
        <f t="shared" si="2"/>
        <v>0</v>
      </c>
      <c r="BA27" s="1401">
        <f t="shared" si="2"/>
        <v>0</v>
      </c>
      <c r="BB27" s="1401">
        <f t="shared" si="2"/>
        <v>0</v>
      </c>
      <c r="BC27" s="1401">
        <f t="shared" si="2"/>
        <v>0</v>
      </c>
      <c r="BD27" s="1401">
        <f t="shared" si="2"/>
        <v>0</v>
      </c>
      <c r="BE27" s="1401">
        <f t="shared" si="2"/>
        <v>0</v>
      </c>
      <c r="BF27" s="1401">
        <f t="shared" si="2"/>
        <v>0</v>
      </c>
      <c r="BG27" s="1401">
        <f t="shared" si="2"/>
        <v>0</v>
      </c>
      <c r="BH27" s="1401">
        <f t="shared" si="2"/>
        <v>0</v>
      </c>
      <c r="BI27" s="1401">
        <f t="shared" si="2"/>
        <v>0</v>
      </c>
      <c r="BJ27" s="1401">
        <f t="shared" si="2"/>
        <v>0</v>
      </c>
      <c r="BK27" s="1401">
        <f t="shared" si="2"/>
        <v>0</v>
      </c>
      <c r="BL27" s="1401">
        <f t="shared" si="2"/>
        <v>0</v>
      </c>
      <c r="BM27" s="1401">
        <f t="shared" si="2"/>
        <v>0</v>
      </c>
      <c r="BN27" s="1401">
        <f t="shared" si="2"/>
        <v>0</v>
      </c>
      <c r="BO27" s="1401">
        <f t="shared" si="2"/>
        <v>0</v>
      </c>
      <c r="BP27" s="1401">
        <f t="shared" si="2"/>
        <v>0</v>
      </c>
      <c r="BQ27" s="1401">
        <f t="shared" si="2"/>
        <v>0</v>
      </c>
      <c r="BR27" s="1401">
        <f t="shared" ref="BR27:DT27" si="3">SUM(BR22:BR26)</f>
        <v>0</v>
      </c>
      <c r="BS27" s="1401">
        <f t="shared" si="3"/>
        <v>0</v>
      </c>
      <c r="BT27" s="1401">
        <f t="shared" si="3"/>
        <v>0</v>
      </c>
      <c r="BU27" s="1401">
        <f t="shared" si="3"/>
        <v>0</v>
      </c>
      <c r="BV27" s="1401">
        <f t="shared" si="3"/>
        <v>0</v>
      </c>
      <c r="BW27" s="1401">
        <f t="shared" si="3"/>
        <v>0</v>
      </c>
      <c r="BX27" s="1401">
        <f t="shared" si="3"/>
        <v>0</v>
      </c>
      <c r="BY27" s="1401">
        <f t="shared" si="3"/>
        <v>0</v>
      </c>
      <c r="BZ27" s="1401">
        <f t="shared" si="3"/>
        <v>0</v>
      </c>
      <c r="CA27" s="1401">
        <f t="shared" si="3"/>
        <v>0</v>
      </c>
      <c r="CB27" s="1401">
        <f t="shared" si="3"/>
        <v>0</v>
      </c>
      <c r="CC27" s="1401">
        <f t="shared" si="3"/>
        <v>0</v>
      </c>
      <c r="CD27" s="1401">
        <f t="shared" si="3"/>
        <v>0</v>
      </c>
      <c r="CE27" s="1401">
        <f t="shared" si="3"/>
        <v>0</v>
      </c>
      <c r="CF27" s="1401">
        <f t="shared" si="3"/>
        <v>0</v>
      </c>
      <c r="CG27" s="1401">
        <f t="shared" si="3"/>
        <v>0</v>
      </c>
      <c r="CH27" s="1401">
        <f t="shared" si="3"/>
        <v>0</v>
      </c>
      <c r="CI27" s="1401">
        <f t="shared" si="3"/>
        <v>0</v>
      </c>
      <c r="CJ27" s="1401">
        <f t="shared" si="3"/>
        <v>0</v>
      </c>
      <c r="CK27" s="1401">
        <f t="shared" si="3"/>
        <v>0</v>
      </c>
      <c r="CL27" s="1401">
        <f t="shared" si="3"/>
        <v>0</v>
      </c>
      <c r="CM27" s="1401">
        <f t="shared" si="3"/>
        <v>0</v>
      </c>
      <c r="CN27" s="1401">
        <f t="shared" si="3"/>
        <v>0</v>
      </c>
      <c r="CO27" s="1401">
        <f t="shared" si="3"/>
        <v>0</v>
      </c>
      <c r="CP27" s="1401">
        <f t="shared" si="3"/>
        <v>0</v>
      </c>
      <c r="CQ27" s="1401">
        <f t="shared" si="3"/>
        <v>0</v>
      </c>
      <c r="CR27" s="1401">
        <f t="shared" si="3"/>
        <v>0</v>
      </c>
      <c r="CS27" s="1401">
        <f t="shared" si="3"/>
        <v>0</v>
      </c>
      <c r="CT27" s="1401">
        <f t="shared" si="3"/>
        <v>0</v>
      </c>
      <c r="CU27" s="1401">
        <f t="shared" si="3"/>
        <v>0</v>
      </c>
      <c r="CV27" s="1401">
        <f t="shared" si="3"/>
        <v>0</v>
      </c>
      <c r="CW27" s="1401">
        <f t="shared" si="3"/>
        <v>0</v>
      </c>
      <c r="CX27" s="1401">
        <f t="shared" si="3"/>
        <v>0</v>
      </c>
      <c r="CY27" s="1401">
        <f t="shared" si="3"/>
        <v>0</v>
      </c>
      <c r="CZ27" s="1401">
        <f t="shared" si="3"/>
        <v>0</v>
      </c>
      <c r="DA27" s="1401">
        <f t="shared" si="3"/>
        <v>0</v>
      </c>
      <c r="DB27" s="1401">
        <f t="shared" si="3"/>
        <v>0</v>
      </c>
      <c r="DC27" s="1401">
        <f t="shared" si="3"/>
        <v>0</v>
      </c>
      <c r="DD27" s="1401">
        <f t="shared" si="3"/>
        <v>0</v>
      </c>
      <c r="DE27" s="1401">
        <f t="shared" si="3"/>
        <v>0</v>
      </c>
      <c r="DF27" s="1401">
        <f t="shared" si="3"/>
        <v>0</v>
      </c>
      <c r="DG27" s="1401">
        <f t="shared" si="3"/>
        <v>0</v>
      </c>
      <c r="DH27" s="1401">
        <f t="shared" si="3"/>
        <v>0</v>
      </c>
      <c r="DI27" s="1401">
        <f t="shared" si="3"/>
        <v>0</v>
      </c>
      <c r="DJ27" s="1401">
        <f t="shared" si="3"/>
        <v>0</v>
      </c>
      <c r="DK27" s="1401">
        <f t="shared" si="3"/>
        <v>0</v>
      </c>
      <c r="DL27" s="1401">
        <f t="shared" si="3"/>
        <v>0</v>
      </c>
      <c r="DM27" s="1401">
        <f t="shared" si="3"/>
        <v>0</v>
      </c>
      <c r="DN27" s="1401">
        <f t="shared" si="3"/>
        <v>0</v>
      </c>
      <c r="DO27" s="1401">
        <f t="shared" si="3"/>
        <v>0</v>
      </c>
      <c r="DP27" s="1401">
        <f t="shared" si="3"/>
        <v>0</v>
      </c>
      <c r="DQ27" s="1401">
        <f t="shared" si="3"/>
        <v>0</v>
      </c>
      <c r="DR27" s="1401">
        <f t="shared" si="3"/>
        <v>0</v>
      </c>
      <c r="DS27" s="1401">
        <f t="shared" si="3"/>
        <v>0</v>
      </c>
      <c r="DT27" s="1401">
        <f t="shared" si="3"/>
        <v>0</v>
      </c>
    </row>
    <row r="28" spans="1:124" s="187" customFormat="1" ht="15.75" customHeight="1" thickTop="1">
      <c r="A28" s="59"/>
      <c r="B28" s="213"/>
      <c r="C28" s="1387"/>
      <c r="D28" s="58"/>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c r="AW28" s="58"/>
      <c r="AX28" s="58"/>
      <c r="AY28" s="58"/>
      <c r="AZ28" s="58"/>
      <c r="BA28" s="58"/>
      <c r="BB28" s="58"/>
      <c r="BC28" s="58"/>
      <c r="BD28" s="58"/>
      <c r="BE28" s="58"/>
      <c r="BF28" s="58"/>
      <c r="BG28" s="58"/>
      <c r="BH28" s="58"/>
      <c r="BI28" s="58"/>
      <c r="BJ28" s="58"/>
      <c r="BK28" s="58"/>
      <c r="BL28" s="58"/>
      <c r="BM28" s="58"/>
      <c r="BN28" s="58"/>
      <c r="BO28" s="58"/>
      <c r="BP28" s="58"/>
      <c r="BQ28" s="58"/>
      <c r="BR28" s="58"/>
      <c r="BS28" s="58"/>
      <c r="BT28" s="58"/>
      <c r="BU28" s="58"/>
      <c r="BV28" s="58"/>
      <c r="BW28" s="58"/>
      <c r="BX28" s="58"/>
      <c r="BY28" s="58"/>
      <c r="BZ28" s="58"/>
      <c r="CA28" s="58"/>
      <c r="CB28" s="58"/>
      <c r="CC28" s="58"/>
      <c r="CD28" s="58"/>
      <c r="CE28" s="58"/>
      <c r="CF28" s="58"/>
      <c r="CG28" s="58"/>
      <c r="CH28" s="58"/>
      <c r="CI28" s="58"/>
      <c r="CJ28" s="58"/>
      <c r="CK28" s="58"/>
      <c r="CL28" s="58"/>
      <c r="CM28" s="58"/>
      <c r="CN28" s="58"/>
      <c r="CO28" s="58"/>
      <c r="CP28" s="58"/>
      <c r="CQ28" s="58"/>
      <c r="CR28" s="58"/>
      <c r="CS28" s="58"/>
      <c r="CT28" s="58"/>
      <c r="CU28" s="58"/>
      <c r="CV28" s="58"/>
      <c r="CW28" s="58"/>
      <c r="CX28" s="58"/>
      <c r="CY28" s="58"/>
      <c r="CZ28" s="58"/>
      <c r="DA28" s="58"/>
      <c r="DB28" s="58"/>
      <c r="DC28" s="58"/>
      <c r="DD28" s="58"/>
      <c r="DE28" s="58"/>
      <c r="DF28" s="58"/>
      <c r="DG28" s="58"/>
      <c r="DH28" s="58"/>
      <c r="DI28" s="58"/>
      <c r="DJ28" s="58"/>
      <c r="DK28" s="58"/>
      <c r="DL28" s="58"/>
      <c r="DM28" s="58"/>
      <c r="DN28" s="58"/>
      <c r="DO28" s="58"/>
      <c r="DP28" s="58"/>
      <c r="DQ28" s="58"/>
      <c r="DR28" s="58"/>
      <c r="DS28" s="58"/>
      <c r="DT28" s="58"/>
    </row>
    <row r="29" spans="1:124" s="187" customFormat="1" ht="15.75" customHeight="1">
      <c r="A29" s="59"/>
      <c r="B29" s="213"/>
      <c r="C29" s="1387"/>
      <c r="D29" s="58"/>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c r="AF29" s="58"/>
      <c r="AG29" s="58"/>
      <c r="AH29" s="58"/>
      <c r="AI29" s="58"/>
      <c r="AJ29" s="58"/>
      <c r="AK29" s="58"/>
      <c r="AL29" s="58"/>
      <c r="AM29" s="58"/>
      <c r="AN29" s="58"/>
      <c r="AO29" s="58"/>
      <c r="AP29" s="58"/>
      <c r="AQ29" s="58"/>
      <c r="AR29" s="58"/>
      <c r="AS29" s="58"/>
      <c r="AT29" s="58"/>
      <c r="AU29" s="58"/>
      <c r="AV29" s="58"/>
      <c r="AW29" s="58"/>
      <c r="AX29" s="58"/>
      <c r="AY29" s="58"/>
      <c r="AZ29" s="58"/>
      <c r="BA29" s="58"/>
      <c r="BB29" s="58"/>
      <c r="BC29" s="58"/>
      <c r="BD29" s="58"/>
      <c r="BE29" s="58"/>
      <c r="BF29" s="58"/>
      <c r="BG29" s="58"/>
      <c r="BH29" s="58"/>
      <c r="BI29" s="58"/>
      <c r="BJ29" s="58"/>
      <c r="BK29" s="58"/>
      <c r="BL29" s="58"/>
      <c r="BM29" s="58"/>
      <c r="BN29" s="58"/>
      <c r="BO29" s="58"/>
      <c r="BP29" s="58"/>
      <c r="BQ29" s="58"/>
      <c r="BR29" s="58"/>
      <c r="BS29" s="58"/>
      <c r="BT29" s="58"/>
      <c r="BU29" s="58"/>
      <c r="BV29" s="58"/>
      <c r="BW29" s="58"/>
      <c r="BX29" s="58"/>
      <c r="BY29" s="58"/>
      <c r="BZ29" s="58"/>
      <c r="CA29" s="58"/>
      <c r="CB29" s="58"/>
      <c r="CC29" s="58"/>
      <c r="CD29" s="58"/>
      <c r="CE29" s="58"/>
      <c r="CF29" s="58"/>
      <c r="CG29" s="58"/>
      <c r="CH29" s="58"/>
      <c r="CI29" s="58"/>
      <c r="CJ29" s="58"/>
      <c r="CK29" s="58"/>
      <c r="CL29" s="58"/>
      <c r="CM29" s="58"/>
      <c r="CN29" s="58"/>
      <c r="CO29" s="58"/>
      <c r="CP29" s="58"/>
      <c r="CQ29" s="58"/>
      <c r="CR29" s="58"/>
      <c r="CS29" s="58"/>
      <c r="CT29" s="58"/>
      <c r="CU29" s="58"/>
      <c r="CV29" s="58"/>
      <c r="CW29" s="58"/>
      <c r="CX29" s="58"/>
      <c r="CY29" s="58"/>
      <c r="CZ29" s="58"/>
      <c r="DA29" s="58"/>
      <c r="DB29" s="58"/>
      <c r="DC29" s="58"/>
      <c r="DD29" s="58"/>
      <c r="DE29" s="58"/>
      <c r="DF29" s="58"/>
      <c r="DG29" s="58"/>
      <c r="DH29" s="58"/>
      <c r="DI29" s="58"/>
      <c r="DJ29" s="58"/>
      <c r="DK29" s="58"/>
      <c r="DL29" s="58"/>
      <c r="DM29" s="58"/>
      <c r="DN29" s="58"/>
      <c r="DO29" s="58"/>
      <c r="DP29" s="58"/>
      <c r="DQ29" s="58"/>
      <c r="DR29" s="58"/>
      <c r="DS29" s="58"/>
      <c r="DT29" s="58"/>
    </row>
    <row r="30" spans="1:124" s="187" customFormat="1" ht="15.75" customHeight="1">
      <c r="A30" s="59"/>
      <c r="B30" s="128" t="s">
        <v>174</v>
      </c>
      <c r="C30" s="1386"/>
      <c r="D30" s="5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row>
    <row r="31" spans="1:124" s="187" customFormat="1" ht="15.75" customHeight="1">
      <c r="A31" s="59"/>
      <c r="B31" s="1392"/>
      <c r="C31" s="1390"/>
      <c r="D31" s="1391"/>
      <c r="E31" s="1391"/>
      <c r="F31" s="1391"/>
      <c r="G31" s="1391"/>
      <c r="H31" s="1391"/>
      <c r="I31" s="1391"/>
      <c r="J31" s="1391"/>
      <c r="K31" s="1391"/>
      <c r="L31" s="1391"/>
      <c r="M31" s="1391"/>
      <c r="N31" s="1391"/>
      <c r="O31" s="1391"/>
      <c r="P31" s="1391"/>
      <c r="Q31" s="1391"/>
      <c r="R31" s="1391"/>
      <c r="S31" s="1391"/>
      <c r="T31" s="1391"/>
      <c r="U31" s="1391"/>
      <c r="V31" s="1391"/>
      <c r="W31" s="1391"/>
      <c r="X31" s="1391"/>
      <c r="Y31" s="1391"/>
      <c r="Z31" s="1391"/>
      <c r="AA31" s="1391"/>
      <c r="AB31" s="1391"/>
      <c r="AC31" s="1391"/>
      <c r="AD31" s="1391"/>
      <c r="AE31" s="1391"/>
      <c r="AF31" s="1391"/>
      <c r="AG31" s="1391"/>
      <c r="AH31" s="1391"/>
      <c r="AI31" s="1391"/>
      <c r="AJ31" s="1391"/>
      <c r="AK31" s="1391"/>
      <c r="AL31" s="1391"/>
      <c r="AM31" s="1391"/>
      <c r="AN31" s="1391"/>
      <c r="AO31" s="1391"/>
      <c r="AP31" s="1391"/>
      <c r="AQ31" s="1391"/>
      <c r="AR31" s="1391"/>
      <c r="AS31" s="1391"/>
      <c r="AT31" s="1391"/>
      <c r="AU31" s="1391"/>
      <c r="AV31" s="1391"/>
      <c r="AW31" s="1391"/>
      <c r="AX31" s="1391"/>
      <c r="AY31" s="1391"/>
      <c r="AZ31" s="1391"/>
      <c r="BA31" s="1391"/>
      <c r="BB31" s="1391"/>
      <c r="BC31" s="1391"/>
      <c r="BD31" s="1391"/>
      <c r="BE31" s="1391"/>
      <c r="BF31" s="1391"/>
      <c r="BG31" s="1391"/>
      <c r="BH31" s="1391"/>
      <c r="BI31" s="1391"/>
      <c r="BJ31" s="1391"/>
      <c r="BK31" s="1391"/>
      <c r="BL31" s="1391"/>
      <c r="BM31" s="1391"/>
      <c r="BN31" s="1391"/>
      <c r="BO31" s="1391"/>
      <c r="BP31" s="1391"/>
      <c r="BQ31" s="1391"/>
      <c r="BR31" s="1391"/>
      <c r="BS31" s="1391"/>
      <c r="BT31" s="1391"/>
      <c r="BU31" s="1391"/>
      <c r="BV31" s="1391"/>
      <c r="BW31" s="1391"/>
      <c r="BX31" s="1391"/>
      <c r="BY31" s="1391"/>
      <c r="BZ31" s="1391"/>
      <c r="CA31" s="1391"/>
      <c r="CB31" s="1391"/>
      <c r="CC31" s="1391"/>
      <c r="CD31" s="1391"/>
      <c r="CE31" s="1391"/>
      <c r="CF31" s="1391"/>
      <c r="CG31" s="1391"/>
      <c r="CH31" s="1391"/>
      <c r="CI31" s="1391"/>
      <c r="CJ31" s="1391"/>
      <c r="CK31" s="1391"/>
      <c r="CL31" s="1391"/>
      <c r="CM31" s="1391"/>
      <c r="CN31" s="1391"/>
      <c r="CO31" s="1391"/>
      <c r="CP31" s="1391"/>
      <c r="CQ31" s="1391"/>
      <c r="CR31" s="1391"/>
      <c r="CS31" s="1391"/>
      <c r="CT31" s="1391"/>
      <c r="CU31" s="1391"/>
      <c r="CV31" s="1391"/>
      <c r="CW31" s="1391"/>
      <c r="CX31" s="1391"/>
      <c r="CY31" s="1391"/>
      <c r="CZ31" s="1391"/>
      <c r="DA31" s="1391"/>
      <c r="DB31" s="1391"/>
      <c r="DC31" s="1391"/>
      <c r="DD31" s="1391"/>
      <c r="DE31" s="1391"/>
      <c r="DF31" s="1391"/>
      <c r="DG31" s="1391"/>
      <c r="DH31" s="1391"/>
      <c r="DI31" s="1391"/>
      <c r="DJ31" s="1391"/>
      <c r="DK31" s="1391"/>
      <c r="DL31" s="1391"/>
      <c r="DM31" s="1391"/>
      <c r="DN31" s="1391"/>
      <c r="DO31" s="1391"/>
      <c r="DP31" s="1391"/>
      <c r="DQ31" s="1391"/>
      <c r="DR31" s="1391"/>
      <c r="DS31" s="1391"/>
      <c r="DT31" s="1391"/>
    </row>
    <row r="32" spans="1:124" s="187" customFormat="1" ht="15.75" customHeight="1">
      <c r="A32" s="59"/>
      <c r="B32" s="1392" t="s">
        <v>1605</v>
      </c>
      <c r="C32" s="1390" t="s">
        <v>175</v>
      </c>
      <c r="D32" s="1799">
        <v>148813.13</v>
      </c>
      <c r="E32" s="1391"/>
      <c r="F32" s="1391"/>
      <c r="G32" s="1391"/>
      <c r="H32" s="1391"/>
      <c r="I32" s="1391"/>
      <c r="J32" s="1391"/>
      <c r="K32" s="1391"/>
      <c r="L32" s="1391"/>
      <c r="M32" s="1391"/>
      <c r="N32" s="1391"/>
      <c r="O32" s="1391"/>
      <c r="P32" s="1391"/>
      <c r="Q32" s="1391"/>
      <c r="R32" s="1391"/>
      <c r="S32" s="1391"/>
      <c r="T32" s="1391"/>
      <c r="U32" s="1391"/>
      <c r="V32" s="1391"/>
      <c r="W32" s="1391"/>
      <c r="X32" s="1391"/>
      <c r="Y32" s="1391"/>
      <c r="Z32" s="1391"/>
      <c r="AA32" s="1391"/>
      <c r="AB32" s="1391"/>
      <c r="AC32" s="1391"/>
      <c r="AD32" s="1391"/>
      <c r="AE32" s="1391"/>
      <c r="AF32" s="1391"/>
      <c r="AG32" s="1391"/>
      <c r="AH32" s="1391"/>
      <c r="AI32" s="1391"/>
      <c r="AJ32" s="1391"/>
      <c r="AK32" s="1391"/>
      <c r="AL32" s="1391"/>
      <c r="AM32" s="1391"/>
      <c r="AN32" s="1391"/>
      <c r="AO32" s="1391"/>
      <c r="AP32" s="1391"/>
      <c r="AQ32" s="1391"/>
      <c r="AR32" s="1391"/>
      <c r="AS32" s="1391"/>
      <c r="AT32" s="1391"/>
      <c r="AU32" s="1391"/>
      <c r="AV32" s="1391"/>
      <c r="AW32" s="1391"/>
      <c r="AX32" s="1391"/>
      <c r="AY32" s="1391"/>
      <c r="AZ32" s="1391"/>
      <c r="BA32" s="1391"/>
      <c r="BB32" s="1391"/>
      <c r="BC32" s="1391"/>
      <c r="BD32" s="1391"/>
      <c r="BE32" s="1391"/>
      <c r="BF32" s="1391"/>
      <c r="BG32" s="1391"/>
      <c r="BH32" s="1391"/>
      <c r="BI32" s="1391"/>
      <c r="BJ32" s="1391"/>
      <c r="BK32" s="1391"/>
      <c r="BL32" s="1391"/>
      <c r="BM32" s="1391"/>
      <c r="BN32" s="1391"/>
      <c r="BO32" s="1391"/>
      <c r="BP32" s="1391"/>
      <c r="BQ32" s="1391"/>
      <c r="BR32" s="1391"/>
      <c r="BS32" s="1391"/>
      <c r="BT32" s="1391"/>
      <c r="BU32" s="1391"/>
      <c r="BV32" s="1391"/>
      <c r="BW32" s="1391"/>
      <c r="BX32" s="1391"/>
      <c r="BY32" s="1391"/>
      <c r="BZ32" s="1391"/>
      <c r="CA32" s="1391"/>
      <c r="CB32" s="1391"/>
      <c r="CC32" s="1391"/>
      <c r="CD32" s="1391"/>
      <c r="CE32" s="1391"/>
      <c r="CF32" s="1391"/>
      <c r="CG32" s="1391"/>
      <c r="CH32" s="1391"/>
      <c r="CI32" s="1391"/>
      <c r="CJ32" s="1391"/>
      <c r="CK32" s="1391"/>
      <c r="CL32" s="1391"/>
      <c r="CM32" s="1391"/>
      <c r="CN32" s="1391"/>
      <c r="CO32" s="1391"/>
      <c r="CP32" s="1391"/>
      <c r="CQ32" s="1391"/>
      <c r="CR32" s="1391"/>
      <c r="CS32" s="1391"/>
      <c r="CT32" s="1391"/>
      <c r="CU32" s="1391"/>
      <c r="CV32" s="1391"/>
      <c r="CW32" s="1391"/>
      <c r="CX32" s="1391"/>
      <c r="CY32" s="1391"/>
      <c r="CZ32" s="1391"/>
      <c r="DA32" s="1391"/>
      <c r="DB32" s="1391"/>
      <c r="DC32" s="1391"/>
      <c r="DD32" s="1391"/>
      <c r="DE32" s="1391"/>
      <c r="DF32" s="1391"/>
      <c r="DG32" s="1391"/>
      <c r="DH32" s="1391"/>
      <c r="DI32" s="1391"/>
      <c r="DJ32" s="1391"/>
      <c r="DK32" s="1391"/>
      <c r="DL32" s="1391"/>
      <c r="DM32" s="1391"/>
      <c r="DN32" s="1391"/>
      <c r="DO32" s="1391"/>
      <c r="DP32" s="1391"/>
      <c r="DQ32" s="1391"/>
      <c r="DR32" s="1391"/>
      <c r="DS32" s="1391"/>
      <c r="DT32" s="1391"/>
    </row>
    <row r="33" spans="1:124" s="187" customFormat="1" ht="15.75" customHeight="1">
      <c r="A33" s="59"/>
      <c r="B33" s="1392" t="s">
        <v>1606</v>
      </c>
      <c r="C33" s="1390" t="s">
        <v>176</v>
      </c>
      <c r="D33" s="1799">
        <v>18627</v>
      </c>
      <c r="E33" s="1391"/>
      <c r="F33" s="1391"/>
      <c r="G33" s="1391"/>
      <c r="H33" s="1391"/>
      <c r="I33" s="1391"/>
      <c r="J33" s="1391"/>
      <c r="K33" s="1391"/>
      <c r="L33" s="1391"/>
      <c r="M33" s="1391"/>
      <c r="N33" s="1391"/>
      <c r="O33" s="1391"/>
      <c r="P33" s="1391"/>
      <c r="Q33" s="1391"/>
      <c r="R33" s="1391"/>
      <c r="S33" s="1391"/>
      <c r="T33" s="1391"/>
      <c r="U33" s="1391"/>
      <c r="V33" s="1391"/>
      <c r="W33" s="1391"/>
      <c r="X33" s="1391"/>
      <c r="Y33" s="1391"/>
      <c r="Z33" s="1391"/>
      <c r="AA33" s="1391"/>
      <c r="AB33" s="1391"/>
      <c r="AC33" s="1391"/>
      <c r="AD33" s="1391"/>
      <c r="AE33" s="1391"/>
      <c r="AF33" s="1391"/>
      <c r="AG33" s="1391"/>
      <c r="AH33" s="1391"/>
      <c r="AI33" s="1391"/>
      <c r="AJ33" s="1391"/>
      <c r="AK33" s="1391"/>
      <c r="AL33" s="1391"/>
      <c r="AM33" s="1391"/>
      <c r="AN33" s="1391"/>
      <c r="AO33" s="1391"/>
      <c r="AP33" s="1391"/>
      <c r="AQ33" s="1391"/>
      <c r="AR33" s="1391"/>
      <c r="AS33" s="1391"/>
      <c r="AT33" s="1391"/>
      <c r="AU33" s="1391"/>
      <c r="AV33" s="1391"/>
      <c r="AW33" s="1391"/>
      <c r="AX33" s="1391"/>
      <c r="AY33" s="1391"/>
      <c r="AZ33" s="1391"/>
      <c r="BA33" s="1391"/>
      <c r="BB33" s="1391"/>
      <c r="BC33" s="1391"/>
      <c r="BD33" s="1391"/>
      <c r="BE33" s="1391"/>
      <c r="BF33" s="1391"/>
      <c r="BG33" s="1391"/>
      <c r="BH33" s="1391"/>
      <c r="BI33" s="1391"/>
      <c r="BJ33" s="1391"/>
      <c r="BK33" s="1391"/>
      <c r="BL33" s="1391"/>
      <c r="BM33" s="1391"/>
      <c r="BN33" s="1391"/>
      <c r="BO33" s="1391"/>
      <c r="BP33" s="1391"/>
      <c r="BQ33" s="1391"/>
      <c r="BR33" s="1391"/>
      <c r="BS33" s="1391"/>
      <c r="BT33" s="1391"/>
      <c r="BU33" s="1391"/>
      <c r="BV33" s="1391"/>
      <c r="BW33" s="1391"/>
      <c r="BX33" s="1391"/>
      <c r="BY33" s="1391"/>
      <c r="BZ33" s="1391"/>
      <c r="CA33" s="1391"/>
      <c r="CB33" s="1391"/>
      <c r="CC33" s="1391"/>
      <c r="CD33" s="1391"/>
      <c r="CE33" s="1391"/>
      <c r="CF33" s="1391"/>
      <c r="CG33" s="1391"/>
      <c r="CH33" s="1391"/>
      <c r="CI33" s="1391"/>
      <c r="CJ33" s="1391"/>
      <c r="CK33" s="1391"/>
      <c r="CL33" s="1391"/>
      <c r="CM33" s="1391"/>
      <c r="CN33" s="1391"/>
      <c r="CO33" s="1391"/>
      <c r="CP33" s="1391"/>
      <c r="CQ33" s="1391"/>
      <c r="CR33" s="1391"/>
      <c r="CS33" s="1391"/>
      <c r="CT33" s="1391"/>
      <c r="CU33" s="1391"/>
      <c r="CV33" s="1391"/>
      <c r="CW33" s="1391"/>
      <c r="CX33" s="1391"/>
      <c r="CY33" s="1391"/>
      <c r="CZ33" s="1391"/>
      <c r="DA33" s="1391"/>
      <c r="DB33" s="1391"/>
      <c r="DC33" s="1391"/>
      <c r="DD33" s="1391"/>
      <c r="DE33" s="1391"/>
      <c r="DF33" s="1391"/>
      <c r="DG33" s="1391"/>
      <c r="DH33" s="1391"/>
      <c r="DI33" s="1391"/>
      <c r="DJ33" s="1391"/>
      <c r="DK33" s="1391"/>
      <c r="DL33" s="1391"/>
      <c r="DM33" s="1391"/>
      <c r="DN33" s="1391"/>
      <c r="DO33" s="1391"/>
      <c r="DP33" s="1391"/>
      <c r="DQ33" s="1391"/>
      <c r="DR33" s="1391"/>
      <c r="DS33" s="1391"/>
      <c r="DT33" s="1391"/>
    </row>
    <row r="34" spans="1:124" s="187" customFormat="1" ht="15.75" customHeight="1">
      <c r="A34" s="59"/>
      <c r="B34" s="1392" t="s">
        <v>1607</v>
      </c>
      <c r="C34" s="1390" t="s">
        <v>1608</v>
      </c>
      <c r="D34" s="1799">
        <v>33126.5</v>
      </c>
      <c r="E34" s="1391"/>
      <c r="F34" s="1391"/>
      <c r="G34" s="1391"/>
      <c r="H34" s="1391"/>
      <c r="I34" s="1391"/>
      <c r="J34" s="1391"/>
      <c r="K34" s="1391"/>
      <c r="L34" s="1391"/>
      <c r="M34" s="1391"/>
      <c r="N34" s="1391"/>
      <c r="O34" s="1391"/>
      <c r="P34" s="1391"/>
      <c r="Q34" s="1391"/>
      <c r="R34" s="1391"/>
      <c r="S34" s="1391"/>
      <c r="T34" s="1391"/>
      <c r="U34" s="1391"/>
      <c r="V34" s="1391"/>
      <c r="W34" s="1391"/>
      <c r="X34" s="1391"/>
      <c r="Y34" s="1391"/>
      <c r="Z34" s="1391"/>
      <c r="AA34" s="1391"/>
      <c r="AB34" s="1391"/>
      <c r="AC34" s="1391"/>
      <c r="AD34" s="1391"/>
      <c r="AE34" s="1391"/>
      <c r="AF34" s="1391"/>
      <c r="AG34" s="1391"/>
      <c r="AH34" s="1391"/>
      <c r="AI34" s="1391"/>
      <c r="AJ34" s="1391"/>
      <c r="AK34" s="1391"/>
      <c r="AL34" s="1391"/>
      <c r="AM34" s="1391"/>
      <c r="AN34" s="1391"/>
      <c r="AO34" s="1391"/>
      <c r="AP34" s="1391"/>
      <c r="AQ34" s="1391"/>
      <c r="AR34" s="1391"/>
      <c r="AS34" s="1391"/>
      <c r="AT34" s="1391"/>
      <c r="AU34" s="1391"/>
      <c r="AV34" s="1391"/>
      <c r="AW34" s="1391"/>
      <c r="AX34" s="1391"/>
      <c r="AY34" s="1391"/>
      <c r="AZ34" s="1391"/>
      <c r="BA34" s="1391"/>
      <c r="BB34" s="1391"/>
      <c r="BC34" s="1391"/>
      <c r="BD34" s="1391"/>
      <c r="BE34" s="1391"/>
      <c r="BF34" s="1391"/>
      <c r="BG34" s="1391"/>
      <c r="BH34" s="1391"/>
      <c r="BI34" s="1391"/>
      <c r="BJ34" s="1391"/>
      <c r="BK34" s="1391"/>
      <c r="BL34" s="1391"/>
      <c r="BM34" s="1391"/>
      <c r="BN34" s="1391"/>
      <c r="BO34" s="1391"/>
      <c r="BP34" s="1391"/>
      <c r="BQ34" s="1391"/>
      <c r="BR34" s="1391"/>
      <c r="BS34" s="1391"/>
      <c r="BT34" s="1391"/>
      <c r="BU34" s="1391"/>
      <c r="BV34" s="1391"/>
      <c r="BW34" s="1391"/>
      <c r="BX34" s="1391"/>
      <c r="BY34" s="1391"/>
      <c r="BZ34" s="1391"/>
      <c r="CA34" s="1391"/>
      <c r="CB34" s="1391"/>
      <c r="CC34" s="1391"/>
      <c r="CD34" s="1391"/>
      <c r="CE34" s="1391"/>
      <c r="CF34" s="1391"/>
      <c r="CG34" s="1391"/>
      <c r="CH34" s="1391"/>
      <c r="CI34" s="1391"/>
      <c r="CJ34" s="1391"/>
      <c r="CK34" s="1391"/>
      <c r="CL34" s="1391"/>
      <c r="CM34" s="1391"/>
      <c r="CN34" s="1391"/>
      <c r="CO34" s="1391"/>
      <c r="CP34" s="1391"/>
      <c r="CQ34" s="1391"/>
      <c r="CR34" s="1391"/>
      <c r="CS34" s="1391"/>
      <c r="CT34" s="1391"/>
      <c r="CU34" s="1391"/>
      <c r="CV34" s="1391"/>
      <c r="CW34" s="1391"/>
      <c r="CX34" s="1391"/>
      <c r="CY34" s="1391"/>
      <c r="CZ34" s="1391"/>
      <c r="DA34" s="1391"/>
      <c r="DB34" s="1391"/>
      <c r="DC34" s="1391"/>
      <c r="DD34" s="1391"/>
      <c r="DE34" s="1391"/>
      <c r="DF34" s="1391"/>
      <c r="DG34" s="1391"/>
      <c r="DH34" s="1391"/>
      <c r="DI34" s="1391"/>
      <c r="DJ34" s="1391"/>
      <c r="DK34" s="1391"/>
      <c r="DL34" s="1391"/>
      <c r="DM34" s="1391"/>
      <c r="DN34" s="1391"/>
      <c r="DO34" s="1391"/>
      <c r="DP34" s="1391"/>
      <c r="DQ34" s="1391"/>
      <c r="DR34" s="1391"/>
      <c r="DS34" s="1391"/>
      <c r="DT34" s="1391"/>
    </row>
    <row r="35" spans="1:124" s="187" customFormat="1" ht="15.75" customHeight="1">
      <c r="A35" s="59"/>
      <c r="B35" s="1392" t="s">
        <v>1609</v>
      </c>
      <c r="C35" s="1390" t="s">
        <v>177</v>
      </c>
      <c r="D35" s="1799">
        <v>-57610.9</v>
      </c>
      <c r="E35" s="1391"/>
      <c r="F35" s="1391"/>
      <c r="G35" s="1391"/>
      <c r="H35" s="1391"/>
      <c r="I35" s="1391"/>
      <c r="J35" s="1391"/>
      <c r="K35" s="1391"/>
      <c r="L35" s="1391"/>
      <c r="M35" s="1391"/>
      <c r="N35" s="1391"/>
      <c r="O35" s="1391"/>
      <c r="P35" s="1391"/>
      <c r="Q35" s="1391"/>
      <c r="R35" s="1391"/>
      <c r="S35" s="1391"/>
      <c r="T35" s="1391"/>
      <c r="U35" s="1391"/>
      <c r="V35" s="1391"/>
      <c r="W35" s="1391"/>
      <c r="X35" s="1391"/>
      <c r="Y35" s="1391"/>
      <c r="Z35" s="1391"/>
      <c r="AA35" s="1391"/>
      <c r="AB35" s="1391"/>
      <c r="AC35" s="1391"/>
      <c r="AD35" s="1391"/>
      <c r="AE35" s="1391"/>
      <c r="AF35" s="1391"/>
      <c r="AG35" s="1391"/>
      <c r="AH35" s="1391"/>
      <c r="AI35" s="1391"/>
      <c r="AJ35" s="1391"/>
      <c r="AK35" s="1391"/>
      <c r="AL35" s="1391"/>
      <c r="AM35" s="1391"/>
      <c r="AN35" s="1391"/>
      <c r="AO35" s="1391"/>
      <c r="AP35" s="1391"/>
      <c r="AQ35" s="1391"/>
      <c r="AR35" s="1391"/>
      <c r="AS35" s="1391"/>
      <c r="AT35" s="1391"/>
      <c r="AU35" s="1391"/>
      <c r="AV35" s="1391"/>
      <c r="AW35" s="1391"/>
      <c r="AX35" s="1391"/>
      <c r="AY35" s="1391"/>
      <c r="AZ35" s="1391"/>
      <c r="BA35" s="1391"/>
      <c r="BB35" s="1391"/>
      <c r="BC35" s="1391"/>
      <c r="BD35" s="1391"/>
      <c r="BE35" s="1391"/>
      <c r="BF35" s="1391"/>
      <c r="BG35" s="1391"/>
      <c r="BH35" s="1391"/>
      <c r="BI35" s="1391"/>
      <c r="BJ35" s="1391"/>
      <c r="BK35" s="1391"/>
      <c r="BL35" s="1391"/>
      <c r="BM35" s="1391"/>
      <c r="BN35" s="1391"/>
      <c r="BO35" s="1391"/>
      <c r="BP35" s="1391"/>
      <c r="BQ35" s="1391"/>
      <c r="BR35" s="1391"/>
      <c r="BS35" s="1391"/>
      <c r="BT35" s="1391"/>
      <c r="BU35" s="1391"/>
      <c r="BV35" s="1391"/>
      <c r="BW35" s="1391"/>
      <c r="BX35" s="1391"/>
      <c r="BY35" s="1391"/>
      <c r="BZ35" s="1391"/>
      <c r="CA35" s="1391"/>
      <c r="CB35" s="1391"/>
      <c r="CC35" s="1391"/>
      <c r="CD35" s="1391"/>
      <c r="CE35" s="1391"/>
      <c r="CF35" s="1391"/>
      <c r="CG35" s="1391"/>
      <c r="CH35" s="1391"/>
      <c r="CI35" s="1391"/>
      <c r="CJ35" s="1391"/>
      <c r="CK35" s="1391"/>
      <c r="CL35" s="1391"/>
      <c r="CM35" s="1391"/>
      <c r="CN35" s="1391"/>
      <c r="CO35" s="1391"/>
      <c r="CP35" s="1391"/>
      <c r="CQ35" s="1391"/>
      <c r="CR35" s="1391"/>
      <c r="CS35" s="1391"/>
      <c r="CT35" s="1391"/>
      <c r="CU35" s="1391"/>
      <c r="CV35" s="1391"/>
      <c r="CW35" s="1391"/>
      <c r="CX35" s="1391"/>
      <c r="CY35" s="1391"/>
      <c r="CZ35" s="1391"/>
      <c r="DA35" s="1391"/>
      <c r="DB35" s="1391"/>
      <c r="DC35" s="1391"/>
      <c r="DD35" s="1391"/>
      <c r="DE35" s="1391"/>
      <c r="DF35" s="1391"/>
      <c r="DG35" s="1391"/>
      <c r="DH35" s="1391"/>
      <c r="DI35" s="1391"/>
      <c r="DJ35" s="1391"/>
      <c r="DK35" s="1391"/>
      <c r="DL35" s="1391"/>
      <c r="DM35" s="1391"/>
      <c r="DN35" s="1391"/>
      <c r="DO35" s="1391"/>
      <c r="DP35" s="1391"/>
      <c r="DQ35" s="1391"/>
      <c r="DR35" s="1391"/>
      <c r="DS35" s="1391"/>
      <c r="DT35" s="1391"/>
    </row>
    <row r="36" spans="1:124" s="187" customFormat="1" ht="15.75" customHeight="1">
      <c r="A36" s="59"/>
      <c r="B36" s="1392"/>
      <c r="C36" s="1390"/>
      <c r="D36" s="1391"/>
      <c r="E36" s="1391"/>
      <c r="F36" s="1391"/>
      <c r="G36" s="1391"/>
      <c r="H36" s="1391"/>
      <c r="I36" s="1391"/>
      <c r="J36" s="1391"/>
      <c r="K36" s="1391"/>
      <c r="L36" s="1391"/>
      <c r="M36" s="1391"/>
      <c r="N36" s="1391"/>
      <c r="O36" s="1391"/>
      <c r="P36" s="1391"/>
      <c r="Q36" s="1391"/>
      <c r="R36" s="1391"/>
      <c r="S36" s="1391"/>
      <c r="T36" s="1391"/>
      <c r="U36" s="1391"/>
      <c r="V36" s="1391"/>
      <c r="W36" s="1391"/>
      <c r="X36" s="1391"/>
      <c r="Y36" s="1391"/>
      <c r="Z36" s="1391"/>
      <c r="AA36" s="1391"/>
      <c r="AB36" s="1391"/>
      <c r="AC36" s="1391"/>
      <c r="AD36" s="1391"/>
      <c r="AE36" s="1391"/>
      <c r="AF36" s="1391"/>
      <c r="AG36" s="1391"/>
      <c r="AH36" s="1391"/>
      <c r="AI36" s="1391"/>
      <c r="AJ36" s="1391"/>
      <c r="AK36" s="1391"/>
      <c r="AL36" s="1391"/>
      <c r="AM36" s="1391"/>
      <c r="AN36" s="1391"/>
      <c r="AO36" s="1391"/>
      <c r="AP36" s="1391"/>
      <c r="AQ36" s="1391"/>
      <c r="AR36" s="1391"/>
      <c r="AS36" s="1391"/>
      <c r="AT36" s="1391"/>
      <c r="AU36" s="1391"/>
      <c r="AV36" s="1391"/>
      <c r="AW36" s="1391"/>
      <c r="AX36" s="1391"/>
      <c r="AY36" s="1391"/>
      <c r="AZ36" s="1391"/>
      <c r="BA36" s="1391"/>
      <c r="BB36" s="1391"/>
      <c r="BC36" s="1391"/>
      <c r="BD36" s="1391"/>
      <c r="BE36" s="1391"/>
      <c r="BF36" s="1391"/>
      <c r="BG36" s="1391"/>
      <c r="BH36" s="1391"/>
      <c r="BI36" s="1391"/>
      <c r="BJ36" s="1391"/>
      <c r="BK36" s="1391"/>
      <c r="BL36" s="1391"/>
      <c r="BM36" s="1391"/>
      <c r="BN36" s="1391"/>
      <c r="BO36" s="1391"/>
      <c r="BP36" s="1391"/>
      <c r="BQ36" s="1391"/>
      <c r="BR36" s="1391"/>
      <c r="BS36" s="1391"/>
      <c r="BT36" s="1391"/>
      <c r="BU36" s="1391"/>
      <c r="BV36" s="1391"/>
      <c r="BW36" s="1391"/>
      <c r="BX36" s="1391"/>
      <c r="BY36" s="1391"/>
      <c r="BZ36" s="1391"/>
      <c r="CA36" s="1391"/>
      <c r="CB36" s="1391"/>
      <c r="CC36" s="1391"/>
      <c r="CD36" s="1391"/>
      <c r="CE36" s="1391"/>
      <c r="CF36" s="1391"/>
      <c r="CG36" s="1391"/>
      <c r="CH36" s="1391"/>
      <c r="CI36" s="1391"/>
      <c r="CJ36" s="1391"/>
      <c r="CK36" s="1391"/>
      <c r="CL36" s="1391"/>
      <c r="CM36" s="1391"/>
      <c r="CN36" s="1391"/>
      <c r="CO36" s="1391"/>
      <c r="CP36" s="1391"/>
      <c r="CQ36" s="1391"/>
      <c r="CR36" s="1391"/>
      <c r="CS36" s="1391"/>
      <c r="CT36" s="1391"/>
      <c r="CU36" s="1391"/>
      <c r="CV36" s="1391"/>
      <c r="CW36" s="1391"/>
      <c r="CX36" s="1391"/>
      <c r="CY36" s="1391"/>
      <c r="CZ36" s="1391"/>
      <c r="DA36" s="1391"/>
      <c r="DB36" s="1391"/>
      <c r="DC36" s="1391"/>
      <c r="DD36" s="1391"/>
      <c r="DE36" s="1391"/>
      <c r="DF36" s="1391"/>
      <c r="DG36" s="1391"/>
      <c r="DH36" s="1391"/>
      <c r="DI36" s="1391"/>
      <c r="DJ36" s="1391"/>
      <c r="DK36" s="1391"/>
      <c r="DL36" s="1391"/>
      <c r="DM36" s="1391"/>
      <c r="DN36" s="1391"/>
      <c r="DO36" s="1391"/>
      <c r="DP36" s="1391"/>
      <c r="DQ36" s="1391"/>
      <c r="DR36" s="1391"/>
      <c r="DS36" s="1391"/>
      <c r="DT36" s="1391"/>
    </row>
    <row r="37" spans="1:124" s="187" customFormat="1" ht="15.75" customHeight="1">
      <c r="A37" s="59"/>
      <c r="B37" s="1392"/>
      <c r="C37" s="1390"/>
      <c r="D37" s="1391"/>
      <c r="E37" s="1391"/>
      <c r="F37" s="1391"/>
      <c r="G37" s="1391"/>
      <c r="H37" s="1391"/>
      <c r="I37" s="1391"/>
      <c r="J37" s="1391"/>
      <c r="K37" s="1391"/>
      <c r="L37" s="1391"/>
      <c r="M37" s="1391"/>
      <c r="N37" s="1391"/>
      <c r="O37" s="1391"/>
      <c r="P37" s="1391"/>
      <c r="Q37" s="1391"/>
      <c r="R37" s="1391"/>
      <c r="S37" s="1391"/>
      <c r="T37" s="1391"/>
      <c r="U37" s="1391"/>
      <c r="V37" s="1391"/>
      <c r="W37" s="1391"/>
      <c r="X37" s="1391"/>
      <c r="Y37" s="1391"/>
      <c r="Z37" s="1391"/>
      <c r="AA37" s="1391"/>
      <c r="AB37" s="1391"/>
      <c r="AC37" s="1391"/>
      <c r="AD37" s="1391"/>
      <c r="AE37" s="1391"/>
      <c r="AF37" s="1391"/>
      <c r="AG37" s="1391"/>
      <c r="AH37" s="1391"/>
      <c r="AI37" s="1391"/>
      <c r="AJ37" s="1391"/>
      <c r="AK37" s="1391"/>
      <c r="AL37" s="1391"/>
      <c r="AM37" s="1391"/>
      <c r="AN37" s="1391"/>
      <c r="AO37" s="1391"/>
      <c r="AP37" s="1391"/>
      <c r="AQ37" s="1391"/>
      <c r="AR37" s="1391"/>
      <c r="AS37" s="1391"/>
      <c r="AT37" s="1391"/>
      <c r="AU37" s="1391"/>
      <c r="AV37" s="1391"/>
      <c r="AW37" s="1391"/>
      <c r="AX37" s="1391"/>
      <c r="AY37" s="1391"/>
      <c r="AZ37" s="1391"/>
      <c r="BA37" s="1391"/>
      <c r="BB37" s="1391"/>
      <c r="BC37" s="1391"/>
      <c r="BD37" s="1391"/>
      <c r="BE37" s="1391"/>
      <c r="BF37" s="1391"/>
      <c r="BG37" s="1391"/>
      <c r="BH37" s="1391"/>
      <c r="BI37" s="1391"/>
      <c r="BJ37" s="1391"/>
      <c r="BK37" s="1391"/>
      <c r="BL37" s="1391"/>
      <c r="BM37" s="1391"/>
      <c r="BN37" s="1391"/>
      <c r="BO37" s="1391"/>
      <c r="BP37" s="1391"/>
      <c r="BQ37" s="1391"/>
      <c r="BR37" s="1391"/>
      <c r="BS37" s="1391"/>
      <c r="BT37" s="1391"/>
      <c r="BU37" s="1391"/>
      <c r="BV37" s="1391"/>
      <c r="BW37" s="1391"/>
      <c r="BX37" s="1391"/>
      <c r="BY37" s="1391"/>
      <c r="BZ37" s="1391"/>
      <c r="CA37" s="1391"/>
      <c r="CB37" s="1391"/>
      <c r="CC37" s="1391"/>
      <c r="CD37" s="1391"/>
      <c r="CE37" s="1391"/>
      <c r="CF37" s="1391"/>
      <c r="CG37" s="1391"/>
      <c r="CH37" s="1391"/>
      <c r="CI37" s="1391"/>
      <c r="CJ37" s="1391"/>
      <c r="CK37" s="1391"/>
      <c r="CL37" s="1391"/>
      <c r="CM37" s="1391"/>
      <c r="CN37" s="1391"/>
      <c r="CO37" s="1391"/>
      <c r="CP37" s="1391"/>
      <c r="CQ37" s="1391"/>
      <c r="CR37" s="1391"/>
      <c r="CS37" s="1391"/>
      <c r="CT37" s="1391"/>
      <c r="CU37" s="1391"/>
      <c r="CV37" s="1391"/>
      <c r="CW37" s="1391"/>
      <c r="CX37" s="1391"/>
      <c r="CY37" s="1391"/>
      <c r="CZ37" s="1391"/>
      <c r="DA37" s="1391"/>
      <c r="DB37" s="1391"/>
      <c r="DC37" s="1391"/>
      <c r="DD37" s="1391"/>
      <c r="DE37" s="1391"/>
      <c r="DF37" s="1391"/>
      <c r="DG37" s="1391"/>
      <c r="DH37" s="1391"/>
      <c r="DI37" s="1391"/>
      <c r="DJ37" s="1391"/>
      <c r="DK37" s="1391"/>
      <c r="DL37" s="1391"/>
      <c r="DM37" s="1391"/>
      <c r="DN37" s="1391"/>
      <c r="DO37" s="1391"/>
      <c r="DP37" s="1391"/>
      <c r="DQ37" s="1391"/>
      <c r="DR37" s="1391"/>
      <c r="DS37" s="1391"/>
      <c r="DT37" s="1391"/>
    </row>
    <row r="38" spans="1:124" s="187" customFormat="1" ht="15.75" customHeight="1" thickBot="1">
      <c r="A38" s="59"/>
      <c r="B38" s="65" t="s">
        <v>178</v>
      </c>
      <c r="C38" s="1152"/>
      <c r="D38" s="1396">
        <f>SUM(D32:D37)</f>
        <v>142955.73000000001</v>
      </c>
      <c r="E38" s="1401">
        <f t="shared" ref="E38:BP38" si="4">SUM(E32:E37)</f>
        <v>0</v>
      </c>
      <c r="F38" s="1401">
        <f t="shared" si="4"/>
        <v>0</v>
      </c>
      <c r="G38" s="1401">
        <f t="shared" si="4"/>
        <v>0</v>
      </c>
      <c r="H38" s="1401">
        <f t="shared" si="4"/>
        <v>0</v>
      </c>
      <c r="I38" s="1401">
        <f t="shared" si="4"/>
        <v>0</v>
      </c>
      <c r="J38" s="1401">
        <f t="shared" si="4"/>
        <v>0</v>
      </c>
      <c r="K38" s="1401">
        <f t="shared" si="4"/>
        <v>0</v>
      </c>
      <c r="L38" s="1401">
        <f t="shared" si="4"/>
        <v>0</v>
      </c>
      <c r="M38" s="1401">
        <f t="shared" si="4"/>
        <v>0</v>
      </c>
      <c r="N38" s="1401">
        <f t="shared" si="4"/>
        <v>0</v>
      </c>
      <c r="O38" s="1401">
        <f t="shared" si="4"/>
        <v>0</v>
      </c>
      <c r="P38" s="1401">
        <f t="shared" si="4"/>
        <v>0</v>
      </c>
      <c r="Q38" s="1401">
        <f t="shared" si="4"/>
        <v>0</v>
      </c>
      <c r="R38" s="1401">
        <f t="shared" si="4"/>
        <v>0</v>
      </c>
      <c r="S38" s="1401">
        <f t="shared" si="4"/>
        <v>0</v>
      </c>
      <c r="T38" s="1401">
        <f t="shared" si="4"/>
        <v>0</v>
      </c>
      <c r="U38" s="1401">
        <f t="shared" si="4"/>
        <v>0</v>
      </c>
      <c r="V38" s="1401">
        <f t="shared" si="4"/>
        <v>0</v>
      </c>
      <c r="W38" s="1401">
        <f t="shared" si="4"/>
        <v>0</v>
      </c>
      <c r="X38" s="1401">
        <f t="shared" si="4"/>
        <v>0</v>
      </c>
      <c r="Y38" s="1401">
        <f t="shared" si="4"/>
        <v>0</v>
      </c>
      <c r="Z38" s="1401">
        <f t="shared" si="4"/>
        <v>0</v>
      </c>
      <c r="AA38" s="1401">
        <f t="shared" si="4"/>
        <v>0</v>
      </c>
      <c r="AB38" s="1401">
        <f t="shared" si="4"/>
        <v>0</v>
      </c>
      <c r="AC38" s="1401">
        <f t="shared" si="4"/>
        <v>0</v>
      </c>
      <c r="AD38" s="1401">
        <f t="shared" si="4"/>
        <v>0</v>
      </c>
      <c r="AE38" s="1401">
        <f t="shared" si="4"/>
        <v>0</v>
      </c>
      <c r="AF38" s="1401">
        <f t="shared" si="4"/>
        <v>0</v>
      </c>
      <c r="AG38" s="1401">
        <f t="shared" si="4"/>
        <v>0</v>
      </c>
      <c r="AH38" s="1401">
        <f t="shared" si="4"/>
        <v>0</v>
      </c>
      <c r="AI38" s="1401">
        <f t="shared" si="4"/>
        <v>0</v>
      </c>
      <c r="AJ38" s="1401">
        <f t="shared" si="4"/>
        <v>0</v>
      </c>
      <c r="AK38" s="1401">
        <f t="shared" si="4"/>
        <v>0</v>
      </c>
      <c r="AL38" s="1401">
        <f t="shared" si="4"/>
        <v>0</v>
      </c>
      <c r="AM38" s="1401">
        <f t="shared" si="4"/>
        <v>0</v>
      </c>
      <c r="AN38" s="1401">
        <f t="shared" si="4"/>
        <v>0</v>
      </c>
      <c r="AO38" s="1401">
        <f t="shared" si="4"/>
        <v>0</v>
      </c>
      <c r="AP38" s="1401">
        <f t="shared" si="4"/>
        <v>0</v>
      </c>
      <c r="AQ38" s="1401">
        <f t="shared" si="4"/>
        <v>0</v>
      </c>
      <c r="AR38" s="1401">
        <f t="shared" si="4"/>
        <v>0</v>
      </c>
      <c r="AS38" s="1401">
        <f t="shared" si="4"/>
        <v>0</v>
      </c>
      <c r="AT38" s="1401">
        <f t="shared" si="4"/>
        <v>0</v>
      </c>
      <c r="AU38" s="1401">
        <f t="shared" si="4"/>
        <v>0</v>
      </c>
      <c r="AV38" s="1401">
        <f t="shared" si="4"/>
        <v>0</v>
      </c>
      <c r="AW38" s="1401">
        <f t="shared" si="4"/>
        <v>0</v>
      </c>
      <c r="AX38" s="1401">
        <f t="shared" si="4"/>
        <v>0</v>
      </c>
      <c r="AY38" s="1401">
        <f t="shared" si="4"/>
        <v>0</v>
      </c>
      <c r="AZ38" s="1401">
        <f t="shared" si="4"/>
        <v>0</v>
      </c>
      <c r="BA38" s="1401">
        <f t="shared" si="4"/>
        <v>0</v>
      </c>
      <c r="BB38" s="1401">
        <f t="shared" si="4"/>
        <v>0</v>
      </c>
      <c r="BC38" s="1401">
        <f t="shared" si="4"/>
        <v>0</v>
      </c>
      <c r="BD38" s="1401">
        <f t="shared" si="4"/>
        <v>0</v>
      </c>
      <c r="BE38" s="1401">
        <f t="shared" si="4"/>
        <v>0</v>
      </c>
      <c r="BF38" s="1401">
        <f t="shared" si="4"/>
        <v>0</v>
      </c>
      <c r="BG38" s="1401">
        <f t="shared" si="4"/>
        <v>0</v>
      </c>
      <c r="BH38" s="1401">
        <f t="shared" si="4"/>
        <v>0</v>
      </c>
      <c r="BI38" s="1401">
        <f t="shared" si="4"/>
        <v>0</v>
      </c>
      <c r="BJ38" s="1401">
        <f t="shared" si="4"/>
        <v>0</v>
      </c>
      <c r="BK38" s="1401">
        <f t="shared" si="4"/>
        <v>0</v>
      </c>
      <c r="BL38" s="1401">
        <f t="shared" si="4"/>
        <v>0</v>
      </c>
      <c r="BM38" s="1401">
        <f t="shared" si="4"/>
        <v>0</v>
      </c>
      <c r="BN38" s="1401">
        <f t="shared" si="4"/>
        <v>0</v>
      </c>
      <c r="BO38" s="1401">
        <f t="shared" si="4"/>
        <v>0</v>
      </c>
      <c r="BP38" s="1401">
        <f t="shared" si="4"/>
        <v>0</v>
      </c>
      <c r="BQ38" s="1401">
        <f t="shared" ref="BQ38:DT38" si="5">SUM(BQ32:BQ37)</f>
        <v>0</v>
      </c>
      <c r="BR38" s="1401">
        <f t="shared" si="5"/>
        <v>0</v>
      </c>
      <c r="BS38" s="1401">
        <f t="shared" si="5"/>
        <v>0</v>
      </c>
      <c r="BT38" s="1401">
        <f t="shared" si="5"/>
        <v>0</v>
      </c>
      <c r="BU38" s="1401">
        <f t="shared" si="5"/>
        <v>0</v>
      </c>
      <c r="BV38" s="1401">
        <f t="shared" si="5"/>
        <v>0</v>
      </c>
      <c r="BW38" s="1401">
        <f t="shared" si="5"/>
        <v>0</v>
      </c>
      <c r="BX38" s="1401">
        <f t="shared" si="5"/>
        <v>0</v>
      </c>
      <c r="BY38" s="1401">
        <f t="shared" si="5"/>
        <v>0</v>
      </c>
      <c r="BZ38" s="1401">
        <f t="shared" si="5"/>
        <v>0</v>
      </c>
      <c r="CA38" s="1401">
        <f t="shared" si="5"/>
        <v>0</v>
      </c>
      <c r="CB38" s="1401">
        <f t="shared" si="5"/>
        <v>0</v>
      </c>
      <c r="CC38" s="1401">
        <f t="shared" si="5"/>
        <v>0</v>
      </c>
      <c r="CD38" s="1401">
        <f t="shared" si="5"/>
        <v>0</v>
      </c>
      <c r="CE38" s="1401">
        <f t="shared" si="5"/>
        <v>0</v>
      </c>
      <c r="CF38" s="1401">
        <f t="shared" si="5"/>
        <v>0</v>
      </c>
      <c r="CG38" s="1401">
        <f t="shared" si="5"/>
        <v>0</v>
      </c>
      <c r="CH38" s="1401">
        <f t="shared" si="5"/>
        <v>0</v>
      </c>
      <c r="CI38" s="1401">
        <f t="shared" si="5"/>
        <v>0</v>
      </c>
      <c r="CJ38" s="1401">
        <f t="shared" si="5"/>
        <v>0</v>
      </c>
      <c r="CK38" s="1401">
        <f t="shared" si="5"/>
        <v>0</v>
      </c>
      <c r="CL38" s="1401">
        <f t="shared" si="5"/>
        <v>0</v>
      </c>
      <c r="CM38" s="1401">
        <f t="shared" si="5"/>
        <v>0</v>
      </c>
      <c r="CN38" s="1401">
        <f t="shared" si="5"/>
        <v>0</v>
      </c>
      <c r="CO38" s="1401">
        <f t="shared" si="5"/>
        <v>0</v>
      </c>
      <c r="CP38" s="1401">
        <f t="shared" si="5"/>
        <v>0</v>
      </c>
      <c r="CQ38" s="1401">
        <f t="shared" si="5"/>
        <v>0</v>
      </c>
      <c r="CR38" s="1401">
        <f t="shared" si="5"/>
        <v>0</v>
      </c>
      <c r="CS38" s="1401">
        <f t="shared" si="5"/>
        <v>0</v>
      </c>
      <c r="CT38" s="1401">
        <f t="shared" si="5"/>
        <v>0</v>
      </c>
      <c r="CU38" s="1401">
        <f t="shared" si="5"/>
        <v>0</v>
      </c>
      <c r="CV38" s="1401">
        <f t="shared" si="5"/>
        <v>0</v>
      </c>
      <c r="CW38" s="1401">
        <f t="shared" si="5"/>
        <v>0</v>
      </c>
      <c r="CX38" s="1401">
        <f t="shared" si="5"/>
        <v>0</v>
      </c>
      <c r="CY38" s="1401">
        <f t="shared" si="5"/>
        <v>0</v>
      </c>
      <c r="CZ38" s="1401">
        <f t="shared" si="5"/>
        <v>0</v>
      </c>
      <c r="DA38" s="1401">
        <f t="shared" si="5"/>
        <v>0</v>
      </c>
      <c r="DB38" s="1401">
        <f t="shared" si="5"/>
        <v>0</v>
      </c>
      <c r="DC38" s="1401">
        <f t="shared" si="5"/>
        <v>0</v>
      </c>
      <c r="DD38" s="1401">
        <f t="shared" si="5"/>
        <v>0</v>
      </c>
      <c r="DE38" s="1401">
        <f t="shared" si="5"/>
        <v>0</v>
      </c>
      <c r="DF38" s="1401">
        <f t="shared" si="5"/>
        <v>0</v>
      </c>
      <c r="DG38" s="1401">
        <f t="shared" si="5"/>
        <v>0</v>
      </c>
      <c r="DH38" s="1401">
        <f t="shared" si="5"/>
        <v>0</v>
      </c>
      <c r="DI38" s="1401">
        <f t="shared" si="5"/>
        <v>0</v>
      </c>
      <c r="DJ38" s="1401">
        <f t="shared" si="5"/>
        <v>0</v>
      </c>
      <c r="DK38" s="1401">
        <f t="shared" si="5"/>
        <v>0</v>
      </c>
      <c r="DL38" s="1401">
        <f t="shared" si="5"/>
        <v>0</v>
      </c>
      <c r="DM38" s="1401">
        <f t="shared" si="5"/>
        <v>0</v>
      </c>
      <c r="DN38" s="1401">
        <f t="shared" si="5"/>
        <v>0</v>
      </c>
      <c r="DO38" s="1401">
        <f t="shared" si="5"/>
        <v>0</v>
      </c>
      <c r="DP38" s="1401">
        <f t="shared" si="5"/>
        <v>0</v>
      </c>
      <c r="DQ38" s="1401">
        <f t="shared" si="5"/>
        <v>0</v>
      </c>
      <c r="DR38" s="1401">
        <f t="shared" si="5"/>
        <v>0</v>
      </c>
      <c r="DS38" s="1401">
        <f t="shared" si="5"/>
        <v>0</v>
      </c>
      <c r="DT38" s="1401">
        <f t="shared" si="5"/>
        <v>0</v>
      </c>
    </row>
    <row r="39" spans="1:124" s="187" customFormat="1" ht="15.75" customHeight="1" thickTop="1">
      <c r="A39" s="59"/>
      <c r="B39" s="213"/>
      <c r="C39" s="1387"/>
      <c r="D39" s="58"/>
      <c r="E39" s="58"/>
      <c r="F39" s="58"/>
      <c r="G39" s="58"/>
      <c r="H39" s="58"/>
      <c r="I39" s="58"/>
      <c r="J39" s="58"/>
      <c r="K39" s="58"/>
      <c r="L39" s="58"/>
      <c r="M39" s="58"/>
      <c r="N39" s="58"/>
      <c r="O39" s="58"/>
      <c r="P39" s="58"/>
      <c r="Q39" s="58"/>
      <c r="R39" s="58"/>
      <c r="S39" s="58"/>
      <c r="T39" s="58"/>
      <c r="U39" s="58"/>
      <c r="V39" s="58"/>
      <c r="W39" s="58"/>
      <c r="X39" s="58"/>
      <c r="Y39" s="58"/>
      <c r="Z39" s="58"/>
      <c r="AA39" s="58"/>
      <c r="AB39" s="58"/>
      <c r="AC39" s="58"/>
      <c r="AD39" s="58"/>
      <c r="AE39" s="58"/>
      <c r="AF39" s="58"/>
      <c r="AG39" s="58"/>
      <c r="AH39" s="58"/>
      <c r="AI39" s="58"/>
      <c r="AJ39" s="58"/>
      <c r="AK39" s="58"/>
      <c r="AL39" s="58"/>
      <c r="AM39" s="58"/>
      <c r="AN39" s="58"/>
      <c r="AO39" s="58"/>
      <c r="AP39" s="58"/>
      <c r="AQ39" s="58"/>
      <c r="AR39" s="58"/>
      <c r="AS39" s="58"/>
      <c r="AT39" s="58"/>
      <c r="AU39" s="58"/>
      <c r="AV39" s="58"/>
      <c r="AW39" s="58"/>
      <c r="AX39" s="58"/>
      <c r="AY39" s="58"/>
      <c r="AZ39" s="58"/>
      <c r="BA39" s="58"/>
      <c r="BB39" s="58"/>
      <c r="BC39" s="58"/>
      <c r="BD39" s="58"/>
      <c r="BE39" s="58"/>
      <c r="BF39" s="58"/>
      <c r="BG39" s="58"/>
      <c r="BH39" s="58"/>
      <c r="BI39" s="58"/>
      <c r="BJ39" s="58"/>
      <c r="BK39" s="58"/>
      <c r="BL39" s="58"/>
      <c r="BM39" s="58"/>
      <c r="BN39" s="58"/>
      <c r="BO39" s="58"/>
      <c r="BP39" s="58"/>
      <c r="BQ39" s="58"/>
      <c r="BR39" s="58"/>
      <c r="BS39" s="58"/>
      <c r="BT39" s="58"/>
      <c r="BU39" s="58"/>
      <c r="BV39" s="58"/>
      <c r="BW39" s="58"/>
      <c r="BX39" s="58"/>
      <c r="BY39" s="58"/>
      <c r="BZ39" s="58"/>
      <c r="CA39" s="58"/>
      <c r="CB39" s="58"/>
      <c r="CC39" s="58"/>
      <c r="CD39" s="58"/>
      <c r="CE39" s="58"/>
      <c r="CF39" s="58"/>
      <c r="CG39" s="58"/>
      <c r="CH39" s="58"/>
      <c r="CI39" s="58"/>
      <c r="CJ39" s="58"/>
      <c r="CK39" s="58"/>
      <c r="CL39" s="58"/>
      <c r="CM39" s="58"/>
      <c r="CN39" s="58"/>
      <c r="CO39" s="58"/>
      <c r="CP39" s="58"/>
      <c r="CQ39" s="58"/>
      <c r="CR39" s="58"/>
      <c r="CS39" s="58"/>
      <c r="CT39" s="58"/>
      <c r="CU39" s="58"/>
      <c r="CV39" s="58"/>
      <c r="CW39" s="58"/>
      <c r="CX39" s="58"/>
      <c r="CY39" s="58"/>
      <c r="CZ39" s="58"/>
      <c r="DA39" s="58"/>
      <c r="DB39" s="58"/>
      <c r="DC39" s="58"/>
      <c r="DD39" s="58"/>
      <c r="DE39" s="58"/>
      <c r="DF39" s="58"/>
      <c r="DG39" s="58"/>
      <c r="DH39" s="58"/>
      <c r="DI39" s="58"/>
      <c r="DJ39" s="58"/>
      <c r="DK39" s="58"/>
      <c r="DL39" s="58"/>
      <c r="DM39" s="58"/>
      <c r="DN39" s="58"/>
      <c r="DO39" s="58"/>
      <c r="DP39" s="58"/>
      <c r="DQ39" s="58"/>
      <c r="DR39" s="58"/>
      <c r="DS39" s="58"/>
      <c r="DT39" s="58"/>
    </row>
    <row r="40" spans="1:124" s="187" customFormat="1" ht="15.75" customHeight="1">
      <c r="A40" s="59"/>
      <c r="B40" s="213"/>
      <c r="C40" s="1387"/>
      <c r="D40" s="58"/>
      <c r="E40" s="58"/>
      <c r="F40" s="58"/>
      <c r="G40" s="58"/>
      <c r="H40" s="58"/>
      <c r="I40" s="58"/>
      <c r="J40" s="58"/>
      <c r="K40" s="58"/>
      <c r="L40" s="58"/>
      <c r="M40" s="58"/>
      <c r="N40" s="58"/>
      <c r="O40" s="58"/>
      <c r="P40" s="58"/>
      <c r="Q40" s="58"/>
      <c r="R40" s="58"/>
      <c r="S40" s="58"/>
      <c r="T40" s="58"/>
      <c r="U40" s="58"/>
      <c r="V40" s="58"/>
      <c r="W40" s="58"/>
      <c r="X40" s="58"/>
      <c r="Y40" s="58"/>
      <c r="Z40" s="58"/>
      <c r="AA40" s="58"/>
      <c r="AB40" s="58"/>
      <c r="AC40" s="58"/>
      <c r="AD40" s="58"/>
      <c r="AE40" s="58"/>
      <c r="AF40" s="58"/>
      <c r="AG40" s="58"/>
      <c r="AH40" s="58"/>
      <c r="AI40" s="58"/>
      <c r="AJ40" s="58"/>
      <c r="AK40" s="58"/>
      <c r="AL40" s="58"/>
      <c r="AM40" s="58"/>
      <c r="AN40" s="58"/>
      <c r="AO40" s="58"/>
      <c r="AP40" s="58"/>
      <c r="AQ40" s="58"/>
      <c r="AR40" s="58"/>
      <c r="AS40" s="58"/>
      <c r="AT40" s="58"/>
      <c r="AU40" s="58"/>
      <c r="AV40" s="58"/>
      <c r="AW40" s="58"/>
      <c r="AX40" s="58"/>
      <c r="AY40" s="58"/>
      <c r="AZ40" s="58"/>
      <c r="BA40" s="58"/>
      <c r="BB40" s="58"/>
      <c r="BC40" s="58"/>
      <c r="BD40" s="58"/>
      <c r="BE40" s="58"/>
      <c r="BF40" s="58"/>
      <c r="BG40" s="58"/>
      <c r="BH40" s="58"/>
      <c r="BI40" s="58"/>
      <c r="BJ40" s="58"/>
      <c r="BK40" s="58"/>
      <c r="BL40" s="58"/>
      <c r="BM40" s="58"/>
      <c r="BN40" s="58"/>
      <c r="BO40" s="58"/>
      <c r="BP40" s="58"/>
      <c r="BQ40" s="58"/>
      <c r="BR40" s="58"/>
      <c r="BS40" s="58"/>
      <c r="BT40" s="58"/>
      <c r="BU40" s="58"/>
      <c r="BV40" s="58"/>
      <c r="BW40" s="58"/>
      <c r="BX40" s="58"/>
      <c r="BY40" s="58"/>
      <c r="BZ40" s="58"/>
      <c r="CA40" s="58"/>
      <c r="CB40" s="58"/>
      <c r="CC40" s="58"/>
      <c r="CD40" s="58"/>
      <c r="CE40" s="58"/>
      <c r="CF40" s="58"/>
      <c r="CG40" s="58"/>
      <c r="CH40" s="58"/>
      <c r="CI40" s="58"/>
      <c r="CJ40" s="58"/>
      <c r="CK40" s="58"/>
      <c r="CL40" s="58"/>
      <c r="CM40" s="58"/>
      <c r="CN40" s="58"/>
      <c r="CO40" s="58"/>
      <c r="CP40" s="58"/>
      <c r="CQ40" s="58"/>
      <c r="CR40" s="58"/>
      <c r="CS40" s="58"/>
      <c r="CT40" s="58"/>
      <c r="CU40" s="58"/>
      <c r="CV40" s="58"/>
      <c r="CW40" s="58"/>
      <c r="CX40" s="58"/>
      <c r="CY40" s="58"/>
      <c r="CZ40" s="58"/>
      <c r="DA40" s="58"/>
      <c r="DB40" s="58"/>
      <c r="DC40" s="58"/>
      <c r="DD40" s="58"/>
      <c r="DE40" s="58"/>
      <c r="DF40" s="58"/>
      <c r="DG40" s="58"/>
      <c r="DH40" s="58"/>
      <c r="DI40" s="58"/>
      <c r="DJ40" s="58"/>
      <c r="DK40" s="58"/>
      <c r="DL40" s="58"/>
      <c r="DM40" s="58"/>
      <c r="DN40" s="58"/>
      <c r="DO40" s="58"/>
      <c r="DP40" s="58"/>
      <c r="DQ40" s="58"/>
      <c r="DR40" s="58"/>
      <c r="DS40" s="58"/>
      <c r="DT40" s="58"/>
    </row>
    <row r="41" spans="1:124" s="187" customFormat="1" ht="15.75" customHeight="1">
      <c r="A41" s="59"/>
      <c r="B41" s="128" t="s">
        <v>179</v>
      </c>
      <c r="C41" s="1387"/>
      <c r="D41" s="58"/>
      <c r="E41" s="58"/>
      <c r="F41" s="58"/>
      <c r="G41" s="58"/>
      <c r="H41" s="58"/>
      <c r="I41" s="58"/>
      <c r="J41" s="58"/>
      <c r="K41" s="58"/>
      <c r="L41" s="58"/>
      <c r="M41" s="58"/>
      <c r="N41" s="58"/>
      <c r="O41" s="58"/>
      <c r="P41" s="58"/>
      <c r="Q41" s="58"/>
      <c r="R41" s="58"/>
      <c r="S41" s="58"/>
      <c r="T41" s="58"/>
      <c r="U41" s="58"/>
      <c r="V41" s="58"/>
      <c r="W41" s="58"/>
      <c r="X41" s="58"/>
      <c r="Y41" s="58"/>
      <c r="Z41" s="58"/>
      <c r="AA41" s="58"/>
      <c r="AB41" s="58"/>
      <c r="AC41" s="58"/>
      <c r="AD41" s="58"/>
      <c r="AE41" s="58"/>
      <c r="AF41" s="58"/>
      <c r="AG41" s="58"/>
      <c r="AH41" s="58"/>
      <c r="AI41" s="58"/>
      <c r="AJ41" s="58"/>
      <c r="AK41" s="58"/>
      <c r="AL41" s="58"/>
      <c r="AM41" s="58"/>
      <c r="AN41" s="58"/>
      <c r="AO41" s="58"/>
      <c r="AP41" s="58"/>
      <c r="AQ41" s="58"/>
      <c r="AR41" s="58"/>
      <c r="AS41" s="58"/>
      <c r="AT41" s="58"/>
      <c r="AU41" s="58"/>
      <c r="AV41" s="58"/>
      <c r="AW41" s="58"/>
      <c r="AX41" s="58"/>
      <c r="AY41" s="58"/>
      <c r="AZ41" s="58"/>
      <c r="BA41" s="58"/>
      <c r="BB41" s="58"/>
      <c r="BC41" s="58"/>
      <c r="BD41" s="58"/>
      <c r="BE41" s="58"/>
      <c r="BF41" s="58"/>
      <c r="BG41" s="58"/>
      <c r="BH41" s="58"/>
      <c r="BI41" s="58"/>
      <c r="BJ41" s="58"/>
      <c r="BK41" s="58"/>
      <c r="BL41" s="58"/>
      <c r="BM41" s="58"/>
      <c r="BN41" s="58"/>
      <c r="BO41" s="58"/>
      <c r="BP41" s="58"/>
      <c r="BQ41" s="58"/>
      <c r="BR41" s="58"/>
      <c r="BS41" s="58"/>
      <c r="BT41" s="58"/>
      <c r="BU41" s="58"/>
      <c r="BV41" s="58"/>
      <c r="BW41" s="58"/>
      <c r="BX41" s="58"/>
      <c r="BY41" s="58"/>
      <c r="BZ41" s="58"/>
      <c r="CA41" s="58"/>
      <c r="CB41" s="58"/>
      <c r="CC41" s="58"/>
      <c r="CD41" s="58"/>
      <c r="CE41" s="58"/>
      <c r="CF41" s="58"/>
      <c r="CG41" s="58"/>
      <c r="CH41" s="58"/>
      <c r="CI41" s="58"/>
      <c r="CJ41" s="58"/>
      <c r="CK41" s="58"/>
      <c r="CL41" s="58"/>
      <c r="CM41" s="58"/>
      <c r="CN41" s="58"/>
      <c r="CO41" s="58"/>
      <c r="CP41" s="58"/>
      <c r="CQ41" s="58"/>
      <c r="CR41" s="58"/>
      <c r="CS41" s="58"/>
      <c r="CT41" s="58"/>
      <c r="CU41" s="58"/>
      <c r="CV41" s="58"/>
      <c r="CW41" s="58"/>
      <c r="CX41" s="58"/>
      <c r="CY41" s="58"/>
      <c r="CZ41" s="58"/>
      <c r="DA41" s="58"/>
      <c r="DB41" s="58"/>
      <c r="DC41" s="58"/>
      <c r="DD41" s="58"/>
      <c r="DE41" s="58"/>
      <c r="DF41" s="58"/>
      <c r="DG41" s="58"/>
      <c r="DH41" s="58"/>
      <c r="DI41" s="58"/>
      <c r="DJ41" s="58"/>
      <c r="DK41" s="58"/>
      <c r="DL41" s="58"/>
      <c r="DM41" s="58"/>
      <c r="DN41" s="58"/>
      <c r="DO41" s="58"/>
      <c r="DP41" s="58"/>
      <c r="DQ41" s="58"/>
      <c r="DR41" s="58"/>
      <c r="DS41" s="58"/>
      <c r="DT41" s="58"/>
    </row>
    <row r="42" spans="1:124" s="187" customFormat="1" ht="15.75" customHeight="1">
      <c r="A42" s="59"/>
      <c r="B42" s="213"/>
      <c r="C42" s="1387"/>
      <c r="D42" s="58"/>
      <c r="E42" s="58"/>
      <c r="F42" s="58"/>
      <c r="G42" s="58"/>
      <c r="H42" s="58"/>
      <c r="I42" s="58"/>
      <c r="J42" s="58"/>
      <c r="K42" s="58"/>
      <c r="L42" s="58"/>
      <c r="M42" s="58"/>
      <c r="N42" s="58"/>
      <c r="O42" s="58"/>
      <c r="P42" s="58"/>
      <c r="Q42" s="58"/>
      <c r="R42" s="58"/>
      <c r="S42" s="58"/>
      <c r="T42" s="58"/>
      <c r="U42" s="58"/>
      <c r="V42" s="58"/>
      <c r="W42" s="58"/>
      <c r="X42" s="58"/>
      <c r="Y42" s="58"/>
      <c r="Z42" s="58"/>
      <c r="AA42" s="58"/>
      <c r="AB42" s="58"/>
      <c r="AC42" s="58"/>
      <c r="AD42" s="58"/>
      <c r="AE42" s="58"/>
      <c r="AF42" s="58"/>
      <c r="AG42" s="58"/>
      <c r="AH42" s="58"/>
      <c r="AI42" s="58"/>
      <c r="AJ42" s="58"/>
      <c r="AK42" s="58"/>
      <c r="AL42" s="58"/>
      <c r="AM42" s="58"/>
      <c r="AN42" s="58"/>
      <c r="AO42" s="58"/>
      <c r="AP42" s="58"/>
      <c r="AQ42" s="58"/>
      <c r="AR42" s="58"/>
      <c r="AS42" s="58"/>
      <c r="AT42" s="58"/>
      <c r="AU42" s="58"/>
      <c r="AV42" s="58"/>
      <c r="AW42" s="58"/>
      <c r="AX42" s="58"/>
      <c r="AY42" s="58"/>
      <c r="AZ42" s="58"/>
      <c r="BA42" s="58"/>
      <c r="BB42" s="58"/>
      <c r="BC42" s="58"/>
      <c r="BD42" s="58"/>
      <c r="BE42" s="58"/>
      <c r="BF42" s="58"/>
      <c r="BG42" s="58"/>
      <c r="BH42" s="58"/>
      <c r="BI42" s="58"/>
      <c r="BJ42" s="58"/>
      <c r="BK42" s="58"/>
      <c r="BL42" s="58"/>
      <c r="BM42" s="58"/>
      <c r="BN42" s="58"/>
      <c r="BO42" s="58"/>
      <c r="BP42" s="58"/>
      <c r="BQ42" s="58"/>
      <c r="BR42" s="58"/>
      <c r="BS42" s="58"/>
      <c r="BT42" s="58"/>
      <c r="BU42" s="58"/>
      <c r="BV42" s="58"/>
      <c r="BW42" s="58"/>
      <c r="BX42" s="58"/>
      <c r="BY42" s="58"/>
      <c r="BZ42" s="58"/>
      <c r="CA42" s="58"/>
      <c r="CB42" s="58"/>
      <c r="CC42" s="58"/>
      <c r="CD42" s="58"/>
      <c r="CE42" s="58"/>
      <c r="CF42" s="58"/>
      <c r="CG42" s="58"/>
      <c r="CH42" s="58"/>
      <c r="CI42" s="58"/>
      <c r="CJ42" s="58"/>
      <c r="CK42" s="58"/>
      <c r="CL42" s="58"/>
      <c r="CM42" s="58"/>
      <c r="CN42" s="58"/>
      <c r="CO42" s="58"/>
      <c r="CP42" s="58"/>
      <c r="CQ42" s="58"/>
      <c r="CR42" s="58"/>
      <c r="CS42" s="58"/>
      <c r="CT42" s="58"/>
      <c r="CU42" s="58"/>
      <c r="CV42" s="58"/>
      <c r="CW42" s="58"/>
      <c r="CX42" s="58"/>
      <c r="CY42" s="58"/>
      <c r="CZ42" s="58"/>
      <c r="DA42" s="58"/>
      <c r="DB42" s="58"/>
      <c r="DC42" s="58"/>
      <c r="DD42" s="58"/>
      <c r="DE42" s="58"/>
      <c r="DF42" s="58"/>
      <c r="DG42" s="58"/>
      <c r="DH42" s="58"/>
      <c r="DI42" s="58"/>
      <c r="DJ42" s="58"/>
      <c r="DK42" s="58"/>
      <c r="DL42" s="58"/>
      <c r="DM42" s="58"/>
      <c r="DN42" s="58"/>
      <c r="DO42" s="58"/>
      <c r="DP42" s="58"/>
      <c r="DQ42" s="58"/>
      <c r="DR42" s="58"/>
      <c r="DS42" s="58"/>
      <c r="DT42" s="58"/>
    </row>
    <row r="43" spans="1:124" s="187" customFormat="1" ht="15.75" customHeight="1">
      <c r="A43" s="59"/>
      <c r="B43" s="1392" t="s">
        <v>1614</v>
      </c>
      <c r="C43" s="1390" t="s">
        <v>1610</v>
      </c>
      <c r="D43" s="1799">
        <v>63515.89</v>
      </c>
      <c r="E43" s="1391"/>
      <c r="F43" s="1391"/>
      <c r="G43" s="1391"/>
      <c r="H43" s="1391"/>
      <c r="I43" s="1391"/>
      <c r="J43" s="1391"/>
      <c r="K43" s="1391"/>
      <c r="L43" s="1391"/>
      <c r="M43" s="1391"/>
      <c r="N43" s="1391"/>
      <c r="O43" s="1391"/>
      <c r="P43" s="1391"/>
      <c r="Q43" s="1391"/>
      <c r="R43" s="1391"/>
      <c r="S43" s="1391"/>
      <c r="T43" s="1391"/>
      <c r="U43" s="1391"/>
      <c r="V43" s="1391"/>
      <c r="W43" s="1391"/>
      <c r="X43" s="1391"/>
      <c r="Y43" s="1391"/>
      <c r="Z43" s="1391"/>
      <c r="AA43" s="1391"/>
      <c r="AB43" s="1391"/>
      <c r="AC43" s="1391"/>
      <c r="AD43" s="1391"/>
      <c r="AE43" s="1391"/>
      <c r="AF43" s="1391"/>
      <c r="AG43" s="1391"/>
      <c r="AH43" s="1391"/>
      <c r="AI43" s="1391"/>
      <c r="AJ43" s="1391"/>
      <c r="AK43" s="1391"/>
      <c r="AL43" s="1391"/>
      <c r="AM43" s="1391"/>
      <c r="AN43" s="1391"/>
      <c r="AO43" s="1391"/>
      <c r="AP43" s="1391"/>
      <c r="AQ43" s="1391"/>
      <c r="AR43" s="1391"/>
      <c r="AS43" s="1391"/>
      <c r="AT43" s="1391"/>
      <c r="AU43" s="1391"/>
      <c r="AV43" s="1391"/>
      <c r="AW43" s="1391"/>
      <c r="AX43" s="1391"/>
      <c r="AY43" s="1391"/>
      <c r="AZ43" s="1391"/>
      <c r="BA43" s="1391"/>
      <c r="BB43" s="1391"/>
      <c r="BC43" s="1391"/>
      <c r="BD43" s="1391"/>
      <c r="BE43" s="1391"/>
      <c r="BF43" s="1391"/>
      <c r="BG43" s="1391"/>
      <c r="BH43" s="1391"/>
      <c r="BI43" s="1391"/>
      <c r="BJ43" s="1391"/>
      <c r="BK43" s="1391"/>
      <c r="BL43" s="1391"/>
      <c r="BM43" s="1391"/>
      <c r="BN43" s="1391"/>
      <c r="BO43" s="1391"/>
      <c r="BP43" s="1391"/>
      <c r="BQ43" s="1391"/>
      <c r="BR43" s="1391"/>
      <c r="BS43" s="1391"/>
      <c r="BT43" s="1391"/>
      <c r="BU43" s="1391"/>
      <c r="BV43" s="1391"/>
      <c r="BW43" s="1391"/>
      <c r="BX43" s="1391"/>
      <c r="BY43" s="1391"/>
      <c r="BZ43" s="1391"/>
      <c r="CA43" s="1391"/>
      <c r="CB43" s="1391"/>
      <c r="CC43" s="1391"/>
      <c r="CD43" s="1391"/>
      <c r="CE43" s="1391"/>
      <c r="CF43" s="1391"/>
      <c r="CG43" s="1391"/>
      <c r="CH43" s="1391"/>
      <c r="CI43" s="1391"/>
      <c r="CJ43" s="1391"/>
      <c r="CK43" s="1391"/>
      <c r="CL43" s="1391"/>
      <c r="CM43" s="1391"/>
      <c r="CN43" s="1391"/>
      <c r="CO43" s="1391"/>
      <c r="CP43" s="1391"/>
      <c r="CQ43" s="1391"/>
      <c r="CR43" s="1391"/>
      <c r="CS43" s="1391"/>
      <c r="CT43" s="1391"/>
      <c r="CU43" s="1391"/>
      <c r="CV43" s="1391"/>
      <c r="CW43" s="1391"/>
      <c r="CX43" s="1391"/>
      <c r="CY43" s="1391"/>
      <c r="CZ43" s="1391"/>
      <c r="DA43" s="1391"/>
      <c r="DB43" s="1391"/>
      <c r="DC43" s="1391"/>
      <c r="DD43" s="1391"/>
      <c r="DE43" s="1391"/>
      <c r="DF43" s="1391"/>
      <c r="DG43" s="1391"/>
      <c r="DH43" s="1391"/>
      <c r="DI43" s="1391"/>
      <c r="DJ43" s="1391"/>
      <c r="DK43" s="1391"/>
      <c r="DL43" s="1391"/>
      <c r="DM43" s="1391"/>
      <c r="DN43" s="1391"/>
      <c r="DO43" s="1391"/>
      <c r="DP43" s="1391"/>
      <c r="DQ43" s="1391"/>
      <c r="DR43" s="1391"/>
      <c r="DS43" s="1391"/>
      <c r="DT43" s="1391"/>
    </row>
    <row r="44" spans="1:124" s="187" customFormat="1" ht="15.75" customHeight="1">
      <c r="A44" s="59"/>
      <c r="B44" s="1392" t="s">
        <v>1615</v>
      </c>
      <c r="C44" s="1390" t="s">
        <v>180</v>
      </c>
      <c r="D44" s="1799">
        <v>3612.75</v>
      </c>
      <c r="E44" s="1391"/>
      <c r="F44" s="1391"/>
      <c r="G44" s="1391"/>
      <c r="H44" s="1391"/>
      <c r="I44" s="1391"/>
      <c r="J44" s="1391"/>
      <c r="K44" s="1391"/>
      <c r="L44" s="1391"/>
      <c r="M44" s="1391"/>
      <c r="N44" s="1391"/>
      <c r="O44" s="1391"/>
      <c r="P44" s="1391"/>
      <c r="Q44" s="1391"/>
      <c r="R44" s="1391"/>
      <c r="S44" s="1391"/>
      <c r="T44" s="1391"/>
      <c r="U44" s="1391"/>
      <c r="V44" s="1391"/>
      <c r="W44" s="1391"/>
      <c r="X44" s="1391"/>
      <c r="Y44" s="1391"/>
      <c r="Z44" s="1391"/>
      <c r="AA44" s="1391"/>
      <c r="AB44" s="1391"/>
      <c r="AC44" s="1391"/>
      <c r="AD44" s="1391"/>
      <c r="AE44" s="1391"/>
      <c r="AF44" s="1391"/>
      <c r="AG44" s="1391"/>
      <c r="AH44" s="1391"/>
      <c r="AI44" s="1391"/>
      <c r="AJ44" s="1391"/>
      <c r="AK44" s="1391"/>
      <c r="AL44" s="1391"/>
      <c r="AM44" s="1391"/>
      <c r="AN44" s="1391"/>
      <c r="AO44" s="1391"/>
      <c r="AP44" s="1391"/>
      <c r="AQ44" s="1391"/>
      <c r="AR44" s="1391"/>
      <c r="AS44" s="1391"/>
      <c r="AT44" s="1391"/>
      <c r="AU44" s="1391"/>
      <c r="AV44" s="1391"/>
      <c r="AW44" s="1391"/>
      <c r="AX44" s="1391"/>
      <c r="AY44" s="1391"/>
      <c r="AZ44" s="1391"/>
      <c r="BA44" s="1391"/>
      <c r="BB44" s="1391"/>
      <c r="BC44" s="1391"/>
      <c r="BD44" s="1391"/>
      <c r="BE44" s="1391"/>
      <c r="BF44" s="1391"/>
      <c r="BG44" s="1391"/>
      <c r="BH44" s="1391"/>
      <c r="BI44" s="1391"/>
      <c r="BJ44" s="1391"/>
      <c r="BK44" s="1391"/>
      <c r="BL44" s="1391"/>
      <c r="BM44" s="1391"/>
      <c r="BN44" s="1391"/>
      <c r="BO44" s="1391"/>
      <c r="BP44" s="1391"/>
      <c r="BQ44" s="1391"/>
      <c r="BR44" s="1391"/>
      <c r="BS44" s="1391"/>
      <c r="BT44" s="1391"/>
      <c r="BU44" s="1391"/>
      <c r="BV44" s="1391"/>
      <c r="BW44" s="1391"/>
      <c r="BX44" s="1391"/>
      <c r="BY44" s="1391"/>
      <c r="BZ44" s="1391"/>
      <c r="CA44" s="1391"/>
      <c r="CB44" s="1391"/>
      <c r="CC44" s="1391"/>
      <c r="CD44" s="1391"/>
      <c r="CE44" s="1391"/>
      <c r="CF44" s="1391"/>
      <c r="CG44" s="1391"/>
      <c r="CH44" s="1391"/>
      <c r="CI44" s="1391"/>
      <c r="CJ44" s="1391"/>
      <c r="CK44" s="1391"/>
      <c r="CL44" s="1391"/>
      <c r="CM44" s="1391"/>
      <c r="CN44" s="1391"/>
      <c r="CO44" s="1391"/>
      <c r="CP44" s="1391"/>
      <c r="CQ44" s="1391"/>
      <c r="CR44" s="1391"/>
      <c r="CS44" s="1391"/>
      <c r="CT44" s="1391"/>
      <c r="CU44" s="1391"/>
      <c r="CV44" s="1391"/>
      <c r="CW44" s="1391"/>
      <c r="CX44" s="1391"/>
      <c r="CY44" s="1391"/>
      <c r="CZ44" s="1391"/>
      <c r="DA44" s="1391"/>
      <c r="DB44" s="1391"/>
      <c r="DC44" s="1391"/>
      <c r="DD44" s="1391"/>
      <c r="DE44" s="1391"/>
      <c r="DF44" s="1391"/>
      <c r="DG44" s="1391"/>
      <c r="DH44" s="1391"/>
      <c r="DI44" s="1391"/>
      <c r="DJ44" s="1391"/>
      <c r="DK44" s="1391"/>
      <c r="DL44" s="1391"/>
      <c r="DM44" s="1391"/>
      <c r="DN44" s="1391"/>
      <c r="DO44" s="1391"/>
      <c r="DP44" s="1391"/>
      <c r="DQ44" s="1391"/>
      <c r="DR44" s="1391"/>
      <c r="DS44" s="1391"/>
      <c r="DT44" s="1391"/>
    </row>
    <row r="45" spans="1:124" s="187" customFormat="1" ht="15.75" customHeight="1">
      <c r="A45" s="59"/>
      <c r="B45" s="1392"/>
      <c r="C45" s="1390"/>
      <c r="D45" s="1391"/>
      <c r="E45" s="1391"/>
      <c r="F45" s="1391"/>
      <c r="G45" s="1391"/>
      <c r="H45" s="1391"/>
      <c r="I45" s="1391"/>
      <c r="J45" s="1391"/>
      <c r="K45" s="1391"/>
      <c r="L45" s="1391"/>
      <c r="M45" s="1391"/>
      <c r="N45" s="1391"/>
      <c r="O45" s="1391"/>
      <c r="P45" s="1391"/>
      <c r="Q45" s="1391"/>
      <c r="R45" s="1391"/>
      <c r="S45" s="1391"/>
      <c r="T45" s="1391"/>
      <c r="U45" s="1391"/>
      <c r="V45" s="1391"/>
      <c r="W45" s="1391"/>
      <c r="X45" s="1391"/>
      <c r="Y45" s="1391"/>
      <c r="Z45" s="1391"/>
      <c r="AA45" s="1391"/>
      <c r="AB45" s="1391"/>
      <c r="AC45" s="1391"/>
      <c r="AD45" s="1391"/>
      <c r="AE45" s="1391"/>
      <c r="AF45" s="1391"/>
      <c r="AG45" s="1391"/>
      <c r="AH45" s="1391"/>
      <c r="AI45" s="1391"/>
      <c r="AJ45" s="1391"/>
      <c r="AK45" s="1391"/>
      <c r="AL45" s="1391"/>
      <c r="AM45" s="1391"/>
      <c r="AN45" s="1391"/>
      <c r="AO45" s="1391"/>
      <c r="AP45" s="1391"/>
      <c r="AQ45" s="1391"/>
      <c r="AR45" s="1391"/>
      <c r="AS45" s="1391"/>
      <c r="AT45" s="1391"/>
      <c r="AU45" s="1391"/>
      <c r="AV45" s="1391"/>
      <c r="AW45" s="1391"/>
      <c r="AX45" s="1391"/>
      <c r="AY45" s="1391"/>
      <c r="AZ45" s="1391"/>
      <c r="BA45" s="1391"/>
      <c r="BB45" s="1391"/>
      <c r="BC45" s="1391"/>
      <c r="BD45" s="1391"/>
      <c r="BE45" s="1391"/>
      <c r="BF45" s="1391"/>
      <c r="BG45" s="1391"/>
      <c r="BH45" s="1391"/>
      <c r="BI45" s="1391"/>
      <c r="BJ45" s="1391"/>
      <c r="BK45" s="1391"/>
      <c r="BL45" s="1391"/>
      <c r="BM45" s="1391"/>
      <c r="BN45" s="1391"/>
      <c r="BO45" s="1391"/>
      <c r="BP45" s="1391"/>
      <c r="BQ45" s="1391"/>
      <c r="BR45" s="1391"/>
      <c r="BS45" s="1391"/>
      <c r="BT45" s="1391"/>
      <c r="BU45" s="1391"/>
      <c r="BV45" s="1391"/>
      <c r="BW45" s="1391"/>
      <c r="BX45" s="1391"/>
      <c r="BY45" s="1391"/>
      <c r="BZ45" s="1391"/>
      <c r="CA45" s="1391"/>
      <c r="CB45" s="1391"/>
      <c r="CC45" s="1391"/>
      <c r="CD45" s="1391"/>
      <c r="CE45" s="1391"/>
      <c r="CF45" s="1391"/>
      <c r="CG45" s="1391"/>
      <c r="CH45" s="1391"/>
      <c r="CI45" s="1391"/>
      <c r="CJ45" s="1391"/>
      <c r="CK45" s="1391"/>
      <c r="CL45" s="1391"/>
      <c r="CM45" s="1391"/>
      <c r="CN45" s="1391"/>
      <c r="CO45" s="1391"/>
      <c r="CP45" s="1391"/>
      <c r="CQ45" s="1391"/>
      <c r="CR45" s="1391"/>
      <c r="CS45" s="1391"/>
      <c r="CT45" s="1391"/>
      <c r="CU45" s="1391"/>
      <c r="CV45" s="1391"/>
      <c r="CW45" s="1391"/>
      <c r="CX45" s="1391"/>
      <c r="CY45" s="1391"/>
      <c r="CZ45" s="1391"/>
      <c r="DA45" s="1391"/>
      <c r="DB45" s="1391"/>
      <c r="DC45" s="1391"/>
      <c r="DD45" s="1391"/>
      <c r="DE45" s="1391"/>
      <c r="DF45" s="1391"/>
      <c r="DG45" s="1391"/>
      <c r="DH45" s="1391"/>
      <c r="DI45" s="1391"/>
      <c r="DJ45" s="1391"/>
      <c r="DK45" s="1391"/>
      <c r="DL45" s="1391"/>
      <c r="DM45" s="1391"/>
      <c r="DN45" s="1391"/>
      <c r="DO45" s="1391"/>
      <c r="DP45" s="1391"/>
      <c r="DQ45" s="1391"/>
      <c r="DR45" s="1391"/>
      <c r="DS45" s="1391"/>
      <c r="DT45" s="1391"/>
    </row>
    <row r="46" spans="1:124" s="187" customFormat="1" ht="15.75" customHeight="1">
      <c r="A46" s="59"/>
      <c r="B46" s="1392"/>
      <c r="C46" s="1390"/>
      <c r="D46" s="1391"/>
      <c r="E46" s="1391"/>
      <c r="F46" s="1391"/>
      <c r="G46" s="1391"/>
      <c r="H46" s="1391"/>
      <c r="I46" s="1391"/>
      <c r="J46" s="1391"/>
      <c r="K46" s="1391"/>
      <c r="L46" s="1391"/>
      <c r="M46" s="1391"/>
      <c r="N46" s="1391"/>
      <c r="O46" s="1391"/>
      <c r="P46" s="1391"/>
      <c r="Q46" s="1391"/>
      <c r="R46" s="1391"/>
      <c r="S46" s="1391"/>
      <c r="T46" s="1391"/>
      <c r="U46" s="1391"/>
      <c r="V46" s="1391"/>
      <c r="W46" s="1391"/>
      <c r="X46" s="1391"/>
      <c r="Y46" s="1391"/>
      <c r="Z46" s="1391"/>
      <c r="AA46" s="1391"/>
      <c r="AB46" s="1391"/>
      <c r="AC46" s="1391"/>
      <c r="AD46" s="1391"/>
      <c r="AE46" s="1391"/>
      <c r="AF46" s="1391"/>
      <c r="AG46" s="1391"/>
      <c r="AH46" s="1391"/>
      <c r="AI46" s="1391"/>
      <c r="AJ46" s="1391"/>
      <c r="AK46" s="1391"/>
      <c r="AL46" s="1391"/>
      <c r="AM46" s="1391"/>
      <c r="AN46" s="1391"/>
      <c r="AO46" s="1391"/>
      <c r="AP46" s="1391"/>
      <c r="AQ46" s="1391"/>
      <c r="AR46" s="1391"/>
      <c r="AS46" s="1391"/>
      <c r="AT46" s="1391"/>
      <c r="AU46" s="1391"/>
      <c r="AV46" s="1391"/>
      <c r="AW46" s="1391"/>
      <c r="AX46" s="1391"/>
      <c r="AY46" s="1391"/>
      <c r="AZ46" s="1391"/>
      <c r="BA46" s="1391"/>
      <c r="BB46" s="1391"/>
      <c r="BC46" s="1391"/>
      <c r="BD46" s="1391"/>
      <c r="BE46" s="1391"/>
      <c r="BF46" s="1391"/>
      <c r="BG46" s="1391"/>
      <c r="BH46" s="1391"/>
      <c r="BI46" s="1391"/>
      <c r="BJ46" s="1391"/>
      <c r="BK46" s="1391"/>
      <c r="BL46" s="1391"/>
      <c r="BM46" s="1391"/>
      <c r="BN46" s="1391"/>
      <c r="BO46" s="1391"/>
      <c r="BP46" s="1391"/>
      <c r="BQ46" s="1391"/>
      <c r="BR46" s="1391"/>
      <c r="BS46" s="1391"/>
      <c r="BT46" s="1391"/>
      <c r="BU46" s="1391"/>
      <c r="BV46" s="1391"/>
      <c r="BW46" s="1391"/>
      <c r="BX46" s="1391"/>
      <c r="BY46" s="1391"/>
      <c r="BZ46" s="1391"/>
      <c r="CA46" s="1391"/>
      <c r="CB46" s="1391"/>
      <c r="CC46" s="1391"/>
      <c r="CD46" s="1391"/>
      <c r="CE46" s="1391"/>
      <c r="CF46" s="1391"/>
      <c r="CG46" s="1391"/>
      <c r="CH46" s="1391"/>
      <c r="CI46" s="1391"/>
      <c r="CJ46" s="1391"/>
      <c r="CK46" s="1391"/>
      <c r="CL46" s="1391"/>
      <c r="CM46" s="1391"/>
      <c r="CN46" s="1391"/>
      <c r="CO46" s="1391"/>
      <c r="CP46" s="1391"/>
      <c r="CQ46" s="1391"/>
      <c r="CR46" s="1391"/>
      <c r="CS46" s="1391"/>
      <c r="CT46" s="1391"/>
      <c r="CU46" s="1391"/>
      <c r="CV46" s="1391"/>
      <c r="CW46" s="1391"/>
      <c r="CX46" s="1391"/>
      <c r="CY46" s="1391"/>
      <c r="CZ46" s="1391"/>
      <c r="DA46" s="1391"/>
      <c r="DB46" s="1391"/>
      <c r="DC46" s="1391"/>
      <c r="DD46" s="1391"/>
      <c r="DE46" s="1391"/>
      <c r="DF46" s="1391"/>
      <c r="DG46" s="1391"/>
      <c r="DH46" s="1391"/>
      <c r="DI46" s="1391"/>
      <c r="DJ46" s="1391"/>
      <c r="DK46" s="1391"/>
      <c r="DL46" s="1391"/>
      <c r="DM46" s="1391"/>
      <c r="DN46" s="1391"/>
      <c r="DO46" s="1391"/>
      <c r="DP46" s="1391"/>
      <c r="DQ46" s="1391"/>
      <c r="DR46" s="1391"/>
      <c r="DS46" s="1391"/>
      <c r="DT46" s="1391"/>
    </row>
    <row r="47" spans="1:124" s="187" customFormat="1" ht="15.75" customHeight="1">
      <c r="A47" s="59"/>
      <c r="B47" s="213"/>
      <c r="C47" s="1387"/>
      <c r="D47" s="58"/>
      <c r="E47" s="58"/>
      <c r="F47" s="58"/>
      <c r="G47" s="58"/>
      <c r="H47" s="58"/>
      <c r="I47" s="58"/>
      <c r="J47" s="58"/>
      <c r="K47" s="58"/>
      <c r="L47" s="58"/>
      <c r="M47" s="58"/>
      <c r="N47" s="58"/>
      <c r="O47" s="58"/>
      <c r="P47" s="58"/>
      <c r="Q47" s="58"/>
      <c r="R47" s="58"/>
      <c r="S47" s="58"/>
      <c r="T47" s="58"/>
      <c r="U47" s="58"/>
      <c r="V47" s="58"/>
      <c r="W47" s="58"/>
      <c r="X47" s="58"/>
      <c r="Y47" s="58"/>
      <c r="Z47" s="58"/>
      <c r="AA47" s="58"/>
      <c r="AB47" s="58"/>
      <c r="AC47" s="58"/>
      <c r="AD47" s="58"/>
      <c r="AE47" s="58"/>
      <c r="AF47" s="58"/>
      <c r="AG47" s="58"/>
      <c r="AH47" s="58"/>
      <c r="AI47" s="58"/>
      <c r="AJ47" s="58"/>
      <c r="AK47" s="58"/>
      <c r="AL47" s="58"/>
      <c r="AM47" s="58"/>
      <c r="AN47" s="58"/>
      <c r="AO47" s="58"/>
      <c r="AP47" s="58"/>
      <c r="AQ47" s="58"/>
      <c r="AR47" s="58"/>
      <c r="AS47" s="58"/>
      <c r="AT47" s="58"/>
      <c r="AU47" s="58"/>
      <c r="AV47" s="58"/>
      <c r="AW47" s="58"/>
      <c r="AX47" s="58"/>
      <c r="AY47" s="58"/>
      <c r="AZ47" s="58"/>
      <c r="BA47" s="58"/>
      <c r="BB47" s="58"/>
      <c r="BC47" s="58"/>
      <c r="BD47" s="58"/>
      <c r="BE47" s="58"/>
      <c r="BF47" s="58"/>
      <c r="BG47" s="58"/>
      <c r="BH47" s="58"/>
      <c r="BI47" s="58"/>
      <c r="BJ47" s="58"/>
      <c r="BK47" s="58"/>
      <c r="BL47" s="58"/>
      <c r="BM47" s="58"/>
      <c r="BN47" s="58"/>
      <c r="BO47" s="58"/>
      <c r="BP47" s="58"/>
      <c r="BQ47" s="58"/>
      <c r="BR47" s="58"/>
      <c r="BS47" s="58"/>
      <c r="BT47" s="58"/>
      <c r="BU47" s="58"/>
      <c r="BV47" s="58"/>
      <c r="BW47" s="58"/>
      <c r="BX47" s="58"/>
      <c r="BY47" s="58"/>
      <c r="BZ47" s="58"/>
      <c r="CA47" s="58"/>
      <c r="CB47" s="58"/>
      <c r="CC47" s="58"/>
      <c r="CD47" s="58"/>
      <c r="CE47" s="58"/>
      <c r="CF47" s="58"/>
      <c r="CG47" s="58"/>
      <c r="CH47" s="58"/>
      <c r="CI47" s="58"/>
      <c r="CJ47" s="58"/>
      <c r="CK47" s="58"/>
      <c r="CL47" s="58"/>
      <c r="CM47" s="58"/>
      <c r="CN47" s="58"/>
      <c r="CO47" s="58"/>
      <c r="CP47" s="58"/>
      <c r="CQ47" s="58"/>
      <c r="CR47" s="58"/>
      <c r="CS47" s="58"/>
      <c r="CT47" s="58"/>
      <c r="CU47" s="58"/>
      <c r="CV47" s="58"/>
      <c r="CW47" s="58"/>
      <c r="CX47" s="58"/>
      <c r="CY47" s="58"/>
      <c r="CZ47" s="58"/>
      <c r="DA47" s="58"/>
      <c r="DB47" s="58"/>
      <c r="DC47" s="58"/>
      <c r="DD47" s="58"/>
      <c r="DE47" s="58"/>
      <c r="DF47" s="58"/>
      <c r="DG47" s="58"/>
      <c r="DH47" s="58"/>
      <c r="DI47" s="58"/>
      <c r="DJ47" s="58"/>
      <c r="DK47" s="58"/>
      <c r="DL47" s="58"/>
      <c r="DM47" s="58"/>
      <c r="DN47" s="58"/>
      <c r="DO47" s="58"/>
      <c r="DP47" s="58"/>
      <c r="DQ47" s="58"/>
      <c r="DR47" s="58"/>
      <c r="DS47" s="58"/>
      <c r="DT47" s="58"/>
    </row>
    <row r="48" spans="1:124" s="187" customFormat="1" ht="15.75" customHeight="1" thickBot="1">
      <c r="A48" s="59"/>
      <c r="B48" s="65" t="s">
        <v>181</v>
      </c>
      <c r="C48" s="1152"/>
      <c r="D48" s="1396">
        <f>SUM(D43:D47)</f>
        <v>67128.639999999999</v>
      </c>
      <c r="E48" s="1401">
        <f>SUM(E43:E47)</f>
        <v>0</v>
      </c>
      <c r="F48" s="1401">
        <f t="shared" ref="F48:BQ48" si="6">SUM(F43:F47)</f>
        <v>0</v>
      </c>
      <c r="G48" s="1401">
        <f t="shared" si="6"/>
        <v>0</v>
      </c>
      <c r="H48" s="1401">
        <f t="shared" si="6"/>
        <v>0</v>
      </c>
      <c r="I48" s="1401">
        <f t="shared" si="6"/>
        <v>0</v>
      </c>
      <c r="J48" s="1401">
        <f t="shared" si="6"/>
        <v>0</v>
      </c>
      <c r="K48" s="1401">
        <f t="shared" si="6"/>
        <v>0</v>
      </c>
      <c r="L48" s="1401">
        <f t="shared" si="6"/>
        <v>0</v>
      </c>
      <c r="M48" s="1401">
        <f t="shared" si="6"/>
        <v>0</v>
      </c>
      <c r="N48" s="1401">
        <f t="shared" si="6"/>
        <v>0</v>
      </c>
      <c r="O48" s="1401">
        <f t="shared" si="6"/>
        <v>0</v>
      </c>
      <c r="P48" s="1401">
        <f t="shared" si="6"/>
        <v>0</v>
      </c>
      <c r="Q48" s="1401">
        <f t="shared" si="6"/>
        <v>0</v>
      </c>
      <c r="R48" s="1401">
        <f t="shared" si="6"/>
        <v>0</v>
      </c>
      <c r="S48" s="1401">
        <f t="shared" si="6"/>
        <v>0</v>
      </c>
      <c r="T48" s="1401">
        <f t="shared" si="6"/>
        <v>0</v>
      </c>
      <c r="U48" s="1401">
        <f t="shared" si="6"/>
        <v>0</v>
      </c>
      <c r="V48" s="1401">
        <f t="shared" si="6"/>
        <v>0</v>
      </c>
      <c r="W48" s="1401">
        <f t="shared" si="6"/>
        <v>0</v>
      </c>
      <c r="X48" s="1401">
        <f t="shared" si="6"/>
        <v>0</v>
      </c>
      <c r="Y48" s="1401">
        <f t="shared" si="6"/>
        <v>0</v>
      </c>
      <c r="Z48" s="1401">
        <f t="shared" si="6"/>
        <v>0</v>
      </c>
      <c r="AA48" s="1401">
        <f t="shared" si="6"/>
        <v>0</v>
      </c>
      <c r="AB48" s="1401">
        <f t="shared" si="6"/>
        <v>0</v>
      </c>
      <c r="AC48" s="1401">
        <f t="shared" si="6"/>
        <v>0</v>
      </c>
      <c r="AD48" s="1401">
        <f t="shared" si="6"/>
        <v>0</v>
      </c>
      <c r="AE48" s="1401">
        <f t="shared" si="6"/>
        <v>0</v>
      </c>
      <c r="AF48" s="1401">
        <f t="shared" si="6"/>
        <v>0</v>
      </c>
      <c r="AG48" s="1401">
        <f t="shared" si="6"/>
        <v>0</v>
      </c>
      <c r="AH48" s="1401">
        <f t="shared" si="6"/>
        <v>0</v>
      </c>
      <c r="AI48" s="1401">
        <f t="shared" si="6"/>
        <v>0</v>
      </c>
      <c r="AJ48" s="1401">
        <f t="shared" si="6"/>
        <v>0</v>
      </c>
      <c r="AK48" s="1401">
        <f t="shared" si="6"/>
        <v>0</v>
      </c>
      <c r="AL48" s="1401">
        <f t="shared" si="6"/>
        <v>0</v>
      </c>
      <c r="AM48" s="1401">
        <f t="shared" si="6"/>
        <v>0</v>
      </c>
      <c r="AN48" s="1401">
        <f t="shared" si="6"/>
        <v>0</v>
      </c>
      <c r="AO48" s="1401">
        <f t="shared" si="6"/>
        <v>0</v>
      </c>
      <c r="AP48" s="1401">
        <f t="shared" si="6"/>
        <v>0</v>
      </c>
      <c r="AQ48" s="1401">
        <f t="shared" si="6"/>
        <v>0</v>
      </c>
      <c r="AR48" s="1401">
        <f t="shared" si="6"/>
        <v>0</v>
      </c>
      <c r="AS48" s="1401">
        <f t="shared" si="6"/>
        <v>0</v>
      </c>
      <c r="AT48" s="1401">
        <f t="shared" si="6"/>
        <v>0</v>
      </c>
      <c r="AU48" s="1401">
        <f t="shared" si="6"/>
        <v>0</v>
      </c>
      <c r="AV48" s="1401">
        <f t="shared" si="6"/>
        <v>0</v>
      </c>
      <c r="AW48" s="1401">
        <f t="shared" si="6"/>
        <v>0</v>
      </c>
      <c r="AX48" s="1401">
        <f t="shared" si="6"/>
        <v>0</v>
      </c>
      <c r="AY48" s="1401">
        <f t="shared" si="6"/>
        <v>0</v>
      </c>
      <c r="AZ48" s="1401">
        <f t="shared" si="6"/>
        <v>0</v>
      </c>
      <c r="BA48" s="1401">
        <f t="shared" si="6"/>
        <v>0</v>
      </c>
      <c r="BB48" s="1401">
        <f t="shared" si="6"/>
        <v>0</v>
      </c>
      <c r="BC48" s="1401">
        <f t="shared" si="6"/>
        <v>0</v>
      </c>
      <c r="BD48" s="1401">
        <f t="shared" si="6"/>
        <v>0</v>
      </c>
      <c r="BE48" s="1401">
        <f t="shared" si="6"/>
        <v>0</v>
      </c>
      <c r="BF48" s="1401">
        <f t="shared" si="6"/>
        <v>0</v>
      </c>
      <c r="BG48" s="1401">
        <f t="shared" si="6"/>
        <v>0</v>
      </c>
      <c r="BH48" s="1401">
        <f t="shared" si="6"/>
        <v>0</v>
      </c>
      <c r="BI48" s="1401">
        <f t="shared" si="6"/>
        <v>0</v>
      </c>
      <c r="BJ48" s="1401">
        <f t="shared" si="6"/>
        <v>0</v>
      </c>
      <c r="BK48" s="1401">
        <f t="shared" si="6"/>
        <v>0</v>
      </c>
      <c r="BL48" s="1401">
        <f t="shared" si="6"/>
        <v>0</v>
      </c>
      <c r="BM48" s="1401">
        <f t="shared" si="6"/>
        <v>0</v>
      </c>
      <c r="BN48" s="1401">
        <f t="shared" si="6"/>
        <v>0</v>
      </c>
      <c r="BO48" s="1401">
        <f t="shared" si="6"/>
        <v>0</v>
      </c>
      <c r="BP48" s="1401">
        <f t="shared" si="6"/>
        <v>0</v>
      </c>
      <c r="BQ48" s="1401">
        <f t="shared" si="6"/>
        <v>0</v>
      </c>
      <c r="BR48" s="1401">
        <f t="shared" ref="BR48:DT48" si="7">SUM(BR43:BR47)</f>
        <v>0</v>
      </c>
      <c r="BS48" s="1401">
        <f t="shared" si="7"/>
        <v>0</v>
      </c>
      <c r="BT48" s="1401">
        <f t="shared" si="7"/>
        <v>0</v>
      </c>
      <c r="BU48" s="1401">
        <f t="shared" si="7"/>
        <v>0</v>
      </c>
      <c r="BV48" s="1401">
        <f t="shared" si="7"/>
        <v>0</v>
      </c>
      <c r="BW48" s="1401">
        <f t="shared" si="7"/>
        <v>0</v>
      </c>
      <c r="BX48" s="1401">
        <f t="shared" si="7"/>
        <v>0</v>
      </c>
      <c r="BY48" s="1401">
        <f t="shared" si="7"/>
        <v>0</v>
      </c>
      <c r="BZ48" s="1401">
        <f t="shared" si="7"/>
        <v>0</v>
      </c>
      <c r="CA48" s="1401">
        <f t="shared" si="7"/>
        <v>0</v>
      </c>
      <c r="CB48" s="1401">
        <f t="shared" si="7"/>
        <v>0</v>
      </c>
      <c r="CC48" s="1401">
        <f t="shared" si="7"/>
        <v>0</v>
      </c>
      <c r="CD48" s="1401">
        <f t="shared" si="7"/>
        <v>0</v>
      </c>
      <c r="CE48" s="1401">
        <f t="shared" si="7"/>
        <v>0</v>
      </c>
      <c r="CF48" s="1401">
        <f t="shared" si="7"/>
        <v>0</v>
      </c>
      <c r="CG48" s="1401">
        <f t="shared" si="7"/>
        <v>0</v>
      </c>
      <c r="CH48" s="1401">
        <f t="shared" si="7"/>
        <v>0</v>
      </c>
      <c r="CI48" s="1401">
        <f t="shared" si="7"/>
        <v>0</v>
      </c>
      <c r="CJ48" s="1401">
        <f t="shared" si="7"/>
        <v>0</v>
      </c>
      <c r="CK48" s="1401">
        <f t="shared" si="7"/>
        <v>0</v>
      </c>
      <c r="CL48" s="1401">
        <f t="shared" si="7"/>
        <v>0</v>
      </c>
      <c r="CM48" s="1401">
        <f t="shared" si="7"/>
        <v>0</v>
      </c>
      <c r="CN48" s="1401">
        <f t="shared" si="7"/>
        <v>0</v>
      </c>
      <c r="CO48" s="1401">
        <f t="shared" si="7"/>
        <v>0</v>
      </c>
      <c r="CP48" s="1401">
        <f t="shared" si="7"/>
        <v>0</v>
      </c>
      <c r="CQ48" s="1401">
        <f t="shared" si="7"/>
        <v>0</v>
      </c>
      <c r="CR48" s="1401">
        <f t="shared" si="7"/>
        <v>0</v>
      </c>
      <c r="CS48" s="1401">
        <f t="shared" si="7"/>
        <v>0</v>
      </c>
      <c r="CT48" s="1401">
        <f t="shared" si="7"/>
        <v>0</v>
      </c>
      <c r="CU48" s="1401">
        <f t="shared" si="7"/>
        <v>0</v>
      </c>
      <c r="CV48" s="1401">
        <f t="shared" si="7"/>
        <v>0</v>
      </c>
      <c r="CW48" s="1401">
        <f t="shared" si="7"/>
        <v>0</v>
      </c>
      <c r="CX48" s="1401">
        <f t="shared" si="7"/>
        <v>0</v>
      </c>
      <c r="CY48" s="1401">
        <f t="shared" si="7"/>
        <v>0</v>
      </c>
      <c r="CZ48" s="1401">
        <f t="shared" si="7"/>
        <v>0</v>
      </c>
      <c r="DA48" s="1401">
        <f t="shared" si="7"/>
        <v>0</v>
      </c>
      <c r="DB48" s="1401">
        <f t="shared" si="7"/>
        <v>0</v>
      </c>
      <c r="DC48" s="1401">
        <f t="shared" si="7"/>
        <v>0</v>
      </c>
      <c r="DD48" s="1401">
        <f t="shared" si="7"/>
        <v>0</v>
      </c>
      <c r="DE48" s="1401">
        <f t="shared" si="7"/>
        <v>0</v>
      </c>
      <c r="DF48" s="1401">
        <f t="shared" si="7"/>
        <v>0</v>
      </c>
      <c r="DG48" s="1401">
        <f t="shared" si="7"/>
        <v>0</v>
      </c>
      <c r="DH48" s="1401">
        <f t="shared" si="7"/>
        <v>0</v>
      </c>
      <c r="DI48" s="1401">
        <f t="shared" si="7"/>
        <v>0</v>
      </c>
      <c r="DJ48" s="1401">
        <f t="shared" si="7"/>
        <v>0</v>
      </c>
      <c r="DK48" s="1401">
        <f t="shared" si="7"/>
        <v>0</v>
      </c>
      <c r="DL48" s="1401">
        <f t="shared" si="7"/>
        <v>0</v>
      </c>
      <c r="DM48" s="1401">
        <f t="shared" si="7"/>
        <v>0</v>
      </c>
      <c r="DN48" s="1401">
        <f t="shared" si="7"/>
        <v>0</v>
      </c>
      <c r="DO48" s="1401">
        <f t="shared" si="7"/>
        <v>0</v>
      </c>
      <c r="DP48" s="1401">
        <f t="shared" si="7"/>
        <v>0</v>
      </c>
      <c r="DQ48" s="1401">
        <f t="shared" si="7"/>
        <v>0</v>
      </c>
      <c r="DR48" s="1401">
        <f t="shared" si="7"/>
        <v>0</v>
      </c>
      <c r="DS48" s="1401">
        <f t="shared" si="7"/>
        <v>0</v>
      </c>
      <c r="DT48" s="1401">
        <f t="shared" si="7"/>
        <v>0</v>
      </c>
    </row>
    <row r="49" spans="1:124" s="187" customFormat="1" ht="15.75" customHeight="1" thickTop="1">
      <c r="A49" s="59"/>
      <c r="B49" s="213"/>
      <c r="C49" s="1387"/>
      <c r="D49" s="58"/>
      <c r="E49" s="58"/>
      <c r="F49" s="58"/>
      <c r="G49" s="58"/>
      <c r="H49" s="58"/>
      <c r="I49" s="58"/>
      <c r="J49" s="58"/>
      <c r="K49" s="58"/>
      <c r="L49" s="58"/>
      <c r="M49" s="58"/>
      <c r="N49" s="58"/>
      <c r="O49" s="58"/>
      <c r="P49" s="58"/>
      <c r="Q49" s="58"/>
      <c r="R49" s="58"/>
      <c r="S49" s="58"/>
      <c r="T49" s="58"/>
      <c r="U49" s="58"/>
      <c r="V49" s="58"/>
      <c r="W49" s="58"/>
      <c r="X49" s="58"/>
      <c r="Y49" s="58"/>
      <c r="Z49" s="58"/>
      <c r="AA49" s="58"/>
      <c r="AB49" s="58"/>
      <c r="AC49" s="58"/>
      <c r="AD49" s="58"/>
      <c r="AE49" s="58"/>
      <c r="AF49" s="58"/>
      <c r="AG49" s="58"/>
      <c r="AH49" s="58"/>
      <c r="AI49" s="58"/>
      <c r="AJ49" s="58"/>
      <c r="AK49" s="58"/>
      <c r="AL49" s="58"/>
      <c r="AM49" s="58"/>
      <c r="AN49" s="58"/>
      <c r="AO49" s="58"/>
      <c r="AP49" s="58"/>
      <c r="AQ49" s="58"/>
      <c r="AR49" s="58"/>
      <c r="AS49" s="58"/>
      <c r="AT49" s="58"/>
      <c r="AU49" s="58"/>
      <c r="AV49" s="58"/>
      <c r="AW49" s="58"/>
      <c r="AX49" s="58"/>
      <c r="AY49" s="58"/>
      <c r="AZ49" s="58"/>
      <c r="BA49" s="58"/>
      <c r="BB49" s="58"/>
      <c r="BC49" s="58"/>
      <c r="BD49" s="58"/>
      <c r="BE49" s="58"/>
      <c r="BF49" s="58"/>
      <c r="BG49" s="58"/>
      <c r="BH49" s="58"/>
      <c r="BI49" s="58"/>
      <c r="BJ49" s="58"/>
      <c r="BK49" s="58"/>
      <c r="BL49" s="58"/>
      <c r="BM49" s="58"/>
      <c r="BN49" s="58"/>
      <c r="BO49" s="58"/>
      <c r="BP49" s="58"/>
      <c r="BQ49" s="58"/>
      <c r="BR49" s="58"/>
      <c r="BS49" s="58"/>
      <c r="BT49" s="58"/>
      <c r="BU49" s="58"/>
      <c r="BV49" s="58"/>
      <c r="BW49" s="58"/>
      <c r="BX49" s="58"/>
      <c r="BY49" s="58"/>
      <c r="BZ49" s="58"/>
      <c r="CA49" s="58"/>
      <c r="CB49" s="58"/>
      <c r="CC49" s="58"/>
      <c r="CD49" s="58"/>
      <c r="CE49" s="58"/>
      <c r="CF49" s="58"/>
      <c r="CG49" s="58"/>
      <c r="CH49" s="58"/>
      <c r="CI49" s="58"/>
      <c r="CJ49" s="58"/>
      <c r="CK49" s="58"/>
      <c r="CL49" s="58"/>
      <c r="CM49" s="58"/>
      <c r="CN49" s="58"/>
      <c r="CO49" s="58"/>
      <c r="CP49" s="58"/>
      <c r="CQ49" s="58"/>
      <c r="CR49" s="58"/>
      <c r="CS49" s="58"/>
      <c r="CT49" s="58"/>
      <c r="CU49" s="58"/>
      <c r="CV49" s="58"/>
      <c r="CW49" s="58"/>
      <c r="CX49" s="58"/>
      <c r="CY49" s="58"/>
      <c r="CZ49" s="58"/>
      <c r="DA49" s="58"/>
      <c r="DB49" s="58"/>
      <c r="DC49" s="58"/>
      <c r="DD49" s="58"/>
      <c r="DE49" s="58"/>
      <c r="DF49" s="58"/>
      <c r="DG49" s="58"/>
      <c r="DH49" s="58"/>
      <c r="DI49" s="58"/>
      <c r="DJ49" s="58"/>
      <c r="DK49" s="58"/>
      <c r="DL49" s="58"/>
      <c r="DM49" s="58"/>
      <c r="DN49" s="58"/>
      <c r="DO49" s="58"/>
      <c r="DP49" s="58"/>
      <c r="DQ49" s="58"/>
      <c r="DR49" s="58"/>
      <c r="DS49" s="58"/>
      <c r="DT49" s="58"/>
    </row>
    <row r="50" spans="1:124" s="187" customFormat="1" ht="15.75" customHeight="1" thickBot="1">
      <c r="A50" s="59"/>
      <c r="B50" s="1393" t="s">
        <v>182</v>
      </c>
      <c r="C50" s="1394"/>
      <c r="D50" s="1397">
        <f>D48++D38+D27+D18</f>
        <v>462151.32</v>
      </c>
      <c r="E50" s="1402">
        <f>E48++E38+E27+E18</f>
        <v>0</v>
      </c>
      <c r="F50" s="1402">
        <f t="shared" ref="F50:BQ50" si="8">F48++F38+F27+F18</f>
        <v>0</v>
      </c>
      <c r="G50" s="1402">
        <f t="shared" si="8"/>
        <v>0</v>
      </c>
      <c r="H50" s="1402">
        <f t="shared" si="8"/>
        <v>0</v>
      </c>
      <c r="I50" s="1402">
        <f t="shared" si="8"/>
        <v>0</v>
      </c>
      <c r="J50" s="1402">
        <f t="shared" si="8"/>
        <v>0</v>
      </c>
      <c r="K50" s="1402">
        <f t="shared" si="8"/>
        <v>0</v>
      </c>
      <c r="L50" s="1402">
        <f t="shared" si="8"/>
        <v>0</v>
      </c>
      <c r="M50" s="1402">
        <f t="shared" si="8"/>
        <v>0</v>
      </c>
      <c r="N50" s="1402">
        <f t="shared" si="8"/>
        <v>0</v>
      </c>
      <c r="O50" s="1402">
        <f t="shared" si="8"/>
        <v>0</v>
      </c>
      <c r="P50" s="1402">
        <f t="shared" si="8"/>
        <v>0</v>
      </c>
      <c r="Q50" s="1402">
        <f t="shared" si="8"/>
        <v>0</v>
      </c>
      <c r="R50" s="1402">
        <f t="shared" si="8"/>
        <v>0</v>
      </c>
      <c r="S50" s="1402">
        <f t="shared" si="8"/>
        <v>0</v>
      </c>
      <c r="T50" s="1402">
        <f t="shared" si="8"/>
        <v>0</v>
      </c>
      <c r="U50" s="1402">
        <f t="shared" si="8"/>
        <v>0</v>
      </c>
      <c r="V50" s="1402">
        <f t="shared" si="8"/>
        <v>0</v>
      </c>
      <c r="W50" s="1402">
        <f t="shared" si="8"/>
        <v>0</v>
      </c>
      <c r="X50" s="1402">
        <f t="shared" si="8"/>
        <v>0</v>
      </c>
      <c r="Y50" s="1402">
        <f t="shared" si="8"/>
        <v>0</v>
      </c>
      <c r="Z50" s="1402">
        <f t="shared" si="8"/>
        <v>0</v>
      </c>
      <c r="AA50" s="1402">
        <f t="shared" si="8"/>
        <v>0</v>
      </c>
      <c r="AB50" s="1402">
        <f t="shared" si="8"/>
        <v>0</v>
      </c>
      <c r="AC50" s="1402">
        <f t="shared" si="8"/>
        <v>0</v>
      </c>
      <c r="AD50" s="1402">
        <f t="shared" si="8"/>
        <v>0</v>
      </c>
      <c r="AE50" s="1402">
        <f t="shared" si="8"/>
        <v>0</v>
      </c>
      <c r="AF50" s="1402">
        <f t="shared" si="8"/>
        <v>0</v>
      </c>
      <c r="AG50" s="1402">
        <f t="shared" si="8"/>
        <v>0</v>
      </c>
      <c r="AH50" s="1402">
        <f t="shared" si="8"/>
        <v>0</v>
      </c>
      <c r="AI50" s="1402">
        <f t="shared" si="8"/>
        <v>0</v>
      </c>
      <c r="AJ50" s="1402">
        <f t="shared" si="8"/>
        <v>0</v>
      </c>
      <c r="AK50" s="1402">
        <f t="shared" si="8"/>
        <v>0</v>
      </c>
      <c r="AL50" s="1402">
        <f t="shared" si="8"/>
        <v>0</v>
      </c>
      <c r="AM50" s="1402">
        <f t="shared" si="8"/>
        <v>0</v>
      </c>
      <c r="AN50" s="1402">
        <f t="shared" si="8"/>
        <v>0</v>
      </c>
      <c r="AO50" s="1402">
        <f t="shared" si="8"/>
        <v>0</v>
      </c>
      <c r="AP50" s="1402">
        <f t="shared" si="8"/>
        <v>0</v>
      </c>
      <c r="AQ50" s="1402">
        <f t="shared" si="8"/>
        <v>0</v>
      </c>
      <c r="AR50" s="1402">
        <f t="shared" si="8"/>
        <v>0</v>
      </c>
      <c r="AS50" s="1402">
        <f t="shared" si="8"/>
        <v>0</v>
      </c>
      <c r="AT50" s="1402">
        <f t="shared" si="8"/>
        <v>0</v>
      </c>
      <c r="AU50" s="1402">
        <f t="shared" si="8"/>
        <v>0</v>
      </c>
      <c r="AV50" s="1402">
        <f t="shared" si="8"/>
        <v>0</v>
      </c>
      <c r="AW50" s="1402">
        <f t="shared" si="8"/>
        <v>0</v>
      </c>
      <c r="AX50" s="1402">
        <f t="shared" si="8"/>
        <v>0</v>
      </c>
      <c r="AY50" s="1402">
        <f t="shared" si="8"/>
        <v>0</v>
      </c>
      <c r="AZ50" s="1402">
        <f t="shared" si="8"/>
        <v>0</v>
      </c>
      <c r="BA50" s="1402">
        <f t="shared" si="8"/>
        <v>0</v>
      </c>
      <c r="BB50" s="1402">
        <f t="shared" si="8"/>
        <v>0</v>
      </c>
      <c r="BC50" s="1402">
        <f t="shared" si="8"/>
        <v>0</v>
      </c>
      <c r="BD50" s="1402">
        <f t="shared" si="8"/>
        <v>0</v>
      </c>
      <c r="BE50" s="1402">
        <f t="shared" si="8"/>
        <v>0</v>
      </c>
      <c r="BF50" s="1402">
        <f t="shared" si="8"/>
        <v>0</v>
      </c>
      <c r="BG50" s="1402">
        <f t="shared" si="8"/>
        <v>0</v>
      </c>
      <c r="BH50" s="1402">
        <f t="shared" si="8"/>
        <v>0</v>
      </c>
      <c r="BI50" s="1402">
        <f t="shared" si="8"/>
        <v>0</v>
      </c>
      <c r="BJ50" s="1402">
        <f t="shared" si="8"/>
        <v>0</v>
      </c>
      <c r="BK50" s="1402">
        <f t="shared" si="8"/>
        <v>0</v>
      </c>
      <c r="BL50" s="1402">
        <f t="shared" si="8"/>
        <v>0</v>
      </c>
      <c r="BM50" s="1402">
        <f t="shared" si="8"/>
        <v>0</v>
      </c>
      <c r="BN50" s="1402">
        <f t="shared" si="8"/>
        <v>0</v>
      </c>
      <c r="BO50" s="1402">
        <f t="shared" si="8"/>
        <v>0</v>
      </c>
      <c r="BP50" s="1402">
        <f t="shared" si="8"/>
        <v>0</v>
      </c>
      <c r="BQ50" s="1402">
        <f t="shared" si="8"/>
        <v>0</v>
      </c>
      <c r="BR50" s="1402">
        <f t="shared" ref="BR50:DT50" si="9">BR48++BR38+BR27+BR18</f>
        <v>0</v>
      </c>
      <c r="BS50" s="1402">
        <f t="shared" si="9"/>
        <v>0</v>
      </c>
      <c r="BT50" s="1402">
        <f t="shared" si="9"/>
        <v>0</v>
      </c>
      <c r="BU50" s="1402">
        <f t="shared" si="9"/>
        <v>0</v>
      </c>
      <c r="BV50" s="1402">
        <f t="shared" si="9"/>
        <v>0</v>
      </c>
      <c r="BW50" s="1402">
        <f t="shared" si="9"/>
        <v>0</v>
      </c>
      <c r="BX50" s="1402">
        <f t="shared" si="9"/>
        <v>0</v>
      </c>
      <c r="BY50" s="1402">
        <f t="shared" si="9"/>
        <v>0</v>
      </c>
      <c r="BZ50" s="1402">
        <f t="shared" si="9"/>
        <v>0</v>
      </c>
      <c r="CA50" s="1402">
        <f t="shared" si="9"/>
        <v>0</v>
      </c>
      <c r="CB50" s="1402">
        <f t="shared" si="9"/>
        <v>0</v>
      </c>
      <c r="CC50" s="1402">
        <f t="shared" si="9"/>
        <v>0</v>
      </c>
      <c r="CD50" s="1402">
        <f t="shared" si="9"/>
        <v>0</v>
      </c>
      <c r="CE50" s="1402">
        <f t="shared" si="9"/>
        <v>0</v>
      </c>
      <c r="CF50" s="1402">
        <f t="shared" si="9"/>
        <v>0</v>
      </c>
      <c r="CG50" s="1402">
        <f t="shared" si="9"/>
        <v>0</v>
      </c>
      <c r="CH50" s="1402">
        <f t="shared" si="9"/>
        <v>0</v>
      </c>
      <c r="CI50" s="1402">
        <f t="shared" si="9"/>
        <v>0</v>
      </c>
      <c r="CJ50" s="1402">
        <f t="shared" si="9"/>
        <v>0</v>
      </c>
      <c r="CK50" s="1402">
        <f t="shared" si="9"/>
        <v>0</v>
      </c>
      <c r="CL50" s="1402">
        <f t="shared" si="9"/>
        <v>0</v>
      </c>
      <c r="CM50" s="1402">
        <f t="shared" si="9"/>
        <v>0</v>
      </c>
      <c r="CN50" s="1402">
        <f t="shared" si="9"/>
        <v>0</v>
      </c>
      <c r="CO50" s="1402">
        <f t="shared" si="9"/>
        <v>0</v>
      </c>
      <c r="CP50" s="1402">
        <f t="shared" si="9"/>
        <v>0</v>
      </c>
      <c r="CQ50" s="1402">
        <f t="shared" si="9"/>
        <v>0</v>
      </c>
      <c r="CR50" s="1402">
        <f t="shared" si="9"/>
        <v>0</v>
      </c>
      <c r="CS50" s="1402">
        <f t="shared" si="9"/>
        <v>0</v>
      </c>
      <c r="CT50" s="1402">
        <f t="shared" si="9"/>
        <v>0</v>
      </c>
      <c r="CU50" s="1402">
        <f t="shared" si="9"/>
        <v>0</v>
      </c>
      <c r="CV50" s="1402">
        <f t="shared" si="9"/>
        <v>0</v>
      </c>
      <c r="CW50" s="1402">
        <f t="shared" si="9"/>
        <v>0</v>
      </c>
      <c r="CX50" s="1402">
        <f t="shared" si="9"/>
        <v>0</v>
      </c>
      <c r="CY50" s="1402">
        <f t="shared" si="9"/>
        <v>0</v>
      </c>
      <c r="CZ50" s="1402">
        <f t="shared" si="9"/>
        <v>0</v>
      </c>
      <c r="DA50" s="1402">
        <f t="shared" si="9"/>
        <v>0</v>
      </c>
      <c r="DB50" s="1402">
        <f t="shared" si="9"/>
        <v>0</v>
      </c>
      <c r="DC50" s="1402">
        <f t="shared" si="9"/>
        <v>0</v>
      </c>
      <c r="DD50" s="1402">
        <f t="shared" si="9"/>
        <v>0</v>
      </c>
      <c r="DE50" s="1402">
        <f t="shared" si="9"/>
        <v>0</v>
      </c>
      <c r="DF50" s="1402">
        <f t="shared" si="9"/>
        <v>0</v>
      </c>
      <c r="DG50" s="1402">
        <f t="shared" si="9"/>
        <v>0</v>
      </c>
      <c r="DH50" s="1402">
        <f t="shared" si="9"/>
        <v>0</v>
      </c>
      <c r="DI50" s="1402">
        <f t="shared" si="9"/>
        <v>0</v>
      </c>
      <c r="DJ50" s="1402">
        <f t="shared" si="9"/>
        <v>0</v>
      </c>
      <c r="DK50" s="1402">
        <f t="shared" si="9"/>
        <v>0</v>
      </c>
      <c r="DL50" s="1402">
        <f t="shared" si="9"/>
        <v>0</v>
      </c>
      <c r="DM50" s="1402">
        <f t="shared" si="9"/>
        <v>0</v>
      </c>
      <c r="DN50" s="1402">
        <f t="shared" si="9"/>
        <v>0</v>
      </c>
      <c r="DO50" s="1402">
        <f t="shared" si="9"/>
        <v>0</v>
      </c>
      <c r="DP50" s="1402">
        <f t="shared" si="9"/>
        <v>0</v>
      </c>
      <c r="DQ50" s="1402">
        <f t="shared" si="9"/>
        <v>0</v>
      </c>
      <c r="DR50" s="1402">
        <f t="shared" si="9"/>
        <v>0</v>
      </c>
      <c r="DS50" s="1402">
        <f t="shared" si="9"/>
        <v>0</v>
      </c>
      <c r="DT50" s="1402">
        <f t="shared" si="9"/>
        <v>0</v>
      </c>
    </row>
    <row r="51" spans="1:124" s="187" customFormat="1" ht="15.75" customHeight="1" thickTop="1">
      <c r="A51" s="59"/>
      <c r="B51" s="213"/>
      <c r="C51" s="1387"/>
      <c r="D51" s="58"/>
      <c r="E51" s="58"/>
      <c r="F51" s="58"/>
      <c r="G51" s="58"/>
      <c r="H51" s="58"/>
      <c r="I51" s="58"/>
      <c r="J51" s="58"/>
      <c r="K51" s="58"/>
      <c r="L51" s="58"/>
      <c r="M51" s="58"/>
      <c r="N51" s="58"/>
      <c r="O51" s="58"/>
      <c r="P51" s="58"/>
      <c r="Q51" s="58"/>
      <c r="R51" s="58"/>
      <c r="S51" s="58"/>
      <c r="T51" s="58"/>
      <c r="U51" s="58"/>
      <c r="V51" s="58"/>
      <c r="W51" s="58"/>
      <c r="X51" s="58"/>
      <c r="Y51" s="58"/>
      <c r="Z51" s="58"/>
      <c r="AA51" s="58"/>
      <c r="AB51" s="58"/>
      <c r="AC51" s="58"/>
      <c r="AD51" s="58"/>
      <c r="AE51" s="58"/>
      <c r="AF51" s="58"/>
      <c r="AG51" s="58"/>
      <c r="AH51" s="58"/>
      <c r="AI51" s="58"/>
      <c r="AJ51" s="58"/>
      <c r="AK51" s="58"/>
      <c r="AL51" s="58"/>
      <c r="AM51" s="58"/>
      <c r="AN51" s="58"/>
      <c r="AO51" s="58"/>
      <c r="AP51" s="58"/>
      <c r="AQ51" s="58"/>
      <c r="AR51" s="58"/>
      <c r="AS51" s="58"/>
      <c r="AT51" s="58"/>
      <c r="AU51" s="58"/>
      <c r="AV51" s="58"/>
      <c r="AW51" s="58"/>
      <c r="AX51" s="58"/>
      <c r="AY51" s="58"/>
      <c r="AZ51" s="58"/>
      <c r="BA51" s="58"/>
      <c r="BB51" s="58"/>
      <c r="BC51" s="58"/>
      <c r="BD51" s="58"/>
      <c r="BE51" s="58"/>
      <c r="BF51" s="58"/>
      <c r="BG51" s="58"/>
      <c r="BH51" s="58"/>
      <c r="BI51" s="58"/>
      <c r="BJ51" s="58"/>
      <c r="BK51" s="58"/>
      <c r="BL51" s="58"/>
      <c r="BM51" s="58"/>
      <c r="BN51" s="58"/>
      <c r="BO51" s="58"/>
      <c r="BP51" s="58"/>
      <c r="BQ51" s="58"/>
      <c r="BR51" s="58"/>
      <c r="BS51" s="58"/>
      <c r="BT51" s="58"/>
      <c r="BU51" s="58"/>
      <c r="BV51" s="58"/>
      <c r="BW51" s="58"/>
      <c r="BX51" s="58"/>
      <c r="BY51" s="58"/>
      <c r="BZ51" s="58"/>
      <c r="CA51" s="58"/>
      <c r="CB51" s="58"/>
      <c r="CC51" s="58"/>
      <c r="CD51" s="58"/>
      <c r="CE51" s="58"/>
      <c r="CF51" s="58"/>
      <c r="CG51" s="58"/>
      <c r="CH51" s="58"/>
      <c r="CI51" s="58"/>
      <c r="CJ51" s="58"/>
      <c r="CK51" s="58"/>
      <c r="CL51" s="58"/>
      <c r="CM51" s="58"/>
      <c r="CN51" s="58"/>
      <c r="CO51" s="58"/>
      <c r="CP51" s="58"/>
      <c r="CQ51" s="58"/>
      <c r="CR51" s="58"/>
      <c r="CS51" s="58"/>
      <c r="CT51" s="58"/>
      <c r="CU51" s="58"/>
      <c r="CV51" s="58"/>
      <c r="CW51" s="58"/>
      <c r="CX51" s="58"/>
      <c r="CY51" s="58"/>
      <c r="CZ51" s="58"/>
      <c r="DA51" s="58"/>
      <c r="DB51" s="58"/>
      <c r="DC51" s="58"/>
      <c r="DD51" s="58"/>
      <c r="DE51" s="58"/>
      <c r="DF51" s="58"/>
      <c r="DG51" s="58"/>
      <c r="DH51" s="58"/>
      <c r="DI51" s="58"/>
      <c r="DJ51" s="58"/>
      <c r="DK51" s="58"/>
      <c r="DL51" s="58"/>
      <c r="DM51" s="58"/>
      <c r="DN51" s="58"/>
      <c r="DO51" s="58"/>
      <c r="DP51" s="58"/>
      <c r="DQ51" s="58"/>
      <c r="DR51" s="58"/>
      <c r="DS51" s="58"/>
      <c r="DT51" s="58"/>
    </row>
    <row r="52" spans="1:124" s="187" customFormat="1" ht="15.75" customHeight="1">
      <c r="A52" s="59"/>
      <c r="B52" s="128" t="s">
        <v>183</v>
      </c>
      <c r="C52" s="1387"/>
      <c r="D52" s="58"/>
      <c r="E52" s="58"/>
      <c r="F52" s="58"/>
      <c r="G52" s="58"/>
      <c r="H52" s="58"/>
      <c r="I52" s="58"/>
      <c r="J52" s="58"/>
      <c r="K52" s="58"/>
      <c r="L52" s="58"/>
      <c r="M52" s="58"/>
      <c r="N52" s="58"/>
      <c r="O52" s="58"/>
      <c r="P52" s="58"/>
      <c r="Q52" s="58"/>
      <c r="R52" s="58"/>
      <c r="S52" s="58"/>
      <c r="T52" s="58"/>
      <c r="U52" s="58"/>
      <c r="V52" s="58"/>
      <c r="W52" s="58"/>
      <c r="X52" s="58"/>
      <c r="Y52" s="58"/>
      <c r="Z52" s="58"/>
      <c r="AA52" s="58"/>
      <c r="AB52" s="58"/>
      <c r="AC52" s="58"/>
      <c r="AD52" s="58"/>
      <c r="AE52" s="58"/>
      <c r="AF52" s="58"/>
      <c r="AG52" s="58"/>
      <c r="AH52" s="58"/>
      <c r="AI52" s="58"/>
      <c r="AJ52" s="58"/>
      <c r="AK52" s="58"/>
      <c r="AL52" s="58"/>
      <c r="AM52" s="58"/>
      <c r="AN52" s="58"/>
      <c r="AO52" s="58"/>
      <c r="AP52" s="58"/>
      <c r="AQ52" s="58"/>
      <c r="AR52" s="58"/>
      <c r="AS52" s="58"/>
      <c r="AT52" s="58"/>
      <c r="AU52" s="58"/>
      <c r="AV52" s="58"/>
      <c r="AW52" s="58"/>
      <c r="AX52" s="58"/>
      <c r="AY52" s="58"/>
      <c r="AZ52" s="58"/>
      <c r="BA52" s="58"/>
      <c r="BB52" s="58"/>
      <c r="BC52" s="58"/>
      <c r="BD52" s="58"/>
      <c r="BE52" s="58"/>
      <c r="BF52" s="58"/>
      <c r="BG52" s="58"/>
      <c r="BH52" s="58"/>
      <c r="BI52" s="58"/>
      <c r="BJ52" s="58"/>
      <c r="BK52" s="58"/>
      <c r="BL52" s="58"/>
      <c r="BM52" s="58"/>
      <c r="BN52" s="58"/>
      <c r="BO52" s="58"/>
      <c r="BP52" s="58"/>
      <c r="BQ52" s="58"/>
      <c r="BR52" s="58"/>
      <c r="BS52" s="58"/>
      <c r="BT52" s="58"/>
      <c r="BU52" s="58"/>
      <c r="BV52" s="58"/>
      <c r="BW52" s="58"/>
      <c r="BX52" s="58"/>
      <c r="BY52" s="58"/>
      <c r="BZ52" s="58"/>
      <c r="CA52" s="58"/>
      <c r="CB52" s="58"/>
      <c r="CC52" s="58"/>
      <c r="CD52" s="58"/>
      <c r="CE52" s="58"/>
      <c r="CF52" s="58"/>
      <c r="CG52" s="58"/>
      <c r="CH52" s="58"/>
      <c r="CI52" s="58"/>
      <c r="CJ52" s="58"/>
      <c r="CK52" s="58"/>
      <c r="CL52" s="58"/>
      <c r="CM52" s="58"/>
      <c r="CN52" s="58"/>
      <c r="CO52" s="58"/>
      <c r="CP52" s="58"/>
      <c r="CQ52" s="58"/>
      <c r="CR52" s="58"/>
      <c r="CS52" s="58"/>
      <c r="CT52" s="58"/>
      <c r="CU52" s="58"/>
      <c r="CV52" s="58"/>
      <c r="CW52" s="58"/>
      <c r="CX52" s="58"/>
      <c r="CY52" s="58"/>
      <c r="CZ52" s="58"/>
      <c r="DA52" s="58"/>
      <c r="DB52" s="58"/>
      <c r="DC52" s="58"/>
      <c r="DD52" s="58"/>
      <c r="DE52" s="58"/>
      <c r="DF52" s="58"/>
      <c r="DG52" s="58"/>
      <c r="DH52" s="58"/>
      <c r="DI52" s="58"/>
      <c r="DJ52" s="58"/>
      <c r="DK52" s="58"/>
      <c r="DL52" s="58"/>
      <c r="DM52" s="58"/>
      <c r="DN52" s="58"/>
      <c r="DO52" s="58"/>
      <c r="DP52" s="58"/>
      <c r="DQ52" s="58"/>
      <c r="DR52" s="58"/>
      <c r="DS52" s="58"/>
      <c r="DT52" s="58"/>
    </row>
    <row r="53" spans="1:124" s="187" customFormat="1" ht="15.75" customHeight="1">
      <c r="A53" s="59"/>
      <c r="B53" s="213"/>
      <c r="C53" s="1387"/>
      <c r="D53" s="58"/>
      <c r="E53" s="58"/>
      <c r="F53" s="58"/>
      <c r="G53" s="58"/>
      <c r="H53" s="58"/>
      <c r="I53" s="58"/>
      <c r="J53" s="58"/>
      <c r="K53" s="58"/>
      <c r="L53" s="58"/>
      <c r="M53" s="58"/>
      <c r="N53" s="58"/>
      <c r="O53" s="58"/>
      <c r="P53" s="58"/>
      <c r="Q53" s="58"/>
      <c r="R53" s="58"/>
      <c r="S53" s="58"/>
      <c r="T53" s="58"/>
      <c r="U53" s="58"/>
      <c r="V53" s="58"/>
      <c r="W53" s="58"/>
      <c r="X53" s="58"/>
      <c r="Y53" s="58"/>
      <c r="Z53" s="58"/>
      <c r="AA53" s="58"/>
      <c r="AB53" s="58"/>
      <c r="AC53" s="58"/>
      <c r="AD53" s="58"/>
      <c r="AE53" s="58"/>
      <c r="AF53" s="58"/>
      <c r="AG53" s="58"/>
      <c r="AH53" s="58"/>
      <c r="AI53" s="58"/>
      <c r="AJ53" s="58"/>
      <c r="AK53" s="58"/>
      <c r="AL53" s="58"/>
      <c r="AM53" s="58"/>
      <c r="AN53" s="58"/>
      <c r="AO53" s="58"/>
      <c r="AP53" s="58"/>
      <c r="AQ53" s="58"/>
      <c r="AR53" s="58"/>
      <c r="AS53" s="58"/>
      <c r="AT53" s="58"/>
      <c r="AU53" s="58"/>
      <c r="AV53" s="58"/>
      <c r="AW53" s="58"/>
      <c r="AX53" s="58"/>
      <c r="AY53" s="58"/>
      <c r="AZ53" s="58"/>
      <c r="BA53" s="58"/>
      <c r="BB53" s="58"/>
      <c r="BC53" s="58"/>
      <c r="BD53" s="58"/>
      <c r="BE53" s="58"/>
      <c r="BF53" s="58"/>
      <c r="BG53" s="58"/>
      <c r="BH53" s="58"/>
      <c r="BI53" s="58"/>
      <c r="BJ53" s="58"/>
      <c r="BK53" s="58"/>
      <c r="BL53" s="58"/>
      <c r="BM53" s="58"/>
      <c r="BN53" s="58"/>
      <c r="BO53" s="58"/>
      <c r="BP53" s="58"/>
      <c r="BQ53" s="58"/>
      <c r="BR53" s="58"/>
      <c r="BS53" s="58"/>
      <c r="BT53" s="58"/>
      <c r="BU53" s="58"/>
      <c r="BV53" s="58"/>
      <c r="BW53" s="58"/>
      <c r="BX53" s="58"/>
      <c r="BY53" s="58"/>
      <c r="BZ53" s="58"/>
      <c r="CA53" s="58"/>
      <c r="CB53" s="58"/>
      <c r="CC53" s="58"/>
      <c r="CD53" s="58"/>
      <c r="CE53" s="58"/>
      <c r="CF53" s="58"/>
      <c r="CG53" s="58"/>
      <c r="CH53" s="58"/>
      <c r="CI53" s="58"/>
      <c r="CJ53" s="58"/>
      <c r="CK53" s="58"/>
      <c r="CL53" s="58"/>
      <c r="CM53" s="58"/>
      <c r="CN53" s="58"/>
      <c r="CO53" s="58"/>
      <c r="CP53" s="58"/>
      <c r="CQ53" s="58"/>
      <c r="CR53" s="58"/>
      <c r="CS53" s="58"/>
      <c r="CT53" s="58"/>
      <c r="CU53" s="58"/>
      <c r="CV53" s="58"/>
      <c r="CW53" s="58"/>
      <c r="CX53" s="58"/>
      <c r="CY53" s="58"/>
      <c r="CZ53" s="58"/>
      <c r="DA53" s="58"/>
      <c r="DB53" s="58"/>
      <c r="DC53" s="58"/>
      <c r="DD53" s="58"/>
      <c r="DE53" s="58"/>
      <c r="DF53" s="58"/>
      <c r="DG53" s="58"/>
      <c r="DH53" s="58"/>
      <c r="DI53" s="58"/>
      <c r="DJ53" s="58"/>
      <c r="DK53" s="58"/>
      <c r="DL53" s="58"/>
      <c r="DM53" s="58"/>
      <c r="DN53" s="58"/>
      <c r="DO53" s="58"/>
      <c r="DP53" s="58"/>
      <c r="DQ53" s="58"/>
      <c r="DR53" s="58"/>
      <c r="DS53" s="58"/>
      <c r="DT53" s="58"/>
    </row>
    <row r="54" spans="1:124" s="187" customFormat="1" ht="15.75" customHeight="1">
      <c r="A54" s="59"/>
      <c r="B54" s="1392" t="s">
        <v>1602</v>
      </c>
      <c r="C54" s="1390" t="s">
        <v>184</v>
      </c>
      <c r="D54" s="1799">
        <v>1664000</v>
      </c>
      <c r="E54" s="1391"/>
      <c r="F54" s="1391"/>
      <c r="G54" s="1391"/>
      <c r="H54" s="1391"/>
      <c r="I54" s="1391"/>
      <c r="J54" s="1391"/>
      <c r="K54" s="1391"/>
      <c r="L54" s="1391"/>
      <c r="M54" s="1391"/>
      <c r="N54" s="1391"/>
      <c r="O54" s="1391"/>
      <c r="P54" s="1391"/>
      <c r="Q54" s="1391"/>
      <c r="R54" s="1391"/>
      <c r="S54" s="1391"/>
      <c r="T54" s="1391"/>
      <c r="U54" s="1391"/>
      <c r="V54" s="1391"/>
      <c r="W54" s="1391"/>
      <c r="X54" s="1391"/>
      <c r="Y54" s="1391"/>
      <c r="Z54" s="1391"/>
      <c r="AA54" s="1391"/>
      <c r="AB54" s="1391"/>
      <c r="AC54" s="1391"/>
      <c r="AD54" s="1391"/>
      <c r="AE54" s="1391"/>
      <c r="AF54" s="1391"/>
      <c r="AG54" s="1391"/>
      <c r="AH54" s="1391"/>
      <c r="AI54" s="1391"/>
      <c r="AJ54" s="1391"/>
      <c r="AK54" s="1391"/>
      <c r="AL54" s="1391"/>
      <c r="AM54" s="1391"/>
      <c r="AN54" s="1391"/>
      <c r="AO54" s="1391"/>
      <c r="AP54" s="1391"/>
      <c r="AQ54" s="1391"/>
      <c r="AR54" s="1391"/>
      <c r="AS54" s="1391"/>
      <c r="AT54" s="1391"/>
      <c r="AU54" s="1391"/>
      <c r="AV54" s="1391"/>
      <c r="AW54" s="1391"/>
      <c r="AX54" s="1391"/>
      <c r="AY54" s="1391"/>
      <c r="AZ54" s="1391"/>
      <c r="BA54" s="1391"/>
      <c r="BB54" s="1391"/>
      <c r="BC54" s="1391"/>
      <c r="BD54" s="1391"/>
      <c r="BE54" s="1391"/>
      <c r="BF54" s="1391"/>
      <c r="BG54" s="1391"/>
      <c r="BH54" s="1391"/>
      <c r="BI54" s="1391"/>
      <c r="BJ54" s="1391"/>
      <c r="BK54" s="1391"/>
      <c r="BL54" s="1391"/>
      <c r="BM54" s="1391"/>
      <c r="BN54" s="1391"/>
      <c r="BO54" s="1391"/>
      <c r="BP54" s="1391"/>
      <c r="BQ54" s="1391"/>
      <c r="BR54" s="1391"/>
      <c r="BS54" s="1391"/>
      <c r="BT54" s="1391"/>
      <c r="BU54" s="1391"/>
      <c r="BV54" s="1391"/>
      <c r="BW54" s="1391"/>
      <c r="BX54" s="1391"/>
      <c r="BY54" s="1391"/>
      <c r="BZ54" s="1391"/>
      <c r="CA54" s="1391"/>
      <c r="CB54" s="1391"/>
      <c r="CC54" s="1391"/>
      <c r="CD54" s="1391"/>
      <c r="CE54" s="1391"/>
      <c r="CF54" s="1391"/>
      <c r="CG54" s="1391"/>
      <c r="CH54" s="1391"/>
      <c r="CI54" s="1391"/>
      <c r="CJ54" s="1391"/>
      <c r="CK54" s="1391"/>
      <c r="CL54" s="1391"/>
      <c r="CM54" s="1391"/>
      <c r="CN54" s="1391"/>
      <c r="CO54" s="1391"/>
      <c r="CP54" s="1391"/>
      <c r="CQ54" s="1391"/>
      <c r="CR54" s="1391"/>
      <c r="CS54" s="1391"/>
      <c r="CT54" s="1391"/>
      <c r="CU54" s="1391"/>
      <c r="CV54" s="1391"/>
      <c r="CW54" s="1391"/>
      <c r="CX54" s="1391"/>
      <c r="CY54" s="1391"/>
      <c r="CZ54" s="1391"/>
      <c r="DA54" s="1391"/>
      <c r="DB54" s="1391"/>
      <c r="DC54" s="1391"/>
      <c r="DD54" s="1391"/>
      <c r="DE54" s="1391"/>
      <c r="DF54" s="1391"/>
      <c r="DG54" s="1391"/>
      <c r="DH54" s="1391"/>
      <c r="DI54" s="1391"/>
      <c r="DJ54" s="1391"/>
      <c r="DK54" s="1391"/>
      <c r="DL54" s="1391"/>
      <c r="DM54" s="1391"/>
      <c r="DN54" s="1391"/>
      <c r="DO54" s="1391"/>
      <c r="DP54" s="1391"/>
      <c r="DQ54" s="1391"/>
      <c r="DR54" s="1391"/>
      <c r="DS54" s="1391"/>
      <c r="DT54" s="1391"/>
    </row>
    <row r="55" spans="1:124" s="187" customFormat="1" ht="15.75" customHeight="1">
      <c r="A55" s="59"/>
      <c r="B55" s="1392" t="s">
        <v>1603</v>
      </c>
      <c r="C55" s="1390" t="s">
        <v>185</v>
      </c>
      <c r="D55" s="1799">
        <v>261395.05</v>
      </c>
      <c r="E55" s="1391"/>
      <c r="F55" s="1391"/>
      <c r="G55" s="1391"/>
      <c r="H55" s="1391"/>
      <c r="I55" s="1391"/>
      <c r="J55" s="1391"/>
      <c r="K55" s="1391"/>
      <c r="L55" s="1391"/>
      <c r="M55" s="1391"/>
      <c r="N55" s="1391"/>
      <c r="O55" s="1391"/>
      <c r="P55" s="1391"/>
      <c r="Q55" s="1391"/>
      <c r="R55" s="1391"/>
      <c r="S55" s="1391"/>
      <c r="T55" s="1391"/>
      <c r="U55" s="1391"/>
      <c r="V55" s="1391"/>
      <c r="W55" s="1391"/>
      <c r="X55" s="1391"/>
      <c r="Y55" s="1391"/>
      <c r="Z55" s="1391"/>
      <c r="AA55" s="1391"/>
      <c r="AB55" s="1391"/>
      <c r="AC55" s="1391"/>
      <c r="AD55" s="1391"/>
      <c r="AE55" s="1391"/>
      <c r="AF55" s="1391"/>
      <c r="AG55" s="1391"/>
      <c r="AH55" s="1391"/>
      <c r="AI55" s="1391"/>
      <c r="AJ55" s="1391"/>
      <c r="AK55" s="1391"/>
      <c r="AL55" s="1391"/>
      <c r="AM55" s="1391"/>
      <c r="AN55" s="1391"/>
      <c r="AO55" s="1391"/>
      <c r="AP55" s="1391"/>
      <c r="AQ55" s="1391"/>
      <c r="AR55" s="1391"/>
      <c r="AS55" s="1391"/>
      <c r="AT55" s="1391"/>
      <c r="AU55" s="1391"/>
      <c r="AV55" s="1391"/>
      <c r="AW55" s="1391"/>
      <c r="AX55" s="1391"/>
      <c r="AY55" s="1391"/>
      <c r="AZ55" s="1391"/>
      <c r="BA55" s="1391"/>
      <c r="BB55" s="1391"/>
      <c r="BC55" s="1391"/>
      <c r="BD55" s="1391"/>
      <c r="BE55" s="1391"/>
      <c r="BF55" s="1391"/>
      <c r="BG55" s="1391"/>
      <c r="BH55" s="1391"/>
      <c r="BI55" s="1391"/>
      <c r="BJ55" s="1391"/>
      <c r="BK55" s="1391"/>
      <c r="BL55" s="1391"/>
      <c r="BM55" s="1391"/>
      <c r="BN55" s="1391"/>
      <c r="BO55" s="1391"/>
      <c r="BP55" s="1391"/>
      <c r="BQ55" s="1391"/>
      <c r="BR55" s="1391"/>
      <c r="BS55" s="1391"/>
      <c r="BT55" s="1391"/>
      <c r="BU55" s="1391"/>
      <c r="BV55" s="1391"/>
      <c r="BW55" s="1391"/>
      <c r="BX55" s="1391"/>
      <c r="BY55" s="1391"/>
      <c r="BZ55" s="1391"/>
      <c r="CA55" s="1391"/>
      <c r="CB55" s="1391"/>
      <c r="CC55" s="1391"/>
      <c r="CD55" s="1391"/>
      <c r="CE55" s="1391"/>
      <c r="CF55" s="1391"/>
      <c r="CG55" s="1391"/>
      <c r="CH55" s="1391"/>
      <c r="CI55" s="1391"/>
      <c r="CJ55" s="1391"/>
      <c r="CK55" s="1391"/>
      <c r="CL55" s="1391"/>
      <c r="CM55" s="1391"/>
      <c r="CN55" s="1391"/>
      <c r="CO55" s="1391"/>
      <c r="CP55" s="1391"/>
      <c r="CQ55" s="1391"/>
      <c r="CR55" s="1391"/>
      <c r="CS55" s="1391"/>
      <c r="CT55" s="1391"/>
      <c r="CU55" s="1391"/>
      <c r="CV55" s="1391"/>
      <c r="CW55" s="1391"/>
      <c r="CX55" s="1391"/>
      <c r="CY55" s="1391"/>
      <c r="CZ55" s="1391"/>
      <c r="DA55" s="1391"/>
      <c r="DB55" s="1391"/>
      <c r="DC55" s="1391"/>
      <c r="DD55" s="1391"/>
      <c r="DE55" s="1391"/>
      <c r="DF55" s="1391"/>
      <c r="DG55" s="1391"/>
      <c r="DH55" s="1391"/>
      <c r="DI55" s="1391"/>
      <c r="DJ55" s="1391"/>
      <c r="DK55" s="1391"/>
      <c r="DL55" s="1391"/>
      <c r="DM55" s="1391"/>
      <c r="DN55" s="1391"/>
      <c r="DO55" s="1391"/>
      <c r="DP55" s="1391"/>
      <c r="DQ55" s="1391"/>
      <c r="DR55" s="1391"/>
      <c r="DS55" s="1391"/>
      <c r="DT55" s="1391"/>
    </row>
    <row r="56" spans="1:124" s="187" customFormat="1" ht="15.75" customHeight="1">
      <c r="A56" s="59"/>
      <c r="B56" s="1392" t="s">
        <v>1604</v>
      </c>
      <c r="C56" s="1390" t="s">
        <v>186</v>
      </c>
      <c r="D56" s="1799">
        <v>8736000</v>
      </c>
      <c r="E56" s="1391"/>
      <c r="F56" s="1391"/>
      <c r="G56" s="1391"/>
      <c r="H56" s="1391"/>
      <c r="I56" s="1391"/>
      <c r="J56" s="1391"/>
      <c r="K56" s="1391"/>
      <c r="L56" s="1391"/>
      <c r="M56" s="1391"/>
      <c r="N56" s="1391"/>
      <c r="O56" s="1391"/>
      <c r="P56" s="1391"/>
      <c r="Q56" s="1391"/>
      <c r="R56" s="1391"/>
      <c r="S56" s="1391"/>
      <c r="T56" s="1391"/>
      <c r="U56" s="1391"/>
      <c r="V56" s="1391"/>
      <c r="W56" s="1391"/>
      <c r="X56" s="1391"/>
      <c r="Y56" s="1391"/>
      <c r="Z56" s="1391"/>
      <c r="AA56" s="1391"/>
      <c r="AB56" s="1391"/>
      <c r="AC56" s="1391"/>
      <c r="AD56" s="1391"/>
      <c r="AE56" s="1391"/>
      <c r="AF56" s="1391"/>
      <c r="AG56" s="1391"/>
      <c r="AH56" s="1391"/>
      <c r="AI56" s="1391"/>
      <c r="AJ56" s="1391"/>
      <c r="AK56" s="1391"/>
      <c r="AL56" s="1391"/>
      <c r="AM56" s="1391"/>
      <c r="AN56" s="1391"/>
      <c r="AO56" s="1391"/>
      <c r="AP56" s="1391"/>
      <c r="AQ56" s="1391"/>
      <c r="AR56" s="1391"/>
      <c r="AS56" s="1391"/>
      <c r="AT56" s="1391"/>
      <c r="AU56" s="1391"/>
      <c r="AV56" s="1391"/>
      <c r="AW56" s="1391"/>
      <c r="AX56" s="1391"/>
      <c r="AY56" s="1391"/>
      <c r="AZ56" s="1391"/>
      <c r="BA56" s="1391"/>
      <c r="BB56" s="1391"/>
      <c r="BC56" s="1391"/>
      <c r="BD56" s="1391"/>
      <c r="BE56" s="1391"/>
      <c r="BF56" s="1391"/>
      <c r="BG56" s="1391"/>
      <c r="BH56" s="1391"/>
      <c r="BI56" s="1391"/>
      <c r="BJ56" s="1391"/>
      <c r="BK56" s="1391"/>
      <c r="BL56" s="1391"/>
      <c r="BM56" s="1391"/>
      <c r="BN56" s="1391"/>
      <c r="BO56" s="1391"/>
      <c r="BP56" s="1391"/>
      <c r="BQ56" s="1391"/>
      <c r="BR56" s="1391"/>
      <c r="BS56" s="1391"/>
      <c r="BT56" s="1391"/>
      <c r="BU56" s="1391"/>
      <c r="BV56" s="1391"/>
      <c r="BW56" s="1391"/>
      <c r="BX56" s="1391"/>
      <c r="BY56" s="1391"/>
      <c r="BZ56" s="1391"/>
      <c r="CA56" s="1391"/>
      <c r="CB56" s="1391"/>
      <c r="CC56" s="1391"/>
      <c r="CD56" s="1391"/>
      <c r="CE56" s="1391"/>
      <c r="CF56" s="1391"/>
      <c r="CG56" s="1391"/>
      <c r="CH56" s="1391"/>
      <c r="CI56" s="1391"/>
      <c r="CJ56" s="1391"/>
      <c r="CK56" s="1391"/>
      <c r="CL56" s="1391"/>
      <c r="CM56" s="1391"/>
      <c r="CN56" s="1391"/>
      <c r="CO56" s="1391"/>
      <c r="CP56" s="1391"/>
      <c r="CQ56" s="1391"/>
      <c r="CR56" s="1391"/>
      <c r="CS56" s="1391"/>
      <c r="CT56" s="1391"/>
      <c r="CU56" s="1391"/>
      <c r="CV56" s="1391"/>
      <c r="CW56" s="1391"/>
      <c r="CX56" s="1391"/>
      <c r="CY56" s="1391"/>
      <c r="CZ56" s="1391"/>
      <c r="DA56" s="1391"/>
      <c r="DB56" s="1391"/>
      <c r="DC56" s="1391"/>
      <c r="DD56" s="1391"/>
      <c r="DE56" s="1391"/>
      <c r="DF56" s="1391"/>
      <c r="DG56" s="1391"/>
      <c r="DH56" s="1391"/>
      <c r="DI56" s="1391"/>
      <c r="DJ56" s="1391"/>
      <c r="DK56" s="1391"/>
      <c r="DL56" s="1391"/>
      <c r="DM56" s="1391"/>
      <c r="DN56" s="1391"/>
      <c r="DO56" s="1391"/>
      <c r="DP56" s="1391"/>
      <c r="DQ56" s="1391"/>
      <c r="DR56" s="1391"/>
      <c r="DS56" s="1391"/>
      <c r="DT56" s="1391"/>
    </row>
    <row r="57" spans="1:124" s="187" customFormat="1" ht="15.75" customHeight="1">
      <c r="A57" s="59"/>
      <c r="B57" s="1392" t="s">
        <v>485</v>
      </c>
      <c r="C57" s="1390" t="s">
        <v>187</v>
      </c>
      <c r="D57" s="1799">
        <v>2068191.61</v>
      </c>
      <c r="E57" s="1391"/>
      <c r="F57" s="1391"/>
      <c r="G57" s="1391"/>
      <c r="H57" s="1391"/>
      <c r="I57" s="1391"/>
      <c r="J57" s="1391"/>
      <c r="K57" s="1391"/>
      <c r="L57" s="1391"/>
      <c r="M57" s="1391"/>
      <c r="N57" s="1391"/>
      <c r="O57" s="1391"/>
      <c r="P57" s="1391"/>
      <c r="Q57" s="1391"/>
      <c r="R57" s="1391"/>
      <c r="S57" s="1391"/>
      <c r="T57" s="1391"/>
      <c r="U57" s="1391"/>
      <c r="V57" s="1391"/>
      <c r="W57" s="1391"/>
      <c r="X57" s="1391"/>
      <c r="Y57" s="1391"/>
      <c r="Z57" s="1391"/>
      <c r="AA57" s="1391"/>
      <c r="AB57" s="1391"/>
      <c r="AC57" s="1391"/>
      <c r="AD57" s="1391"/>
      <c r="AE57" s="1391"/>
      <c r="AF57" s="1391"/>
      <c r="AG57" s="1391"/>
      <c r="AH57" s="1391"/>
      <c r="AI57" s="1391"/>
      <c r="AJ57" s="1391"/>
      <c r="AK57" s="1391"/>
      <c r="AL57" s="1391"/>
      <c r="AM57" s="1391"/>
      <c r="AN57" s="1391"/>
      <c r="AO57" s="1391"/>
      <c r="AP57" s="1391"/>
      <c r="AQ57" s="1391"/>
      <c r="AR57" s="1391"/>
      <c r="AS57" s="1391"/>
      <c r="AT57" s="1391"/>
      <c r="AU57" s="1391"/>
      <c r="AV57" s="1391"/>
      <c r="AW57" s="1391"/>
      <c r="AX57" s="1391"/>
      <c r="AY57" s="1391"/>
      <c r="AZ57" s="1391"/>
      <c r="BA57" s="1391"/>
      <c r="BB57" s="1391"/>
      <c r="BC57" s="1391"/>
      <c r="BD57" s="1391"/>
      <c r="BE57" s="1391"/>
      <c r="BF57" s="1391"/>
      <c r="BG57" s="1391"/>
      <c r="BH57" s="1391"/>
      <c r="BI57" s="1391"/>
      <c r="BJ57" s="1391"/>
      <c r="BK57" s="1391"/>
      <c r="BL57" s="1391"/>
      <c r="BM57" s="1391"/>
      <c r="BN57" s="1391"/>
      <c r="BO57" s="1391"/>
      <c r="BP57" s="1391"/>
      <c r="BQ57" s="1391"/>
      <c r="BR57" s="1391"/>
      <c r="BS57" s="1391"/>
      <c r="BT57" s="1391"/>
      <c r="BU57" s="1391"/>
      <c r="BV57" s="1391"/>
      <c r="BW57" s="1391"/>
      <c r="BX57" s="1391"/>
      <c r="BY57" s="1391"/>
      <c r="BZ57" s="1391"/>
      <c r="CA57" s="1391"/>
      <c r="CB57" s="1391"/>
      <c r="CC57" s="1391"/>
      <c r="CD57" s="1391"/>
      <c r="CE57" s="1391"/>
      <c r="CF57" s="1391"/>
      <c r="CG57" s="1391"/>
      <c r="CH57" s="1391"/>
      <c r="CI57" s="1391"/>
      <c r="CJ57" s="1391"/>
      <c r="CK57" s="1391"/>
      <c r="CL57" s="1391"/>
      <c r="CM57" s="1391"/>
      <c r="CN57" s="1391"/>
      <c r="CO57" s="1391"/>
      <c r="CP57" s="1391"/>
      <c r="CQ57" s="1391"/>
      <c r="CR57" s="1391"/>
      <c r="CS57" s="1391"/>
      <c r="CT57" s="1391"/>
      <c r="CU57" s="1391"/>
      <c r="CV57" s="1391"/>
      <c r="CW57" s="1391"/>
      <c r="CX57" s="1391"/>
      <c r="CY57" s="1391"/>
      <c r="CZ57" s="1391"/>
      <c r="DA57" s="1391"/>
      <c r="DB57" s="1391"/>
      <c r="DC57" s="1391"/>
      <c r="DD57" s="1391"/>
      <c r="DE57" s="1391"/>
      <c r="DF57" s="1391"/>
      <c r="DG57" s="1391"/>
      <c r="DH57" s="1391"/>
      <c r="DI57" s="1391"/>
      <c r="DJ57" s="1391"/>
      <c r="DK57" s="1391"/>
      <c r="DL57" s="1391"/>
      <c r="DM57" s="1391"/>
      <c r="DN57" s="1391"/>
      <c r="DO57" s="1391"/>
      <c r="DP57" s="1391"/>
      <c r="DQ57" s="1391"/>
      <c r="DR57" s="1391"/>
      <c r="DS57" s="1391"/>
      <c r="DT57" s="1391"/>
    </row>
    <row r="58" spans="1:124" s="187" customFormat="1" ht="15.75" customHeight="1">
      <c r="A58" s="59"/>
      <c r="B58" s="1392" t="s">
        <v>486</v>
      </c>
      <c r="C58" s="1390" t="s">
        <v>188</v>
      </c>
      <c r="D58" s="1799">
        <v>150063.37</v>
      </c>
      <c r="E58" s="1391"/>
      <c r="F58" s="1391"/>
      <c r="G58" s="1391"/>
      <c r="H58" s="1391"/>
      <c r="I58" s="1391"/>
      <c r="J58" s="1391"/>
      <c r="K58" s="1391"/>
      <c r="L58" s="1391"/>
      <c r="M58" s="1391"/>
      <c r="N58" s="1391"/>
      <c r="O58" s="1391"/>
      <c r="P58" s="1391"/>
      <c r="Q58" s="1391"/>
      <c r="R58" s="1391"/>
      <c r="S58" s="1391"/>
      <c r="T58" s="1391"/>
      <c r="U58" s="1391"/>
      <c r="V58" s="1391"/>
      <c r="W58" s="1391"/>
      <c r="X58" s="1391"/>
      <c r="Y58" s="1391"/>
      <c r="Z58" s="1391"/>
      <c r="AA58" s="1391"/>
      <c r="AB58" s="1391"/>
      <c r="AC58" s="1391"/>
      <c r="AD58" s="1391"/>
      <c r="AE58" s="1391"/>
      <c r="AF58" s="1391"/>
      <c r="AG58" s="1391"/>
      <c r="AH58" s="1391"/>
      <c r="AI58" s="1391"/>
      <c r="AJ58" s="1391"/>
      <c r="AK58" s="1391"/>
      <c r="AL58" s="1391"/>
      <c r="AM58" s="1391"/>
      <c r="AN58" s="1391"/>
      <c r="AO58" s="1391"/>
      <c r="AP58" s="1391"/>
      <c r="AQ58" s="1391"/>
      <c r="AR58" s="1391"/>
      <c r="AS58" s="1391"/>
      <c r="AT58" s="1391"/>
      <c r="AU58" s="1391"/>
      <c r="AV58" s="1391"/>
      <c r="AW58" s="1391"/>
      <c r="AX58" s="1391"/>
      <c r="AY58" s="1391"/>
      <c r="AZ58" s="1391"/>
      <c r="BA58" s="1391"/>
      <c r="BB58" s="1391"/>
      <c r="BC58" s="1391"/>
      <c r="BD58" s="1391"/>
      <c r="BE58" s="1391"/>
      <c r="BF58" s="1391"/>
      <c r="BG58" s="1391"/>
      <c r="BH58" s="1391"/>
      <c r="BI58" s="1391"/>
      <c r="BJ58" s="1391"/>
      <c r="BK58" s="1391"/>
      <c r="BL58" s="1391"/>
      <c r="BM58" s="1391"/>
      <c r="BN58" s="1391"/>
      <c r="BO58" s="1391"/>
      <c r="BP58" s="1391"/>
      <c r="BQ58" s="1391"/>
      <c r="BR58" s="1391"/>
      <c r="BS58" s="1391"/>
      <c r="BT58" s="1391"/>
      <c r="BU58" s="1391"/>
      <c r="BV58" s="1391"/>
      <c r="BW58" s="1391"/>
      <c r="BX58" s="1391"/>
      <c r="BY58" s="1391"/>
      <c r="BZ58" s="1391"/>
      <c r="CA58" s="1391"/>
      <c r="CB58" s="1391"/>
      <c r="CC58" s="1391"/>
      <c r="CD58" s="1391"/>
      <c r="CE58" s="1391"/>
      <c r="CF58" s="1391"/>
      <c r="CG58" s="1391"/>
      <c r="CH58" s="1391"/>
      <c r="CI58" s="1391"/>
      <c r="CJ58" s="1391"/>
      <c r="CK58" s="1391"/>
      <c r="CL58" s="1391"/>
      <c r="CM58" s="1391"/>
      <c r="CN58" s="1391"/>
      <c r="CO58" s="1391"/>
      <c r="CP58" s="1391"/>
      <c r="CQ58" s="1391"/>
      <c r="CR58" s="1391"/>
      <c r="CS58" s="1391"/>
      <c r="CT58" s="1391"/>
      <c r="CU58" s="1391"/>
      <c r="CV58" s="1391"/>
      <c r="CW58" s="1391"/>
      <c r="CX58" s="1391"/>
      <c r="CY58" s="1391"/>
      <c r="CZ58" s="1391"/>
      <c r="DA58" s="1391"/>
      <c r="DB58" s="1391"/>
      <c r="DC58" s="1391"/>
      <c r="DD58" s="1391"/>
      <c r="DE58" s="1391"/>
      <c r="DF58" s="1391"/>
      <c r="DG58" s="1391"/>
      <c r="DH58" s="1391"/>
      <c r="DI58" s="1391"/>
      <c r="DJ58" s="1391"/>
      <c r="DK58" s="1391"/>
      <c r="DL58" s="1391"/>
      <c r="DM58" s="1391"/>
      <c r="DN58" s="1391"/>
      <c r="DO58" s="1391"/>
      <c r="DP58" s="1391"/>
      <c r="DQ58" s="1391"/>
      <c r="DR58" s="1391"/>
      <c r="DS58" s="1391"/>
      <c r="DT58" s="1391"/>
    </row>
    <row r="59" spans="1:124" s="187" customFormat="1" ht="15.75" customHeight="1">
      <c r="A59" s="59"/>
      <c r="B59" s="1392" t="s">
        <v>487</v>
      </c>
      <c r="C59" s="1390" t="s">
        <v>189</v>
      </c>
      <c r="D59" s="1799">
        <v>1028540.36</v>
      </c>
      <c r="E59" s="1391"/>
      <c r="F59" s="1391"/>
      <c r="G59" s="1391"/>
      <c r="H59" s="1391"/>
      <c r="I59" s="1391"/>
      <c r="J59" s="1391"/>
      <c r="K59" s="1391"/>
      <c r="L59" s="1391"/>
      <c r="M59" s="1391"/>
      <c r="N59" s="1391"/>
      <c r="O59" s="1391"/>
      <c r="P59" s="1391"/>
      <c r="Q59" s="1391"/>
      <c r="R59" s="1391"/>
      <c r="S59" s="1391"/>
      <c r="T59" s="1391"/>
      <c r="U59" s="1391"/>
      <c r="V59" s="1391"/>
      <c r="W59" s="1391"/>
      <c r="X59" s="1391"/>
      <c r="Y59" s="1391"/>
      <c r="Z59" s="1391"/>
      <c r="AA59" s="1391"/>
      <c r="AB59" s="1391"/>
      <c r="AC59" s="1391"/>
      <c r="AD59" s="1391"/>
      <c r="AE59" s="1391"/>
      <c r="AF59" s="1391"/>
      <c r="AG59" s="1391"/>
      <c r="AH59" s="1391"/>
      <c r="AI59" s="1391"/>
      <c r="AJ59" s="1391"/>
      <c r="AK59" s="1391"/>
      <c r="AL59" s="1391"/>
      <c r="AM59" s="1391"/>
      <c r="AN59" s="1391"/>
      <c r="AO59" s="1391"/>
      <c r="AP59" s="1391"/>
      <c r="AQ59" s="1391"/>
      <c r="AR59" s="1391"/>
      <c r="AS59" s="1391"/>
      <c r="AT59" s="1391"/>
      <c r="AU59" s="1391"/>
      <c r="AV59" s="1391"/>
      <c r="AW59" s="1391"/>
      <c r="AX59" s="1391"/>
      <c r="AY59" s="1391"/>
      <c r="AZ59" s="1391"/>
      <c r="BA59" s="1391"/>
      <c r="BB59" s="1391"/>
      <c r="BC59" s="1391"/>
      <c r="BD59" s="1391"/>
      <c r="BE59" s="1391"/>
      <c r="BF59" s="1391"/>
      <c r="BG59" s="1391"/>
      <c r="BH59" s="1391"/>
      <c r="BI59" s="1391"/>
      <c r="BJ59" s="1391"/>
      <c r="BK59" s="1391"/>
      <c r="BL59" s="1391"/>
      <c r="BM59" s="1391"/>
      <c r="BN59" s="1391"/>
      <c r="BO59" s="1391"/>
      <c r="BP59" s="1391"/>
      <c r="BQ59" s="1391"/>
      <c r="BR59" s="1391"/>
      <c r="BS59" s="1391"/>
      <c r="BT59" s="1391"/>
      <c r="BU59" s="1391"/>
      <c r="BV59" s="1391"/>
      <c r="BW59" s="1391"/>
      <c r="BX59" s="1391"/>
      <c r="BY59" s="1391"/>
      <c r="BZ59" s="1391"/>
      <c r="CA59" s="1391"/>
      <c r="CB59" s="1391"/>
      <c r="CC59" s="1391"/>
      <c r="CD59" s="1391"/>
      <c r="CE59" s="1391"/>
      <c r="CF59" s="1391"/>
      <c r="CG59" s="1391"/>
      <c r="CH59" s="1391"/>
      <c r="CI59" s="1391"/>
      <c r="CJ59" s="1391"/>
      <c r="CK59" s="1391"/>
      <c r="CL59" s="1391"/>
      <c r="CM59" s="1391"/>
      <c r="CN59" s="1391"/>
      <c r="CO59" s="1391"/>
      <c r="CP59" s="1391"/>
      <c r="CQ59" s="1391"/>
      <c r="CR59" s="1391"/>
      <c r="CS59" s="1391"/>
      <c r="CT59" s="1391"/>
      <c r="CU59" s="1391"/>
      <c r="CV59" s="1391"/>
      <c r="CW59" s="1391"/>
      <c r="CX59" s="1391"/>
      <c r="CY59" s="1391"/>
      <c r="CZ59" s="1391"/>
      <c r="DA59" s="1391"/>
      <c r="DB59" s="1391"/>
      <c r="DC59" s="1391"/>
      <c r="DD59" s="1391"/>
      <c r="DE59" s="1391"/>
      <c r="DF59" s="1391"/>
      <c r="DG59" s="1391"/>
      <c r="DH59" s="1391"/>
      <c r="DI59" s="1391"/>
      <c r="DJ59" s="1391"/>
      <c r="DK59" s="1391"/>
      <c r="DL59" s="1391"/>
      <c r="DM59" s="1391"/>
      <c r="DN59" s="1391"/>
      <c r="DO59" s="1391"/>
      <c r="DP59" s="1391"/>
      <c r="DQ59" s="1391"/>
      <c r="DR59" s="1391"/>
      <c r="DS59" s="1391"/>
      <c r="DT59" s="1391"/>
    </row>
    <row r="60" spans="1:124" s="187" customFormat="1" ht="15.75" customHeight="1">
      <c r="A60" s="59"/>
      <c r="B60" s="1392" t="s">
        <v>489</v>
      </c>
      <c r="C60" s="1390" t="s">
        <v>190</v>
      </c>
      <c r="D60" s="1799">
        <v>-3094399.39</v>
      </c>
      <c r="E60" s="1391"/>
      <c r="F60" s="1391"/>
      <c r="G60" s="1391"/>
      <c r="H60" s="1391"/>
      <c r="I60" s="1391"/>
      <c r="J60" s="1391"/>
      <c r="K60" s="1391"/>
      <c r="L60" s="1391"/>
      <c r="M60" s="1391"/>
      <c r="N60" s="1391"/>
      <c r="O60" s="1391"/>
      <c r="P60" s="1391"/>
      <c r="Q60" s="1391"/>
      <c r="R60" s="1391"/>
      <c r="S60" s="1391"/>
      <c r="T60" s="1391"/>
      <c r="U60" s="1391"/>
      <c r="V60" s="1391"/>
      <c r="W60" s="1391"/>
      <c r="X60" s="1391"/>
      <c r="Y60" s="1391"/>
      <c r="Z60" s="1391"/>
      <c r="AA60" s="1391"/>
      <c r="AB60" s="1391"/>
      <c r="AC60" s="1391"/>
      <c r="AD60" s="1391"/>
      <c r="AE60" s="1391"/>
      <c r="AF60" s="1391"/>
      <c r="AG60" s="1391"/>
      <c r="AH60" s="1391"/>
      <c r="AI60" s="1391"/>
      <c r="AJ60" s="1391"/>
      <c r="AK60" s="1391"/>
      <c r="AL60" s="1391"/>
      <c r="AM60" s="1391"/>
      <c r="AN60" s="1391"/>
      <c r="AO60" s="1391"/>
      <c r="AP60" s="1391"/>
      <c r="AQ60" s="1391"/>
      <c r="AR60" s="1391"/>
      <c r="AS60" s="1391"/>
      <c r="AT60" s="1391"/>
      <c r="AU60" s="1391"/>
      <c r="AV60" s="1391"/>
      <c r="AW60" s="1391"/>
      <c r="AX60" s="1391"/>
      <c r="AY60" s="1391"/>
      <c r="AZ60" s="1391"/>
      <c r="BA60" s="1391"/>
      <c r="BB60" s="1391"/>
      <c r="BC60" s="1391"/>
      <c r="BD60" s="1391"/>
      <c r="BE60" s="1391"/>
      <c r="BF60" s="1391"/>
      <c r="BG60" s="1391"/>
      <c r="BH60" s="1391"/>
      <c r="BI60" s="1391"/>
      <c r="BJ60" s="1391"/>
      <c r="BK60" s="1391"/>
      <c r="BL60" s="1391"/>
      <c r="BM60" s="1391"/>
      <c r="BN60" s="1391"/>
      <c r="BO60" s="1391"/>
      <c r="BP60" s="1391"/>
      <c r="BQ60" s="1391"/>
      <c r="BR60" s="1391"/>
      <c r="BS60" s="1391"/>
      <c r="BT60" s="1391"/>
      <c r="BU60" s="1391"/>
      <c r="BV60" s="1391"/>
      <c r="BW60" s="1391"/>
      <c r="BX60" s="1391"/>
      <c r="BY60" s="1391"/>
      <c r="BZ60" s="1391"/>
      <c r="CA60" s="1391"/>
      <c r="CB60" s="1391"/>
      <c r="CC60" s="1391"/>
      <c r="CD60" s="1391"/>
      <c r="CE60" s="1391"/>
      <c r="CF60" s="1391"/>
      <c r="CG60" s="1391"/>
      <c r="CH60" s="1391"/>
      <c r="CI60" s="1391"/>
      <c r="CJ60" s="1391"/>
      <c r="CK60" s="1391"/>
      <c r="CL60" s="1391"/>
      <c r="CM60" s="1391"/>
      <c r="CN60" s="1391"/>
      <c r="CO60" s="1391"/>
      <c r="CP60" s="1391"/>
      <c r="CQ60" s="1391"/>
      <c r="CR60" s="1391"/>
      <c r="CS60" s="1391"/>
      <c r="CT60" s="1391"/>
      <c r="CU60" s="1391"/>
      <c r="CV60" s="1391"/>
      <c r="CW60" s="1391"/>
      <c r="CX60" s="1391"/>
      <c r="CY60" s="1391"/>
      <c r="CZ60" s="1391"/>
      <c r="DA60" s="1391"/>
      <c r="DB60" s="1391"/>
      <c r="DC60" s="1391"/>
      <c r="DD60" s="1391"/>
      <c r="DE60" s="1391"/>
      <c r="DF60" s="1391"/>
      <c r="DG60" s="1391"/>
      <c r="DH60" s="1391"/>
      <c r="DI60" s="1391"/>
      <c r="DJ60" s="1391"/>
      <c r="DK60" s="1391"/>
      <c r="DL60" s="1391"/>
      <c r="DM60" s="1391"/>
      <c r="DN60" s="1391"/>
      <c r="DO60" s="1391"/>
      <c r="DP60" s="1391"/>
      <c r="DQ60" s="1391"/>
      <c r="DR60" s="1391"/>
      <c r="DS60" s="1391"/>
      <c r="DT60" s="1391"/>
    </row>
    <row r="61" spans="1:124" s="187" customFormat="1" ht="15.75" customHeight="1">
      <c r="A61" s="59"/>
      <c r="B61" s="213"/>
      <c r="C61" s="1387"/>
      <c r="D61" s="58"/>
      <c r="E61" s="58"/>
      <c r="F61" s="58"/>
      <c r="G61" s="58"/>
      <c r="H61" s="58"/>
      <c r="I61" s="58"/>
      <c r="J61" s="58"/>
      <c r="K61" s="58"/>
      <c r="L61" s="58"/>
      <c r="M61" s="58"/>
      <c r="N61" s="58"/>
      <c r="O61" s="58"/>
      <c r="P61" s="58"/>
      <c r="Q61" s="58"/>
      <c r="R61" s="58"/>
      <c r="S61" s="58"/>
      <c r="T61" s="58"/>
      <c r="U61" s="58"/>
      <c r="V61" s="58"/>
      <c r="W61" s="58"/>
      <c r="X61" s="58"/>
      <c r="Y61" s="58"/>
      <c r="Z61" s="58"/>
      <c r="AA61" s="58"/>
      <c r="AB61" s="58"/>
      <c r="AC61" s="58"/>
      <c r="AD61" s="58"/>
      <c r="AE61" s="58"/>
      <c r="AF61" s="58"/>
      <c r="AG61" s="58"/>
      <c r="AH61" s="58"/>
      <c r="AI61" s="58"/>
      <c r="AJ61" s="58"/>
      <c r="AK61" s="58"/>
      <c r="AL61" s="58"/>
      <c r="AM61" s="58"/>
      <c r="AN61" s="58"/>
      <c r="AO61" s="58"/>
      <c r="AP61" s="58"/>
      <c r="AQ61" s="58"/>
      <c r="AR61" s="58"/>
      <c r="AS61" s="58"/>
      <c r="AT61" s="58"/>
      <c r="AU61" s="58"/>
      <c r="AV61" s="58"/>
      <c r="AW61" s="58"/>
      <c r="AX61" s="58"/>
      <c r="AY61" s="58"/>
      <c r="AZ61" s="58"/>
      <c r="BA61" s="58"/>
      <c r="BB61" s="58"/>
      <c r="BC61" s="58"/>
      <c r="BD61" s="58"/>
      <c r="BE61" s="58"/>
      <c r="BF61" s="58"/>
      <c r="BG61" s="58"/>
      <c r="BH61" s="58"/>
      <c r="BI61" s="58"/>
      <c r="BJ61" s="58"/>
      <c r="BK61" s="58"/>
      <c r="BL61" s="58"/>
      <c r="BM61" s="58"/>
      <c r="BN61" s="58"/>
      <c r="BO61" s="58"/>
      <c r="BP61" s="58"/>
      <c r="BQ61" s="58"/>
      <c r="BR61" s="58"/>
      <c r="BS61" s="58"/>
      <c r="BT61" s="58"/>
      <c r="BU61" s="58"/>
      <c r="BV61" s="58"/>
      <c r="BW61" s="58"/>
      <c r="BX61" s="58"/>
      <c r="BY61" s="58"/>
      <c r="BZ61" s="58"/>
      <c r="CA61" s="58"/>
      <c r="CB61" s="58"/>
      <c r="CC61" s="58"/>
      <c r="CD61" s="58"/>
      <c r="CE61" s="58"/>
      <c r="CF61" s="58"/>
      <c r="CG61" s="58"/>
      <c r="CH61" s="58"/>
      <c r="CI61" s="58"/>
      <c r="CJ61" s="58"/>
      <c r="CK61" s="58"/>
      <c r="CL61" s="58"/>
      <c r="CM61" s="58"/>
      <c r="CN61" s="58"/>
      <c r="CO61" s="58"/>
      <c r="CP61" s="58"/>
      <c r="CQ61" s="58"/>
      <c r="CR61" s="58"/>
      <c r="CS61" s="58"/>
      <c r="CT61" s="58"/>
      <c r="CU61" s="58"/>
      <c r="CV61" s="58"/>
      <c r="CW61" s="58"/>
      <c r="CX61" s="58"/>
      <c r="CY61" s="58"/>
      <c r="CZ61" s="58"/>
      <c r="DA61" s="58"/>
      <c r="DB61" s="58"/>
      <c r="DC61" s="58"/>
      <c r="DD61" s="58"/>
      <c r="DE61" s="58"/>
      <c r="DF61" s="58"/>
      <c r="DG61" s="58"/>
      <c r="DH61" s="58"/>
      <c r="DI61" s="58"/>
      <c r="DJ61" s="58"/>
      <c r="DK61" s="58"/>
      <c r="DL61" s="58"/>
      <c r="DM61" s="58"/>
      <c r="DN61" s="58"/>
      <c r="DO61" s="58"/>
      <c r="DP61" s="58"/>
      <c r="DQ61" s="58"/>
      <c r="DR61" s="58"/>
      <c r="DS61" s="58"/>
      <c r="DT61" s="58"/>
    </row>
    <row r="62" spans="1:124" s="187" customFormat="1" ht="15.75" customHeight="1" thickBot="1">
      <c r="A62" s="59"/>
      <c r="B62" s="65" t="s">
        <v>1576</v>
      </c>
      <c r="C62" s="1152"/>
      <c r="D62" s="1396">
        <f>SUM(D54:D61)</f>
        <v>10813790.999999998</v>
      </c>
      <c r="E62" s="1401">
        <f>SUM(E54:E61)</f>
        <v>0</v>
      </c>
      <c r="F62" s="1401">
        <f t="shared" ref="F62:BQ62" si="10">SUM(F54:F61)</f>
        <v>0</v>
      </c>
      <c r="G62" s="1401">
        <f t="shared" si="10"/>
        <v>0</v>
      </c>
      <c r="H62" s="1401">
        <f t="shared" si="10"/>
        <v>0</v>
      </c>
      <c r="I62" s="1401">
        <f t="shared" si="10"/>
        <v>0</v>
      </c>
      <c r="J62" s="1401">
        <f t="shared" si="10"/>
        <v>0</v>
      </c>
      <c r="K62" s="1401">
        <f t="shared" si="10"/>
        <v>0</v>
      </c>
      <c r="L62" s="1401">
        <f t="shared" si="10"/>
        <v>0</v>
      </c>
      <c r="M62" s="1401">
        <f t="shared" si="10"/>
        <v>0</v>
      </c>
      <c r="N62" s="1401">
        <f t="shared" si="10"/>
        <v>0</v>
      </c>
      <c r="O62" s="1401">
        <f t="shared" si="10"/>
        <v>0</v>
      </c>
      <c r="P62" s="1401">
        <f t="shared" si="10"/>
        <v>0</v>
      </c>
      <c r="Q62" s="1401">
        <f t="shared" si="10"/>
        <v>0</v>
      </c>
      <c r="R62" s="1401">
        <f t="shared" si="10"/>
        <v>0</v>
      </c>
      <c r="S62" s="1401">
        <f t="shared" si="10"/>
        <v>0</v>
      </c>
      <c r="T62" s="1401">
        <f t="shared" si="10"/>
        <v>0</v>
      </c>
      <c r="U62" s="1401">
        <f t="shared" si="10"/>
        <v>0</v>
      </c>
      <c r="V62" s="1401">
        <f t="shared" si="10"/>
        <v>0</v>
      </c>
      <c r="W62" s="1401">
        <f t="shared" si="10"/>
        <v>0</v>
      </c>
      <c r="X62" s="1401">
        <f t="shared" si="10"/>
        <v>0</v>
      </c>
      <c r="Y62" s="1401">
        <f t="shared" si="10"/>
        <v>0</v>
      </c>
      <c r="Z62" s="1401">
        <f t="shared" si="10"/>
        <v>0</v>
      </c>
      <c r="AA62" s="1401">
        <f t="shared" si="10"/>
        <v>0</v>
      </c>
      <c r="AB62" s="1401">
        <f t="shared" si="10"/>
        <v>0</v>
      </c>
      <c r="AC62" s="1401">
        <f t="shared" si="10"/>
        <v>0</v>
      </c>
      <c r="AD62" s="1401">
        <f t="shared" si="10"/>
        <v>0</v>
      </c>
      <c r="AE62" s="1401">
        <f t="shared" si="10"/>
        <v>0</v>
      </c>
      <c r="AF62" s="1401">
        <f t="shared" si="10"/>
        <v>0</v>
      </c>
      <c r="AG62" s="1401">
        <f t="shared" si="10"/>
        <v>0</v>
      </c>
      <c r="AH62" s="1401">
        <f t="shared" si="10"/>
        <v>0</v>
      </c>
      <c r="AI62" s="1401">
        <f t="shared" si="10"/>
        <v>0</v>
      </c>
      <c r="AJ62" s="1401">
        <f t="shared" si="10"/>
        <v>0</v>
      </c>
      <c r="AK62" s="1401">
        <f t="shared" si="10"/>
        <v>0</v>
      </c>
      <c r="AL62" s="1401">
        <f t="shared" si="10"/>
        <v>0</v>
      </c>
      <c r="AM62" s="1401">
        <f t="shared" si="10"/>
        <v>0</v>
      </c>
      <c r="AN62" s="1401">
        <f t="shared" si="10"/>
        <v>0</v>
      </c>
      <c r="AO62" s="1401">
        <f t="shared" si="10"/>
        <v>0</v>
      </c>
      <c r="AP62" s="1401">
        <f t="shared" si="10"/>
        <v>0</v>
      </c>
      <c r="AQ62" s="1401">
        <f t="shared" si="10"/>
        <v>0</v>
      </c>
      <c r="AR62" s="1401">
        <f t="shared" si="10"/>
        <v>0</v>
      </c>
      <c r="AS62" s="1401">
        <f t="shared" si="10"/>
        <v>0</v>
      </c>
      <c r="AT62" s="1401">
        <f t="shared" si="10"/>
        <v>0</v>
      </c>
      <c r="AU62" s="1401">
        <f t="shared" si="10"/>
        <v>0</v>
      </c>
      <c r="AV62" s="1401">
        <f t="shared" si="10"/>
        <v>0</v>
      </c>
      <c r="AW62" s="1401">
        <f t="shared" si="10"/>
        <v>0</v>
      </c>
      <c r="AX62" s="1401">
        <f t="shared" si="10"/>
        <v>0</v>
      </c>
      <c r="AY62" s="1401">
        <f t="shared" si="10"/>
        <v>0</v>
      </c>
      <c r="AZ62" s="1401">
        <f t="shared" si="10"/>
        <v>0</v>
      </c>
      <c r="BA62" s="1401">
        <f t="shared" si="10"/>
        <v>0</v>
      </c>
      <c r="BB62" s="1401">
        <f t="shared" si="10"/>
        <v>0</v>
      </c>
      <c r="BC62" s="1401">
        <f t="shared" si="10"/>
        <v>0</v>
      </c>
      <c r="BD62" s="1401">
        <f t="shared" si="10"/>
        <v>0</v>
      </c>
      <c r="BE62" s="1401">
        <f t="shared" si="10"/>
        <v>0</v>
      </c>
      <c r="BF62" s="1401">
        <f t="shared" si="10"/>
        <v>0</v>
      </c>
      <c r="BG62" s="1401">
        <f t="shared" si="10"/>
        <v>0</v>
      </c>
      <c r="BH62" s="1401">
        <f t="shared" si="10"/>
        <v>0</v>
      </c>
      <c r="BI62" s="1401">
        <f t="shared" si="10"/>
        <v>0</v>
      </c>
      <c r="BJ62" s="1401">
        <f t="shared" si="10"/>
        <v>0</v>
      </c>
      <c r="BK62" s="1401">
        <f t="shared" si="10"/>
        <v>0</v>
      </c>
      <c r="BL62" s="1401">
        <f t="shared" si="10"/>
        <v>0</v>
      </c>
      <c r="BM62" s="1401">
        <f t="shared" si="10"/>
        <v>0</v>
      </c>
      <c r="BN62" s="1401">
        <f t="shared" si="10"/>
        <v>0</v>
      </c>
      <c r="BO62" s="1401">
        <f t="shared" si="10"/>
        <v>0</v>
      </c>
      <c r="BP62" s="1401">
        <f t="shared" si="10"/>
        <v>0</v>
      </c>
      <c r="BQ62" s="1401">
        <f t="shared" si="10"/>
        <v>0</v>
      </c>
      <c r="BR62" s="1401">
        <f t="shared" ref="BR62:DT62" si="11">SUM(BR54:BR61)</f>
        <v>0</v>
      </c>
      <c r="BS62" s="1401">
        <f t="shared" si="11"/>
        <v>0</v>
      </c>
      <c r="BT62" s="1401">
        <f t="shared" si="11"/>
        <v>0</v>
      </c>
      <c r="BU62" s="1401">
        <f t="shared" si="11"/>
        <v>0</v>
      </c>
      <c r="BV62" s="1401">
        <f t="shared" si="11"/>
        <v>0</v>
      </c>
      <c r="BW62" s="1401">
        <f t="shared" si="11"/>
        <v>0</v>
      </c>
      <c r="BX62" s="1401">
        <f t="shared" si="11"/>
        <v>0</v>
      </c>
      <c r="BY62" s="1401">
        <f t="shared" si="11"/>
        <v>0</v>
      </c>
      <c r="BZ62" s="1401">
        <f t="shared" si="11"/>
        <v>0</v>
      </c>
      <c r="CA62" s="1401">
        <f t="shared" si="11"/>
        <v>0</v>
      </c>
      <c r="CB62" s="1401">
        <f t="shared" si="11"/>
        <v>0</v>
      </c>
      <c r="CC62" s="1401">
        <f t="shared" si="11"/>
        <v>0</v>
      </c>
      <c r="CD62" s="1401">
        <f t="shared" si="11"/>
        <v>0</v>
      </c>
      <c r="CE62" s="1401">
        <f t="shared" si="11"/>
        <v>0</v>
      </c>
      <c r="CF62" s="1401">
        <f t="shared" si="11"/>
        <v>0</v>
      </c>
      <c r="CG62" s="1401">
        <f t="shared" si="11"/>
        <v>0</v>
      </c>
      <c r="CH62" s="1401">
        <f t="shared" si="11"/>
        <v>0</v>
      </c>
      <c r="CI62" s="1401">
        <f t="shared" si="11"/>
        <v>0</v>
      </c>
      <c r="CJ62" s="1401">
        <f t="shared" si="11"/>
        <v>0</v>
      </c>
      <c r="CK62" s="1401">
        <f t="shared" si="11"/>
        <v>0</v>
      </c>
      <c r="CL62" s="1401">
        <f t="shared" si="11"/>
        <v>0</v>
      </c>
      <c r="CM62" s="1401">
        <f t="shared" si="11"/>
        <v>0</v>
      </c>
      <c r="CN62" s="1401">
        <f t="shared" si="11"/>
        <v>0</v>
      </c>
      <c r="CO62" s="1401">
        <f t="shared" si="11"/>
        <v>0</v>
      </c>
      <c r="CP62" s="1401">
        <f t="shared" si="11"/>
        <v>0</v>
      </c>
      <c r="CQ62" s="1401">
        <f t="shared" si="11"/>
        <v>0</v>
      </c>
      <c r="CR62" s="1401">
        <f t="shared" si="11"/>
        <v>0</v>
      </c>
      <c r="CS62" s="1401">
        <f t="shared" si="11"/>
        <v>0</v>
      </c>
      <c r="CT62" s="1401">
        <f t="shared" si="11"/>
        <v>0</v>
      </c>
      <c r="CU62" s="1401">
        <f t="shared" si="11"/>
        <v>0</v>
      </c>
      <c r="CV62" s="1401">
        <f t="shared" si="11"/>
        <v>0</v>
      </c>
      <c r="CW62" s="1401">
        <f t="shared" si="11"/>
        <v>0</v>
      </c>
      <c r="CX62" s="1401">
        <f t="shared" si="11"/>
        <v>0</v>
      </c>
      <c r="CY62" s="1401">
        <f t="shared" si="11"/>
        <v>0</v>
      </c>
      <c r="CZ62" s="1401">
        <f t="shared" si="11"/>
        <v>0</v>
      </c>
      <c r="DA62" s="1401">
        <f t="shared" si="11"/>
        <v>0</v>
      </c>
      <c r="DB62" s="1401">
        <f t="shared" si="11"/>
        <v>0</v>
      </c>
      <c r="DC62" s="1401">
        <f t="shared" si="11"/>
        <v>0</v>
      </c>
      <c r="DD62" s="1401">
        <f t="shared" si="11"/>
        <v>0</v>
      </c>
      <c r="DE62" s="1401">
        <f t="shared" si="11"/>
        <v>0</v>
      </c>
      <c r="DF62" s="1401">
        <f t="shared" si="11"/>
        <v>0</v>
      </c>
      <c r="DG62" s="1401">
        <f t="shared" si="11"/>
        <v>0</v>
      </c>
      <c r="DH62" s="1401">
        <f t="shared" si="11"/>
        <v>0</v>
      </c>
      <c r="DI62" s="1401">
        <f t="shared" si="11"/>
        <v>0</v>
      </c>
      <c r="DJ62" s="1401">
        <f t="shared" si="11"/>
        <v>0</v>
      </c>
      <c r="DK62" s="1401">
        <f t="shared" si="11"/>
        <v>0</v>
      </c>
      <c r="DL62" s="1401">
        <f t="shared" si="11"/>
        <v>0</v>
      </c>
      <c r="DM62" s="1401">
        <f t="shared" si="11"/>
        <v>0</v>
      </c>
      <c r="DN62" s="1401">
        <f t="shared" si="11"/>
        <v>0</v>
      </c>
      <c r="DO62" s="1401">
        <f t="shared" si="11"/>
        <v>0</v>
      </c>
      <c r="DP62" s="1401">
        <f t="shared" si="11"/>
        <v>0</v>
      </c>
      <c r="DQ62" s="1401">
        <f t="shared" si="11"/>
        <v>0</v>
      </c>
      <c r="DR62" s="1401">
        <f t="shared" si="11"/>
        <v>0</v>
      </c>
      <c r="DS62" s="1401">
        <f t="shared" si="11"/>
        <v>0</v>
      </c>
      <c r="DT62" s="1401">
        <f t="shared" si="11"/>
        <v>0</v>
      </c>
    </row>
    <row r="63" spans="1:124" s="187" customFormat="1" ht="15.75" customHeight="1" thickTop="1">
      <c r="A63" s="59"/>
      <c r="B63" s="213"/>
      <c r="C63" s="1387"/>
      <c r="D63" s="58"/>
      <c r="E63" s="58"/>
      <c r="F63" s="58"/>
      <c r="G63" s="58"/>
      <c r="H63" s="58"/>
      <c r="I63" s="58"/>
      <c r="J63" s="58"/>
      <c r="K63" s="58"/>
      <c r="L63" s="58"/>
      <c r="M63" s="58"/>
      <c r="N63" s="58"/>
      <c r="O63" s="58"/>
      <c r="P63" s="58"/>
      <c r="Q63" s="58"/>
      <c r="R63" s="58"/>
      <c r="S63" s="58"/>
      <c r="T63" s="58"/>
      <c r="U63" s="58"/>
      <c r="V63" s="58"/>
      <c r="W63" s="58"/>
      <c r="X63" s="58"/>
      <c r="Y63" s="58"/>
      <c r="Z63" s="58"/>
      <c r="AA63" s="58"/>
      <c r="AB63" s="58"/>
      <c r="AC63" s="58"/>
      <c r="AD63" s="58"/>
      <c r="AE63" s="58"/>
      <c r="AF63" s="58"/>
      <c r="AG63" s="58"/>
      <c r="AH63" s="58"/>
      <c r="AI63" s="58"/>
      <c r="AJ63" s="58"/>
      <c r="AK63" s="58"/>
      <c r="AL63" s="58"/>
      <c r="AM63" s="58"/>
      <c r="AN63" s="58"/>
      <c r="AO63" s="58"/>
      <c r="AP63" s="58"/>
      <c r="AQ63" s="58"/>
      <c r="AR63" s="58"/>
      <c r="AS63" s="58"/>
      <c r="AT63" s="58"/>
      <c r="AU63" s="58"/>
      <c r="AV63" s="58"/>
      <c r="AW63" s="58"/>
      <c r="AX63" s="58"/>
      <c r="AY63" s="58"/>
      <c r="AZ63" s="58"/>
      <c r="BA63" s="58"/>
      <c r="BB63" s="58"/>
      <c r="BC63" s="58"/>
      <c r="BD63" s="58"/>
      <c r="BE63" s="58"/>
      <c r="BF63" s="58"/>
      <c r="BG63" s="58"/>
      <c r="BH63" s="58"/>
      <c r="BI63" s="58"/>
      <c r="BJ63" s="58"/>
      <c r="BK63" s="58"/>
      <c r="BL63" s="58"/>
      <c r="BM63" s="58"/>
      <c r="BN63" s="58"/>
      <c r="BO63" s="58"/>
      <c r="BP63" s="58"/>
      <c r="BQ63" s="58"/>
      <c r="BR63" s="58"/>
      <c r="BS63" s="58"/>
      <c r="BT63" s="58"/>
      <c r="BU63" s="58"/>
      <c r="BV63" s="58"/>
      <c r="BW63" s="58"/>
      <c r="BX63" s="58"/>
      <c r="BY63" s="58"/>
      <c r="BZ63" s="58"/>
      <c r="CA63" s="58"/>
      <c r="CB63" s="58"/>
      <c r="CC63" s="58"/>
      <c r="CD63" s="58"/>
      <c r="CE63" s="58"/>
      <c r="CF63" s="58"/>
      <c r="CG63" s="58"/>
      <c r="CH63" s="58"/>
      <c r="CI63" s="58"/>
      <c r="CJ63" s="58"/>
      <c r="CK63" s="58"/>
      <c r="CL63" s="58"/>
      <c r="CM63" s="58"/>
      <c r="CN63" s="58"/>
      <c r="CO63" s="58"/>
      <c r="CP63" s="58"/>
      <c r="CQ63" s="58"/>
      <c r="CR63" s="58"/>
      <c r="CS63" s="58"/>
      <c r="CT63" s="58"/>
      <c r="CU63" s="58"/>
      <c r="CV63" s="58"/>
      <c r="CW63" s="58"/>
      <c r="CX63" s="58"/>
      <c r="CY63" s="58"/>
      <c r="CZ63" s="58"/>
      <c r="DA63" s="58"/>
      <c r="DB63" s="58"/>
      <c r="DC63" s="58"/>
      <c r="DD63" s="58"/>
      <c r="DE63" s="58"/>
      <c r="DF63" s="58"/>
      <c r="DG63" s="58"/>
      <c r="DH63" s="58"/>
      <c r="DI63" s="58"/>
      <c r="DJ63" s="58"/>
      <c r="DK63" s="58"/>
      <c r="DL63" s="58"/>
      <c r="DM63" s="58"/>
      <c r="DN63" s="58"/>
      <c r="DO63" s="58"/>
      <c r="DP63" s="58"/>
      <c r="DQ63" s="58"/>
      <c r="DR63" s="58"/>
      <c r="DS63" s="58"/>
      <c r="DT63" s="58"/>
    </row>
    <row r="64" spans="1:124" s="187" customFormat="1" ht="15.75" customHeight="1">
      <c r="A64" s="59"/>
      <c r="B64" s="213"/>
      <c r="C64" s="1387"/>
      <c r="D64" s="58"/>
      <c r="E64" s="58"/>
      <c r="F64" s="58"/>
      <c r="G64" s="58"/>
      <c r="H64" s="58"/>
      <c r="I64" s="58"/>
      <c r="J64" s="58"/>
      <c r="K64" s="58"/>
      <c r="L64" s="58"/>
      <c r="M64" s="58"/>
      <c r="N64" s="58"/>
      <c r="O64" s="58"/>
      <c r="P64" s="58"/>
      <c r="Q64" s="58"/>
      <c r="R64" s="58"/>
      <c r="S64" s="58"/>
      <c r="T64" s="58"/>
      <c r="U64" s="58"/>
      <c r="V64" s="58"/>
      <c r="W64" s="58"/>
      <c r="X64" s="58"/>
      <c r="Y64" s="58"/>
      <c r="Z64" s="58"/>
      <c r="AA64" s="58"/>
      <c r="AB64" s="58"/>
      <c r="AC64" s="58"/>
      <c r="AD64" s="58"/>
      <c r="AE64" s="58"/>
      <c r="AF64" s="58"/>
      <c r="AG64" s="58"/>
      <c r="AH64" s="58"/>
      <c r="AI64" s="58"/>
      <c r="AJ64" s="58"/>
      <c r="AK64" s="58"/>
      <c r="AL64" s="58"/>
      <c r="AM64" s="58"/>
      <c r="AN64" s="58"/>
      <c r="AO64" s="58"/>
      <c r="AP64" s="58"/>
      <c r="AQ64" s="58"/>
      <c r="AR64" s="58"/>
      <c r="AS64" s="58"/>
      <c r="AT64" s="58"/>
      <c r="AU64" s="58"/>
      <c r="AV64" s="58"/>
      <c r="AW64" s="58"/>
      <c r="AX64" s="58"/>
      <c r="AY64" s="58"/>
      <c r="AZ64" s="58"/>
      <c r="BA64" s="58"/>
      <c r="BB64" s="58"/>
      <c r="BC64" s="58"/>
      <c r="BD64" s="58"/>
      <c r="BE64" s="58"/>
      <c r="BF64" s="58"/>
      <c r="BG64" s="58"/>
      <c r="BH64" s="58"/>
      <c r="BI64" s="58"/>
      <c r="BJ64" s="58"/>
      <c r="BK64" s="58"/>
      <c r="BL64" s="58"/>
      <c r="BM64" s="58"/>
      <c r="BN64" s="58"/>
      <c r="BO64" s="58"/>
      <c r="BP64" s="58"/>
      <c r="BQ64" s="58"/>
      <c r="BR64" s="58"/>
      <c r="BS64" s="58"/>
      <c r="BT64" s="58"/>
      <c r="BU64" s="58"/>
      <c r="BV64" s="58"/>
      <c r="BW64" s="58"/>
      <c r="BX64" s="58"/>
      <c r="BY64" s="58"/>
      <c r="BZ64" s="58"/>
      <c r="CA64" s="58"/>
      <c r="CB64" s="58"/>
      <c r="CC64" s="58"/>
      <c r="CD64" s="58"/>
      <c r="CE64" s="58"/>
      <c r="CF64" s="58"/>
      <c r="CG64" s="58"/>
      <c r="CH64" s="58"/>
      <c r="CI64" s="58"/>
      <c r="CJ64" s="58"/>
      <c r="CK64" s="58"/>
      <c r="CL64" s="58"/>
      <c r="CM64" s="58"/>
      <c r="CN64" s="58"/>
      <c r="CO64" s="58"/>
      <c r="CP64" s="58"/>
      <c r="CQ64" s="58"/>
      <c r="CR64" s="58"/>
      <c r="CS64" s="58"/>
      <c r="CT64" s="58"/>
      <c r="CU64" s="58"/>
      <c r="CV64" s="58"/>
      <c r="CW64" s="58"/>
      <c r="CX64" s="58"/>
      <c r="CY64" s="58"/>
      <c r="CZ64" s="58"/>
      <c r="DA64" s="58"/>
      <c r="DB64" s="58"/>
      <c r="DC64" s="58"/>
      <c r="DD64" s="58"/>
      <c r="DE64" s="58"/>
      <c r="DF64" s="58"/>
      <c r="DG64" s="58"/>
      <c r="DH64" s="58"/>
      <c r="DI64" s="58"/>
      <c r="DJ64" s="58"/>
      <c r="DK64" s="58"/>
      <c r="DL64" s="58"/>
      <c r="DM64" s="58"/>
      <c r="DN64" s="58"/>
      <c r="DO64" s="58"/>
      <c r="DP64" s="58"/>
      <c r="DQ64" s="58"/>
      <c r="DR64" s="58"/>
      <c r="DS64" s="58"/>
      <c r="DT64" s="58"/>
    </row>
    <row r="65" spans="1:124" s="187" customFormat="1" ht="15.75" customHeight="1">
      <c r="A65" s="59"/>
      <c r="B65" s="128" t="s">
        <v>191</v>
      </c>
      <c r="C65" s="1387"/>
      <c r="D65" s="58"/>
      <c r="E65" s="58"/>
      <c r="F65" s="58"/>
      <c r="G65" s="58"/>
      <c r="H65" s="58"/>
      <c r="I65" s="58"/>
      <c r="J65" s="58"/>
      <c r="K65" s="58"/>
      <c r="L65" s="58"/>
      <c r="M65" s="58"/>
      <c r="N65" s="58"/>
      <c r="O65" s="58"/>
      <c r="P65" s="58"/>
      <c r="Q65" s="58"/>
      <c r="R65" s="58"/>
      <c r="S65" s="58"/>
      <c r="T65" s="58"/>
      <c r="U65" s="58"/>
      <c r="V65" s="58"/>
      <c r="W65" s="58"/>
      <c r="X65" s="58"/>
      <c r="Y65" s="58"/>
      <c r="Z65" s="58"/>
      <c r="AA65" s="58"/>
      <c r="AB65" s="58"/>
      <c r="AC65" s="58"/>
      <c r="AD65" s="58"/>
      <c r="AE65" s="58"/>
      <c r="AF65" s="58"/>
      <c r="AG65" s="58"/>
      <c r="AH65" s="58"/>
      <c r="AI65" s="58"/>
      <c r="AJ65" s="58"/>
      <c r="AK65" s="58"/>
      <c r="AL65" s="58"/>
      <c r="AM65" s="58"/>
      <c r="AN65" s="58"/>
      <c r="AO65" s="58"/>
      <c r="AP65" s="58"/>
      <c r="AQ65" s="58"/>
      <c r="AR65" s="58"/>
      <c r="AS65" s="58"/>
      <c r="AT65" s="58"/>
      <c r="AU65" s="58"/>
      <c r="AV65" s="58"/>
      <c r="AW65" s="58"/>
      <c r="AX65" s="58"/>
      <c r="AY65" s="58"/>
      <c r="AZ65" s="58"/>
      <c r="BA65" s="58"/>
      <c r="BB65" s="58"/>
      <c r="BC65" s="58"/>
      <c r="BD65" s="58"/>
      <c r="BE65" s="58"/>
      <c r="BF65" s="58"/>
      <c r="BG65" s="58"/>
      <c r="BH65" s="58"/>
      <c r="BI65" s="58"/>
      <c r="BJ65" s="58"/>
      <c r="BK65" s="58"/>
      <c r="BL65" s="58"/>
      <c r="BM65" s="58"/>
      <c r="BN65" s="58"/>
      <c r="BO65" s="58"/>
      <c r="BP65" s="58"/>
      <c r="BQ65" s="58"/>
      <c r="BR65" s="58"/>
      <c r="BS65" s="58"/>
      <c r="BT65" s="58"/>
      <c r="BU65" s="58"/>
      <c r="BV65" s="58"/>
      <c r="BW65" s="58"/>
      <c r="BX65" s="58"/>
      <c r="BY65" s="58"/>
      <c r="BZ65" s="58"/>
      <c r="CA65" s="58"/>
      <c r="CB65" s="58"/>
      <c r="CC65" s="58"/>
      <c r="CD65" s="58"/>
      <c r="CE65" s="58"/>
      <c r="CF65" s="58"/>
      <c r="CG65" s="58"/>
      <c r="CH65" s="58"/>
      <c r="CI65" s="58"/>
      <c r="CJ65" s="58"/>
      <c r="CK65" s="58"/>
      <c r="CL65" s="58"/>
      <c r="CM65" s="58"/>
      <c r="CN65" s="58"/>
      <c r="CO65" s="58"/>
      <c r="CP65" s="58"/>
      <c r="CQ65" s="58"/>
      <c r="CR65" s="58"/>
      <c r="CS65" s="58"/>
      <c r="CT65" s="58"/>
      <c r="CU65" s="58"/>
      <c r="CV65" s="58"/>
      <c r="CW65" s="58"/>
      <c r="CX65" s="58"/>
      <c r="CY65" s="58"/>
      <c r="CZ65" s="58"/>
      <c r="DA65" s="58"/>
      <c r="DB65" s="58"/>
      <c r="DC65" s="58"/>
      <c r="DD65" s="58"/>
      <c r="DE65" s="58"/>
      <c r="DF65" s="58"/>
      <c r="DG65" s="58"/>
      <c r="DH65" s="58"/>
      <c r="DI65" s="58"/>
      <c r="DJ65" s="58"/>
      <c r="DK65" s="58"/>
      <c r="DL65" s="58"/>
      <c r="DM65" s="58"/>
      <c r="DN65" s="58"/>
      <c r="DO65" s="58"/>
      <c r="DP65" s="58"/>
      <c r="DQ65" s="58"/>
      <c r="DR65" s="58"/>
      <c r="DS65" s="58"/>
      <c r="DT65" s="58"/>
    </row>
    <row r="66" spans="1:124" s="187" customFormat="1" ht="15.75" customHeight="1">
      <c r="A66" s="59"/>
      <c r="B66" s="1392"/>
      <c r="C66" s="1390"/>
      <c r="D66" s="1391"/>
      <c r="E66" s="1391"/>
      <c r="F66" s="1391"/>
      <c r="G66" s="1391"/>
      <c r="H66" s="1391"/>
      <c r="I66" s="1391"/>
      <c r="J66" s="1391"/>
      <c r="K66" s="1391"/>
      <c r="L66" s="1391"/>
      <c r="M66" s="1391"/>
      <c r="N66" s="1391"/>
      <c r="O66" s="1391"/>
      <c r="P66" s="1391"/>
      <c r="Q66" s="1391"/>
      <c r="R66" s="1391"/>
      <c r="S66" s="1391"/>
      <c r="T66" s="1391"/>
      <c r="U66" s="1391"/>
      <c r="V66" s="1391"/>
      <c r="W66" s="1391"/>
      <c r="X66" s="1391"/>
      <c r="Y66" s="1391"/>
      <c r="Z66" s="1391"/>
      <c r="AA66" s="1391"/>
      <c r="AB66" s="1391"/>
      <c r="AC66" s="1391"/>
      <c r="AD66" s="1391"/>
      <c r="AE66" s="1391"/>
      <c r="AF66" s="1391"/>
      <c r="AG66" s="1391"/>
      <c r="AH66" s="1391"/>
      <c r="AI66" s="1391"/>
      <c r="AJ66" s="1391"/>
      <c r="AK66" s="1391"/>
      <c r="AL66" s="1391"/>
      <c r="AM66" s="1391"/>
      <c r="AN66" s="1391"/>
      <c r="AO66" s="1391"/>
      <c r="AP66" s="1391"/>
      <c r="AQ66" s="1391"/>
      <c r="AR66" s="1391"/>
      <c r="AS66" s="1391"/>
      <c r="AT66" s="1391"/>
      <c r="AU66" s="1391"/>
      <c r="AV66" s="1391"/>
      <c r="AW66" s="1391"/>
      <c r="AX66" s="1391"/>
      <c r="AY66" s="1391"/>
      <c r="AZ66" s="1391"/>
      <c r="BA66" s="1391"/>
      <c r="BB66" s="1391"/>
      <c r="BC66" s="1391"/>
      <c r="BD66" s="1391"/>
      <c r="BE66" s="1391"/>
      <c r="BF66" s="1391"/>
      <c r="BG66" s="1391"/>
      <c r="BH66" s="1391"/>
      <c r="BI66" s="1391"/>
      <c r="BJ66" s="1391"/>
      <c r="BK66" s="1391"/>
      <c r="BL66" s="1391"/>
      <c r="BM66" s="1391"/>
      <c r="BN66" s="1391"/>
      <c r="BO66" s="1391"/>
      <c r="BP66" s="1391"/>
      <c r="BQ66" s="1391"/>
      <c r="BR66" s="1391"/>
      <c r="BS66" s="1391"/>
      <c r="BT66" s="1391"/>
      <c r="BU66" s="1391"/>
      <c r="BV66" s="1391"/>
      <c r="BW66" s="1391"/>
      <c r="BX66" s="1391"/>
      <c r="BY66" s="1391"/>
      <c r="BZ66" s="1391"/>
      <c r="CA66" s="1391"/>
      <c r="CB66" s="1391"/>
      <c r="CC66" s="1391"/>
      <c r="CD66" s="1391"/>
      <c r="CE66" s="1391"/>
      <c r="CF66" s="1391"/>
      <c r="CG66" s="1391"/>
      <c r="CH66" s="1391"/>
      <c r="CI66" s="1391"/>
      <c r="CJ66" s="1391"/>
      <c r="CK66" s="1391"/>
      <c r="CL66" s="1391"/>
      <c r="CM66" s="1391"/>
      <c r="CN66" s="1391"/>
      <c r="CO66" s="1391"/>
      <c r="CP66" s="1391"/>
      <c r="CQ66" s="1391"/>
      <c r="CR66" s="1391"/>
      <c r="CS66" s="1391"/>
      <c r="CT66" s="1391"/>
      <c r="CU66" s="1391"/>
      <c r="CV66" s="1391"/>
      <c r="CW66" s="1391"/>
      <c r="CX66" s="1391"/>
      <c r="CY66" s="1391"/>
      <c r="CZ66" s="1391"/>
      <c r="DA66" s="1391"/>
      <c r="DB66" s="1391"/>
      <c r="DC66" s="1391"/>
      <c r="DD66" s="1391"/>
      <c r="DE66" s="1391"/>
      <c r="DF66" s="1391"/>
      <c r="DG66" s="1391"/>
      <c r="DH66" s="1391"/>
      <c r="DI66" s="1391"/>
      <c r="DJ66" s="1391"/>
      <c r="DK66" s="1391"/>
      <c r="DL66" s="1391"/>
      <c r="DM66" s="1391"/>
      <c r="DN66" s="1391"/>
      <c r="DO66" s="1391"/>
      <c r="DP66" s="1391"/>
      <c r="DQ66" s="1391"/>
      <c r="DR66" s="1391"/>
      <c r="DS66" s="1391"/>
      <c r="DT66" s="1391"/>
    </row>
    <row r="67" spans="1:124" s="187" customFormat="1" ht="15.75" customHeight="1">
      <c r="A67" s="59"/>
      <c r="B67" s="1392" t="s">
        <v>490</v>
      </c>
      <c r="C67" s="1390" t="s">
        <v>192</v>
      </c>
      <c r="D67" s="1799">
        <v>7350</v>
      </c>
      <c r="E67" s="1391"/>
      <c r="F67" s="1391"/>
      <c r="G67" s="1391"/>
      <c r="H67" s="1391"/>
      <c r="I67" s="1391"/>
      <c r="J67" s="1391"/>
      <c r="K67" s="1391"/>
      <c r="L67" s="1391"/>
      <c r="M67" s="1391"/>
      <c r="N67" s="1391"/>
      <c r="O67" s="1391"/>
      <c r="P67" s="1391"/>
      <c r="Q67" s="1391"/>
      <c r="R67" s="1391"/>
      <c r="S67" s="1391"/>
      <c r="T67" s="1391"/>
      <c r="U67" s="1391"/>
      <c r="V67" s="1391"/>
      <c r="W67" s="1391"/>
      <c r="X67" s="1391"/>
      <c r="Y67" s="1391"/>
      <c r="Z67" s="1391"/>
      <c r="AA67" s="1391"/>
      <c r="AB67" s="1391"/>
      <c r="AC67" s="1391"/>
      <c r="AD67" s="1391"/>
      <c r="AE67" s="1391"/>
      <c r="AF67" s="1391"/>
      <c r="AG67" s="1391"/>
      <c r="AH67" s="1391"/>
      <c r="AI67" s="1391"/>
      <c r="AJ67" s="1391"/>
      <c r="AK67" s="1391"/>
      <c r="AL67" s="1391"/>
      <c r="AM67" s="1391"/>
      <c r="AN67" s="1391"/>
      <c r="AO67" s="1391"/>
      <c r="AP67" s="1391"/>
      <c r="AQ67" s="1391"/>
      <c r="AR67" s="1391"/>
      <c r="AS67" s="1391"/>
      <c r="AT67" s="1391"/>
      <c r="AU67" s="1391"/>
      <c r="AV67" s="1391"/>
      <c r="AW67" s="1391"/>
      <c r="AX67" s="1391"/>
      <c r="AY67" s="1391"/>
      <c r="AZ67" s="1391"/>
      <c r="BA67" s="1391"/>
      <c r="BB67" s="1391"/>
      <c r="BC67" s="1391"/>
      <c r="BD67" s="1391"/>
      <c r="BE67" s="1391"/>
      <c r="BF67" s="1391"/>
      <c r="BG67" s="1391"/>
      <c r="BH67" s="1391"/>
      <c r="BI67" s="1391"/>
      <c r="BJ67" s="1391"/>
      <c r="BK67" s="1391"/>
      <c r="BL67" s="1391"/>
      <c r="BM67" s="1391"/>
      <c r="BN67" s="1391"/>
      <c r="BO67" s="1391"/>
      <c r="BP67" s="1391"/>
      <c r="BQ67" s="1391"/>
      <c r="BR67" s="1391"/>
      <c r="BS67" s="1391"/>
      <c r="BT67" s="1391"/>
      <c r="BU67" s="1391"/>
      <c r="BV67" s="1391"/>
      <c r="BW67" s="1391"/>
      <c r="BX67" s="1391"/>
      <c r="BY67" s="1391"/>
      <c r="BZ67" s="1391"/>
      <c r="CA67" s="1391"/>
      <c r="CB67" s="1391"/>
      <c r="CC67" s="1391"/>
      <c r="CD67" s="1391"/>
      <c r="CE67" s="1391"/>
      <c r="CF67" s="1391"/>
      <c r="CG67" s="1391"/>
      <c r="CH67" s="1391"/>
      <c r="CI67" s="1391"/>
      <c r="CJ67" s="1391"/>
      <c r="CK67" s="1391"/>
      <c r="CL67" s="1391"/>
      <c r="CM67" s="1391"/>
      <c r="CN67" s="1391"/>
      <c r="CO67" s="1391"/>
      <c r="CP67" s="1391"/>
      <c r="CQ67" s="1391"/>
      <c r="CR67" s="1391"/>
      <c r="CS67" s="1391"/>
      <c r="CT67" s="1391"/>
      <c r="CU67" s="1391"/>
      <c r="CV67" s="1391"/>
      <c r="CW67" s="1391"/>
      <c r="CX67" s="1391"/>
      <c r="CY67" s="1391"/>
      <c r="CZ67" s="1391"/>
      <c r="DA67" s="1391"/>
      <c r="DB67" s="1391"/>
      <c r="DC67" s="1391"/>
      <c r="DD67" s="1391"/>
      <c r="DE67" s="1391"/>
      <c r="DF67" s="1391"/>
      <c r="DG67" s="1391"/>
      <c r="DH67" s="1391"/>
      <c r="DI67" s="1391"/>
      <c r="DJ67" s="1391"/>
      <c r="DK67" s="1391"/>
      <c r="DL67" s="1391"/>
      <c r="DM67" s="1391"/>
      <c r="DN67" s="1391"/>
      <c r="DO67" s="1391"/>
      <c r="DP67" s="1391"/>
      <c r="DQ67" s="1391"/>
      <c r="DR67" s="1391"/>
      <c r="DS67" s="1391"/>
      <c r="DT67" s="1391"/>
    </row>
    <row r="68" spans="1:124" s="187" customFormat="1" ht="15.75" customHeight="1">
      <c r="A68" s="59"/>
      <c r="B68" s="1392" t="s">
        <v>1611</v>
      </c>
      <c r="C68" s="1390" t="s">
        <v>193</v>
      </c>
      <c r="D68" s="1799">
        <v>25350</v>
      </c>
      <c r="E68" s="1391"/>
      <c r="F68" s="1391"/>
      <c r="G68" s="1391"/>
      <c r="H68" s="1391"/>
      <c r="I68" s="1391"/>
      <c r="J68" s="1391"/>
      <c r="K68" s="1391"/>
      <c r="L68" s="1391"/>
      <c r="M68" s="1391"/>
      <c r="N68" s="1391"/>
      <c r="O68" s="1391"/>
      <c r="P68" s="1391"/>
      <c r="Q68" s="1391"/>
      <c r="R68" s="1391"/>
      <c r="S68" s="1391"/>
      <c r="T68" s="1391"/>
      <c r="U68" s="1391"/>
      <c r="V68" s="1391"/>
      <c r="W68" s="1391"/>
      <c r="X68" s="1391"/>
      <c r="Y68" s="1391"/>
      <c r="Z68" s="1391"/>
      <c r="AA68" s="1391"/>
      <c r="AB68" s="1391"/>
      <c r="AC68" s="1391"/>
      <c r="AD68" s="1391"/>
      <c r="AE68" s="1391"/>
      <c r="AF68" s="1391"/>
      <c r="AG68" s="1391"/>
      <c r="AH68" s="1391"/>
      <c r="AI68" s="1391"/>
      <c r="AJ68" s="1391"/>
      <c r="AK68" s="1391"/>
      <c r="AL68" s="1391"/>
      <c r="AM68" s="1391"/>
      <c r="AN68" s="1391"/>
      <c r="AO68" s="1391"/>
      <c r="AP68" s="1391"/>
      <c r="AQ68" s="1391"/>
      <c r="AR68" s="1391"/>
      <c r="AS68" s="1391"/>
      <c r="AT68" s="1391"/>
      <c r="AU68" s="1391"/>
      <c r="AV68" s="1391"/>
      <c r="AW68" s="1391"/>
      <c r="AX68" s="1391"/>
      <c r="AY68" s="1391"/>
      <c r="AZ68" s="1391"/>
      <c r="BA68" s="1391"/>
      <c r="BB68" s="1391"/>
      <c r="BC68" s="1391"/>
      <c r="BD68" s="1391"/>
      <c r="BE68" s="1391"/>
      <c r="BF68" s="1391"/>
      <c r="BG68" s="1391"/>
      <c r="BH68" s="1391"/>
      <c r="BI68" s="1391"/>
      <c r="BJ68" s="1391"/>
      <c r="BK68" s="1391"/>
      <c r="BL68" s="1391"/>
      <c r="BM68" s="1391"/>
      <c r="BN68" s="1391"/>
      <c r="BO68" s="1391"/>
      <c r="BP68" s="1391"/>
      <c r="BQ68" s="1391"/>
      <c r="BR68" s="1391"/>
      <c r="BS68" s="1391"/>
      <c r="BT68" s="1391"/>
      <c r="BU68" s="1391"/>
      <c r="BV68" s="1391"/>
      <c r="BW68" s="1391"/>
      <c r="BX68" s="1391"/>
      <c r="BY68" s="1391"/>
      <c r="BZ68" s="1391"/>
      <c r="CA68" s="1391"/>
      <c r="CB68" s="1391"/>
      <c r="CC68" s="1391"/>
      <c r="CD68" s="1391"/>
      <c r="CE68" s="1391"/>
      <c r="CF68" s="1391"/>
      <c r="CG68" s="1391"/>
      <c r="CH68" s="1391"/>
      <c r="CI68" s="1391"/>
      <c r="CJ68" s="1391"/>
      <c r="CK68" s="1391"/>
      <c r="CL68" s="1391"/>
      <c r="CM68" s="1391"/>
      <c r="CN68" s="1391"/>
      <c r="CO68" s="1391"/>
      <c r="CP68" s="1391"/>
      <c r="CQ68" s="1391"/>
      <c r="CR68" s="1391"/>
      <c r="CS68" s="1391"/>
      <c r="CT68" s="1391"/>
      <c r="CU68" s="1391"/>
      <c r="CV68" s="1391"/>
      <c r="CW68" s="1391"/>
      <c r="CX68" s="1391"/>
      <c r="CY68" s="1391"/>
      <c r="CZ68" s="1391"/>
      <c r="DA68" s="1391"/>
      <c r="DB68" s="1391"/>
      <c r="DC68" s="1391"/>
      <c r="DD68" s="1391"/>
      <c r="DE68" s="1391"/>
      <c r="DF68" s="1391"/>
      <c r="DG68" s="1391"/>
      <c r="DH68" s="1391"/>
      <c r="DI68" s="1391"/>
      <c r="DJ68" s="1391"/>
      <c r="DK68" s="1391"/>
      <c r="DL68" s="1391"/>
      <c r="DM68" s="1391"/>
      <c r="DN68" s="1391"/>
      <c r="DO68" s="1391"/>
      <c r="DP68" s="1391"/>
      <c r="DQ68" s="1391"/>
      <c r="DR68" s="1391"/>
      <c r="DS68" s="1391"/>
      <c r="DT68" s="1391"/>
    </row>
    <row r="69" spans="1:124" s="187" customFormat="1" ht="15.75" customHeight="1">
      <c r="A69" s="59"/>
      <c r="B69" s="1392" t="s">
        <v>1612</v>
      </c>
      <c r="C69" s="1390" t="s">
        <v>2</v>
      </c>
      <c r="D69" s="1799">
        <v>1428437.5</v>
      </c>
      <c r="E69" s="1391"/>
      <c r="F69" s="1391"/>
      <c r="G69" s="1391"/>
      <c r="H69" s="1391"/>
      <c r="I69" s="1391"/>
      <c r="J69" s="1391"/>
      <c r="K69" s="1391"/>
      <c r="L69" s="1391"/>
      <c r="M69" s="1391"/>
      <c r="N69" s="1391"/>
      <c r="O69" s="1391"/>
      <c r="P69" s="1391"/>
      <c r="Q69" s="1391"/>
      <c r="R69" s="1391"/>
      <c r="S69" s="1391"/>
      <c r="T69" s="1391"/>
      <c r="U69" s="1391"/>
      <c r="V69" s="1391"/>
      <c r="W69" s="1391"/>
      <c r="X69" s="1391"/>
      <c r="Y69" s="1391"/>
      <c r="Z69" s="1391"/>
      <c r="AA69" s="1391"/>
      <c r="AB69" s="1391"/>
      <c r="AC69" s="1391"/>
      <c r="AD69" s="1391"/>
      <c r="AE69" s="1391"/>
      <c r="AF69" s="1391"/>
      <c r="AG69" s="1391"/>
      <c r="AH69" s="1391"/>
      <c r="AI69" s="1391"/>
      <c r="AJ69" s="1391"/>
      <c r="AK69" s="1391"/>
      <c r="AL69" s="1391"/>
      <c r="AM69" s="1391"/>
      <c r="AN69" s="1391"/>
      <c r="AO69" s="1391"/>
      <c r="AP69" s="1391"/>
      <c r="AQ69" s="1391"/>
      <c r="AR69" s="1391"/>
      <c r="AS69" s="1391"/>
      <c r="AT69" s="1391"/>
      <c r="AU69" s="1391"/>
      <c r="AV69" s="1391"/>
      <c r="AW69" s="1391"/>
      <c r="AX69" s="1391"/>
      <c r="AY69" s="1391"/>
      <c r="AZ69" s="1391"/>
      <c r="BA69" s="1391"/>
      <c r="BB69" s="1391"/>
      <c r="BC69" s="1391"/>
      <c r="BD69" s="1391"/>
      <c r="BE69" s="1391"/>
      <c r="BF69" s="1391"/>
      <c r="BG69" s="1391"/>
      <c r="BH69" s="1391"/>
      <c r="BI69" s="1391"/>
      <c r="BJ69" s="1391"/>
      <c r="BK69" s="1391"/>
      <c r="BL69" s="1391"/>
      <c r="BM69" s="1391"/>
      <c r="BN69" s="1391"/>
      <c r="BO69" s="1391"/>
      <c r="BP69" s="1391"/>
      <c r="BQ69" s="1391"/>
      <c r="BR69" s="1391"/>
      <c r="BS69" s="1391"/>
      <c r="BT69" s="1391"/>
      <c r="BU69" s="1391"/>
      <c r="BV69" s="1391"/>
      <c r="BW69" s="1391"/>
      <c r="BX69" s="1391"/>
      <c r="BY69" s="1391"/>
      <c r="BZ69" s="1391"/>
      <c r="CA69" s="1391"/>
      <c r="CB69" s="1391"/>
      <c r="CC69" s="1391"/>
      <c r="CD69" s="1391"/>
      <c r="CE69" s="1391"/>
      <c r="CF69" s="1391"/>
      <c r="CG69" s="1391"/>
      <c r="CH69" s="1391"/>
      <c r="CI69" s="1391"/>
      <c r="CJ69" s="1391"/>
      <c r="CK69" s="1391"/>
      <c r="CL69" s="1391"/>
      <c r="CM69" s="1391"/>
      <c r="CN69" s="1391"/>
      <c r="CO69" s="1391"/>
      <c r="CP69" s="1391"/>
      <c r="CQ69" s="1391"/>
      <c r="CR69" s="1391"/>
      <c r="CS69" s="1391"/>
      <c r="CT69" s="1391"/>
      <c r="CU69" s="1391"/>
      <c r="CV69" s="1391"/>
      <c r="CW69" s="1391"/>
      <c r="CX69" s="1391"/>
      <c r="CY69" s="1391"/>
      <c r="CZ69" s="1391"/>
      <c r="DA69" s="1391"/>
      <c r="DB69" s="1391"/>
      <c r="DC69" s="1391"/>
      <c r="DD69" s="1391"/>
      <c r="DE69" s="1391"/>
      <c r="DF69" s="1391"/>
      <c r="DG69" s="1391"/>
      <c r="DH69" s="1391"/>
      <c r="DI69" s="1391"/>
      <c r="DJ69" s="1391"/>
      <c r="DK69" s="1391"/>
      <c r="DL69" s="1391"/>
      <c r="DM69" s="1391"/>
      <c r="DN69" s="1391"/>
      <c r="DO69" s="1391"/>
      <c r="DP69" s="1391"/>
      <c r="DQ69" s="1391"/>
      <c r="DR69" s="1391"/>
      <c r="DS69" s="1391"/>
      <c r="DT69" s="1391"/>
    </row>
    <row r="70" spans="1:124" s="187" customFormat="1" ht="15.75" customHeight="1">
      <c r="A70" s="59"/>
      <c r="B70" s="1392" t="s">
        <v>491</v>
      </c>
      <c r="C70" s="1390" t="s">
        <v>194</v>
      </c>
      <c r="D70" s="1799">
        <v>-505546.97</v>
      </c>
      <c r="E70" s="1391"/>
      <c r="F70" s="1391"/>
      <c r="G70" s="1391"/>
      <c r="H70" s="1391"/>
      <c r="I70" s="1391"/>
      <c r="J70" s="1391"/>
      <c r="K70" s="1391"/>
      <c r="L70" s="1391"/>
      <c r="M70" s="1391"/>
      <c r="N70" s="1391"/>
      <c r="O70" s="1391"/>
      <c r="P70" s="1391"/>
      <c r="Q70" s="1391"/>
      <c r="R70" s="1391"/>
      <c r="S70" s="1391"/>
      <c r="T70" s="1391"/>
      <c r="U70" s="1391"/>
      <c r="V70" s="1391"/>
      <c r="W70" s="1391"/>
      <c r="X70" s="1391"/>
      <c r="Y70" s="1391"/>
      <c r="Z70" s="1391"/>
      <c r="AA70" s="1391"/>
      <c r="AB70" s="1391"/>
      <c r="AC70" s="1391"/>
      <c r="AD70" s="1391"/>
      <c r="AE70" s="1391"/>
      <c r="AF70" s="1391"/>
      <c r="AG70" s="1391"/>
      <c r="AH70" s="1391"/>
      <c r="AI70" s="1391"/>
      <c r="AJ70" s="1391"/>
      <c r="AK70" s="1391"/>
      <c r="AL70" s="1391"/>
      <c r="AM70" s="1391"/>
      <c r="AN70" s="1391"/>
      <c r="AO70" s="1391"/>
      <c r="AP70" s="1391"/>
      <c r="AQ70" s="1391"/>
      <c r="AR70" s="1391"/>
      <c r="AS70" s="1391"/>
      <c r="AT70" s="1391"/>
      <c r="AU70" s="1391"/>
      <c r="AV70" s="1391"/>
      <c r="AW70" s="1391"/>
      <c r="AX70" s="1391"/>
      <c r="AY70" s="1391"/>
      <c r="AZ70" s="1391"/>
      <c r="BA70" s="1391"/>
      <c r="BB70" s="1391"/>
      <c r="BC70" s="1391"/>
      <c r="BD70" s="1391"/>
      <c r="BE70" s="1391"/>
      <c r="BF70" s="1391"/>
      <c r="BG70" s="1391"/>
      <c r="BH70" s="1391"/>
      <c r="BI70" s="1391"/>
      <c r="BJ70" s="1391"/>
      <c r="BK70" s="1391"/>
      <c r="BL70" s="1391"/>
      <c r="BM70" s="1391"/>
      <c r="BN70" s="1391"/>
      <c r="BO70" s="1391"/>
      <c r="BP70" s="1391"/>
      <c r="BQ70" s="1391"/>
      <c r="BR70" s="1391"/>
      <c r="BS70" s="1391"/>
      <c r="BT70" s="1391"/>
      <c r="BU70" s="1391"/>
      <c r="BV70" s="1391"/>
      <c r="BW70" s="1391"/>
      <c r="BX70" s="1391"/>
      <c r="BY70" s="1391"/>
      <c r="BZ70" s="1391"/>
      <c r="CA70" s="1391"/>
      <c r="CB70" s="1391"/>
      <c r="CC70" s="1391"/>
      <c r="CD70" s="1391"/>
      <c r="CE70" s="1391"/>
      <c r="CF70" s="1391"/>
      <c r="CG70" s="1391"/>
      <c r="CH70" s="1391"/>
      <c r="CI70" s="1391"/>
      <c r="CJ70" s="1391"/>
      <c r="CK70" s="1391"/>
      <c r="CL70" s="1391"/>
      <c r="CM70" s="1391"/>
      <c r="CN70" s="1391"/>
      <c r="CO70" s="1391"/>
      <c r="CP70" s="1391"/>
      <c r="CQ70" s="1391"/>
      <c r="CR70" s="1391"/>
      <c r="CS70" s="1391"/>
      <c r="CT70" s="1391"/>
      <c r="CU70" s="1391"/>
      <c r="CV70" s="1391"/>
      <c r="CW70" s="1391"/>
      <c r="CX70" s="1391"/>
      <c r="CY70" s="1391"/>
      <c r="CZ70" s="1391"/>
      <c r="DA70" s="1391"/>
      <c r="DB70" s="1391"/>
      <c r="DC70" s="1391"/>
      <c r="DD70" s="1391"/>
      <c r="DE70" s="1391"/>
      <c r="DF70" s="1391"/>
      <c r="DG70" s="1391"/>
      <c r="DH70" s="1391"/>
      <c r="DI70" s="1391"/>
      <c r="DJ70" s="1391"/>
      <c r="DK70" s="1391"/>
      <c r="DL70" s="1391"/>
      <c r="DM70" s="1391"/>
      <c r="DN70" s="1391"/>
      <c r="DO70" s="1391"/>
      <c r="DP70" s="1391"/>
      <c r="DQ70" s="1391"/>
      <c r="DR70" s="1391"/>
      <c r="DS70" s="1391"/>
      <c r="DT70" s="1391"/>
    </row>
    <row r="71" spans="1:124" s="187" customFormat="1" ht="15.75" customHeight="1">
      <c r="A71" s="59"/>
      <c r="B71" s="1392" t="s">
        <v>1613</v>
      </c>
      <c r="C71" s="1390" t="s">
        <v>195</v>
      </c>
      <c r="D71" s="1799">
        <v>2945.25</v>
      </c>
      <c r="E71" s="1391"/>
      <c r="F71" s="1391"/>
      <c r="G71" s="1391"/>
      <c r="H71" s="1391"/>
      <c r="I71" s="1391"/>
      <c r="J71" s="1391"/>
      <c r="K71" s="1391"/>
      <c r="L71" s="1391"/>
      <c r="M71" s="1391"/>
      <c r="N71" s="1391"/>
      <c r="O71" s="1391"/>
      <c r="P71" s="1391"/>
      <c r="Q71" s="1391"/>
      <c r="R71" s="1391"/>
      <c r="S71" s="1391"/>
      <c r="T71" s="1391"/>
      <c r="U71" s="1391"/>
      <c r="V71" s="1391"/>
      <c r="W71" s="1391"/>
      <c r="X71" s="1391"/>
      <c r="Y71" s="1391"/>
      <c r="Z71" s="1391"/>
      <c r="AA71" s="1391"/>
      <c r="AB71" s="1391"/>
      <c r="AC71" s="1391"/>
      <c r="AD71" s="1391"/>
      <c r="AE71" s="1391"/>
      <c r="AF71" s="1391"/>
      <c r="AG71" s="1391"/>
      <c r="AH71" s="1391"/>
      <c r="AI71" s="1391"/>
      <c r="AJ71" s="1391"/>
      <c r="AK71" s="1391"/>
      <c r="AL71" s="1391"/>
      <c r="AM71" s="1391"/>
      <c r="AN71" s="1391"/>
      <c r="AO71" s="1391"/>
      <c r="AP71" s="1391"/>
      <c r="AQ71" s="1391"/>
      <c r="AR71" s="1391"/>
      <c r="AS71" s="1391"/>
      <c r="AT71" s="1391"/>
      <c r="AU71" s="1391"/>
      <c r="AV71" s="1391"/>
      <c r="AW71" s="1391"/>
      <c r="AX71" s="1391"/>
      <c r="AY71" s="1391"/>
      <c r="AZ71" s="1391"/>
      <c r="BA71" s="1391"/>
      <c r="BB71" s="1391"/>
      <c r="BC71" s="1391"/>
      <c r="BD71" s="1391"/>
      <c r="BE71" s="1391"/>
      <c r="BF71" s="1391"/>
      <c r="BG71" s="1391"/>
      <c r="BH71" s="1391"/>
      <c r="BI71" s="1391"/>
      <c r="BJ71" s="1391"/>
      <c r="BK71" s="1391"/>
      <c r="BL71" s="1391"/>
      <c r="BM71" s="1391"/>
      <c r="BN71" s="1391"/>
      <c r="BO71" s="1391"/>
      <c r="BP71" s="1391"/>
      <c r="BQ71" s="1391"/>
      <c r="BR71" s="1391"/>
      <c r="BS71" s="1391"/>
      <c r="BT71" s="1391"/>
      <c r="BU71" s="1391"/>
      <c r="BV71" s="1391"/>
      <c r="BW71" s="1391"/>
      <c r="BX71" s="1391"/>
      <c r="BY71" s="1391"/>
      <c r="BZ71" s="1391"/>
      <c r="CA71" s="1391"/>
      <c r="CB71" s="1391"/>
      <c r="CC71" s="1391"/>
      <c r="CD71" s="1391"/>
      <c r="CE71" s="1391"/>
      <c r="CF71" s="1391"/>
      <c r="CG71" s="1391"/>
      <c r="CH71" s="1391"/>
      <c r="CI71" s="1391"/>
      <c r="CJ71" s="1391"/>
      <c r="CK71" s="1391"/>
      <c r="CL71" s="1391"/>
      <c r="CM71" s="1391"/>
      <c r="CN71" s="1391"/>
      <c r="CO71" s="1391"/>
      <c r="CP71" s="1391"/>
      <c r="CQ71" s="1391"/>
      <c r="CR71" s="1391"/>
      <c r="CS71" s="1391"/>
      <c r="CT71" s="1391"/>
      <c r="CU71" s="1391"/>
      <c r="CV71" s="1391"/>
      <c r="CW71" s="1391"/>
      <c r="CX71" s="1391"/>
      <c r="CY71" s="1391"/>
      <c r="CZ71" s="1391"/>
      <c r="DA71" s="1391"/>
      <c r="DB71" s="1391"/>
      <c r="DC71" s="1391"/>
      <c r="DD71" s="1391"/>
      <c r="DE71" s="1391"/>
      <c r="DF71" s="1391"/>
      <c r="DG71" s="1391"/>
      <c r="DH71" s="1391"/>
      <c r="DI71" s="1391"/>
      <c r="DJ71" s="1391"/>
      <c r="DK71" s="1391"/>
      <c r="DL71" s="1391"/>
      <c r="DM71" s="1391"/>
      <c r="DN71" s="1391"/>
      <c r="DO71" s="1391"/>
      <c r="DP71" s="1391"/>
      <c r="DQ71" s="1391"/>
      <c r="DR71" s="1391"/>
      <c r="DS71" s="1391"/>
      <c r="DT71" s="1391"/>
    </row>
    <row r="72" spans="1:124" s="187" customFormat="1" ht="15.75" customHeight="1">
      <c r="A72" s="59"/>
      <c r="B72" s="1392" t="s">
        <v>492</v>
      </c>
      <c r="C72" s="1390" t="s">
        <v>196</v>
      </c>
      <c r="D72" s="1799">
        <v>-883.62</v>
      </c>
      <c r="E72" s="1391"/>
      <c r="F72" s="1391"/>
      <c r="G72" s="1391"/>
      <c r="H72" s="1391"/>
      <c r="I72" s="1391"/>
      <c r="J72" s="1391"/>
      <c r="K72" s="1391"/>
      <c r="L72" s="1391"/>
      <c r="M72" s="1391"/>
      <c r="N72" s="1391"/>
      <c r="O72" s="1391"/>
      <c r="P72" s="1391"/>
      <c r="Q72" s="1391"/>
      <c r="R72" s="1391"/>
      <c r="S72" s="1391"/>
      <c r="T72" s="1391"/>
      <c r="U72" s="1391"/>
      <c r="V72" s="1391"/>
      <c r="W72" s="1391"/>
      <c r="X72" s="1391"/>
      <c r="Y72" s="1391"/>
      <c r="Z72" s="1391"/>
      <c r="AA72" s="1391"/>
      <c r="AB72" s="1391"/>
      <c r="AC72" s="1391"/>
      <c r="AD72" s="1391"/>
      <c r="AE72" s="1391"/>
      <c r="AF72" s="1391"/>
      <c r="AG72" s="1391"/>
      <c r="AH72" s="1391"/>
      <c r="AI72" s="1391"/>
      <c r="AJ72" s="1391"/>
      <c r="AK72" s="1391"/>
      <c r="AL72" s="1391"/>
      <c r="AM72" s="1391"/>
      <c r="AN72" s="1391"/>
      <c r="AO72" s="1391"/>
      <c r="AP72" s="1391"/>
      <c r="AQ72" s="1391"/>
      <c r="AR72" s="1391"/>
      <c r="AS72" s="1391"/>
      <c r="AT72" s="1391"/>
      <c r="AU72" s="1391"/>
      <c r="AV72" s="1391"/>
      <c r="AW72" s="1391"/>
      <c r="AX72" s="1391"/>
      <c r="AY72" s="1391"/>
      <c r="AZ72" s="1391"/>
      <c r="BA72" s="1391"/>
      <c r="BB72" s="1391"/>
      <c r="BC72" s="1391"/>
      <c r="BD72" s="1391"/>
      <c r="BE72" s="1391"/>
      <c r="BF72" s="1391"/>
      <c r="BG72" s="1391"/>
      <c r="BH72" s="1391"/>
      <c r="BI72" s="1391"/>
      <c r="BJ72" s="1391"/>
      <c r="BK72" s="1391"/>
      <c r="BL72" s="1391"/>
      <c r="BM72" s="1391"/>
      <c r="BN72" s="1391"/>
      <c r="BO72" s="1391"/>
      <c r="BP72" s="1391"/>
      <c r="BQ72" s="1391"/>
      <c r="BR72" s="1391"/>
      <c r="BS72" s="1391"/>
      <c r="BT72" s="1391"/>
      <c r="BU72" s="1391"/>
      <c r="BV72" s="1391"/>
      <c r="BW72" s="1391"/>
      <c r="BX72" s="1391"/>
      <c r="BY72" s="1391"/>
      <c r="BZ72" s="1391"/>
      <c r="CA72" s="1391"/>
      <c r="CB72" s="1391"/>
      <c r="CC72" s="1391"/>
      <c r="CD72" s="1391"/>
      <c r="CE72" s="1391"/>
      <c r="CF72" s="1391"/>
      <c r="CG72" s="1391"/>
      <c r="CH72" s="1391"/>
      <c r="CI72" s="1391"/>
      <c r="CJ72" s="1391"/>
      <c r="CK72" s="1391"/>
      <c r="CL72" s="1391"/>
      <c r="CM72" s="1391"/>
      <c r="CN72" s="1391"/>
      <c r="CO72" s="1391"/>
      <c r="CP72" s="1391"/>
      <c r="CQ72" s="1391"/>
      <c r="CR72" s="1391"/>
      <c r="CS72" s="1391"/>
      <c r="CT72" s="1391"/>
      <c r="CU72" s="1391"/>
      <c r="CV72" s="1391"/>
      <c r="CW72" s="1391"/>
      <c r="CX72" s="1391"/>
      <c r="CY72" s="1391"/>
      <c r="CZ72" s="1391"/>
      <c r="DA72" s="1391"/>
      <c r="DB72" s="1391"/>
      <c r="DC72" s="1391"/>
      <c r="DD72" s="1391"/>
      <c r="DE72" s="1391"/>
      <c r="DF72" s="1391"/>
      <c r="DG72" s="1391"/>
      <c r="DH72" s="1391"/>
      <c r="DI72" s="1391"/>
      <c r="DJ72" s="1391"/>
      <c r="DK72" s="1391"/>
      <c r="DL72" s="1391"/>
      <c r="DM72" s="1391"/>
      <c r="DN72" s="1391"/>
      <c r="DO72" s="1391"/>
      <c r="DP72" s="1391"/>
      <c r="DQ72" s="1391"/>
      <c r="DR72" s="1391"/>
      <c r="DS72" s="1391"/>
      <c r="DT72" s="1391"/>
    </row>
    <row r="73" spans="1:124" s="187" customFormat="1" ht="15.75" customHeight="1">
      <c r="A73" s="59"/>
      <c r="B73" s="213"/>
      <c r="C73" s="1387"/>
      <c r="D73" s="58"/>
      <c r="E73" s="58"/>
      <c r="F73" s="58"/>
      <c r="G73" s="58"/>
      <c r="H73" s="58"/>
      <c r="I73" s="58"/>
      <c r="J73" s="58"/>
      <c r="K73" s="58"/>
      <c r="L73" s="58"/>
      <c r="M73" s="58"/>
      <c r="N73" s="58"/>
      <c r="O73" s="58"/>
      <c r="P73" s="58"/>
      <c r="Q73" s="58"/>
      <c r="R73" s="58"/>
      <c r="S73" s="58"/>
      <c r="T73" s="58"/>
      <c r="U73" s="58"/>
      <c r="V73" s="58"/>
      <c r="W73" s="58"/>
      <c r="X73" s="58"/>
      <c r="Y73" s="58"/>
      <c r="Z73" s="58"/>
      <c r="AA73" s="58"/>
      <c r="AB73" s="58"/>
      <c r="AC73" s="58"/>
      <c r="AD73" s="58"/>
      <c r="AE73" s="58"/>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c r="CG73" s="58"/>
      <c r="CH73" s="58"/>
      <c r="CI73" s="58"/>
      <c r="CJ73" s="58"/>
      <c r="CK73" s="58"/>
      <c r="CL73" s="58"/>
      <c r="CM73" s="58"/>
      <c r="CN73" s="58"/>
      <c r="CO73" s="58"/>
      <c r="CP73" s="58"/>
      <c r="CQ73" s="58"/>
      <c r="CR73" s="58"/>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row>
    <row r="74" spans="1:124" s="187" customFormat="1" ht="15.75" customHeight="1" thickBot="1">
      <c r="A74" s="59"/>
      <c r="B74" s="65" t="s">
        <v>1577</v>
      </c>
      <c r="C74" s="1152"/>
      <c r="D74" s="1396">
        <f>SUM(D67:D73)</f>
        <v>957652.16</v>
      </c>
      <c r="E74" s="1401">
        <f t="shared" ref="E74:BP74" si="12">SUM(E67:E73)</f>
        <v>0</v>
      </c>
      <c r="F74" s="1401">
        <f t="shared" si="12"/>
        <v>0</v>
      </c>
      <c r="G74" s="1401">
        <f t="shared" si="12"/>
        <v>0</v>
      </c>
      <c r="H74" s="1401">
        <f t="shared" si="12"/>
        <v>0</v>
      </c>
      <c r="I74" s="1401">
        <f t="shared" si="12"/>
        <v>0</v>
      </c>
      <c r="J74" s="1401">
        <f t="shared" si="12"/>
        <v>0</v>
      </c>
      <c r="K74" s="1401">
        <f t="shared" si="12"/>
        <v>0</v>
      </c>
      <c r="L74" s="1401">
        <f t="shared" si="12"/>
        <v>0</v>
      </c>
      <c r="M74" s="1401">
        <f t="shared" si="12"/>
        <v>0</v>
      </c>
      <c r="N74" s="1401">
        <f t="shared" si="12"/>
        <v>0</v>
      </c>
      <c r="O74" s="1401">
        <f t="shared" si="12"/>
        <v>0</v>
      </c>
      <c r="P74" s="1401">
        <f t="shared" si="12"/>
        <v>0</v>
      </c>
      <c r="Q74" s="1401">
        <f t="shared" si="12"/>
        <v>0</v>
      </c>
      <c r="R74" s="1401">
        <f t="shared" si="12"/>
        <v>0</v>
      </c>
      <c r="S74" s="1401">
        <f t="shared" si="12"/>
        <v>0</v>
      </c>
      <c r="T74" s="1401">
        <f t="shared" si="12"/>
        <v>0</v>
      </c>
      <c r="U74" s="1401">
        <f t="shared" si="12"/>
        <v>0</v>
      </c>
      <c r="V74" s="1401">
        <f t="shared" si="12"/>
        <v>0</v>
      </c>
      <c r="W74" s="1401">
        <f t="shared" si="12"/>
        <v>0</v>
      </c>
      <c r="X74" s="1401">
        <f t="shared" si="12"/>
        <v>0</v>
      </c>
      <c r="Y74" s="1401">
        <f t="shared" si="12"/>
        <v>0</v>
      </c>
      <c r="Z74" s="1401">
        <f t="shared" si="12"/>
        <v>0</v>
      </c>
      <c r="AA74" s="1401">
        <f t="shared" si="12"/>
        <v>0</v>
      </c>
      <c r="AB74" s="1401">
        <f t="shared" si="12"/>
        <v>0</v>
      </c>
      <c r="AC74" s="1401">
        <f t="shared" si="12"/>
        <v>0</v>
      </c>
      <c r="AD74" s="1401">
        <f t="shared" si="12"/>
        <v>0</v>
      </c>
      <c r="AE74" s="1401">
        <f t="shared" si="12"/>
        <v>0</v>
      </c>
      <c r="AF74" s="1401">
        <f t="shared" si="12"/>
        <v>0</v>
      </c>
      <c r="AG74" s="1401">
        <f t="shared" si="12"/>
        <v>0</v>
      </c>
      <c r="AH74" s="1401">
        <f t="shared" si="12"/>
        <v>0</v>
      </c>
      <c r="AI74" s="1401">
        <f t="shared" si="12"/>
        <v>0</v>
      </c>
      <c r="AJ74" s="1401">
        <f t="shared" si="12"/>
        <v>0</v>
      </c>
      <c r="AK74" s="1401">
        <f t="shared" si="12"/>
        <v>0</v>
      </c>
      <c r="AL74" s="1401">
        <f t="shared" si="12"/>
        <v>0</v>
      </c>
      <c r="AM74" s="1401">
        <f t="shared" si="12"/>
        <v>0</v>
      </c>
      <c r="AN74" s="1401">
        <f t="shared" si="12"/>
        <v>0</v>
      </c>
      <c r="AO74" s="1401">
        <f t="shared" si="12"/>
        <v>0</v>
      </c>
      <c r="AP74" s="1401">
        <f t="shared" si="12"/>
        <v>0</v>
      </c>
      <c r="AQ74" s="1401">
        <f t="shared" si="12"/>
        <v>0</v>
      </c>
      <c r="AR74" s="1401">
        <f t="shared" si="12"/>
        <v>0</v>
      </c>
      <c r="AS74" s="1401">
        <f t="shared" si="12"/>
        <v>0</v>
      </c>
      <c r="AT74" s="1401">
        <f t="shared" si="12"/>
        <v>0</v>
      </c>
      <c r="AU74" s="1401">
        <f t="shared" si="12"/>
        <v>0</v>
      </c>
      <c r="AV74" s="1401">
        <f t="shared" si="12"/>
        <v>0</v>
      </c>
      <c r="AW74" s="1401">
        <f t="shared" si="12"/>
        <v>0</v>
      </c>
      <c r="AX74" s="1401">
        <f t="shared" si="12"/>
        <v>0</v>
      </c>
      <c r="AY74" s="1401">
        <f t="shared" si="12"/>
        <v>0</v>
      </c>
      <c r="AZ74" s="1401">
        <f t="shared" si="12"/>
        <v>0</v>
      </c>
      <c r="BA74" s="1401">
        <f t="shared" si="12"/>
        <v>0</v>
      </c>
      <c r="BB74" s="1401">
        <f t="shared" si="12"/>
        <v>0</v>
      </c>
      <c r="BC74" s="1401">
        <f t="shared" si="12"/>
        <v>0</v>
      </c>
      <c r="BD74" s="1401">
        <f t="shared" si="12"/>
        <v>0</v>
      </c>
      <c r="BE74" s="1401">
        <f t="shared" si="12"/>
        <v>0</v>
      </c>
      <c r="BF74" s="1401">
        <f t="shared" si="12"/>
        <v>0</v>
      </c>
      <c r="BG74" s="1401">
        <f t="shared" si="12"/>
        <v>0</v>
      </c>
      <c r="BH74" s="1401">
        <f t="shared" si="12"/>
        <v>0</v>
      </c>
      <c r="BI74" s="1401">
        <f t="shared" si="12"/>
        <v>0</v>
      </c>
      <c r="BJ74" s="1401">
        <f t="shared" si="12"/>
        <v>0</v>
      </c>
      <c r="BK74" s="1401">
        <f t="shared" si="12"/>
        <v>0</v>
      </c>
      <c r="BL74" s="1401">
        <f t="shared" si="12"/>
        <v>0</v>
      </c>
      <c r="BM74" s="1401">
        <f t="shared" si="12"/>
        <v>0</v>
      </c>
      <c r="BN74" s="1401">
        <f t="shared" si="12"/>
        <v>0</v>
      </c>
      <c r="BO74" s="1401">
        <f t="shared" si="12"/>
        <v>0</v>
      </c>
      <c r="BP74" s="1401">
        <f t="shared" si="12"/>
        <v>0</v>
      </c>
      <c r="BQ74" s="1401">
        <f t="shared" ref="BQ74:DT74" si="13">SUM(BQ67:BQ73)</f>
        <v>0</v>
      </c>
      <c r="BR74" s="1401">
        <f t="shared" si="13"/>
        <v>0</v>
      </c>
      <c r="BS74" s="1401">
        <f t="shared" si="13"/>
        <v>0</v>
      </c>
      <c r="BT74" s="1401">
        <f t="shared" si="13"/>
        <v>0</v>
      </c>
      <c r="BU74" s="1401">
        <f t="shared" si="13"/>
        <v>0</v>
      </c>
      <c r="BV74" s="1401">
        <f t="shared" si="13"/>
        <v>0</v>
      </c>
      <c r="BW74" s="1401">
        <f t="shared" si="13"/>
        <v>0</v>
      </c>
      <c r="BX74" s="1401">
        <f t="shared" si="13"/>
        <v>0</v>
      </c>
      <c r="BY74" s="1401">
        <f t="shared" si="13"/>
        <v>0</v>
      </c>
      <c r="BZ74" s="1401">
        <f t="shared" si="13"/>
        <v>0</v>
      </c>
      <c r="CA74" s="1401">
        <f t="shared" si="13"/>
        <v>0</v>
      </c>
      <c r="CB74" s="1401">
        <f t="shared" si="13"/>
        <v>0</v>
      </c>
      <c r="CC74" s="1401">
        <f t="shared" si="13"/>
        <v>0</v>
      </c>
      <c r="CD74" s="1401">
        <f t="shared" si="13"/>
        <v>0</v>
      </c>
      <c r="CE74" s="1401">
        <f t="shared" si="13"/>
        <v>0</v>
      </c>
      <c r="CF74" s="1401">
        <f t="shared" si="13"/>
        <v>0</v>
      </c>
      <c r="CG74" s="1401">
        <f t="shared" si="13"/>
        <v>0</v>
      </c>
      <c r="CH74" s="1401">
        <f t="shared" si="13"/>
        <v>0</v>
      </c>
      <c r="CI74" s="1401">
        <f t="shared" si="13"/>
        <v>0</v>
      </c>
      <c r="CJ74" s="1401">
        <f t="shared" si="13"/>
        <v>0</v>
      </c>
      <c r="CK74" s="1401">
        <f t="shared" si="13"/>
        <v>0</v>
      </c>
      <c r="CL74" s="1401">
        <f t="shared" si="13"/>
        <v>0</v>
      </c>
      <c r="CM74" s="1401">
        <f t="shared" si="13"/>
        <v>0</v>
      </c>
      <c r="CN74" s="1401">
        <f t="shared" si="13"/>
        <v>0</v>
      </c>
      <c r="CO74" s="1401">
        <f t="shared" si="13"/>
        <v>0</v>
      </c>
      <c r="CP74" s="1401">
        <f t="shared" si="13"/>
        <v>0</v>
      </c>
      <c r="CQ74" s="1401">
        <f t="shared" si="13"/>
        <v>0</v>
      </c>
      <c r="CR74" s="1401">
        <f t="shared" si="13"/>
        <v>0</v>
      </c>
      <c r="CS74" s="1401">
        <f t="shared" si="13"/>
        <v>0</v>
      </c>
      <c r="CT74" s="1401">
        <f t="shared" si="13"/>
        <v>0</v>
      </c>
      <c r="CU74" s="1401">
        <f t="shared" si="13"/>
        <v>0</v>
      </c>
      <c r="CV74" s="1401">
        <f t="shared" si="13"/>
        <v>0</v>
      </c>
      <c r="CW74" s="1401">
        <f t="shared" si="13"/>
        <v>0</v>
      </c>
      <c r="CX74" s="1401">
        <f t="shared" si="13"/>
        <v>0</v>
      </c>
      <c r="CY74" s="1401">
        <f t="shared" si="13"/>
        <v>0</v>
      </c>
      <c r="CZ74" s="1401">
        <f t="shared" si="13"/>
        <v>0</v>
      </c>
      <c r="DA74" s="1401">
        <f t="shared" si="13"/>
        <v>0</v>
      </c>
      <c r="DB74" s="1401">
        <f t="shared" si="13"/>
        <v>0</v>
      </c>
      <c r="DC74" s="1401">
        <f t="shared" si="13"/>
        <v>0</v>
      </c>
      <c r="DD74" s="1401">
        <f t="shared" si="13"/>
        <v>0</v>
      </c>
      <c r="DE74" s="1401">
        <f t="shared" si="13"/>
        <v>0</v>
      </c>
      <c r="DF74" s="1401">
        <f t="shared" si="13"/>
        <v>0</v>
      </c>
      <c r="DG74" s="1401">
        <f t="shared" si="13"/>
        <v>0</v>
      </c>
      <c r="DH74" s="1401">
        <f t="shared" si="13"/>
        <v>0</v>
      </c>
      <c r="DI74" s="1401">
        <f t="shared" si="13"/>
        <v>0</v>
      </c>
      <c r="DJ74" s="1401">
        <f t="shared" si="13"/>
        <v>0</v>
      </c>
      <c r="DK74" s="1401">
        <f t="shared" si="13"/>
        <v>0</v>
      </c>
      <c r="DL74" s="1401">
        <f t="shared" si="13"/>
        <v>0</v>
      </c>
      <c r="DM74" s="1401">
        <f t="shared" si="13"/>
        <v>0</v>
      </c>
      <c r="DN74" s="1401">
        <f t="shared" si="13"/>
        <v>0</v>
      </c>
      <c r="DO74" s="1401">
        <f t="shared" si="13"/>
        <v>0</v>
      </c>
      <c r="DP74" s="1401">
        <f t="shared" si="13"/>
        <v>0</v>
      </c>
      <c r="DQ74" s="1401">
        <f t="shared" si="13"/>
        <v>0</v>
      </c>
      <c r="DR74" s="1401">
        <f t="shared" si="13"/>
        <v>0</v>
      </c>
      <c r="DS74" s="1401">
        <f t="shared" si="13"/>
        <v>0</v>
      </c>
      <c r="DT74" s="1401">
        <f t="shared" si="13"/>
        <v>0</v>
      </c>
    </row>
    <row r="75" spans="1:124" s="187" customFormat="1" ht="15.75" customHeight="1" thickTop="1">
      <c r="A75" s="59"/>
      <c r="B75" s="213"/>
      <c r="C75" s="1387"/>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row>
    <row r="76" spans="1:124" s="187" customFormat="1" ht="15.75" customHeight="1" thickBot="1">
      <c r="A76" s="59"/>
      <c r="B76" s="1393" t="s">
        <v>197</v>
      </c>
      <c r="C76" s="1394"/>
      <c r="D76" s="1397">
        <f>D50+D62+D74</f>
        <v>12233594.479999999</v>
      </c>
      <c r="E76" s="1402">
        <f>E50+E62+E74</f>
        <v>0</v>
      </c>
      <c r="F76" s="1402">
        <f t="shared" ref="F76:BQ76" si="14">F50+F62+F74</f>
        <v>0</v>
      </c>
      <c r="G76" s="1402">
        <f t="shared" si="14"/>
        <v>0</v>
      </c>
      <c r="H76" s="1402">
        <f t="shared" si="14"/>
        <v>0</v>
      </c>
      <c r="I76" s="1402">
        <f t="shared" si="14"/>
        <v>0</v>
      </c>
      <c r="J76" s="1402">
        <f t="shared" si="14"/>
        <v>0</v>
      </c>
      <c r="K76" s="1402">
        <f t="shared" si="14"/>
        <v>0</v>
      </c>
      <c r="L76" s="1402">
        <f t="shared" si="14"/>
        <v>0</v>
      </c>
      <c r="M76" s="1402">
        <f t="shared" si="14"/>
        <v>0</v>
      </c>
      <c r="N76" s="1402">
        <f t="shared" si="14"/>
        <v>0</v>
      </c>
      <c r="O76" s="1402">
        <f t="shared" si="14"/>
        <v>0</v>
      </c>
      <c r="P76" s="1402">
        <f t="shared" si="14"/>
        <v>0</v>
      </c>
      <c r="Q76" s="1402">
        <f t="shared" si="14"/>
        <v>0</v>
      </c>
      <c r="R76" s="1402">
        <f t="shared" si="14"/>
        <v>0</v>
      </c>
      <c r="S76" s="1402">
        <f t="shared" si="14"/>
        <v>0</v>
      </c>
      <c r="T76" s="1402">
        <f t="shared" si="14"/>
        <v>0</v>
      </c>
      <c r="U76" s="1402">
        <f t="shared" si="14"/>
        <v>0</v>
      </c>
      <c r="V76" s="1402">
        <f t="shared" si="14"/>
        <v>0</v>
      </c>
      <c r="W76" s="1402">
        <f t="shared" si="14"/>
        <v>0</v>
      </c>
      <c r="X76" s="1402">
        <f t="shared" si="14"/>
        <v>0</v>
      </c>
      <c r="Y76" s="1402">
        <f t="shared" si="14"/>
        <v>0</v>
      </c>
      <c r="Z76" s="1402">
        <f t="shared" si="14"/>
        <v>0</v>
      </c>
      <c r="AA76" s="1402">
        <f t="shared" si="14"/>
        <v>0</v>
      </c>
      <c r="AB76" s="1402">
        <f t="shared" si="14"/>
        <v>0</v>
      </c>
      <c r="AC76" s="1402">
        <f t="shared" si="14"/>
        <v>0</v>
      </c>
      <c r="AD76" s="1402">
        <f t="shared" si="14"/>
        <v>0</v>
      </c>
      <c r="AE76" s="1402">
        <f t="shared" si="14"/>
        <v>0</v>
      </c>
      <c r="AF76" s="1402">
        <f t="shared" si="14"/>
        <v>0</v>
      </c>
      <c r="AG76" s="1402">
        <f t="shared" si="14"/>
        <v>0</v>
      </c>
      <c r="AH76" s="1402">
        <f t="shared" si="14"/>
        <v>0</v>
      </c>
      <c r="AI76" s="1402">
        <f t="shared" si="14"/>
        <v>0</v>
      </c>
      <c r="AJ76" s="1402">
        <f t="shared" si="14"/>
        <v>0</v>
      </c>
      <c r="AK76" s="1402">
        <f t="shared" si="14"/>
        <v>0</v>
      </c>
      <c r="AL76" s="1402">
        <f t="shared" si="14"/>
        <v>0</v>
      </c>
      <c r="AM76" s="1402">
        <f t="shared" si="14"/>
        <v>0</v>
      </c>
      <c r="AN76" s="1402">
        <f t="shared" si="14"/>
        <v>0</v>
      </c>
      <c r="AO76" s="1402">
        <f t="shared" si="14"/>
        <v>0</v>
      </c>
      <c r="AP76" s="1402">
        <f t="shared" si="14"/>
        <v>0</v>
      </c>
      <c r="AQ76" s="1402">
        <f t="shared" si="14"/>
        <v>0</v>
      </c>
      <c r="AR76" s="1402">
        <f t="shared" si="14"/>
        <v>0</v>
      </c>
      <c r="AS76" s="1402">
        <f t="shared" si="14"/>
        <v>0</v>
      </c>
      <c r="AT76" s="1402">
        <f t="shared" si="14"/>
        <v>0</v>
      </c>
      <c r="AU76" s="1402">
        <f t="shared" si="14"/>
        <v>0</v>
      </c>
      <c r="AV76" s="1402">
        <f t="shared" si="14"/>
        <v>0</v>
      </c>
      <c r="AW76" s="1402">
        <f t="shared" si="14"/>
        <v>0</v>
      </c>
      <c r="AX76" s="1402">
        <f t="shared" si="14"/>
        <v>0</v>
      </c>
      <c r="AY76" s="1402">
        <f t="shared" si="14"/>
        <v>0</v>
      </c>
      <c r="AZ76" s="1402">
        <f t="shared" si="14"/>
        <v>0</v>
      </c>
      <c r="BA76" s="1402">
        <f t="shared" si="14"/>
        <v>0</v>
      </c>
      <c r="BB76" s="1402">
        <f t="shared" si="14"/>
        <v>0</v>
      </c>
      <c r="BC76" s="1402">
        <f t="shared" si="14"/>
        <v>0</v>
      </c>
      <c r="BD76" s="1402">
        <f t="shared" si="14"/>
        <v>0</v>
      </c>
      <c r="BE76" s="1402">
        <f t="shared" si="14"/>
        <v>0</v>
      </c>
      <c r="BF76" s="1402">
        <f t="shared" si="14"/>
        <v>0</v>
      </c>
      <c r="BG76" s="1402">
        <f t="shared" si="14"/>
        <v>0</v>
      </c>
      <c r="BH76" s="1402">
        <f t="shared" si="14"/>
        <v>0</v>
      </c>
      <c r="BI76" s="1402">
        <f t="shared" si="14"/>
        <v>0</v>
      </c>
      <c r="BJ76" s="1402">
        <f t="shared" si="14"/>
        <v>0</v>
      </c>
      <c r="BK76" s="1402">
        <f t="shared" si="14"/>
        <v>0</v>
      </c>
      <c r="BL76" s="1402">
        <f t="shared" si="14"/>
        <v>0</v>
      </c>
      <c r="BM76" s="1402">
        <f t="shared" si="14"/>
        <v>0</v>
      </c>
      <c r="BN76" s="1402">
        <f t="shared" si="14"/>
        <v>0</v>
      </c>
      <c r="BO76" s="1402">
        <f t="shared" si="14"/>
        <v>0</v>
      </c>
      <c r="BP76" s="1402">
        <f t="shared" si="14"/>
        <v>0</v>
      </c>
      <c r="BQ76" s="1402">
        <f t="shared" si="14"/>
        <v>0</v>
      </c>
      <c r="BR76" s="1402">
        <f t="shared" ref="BR76:DT76" si="15">BR50+BR62+BR74</f>
        <v>0</v>
      </c>
      <c r="BS76" s="1402">
        <f t="shared" si="15"/>
        <v>0</v>
      </c>
      <c r="BT76" s="1402">
        <f t="shared" si="15"/>
        <v>0</v>
      </c>
      <c r="BU76" s="1402">
        <f t="shared" si="15"/>
        <v>0</v>
      </c>
      <c r="BV76" s="1402">
        <f t="shared" si="15"/>
        <v>0</v>
      </c>
      <c r="BW76" s="1402">
        <f t="shared" si="15"/>
        <v>0</v>
      </c>
      <c r="BX76" s="1402">
        <f t="shared" si="15"/>
        <v>0</v>
      </c>
      <c r="BY76" s="1402">
        <f t="shared" si="15"/>
        <v>0</v>
      </c>
      <c r="BZ76" s="1402">
        <f t="shared" si="15"/>
        <v>0</v>
      </c>
      <c r="CA76" s="1402">
        <f t="shared" si="15"/>
        <v>0</v>
      </c>
      <c r="CB76" s="1402">
        <f t="shared" si="15"/>
        <v>0</v>
      </c>
      <c r="CC76" s="1402">
        <f t="shared" si="15"/>
        <v>0</v>
      </c>
      <c r="CD76" s="1402">
        <f t="shared" si="15"/>
        <v>0</v>
      </c>
      <c r="CE76" s="1402">
        <f t="shared" si="15"/>
        <v>0</v>
      </c>
      <c r="CF76" s="1402">
        <f t="shared" si="15"/>
        <v>0</v>
      </c>
      <c r="CG76" s="1402">
        <f t="shared" si="15"/>
        <v>0</v>
      </c>
      <c r="CH76" s="1402">
        <f t="shared" si="15"/>
        <v>0</v>
      </c>
      <c r="CI76" s="1402">
        <f t="shared" si="15"/>
        <v>0</v>
      </c>
      <c r="CJ76" s="1402">
        <f t="shared" si="15"/>
        <v>0</v>
      </c>
      <c r="CK76" s="1402">
        <f t="shared" si="15"/>
        <v>0</v>
      </c>
      <c r="CL76" s="1402">
        <f t="shared" si="15"/>
        <v>0</v>
      </c>
      <c r="CM76" s="1402">
        <f t="shared" si="15"/>
        <v>0</v>
      </c>
      <c r="CN76" s="1402">
        <f t="shared" si="15"/>
        <v>0</v>
      </c>
      <c r="CO76" s="1402">
        <f t="shared" si="15"/>
        <v>0</v>
      </c>
      <c r="CP76" s="1402">
        <f t="shared" si="15"/>
        <v>0</v>
      </c>
      <c r="CQ76" s="1402">
        <f t="shared" si="15"/>
        <v>0</v>
      </c>
      <c r="CR76" s="1402">
        <f t="shared" si="15"/>
        <v>0</v>
      </c>
      <c r="CS76" s="1402">
        <f t="shared" si="15"/>
        <v>0</v>
      </c>
      <c r="CT76" s="1402">
        <f t="shared" si="15"/>
        <v>0</v>
      </c>
      <c r="CU76" s="1402">
        <f t="shared" si="15"/>
        <v>0</v>
      </c>
      <c r="CV76" s="1402">
        <f t="shared" si="15"/>
        <v>0</v>
      </c>
      <c r="CW76" s="1402">
        <f t="shared" si="15"/>
        <v>0</v>
      </c>
      <c r="CX76" s="1402">
        <f t="shared" si="15"/>
        <v>0</v>
      </c>
      <c r="CY76" s="1402">
        <f t="shared" si="15"/>
        <v>0</v>
      </c>
      <c r="CZ76" s="1402">
        <f t="shared" si="15"/>
        <v>0</v>
      </c>
      <c r="DA76" s="1402">
        <f t="shared" si="15"/>
        <v>0</v>
      </c>
      <c r="DB76" s="1402">
        <f t="shared" si="15"/>
        <v>0</v>
      </c>
      <c r="DC76" s="1402">
        <f t="shared" si="15"/>
        <v>0</v>
      </c>
      <c r="DD76" s="1402">
        <f t="shared" si="15"/>
        <v>0</v>
      </c>
      <c r="DE76" s="1402">
        <f t="shared" si="15"/>
        <v>0</v>
      </c>
      <c r="DF76" s="1402">
        <f t="shared" si="15"/>
        <v>0</v>
      </c>
      <c r="DG76" s="1402">
        <f t="shared" si="15"/>
        <v>0</v>
      </c>
      <c r="DH76" s="1402">
        <f t="shared" si="15"/>
        <v>0</v>
      </c>
      <c r="DI76" s="1402">
        <f t="shared" si="15"/>
        <v>0</v>
      </c>
      <c r="DJ76" s="1402">
        <f t="shared" si="15"/>
        <v>0</v>
      </c>
      <c r="DK76" s="1402">
        <f t="shared" si="15"/>
        <v>0</v>
      </c>
      <c r="DL76" s="1402">
        <f t="shared" si="15"/>
        <v>0</v>
      </c>
      <c r="DM76" s="1402">
        <f t="shared" si="15"/>
        <v>0</v>
      </c>
      <c r="DN76" s="1402">
        <f t="shared" si="15"/>
        <v>0</v>
      </c>
      <c r="DO76" s="1402">
        <f t="shared" si="15"/>
        <v>0</v>
      </c>
      <c r="DP76" s="1402">
        <f t="shared" si="15"/>
        <v>0</v>
      </c>
      <c r="DQ76" s="1402">
        <f t="shared" si="15"/>
        <v>0</v>
      </c>
      <c r="DR76" s="1402">
        <f t="shared" si="15"/>
        <v>0</v>
      </c>
      <c r="DS76" s="1402">
        <f t="shared" si="15"/>
        <v>0</v>
      </c>
      <c r="DT76" s="1402">
        <f t="shared" si="15"/>
        <v>0</v>
      </c>
    </row>
    <row r="77" spans="1:124" s="187" customFormat="1" ht="15.75" customHeight="1" thickTop="1">
      <c r="A77" s="59"/>
      <c r="B77" s="213"/>
      <c r="C77" s="1387"/>
      <c r="D77" s="1403"/>
      <c r="E77" s="58"/>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row>
    <row r="78" spans="1:124" s="187" customFormat="1" ht="15.75" customHeight="1">
      <c r="A78" s="59"/>
      <c r="B78" s="213"/>
      <c r="C78" s="1387"/>
      <c r="D78" s="1403"/>
      <c r="E78" s="58"/>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row>
    <row r="79" spans="1:124" s="187" customFormat="1" ht="15.75" customHeight="1">
      <c r="A79" s="59"/>
      <c r="B79" s="1398" t="s">
        <v>198</v>
      </c>
      <c r="C79" s="1399"/>
      <c r="D79" s="1400"/>
      <c r="E79" s="1400"/>
      <c r="F79" s="1400"/>
      <c r="G79" s="1400"/>
      <c r="H79" s="1400"/>
      <c r="I79" s="1400"/>
      <c r="J79" s="1400"/>
      <c r="K79" s="1400"/>
      <c r="L79" s="1400"/>
      <c r="M79" s="1400"/>
      <c r="N79" s="1400"/>
      <c r="O79" s="1400"/>
      <c r="P79" s="1400"/>
      <c r="Q79" s="1400"/>
      <c r="R79" s="1400"/>
      <c r="S79" s="1400"/>
      <c r="T79" s="1400"/>
      <c r="U79" s="1400"/>
      <c r="V79" s="1400"/>
      <c r="W79" s="1400"/>
      <c r="X79" s="1400"/>
      <c r="Y79" s="1400"/>
      <c r="Z79" s="1400"/>
      <c r="AA79" s="1400"/>
      <c r="AB79" s="1400"/>
      <c r="AC79" s="1400"/>
      <c r="AD79" s="1400"/>
      <c r="AE79" s="1400"/>
      <c r="AF79" s="1400"/>
      <c r="AG79" s="1400"/>
      <c r="AH79" s="1400"/>
      <c r="AI79" s="1400"/>
      <c r="AJ79" s="1400"/>
      <c r="AK79" s="1400"/>
      <c r="AL79" s="1400"/>
      <c r="AM79" s="1400"/>
      <c r="AN79" s="1400"/>
      <c r="AO79" s="1400"/>
      <c r="AP79" s="1400"/>
      <c r="AQ79" s="1400"/>
      <c r="AR79" s="1400"/>
      <c r="AS79" s="1400"/>
      <c r="AT79" s="1400"/>
      <c r="AU79" s="1400"/>
      <c r="AV79" s="1400"/>
      <c r="AW79" s="1400"/>
      <c r="AX79" s="1400"/>
      <c r="AY79" s="1400"/>
      <c r="AZ79" s="1400"/>
      <c r="BA79" s="1400"/>
      <c r="BB79" s="1400"/>
      <c r="BC79" s="1400"/>
      <c r="BD79" s="1400"/>
      <c r="BE79" s="1400"/>
      <c r="BF79" s="1400"/>
      <c r="BG79" s="1400"/>
      <c r="BH79" s="1400"/>
      <c r="BI79" s="1400"/>
      <c r="BJ79" s="1400"/>
      <c r="BK79" s="1400"/>
      <c r="BL79" s="1400"/>
      <c r="BM79" s="1400"/>
      <c r="BN79" s="1400"/>
      <c r="BO79" s="1400"/>
      <c r="BP79" s="1400"/>
      <c r="BQ79" s="1400"/>
      <c r="BR79" s="1400"/>
      <c r="BS79" s="1400"/>
      <c r="BT79" s="1400"/>
      <c r="BU79" s="1400"/>
      <c r="BV79" s="1400"/>
      <c r="BW79" s="1400"/>
      <c r="BX79" s="1400"/>
      <c r="BY79" s="1400"/>
      <c r="BZ79" s="1400"/>
      <c r="CA79" s="1400"/>
      <c r="CB79" s="1400"/>
      <c r="CC79" s="1400"/>
      <c r="CD79" s="1400"/>
      <c r="CE79" s="1400"/>
      <c r="CF79" s="1400"/>
      <c r="CG79" s="1400"/>
      <c r="CH79" s="1400"/>
      <c r="CI79" s="1400"/>
      <c r="CJ79" s="1400"/>
      <c r="CK79" s="1400"/>
      <c r="CL79" s="1400"/>
      <c r="CM79" s="1400"/>
      <c r="CN79" s="1400"/>
      <c r="CO79" s="1400"/>
      <c r="CP79" s="1400"/>
      <c r="CQ79" s="1400"/>
      <c r="CR79" s="1400"/>
      <c r="CS79" s="1400"/>
      <c r="CT79" s="1400"/>
      <c r="CU79" s="1400"/>
      <c r="CV79" s="1400"/>
      <c r="CW79" s="1400"/>
      <c r="CX79" s="1400"/>
      <c r="CY79" s="1400"/>
      <c r="CZ79" s="1400"/>
      <c r="DA79" s="1400"/>
      <c r="DB79" s="1400"/>
      <c r="DC79" s="1400"/>
      <c r="DD79" s="1400"/>
      <c r="DE79" s="1400"/>
      <c r="DF79" s="1400"/>
      <c r="DG79" s="1400"/>
      <c r="DH79" s="1400"/>
      <c r="DI79" s="1400"/>
      <c r="DJ79" s="1400"/>
      <c r="DK79" s="1400"/>
      <c r="DL79" s="1400"/>
      <c r="DM79" s="1400"/>
      <c r="DN79" s="1400"/>
      <c r="DO79" s="1400"/>
      <c r="DP79" s="1400"/>
      <c r="DQ79" s="1400"/>
      <c r="DR79" s="1400"/>
      <c r="DS79" s="1400"/>
      <c r="DT79" s="1400"/>
    </row>
    <row r="80" spans="1:124" s="49" customFormat="1" ht="15.75" customHeight="1">
      <c r="A80" s="59"/>
      <c r="B80" s="60"/>
      <c r="C80" s="1149"/>
      <c r="D80" s="1403"/>
      <c r="E80" s="58"/>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row>
    <row r="81" spans="1:124" s="49" customFormat="1" ht="15.75" customHeight="1">
      <c r="A81" s="59"/>
      <c r="B81" s="128" t="s">
        <v>166</v>
      </c>
      <c r="C81" s="1149"/>
      <c r="D81" s="1403"/>
      <c r="E81" s="58"/>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row>
    <row r="82" spans="1:124" s="49" customFormat="1" ht="15.75" customHeight="1">
      <c r="A82" s="59"/>
      <c r="B82" s="128"/>
      <c r="C82" s="1149"/>
      <c r="D82" s="1403"/>
      <c r="E82" s="58"/>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row>
    <row r="83" spans="1:124" s="187" customFormat="1" ht="15.75" customHeight="1">
      <c r="A83" s="59"/>
      <c r="B83" s="1392" t="s">
        <v>1618</v>
      </c>
      <c r="C83" s="1390" t="s">
        <v>166</v>
      </c>
      <c r="D83" s="1819">
        <v>300</v>
      </c>
      <c r="E83" s="1391"/>
      <c r="F83" s="1391"/>
      <c r="G83" s="1391"/>
      <c r="H83" s="1391"/>
      <c r="I83" s="1391"/>
      <c r="J83" s="1391"/>
      <c r="K83" s="1391"/>
      <c r="L83" s="1391"/>
      <c r="M83" s="1391"/>
      <c r="N83" s="1391"/>
      <c r="O83" s="1391"/>
      <c r="P83" s="1391"/>
      <c r="Q83" s="1391"/>
      <c r="R83" s="1391"/>
      <c r="S83" s="1391"/>
      <c r="T83" s="1391"/>
      <c r="U83" s="1391"/>
      <c r="V83" s="1391"/>
      <c r="W83" s="1391"/>
      <c r="X83" s="1391"/>
      <c r="Y83" s="1391"/>
      <c r="Z83" s="1391"/>
      <c r="AA83" s="1391"/>
      <c r="AB83" s="1391"/>
      <c r="AC83" s="1391"/>
      <c r="AD83" s="1391"/>
      <c r="AE83" s="1391"/>
      <c r="AF83" s="1391"/>
      <c r="AG83" s="1391"/>
      <c r="AH83" s="1391"/>
      <c r="AI83" s="1391"/>
      <c r="AJ83" s="1391"/>
      <c r="AK83" s="1391"/>
      <c r="AL83" s="1391"/>
      <c r="AM83" s="1391"/>
      <c r="AN83" s="1391"/>
      <c r="AO83" s="1391"/>
      <c r="AP83" s="1391"/>
      <c r="AQ83" s="1391"/>
      <c r="AR83" s="1391"/>
      <c r="AS83" s="1391"/>
      <c r="AT83" s="1391"/>
      <c r="AU83" s="1391"/>
      <c r="AV83" s="1391"/>
      <c r="AW83" s="1391"/>
      <c r="AX83" s="1391"/>
      <c r="AY83" s="1391"/>
      <c r="AZ83" s="1391"/>
      <c r="BA83" s="1391"/>
      <c r="BB83" s="1391"/>
      <c r="BC83" s="1391"/>
      <c r="BD83" s="1391"/>
      <c r="BE83" s="1391"/>
      <c r="BF83" s="1391"/>
      <c r="BG83" s="1391"/>
      <c r="BH83" s="1391"/>
      <c r="BI83" s="1391"/>
      <c r="BJ83" s="1391"/>
      <c r="BK83" s="1391"/>
      <c r="BL83" s="1391"/>
      <c r="BM83" s="1391"/>
      <c r="BN83" s="1391"/>
      <c r="BO83" s="1391"/>
      <c r="BP83" s="1391"/>
      <c r="BQ83" s="1391"/>
      <c r="BR83" s="1391"/>
      <c r="BS83" s="1391"/>
      <c r="BT83" s="1391"/>
      <c r="BU83" s="1391"/>
      <c r="BV83" s="1391"/>
      <c r="BW83" s="1391"/>
      <c r="BX83" s="1391"/>
      <c r="BY83" s="1391"/>
      <c r="BZ83" s="1391"/>
      <c r="CA83" s="1391"/>
      <c r="CB83" s="1391"/>
      <c r="CC83" s="1391"/>
      <c r="CD83" s="1391"/>
      <c r="CE83" s="1391"/>
      <c r="CF83" s="1391"/>
      <c r="CG83" s="1391"/>
      <c r="CH83" s="1391"/>
      <c r="CI83" s="1391"/>
      <c r="CJ83" s="1391"/>
      <c r="CK83" s="1391"/>
      <c r="CL83" s="1391"/>
      <c r="CM83" s="1391"/>
      <c r="CN83" s="1391"/>
      <c r="CO83" s="1391"/>
      <c r="CP83" s="1391"/>
      <c r="CQ83" s="1391"/>
      <c r="CR83" s="1391"/>
      <c r="CS83" s="1391"/>
      <c r="CT83" s="1391"/>
      <c r="CU83" s="1391"/>
      <c r="CV83" s="1391"/>
      <c r="CW83" s="1391"/>
      <c r="CX83" s="1391"/>
      <c r="CY83" s="1391"/>
      <c r="CZ83" s="1391"/>
      <c r="DA83" s="1391"/>
      <c r="DB83" s="1391"/>
      <c r="DC83" s="1391"/>
      <c r="DD83" s="1391"/>
      <c r="DE83" s="1391"/>
      <c r="DF83" s="1391"/>
      <c r="DG83" s="1391"/>
      <c r="DH83" s="1391"/>
      <c r="DI83" s="1391"/>
      <c r="DJ83" s="1391"/>
      <c r="DK83" s="1391"/>
      <c r="DL83" s="1391"/>
      <c r="DM83" s="1391"/>
      <c r="DN83" s="1391"/>
      <c r="DO83" s="1391"/>
      <c r="DP83" s="1391"/>
      <c r="DQ83" s="1391"/>
      <c r="DR83" s="1391"/>
      <c r="DS83" s="1391"/>
      <c r="DT83" s="1391"/>
    </row>
    <row r="84" spans="1:124" s="187" customFormat="1" ht="15.75" customHeight="1">
      <c r="A84" s="59"/>
      <c r="B84" s="1392"/>
      <c r="C84" s="1390"/>
      <c r="D84" s="1404"/>
      <c r="E84" s="1391"/>
      <c r="F84" s="1391"/>
      <c r="G84" s="1391"/>
      <c r="H84" s="1391"/>
      <c r="I84" s="1391"/>
      <c r="J84" s="1391"/>
      <c r="K84" s="1391"/>
      <c r="L84" s="1391"/>
      <c r="M84" s="1391"/>
      <c r="N84" s="1391"/>
      <c r="O84" s="1391"/>
      <c r="P84" s="1391"/>
      <c r="Q84" s="1391"/>
      <c r="R84" s="1391"/>
      <c r="S84" s="1391"/>
      <c r="T84" s="1391"/>
      <c r="U84" s="1391"/>
      <c r="V84" s="1391"/>
      <c r="W84" s="1391"/>
      <c r="X84" s="1391"/>
      <c r="Y84" s="1391"/>
      <c r="Z84" s="1391"/>
      <c r="AA84" s="1391"/>
      <c r="AB84" s="1391"/>
      <c r="AC84" s="1391"/>
      <c r="AD84" s="1391"/>
      <c r="AE84" s="1391"/>
      <c r="AF84" s="1391"/>
      <c r="AG84" s="1391"/>
      <c r="AH84" s="1391"/>
      <c r="AI84" s="1391"/>
      <c r="AJ84" s="1391"/>
      <c r="AK84" s="1391"/>
      <c r="AL84" s="1391"/>
      <c r="AM84" s="1391"/>
      <c r="AN84" s="1391"/>
      <c r="AO84" s="1391"/>
      <c r="AP84" s="1391"/>
      <c r="AQ84" s="1391"/>
      <c r="AR84" s="1391"/>
      <c r="AS84" s="1391"/>
      <c r="AT84" s="1391"/>
      <c r="AU84" s="1391"/>
      <c r="AV84" s="1391"/>
      <c r="AW84" s="1391"/>
      <c r="AX84" s="1391"/>
      <c r="AY84" s="1391"/>
      <c r="AZ84" s="1391"/>
      <c r="BA84" s="1391"/>
      <c r="BB84" s="1391"/>
      <c r="BC84" s="1391"/>
      <c r="BD84" s="1391"/>
      <c r="BE84" s="1391"/>
      <c r="BF84" s="1391"/>
      <c r="BG84" s="1391"/>
      <c r="BH84" s="1391"/>
      <c r="BI84" s="1391"/>
      <c r="BJ84" s="1391"/>
      <c r="BK84" s="1391"/>
      <c r="BL84" s="1391"/>
      <c r="BM84" s="1391"/>
      <c r="BN84" s="1391"/>
      <c r="BO84" s="1391"/>
      <c r="BP84" s="1391"/>
      <c r="BQ84" s="1391"/>
      <c r="BR84" s="1391"/>
      <c r="BS84" s="1391"/>
      <c r="BT84" s="1391"/>
      <c r="BU84" s="1391"/>
      <c r="BV84" s="1391"/>
      <c r="BW84" s="1391"/>
      <c r="BX84" s="1391"/>
      <c r="BY84" s="1391"/>
      <c r="BZ84" s="1391"/>
      <c r="CA84" s="1391"/>
      <c r="CB84" s="1391"/>
      <c r="CC84" s="1391"/>
      <c r="CD84" s="1391"/>
      <c r="CE84" s="1391"/>
      <c r="CF84" s="1391"/>
      <c r="CG84" s="1391"/>
      <c r="CH84" s="1391"/>
      <c r="CI84" s="1391"/>
      <c r="CJ84" s="1391"/>
      <c r="CK84" s="1391"/>
      <c r="CL84" s="1391"/>
      <c r="CM84" s="1391"/>
      <c r="CN84" s="1391"/>
      <c r="CO84" s="1391"/>
      <c r="CP84" s="1391"/>
      <c r="CQ84" s="1391"/>
      <c r="CR84" s="1391"/>
      <c r="CS84" s="1391"/>
      <c r="CT84" s="1391"/>
      <c r="CU84" s="1391"/>
      <c r="CV84" s="1391"/>
      <c r="CW84" s="1391"/>
      <c r="CX84" s="1391"/>
      <c r="CY84" s="1391"/>
      <c r="CZ84" s="1391"/>
      <c r="DA84" s="1391"/>
      <c r="DB84" s="1391"/>
      <c r="DC84" s="1391"/>
      <c r="DD84" s="1391"/>
      <c r="DE84" s="1391"/>
      <c r="DF84" s="1391"/>
      <c r="DG84" s="1391"/>
      <c r="DH84" s="1391"/>
      <c r="DI84" s="1391"/>
      <c r="DJ84" s="1391"/>
      <c r="DK84" s="1391"/>
      <c r="DL84" s="1391"/>
      <c r="DM84" s="1391"/>
      <c r="DN84" s="1391"/>
      <c r="DO84" s="1391"/>
      <c r="DP84" s="1391"/>
      <c r="DQ84" s="1391"/>
      <c r="DR84" s="1391"/>
      <c r="DS84" s="1391"/>
      <c r="DT84" s="1391"/>
    </row>
    <row r="85" spans="1:124" s="187" customFormat="1" ht="15.75" customHeight="1" thickBot="1">
      <c r="A85" s="59"/>
      <c r="B85" s="65" t="s">
        <v>199</v>
      </c>
      <c r="C85" s="1152"/>
      <c r="D85" s="1396">
        <f>SUM(D83:D84)</f>
        <v>300</v>
      </c>
      <c r="E85" s="1401">
        <f>SUM(E83:E84)</f>
        <v>0</v>
      </c>
      <c r="F85" s="1401">
        <f t="shared" ref="F85:BQ85" si="16">SUM(F83:F84)</f>
        <v>0</v>
      </c>
      <c r="G85" s="1401">
        <f t="shared" si="16"/>
        <v>0</v>
      </c>
      <c r="H85" s="1401">
        <f t="shared" si="16"/>
        <v>0</v>
      </c>
      <c r="I85" s="1401">
        <f t="shared" si="16"/>
        <v>0</v>
      </c>
      <c r="J85" s="1401">
        <f t="shared" si="16"/>
        <v>0</v>
      </c>
      <c r="K85" s="1401">
        <f t="shared" si="16"/>
        <v>0</v>
      </c>
      <c r="L85" s="1401">
        <f t="shared" si="16"/>
        <v>0</v>
      </c>
      <c r="M85" s="1401">
        <f t="shared" si="16"/>
        <v>0</v>
      </c>
      <c r="N85" s="1401">
        <f t="shared" si="16"/>
        <v>0</v>
      </c>
      <c r="O85" s="1401">
        <f t="shared" si="16"/>
        <v>0</v>
      </c>
      <c r="P85" s="1401">
        <f t="shared" si="16"/>
        <v>0</v>
      </c>
      <c r="Q85" s="1401">
        <f t="shared" si="16"/>
        <v>0</v>
      </c>
      <c r="R85" s="1401">
        <f t="shared" si="16"/>
        <v>0</v>
      </c>
      <c r="S85" s="1401">
        <f t="shared" si="16"/>
        <v>0</v>
      </c>
      <c r="T85" s="1401">
        <f t="shared" si="16"/>
        <v>0</v>
      </c>
      <c r="U85" s="1401">
        <f t="shared" si="16"/>
        <v>0</v>
      </c>
      <c r="V85" s="1401">
        <f t="shared" si="16"/>
        <v>0</v>
      </c>
      <c r="W85" s="1401">
        <f t="shared" si="16"/>
        <v>0</v>
      </c>
      <c r="X85" s="1401">
        <f t="shared" si="16"/>
        <v>0</v>
      </c>
      <c r="Y85" s="1401">
        <f t="shared" si="16"/>
        <v>0</v>
      </c>
      <c r="Z85" s="1401">
        <f t="shared" si="16"/>
        <v>0</v>
      </c>
      <c r="AA85" s="1401">
        <f t="shared" si="16"/>
        <v>0</v>
      </c>
      <c r="AB85" s="1401">
        <f t="shared" si="16"/>
        <v>0</v>
      </c>
      <c r="AC85" s="1401">
        <f t="shared" si="16"/>
        <v>0</v>
      </c>
      <c r="AD85" s="1401">
        <f t="shared" si="16"/>
        <v>0</v>
      </c>
      <c r="AE85" s="1401">
        <f t="shared" si="16"/>
        <v>0</v>
      </c>
      <c r="AF85" s="1401">
        <f t="shared" si="16"/>
        <v>0</v>
      </c>
      <c r="AG85" s="1401">
        <f t="shared" si="16"/>
        <v>0</v>
      </c>
      <c r="AH85" s="1401">
        <f t="shared" si="16"/>
        <v>0</v>
      </c>
      <c r="AI85" s="1401">
        <f t="shared" si="16"/>
        <v>0</v>
      </c>
      <c r="AJ85" s="1401">
        <f t="shared" si="16"/>
        <v>0</v>
      </c>
      <c r="AK85" s="1401">
        <f t="shared" si="16"/>
        <v>0</v>
      </c>
      <c r="AL85" s="1401">
        <f t="shared" si="16"/>
        <v>0</v>
      </c>
      <c r="AM85" s="1401">
        <f t="shared" si="16"/>
        <v>0</v>
      </c>
      <c r="AN85" s="1401">
        <f t="shared" si="16"/>
        <v>0</v>
      </c>
      <c r="AO85" s="1401">
        <f t="shared" si="16"/>
        <v>0</v>
      </c>
      <c r="AP85" s="1401">
        <f t="shared" si="16"/>
        <v>0</v>
      </c>
      <c r="AQ85" s="1401">
        <f t="shared" si="16"/>
        <v>0</v>
      </c>
      <c r="AR85" s="1401">
        <f t="shared" si="16"/>
        <v>0</v>
      </c>
      <c r="AS85" s="1401">
        <f t="shared" si="16"/>
        <v>0</v>
      </c>
      <c r="AT85" s="1401">
        <f t="shared" si="16"/>
        <v>0</v>
      </c>
      <c r="AU85" s="1401">
        <f t="shared" si="16"/>
        <v>0</v>
      </c>
      <c r="AV85" s="1401">
        <f t="shared" si="16"/>
        <v>0</v>
      </c>
      <c r="AW85" s="1401">
        <f t="shared" si="16"/>
        <v>0</v>
      </c>
      <c r="AX85" s="1401">
        <f t="shared" si="16"/>
        <v>0</v>
      </c>
      <c r="AY85" s="1401">
        <f t="shared" si="16"/>
        <v>0</v>
      </c>
      <c r="AZ85" s="1401">
        <f t="shared" si="16"/>
        <v>0</v>
      </c>
      <c r="BA85" s="1401">
        <f t="shared" si="16"/>
        <v>0</v>
      </c>
      <c r="BB85" s="1401">
        <f t="shared" si="16"/>
        <v>0</v>
      </c>
      <c r="BC85" s="1401">
        <f t="shared" si="16"/>
        <v>0</v>
      </c>
      <c r="BD85" s="1401">
        <f t="shared" si="16"/>
        <v>0</v>
      </c>
      <c r="BE85" s="1401">
        <f t="shared" si="16"/>
        <v>0</v>
      </c>
      <c r="BF85" s="1401">
        <f t="shared" si="16"/>
        <v>0</v>
      </c>
      <c r="BG85" s="1401">
        <f t="shared" si="16"/>
        <v>0</v>
      </c>
      <c r="BH85" s="1401">
        <f t="shared" si="16"/>
        <v>0</v>
      </c>
      <c r="BI85" s="1401">
        <f t="shared" si="16"/>
        <v>0</v>
      </c>
      <c r="BJ85" s="1401">
        <f t="shared" si="16"/>
        <v>0</v>
      </c>
      <c r="BK85" s="1401">
        <f t="shared" si="16"/>
        <v>0</v>
      </c>
      <c r="BL85" s="1401">
        <f t="shared" si="16"/>
        <v>0</v>
      </c>
      <c r="BM85" s="1401">
        <f t="shared" si="16"/>
        <v>0</v>
      </c>
      <c r="BN85" s="1401">
        <f t="shared" si="16"/>
        <v>0</v>
      </c>
      <c r="BO85" s="1401">
        <f t="shared" si="16"/>
        <v>0</v>
      </c>
      <c r="BP85" s="1401">
        <f t="shared" si="16"/>
        <v>0</v>
      </c>
      <c r="BQ85" s="1401">
        <f t="shared" si="16"/>
        <v>0</v>
      </c>
      <c r="BR85" s="1401">
        <f t="shared" ref="BR85:DT85" si="17">SUM(BR83:BR84)</f>
        <v>0</v>
      </c>
      <c r="BS85" s="1401">
        <f t="shared" si="17"/>
        <v>0</v>
      </c>
      <c r="BT85" s="1401">
        <f t="shared" si="17"/>
        <v>0</v>
      </c>
      <c r="BU85" s="1401">
        <f t="shared" si="17"/>
        <v>0</v>
      </c>
      <c r="BV85" s="1401">
        <f t="shared" si="17"/>
        <v>0</v>
      </c>
      <c r="BW85" s="1401">
        <f t="shared" si="17"/>
        <v>0</v>
      </c>
      <c r="BX85" s="1401">
        <f t="shared" si="17"/>
        <v>0</v>
      </c>
      <c r="BY85" s="1401">
        <f t="shared" si="17"/>
        <v>0</v>
      </c>
      <c r="BZ85" s="1401">
        <f t="shared" si="17"/>
        <v>0</v>
      </c>
      <c r="CA85" s="1401">
        <f t="shared" si="17"/>
        <v>0</v>
      </c>
      <c r="CB85" s="1401">
        <f t="shared" si="17"/>
        <v>0</v>
      </c>
      <c r="CC85" s="1401">
        <f t="shared" si="17"/>
        <v>0</v>
      </c>
      <c r="CD85" s="1401">
        <f t="shared" si="17"/>
        <v>0</v>
      </c>
      <c r="CE85" s="1401">
        <f t="shared" si="17"/>
        <v>0</v>
      </c>
      <c r="CF85" s="1401">
        <f t="shared" si="17"/>
        <v>0</v>
      </c>
      <c r="CG85" s="1401">
        <f t="shared" si="17"/>
        <v>0</v>
      </c>
      <c r="CH85" s="1401">
        <f t="shared" si="17"/>
        <v>0</v>
      </c>
      <c r="CI85" s="1401">
        <f t="shared" si="17"/>
        <v>0</v>
      </c>
      <c r="CJ85" s="1401">
        <f t="shared" si="17"/>
        <v>0</v>
      </c>
      <c r="CK85" s="1401">
        <f t="shared" si="17"/>
        <v>0</v>
      </c>
      <c r="CL85" s="1401">
        <f t="shared" si="17"/>
        <v>0</v>
      </c>
      <c r="CM85" s="1401">
        <f t="shared" si="17"/>
        <v>0</v>
      </c>
      <c r="CN85" s="1401">
        <f t="shared" si="17"/>
        <v>0</v>
      </c>
      <c r="CO85" s="1401">
        <f t="shared" si="17"/>
        <v>0</v>
      </c>
      <c r="CP85" s="1401">
        <f t="shared" si="17"/>
        <v>0</v>
      </c>
      <c r="CQ85" s="1401">
        <f t="shared" si="17"/>
        <v>0</v>
      </c>
      <c r="CR85" s="1401">
        <f t="shared" si="17"/>
        <v>0</v>
      </c>
      <c r="CS85" s="1401">
        <f t="shared" si="17"/>
        <v>0</v>
      </c>
      <c r="CT85" s="1401">
        <f t="shared" si="17"/>
        <v>0</v>
      </c>
      <c r="CU85" s="1401">
        <f t="shared" si="17"/>
        <v>0</v>
      </c>
      <c r="CV85" s="1401">
        <f t="shared" si="17"/>
        <v>0</v>
      </c>
      <c r="CW85" s="1401">
        <f t="shared" si="17"/>
        <v>0</v>
      </c>
      <c r="CX85" s="1401">
        <f t="shared" si="17"/>
        <v>0</v>
      </c>
      <c r="CY85" s="1401">
        <f t="shared" si="17"/>
        <v>0</v>
      </c>
      <c r="CZ85" s="1401">
        <f t="shared" si="17"/>
        <v>0</v>
      </c>
      <c r="DA85" s="1401">
        <f t="shared" si="17"/>
        <v>0</v>
      </c>
      <c r="DB85" s="1401">
        <f t="shared" si="17"/>
        <v>0</v>
      </c>
      <c r="DC85" s="1401">
        <f t="shared" si="17"/>
        <v>0</v>
      </c>
      <c r="DD85" s="1401">
        <f t="shared" si="17"/>
        <v>0</v>
      </c>
      <c r="DE85" s="1401">
        <f t="shared" si="17"/>
        <v>0</v>
      </c>
      <c r="DF85" s="1401">
        <f t="shared" si="17"/>
        <v>0</v>
      </c>
      <c r="DG85" s="1401">
        <f t="shared" si="17"/>
        <v>0</v>
      </c>
      <c r="DH85" s="1401">
        <f t="shared" si="17"/>
        <v>0</v>
      </c>
      <c r="DI85" s="1401">
        <f t="shared" si="17"/>
        <v>0</v>
      </c>
      <c r="DJ85" s="1401">
        <f t="shared" si="17"/>
        <v>0</v>
      </c>
      <c r="DK85" s="1401">
        <f t="shared" si="17"/>
        <v>0</v>
      </c>
      <c r="DL85" s="1401">
        <f t="shared" si="17"/>
        <v>0</v>
      </c>
      <c r="DM85" s="1401">
        <f t="shared" si="17"/>
        <v>0</v>
      </c>
      <c r="DN85" s="1401">
        <f t="shared" si="17"/>
        <v>0</v>
      </c>
      <c r="DO85" s="1401">
        <f t="shared" si="17"/>
        <v>0</v>
      </c>
      <c r="DP85" s="1401">
        <f t="shared" si="17"/>
        <v>0</v>
      </c>
      <c r="DQ85" s="1401">
        <f t="shared" si="17"/>
        <v>0</v>
      </c>
      <c r="DR85" s="1401">
        <f t="shared" si="17"/>
        <v>0</v>
      </c>
      <c r="DS85" s="1401">
        <f t="shared" si="17"/>
        <v>0</v>
      </c>
      <c r="DT85" s="1401">
        <f t="shared" si="17"/>
        <v>0</v>
      </c>
    </row>
    <row r="86" spans="1:124" s="187" customFormat="1" ht="15.75" customHeight="1" thickTop="1">
      <c r="A86" s="59"/>
      <c r="B86" s="1388"/>
      <c r="C86" s="1389"/>
      <c r="D86" s="1403"/>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58"/>
      <c r="CZ86" s="58"/>
      <c r="DA86" s="58"/>
      <c r="DB86" s="58"/>
      <c r="DC86" s="58"/>
      <c r="DD86" s="58"/>
      <c r="DE86" s="58"/>
      <c r="DF86" s="58"/>
      <c r="DG86" s="58"/>
      <c r="DH86" s="58"/>
      <c r="DI86" s="58"/>
      <c r="DJ86" s="58"/>
      <c r="DK86" s="58"/>
      <c r="DL86" s="58"/>
      <c r="DM86" s="58"/>
      <c r="DN86" s="58"/>
      <c r="DO86" s="58"/>
      <c r="DP86" s="58"/>
      <c r="DQ86" s="58"/>
      <c r="DR86" s="58"/>
      <c r="DS86" s="58"/>
      <c r="DT86" s="58"/>
    </row>
    <row r="87" spans="1:124" s="187" customFormat="1" ht="15.75" customHeight="1">
      <c r="A87" s="59"/>
      <c r="B87" s="128" t="s">
        <v>200</v>
      </c>
      <c r="C87" s="1386"/>
      <c r="D87" s="1403"/>
      <c r="E87" s="58"/>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8"/>
      <c r="CS87" s="58"/>
      <c r="CT87" s="58"/>
      <c r="CU87" s="58"/>
      <c r="CV87" s="58"/>
      <c r="CW87" s="58"/>
      <c r="CX87" s="58"/>
      <c r="CY87" s="58"/>
      <c r="CZ87" s="58"/>
      <c r="DA87" s="58"/>
      <c r="DB87" s="58"/>
      <c r="DC87" s="58"/>
      <c r="DD87" s="58"/>
      <c r="DE87" s="58"/>
      <c r="DF87" s="58"/>
      <c r="DG87" s="58"/>
      <c r="DH87" s="58"/>
      <c r="DI87" s="58"/>
      <c r="DJ87" s="58"/>
      <c r="DK87" s="58"/>
      <c r="DL87" s="58"/>
      <c r="DM87" s="58"/>
      <c r="DN87" s="58"/>
      <c r="DO87" s="58"/>
      <c r="DP87" s="58"/>
      <c r="DQ87" s="58"/>
      <c r="DR87" s="58"/>
      <c r="DS87" s="58"/>
      <c r="DT87" s="58"/>
    </row>
    <row r="88" spans="1:124" s="187" customFormat="1" ht="15.75" customHeight="1">
      <c r="A88" s="59"/>
      <c r="B88" s="128"/>
      <c r="C88" s="1386"/>
      <c r="D88" s="1403"/>
      <c r="E88" s="58"/>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8"/>
      <c r="CS88" s="58"/>
      <c r="CT88" s="58"/>
      <c r="CU88" s="58"/>
      <c r="CV88" s="58"/>
      <c r="CW88" s="58"/>
      <c r="CX88" s="58"/>
      <c r="CY88" s="58"/>
      <c r="CZ88" s="58"/>
      <c r="DA88" s="58"/>
      <c r="DB88" s="58"/>
      <c r="DC88" s="58"/>
      <c r="DD88" s="58"/>
      <c r="DE88" s="58"/>
      <c r="DF88" s="58"/>
      <c r="DG88" s="58"/>
      <c r="DH88" s="58"/>
      <c r="DI88" s="58"/>
      <c r="DJ88" s="58"/>
      <c r="DK88" s="58"/>
      <c r="DL88" s="58"/>
      <c r="DM88" s="58"/>
      <c r="DN88" s="58"/>
      <c r="DO88" s="58"/>
      <c r="DP88" s="58"/>
      <c r="DQ88" s="58"/>
      <c r="DR88" s="58"/>
      <c r="DS88" s="58"/>
      <c r="DT88" s="58"/>
    </row>
    <row r="89" spans="1:124" s="187" customFormat="1" ht="15.75" customHeight="1">
      <c r="A89" s="59"/>
      <c r="B89" s="1392" t="s">
        <v>1619</v>
      </c>
      <c r="C89" s="1390" t="s">
        <v>200</v>
      </c>
      <c r="D89" s="1819">
        <v>1099</v>
      </c>
      <c r="E89" s="1391"/>
      <c r="F89" s="1391"/>
      <c r="G89" s="1391"/>
      <c r="H89" s="1391"/>
      <c r="I89" s="1391"/>
      <c r="J89" s="1391"/>
      <c r="K89" s="1391"/>
      <c r="L89" s="1391"/>
      <c r="M89" s="1391"/>
      <c r="N89" s="1391"/>
      <c r="O89" s="1391"/>
      <c r="P89" s="1391"/>
      <c r="Q89" s="1391"/>
      <c r="R89" s="1391"/>
      <c r="S89" s="1391"/>
      <c r="T89" s="1391"/>
      <c r="U89" s="1391"/>
      <c r="V89" s="1391"/>
      <c r="W89" s="1391"/>
      <c r="X89" s="1391"/>
      <c r="Y89" s="1391"/>
      <c r="Z89" s="1391"/>
      <c r="AA89" s="1391"/>
      <c r="AB89" s="1391"/>
      <c r="AC89" s="1391"/>
      <c r="AD89" s="1391"/>
      <c r="AE89" s="1391"/>
      <c r="AF89" s="1391"/>
      <c r="AG89" s="1391"/>
      <c r="AH89" s="1391"/>
      <c r="AI89" s="1391"/>
      <c r="AJ89" s="1391"/>
      <c r="AK89" s="1391"/>
      <c r="AL89" s="1391"/>
      <c r="AM89" s="1391"/>
      <c r="AN89" s="1391"/>
      <c r="AO89" s="1391"/>
      <c r="AP89" s="1391"/>
      <c r="AQ89" s="1391"/>
      <c r="AR89" s="1391"/>
      <c r="AS89" s="1391"/>
      <c r="AT89" s="1391"/>
      <c r="AU89" s="1391"/>
      <c r="AV89" s="1391"/>
      <c r="AW89" s="1391"/>
      <c r="AX89" s="1391"/>
      <c r="AY89" s="1391"/>
      <c r="AZ89" s="1391"/>
      <c r="BA89" s="1391"/>
      <c r="BB89" s="1391"/>
      <c r="BC89" s="1391"/>
      <c r="BD89" s="1391"/>
      <c r="BE89" s="1391"/>
      <c r="BF89" s="1391"/>
      <c r="BG89" s="1391"/>
      <c r="BH89" s="1391"/>
      <c r="BI89" s="1391"/>
      <c r="BJ89" s="1391"/>
      <c r="BK89" s="1391"/>
      <c r="BL89" s="1391"/>
      <c r="BM89" s="1391"/>
      <c r="BN89" s="1391"/>
      <c r="BO89" s="1391"/>
      <c r="BP89" s="1391"/>
      <c r="BQ89" s="1391"/>
      <c r="BR89" s="1391"/>
      <c r="BS89" s="1391"/>
      <c r="BT89" s="1391"/>
      <c r="BU89" s="1391"/>
      <c r="BV89" s="1391"/>
      <c r="BW89" s="1391"/>
      <c r="BX89" s="1391"/>
      <c r="BY89" s="1391"/>
      <c r="BZ89" s="1391"/>
      <c r="CA89" s="1391"/>
      <c r="CB89" s="1391"/>
      <c r="CC89" s="1391"/>
      <c r="CD89" s="1391"/>
      <c r="CE89" s="1391"/>
      <c r="CF89" s="1391"/>
      <c r="CG89" s="1391"/>
      <c r="CH89" s="1391"/>
      <c r="CI89" s="1391"/>
      <c r="CJ89" s="1391"/>
      <c r="CK89" s="1391"/>
      <c r="CL89" s="1391"/>
      <c r="CM89" s="1391"/>
      <c r="CN89" s="1391"/>
      <c r="CO89" s="1391"/>
      <c r="CP89" s="1391"/>
      <c r="CQ89" s="1391"/>
      <c r="CR89" s="1391"/>
      <c r="CS89" s="1391"/>
      <c r="CT89" s="1391"/>
      <c r="CU89" s="1391"/>
      <c r="CV89" s="1391"/>
      <c r="CW89" s="1391"/>
      <c r="CX89" s="1391"/>
      <c r="CY89" s="1391"/>
      <c r="CZ89" s="1391"/>
      <c r="DA89" s="1391"/>
      <c r="DB89" s="1391"/>
      <c r="DC89" s="1391"/>
      <c r="DD89" s="1391"/>
      <c r="DE89" s="1391"/>
      <c r="DF89" s="1391"/>
      <c r="DG89" s="1391"/>
      <c r="DH89" s="1391"/>
      <c r="DI89" s="1391"/>
      <c r="DJ89" s="1391"/>
      <c r="DK89" s="1391"/>
      <c r="DL89" s="1391"/>
      <c r="DM89" s="1391"/>
      <c r="DN89" s="1391"/>
      <c r="DO89" s="1391"/>
      <c r="DP89" s="1391"/>
      <c r="DQ89" s="1391"/>
      <c r="DR89" s="1391"/>
      <c r="DS89" s="1391"/>
      <c r="DT89" s="1391"/>
    </row>
    <row r="90" spans="1:124" s="187" customFormat="1" ht="15.75" customHeight="1">
      <c r="A90" s="59"/>
      <c r="B90" s="1392"/>
      <c r="C90" s="1390"/>
      <c r="D90" s="1404"/>
      <c r="E90" s="1391"/>
      <c r="F90" s="1391"/>
      <c r="G90" s="1391"/>
      <c r="H90" s="1391"/>
      <c r="I90" s="1391"/>
      <c r="J90" s="1391"/>
      <c r="K90" s="1391"/>
      <c r="L90" s="1391"/>
      <c r="M90" s="1391"/>
      <c r="N90" s="1391"/>
      <c r="O90" s="1391"/>
      <c r="P90" s="1391"/>
      <c r="Q90" s="1391"/>
      <c r="R90" s="1391"/>
      <c r="S90" s="1391"/>
      <c r="T90" s="1391"/>
      <c r="U90" s="1391"/>
      <c r="V90" s="1391"/>
      <c r="W90" s="1391"/>
      <c r="X90" s="1391"/>
      <c r="Y90" s="1391"/>
      <c r="Z90" s="1391"/>
      <c r="AA90" s="1391"/>
      <c r="AB90" s="1391"/>
      <c r="AC90" s="1391"/>
      <c r="AD90" s="1391"/>
      <c r="AE90" s="1391"/>
      <c r="AF90" s="1391"/>
      <c r="AG90" s="1391"/>
      <c r="AH90" s="1391"/>
      <c r="AI90" s="1391"/>
      <c r="AJ90" s="1391"/>
      <c r="AK90" s="1391"/>
      <c r="AL90" s="1391"/>
      <c r="AM90" s="1391"/>
      <c r="AN90" s="1391"/>
      <c r="AO90" s="1391"/>
      <c r="AP90" s="1391"/>
      <c r="AQ90" s="1391"/>
      <c r="AR90" s="1391"/>
      <c r="AS90" s="1391"/>
      <c r="AT90" s="1391"/>
      <c r="AU90" s="1391"/>
      <c r="AV90" s="1391"/>
      <c r="AW90" s="1391"/>
      <c r="AX90" s="1391"/>
      <c r="AY90" s="1391"/>
      <c r="AZ90" s="1391"/>
      <c r="BA90" s="1391"/>
      <c r="BB90" s="1391"/>
      <c r="BC90" s="1391"/>
      <c r="BD90" s="1391"/>
      <c r="BE90" s="1391"/>
      <c r="BF90" s="1391"/>
      <c r="BG90" s="1391"/>
      <c r="BH90" s="1391"/>
      <c r="BI90" s="1391"/>
      <c r="BJ90" s="1391"/>
      <c r="BK90" s="1391"/>
      <c r="BL90" s="1391"/>
      <c r="BM90" s="1391"/>
      <c r="BN90" s="1391"/>
      <c r="BO90" s="1391"/>
      <c r="BP90" s="1391"/>
      <c r="BQ90" s="1391"/>
      <c r="BR90" s="1391"/>
      <c r="BS90" s="1391"/>
      <c r="BT90" s="1391"/>
      <c r="BU90" s="1391"/>
      <c r="BV90" s="1391"/>
      <c r="BW90" s="1391"/>
      <c r="BX90" s="1391"/>
      <c r="BY90" s="1391"/>
      <c r="BZ90" s="1391"/>
      <c r="CA90" s="1391"/>
      <c r="CB90" s="1391"/>
      <c r="CC90" s="1391"/>
      <c r="CD90" s="1391"/>
      <c r="CE90" s="1391"/>
      <c r="CF90" s="1391"/>
      <c r="CG90" s="1391"/>
      <c r="CH90" s="1391"/>
      <c r="CI90" s="1391"/>
      <c r="CJ90" s="1391"/>
      <c r="CK90" s="1391"/>
      <c r="CL90" s="1391"/>
      <c r="CM90" s="1391"/>
      <c r="CN90" s="1391"/>
      <c r="CO90" s="1391"/>
      <c r="CP90" s="1391"/>
      <c r="CQ90" s="1391"/>
      <c r="CR90" s="1391"/>
      <c r="CS90" s="1391"/>
      <c r="CT90" s="1391"/>
      <c r="CU90" s="1391"/>
      <c r="CV90" s="1391"/>
      <c r="CW90" s="1391"/>
      <c r="CX90" s="1391"/>
      <c r="CY90" s="1391"/>
      <c r="CZ90" s="1391"/>
      <c r="DA90" s="1391"/>
      <c r="DB90" s="1391"/>
      <c r="DC90" s="1391"/>
      <c r="DD90" s="1391"/>
      <c r="DE90" s="1391"/>
      <c r="DF90" s="1391"/>
      <c r="DG90" s="1391"/>
      <c r="DH90" s="1391"/>
      <c r="DI90" s="1391"/>
      <c r="DJ90" s="1391"/>
      <c r="DK90" s="1391"/>
      <c r="DL90" s="1391"/>
      <c r="DM90" s="1391"/>
      <c r="DN90" s="1391"/>
      <c r="DO90" s="1391"/>
      <c r="DP90" s="1391"/>
      <c r="DQ90" s="1391"/>
      <c r="DR90" s="1391"/>
      <c r="DS90" s="1391"/>
      <c r="DT90" s="1391"/>
    </row>
    <row r="91" spans="1:124" s="187" customFormat="1" ht="15.75" customHeight="1">
      <c r="A91" s="59"/>
      <c r="B91" s="1392"/>
      <c r="C91" s="1390"/>
      <c r="D91" s="1404"/>
      <c r="E91" s="1391"/>
      <c r="F91" s="1391"/>
      <c r="G91" s="1391"/>
      <c r="H91" s="1391"/>
      <c r="I91" s="1391"/>
      <c r="J91" s="1391"/>
      <c r="K91" s="1391"/>
      <c r="L91" s="1391"/>
      <c r="M91" s="1391"/>
      <c r="N91" s="1391"/>
      <c r="O91" s="1391"/>
      <c r="P91" s="1391"/>
      <c r="Q91" s="1391"/>
      <c r="R91" s="1391"/>
      <c r="S91" s="1391"/>
      <c r="T91" s="1391"/>
      <c r="U91" s="1391"/>
      <c r="V91" s="1391"/>
      <c r="W91" s="1391"/>
      <c r="X91" s="1391"/>
      <c r="Y91" s="1391"/>
      <c r="Z91" s="1391"/>
      <c r="AA91" s="1391"/>
      <c r="AB91" s="1391"/>
      <c r="AC91" s="1391"/>
      <c r="AD91" s="1391"/>
      <c r="AE91" s="1391"/>
      <c r="AF91" s="1391"/>
      <c r="AG91" s="1391"/>
      <c r="AH91" s="1391"/>
      <c r="AI91" s="1391"/>
      <c r="AJ91" s="1391"/>
      <c r="AK91" s="1391"/>
      <c r="AL91" s="1391"/>
      <c r="AM91" s="1391"/>
      <c r="AN91" s="1391"/>
      <c r="AO91" s="1391"/>
      <c r="AP91" s="1391"/>
      <c r="AQ91" s="1391"/>
      <c r="AR91" s="1391"/>
      <c r="AS91" s="1391"/>
      <c r="AT91" s="1391"/>
      <c r="AU91" s="1391"/>
      <c r="AV91" s="1391"/>
      <c r="AW91" s="1391"/>
      <c r="AX91" s="1391"/>
      <c r="AY91" s="1391"/>
      <c r="AZ91" s="1391"/>
      <c r="BA91" s="1391"/>
      <c r="BB91" s="1391"/>
      <c r="BC91" s="1391"/>
      <c r="BD91" s="1391"/>
      <c r="BE91" s="1391"/>
      <c r="BF91" s="1391"/>
      <c r="BG91" s="1391"/>
      <c r="BH91" s="1391"/>
      <c r="BI91" s="1391"/>
      <c r="BJ91" s="1391"/>
      <c r="BK91" s="1391"/>
      <c r="BL91" s="1391"/>
      <c r="BM91" s="1391"/>
      <c r="BN91" s="1391"/>
      <c r="BO91" s="1391"/>
      <c r="BP91" s="1391"/>
      <c r="BQ91" s="1391"/>
      <c r="BR91" s="1391"/>
      <c r="BS91" s="1391"/>
      <c r="BT91" s="1391"/>
      <c r="BU91" s="1391"/>
      <c r="BV91" s="1391"/>
      <c r="BW91" s="1391"/>
      <c r="BX91" s="1391"/>
      <c r="BY91" s="1391"/>
      <c r="BZ91" s="1391"/>
      <c r="CA91" s="1391"/>
      <c r="CB91" s="1391"/>
      <c r="CC91" s="1391"/>
      <c r="CD91" s="1391"/>
      <c r="CE91" s="1391"/>
      <c r="CF91" s="1391"/>
      <c r="CG91" s="1391"/>
      <c r="CH91" s="1391"/>
      <c r="CI91" s="1391"/>
      <c r="CJ91" s="1391"/>
      <c r="CK91" s="1391"/>
      <c r="CL91" s="1391"/>
      <c r="CM91" s="1391"/>
      <c r="CN91" s="1391"/>
      <c r="CO91" s="1391"/>
      <c r="CP91" s="1391"/>
      <c r="CQ91" s="1391"/>
      <c r="CR91" s="1391"/>
      <c r="CS91" s="1391"/>
      <c r="CT91" s="1391"/>
      <c r="CU91" s="1391"/>
      <c r="CV91" s="1391"/>
      <c r="CW91" s="1391"/>
      <c r="CX91" s="1391"/>
      <c r="CY91" s="1391"/>
      <c r="CZ91" s="1391"/>
      <c r="DA91" s="1391"/>
      <c r="DB91" s="1391"/>
      <c r="DC91" s="1391"/>
      <c r="DD91" s="1391"/>
      <c r="DE91" s="1391"/>
      <c r="DF91" s="1391"/>
      <c r="DG91" s="1391"/>
      <c r="DH91" s="1391"/>
      <c r="DI91" s="1391"/>
      <c r="DJ91" s="1391"/>
      <c r="DK91" s="1391"/>
      <c r="DL91" s="1391"/>
      <c r="DM91" s="1391"/>
      <c r="DN91" s="1391"/>
      <c r="DO91" s="1391"/>
      <c r="DP91" s="1391"/>
      <c r="DQ91" s="1391"/>
      <c r="DR91" s="1391"/>
      <c r="DS91" s="1391"/>
      <c r="DT91" s="1391"/>
    </row>
    <row r="92" spans="1:124" s="187" customFormat="1" ht="15.75" customHeight="1" thickBot="1">
      <c r="A92" s="59"/>
      <c r="B92" s="65" t="s">
        <v>201</v>
      </c>
      <c r="C92" s="1152"/>
      <c r="D92" s="1396">
        <f>SUM(D89:D91)</f>
        <v>1099</v>
      </c>
      <c r="E92" s="1401">
        <f>SUM(E89:E91)</f>
        <v>0</v>
      </c>
      <c r="F92" s="1401">
        <f t="shared" ref="F92:BQ92" si="18">SUM(F89:F91)</f>
        <v>0</v>
      </c>
      <c r="G92" s="1401">
        <f t="shared" si="18"/>
        <v>0</v>
      </c>
      <c r="H92" s="1401">
        <f t="shared" si="18"/>
        <v>0</v>
      </c>
      <c r="I92" s="1401">
        <f t="shared" si="18"/>
        <v>0</v>
      </c>
      <c r="J92" s="1401">
        <f t="shared" si="18"/>
        <v>0</v>
      </c>
      <c r="K92" s="1401">
        <f t="shared" si="18"/>
        <v>0</v>
      </c>
      <c r="L92" s="1401">
        <f t="shared" si="18"/>
        <v>0</v>
      </c>
      <c r="M92" s="1401">
        <f t="shared" si="18"/>
        <v>0</v>
      </c>
      <c r="N92" s="1401">
        <f t="shared" si="18"/>
        <v>0</v>
      </c>
      <c r="O92" s="1401">
        <f t="shared" si="18"/>
        <v>0</v>
      </c>
      <c r="P92" s="1401">
        <f t="shared" si="18"/>
        <v>0</v>
      </c>
      <c r="Q92" s="1401">
        <f t="shared" si="18"/>
        <v>0</v>
      </c>
      <c r="R92" s="1401">
        <f t="shared" si="18"/>
        <v>0</v>
      </c>
      <c r="S92" s="1401">
        <f t="shared" si="18"/>
        <v>0</v>
      </c>
      <c r="T92" s="1401">
        <f t="shared" si="18"/>
        <v>0</v>
      </c>
      <c r="U92" s="1401">
        <f t="shared" si="18"/>
        <v>0</v>
      </c>
      <c r="V92" s="1401">
        <f t="shared" si="18"/>
        <v>0</v>
      </c>
      <c r="W92" s="1401">
        <f t="shared" si="18"/>
        <v>0</v>
      </c>
      <c r="X92" s="1401">
        <f t="shared" si="18"/>
        <v>0</v>
      </c>
      <c r="Y92" s="1401">
        <f t="shared" si="18"/>
        <v>0</v>
      </c>
      <c r="Z92" s="1401">
        <f t="shared" si="18"/>
        <v>0</v>
      </c>
      <c r="AA92" s="1401">
        <f t="shared" si="18"/>
        <v>0</v>
      </c>
      <c r="AB92" s="1401">
        <f t="shared" si="18"/>
        <v>0</v>
      </c>
      <c r="AC92" s="1401">
        <f t="shared" si="18"/>
        <v>0</v>
      </c>
      <c r="AD92" s="1401">
        <f t="shared" si="18"/>
        <v>0</v>
      </c>
      <c r="AE92" s="1401">
        <f t="shared" si="18"/>
        <v>0</v>
      </c>
      <c r="AF92" s="1401">
        <f t="shared" si="18"/>
        <v>0</v>
      </c>
      <c r="AG92" s="1401">
        <f t="shared" si="18"/>
        <v>0</v>
      </c>
      <c r="AH92" s="1401">
        <f t="shared" si="18"/>
        <v>0</v>
      </c>
      <c r="AI92" s="1401">
        <f t="shared" si="18"/>
        <v>0</v>
      </c>
      <c r="AJ92" s="1401">
        <f t="shared" si="18"/>
        <v>0</v>
      </c>
      <c r="AK92" s="1401">
        <f t="shared" si="18"/>
        <v>0</v>
      </c>
      <c r="AL92" s="1401">
        <f t="shared" si="18"/>
        <v>0</v>
      </c>
      <c r="AM92" s="1401">
        <f t="shared" si="18"/>
        <v>0</v>
      </c>
      <c r="AN92" s="1401">
        <f t="shared" si="18"/>
        <v>0</v>
      </c>
      <c r="AO92" s="1401">
        <f t="shared" si="18"/>
        <v>0</v>
      </c>
      <c r="AP92" s="1401">
        <f t="shared" si="18"/>
        <v>0</v>
      </c>
      <c r="AQ92" s="1401">
        <f t="shared" si="18"/>
        <v>0</v>
      </c>
      <c r="AR92" s="1401">
        <f t="shared" si="18"/>
        <v>0</v>
      </c>
      <c r="AS92" s="1401">
        <f t="shared" si="18"/>
        <v>0</v>
      </c>
      <c r="AT92" s="1401">
        <f t="shared" si="18"/>
        <v>0</v>
      </c>
      <c r="AU92" s="1401">
        <f t="shared" si="18"/>
        <v>0</v>
      </c>
      <c r="AV92" s="1401">
        <f t="shared" si="18"/>
        <v>0</v>
      </c>
      <c r="AW92" s="1401">
        <f t="shared" si="18"/>
        <v>0</v>
      </c>
      <c r="AX92" s="1401">
        <f t="shared" si="18"/>
        <v>0</v>
      </c>
      <c r="AY92" s="1401">
        <f t="shared" si="18"/>
        <v>0</v>
      </c>
      <c r="AZ92" s="1401">
        <f t="shared" si="18"/>
        <v>0</v>
      </c>
      <c r="BA92" s="1401">
        <f t="shared" si="18"/>
        <v>0</v>
      </c>
      <c r="BB92" s="1401">
        <f t="shared" si="18"/>
        <v>0</v>
      </c>
      <c r="BC92" s="1401">
        <f t="shared" si="18"/>
        <v>0</v>
      </c>
      <c r="BD92" s="1401">
        <f t="shared" si="18"/>
        <v>0</v>
      </c>
      <c r="BE92" s="1401">
        <f t="shared" si="18"/>
        <v>0</v>
      </c>
      <c r="BF92" s="1401">
        <f t="shared" si="18"/>
        <v>0</v>
      </c>
      <c r="BG92" s="1401">
        <f t="shared" si="18"/>
        <v>0</v>
      </c>
      <c r="BH92" s="1401">
        <f t="shared" si="18"/>
        <v>0</v>
      </c>
      <c r="BI92" s="1401">
        <f t="shared" si="18"/>
        <v>0</v>
      </c>
      <c r="BJ92" s="1401">
        <f t="shared" si="18"/>
        <v>0</v>
      </c>
      <c r="BK92" s="1401">
        <f t="shared" si="18"/>
        <v>0</v>
      </c>
      <c r="BL92" s="1401">
        <f t="shared" si="18"/>
        <v>0</v>
      </c>
      <c r="BM92" s="1401">
        <f t="shared" si="18"/>
        <v>0</v>
      </c>
      <c r="BN92" s="1401">
        <f t="shared" si="18"/>
        <v>0</v>
      </c>
      <c r="BO92" s="1401">
        <f t="shared" si="18"/>
        <v>0</v>
      </c>
      <c r="BP92" s="1401">
        <f t="shared" si="18"/>
        <v>0</v>
      </c>
      <c r="BQ92" s="1401">
        <f t="shared" si="18"/>
        <v>0</v>
      </c>
      <c r="BR92" s="1401">
        <f t="shared" ref="BR92:DT92" si="19">SUM(BR89:BR91)</f>
        <v>0</v>
      </c>
      <c r="BS92" s="1401">
        <f t="shared" si="19"/>
        <v>0</v>
      </c>
      <c r="BT92" s="1401">
        <f t="shared" si="19"/>
        <v>0</v>
      </c>
      <c r="BU92" s="1401">
        <f t="shared" si="19"/>
        <v>0</v>
      </c>
      <c r="BV92" s="1401">
        <f t="shared" si="19"/>
        <v>0</v>
      </c>
      <c r="BW92" s="1401">
        <f t="shared" si="19"/>
        <v>0</v>
      </c>
      <c r="BX92" s="1401">
        <f t="shared" si="19"/>
        <v>0</v>
      </c>
      <c r="BY92" s="1401">
        <f t="shared" si="19"/>
        <v>0</v>
      </c>
      <c r="BZ92" s="1401">
        <f t="shared" si="19"/>
        <v>0</v>
      </c>
      <c r="CA92" s="1401">
        <f t="shared" si="19"/>
        <v>0</v>
      </c>
      <c r="CB92" s="1401">
        <f t="shared" si="19"/>
        <v>0</v>
      </c>
      <c r="CC92" s="1401">
        <f t="shared" si="19"/>
        <v>0</v>
      </c>
      <c r="CD92" s="1401">
        <f t="shared" si="19"/>
        <v>0</v>
      </c>
      <c r="CE92" s="1401">
        <f t="shared" si="19"/>
        <v>0</v>
      </c>
      <c r="CF92" s="1401">
        <f t="shared" si="19"/>
        <v>0</v>
      </c>
      <c r="CG92" s="1401">
        <f t="shared" si="19"/>
        <v>0</v>
      </c>
      <c r="CH92" s="1401">
        <f t="shared" si="19"/>
        <v>0</v>
      </c>
      <c r="CI92" s="1401">
        <f t="shared" si="19"/>
        <v>0</v>
      </c>
      <c r="CJ92" s="1401">
        <f t="shared" si="19"/>
        <v>0</v>
      </c>
      <c r="CK92" s="1401">
        <f t="shared" si="19"/>
        <v>0</v>
      </c>
      <c r="CL92" s="1401">
        <f t="shared" si="19"/>
        <v>0</v>
      </c>
      <c r="CM92" s="1401">
        <f t="shared" si="19"/>
        <v>0</v>
      </c>
      <c r="CN92" s="1401">
        <f t="shared" si="19"/>
        <v>0</v>
      </c>
      <c r="CO92" s="1401">
        <f t="shared" si="19"/>
        <v>0</v>
      </c>
      <c r="CP92" s="1401">
        <f t="shared" si="19"/>
        <v>0</v>
      </c>
      <c r="CQ92" s="1401">
        <f t="shared" si="19"/>
        <v>0</v>
      </c>
      <c r="CR92" s="1401">
        <f t="shared" si="19"/>
        <v>0</v>
      </c>
      <c r="CS92" s="1401">
        <f t="shared" si="19"/>
        <v>0</v>
      </c>
      <c r="CT92" s="1401">
        <f t="shared" si="19"/>
        <v>0</v>
      </c>
      <c r="CU92" s="1401">
        <f t="shared" si="19"/>
        <v>0</v>
      </c>
      <c r="CV92" s="1401">
        <f t="shared" si="19"/>
        <v>0</v>
      </c>
      <c r="CW92" s="1401">
        <f t="shared" si="19"/>
        <v>0</v>
      </c>
      <c r="CX92" s="1401">
        <f t="shared" si="19"/>
        <v>0</v>
      </c>
      <c r="CY92" s="1401">
        <f t="shared" si="19"/>
        <v>0</v>
      </c>
      <c r="CZ92" s="1401">
        <f t="shared" si="19"/>
        <v>0</v>
      </c>
      <c r="DA92" s="1401">
        <f t="shared" si="19"/>
        <v>0</v>
      </c>
      <c r="DB92" s="1401">
        <f t="shared" si="19"/>
        <v>0</v>
      </c>
      <c r="DC92" s="1401">
        <f t="shared" si="19"/>
        <v>0</v>
      </c>
      <c r="DD92" s="1401">
        <f t="shared" si="19"/>
        <v>0</v>
      </c>
      <c r="DE92" s="1401">
        <f t="shared" si="19"/>
        <v>0</v>
      </c>
      <c r="DF92" s="1401">
        <f t="shared" si="19"/>
        <v>0</v>
      </c>
      <c r="DG92" s="1401">
        <f t="shared" si="19"/>
        <v>0</v>
      </c>
      <c r="DH92" s="1401">
        <f t="shared" si="19"/>
        <v>0</v>
      </c>
      <c r="DI92" s="1401">
        <f t="shared" si="19"/>
        <v>0</v>
      </c>
      <c r="DJ92" s="1401">
        <f t="shared" si="19"/>
        <v>0</v>
      </c>
      <c r="DK92" s="1401">
        <f t="shared" si="19"/>
        <v>0</v>
      </c>
      <c r="DL92" s="1401">
        <f t="shared" si="19"/>
        <v>0</v>
      </c>
      <c r="DM92" s="1401">
        <f t="shared" si="19"/>
        <v>0</v>
      </c>
      <c r="DN92" s="1401">
        <f t="shared" si="19"/>
        <v>0</v>
      </c>
      <c r="DO92" s="1401">
        <f t="shared" si="19"/>
        <v>0</v>
      </c>
      <c r="DP92" s="1401">
        <f t="shared" si="19"/>
        <v>0</v>
      </c>
      <c r="DQ92" s="1401">
        <f t="shared" si="19"/>
        <v>0</v>
      </c>
      <c r="DR92" s="1401">
        <f t="shared" si="19"/>
        <v>0</v>
      </c>
      <c r="DS92" s="1401">
        <f t="shared" si="19"/>
        <v>0</v>
      </c>
      <c r="DT92" s="1401">
        <f t="shared" si="19"/>
        <v>0</v>
      </c>
    </row>
    <row r="93" spans="1:124" s="187" customFormat="1" ht="15.75" customHeight="1" thickTop="1">
      <c r="A93" s="59"/>
      <c r="B93" s="213"/>
      <c r="C93" s="1387"/>
      <c r="D93" s="1403"/>
      <c r="E93" s="58"/>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c r="CG93" s="58"/>
      <c r="CH93" s="58"/>
      <c r="CI93" s="58"/>
      <c r="CJ93" s="58"/>
      <c r="CK93" s="58"/>
      <c r="CL93" s="58"/>
      <c r="CM93" s="58"/>
      <c r="CN93" s="58"/>
      <c r="CO93" s="58"/>
      <c r="CP93" s="58"/>
      <c r="CQ93" s="58"/>
      <c r="CR93" s="58"/>
      <c r="CS93" s="58"/>
      <c r="CT93" s="58"/>
      <c r="CU93" s="58"/>
      <c r="CV93" s="58"/>
      <c r="CW93" s="58"/>
      <c r="CX93" s="58"/>
      <c r="CY93" s="58"/>
      <c r="CZ93" s="58"/>
      <c r="DA93" s="58"/>
      <c r="DB93" s="58"/>
      <c r="DC93" s="58"/>
      <c r="DD93" s="58"/>
      <c r="DE93" s="58"/>
      <c r="DF93" s="58"/>
      <c r="DG93" s="58"/>
      <c r="DH93" s="58"/>
      <c r="DI93" s="58"/>
      <c r="DJ93" s="58"/>
      <c r="DK93" s="58"/>
      <c r="DL93" s="58"/>
      <c r="DM93" s="58"/>
      <c r="DN93" s="58"/>
      <c r="DO93" s="58"/>
      <c r="DP93" s="58"/>
      <c r="DQ93" s="58"/>
      <c r="DR93" s="58"/>
      <c r="DS93" s="58"/>
      <c r="DT93" s="58"/>
    </row>
    <row r="94" spans="1:124" s="187" customFormat="1" ht="15.75" customHeight="1">
      <c r="A94" s="59"/>
      <c r="B94" s="213"/>
      <c r="C94" s="1387"/>
      <c r="D94" s="1403"/>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row>
    <row r="95" spans="1:124" s="187" customFormat="1" ht="15.75" customHeight="1">
      <c r="A95" s="59"/>
      <c r="B95" s="128" t="s">
        <v>202</v>
      </c>
      <c r="C95" s="1386"/>
      <c r="D95" s="1403"/>
      <c r="E95" s="58"/>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58"/>
      <c r="CZ95" s="58"/>
      <c r="DA95" s="58"/>
      <c r="DB95" s="58"/>
      <c r="DC95" s="58"/>
      <c r="DD95" s="58"/>
      <c r="DE95" s="58"/>
      <c r="DF95" s="58"/>
      <c r="DG95" s="58"/>
      <c r="DH95" s="58"/>
      <c r="DI95" s="58"/>
      <c r="DJ95" s="58"/>
      <c r="DK95" s="58"/>
      <c r="DL95" s="58"/>
      <c r="DM95" s="58"/>
      <c r="DN95" s="58"/>
      <c r="DO95" s="58"/>
      <c r="DP95" s="58"/>
      <c r="DQ95" s="58"/>
      <c r="DR95" s="58"/>
      <c r="DS95" s="58"/>
      <c r="DT95" s="58"/>
    </row>
    <row r="96" spans="1:124" s="187" customFormat="1" ht="15.75" customHeight="1">
      <c r="A96" s="59"/>
      <c r="B96" s="1392"/>
      <c r="C96" s="1390"/>
      <c r="D96" s="1404"/>
      <c r="E96" s="1391"/>
      <c r="F96" s="1391"/>
      <c r="G96" s="1391"/>
      <c r="H96" s="1391"/>
      <c r="I96" s="1391"/>
      <c r="J96" s="1391"/>
      <c r="K96" s="1391"/>
      <c r="L96" s="1391"/>
      <c r="M96" s="1391"/>
      <c r="N96" s="1391"/>
      <c r="O96" s="1391"/>
      <c r="P96" s="1391"/>
      <c r="Q96" s="1391"/>
      <c r="R96" s="1391"/>
      <c r="S96" s="1391"/>
      <c r="T96" s="1391"/>
      <c r="U96" s="1391"/>
      <c r="V96" s="1391"/>
      <c r="W96" s="1391"/>
      <c r="X96" s="1391"/>
      <c r="Y96" s="1391"/>
      <c r="Z96" s="1391"/>
      <c r="AA96" s="1391"/>
      <c r="AB96" s="1391"/>
      <c r="AC96" s="1391"/>
      <c r="AD96" s="1391"/>
      <c r="AE96" s="1391"/>
      <c r="AF96" s="1391"/>
      <c r="AG96" s="1391"/>
      <c r="AH96" s="1391"/>
      <c r="AI96" s="1391"/>
      <c r="AJ96" s="1391"/>
      <c r="AK96" s="1391"/>
      <c r="AL96" s="1391"/>
      <c r="AM96" s="1391"/>
      <c r="AN96" s="1391"/>
      <c r="AO96" s="1391"/>
      <c r="AP96" s="1391"/>
      <c r="AQ96" s="1391"/>
      <c r="AR96" s="1391"/>
      <c r="AS96" s="1391"/>
      <c r="AT96" s="1391"/>
      <c r="AU96" s="1391"/>
      <c r="AV96" s="1391"/>
      <c r="AW96" s="1391"/>
      <c r="AX96" s="1391"/>
      <c r="AY96" s="1391"/>
      <c r="AZ96" s="1391"/>
      <c r="BA96" s="1391"/>
      <c r="BB96" s="1391"/>
      <c r="BC96" s="1391"/>
      <c r="BD96" s="1391"/>
      <c r="BE96" s="1391"/>
      <c r="BF96" s="1391"/>
      <c r="BG96" s="1391"/>
      <c r="BH96" s="1391"/>
      <c r="BI96" s="1391"/>
      <c r="BJ96" s="1391"/>
      <c r="BK96" s="1391"/>
      <c r="BL96" s="1391"/>
      <c r="BM96" s="1391"/>
      <c r="BN96" s="1391"/>
      <c r="BO96" s="1391"/>
      <c r="BP96" s="1391"/>
      <c r="BQ96" s="1391"/>
      <c r="BR96" s="1391"/>
      <c r="BS96" s="1391"/>
      <c r="BT96" s="1391"/>
      <c r="BU96" s="1391"/>
      <c r="BV96" s="1391"/>
      <c r="BW96" s="1391"/>
      <c r="BX96" s="1391"/>
      <c r="BY96" s="1391"/>
      <c r="BZ96" s="1391"/>
      <c r="CA96" s="1391"/>
      <c r="CB96" s="1391"/>
      <c r="CC96" s="1391"/>
      <c r="CD96" s="1391"/>
      <c r="CE96" s="1391"/>
      <c r="CF96" s="1391"/>
      <c r="CG96" s="1391"/>
      <c r="CH96" s="1391"/>
      <c r="CI96" s="1391"/>
      <c r="CJ96" s="1391"/>
      <c r="CK96" s="1391"/>
      <c r="CL96" s="1391"/>
      <c r="CM96" s="1391"/>
      <c r="CN96" s="1391"/>
      <c r="CO96" s="1391"/>
      <c r="CP96" s="1391"/>
      <c r="CQ96" s="1391"/>
      <c r="CR96" s="1391"/>
      <c r="CS96" s="1391"/>
      <c r="CT96" s="1391"/>
      <c r="CU96" s="1391"/>
      <c r="CV96" s="1391"/>
      <c r="CW96" s="1391"/>
      <c r="CX96" s="1391"/>
      <c r="CY96" s="1391"/>
      <c r="CZ96" s="1391"/>
      <c r="DA96" s="1391"/>
      <c r="DB96" s="1391"/>
      <c r="DC96" s="1391"/>
      <c r="DD96" s="1391"/>
      <c r="DE96" s="1391"/>
      <c r="DF96" s="1391"/>
      <c r="DG96" s="1391"/>
      <c r="DH96" s="1391"/>
      <c r="DI96" s="1391"/>
      <c r="DJ96" s="1391"/>
      <c r="DK96" s="1391"/>
      <c r="DL96" s="1391"/>
      <c r="DM96" s="1391"/>
      <c r="DN96" s="1391"/>
      <c r="DO96" s="1391"/>
      <c r="DP96" s="1391"/>
      <c r="DQ96" s="1391"/>
      <c r="DR96" s="1391"/>
      <c r="DS96" s="1391"/>
      <c r="DT96" s="1391"/>
    </row>
    <row r="97" spans="1:124" s="187" customFormat="1" ht="15.75" customHeight="1">
      <c r="A97" s="59"/>
      <c r="B97" s="1392" t="s">
        <v>1620</v>
      </c>
      <c r="C97" s="1390" t="s">
        <v>202</v>
      </c>
      <c r="D97" s="1819">
        <v>18795.32</v>
      </c>
      <c r="E97" s="1391"/>
      <c r="F97" s="1391"/>
      <c r="G97" s="1391"/>
      <c r="H97" s="1391"/>
      <c r="I97" s="1391"/>
      <c r="J97" s="1391"/>
      <c r="K97" s="1391"/>
      <c r="L97" s="1391"/>
      <c r="M97" s="1391"/>
      <c r="N97" s="1391"/>
      <c r="O97" s="1391"/>
      <c r="P97" s="1391"/>
      <c r="Q97" s="1391"/>
      <c r="R97" s="1391"/>
      <c r="S97" s="1391"/>
      <c r="T97" s="1391"/>
      <c r="U97" s="1391"/>
      <c r="V97" s="1391"/>
      <c r="W97" s="1391"/>
      <c r="X97" s="1391"/>
      <c r="Y97" s="1391"/>
      <c r="Z97" s="1391"/>
      <c r="AA97" s="1391"/>
      <c r="AB97" s="1391"/>
      <c r="AC97" s="1391"/>
      <c r="AD97" s="1391"/>
      <c r="AE97" s="1391"/>
      <c r="AF97" s="1391"/>
      <c r="AG97" s="1391"/>
      <c r="AH97" s="1391"/>
      <c r="AI97" s="1391"/>
      <c r="AJ97" s="1391"/>
      <c r="AK97" s="1391"/>
      <c r="AL97" s="1391"/>
      <c r="AM97" s="1391"/>
      <c r="AN97" s="1391"/>
      <c r="AO97" s="1391"/>
      <c r="AP97" s="1391"/>
      <c r="AQ97" s="1391"/>
      <c r="AR97" s="1391"/>
      <c r="AS97" s="1391"/>
      <c r="AT97" s="1391"/>
      <c r="AU97" s="1391"/>
      <c r="AV97" s="1391"/>
      <c r="AW97" s="1391"/>
      <c r="AX97" s="1391"/>
      <c r="AY97" s="1391"/>
      <c r="AZ97" s="1391"/>
      <c r="BA97" s="1391"/>
      <c r="BB97" s="1391"/>
      <c r="BC97" s="1391"/>
      <c r="BD97" s="1391"/>
      <c r="BE97" s="1391"/>
      <c r="BF97" s="1391"/>
      <c r="BG97" s="1391"/>
      <c r="BH97" s="1391"/>
      <c r="BI97" s="1391"/>
      <c r="BJ97" s="1391"/>
      <c r="BK97" s="1391"/>
      <c r="BL97" s="1391"/>
      <c r="BM97" s="1391"/>
      <c r="BN97" s="1391"/>
      <c r="BO97" s="1391"/>
      <c r="BP97" s="1391"/>
      <c r="BQ97" s="1391"/>
      <c r="BR97" s="1391"/>
      <c r="BS97" s="1391"/>
      <c r="BT97" s="1391"/>
      <c r="BU97" s="1391"/>
      <c r="BV97" s="1391"/>
      <c r="BW97" s="1391"/>
      <c r="BX97" s="1391"/>
      <c r="BY97" s="1391"/>
      <c r="BZ97" s="1391"/>
      <c r="CA97" s="1391"/>
      <c r="CB97" s="1391"/>
      <c r="CC97" s="1391"/>
      <c r="CD97" s="1391"/>
      <c r="CE97" s="1391"/>
      <c r="CF97" s="1391"/>
      <c r="CG97" s="1391"/>
      <c r="CH97" s="1391"/>
      <c r="CI97" s="1391"/>
      <c r="CJ97" s="1391"/>
      <c r="CK97" s="1391"/>
      <c r="CL97" s="1391"/>
      <c r="CM97" s="1391"/>
      <c r="CN97" s="1391"/>
      <c r="CO97" s="1391"/>
      <c r="CP97" s="1391"/>
      <c r="CQ97" s="1391"/>
      <c r="CR97" s="1391"/>
      <c r="CS97" s="1391"/>
      <c r="CT97" s="1391"/>
      <c r="CU97" s="1391"/>
      <c r="CV97" s="1391"/>
      <c r="CW97" s="1391"/>
      <c r="CX97" s="1391"/>
      <c r="CY97" s="1391"/>
      <c r="CZ97" s="1391"/>
      <c r="DA97" s="1391"/>
      <c r="DB97" s="1391"/>
      <c r="DC97" s="1391"/>
      <c r="DD97" s="1391"/>
      <c r="DE97" s="1391"/>
      <c r="DF97" s="1391"/>
      <c r="DG97" s="1391"/>
      <c r="DH97" s="1391"/>
      <c r="DI97" s="1391"/>
      <c r="DJ97" s="1391"/>
      <c r="DK97" s="1391"/>
      <c r="DL97" s="1391"/>
      <c r="DM97" s="1391"/>
      <c r="DN97" s="1391"/>
      <c r="DO97" s="1391"/>
      <c r="DP97" s="1391"/>
      <c r="DQ97" s="1391"/>
      <c r="DR97" s="1391"/>
      <c r="DS97" s="1391"/>
      <c r="DT97" s="1391"/>
    </row>
    <row r="98" spans="1:124" s="187" customFormat="1" ht="15.75" customHeight="1">
      <c r="A98" s="59"/>
      <c r="B98" s="1392"/>
      <c r="C98" s="1390"/>
      <c r="D98" s="1404"/>
      <c r="E98" s="1391"/>
      <c r="F98" s="1391"/>
      <c r="G98" s="1391"/>
      <c r="H98" s="1391"/>
      <c r="I98" s="1391"/>
      <c r="J98" s="1391"/>
      <c r="K98" s="1391"/>
      <c r="L98" s="1391"/>
      <c r="M98" s="1391"/>
      <c r="N98" s="1391"/>
      <c r="O98" s="1391"/>
      <c r="P98" s="1391"/>
      <c r="Q98" s="1391"/>
      <c r="R98" s="1391"/>
      <c r="S98" s="1391"/>
      <c r="T98" s="1391"/>
      <c r="U98" s="1391"/>
      <c r="V98" s="1391"/>
      <c r="W98" s="1391"/>
      <c r="X98" s="1391"/>
      <c r="Y98" s="1391"/>
      <c r="Z98" s="1391"/>
      <c r="AA98" s="1391"/>
      <c r="AB98" s="1391"/>
      <c r="AC98" s="1391"/>
      <c r="AD98" s="1391"/>
      <c r="AE98" s="1391"/>
      <c r="AF98" s="1391"/>
      <c r="AG98" s="1391"/>
      <c r="AH98" s="1391"/>
      <c r="AI98" s="1391"/>
      <c r="AJ98" s="1391"/>
      <c r="AK98" s="1391"/>
      <c r="AL98" s="1391"/>
      <c r="AM98" s="1391"/>
      <c r="AN98" s="1391"/>
      <c r="AO98" s="1391"/>
      <c r="AP98" s="1391"/>
      <c r="AQ98" s="1391"/>
      <c r="AR98" s="1391"/>
      <c r="AS98" s="1391"/>
      <c r="AT98" s="1391"/>
      <c r="AU98" s="1391"/>
      <c r="AV98" s="1391"/>
      <c r="AW98" s="1391"/>
      <c r="AX98" s="1391"/>
      <c r="AY98" s="1391"/>
      <c r="AZ98" s="1391"/>
      <c r="BA98" s="1391"/>
      <c r="BB98" s="1391"/>
      <c r="BC98" s="1391"/>
      <c r="BD98" s="1391"/>
      <c r="BE98" s="1391"/>
      <c r="BF98" s="1391"/>
      <c r="BG98" s="1391"/>
      <c r="BH98" s="1391"/>
      <c r="BI98" s="1391"/>
      <c r="BJ98" s="1391"/>
      <c r="BK98" s="1391"/>
      <c r="BL98" s="1391"/>
      <c r="BM98" s="1391"/>
      <c r="BN98" s="1391"/>
      <c r="BO98" s="1391"/>
      <c r="BP98" s="1391"/>
      <c r="BQ98" s="1391"/>
      <c r="BR98" s="1391"/>
      <c r="BS98" s="1391"/>
      <c r="BT98" s="1391"/>
      <c r="BU98" s="1391"/>
      <c r="BV98" s="1391"/>
      <c r="BW98" s="1391"/>
      <c r="BX98" s="1391"/>
      <c r="BY98" s="1391"/>
      <c r="BZ98" s="1391"/>
      <c r="CA98" s="1391"/>
      <c r="CB98" s="1391"/>
      <c r="CC98" s="1391"/>
      <c r="CD98" s="1391"/>
      <c r="CE98" s="1391"/>
      <c r="CF98" s="1391"/>
      <c r="CG98" s="1391"/>
      <c r="CH98" s="1391"/>
      <c r="CI98" s="1391"/>
      <c r="CJ98" s="1391"/>
      <c r="CK98" s="1391"/>
      <c r="CL98" s="1391"/>
      <c r="CM98" s="1391"/>
      <c r="CN98" s="1391"/>
      <c r="CO98" s="1391"/>
      <c r="CP98" s="1391"/>
      <c r="CQ98" s="1391"/>
      <c r="CR98" s="1391"/>
      <c r="CS98" s="1391"/>
      <c r="CT98" s="1391"/>
      <c r="CU98" s="1391"/>
      <c r="CV98" s="1391"/>
      <c r="CW98" s="1391"/>
      <c r="CX98" s="1391"/>
      <c r="CY98" s="1391"/>
      <c r="CZ98" s="1391"/>
      <c r="DA98" s="1391"/>
      <c r="DB98" s="1391"/>
      <c r="DC98" s="1391"/>
      <c r="DD98" s="1391"/>
      <c r="DE98" s="1391"/>
      <c r="DF98" s="1391"/>
      <c r="DG98" s="1391"/>
      <c r="DH98" s="1391"/>
      <c r="DI98" s="1391"/>
      <c r="DJ98" s="1391"/>
      <c r="DK98" s="1391"/>
      <c r="DL98" s="1391"/>
      <c r="DM98" s="1391"/>
      <c r="DN98" s="1391"/>
      <c r="DO98" s="1391"/>
      <c r="DP98" s="1391"/>
      <c r="DQ98" s="1391"/>
      <c r="DR98" s="1391"/>
      <c r="DS98" s="1391"/>
      <c r="DT98" s="1391"/>
    </row>
    <row r="99" spans="1:124" s="187" customFormat="1" ht="15.75" customHeight="1">
      <c r="A99" s="59"/>
      <c r="B99" s="1392"/>
      <c r="C99" s="1390"/>
      <c r="D99" s="1404"/>
      <c r="E99" s="1391"/>
      <c r="F99" s="1391"/>
      <c r="G99" s="1391"/>
      <c r="H99" s="1391"/>
      <c r="I99" s="1391"/>
      <c r="J99" s="1391"/>
      <c r="K99" s="1391"/>
      <c r="L99" s="1391"/>
      <c r="M99" s="1391"/>
      <c r="N99" s="1391"/>
      <c r="O99" s="1391"/>
      <c r="P99" s="1391"/>
      <c r="Q99" s="1391"/>
      <c r="R99" s="1391"/>
      <c r="S99" s="1391"/>
      <c r="T99" s="1391"/>
      <c r="U99" s="1391"/>
      <c r="V99" s="1391"/>
      <c r="W99" s="1391"/>
      <c r="X99" s="1391"/>
      <c r="Y99" s="1391"/>
      <c r="Z99" s="1391"/>
      <c r="AA99" s="1391"/>
      <c r="AB99" s="1391"/>
      <c r="AC99" s="1391"/>
      <c r="AD99" s="1391"/>
      <c r="AE99" s="1391"/>
      <c r="AF99" s="1391"/>
      <c r="AG99" s="1391"/>
      <c r="AH99" s="1391"/>
      <c r="AI99" s="1391"/>
      <c r="AJ99" s="1391"/>
      <c r="AK99" s="1391"/>
      <c r="AL99" s="1391"/>
      <c r="AM99" s="1391"/>
      <c r="AN99" s="1391"/>
      <c r="AO99" s="1391"/>
      <c r="AP99" s="1391"/>
      <c r="AQ99" s="1391"/>
      <c r="AR99" s="1391"/>
      <c r="AS99" s="1391"/>
      <c r="AT99" s="1391"/>
      <c r="AU99" s="1391"/>
      <c r="AV99" s="1391"/>
      <c r="AW99" s="1391"/>
      <c r="AX99" s="1391"/>
      <c r="AY99" s="1391"/>
      <c r="AZ99" s="1391"/>
      <c r="BA99" s="1391"/>
      <c r="BB99" s="1391"/>
      <c r="BC99" s="1391"/>
      <c r="BD99" s="1391"/>
      <c r="BE99" s="1391"/>
      <c r="BF99" s="1391"/>
      <c r="BG99" s="1391"/>
      <c r="BH99" s="1391"/>
      <c r="BI99" s="1391"/>
      <c r="BJ99" s="1391"/>
      <c r="BK99" s="1391"/>
      <c r="BL99" s="1391"/>
      <c r="BM99" s="1391"/>
      <c r="BN99" s="1391"/>
      <c r="BO99" s="1391"/>
      <c r="BP99" s="1391"/>
      <c r="BQ99" s="1391"/>
      <c r="BR99" s="1391"/>
      <c r="BS99" s="1391"/>
      <c r="BT99" s="1391"/>
      <c r="BU99" s="1391"/>
      <c r="BV99" s="1391"/>
      <c r="BW99" s="1391"/>
      <c r="BX99" s="1391"/>
      <c r="BY99" s="1391"/>
      <c r="BZ99" s="1391"/>
      <c r="CA99" s="1391"/>
      <c r="CB99" s="1391"/>
      <c r="CC99" s="1391"/>
      <c r="CD99" s="1391"/>
      <c r="CE99" s="1391"/>
      <c r="CF99" s="1391"/>
      <c r="CG99" s="1391"/>
      <c r="CH99" s="1391"/>
      <c r="CI99" s="1391"/>
      <c r="CJ99" s="1391"/>
      <c r="CK99" s="1391"/>
      <c r="CL99" s="1391"/>
      <c r="CM99" s="1391"/>
      <c r="CN99" s="1391"/>
      <c r="CO99" s="1391"/>
      <c r="CP99" s="1391"/>
      <c r="CQ99" s="1391"/>
      <c r="CR99" s="1391"/>
      <c r="CS99" s="1391"/>
      <c r="CT99" s="1391"/>
      <c r="CU99" s="1391"/>
      <c r="CV99" s="1391"/>
      <c r="CW99" s="1391"/>
      <c r="CX99" s="1391"/>
      <c r="CY99" s="1391"/>
      <c r="CZ99" s="1391"/>
      <c r="DA99" s="1391"/>
      <c r="DB99" s="1391"/>
      <c r="DC99" s="1391"/>
      <c r="DD99" s="1391"/>
      <c r="DE99" s="1391"/>
      <c r="DF99" s="1391"/>
      <c r="DG99" s="1391"/>
      <c r="DH99" s="1391"/>
      <c r="DI99" s="1391"/>
      <c r="DJ99" s="1391"/>
      <c r="DK99" s="1391"/>
      <c r="DL99" s="1391"/>
      <c r="DM99" s="1391"/>
      <c r="DN99" s="1391"/>
      <c r="DO99" s="1391"/>
      <c r="DP99" s="1391"/>
      <c r="DQ99" s="1391"/>
      <c r="DR99" s="1391"/>
      <c r="DS99" s="1391"/>
      <c r="DT99" s="1391"/>
    </row>
    <row r="100" spans="1:124" s="187" customFormat="1" ht="15.75" customHeight="1" thickBot="1">
      <c r="A100" s="59"/>
      <c r="B100" s="65" t="s">
        <v>203</v>
      </c>
      <c r="C100" s="1152"/>
      <c r="D100" s="1396">
        <f>SUM(D97:D99)</f>
        <v>18795.32</v>
      </c>
      <c r="E100" s="1401">
        <f>SUM(E97:E99)</f>
        <v>0</v>
      </c>
      <c r="F100" s="1401">
        <f t="shared" ref="F100:BQ100" si="20">SUM(F97:F99)</f>
        <v>0</v>
      </c>
      <c r="G100" s="1401">
        <f t="shared" si="20"/>
        <v>0</v>
      </c>
      <c r="H100" s="1401">
        <f t="shared" si="20"/>
        <v>0</v>
      </c>
      <c r="I100" s="1401">
        <f t="shared" si="20"/>
        <v>0</v>
      </c>
      <c r="J100" s="1401">
        <f t="shared" si="20"/>
        <v>0</v>
      </c>
      <c r="K100" s="1401">
        <f t="shared" si="20"/>
        <v>0</v>
      </c>
      <c r="L100" s="1401">
        <f t="shared" si="20"/>
        <v>0</v>
      </c>
      <c r="M100" s="1401">
        <f t="shared" si="20"/>
        <v>0</v>
      </c>
      <c r="N100" s="1401">
        <f t="shared" si="20"/>
        <v>0</v>
      </c>
      <c r="O100" s="1401">
        <f t="shared" si="20"/>
        <v>0</v>
      </c>
      <c r="P100" s="1401">
        <f t="shared" si="20"/>
        <v>0</v>
      </c>
      <c r="Q100" s="1401">
        <f t="shared" si="20"/>
        <v>0</v>
      </c>
      <c r="R100" s="1401">
        <f t="shared" si="20"/>
        <v>0</v>
      </c>
      <c r="S100" s="1401">
        <f t="shared" si="20"/>
        <v>0</v>
      </c>
      <c r="T100" s="1401">
        <f t="shared" si="20"/>
        <v>0</v>
      </c>
      <c r="U100" s="1401">
        <f t="shared" si="20"/>
        <v>0</v>
      </c>
      <c r="V100" s="1401">
        <f t="shared" si="20"/>
        <v>0</v>
      </c>
      <c r="W100" s="1401">
        <f t="shared" si="20"/>
        <v>0</v>
      </c>
      <c r="X100" s="1401">
        <f t="shared" si="20"/>
        <v>0</v>
      </c>
      <c r="Y100" s="1401">
        <f t="shared" si="20"/>
        <v>0</v>
      </c>
      <c r="Z100" s="1401">
        <f t="shared" si="20"/>
        <v>0</v>
      </c>
      <c r="AA100" s="1401">
        <f t="shared" si="20"/>
        <v>0</v>
      </c>
      <c r="AB100" s="1401">
        <f t="shared" si="20"/>
        <v>0</v>
      </c>
      <c r="AC100" s="1401">
        <f t="shared" si="20"/>
        <v>0</v>
      </c>
      <c r="AD100" s="1401">
        <f t="shared" si="20"/>
        <v>0</v>
      </c>
      <c r="AE100" s="1401">
        <f t="shared" si="20"/>
        <v>0</v>
      </c>
      <c r="AF100" s="1401">
        <f t="shared" si="20"/>
        <v>0</v>
      </c>
      <c r="AG100" s="1401">
        <f t="shared" si="20"/>
        <v>0</v>
      </c>
      <c r="AH100" s="1401">
        <f t="shared" si="20"/>
        <v>0</v>
      </c>
      <c r="AI100" s="1401">
        <f t="shared" si="20"/>
        <v>0</v>
      </c>
      <c r="AJ100" s="1401">
        <f t="shared" si="20"/>
        <v>0</v>
      </c>
      <c r="AK100" s="1401">
        <f t="shared" si="20"/>
        <v>0</v>
      </c>
      <c r="AL100" s="1401">
        <f t="shared" si="20"/>
        <v>0</v>
      </c>
      <c r="AM100" s="1401">
        <f t="shared" si="20"/>
        <v>0</v>
      </c>
      <c r="AN100" s="1401">
        <f t="shared" si="20"/>
        <v>0</v>
      </c>
      <c r="AO100" s="1401">
        <f t="shared" si="20"/>
        <v>0</v>
      </c>
      <c r="AP100" s="1401">
        <f t="shared" si="20"/>
        <v>0</v>
      </c>
      <c r="AQ100" s="1401">
        <f t="shared" si="20"/>
        <v>0</v>
      </c>
      <c r="AR100" s="1401">
        <f t="shared" si="20"/>
        <v>0</v>
      </c>
      <c r="AS100" s="1401">
        <f t="shared" si="20"/>
        <v>0</v>
      </c>
      <c r="AT100" s="1401">
        <f t="shared" si="20"/>
        <v>0</v>
      </c>
      <c r="AU100" s="1401">
        <f t="shared" si="20"/>
        <v>0</v>
      </c>
      <c r="AV100" s="1401">
        <f t="shared" si="20"/>
        <v>0</v>
      </c>
      <c r="AW100" s="1401">
        <f t="shared" si="20"/>
        <v>0</v>
      </c>
      <c r="AX100" s="1401">
        <f t="shared" si="20"/>
        <v>0</v>
      </c>
      <c r="AY100" s="1401">
        <f t="shared" si="20"/>
        <v>0</v>
      </c>
      <c r="AZ100" s="1401">
        <f t="shared" si="20"/>
        <v>0</v>
      </c>
      <c r="BA100" s="1401">
        <f t="shared" si="20"/>
        <v>0</v>
      </c>
      <c r="BB100" s="1401">
        <f t="shared" si="20"/>
        <v>0</v>
      </c>
      <c r="BC100" s="1401">
        <f t="shared" si="20"/>
        <v>0</v>
      </c>
      <c r="BD100" s="1401">
        <f t="shared" si="20"/>
        <v>0</v>
      </c>
      <c r="BE100" s="1401">
        <f t="shared" si="20"/>
        <v>0</v>
      </c>
      <c r="BF100" s="1401">
        <f t="shared" si="20"/>
        <v>0</v>
      </c>
      <c r="BG100" s="1401">
        <f t="shared" si="20"/>
        <v>0</v>
      </c>
      <c r="BH100" s="1401">
        <f t="shared" si="20"/>
        <v>0</v>
      </c>
      <c r="BI100" s="1401">
        <f t="shared" si="20"/>
        <v>0</v>
      </c>
      <c r="BJ100" s="1401">
        <f t="shared" si="20"/>
        <v>0</v>
      </c>
      <c r="BK100" s="1401">
        <f t="shared" si="20"/>
        <v>0</v>
      </c>
      <c r="BL100" s="1401">
        <f t="shared" si="20"/>
        <v>0</v>
      </c>
      <c r="BM100" s="1401">
        <f t="shared" si="20"/>
        <v>0</v>
      </c>
      <c r="BN100" s="1401">
        <f t="shared" si="20"/>
        <v>0</v>
      </c>
      <c r="BO100" s="1401">
        <f t="shared" si="20"/>
        <v>0</v>
      </c>
      <c r="BP100" s="1401">
        <f t="shared" si="20"/>
        <v>0</v>
      </c>
      <c r="BQ100" s="1401">
        <f t="shared" si="20"/>
        <v>0</v>
      </c>
      <c r="BR100" s="1401">
        <f t="shared" ref="BR100:DT100" si="21">SUM(BR97:BR99)</f>
        <v>0</v>
      </c>
      <c r="BS100" s="1401">
        <f t="shared" si="21"/>
        <v>0</v>
      </c>
      <c r="BT100" s="1401">
        <f t="shared" si="21"/>
        <v>0</v>
      </c>
      <c r="BU100" s="1401">
        <f t="shared" si="21"/>
        <v>0</v>
      </c>
      <c r="BV100" s="1401">
        <f t="shared" si="21"/>
        <v>0</v>
      </c>
      <c r="BW100" s="1401">
        <f t="shared" si="21"/>
        <v>0</v>
      </c>
      <c r="BX100" s="1401">
        <f t="shared" si="21"/>
        <v>0</v>
      </c>
      <c r="BY100" s="1401">
        <f t="shared" si="21"/>
        <v>0</v>
      </c>
      <c r="BZ100" s="1401">
        <f t="shared" si="21"/>
        <v>0</v>
      </c>
      <c r="CA100" s="1401">
        <f t="shared" si="21"/>
        <v>0</v>
      </c>
      <c r="CB100" s="1401">
        <f t="shared" si="21"/>
        <v>0</v>
      </c>
      <c r="CC100" s="1401">
        <f t="shared" si="21"/>
        <v>0</v>
      </c>
      <c r="CD100" s="1401">
        <f t="shared" si="21"/>
        <v>0</v>
      </c>
      <c r="CE100" s="1401">
        <f t="shared" si="21"/>
        <v>0</v>
      </c>
      <c r="CF100" s="1401">
        <f t="shared" si="21"/>
        <v>0</v>
      </c>
      <c r="CG100" s="1401">
        <f t="shared" si="21"/>
        <v>0</v>
      </c>
      <c r="CH100" s="1401">
        <f t="shared" si="21"/>
        <v>0</v>
      </c>
      <c r="CI100" s="1401">
        <f t="shared" si="21"/>
        <v>0</v>
      </c>
      <c r="CJ100" s="1401">
        <f t="shared" si="21"/>
        <v>0</v>
      </c>
      <c r="CK100" s="1401">
        <f t="shared" si="21"/>
        <v>0</v>
      </c>
      <c r="CL100" s="1401">
        <f t="shared" si="21"/>
        <v>0</v>
      </c>
      <c r="CM100" s="1401">
        <f t="shared" si="21"/>
        <v>0</v>
      </c>
      <c r="CN100" s="1401">
        <f t="shared" si="21"/>
        <v>0</v>
      </c>
      <c r="CO100" s="1401">
        <f t="shared" si="21"/>
        <v>0</v>
      </c>
      <c r="CP100" s="1401">
        <f t="shared" si="21"/>
        <v>0</v>
      </c>
      <c r="CQ100" s="1401">
        <f t="shared" si="21"/>
        <v>0</v>
      </c>
      <c r="CR100" s="1401">
        <f t="shared" si="21"/>
        <v>0</v>
      </c>
      <c r="CS100" s="1401">
        <f t="shared" si="21"/>
        <v>0</v>
      </c>
      <c r="CT100" s="1401">
        <f t="shared" si="21"/>
        <v>0</v>
      </c>
      <c r="CU100" s="1401">
        <f t="shared" si="21"/>
        <v>0</v>
      </c>
      <c r="CV100" s="1401">
        <f t="shared" si="21"/>
        <v>0</v>
      </c>
      <c r="CW100" s="1401">
        <f t="shared" si="21"/>
        <v>0</v>
      </c>
      <c r="CX100" s="1401">
        <f t="shared" si="21"/>
        <v>0</v>
      </c>
      <c r="CY100" s="1401">
        <f t="shared" si="21"/>
        <v>0</v>
      </c>
      <c r="CZ100" s="1401">
        <f t="shared" si="21"/>
        <v>0</v>
      </c>
      <c r="DA100" s="1401">
        <f t="shared" si="21"/>
        <v>0</v>
      </c>
      <c r="DB100" s="1401">
        <f t="shared" si="21"/>
        <v>0</v>
      </c>
      <c r="DC100" s="1401">
        <f t="shared" si="21"/>
        <v>0</v>
      </c>
      <c r="DD100" s="1401">
        <f t="shared" si="21"/>
        <v>0</v>
      </c>
      <c r="DE100" s="1401">
        <f t="shared" si="21"/>
        <v>0</v>
      </c>
      <c r="DF100" s="1401">
        <f t="shared" si="21"/>
        <v>0</v>
      </c>
      <c r="DG100" s="1401">
        <f t="shared" si="21"/>
        <v>0</v>
      </c>
      <c r="DH100" s="1401">
        <f t="shared" si="21"/>
        <v>0</v>
      </c>
      <c r="DI100" s="1401">
        <f t="shared" si="21"/>
        <v>0</v>
      </c>
      <c r="DJ100" s="1401">
        <f t="shared" si="21"/>
        <v>0</v>
      </c>
      <c r="DK100" s="1401">
        <f t="shared" si="21"/>
        <v>0</v>
      </c>
      <c r="DL100" s="1401">
        <f t="shared" si="21"/>
        <v>0</v>
      </c>
      <c r="DM100" s="1401">
        <f t="shared" si="21"/>
        <v>0</v>
      </c>
      <c r="DN100" s="1401">
        <f t="shared" si="21"/>
        <v>0</v>
      </c>
      <c r="DO100" s="1401">
        <f t="shared" si="21"/>
        <v>0</v>
      </c>
      <c r="DP100" s="1401">
        <f t="shared" si="21"/>
        <v>0</v>
      </c>
      <c r="DQ100" s="1401">
        <f t="shared" si="21"/>
        <v>0</v>
      </c>
      <c r="DR100" s="1401">
        <f t="shared" si="21"/>
        <v>0</v>
      </c>
      <c r="DS100" s="1401">
        <f t="shared" si="21"/>
        <v>0</v>
      </c>
      <c r="DT100" s="1401">
        <f t="shared" si="21"/>
        <v>0</v>
      </c>
    </row>
    <row r="101" spans="1:124" s="187" customFormat="1" ht="15.75" customHeight="1" thickTop="1">
      <c r="A101" s="59"/>
      <c r="B101" s="213"/>
      <c r="C101" s="1387"/>
      <c r="D101" s="1403"/>
      <c r="E101" s="58"/>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row>
    <row r="102" spans="1:124" s="187" customFormat="1" ht="15.75" customHeight="1">
      <c r="A102" s="59"/>
      <c r="B102" s="213"/>
      <c r="C102" s="1387"/>
      <c r="D102" s="1403"/>
      <c r="E102" s="58"/>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row>
    <row r="103" spans="1:124" s="187" customFormat="1" ht="15.75" customHeight="1">
      <c r="A103" s="59"/>
      <c r="B103" s="128" t="s">
        <v>204</v>
      </c>
      <c r="C103" s="1387"/>
      <c r="D103" s="1403"/>
      <c r="E103" s="58"/>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row>
    <row r="104" spans="1:124" s="187" customFormat="1" ht="15.75" customHeight="1">
      <c r="A104" s="59"/>
      <c r="B104" s="213"/>
      <c r="C104" s="1387"/>
      <c r="D104" s="1403"/>
      <c r="E104" s="58"/>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row>
    <row r="105" spans="1:124" s="187" customFormat="1" ht="15.75" customHeight="1">
      <c r="A105" s="59"/>
      <c r="B105" s="1392" t="s">
        <v>1621</v>
      </c>
      <c r="C105" s="1390" t="s">
        <v>205</v>
      </c>
      <c r="D105" s="1819">
        <v>61238.5</v>
      </c>
      <c r="E105" s="1391"/>
      <c r="F105" s="1391"/>
      <c r="G105" s="1391"/>
      <c r="H105" s="1391"/>
      <c r="I105" s="1391"/>
      <c r="J105" s="1391"/>
      <c r="K105" s="1391"/>
      <c r="L105" s="1391"/>
      <c r="M105" s="1391"/>
      <c r="N105" s="1391"/>
      <c r="O105" s="1391"/>
      <c r="P105" s="1391"/>
      <c r="Q105" s="1391"/>
      <c r="R105" s="1391"/>
      <c r="S105" s="1391"/>
      <c r="T105" s="1391"/>
      <c r="U105" s="1391"/>
      <c r="V105" s="1391"/>
      <c r="W105" s="1391"/>
      <c r="X105" s="1391"/>
      <c r="Y105" s="1391"/>
      <c r="Z105" s="1391"/>
      <c r="AA105" s="1391"/>
      <c r="AB105" s="1391"/>
      <c r="AC105" s="1391"/>
      <c r="AD105" s="1391"/>
      <c r="AE105" s="1391"/>
      <c r="AF105" s="1391"/>
      <c r="AG105" s="1391"/>
      <c r="AH105" s="1391"/>
      <c r="AI105" s="1391"/>
      <c r="AJ105" s="1391"/>
      <c r="AK105" s="1391"/>
      <c r="AL105" s="1391"/>
      <c r="AM105" s="1391"/>
      <c r="AN105" s="1391"/>
      <c r="AO105" s="1391"/>
      <c r="AP105" s="1391"/>
      <c r="AQ105" s="1391"/>
      <c r="AR105" s="1391"/>
      <c r="AS105" s="1391"/>
      <c r="AT105" s="1391"/>
      <c r="AU105" s="1391"/>
      <c r="AV105" s="1391"/>
      <c r="AW105" s="1391"/>
      <c r="AX105" s="1391"/>
      <c r="AY105" s="1391"/>
      <c r="AZ105" s="1391"/>
      <c r="BA105" s="1391"/>
      <c r="BB105" s="1391"/>
      <c r="BC105" s="1391"/>
      <c r="BD105" s="1391"/>
      <c r="BE105" s="1391"/>
      <c r="BF105" s="1391"/>
      <c r="BG105" s="1391"/>
      <c r="BH105" s="1391"/>
      <c r="BI105" s="1391"/>
      <c r="BJ105" s="1391"/>
      <c r="BK105" s="1391"/>
      <c r="BL105" s="1391"/>
      <c r="BM105" s="1391"/>
      <c r="BN105" s="1391"/>
      <c r="BO105" s="1391"/>
      <c r="BP105" s="1391"/>
      <c r="BQ105" s="1391"/>
      <c r="BR105" s="1391"/>
      <c r="BS105" s="1391"/>
      <c r="BT105" s="1391"/>
      <c r="BU105" s="1391"/>
      <c r="BV105" s="1391"/>
      <c r="BW105" s="1391"/>
      <c r="BX105" s="1391"/>
      <c r="BY105" s="1391"/>
      <c r="BZ105" s="1391"/>
      <c r="CA105" s="1391"/>
      <c r="CB105" s="1391"/>
      <c r="CC105" s="1391"/>
      <c r="CD105" s="1391"/>
      <c r="CE105" s="1391"/>
      <c r="CF105" s="1391"/>
      <c r="CG105" s="1391"/>
      <c r="CH105" s="1391"/>
      <c r="CI105" s="1391"/>
      <c r="CJ105" s="1391"/>
      <c r="CK105" s="1391"/>
      <c r="CL105" s="1391"/>
      <c r="CM105" s="1391"/>
      <c r="CN105" s="1391"/>
      <c r="CO105" s="1391"/>
      <c r="CP105" s="1391"/>
      <c r="CQ105" s="1391"/>
      <c r="CR105" s="1391"/>
      <c r="CS105" s="1391"/>
      <c r="CT105" s="1391"/>
      <c r="CU105" s="1391"/>
      <c r="CV105" s="1391"/>
      <c r="CW105" s="1391"/>
      <c r="CX105" s="1391"/>
      <c r="CY105" s="1391"/>
      <c r="CZ105" s="1391"/>
      <c r="DA105" s="1391"/>
      <c r="DB105" s="1391"/>
      <c r="DC105" s="1391"/>
      <c r="DD105" s="1391"/>
      <c r="DE105" s="1391"/>
      <c r="DF105" s="1391"/>
      <c r="DG105" s="1391"/>
      <c r="DH105" s="1391"/>
      <c r="DI105" s="1391"/>
      <c r="DJ105" s="1391"/>
      <c r="DK105" s="1391"/>
      <c r="DL105" s="1391"/>
      <c r="DM105" s="1391"/>
      <c r="DN105" s="1391"/>
      <c r="DO105" s="1391"/>
      <c r="DP105" s="1391"/>
      <c r="DQ105" s="1391"/>
      <c r="DR105" s="1391"/>
      <c r="DS105" s="1391"/>
      <c r="DT105" s="1391"/>
    </row>
    <row r="106" spans="1:124" s="187" customFormat="1" ht="15.75" customHeight="1">
      <c r="A106" s="59"/>
      <c r="B106" s="1392"/>
      <c r="C106" s="1390"/>
      <c r="D106" s="1404"/>
      <c r="E106" s="1391"/>
      <c r="F106" s="1391"/>
      <c r="G106" s="1391"/>
      <c r="H106" s="1391"/>
      <c r="I106" s="1391"/>
      <c r="J106" s="1391"/>
      <c r="K106" s="1391"/>
      <c r="L106" s="1391"/>
      <c r="M106" s="1391"/>
      <c r="N106" s="1391"/>
      <c r="O106" s="1391"/>
      <c r="P106" s="1391"/>
      <c r="Q106" s="1391"/>
      <c r="R106" s="1391"/>
      <c r="S106" s="1391"/>
      <c r="T106" s="1391"/>
      <c r="U106" s="1391"/>
      <c r="V106" s="1391"/>
      <c r="W106" s="1391"/>
      <c r="X106" s="1391"/>
      <c r="Y106" s="1391"/>
      <c r="Z106" s="1391"/>
      <c r="AA106" s="1391"/>
      <c r="AB106" s="1391"/>
      <c r="AC106" s="1391"/>
      <c r="AD106" s="1391"/>
      <c r="AE106" s="1391"/>
      <c r="AF106" s="1391"/>
      <c r="AG106" s="1391"/>
      <c r="AH106" s="1391"/>
      <c r="AI106" s="1391"/>
      <c r="AJ106" s="1391"/>
      <c r="AK106" s="1391"/>
      <c r="AL106" s="1391"/>
      <c r="AM106" s="1391"/>
      <c r="AN106" s="1391"/>
      <c r="AO106" s="1391"/>
      <c r="AP106" s="1391"/>
      <c r="AQ106" s="1391"/>
      <c r="AR106" s="1391"/>
      <c r="AS106" s="1391"/>
      <c r="AT106" s="1391"/>
      <c r="AU106" s="1391"/>
      <c r="AV106" s="1391"/>
      <c r="AW106" s="1391"/>
      <c r="AX106" s="1391"/>
      <c r="AY106" s="1391"/>
      <c r="AZ106" s="1391"/>
      <c r="BA106" s="1391"/>
      <c r="BB106" s="1391"/>
      <c r="BC106" s="1391"/>
      <c r="BD106" s="1391"/>
      <c r="BE106" s="1391"/>
      <c r="BF106" s="1391"/>
      <c r="BG106" s="1391"/>
      <c r="BH106" s="1391"/>
      <c r="BI106" s="1391"/>
      <c r="BJ106" s="1391"/>
      <c r="BK106" s="1391"/>
      <c r="BL106" s="1391"/>
      <c r="BM106" s="1391"/>
      <c r="BN106" s="1391"/>
      <c r="BO106" s="1391"/>
      <c r="BP106" s="1391"/>
      <c r="BQ106" s="1391"/>
      <c r="BR106" s="1391"/>
      <c r="BS106" s="1391"/>
      <c r="BT106" s="1391"/>
      <c r="BU106" s="1391"/>
      <c r="BV106" s="1391"/>
      <c r="BW106" s="1391"/>
      <c r="BX106" s="1391"/>
      <c r="BY106" s="1391"/>
      <c r="BZ106" s="1391"/>
      <c r="CA106" s="1391"/>
      <c r="CB106" s="1391"/>
      <c r="CC106" s="1391"/>
      <c r="CD106" s="1391"/>
      <c r="CE106" s="1391"/>
      <c r="CF106" s="1391"/>
      <c r="CG106" s="1391"/>
      <c r="CH106" s="1391"/>
      <c r="CI106" s="1391"/>
      <c r="CJ106" s="1391"/>
      <c r="CK106" s="1391"/>
      <c r="CL106" s="1391"/>
      <c r="CM106" s="1391"/>
      <c r="CN106" s="1391"/>
      <c r="CO106" s="1391"/>
      <c r="CP106" s="1391"/>
      <c r="CQ106" s="1391"/>
      <c r="CR106" s="1391"/>
      <c r="CS106" s="1391"/>
      <c r="CT106" s="1391"/>
      <c r="CU106" s="1391"/>
      <c r="CV106" s="1391"/>
      <c r="CW106" s="1391"/>
      <c r="CX106" s="1391"/>
      <c r="CY106" s="1391"/>
      <c r="CZ106" s="1391"/>
      <c r="DA106" s="1391"/>
      <c r="DB106" s="1391"/>
      <c r="DC106" s="1391"/>
      <c r="DD106" s="1391"/>
      <c r="DE106" s="1391"/>
      <c r="DF106" s="1391"/>
      <c r="DG106" s="1391"/>
      <c r="DH106" s="1391"/>
      <c r="DI106" s="1391"/>
      <c r="DJ106" s="1391"/>
      <c r="DK106" s="1391"/>
      <c r="DL106" s="1391"/>
      <c r="DM106" s="1391"/>
      <c r="DN106" s="1391"/>
      <c r="DO106" s="1391"/>
      <c r="DP106" s="1391"/>
      <c r="DQ106" s="1391"/>
      <c r="DR106" s="1391"/>
      <c r="DS106" s="1391"/>
      <c r="DT106" s="1391"/>
    </row>
    <row r="107" spans="1:124" s="187" customFormat="1" ht="15.75" customHeight="1">
      <c r="A107" s="59"/>
      <c r="B107" s="213"/>
      <c r="C107" s="1387"/>
      <c r="D107" s="1403"/>
      <c r="E107" s="58"/>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row>
    <row r="108" spans="1:124" s="187" customFormat="1" ht="15.75" customHeight="1" thickBot="1">
      <c r="A108" s="59"/>
      <c r="B108" s="65" t="s">
        <v>206</v>
      </c>
      <c r="C108" s="1152"/>
      <c r="D108" s="1396">
        <f>SUM(D105:D107)</f>
        <v>61238.5</v>
      </c>
      <c r="E108" s="1401">
        <f>SUM(E105:E107)</f>
        <v>0</v>
      </c>
      <c r="F108" s="1401">
        <f t="shared" ref="F108:BQ108" si="22">SUM(F105:F107)</f>
        <v>0</v>
      </c>
      <c r="G108" s="1401">
        <f t="shared" si="22"/>
        <v>0</v>
      </c>
      <c r="H108" s="1401">
        <f t="shared" si="22"/>
        <v>0</v>
      </c>
      <c r="I108" s="1401">
        <f t="shared" si="22"/>
        <v>0</v>
      </c>
      <c r="J108" s="1401">
        <f t="shared" si="22"/>
        <v>0</v>
      </c>
      <c r="K108" s="1401">
        <f t="shared" si="22"/>
        <v>0</v>
      </c>
      <c r="L108" s="1401">
        <f t="shared" si="22"/>
        <v>0</v>
      </c>
      <c r="M108" s="1401">
        <f t="shared" si="22"/>
        <v>0</v>
      </c>
      <c r="N108" s="1401">
        <f t="shared" si="22"/>
        <v>0</v>
      </c>
      <c r="O108" s="1401">
        <f t="shared" si="22"/>
        <v>0</v>
      </c>
      <c r="P108" s="1401">
        <f t="shared" si="22"/>
        <v>0</v>
      </c>
      <c r="Q108" s="1401">
        <f t="shared" si="22"/>
        <v>0</v>
      </c>
      <c r="R108" s="1401">
        <f t="shared" si="22"/>
        <v>0</v>
      </c>
      <c r="S108" s="1401">
        <f t="shared" si="22"/>
        <v>0</v>
      </c>
      <c r="T108" s="1401">
        <f t="shared" si="22"/>
        <v>0</v>
      </c>
      <c r="U108" s="1401">
        <f t="shared" si="22"/>
        <v>0</v>
      </c>
      <c r="V108" s="1401">
        <f t="shared" si="22"/>
        <v>0</v>
      </c>
      <c r="W108" s="1401">
        <f t="shared" si="22"/>
        <v>0</v>
      </c>
      <c r="X108" s="1401">
        <f t="shared" si="22"/>
        <v>0</v>
      </c>
      <c r="Y108" s="1401">
        <f t="shared" si="22"/>
        <v>0</v>
      </c>
      <c r="Z108" s="1401">
        <f t="shared" si="22"/>
        <v>0</v>
      </c>
      <c r="AA108" s="1401">
        <f t="shared" si="22"/>
        <v>0</v>
      </c>
      <c r="AB108" s="1401">
        <f t="shared" si="22"/>
        <v>0</v>
      </c>
      <c r="AC108" s="1401">
        <f t="shared" si="22"/>
        <v>0</v>
      </c>
      <c r="AD108" s="1401">
        <f t="shared" si="22"/>
        <v>0</v>
      </c>
      <c r="AE108" s="1401">
        <f t="shared" si="22"/>
        <v>0</v>
      </c>
      <c r="AF108" s="1401">
        <f t="shared" si="22"/>
        <v>0</v>
      </c>
      <c r="AG108" s="1401">
        <f t="shared" si="22"/>
        <v>0</v>
      </c>
      <c r="AH108" s="1401">
        <f t="shared" si="22"/>
        <v>0</v>
      </c>
      <c r="AI108" s="1401">
        <f t="shared" si="22"/>
        <v>0</v>
      </c>
      <c r="AJ108" s="1401">
        <f t="shared" si="22"/>
        <v>0</v>
      </c>
      <c r="AK108" s="1401">
        <f t="shared" si="22"/>
        <v>0</v>
      </c>
      <c r="AL108" s="1401">
        <f t="shared" si="22"/>
        <v>0</v>
      </c>
      <c r="AM108" s="1401">
        <f t="shared" si="22"/>
        <v>0</v>
      </c>
      <c r="AN108" s="1401">
        <f t="shared" si="22"/>
        <v>0</v>
      </c>
      <c r="AO108" s="1401">
        <f t="shared" si="22"/>
        <v>0</v>
      </c>
      <c r="AP108" s="1401">
        <f t="shared" si="22"/>
        <v>0</v>
      </c>
      <c r="AQ108" s="1401">
        <f t="shared" si="22"/>
        <v>0</v>
      </c>
      <c r="AR108" s="1401">
        <f t="shared" si="22"/>
        <v>0</v>
      </c>
      <c r="AS108" s="1401">
        <f t="shared" si="22"/>
        <v>0</v>
      </c>
      <c r="AT108" s="1401">
        <f t="shared" si="22"/>
        <v>0</v>
      </c>
      <c r="AU108" s="1401">
        <f t="shared" si="22"/>
        <v>0</v>
      </c>
      <c r="AV108" s="1401">
        <f t="shared" si="22"/>
        <v>0</v>
      </c>
      <c r="AW108" s="1401">
        <f t="shared" si="22"/>
        <v>0</v>
      </c>
      <c r="AX108" s="1401">
        <f t="shared" si="22"/>
        <v>0</v>
      </c>
      <c r="AY108" s="1401">
        <f t="shared" si="22"/>
        <v>0</v>
      </c>
      <c r="AZ108" s="1401">
        <f t="shared" si="22"/>
        <v>0</v>
      </c>
      <c r="BA108" s="1401">
        <f t="shared" si="22"/>
        <v>0</v>
      </c>
      <c r="BB108" s="1401">
        <f t="shared" si="22"/>
        <v>0</v>
      </c>
      <c r="BC108" s="1401">
        <f t="shared" si="22"/>
        <v>0</v>
      </c>
      <c r="BD108" s="1401">
        <f t="shared" si="22"/>
        <v>0</v>
      </c>
      <c r="BE108" s="1401">
        <f t="shared" si="22"/>
        <v>0</v>
      </c>
      <c r="BF108" s="1401">
        <f t="shared" si="22"/>
        <v>0</v>
      </c>
      <c r="BG108" s="1401">
        <f t="shared" si="22"/>
        <v>0</v>
      </c>
      <c r="BH108" s="1401">
        <f t="shared" si="22"/>
        <v>0</v>
      </c>
      <c r="BI108" s="1401">
        <f t="shared" si="22"/>
        <v>0</v>
      </c>
      <c r="BJ108" s="1401">
        <f t="shared" si="22"/>
        <v>0</v>
      </c>
      <c r="BK108" s="1401">
        <f t="shared" si="22"/>
        <v>0</v>
      </c>
      <c r="BL108" s="1401">
        <f t="shared" si="22"/>
        <v>0</v>
      </c>
      <c r="BM108" s="1401">
        <f t="shared" si="22"/>
        <v>0</v>
      </c>
      <c r="BN108" s="1401">
        <f t="shared" si="22"/>
        <v>0</v>
      </c>
      <c r="BO108" s="1401">
        <f t="shared" si="22"/>
        <v>0</v>
      </c>
      <c r="BP108" s="1401">
        <f t="shared" si="22"/>
        <v>0</v>
      </c>
      <c r="BQ108" s="1401">
        <f t="shared" si="22"/>
        <v>0</v>
      </c>
      <c r="BR108" s="1401">
        <f t="shared" ref="BR108:DT108" si="23">SUM(BR105:BR107)</f>
        <v>0</v>
      </c>
      <c r="BS108" s="1401">
        <f t="shared" si="23"/>
        <v>0</v>
      </c>
      <c r="BT108" s="1401">
        <f t="shared" si="23"/>
        <v>0</v>
      </c>
      <c r="BU108" s="1401">
        <f t="shared" si="23"/>
        <v>0</v>
      </c>
      <c r="BV108" s="1401">
        <f t="shared" si="23"/>
        <v>0</v>
      </c>
      <c r="BW108" s="1401">
        <f t="shared" si="23"/>
        <v>0</v>
      </c>
      <c r="BX108" s="1401">
        <f t="shared" si="23"/>
        <v>0</v>
      </c>
      <c r="BY108" s="1401">
        <f t="shared" si="23"/>
        <v>0</v>
      </c>
      <c r="BZ108" s="1401">
        <f t="shared" si="23"/>
        <v>0</v>
      </c>
      <c r="CA108" s="1401">
        <f t="shared" si="23"/>
        <v>0</v>
      </c>
      <c r="CB108" s="1401">
        <f t="shared" si="23"/>
        <v>0</v>
      </c>
      <c r="CC108" s="1401">
        <f t="shared" si="23"/>
        <v>0</v>
      </c>
      <c r="CD108" s="1401">
        <f t="shared" si="23"/>
        <v>0</v>
      </c>
      <c r="CE108" s="1401">
        <f t="shared" si="23"/>
        <v>0</v>
      </c>
      <c r="CF108" s="1401">
        <f t="shared" si="23"/>
        <v>0</v>
      </c>
      <c r="CG108" s="1401">
        <f t="shared" si="23"/>
        <v>0</v>
      </c>
      <c r="CH108" s="1401">
        <f t="shared" si="23"/>
        <v>0</v>
      </c>
      <c r="CI108" s="1401">
        <f t="shared" si="23"/>
        <v>0</v>
      </c>
      <c r="CJ108" s="1401">
        <f t="shared" si="23"/>
        <v>0</v>
      </c>
      <c r="CK108" s="1401">
        <f t="shared" si="23"/>
        <v>0</v>
      </c>
      <c r="CL108" s="1401">
        <f t="shared" si="23"/>
        <v>0</v>
      </c>
      <c r="CM108" s="1401">
        <f t="shared" si="23"/>
        <v>0</v>
      </c>
      <c r="CN108" s="1401">
        <f t="shared" si="23"/>
        <v>0</v>
      </c>
      <c r="CO108" s="1401">
        <f t="shared" si="23"/>
        <v>0</v>
      </c>
      <c r="CP108" s="1401">
        <f t="shared" si="23"/>
        <v>0</v>
      </c>
      <c r="CQ108" s="1401">
        <f t="shared" si="23"/>
        <v>0</v>
      </c>
      <c r="CR108" s="1401">
        <f t="shared" si="23"/>
        <v>0</v>
      </c>
      <c r="CS108" s="1401">
        <f t="shared" si="23"/>
        <v>0</v>
      </c>
      <c r="CT108" s="1401">
        <f t="shared" si="23"/>
        <v>0</v>
      </c>
      <c r="CU108" s="1401">
        <f t="shared" si="23"/>
        <v>0</v>
      </c>
      <c r="CV108" s="1401">
        <f t="shared" si="23"/>
        <v>0</v>
      </c>
      <c r="CW108" s="1401">
        <f t="shared" si="23"/>
        <v>0</v>
      </c>
      <c r="CX108" s="1401">
        <f t="shared" si="23"/>
        <v>0</v>
      </c>
      <c r="CY108" s="1401">
        <f t="shared" si="23"/>
        <v>0</v>
      </c>
      <c r="CZ108" s="1401">
        <f t="shared" si="23"/>
        <v>0</v>
      </c>
      <c r="DA108" s="1401">
        <f t="shared" si="23"/>
        <v>0</v>
      </c>
      <c r="DB108" s="1401">
        <f t="shared" si="23"/>
        <v>0</v>
      </c>
      <c r="DC108" s="1401">
        <f t="shared" si="23"/>
        <v>0</v>
      </c>
      <c r="DD108" s="1401">
        <f t="shared" si="23"/>
        <v>0</v>
      </c>
      <c r="DE108" s="1401">
        <f t="shared" si="23"/>
        <v>0</v>
      </c>
      <c r="DF108" s="1401">
        <f t="shared" si="23"/>
        <v>0</v>
      </c>
      <c r="DG108" s="1401">
        <f t="shared" si="23"/>
        <v>0</v>
      </c>
      <c r="DH108" s="1401">
        <f t="shared" si="23"/>
        <v>0</v>
      </c>
      <c r="DI108" s="1401">
        <f t="shared" si="23"/>
        <v>0</v>
      </c>
      <c r="DJ108" s="1401">
        <f t="shared" si="23"/>
        <v>0</v>
      </c>
      <c r="DK108" s="1401">
        <f t="shared" si="23"/>
        <v>0</v>
      </c>
      <c r="DL108" s="1401">
        <f t="shared" si="23"/>
        <v>0</v>
      </c>
      <c r="DM108" s="1401">
        <f t="shared" si="23"/>
        <v>0</v>
      </c>
      <c r="DN108" s="1401">
        <f t="shared" si="23"/>
        <v>0</v>
      </c>
      <c r="DO108" s="1401">
        <f t="shared" si="23"/>
        <v>0</v>
      </c>
      <c r="DP108" s="1401">
        <f t="shared" si="23"/>
        <v>0</v>
      </c>
      <c r="DQ108" s="1401">
        <f t="shared" si="23"/>
        <v>0</v>
      </c>
      <c r="DR108" s="1401">
        <f t="shared" si="23"/>
        <v>0</v>
      </c>
      <c r="DS108" s="1401">
        <f t="shared" si="23"/>
        <v>0</v>
      </c>
      <c r="DT108" s="1401">
        <f t="shared" si="23"/>
        <v>0</v>
      </c>
    </row>
    <row r="109" spans="1:124" s="187" customFormat="1" ht="15.75" customHeight="1" thickTop="1">
      <c r="A109" s="59"/>
      <c r="B109" s="213"/>
      <c r="C109" s="1387"/>
      <c r="D109" s="1403"/>
      <c r="E109" s="58"/>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58"/>
      <c r="CZ109" s="58"/>
      <c r="DA109" s="58"/>
      <c r="DB109" s="58"/>
      <c r="DC109" s="58"/>
      <c r="DD109" s="58"/>
      <c r="DE109" s="58"/>
      <c r="DF109" s="58"/>
      <c r="DG109" s="58"/>
      <c r="DH109" s="58"/>
      <c r="DI109" s="58"/>
      <c r="DJ109" s="58"/>
      <c r="DK109" s="58"/>
      <c r="DL109" s="58"/>
      <c r="DM109" s="58"/>
      <c r="DN109" s="58"/>
      <c r="DO109" s="58"/>
      <c r="DP109" s="58"/>
      <c r="DQ109" s="58"/>
      <c r="DR109" s="58"/>
      <c r="DS109" s="58"/>
      <c r="DT109" s="58"/>
    </row>
    <row r="110" spans="1:124" s="187" customFormat="1" ht="15.75" customHeight="1">
      <c r="A110" s="59"/>
      <c r="B110" s="128" t="s">
        <v>204</v>
      </c>
      <c r="C110" s="1387"/>
      <c r="D110" s="1403"/>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row>
    <row r="111" spans="1:124" s="187" customFormat="1" ht="15.75" customHeight="1">
      <c r="A111" s="59"/>
      <c r="B111" s="213"/>
      <c r="C111" s="1387"/>
      <c r="D111" s="1403"/>
      <c r="E111" s="58"/>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58"/>
      <c r="DS111" s="58"/>
      <c r="DT111" s="58"/>
    </row>
    <row r="112" spans="1:124" s="187" customFormat="1" ht="15.75" customHeight="1">
      <c r="A112" s="59"/>
      <c r="B112" s="213" t="s">
        <v>1622</v>
      </c>
      <c r="C112" s="1387" t="s">
        <v>207</v>
      </c>
      <c r="D112" s="1819">
        <v>7500</v>
      </c>
      <c r="E112" s="1391"/>
      <c r="F112" s="1391"/>
      <c r="G112" s="1391"/>
      <c r="H112" s="1391"/>
      <c r="I112" s="1391"/>
      <c r="J112" s="1391"/>
      <c r="K112" s="1391"/>
      <c r="L112" s="1391"/>
      <c r="M112" s="1391"/>
      <c r="N112" s="1391"/>
      <c r="O112" s="1391"/>
      <c r="P112" s="1391"/>
      <c r="Q112" s="1391"/>
      <c r="R112" s="1391"/>
      <c r="S112" s="1391"/>
      <c r="T112" s="1391"/>
      <c r="U112" s="1391"/>
      <c r="V112" s="1391"/>
      <c r="W112" s="1391"/>
      <c r="X112" s="1391"/>
      <c r="Y112" s="1391"/>
      <c r="Z112" s="1391"/>
      <c r="AA112" s="1391"/>
      <c r="AB112" s="1391"/>
      <c r="AC112" s="1391"/>
      <c r="AD112" s="1391"/>
      <c r="AE112" s="1391"/>
      <c r="AF112" s="1391"/>
      <c r="AG112" s="1391"/>
      <c r="AH112" s="1391"/>
      <c r="AI112" s="1391"/>
      <c r="AJ112" s="1391"/>
      <c r="AK112" s="1391"/>
      <c r="AL112" s="1391"/>
      <c r="AM112" s="1391"/>
      <c r="AN112" s="1391"/>
      <c r="AO112" s="1391"/>
      <c r="AP112" s="1391"/>
      <c r="AQ112" s="1391"/>
      <c r="AR112" s="1391"/>
      <c r="AS112" s="1391"/>
      <c r="AT112" s="1391"/>
      <c r="AU112" s="1391"/>
      <c r="AV112" s="1391"/>
      <c r="AW112" s="1391"/>
      <c r="AX112" s="1391"/>
      <c r="AY112" s="1391"/>
      <c r="AZ112" s="1391"/>
      <c r="BA112" s="1391"/>
      <c r="BB112" s="1391"/>
      <c r="BC112" s="1391"/>
      <c r="BD112" s="1391"/>
      <c r="BE112" s="1391"/>
      <c r="BF112" s="1391"/>
      <c r="BG112" s="1391"/>
      <c r="BH112" s="1391"/>
      <c r="BI112" s="1391"/>
      <c r="BJ112" s="1391"/>
      <c r="BK112" s="1391"/>
      <c r="BL112" s="1391"/>
      <c r="BM112" s="1391"/>
      <c r="BN112" s="1391"/>
      <c r="BO112" s="1391"/>
      <c r="BP112" s="1391"/>
      <c r="BQ112" s="1391"/>
      <c r="BR112" s="1391"/>
      <c r="BS112" s="1391"/>
      <c r="BT112" s="1391"/>
      <c r="BU112" s="1391"/>
      <c r="BV112" s="1391"/>
      <c r="BW112" s="1391"/>
      <c r="BX112" s="1391"/>
      <c r="BY112" s="1391"/>
      <c r="BZ112" s="1391"/>
      <c r="CA112" s="1391"/>
      <c r="CB112" s="1391"/>
      <c r="CC112" s="1391"/>
      <c r="CD112" s="1391"/>
      <c r="CE112" s="1391"/>
      <c r="CF112" s="1391"/>
      <c r="CG112" s="1391"/>
      <c r="CH112" s="1391"/>
      <c r="CI112" s="1391"/>
      <c r="CJ112" s="1391"/>
      <c r="CK112" s="1391"/>
      <c r="CL112" s="1391"/>
      <c r="CM112" s="1391"/>
      <c r="CN112" s="1391"/>
      <c r="CO112" s="1391"/>
      <c r="CP112" s="1391"/>
      <c r="CQ112" s="1391"/>
      <c r="CR112" s="1391"/>
      <c r="CS112" s="1391"/>
      <c r="CT112" s="1391"/>
      <c r="CU112" s="1391"/>
      <c r="CV112" s="1391"/>
      <c r="CW112" s="1391"/>
      <c r="CX112" s="1391"/>
      <c r="CY112" s="1391"/>
      <c r="CZ112" s="1391"/>
      <c r="DA112" s="1391"/>
      <c r="DB112" s="1391"/>
      <c r="DC112" s="1391"/>
      <c r="DD112" s="1391"/>
      <c r="DE112" s="1391"/>
      <c r="DF112" s="1391"/>
      <c r="DG112" s="1391"/>
      <c r="DH112" s="1391"/>
      <c r="DI112" s="1391"/>
      <c r="DJ112" s="1391"/>
      <c r="DK112" s="1391"/>
      <c r="DL112" s="1391"/>
      <c r="DM112" s="1391"/>
      <c r="DN112" s="1391"/>
      <c r="DO112" s="1391"/>
      <c r="DP112" s="1391"/>
      <c r="DQ112" s="1391"/>
      <c r="DR112" s="1391"/>
      <c r="DS112" s="1391"/>
      <c r="DT112" s="1391"/>
    </row>
    <row r="113" spans="1:124" s="187" customFormat="1" ht="15.75" customHeight="1">
      <c r="A113" s="59"/>
      <c r="B113" s="213" t="s">
        <v>1623</v>
      </c>
      <c r="C113" s="1387" t="s">
        <v>208</v>
      </c>
      <c r="D113" s="1819">
        <v>7394.52</v>
      </c>
      <c r="E113" s="1391"/>
      <c r="F113" s="1391"/>
      <c r="G113" s="1391"/>
      <c r="H113" s="1391"/>
      <c r="I113" s="1391"/>
      <c r="J113" s="1391"/>
      <c r="K113" s="1391"/>
      <c r="L113" s="1391"/>
      <c r="M113" s="1391"/>
      <c r="N113" s="1391"/>
      <c r="O113" s="1391"/>
      <c r="P113" s="1391"/>
      <c r="Q113" s="1391"/>
      <c r="R113" s="1391"/>
      <c r="S113" s="1391"/>
      <c r="T113" s="1391"/>
      <c r="U113" s="1391"/>
      <c r="V113" s="1391"/>
      <c r="W113" s="1391"/>
      <c r="X113" s="1391"/>
      <c r="Y113" s="1391"/>
      <c r="Z113" s="1391"/>
      <c r="AA113" s="1391"/>
      <c r="AB113" s="1391"/>
      <c r="AC113" s="1391"/>
      <c r="AD113" s="1391"/>
      <c r="AE113" s="1391"/>
      <c r="AF113" s="1391"/>
      <c r="AG113" s="1391"/>
      <c r="AH113" s="1391"/>
      <c r="AI113" s="1391"/>
      <c r="AJ113" s="1391"/>
      <c r="AK113" s="1391"/>
      <c r="AL113" s="1391"/>
      <c r="AM113" s="1391"/>
      <c r="AN113" s="1391"/>
      <c r="AO113" s="1391"/>
      <c r="AP113" s="1391"/>
      <c r="AQ113" s="1391"/>
      <c r="AR113" s="1391"/>
      <c r="AS113" s="1391"/>
      <c r="AT113" s="1391"/>
      <c r="AU113" s="1391"/>
      <c r="AV113" s="1391"/>
      <c r="AW113" s="1391"/>
      <c r="AX113" s="1391"/>
      <c r="AY113" s="1391"/>
      <c r="AZ113" s="1391"/>
      <c r="BA113" s="1391"/>
      <c r="BB113" s="1391"/>
      <c r="BC113" s="1391"/>
      <c r="BD113" s="1391"/>
      <c r="BE113" s="1391"/>
      <c r="BF113" s="1391"/>
      <c r="BG113" s="1391"/>
      <c r="BH113" s="1391"/>
      <c r="BI113" s="1391"/>
      <c r="BJ113" s="1391"/>
      <c r="BK113" s="1391"/>
      <c r="BL113" s="1391"/>
      <c r="BM113" s="1391"/>
      <c r="BN113" s="1391"/>
      <c r="BO113" s="1391"/>
      <c r="BP113" s="1391"/>
      <c r="BQ113" s="1391"/>
      <c r="BR113" s="1391"/>
      <c r="BS113" s="1391"/>
      <c r="BT113" s="1391"/>
      <c r="BU113" s="1391"/>
      <c r="BV113" s="1391"/>
      <c r="BW113" s="1391"/>
      <c r="BX113" s="1391"/>
      <c r="BY113" s="1391"/>
      <c r="BZ113" s="1391"/>
      <c r="CA113" s="1391"/>
      <c r="CB113" s="1391"/>
      <c r="CC113" s="1391"/>
      <c r="CD113" s="1391"/>
      <c r="CE113" s="1391"/>
      <c r="CF113" s="1391"/>
      <c r="CG113" s="1391"/>
      <c r="CH113" s="1391"/>
      <c r="CI113" s="1391"/>
      <c r="CJ113" s="1391"/>
      <c r="CK113" s="1391"/>
      <c r="CL113" s="1391"/>
      <c r="CM113" s="1391"/>
      <c r="CN113" s="1391"/>
      <c r="CO113" s="1391"/>
      <c r="CP113" s="1391"/>
      <c r="CQ113" s="1391"/>
      <c r="CR113" s="1391"/>
      <c r="CS113" s="1391"/>
      <c r="CT113" s="1391"/>
      <c r="CU113" s="1391"/>
      <c r="CV113" s="1391"/>
      <c r="CW113" s="1391"/>
      <c r="CX113" s="1391"/>
      <c r="CY113" s="1391"/>
      <c r="CZ113" s="1391"/>
      <c r="DA113" s="1391"/>
      <c r="DB113" s="1391"/>
      <c r="DC113" s="1391"/>
      <c r="DD113" s="1391"/>
      <c r="DE113" s="1391"/>
      <c r="DF113" s="1391"/>
      <c r="DG113" s="1391"/>
      <c r="DH113" s="1391"/>
      <c r="DI113" s="1391"/>
      <c r="DJ113" s="1391"/>
      <c r="DK113" s="1391"/>
      <c r="DL113" s="1391"/>
      <c r="DM113" s="1391"/>
      <c r="DN113" s="1391"/>
      <c r="DO113" s="1391"/>
      <c r="DP113" s="1391"/>
      <c r="DQ113" s="1391"/>
      <c r="DR113" s="1391"/>
      <c r="DS113" s="1391"/>
      <c r="DT113" s="1391"/>
    </row>
    <row r="114" spans="1:124" s="187" customFormat="1" ht="15.75" customHeight="1">
      <c r="A114" s="59"/>
      <c r="B114" s="213" t="s">
        <v>1624</v>
      </c>
      <c r="C114" s="1387" t="s">
        <v>209</v>
      </c>
      <c r="D114" s="1819">
        <v>55811.92</v>
      </c>
      <c r="E114" s="1391"/>
      <c r="F114" s="1391"/>
      <c r="G114" s="1391"/>
      <c r="H114" s="1391"/>
      <c r="I114" s="1391"/>
      <c r="J114" s="1391"/>
      <c r="K114" s="1391"/>
      <c r="L114" s="1391"/>
      <c r="M114" s="1391"/>
      <c r="N114" s="1391"/>
      <c r="O114" s="1391"/>
      <c r="P114" s="1391"/>
      <c r="Q114" s="1391"/>
      <c r="R114" s="1391"/>
      <c r="S114" s="1391"/>
      <c r="T114" s="1391"/>
      <c r="U114" s="1391"/>
      <c r="V114" s="1391"/>
      <c r="W114" s="1391"/>
      <c r="X114" s="1391"/>
      <c r="Y114" s="1391"/>
      <c r="Z114" s="1391"/>
      <c r="AA114" s="1391"/>
      <c r="AB114" s="1391"/>
      <c r="AC114" s="1391"/>
      <c r="AD114" s="1391"/>
      <c r="AE114" s="1391"/>
      <c r="AF114" s="1391"/>
      <c r="AG114" s="1391"/>
      <c r="AH114" s="1391"/>
      <c r="AI114" s="1391"/>
      <c r="AJ114" s="1391"/>
      <c r="AK114" s="1391"/>
      <c r="AL114" s="1391"/>
      <c r="AM114" s="1391"/>
      <c r="AN114" s="1391"/>
      <c r="AO114" s="1391"/>
      <c r="AP114" s="1391"/>
      <c r="AQ114" s="1391"/>
      <c r="AR114" s="1391"/>
      <c r="AS114" s="1391"/>
      <c r="AT114" s="1391"/>
      <c r="AU114" s="1391"/>
      <c r="AV114" s="1391"/>
      <c r="AW114" s="1391"/>
      <c r="AX114" s="1391"/>
      <c r="AY114" s="1391"/>
      <c r="AZ114" s="1391"/>
      <c r="BA114" s="1391"/>
      <c r="BB114" s="1391"/>
      <c r="BC114" s="1391"/>
      <c r="BD114" s="1391"/>
      <c r="BE114" s="1391"/>
      <c r="BF114" s="1391"/>
      <c r="BG114" s="1391"/>
      <c r="BH114" s="1391"/>
      <c r="BI114" s="1391"/>
      <c r="BJ114" s="1391"/>
      <c r="BK114" s="1391"/>
      <c r="BL114" s="1391"/>
      <c r="BM114" s="1391"/>
      <c r="BN114" s="1391"/>
      <c r="BO114" s="1391"/>
      <c r="BP114" s="1391"/>
      <c r="BQ114" s="1391"/>
      <c r="BR114" s="1391"/>
      <c r="BS114" s="1391"/>
      <c r="BT114" s="1391"/>
      <c r="BU114" s="1391"/>
      <c r="BV114" s="1391"/>
      <c r="BW114" s="1391"/>
      <c r="BX114" s="1391"/>
      <c r="BY114" s="1391"/>
      <c r="BZ114" s="1391"/>
      <c r="CA114" s="1391"/>
      <c r="CB114" s="1391"/>
      <c r="CC114" s="1391"/>
      <c r="CD114" s="1391"/>
      <c r="CE114" s="1391"/>
      <c r="CF114" s="1391"/>
      <c r="CG114" s="1391"/>
      <c r="CH114" s="1391"/>
      <c r="CI114" s="1391"/>
      <c r="CJ114" s="1391"/>
      <c r="CK114" s="1391"/>
      <c r="CL114" s="1391"/>
      <c r="CM114" s="1391"/>
      <c r="CN114" s="1391"/>
      <c r="CO114" s="1391"/>
      <c r="CP114" s="1391"/>
      <c r="CQ114" s="1391"/>
      <c r="CR114" s="1391"/>
      <c r="CS114" s="1391"/>
      <c r="CT114" s="1391"/>
      <c r="CU114" s="1391"/>
      <c r="CV114" s="1391"/>
      <c r="CW114" s="1391"/>
      <c r="CX114" s="1391"/>
      <c r="CY114" s="1391"/>
      <c r="CZ114" s="1391"/>
      <c r="DA114" s="1391"/>
      <c r="DB114" s="1391"/>
      <c r="DC114" s="1391"/>
      <c r="DD114" s="1391"/>
      <c r="DE114" s="1391"/>
      <c r="DF114" s="1391"/>
      <c r="DG114" s="1391"/>
      <c r="DH114" s="1391"/>
      <c r="DI114" s="1391"/>
      <c r="DJ114" s="1391"/>
      <c r="DK114" s="1391"/>
      <c r="DL114" s="1391"/>
      <c r="DM114" s="1391"/>
      <c r="DN114" s="1391"/>
      <c r="DO114" s="1391"/>
      <c r="DP114" s="1391"/>
      <c r="DQ114" s="1391"/>
      <c r="DR114" s="1391"/>
      <c r="DS114" s="1391"/>
      <c r="DT114" s="1391"/>
    </row>
    <row r="115" spans="1:124" s="187" customFormat="1" ht="15.75" customHeight="1">
      <c r="A115" s="59"/>
      <c r="B115" s="213" t="s">
        <v>1625</v>
      </c>
      <c r="C115" s="1387" t="s">
        <v>210</v>
      </c>
      <c r="D115" s="1819">
        <v>3647.69</v>
      </c>
      <c r="E115" s="1391"/>
      <c r="F115" s="1391"/>
      <c r="G115" s="1391"/>
      <c r="H115" s="1391"/>
      <c r="I115" s="1391"/>
      <c r="J115" s="1391"/>
      <c r="K115" s="1391"/>
      <c r="L115" s="1391"/>
      <c r="M115" s="1391"/>
      <c r="N115" s="1391"/>
      <c r="O115" s="1391"/>
      <c r="P115" s="1391"/>
      <c r="Q115" s="1391"/>
      <c r="R115" s="1391"/>
      <c r="S115" s="1391"/>
      <c r="T115" s="1391"/>
      <c r="U115" s="1391"/>
      <c r="V115" s="1391"/>
      <c r="W115" s="1391"/>
      <c r="X115" s="1391"/>
      <c r="Y115" s="1391"/>
      <c r="Z115" s="1391"/>
      <c r="AA115" s="1391"/>
      <c r="AB115" s="1391"/>
      <c r="AC115" s="1391"/>
      <c r="AD115" s="1391"/>
      <c r="AE115" s="1391"/>
      <c r="AF115" s="1391"/>
      <c r="AG115" s="1391"/>
      <c r="AH115" s="1391"/>
      <c r="AI115" s="1391"/>
      <c r="AJ115" s="1391"/>
      <c r="AK115" s="1391"/>
      <c r="AL115" s="1391"/>
      <c r="AM115" s="1391"/>
      <c r="AN115" s="1391"/>
      <c r="AO115" s="1391"/>
      <c r="AP115" s="1391"/>
      <c r="AQ115" s="1391"/>
      <c r="AR115" s="1391"/>
      <c r="AS115" s="1391"/>
      <c r="AT115" s="1391"/>
      <c r="AU115" s="1391"/>
      <c r="AV115" s="1391"/>
      <c r="AW115" s="1391"/>
      <c r="AX115" s="1391"/>
      <c r="AY115" s="1391"/>
      <c r="AZ115" s="1391"/>
      <c r="BA115" s="1391"/>
      <c r="BB115" s="1391"/>
      <c r="BC115" s="1391"/>
      <c r="BD115" s="1391"/>
      <c r="BE115" s="1391"/>
      <c r="BF115" s="1391"/>
      <c r="BG115" s="1391"/>
      <c r="BH115" s="1391"/>
      <c r="BI115" s="1391"/>
      <c r="BJ115" s="1391"/>
      <c r="BK115" s="1391"/>
      <c r="BL115" s="1391"/>
      <c r="BM115" s="1391"/>
      <c r="BN115" s="1391"/>
      <c r="BO115" s="1391"/>
      <c r="BP115" s="1391"/>
      <c r="BQ115" s="1391"/>
      <c r="BR115" s="1391"/>
      <c r="BS115" s="1391"/>
      <c r="BT115" s="1391"/>
      <c r="BU115" s="1391"/>
      <c r="BV115" s="1391"/>
      <c r="BW115" s="1391"/>
      <c r="BX115" s="1391"/>
      <c r="BY115" s="1391"/>
      <c r="BZ115" s="1391"/>
      <c r="CA115" s="1391"/>
      <c r="CB115" s="1391"/>
      <c r="CC115" s="1391"/>
      <c r="CD115" s="1391"/>
      <c r="CE115" s="1391"/>
      <c r="CF115" s="1391"/>
      <c r="CG115" s="1391"/>
      <c r="CH115" s="1391"/>
      <c r="CI115" s="1391"/>
      <c r="CJ115" s="1391"/>
      <c r="CK115" s="1391"/>
      <c r="CL115" s="1391"/>
      <c r="CM115" s="1391"/>
      <c r="CN115" s="1391"/>
      <c r="CO115" s="1391"/>
      <c r="CP115" s="1391"/>
      <c r="CQ115" s="1391"/>
      <c r="CR115" s="1391"/>
      <c r="CS115" s="1391"/>
      <c r="CT115" s="1391"/>
      <c r="CU115" s="1391"/>
      <c r="CV115" s="1391"/>
      <c r="CW115" s="1391"/>
      <c r="CX115" s="1391"/>
      <c r="CY115" s="1391"/>
      <c r="CZ115" s="1391"/>
      <c r="DA115" s="1391"/>
      <c r="DB115" s="1391"/>
      <c r="DC115" s="1391"/>
      <c r="DD115" s="1391"/>
      <c r="DE115" s="1391"/>
      <c r="DF115" s="1391"/>
      <c r="DG115" s="1391"/>
      <c r="DH115" s="1391"/>
      <c r="DI115" s="1391"/>
      <c r="DJ115" s="1391"/>
      <c r="DK115" s="1391"/>
      <c r="DL115" s="1391"/>
      <c r="DM115" s="1391"/>
      <c r="DN115" s="1391"/>
      <c r="DO115" s="1391"/>
      <c r="DP115" s="1391"/>
      <c r="DQ115" s="1391"/>
      <c r="DR115" s="1391"/>
      <c r="DS115" s="1391"/>
      <c r="DT115" s="1391"/>
    </row>
    <row r="116" spans="1:124" s="187" customFormat="1" ht="15.75" customHeight="1">
      <c r="A116" s="59"/>
      <c r="B116" s="213" t="s">
        <v>1626</v>
      </c>
      <c r="C116" s="1387" t="s">
        <v>211</v>
      </c>
      <c r="D116" s="1819">
        <v>82312.479999999996</v>
      </c>
      <c r="E116" s="1391"/>
      <c r="F116" s="1391"/>
      <c r="G116" s="1391"/>
      <c r="H116" s="1391"/>
      <c r="I116" s="1391"/>
      <c r="J116" s="1391"/>
      <c r="K116" s="1391"/>
      <c r="L116" s="1391"/>
      <c r="M116" s="1391"/>
      <c r="N116" s="1391"/>
      <c r="O116" s="1391"/>
      <c r="P116" s="1391"/>
      <c r="Q116" s="1391"/>
      <c r="R116" s="1391"/>
      <c r="S116" s="1391"/>
      <c r="T116" s="1391"/>
      <c r="U116" s="1391"/>
      <c r="V116" s="1391"/>
      <c r="W116" s="1391"/>
      <c r="X116" s="1391"/>
      <c r="Y116" s="1391"/>
      <c r="Z116" s="1391"/>
      <c r="AA116" s="1391"/>
      <c r="AB116" s="1391"/>
      <c r="AC116" s="1391"/>
      <c r="AD116" s="1391"/>
      <c r="AE116" s="1391"/>
      <c r="AF116" s="1391"/>
      <c r="AG116" s="1391"/>
      <c r="AH116" s="1391"/>
      <c r="AI116" s="1391"/>
      <c r="AJ116" s="1391"/>
      <c r="AK116" s="1391"/>
      <c r="AL116" s="1391"/>
      <c r="AM116" s="1391"/>
      <c r="AN116" s="1391"/>
      <c r="AO116" s="1391"/>
      <c r="AP116" s="1391"/>
      <c r="AQ116" s="1391"/>
      <c r="AR116" s="1391"/>
      <c r="AS116" s="1391"/>
      <c r="AT116" s="1391"/>
      <c r="AU116" s="1391"/>
      <c r="AV116" s="1391"/>
      <c r="AW116" s="1391"/>
      <c r="AX116" s="1391"/>
      <c r="AY116" s="1391"/>
      <c r="AZ116" s="1391"/>
      <c r="BA116" s="1391"/>
      <c r="BB116" s="1391"/>
      <c r="BC116" s="1391"/>
      <c r="BD116" s="1391"/>
      <c r="BE116" s="1391"/>
      <c r="BF116" s="1391"/>
      <c r="BG116" s="1391"/>
      <c r="BH116" s="1391"/>
      <c r="BI116" s="1391"/>
      <c r="BJ116" s="1391"/>
      <c r="BK116" s="1391"/>
      <c r="BL116" s="1391"/>
      <c r="BM116" s="1391"/>
      <c r="BN116" s="1391"/>
      <c r="BO116" s="1391"/>
      <c r="BP116" s="1391"/>
      <c r="BQ116" s="1391"/>
      <c r="BR116" s="1391"/>
      <c r="BS116" s="1391"/>
      <c r="BT116" s="1391"/>
      <c r="BU116" s="1391"/>
      <c r="BV116" s="1391"/>
      <c r="BW116" s="1391"/>
      <c r="BX116" s="1391"/>
      <c r="BY116" s="1391"/>
      <c r="BZ116" s="1391"/>
      <c r="CA116" s="1391"/>
      <c r="CB116" s="1391"/>
      <c r="CC116" s="1391"/>
      <c r="CD116" s="1391"/>
      <c r="CE116" s="1391"/>
      <c r="CF116" s="1391"/>
      <c r="CG116" s="1391"/>
      <c r="CH116" s="1391"/>
      <c r="CI116" s="1391"/>
      <c r="CJ116" s="1391"/>
      <c r="CK116" s="1391"/>
      <c r="CL116" s="1391"/>
      <c r="CM116" s="1391"/>
      <c r="CN116" s="1391"/>
      <c r="CO116" s="1391"/>
      <c r="CP116" s="1391"/>
      <c r="CQ116" s="1391"/>
      <c r="CR116" s="1391"/>
      <c r="CS116" s="1391"/>
      <c r="CT116" s="1391"/>
      <c r="CU116" s="1391"/>
      <c r="CV116" s="1391"/>
      <c r="CW116" s="1391"/>
      <c r="CX116" s="1391"/>
      <c r="CY116" s="1391"/>
      <c r="CZ116" s="1391"/>
      <c r="DA116" s="1391"/>
      <c r="DB116" s="1391"/>
      <c r="DC116" s="1391"/>
      <c r="DD116" s="1391"/>
      <c r="DE116" s="1391"/>
      <c r="DF116" s="1391"/>
      <c r="DG116" s="1391"/>
      <c r="DH116" s="1391"/>
      <c r="DI116" s="1391"/>
      <c r="DJ116" s="1391"/>
      <c r="DK116" s="1391"/>
      <c r="DL116" s="1391"/>
      <c r="DM116" s="1391"/>
      <c r="DN116" s="1391"/>
      <c r="DO116" s="1391"/>
      <c r="DP116" s="1391"/>
      <c r="DQ116" s="1391"/>
      <c r="DR116" s="1391"/>
      <c r="DS116" s="1391"/>
      <c r="DT116" s="1391"/>
    </row>
    <row r="117" spans="1:124" s="187" customFormat="1" ht="15.75" customHeight="1">
      <c r="A117" s="59"/>
      <c r="B117" s="213"/>
      <c r="C117" s="1387"/>
      <c r="D117" s="1404"/>
      <c r="E117" s="1391"/>
      <c r="F117" s="1391"/>
      <c r="G117" s="1391"/>
      <c r="H117" s="1391"/>
      <c r="I117" s="1391"/>
      <c r="J117" s="1391"/>
      <c r="K117" s="1391"/>
      <c r="L117" s="1391"/>
      <c r="M117" s="1391"/>
      <c r="N117" s="1391"/>
      <c r="O117" s="1391"/>
      <c r="P117" s="1391"/>
      <c r="Q117" s="1391"/>
      <c r="R117" s="1391"/>
      <c r="S117" s="1391"/>
      <c r="T117" s="1391"/>
      <c r="U117" s="1391"/>
      <c r="V117" s="1391"/>
      <c r="W117" s="1391"/>
      <c r="X117" s="1391"/>
      <c r="Y117" s="1391"/>
      <c r="Z117" s="1391"/>
      <c r="AA117" s="1391"/>
      <c r="AB117" s="1391"/>
      <c r="AC117" s="1391"/>
      <c r="AD117" s="1391"/>
      <c r="AE117" s="1391"/>
      <c r="AF117" s="1391"/>
      <c r="AG117" s="1391"/>
      <c r="AH117" s="1391"/>
      <c r="AI117" s="1391"/>
      <c r="AJ117" s="1391"/>
      <c r="AK117" s="1391"/>
      <c r="AL117" s="1391"/>
      <c r="AM117" s="1391"/>
      <c r="AN117" s="1391"/>
      <c r="AO117" s="1391"/>
      <c r="AP117" s="1391"/>
      <c r="AQ117" s="1391"/>
      <c r="AR117" s="1391"/>
      <c r="AS117" s="1391"/>
      <c r="AT117" s="1391"/>
      <c r="AU117" s="1391"/>
      <c r="AV117" s="1391"/>
      <c r="AW117" s="1391"/>
      <c r="AX117" s="1391"/>
      <c r="AY117" s="1391"/>
      <c r="AZ117" s="1391"/>
      <c r="BA117" s="1391"/>
      <c r="BB117" s="1391"/>
      <c r="BC117" s="1391"/>
      <c r="BD117" s="1391"/>
      <c r="BE117" s="1391"/>
      <c r="BF117" s="1391"/>
      <c r="BG117" s="1391"/>
      <c r="BH117" s="1391"/>
      <c r="BI117" s="1391"/>
      <c r="BJ117" s="1391"/>
      <c r="BK117" s="1391"/>
      <c r="BL117" s="1391"/>
      <c r="BM117" s="1391"/>
      <c r="BN117" s="1391"/>
      <c r="BO117" s="1391"/>
      <c r="BP117" s="1391"/>
      <c r="BQ117" s="1391"/>
      <c r="BR117" s="1391"/>
      <c r="BS117" s="1391"/>
      <c r="BT117" s="1391"/>
      <c r="BU117" s="1391"/>
      <c r="BV117" s="1391"/>
      <c r="BW117" s="1391"/>
      <c r="BX117" s="1391"/>
      <c r="BY117" s="1391"/>
      <c r="BZ117" s="1391"/>
      <c r="CA117" s="1391"/>
      <c r="CB117" s="1391"/>
      <c r="CC117" s="1391"/>
      <c r="CD117" s="1391"/>
      <c r="CE117" s="1391"/>
      <c r="CF117" s="1391"/>
      <c r="CG117" s="1391"/>
      <c r="CH117" s="1391"/>
      <c r="CI117" s="1391"/>
      <c r="CJ117" s="1391"/>
      <c r="CK117" s="1391"/>
      <c r="CL117" s="1391"/>
      <c r="CM117" s="1391"/>
      <c r="CN117" s="1391"/>
      <c r="CO117" s="1391"/>
      <c r="CP117" s="1391"/>
      <c r="CQ117" s="1391"/>
      <c r="CR117" s="1391"/>
      <c r="CS117" s="1391"/>
      <c r="CT117" s="1391"/>
      <c r="CU117" s="1391"/>
      <c r="CV117" s="1391"/>
      <c r="CW117" s="1391"/>
      <c r="CX117" s="1391"/>
      <c r="CY117" s="1391"/>
      <c r="CZ117" s="1391"/>
      <c r="DA117" s="1391"/>
      <c r="DB117" s="1391"/>
      <c r="DC117" s="1391"/>
      <c r="DD117" s="1391"/>
      <c r="DE117" s="1391"/>
      <c r="DF117" s="1391"/>
      <c r="DG117" s="1391"/>
      <c r="DH117" s="1391"/>
      <c r="DI117" s="1391"/>
      <c r="DJ117" s="1391"/>
      <c r="DK117" s="1391"/>
      <c r="DL117" s="1391"/>
      <c r="DM117" s="1391"/>
      <c r="DN117" s="1391"/>
      <c r="DO117" s="1391"/>
      <c r="DP117" s="1391"/>
      <c r="DQ117" s="1391"/>
      <c r="DR117" s="1391"/>
      <c r="DS117" s="1391"/>
      <c r="DT117" s="1391"/>
    </row>
    <row r="118" spans="1:124" s="187" customFormat="1" ht="15.75" customHeight="1">
      <c r="A118" s="59"/>
      <c r="B118" s="213"/>
      <c r="C118" s="1387"/>
      <c r="D118" s="1404"/>
      <c r="E118" s="1391"/>
      <c r="F118" s="1391"/>
      <c r="G118" s="1391"/>
      <c r="H118" s="1391"/>
      <c r="I118" s="1391"/>
      <c r="J118" s="1391"/>
      <c r="K118" s="1391"/>
      <c r="L118" s="1391"/>
      <c r="M118" s="1391"/>
      <c r="N118" s="1391"/>
      <c r="O118" s="1391"/>
      <c r="P118" s="1391"/>
      <c r="Q118" s="1391"/>
      <c r="R118" s="1391"/>
      <c r="S118" s="1391"/>
      <c r="T118" s="1391"/>
      <c r="U118" s="1391"/>
      <c r="V118" s="1391"/>
      <c r="W118" s="1391"/>
      <c r="X118" s="1391"/>
      <c r="Y118" s="1391"/>
      <c r="Z118" s="1391"/>
      <c r="AA118" s="1391"/>
      <c r="AB118" s="1391"/>
      <c r="AC118" s="1391"/>
      <c r="AD118" s="1391"/>
      <c r="AE118" s="1391"/>
      <c r="AF118" s="1391"/>
      <c r="AG118" s="1391"/>
      <c r="AH118" s="1391"/>
      <c r="AI118" s="1391"/>
      <c r="AJ118" s="1391"/>
      <c r="AK118" s="1391"/>
      <c r="AL118" s="1391"/>
      <c r="AM118" s="1391"/>
      <c r="AN118" s="1391"/>
      <c r="AO118" s="1391"/>
      <c r="AP118" s="1391"/>
      <c r="AQ118" s="1391"/>
      <c r="AR118" s="1391"/>
      <c r="AS118" s="1391"/>
      <c r="AT118" s="1391"/>
      <c r="AU118" s="1391"/>
      <c r="AV118" s="1391"/>
      <c r="AW118" s="1391"/>
      <c r="AX118" s="1391"/>
      <c r="AY118" s="1391"/>
      <c r="AZ118" s="1391"/>
      <c r="BA118" s="1391"/>
      <c r="BB118" s="1391"/>
      <c r="BC118" s="1391"/>
      <c r="BD118" s="1391"/>
      <c r="BE118" s="1391"/>
      <c r="BF118" s="1391"/>
      <c r="BG118" s="1391"/>
      <c r="BH118" s="1391"/>
      <c r="BI118" s="1391"/>
      <c r="BJ118" s="1391"/>
      <c r="BK118" s="1391"/>
      <c r="BL118" s="1391"/>
      <c r="BM118" s="1391"/>
      <c r="BN118" s="1391"/>
      <c r="BO118" s="1391"/>
      <c r="BP118" s="1391"/>
      <c r="BQ118" s="1391"/>
      <c r="BR118" s="1391"/>
      <c r="BS118" s="1391"/>
      <c r="BT118" s="1391"/>
      <c r="BU118" s="1391"/>
      <c r="BV118" s="1391"/>
      <c r="BW118" s="1391"/>
      <c r="BX118" s="1391"/>
      <c r="BY118" s="1391"/>
      <c r="BZ118" s="1391"/>
      <c r="CA118" s="1391"/>
      <c r="CB118" s="1391"/>
      <c r="CC118" s="1391"/>
      <c r="CD118" s="1391"/>
      <c r="CE118" s="1391"/>
      <c r="CF118" s="1391"/>
      <c r="CG118" s="1391"/>
      <c r="CH118" s="1391"/>
      <c r="CI118" s="1391"/>
      <c r="CJ118" s="1391"/>
      <c r="CK118" s="1391"/>
      <c r="CL118" s="1391"/>
      <c r="CM118" s="1391"/>
      <c r="CN118" s="1391"/>
      <c r="CO118" s="1391"/>
      <c r="CP118" s="1391"/>
      <c r="CQ118" s="1391"/>
      <c r="CR118" s="1391"/>
      <c r="CS118" s="1391"/>
      <c r="CT118" s="1391"/>
      <c r="CU118" s="1391"/>
      <c r="CV118" s="1391"/>
      <c r="CW118" s="1391"/>
      <c r="CX118" s="1391"/>
      <c r="CY118" s="1391"/>
      <c r="CZ118" s="1391"/>
      <c r="DA118" s="1391"/>
      <c r="DB118" s="1391"/>
      <c r="DC118" s="1391"/>
      <c r="DD118" s="1391"/>
      <c r="DE118" s="1391"/>
      <c r="DF118" s="1391"/>
      <c r="DG118" s="1391"/>
      <c r="DH118" s="1391"/>
      <c r="DI118" s="1391"/>
      <c r="DJ118" s="1391"/>
      <c r="DK118" s="1391"/>
      <c r="DL118" s="1391"/>
      <c r="DM118" s="1391"/>
      <c r="DN118" s="1391"/>
      <c r="DO118" s="1391"/>
      <c r="DP118" s="1391"/>
      <c r="DQ118" s="1391"/>
      <c r="DR118" s="1391"/>
      <c r="DS118" s="1391"/>
      <c r="DT118" s="1391"/>
    </row>
    <row r="119" spans="1:124" s="187" customFormat="1" ht="15.75" customHeight="1">
      <c r="A119" s="59"/>
      <c r="B119" s="213"/>
      <c r="C119" s="1387"/>
      <c r="D119" s="1404"/>
      <c r="E119" s="1391"/>
      <c r="F119" s="1391"/>
      <c r="G119" s="1391"/>
      <c r="H119" s="1391"/>
      <c r="I119" s="1391"/>
      <c r="J119" s="1391"/>
      <c r="K119" s="1391"/>
      <c r="L119" s="1391"/>
      <c r="M119" s="1391"/>
      <c r="N119" s="1391"/>
      <c r="O119" s="1391"/>
      <c r="P119" s="1391"/>
      <c r="Q119" s="1391"/>
      <c r="R119" s="1391"/>
      <c r="S119" s="1391"/>
      <c r="T119" s="1391"/>
      <c r="U119" s="1391"/>
      <c r="V119" s="1391"/>
      <c r="W119" s="1391"/>
      <c r="X119" s="1391"/>
      <c r="Y119" s="1391"/>
      <c r="Z119" s="1391"/>
      <c r="AA119" s="1391"/>
      <c r="AB119" s="1391"/>
      <c r="AC119" s="1391"/>
      <c r="AD119" s="1391"/>
      <c r="AE119" s="1391"/>
      <c r="AF119" s="1391"/>
      <c r="AG119" s="1391"/>
      <c r="AH119" s="1391"/>
      <c r="AI119" s="1391"/>
      <c r="AJ119" s="1391"/>
      <c r="AK119" s="1391"/>
      <c r="AL119" s="1391"/>
      <c r="AM119" s="1391"/>
      <c r="AN119" s="1391"/>
      <c r="AO119" s="1391"/>
      <c r="AP119" s="1391"/>
      <c r="AQ119" s="1391"/>
      <c r="AR119" s="1391"/>
      <c r="AS119" s="1391"/>
      <c r="AT119" s="1391"/>
      <c r="AU119" s="1391"/>
      <c r="AV119" s="1391"/>
      <c r="AW119" s="1391"/>
      <c r="AX119" s="1391"/>
      <c r="AY119" s="1391"/>
      <c r="AZ119" s="1391"/>
      <c r="BA119" s="1391"/>
      <c r="BB119" s="1391"/>
      <c r="BC119" s="1391"/>
      <c r="BD119" s="1391"/>
      <c r="BE119" s="1391"/>
      <c r="BF119" s="1391"/>
      <c r="BG119" s="1391"/>
      <c r="BH119" s="1391"/>
      <c r="BI119" s="1391"/>
      <c r="BJ119" s="1391"/>
      <c r="BK119" s="1391"/>
      <c r="BL119" s="1391"/>
      <c r="BM119" s="1391"/>
      <c r="BN119" s="1391"/>
      <c r="BO119" s="1391"/>
      <c r="BP119" s="1391"/>
      <c r="BQ119" s="1391"/>
      <c r="BR119" s="1391"/>
      <c r="BS119" s="1391"/>
      <c r="BT119" s="1391"/>
      <c r="BU119" s="1391"/>
      <c r="BV119" s="1391"/>
      <c r="BW119" s="1391"/>
      <c r="BX119" s="1391"/>
      <c r="BY119" s="1391"/>
      <c r="BZ119" s="1391"/>
      <c r="CA119" s="1391"/>
      <c r="CB119" s="1391"/>
      <c r="CC119" s="1391"/>
      <c r="CD119" s="1391"/>
      <c r="CE119" s="1391"/>
      <c r="CF119" s="1391"/>
      <c r="CG119" s="1391"/>
      <c r="CH119" s="1391"/>
      <c r="CI119" s="1391"/>
      <c r="CJ119" s="1391"/>
      <c r="CK119" s="1391"/>
      <c r="CL119" s="1391"/>
      <c r="CM119" s="1391"/>
      <c r="CN119" s="1391"/>
      <c r="CO119" s="1391"/>
      <c r="CP119" s="1391"/>
      <c r="CQ119" s="1391"/>
      <c r="CR119" s="1391"/>
      <c r="CS119" s="1391"/>
      <c r="CT119" s="1391"/>
      <c r="CU119" s="1391"/>
      <c r="CV119" s="1391"/>
      <c r="CW119" s="1391"/>
      <c r="CX119" s="1391"/>
      <c r="CY119" s="1391"/>
      <c r="CZ119" s="1391"/>
      <c r="DA119" s="1391"/>
      <c r="DB119" s="1391"/>
      <c r="DC119" s="1391"/>
      <c r="DD119" s="1391"/>
      <c r="DE119" s="1391"/>
      <c r="DF119" s="1391"/>
      <c r="DG119" s="1391"/>
      <c r="DH119" s="1391"/>
      <c r="DI119" s="1391"/>
      <c r="DJ119" s="1391"/>
      <c r="DK119" s="1391"/>
      <c r="DL119" s="1391"/>
      <c r="DM119" s="1391"/>
      <c r="DN119" s="1391"/>
      <c r="DO119" s="1391"/>
      <c r="DP119" s="1391"/>
      <c r="DQ119" s="1391"/>
      <c r="DR119" s="1391"/>
      <c r="DS119" s="1391"/>
      <c r="DT119" s="1391"/>
    </row>
    <row r="120" spans="1:124" s="187" customFormat="1" ht="15.75" customHeight="1">
      <c r="A120" s="59"/>
      <c r="B120" s="213"/>
      <c r="C120" s="1387"/>
      <c r="D120" s="1403"/>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c r="DJ120" s="58"/>
      <c r="DK120" s="58"/>
      <c r="DL120" s="58"/>
      <c r="DM120" s="58"/>
      <c r="DN120" s="58"/>
      <c r="DO120" s="58"/>
      <c r="DP120" s="58"/>
      <c r="DQ120" s="58"/>
      <c r="DR120" s="58"/>
      <c r="DS120" s="58"/>
      <c r="DT120" s="58"/>
    </row>
    <row r="121" spans="1:124" s="187" customFormat="1" ht="15.75" customHeight="1" thickBot="1">
      <c r="A121" s="59"/>
      <c r="B121" s="65" t="s">
        <v>206</v>
      </c>
      <c r="C121" s="1152"/>
      <c r="D121" s="1396">
        <f>SUM(D112:D120)</f>
        <v>156666.60999999999</v>
      </c>
      <c r="E121" s="1401">
        <f>SUM(E112:E120)</f>
        <v>0</v>
      </c>
      <c r="F121" s="1401">
        <f t="shared" ref="F121:BQ121" si="24">SUM(F112:F120)</f>
        <v>0</v>
      </c>
      <c r="G121" s="1401">
        <f t="shared" si="24"/>
        <v>0</v>
      </c>
      <c r="H121" s="1401">
        <f t="shared" si="24"/>
        <v>0</v>
      </c>
      <c r="I121" s="1401">
        <f t="shared" si="24"/>
        <v>0</v>
      </c>
      <c r="J121" s="1401">
        <f t="shared" si="24"/>
        <v>0</v>
      </c>
      <c r="K121" s="1401">
        <f t="shared" si="24"/>
        <v>0</v>
      </c>
      <c r="L121" s="1401">
        <f t="shared" si="24"/>
        <v>0</v>
      </c>
      <c r="M121" s="1401">
        <f t="shared" si="24"/>
        <v>0</v>
      </c>
      <c r="N121" s="1401">
        <f t="shared" si="24"/>
        <v>0</v>
      </c>
      <c r="O121" s="1401">
        <f t="shared" si="24"/>
        <v>0</v>
      </c>
      <c r="P121" s="1401">
        <f t="shared" si="24"/>
        <v>0</v>
      </c>
      <c r="Q121" s="1401">
        <f t="shared" si="24"/>
        <v>0</v>
      </c>
      <c r="R121" s="1401">
        <f t="shared" si="24"/>
        <v>0</v>
      </c>
      <c r="S121" s="1401">
        <f t="shared" si="24"/>
        <v>0</v>
      </c>
      <c r="T121" s="1401">
        <f t="shared" si="24"/>
        <v>0</v>
      </c>
      <c r="U121" s="1401">
        <f t="shared" si="24"/>
        <v>0</v>
      </c>
      <c r="V121" s="1401">
        <f t="shared" si="24"/>
        <v>0</v>
      </c>
      <c r="W121" s="1401">
        <f t="shared" si="24"/>
        <v>0</v>
      </c>
      <c r="X121" s="1401">
        <f t="shared" si="24"/>
        <v>0</v>
      </c>
      <c r="Y121" s="1401">
        <f t="shared" si="24"/>
        <v>0</v>
      </c>
      <c r="Z121" s="1401">
        <f t="shared" si="24"/>
        <v>0</v>
      </c>
      <c r="AA121" s="1401">
        <f t="shared" si="24"/>
        <v>0</v>
      </c>
      <c r="AB121" s="1401">
        <f t="shared" si="24"/>
        <v>0</v>
      </c>
      <c r="AC121" s="1401">
        <f t="shared" si="24"/>
        <v>0</v>
      </c>
      <c r="AD121" s="1401">
        <f t="shared" si="24"/>
        <v>0</v>
      </c>
      <c r="AE121" s="1401">
        <f t="shared" si="24"/>
        <v>0</v>
      </c>
      <c r="AF121" s="1401">
        <f t="shared" si="24"/>
        <v>0</v>
      </c>
      <c r="AG121" s="1401">
        <f t="shared" si="24"/>
        <v>0</v>
      </c>
      <c r="AH121" s="1401">
        <f t="shared" si="24"/>
        <v>0</v>
      </c>
      <c r="AI121" s="1401">
        <f t="shared" si="24"/>
        <v>0</v>
      </c>
      <c r="AJ121" s="1401">
        <f t="shared" si="24"/>
        <v>0</v>
      </c>
      <c r="AK121" s="1401">
        <f t="shared" si="24"/>
        <v>0</v>
      </c>
      <c r="AL121" s="1401">
        <f t="shared" si="24"/>
        <v>0</v>
      </c>
      <c r="AM121" s="1401">
        <f t="shared" si="24"/>
        <v>0</v>
      </c>
      <c r="AN121" s="1401">
        <f t="shared" si="24"/>
        <v>0</v>
      </c>
      <c r="AO121" s="1401">
        <f t="shared" si="24"/>
        <v>0</v>
      </c>
      <c r="AP121" s="1401">
        <f t="shared" si="24"/>
        <v>0</v>
      </c>
      <c r="AQ121" s="1401">
        <f t="shared" si="24"/>
        <v>0</v>
      </c>
      <c r="AR121" s="1401">
        <f t="shared" si="24"/>
        <v>0</v>
      </c>
      <c r="AS121" s="1401">
        <f t="shared" si="24"/>
        <v>0</v>
      </c>
      <c r="AT121" s="1401">
        <f t="shared" si="24"/>
        <v>0</v>
      </c>
      <c r="AU121" s="1401">
        <f t="shared" si="24"/>
        <v>0</v>
      </c>
      <c r="AV121" s="1401">
        <f t="shared" si="24"/>
        <v>0</v>
      </c>
      <c r="AW121" s="1401">
        <f t="shared" si="24"/>
        <v>0</v>
      </c>
      <c r="AX121" s="1401">
        <f t="shared" si="24"/>
        <v>0</v>
      </c>
      <c r="AY121" s="1401">
        <f t="shared" si="24"/>
        <v>0</v>
      </c>
      <c r="AZ121" s="1401">
        <f t="shared" si="24"/>
        <v>0</v>
      </c>
      <c r="BA121" s="1401">
        <f t="shared" si="24"/>
        <v>0</v>
      </c>
      <c r="BB121" s="1401">
        <f t="shared" si="24"/>
        <v>0</v>
      </c>
      <c r="BC121" s="1401">
        <f t="shared" si="24"/>
        <v>0</v>
      </c>
      <c r="BD121" s="1401">
        <f t="shared" si="24"/>
        <v>0</v>
      </c>
      <c r="BE121" s="1401">
        <f t="shared" si="24"/>
        <v>0</v>
      </c>
      <c r="BF121" s="1401">
        <f t="shared" si="24"/>
        <v>0</v>
      </c>
      <c r="BG121" s="1401">
        <f t="shared" si="24"/>
        <v>0</v>
      </c>
      <c r="BH121" s="1401">
        <f t="shared" si="24"/>
        <v>0</v>
      </c>
      <c r="BI121" s="1401">
        <f t="shared" si="24"/>
        <v>0</v>
      </c>
      <c r="BJ121" s="1401">
        <f t="shared" si="24"/>
        <v>0</v>
      </c>
      <c r="BK121" s="1401">
        <f t="shared" si="24"/>
        <v>0</v>
      </c>
      <c r="BL121" s="1401">
        <f t="shared" si="24"/>
        <v>0</v>
      </c>
      <c r="BM121" s="1401">
        <f t="shared" si="24"/>
        <v>0</v>
      </c>
      <c r="BN121" s="1401">
        <f t="shared" si="24"/>
        <v>0</v>
      </c>
      <c r="BO121" s="1401">
        <f t="shared" si="24"/>
        <v>0</v>
      </c>
      <c r="BP121" s="1401">
        <f t="shared" si="24"/>
        <v>0</v>
      </c>
      <c r="BQ121" s="1401">
        <f t="shared" si="24"/>
        <v>0</v>
      </c>
      <c r="BR121" s="1401">
        <f t="shared" ref="BR121:DT121" si="25">SUM(BR112:BR120)</f>
        <v>0</v>
      </c>
      <c r="BS121" s="1401">
        <f t="shared" si="25"/>
        <v>0</v>
      </c>
      <c r="BT121" s="1401">
        <f t="shared" si="25"/>
        <v>0</v>
      </c>
      <c r="BU121" s="1401">
        <f t="shared" si="25"/>
        <v>0</v>
      </c>
      <c r="BV121" s="1401">
        <f t="shared" si="25"/>
        <v>0</v>
      </c>
      <c r="BW121" s="1401">
        <f t="shared" si="25"/>
        <v>0</v>
      </c>
      <c r="BX121" s="1401">
        <f t="shared" si="25"/>
        <v>0</v>
      </c>
      <c r="BY121" s="1401">
        <f t="shared" si="25"/>
        <v>0</v>
      </c>
      <c r="BZ121" s="1401">
        <f t="shared" si="25"/>
        <v>0</v>
      </c>
      <c r="CA121" s="1401">
        <f t="shared" si="25"/>
        <v>0</v>
      </c>
      <c r="CB121" s="1401">
        <f t="shared" si="25"/>
        <v>0</v>
      </c>
      <c r="CC121" s="1401">
        <f t="shared" si="25"/>
        <v>0</v>
      </c>
      <c r="CD121" s="1401">
        <f t="shared" si="25"/>
        <v>0</v>
      </c>
      <c r="CE121" s="1401">
        <f t="shared" si="25"/>
        <v>0</v>
      </c>
      <c r="CF121" s="1401">
        <f t="shared" si="25"/>
        <v>0</v>
      </c>
      <c r="CG121" s="1401">
        <f t="shared" si="25"/>
        <v>0</v>
      </c>
      <c r="CH121" s="1401">
        <f t="shared" si="25"/>
        <v>0</v>
      </c>
      <c r="CI121" s="1401">
        <f t="shared" si="25"/>
        <v>0</v>
      </c>
      <c r="CJ121" s="1401">
        <f t="shared" si="25"/>
        <v>0</v>
      </c>
      <c r="CK121" s="1401">
        <f t="shared" si="25"/>
        <v>0</v>
      </c>
      <c r="CL121" s="1401">
        <f t="shared" si="25"/>
        <v>0</v>
      </c>
      <c r="CM121" s="1401">
        <f t="shared" si="25"/>
        <v>0</v>
      </c>
      <c r="CN121" s="1401">
        <f t="shared" si="25"/>
        <v>0</v>
      </c>
      <c r="CO121" s="1401">
        <f t="shared" si="25"/>
        <v>0</v>
      </c>
      <c r="CP121" s="1401">
        <f t="shared" si="25"/>
        <v>0</v>
      </c>
      <c r="CQ121" s="1401">
        <f t="shared" si="25"/>
        <v>0</v>
      </c>
      <c r="CR121" s="1401">
        <f t="shared" si="25"/>
        <v>0</v>
      </c>
      <c r="CS121" s="1401">
        <f t="shared" si="25"/>
        <v>0</v>
      </c>
      <c r="CT121" s="1401">
        <f t="shared" si="25"/>
        <v>0</v>
      </c>
      <c r="CU121" s="1401">
        <f t="shared" si="25"/>
        <v>0</v>
      </c>
      <c r="CV121" s="1401">
        <f t="shared" si="25"/>
        <v>0</v>
      </c>
      <c r="CW121" s="1401">
        <f t="shared" si="25"/>
        <v>0</v>
      </c>
      <c r="CX121" s="1401">
        <f t="shared" si="25"/>
        <v>0</v>
      </c>
      <c r="CY121" s="1401">
        <f t="shared" si="25"/>
        <v>0</v>
      </c>
      <c r="CZ121" s="1401">
        <f t="shared" si="25"/>
        <v>0</v>
      </c>
      <c r="DA121" s="1401">
        <f t="shared" si="25"/>
        <v>0</v>
      </c>
      <c r="DB121" s="1401">
        <f t="shared" si="25"/>
        <v>0</v>
      </c>
      <c r="DC121" s="1401">
        <f t="shared" si="25"/>
        <v>0</v>
      </c>
      <c r="DD121" s="1401">
        <f t="shared" si="25"/>
        <v>0</v>
      </c>
      <c r="DE121" s="1401">
        <f t="shared" si="25"/>
        <v>0</v>
      </c>
      <c r="DF121" s="1401">
        <f t="shared" si="25"/>
        <v>0</v>
      </c>
      <c r="DG121" s="1401">
        <f t="shared" si="25"/>
        <v>0</v>
      </c>
      <c r="DH121" s="1401">
        <f t="shared" si="25"/>
        <v>0</v>
      </c>
      <c r="DI121" s="1401">
        <f t="shared" si="25"/>
        <v>0</v>
      </c>
      <c r="DJ121" s="1401">
        <f t="shared" si="25"/>
        <v>0</v>
      </c>
      <c r="DK121" s="1401">
        <f t="shared" si="25"/>
        <v>0</v>
      </c>
      <c r="DL121" s="1401">
        <f t="shared" si="25"/>
        <v>0</v>
      </c>
      <c r="DM121" s="1401">
        <f t="shared" si="25"/>
        <v>0</v>
      </c>
      <c r="DN121" s="1401">
        <f t="shared" si="25"/>
        <v>0</v>
      </c>
      <c r="DO121" s="1401">
        <f t="shared" si="25"/>
        <v>0</v>
      </c>
      <c r="DP121" s="1401">
        <f t="shared" si="25"/>
        <v>0</v>
      </c>
      <c r="DQ121" s="1401">
        <f t="shared" si="25"/>
        <v>0</v>
      </c>
      <c r="DR121" s="1401">
        <f t="shared" si="25"/>
        <v>0</v>
      </c>
      <c r="DS121" s="1401">
        <f t="shared" si="25"/>
        <v>0</v>
      </c>
      <c r="DT121" s="1401">
        <f t="shared" si="25"/>
        <v>0</v>
      </c>
    </row>
    <row r="122" spans="1:124" s="187" customFormat="1" ht="15.75" customHeight="1" thickTop="1">
      <c r="A122" s="59"/>
      <c r="B122" s="213"/>
      <c r="C122" s="1387"/>
      <c r="D122" s="1403"/>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row>
    <row r="123" spans="1:124" s="187" customFormat="1" ht="15.75" customHeight="1">
      <c r="A123" s="59"/>
      <c r="B123" s="128" t="s">
        <v>212</v>
      </c>
      <c r="C123" s="1387"/>
      <c r="D123" s="1403"/>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c r="DJ123" s="58"/>
      <c r="DK123" s="58"/>
      <c r="DL123" s="58"/>
      <c r="DM123" s="58"/>
      <c r="DN123" s="58"/>
      <c r="DO123" s="58"/>
      <c r="DP123" s="58"/>
      <c r="DQ123" s="58"/>
      <c r="DR123" s="58"/>
      <c r="DS123" s="58"/>
      <c r="DT123" s="58"/>
    </row>
    <row r="124" spans="1:124" s="187" customFormat="1" ht="15.75" customHeight="1">
      <c r="A124" s="59"/>
      <c r="B124" s="213"/>
      <c r="C124" s="1387"/>
      <c r="D124" s="1403"/>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c r="DJ124" s="58"/>
      <c r="DK124" s="58"/>
      <c r="DL124" s="58"/>
      <c r="DM124" s="58"/>
      <c r="DN124" s="58"/>
      <c r="DO124" s="58"/>
      <c r="DP124" s="58"/>
      <c r="DQ124" s="58"/>
      <c r="DR124" s="58"/>
      <c r="DS124" s="58"/>
      <c r="DT124" s="58"/>
    </row>
    <row r="125" spans="1:124" s="187" customFormat="1" ht="15.75" customHeight="1">
      <c r="A125" s="59"/>
      <c r="B125" s="213" t="s">
        <v>1627</v>
      </c>
      <c r="C125" s="1387" t="s">
        <v>1628</v>
      </c>
      <c r="D125" s="1819">
        <v>4923.51</v>
      </c>
      <c r="E125" s="1391"/>
      <c r="F125" s="1391"/>
      <c r="G125" s="1391"/>
      <c r="H125" s="1391"/>
      <c r="I125" s="1391"/>
      <c r="J125" s="1391"/>
      <c r="K125" s="1391"/>
      <c r="L125" s="1391"/>
      <c r="M125" s="1391"/>
      <c r="N125" s="1391"/>
      <c r="O125" s="1391"/>
      <c r="P125" s="1391"/>
      <c r="Q125" s="1391"/>
      <c r="R125" s="1391"/>
      <c r="S125" s="1391"/>
      <c r="T125" s="1391"/>
      <c r="U125" s="1391"/>
      <c r="V125" s="1391"/>
      <c r="W125" s="1391"/>
      <c r="X125" s="1391"/>
      <c r="Y125" s="1391"/>
      <c r="Z125" s="1391"/>
      <c r="AA125" s="1391"/>
      <c r="AB125" s="1391"/>
      <c r="AC125" s="1391"/>
      <c r="AD125" s="1391"/>
      <c r="AE125" s="1391"/>
      <c r="AF125" s="1391"/>
      <c r="AG125" s="1391"/>
      <c r="AH125" s="1391"/>
      <c r="AI125" s="1391"/>
      <c r="AJ125" s="1391"/>
      <c r="AK125" s="1391"/>
      <c r="AL125" s="1391"/>
      <c r="AM125" s="1391"/>
      <c r="AN125" s="1391"/>
      <c r="AO125" s="1391"/>
      <c r="AP125" s="1391"/>
      <c r="AQ125" s="1391"/>
      <c r="AR125" s="1391"/>
      <c r="AS125" s="1391"/>
      <c r="AT125" s="1391"/>
      <c r="AU125" s="1391"/>
      <c r="AV125" s="1391"/>
      <c r="AW125" s="1391"/>
      <c r="AX125" s="1391"/>
      <c r="AY125" s="1391"/>
      <c r="AZ125" s="1391"/>
      <c r="BA125" s="1391"/>
      <c r="BB125" s="1391"/>
      <c r="BC125" s="1391"/>
      <c r="BD125" s="1391"/>
      <c r="BE125" s="1391"/>
      <c r="BF125" s="1391"/>
      <c r="BG125" s="1391"/>
      <c r="BH125" s="1391"/>
      <c r="BI125" s="1391"/>
      <c r="BJ125" s="1391"/>
      <c r="BK125" s="1391"/>
      <c r="BL125" s="1391"/>
      <c r="BM125" s="1391"/>
      <c r="BN125" s="1391"/>
      <c r="BO125" s="1391"/>
      <c r="BP125" s="1391"/>
      <c r="BQ125" s="1391"/>
      <c r="BR125" s="1391"/>
      <c r="BS125" s="1391"/>
      <c r="BT125" s="1391"/>
      <c r="BU125" s="1391"/>
      <c r="BV125" s="1391"/>
      <c r="BW125" s="1391"/>
      <c r="BX125" s="1391"/>
      <c r="BY125" s="1391"/>
      <c r="BZ125" s="1391"/>
      <c r="CA125" s="1391"/>
      <c r="CB125" s="1391"/>
      <c r="CC125" s="1391"/>
      <c r="CD125" s="1391"/>
      <c r="CE125" s="1391"/>
      <c r="CF125" s="1391"/>
      <c r="CG125" s="1391"/>
      <c r="CH125" s="1391"/>
      <c r="CI125" s="1391"/>
      <c r="CJ125" s="1391"/>
      <c r="CK125" s="1391"/>
      <c r="CL125" s="1391"/>
      <c r="CM125" s="1391"/>
      <c r="CN125" s="1391"/>
      <c r="CO125" s="1391"/>
      <c r="CP125" s="1391"/>
      <c r="CQ125" s="1391"/>
      <c r="CR125" s="1391"/>
      <c r="CS125" s="1391"/>
      <c r="CT125" s="1391"/>
      <c r="CU125" s="1391"/>
      <c r="CV125" s="1391"/>
      <c r="CW125" s="1391"/>
      <c r="CX125" s="1391"/>
      <c r="CY125" s="1391"/>
      <c r="CZ125" s="1391"/>
      <c r="DA125" s="1391"/>
      <c r="DB125" s="1391"/>
      <c r="DC125" s="1391"/>
      <c r="DD125" s="1391"/>
      <c r="DE125" s="1391"/>
      <c r="DF125" s="1391"/>
      <c r="DG125" s="1391"/>
      <c r="DH125" s="1391"/>
      <c r="DI125" s="1391"/>
      <c r="DJ125" s="1391"/>
      <c r="DK125" s="1391"/>
      <c r="DL125" s="1391"/>
      <c r="DM125" s="1391"/>
      <c r="DN125" s="1391"/>
      <c r="DO125" s="1391"/>
      <c r="DP125" s="1391"/>
      <c r="DQ125" s="1391"/>
      <c r="DR125" s="1391"/>
      <c r="DS125" s="1391"/>
      <c r="DT125" s="1391"/>
    </row>
    <row r="126" spans="1:124" s="187" customFormat="1" ht="15.75" customHeight="1">
      <c r="A126" s="59"/>
      <c r="B126" s="213" t="s">
        <v>1629</v>
      </c>
      <c r="C126" s="1387" t="s">
        <v>1630</v>
      </c>
      <c r="D126" s="1819">
        <v>14727.1</v>
      </c>
      <c r="E126" s="1391"/>
      <c r="F126" s="1391"/>
      <c r="G126" s="1391"/>
      <c r="H126" s="1391"/>
      <c r="I126" s="1391"/>
      <c r="J126" s="1391"/>
      <c r="K126" s="1391"/>
      <c r="L126" s="1391"/>
      <c r="M126" s="1391"/>
      <c r="N126" s="1391"/>
      <c r="O126" s="1391"/>
      <c r="P126" s="1391"/>
      <c r="Q126" s="1391"/>
      <c r="R126" s="1391"/>
      <c r="S126" s="1391"/>
      <c r="T126" s="1391"/>
      <c r="U126" s="1391"/>
      <c r="V126" s="1391"/>
      <c r="W126" s="1391"/>
      <c r="X126" s="1391"/>
      <c r="Y126" s="1391"/>
      <c r="Z126" s="1391"/>
      <c r="AA126" s="1391"/>
      <c r="AB126" s="1391"/>
      <c r="AC126" s="1391"/>
      <c r="AD126" s="1391"/>
      <c r="AE126" s="1391"/>
      <c r="AF126" s="1391"/>
      <c r="AG126" s="1391"/>
      <c r="AH126" s="1391"/>
      <c r="AI126" s="1391"/>
      <c r="AJ126" s="1391"/>
      <c r="AK126" s="1391"/>
      <c r="AL126" s="1391"/>
      <c r="AM126" s="1391"/>
      <c r="AN126" s="1391"/>
      <c r="AO126" s="1391"/>
      <c r="AP126" s="1391"/>
      <c r="AQ126" s="1391"/>
      <c r="AR126" s="1391"/>
      <c r="AS126" s="1391"/>
      <c r="AT126" s="1391"/>
      <c r="AU126" s="1391"/>
      <c r="AV126" s="1391"/>
      <c r="AW126" s="1391"/>
      <c r="AX126" s="1391"/>
      <c r="AY126" s="1391"/>
      <c r="AZ126" s="1391"/>
      <c r="BA126" s="1391"/>
      <c r="BB126" s="1391"/>
      <c r="BC126" s="1391"/>
      <c r="BD126" s="1391"/>
      <c r="BE126" s="1391"/>
      <c r="BF126" s="1391"/>
      <c r="BG126" s="1391"/>
      <c r="BH126" s="1391"/>
      <c r="BI126" s="1391"/>
      <c r="BJ126" s="1391"/>
      <c r="BK126" s="1391"/>
      <c r="BL126" s="1391"/>
      <c r="BM126" s="1391"/>
      <c r="BN126" s="1391"/>
      <c r="BO126" s="1391"/>
      <c r="BP126" s="1391"/>
      <c r="BQ126" s="1391"/>
      <c r="BR126" s="1391"/>
      <c r="BS126" s="1391"/>
      <c r="BT126" s="1391"/>
      <c r="BU126" s="1391"/>
      <c r="BV126" s="1391"/>
      <c r="BW126" s="1391"/>
      <c r="BX126" s="1391"/>
      <c r="BY126" s="1391"/>
      <c r="BZ126" s="1391"/>
      <c r="CA126" s="1391"/>
      <c r="CB126" s="1391"/>
      <c r="CC126" s="1391"/>
      <c r="CD126" s="1391"/>
      <c r="CE126" s="1391"/>
      <c r="CF126" s="1391"/>
      <c r="CG126" s="1391"/>
      <c r="CH126" s="1391"/>
      <c r="CI126" s="1391"/>
      <c r="CJ126" s="1391"/>
      <c r="CK126" s="1391"/>
      <c r="CL126" s="1391"/>
      <c r="CM126" s="1391"/>
      <c r="CN126" s="1391"/>
      <c r="CO126" s="1391"/>
      <c r="CP126" s="1391"/>
      <c r="CQ126" s="1391"/>
      <c r="CR126" s="1391"/>
      <c r="CS126" s="1391"/>
      <c r="CT126" s="1391"/>
      <c r="CU126" s="1391"/>
      <c r="CV126" s="1391"/>
      <c r="CW126" s="1391"/>
      <c r="CX126" s="1391"/>
      <c r="CY126" s="1391"/>
      <c r="CZ126" s="1391"/>
      <c r="DA126" s="1391"/>
      <c r="DB126" s="1391"/>
      <c r="DC126" s="1391"/>
      <c r="DD126" s="1391"/>
      <c r="DE126" s="1391"/>
      <c r="DF126" s="1391"/>
      <c r="DG126" s="1391"/>
      <c r="DH126" s="1391"/>
      <c r="DI126" s="1391"/>
      <c r="DJ126" s="1391"/>
      <c r="DK126" s="1391"/>
      <c r="DL126" s="1391"/>
      <c r="DM126" s="1391"/>
      <c r="DN126" s="1391"/>
      <c r="DO126" s="1391"/>
      <c r="DP126" s="1391"/>
      <c r="DQ126" s="1391"/>
      <c r="DR126" s="1391"/>
      <c r="DS126" s="1391"/>
      <c r="DT126" s="1391"/>
    </row>
    <row r="127" spans="1:124" s="187" customFormat="1" ht="15.75" customHeight="1">
      <c r="A127" s="59"/>
      <c r="B127" s="213" t="s">
        <v>1631</v>
      </c>
      <c r="C127" s="1387" t="s">
        <v>213</v>
      </c>
      <c r="D127" s="1819">
        <v>31.42</v>
      </c>
      <c r="E127" s="1391"/>
      <c r="F127" s="1391"/>
      <c r="G127" s="1391"/>
      <c r="H127" s="1391"/>
      <c r="I127" s="1391"/>
      <c r="J127" s="1391"/>
      <c r="K127" s="1391"/>
      <c r="L127" s="1391"/>
      <c r="M127" s="1391"/>
      <c r="N127" s="1391"/>
      <c r="O127" s="1391"/>
      <c r="P127" s="1391"/>
      <c r="Q127" s="1391"/>
      <c r="R127" s="1391"/>
      <c r="S127" s="1391"/>
      <c r="T127" s="1391"/>
      <c r="U127" s="1391"/>
      <c r="V127" s="1391"/>
      <c r="W127" s="1391"/>
      <c r="X127" s="1391"/>
      <c r="Y127" s="1391"/>
      <c r="Z127" s="1391"/>
      <c r="AA127" s="1391"/>
      <c r="AB127" s="1391"/>
      <c r="AC127" s="1391"/>
      <c r="AD127" s="1391"/>
      <c r="AE127" s="1391"/>
      <c r="AF127" s="1391"/>
      <c r="AG127" s="1391"/>
      <c r="AH127" s="1391"/>
      <c r="AI127" s="1391"/>
      <c r="AJ127" s="1391"/>
      <c r="AK127" s="1391"/>
      <c r="AL127" s="1391"/>
      <c r="AM127" s="1391"/>
      <c r="AN127" s="1391"/>
      <c r="AO127" s="1391"/>
      <c r="AP127" s="1391"/>
      <c r="AQ127" s="1391"/>
      <c r="AR127" s="1391"/>
      <c r="AS127" s="1391"/>
      <c r="AT127" s="1391"/>
      <c r="AU127" s="1391"/>
      <c r="AV127" s="1391"/>
      <c r="AW127" s="1391"/>
      <c r="AX127" s="1391"/>
      <c r="AY127" s="1391"/>
      <c r="AZ127" s="1391"/>
      <c r="BA127" s="1391"/>
      <c r="BB127" s="1391"/>
      <c r="BC127" s="1391"/>
      <c r="BD127" s="1391"/>
      <c r="BE127" s="1391"/>
      <c r="BF127" s="1391"/>
      <c r="BG127" s="1391"/>
      <c r="BH127" s="1391"/>
      <c r="BI127" s="1391"/>
      <c r="BJ127" s="1391"/>
      <c r="BK127" s="1391"/>
      <c r="BL127" s="1391"/>
      <c r="BM127" s="1391"/>
      <c r="BN127" s="1391"/>
      <c r="BO127" s="1391"/>
      <c r="BP127" s="1391"/>
      <c r="BQ127" s="1391"/>
      <c r="BR127" s="1391"/>
      <c r="BS127" s="1391"/>
      <c r="BT127" s="1391"/>
      <c r="BU127" s="1391"/>
      <c r="BV127" s="1391"/>
      <c r="BW127" s="1391"/>
      <c r="BX127" s="1391"/>
      <c r="BY127" s="1391"/>
      <c r="BZ127" s="1391"/>
      <c r="CA127" s="1391"/>
      <c r="CB127" s="1391"/>
      <c r="CC127" s="1391"/>
      <c r="CD127" s="1391"/>
      <c r="CE127" s="1391"/>
      <c r="CF127" s="1391"/>
      <c r="CG127" s="1391"/>
      <c r="CH127" s="1391"/>
      <c r="CI127" s="1391"/>
      <c r="CJ127" s="1391"/>
      <c r="CK127" s="1391"/>
      <c r="CL127" s="1391"/>
      <c r="CM127" s="1391"/>
      <c r="CN127" s="1391"/>
      <c r="CO127" s="1391"/>
      <c r="CP127" s="1391"/>
      <c r="CQ127" s="1391"/>
      <c r="CR127" s="1391"/>
      <c r="CS127" s="1391"/>
      <c r="CT127" s="1391"/>
      <c r="CU127" s="1391"/>
      <c r="CV127" s="1391"/>
      <c r="CW127" s="1391"/>
      <c r="CX127" s="1391"/>
      <c r="CY127" s="1391"/>
      <c r="CZ127" s="1391"/>
      <c r="DA127" s="1391"/>
      <c r="DB127" s="1391"/>
      <c r="DC127" s="1391"/>
      <c r="DD127" s="1391"/>
      <c r="DE127" s="1391"/>
      <c r="DF127" s="1391"/>
      <c r="DG127" s="1391"/>
      <c r="DH127" s="1391"/>
      <c r="DI127" s="1391"/>
      <c r="DJ127" s="1391"/>
      <c r="DK127" s="1391"/>
      <c r="DL127" s="1391"/>
      <c r="DM127" s="1391"/>
      <c r="DN127" s="1391"/>
      <c r="DO127" s="1391"/>
      <c r="DP127" s="1391"/>
      <c r="DQ127" s="1391"/>
      <c r="DR127" s="1391"/>
      <c r="DS127" s="1391"/>
      <c r="DT127" s="1391"/>
    </row>
    <row r="128" spans="1:124" s="187" customFormat="1" ht="15.75" customHeight="1">
      <c r="A128" s="59"/>
      <c r="B128" s="1392"/>
      <c r="C128" s="1390"/>
      <c r="D128" s="1404"/>
      <c r="E128" s="1391"/>
      <c r="F128" s="1391"/>
      <c r="G128" s="1391"/>
      <c r="H128" s="1391"/>
      <c r="I128" s="1391"/>
      <c r="J128" s="1391"/>
      <c r="K128" s="1391"/>
      <c r="L128" s="1391"/>
      <c r="M128" s="1391"/>
      <c r="N128" s="1391"/>
      <c r="O128" s="1391"/>
      <c r="P128" s="1391"/>
      <c r="Q128" s="1391"/>
      <c r="R128" s="1391"/>
      <c r="S128" s="1391"/>
      <c r="T128" s="1391"/>
      <c r="U128" s="1391"/>
      <c r="V128" s="1391"/>
      <c r="W128" s="1391"/>
      <c r="X128" s="1391"/>
      <c r="Y128" s="1391"/>
      <c r="Z128" s="1391"/>
      <c r="AA128" s="1391"/>
      <c r="AB128" s="1391"/>
      <c r="AC128" s="1391"/>
      <c r="AD128" s="1391"/>
      <c r="AE128" s="1391"/>
      <c r="AF128" s="1391"/>
      <c r="AG128" s="1391"/>
      <c r="AH128" s="1391"/>
      <c r="AI128" s="1391"/>
      <c r="AJ128" s="1391"/>
      <c r="AK128" s="1391"/>
      <c r="AL128" s="1391"/>
      <c r="AM128" s="1391"/>
      <c r="AN128" s="1391"/>
      <c r="AO128" s="1391"/>
      <c r="AP128" s="1391"/>
      <c r="AQ128" s="1391"/>
      <c r="AR128" s="1391"/>
      <c r="AS128" s="1391"/>
      <c r="AT128" s="1391"/>
      <c r="AU128" s="1391"/>
      <c r="AV128" s="1391"/>
      <c r="AW128" s="1391"/>
      <c r="AX128" s="1391"/>
      <c r="AY128" s="1391"/>
      <c r="AZ128" s="1391"/>
      <c r="BA128" s="1391"/>
      <c r="BB128" s="1391"/>
      <c r="BC128" s="1391"/>
      <c r="BD128" s="1391"/>
      <c r="BE128" s="1391"/>
      <c r="BF128" s="1391"/>
      <c r="BG128" s="1391"/>
      <c r="BH128" s="1391"/>
      <c r="BI128" s="1391"/>
      <c r="BJ128" s="1391"/>
      <c r="BK128" s="1391"/>
      <c r="BL128" s="1391"/>
      <c r="BM128" s="1391"/>
      <c r="BN128" s="1391"/>
      <c r="BO128" s="1391"/>
      <c r="BP128" s="1391"/>
      <c r="BQ128" s="1391"/>
      <c r="BR128" s="1391"/>
      <c r="BS128" s="1391"/>
      <c r="BT128" s="1391"/>
      <c r="BU128" s="1391"/>
      <c r="BV128" s="1391"/>
      <c r="BW128" s="1391"/>
      <c r="BX128" s="1391"/>
      <c r="BY128" s="1391"/>
      <c r="BZ128" s="1391"/>
      <c r="CA128" s="1391"/>
      <c r="CB128" s="1391"/>
      <c r="CC128" s="1391"/>
      <c r="CD128" s="1391"/>
      <c r="CE128" s="1391"/>
      <c r="CF128" s="1391"/>
      <c r="CG128" s="1391"/>
      <c r="CH128" s="1391"/>
      <c r="CI128" s="1391"/>
      <c r="CJ128" s="1391"/>
      <c r="CK128" s="1391"/>
      <c r="CL128" s="1391"/>
      <c r="CM128" s="1391"/>
      <c r="CN128" s="1391"/>
      <c r="CO128" s="1391"/>
      <c r="CP128" s="1391"/>
      <c r="CQ128" s="1391"/>
      <c r="CR128" s="1391"/>
      <c r="CS128" s="1391"/>
      <c r="CT128" s="1391"/>
      <c r="CU128" s="1391"/>
      <c r="CV128" s="1391"/>
      <c r="CW128" s="1391"/>
      <c r="CX128" s="1391"/>
      <c r="CY128" s="1391"/>
      <c r="CZ128" s="1391"/>
      <c r="DA128" s="1391"/>
      <c r="DB128" s="1391"/>
      <c r="DC128" s="1391"/>
      <c r="DD128" s="1391"/>
      <c r="DE128" s="1391"/>
      <c r="DF128" s="1391"/>
      <c r="DG128" s="1391"/>
      <c r="DH128" s="1391"/>
      <c r="DI128" s="1391"/>
      <c r="DJ128" s="1391"/>
      <c r="DK128" s="1391"/>
      <c r="DL128" s="1391"/>
      <c r="DM128" s="1391"/>
      <c r="DN128" s="1391"/>
      <c r="DO128" s="1391"/>
      <c r="DP128" s="1391"/>
      <c r="DQ128" s="1391"/>
      <c r="DR128" s="1391"/>
      <c r="DS128" s="1391"/>
      <c r="DT128" s="1391"/>
    </row>
    <row r="129" spans="1:124" s="187" customFormat="1" ht="15.75" customHeight="1">
      <c r="A129" s="59"/>
      <c r="B129" s="213"/>
      <c r="C129" s="1387"/>
      <c r="D129" s="1404"/>
      <c r="E129" s="1391"/>
      <c r="F129" s="1391"/>
      <c r="G129" s="1391"/>
      <c r="H129" s="1391"/>
      <c r="I129" s="1391"/>
      <c r="J129" s="1391"/>
      <c r="K129" s="1391"/>
      <c r="L129" s="1391"/>
      <c r="M129" s="1391"/>
      <c r="N129" s="1391"/>
      <c r="O129" s="1391"/>
      <c r="P129" s="1391"/>
      <c r="Q129" s="1391"/>
      <c r="R129" s="1391"/>
      <c r="S129" s="1391"/>
      <c r="T129" s="1391"/>
      <c r="U129" s="1391"/>
      <c r="V129" s="1391"/>
      <c r="W129" s="1391"/>
      <c r="X129" s="1391"/>
      <c r="Y129" s="1391"/>
      <c r="Z129" s="1391"/>
      <c r="AA129" s="1391"/>
      <c r="AB129" s="1391"/>
      <c r="AC129" s="1391"/>
      <c r="AD129" s="1391"/>
      <c r="AE129" s="1391"/>
      <c r="AF129" s="1391"/>
      <c r="AG129" s="1391"/>
      <c r="AH129" s="1391"/>
      <c r="AI129" s="1391"/>
      <c r="AJ129" s="1391"/>
      <c r="AK129" s="1391"/>
      <c r="AL129" s="1391"/>
      <c r="AM129" s="1391"/>
      <c r="AN129" s="1391"/>
      <c r="AO129" s="1391"/>
      <c r="AP129" s="1391"/>
      <c r="AQ129" s="1391"/>
      <c r="AR129" s="1391"/>
      <c r="AS129" s="1391"/>
      <c r="AT129" s="1391"/>
      <c r="AU129" s="1391"/>
      <c r="AV129" s="1391"/>
      <c r="AW129" s="1391"/>
      <c r="AX129" s="1391"/>
      <c r="AY129" s="1391"/>
      <c r="AZ129" s="1391"/>
      <c r="BA129" s="1391"/>
      <c r="BB129" s="1391"/>
      <c r="BC129" s="1391"/>
      <c r="BD129" s="1391"/>
      <c r="BE129" s="1391"/>
      <c r="BF129" s="1391"/>
      <c r="BG129" s="1391"/>
      <c r="BH129" s="1391"/>
      <c r="BI129" s="1391"/>
      <c r="BJ129" s="1391"/>
      <c r="BK129" s="1391"/>
      <c r="BL129" s="1391"/>
      <c r="BM129" s="1391"/>
      <c r="BN129" s="1391"/>
      <c r="BO129" s="1391"/>
      <c r="BP129" s="1391"/>
      <c r="BQ129" s="1391"/>
      <c r="BR129" s="1391"/>
      <c r="BS129" s="1391"/>
      <c r="BT129" s="1391"/>
      <c r="BU129" s="1391"/>
      <c r="BV129" s="1391"/>
      <c r="BW129" s="1391"/>
      <c r="BX129" s="1391"/>
      <c r="BY129" s="1391"/>
      <c r="BZ129" s="1391"/>
      <c r="CA129" s="1391"/>
      <c r="CB129" s="1391"/>
      <c r="CC129" s="1391"/>
      <c r="CD129" s="1391"/>
      <c r="CE129" s="1391"/>
      <c r="CF129" s="1391"/>
      <c r="CG129" s="1391"/>
      <c r="CH129" s="1391"/>
      <c r="CI129" s="1391"/>
      <c r="CJ129" s="1391"/>
      <c r="CK129" s="1391"/>
      <c r="CL129" s="1391"/>
      <c r="CM129" s="1391"/>
      <c r="CN129" s="1391"/>
      <c r="CO129" s="1391"/>
      <c r="CP129" s="1391"/>
      <c r="CQ129" s="1391"/>
      <c r="CR129" s="1391"/>
      <c r="CS129" s="1391"/>
      <c r="CT129" s="1391"/>
      <c r="CU129" s="1391"/>
      <c r="CV129" s="1391"/>
      <c r="CW129" s="1391"/>
      <c r="CX129" s="1391"/>
      <c r="CY129" s="1391"/>
      <c r="CZ129" s="1391"/>
      <c r="DA129" s="1391"/>
      <c r="DB129" s="1391"/>
      <c r="DC129" s="1391"/>
      <c r="DD129" s="1391"/>
      <c r="DE129" s="1391"/>
      <c r="DF129" s="1391"/>
      <c r="DG129" s="1391"/>
      <c r="DH129" s="1391"/>
      <c r="DI129" s="1391"/>
      <c r="DJ129" s="1391"/>
      <c r="DK129" s="1391"/>
      <c r="DL129" s="1391"/>
      <c r="DM129" s="1391"/>
      <c r="DN129" s="1391"/>
      <c r="DO129" s="1391"/>
      <c r="DP129" s="1391"/>
      <c r="DQ129" s="1391"/>
      <c r="DR129" s="1391"/>
      <c r="DS129" s="1391"/>
      <c r="DT129" s="1391"/>
    </row>
    <row r="130" spans="1:124" s="187" customFormat="1" ht="15.75" customHeight="1" thickBot="1">
      <c r="A130" s="59"/>
      <c r="B130" s="65" t="s">
        <v>214</v>
      </c>
      <c r="C130" s="1152"/>
      <c r="D130" s="1396">
        <f>SUM(D125:D129)</f>
        <v>19682.03</v>
      </c>
      <c r="E130" s="1401">
        <f>SUM(E125:E129)</f>
        <v>0</v>
      </c>
      <c r="F130" s="1401">
        <f t="shared" ref="F130:BQ130" si="26">SUM(F125:F129)</f>
        <v>0</v>
      </c>
      <c r="G130" s="1401">
        <f t="shared" si="26"/>
        <v>0</v>
      </c>
      <c r="H130" s="1401">
        <f t="shared" si="26"/>
        <v>0</v>
      </c>
      <c r="I130" s="1401">
        <f t="shared" si="26"/>
        <v>0</v>
      </c>
      <c r="J130" s="1401">
        <f t="shared" si="26"/>
        <v>0</v>
      </c>
      <c r="K130" s="1401">
        <f t="shared" si="26"/>
        <v>0</v>
      </c>
      <c r="L130" s="1401">
        <f t="shared" si="26"/>
        <v>0</v>
      </c>
      <c r="M130" s="1401">
        <f t="shared" si="26"/>
        <v>0</v>
      </c>
      <c r="N130" s="1401">
        <f t="shared" si="26"/>
        <v>0</v>
      </c>
      <c r="O130" s="1401">
        <f t="shared" si="26"/>
        <v>0</v>
      </c>
      <c r="P130" s="1401">
        <f t="shared" si="26"/>
        <v>0</v>
      </c>
      <c r="Q130" s="1401">
        <f t="shared" si="26"/>
        <v>0</v>
      </c>
      <c r="R130" s="1401">
        <f t="shared" si="26"/>
        <v>0</v>
      </c>
      <c r="S130" s="1401">
        <f t="shared" si="26"/>
        <v>0</v>
      </c>
      <c r="T130" s="1401">
        <f t="shared" si="26"/>
        <v>0</v>
      </c>
      <c r="U130" s="1401">
        <f t="shared" si="26"/>
        <v>0</v>
      </c>
      <c r="V130" s="1401">
        <f t="shared" si="26"/>
        <v>0</v>
      </c>
      <c r="W130" s="1401">
        <f t="shared" si="26"/>
        <v>0</v>
      </c>
      <c r="X130" s="1401">
        <f t="shared" si="26"/>
        <v>0</v>
      </c>
      <c r="Y130" s="1401">
        <f t="shared" si="26"/>
        <v>0</v>
      </c>
      <c r="Z130" s="1401">
        <f t="shared" si="26"/>
        <v>0</v>
      </c>
      <c r="AA130" s="1401">
        <f t="shared" si="26"/>
        <v>0</v>
      </c>
      <c r="AB130" s="1401">
        <f t="shared" si="26"/>
        <v>0</v>
      </c>
      <c r="AC130" s="1401">
        <f t="shared" si="26"/>
        <v>0</v>
      </c>
      <c r="AD130" s="1401">
        <f t="shared" si="26"/>
        <v>0</v>
      </c>
      <c r="AE130" s="1401">
        <f t="shared" si="26"/>
        <v>0</v>
      </c>
      <c r="AF130" s="1401">
        <f t="shared" si="26"/>
        <v>0</v>
      </c>
      <c r="AG130" s="1401">
        <f t="shared" si="26"/>
        <v>0</v>
      </c>
      <c r="AH130" s="1401">
        <f t="shared" si="26"/>
        <v>0</v>
      </c>
      <c r="AI130" s="1401">
        <f t="shared" si="26"/>
        <v>0</v>
      </c>
      <c r="AJ130" s="1401">
        <f t="shared" si="26"/>
        <v>0</v>
      </c>
      <c r="AK130" s="1401">
        <f t="shared" si="26"/>
        <v>0</v>
      </c>
      <c r="AL130" s="1401">
        <f t="shared" si="26"/>
        <v>0</v>
      </c>
      <c r="AM130" s="1401">
        <f t="shared" si="26"/>
        <v>0</v>
      </c>
      <c r="AN130" s="1401">
        <f t="shared" si="26"/>
        <v>0</v>
      </c>
      <c r="AO130" s="1401">
        <f t="shared" si="26"/>
        <v>0</v>
      </c>
      <c r="AP130" s="1401">
        <f t="shared" si="26"/>
        <v>0</v>
      </c>
      <c r="AQ130" s="1401">
        <f t="shared" si="26"/>
        <v>0</v>
      </c>
      <c r="AR130" s="1401">
        <f t="shared" si="26"/>
        <v>0</v>
      </c>
      <c r="AS130" s="1401">
        <f t="shared" si="26"/>
        <v>0</v>
      </c>
      <c r="AT130" s="1401">
        <f t="shared" si="26"/>
        <v>0</v>
      </c>
      <c r="AU130" s="1401">
        <f t="shared" si="26"/>
        <v>0</v>
      </c>
      <c r="AV130" s="1401">
        <f t="shared" si="26"/>
        <v>0</v>
      </c>
      <c r="AW130" s="1401">
        <f t="shared" si="26"/>
        <v>0</v>
      </c>
      <c r="AX130" s="1401">
        <f t="shared" si="26"/>
        <v>0</v>
      </c>
      <c r="AY130" s="1401">
        <f t="shared" si="26"/>
        <v>0</v>
      </c>
      <c r="AZ130" s="1401">
        <f t="shared" si="26"/>
        <v>0</v>
      </c>
      <c r="BA130" s="1401">
        <f t="shared" si="26"/>
        <v>0</v>
      </c>
      <c r="BB130" s="1401">
        <f t="shared" si="26"/>
        <v>0</v>
      </c>
      <c r="BC130" s="1401">
        <f t="shared" si="26"/>
        <v>0</v>
      </c>
      <c r="BD130" s="1401">
        <f t="shared" si="26"/>
        <v>0</v>
      </c>
      <c r="BE130" s="1401">
        <f t="shared" si="26"/>
        <v>0</v>
      </c>
      <c r="BF130" s="1401">
        <f t="shared" si="26"/>
        <v>0</v>
      </c>
      <c r="BG130" s="1401">
        <f t="shared" si="26"/>
        <v>0</v>
      </c>
      <c r="BH130" s="1401">
        <f t="shared" si="26"/>
        <v>0</v>
      </c>
      <c r="BI130" s="1401">
        <f t="shared" si="26"/>
        <v>0</v>
      </c>
      <c r="BJ130" s="1401">
        <f t="shared" si="26"/>
        <v>0</v>
      </c>
      <c r="BK130" s="1401">
        <f t="shared" si="26"/>
        <v>0</v>
      </c>
      <c r="BL130" s="1401">
        <f t="shared" si="26"/>
        <v>0</v>
      </c>
      <c r="BM130" s="1401">
        <f t="shared" si="26"/>
        <v>0</v>
      </c>
      <c r="BN130" s="1401">
        <f t="shared" si="26"/>
        <v>0</v>
      </c>
      <c r="BO130" s="1401">
        <f t="shared" si="26"/>
        <v>0</v>
      </c>
      <c r="BP130" s="1401">
        <f t="shared" si="26"/>
        <v>0</v>
      </c>
      <c r="BQ130" s="1401">
        <f t="shared" si="26"/>
        <v>0</v>
      </c>
      <c r="BR130" s="1401">
        <f t="shared" ref="BR130:DT130" si="27">SUM(BR125:BR129)</f>
        <v>0</v>
      </c>
      <c r="BS130" s="1401">
        <f t="shared" si="27"/>
        <v>0</v>
      </c>
      <c r="BT130" s="1401">
        <f t="shared" si="27"/>
        <v>0</v>
      </c>
      <c r="BU130" s="1401">
        <f t="shared" si="27"/>
        <v>0</v>
      </c>
      <c r="BV130" s="1401">
        <f t="shared" si="27"/>
        <v>0</v>
      </c>
      <c r="BW130" s="1401">
        <f t="shared" si="27"/>
        <v>0</v>
      </c>
      <c r="BX130" s="1401">
        <f t="shared" si="27"/>
        <v>0</v>
      </c>
      <c r="BY130" s="1401">
        <f t="shared" si="27"/>
        <v>0</v>
      </c>
      <c r="BZ130" s="1401">
        <f t="shared" si="27"/>
        <v>0</v>
      </c>
      <c r="CA130" s="1401">
        <f t="shared" si="27"/>
        <v>0</v>
      </c>
      <c r="CB130" s="1401">
        <f t="shared" si="27"/>
        <v>0</v>
      </c>
      <c r="CC130" s="1401">
        <f t="shared" si="27"/>
        <v>0</v>
      </c>
      <c r="CD130" s="1401">
        <f t="shared" si="27"/>
        <v>0</v>
      </c>
      <c r="CE130" s="1401">
        <f t="shared" si="27"/>
        <v>0</v>
      </c>
      <c r="CF130" s="1401">
        <f t="shared" si="27"/>
        <v>0</v>
      </c>
      <c r="CG130" s="1401">
        <f t="shared" si="27"/>
        <v>0</v>
      </c>
      <c r="CH130" s="1401">
        <f t="shared" si="27"/>
        <v>0</v>
      </c>
      <c r="CI130" s="1401">
        <f t="shared" si="27"/>
        <v>0</v>
      </c>
      <c r="CJ130" s="1401">
        <f t="shared" si="27"/>
        <v>0</v>
      </c>
      <c r="CK130" s="1401">
        <f t="shared" si="27"/>
        <v>0</v>
      </c>
      <c r="CL130" s="1401">
        <f t="shared" si="27"/>
        <v>0</v>
      </c>
      <c r="CM130" s="1401">
        <f t="shared" si="27"/>
        <v>0</v>
      </c>
      <c r="CN130" s="1401">
        <f t="shared" si="27"/>
        <v>0</v>
      </c>
      <c r="CO130" s="1401">
        <f t="shared" si="27"/>
        <v>0</v>
      </c>
      <c r="CP130" s="1401">
        <f t="shared" si="27"/>
        <v>0</v>
      </c>
      <c r="CQ130" s="1401">
        <f t="shared" si="27"/>
        <v>0</v>
      </c>
      <c r="CR130" s="1401">
        <f t="shared" si="27"/>
        <v>0</v>
      </c>
      <c r="CS130" s="1401">
        <f t="shared" si="27"/>
        <v>0</v>
      </c>
      <c r="CT130" s="1401">
        <f t="shared" si="27"/>
        <v>0</v>
      </c>
      <c r="CU130" s="1401">
        <f t="shared" si="27"/>
        <v>0</v>
      </c>
      <c r="CV130" s="1401">
        <f t="shared" si="27"/>
        <v>0</v>
      </c>
      <c r="CW130" s="1401">
        <f t="shared" si="27"/>
        <v>0</v>
      </c>
      <c r="CX130" s="1401">
        <f t="shared" si="27"/>
        <v>0</v>
      </c>
      <c r="CY130" s="1401">
        <f t="shared" si="27"/>
        <v>0</v>
      </c>
      <c r="CZ130" s="1401">
        <f t="shared" si="27"/>
        <v>0</v>
      </c>
      <c r="DA130" s="1401">
        <f t="shared" si="27"/>
        <v>0</v>
      </c>
      <c r="DB130" s="1401">
        <f t="shared" si="27"/>
        <v>0</v>
      </c>
      <c r="DC130" s="1401">
        <f t="shared" si="27"/>
        <v>0</v>
      </c>
      <c r="DD130" s="1401">
        <f t="shared" si="27"/>
        <v>0</v>
      </c>
      <c r="DE130" s="1401">
        <f t="shared" si="27"/>
        <v>0</v>
      </c>
      <c r="DF130" s="1401">
        <f t="shared" si="27"/>
        <v>0</v>
      </c>
      <c r="DG130" s="1401">
        <f t="shared" si="27"/>
        <v>0</v>
      </c>
      <c r="DH130" s="1401">
        <f t="shared" si="27"/>
        <v>0</v>
      </c>
      <c r="DI130" s="1401">
        <f t="shared" si="27"/>
        <v>0</v>
      </c>
      <c r="DJ130" s="1401">
        <f t="shared" si="27"/>
        <v>0</v>
      </c>
      <c r="DK130" s="1401">
        <f t="shared" si="27"/>
        <v>0</v>
      </c>
      <c r="DL130" s="1401">
        <f t="shared" si="27"/>
        <v>0</v>
      </c>
      <c r="DM130" s="1401">
        <f t="shared" si="27"/>
        <v>0</v>
      </c>
      <c r="DN130" s="1401">
        <f t="shared" si="27"/>
        <v>0</v>
      </c>
      <c r="DO130" s="1401">
        <f t="shared" si="27"/>
        <v>0</v>
      </c>
      <c r="DP130" s="1401">
        <f t="shared" si="27"/>
        <v>0</v>
      </c>
      <c r="DQ130" s="1401">
        <f t="shared" si="27"/>
        <v>0</v>
      </c>
      <c r="DR130" s="1401">
        <f t="shared" si="27"/>
        <v>0</v>
      </c>
      <c r="DS130" s="1401">
        <f t="shared" si="27"/>
        <v>0</v>
      </c>
      <c r="DT130" s="1401">
        <f t="shared" si="27"/>
        <v>0</v>
      </c>
    </row>
    <row r="131" spans="1:124" s="187" customFormat="1" ht="15.75" customHeight="1" thickTop="1">
      <c r="A131" s="59"/>
      <c r="B131" s="213"/>
      <c r="C131" s="1387"/>
      <c r="D131" s="1403"/>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c r="DJ131" s="58"/>
      <c r="DK131" s="58"/>
      <c r="DL131" s="58"/>
      <c r="DM131" s="58"/>
      <c r="DN131" s="58"/>
      <c r="DO131" s="58"/>
      <c r="DP131" s="58"/>
      <c r="DQ131" s="58"/>
      <c r="DR131" s="58"/>
      <c r="DS131" s="58"/>
      <c r="DT131" s="58"/>
    </row>
    <row r="132" spans="1:124" s="187" customFormat="1" ht="15.75" customHeight="1" thickBot="1">
      <c r="A132" s="59"/>
      <c r="B132" s="1393" t="s">
        <v>215</v>
      </c>
      <c r="C132" s="1394"/>
      <c r="D132" s="1397">
        <f>D130+D121+D108+D100+D92+D85</f>
        <v>257781.46</v>
      </c>
      <c r="E132" s="1402">
        <f>E130+E121+E108+E100+E92+E85</f>
        <v>0</v>
      </c>
      <c r="F132" s="1402">
        <f t="shared" ref="F132:BQ132" si="28">F130+F121+F108+F100+F92+F85</f>
        <v>0</v>
      </c>
      <c r="G132" s="1402">
        <f t="shared" si="28"/>
        <v>0</v>
      </c>
      <c r="H132" s="1402">
        <f t="shared" si="28"/>
        <v>0</v>
      </c>
      <c r="I132" s="1402">
        <f t="shared" si="28"/>
        <v>0</v>
      </c>
      <c r="J132" s="1402">
        <f t="shared" si="28"/>
        <v>0</v>
      </c>
      <c r="K132" s="1402">
        <f t="shared" si="28"/>
        <v>0</v>
      </c>
      <c r="L132" s="1402">
        <f t="shared" si="28"/>
        <v>0</v>
      </c>
      <c r="M132" s="1402">
        <f t="shared" si="28"/>
        <v>0</v>
      </c>
      <c r="N132" s="1402">
        <f t="shared" si="28"/>
        <v>0</v>
      </c>
      <c r="O132" s="1402">
        <f t="shared" si="28"/>
        <v>0</v>
      </c>
      <c r="P132" s="1402">
        <f t="shared" si="28"/>
        <v>0</v>
      </c>
      <c r="Q132" s="1402">
        <f t="shared" si="28"/>
        <v>0</v>
      </c>
      <c r="R132" s="1402">
        <f t="shared" si="28"/>
        <v>0</v>
      </c>
      <c r="S132" s="1402">
        <f t="shared" si="28"/>
        <v>0</v>
      </c>
      <c r="T132" s="1402">
        <f t="shared" si="28"/>
        <v>0</v>
      </c>
      <c r="U132" s="1402">
        <f t="shared" si="28"/>
        <v>0</v>
      </c>
      <c r="V132" s="1402">
        <f t="shared" si="28"/>
        <v>0</v>
      </c>
      <c r="W132" s="1402">
        <f t="shared" si="28"/>
        <v>0</v>
      </c>
      <c r="X132" s="1402">
        <f t="shared" si="28"/>
        <v>0</v>
      </c>
      <c r="Y132" s="1402">
        <f t="shared" si="28"/>
        <v>0</v>
      </c>
      <c r="Z132" s="1402">
        <f t="shared" si="28"/>
        <v>0</v>
      </c>
      <c r="AA132" s="1402">
        <f t="shared" si="28"/>
        <v>0</v>
      </c>
      <c r="AB132" s="1402">
        <f t="shared" si="28"/>
        <v>0</v>
      </c>
      <c r="AC132" s="1402">
        <f t="shared" si="28"/>
        <v>0</v>
      </c>
      <c r="AD132" s="1402">
        <f t="shared" si="28"/>
        <v>0</v>
      </c>
      <c r="AE132" s="1402">
        <f t="shared" si="28"/>
        <v>0</v>
      </c>
      <c r="AF132" s="1402">
        <f t="shared" si="28"/>
        <v>0</v>
      </c>
      <c r="AG132" s="1402">
        <f t="shared" si="28"/>
        <v>0</v>
      </c>
      <c r="AH132" s="1402">
        <f t="shared" si="28"/>
        <v>0</v>
      </c>
      <c r="AI132" s="1402">
        <f t="shared" si="28"/>
        <v>0</v>
      </c>
      <c r="AJ132" s="1402">
        <f t="shared" si="28"/>
        <v>0</v>
      </c>
      <c r="AK132" s="1402">
        <f t="shared" si="28"/>
        <v>0</v>
      </c>
      <c r="AL132" s="1402">
        <f t="shared" si="28"/>
        <v>0</v>
      </c>
      <c r="AM132" s="1402">
        <f t="shared" si="28"/>
        <v>0</v>
      </c>
      <c r="AN132" s="1402">
        <f t="shared" si="28"/>
        <v>0</v>
      </c>
      <c r="AO132" s="1402">
        <f t="shared" si="28"/>
        <v>0</v>
      </c>
      <c r="AP132" s="1402">
        <f t="shared" si="28"/>
        <v>0</v>
      </c>
      <c r="AQ132" s="1402">
        <f t="shared" si="28"/>
        <v>0</v>
      </c>
      <c r="AR132" s="1402">
        <f t="shared" si="28"/>
        <v>0</v>
      </c>
      <c r="AS132" s="1402">
        <f t="shared" si="28"/>
        <v>0</v>
      </c>
      <c r="AT132" s="1402">
        <f t="shared" si="28"/>
        <v>0</v>
      </c>
      <c r="AU132" s="1402">
        <f t="shared" si="28"/>
        <v>0</v>
      </c>
      <c r="AV132" s="1402">
        <f t="shared" si="28"/>
        <v>0</v>
      </c>
      <c r="AW132" s="1402">
        <f t="shared" si="28"/>
        <v>0</v>
      </c>
      <c r="AX132" s="1402">
        <f t="shared" si="28"/>
        <v>0</v>
      </c>
      <c r="AY132" s="1402">
        <f t="shared" si="28"/>
        <v>0</v>
      </c>
      <c r="AZ132" s="1402">
        <f t="shared" si="28"/>
        <v>0</v>
      </c>
      <c r="BA132" s="1402">
        <f t="shared" si="28"/>
        <v>0</v>
      </c>
      <c r="BB132" s="1402">
        <f t="shared" si="28"/>
        <v>0</v>
      </c>
      <c r="BC132" s="1402">
        <f t="shared" si="28"/>
        <v>0</v>
      </c>
      <c r="BD132" s="1402">
        <f t="shared" si="28"/>
        <v>0</v>
      </c>
      <c r="BE132" s="1402">
        <f t="shared" si="28"/>
        <v>0</v>
      </c>
      <c r="BF132" s="1402">
        <f t="shared" si="28"/>
        <v>0</v>
      </c>
      <c r="BG132" s="1402">
        <f t="shared" si="28"/>
        <v>0</v>
      </c>
      <c r="BH132" s="1402">
        <f t="shared" si="28"/>
        <v>0</v>
      </c>
      <c r="BI132" s="1402">
        <f t="shared" si="28"/>
        <v>0</v>
      </c>
      <c r="BJ132" s="1402">
        <f t="shared" si="28"/>
        <v>0</v>
      </c>
      <c r="BK132" s="1402">
        <f t="shared" si="28"/>
        <v>0</v>
      </c>
      <c r="BL132" s="1402">
        <f t="shared" si="28"/>
        <v>0</v>
      </c>
      <c r="BM132" s="1402">
        <f t="shared" si="28"/>
        <v>0</v>
      </c>
      <c r="BN132" s="1402">
        <f t="shared" si="28"/>
        <v>0</v>
      </c>
      <c r="BO132" s="1402">
        <f t="shared" si="28"/>
        <v>0</v>
      </c>
      <c r="BP132" s="1402">
        <f t="shared" si="28"/>
        <v>0</v>
      </c>
      <c r="BQ132" s="1402">
        <f t="shared" si="28"/>
        <v>0</v>
      </c>
      <c r="BR132" s="1402">
        <f t="shared" ref="BR132:DT132" si="29">BR130+BR121+BR108+BR100+BR92+BR85</f>
        <v>0</v>
      </c>
      <c r="BS132" s="1402">
        <f t="shared" si="29"/>
        <v>0</v>
      </c>
      <c r="BT132" s="1402">
        <f t="shared" si="29"/>
        <v>0</v>
      </c>
      <c r="BU132" s="1402">
        <f t="shared" si="29"/>
        <v>0</v>
      </c>
      <c r="BV132" s="1402">
        <f t="shared" si="29"/>
        <v>0</v>
      </c>
      <c r="BW132" s="1402">
        <f t="shared" si="29"/>
        <v>0</v>
      </c>
      <c r="BX132" s="1402">
        <f t="shared" si="29"/>
        <v>0</v>
      </c>
      <c r="BY132" s="1402">
        <f t="shared" si="29"/>
        <v>0</v>
      </c>
      <c r="BZ132" s="1402">
        <f t="shared" si="29"/>
        <v>0</v>
      </c>
      <c r="CA132" s="1402">
        <f t="shared" si="29"/>
        <v>0</v>
      </c>
      <c r="CB132" s="1402">
        <f t="shared" si="29"/>
        <v>0</v>
      </c>
      <c r="CC132" s="1402">
        <f t="shared" si="29"/>
        <v>0</v>
      </c>
      <c r="CD132" s="1402">
        <f t="shared" si="29"/>
        <v>0</v>
      </c>
      <c r="CE132" s="1402">
        <f t="shared" si="29"/>
        <v>0</v>
      </c>
      <c r="CF132" s="1402">
        <f t="shared" si="29"/>
        <v>0</v>
      </c>
      <c r="CG132" s="1402">
        <f t="shared" si="29"/>
        <v>0</v>
      </c>
      <c r="CH132" s="1402">
        <f t="shared" si="29"/>
        <v>0</v>
      </c>
      <c r="CI132" s="1402">
        <f t="shared" si="29"/>
        <v>0</v>
      </c>
      <c r="CJ132" s="1402">
        <f t="shared" si="29"/>
        <v>0</v>
      </c>
      <c r="CK132" s="1402">
        <f t="shared" si="29"/>
        <v>0</v>
      </c>
      <c r="CL132" s="1402">
        <f t="shared" si="29"/>
        <v>0</v>
      </c>
      <c r="CM132" s="1402">
        <f t="shared" si="29"/>
        <v>0</v>
      </c>
      <c r="CN132" s="1402">
        <f t="shared" si="29"/>
        <v>0</v>
      </c>
      <c r="CO132" s="1402">
        <f t="shared" si="29"/>
        <v>0</v>
      </c>
      <c r="CP132" s="1402">
        <f t="shared" si="29"/>
        <v>0</v>
      </c>
      <c r="CQ132" s="1402">
        <f t="shared" si="29"/>
        <v>0</v>
      </c>
      <c r="CR132" s="1402">
        <f t="shared" si="29"/>
        <v>0</v>
      </c>
      <c r="CS132" s="1402">
        <f t="shared" si="29"/>
        <v>0</v>
      </c>
      <c r="CT132" s="1402">
        <f t="shared" si="29"/>
        <v>0</v>
      </c>
      <c r="CU132" s="1402">
        <f t="shared" si="29"/>
        <v>0</v>
      </c>
      <c r="CV132" s="1402">
        <f t="shared" si="29"/>
        <v>0</v>
      </c>
      <c r="CW132" s="1402">
        <f t="shared" si="29"/>
        <v>0</v>
      </c>
      <c r="CX132" s="1402">
        <f t="shared" si="29"/>
        <v>0</v>
      </c>
      <c r="CY132" s="1402">
        <f t="shared" si="29"/>
        <v>0</v>
      </c>
      <c r="CZ132" s="1402">
        <f t="shared" si="29"/>
        <v>0</v>
      </c>
      <c r="DA132" s="1402">
        <f t="shared" si="29"/>
        <v>0</v>
      </c>
      <c r="DB132" s="1402">
        <f t="shared" si="29"/>
        <v>0</v>
      </c>
      <c r="DC132" s="1402">
        <f t="shared" si="29"/>
        <v>0</v>
      </c>
      <c r="DD132" s="1402">
        <f t="shared" si="29"/>
        <v>0</v>
      </c>
      <c r="DE132" s="1402">
        <f t="shared" si="29"/>
        <v>0</v>
      </c>
      <c r="DF132" s="1402">
        <f t="shared" si="29"/>
        <v>0</v>
      </c>
      <c r="DG132" s="1402">
        <f t="shared" si="29"/>
        <v>0</v>
      </c>
      <c r="DH132" s="1402">
        <f t="shared" si="29"/>
        <v>0</v>
      </c>
      <c r="DI132" s="1402">
        <f t="shared" si="29"/>
        <v>0</v>
      </c>
      <c r="DJ132" s="1402">
        <f t="shared" si="29"/>
        <v>0</v>
      </c>
      <c r="DK132" s="1402">
        <f t="shared" si="29"/>
        <v>0</v>
      </c>
      <c r="DL132" s="1402">
        <f t="shared" si="29"/>
        <v>0</v>
      </c>
      <c r="DM132" s="1402">
        <f t="shared" si="29"/>
        <v>0</v>
      </c>
      <c r="DN132" s="1402">
        <f t="shared" si="29"/>
        <v>0</v>
      </c>
      <c r="DO132" s="1402">
        <f t="shared" si="29"/>
        <v>0</v>
      </c>
      <c r="DP132" s="1402">
        <f t="shared" si="29"/>
        <v>0</v>
      </c>
      <c r="DQ132" s="1402">
        <f t="shared" si="29"/>
        <v>0</v>
      </c>
      <c r="DR132" s="1402">
        <f t="shared" si="29"/>
        <v>0</v>
      </c>
      <c r="DS132" s="1402">
        <f t="shared" si="29"/>
        <v>0</v>
      </c>
      <c r="DT132" s="1402">
        <f t="shared" si="29"/>
        <v>0</v>
      </c>
    </row>
    <row r="133" spans="1:124" s="187" customFormat="1" ht="15.75" customHeight="1" thickTop="1">
      <c r="A133" s="59"/>
      <c r="B133" s="213"/>
      <c r="C133" s="1387"/>
      <c r="D133" s="1403"/>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c r="DJ133" s="58"/>
      <c r="DK133" s="58"/>
      <c r="DL133" s="58"/>
      <c r="DM133" s="58"/>
      <c r="DN133" s="58"/>
      <c r="DO133" s="58"/>
      <c r="DP133" s="58"/>
      <c r="DQ133" s="58"/>
      <c r="DR133" s="58"/>
      <c r="DS133" s="58"/>
      <c r="DT133" s="58"/>
    </row>
    <row r="134" spans="1:124" s="187" customFormat="1" ht="15.75" customHeight="1">
      <c r="A134" s="59"/>
      <c r="B134" s="213"/>
      <c r="C134" s="1387"/>
      <c r="D134" s="1403"/>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row>
    <row r="135" spans="1:124" s="187" customFormat="1" ht="15.75" customHeight="1">
      <c r="A135" s="59"/>
      <c r="B135" s="213"/>
      <c r="C135" s="1387"/>
      <c r="D135" s="1403"/>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c r="DJ135" s="58"/>
      <c r="DK135" s="58"/>
      <c r="DL135" s="58"/>
      <c r="DM135" s="58"/>
      <c r="DN135" s="58"/>
      <c r="DO135" s="58"/>
      <c r="DP135" s="58"/>
      <c r="DQ135" s="58"/>
      <c r="DR135" s="58"/>
      <c r="DS135" s="58"/>
      <c r="DT135" s="58"/>
    </row>
    <row r="136" spans="1:124" s="187" customFormat="1" ht="15.75" customHeight="1">
      <c r="A136" s="59"/>
      <c r="B136" s="128" t="s">
        <v>1632</v>
      </c>
      <c r="C136" s="1387"/>
      <c r="D136" s="1403"/>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row>
    <row r="137" spans="1:124" s="187" customFormat="1" ht="15.75" customHeight="1">
      <c r="A137" s="59"/>
      <c r="B137" s="213"/>
      <c r="C137" s="1387"/>
      <c r="D137" s="1403"/>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c r="DJ137" s="58"/>
      <c r="DK137" s="58"/>
      <c r="DL137" s="58"/>
      <c r="DM137" s="58"/>
      <c r="DN137" s="58"/>
      <c r="DO137" s="58"/>
      <c r="DP137" s="58"/>
      <c r="DQ137" s="58"/>
      <c r="DR137" s="58"/>
      <c r="DS137" s="58"/>
      <c r="DT137" s="58"/>
    </row>
    <row r="138" spans="1:124" s="187" customFormat="1" ht="15.75" customHeight="1">
      <c r="A138" s="59"/>
      <c r="B138" s="213" t="s">
        <v>488</v>
      </c>
      <c r="C138" s="1387" t="s">
        <v>216</v>
      </c>
      <c r="D138" s="1819">
        <v>9250000</v>
      </c>
      <c r="E138" s="1391"/>
      <c r="F138" s="1391"/>
      <c r="G138" s="1391"/>
      <c r="H138" s="1391"/>
      <c r="I138" s="1391"/>
      <c r="J138" s="1391"/>
      <c r="K138" s="1391"/>
      <c r="L138" s="1391"/>
      <c r="M138" s="1391"/>
      <c r="N138" s="1391"/>
      <c r="O138" s="1391"/>
      <c r="P138" s="1391"/>
      <c r="Q138" s="1391"/>
      <c r="R138" s="1391"/>
      <c r="S138" s="1391"/>
      <c r="T138" s="1391"/>
      <c r="U138" s="1391"/>
      <c r="V138" s="1391"/>
      <c r="W138" s="1391"/>
      <c r="X138" s="1391"/>
      <c r="Y138" s="1391"/>
      <c r="Z138" s="1391"/>
      <c r="AA138" s="1391"/>
      <c r="AB138" s="1391"/>
      <c r="AC138" s="1391"/>
      <c r="AD138" s="1391"/>
      <c r="AE138" s="1391"/>
      <c r="AF138" s="1391"/>
      <c r="AG138" s="1391"/>
      <c r="AH138" s="1391"/>
      <c r="AI138" s="1391"/>
      <c r="AJ138" s="1391"/>
      <c r="AK138" s="1391"/>
      <c r="AL138" s="1391"/>
      <c r="AM138" s="1391"/>
      <c r="AN138" s="1391"/>
      <c r="AO138" s="1391"/>
      <c r="AP138" s="1391"/>
      <c r="AQ138" s="1391"/>
      <c r="AR138" s="1391"/>
      <c r="AS138" s="1391"/>
      <c r="AT138" s="1391"/>
      <c r="AU138" s="1391"/>
      <c r="AV138" s="1391"/>
      <c r="AW138" s="1391"/>
      <c r="AX138" s="1391"/>
      <c r="AY138" s="1391"/>
      <c r="AZ138" s="1391"/>
      <c r="BA138" s="1391"/>
      <c r="BB138" s="1391"/>
      <c r="BC138" s="1391"/>
      <c r="BD138" s="1391"/>
      <c r="BE138" s="1391"/>
      <c r="BF138" s="1391"/>
      <c r="BG138" s="1391"/>
      <c r="BH138" s="1391"/>
      <c r="BI138" s="1391"/>
      <c r="BJ138" s="1391"/>
      <c r="BK138" s="1391"/>
      <c r="BL138" s="1391"/>
      <c r="BM138" s="1391"/>
      <c r="BN138" s="1391"/>
      <c r="BO138" s="1391"/>
      <c r="BP138" s="1391"/>
      <c r="BQ138" s="1391"/>
      <c r="BR138" s="1391"/>
      <c r="BS138" s="1391"/>
      <c r="BT138" s="1391"/>
      <c r="BU138" s="1391"/>
      <c r="BV138" s="1391"/>
      <c r="BW138" s="1391"/>
      <c r="BX138" s="1391"/>
      <c r="BY138" s="1391"/>
      <c r="BZ138" s="1391"/>
      <c r="CA138" s="1391"/>
      <c r="CB138" s="1391"/>
      <c r="CC138" s="1391"/>
      <c r="CD138" s="1391"/>
      <c r="CE138" s="1391"/>
      <c r="CF138" s="1391"/>
      <c r="CG138" s="1391"/>
      <c r="CH138" s="1391"/>
      <c r="CI138" s="1391"/>
      <c r="CJ138" s="1391"/>
      <c r="CK138" s="1391"/>
      <c r="CL138" s="1391"/>
      <c r="CM138" s="1391"/>
      <c r="CN138" s="1391"/>
      <c r="CO138" s="1391"/>
      <c r="CP138" s="1391"/>
      <c r="CQ138" s="1391"/>
      <c r="CR138" s="1391"/>
      <c r="CS138" s="1391"/>
      <c r="CT138" s="1391"/>
      <c r="CU138" s="1391"/>
      <c r="CV138" s="1391"/>
      <c r="CW138" s="1391"/>
      <c r="CX138" s="1391"/>
      <c r="CY138" s="1391"/>
      <c r="CZ138" s="1391"/>
      <c r="DA138" s="1391"/>
      <c r="DB138" s="1391"/>
      <c r="DC138" s="1391"/>
      <c r="DD138" s="1391"/>
      <c r="DE138" s="1391"/>
      <c r="DF138" s="1391"/>
      <c r="DG138" s="1391"/>
      <c r="DH138" s="1391"/>
      <c r="DI138" s="1391"/>
      <c r="DJ138" s="1391"/>
      <c r="DK138" s="1391"/>
      <c r="DL138" s="1391"/>
      <c r="DM138" s="1391"/>
      <c r="DN138" s="1391"/>
      <c r="DO138" s="1391"/>
      <c r="DP138" s="1391"/>
      <c r="DQ138" s="1391"/>
      <c r="DR138" s="1391"/>
      <c r="DS138" s="1391"/>
      <c r="DT138" s="1391"/>
    </row>
    <row r="139" spans="1:124" s="187" customFormat="1" ht="15.75" customHeight="1">
      <c r="A139" s="59"/>
      <c r="B139" s="1392"/>
      <c r="C139" s="1390"/>
      <c r="D139" s="1404"/>
      <c r="E139" s="1391"/>
      <c r="F139" s="1391"/>
      <c r="G139" s="1391"/>
      <c r="H139" s="1391"/>
      <c r="I139" s="1391"/>
      <c r="J139" s="1391"/>
      <c r="K139" s="1391"/>
      <c r="L139" s="1391"/>
      <c r="M139" s="1391"/>
      <c r="N139" s="1391"/>
      <c r="O139" s="1391"/>
      <c r="P139" s="1391"/>
      <c r="Q139" s="1391"/>
      <c r="R139" s="1391"/>
      <c r="S139" s="1391"/>
      <c r="T139" s="1391"/>
      <c r="U139" s="1391"/>
      <c r="V139" s="1391"/>
      <c r="W139" s="1391"/>
      <c r="X139" s="1391"/>
      <c r="Y139" s="1391"/>
      <c r="Z139" s="1391"/>
      <c r="AA139" s="1391"/>
      <c r="AB139" s="1391"/>
      <c r="AC139" s="1391"/>
      <c r="AD139" s="1391"/>
      <c r="AE139" s="1391"/>
      <c r="AF139" s="1391"/>
      <c r="AG139" s="1391"/>
      <c r="AH139" s="1391"/>
      <c r="AI139" s="1391"/>
      <c r="AJ139" s="1391"/>
      <c r="AK139" s="1391"/>
      <c r="AL139" s="1391"/>
      <c r="AM139" s="1391"/>
      <c r="AN139" s="1391"/>
      <c r="AO139" s="1391"/>
      <c r="AP139" s="1391"/>
      <c r="AQ139" s="1391"/>
      <c r="AR139" s="1391"/>
      <c r="AS139" s="1391"/>
      <c r="AT139" s="1391"/>
      <c r="AU139" s="1391"/>
      <c r="AV139" s="1391"/>
      <c r="AW139" s="1391"/>
      <c r="AX139" s="1391"/>
      <c r="AY139" s="1391"/>
      <c r="AZ139" s="1391"/>
      <c r="BA139" s="1391"/>
      <c r="BB139" s="1391"/>
      <c r="BC139" s="1391"/>
      <c r="BD139" s="1391"/>
      <c r="BE139" s="1391"/>
      <c r="BF139" s="1391"/>
      <c r="BG139" s="1391"/>
      <c r="BH139" s="1391"/>
      <c r="BI139" s="1391"/>
      <c r="BJ139" s="1391"/>
      <c r="BK139" s="1391"/>
      <c r="BL139" s="1391"/>
      <c r="BM139" s="1391"/>
      <c r="BN139" s="1391"/>
      <c r="BO139" s="1391"/>
      <c r="BP139" s="1391"/>
      <c r="BQ139" s="1391"/>
      <c r="BR139" s="1391"/>
      <c r="BS139" s="1391"/>
      <c r="BT139" s="1391"/>
      <c r="BU139" s="1391"/>
      <c r="BV139" s="1391"/>
      <c r="BW139" s="1391"/>
      <c r="BX139" s="1391"/>
      <c r="BY139" s="1391"/>
      <c r="BZ139" s="1391"/>
      <c r="CA139" s="1391"/>
      <c r="CB139" s="1391"/>
      <c r="CC139" s="1391"/>
      <c r="CD139" s="1391"/>
      <c r="CE139" s="1391"/>
      <c r="CF139" s="1391"/>
      <c r="CG139" s="1391"/>
      <c r="CH139" s="1391"/>
      <c r="CI139" s="1391"/>
      <c r="CJ139" s="1391"/>
      <c r="CK139" s="1391"/>
      <c r="CL139" s="1391"/>
      <c r="CM139" s="1391"/>
      <c r="CN139" s="1391"/>
      <c r="CO139" s="1391"/>
      <c r="CP139" s="1391"/>
      <c r="CQ139" s="1391"/>
      <c r="CR139" s="1391"/>
      <c r="CS139" s="1391"/>
      <c r="CT139" s="1391"/>
      <c r="CU139" s="1391"/>
      <c r="CV139" s="1391"/>
      <c r="CW139" s="1391"/>
      <c r="CX139" s="1391"/>
      <c r="CY139" s="1391"/>
      <c r="CZ139" s="1391"/>
      <c r="DA139" s="1391"/>
      <c r="DB139" s="1391"/>
      <c r="DC139" s="1391"/>
      <c r="DD139" s="1391"/>
      <c r="DE139" s="1391"/>
      <c r="DF139" s="1391"/>
      <c r="DG139" s="1391"/>
      <c r="DH139" s="1391"/>
      <c r="DI139" s="1391"/>
      <c r="DJ139" s="1391"/>
      <c r="DK139" s="1391"/>
      <c r="DL139" s="1391"/>
      <c r="DM139" s="1391"/>
      <c r="DN139" s="1391"/>
      <c r="DO139" s="1391"/>
      <c r="DP139" s="1391"/>
      <c r="DQ139" s="1391"/>
      <c r="DR139" s="1391"/>
      <c r="DS139" s="1391"/>
      <c r="DT139" s="1391"/>
    </row>
    <row r="140" spans="1:124" s="187" customFormat="1" ht="15.75" customHeight="1">
      <c r="A140" s="59"/>
      <c r="B140" s="1392"/>
      <c r="C140" s="1390"/>
      <c r="D140" s="1404"/>
      <c r="E140" s="1391"/>
      <c r="F140" s="1391"/>
      <c r="G140" s="1391"/>
      <c r="H140" s="1391"/>
      <c r="I140" s="1391"/>
      <c r="J140" s="1391"/>
      <c r="K140" s="1391"/>
      <c r="L140" s="1391"/>
      <c r="M140" s="1391"/>
      <c r="N140" s="1391"/>
      <c r="O140" s="1391"/>
      <c r="P140" s="1391"/>
      <c r="Q140" s="1391"/>
      <c r="R140" s="1391"/>
      <c r="S140" s="1391"/>
      <c r="T140" s="1391"/>
      <c r="U140" s="1391"/>
      <c r="V140" s="1391"/>
      <c r="W140" s="1391"/>
      <c r="X140" s="1391"/>
      <c r="Y140" s="1391"/>
      <c r="Z140" s="1391"/>
      <c r="AA140" s="1391"/>
      <c r="AB140" s="1391"/>
      <c r="AC140" s="1391"/>
      <c r="AD140" s="1391"/>
      <c r="AE140" s="1391"/>
      <c r="AF140" s="1391"/>
      <c r="AG140" s="1391"/>
      <c r="AH140" s="1391"/>
      <c r="AI140" s="1391"/>
      <c r="AJ140" s="1391"/>
      <c r="AK140" s="1391"/>
      <c r="AL140" s="1391"/>
      <c r="AM140" s="1391"/>
      <c r="AN140" s="1391"/>
      <c r="AO140" s="1391"/>
      <c r="AP140" s="1391"/>
      <c r="AQ140" s="1391"/>
      <c r="AR140" s="1391"/>
      <c r="AS140" s="1391"/>
      <c r="AT140" s="1391"/>
      <c r="AU140" s="1391"/>
      <c r="AV140" s="1391"/>
      <c r="AW140" s="1391"/>
      <c r="AX140" s="1391"/>
      <c r="AY140" s="1391"/>
      <c r="AZ140" s="1391"/>
      <c r="BA140" s="1391"/>
      <c r="BB140" s="1391"/>
      <c r="BC140" s="1391"/>
      <c r="BD140" s="1391"/>
      <c r="BE140" s="1391"/>
      <c r="BF140" s="1391"/>
      <c r="BG140" s="1391"/>
      <c r="BH140" s="1391"/>
      <c r="BI140" s="1391"/>
      <c r="BJ140" s="1391"/>
      <c r="BK140" s="1391"/>
      <c r="BL140" s="1391"/>
      <c r="BM140" s="1391"/>
      <c r="BN140" s="1391"/>
      <c r="BO140" s="1391"/>
      <c r="BP140" s="1391"/>
      <c r="BQ140" s="1391"/>
      <c r="BR140" s="1391"/>
      <c r="BS140" s="1391"/>
      <c r="BT140" s="1391"/>
      <c r="BU140" s="1391"/>
      <c r="BV140" s="1391"/>
      <c r="BW140" s="1391"/>
      <c r="BX140" s="1391"/>
      <c r="BY140" s="1391"/>
      <c r="BZ140" s="1391"/>
      <c r="CA140" s="1391"/>
      <c r="CB140" s="1391"/>
      <c r="CC140" s="1391"/>
      <c r="CD140" s="1391"/>
      <c r="CE140" s="1391"/>
      <c r="CF140" s="1391"/>
      <c r="CG140" s="1391"/>
      <c r="CH140" s="1391"/>
      <c r="CI140" s="1391"/>
      <c r="CJ140" s="1391"/>
      <c r="CK140" s="1391"/>
      <c r="CL140" s="1391"/>
      <c r="CM140" s="1391"/>
      <c r="CN140" s="1391"/>
      <c r="CO140" s="1391"/>
      <c r="CP140" s="1391"/>
      <c r="CQ140" s="1391"/>
      <c r="CR140" s="1391"/>
      <c r="CS140" s="1391"/>
      <c r="CT140" s="1391"/>
      <c r="CU140" s="1391"/>
      <c r="CV140" s="1391"/>
      <c r="CW140" s="1391"/>
      <c r="CX140" s="1391"/>
      <c r="CY140" s="1391"/>
      <c r="CZ140" s="1391"/>
      <c r="DA140" s="1391"/>
      <c r="DB140" s="1391"/>
      <c r="DC140" s="1391"/>
      <c r="DD140" s="1391"/>
      <c r="DE140" s="1391"/>
      <c r="DF140" s="1391"/>
      <c r="DG140" s="1391"/>
      <c r="DH140" s="1391"/>
      <c r="DI140" s="1391"/>
      <c r="DJ140" s="1391"/>
      <c r="DK140" s="1391"/>
      <c r="DL140" s="1391"/>
      <c r="DM140" s="1391"/>
      <c r="DN140" s="1391"/>
      <c r="DO140" s="1391"/>
      <c r="DP140" s="1391"/>
      <c r="DQ140" s="1391"/>
      <c r="DR140" s="1391"/>
      <c r="DS140" s="1391"/>
      <c r="DT140" s="1391"/>
    </row>
    <row r="141" spans="1:124" s="187" customFormat="1" ht="15.75" customHeight="1">
      <c r="A141" s="59"/>
      <c r="B141" s="1392"/>
      <c r="C141" s="1390"/>
      <c r="D141" s="1404"/>
      <c r="E141" s="1391"/>
      <c r="F141" s="1391"/>
      <c r="G141" s="1391"/>
      <c r="H141" s="1391"/>
      <c r="I141" s="1391"/>
      <c r="J141" s="1391"/>
      <c r="K141" s="1391"/>
      <c r="L141" s="1391"/>
      <c r="M141" s="1391"/>
      <c r="N141" s="1391"/>
      <c r="O141" s="1391"/>
      <c r="P141" s="1391"/>
      <c r="Q141" s="1391"/>
      <c r="R141" s="1391"/>
      <c r="S141" s="1391"/>
      <c r="T141" s="1391"/>
      <c r="U141" s="1391"/>
      <c r="V141" s="1391"/>
      <c r="W141" s="1391"/>
      <c r="X141" s="1391"/>
      <c r="Y141" s="1391"/>
      <c r="Z141" s="1391"/>
      <c r="AA141" s="1391"/>
      <c r="AB141" s="1391"/>
      <c r="AC141" s="1391"/>
      <c r="AD141" s="1391"/>
      <c r="AE141" s="1391"/>
      <c r="AF141" s="1391"/>
      <c r="AG141" s="1391"/>
      <c r="AH141" s="1391"/>
      <c r="AI141" s="1391"/>
      <c r="AJ141" s="1391"/>
      <c r="AK141" s="1391"/>
      <c r="AL141" s="1391"/>
      <c r="AM141" s="1391"/>
      <c r="AN141" s="1391"/>
      <c r="AO141" s="1391"/>
      <c r="AP141" s="1391"/>
      <c r="AQ141" s="1391"/>
      <c r="AR141" s="1391"/>
      <c r="AS141" s="1391"/>
      <c r="AT141" s="1391"/>
      <c r="AU141" s="1391"/>
      <c r="AV141" s="1391"/>
      <c r="AW141" s="1391"/>
      <c r="AX141" s="1391"/>
      <c r="AY141" s="1391"/>
      <c r="AZ141" s="1391"/>
      <c r="BA141" s="1391"/>
      <c r="BB141" s="1391"/>
      <c r="BC141" s="1391"/>
      <c r="BD141" s="1391"/>
      <c r="BE141" s="1391"/>
      <c r="BF141" s="1391"/>
      <c r="BG141" s="1391"/>
      <c r="BH141" s="1391"/>
      <c r="BI141" s="1391"/>
      <c r="BJ141" s="1391"/>
      <c r="BK141" s="1391"/>
      <c r="BL141" s="1391"/>
      <c r="BM141" s="1391"/>
      <c r="BN141" s="1391"/>
      <c r="BO141" s="1391"/>
      <c r="BP141" s="1391"/>
      <c r="BQ141" s="1391"/>
      <c r="BR141" s="1391"/>
      <c r="BS141" s="1391"/>
      <c r="BT141" s="1391"/>
      <c r="BU141" s="1391"/>
      <c r="BV141" s="1391"/>
      <c r="BW141" s="1391"/>
      <c r="BX141" s="1391"/>
      <c r="BY141" s="1391"/>
      <c r="BZ141" s="1391"/>
      <c r="CA141" s="1391"/>
      <c r="CB141" s="1391"/>
      <c r="CC141" s="1391"/>
      <c r="CD141" s="1391"/>
      <c r="CE141" s="1391"/>
      <c r="CF141" s="1391"/>
      <c r="CG141" s="1391"/>
      <c r="CH141" s="1391"/>
      <c r="CI141" s="1391"/>
      <c r="CJ141" s="1391"/>
      <c r="CK141" s="1391"/>
      <c r="CL141" s="1391"/>
      <c r="CM141" s="1391"/>
      <c r="CN141" s="1391"/>
      <c r="CO141" s="1391"/>
      <c r="CP141" s="1391"/>
      <c r="CQ141" s="1391"/>
      <c r="CR141" s="1391"/>
      <c r="CS141" s="1391"/>
      <c r="CT141" s="1391"/>
      <c r="CU141" s="1391"/>
      <c r="CV141" s="1391"/>
      <c r="CW141" s="1391"/>
      <c r="CX141" s="1391"/>
      <c r="CY141" s="1391"/>
      <c r="CZ141" s="1391"/>
      <c r="DA141" s="1391"/>
      <c r="DB141" s="1391"/>
      <c r="DC141" s="1391"/>
      <c r="DD141" s="1391"/>
      <c r="DE141" s="1391"/>
      <c r="DF141" s="1391"/>
      <c r="DG141" s="1391"/>
      <c r="DH141" s="1391"/>
      <c r="DI141" s="1391"/>
      <c r="DJ141" s="1391"/>
      <c r="DK141" s="1391"/>
      <c r="DL141" s="1391"/>
      <c r="DM141" s="1391"/>
      <c r="DN141" s="1391"/>
      <c r="DO141" s="1391"/>
      <c r="DP141" s="1391"/>
      <c r="DQ141" s="1391"/>
      <c r="DR141" s="1391"/>
      <c r="DS141" s="1391"/>
      <c r="DT141" s="1391"/>
    </row>
    <row r="142" spans="1:124" s="187" customFormat="1" ht="15.75" customHeight="1">
      <c r="A142" s="59"/>
      <c r="B142" s="1392"/>
      <c r="C142" s="1390"/>
      <c r="D142" s="1404"/>
      <c r="E142" s="1391"/>
      <c r="F142" s="1391"/>
      <c r="G142" s="1391"/>
      <c r="H142" s="1391"/>
      <c r="I142" s="1391"/>
      <c r="J142" s="1391"/>
      <c r="K142" s="1391"/>
      <c r="L142" s="1391"/>
      <c r="M142" s="1391"/>
      <c r="N142" s="1391"/>
      <c r="O142" s="1391"/>
      <c r="P142" s="1391"/>
      <c r="Q142" s="1391"/>
      <c r="R142" s="1391"/>
      <c r="S142" s="1391"/>
      <c r="T142" s="1391"/>
      <c r="U142" s="1391"/>
      <c r="V142" s="1391"/>
      <c r="W142" s="1391"/>
      <c r="X142" s="1391"/>
      <c r="Y142" s="1391"/>
      <c r="Z142" s="1391"/>
      <c r="AA142" s="1391"/>
      <c r="AB142" s="1391"/>
      <c r="AC142" s="1391"/>
      <c r="AD142" s="1391"/>
      <c r="AE142" s="1391"/>
      <c r="AF142" s="1391"/>
      <c r="AG142" s="1391"/>
      <c r="AH142" s="1391"/>
      <c r="AI142" s="1391"/>
      <c r="AJ142" s="1391"/>
      <c r="AK142" s="1391"/>
      <c r="AL142" s="1391"/>
      <c r="AM142" s="1391"/>
      <c r="AN142" s="1391"/>
      <c r="AO142" s="1391"/>
      <c r="AP142" s="1391"/>
      <c r="AQ142" s="1391"/>
      <c r="AR142" s="1391"/>
      <c r="AS142" s="1391"/>
      <c r="AT142" s="1391"/>
      <c r="AU142" s="1391"/>
      <c r="AV142" s="1391"/>
      <c r="AW142" s="1391"/>
      <c r="AX142" s="1391"/>
      <c r="AY142" s="1391"/>
      <c r="AZ142" s="1391"/>
      <c r="BA142" s="1391"/>
      <c r="BB142" s="1391"/>
      <c r="BC142" s="1391"/>
      <c r="BD142" s="1391"/>
      <c r="BE142" s="1391"/>
      <c r="BF142" s="1391"/>
      <c r="BG142" s="1391"/>
      <c r="BH142" s="1391"/>
      <c r="BI142" s="1391"/>
      <c r="BJ142" s="1391"/>
      <c r="BK142" s="1391"/>
      <c r="BL142" s="1391"/>
      <c r="BM142" s="1391"/>
      <c r="BN142" s="1391"/>
      <c r="BO142" s="1391"/>
      <c r="BP142" s="1391"/>
      <c r="BQ142" s="1391"/>
      <c r="BR142" s="1391"/>
      <c r="BS142" s="1391"/>
      <c r="BT142" s="1391"/>
      <c r="BU142" s="1391"/>
      <c r="BV142" s="1391"/>
      <c r="BW142" s="1391"/>
      <c r="BX142" s="1391"/>
      <c r="BY142" s="1391"/>
      <c r="BZ142" s="1391"/>
      <c r="CA142" s="1391"/>
      <c r="CB142" s="1391"/>
      <c r="CC142" s="1391"/>
      <c r="CD142" s="1391"/>
      <c r="CE142" s="1391"/>
      <c r="CF142" s="1391"/>
      <c r="CG142" s="1391"/>
      <c r="CH142" s="1391"/>
      <c r="CI142" s="1391"/>
      <c r="CJ142" s="1391"/>
      <c r="CK142" s="1391"/>
      <c r="CL142" s="1391"/>
      <c r="CM142" s="1391"/>
      <c r="CN142" s="1391"/>
      <c r="CO142" s="1391"/>
      <c r="CP142" s="1391"/>
      <c r="CQ142" s="1391"/>
      <c r="CR142" s="1391"/>
      <c r="CS142" s="1391"/>
      <c r="CT142" s="1391"/>
      <c r="CU142" s="1391"/>
      <c r="CV142" s="1391"/>
      <c r="CW142" s="1391"/>
      <c r="CX142" s="1391"/>
      <c r="CY142" s="1391"/>
      <c r="CZ142" s="1391"/>
      <c r="DA142" s="1391"/>
      <c r="DB142" s="1391"/>
      <c r="DC142" s="1391"/>
      <c r="DD142" s="1391"/>
      <c r="DE142" s="1391"/>
      <c r="DF142" s="1391"/>
      <c r="DG142" s="1391"/>
      <c r="DH142" s="1391"/>
      <c r="DI142" s="1391"/>
      <c r="DJ142" s="1391"/>
      <c r="DK142" s="1391"/>
      <c r="DL142" s="1391"/>
      <c r="DM142" s="1391"/>
      <c r="DN142" s="1391"/>
      <c r="DO142" s="1391"/>
      <c r="DP142" s="1391"/>
      <c r="DQ142" s="1391"/>
      <c r="DR142" s="1391"/>
      <c r="DS142" s="1391"/>
      <c r="DT142" s="1391"/>
    </row>
    <row r="143" spans="1:124" s="187" customFormat="1" ht="15.75" customHeight="1">
      <c r="A143" s="59"/>
      <c r="B143" s="1392"/>
      <c r="C143" s="1390"/>
      <c r="D143" s="1404"/>
      <c r="E143" s="1391"/>
      <c r="F143" s="1391"/>
      <c r="G143" s="1391"/>
      <c r="H143" s="1391"/>
      <c r="I143" s="1391"/>
      <c r="J143" s="1391"/>
      <c r="K143" s="1391"/>
      <c r="L143" s="1391"/>
      <c r="M143" s="1391"/>
      <c r="N143" s="1391"/>
      <c r="O143" s="1391"/>
      <c r="P143" s="1391"/>
      <c r="Q143" s="1391"/>
      <c r="R143" s="1391"/>
      <c r="S143" s="1391"/>
      <c r="T143" s="1391"/>
      <c r="U143" s="1391"/>
      <c r="V143" s="1391"/>
      <c r="W143" s="1391"/>
      <c r="X143" s="1391"/>
      <c r="Y143" s="1391"/>
      <c r="Z143" s="1391"/>
      <c r="AA143" s="1391"/>
      <c r="AB143" s="1391"/>
      <c r="AC143" s="1391"/>
      <c r="AD143" s="1391"/>
      <c r="AE143" s="1391"/>
      <c r="AF143" s="1391"/>
      <c r="AG143" s="1391"/>
      <c r="AH143" s="1391"/>
      <c r="AI143" s="1391"/>
      <c r="AJ143" s="1391"/>
      <c r="AK143" s="1391"/>
      <c r="AL143" s="1391"/>
      <c r="AM143" s="1391"/>
      <c r="AN143" s="1391"/>
      <c r="AO143" s="1391"/>
      <c r="AP143" s="1391"/>
      <c r="AQ143" s="1391"/>
      <c r="AR143" s="1391"/>
      <c r="AS143" s="1391"/>
      <c r="AT143" s="1391"/>
      <c r="AU143" s="1391"/>
      <c r="AV143" s="1391"/>
      <c r="AW143" s="1391"/>
      <c r="AX143" s="1391"/>
      <c r="AY143" s="1391"/>
      <c r="AZ143" s="1391"/>
      <c r="BA143" s="1391"/>
      <c r="BB143" s="1391"/>
      <c r="BC143" s="1391"/>
      <c r="BD143" s="1391"/>
      <c r="BE143" s="1391"/>
      <c r="BF143" s="1391"/>
      <c r="BG143" s="1391"/>
      <c r="BH143" s="1391"/>
      <c r="BI143" s="1391"/>
      <c r="BJ143" s="1391"/>
      <c r="BK143" s="1391"/>
      <c r="BL143" s="1391"/>
      <c r="BM143" s="1391"/>
      <c r="BN143" s="1391"/>
      <c r="BO143" s="1391"/>
      <c r="BP143" s="1391"/>
      <c r="BQ143" s="1391"/>
      <c r="BR143" s="1391"/>
      <c r="BS143" s="1391"/>
      <c r="BT143" s="1391"/>
      <c r="BU143" s="1391"/>
      <c r="BV143" s="1391"/>
      <c r="BW143" s="1391"/>
      <c r="BX143" s="1391"/>
      <c r="BY143" s="1391"/>
      <c r="BZ143" s="1391"/>
      <c r="CA143" s="1391"/>
      <c r="CB143" s="1391"/>
      <c r="CC143" s="1391"/>
      <c r="CD143" s="1391"/>
      <c r="CE143" s="1391"/>
      <c r="CF143" s="1391"/>
      <c r="CG143" s="1391"/>
      <c r="CH143" s="1391"/>
      <c r="CI143" s="1391"/>
      <c r="CJ143" s="1391"/>
      <c r="CK143" s="1391"/>
      <c r="CL143" s="1391"/>
      <c r="CM143" s="1391"/>
      <c r="CN143" s="1391"/>
      <c r="CO143" s="1391"/>
      <c r="CP143" s="1391"/>
      <c r="CQ143" s="1391"/>
      <c r="CR143" s="1391"/>
      <c r="CS143" s="1391"/>
      <c r="CT143" s="1391"/>
      <c r="CU143" s="1391"/>
      <c r="CV143" s="1391"/>
      <c r="CW143" s="1391"/>
      <c r="CX143" s="1391"/>
      <c r="CY143" s="1391"/>
      <c r="CZ143" s="1391"/>
      <c r="DA143" s="1391"/>
      <c r="DB143" s="1391"/>
      <c r="DC143" s="1391"/>
      <c r="DD143" s="1391"/>
      <c r="DE143" s="1391"/>
      <c r="DF143" s="1391"/>
      <c r="DG143" s="1391"/>
      <c r="DH143" s="1391"/>
      <c r="DI143" s="1391"/>
      <c r="DJ143" s="1391"/>
      <c r="DK143" s="1391"/>
      <c r="DL143" s="1391"/>
      <c r="DM143" s="1391"/>
      <c r="DN143" s="1391"/>
      <c r="DO143" s="1391"/>
      <c r="DP143" s="1391"/>
      <c r="DQ143" s="1391"/>
      <c r="DR143" s="1391"/>
      <c r="DS143" s="1391"/>
      <c r="DT143" s="1391"/>
    </row>
    <row r="144" spans="1:124" s="187" customFormat="1" ht="15.75" customHeight="1">
      <c r="A144" s="59"/>
      <c r="B144" s="1392"/>
      <c r="C144" s="1390"/>
      <c r="D144" s="1404"/>
      <c r="E144" s="1391"/>
      <c r="F144" s="1391"/>
      <c r="G144" s="1391"/>
      <c r="H144" s="1391"/>
      <c r="I144" s="1391"/>
      <c r="J144" s="1391"/>
      <c r="K144" s="1391"/>
      <c r="L144" s="1391"/>
      <c r="M144" s="1391"/>
      <c r="N144" s="1391"/>
      <c r="O144" s="1391"/>
      <c r="P144" s="1391"/>
      <c r="Q144" s="1391"/>
      <c r="R144" s="1391"/>
      <c r="S144" s="1391"/>
      <c r="T144" s="1391"/>
      <c r="U144" s="1391"/>
      <c r="V144" s="1391"/>
      <c r="W144" s="1391"/>
      <c r="X144" s="1391"/>
      <c r="Y144" s="1391"/>
      <c r="Z144" s="1391"/>
      <c r="AA144" s="1391"/>
      <c r="AB144" s="1391"/>
      <c r="AC144" s="1391"/>
      <c r="AD144" s="1391"/>
      <c r="AE144" s="1391"/>
      <c r="AF144" s="1391"/>
      <c r="AG144" s="1391"/>
      <c r="AH144" s="1391"/>
      <c r="AI144" s="1391"/>
      <c r="AJ144" s="1391"/>
      <c r="AK144" s="1391"/>
      <c r="AL144" s="1391"/>
      <c r="AM144" s="1391"/>
      <c r="AN144" s="1391"/>
      <c r="AO144" s="1391"/>
      <c r="AP144" s="1391"/>
      <c r="AQ144" s="1391"/>
      <c r="AR144" s="1391"/>
      <c r="AS144" s="1391"/>
      <c r="AT144" s="1391"/>
      <c r="AU144" s="1391"/>
      <c r="AV144" s="1391"/>
      <c r="AW144" s="1391"/>
      <c r="AX144" s="1391"/>
      <c r="AY144" s="1391"/>
      <c r="AZ144" s="1391"/>
      <c r="BA144" s="1391"/>
      <c r="BB144" s="1391"/>
      <c r="BC144" s="1391"/>
      <c r="BD144" s="1391"/>
      <c r="BE144" s="1391"/>
      <c r="BF144" s="1391"/>
      <c r="BG144" s="1391"/>
      <c r="BH144" s="1391"/>
      <c r="BI144" s="1391"/>
      <c r="BJ144" s="1391"/>
      <c r="BK144" s="1391"/>
      <c r="BL144" s="1391"/>
      <c r="BM144" s="1391"/>
      <c r="BN144" s="1391"/>
      <c r="BO144" s="1391"/>
      <c r="BP144" s="1391"/>
      <c r="BQ144" s="1391"/>
      <c r="BR144" s="1391"/>
      <c r="BS144" s="1391"/>
      <c r="BT144" s="1391"/>
      <c r="BU144" s="1391"/>
      <c r="BV144" s="1391"/>
      <c r="BW144" s="1391"/>
      <c r="BX144" s="1391"/>
      <c r="BY144" s="1391"/>
      <c r="BZ144" s="1391"/>
      <c r="CA144" s="1391"/>
      <c r="CB144" s="1391"/>
      <c r="CC144" s="1391"/>
      <c r="CD144" s="1391"/>
      <c r="CE144" s="1391"/>
      <c r="CF144" s="1391"/>
      <c r="CG144" s="1391"/>
      <c r="CH144" s="1391"/>
      <c r="CI144" s="1391"/>
      <c r="CJ144" s="1391"/>
      <c r="CK144" s="1391"/>
      <c r="CL144" s="1391"/>
      <c r="CM144" s="1391"/>
      <c r="CN144" s="1391"/>
      <c r="CO144" s="1391"/>
      <c r="CP144" s="1391"/>
      <c r="CQ144" s="1391"/>
      <c r="CR144" s="1391"/>
      <c r="CS144" s="1391"/>
      <c r="CT144" s="1391"/>
      <c r="CU144" s="1391"/>
      <c r="CV144" s="1391"/>
      <c r="CW144" s="1391"/>
      <c r="CX144" s="1391"/>
      <c r="CY144" s="1391"/>
      <c r="CZ144" s="1391"/>
      <c r="DA144" s="1391"/>
      <c r="DB144" s="1391"/>
      <c r="DC144" s="1391"/>
      <c r="DD144" s="1391"/>
      <c r="DE144" s="1391"/>
      <c r="DF144" s="1391"/>
      <c r="DG144" s="1391"/>
      <c r="DH144" s="1391"/>
      <c r="DI144" s="1391"/>
      <c r="DJ144" s="1391"/>
      <c r="DK144" s="1391"/>
      <c r="DL144" s="1391"/>
      <c r="DM144" s="1391"/>
      <c r="DN144" s="1391"/>
      <c r="DO144" s="1391"/>
      <c r="DP144" s="1391"/>
      <c r="DQ144" s="1391"/>
      <c r="DR144" s="1391"/>
      <c r="DS144" s="1391"/>
      <c r="DT144" s="1391"/>
    </row>
    <row r="145" spans="1:124" s="187" customFormat="1" ht="15.75" customHeight="1">
      <c r="A145" s="59"/>
      <c r="B145" s="213"/>
      <c r="C145" s="1387"/>
      <c r="D145" s="1403"/>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c r="DJ145" s="58"/>
      <c r="DK145" s="58"/>
      <c r="DL145" s="58"/>
      <c r="DM145" s="58"/>
      <c r="DN145" s="58"/>
      <c r="DO145" s="58"/>
      <c r="DP145" s="58"/>
      <c r="DQ145" s="58"/>
      <c r="DR145" s="58"/>
      <c r="DS145" s="58"/>
      <c r="DT145" s="58"/>
    </row>
    <row r="146" spans="1:124" s="187" customFormat="1" ht="15.75" customHeight="1" thickBot="1">
      <c r="A146" s="59"/>
      <c r="B146" s="65" t="s">
        <v>1633</v>
      </c>
      <c r="C146" s="1152"/>
      <c r="D146" s="1396">
        <f>SUM(D138:D145)</f>
        <v>9250000</v>
      </c>
      <c r="E146" s="1401">
        <f>SUM(E138:E145)</f>
        <v>0</v>
      </c>
      <c r="F146" s="1401">
        <f t="shared" ref="F146:BQ146" si="30">SUM(F138:F145)</f>
        <v>0</v>
      </c>
      <c r="G146" s="1401">
        <f t="shared" si="30"/>
        <v>0</v>
      </c>
      <c r="H146" s="1401">
        <f t="shared" si="30"/>
        <v>0</v>
      </c>
      <c r="I146" s="1401">
        <f t="shared" si="30"/>
        <v>0</v>
      </c>
      <c r="J146" s="1401">
        <f t="shared" si="30"/>
        <v>0</v>
      </c>
      <c r="K146" s="1401">
        <f t="shared" si="30"/>
        <v>0</v>
      </c>
      <c r="L146" s="1401">
        <f t="shared" si="30"/>
        <v>0</v>
      </c>
      <c r="M146" s="1401">
        <f t="shared" si="30"/>
        <v>0</v>
      </c>
      <c r="N146" s="1401">
        <f t="shared" si="30"/>
        <v>0</v>
      </c>
      <c r="O146" s="1401">
        <f t="shared" si="30"/>
        <v>0</v>
      </c>
      <c r="P146" s="1401">
        <f t="shared" si="30"/>
        <v>0</v>
      </c>
      <c r="Q146" s="1401">
        <f t="shared" si="30"/>
        <v>0</v>
      </c>
      <c r="R146" s="1401">
        <f t="shared" si="30"/>
        <v>0</v>
      </c>
      <c r="S146" s="1401">
        <f t="shared" si="30"/>
        <v>0</v>
      </c>
      <c r="T146" s="1401">
        <f t="shared" si="30"/>
        <v>0</v>
      </c>
      <c r="U146" s="1401">
        <f t="shared" si="30"/>
        <v>0</v>
      </c>
      <c r="V146" s="1401">
        <f t="shared" si="30"/>
        <v>0</v>
      </c>
      <c r="W146" s="1401">
        <f t="shared" si="30"/>
        <v>0</v>
      </c>
      <c r="X146" s="1401">
        <f t="shared" si="30"/>
        <v>0</v>
      </c>
      <c r="Y146" s="1401">
        <f t="shared" si="30"/>
        <v>0</v>
      </c>
      <c r="Z146" s="1401">
        <f t="shared" si="30"/>
        <v>0</v>
      </c>
      <c r="AA146" s="1401">
        <f t="shared" si="30"/>
        <v>0</v>
      </c>
      <c r="AB146" s="1401">
        <f t="shared" si="30"/>
        <v>0</v>
      </c>
      <c r="AC146" s="1401">
        <f t="shared" si="30"/>
        <v>0</v>
      </c>
      <c r="AD146" s="1401">
        <f t="shared" si="30"/>
        <v>0</v>
      </c>
      <c r="AE146" s="1401">
        <f t="shared" si="30"/>
        <v>0</v>
      </c>
      <c r="AF146" s="1401">
        <f t="shared" si="30"/>
        <v>0</v>
      </c>
      <c r="AG146" s="1401">
        <f t="shared" si="30"/>
        <v>0</v>
      </c>
      <c r="AH146" s="1401">
        <f t="shared" si="30"/>
        <v>0</v>
      </c>
      <c r="AI146" s="1401">
        <f t="shared" si="30"/>
        <v>0</v>
      </c>
      <c r="AJ146" s="1401">
        <f t="shared" si="30"/>
        <v>0</v>
      </c>
      <c r="AK146" s="1401">
        <f t="shared" si="30"/>
        <v>0</v>
      </c>
      <c r="AL146" s="1401">
        <f t="shared" si="30"/>
        <v>0</v>
      </c>
      <c r="AM146" s="1401">
        <f t="shared" si="30"/>
        <v>0</v>
      </c>
      <c r="AN146" s="1401">
        <f t="shared" si="30"/>
        <v>0</v>
      </c>
      <c r="AO146" s="1401">
        <f t="shared" si="30"/>
        <v>0</v>
      </c>
      <c r="AP146" s="1401">
        <f t="shared" si="30"/>
        <v>0</v>
      </c>
      <c r="AQ146" s="1401">
        <f t="shared" si="30"/>
        <v>0</v>
      </c>
      <c r="AR146" s="1401">
        <f t="shared" si="30"/>
        <v>0</v>
      </c>
      <c r="AS146" s="1401">
        <f t="shared" si="30"/>
        <v>0</v>
      </c>
      <c r="AT146" s="1401">
        <f t="shared" si="30"/>
        <v>0</v>
      </c>
      <c r="AU146" s="1401">
        <f t="shared" si="30"/>
        <v>0</v>
      </c>
      <c r="AV146" s="1401">
        <f t="shared" si="30"/>
        <v>0</v>
      </c>
      <c r="AW146" s="1401">
        <f t="shared" si="30"/>
        <v>0</v>
      </c>
      <c r="AX146" s="1401">
        <f t="shared" si="30"/>
        <v>0</v>
      </c>
      <c r="AY146" s="1401">
        <f t="shared" si="30"/>
        <v>0</v>
      </c>
      <c r="AZ146" s="1401">
        <f t="shared" si="30"/>
        <v>0</v>
      </c>
      <c r="BA146" s="1401">
        <f t="shared" si="30"/>
        <v>0</v>
      </c>
      <c r="BB146" s="1401">
        <f t="shared" si="30"/>
        <v>0</v>
      </c>
      <c r="BC146" s="1401">
        <f t="shared" si="30"/>
        <v>0</v>
      </c>
      <c r="BD146" s="1401">
        <f t="shared" si="30"/>
        <v>0</v>
      </c>
      <c r="BE146" s="1401">
        <f t="shared" si="30"/>
        <v>0</v>
      </c>
      <c r="BF146" s="1401">
        <f t="shared" si="30"/>
        <v>0</v>
      </c>
      <c r="BG146" s="1401">
        <f t="shared" si="30"/>
        <v>0</v>
      </c>
      <c r="BH146" s="1401">
        <f t="shared" si="30"/>
        <v>0</v>
      </c>
      <c r="BI146" s="1401">
        <f t="shared" si="30"/>
        <v>0</v>
      </c>
      <c r="BJ146" s="1401">
        <f t="shared" si="30"/>
        <v>0</v>
      </c>
      <c r="BK146" s="1401">
        <f t="shared" si="30"/>
        <v>0</v>
      </c>
      <c r="BL146" s="1401">
        <f t="shared" si="30"/>
        <v>0</v>
      </c>
      <c r="BM146" s="1401">
        <f t="shared" si="30"/>
        <v>0</v>
      </c>
      <c r="BN146" s="1401">
        <f t="shared" si="30"/>
        <v>0</v>
      </c>
      <c r="BO146" s="1401">
        <f t="shared" si="30"/>
        <v>0</v>
      </c>
      <c r="BP146" s="1401">
        <f t="shared" si="30"/>
        <v>0</v>
      </c>
      <c r="BQ146" s="1401">
        <f t="shared" si="30"/>
        <v>0</v>
      </c>
      <c r="BR146" s="1401">
        <f t="shared" ref="BR146:DT146" si="31">SUM(BR138:BR145)</f>
        <v>0</v>
      </c>
      <c r="BS146" s="1401">
        <f t="shared" si="31"/>
        <v>0</v>
      </c>
      <c r="BT146" s="1401">
        <f t="shared" si="31"/>
        <v>0</v>
      </c>
      <c r="BU146" s="1401">
        <f t="shared" si="31"/>
        <v>0</v>
      </c>
      <c r="BV146" s="1401">
        <f t="shared" si="31"/>
        <v>0</v>
      </c>
      <c r="BW146" s="1401">
        <f t="shared" si="31"/>
        <v>0</v>
      </c>
      <c r="BX146" s="1401">
        <f t="shared" si="31"/>
        <v>0</v>
      </c>
      <c r="BY146" s="1401">
        <f t="shared" si="31"/>
        <v>0</v>
      </c>
      <c r="BZ146" s="1401">
        <f t="shared" si="31"/>
        <v>0</v>
      </c>
      <c r="CA146" s="1401">
        <f t="shared" si="31"/>
        <v>0</v>
      </c>
      <c r="CB146" s="1401">
        <f t="shared" si="31"/>
        <v>0</v>
      </c>
      <c r="CC146" s="1401">
        <f t="shared" si="31"/>
        <v>0</v>
      </c>
      <c r="CD146" s="1401">
        <f t="shared" si="31"/>
        <v>0</v>
      </c>
      <c r="CE146" s="1401">
        <f t="shared" si="31"/>
        <v>0</v>
      </c>
      <c r="CF146" s="1401">
        <f t="shared" si="31"/>
        <v>0</v>
      </c>
      <c r="CG146" s="1401">
        <f t="shared" si="31"/>
        <v>0</v>
      </c>
      <c r="CH146" s="1401">
        <f t="shared" si="31"/>
        <v>0</v>
      </c>
      <c r="CI146" s="1401">
        <f t="shared" si="31"/>
        <v>0</v>
      </c>
      <c r="CJ146" s="1401">
        <f t="shared" si="31"/>
        <v>0</v>
      </c>
      <c r="CK146" s="1401">
        <f t="shared" si="31"/>
        <v>0</v>
      </c>
      <c r="CL146" s="1401">
        <f t="shared" si="31"/>
        <v>0</v>
      </c>
      <c r="CM146" s="1401">
        <f t="shared" si="31"/>
        <v>0</v>
      </c>
      <c r="CN146" s="1401">
        <f t="shared" si="31"/>
        <v>0</v>
      </c>
      <c r="CO146" s="1401">
        <f t="shared" si="31"/>
        <v>0</v>
      </c>
      <c r="CP146" s="1401">
        <f t="shared" si="31"/>
        <v>0</v>
      </c>
      <c r="CQ146" s="1401">
        <f t="shared" si="31"/>
        <v>0</v>
      </c>
      <c r="CR146" s="1401">
        <f t="shared" si="31"/>
        <v>0</v>
      </c>
      <c r="CS146" s="1401">
        <f t="shared" si="31"/>
        <v>0</v>
      </c>
      <c r="CT146" s="1401">
        <f t="shared" si="31"/>
        <v>0</v>
      </c>
      <c r="CU146" s="1401">
        <f t="shared" si="31"/>
        <v>0</v>
      </c>
      <c r="CV146" s="1401">
        <f t="shared" si="31"/>
        <v>0</v>
      </c>
      <c r="CW146" s="1401">
        <f t="shared" si="31"/>
        <v>0</v>
      </c>
      <c r="CX146" s="1401">
        <f t="shared" si="31"/>
        <v>0</v>
      </c>
      <c r="CY146" s="1401">
        <f t="shared" si="31"/>
        <v>0</v>
      </c>
      <c r="CZ146" s="1401">
        <f t="shared" si="31"/>
        <v>0</v>
      </c>
      <c r="DA146" s="1401">
        <f t="shared" si="31"/>
        <v>0</v>
      </c>
      <c r="DB146" s="1401">
        <f t="shared" si="31"/>
        <v>0</v>
      </c>
      <c r="DC146" s="1401">
        <f t="shared" si="31"/>
        <v>0</v>
      </c>
      <c r="DD146" s="1401">
        <f t="shared" si="31"/>
        <v>0</v>
      </c>
      <c r="DE146" s="1401">
        <f t="shared" si="31"/>
        <v>0</v>
      </c>
      <c r="DF146" s="1401">
        <f t="shared" si="31"/>
        <v>0</v>
      </c>
      <c r="DG146" s="1401">
        <f t="shared" si="31"/>
        <v>0</v>
      </c>
      <c r="DH146" s="1401">
        <f t="shared" si="31"/>
        <v>0</v>
      </c>
      <c r="DI146" s="1401">
        <f t="shared" si="31"/>
        <v>0</v>
      </c>
      <c r="DJ146" s="1401">
        <f t="shared" si="31"/>
        <v>0</v>
      </c>
      <c r="DK146" s="1401">
        <f t="shared" si="31"/>
        <v>0</v>
      </c>
      <c r="DL146" s="1401">
        <f t="shared" si="31"/>
        <v>0</v>
      </c>
      <c r="DM146" s="1401">
        <f t="shared" si="31"/>
        <v>0</v>
      </c>
      <c r="DN146" s="1401">
        <f t="shared" si="31"/>
        <v>0</v>
      </c>
      <c r="DO146" s="1401">
        <f t="shared" si="31"/>
        <v>0</v>
      </c>
      <c r="DP146" s="1401">
        <f t="shared" si="31"/>
        <v>0</v>
      </c>
      <c r="DQ146" s="1401">
        <f t="shared" si="31"/>
        <v>0</v>
      </c>
      <c r="DR146" s="1401">
        <f t="shared" si="31"/>
        <v>0</v>
      </c>
      <c r="DS146" s="1401">
        <f t="shared" si="31"/>
        <v>0</v>
      </c>
      <c r="DT146" s="1401">
        <f t="shared" si="31"/>
        <v>0</v>
      </c>
    </row>
    <row r="147" spans="1:124" s="187" customFormat="1" ht="15.75" customHeight="1" thickTop="1">
      <c r="A147" s="59"/>
      <c r="B147" s="213"/>
      <c r="C147" s="1387"/>
      <c r="D147" s="1403"/>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c r="DJ147" s="58"/>
      <c r="DK147" s="58"/>
      <c r="DL147" s="58"/>
      <c r="DM147" s="58"/>
      <c r="DN147" s="58"/>
      <c r="DO147" s="58"/>
      <c r="DP147" s="58"/>
      <c r="DQ147" s="58"/>
      <c r="DR147" s="58"/>
      <c r="DS147" s="58"/>
      <c r="DT147" s="58"/>
    </row>
    <row r="148" spans="1:124" s="187" customFormat="1" ht="15.75" customHeight="1" thickBot="1">
      <c r="A148" s="59"/>
      <c r="B148" s="1393" t="s">
        <v>217</v>
      </c>
      <c r="C148" s="1394"/>
      <c r="D148" s="1397">
        <f>D132+D146</f>
        <v>9507781.4600000009</v>
      </c>
      <c r="E148" s="1402">
        <f>E132+E146</f>
        <v>0</v>
      </c>
      <c r="F148" s="1402">
        <f t="shared" ref="F148:BQ148" si="32">F132+F146</f>
        <v>0</v>
      </c>
      <c r="G148" s="1402">
        <f t="shared" si="32"/>
        <v>0</v>
      </c>
      <c r="H148" s="1402">
        <f t="shared" si="32"/>
        <v>0</v>
      </c>
      <c r="I148" s="1402">
        <f t="shared" si="32"/>
        <v>0</v>
      </c>
      <c r="J148" s="1402">
        <f t="shared" si="32"/>
        <v>0</v>
      </c>
      <c r="K148" s="1402">
        <f t="shared" si="32"/>
        <v>0</v>
      </c>
      <c r="L148" s="1402">
        <f t="shared" si="32"/>
        <v>0</v>
      </c>
      <c r="M148" s="1402">
        <f t="shared" si="32"/>
        <v>0</v>
      </c>
      <c r="N148" s="1402">
        <f t="shared" si="32"/>
        <v>0</v>
      </c>
      <c r="O148" s="1402">
        <f t="shared" si="32"/>
        <v>0</v>
      </c>
      <c r="P148" s="1402">
        <f t="shared" si="32"/>
        <v>0</v>
      </c>
      <c r="Q148" s="1402">
        <f t="shared" si="32"/>
        <v>0</v>
      </c>
      <c r="R148" s="1402">
        <f t="shared" si="32"/>
        <v>0</v>
      </c>
      <c r="S148" s="1402">
        <f t="shared" si="32"/>
        <v>0</v>
      </c>
      <c r="T148" s="1402">
        <f t="shared" si="32"/>
        <v>0</v>
      </c>
      <c r="U148" s="1402">
        <f t="shared" si="32"/>
        <v>0</v>
      </c>
      <c r="V148" s="1402">
        <f t="shared" si="32"/>
        <v>0</v>
      </c>
      <c r="W148" s="1402">
        <f t="shared" si="32"/>
        <v>0</v>
      </c>
      <c r="X148" s="1402">
        <f t="shared" si="32"/>
        <v>0</v>
      </c>
      <c r="Y148" s="1402">
        <f t="shared" si="32"/>
        <v>0</v>
      </c>
      <c r="Z148" s="1402">
        <f t="shared" si="32"/>
        <v>0</v>
      </c>
      <c r="AA148" s="1402">
        <f t="shared" si="32"/>
        <v>0</v>
      </c>
      <c r="AB148" s="1402">
        <f t="shared" si="32"/>
        <v>0</v>
      </c>
      <c r="AC148" s="1402">
        <f t="shared" si="32"/>
        <v>0</v>
      </c>
      <c r="AD148" s="1402">
        <f t="shared" si="32"/>
        <v>0</v>
      </c>
      <c r="AE148" s="1402">
        <f t="shared" si="32"/>
        <v>0</v>
      </c>
      <c r="AF148" s="1402">
        <f t="shared" si="32"/>
        <v>0</v>
      </c>
      <c r="AG148" s="1402">
        <f t="shared" si="32"/>
        <v>0</v>
      </c>
      <c r="AH148" s="1402">
        <f t="shared" si="32"/>
        <v>0</v>
      </c>
      <c r="AI148" s="1402">
        <f t="shared" si="32"/>
        <v>0</v>
      </c>
      <c r="AJ148" s="1402">
        <f t="shared" si="32"/>
        <v>0</v>
      </c>
      <c r="AK148" s="1402">
        <f t="shared" si="32"/>
        <v>0</v>
      </c>
      <c r="AL148" s="1402">
        <f t="shared" si="32"/>
        <v>0</v>
      </c>
      <c r="AM148" s="1402">
        <f t="shared" si="32"/>
        <v>0</v>
      </c>
      <c r="AN148" s="1402">
        <f t="shared" si="32"/>
        <v>0</v>
      </c>
      <c r="AO148" s="1402">
        <f t="shared" si="32"/>
        <v>0</v>
      </c>
      <c r="AP148" s="1402">
        <f t="shared" si="32"/>
        <v>0</v>
      </c>
      <c r="AQ148" s="1402">
        <f t="shared" si="32"/>
        <v>0</v>
      </c>
      <c r="AR148" s="1402">
        <f t="shared" si="32"/>
        <v>0</v>
      </c>
      <c r="AS148" s="1402">
        <f t="shared" si="32"/>
        <v>0</v>
      </c>
      <c r="AT148" s="1402">
        <f t="shared" si="32"/>
        <v>0</v>
      </c>
      <c r="AU148" s="1402">
        <f t="shared" si="32"/>
        <v>0</v>
      </c>
      <c r="AV148" s="1402">
        <f t="shared" si="32"/>
        <v>0</v>
      </c>
      <c r="AW148" s="1402">
        <f t="shared" si="32"/>
        <v>0</v>
      </c>
      <c r="AX148" s="1402">
        <f t="shared" si="32"/>
        <v>0</v>
      </c>
      <c r="AY148" s="1402">
        <f t="shared" si="32"/>
        <v>0</v>
      </c>
      <c r="AZ148" s="1402">
        <f t="shared" si="32"/>
        <v>0</v>
      </c>
      <c r="BA148" s="1402">
        <f t="shared" si="32"/>
        <v>0</v>
      </c>
      <c r="BB148" s="1402">
        <f t="shared" si="32"/>
        <v>0</v>
      </c>
      <c r="BC148" s="1402">
        <f t="shared" si="32"/>
        <v>0</v>
      </c>
      <c r="BD148" s="1402">
        <f t="shared" si="32"/>
        <v>0</v>
      </c>
      <c r="BE148" s="1402">
        <f t="shared" si="32"/>
        <v>0</v>
      </c>
      <c r="BF148" s="1402">
        <f t="shared" si="32"/>
        <v>0</v>
      </c>
      <c r="BG148" s="1402">
        <f t="shared" si="32"/>
        <v>0</v>
      </c>
      <c r="BH148" s="1402">
        <f t="shared" si="32"/>
        <v>0</v>
      </c>
      <c r="BI148" s="1402">
        <f t="shared" si="32"/>
        <v>0</v>
      </c>
      <c r="BJ148" s="1402">
        <f t="shared" si="32"/>
        <v>0</v>
      </c>
      <c r="BK148" s="1402">
        <f t="shared" si="32"/>
        <v>0</v>
      </c>
      <c r="BL148" s="1402">
        <f t="shared" si="32"/>
        <v>0</v>
      </c>
      <c r="BM148" s="1402">
        <f t="shared" si="32"/>
        <v>0</v>
      </c>
      <c r="BN148" s="1402">
        <f t="shared" si="32"/>
        <v>0</v>
      </c>
      <c r="BO148" s="1402">
        <f t="shared" si="32"/>
        <v>0</v>
      </c>
      <c r="BP148" s="1402">
        <f t="shared" si="32"/>
        <v>0</v>
      </c>
      <c r="BQ148" s="1402">
        <f t="shared" si="32"/>
        <v>0</v>
      </c>
      <c r="BR148" s="1402">
        <f t="shared" ref="BR148:DT148" si="33">BR132+BR146</f>
        <v>0</v>
      </c>
      <c r="BS148" s="1402">
        <f t="shared" si="33"/>
        <v>0</v>
      </c>
      <c r="BT148" s="1402">
        <f t="shared" si="33"/>
        <v>0</v>
      </c>
      <c r="BU148" s="1402">
        <f t="shared" si="33"/>
        <v>0</v>
      </c>
      <c r="BV148" s="1402">
        <f t="shared" si="33"/>
        <v>0</v>
      </c>
      <c r="BW148" s="1402">
        <f t="shared" si="33"/>
        <v>0</v>
      </c>
      <c r="BX148" s="1402">
        <f t="shared" si="33"/>
        <v>0</v>
      </c>
      <c r="BY148" s="1402">
        <f t="shared" si="33"/>
        <v>0</v>
      </c>
      <c r="BZ148" s="1402">
        <f t="shared" si="33"/>
        <v>0</v>
      </c>
      <c r="CA148" s="1402">
        <f t="shared" si="33"/>
        <v>0</v>
      </c>
      <c r="CB148" s="1402">
        <f t="shared" si="33"/>
        <v>0</v>
      </c>
      <c r="CC148" s="1402">
        <f t="shared" si="33"/>
        <v>0</v>
      </c>
      <c r="CD148" s="1402">
        <f t="shared" si="33"/>
        <v>0</v>
      </c>
      <c r="CE148" s="1402">
        <f t="shared" si="33"/>
        <v>0</v>
      </c>
      <c r="CF148" s="1402">
        <f t="shared" si="33"/>
        <v>0</v>
      </c>
      <c r="CG148" s="1402">
        <f t="shared" si="33"/>
        <v>0</v>
      </c>
      <c r="CH148" s="1402">
        <f t="shared" si="33"/>
        <v>0</v>
      </c>
      <c r="CI148" s="1402">
        <f t="shared" si="33"/>
        <v>0</v>
      </c>
      <c r="CJ148" s="1402">
        <f t="shared" si="33"/>
        <v>0</v>
      </c>
      <c r="CK148" s="1402">
        <f t="shared" si="33"/>
        <v>0</v>
      </c>
      <c r="CL148" s="1402">
        <f t="shared" si="33"/>
        <v>0</v>
      </c>
      <c r="CM148" s="1402">
        <f t="shared" si="33"/>
        <v>0</v>
      </c>
      <c r="CN148" s="1402">
        <f t="shared" si="33"/>
        <v>0</v>
      </c>
      <c r="CO148" s="1402">
        <f t="shared" si="33"/>
        <v>0</v>
      </c>
      <c r="CP148" s="1402">
        <f t="shared" si="33"/>
        <v>0</v>
      </c>
      <c r="CQ148" s="1402">
        <f t="shared" si="33"/>
        <v>0</v>
      </c>
      <c r="CR148" s="1402">
        <f t="shared" si="33"/>
        <v>0</v>
      </c>
      <c r="CS148" s="1402">
        <f t="shared" si="33"/>
        <v>0</v>
      </c>
      <c r="CT148" s="1402">
        <f t="shared" si="33"/>
        <v>0</v>
      </c>
      <c r="CU148" s="1402">
        <f t="shared" si="33"/>
        <v>0</v>
      </c>
      <c r="CV148" s="1402">
        <f t="shared" si="33"/>
        <v>0</v>
      </c>
      <c r="CW148" s="1402">
        <f t="shared" si="33"/>
        <v>0</v>
      </c>
      <c r="CX148" s="1402">
        <f t="shared" si="33"/>
        <v>0</v>
      </c>
      <c r="CY148" s="1402">
        <f t="shared" si="33"/>
        <v>0</v>
      </c>
      <c r="CZ148" s="1402">
        <f t="shared" si="33"/>
        <v>0</v>
      </c>
      <c r="DA148" s="1402">
        <f t="shared" si="33"/>
        <v>0</v>
      </c>
      <c r="DB148" s="1402">
        <f t="shared" si="33"/>
        <v>0</v>
      </c>
      <c r="DC148" s="1402">
        <f t="shared" si="33"/>
        <v>0</v>
      </c>
      <c r="DD148" s="1402">
        <f t="shared" si="33"/>
        <v>0</v>
      </c>
      <c r="DE148" s="1402">
        <f t="shared" si="33"/>
        <v>0</v>
      </c>
      <c r="DF148" s="1402">
        <f t="shared" si="33"/>
        <v>0</v>
      </c>
      <c r="DG148" s="1402">
        <f t="shared" si="33"/>
        <v>0</v>
      </c>
      <c r="DH148" s="1402">
        <f t="shared" si="33"/>
        <v>0</v>
      </c>
      <c r="DI148" s="1402">
        <f t="shared" si="33"/>
        <v>0</v>
      </c>
      <c r="DJ148" s="1402">
        <f t="shared" si="33"/>
        <v>0</v>
      </c>
      <c r="DK148" s="1402">
        <f t="shared" si="33"/>
        <v>0</v>
      </c>
      <c r="DL148" s="1402">
        <f t="shared" si="33"/>
        <v>0</v>
      </c>
      <c r="DM148" s="1402">
        <f t="shared" si="33"/>
        <v>0</v>
      </c>
      <c r="DN148" s="1402">
        <f t="shared" si="33"/>
        <v>0</v>
      </c>
      <c r="DO148" s="1402">
        <f t="shared" si="33"/>
        <v>0</v>
      </c>
      <c r="DP148" s="1402">
        <f t="shared" si="33"/>
        <v>0</v>
      </c>
      <c r="DQ148" s="1402">
        <f t="shared" si="33"/>
        <v>0</v>
      </c>
      <c r="DR148" s="1402">
        <f t="shared" si="33"/>
        <v>0</v>
      </c>
      <c r="DS148" s="1402">
        <f t="shared" si="33"/>
        <v>0</v>
      </c>
      <c r="DT148" s="1402">
        <f t="shared" si="33"/>
        <v>0</v>
      </c>
    </row>
    <row r="149" spans="1:124" s="187" customFormat="1" ht="15.75" customHeight="1" thickTop="1">
      <c r="A149" s="59"/>
      <c r="B149" s="213"/>
      <c r="C149" s="1387"/>
      <c r="D149" s="1403"/>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c r="DJ149" s="58"/>
      <c r="DK149" s="58"/>
      <c r="DL149" s="58"/>
      <c r="DM149" s="58"/>
      <c r="DN149" s="58"/>
      <c r="DO149" s="58"/>
      <c r="DP149" s="58"/>
      <c r="DQ149" s="58"/>
      <c r="DR149" s="58"/>
      <c r="DS149" s="58"/>
      <c r="DT149" s="58"/>
    </row>
    <row r="150" spans="1:124" s="187" customFormat="1" ht="15.75" customHeight="1">
      <c r="A150" s="59"/>
      <c r="B150" s="213"/>
      <c r="C150" s="1387"/>
      <c r="D150" s="1403"/>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row>
    <row r="151" spans="1:124" s="187" customFormat="1" ht="15.75" customHeight="1">
      <c r="A151" s="59"/>
      <c r="B151" s="213"/>
      <c r="C151" s="1387"/>
      <c r="D151" s="1403"/>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c r="DJ151" s="58"/>
      <c r="DK151" s="58"/>
      <c r="DL151" s="58"/>
      <c r="DM151" s="58"/>
      <c r="DN151" s="58"/>
      <c r="DO151" s="58"/>
      <c r="DP151" s="58"/>
      <c r="DQ151" s="58"/>
      <c r="DR151" s="58"/>
      <c r="DS151" s="58"/>
      <c r="DT151" s="58"/>
    </row>
    <row r="152" spans="1:124" s="187" customFormat="1" ht="15.75" customHeight="1">
      <c r="A152" s="59"/>
      <c r="B152" s="128" t="s">
        <v>5</v>
      </c>
      <c r="C152" s="1387"/>
      <c r="D152" s="1403"/>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c r="DJ152" s="58"/>
      <c r="DK152" s="58"/>
      <c r="DL152" s="58"/>
      <c r="DM152" s="58"/>
      <c r="DN152" s="58"/>
      <c r="DO152" s="58"/>
      <c r="DP152" s="58"/>
      <c r="DQ152" s="58"/>
      <c r="DR152" s="58"/>
      <c r="DS152" s="58"/>
      <c r="DT152" s="58"/>
    </row>
    <row r="153" spans="1:124" s="187" customFormat="1" ht="15.75" customHeight="1">
      <c r="A153" s="59"/>
      <c r="B153" s="1392"/>
      <c r="C153" s="1390"/>
      <c r="D153" s="1404"/>
      <c r="E153" s="1391"/>
      <c r="F153" s="1391"/>
      <c r="G153" s="1391"/>
      <c r="H153" s="1391"/>
      <c r="I153" s="1391"/>
      <c r="J153" s="1391"/>
      <c r="K153" s="1391"/>
      <c r="L153" s="1391"/>
      <c r="M153" s="1391"/>
      <c r="N153" s="1391"/>
      <c r="O153" s="1391"/>
      <c r="P153" s="1391"/>
      <c r="Q153" s="1391"/>
      <c r="R153" s="1391"/>
      <c r="S153" s="1391"/>
      <c r="T153" s="1391"/>
      <c r="U153" s="1391"/>
      <c r="V153" s="1391"/>
      <c r="W153" s="1391"/>
      <c r="X153" s="1391"/>
      <c r="Y153" s="1391"/>
      <c r="Z153" s="1391"/>
      <c r="AA153" s="1391"/>
      <c r="AB153" s="1391"/>
      <c r="AC153" s="1391"/>
      <c r="AD153" s="1391"/>
      <c r="AE153" s="1391"/>
      <c r="AF153" s="1391"/>
      <c r="AG153" s="1391"/>
      <c r="AH153" s="1391"/>
      <c r="AI153" s="1391"/>
      <c r="AJ153" s="1391"/>
      <c r="AK153" s="1391"/>
      <c r="AL153" s="1391"/>
      <c r="AM153" s="1391"/>
      <c r="AN153" s="1391"/>
      <c r="AO153" s="1391"/>
      <c r="AP153" s="1391"/>
      <c r="AQ153" s="1391"/>
      <c r="AR153" s="1391"/>
      <c r="AS153" s="1391"/>
      <c r="AT153" s="1391"/>
      <c r="AU153" s="1391"/>
      <c r="AV153" s="1391"/>
      <c r="AW153" s="1391"/>
      <c r="AX153" s="1391"/>
      <c r="AY153" s="1391"/>
      <c r="AZ153" s="1391"/>
      <c r="BA153" s="1391"/>
      <c r="BB153" s="1391"/>
      <c r="BC153" s="1391"/>
      <c r="BD153" s="1391"/>
      <c r="BE153" s="1391"/>
      <c r="BF153" s="1391"/>
      <c r="BG153" s="1391"/>
      <c r="BH153" s="1391"/>
      <c r="BI153" s="1391"/>
      <c r="BJ153" s="1391"/>
      <c r="BK153" s="1391"/>
      <c r="BL153" s="1391"/>
      <c r="BM153" s="1391"/>
      <c r="BN153" s="1391"/>
      <c r="BO153" s="1391"/>
      <c r="BP153" s="1391"/>
      <c r="BQ153" s="1391"/>
      <c r="BR153" s="1391"/>
      <c r="BS153" s="1391"/>
      <c r="BT153" s="1391"/>
      <c r="BU153" s="1391"/>
      <c r="BV153" s="1391"/>
      <c r="BW153" s="1391"/>
      <c r="BX153" s="1391"/>
      <c r="BY153" s="1391"/>
      <c r="BZ153" s="1391"/>
      <c r="CA153" s="1391"/>
      <c r="CB153" s="1391"/>
      <c r="CC153" s="1391"/>
      <c r="CD153" s="1391"/>
      <c r="CE153" s="1391"/>
      <c r="CF153" s="1391"/>
      <c r="CG153" s="1391"/>
      <c r="CH153" s="1391"/>
      <c r="CI153" s="1391"/>
      <c r="CJ153" s="1391"/>
      <c r="CK153" s="1391"/>
      <c r="CL153" s="1391"/>
      <c r="CM153" s="1391"/>
      <c r="CN153" s="1391"/>
      <c r="CO153" s="1391"/>
      <c r="CP153" s="1391"/>
      <c r="CQ153" s="1391"/>
      <c r="CR153" s="1391"/>
      <c r="CS153" s="1391"/>
      <c r="CT153" s="1391"/>
      <c r="CU153" s="1391"/>
      <c r="CV153" s="1391"/>
      <c r="CW153" s="1391"/>
      <c r="CX153" s="1391"/>
      <c r="CY153" s="1391"/>
      <c r="CZ153" s="1391"/>
      <c r="DA153" s="1391"/>
      <c r="DB153" s="1391"/>
      <c r="DC153" s="1391"/>
      <c r="DD153" s="1391"/>
      <c r="DE153" s="1391"/>
      <c r="DF153" s="1391"/>
      <c r="DG153" s="1391"/>
      <c r="DH153" s="1391"/>
      <c r="DI153" s="1391"/>
      <c r="DJ153" s="1391"/>
      <c r="DK153" s="1391"/>
      <c r="DL153" s="1391"/>
      <c r="DM153" s="1391"/>
      <c r="DN153" s="1391"/>
      <c r="DO153" s="1391"/>
      <c r="DP153" s="1391"/>
      <c r="DQ153" s="1391"/>
      <c r="DR153" s="1391"/>
      <c r="DS153" s="1391"/>
      <c r="DT153" s="1391"/>
    </row>
    <row r="154" spans="1:124" s="187" customFormat="1" ht="15.75" customHeight="1">
      <c r="A154" s="59"/>
      <c r="B154" s="213" t="s">
        <v>1634</v>
      </c>
      <c r="C154" s="1387" t="s">
        <v>218</v>
      </c>
      <c r="D154" s="1819">
        <v>23553331.75</v>
      </c>
      <c r="E154" s="1391"/>
      <c r="F154" s="1391"/>
      <c r="G154" s="1391"/>
      <c r="H154" s="1391"/>
      <c r="I154" s="1391"/>
      <c r="J154" s="1391"/>
      <c r="K154" s="1391"/>
      <c r="L154" s="1391"/>
      <c r="M154" s="1391"/>
      <c r="N154" s="1391"/>
      <c r="O154" s="1391"/>
      <c r="P154" s="1391"/>
      <c r="Q154" s="1391"/>
      <c r="R154" s="1391"/>
      <c r="S154" s="1391"/>
      <c r="T154" s="1391"/>
      <c r="U154" s="1391"/>
      <c r="V154" s="1391"/>
      <c r="W154" s="1391"/>
      <c r="X154" s="1391"/>
      <c r="Y154" s="1391"/>
      <c r="Z154" s="1391"/>
      <c r="AA154" s="1391"/>
      <c r="AB154" s="1391"/>
      <c r="AC154" s="1391"/>
      <c r="AD154" s="1391"/>
      <c r="AE154" s="1391"/>
      <c r="AF154" s="1391"/>
      <c r="AG154" s="1391"/>
      <c r="AH154" s="1391"/>
      <c r="AI154" s="1391"/>
      <c r="AJ154" s="1391"/>
      <c r="AK154" s="1391"/>
      <c r="AL154" s="1391"/>
      <c r="AM154" s="1391"/>
      <c r="AN154" s="1391"/>
      <c r="AO154" s="1391"/>
      <c r="AP154" s="1391"/>
      <c r="AQ154" s="1391"/>
      <c r="AR154" s="1391"/>
      <c r="AS154" s="1391"/>
      <c r="AT154" s="1391"/>
      <c r="AU154" s="1391"/>
      <c r="AV154" s="1391"/>
      <c r="AW154" s="1391"/>
      <c r="AX154" s="1391"/>
      <c r="AY154" s="1391"/>
      <c r="AZ154" s="1391"/>
      <c r="BA154" s="1391"/>
      <c r="BB154" s="1391"/>
      <c r="BC154" s="1391"/>
      <c r="BD154" s="1391"/>
      <c r="BE154" s="1391"/>
      <c r="BF154" s="1391"/>
      <c r="BG154" s="1391"/>
      <c r="BH154" s="1391"/>
      <c r="BI154" s="1391"/>
      <c r="BJ154" s="1391"/>
      <c r="BK154" s="1391"/>
      <c r="BL154" s="1391"/>
      <c r="BM154" s="1391"/>
      <c r="BN154" s="1391"/>
      <c r="BO154" s="1391"/>
      <c r="BP154" s="1391"/>
      <c r="BQ154" s="1391"/>
      <c r="BR154" s="1391"/>
      <c r="BS154" s="1391"/>
      <c r="BT154" s="1391"/>
      <c r="BU154" s="1391"/>
      <c r="BV154" s="1391"/>
      <c r="BW154" s="1391"/>
      <c r="BX154" s="1391"/>
      <c r="BY154" s="1391"/>
      <c r="BZ154" s="1391"/>
      <c r="CA154" s="1391"/>
      <c r="CB154" s="1391"/>
      <c r="CC154" s="1391"/>
      <c r="CD154" s="1391"/>
      <c r="CE154" s="1391"/>
      <c r="CF154" s="1391"/>
      <c r="CG154" s="1391"/>
      <c r="CH154" s="1391"/>
      <c r="CI154" s="1391"/>
      <c r="CJ154" s="1391"/>
      <c r="CK154" s="1391"/>
      <c r="CL154" s="1391"/>
      <c r="CM154" s="1391"/>
      <c r="CN154" s="1391"/>
      <c r="CO154" s="1391"/>
      <c r="CP154" s="1391"/>
      <c r="CQ154" s="1391"/>
      <c r="CR154" s="1391"/>
      <c r="CS154" s="1391"/>
      <c r="CT154" s="1391"/>
      <c r="CU154" s="1391"/>
      <c r="CV154" s="1391"/>
      <c r="CW154" s="1391"/>
      <c r="CX154" s="1391"/>
      <c r="CY154" s="1391"/>
      <c r="CZ154" s="1391"/>
      <c r="DA154" s="1391"/>
      <c r="DB154" s="1391"/>
      <c r="DC154" s="1391"/>
      <c r="DD154" s="1391"/>
      <c r="DE154" s="1391"/>
      <c r="DF154" s="1391"/>
      <c r="DG154" s="1391"/>
      <c r="DH154" s="1391"/>
      <c r="DI154" s="1391"/>
      <c r="DJ154" s="1391"/>
      <c r="DK154" s="1391"/>
      <c r="DL154" s="1391"/>
      <c r="DM154" s="1391"/>
      <c r="DN154" s="1391"/>
      <c r="DO154" s="1391"/>
      <c r="DP154" s="1391"/>
      <c r="DQ154" s="1391"/>
      <c r="DR154" s="1391"/>
      <c r="DS154" s="1391"/>
      <c r="DT154" s="1391"/>
    </row>
    <row r="155" spans="1:124" s="187" customFormat="1" ht="15.75" customHeight="1">
      <c r="A155" s="59"/>
      <c r="B155" s="213" t="s">
        <v>1635</v>
      </c>
      <c r="C155" s="1387" t="s">
        <v>219</v>
      </c>
      <c r="D155" s="1819">
        <v>-16626168.42</v>
      </c>
      <c r="E155" s="1391"/>
      <c r="F155" s="1391"/>
      <c r="G155" s="1391"/>
      <c r="H155" s="1391"/>
      <c r="I155" s="1391"/>
      <c r="J155" s="1391"/>
      <c r="K155" s="1391"/>
      <c r="L155" s="1391"/>
      <c r="M155" s="1391"/>
      <c r="N155" s="1391"/>
      <c r="O155" s="1391"/>
      <c r="P155" s="1391"/>
      <c r="Q155" s="1391"/>
      <c r="R155" s="1391"/>
      <c r="S155" s="1391"/>
      <c r="T155" s="1391"/>
      <c r="U155" s="1391"/>
      <c r="V155" s="1391"/>
      <c r="W155" s="1391"/>
      <c r="X155" s="1391"/>
      <c r="Y155" s="1391"/>
      <c r="Z155" s="1391"/>
      <c r="AA155" s="1391"/>
      <c r="AB155" s="1391"/>
      <c r="AC155" s="1391"/>
      <c r="AD155" s="1391"/>
      <c r="AE155" s="1391"/>
      <c r="AF155" s="1391"/>
      <c r="AG155" s="1391"/>
      <c r="AH155" s="1391"/>
      <c r="AI155" s="1391"/>
      <c r="AJ155" s="1391"/>
      <c r="AK155" s="1391"/>
      <c r="AL155" s="1391"/>
      <c r="AM155" s="1391"/>
      <c r="AN155" s="1391"/>
      <c r="AO155" s="1391"/>
      <c r="AP155" s="1391"/>
      <c r="AQ155" s="1391"/>
      <c r="AR155" s="1391"/>
      <c r="AS155" s="1391"/>
      <c r="AT155" s="1391"/>
      <c r="AU155" s="1391"/>
      <c r="AV155" s="1391"/>
      <c r="AW155" s="1391"/>
      <c r="AX155" s="1391"/>
      <c r="AY155" s="1391"/>
      <c r="AZ155" s="1391"/>
      <c r="BA155" s="1391"/>
      <c r="BB155" s="1391"/>
      <c r="BC155" s="1391"/>
      <c r="BD155" s="1391"/>
      <c r="BE155" s="1391"/>
      <c r="BF155" s="1391"/>
      <c r="BG155" s="1391"/>
      <c r="BH155" s="1391"/>
      <c r="BI155" s="1391"/>
      <c r="BJ155" s="1391"/>
      <c r="BK155" s="1391"/>
      <c r="BL155" s="1391"/>
      <c r="BM155" s="1391"/>
      <c r="BN155" s="1391"/>
      <c r="BO155" s="1391"/>
      <c r="BP155" s="1391"/>
      <c r="BQ155" s="1391"/>
      <c r="BR155" s="1391"/>
      <c r="BS155" s="1391"/>
      <c r="BT155" s="1391"/>
      <c r="BU155" s="1391"/>
      <c r="BV155" s="1391"/>
      <c r="BW155" s="1391"/>
      <c r="BX155" s="1391"/>
      <c r="BY155" s="1391"/>
      <c r="BZ155" s="1391"/>
      <c r="CA155" s="1391"/>
      <c r="CB155" s="1391"/>
      <c r="CC155" s="1391"/>
      <c r="CD155" s="1391"/>
      <c r="CE155" s="1391"/>
      <c r="CF155" s="1391"/>
      <c r="CG155" s="1391"/>
      <c r="CH155" s="1391"/>
      <c r="CI155" s="1391"/>
      <c r="CJ155" s="1391"/>
      <c r="CK155" s="1391"/>
      <c r="CL155" s="1391"/>
      <c r="CM155" s="1391"/>
      <c r="CN155" s="1391"/>
      <c r="CO155" s="1391"/>
      <c r="CP155" s="1391"/>
      <c r="CQ155" s="1391"/>
      <c r="CR155" s="1391"/>
      <c r="CS155" s="1391"/>
      <c r="CT155" s="1391"/>
      <c r="CU155" s="1391"/>
      <c r="CV155" s="1391"/>
      <c r="CW155" s="1391"/>
      <c r="CX155" s="1391"/>
      <c r="CY155" s="1391"/>
      <c r="CZ155" s="1391"/>
      <c r="DA155" s="1391"/>
      <c r="DB155" s="1391"/>
      <c r="DC155" s="1391"/>
      <c r="DD155" s="1391"/>
      <c r="DE155" s="1391"/>
      <c r="DF155" s="1391"/>
      <c r="DG155" s="1391"/>
      <c r="DH155" s="1391"/>
      <c r="DI155" s="1391"/>
      <c r="DJ155" s="1391"/>
      <c r="DK155" s="1391"/>
      <c r="DL155" s="1391"/>
      <c r="DM155" s="1391"/>
      <c r="DN155" s="1391"/>
      <c r="DO155" s="1391"/>
      <c r="DP155" s="1391"/>
      <c r="DQ155" s="1391"/>
      <c r="DR155" s="1391"/>
      <c r="DS155" s="1391"/>
      <c r="DT155" s="1391"/>
    </row>
    <row r="156" spans="1:124" s="187" customFormat="1" ht="15.75" customHeight="1">
      <c r="A156" s="59"/>
      <c r="B156" s="213" t="s">
        <v>1636</v>
      </c>
      <c r="C156" s="1387" t="s">
        <v>220</v>
      </c>
      <c r="D156" s="1819">
        <v>-4201350.3099999996</v>
      </c>
      <c r="E156" s="1391"/>
      <c r="F156" s="1391"/>
      <c r="G156" s="1391"/>
      <c r="H156" s="1391"/>
      <c r="I156" s="1391"/>
      <c r="J156" s="1391"/>
      <c r="K156" s="1391"/>
      <c r="L156" s="1391"/>
      <c r="M156" s="1391"/>
      <c r="N156" s="1391"/>
      <c r="O156" s="1391"/>
      <c r="P156" s="1391"/>
      <c r="Q156" s="1391"/>
      <c r="R156" s="1391"/>
      <c r="S156" s="1391"/>
      <c r="T156" s="1391"/>
      <c r="U156" s="1391"/>
      <c r="V156" s="1391"/>
      <c r="W156" s="1391"/>
      <c r="X156" s="1391"/>
      <c r="Y156" s="1391"/>
      <c r="Z156" s="1391"/>
      <c r="AA156" s="1391"/>
      <c r="AB156" s="1391"/>
      <c r="AC156" s="1391"/>
      <c r="AD156" s="1391"/>
      <c r="AE156" s="1391"/>
      <c r="AF156" s="1391"/>
      <c r="AG156" s="1391"/>
      <c r="AH156" s="1391"/>
      <c r="AI156" s="1391"/>
      <c r="AJ156" s="1391"/>
      <c r="AK156" s="1391"/>
      <c r="AL156" s="1391"/>
      <c r="AM156" s="1391"/>
      <c r="AN156" s="1391"/>
      <c r="AO156" s="1391"/>
      <c r="AP156" s="1391"/>
      <c r="AQ156" s="1391"/>
      <c r="AR156" s="1391"/>
      <c r="AS156" s="1391"/>
      <c r="AT156" s="1391"/>
      <c r="AU156" s="1391"/>
      <c r="AV156" s="1391"/>
      <c r="AW156" s="1391"/>
      <c r="AX156" s="1391"/>
      <c r="AY156" s="1391"/>
      <c r="AZ156" s="1391"/>
      <c r="BA156" s="1391"/>
      <c r="BB156" s="1391"/>
      <c r="BC156" s="1391"/>
      <c r="BD156" s="1391"/>
      <c r="BE156" s="1391"/>
      <c r="BF156" s="1391"/>
      <c r="BG156" s="1391"/>
      <c r="BH156" s="1391"/>
      <c r="BI156" s="1391"/>
      <c r="BJ156" s="1391"/>
      <c r="BK156" s="1391"/>
      <c r="BL156" s="1391"/>
      <c r="BM156" s="1391"/>
      <c r="BN156" s="1391"/>
      <c r="BO156" s="1391"/>
      <c r="BP156" s="1391"/>
      <c r="BQ156" s="1391"/>
      <c r="BR156" s="1391"/>
      <c r="BS156" s="1391"/>
      <c r="BT156" s="1391"/>
      <c r="BU156" s="1391"/>
      <c r="BV156" s="1391"/>
      <c r="BW156" s="1391"/>
      <c r="BX156" s="1391"/>
      <c r="BY156" s="1391"/>
      <c r="BZ156" s="1391"/>
      <c r="CA156" s="1391"/>
      <c r="CB156" s="1391"/>
      <c r="CC156" s="1391"/>
      <c r="CD156" s="1391"/>
      <c r="CE156" s="1391"/>
      <c r="CF156" s="1391"/>
      <c r="CG156" s="1391"/>
      <c r="CH156" s="1391"/>
      <c r="CI156" s="1391"/>
      <c r="CJ156" s="1391"/>
      <c r="CK156" s="1391"/>
      <c r="CL156" s="1391"/>
      <c r="CM156" s="1391"/>
      <c r="CN156" s="1391"/>
      <c r="CO156" s="1391"/>
      <c r="CP156" s="1391"/>
      <c r="CQ156" s="1391"/>
      <c r="CR156" s="1391"/>
      <c r="CS156" s="1391"/>
      <c r="CT156" s="1391"/>
      <c r="CU156" s="1391"/>
      <c r="CV156" s="1391"/>
      <c r="CW156" s="1391"/>
      <c r="CX156" s="1391"/>
      <c r="CY156" s="1391"/>
      <c r="CZ156" s="1391"/>
      <c r="DA156" s="1391"/>
      <c r="DB156" s="1391"/>
      <c r="DC156" s="1391"/>
      <c r="DD156" s="1391"/>
      <c r="DE156" s="1391"/>
      <c r="DF156" s="1391"/>
      <c r="DG156" s="1391"/>
      <c r="DH156" s="1391"/>
      <c r="DI156" s="1391"/>
      <c r="DJ156" s="1391"/>
      <c r="DK156" s="1391"/>
      <c r="DL156" s="1391"/>
      <c r="DM156" s="1391"/>
      <c r="DN156" s="1391"/>
      <c r="DO156" s="1391"/>
      <c r="DP156" s="1391"/>
      <c r="DQ156" s="1391"/>
      <c r="DR156" s="1391"/>
      <c r="DS156" s="1391"/>
      <c r="DT156" s="1391"/>
    </row>
    <row r="157" spans="1:124" s="187" customFormat="1" ht="15.75" customHeight="1">
      <c r="A157" s="59"/>
      <c r="B157" s="1392"/>
      <c r="C157" s="1390"/>
      <c r="D157" s="1404"/>
      <c r="E157" s="1391"/>
      <c r="F157" s="1391"/>
      <c r="G157" s="1391"/>
      <c r="H157" s="1391"/>
      <c r="I157" s="1391"/>
      <c r="J157" s="1391"/>
      <c r="K157" s="1391"/>
      <c r="L157" s="1391"/>
      <c r="M157" s="1391"/>
      <c r="N157" s="1391"/>
      <c r="O157" s="1391"/>
      <c r="P157" s="1391"/>
      <c r="Q157" s="1391"/>
      <c r="R157" s="1391"/>
      <c r="S157" s="1391"/>
      <c r="T157" s="1391"/>
      <c r="U157" s="1391"/>
      <c r="V157" s="1391"/>
      <c r="W157" s="1391"/>
      <c r="X157" s="1391"/>
      <c r="Y157" s="1391"/>
      <c r="Z157" s="1391"/>
      <c r="AA157" s="1391"/>
      <c r="AB157" s="1391"/>
      <c r="AC157" s="1391"/>
      <c r="AD157" s="1391"/>
      <c r="AE157" s="1391"/>
      <c r="AF157" s="1391"/>
      <c r="AG157" s="1391"/>
      <c r="AH157" s="1391"/>
      <c r="AI157" s="1391"/>
      <c r="AJ157" s="1391"/>
      <c r="AK157" s="1391"/>
      <c r="AL157" s="1391"/>
      <c r="AM157" s="1391"/>
      <c r="AN157" s="1391"/>
      <c r="AO157" s="1391"/>
      <c r="AP157" s="1391"/>
      <c r="AQ157" s="1391"/>
      <c r="AR157" s="1391"/>
      <c r="AS157" s="1391"/>
      <c r="AT157" s="1391"/>
      <c r="AU157" s="1391"/>
      <c r="AV157" s="1391"/>
      <c r="AW157" s="1391"/>
      <c r="AX157" s="1391"/>
      <c r="AY157" s="1391"/>
      <c r="AZ157" s="1391"/>
      <c r="BA157" s="1391"/>
      <c r="BB157" s="1391"/>
      <c r="BC157" s="1391"/>
      <c r="BD157" s="1391"/>
      <c r="BE157" s="1391"/>
      <c r="BF157" s="1391"/>
      <c r="BG157" s="1391"/>
      <c r="BH157" s="1391"/>
      <c r="BI157" s="1391"/>
      <c r="BJ157" s="1391"/>
      <c r="BK157" s="1391"/>
      <c r="BL157" s="1391"/>
      <c r="BM157" s="1391"/>
      <c r="BN157" s="1391"/>
      <c r="BO157" s="1391"/>
      <c r="BP157" s="1391"/>
      <c r="BQ157" s="1391"/>
      <c r="BR157" s="1391"/>
      <c r="BS157" s="1391"/>
      <c r="BT157" s="1391"/>
      <c r="BU157" s="1391"/>
      <c r="BV157" s="1391"/>
      <c r="BW157" s="1391"/>
      <c r="BX157" s="1391"/>
      <c r="BY157" s="1391"/>
      <c r="BZ157" s="1391"/>
      <c r="CA157" s="1391"/>
      <c r="CB157" s="1391"/>
      <c r="CC157" s="1391"/>
      <c r="CD157" s="1391"/>
      <c r="CE157" s="1391"/>
      <c r="CF157" s="1391"/>
      <c r="CG157" s="1391"/>
      <c r="CH157" s="1391"/>
      <c r="CI157" s="1391"/>
      <c r="CJ157" s="1391"/>
      <c r="CK157" s="1391"/>
      <c r="CL157" s="1391"/>
      <c r="CM157" s="1391"/>
      <c r="CN157" s="1391"/>
      <c r="CO157" s="1391"/>
      <c r="CP157" s="1391"/>
      <c r="CQ157" s="1391"/>
      <c r="CR157" s="1391"/>
      <c r="CS157" s="1391"/>
      <c r="CT157" s="1391"/>
      <c r="CU157" s="1391"/>
      <c r="CV157" s="1391"/>
      <c r="CW157" s="1391"/>
      <c r="CX157" s="1391"/>
      <c r="CY157" s="1391"/>
      <c r="CZ157" s="1391"/>
      <c r="DA157" s="1391"/>
      <c r="DB157" s="1391"/>
      <c r="DC157" s="1391"/>
      <c r="DD157" s="1391"/>
      <c r="DE157" s="1391"/>
      <c r="DF157" s="1391"/>
      <c r="DG157" s="1391"/>
      <c r="DH157" s="1391"/>
      <c r="DI157" s="1391"/>
      <c r="DJ157" s="1391"/>
      <c r="DK157" s="1391"/>
      <c r="DL157" s="1391"/>
      <c r="DM157" s="1391"/>
      <c r="DN157" s="1391"/>
      <c r="DO157" s="1391"/>
      <c r="DP157" s="1391"/>
      <c r="DQ157" s="1391"/>
      <c r="DR157" s="1391"/>
      <c r="DS157" s="1391"/>
      <c r="DT157" s="1391"/>
    </row>
    <row r="158" spans="1:124" s="187" customFormat="1" ht="15.75" customHeight="1">
      <c r="A158" s="59"/>
      <c r="B158" s="1392"/>
      <c r="C158" s="1390"/>
      <c r="D158" s="1404"/>
      <c r="E158" s="1391"/>
      <c r="F158" s="1391"/>
      <c r="G158" s="1391"/>
      <c r="H158" s="1391"/>
      <c r="I158" s="1391"/>
      <c r="J158" s="1391"/>
      <c r="K158" s="1391"/>
      <c r="L158" s="1391"/>
      <c r="M158" s="1391"/>
      <c r="N158" s="1391"/>
      <c r="O158" s="1391"/>
      <c r="P158" s="1391"/>
      <c r="Q158" s="1391"/>
      <c r="R158" s="1391"/>
      <c r="S158" s="1391"/>
      <c r="T158" s="1391"/>
      <c r="U158" s="1391"/>
      <c r="V158" s="1391"/>
      <c r="W158" s="1391"/>
      <c r="X158" s="1391"/>
      <c r="Y158" s="1391"/>
      <c r="Z158" s="1391"/>
      <c r="AA158" s="1391"/>
      <c r="AB158" s="1391"/>
      <c r="AC158" s="1391"/>
      <c r="AD158" s="1391"/>
      <c r="AE158" s="1391"/>
      <c r="AF158" s="1391"/>
      <c r="AG158" s="1391"/>
      <c r="AH158" s="1391"/>
      <c r="AI158" s="1391"/>
      <c r="AJ158" s="1391"/>
      <c r="AK158" s="1391"/>
      <c r="AL158" s="1391"/>
      <c r="AM158" s="1391"/>
      <c r="AN158" s="1391"/>
      <c r="AO158" s="1391"/>
      <c r="AP158" s="1391"/>
      <c r="AQ158" s="1391"/>
      <c r="AR158" s="1391"/>
      <c r="AS158" s="1391"/>
      <c r="AT158" s="1391"/>
      <c r="AU158" s="1391"/>
      <c r="AV158" s="1391"/>
      <c r="AW158" s="1391"/>
      <c r="AX158" s="1391"/>
      <c r="AY158" s="1391"/>
      <c r="AZ158" s="1391"/>
      <c r="BA158" s="1391"/>
      <c r="BB158" s="1391"/>
      <c r="BC158" s="1391"/>
      <c r="BD158" s="1391"/>
      <c r="BE158" s="1391"/>
      <c r="BF158" s="1391"/>
      <c r="BG158" s="1391"/>
      <c r="BH158" s="1391"/>
      <c r="BI158" s="1391"/>
      <c r="BJ158" s="1391"/>
      <c r="BK158" s="1391"/>
      <c r="BL158" s="1391"/>
      <c r="BM158" s="1391"/>
      <c r="BN158" s="1391"/>
      <c r="BO158" s="1391"/>
      <c r="BP158" s="1391"/>
      <c r="BQ158" s="1391"/>
      <c r="BR158" s="1391"/>
      <c r="BS158" s="1391"/>
      <c r="BT158" s="1391"/>
      <c r="BU158" s="1391"/>
      <c r="BV158" s="1391"/>
      <c r="BW158" s="1391"/>
      <c r="BX158" s="1391"/>
      <c r="BY158" s="1391"/>
      <c r="BZ158" s="1391"/>
      <c r="CA158" s="1391"/>
      <c r="CB158" s="1391"/>
      <c r="CC158" s="1391"/>
      <c r="CD158" s="1391"/>
      <c r="CE158" s="1391"/>
      <c r="CF158" s="1391"/>
      <c r="CG158" s="1391"/>
      <c r="CH158" s="1391"/>
      <c r="CI158" s="1391"/>
      <c r="CJ158" s="1391"/>
      <c r="CK158" s="1391"/>
      <c r="CL158" s="1391"/>
      <c r="CM158" s="1391"/>
      <c r="CN158" s="1391"/>
      <c r="CO158" s="1391"/>
      <c r="CP158" s="1391"/>
      <c r="CQ158" s="1391"/>
      <c r="CR158" s="1391"/>
      <c r="CS158" s="1391"/>
      <c r="CT158" s="1391"/>
      <c r="CU158" s="1391"/>
      <c r="CV158" s="1391"/>
      <c r="CW158" s="1391"/>
      <c r="CX158" s="1391"/>
      <c r="CY158" s="1391"/>
      <c r="CZ158" s="1391"/>
      <c r="DA158" s="1391"/>
      <c r="DB158" s="1391"/>
      <c r="DC158" s="1391"/>
      <c r="DD158" s="1391"/>
      <c r="DE158" s="1391"/>
      <c r="DF158" s="1391"/>
      <c r="DG158" s="1391"/>
      <c r="DH158" s="1391"/>
      <c r="DI158" s="1391"/>
      <c r="DJ158" s="1391"/>
      <c r="DK158" s="1391"/>
      <c r="DL158" s="1391"/>
      <c r="DM158" s="1391"/>
      <c r="DN158" s="1391"/>
      <c r="DO158" s="1391"/>
      <c r="DP158" s="1391"/>
      <c r="DQ158" s="1391"/>
      <c r="DR158" s="1391"/>
      <c r="DS158" s="1391"/>
      <c r="DT158" s="1391"/>
    </row>
    <row r="159" spans="1:124" s="187" customFormat="1" ht="15.75" customHeight="1">
      <c r="A159" s="59"/>
      <c r="B159" s="1392"/>
      <c r="C159" s="1390"/>
      <c r="D159" s="1404"/>
      <c r="E159" s="1391"/>
      <c r="F159" s="1391"/>
      <c r="G159" s="1391"/>
      <c r="H159" s="1391"/>
      <c r="I159" s="1391"/>
      <c r="J159" s="1391"/>
      <c r="K159" s="1391"/>
      <c r="L159" s="1391"/>
      <c r="M159" s="1391"/>
      <c r="N159" s="1391"/>
      <c r="O159" s="1391"/>
      <c r="P159" s="1391"/>
      <c r="Q159" s="1391"/>
      <c r="R159" s="1391"/>
      <c r="S159" s="1391"/>
      <c r="T159" s="1391"/>
      <c r="U159" s="1391"/>
      <c r="V159" s="1391"/>
      <c r="W159" s="1391"/>
      <c r="X159" s="1391"/>
      <c r="Y159" s="1391"/>
      <c r="Z159" s="1391"/>
      <c r="AA159" s="1391"/>
      <c r="AB159" s="1391"/>
      <c r="AC159" s="1391"/>
      <c r="AD159" s="1391"/>
      <c r="AE159" s="1391"/>
      <c r="AF159" s="1391"/>
      <c r="AG159" s="1391"/>
      <c r="AH159" s="1391"/>
      <c r="AI159" s="1391"/>
      <c r="AJ159" s="1391"/>
      <c r="AK159" s="1391"/>
      <c r="AL159" s="1391"/>
      <c r="AM159" s="1391"/>
      <c r="AN159" s="1391"/>
      <c r="AO159" s="1391"/>
      <c r="AP159" s="1391"/>
      <c r="AQ159" s="1391"/>
      <c r="AR159" s="1391"/>
      <c r="AS159" s="1391"/>
      <c r="AT159" s="1391"/>
      <c r="AU159" s="1391"/>
      <c r="AV159" s="1391"/>
      <c r="AW159" s="1391"/>
      <c r="AX159" s="1391"/>
      <c r="AY159" s="1391"/>
      <c r="AZ159" s="1391"/>
      <c r="BA159" s="1391"/>
      <c r="BB159" s="1391"/>
      <c r="BC159" s="1391"/>
      <c r="BD159" s="1391"/>
      <c r="BE159" s="1391"/>
      <c r="BF159" s="1391"/>
      <c r="BG159" s="1391"/>
      <c r="BH159" s="1391"/>
      <c r="BI159" s="1391"/>
      <c r="BJ159" s="1391"/>
      <c r="BK159" s="1391"/>
      <c r="BL159" s="1391"/>
      <c r="BM159" s="1391"/>
      <c r="BN159" s="1391"/>
      <c r="BO159" s="1391"/>
      <c r="BP159" s="1391"/>
      <c r="BQ159" s="1391"/>
      <c r="BR159" s="1391"/>
      <c r="BS159" s="1391"/>
      <c r="BT159" s="1391"/>
      <c r="BU159" s="1391"/>
      <c r="BV159" s="1391"/>
      <c r="BW159" s="1391"/>
      <c r="BX159" s="1391"/>
      <c r="BY159" s="1391"/>
      <c r="BZ159" s="1391"/>
      <c r="CA159" s="1391"/>
      <c r="CB159" s="1391"/>
      <c r="CC159" s="1391"/>
      <c r="CD159" s="1391"/>
      <c r="CE159" s="1391"/>
      <c r="CF159" s="1391"/>
      <c r="CG159" s="1391"/>
      <c r="CH159" s="1391"/>
      <c r="CI159" s="1391"/>
      <c r="CJ159" s="1391"/>
      <c r="CK159" s="1391"/>
      <c r="CL159" s="1391"/>
      <c r="CM159" s="1391"/>
      <c r="CN159" s="1391"/>
      <c r="CO159" s="1391"/>
      <c r="CP159" s="1391"/>
      <c r="CQ159" s="1391"/>
      <c r="CR159" s="1391"/>
      <c r="CS159" s="1391"/>
      <c r="CT159" s="1391"/>
      <c r="CU159" s="1391"/>
      <c r="CV159" s="1391"/>
      <c r="CW159" s="1391"/>
      <c r="CX159" s="1391"/>
      <c r="CY159" s="1391"/>
      <c r="CZ159" s="1391"/>
      <c r="DA159" s="1391"/>
      <c r="DB159" s="1391"/>
      <c r="DC159" s="1391"/>
      <c r="DD159" s="1391"/>
      <c r="DE159" s="1391"/>
      <c r="DF159" s="1391"/>
      <c r="DG159" s="1391"/>
      <c r="DH159" s="1391"/>
      <c r="DI159" s="1391"/>
      <c r="DJ159" s="1391"/>
      <c r="DK159" s="1391"/>
      <c r="DL159" s="1391"/>
      <c r="DM159" s="1391"/>
      <c r="DN159" s="1391"/>
      <c r="DO159" s="1391"/>
      <c r="DP159" s="1391"/>
      <c r="DQ159" s="1391"/>
      <c r="DR159" s="1391"/>
      <c r="DS159" s="1391"/>
      <c r="DT159" s="1391"/>
    </row>
    <row r="160" spans="1:124" s="187" customFormat="1" ht="15.75" customHeight="1">
      <c r="A160" s="59"/>
      <c r="B160" s="213"/>
      <c r="C160" s="1387"/>
      <c r="D160" s="1403"/>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c r="DJ160" s="58"/>
      <c r="DK160" s="58"/>
      <c r="DL160" s="58"/>
      <c r="DM160" s="58"/>
      <c r="DN160" s="58"/>
      <c r="DO160" s="58"/>
      <c r="DP160" s="58"/>
      <c r="DQ160" s="58"/>
      <c r="DR160" s="58"/>
      <c r="DS160" s="58"/>
      <c r="DT160" s="58"/>
    </row>
    <row r="161" spans="1:124" s="187" customFormat="1" ht="15.75" customHeight="1" thickBot="1">
      <c r="A161" s="59"/>
      <c r="B161" s="65" t="s">
        <v>221</v>
      </c>
      <c r="C161" s="1152"/>
      <c r="D161" s="1396">
        <f>SUM(D154:D160)</f>
        <v>2725813.0200000005</v>
      </c>
      <c r="E161" s="1401">
        <f>SUM(E154:E160)</f>
        <v>0</v>
      </c>
      <c r="F161" s="1401">
        <f t="shared" ref="F161:BQ161" si="34">SUM(F154:F160)</f>
        <v>0</v>
      </c>
      <c r="G161" s="1401">
        <f t="shared" si="34"/>
        <v>0</v>
      </c>
      <c r="H161" s="1401">
        <f t="shared" si="34"/>
        <v>0</v>
      </c>
      <c r="I161" s="1401">
        <f t="shared" si="34"/>
        <v>0</v>
      </c>
      <c r="J161" s="1401">
        <f t="shared" si="34"/>
        <v>0</v>
      </c>
      <c r="K161" s="1401">
        <f t="shared" si="34"/>
        <v>0</v>
      </c>
      <c r="L161" s="1401">
        <f t="shared" si="34"/>
        <v>0</v>
      </c>
      <c r="M161" s="1401">
        <f t="shared" si="34"/>
        <v>0</v>
      </c>
      <c r="N161" s="1401">
        <f t="shared" si="34"/>
        <v>0</v>
      </c>
      <c r="O161" s="1401">
        <f t="shared" si="34"/>
        <v>0</v>
      </c>
      <c r="P161" s="1401">
        <f t="shared" si="34"/>
        <v>0</v>
      </c>
      <c r="Q161" s="1401">
        <f t="shared" si="34"/>
        <v>0</v>
      </c>
      <c r="R161" s="1401">
        <f t="shared" si="34"/>
        <v>0</v>
      </c>
      <c r="S161" s="1401">
        <f t="shared" si="34"/>
        <v>0</v>
      </c>
      <c r="T161" s="1401">
        <f t="shared" si="34"/>
        <v>0</v>
      </c>
      <c r="U161" s="1401">
        <f t="shared" si="34"/>
        <v>0</v>
      </c>
      <c r="V161" s="1401">
        <f t="shared" si="34"/>
        <v>0</v>
      </c>
      <c r="W161" s="1401">
        <f t="shared" si="34"/>
        <v>0</v>
      </c>
      <c r="X161" s="1401">
        <f t="shared" si="34"/>
        <v>0</v>
      </c>
      <c r="Y161" s="1401">
        <f t="shared" si="34"/>
        <v>0</v>
      </c>
      <c r="Z161" s="1401">
        <f t="shared" si="34"/>
        <v>0</v>
      </c>
      <c r="AA161" s="1401">
        <f t="shared" si="34"/>
        <v>0</v>
      </c>
      <c r="AB161" s="1401">
        <f t="shared" si="34"/>
        <v>0</v>
      </c>
      <c r="AC161" s="1401">
        <f t="shared" si="34"/>
        <v>0</v>
      </c>
      <c r="AD161" s="1401">
        <f t="shared" si="34"/>
        <v>0</v>
      </c>
      <c r="AE161" s="1401">
        <f t="shared" si="34"/>
        <v>0</v>
      </c>
      <c r="AF161" s="1401">
        <f t="shared" si="34"/>
        <v>0</v>
      </c>
      <c r="AG161" s="1401">
        <f t="shared" si="34"/>
        <v>0</v>
      </c>
      <c r="AH161" s="1401">
        <f t="shared" si="34"/>
        <v>0</v>
      </c>
      <c r="AI161" s="1401">
        <f t="shared" si="34"/>
        <v>0</v>
      </c>
      <c r="AJ161" s="1401">
        <f t="shared" si="34"/>
        <v>0</v>
      </c>
      <c r="AK161" s="1401">
        <f t="shared" si="34"/>
        <v>0</v>
      </c>
      <c r="AL161" s="1401">
        <f t="shared" si="34"/>
        <v>0</v>
      </c>
      <c r="AM161" s="1401">
        <f t="shared" si="34"/>
        <v>0</v>
      </c>
      <c r="AN161" s="1401">
        <f t="shared" si="34"/>
        <v>0</v>
      </c>
      <c r="AO161" s="1401">
        <f t="shared" si="34"/>
        <v>0</v>
      </c>
      <c r="AP161" s="1401">
        <f t="shared" si="34"/>
        <v>0</v>
      </c>
      <c r="AQ161" s="1401">
        <f t="shared" si="34"/>
        <v>0</v>
      </c>
      <c r="AR161" s="1401">
        <f t="shared" si="34"/>
        <v>0</v>
      </c>
      <c r="AS161" s="1401">
        <f t="shared" si="34"/>
        <v>0</v>
      </c>
      <c r="AT161" s="1401">
        <f t="shared" si="34"/>
        <v>0</v>
      </c>
      <c r="AU161" s="1401">
        <f t="shared" si="34"/>
        <v>0</v>
      </c>
      <c r="AV161" s="1401">
        <f t="shared" si="34"/>
        <v>0</v>
      </c>
      <c r="AW161" s="1401">
        <f t="shared" si="34"/>
        <v>0</v>
      </c>
      <c r="AX161" s="1401">
        <f t="shared" si="34"/>
        <v>0</v>
      </c>
      <c r="AY161" s="1401">
        <f t="shared" si="34"/>
        <v>0</v>
      </c>
      <c r="AZ161" s="1401">
        <f t="shared" si="34"/>
        <v>0</v>
      </c>
      <c r="BA161" s="1401">
        <f t="shared" si="34"/>
        <v>0</v>
      </c>
      <c r="BB161" s="1401">
        <f t="shared" si="34"/>
        <v>0</v>
      </c>
      <c r="BC161" s="1401">
        <f t="shared" si="34"/>
        <v>0</v>
      </c>
      <c r="BD161" s="1401">
        <f t="shared" si="34"/>
        <v>0</v>
      </c>
      <c r="BE161" s="1401">
        <f t="shared" si="34"/>
        <v>0</v>
      </c>
      <c r="BF161" s="1401">
        <f t="shared" si="34"/>
        <v>0</v>
      </c>
      <c r="BG161" s="1401">
        <f t="shared" si="34"/>
        <v>0</v>
      </c>
      <c r="BH161" s="1401">
        <f t="shared" si="34"/>
        <v>0</v>
      </c>
      <c r="BI161" s="1401">
        <f t="shared" si="34"/>
        <v>0</v>
      </c>
      <c r="BJ161" s="1401">
        <f t="shared" si="34"/>
        <v>0</v>
      </c>
      <c r="BK161" s="1401">
        <f t="shared" si="34"/>
        <v>0</v>
      </c>
      <c r="BL161" s="1401">
        <f t="shared" si="34"/>
        <v>0</v>
      </c>
      <c r="BM161" s="1401">
        <f t="shared" si="34"/>
        <v>0</v>
      </c>
      <c r="BN161" s="1401">
        <f t="shared" si="34"/>
        <v>0</v>
      </c>
      <c r="BO161" s="1401">
        <f t="shared" si="34"/>
        <v>0</v>
      </c>
      <c r="BP161" s="1401">
        <f t="shared" si="34"/>
        <v>0</v>
      </c>
      <c r="BQ161" s="1401">
        <f t="shared" si="34"/>
        <v>0</v>
      </c>
      <c r="BR161" s="1401">
        <f t="shared" ref="BR161:DT161" si="35">SUM(BR154:BR160)</f>
        <v>0</v>
      </c>
      <c r="BS161" s="1401">
        <f t="shared" si="35"/>
        <v>0</v>
      </c>
      <c r="BT161" s="1401">
        <f t="shared" si="35"/>
        <v>0</v>
      </c>
      <c r="BU161" s="1401">
        <f t="shared" si="35"/>
        <v>0</v>
      </c>
      <c r="BV161" s="1401">
        <f t="shared" si="35"/>
        <v>0</v>
      </c>
      <c r="BW161" s="1401">
        <f t="shared" si="35"/>
        <v>0</v>
      </c>
      <c r="BX161" s="1401">
        <f t="shared" si="35"/>
        <v>0</v>
      </c>
      <c r="BY161" s="1401">
        <f t="shared" si="35"/>
        <v>0</v>
      </c>
      <c r="BZ161" s="1401">
        <f t="shared" si="35"/>
        <v>0</v>
      </c>
      <c r="CA161" s="1401">
        <f t="shared" si="35"/>
        <v>0</v>
      </c>
      <c r="CB161" s="1401">
        <f t="shared" si="35"/>
        <v>0</v>
      </c>
      <c r="CC161" s="1401">
        <f t="shared" si="35"/>
        <v>0</v>
      </c>
      <c r="CD161" s="1401">
        <f t="shared" si="35"/>
        <v>0</v>
      </c>
      <c r="CE161" s="1401">
        <f t="shared" si="35"/>
        <v>0</v>
      </c>
      <c r="CF161" s="1401">
        <f t="shared" si="35"/>
        <v>0</v>
      </c>
      <c r="CG161" s="1401">
        <f t="shared" si="35"/>
        <v>0</v>
      </c>
      <c r="CH161" s="1401">
        <f t="shared" si="35"/>
        <v>0</v>
      </c>
      <c r="CI161" s="1401">
        <f t="shared" si="35"/>
        <v>0</v>
      </c>
      <c r="CJ161" s="1401">
        <f t="shared" si="35"/>
        <v>0</v>
      </c>
      <c r="CK161" s="1401">
        <f t="shared" si="35"/>
        <v>0</v>
      </c>
      <c r="CL161" s="1401">
        <f t="shared" si="35"/>
        <v>0</v>
      </c>
      <c r="CM161" s="1401">
        <f t="shared" si="35"/>
        <v>0</v>
      </c>
      <c r="CN161" s="1401">
        <f t="shared" si="35"/>
        <v>0</v>
      </c>
      <c r="CO161" s="1401">
        <f t="shared" si="35"/>
        <v>0</v>
      </c>
      <c r="CP161" s="1401">
        <f t="shared" si="35"/>
        <v>0</v>
      </c>
      <c r="CQ161" s="1401">
        <f t="shared" si="35"/>
        <v>0</v>
      </c>
      <c r="CR161" s="1401">
        <f t="shared" si="35"/>
        <v>0</v>
      </c>
      <c r="CS161" s="1401">
        <f t="shared" si="35"/>
        <v>0</v>
      </c>
      <c r="CT161" s="1401">
        <f t="shared" si="35"/>
        <v>0</v>
      </c>
      <c r="CU161" s="1401">
        <f t="shared" si="35"/>
        <v>0</v>
      </c>
      <c r="CV161" s="1401">
        <f t="shared" si="35"/>
        <v>0</v>
      </c>
      <c r="CW161" s="1401">
        <f t="shared" si="35"/>
        <v>0</v>
      </c>
      <c r="CX161" s="1401">
        <f t="shared" si="35"/>
        <v>0</v>
      </c>
      <c r="CY161" s="1401">
        <f t="shared" si="35"/>
        <v>0</v>
      </c>
      <c r="CZ161" s="1401">
        <f t="shared" si="35"/>
        <v>0</v>
      </c>
      <c r="DA161" s="1401">
        <f t="shared" si="35"/>
        <v>0</v>
      </c>
      <c r="DB161" s="1401">
        <f t="shared" si="35"/>
        <v>0</v>
      </c>
      <c r="DC161" s="1401">
        <f t="shared" si="35"/>
        <v>0</v>
      </c>
      <c r="DD161" s="1401">
        <f t="shared" si="35"/>
        <v>0</v>
      </c>
      <c r="DE161" s="1401">
        <f t="shared" si="35"/>
        <v>0</v>
      </c>
      <c r="DF161" s="1401">
        <f t="shared" si="35"/>
        <v>0</v>
      </c>
      <c r="DG161" s="1401">
        <f t="shared" si="35"/>
        <v>0</v>
      </c>
      <c r="DH161" s="1401">
        <f t="shared" si="35"/>
        <v>0</v>
      </c>
      <c r="DI161" s="1401">
        <f t="shared" si="35"/>
        <v>0</v>
      </c>
      <c r="DJ161" s="1401">
        <f t="shared" si="35"/>
        <v>0</v>
      </c>
      <c r="DK161" s="1401">
        <f t="shared" si="35"/>
        <v>0</v>
      </c>
      <c r="DL161" s="1401">
        <f t="shared" si="35"/>
        <v>0</v>
      </c>
      <c r="DM161" s="1401">
        <f t="shared" si="35"/>
        <v>0</v>
      </c>
      <c r="DN161" s="1401">
        <f t="shared" si="35"/>
        <v>0</v>
      </c>
      <c r="DO161" s="1401">
        <f t="shared" si="35"/>
        <v>0</v>
      </c>
      <c r="DP161" s="1401">
        <f t="shared" si="35"/>
        <v>0</v>
      </c>
      <c r="DQ161" s="1401">
        <f t="shared" si="35"/>
        <v>0</v>
      </c>
      <c r="DR161" s="1401">
        <f t="shared" si="35"/>
        <v>0</v>
      </c>
      <c r="DS161" s="1401">
        <f t="shared" si="35"/>
        <v>0</v>
      </c>
      <c r="DT161" s="1401">
        <f t="shared" si="35"/>
        <v>0</v>
      </c>
    </row>
    <row r="162" spans="1:124" s="187" customFormat="1" ht="15.75" customHeight="1" thickTop="1">
      <c r="A162" s="59"/>
      <c r="B162" s="213"/>
      <c r="C162" s="1387"/>
      <c r="D162" s="1403"/>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c r="DJ162" s="58"/>
      <c r="DK162" s="58"/>
      <c r="DL162" s="58"/>
      <c r="DM162" s="58"/>
      <c r="DN162" s="58"/>
      <c r="DO162" s="58"/>
      <c r="DP162" s="58"/>
      <c r="DQ162" s="58"/>
      <c r="DR162" s="58"/>
      <c r="DS162" s="58"/>
      <c r="DT162" s="58"/>
    </row>
    <row r="163" spans="1:124" s="187" customFormat="1" ht="15.75" customHeight="1" thickBot="1">
      <c r="A163" s="59"/>
      <c r="B163" s="1393" t="s">
        <v>1637</v>
      </c>
      <c r="C163" s="1394"/>
      <c r="D163" s="1397">
        <f>D161+D148</f>
        <v>12233594.48</v>
      </c>
      <c r="E163" s="1402">
        <f>E161+E148</f>
        <v>0</v>
      </c>
      <c r="F163" s="1402">
        <f t="shared" ref="F163:BQ163" si="36">F161+F148</f>
        <v>0</v>
      </c>
      <c r="G163" s="1402">
        <f t="shared" si="36"/>
        <v>0</v>
      </c>
      <c r="H163" s="1402">
        <f t="shared" si="36"/>
        <v>0</v>
      </c>
      <c r="I163" s="1402">
        <f t="shared" si="36"/>
        <v>0</v>
      </c>
      <c r="J163" s="1402">
        <f t="shared" si="36"/>
        <v>0</v>
      </c>
      <c r="K163" s="1402">
        <f t="shared" si="36"/>
        <v>0</v>
      </c>
      <c r="L163" s="1402">
        <f t="shared" si="36"/>
        <v>0</v>
      </c>
      <c r="M163" s="1402">
        <f t="shared" si="36"/>
        <v>0</v>
      </c>
      <c r="N163" s="1402">
        <f t="shared" si="36"/>
        <v>0</v>
      </c>
      <c r="O163" s="1402">
        <f t="shared" si="36"/>
        <v>0</v>
      </c>
      <c r="P163" s="1402">
        <f t="shared" si="36"/>
        <v>0</v>
      </c>
      <c r="Q163" s="1402">
        <f t="shared" si="36"/>
        <v>0</v>
      </c>
      <c r="R163" s="1402">
        <f t="shared" si="36"/>
        <v>0</v>
      </c>
      <c r="S163" s="1402">
        <f t="shared" si="36"/>
        <v>0</v>
      </c>
      <c r="T163" s="1402">
        <f t="shared" si="36"/>
        <v>0</v>
      </c>
      <c r="U163" s="1402">
        <f t="shared" si="36"/>
        <v>0</v>
      </c>
      <c r="V163" s="1402">
        <f t="shared" si="36"/>
        <v>0</v>
      </c>
      <c r="W163" s="1402">
        <f t="shared" si="36"/>
        <v>0</v>
      </c>
      <c r="X163" s="1402">
        <f t="shared" si="36"/>
        <v>0</v>
      </c>
      <c r="Y163" s="1402">
        <f t="shared" si="36"/>
        <v>0</v>
      </c>
      <c r="Z163" s="1402">
        <f t="shared" si="36"/>
        <v>0</v>
      </c>
      <c r="AA163" s="1402">
        <f t="shared" si="36"/>
        <v>0</v>
      </c>
      <c r="AB163" s="1402">
        <f t="shared" si="36"/>
        <v>0</v>
      </c>
      <c r="AC163" s="1402">
        <f t="shared" si="36"/>
        <v>0</v>
      </c>
      <c r="AD163" s="1402">
        <f t="shared" si="36"/>
        <v>0</v>
      </c>
      <c r="AE163" s="1402">
        <f t="shared" si="36"/>
        <v>0</v>
      </c>
      <c r="AF163" s="1402">
        <f t="shared" si="36"/>
        <v>0</v>
      </c>
      <c r="AG163" s="1402">
        <f t="shared" si="36"/>
        <v>0</v>
      </c>
      <c r="AH163" s="1402">
        <f t="shared" si="36"/>
        <v>0</v>
      </c>
      <c r="AI163" s="1402">
        <f t="shared" si="36"/>
        <v>0</v>
      </c>
      <c r="AJ163" s="1402">
        <f t="shared" si="36"/>
        <v>0</v>
      </c>
      <c r="AK163" s="1402">
        <f t="shared" si="36"/>
        <v>0</v>
      </c>
      <c r="AL163" s="1402">
        <f t="shared" si="36"/>
        <v>0</v>
      </c>
      <c r="AM163" s="1402">
        <f t="shared" si="36"/>
        <v>0</v>
      </c>
      <c r="AN163" s="1402">
        <f t="shared" si="36"/>
        <v>0</v>
      </c>
      <c r="AO163" s="1402">
        <f t="shared" si="36"/>
        <v>0</v>
      </c>
      <c r="AP163" s="1402">
        <f t="shared" si="36"/>
        <v>0</v>
      </c>
      <c r="AQ163" s="1402">
        <f t="shared" si="36"/>
        <v>0</v>
      </c>
      <c r="AR163" s="1402">
        <f t="shared" si="36"/>
        <v>0</v>
      </c>
      <c r="AS163" s="1402">
        <f t="shared" si="36"/>
        <v>0</v>
      </c>
      <c r="AT163" s="1402">
        <f t="shared" si="36"/>
        <v>0</v>
      </c>
      <c r="AU163" s="1402">
        <f t="shared" si="36"/>
        <v>0</v>
      </c>
      <c r="AV163" s="1402">
        <f t="shared" si="36"/>
        <v>0</v>
      </c>
      <c r="AW163" s="1402">
        <f t="shared" si="36"/>
        <v>0</v>
      </c>
      <c r="AX163" s="1402">
        <f t="shared" si="36"/>
        <v>0</v>
      </c>
      <c r="AY163" s="1402">
        <f t="shared" si="36"/>
        <v>0</v>
      </c>
      <c r="AZ163" s="1402">
        <f t="shared" si="36"/>
        <v>0</v>
      </c>
      <c r="BA163" s="1402">
        <f t="shared" si="36"/>
        <v>0</v>
      </c>
      <c r="BB163" s="1402">
        <f t="shared" si="36"/>
        <v>0</v>
      </c>
      <c r="BC163" s="1402">
        <f t="shared" si="36"/>
        <v>0</v>
      </c>
      <c r="BD163" s="1402">
        <f t="shared" si="36"/>
        <v>0</v>
      </c>
      <c r="BE163" s="1402">
        <f t="shared" si="36"/>
        <v>0</v>
      </c>
      <c r="BF163" s="1402">
        <f t="shared" si="36"/>
        <v>0</v>
      </c>
      <c r="BG163" s="1402">
        <f t="shared" si="36"/>
        <v>0</v>
      </c>
      <c r="BH163" s="1402">
        <f t="shared" si="36"/>
        <v>0</v>
      </c>
      <c r="BI163" s="1402">
        <f t="shared" si="36"/>
        <v>0</v>
      </c>
      <c r="BJ163" s="1402">
        <f t="shared" si="36"/>
        <v>0</v>
      </c>
      <c r="BK163" s="1402">
        <f t="shared" si="36"/>
        <v>0</v>
      </c>
      <c r="BL163" s="1402">
        <f t="shared" si="36"/>
        <v>0</v>
      </c>
      <c r="BM163" s="1402">
        <f t="shared" si="36"/>
        <v>0</v>
      </c>
      <c r="BN163" s="1402">
        <f t="shared" si="36"/>
        <v>0</v>
      </c>
      <c r="BO163" s="1402">
        <f t="shared" si="36"/>
        <v>0</v>
      </c>
      <c r="BP163" s="1402">
        <f t="shared" si="36"/>
        <v>0</v>
      </c>
      <c r="BQ163" s="1402">
        <f t="shared" si="36"/>
        <v>0</v>
      </c>
      <c r="BR163" s="1402">
        <f t="shared" ref="BR163:DT163" si="37">BR161+BR148</f>
        <v>0</v>
      </c>
      <c r="BS163" s="1402">
        <f t="shared" si="37"/>
        <v>0</v>
      </c>
      <c r="BT163" s="1402">
        <f t="shared" si="37"/>
        <v>0</v>
      </c>
      <c r="BU163" s="1402">
        <f t="shared" si="37"/>
        <v>0</v>
      </c>
      <c r="BV163" s="1402">
        <f t="shared" si="37"/>
        <v>0</v>
      </c>
      <c r="BW163" s="1402">
        <f t="shared" si="37"/>
        <v>0</v>
      </c>
      <c r="BX163" s="1402">
        <f t="shared" si="37"/>
        <v>0</v>
      </c>
      <c r="BY163" s="1402">
        <f t="shared" si="37"/>
        <v>0</v>
      </c>
      <c r="BZ163" s="1402">
        <f t="shared" si="37"/>
        <v>0</v>
      </c>
      <c r="CA163" s="1402">
        <f t="shared" si="37"/>
        <v>0</v>
      </c>
      <c r="CB163" s="1402">
        <f t="shared" si="37"/>
        <v>0</v>
      </c>
      <c r="CC163" s="1402">
        <f t="shared" si="37"/>
        <v>0</v>
      </c>
      <c r="CD163" s="1402">
        <f t="shared" si="37"/>
        <v>0</v>
      </c>
      <c r="CE163" s="1402">
        <f t="shared" si="37"/>
        <v>0</v>
      </c>
      <c r="CF163" s="1402">
        <f t="shared" si="37"/>
        <v>0</v>
      </c>
      <c r="CG163" s="1402">
        <f t="shared" si="37"/>
        <v>0</v>
      </c>
      <c r="CH163" s="1402">
        <f t="shared" si="37"/>
        <v>0</v>
      </c>
      <c r="CI163" s="1402">
        <f t="shared" si="37"/>
        <v>0</v>
      </c>
      <c r="CJ163" s="1402">
        <f t="shared" si="37"/>
        <v>0</v>
      </c>
      <c r="CK163" s="1402">
        <f t="shared" si="37"/>
        <v>0</v>
      </c>
      <c r="CL163" s="1402">
        <f t="shared" si="37"/>
        <v>0</v>
      </c>
      <c r="CM163" s="1402">
        <f t="shared" si="37"/>
        <v>0</v>
      </c>
      <c r="CN163" s="1402">
        <f t="shared" si="37"/>
        <v>0</v>
      </c>
      <c r="CO163" s="1402">
        <f t="shared" si="37"/>
        <v>0</v>
      </c>
      <c r="CP163" s="1402">
        <f t="shared" si="37"/>
        <v>0</v>
      </c>
      <c r="CQ163" s="1402">
        <f t="shared" si="37"/>
        <v>0</v>
      </c>
      <c r="CR163" s="1402">
        <f t="shared" si="37"/>
        <v>0</v>
      </c>
      <c r="CS163" s="1402">
        <f t="shared" si="37"/>
        <v>0</v>
      </c>
      <c r="CT163" s="1402">
        <f t="shared" si="37"/>
        <v>0</v>
      </c>
      <c r="CU163" s="1402">
        <f t="shared" si="37"/>
        <v>0</v>
      </c>
      <c r="CV163" s="1402">
        <f t="shared" si="37"/>
        <v>0</v>
      </c>
      <c r="CW163" s="1402">
        <f t="shared" si="37"/>
        <v>0</v>
      </c>
      <c r="CX163" s="1402">
        <f t="shared" si="37"/>
        <v>0</v>
      </c>
      <c r="CY163" s="1402">
        <f t="shared" si="37"/>
        <v>0</v>
      </c>
      <c r="CZ163" s="1402">
        <f t="shared" si="37"/>
        <v>0</v>
      </c>
      <c r="DA163" s="1402">
        <f t="shared" si="37"/>
        <v>0</v>
      </c>
      <c r="DB163" s="1402">
        <f t="shared" si="37"/>
        <v>0</v>
      </c>
      <c r="DC163" s="1402">
        <f t="shared" si="37"/>
        <v>0</v>
      </c>
      <c r="DD163" s="1402">
        <f t="shared" si="37"/>
        <v>0</v>
      </c>
      <c r="DE163" s="1402">
        <f t="shared" si="37"/>
        <v>0</v>
      </c>
      <c r="DF163" s="1402">
        <f t="shared" si="37"/>
        <v>0</v>
      </c>
      <c r="DG163" s="1402">
        <f t="shared" si="37"/>
        <v>0</v>
      </c>
      <c r="DH163" s="1402">
        <f t="shared" si="37"/>
        <v>0</v>
      </c>
      <c r="DI163" s="1402">
        <f t="shared" si="37"/>
        <v>0</v>
      </c>
      <c r="DJ163" s="1402">
        <f t="shared" si="37"/>
        <v>0</v>
      </c>
      <c r="DK163" s="1402">
        <f t="shared" si="37"/>
        <v>0</v>
      </c>
      <c r="DL163" s="1402">
        <f t="shared" si="37"/>
        <v>0</v>
      </c>
      <c r="DM163" s="1402">
        <f t="shared" si="37"/>
        <v>0</v>
      </c>
      <c r="DN163" s="1402">
        <f t="shared" si="37"/>
        <v>0</v>
      </c>
      <c r="DO163" s="1402">
        <f t="shared" si="37"/>
        <v>0</v>
      </c>
      <c r="DP163" s="1402">
        <f t="shared" si="37"/>
        <v>0</v>
      </c>
      <c r="DQ163" s="1402">
        <f t="shared" si="37"/>
        <v>0</v>
      </c>
      <c r="DR163" s="1402">
        <f t="shared" si="37"/>
        <v>0</v>
      </c>
      <c r="DS163" s="1402">
        <f t="shared" si="37"/>
        <v>0</v>
      </c>
      <c r="DT163" s="1402">
        <f t="shared" si="37"/>
        <v>0</v>
      </c>
    </row>
    <row r="164" spans="1:124" ht="15.75" customHeight="1" thickTop="1">
      <c r="D164" s="1405"/>
    </row>
    <row r="165" spans="1:124" ht="15.75" customHeight="1">
      <c r="D165" s="1405"/>
    </row>
    <row r="166" spans="1:124" ht="15.75" customHeight="1">
      <c r="D166" s="1405"/>
    </row>
    <row r="167" spans="1:124" ht="15.75" customHeight="1">
      <c r="D167" s="1405"/>
    </row>
    <row r="168" spans="1:124" ht="15.75" customHeight="1">
      <c r="D168" s="1405"/>
    </row>
    <row r="169" spans="1:124" ht="15.75" customHeight="1">
      <c r="D169" s="1405"/>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C7689B-351B-4029-B6B8-027A496B11ED}">
  <sheetPr>
    <tabColor theme="7" tint="0.79998168889431442"/>
  </sheetPr>
  <dimension ref="B2:D16"/>
  <sheetViews>
    <sheetView showGridLines="0" zoomScale="70" zoomScaleNormal="70" workbookViewId="0"/>
  </sheetViews>
  <sheetFormatPr defaultRowHeight="15"/>
  <cols>
    <col min="1" max="1" width="6.42578125" customWidth="1"/>
    <col min="2" max="2" width="39.85546875" customWidth="1"/>
    <col min="3" max="3" width="131" customWidth="1"/>
    <col min="4" max="4" width="29.5703125" customWidth="1"/>
  </cols>
  <sheetData>
    <row r="2" spans="2:4" s="4" customFormat="1" ht="21">
      <c r="B2" s="542"/>
      <c r="C2" s="546" t="s">
        <v>1180</v>
      </c>
      <c r="D2" s="546" t="s">
        <v>1210</v>
      </c>
    </row>
    <row r="3" spans="2:4" ht="50.1" customHeight="1">
      <c r="B3" s="544" t="s">
        <v>1209</v>
      </c>
      <c r="C3" s="547" t="s">
        <v>1214</v>
      </c>
      <c r="D3" s="563" t="s">
        <v>1211</v>
      </c>
    </row>
    <row r="4" spans="2:4" ht="50.1" customHeight="1">
      <c r="B4" s="543" t="s">
        <v>20</v>
      </c>
      <c r="C4" s="567" t="s">
        <v>1216</v>
      </c>
      <c r="D4" s="564" t="s">
        <v>1211</v>
      </c>
    </row>
    <row r="5" spans="2:4" ht="50.1" customHeight="1">
      <c r="B5" s="544" t="s">
        <v>22</v>
      </c>
      <c r="C5" s="549" t="s">
        <v>1212</v>
      </c>
      <c r="D5" s="563" t="s">
        <v>1211</v>
      </c>
    </row>
    <row r="6" spans="2:4" ht="50.1" customHeight="1">
      <c r="B6" s="543" t="s">
        <v>269</v>
      </c>
      <c r="C6" s="548"/>
      <c r="D6" s="564"/>
    </row>
    <row r="7" spans="2:4" ht="50.1" customHeight="1">
      <c r="B7" s="544" t="s">
        <v>534</v>
      </c>
      <c r="C7" s="549"/>
      <c r="D7" s="563"/>
    </row>
    <row r="8" spans="2:4" ht="50.1" customHeight="1">
      <c r="B8" s="543" t="s">
        <v>571</v>
      </c>
      <c r="C8" s="548" t="s">
        <v>1215</v>
      </c>
      <c r="D8" s="564" t="s">
        <v>1211</v>
      </c>
    </row>
    <row r="9" spans="2:4" ht="50.1" customHeight="1">
      <c r="B9" s="545" t="s">
        <v>616</v>
      </c>
      <c r="C9" s="566" t="s">
        <v>1213</v>
      </c>
      <c r="D9" s="565" t="s">
        <v>1211</v>
      </c>
    </row>
    <row r="10" spans="2:4" ht="24.95" customHeight="1">
      <c r="B10" s="541"/>
    </row>
    <row r="11" spans="2:4" ht="12" customHeight="1">
      <c r="B11" s="541"/>
    </row>
    <row r="12" spans="2:4" ht="12" customHeight="1">
      <c r="B12" s="541"/>
    </row>
    <row r="13" spans="2:4" ht="12" customHeight="1">
      <c r="B13" s="541"/>
    </row>
    <row r="14" spans="2:4" ht="12" customHeight="1">
      <c r="B14" s="541"/>
    </row>
    <row r="15" spans="2:4" ht="12" customHeight="1">
      <c r="B15" s="541"/>
    </row>
    <row r="16" spans="2:4" ht="12" customHeight="1">
      <c r="B16" s="541"/>
    </row>
  </sheetData>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C81D84-F161-472A-B35C-0172B047D464}">
  <sheetPr>
    <tabColor theme="6" tint="0.79998168889431442"/>
  </sheetPr>
  <dimension ref="A1"/>
  <sheetViews>
    <sheetView workbookViewId="0">
      <selection activeCell="E32" sqref="E32"/>
    </sheetView>
  </sheetViews>
  <sheetFormatPr defaultRowHeight="15"/>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E3AE3-12F3-42B0-87E1-8E98084AAC02}">
  <sheetPr>
    <tabColor theme="6" tint="0.79998168889431442"/>
  </sheetPr>
  <dimension ref="B2:O54"/>
  <sheetViews>
    <sheetView showGridLines="0" zoomScaleNormal="100" workbookViewId="0">
      <selection activeCell="E32" sqref="E32"/>
    </sheetView>
  </sheetViews>
  <sheetFormatPr defaultRowHeight="15"/>
  <cols>
    <col min="1" max="1" width="20.5703125" customWidth="1"/>
    <col min="2" max="2" width="44.140625" customWidth="1"/>
    <col min="3" max="3" width="33.28515625" customWidth="1"/>
    <col min="4" max="4" width="20.7109375" customWidth="1"/>
    <col min="5" max="5" width="2.5703125" customWidth="1"/>
    <col min="6" max="6" width="34.7109375" bestFit="1" customWidth="1"/>
    <col min="7" max="7" width="20.7109375" customWidth="1"/>
  </cols>
  <sheetData>
    <row r="2" spans="2:7" s="4" customFormat="1" ht="20.25">
      <c r="B2" s="559" t="str">
        <f>_xlfn.CONCAT('AIRR Input Tab'!D17," - ",D11," - ",D14)</f>
        <v>West Village Complexes - Multifamily - New York</v>
      </c>
      <c r="C2" s="268"/>
      <c r="D2" s="268"/>
      <c r="E2" s="268"/>
      <c r="F2" s="268"/>
      <c r="G2" s="270"/>
    </row>
    <row r="3" spans="2:7" s="4" customFormat="1">
      <c r="B3" s="271"/>
      <c r="C3" s="23"/>
      <c r="D3" s="23"/>
      <c r="E3" s="23"/>
      <c r="F3" s="23"/>
      <c r="G3" s="15"/>
    </row>
    <row r="9" spans="2:7">
      <c r="C9" s="9" t="s">
        <v>1184</v>
      </c>
      <c r="D9" s="10"/>
      <c r="F9" s="9" t="s">
        <v>1200</v>
      </c>
      <c r="G9" s="10"/>
    </row>
    <row r="10" spans="2:7" ht="15.75">
      <c r="C10" s="271"/>
      <c r="D10" s="15"/>
      <c r="F10" s="14"/>
      <c r="G10" s="15" t="s">
        <v>765</v>
      </c>
    </row>
    <row r="11" spans="2:7">
      <c r="C11" s="279" t="s">
        <v>69</v>
      </c>
      <c r="D11" s="550" t="s">
        <v>70</v>
      </c>
      <c r="F11" s="12" t="s">
        <v>498</v>
      </c>
      <c r="G11" s="555" t="str">
        <f>'AIRR Input Tab'!D12</f>
        <v>West Bank</v>
      </c>
    </row>
    <row r="12" spans="2:7">
      <c r="C12" s="279" t="s">
        <v>1183</v>
      </c>
      <c r="D12" s="550">
        <f>'Unit Mix '!E84</f>
        <v>145</v>
      </c>
      <c r="E12" s="179"/>
      <c r="F12" s="12" t="s">
        <v>1189</v>
      </c>
      <c r="G12" s="557">
        <f>'AIRR Input Tab'!D42</f>
        <v>0.6</v>
      </c>
    </row>
    <row r="13" spans="2:7">
      <c r="C13" s="279" t="s">
        <v>1188</v>
      </c>
      <c r="D13" s="550" t="str">
        <f>CONCATENATE('AIRR Input Tab'!D24," / ",'AIRR Input Tab'!D25)</f>
        <v>2025 / N/A</v>
      </c>
      <c r="F13" s="12" t="s">
        <v>1191</v>
      </c>
      <c r="G13" s="555" t="str">
        <f>'AIRR Input Tab'!D13</f>
        <v>NA</v>
      </c>
    </row>
    <row r="14" spans="2:7">
      <c r="C14" s="279" t="s">
        <v>81</v>
      </c>
      <c r="D14" s="349" t="str">
        <f>'AIRR Input Tab'!D21</f>
        <v>New York</v>
      </c>
      <c r="F14" s="12" t="s">
        <v>1192</v>
      </c>
      <c r="G14" s="396"/>
    </row>
    <row r="15" spans="2:7">
      <c r="C15" s="279" t="s">
        <v>82</v>
      </c>
      <c r="D15" s="349" t="str">
        <f>'AIRR Input Tab'!D22</f>
        <v>West Village</v>
      </c>
      <c r="F15" s="12" t="s">
        <v>1190</v>
      </c>
      <c r="G15" s="555" t="str">
        <f>'AIRR Input Tab'!D11</f>
        <v>Ace</v>
      </c>
    </row>
    <row r="16" spans="2:7">
      <c r="C16" s="292" t="s">
        <v>1185</v>
      </c>
      <c r="D16" s="554" t="str">
        <f>'AIRR Input Tab'!H11</f>
        <v>Development</v>
      </c>
      <c r="F16" s="13" t="s">
        <v>1193</v>
      </c>
      <c r="G16" s="556">
        <f>'AIRR Input Tab'!L21</f>
        <v>5.0000000000000044E-2</v>
      </c>
    </row>
    <row r="17" spans="3:15" ht="5.0999999999999996" customHeight="1"/>
    <row r="18" spans="3:15">
      <c r="C18" s="9" t="s">
        <v>1187</v>
      </c>
      <c r="D18" s="10"/>
      <c r="F18" s="9" t="s">
        <v>145</v>
      </c>
      <c r="G18" s="10"/>
    </row>
    <row r="19" spans="3:15" ht="15.75">
      <c r="C19" s="271"/>
      <c r="D19" s="15"/>
      <c r="F19" s="14"/>
      <c r="G19" s="15" t="s">
        <v>765</v>
      </c>
    </row>
    <row r="20" spans="3:15">
      <c r="C20" s="315" t="s">
        <v>1181</v>
      </c>
      <c r="D20" s="552" t="e">
        <f>'PERPETUITY MIDDLEMAN INPUT TAB'!#REF!</f>
        <v>#REF!</v>
      </c>
      <c r="F20" s="11" t="s">
        <v>1194</v>
      </c>
      <c r="G20" s="555" t="s">
        <v>730</v>
      </c>
    </row>
    <row r="21" spans="3:15">
      <c r="C21" s="279" t="s">
        <v>76</v>
      </c>
      <c r="D21" s="349" t="str">
        <f>'AIRR Input Tab'!D9</f>
        <v>Fund 1</v>
      </c>
      <c r="F21" s="11" t="s">
        <v>1195</v>
      </c>
      <c r="G21" s="396"/>
    </row>
    <row r="22" spans="3:15">
      <c r="C22" s="279" t="s">
        <v>1182</v>
      </c>
      <c r="D22" s="349" t="str">
        <f>'AIRR Input Tab'!H13</f>
        <v>LP Equity</v>
      </c>
      <c r="E22" s="179"/>
      <c r="F22" s="11" t="s">
        <v>1196</v>
      </c>
      <c r="G22" s="555" t="s">
        <v>732</v>
      </c>
    </row>
    <row r="23" spans="3:15">
      <c r="C23" s="279" t="s">
        <v>1186</v>
      </c>
      <c r="D23" s="553">
        <f>'AIRR Input Tab'!K21</f>
        <v>0.95</v>
      </c>
      <c r="F23" s="11" t="s">
        <v>1197</v>
      </c>
      <c r="G23" s="555" t="s">
        <v>733</v>
      </c>
    </row>
    <row r="24" spans="3:15">
      <c r="C24" s="279" t="s">
        <v>1169</v>
      </c>
      <c r="D24" s="560">
        <f ca="1">'AIRR Model Summary'!J38</f>
        <v>14107573.188214283</v>
      </c>
      <c r="F24" s="11" t="s">
        <v>1198</v>
      </c>
      <c r="G24" s="555"/>
    </row>
    <row r="25" spans="3:15" s="179" customFormat="1">
      <c r="C25" s="292" t="s">
        <v>1201</v>
      </c>
      <c r="D25" s="551">
        <f ca="1">'AIRR Model Summary'!J53</f>
        <v>37125192.123917803</v>
      </c>
      <c r="F25" s="17" t="s">
        <v>1199</v>
      </c>
      <c r="G25" s="558" t="s">
        <v>735</v>
      </c>
    </row>
    <row r="30" spans="3:15">
      <c r="O30" s="179"/>
    </row>
    <row r="48" spans="2:2">
      <c r="B48" s="9" t="s">
        <v>602</v>
      </c>
    </row>
    <row r="49" spans="2:2">
      <c r="B49" s="271"/>
    </row>
    <row r="50" spans="2:2">
      <c r="B50" s="279" t="s">
        <v>758</v>
      </c>
    </row>
    <row r="51" spans="2:2">
      <c r="B51" s="279" t="s">
        <v>42</v>
      </c>
    </row>
    <row r="52" spans="2:2">
      <c r="B52" s="279" t="s">
        <v>760</v>
      </c>
    </row>
    <row r="53" spans="2:2">
      <c r="B53" s="279" t="s">
        <v>759</v>
      </c>
    </row>
    <row r="54" spans="2:2">
      <c r="B54" s="292" t="s">
        <v>761</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EBC673-A49A-4B89-B831-F5657070EA5B}">
  <sheetPr>
    <tabColor theme="6" tint="0.79998168889431442"/>
  </sheetPr>
  <dimension ref="B3:W50"/>
  <sheetViews>
    <sheetView showGridLines="0" zoomScale="70" zoomScaleNormal="70" workbookViewId="0">
      <selection activeCell="E32" sqref="E32"/>
    </sheetView>
  </sheetViews>
  <sheetFormatPr defaultRowHeight="15"/>
  <cols>
    <col min="1" max="1" width="6.85546875" customWidth="1"/>
    <col min="2" max="2" width="26.7109375" customWidth="1"/>
    <col min="3" max="3" width="22" customWidth="1"/>
    <col min="4" max="4" width="22.28515625" bestFit="1" customWidth="1"/>
    <col min="5" max="5" width="19.140625" customWidth="1"/>
    <col min="6" max="6" width="2.7109375" customWidth="1"/>
    <col min="7" max="7" width="33.28515625" customWidth="1"/>
    <col min="8" max="10" width="19.140625" customWidth="1"/>
    <col min="11" max="11" width="2.7109375" customWidth="1"/>
    <col min="12" max="12" width="33.28515625" customWidth="1"/>
    <col min="13" max="15" width="19.140625" customWidth="1"/>
  </cols>
  <sheetData>
    <row r="3" spans="2:15" ht="20.25">
      <c r="B3" s="559" t="str">
        <f>'Deal Landing Dashboard'!$B$2</f>
        <v>West Village Complexes - Multifamily - New York</v>
      </c>
      <c r="C3" s="740"/>
      <c r="D3" s="268"/>
      <c r="E3" s="268"/>
      <c r="F3" s="268"/>
      <c r="G3" s="268"/>
      <c r="H3" s="268"/>
      <c r="I3" s="268"/>
      <c r="J3" s="268"/>
      <c r="K3" s="268"/>
      <c r="L3" s="268"/>
      <c r="M3" s="268"/>
      <c r="N3" s="268"/>
      <c r="O3" s="270"/>
    </row>
    <row r="4" spans="2:15">
      <c r="B4" s="271"/>
      <c r="C4" s="571"/>
      <c r="D4" s="23"/>
      <c r="E4" s="23"/>
      <c r="F4" s="23"/>
      <c r="G4" s="23"/>
      <c r="H4" s="23"/>
      <c r="I4" s="23"/>
      <c r="J4" s="23"/>
      <c r="K4" s="23"/>
      <c r="L4" s="23"/>
      <c r="M4" s="23"/>
      <c r="N4" s="23"/>
      <c r="O4" s="15"/>
    </row>
    <row r="6" spans="2:15" s="695" customFormat="1" ht="18">
      <c r="G6" s="767" t="s">
        <v>1218</v>
      </c>
      <c r="H6" s="700"/>
      <c r="I6" s="752"/>
      <c r="J6" s="752"/>
      <c r="L6" s="767" t="s">
        <v>1258</v>
      </c>
      <c r="M6" s="700"/>
      <c r="N6" s="702"/>
      <c r="O6" s="702"/>
    </row>
    <row r="7" spans="2:15" s="695" customFormat="1" ht="15.75">
      <c r="G7" s="211"/>
      <c r="H7" s="729" t="s">
        <v>1295</v>
      </c>
      <c r="I7" s="729" t="s">
        <v>1288</v>
      </c>
      <c r="J7" s="720" t="s">
        <v>1292</v>
      </c>
      <c r="L7" s="577"/>
      <c r="M7" s="741" t="s">
        <v>161</v>
      </c>
      <c r="N7" s="729" t="s">
        <v>1288</v>
      </c>
      <c r="O7" s="720" t="s">
        <v>603</v>
      </c>
    </row>
    <row r="8" spans="2:15" s="695" customFormat="1" ht="15.75">
      <c r="G8" s="581" t="s">
        <v>184</v>
      </c>
      <c r="H8" s="755">
        <f>Budget!C13</f>
        <v>10000000</v>
      </c>
      <c r="I8" s="755">
        <f>Budget!E13</f>
        <v>10000000</v>
      </c>
      <c r="J8" s="802">
        <f>I8-H8</f>
        <v>0</v>
      </c>
      <c r="L8" s="746" t="str">
        <f>'AIRR Model Summary'!B32</f>
        <v>Land and JV Closing</v>
      </c>
      <c r="M8" s="747">
        <f>'AIRR Model Summary'!D32</f>
        <v>0</v>
      </c>
      <c r="N8" s="747">
        <v>0</v>
      </c>
      <c r="O8" s="796">
        <f>N8-M8</f>
        <v>0</v>
      </c>
    </row>
    <row r="9" spans="2:15" s="695" customFormat="1" ht="15.75">
      <c r="G9" s="581" t="s">
        <v>59</v>
      </c>
      <c r="H9" s="755">
        <f>Budget!C20</f>
        <v>19350000</v>
      </c>
      <c r="I9" s="755">
        <f>Budget!E20</f>
        <v>19350000</v>
      </c>
      <c r="J9" s="803">
        <f t="shared" ref="J9:J18" si="0">I9-H9</f>
        <v>0</v>
      </c>
      <c r="K9" s="742"/>
      <c r="L9" s="581" t="str">
        <f>'AIRR Model Summary'!B33</f>
        <v>Construction Start</v>
      </c>
      <c r="M9" s="745">
        <f>'AIRR Model Summary'!D33</f>
        <v>0</v>
      </c>
      <c r="N9" s="745">
        <v>0</v>
      </c>
      <c r="O9" s="797">
        <f t="shared" ref="O9:O15" si="1">N9-M9</f>
        <v>0</v>
      </c>
    </row>
    <row r="10" spans="2:15" s="695" customFormat="1" ht="15.75">
      <c r="G10" s="581" t="s">
        <v>1291</v>
      </c>
      <c r="H10" s="755">
        <f>Budget!C36</f>
        <v>4000347.0833333107</v>
      </c>
      <c r="I10" s="755">
        <f>Budget!E36</f>
        <v>4000347.0833333107</v>
      </c>
      <c r="J10" s="803">
        <f t="shared" si="0"/>
        <v>0</v>
      </c>
      <c r="K10" s="743"/>
      <c r="L10" s="581" t="str">
        <f>'AIRR Model Summary'!B34</f>
        <v>Construction Completion</v>
      </c>
      <c r="M10" s="745">
        <f>'AIRR Model Summary'!D34</f>
        <v>25</v>
      </c>
      <c r="N10" s="745">
        <v>27</v>
      </c>
      <c r="O10" s="797">
        <f t="shared" si="1"/>
        <v>2</v>
      </c>
    </row>
    <row r="11" spans="2:15" s="695" customFormat="1" ht="15.75">
      <c r="G11" s="581" t="s">
        <v>585</v>
      </c>
      <c r="H11" s="756">
        <f>Budget!C54</f>
        <v>1228881.9673748747</v>
      </c>
      <c r="I11" s="756">
        <f ca="1">Budget!E54</f>
        <v>3566117.1992445057</v>
      </c>
      <c r="J11" s="804">
        <f t="shared" ca="1" si="0"/>
        <v>2337235.231869631</v>
      </c>
      <c r="K11" s="743"/>
      <c r="L11" s="581" t="str">
        <f>'AIRR Model Summary'!B35</f>
        <v>First Units Delivered (Opex Starts)</v>
      </c>
      <c r="M11" s="745">
        <f>'AIRR Model Summary'!D35</f>
        <v>14</v>
      </c>
      <c r="N11" s="745">
        <v>29</v>
      </c>
      <c r="O11" s="797">
        <f t="shared" si="1"/>
        <v>15</v>
      </c>
    </row>
    <row r="12" spans="2:15" s="695" customFormat="1" ht="15.75">
      <c r="G12" s="668" t="s">
        <v>558</v>
      </c>
      <c r="H12" s="744">
        <f>SUM(H8:H11)</f>
        <v>34579229.050708182</v>
      </c>
      <c r="I12" s="744">
        <f t="shared" ref="I12" ca="1" si="2">SUM(I8:I11)</f>
        <v>36916464.282577813</v>
      </c>
      <c r="J12" s="805">
        <f t="shared" ca="1" si="0"/>
        <v>2337235.2318696305</v>
      </c>
      <c r="K12" s="751"/>
      <c r="L12" s="581" t="str">
        <f>'AIRR Model Summary'!B36</f>
        <v xml:space="preserve">Absorption Start </v>
      </c>
      <c r="M12" s="745">
        <f>'AIRR Model Summary'!D36</f>
        <v>14</v>
      </c>
      <c r="N12" s="745">
        <v>34</v>
      </c>
      <c r="O12" s="797">
        <f t="shared" si="1"/>
        <v>20</v>
      </c>
    </row>
    <row r="13" spans="2:15" s="695" customFormat="1" ht="15.75">
      <c r="G13" s="581"/>
      <c r="J13" s="806"/>
      <c r="K13" s="754"/>
      <c r="L13" s="581" t="str">
        <f>'AIRR Model Summary'!B37</f>
        <v>NOI Breakeven</v>
      </c>
      <c r="M13" s="745">
        <f>'AIRR Model Summary'!D37</f>
        <v>36</v>
      </c>
      <c r="N13" s="745">
        <v>38</v>
      </c>
      <c r="O13" s="797">
        <f t="shared" si="1"/>
        <v>2</v>
      </c>
    </row>
    <row r="14" spans="2:15" s="695" customFormat="1" ht="15.75">
      <c r="G14" s="581" t="s">
        <v>75</v>
      </c>
      <c r="H14" s="755">
        <f>Budget!C61</f>
        <v>20872774.074874185</v>
      </c>
      <c r="I14" s="755">
        <f>Budget!E61</f>
        <v>20872774.074874185</v>
      </c>
      <c r="J14" s="803">
        <f t="shared" si="0"/>
        <v>0</v>
      </c>
      <c r="K14" s="754"/>
      <c r="L14" s="581" t="str">
        <f>'AIRR Model Summary'!B38</f>
        <v>Senior Debt Service Breakeven</v>
      </c>
      <c r="M14" s="745">
        <f>'AIRR Model Summary'!D38</f>
        <v>40</v>
      </c>
      <c r="N14" s="745">
        <v>42</v>
      </c>
      <c r="O14" s="797">
        <f t="shared" si="1"/>
        <v>2</v>
      </c>
    </row>
    <row r="15" spans="2:15" s="695" customFormat="1" ht="15.75">
      <c r="G15" s="581" t="s">
        <v>502</v>
      </c>
      <c r="H15" s="755">
        <f>Budget!C62</f>
        <v>0</v>
      </c>
      <c r="I15" s="755">
        <f>Budget!E62</f>
        <v>0</v>
      </c>
      <c r="J15" s="803">
        <f t="shared" si="0"/>
        <v>0</v>
      </c>
      <c r="K15" s="754"/>
      <c r="L15" s="581" t="str">
        <f>'AIRR Model Summary'!B39</f>
        <v>Stabilization</v>
      </c>
      <c r="M15" s="745">
        <f>'AIRR Model Summary'!D39</f>
        <v>46</v>
      </c>
      <c r="N15" s="745">
        <v>48</v>
      </c>
      <c r="O15" s="797">
        <f t="shared" si="1"/>
        <v>2</v>
      </c>
    </row>
    <row r="16" spans="2:15" s="695" customFormat="1" ht="15.75">
      <c r="G16" s="581" t="s">
        <v>1293</v>
      </c>
      <c r="H16" s="755">
        <f>Budget!C63</f>
        <v>13219423.580753651</v>
      </c>
      <c r="I16" s="755">
        <f>Budget!E63+Budget!E68</f>
        <v>13219423.580753651</v>
      </c>
      <c r="J16" s="803">
        <f t="shared" si="0"/>
        <v>0</v>
      </c>
      <c r="K16" s="743"/>
      <c r="L16" s="581" t="s">
        <v>1299</v>
      </c>
      <c r="M16" s="745">
        <f>M17</f>
        <v>96</v>
      </c>
      <c r="N16" s="745">
        <f>M16</f>
        <v>96</v>
      </c>
      <c r="O16" s="797">
        <f>N16-M16</f>
        <v>0</v>
      </c>
    </row>
    <row r="17" spans="2:18" s="695" customFormat="1" ht="15.75">
      <c r="G17" s="581" t="s">
        <v>1294</v>
      </c>
      <c r="H17" s="756">
        <f>Budget!C64</f>
        <v>695759.1358291395</v>
      </c>
      <c r="I17" s="756">
        <f>Budget!E64+Budget!D69</f>
        <v>695759.1358291395</v>
      </c>
      <c r="J17" s="804">
        <f t="shared" si="0"/>
        <v>0</v>
      </c>
      <c r="K17" s="743"/>
      <c r="L17" s="649" t="str">
        <f>'AIRR Model Summary'!B40</f>
        <v>Sale Month</v>
      </c>
      <c r="M17" s="748">
        <f>'AIRR Model Summary'!D40</f>
        <v>96</v>
      </c>
      <c r="N17" s="748">
        <v>52</v>
      </c>
      <c r="O17" s="798">
        <f>N17-M17</f>
        <v>-44</v>
      </c>
    </row>
    <row r="18" spans="2:18" s="695" customFormat="1" ht="18">
      <c r="B18" s="767" t="s">
        <v>75</v>
      </c>
      <c r="C18" s="406"/>
      <c r="D18" s="406"/>
      <c r="E18" s="209"/>
      <c r="G18" s="668" t="s">
        <v>68</v>
      </c>
      <c r="H18" s="744">
        <f>SUM(H14:H17)</f>
        <v>34787956.791456968</v>
      </c>
      <c r="I18" s="744">
        <f>SUM(I14:I17)</f>
        <v>34787956.791456968</v>
      </c>
      <c r="J18" s="805">
        <f t="shared" si="0"/>
        <v>0</v>
      </c>
      <c r="K18" s="751"/>
    </row>
    <row r="19" spans="2:18" s="695" customFormat="1" ht="18">
      <c r="B19" s="14"/>
      <c r="C19" s="741"/>
      <c r="D19" s="741"/>
      <c r="E19" s="782"/>
      <c r="L19" s="768" t="s">
        <v>1279</v>
      </c>
      <c r="M19" s="613"/>
      <c r="N19" s="613"/>
      <c r="O19" s="614"/>
    </row>
    <row r="20" spans="2:18" s="695" customFormat="1" ht="18">
      <c r="B20" s="708" t="s">
        <v>1283</v>
      </c>
      <c r="C20" s="789" t="s">
        <v>1314</v>
      </c>
      <c r="D20" s="708" t="s">
        <v>1304</v>
      </c>
      <c r="E20" s="786">
        <v>45659</v>
      </c>
      <c r="G20" s="768" t="s">
        <v>1286</v>
      </c>
      <c r="H20" s="613"/>
      <c r="I20" s="811" t="s">
        <v>1317</v>
      </c>
      <c r="J20" s="758" t="s">
        <v>1287</v>
      </c>
      <c r="K20" s="757"/>
      <c r="L20" s="14"/>
      <c r="M20" s="741" t="s">
        <v>161</v>
      </c>
      <c r="N20" s="729" t="s">
        <v>1288</v>
      </c>
      <c r="O20" s="720" t="s">
        <v>603</v>
      </c>
    </row>
    <row r="21" spans="2:18" s="695" customFormat="1" ht="15.75">
      <c r="B21" s="634" t="s">
        <v>33</v>
      </c>
      <c r="C21" s="790">
        <f>I14</f>
        <v>20872774.074874185</v>
      </c>
      <c r="D21" s="634" t="s">
        <v>1315</v>
      </c>
      <c r="E21" s="787">
        <f>C24</f>
        <v>0.08</v>
      </c>
      <c r="G21" s="14"/>
      <c r="H21" s="741" t="s">
        <v>161</v>
      </c>
      <c r="I21" s="729" t="s">
        <v>1288</v>
      </c>
      <c r="J21" s="730" t="s">
        <v>603</v>
      </c>
      <c r="K21" s="757"/>
      <c r="L21" s="629" t="s">
        <v>1280</v>
      </c>
      <c r="M21" s="794">
        <f>M17</f>
        <v>96</v>
      </c>
      <c r="N21" s="794">
        <f>N17</f>
        <v>52</v>
      </c>
      <c r="O21" s="795">
        <f>O17</f>
        <v>-44</v>
      </c>
    </row>
    <row r="22" spans="2:18" s="187" customFormat="1" ht="15.75">
      <c r="B22" s="788"/>
      <c r="C22" s="695"/>
      <c r="D22" s="695"/>
      <c r="E22" s="753"/>
      <c r="G22" s="586" t="s">
        <v>15</v>
      </c>
      <c r="H22" s="771">
        <v>0.8</v>
      </c>
      <c r="I22" s="771">
        <v>0.85</v>
      </c>
      <c r="J22" s="813">
        <f>I22-H22</f>
        <v>4.9999999999999933E-2</v>
      </c>
      <c r="K22" s="757"/>
      <c r="L22" s="629" t="s">
        <v>29</v>
      </c>
      <c r="M22" s="759">
        <v>12000000</v>
      </c>
      <c r="N22" s="759">
        <v>12500000</v>
      </c>
      <c r="O22" s="792">
        <f>N22-M22</f>
        <v>500000</v>
      </c>
    </row>
    <row r="23" spans="2:18" s="187" customFormat="1" ht="15.75">
      <c r="B23" s="154" t="s">
        <v>1307</v>
      </c>
      <c r="C23" s="772" t="s">
        <v>1313</v>
      </c>
      <c r="D23" s="772" t="s">
        <v>1308</v>
      </c>
      <c r="E23" s="773" t="s">
        <v>1309</v>
      </c>
      <c r="G23" s="586" t="s">
        <v>1284</v>
      </c>
      <c r="H23" s="755">
        <v>2500</v>
      </c>
      <c r="I23" s="755">
        <v>2750</v>
      </c>
      <c r="J23" s="803">
        <f t="shared" ref="J23:J26" si="3">I23-H23</f>
        <v>250</v>
      </c>
      <c r="K23" s="757"/>
      <c r="L23" s="629" t="s">
        <v>1281</v>
      </c>
      <c r="M23" s="761">
        <v>5.5E-2</v>
      </c>
      <c r="N23" s="761">
        <v>5.2499999999999998E-2</v>
      </c>
      <c r="O23" s="791">
        <f t="shared" ref="O23:O25" si="4">N23-M23</f>
        <v>-2.5000000000000022E-3</v>
      </c>
    </row>
    <row r="24" spans="2:18" s="187" customFormat="1" ht="15.75">
      <c r="B24" s="769" t="s">
        <v>1282</v>
      </c>
      <c r="C24" s="712">
        <v>0.08</v>
      </c>
      <c r="D24" s="712">
        <v>7.0000000000000007E-2</v>
      </c>
      <c r="E24" s="760" t="s">
        <v>1310</v>
      </c>
      <c r="G24" s="586" t="s">
        <v>20</v>
      </c>
      <c r="H24" s="812">
        <v>1</v>
      </c>
      <c r="I24" s="812">
        <v>1</v>
      </c>
      <c r="J24" s="814">
        <f>I24-H24</f>
        <v>0</v>
      </c>
      <c r="K24" s="757"/>
      <c r="L24" s="629" t="s">
        <v>1290</v>
      </c>
      <c r="M24" s="759">
        <v>225000000</v>
      </c>
      <c r="N24" s="759">
        <f ca="1">'AIRR Model Summary'!E53</f>
        <v>36624766.726774141</v>
      </c>
      <c r="O24" s="792">
        <f t="shared" ca="1" si="4"/>
        <v>-188375233.27322584</v>
      </c>
    </row>
    <row r="25" spans="2:18" s="187" customFormat="1" ht="15.75">
      <c r="B25" s="776" t="s">
        <v>139</v>
      </c>
      <c r="C25" s="784">
        <v>1.5</v>
      </c>
      <c r="D25" s="784">
        <v>1.25</v>
      </c>
      <c r="E25" s="763" t="s">
        <v>1310</v>
      </c>
      <c r="G25" s="586" t="s">
        <v>1296</v>
      </c>
      <c r="H25" s="755">
        <v>2200</v>
      </c>
      <c r="I25" s="755">
        <v>2500</v>
      </c>
      <c r="J25" s="803">
        <f t="shared" si="3"/>
        <v>300</v>
      </c>
      <c r="K25" s="757"/>
      <c r="L25" s="634" t="s">
        <v>1289</v>
      </c>
      <c r="M25" s="762">
        <f>M24/'AIRR Model Summary'!$I$13</f>
        <v>1551724.1379310344</v>
      </c>
      <c r="N25" s="762">
        <f ca="1">N24/'AIRR Model Summary'!$I$13</f>
        <v>252584.59811568374</v>
      </c>
      <c r="O25" s="793">
        <f t="shared" ca="1" si="4"/>
        <v>-1299139.5398153507</v>
      </c>
    </row>
    <row r="26" spans="2:18" s="187" customFormat="1" ht="15.75">
      <c r="B26" s="769"/>
      <c r="C26" s="757"/>
      <c r="D26" s="757"/>
      <c r="E26" s="779"/>
      <c r="G26" s="586" t="s">
        <v>1316</v>
      </c>
      <c r="H26" s="755">
        <v>125</v>
      </c>
      <c r="I26" s="755">
        <v>175</v>
      </c>
      <c r="J26" s="803">
        <f t="shared" si="3"/>
        <v>50</v>
      </c>
      <c r="K26" s="757"/>
      <c r="P26" s="631"/>
      <c r="Q26" s="631"/>
      <c r="R26" s="631"/>
    </row>
    <row r="27" spans="2:18" s="187" customFormat="1" ht="15.75">
      <c r="B27" s="154" t="s">
        <v>1311</v>
      </c>
      <c r="C27" s="772"/>
      <c r="D27" s="772"/>
      <c r="E27" s="773"/>
      <c r="G27" s="668" t="s">
        <v>1297</v>
      </c>
      <c r="H27" s="807">
        <v>20500000</v>
      </c>
      <c r="I27" s="807">
        <v>23500000</v>
      </c>
      <c r="J27" s="808">
        <f>I27-H27</f>
        <v>3000000</v>
      </c>
      <c r="K27" s="757"/>
      <c r="L27" s="612" t="s">
        <v>602</v>
      </c>
      <c r="M27" s="613"/>
      <c r="N27" s="613"/>
      <c r="O27" s="614"/>
      <c r="P27" s="631"/>
      <c r="Q27" s="631"/>
      <c r="R27" s="631"/>
    </row>
    <row r="28" spans="2:18" s="187" customFormat="1" ht="15.75">
      <c r="B28" s="770" t="s">
        <v>1285</v>
      </c>
      <c r="C28" s="780"/>
      <c r="D28" s="780"/>
      <c r="E28" s="781"/>
      <c r="J28" s="809">
        <f t="shared" ref="J28:J33" si="5">I28-H28</f>
        <v>0</v>
      </c>
      <c r="K28" s="757"/>
      <c r="L28" s="577"/>
      <c r="M28" s="772" t="s">
        <v>161</v>
      </c>
      <c r="N28" s="729" t="s">
        <v>1288</v>
      </c>
      <c r="O28" s="720" t="s">
        <v>603</v>
      </c>
      <c r="P28" s="631"/>
      <c r="Q28" s="631"/>
      <c r="R28" s="631"/>
    </row>
    <row r="29" spans="2:18" s="187" customFormat="1" ht="15.75">
      <c r="B29" s="629"/>
      <c r="E29" s="600"/>
      <c r="G29" s="586" t="s">
        <v>269</v>
      </c>
      <c r="H29" s="755">
        <v>2500000</v>
      </c>
      <c r="I29" s="755">
        <v>4000000</v>
      </c>
      <c r="J29" s="815">
        <f t="shared" si="5"/>
        <v>1500000</v>
      </c>
      <c r="K29" s="757"/>
      <c r="L29" s="581" t="s">
        <v>758</v>
      </c>
      <c r="M29" s="764">
        <f ca="1">'AIRR Model Summary'!K68</f>
        <v>14107573.262896148</v>
      </c>
      <c r="N29" s="764">
        <f ca="1">M29+J16</f>
        <v>14107573.262896148</v>
      </c>
      <c r="O29" s="799">
        <f ca="1">N29-M29</f>
        <v>0</v>
      </c>
      <c r="P29" s="631"/>
      <c r="Q29" s="631"/>
      <c r="R29" s="631"/>
    </row>
    <row r="30" spans="2:18" s="187" customFormat="1" ht="15.75">
      <c r="B30" s="154" t="s">
        <v>1251</v>
      </c>
      <c r="C30" s="772" t="s">
        <v>1305</v>
      </c>
      <c r="D30" s="772" t="s">
        <v>1306</v>
      </c>
      <c r="E30" s="773" t="s">
        <v>1312</v>
      </c>
      <c r="G30" s="586" t="s">
        <v>461</v>
      </c>
      <c r="H30" s="755">
        <v>6000000</v>
      </c>
      <c r="I30" s="755">
        <v>7000000</v>
      </c>
      <c r="J30" s="815">
        <f t="shared" si="5"/>
        <v>1000000</v>
      </c>
      <c r="K30" s="757"/>
      <c r="L30" s="581" t="s">
        <v>42</v>
      </c>
      <c r="M30" s="712">
        <v>0.2</v>
      </c>
      <c r="N30" s="712">
        <f ca="1">'AIRR Model Summary'!K69</f>
        <v>4.6859660744667062E-2</v>
      </c>
      <c r="O30" s="785">
        <f t="shared" ref="O30:O33" ca="1" si="6">N30-M30</f>
        <v>-0.15314033925533294</v>
      </c>
      <c r="P30" s="631"/>
      <c r="Q30" s="631"/>
      <c r="R30" s="631"/>
    </row>
    <row r="31" spans="2:18" s="187" customFormat="1" ht="15.75">
      <c r="B31" s="769" t="s">
        <v>1300</v>
      </c>
      <c r="C31" s="759" t="s">
        <v>71</v>
      </c>
      <c r="D31" s="759">
        <f ca="1">J11</f>
        <v>2337235.231869631</v>
      </c>
      <c r="E31" s="777" t="s">
        <v>155</v>
      </c>
      <c r="G31" s="668" t="s">
        <v>1298</v>
      </c>
      <c r="H31" s="744">
        <f>SUM(H29:H30)</f>
        <v>8500000</v>
      </c>
      <c r="I31" s="744">
        <f>SUM(I29:I30)</f>
        <v>11000000</v>
      </c>
      <c r="J31" s="808">
        <f t="shared" si="5"/>
        <v>2500000</v>
      </c>
      <c r="K31" s="757"/>
      <c r="L31" s="581" t="s">
        <v>760</v>
      </c>
      <c r="M31" s="687">
        <v>2</v>
      </c>
      <c r="N31" s="687">
        <f ca="1">'AIRR Model Summary'!K70</f>
        <v>1.4403230339375517</v>
      </c>
      <c r="O31" s="800">
        <f t="shared" ca="1" si="6"/>
        <v>-0.55967696606244832</v>
      </c>
      <c r="P31" s="631"/>
      <c r="Q31" s="631"/>
      <c r="R31" s="631"/>
    </row>
    <row r="32" spans="2:18" s="631" customFormat="1" ht="15.75">
      <c r="B32" s="769" t="s">
        <v>1303</v>
      </c>
      <c r="C32" s="759" t="s">
        <v>71</v>
      </c>
      <c r="D32" s="759">
        <f>J9+J10</f>
        <v>0</v>
      </c>
      <c r="E32" s="777" t="s">
        <v>155</v>
      </c>
      <c r="J32" s="810">
        <f t="shared" si="5"/>
        <v>0</v>
      </c>
      <c r="L32" s="581" t="s">
        <v>759</v>
      </c>
      <c r="M32" s="749">
        <f ca="1">'AIRR Model Summary'!K71</f>
        <v>6211890.755451208</v>
      </c>
      <c r="N32" s="749">
        <f ca="1">'AIRR Model Summary'!K71-J16</f>
        <v>6211890.755451208</v>
      </c>
      <c r="O32" s="801">
        <f t="shared" ca="1" si="6"/>
        <v>0</v>
      </c>
    </row>
    <row r="33" spans="2:23" s="187" customFormat="1" ht="15.75">
      <c r="B33" s="776" t="s">
        <v>1301</v>
      </c>
      <c r="C33" s="778" t="s">
        <v>1302</v>
      </c>
      <c r="D33" s="762">
        <v>0</v>
      </c>
      <c r="E33" s="783" t="s">
        <v>155</v>
      </c>
      <c r="G33" s="765" t="s">
        <v>29</v>
      </c>
      <c r="H33" s="766">
        <f>H27-H31</f>
        <v>12000000</v>
      </c>
      <c r="I33" s="766">
        <f>I27-I31</f>
        <v>12500000</v>
      </c>
      <c r="J33" s="808">
        <f t="shared" si="5"/>
        <v>500000</v>
      </c>
      <c r="L33" s="649" t="s">
        <v>761</v>
      </c>
      <c r="M33" s="681">
        <f>M25</f>
        <v>1551724.1379310344</v>
      </c>
      <c r="N33" s="681">
        <f ca="1">N25</f>
        <v>252584.59811568374</v>
      </c>
      <c r="O33" s="793">
        <f t="shared" ca="1" si="6"/>
        <v>-1299139.5398153507</v>
      </c>
      <c r="P33" s="631"/>
    </row>
    <row r="34" spans="2:23" s="187" customFormat="1" ht="15.75"/>
    <row r="35" spans="2:23" s="187" customFormat="1" ht="15.75"/>
    <row r="36" spans="2:23" s="187" customFormat="1" ht="15.75"/>
    <row r="37" spans="2:23" s="187" customFormat="1" ht="15.75">
      <c r="W37" s="631"/>
    </row>
    <row r="38" spans="2:23" s="187" customFormat="1" ht="15.75"/>
    <row r="39" spans="2:23" s="187" customFormat="1" ht="15.75"/>
    <row r="40" spans="2:23" s="187" customFormat="1" ht="15.75">
      <c r="E40" s="774"/>
    </row>
    <row r="41" spans="2:23" s="187" customFormat="1" ht="15.75">
      <c r="E41" s="775"/>
    </row>
    <row r="42" spans="2:23" s="695" customFormat="1" ht="15.75">
      <c r="B42" s="187"/>
      <c r="C42" s="187"/>
      <c r="D42" s="187"/>
      <c r="E42" s="775"/>
    </row>
    <row r="43" spans="2:23" s="695" customFormat="1" ht="15.75">
      <c r="B43" s="187"/>
      <c r="C43" s="187"/>
      <c r="D43" s="187"/>
      <c r="E43" s="187"/>
    </row>
    <row r="44" spans="2:23" s="695" customFormat="1" ht="15.75">
      <c r="B44" s="187"/>
      <c r="C44" s="187"/>
      <c r="D44" s="187"/>
      <c r="E44" s="187"/>
    </row>
    <row r="45" spans="2:23" s="695" customFormat="1" ht="15.75">
      <c r="B45" s="187"/>
      <c r="C45" s="187"/>
      <c r="D45" s="187"/>
      <c r="E45" s="187"/>
    </row>
    <row r="46" spans="2:23" s="695" customFormat="1" ht="15.75"/>
    <row r="47" spans="2:23" ht="15.75">
      <c r="B47" s="695"/>
      <c r="C47" s="695"/>
      <c r="D47" s="695"/>
      <c r="E47" s="695"/>
    </row>
    <row r="48" spans="2:23" ht="15.75">
      <c r="B48" s="695"/>
      <c r="C48" s="695"/>
      <c r="D48" s="695"/>
      <c r="E48" s="695"/>
    </row>
    <row r="49" spans="2:5" ht="15.75">
      <c r="B49" s="695"/>
      <c r="C49" s="695"/>
      <c r="D49" s="695"/>
      <c r="E49" s="695"/>
    </row>
    <row r="50" spans="2:5" ht="15.75">
      <c r="B50" s="695"/>
      <c r="C50" s="695"/>
      <c r="D50" s="695"/>
      <c r="E50" s="695"/>
    </row>
  </sheetData>
  <conditionalFormatting sqref="C31:C32">
    <cfRule type="cellIs" dxfId="40" priority="30" operator="greaterThan">
      <formula>0</formula>
    </cfRule>
    <cfRule type="cellIs" dxfId="39" priority="31" operator="equal">
      <formula>"Yes"</formula>
    </cfRule>
  </conditionalFormatting>
  <conditionalFormatting sqref="D31:D33">
    <cfRule type="cellIs" dxfId="38" priority="28" operator="greaterThan">
      <formula>0</formula>
    </cfRule>
    <cfRule type="cellIs" dxfId="37" priority="29" operator="equal">
      <formula>"Yes"</formula>
    </cfRule>
  </conditionalFormatting>
  <conditionalFormatting sqref="E24:E25">
    <cfRule type="cellIs" dxfId="36" priority="32" operator="greaterThan">
      <formula>0</formula>
    </cfRule>
    <cfRule type="cellIs" dxfId="35" priority="33" operator="equal">
      <formula>"Yes"</formula>
    </cfRule>
  </conditionalFormatting>
  <conditionalFormatting sqref="H23:I23">
    <cfRule type="cellIs" dxfId="34" priority="27" operator="equal">
      <formula>"Yes"</formula>
    </cfRule>
  </conditionalFormatting>
  <conditionalFormatting sqref="H29:I30">
    <cfRule type="cellIs" dxfId="33" priority="18" operator="equal">
      <formula>"Yes"</formula>
    </cfRule>
  </conditionalFormatting>
  <conditionalFormatting sqref="H8:J11">
    <cfRule type="cellIs" dxfId="32" priority="2" operator="equal">
      <formula>"Yes"</formula>
    </cfRule>
  </conditionalFormatting>
  <conditionalFormatting sqref="H14:J17">
    <cfRule type="cellIs" dxfId="31" priority="51" operator="equal">
      <formula>"Yes"</formula>
    </cfRule>
  </conditionalFormatting>
  <conditionalFormatting sqref="H24:J27">
    <cfRule type="cellIs" dxfId="30" priority="9" operator="equal">
      <formula>"Yes"</formula>
    </cfRule>
  </conditionalFormatting>
  <conditionalFormatting sqref="J8:J11">
    <cfRule type="cellIs" dxfId="29" priority="46" operator="greaterThan">
      <formula>5775601</formula>
    </cfRule>
  </conditionalFormatting>
  <conditionalFormatting sqref="J22:J23">
    <cfRule type="cellIs" dxfId="28" priority="14" operator="greaterThan">
      <formula>0</formula>
    </cfRule>
    <cfRule type="cellIs" dxfId="27" priority="15" operator="equal">
      <formula>"Yes"</formula>
    </cfRule>
  </conditionalFormatting>
  <conditionalFormatting sqref="J25:J27">
    <cfRule type="cellIs" dxfId="26" priority="8" operator="greaterThan">
      <formula>0</formula>
    </cfRule>
  </conditionalFormatting>
  <conditionalFormatting sqref="J29:J30">
    <cfRule type="cellIs" dxfId="25" priority="7" operator="greaterThan">
      <formula>0</formula>
    </cfRule>
  </conditionalFormatting>
  <conditionalFormatting sqref="J31">
    <cfRule type="cellIs" dxfId="24" priority="5" operator="greaterThan">
      <formula>0</formula>
    </cfRule>
    <cfRule type="cellIs" dxfId="23" priority="6" operator="equal">
      <formula>"Yes"</formula>
    </cfRule>
  </conditionalFormatting>
  <conditionalFormatting sqref="J33">
    <cfRule type="cellIs" dxfId="22" priority="3" operator="greaterThan">
      <formula>0</formula>
    </cfRule>
    <cfRule type="cellIs" dxfId="21" priority="4" operator="equal">
      <formula>"Yes"</formula>
    </cfRule>
  </conditionalFormatting>
  <conditionalFormatting sqref="J16:K17">
    <cfRule type="cellIs" dxfId="20" priority="47" operator="greaterThan">
      <formula>0</formula>
    </cfRule>
  </conditionalFormatting>
  <conditionalFormatting sqref="K9:K11">
    <cfRule type="cellIs" dxfId="19" priority="55" operator="greaterThan">
      <formula>0</formula>
    </cfRule>
  </conditionalFormatting>
  <conditionalFormatting sqref="M22:O25">
    <cfRule type="cellIs" dxfId="18" priority="1" operator="equal">
      <formula>"Yes"</formula>
    </cfRule>
  </conditionalFormatting>
  <conditionalFormatting sqref="O10:O17">
    <cfRule type="cellIs" dxfId="17" priority="63" operator="greaterThan">
      <formula>0</formula>
    </cfRule>
  </conditionalFormatting>
  <conditionalFormatting sqref="O21">
    <cfRule type="cellIs" dxfId="16" priority="59" operator="greaterThan">
      <formula>0</formula>
    </cfRule>
  </conditionalFormatting>
  <conditionalFormatting sqref="O22:O25">
    <cfRule type="cellIs" dxfId="15" priority="39" operator="greaterThan">
      <formula>0</formula>
    </cfRule>
  </conditionalFormatting>
  <conditionalFormatting sqref="O23">
    <cfRule type="cellIs" dxfId="14" priority="38" operator="lessThan">
      <formula>0</formula>
    </cfRule>
  </conditionalFormatting>
  <conditionalFormatting sqref="O29">
    <cfRule type="cellIs" dxfId="13" priority="34" operator="greaterThan">
      <formula>0</formula>
    </cfRule>
  </conditionalFormatting>
  <conditionalFormatting sqref="O30:O32">
    <cfRule type="cellIs" dxfId="12" priority="35" operator="lessThan">
      <formula>0</formula>
    </cfRule>
  </conditionalFormatting>
  <conditionalFormatting sqref="O33">
    <cfRule type="cellIs" dxfId="11" priority="36" operator="greaterThan">
      <formula>0</formula>
    </cfRule>
    <cfRule type="cellIs" dxfId="10" priority="37" operator="equal">
      <formula>"Yes"</formula>
    </cfRule>
  </conditionalFormatting>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52411A-96C8-498C-8CDC-1F76061D2628}">
  <sheetPr>
    <tabColor theme="6" tint="0.79998168889431442"/>
  </sheetPr>
  <dimension ref="B2:AA114"/>
  <sheetViews>
    <sheetView showGridLines="0" zoomScale="70" zoomScaleNormal="70" workbookViewId="0">
      <selection activeCell="E32" sqref="E32"/>
    </sheetView>
  </sheetViews>
  <sheetFormatPr defaultRowHeight="15"/>
  <cols>
    <col min="1" max="1" width="6.42578125" customWidth="1"/>
    <col min="2" max="2" width="38.28515625" customWidth="1"/>
    <col min="3" max="4" width="17.140625" customWidth="1"/>
    <col min="5" max="5" width="3.7109375" customWidth="1"/>
    <col min="6" max="6" width="15.7109375" customWidth="1"/>
    <col min="7" max="11" width="20.7109375" customWidth="1"/>
    <col min="12" max="12" width="3.7109375" customWidth="1"/>
    <col min="13" max="13" width="43" bestFit="1" customWidth="1"/>
    <col min="14" max="18" width="20.7109375" customWidth="1"/>
    <col min="19" max="23" width="20.7109375" hidden="1" customWidth="1"/>
  </cols>
  <sheetData>
    <row r="2" spans="2:27" s="4" customFormat="1" ht="30">
      <c r="B2" s="348" t="str">
        <f>'Deal Landing Dashboard'!B2</f>
        <v>West Village Complexes - Multifamily - New York</v>
      </c>
      <c r="C2" s="570"/>
      <c r="D2" s="267"/>
      <c r="E2" s="268"/>
      <c r="F2" s="268"/>
      <c r="G2" s="268"/>
      <c r="H2" s="268"/>
      <c r="I2" s="268"/>
      <c r="J2" s="268"/>
      <c r="K2" s="268"/>
      <c r="L2" s="268"/>
      <c r="M2" s="268"/>
      <c r="N2" s="268"/>
      <c r="O2" s="268"/>
      <c r="P2" s="268"/>
      <c r="Q2" s="268"/>
      <c r="R2" s="268"/>
      <c r="S2" s="268"/>
      <c r="T2" s="268"/>
      <c r="U2" s="268"/>
      <c r="V2" s="268"/>
      <c r="W2" s="270"/>
    </row>
    <row r="3" spans="2:27" s="4" customFormat="1">
      <c r="B3" s="271"/>
      <c r="C3" s="571"/>
      <c r="D3" s="23"/>
      <c r="E3" s="23"/>
      <c r="F3" s="23"/>
      <c r="G3" s="23"/>
      <c r="H3" s="23"/>
      <c r="I3" s="23"/>
      <c r="J3" s="23"/>
      <c r="K3" s="23"/>
      <c r="L3" s="23"/>
      <c r="M3" s="23"/>
      <c r="N3" s="23"/>
      <c r="O3" s="23"/>
      <c r="P3" s="23"/>
      <c r="Q3" s="23"/>
      <c r="R3" s="23"/>
      <c r="S3" s="23"/>
      <c r="T3" s="23"/>
      <c r="U3" s="23"/>
      <c r="V3" s="23"/>
      <c r="W3" s="15"/>
    </row>
    <row r="5" spans="2:27" s="187" customFormat="1" ht="15.75">
      <c r="B5" s="612" t="s">
        <v>617</v>
      </c>
      <c r="C5" s="613"/>
      <c r="D5" s="614"/>
      <c r="F5" s="612" t="s">
        <v>513</v>
      </c>
      <c r="G5" s="613"/>
      <c r="H5" s="614"/>
      <c r="I5" s="614"/>
      <c r="J5" s="614"/>
      <c r="K5" s="614"/>
      <c r="M5" s="612" t="s">
        <v>737</v>
      </c>
      <c r="N5" s="613"/>
      <c r="O5" s="613"/>
      <c r="P5" s="613"/>
      <c r="Q5" s="613"/>
      <c r="R5" s="614"/>
      <c r="S5" s="613"/>
      <c r="T5" s="613"/>
      <c r="U5" s="613"/>
      <c r="V5" s="613"/>
      <c r="W5" s="614"/>
    </row>
    <row r="6" spans="2:27" s="187" customFormat="1" ht="15.75">
      <c r="B6" s="577"/>
      <c r="C6" s="578"/>
      <c r="D6" s="579"/>
      <c r="F6" s="577"/>
      <c r="G6" s="578"/>
      <c r="H6" s="580"/>
      <c r="I6" s="580"/>
      <c r="J6" s="580"/>
      <c r="K6" s="579"/>
      <c r="M6" s="577"/>
      <c r="N6" s="580"/>
      <c r="O6" s="580"/>
      <c r="P6" s="580"/>
      <c r="Q6" s="580"/>
      <c r="R6" s="579"/>
      <c r="S6" s="580"/>
      <c r="T6" s="580"/>
      <c r="U6" s="580"/>
      <c r="V6" s="580"/>
      <c r="W6" s="579"/>
    </row>
    <row r="7" spans="2:27" s="187" customFormat="1" ht="15.75">
      <c r="B7" s="581" t="s">
        <v>77</v>
      </c>
      <c r="D7" s="592" t="s">
        <v>1205</v>
      </c>
      <c r="F7" s="582" t="s">
        <v>18</v>
      </c>
      <c r="G7" s="583"/>
      <c r="H7" s="583" t="s">
        <v>516</v>
      </c>
      <c r="I7" s="584" t="s">
        <v>517</v>
      </c>
      <c r="J7" s="583" t="s">
        <v>514</v>
      </c>
      <c r="K7" s="585" t="s">
        <v>1219</v>
      </c>
      <c r="M7" s="350" t="s">
        <v>692</v>
      </c>
      <c r="N7" s="351">
        <f>'Income Statement - AM'!DW24</f>
        <v>1717.7779065929528</v>
      </c>
      <c r="O7" s="351">
        <f>'Income Statement - AM'!DX24</f>
        <v>1756.9052989091851</v>
      </c>
      <c r="P7" s="351">
        <f>'Income Statement - AM'!DY24</f>
        <v>1798.7184550055524</v>
      </c>
      <c r="Q7" s="351">
        <f>'Income Statement - AM'!DZ24</f>
        <v>1843.3656495856228</v>
      </c>
      <c r="R7" s="392">
        <f>'Income Statement - AM'!EA24</f>
        <v>1891.0073455644499</v>
      </c>
      <c r="S7" s="351">
        <f>'Income Statement - AM'!EB24</f>
        <v>1913.598573449872</v>
      </c>
      <c r="T7" s="351">
        <f>'Income Statement - AM'!EC24</f>
        <v>1913.598573449872</v>
      </c>
      <c r="U7" s="351">
        <f>'Income Statement - AM'!ED24</f>
        <v>1913.598573449872</v>
      </c>
      <c r="V7" s="351">
        <f>'Income Statement - AM'!EE24</f>
        <v>1913.598573449872</v>
      </c>
      <c r="W7" s="392">
        <f>'Income Statement - AM'!EF24</f>
        <v>1913.598573449872</v>
      </c>
    </row>
    <row r="8" spans="2:27" s="187" customFormat="1" ht="15.75">
      <c r="B8" s="581" t="s">
        <v>619</v>
      </c>
      <c r="C8" s="586"/>
      <c r="D8" s="592">
        <f>'Unit Mix '!E84</f>
        <v>145</v>
      </c>
      <c r="F8" s="587" t="s">
        <v>541</v>
      </c>
      <c r="G8" s="588"/>
      <c r="H8" s="678">
        <v>50</v>
      </c>
      <c r="I8" s="589">
        <v>600</v>
      </c>
      <c r="J8" s="590">
        <v>1425</v>
      </c>
      <c r="K8" s="591">
        <f>J8/I8</f>
        <v>2.375</v>
      </c>
      <c r="M8" s="352" t="s">
        <v>691</v>
      </c>
      <c r="N8" s="387">
        <f ca="1">'Income Statement - AM'!DW32</f>
        <v>0</v>
      </c>
      <c r="O8" s="387">
        <f ca="1">'Income Statement - AM'!DX32</f>
        <v>1490.0270210356691</v>
      </c>
      <c r="P8" s="387">
        <f ca="1">'Income Statement - AM'!DY32</f>
        <v>2474.0367957457556</v>
      </c>
      <c r="Q8" s="387">
        <f ca="1">'Income Statement - AM'!DZ32</f>
        <v>1691.504066815224</v>
      </c>
      <c r="R8" s="393">
        <f ca="1">'Income Statement - AM'!EA32</f>
        <v>1735.2924695054771</v>
      </c>
      <c r="S8" s="387">
        <f ca="1">'Income Statement - AM'!EB32</f>
        <v>1754.1320256623828</v>
      </c>
      <c r="T8" s="387">
        <f ca="1">'Income Statement - AM'!EC32</f>
        <v>1754.1320256623828</v>
      </c>
      <c r="U8" s="387">
        <f ca="1">'Income Statement - AM'!ED32</f>
        <v>1754.1320256623828</v>
      </c>
      <c r="V8" s="387">
        <f ca="1">'Income Statement - AM'!EE32</f>
        <v>1754.1320256623828</v>
      </c>
      <c r="W8" s="393">
        <f ca="1">'Income Statement - AM'!EF32</f>
        <v>1754.1320256623828</v>
      </c>
    </row>
    <row r="9" spans="2:27" s="187" customFormat="1" ht="15.75">
      <c r="B9" s="581" t="s">
        <v>69</v>
      </c>
      <c r="D9" s="592" t="s">
        <v>70</v>
      </c>
      <c r="F9" s="587" t="s">
        <v>518</v>
      </c>
      <c r="G9" s="588"/>
      <c r="H9" s="679">
        <v>250</v>
      </c>
      <c r="I9" s="589">
        <v>600</v>
      </c>
      <c r="J9" s="590">
        <v>1425</v>
      </c>
      <c r="K9" s="591">
        <f t="shared" ref="K9:K13" si="0">J9/I9</f>
        <v>2.375</v>
      </c>
      <c r="M9" s="352" t="s">
        <v>15</v>
      </c>
      <c r="N9" s="572">
        <f ca="1">'Income Statement - AM'!DW15</f>
        <v>0</v>
      </c>
      <c r="O9" s="572">
        <f ca="1">'Income Statement - AM'!DX15</f>
        <v>1.0000000000000002</v>
      </c>
      <c r="P9" s="572">
        <f ca="1">'Income Statement - AM'!DY15</f>
        <v>1.0000000000000004</v>
      </c>
      <c r="Q9" s="572">
        <f ca="1">'Income Statement - AM'!DZ15</f>
        <v>1.0000000000000004</v>
      </c>
      <c r="R9" s="573">
        <f ca="1">'Income Statement - AM'!EA15</f>
        <v>1.0000000000000004</v>
      </c>
      <c r="S9" s="394">
        <f ca="1">'Income Statement - AM'!EB15</f>
        <v>1.0000000000000004</v>
      </c>
      <c r="T9" s="394">
        <f ca="1">'Income Statement - AM'!EC15</f>
        <v>1.0000000000000004</v>
      </c>
      <c r="U9" s="394">
        <f ca="1">'Income Statement - AM'!ED15</f>
        <v>1.0000000000000004</v>
      </c>
      <c r="V9" s="394">
        <f ca="1">'Income Statement - AM'!EE15</f>
        <v>1.0000000000000004</v>
      </c>
      <c r="W9" s="395">
        <f ca="1">'Income Statement - AM'!EF15</f>
        <v>1.0000000000000004</v>
      </c>
    </row>
    <row r="10" spans="2:27" s="187" customFormat="1" ht="15.75">
      <c r="B10" s="581" t="s">
        <v>94</v>
      </c>
      <c r="D10" s="592" t="s">
        <v>1222</v>
      </c>
      <c r="F10" s="587" t="s">
        <v>519</v>
      </c>
      <c r="G10" s="588"/>
      <c r="H10" s="679">
        <v>225</v>
      </c>
      <c r="I10" s="589">
        <v>725</v>
      </c>
      <c r="J10" s="590">
        <v>1600</v>
      </c>
      <c r="K10" s="591">
        <f t="shared" si="0"/>
        <v>2.2068965517241379</v>
      </c>
      <c r="M10" s="574" t="s">
        <v>706</v>
      </c>
      <c r="N10" s="575">
        <v>0.05</v>
      </c>
      <c r="O10" s="575">
        <v>0.05</v>
      </c>
      <c r="P10" s="575">
        <v>0.05</v>
      </c>
      <c r="Q10" s="575">
        <v>0.05</v>
      </c>
      <c r="R10" s="576">
        <v>0.05</v>
      </c>
    </row>
    <row r="11" spans="2:27" s="187" customFormat="1" ht="15.75">
      <c r="B11" s="581" t="s">
        <v>93</v>
      </c>
      <c r="D11" s="592" t="s">
        <v>1223</v>
      </c>
      <c r="F11" s="587" t="s">
        <v>520</v>
      </c>
      <c r="G11" s="588"/>
      <c r="H11" s="679">
        <v>25</v>
      </c>
      <c r="I11" s="589">
        <v>875</v>
      </c>
      <c r="J11" s="590">
        <v>1875</v>
      </c>
      <c r="K11" s="591">
        <f t="shared" si="0"/>
        <v>2.1428571428571428</v>
      </c>
      <c r="S11" s="593">
        <f>R13+1</f>
        <v>6</v>
      </c>
      <c r="T11" s="593">
        <f t="shared" ref="T11:W11" si="1">S11+1</f>
        <v>7</v>
      </c>
      <c r="U11" s="593">
        <f t="shared" si="1"/>
        <v>8</v>
      </c>
      <c r="V11" s="593">
        <f t="shared" si="1"/>
        <v>9</v>
      </c>
      <c r="W11" s="594">
        <f t="shared" si="1"/>
        <v>10</v>
      </c>
    </row>
    <row r="12" spans="2:27" s="187" customFormat="1" ht="15.75">
      <c r="B12" s="581" t="s">
        <v>622</v>
      </c>
      <c r="C12" s="586"/>
      <c r="D12" s="595">
        <v>2</v>
      </c>
      <c r="F12" s="587"/>
      <c r="G12" s="588"/>
      <c r="H12" s="680">
        <v>0</v>
      </c>
      <c r="I12" s="589">
        <v>1025</v>
      </c>
      <c r="J12" s="590">
        <v>2100</v>
      </c>
      <c r="K12" s="591">
        <f t="shared" si="0"/>
        <v>2.0487804878048781</v>
      </c>
      <c r="M12" s="596" t="s">
        <v>1225</v>
      </c>
      <c r="N12" s="597" t="s">
        <v>64</v>
      </c>
      <c r="O12" s="597" t="s">
        <v>64</v>
      </c>
      <c r="P12" s="597" t="s">
        <v>64</v>
      </c>
      <c r="Q12" s="598" t="s">
        <v>65</v>
      </c>
      <c r="R12" s="599" t="s">
        <v>65</v>
      </c>
      <c r="S12" s="358">
        <f>'Income Statement - AM'!EB34</f>
        <v>3329661.5178027791</v>
      </c>
      <c r="T12" s="358">
        <f>'Income Statement - AM'!EC34</f>
        <v>3329661.5178027791</v>
      </c>
      <c r="U12" s="358">
        <f>'Income Statement - AM'!ED34</f>
        <v>3329661.5178027791</v>
      </c>
      <c r="V12" s="358">
        <f>'Income Statement - AM'!EE34</f>
        <v>3329661.5178027791</v>
      </c>
      <c r="W12" s="359">
        <f>'Income Statement - AM'!EF34</f>
        <v>3329661.5178027791</v>
      </c>
    </row>
    <row r="13" spans="2:27" s="187" customFormat="1" ht="15.75">
      <c r="B13" s="581" t="s">
        <v>1220</v>
      </c>
      <c r="D13" s="657">
        <f>'AIRR Input Tab'!D29</f>
        <v>450000</v>
      </c>
      <c r="F13" s="180" t="s">
        <v>650</v>
      </c>
      <c r="G13" s="601"/>
      <c r="H13" s="602">
        <f>SUM(H8:H12)</f>
        <v>550</v>
      </c>
      <c r="I13" s="603">
        <f>SUMPRODUCT(H8:H12,I8:I12)/H13</f>
        <v>663.63636363636363</v>
      </c>
      <c r="J13" s="604">
        <f>SUMPRODUCT(H8:H12,J8:J12)/H13</f>
        <v>1517.0454545454545</v>
      </c>
      <c r="K13" s="605">
        <f t="shared" si="0"/>
        <v>2.2859589041095889</v>
      </c>
      <c r="M13" s="606" t="s">
        <v>495</v>
      </c>
      <c r="N13" s="607">
        <v>1</v>
      </c>
      <c r="O13" s="607">
        <f>N13+1</f>
        <v>2</v>
      </c>
      <c r="P13" s="607">
        <f>O13+1</f>
        <v>3</v>
      </c>
      <c r="Q13" s="607">
        <f>P13+1</f>
        <v>4</v>
      </c>
      <c r="R13" s="608">
        <f>Q13+1</f>
        <v>5</v>
      </c>
      <c r="S13" s="58">
        <f>'Income Statement - AM'!EB35</f>
        <v>0</v>
      </c>
      <c r="T13" s="58">
        <f>'Income Statement - AM'!EC35</f>
        <v>0</v>
      </c>
      <c r="U13" s="58">
        <f>'Income Statement - AM'!ED35</f>
        <v>0</v>
      </c>
      <c r="V13" s="58">
        <f>'Income Statement - AM'!EE35</f>
        <v>0</v>
      </c>
      <c r="W13" s="136">
        <f>'Income Statement - AM'!EF35</f>
        <v>0</v>
      </c>
    </row>
    <row r="14" spans="2:27" s="187" customFormat="1" ht="16.5" thickBot="1">
      <c r="B14" s="581" t="s">
        <v>1221</v>
      </c>
      <c r="C14" s="586"/>
      <c r="D14" s="657">
        <f>I13*H13</f>
        <v>365000</v>
      </c>
      <c r="M14" s="609" t="s">
        <v>497</v>
      </c>
      <c r="N14" s="610">
        <f>D32</f>
        <v>45346</v>
      </c>
      <c r="O14" s="610">
        <f>EOMONTH(N14,12)</f>
        <v>45716</v>
      </c>
      <c r="P14" s="610">
        <f t="shared" ref="P14:R14" si="2">EOMONTH(O14,12)</f>
        <v>46081</v>
      </c>
      <c r="Q14" s="610">
        <f t="shared" si="2"/>
        <v>46446</v>
      </c>
      <c r="R14" s="611">
        <f t="shared" si="2"/>
        <v>46812</v>
      </c>
      <c r="S14" s="140">
        <f t="shared" ref="S14:W14" si="3">SUM(S12:S13)</f>
        <v>3329661.5178027791</v>
      </c>
      <c r="T14" s="140">
        <f t="shared" si="3"/>
        <v>3329661.5178027791</v>
      </c>
      <c r="U14" s="140">
        <f t="shared" si="3"/>
        <v>3329661.5178027791</v>
      </c>
      <c r="V14" s="140">
        <f t="shared" si="3"/>
        <v>3329661.5178027791</v>
      </c>
      <c r="W14" s="247">
        <f t="shared" si="3"/>
        <v>3329661.5178027791</v>
      </c>
    </row>
    <row r="15" spans="2:27" s="187" customFormat="1" ht="16.5" thickTop="1">
      <c r="B15" s="581" t="s">
        <v>1228</v>
      </c>
      <c r="C15" s="586"/>
      <c r="D15" s="663">
        <f>'AIRR Input Tab'!D27</f>
        <v>2</v>
      </c>
      <c r="F15" s="699" t="s">
        <v>1259</v>
      </c>
      <c r="G15" s="700"/>
      <c r="H15" s="701"/>
      <c r="I15" s="701"/>
      <c r="J15" s="701"/>
      <c r="K15" s="702"/>
      <c r="M15" s="57" t="s">
        <v>225</v>
      </c>
      <c r="N15" s="358">
        <f>'Income Statement - AM'!DW34</f>
        <v>2988933.5574717382</v>
      </c>
      <c r="O15" s="358">
        <f>'Income Statement - AM'!DX34</f>
        <v>3057015.2201019819</v>
      </c>
      <c r="P15" s="358">
        <f>'Income Statement - AM'!DY34</f>
        <v>3129770.1117096609</v>
      </c>
      <c r="Q15" s="358">
        <f>'Income Statement - AM'!DZ34</f>
        <v>3207456.2302789828</v>
      </c>
      <c r="R15" s="359">
        <f>'Income Statement - AM'!EA34</f>
        <v>3290352.7812821437</v>
      </c>
      <c r="S15" s="58">
        <f>'Income Statement - AM'!EB55</f>
        <v>167760.69559221223</v>
      </c>
      <c r="T15" s="58">
        <f>'Income Statement - AM'!EC55</f>
        <v>167760.69559221223</v>
      </c>
      <c r="U15" s="58">
        <f>'Income Statement - AM'!ED55</f>
        <v>167760.69559221223</v>
      </c>
      <c r="V15" s="58">
        <f>'Income Statement - AM'!EE55</f>
        <v>167760.69559221223</v>
      </c>
      <c r="W15" s="136">
        <f>'Income Statement - AM'!EF55</f>
        <v>167760.69559221223</v>
      </c>
    </row>
    <row r="16" spans="2:27" s="187" customFormat="1" ht="16.5" thickBot="1">
      <c r="B16" s="581" t="s">
        <v>1227</v>
      </c>
      <c r="C16" s="586"/>
      <c r="D16" s="656">
        <f>H13/D15</f>
        <v>275</v>
      </c>
      <c r="F16" s="52"/>
      <c r="G16" s="615"/>
      <c r="H16" s="616"/>
      <c r="I16" s="580"/>
      <c r="J16" s="580"/>
      <c r="K16" s="579"/>
      <c r="M16" s="213" t="s">
        <v>638</v>
      </c>
      <c r="N16" s="58">
        <f>'Income Statement - AM'!DW35</f>
        <v>0</v>
      </c>
      <c r="O16" s="58">
        <f>'Income Statement - AM'!DX35</f>
        <v>0</v>
      </c>
      <c r="P16" s="58">
        <f>'Income Statement - AM'!DY35</f>
        <v>0</v>
      </c>
      <c r="Q16" s="58">
        <f>'Income Statement - AM'!DZ35</f>
        <v>0</v>
      </c>
      <c r="R16" s="136">
        <f>'Income Statement - AM'!EA35</f>
        <v>0</v>
      </c>
      <c r="S16" s="140">
        <f t="shared" ref="S16:W16" si="4">S15+S14</f>
        <v>3497422.2133949911</v>
      </c>
      <c r="T16" s="140">
        <f t="shared" si="4"/>
        <v>3497422.2133949911</v>
      </c>
      <c r="U16" s="140">
        <f t="shared" si="4"/>
        <v>3497422.2133949911</v>
      </c>
      <c r="V16" s="140">
        <f t="shared" si="4"/>
        <v>3497422.2133949911</v>
      </c>
      <c r="W16" s="247">
        <f t="shared" si="4"/>
        <v>3497422.2133949911</v>
      </c>
      <c r="AA16" s="629"/>
    </row>
    <row r="17" spans="2:27" s="187" customFormat="1" ht="17.25" thickTop="1" thickBot="1">
      <c r="B17" s="649" t="s">
        <v>87</v>
      </c>
      <c r="C17" s="655"/>
      <c r="D17" s="662">
        <f>'AIRR Input Tab'!D30</f>
        <v>200</v>
      </c>
      <c r="F17" s="708" t="s">
        <v>227</v>
      </c>
      <c r="G17" s="618"/>
      <c r="H17" s="709" t="e">
        <f>'PERPETUITY MIDDLEMAN INPUT TAB'!#REF!</f>
        <v>#REF!</v>
      </c>
      <c r="I17" s="708" t="s">
        <v>717</v>
      </c>
      <c r="J17" s="618"/>
      <c r="K17" s="703" t="e">
        <f>'PERPETUITY MIDDLEMAN INPUT TAB'!#REF!</f>
        <v>#REF!</v>
      </c>
      <c r="M17" s="65" t="s">
        <v>225</v>
      </c>
      <c r="N17" s="140">
        <f>SUM(N15:N16)</f>
        <v>2988933.5574717382</v>
      </c>
      <c r="O17" s="140">
        <f>SUM(O15:O16)</f>
        <v>3057015.2201019819</v>
      </c>
      <c r="P17" s="140">
        <f>SUM(P15:P16)</f>
        <v>3129770.1117096609</v>
      </c>
      <c r="Q17" s="140">
        <f>SUM(Q15:Q16)</f>
        <v>3207456.2302789828</v>
      </c>
      <c r="R17" s="247">
        <f>SUM(R15:R16)</f>
        <v>3290352.7812821437</v>
      </c>
      <c r="S17" s="58">
        <f ca="1">'Income Statement - AM'!EB59</f>
        <v>-104922.66640184975</v>
      </c>
      <c r="T17" s="58">
        <f ca="1">'Income Statement - AM'!EC59</f>
        <v>-104922.66640184975</v>
      </c>
      <c r="U17" s="58">
        <f ca="1">'Income Statement - AM'!ED59</f>
        <v>-104922.66640184975</v>
      </c>
      <c r="V17" s="58">
        <f ca="1">'Income Statement - AM'!EE59</f>
        <v>-104922.66640184975</v>
      </c>
      <c r="W17" s="136">
        <f ca="1">'Income Statement - AM'!EF59</f>
        <v>-104922.66640184975</v>
      </c>
    </row>
    <row r="18" spans="2:27" s="187" customFormat="1" ht="16.5" thickTop="1">
      <c r="F18" s="629" t="s">
        <v>638</v>
      </c>
      <c r="H18" s="707" t="e">
        <f>'PERPETUITY MIDDLEMAN INPUT TAB'!#REF!</f>
        <v>#REF!</v>
      </c>
      <c r="I18" s="629" t="s">
        <v>718</v>
      </c>
      <c r="K18" s="659" t="e">
        <f>'PERPETUITY MIDDLEMAN INPUT TAB'!#REF!</f>
        <v>#REF!</v>
      </c>
      <c r="M18" s="213" t="s">
        <v>22</v>
      </c>
      <c r="N18" s="58">
        <f>'Income Statement - AM'!DW55</f>
        <v>146788.47262307827</v>
      </c>
      <c r="O18" s="58">
        <f>'Income Statement - AM'!DX55</f>
        <v>151253.18448178127</v>
      </c>
      <c r="P18" s="58">
        <f>'Income Statement - AM'!DY55</f>
        <v>155853.69482400981</v>
      </c>
      <c r="Q18" s="58">
        <f>'Income Statement - AM'!DZ55</f>
        <v>160594.13409058773</v>
      </c>
      <c r="R18" s="136">
        <f>'Income Statement - AM'!EA55</f>
        <v>165478.75835364897</v>
      </c>
      <c r="S18" s="58">
        <f>'Income Statement - AM'!EB60</f>
        <v>0</v>
      </c>
      <c r="T18" s="58">
        <f>'Income Statement - AM'!EC60</f>
        <v>0</v>
      </c>
      <c r="U18" s="58">
        <f>'Income Statement - AM'!ED60</f>
        <v>0</v>
      </c>
      <c r="V18" s="58">
        <f>'Income Statement - AM'!EE60</f>
        <v>0</v>
      </c>
      <c r="W18" s="136">
        <f>'Income Statement - AM'!EF60</f>
        <v>0</v>
      </c>
    </row>
    <row r="19" spans="2:27" s="187" customFormat="1" ht="16.5" thickBot="1">
      <c r="B19" s="612" t="s">
        <v>122</v>
      </c>
      <c r="C19" s="613"/>
      <c r="D19" s="623"/>
      <c r="F19" s="629" t="s">
        <v>237</v>
      </c>
      <c r="H19" s="707" t="e">
        <f>'PERPETUITY MIDDLEMAN INPUT TAB'!#REF!</f>
        <v>#REF!</v>
      </c>
      <c r="I19" s="629" t="s">
        <v>715</v>
      </c>
      <c r="K19" s="659" t="e">
        <f>'PERPETUITY MIDDLEMAN INPUT TAB'!#REF!</f>
        <v>#REF!</v>
      </c>
      <c r="M19" s="65" t="s">
        <v>641</v>
      </c>
      <c r="N19" s="140">
        <f>N18+N17</f>
        <v>3135722.0300948163</v>
      </c>
      <c r="O19" s="140">
        <f>O18+O17</f>
        <v>3208268.4045837633</v>
      </c>
      <c r="P19" s="140">
        <f>P18+P17</f>
        <v>3285623.8065336705</v>
      </c>
      <c r="Q19" s="140">
        <f>Q18+Q17</f>
        <v>3368050.3643695703</v>
      </c>
      <c r="R19" s="247">
        <f>R18+R17</f>
        <v>3455831.5396357928</v>
      </c>
      <c r="S19" s="58">
        <f ca="1">'Income Statement - AM'!EB61</f>
        <v>0</v>
      </c>
      <c r="T19" s="58">
        <f ca="1">'Income Statement - AM'!EC61</f>
        <v>0</v>
      </c>
      <c r="U19" s="58">
        <f ca="1">'Income Statement - AM'!ED61</f>
        <v>0</v>
      </c>
      <c r="V19" s="58">
        <f ca="1">'Income Statement - AM'!EE61</f>
        <v>0</v>
      </c>
      <c r="W19" s="136">
        <f ca="1">'Income Statement - AM'!EF61</f>
        <v>0</v>
      </c>
    </row>
    <row r="20" spans="2:27" s="187" customFormat="1" ht="16.5" thickTop="1">
      <c r="B20" s="577"/>
      <c r="C20" s="578"/>
      <c r="D20" s="579"/>
      <c r="F20" s="629" t="s">
        <v>504</v>
      </c>
      <c r="H20" s="710" t="e">
        <f>'PERPETUITY MIDDLEMAN INPUT TAB'!#REF!</f>
        <v>#REF!</v>
      </c>
      <c r="I20" s="629" t="s">
        <v>716</v>
      </c>
      <c r="K20" s="659" t="e">
        <f>'PERPETUITY MIDDLEMAN INPUT TAB'!#REF!</f>
        <v>#REF!</v>
      </c>
      <c r="M20" s="213" t="s">
        <v>227</v>
      </c>
      <c r="N20" s="58">
        <f ca="1">'Income Statement - AM'!DW59</f>
        <v>-3135722.0300948168</v>
      </c>
      <c r="O20" s="58">
        <f ca="1">'Income Statement - AM'!DX59</f>
        <v>-1605490.284686639</v>
      </c>
      <c r="P20" s="58">
        <f ca="1">'Income Statement - AM'!DY59</f>
        <v>-98568.714196010129</v>
      </c>
      <c r="Q20" s="58">
        <f ca="1">'Income Statement - AM'!DZ59</f>
        <v>-101041.51093108713</v>
      </c>
      <c r="R20" s="136">
        <f ca="1">'Income Statement - AM'!EA59</f>
        <v>-103674.94618907376</v>
      </c>
      <c r="S20" s="58">
        <f ca="1">'Income Statement - AM'!EB62</f>
        <v>0</v>
      </c>
      <c r="T20" s="58">
        <f ca="1">'Income Statement - AM'!EC62</f>
        <v>0</v>
      </c>
      <c r="U20" s="58">
        <f ca="1">'Income Statement - AM'!ED62</f>
        <v>0</v>
      </c>
      <c r="V20" s="58">
        <f ca="1">'Income Statement - AM'!EE62</f>
        <v>0</v>
      </c>
      <c r="W20" s="136">
        <f ca="1">'Income Statement - AM'!EF62</f>
        <v>0</v>
      </c>
    </row>
    <row r="21" spans="2:27" s="631" customFormat="1" ht="15.75">
      <c r="B21" s="629" t="s">
        <v>123</v>
      </c>
      <c r="C21" s="187"/>
      <c r="D21" s="630">
        <f>'AIRR Input Tab'!D42</f>
        <v>0.6</v>
      </c>
      <c r="F21" s="629" t="s">
        <v>103</v>
      </c>
      <c r="G21" s="187"/>
      <c r="H21" s="706" t="e">
        <f>'PERPETUITY MIDDLEMAN INPUT TAB'!#REF!</f>
        <v>#REF!</v>
      </c>
      <c r="I21" s="704"/>
      <c r="K21" s="659"/>
      <c r="M21" s="213" t="s">
        <v>504</v>
      </c>
      <c r="N21" s="58">
        <f>'Income Statement - AM'!DW60</f>
        <v>0</v>
      </c>
      <c r="O21" s="58">
        <f>'Income Statement - AM'!DX60</f>
        <v>0</v>
      </c>
      <c r="P21" s="58">
        <f>'Income Statement - AM'!DY60</f>
        <v>0</v>
      </c>
      <c r="Q21" s="58">
        <f>'Income Statement - AM'!DZ60</f>
        <v>0</v>
      </c>
      <c r="R21" s="136">
        <f>'Income Statement - AM'!EA60</f>
        <v>0</v>
      </c>
      <c r="S21" s="58">
        <f ca="1">'Income Statement - AM'!EB63</f>
        <v>0</v>
      </c>
      <c r="T21" s="58">
        <f ca="1">'Income Statement - AM'!EC63</f>
        <v>0</v>
      </c>
      <c r="U21" s="58">
        <f ca="1">'Income Statement - AM'!ED63</f>
        <v>0</v>
      </c>
      <c r="V21" s="58">
        <f ca="1">'Income Statement - AM'!EE63</f>
        <v>0</v>
      </c>
      <c r="W21" s="136">
        <f ca="1">'Income Statement - AM'!EF63</f>
        <v>0</v>
      </c>
      <c r="AA21" s="629"/>
    </row>
    <row r="22" spans="2:27" s="187" customFormat="1" ht="15.75">
      <c r="B22" s="629" t="s">
        <v>124</v>
      </c>
      <c r="D22" s="659">
        <f>'AIRR Input Tab'!D50</f>
        <v>48</v>
      </c>
      <c r="F22" s="629" t="s">
        <v>104</v>
      </c>
      <c r="H22" s="707" t="e">
        <f>'PERPETUITY MIDDLEMAN INPUT TAB'!#REF!</f>
        <v>#REF!</v>
      </c>
      <c r="I22" s="629"/>
      <c r="K22" s="600"/>
      <c r="M22" s="213" t="s">
        <v>717</v>
      </c>
      <c r="N22" s="58">
        <f ca="1">'Income Statement - AM'!DW61</f>
        <v>0</v>
      </c>
      <c r="O22" s="58">
        <f ca="1">'Income Statement - AM'!DX61</f>
        <v>-231590.50536826017</v>
      </c>
      <c r="P22" s="58">
        <f ca="1">'Income Statement - AM'!DY61</f>
        <v>0</v>
      </c>
      <c r="Q22" s="58">
        <f ca="1">'Income Statement - AM'!DZ61</f>
        <v>0</v>
      </c>
      <c r="R22" s="136">
        <f ca="1">'Income Statement - AM'!EA61</f>
        <v>0</v>
      </c>
      <c r="S22" s="58">
        <f ca="1">'Income Statement - AM'!EB64</f>
        <v>0</v>
      </c>
      <c r="T22" s="58">
        <f ca="1">'Income Statement - AM'!EC64</f>
        <v>0</v>
      </c>
      <c r="U22" s="58">
        <f ca="1">'Income Statement - AM'!ED64</f>
        <v>0</v>
      </c>
      <c r="V22" s="58">
        <f ca="1">'Income Statement - AM'!EE64</f>
        <v>0</v>
      </c>
      <c r="W22" s="136">
        <f ca="1">'Income Statement - AM'!EF64</f>
        <v>0</v>
      </c>
      <c r="AA22" s="629"/>
    </row>
    <row r="23" spans="2:27" s="187" customFormat="1" ht="15.75">
      <c r="B23" s="629" t="s">
        <v>125</v>
      </c>
      <c r="D23" s="592" t="str">
        <f>'AIRR Input Tab'!D43</f>
        <v>Floating</v>
      </c>
      <c r="F23" s="634" t="s">
        <v>105</v>
      </c>
      <c r="G23" s="635"/>
      <c r="H23" s="705" t="e">
        <f>'PERPETUITY MIDDLEMAN INPUT TAB'!#REF!</f>
        <v>#REF!</v>
      </c>
      <c r="I23" s="634"/>
      <c r="J23" s="635"/>
      <c r="K23" s="636"/>
      <c r="M23" s="213" t="s">
        <v>718</v>
      </c>
      <c r="N23" s="58">
        <f ca="1">'Income Statement - AM'!DW62</f>
        <v>0</v>
      </c>
      <c r="O23" s="58">
        <f ca="1">'Income Statement - AM'!DX62</f>
        <v>0</v>
      </c>
      <c r="P23" s="58">
        <f ca="1">'Income Statement - AM'!DY62</f>
        <v>0</v>
      </c>
      <c r="Q23" s="58">
        <f ca="1">'Income Statement - AM'!DZ62</f>
        <v>0</v>
      </c>
      <c r="R23" s="136">
        <f ca="1">'Income Statement - AM'!EA62</f>
        <v>0</v>
      </c>
      <c r="S23" s="58">
        <f ca="1">'Income Statement - AM'!EB65</f>
        <v>-33924.995469931404</v>
      </c>
      <c r="T23" s="58">
        <f ca="1">'Income Statement - AM'!EC65</f>
        <v>-33924.995469931404</v>
      </c>
      <c r="U23" s="58">
        <f ca="1">'Income Statement - AM'!ED65</f>
        <v>-33924.995469931404</v>
      </c>
      <c r="V23" s="58">
        <f ca="1">'Income Statement - AM'!EE65</f>
        <v>-33924.995469931404</v>
      </c>
      <c r="W23" s="136">
        <f ca="1">'Income Statement - AM'!EF65</f>
        <v>-33924.995469931404</v>
      </c>
      <c r="AA23" s="629" t="s">
        <v>102</v>
      </c>
    </row>
    <row r="24" spans="2:27" s="187" customFormat="1" ht="16.5" thickBot="1">
      <c r="B24" s="629" t="s">
        <v>126</v>
      </c>
      <c r="D24" s="633">
        <f>'AIRR Input Tab'!D45</f>
        <v>2.5000000000000001E-2</v>
      </c>
      <c r="M24" s="213" t="s">
        <v>715</v>
      </c>
      <c r="N24" s="58">
        <f ca="1">'Income Statement - AM'!DW63</f>
        <v>0</v>
      </c>
      <c r="O24" s="58">
        <f ca="1">'Income Statement - AM'!DX63</f>
        <v>0</v>
      </c>
      <c r="P24" s="58">
        <f ca="1">'Income Statement - AM'!DY63</f>
        <v>0</v>
      </c>
      <c r="Q24" s="58">
        <f ca="1">'Income Statement - AM'!DZ63</f>
        <v>0</v>
      </c>
      <c r="R24" s="136">
        <f ca="1">'Income Statement - AM'!EA63</f>
        <v>0</v>
      </c>
      <c r="S24" s="140">
        <f t="shared" ref="S24:W24" ca="1" si="5">SUM(S16:S23)</f>
        <v>3358574.55152321</v>
      </c>
      <c r="T24" s="140">
        <f t="shared" ca="1" si="5"/>
        <v>3358574.55152321</v>
      </c>
      <c r="U24" s="140">
        <f t="shared" ca="1" si="5"/>
        <v>3358574.55152321</v>
      </c>
      <c r="V24" s="140">
        <f t="shared" ca="1" si="5"/>
        <v>3358574.55152321</v>
      </c>
      <c r="W24" s="247">
        <f t="shared" ca="1" si="5"/>
        <v>3358574.55152321</v>
      </c>
      <c r="AA24" s="629" t="s">
        <v>101</v>
      </c>
    </row>
    <row r="25" spans="2:27" s="187" customFormat="1" ht="16.5" thickTop="1">
      <c r="B25" s="629" t="s">
        <v>127</v>
      </c>
      <c r="D25" s="633">
        <f>'AIRR Input Tab'!D46</f>
        <v>0</v>
      </c>
      <c r="F25" s="612" t="s">
        <v>1218</v>
      </c>
      <c r="G25" s="613"/>
      <c r="H25" s="613"/>
      <c r="I25" s="613"/>
      <c r="J25" s="613"/>
      <c r="K25" s="614"/>
      <c r="M25" s="213" t="s">
        <v>716</v>
      </c>
      <c r="N25" s="58">
        <f ca="1">'Income Statement - AM'!DW64</f>
        <v>0</v>
      </c>
      <c r="O25" s="58">
        <f ca="1">'Income Statement - AM'!DX64</f>
        <v>0</v>
      </c>
      <c r="P25" s="58">
        <f ca="1">'Income Statement - AM'!DY64</f>
        <v>0</v>
      </c>
      <c r="Q25" s="58">
        <f ca="1">'Income Statement - AM'!DZ64</f>
        <v>0</v>
      </c>
      <c r="R25" s="136">
        <f ca="1">'Income Statement - AM'!EA64</f>
        <v>0</v>
      </c>
      <c r="S25" s="361">
        <f>'Income Statement - AM'!EB67</f>
        <v>0</v>
      </c>
      <c r="T25" s="361">
        <f>'Income Statement - AM'!EC67</f>
        <v>0</v>
      </c>
      <c r="U25" s="361">
        <f>'Income Statement - AM'!ED67</f>
        <v>0</v>
      </c>
      <c r="V25" s="361">
        <f>'Income Statement - AM'!EE67</f>
        <v>0</v>
      </c>
      <c r="W25" s="362">
        <f>'Income Statement - AM'!EF67</f>
        <v>0</v>
      </c>
      <c r="AA25" s="629"/>
    </row>
    <row r="26" spans="2:27" s="187" customFormat="1" ht="16.5" thickBot="1">
      <c r="B26" s="629" t="s">
        <v>128</v>
      </c>
      <c r="D26" s="659">
        <f>'AIRR Input Tab'!D48</f>
        <v>36</v>
      </c>
      <c r="F26" s="52"/>
      <c r="G26" s="615"/>
      <c r="H26" s="616"/>
      <c r="I26" s="616"/>
      <c r="J26" s="616"/>
      <c r="K26" s="617"/>
      <c r="M26" s="213" t="s">
        <v>237</v>
      </c>
      <c r="N26" s="58">
        <f ca="1">'Income Statement - AM'!DW65</f>
        <v>0</v>
      </c>
      <c r="O26" s="58">
        <f ca="1">'Income Statement - AM'!DX65</f>
        <v>-13711.876145288643</v>
      </c>
      <c r="P26" s="58">
        <f ca="1">'Income Statement - AM'!DY65</f>
        <v>-31870.550923376602</v>
      </c>
      <c r="Q26" s="58">
        <f ca="1">'Income Statement - AM'!DZ65</f>
        <v>-32670.088534384839</v>
      </c>
      <c r="R26" s="136">
        <f ca="1">'Income Statement - AM'!EA65</f>
        <v>-33521.56593446718</v>
      </c>
      <c r="S26" s="140">
        <f t="shared" ref="S26:W26" ca="1" si="6">S25+S24</f>
        <v>3358574.55152321</v>
      </c>
      <c r="T26" s="140">
        <f t="shared" ca="1" si="6"/>
        <v>3358574.55152321</v>
      </c>
      <c r="U26" s="140">
        <f t="shared" ca="1" si="6"/>
        <v>3358574.55152321</v>
      </c>
      <c r="V26" s="140">
        <f t="shared" ca="1" si="6"/>
        <v>3358574.55152321</v>
      </c>
      <c r="W26" s="247">
        <f t="shared" ca="1" si="6"/>
        <v>3358574.55152321</v>
      </c>
    </row>
    <row r="27" spans="2:27" s="187" customFormat="1" ht="17.25" thickTop="1" thickBot="1">
      <c r="B27" s="634" t="s">
        <v>129</v>
      </c>
      <c r="D27" s="661">
        <f>'AIRR Input Tab'!D49</f>
        <v>30</v>
      </c>
      <c r="F27" s="619" t="s">
        <v>559</v>
      </c>
      <c r="G27" s="620"/>
      <c r="H27" s="583"/>
      <c r="I27" s="621" t="s">
        <v>560</v>
      </c>
      <c r="J27" s="621" t="s">
        <v>755</v>
      </c>
      <c r="K27" s="622" t="s">
        <v>754</v>
      </c>
      <c r="M27" s="65" t="s">
        <v>701</v>
      </c>
      <c r="N27" s="140">
        <f ca="1">SUM(N19:N26)</f>
        <v>-4.6566128730773926E-10</v>
      </c>
      <c r="O27" s="140">
        <f ca="1">SUM(O19:O26)</f>
        <v>1357475.7383835756</v>
      </c>
      <c r="P27" s="140">
        <f ca="1">SUM(P19:P26)</f>
        <v>3155184.5414142837</v>
      </c>
      <c r="Q27" s="140">
        <f ca="1">SUM(Q19:Q26)</f>
        <v>3234338.7649040981</v>
      </c>
      <c r="R27" s="247">
        <f ca="1">SUM(R19:R26)</f>
        <v>3318635.0275122519</v>
      </c>
      <c r="S27" s="58"/>
      <c r="T27" s="58"/>
      <c r="U27" s="58"/>
      <c r="V27" s="58"/>
      <c r="W27" s="136"/>
    </row>
    <row r="28" spans="2:27" s="187" customFormat="1" ht="16.5" thickTop="1">
      <c r="C28" s="618"/>
      <c r="D28" s="618"/>
      <c r="F28" s="624" t="s">
        <v>75</v>
      </c>
      <c r="G28" s="625"/>
      <c r="H28" s="182"/>
      <c r="I28" s="182">
        <f>I45*D21</f>
        <v>132810000</v>
      </c>
      <c r="J28" s="626">
        <f>I28/$I$32</f>
        <v>0.6</v>
      </c>
      <c r="K28" s="627">
        <f>I28/$D$8</f>
        <v>915931.03448275861</v>
      </c>
      <c r="M28" s="213" t="s">
        <v>700</v>
      </c>
      <c r="N28" s="58">
        <f>'Income Statement - AM'!DW67</f>
        <v>0</v>
      </c>
      <c r="O28" s="58">
        <f>'Income Statement - AM'!DX67</f>
        <v>0</v>
      </c>
      <c r="P28" s="58">
        <f>'Income Statement - AM'!DY67</f>
        <v>0</v>
      </c>
      <c r="Q28" s="58">
        <f>'Income Statement - AM'!DZ67</f>
        <v>0</v>
      </c>
      <c r="R28" s="136">
        <f>'Income Statement - AM'!EA67</f>
        <v>0</v>
      </c>
      <c r="S28" s="58"/>
      <c r="T28" s="58"/>
      <c r="U28" s="58"/>
      <c r="V28" s="58"/>
      <c r="W28" s="136"/>
    </row>
    <row r="29" spans="2:27" s="187" customFormat="1" ht="16.5" thickBot="1">
      <c r="B29" s="612" t="s">
        <v>1258</v>
      </c>
      <c r="C29" s="613"/>
      <c r="D29" s="623"/>
      <c r="F29" s="624" t="s">
        <v>502</v>
      </c>
      <c r="G29" s="625"/>
      <c r="H29" s="182"/>
      <c r="I29" s="182">
        <v>0</v>
      </c>
      <c r="J29" s="628">
        <f>I29/$I$32</f>
        <v>0</v>
      </c>
      <c r="K29" s="627">
        <f>I29/$D$8</f>
        <v>0</v>
      </c>
      <c r="M29" s="65" t="s">
        <v>705</v>
      </c>
      <c r="N29" s="140">
        <f ca="1">N28+N27</f>
        <v>-4.6566128730773926E-10</v>
      </c>
      <c r="O29" s="140">
        <f ca="1">O28+O27</f>
        <v>1357475.7383835756</v>
      </c>
      <c r="P29" s="140">
        <f ca="1">P28+P27</f>
        <v>3155184.5414142837</v>
      </c>
      <c r="Q29" s="140">
        <f ca="1">Q28+Q27</f>
        <v>3234338.7649040981</v>
      </c>
      <c r="R29" s="247">
        <f ca="1">R28+R27</f>
        <v>3318635.0275122519</v>
      </c>
      <c r="S29" s="58">
        <f>'Income Statement - AM'!EB77</f>
        <v>241606.24999999997</v>
      </c>
      <c r="T29" s="58">
        <f>'Income Statement - AM'!EC77</f>
        <v>245956.24999999997</v>
      </c>
      <c r="U29" s="58">
        <f>'Income Statement - AM'!ED77</f>
        <v>250306.25</v>
      </c>
      <c r="V29" s="58">
        <f>'Income Statement - AM'!EE77</f>
        <v>254656.25</v>
      </c>
      <c r="W29" s="136">
        <f>'Income Statement - AM'!EF77</f>
        <v>259006.25000000006</v>
      </c>
    </row>
    <row r="30" spans="2:27" s="187" customFormat="1" ht="16.5" thickTop="1">
      <c r="B30" s="577"/>
      <c r="C30" s="578"/>
      <c r="D30" s="579"/>
      <c r="F30" s="624" t="str">
        <f>CONCATENATE("LP - ",'AIRR Input Tab'!D10, " Equity")</f>
        <v>LP - Investar Equity</v>
      </c>
      <c r="G30" s="625"/>
      <c r="H30" s="182"/>
      <c r="I30" s="182">
        <f>(I32-I28)*G50</f>
        <v>84113000</v>
      </c>
      <c r="J30" s="628">
        <f>I30/$I$32</f>
        <v>0.38</v>
      </c>
      <c r="K30" s="627">
        <f>I30/$D$8</f>
        <v>580089.6551724138</v>
      </c>
      <c r="M30" s="213"/>
      <c r="N30" s="58"/>
      <c r="O30" s="58"/>
      <c r="P30" s="58"/>
      <c r="Q30" s="58"/>
      <c r="R30" s="136"/>
      <c r="S30" s="58">
        <f ca="1">'Income Statement - AM'!EB78</f>
        <v>16107.083333333334</v>
      </c>
      <c r="T30" s="58">
        <f ca="1">'Income Statement - AM'!EC78</f>
        <v>16397.083333333336</v>
      </c>
      <c r="U30" s="58">
        <f ca="1">'Income Statement - AM'!ED78</f>
        <v>16687.083333333336</v>
      </c>
      <c r="V30" s="58">
        <f ca="1">'Income Statement - AM'!EE78</f>
        <v>16977.083333333339</v>
      </c>
      <c r="W30" s="136">
        <f ca="1">'Income Statement - AM'!EF78</f>
        <v>17267.083333333339</v>
      </c>
    </row>
    <row r="31" spans="2:27" s="187" customFormat="1" ht="15.75">
      <c r="B31" s="639"/>
      <c r="C31" s="640" t="s">
        <v>494</v>
      </c>
      <c r="D31" s="693" t="s">
        <v>497</v>
      </c>
      <c r="F31" s="624" t="str">
        <f>CONCATENATE("GP - ", 'AIRR Input Tab'!D11, " Equity")</f>
        <v>GP - Ace Equity</v>
      </c>
      <c r="G31" s="625"/>
      <c r="H31" s="182"/>
      <c r="I31" s="182">
        <f>(I32-I28)*H50</f>
        <v>4427000.0000000037</v>
      </c>
      <c r="J31" s="628">
        <f>I31/$I$32</f>
        <v>2.0000000000000018E-2</v>
      </c>
      <c r="K31" s="627">
        <f>I31/$D$8</f>
        <v>30531.034482758645</v>
      </c>
      <c r="M31" s="128" t="s">
        <v>269</v>
      </c>
      <c r="N31" s="58"/>
      <c r="O31" s="58"/>
      <c r="P31" s="58"/>
      <c r="Q31" s="58"/>
      <c r="R31" s="136"/>
      <c r="S31" s="58">
        <f ca="1">'Income Statement - AM'!EB79</f>
        <v>48321.250000000007</v>
      </c>
      <c r="T31" s="58">
        <f ca="1">'Income Statement - AM'!EC79</f>
        <v>49191.25</v>
      </c>
      <c r="U31" s="58">
        <f ca="1">'Income Statement - AM'!ED79</f>
        <v>50061.250000000007</v>
      </c>
      <c r="V31" s="58">
        <f ca="1">'Income Statement - AM'!EE79</f>
        <v>50931.250000000007</v>
      </c>
      <c r="W31" s="136">
        <f ca="1">'Income Statement - AM'!EF79</f>
        <v>51801.250000000022</v>
      </c>
    </row>
    <row r="32" spans="2:27" s="187" customFormat="1" ht="15.75">
      <c r="B32" s="581" t="s">
        <v>1257</v>
      </c>
      <c r="C32" s="691">
        <v>0</v>
      </c>
      <c r="D32" s="670">
        <f>D33</f>
        <v>45346</v>
      </c>
      <c r="F32" s="180" t="s">
        <v>558</v>
      </c>
      <c r="G32" s="601"/>
      <c r="H32" s="183"/>
      <c r="I32" s="183">
        <f>I45</f>
        <v>221350000</v>
      </c>
      <c r="J32" s="632">
        <f>SUM(J28:J31)</f>
        <v>1</v>
      </c>
      <c r="K32" s="181">
        <f>SUM(K28:K31)</f>
        <v>1526551.7241379311</v>
      </c>
      <c r="M32" s="213" t="s">
        <v>526</v>
      </c>
      <c r="N32" s="58">
        <f>'Income Statement - AM'!DW77</f>
        <v>0</v>
      </c>
      <c r="O32" s="58">
        <f>'Income Statement - AM'!DX77</f>
        <v>0</v>
      </c>
      <c r="P32" s="58">
        <f>'Income Statement - AM'!DY77</f>
        <v>133853.125</v>
      </c>
      <c r="Q32" s="58">
        <f>'Income Statement - AM'!DZ77</f>
        <v>232906.25</v>
      </c>
      <c r="R32" s="136">
        <f>'Income Statement - AM'!EA77</f>
        <v>237256.24999999997</v>
      </c>
      <c r="S32" s="58">
        <f>'Income Statement - AM'!EB80</f>
        <v>24160.625</v>
      </c>
      <c r="T32" s="58">
        <f>'Income Statement - AM'!EC80</f>
        <v>24595.624999999996</v>
      </c>
      <c r="U32" s="58">
        <f>'Income Statement - AM'!ED80</f>
        <v>25030.625</v>
      </c>
      <c r="V32" s="58">
        <f>'Income Statement - AM'!EE80</f>
        <v>25465.625</v>
      </c>
      <c r="W32" s="136">
        <f>'Income Statement - AM'!EF80</f>
        <v>25900.625000000004</v>
      </c>
    </row>
    <row r="33" spans="2:23" s="187" customFormat="1" ht="15.75">
      <c r="B33" s="581" t="s">
        <v>627</v>
      </c>
      <c r="C33" s="691">
        <v>0</v>
      </c>
      <c r="D33" s="641">
        <f>'PERPETUITY MIDDLEMAN INPUT TAB'!C11</f>
        <v>45346</v>
      </c>
      <c r="M33" s="213" t="s">
        <v>527</v>
      </c>
      <c r="N33" s="58">
        <f ca="1">'Income Statement - AM'!DW78</f>
        <v>0</v>
      </c>
      <c r="O33" s="58">
        <f ca="1">'Income Statement - AM'!DX78</f>
        <v>7499.7222222222235</v>
      </c>
      <c r="P33" s="58">
        <f ca="1">'Income Statement - AM'!DY78</f>
        <v>15237.083333333334</v>
      </c>
      <c r="Q33" s="58">
        <f ca="1">'Income Statement - AM'!DZ78</f>
        <v>15527.083333333336</v>
      </c>
      <c r="R33" s="136">
        <f ca="1">'Income Statement - AM'!EA78</f>
        <v>15817.083333333332</v>
      </c>
      <c r="S33" s="58">
        <f ca="1">'Income Statement - AM'!EB81</f>
        <v>80535.416666666686</v>
      </c>
      <c r="T33" s="58">
        <f ca="1">'Income Statement - AM'!EC81</f>
        <v>81985.416666666686</v>
      </c>
      <c r="U33" s="58">
        <f ca="1">'Income Statement - AM'!ED81</f>
        <v>83435.416666666686</v>
      </c>
      <c r="V33" s="58">
        <f ca="1">'Income Statement - AM'!EE81</f>
        <v>84885.416666666686</v>
      </c>
      <c r="W33" s="136">
        <f ca="1">'Income Statement - AM'!EF81</f>
        <v>86335.416666666715</v>
      </c>
    </row>
    <row r="34" spans="2:23" s="187" customFormat="1" ht="15.75">
      <c r="B34" s="581" t="s">
        <v>99</v>
      </c>
      <c r="C34" s="691" t="e">
        <f>'PERPETUITY MIDDLEMAN INPUT TAB'!#REF!</f>
        <v>#REF!</v>
      </c>
      <c r="D34" s="641" t="e">
        <f t="shared" ref="D34:D40" si="7">EOMONTH($D$32,C34)</f>
        <v>#REF!</v>
      </c>
      <c r="F34" s="619" t="s">
        <v>611</v>
      </c>
      <c r="G34" s="620"/>
      <c r="H34" s="583"/>
      <c r="I34" s="621" t="s">
        <v>560</v>
      </c>
      <c r="J34" s="621" t="s">
        <v>755</v>
      </c>
      <c r="K34" s="622" t="s">
        <v>754</v>
      </c>
      <c r="M34" s="213" t="s">
        <v>528</v>
      </c>
      <c r="N34" s="58">
        <f ca="1">'Income Statement - AM'!DW79</f>
        <v>0</v>
      </c>
      <c r="O34" s="58">
        <f ca="1">'Income Statement - AM'!DX79</f>
        <v>22499.166666666672</v>
      </c>
      <c r="P34" s="58">
        <f ca="1">'Income Statement - AM'!DY79</f>
        <v>45711.250000000007</v>
      </c>
      <c r="Q34" s="58">
        <f ca="1">'Income Statement - AM'!DZ79</f>
        <v>46581.250000000007</v>
      </c>
      <c r="R34" s="136">
        <f ca="1">'Income Statement - AM'!EA79</f>
        <v>47451.250000000007</v>
      </c>
      <c r="S34" s="58">
        <f>'Income Statement - AM'!EB82</f>
        <v>40267.708333333336</v>
      </c>
      <c r="T34" s="58">
        <f>'Income Statement - AM'!EC82</f>
        <v>40992.708333333328</v>
      </c>
      <c r="U34" s="58">
        <f>'Income Statement - AM'!ED82</f>
        <v>41717.708333333328</v>
      </c>
      <c r="V34" s="58">
        <f>'Income Statement - AM'!EE82</f>
        <v>42442.708333333336</v>
      </c>
      <c r="W34" s="136">
        <f>'Income Statement - AM'!EF82</f>
        <v>43167.70833333335</v>
      </c>
    </row>
    <row r="35" spans="2:23" s="187" customFormat="1" ht="15.75">
      <c r="B35" s="581" t="str">
        <f>'PERPETUITY MIDDLEMAN INPUT TAB'!B16</f>
        <v>First Units Delivered (Opex Starts)</v>
      </c>
      <c r="C35" s="691" t="e">
        <f>'PERPETUITY MIDDLEMAN INPUT TAB'!#REF!</f>
        <v>#REF!</v>
      </c>
      <c r="D35" s="641" t="e">
        <f t="shared" si="7"/>
        <v>#REF!</v>
      </c>
      <c r="F35" s="624" t="s">
        <v>613</v>
      </c>
      <c r="G35" s="625"/>
      <c r="H35" s="182"/>
      <c r="I35" s="182">
        <f>'Draw Schedule'!C9</f>
        <v>15000000</v>
      </c>
      <c r="J35" s="626">
        <f t="shared" ref="J35:J44" si="8">I35/$I$45</f>
        <v>6.7765981477298398E-2</v>
      </c>
      <c r="K35" s="627">
        <f t="shared" ref="K35:K44" si="9">I35/$D$8</f>
        <v>103448.27586206897</v>
      </c>
      <c r="M35" s="213" t="s">
        <v>529</v>
      </c>
      <c r="N35" s="58">
        <f>'Income Statement - AM'!DW80</f>
        <v>0</v>
      </c>
      <c r="O35" s="58">
        <f>'Income Statement - AM'!DX80</f>
        <v>0</v>
      </c>
      <c r="P35" s="58">
        <f>'Income Statement - AM'!DY80</f>
        <v>13385.3125</v>
      </c>
      <c r="Q35" s="58">
        <f>'Income Statement - AM'!DZ80</f>
        <v>23290.625</v>
      </c>
      <c r="R35" s="136">
        <f>'Income Statement - AM'!EA80</f>
        <v>23725.625</v>
      </c>
      <c r="S35" s="58">
        <f>'Income Statement - AM'!EB83</f>
        <v>48321.25</v>
      </c>
      <c r="T35" s="58">
        <f>'Income Statement - AM'!EC83</f>
        <v>49191.249999999993</v>
      </c>
      <c r="U35" s="58">
        <f>'Income Statement - AM'!ED83</f>
        <v>50061.25</v>
      </c>
      <c r="V35" s="58">
        <f>'Income Statement - AM'!EE83</f>
        <v>50931.25</v>
      </c>
      <c r="W35" s="136">
        <f>'Income Statement - AM'!EF83</f>
        <v>51801.250000000007</v>
      </c>
    </row>
    <row r="36" spans="2:23" s="187" customFormat="1" ht="15.75">
      <c r="B36" s="581" t="str">
        <f>'PERPETUITY MIDDLEMAN INPUT TAB'!B17</f>
        <v xml:space="preserve">Absorption Start </v>
      </c>
      <c r="C36" s="691" t="e">
        <f>'PERPETUITY MIDDLEMAN INPUT TAB'!#REF!</f>
        <v>#REF!</v>
      </c>
      <c r="D36" s="641" t="e">
        <f t="shared" si="7"/>
        <v>#REF!</v>
      </c>
      <c r="F36" s="624" t="s">
        <v>58</v>
      </c>
      <c r="G36" s="625"/>
      <c r="H36" s="182"/>
      <c r="I36" s="182">
        <f>'Draw Schedule'!C10</f>
        <v>0</v>
      </c>
      <c r="J36" s="626">
        <f t="shared" si="8"/>
        <v>0</v>
      </c>
      <c r="K36" s="627">
        <f t="shared" si="9"/>
        <v>0</v>
      </c>
      <c r="M36" s="213" t="s">
        <v>298</v>
      </c>
      <c r="N36" s="58">
        <f ca="1">'Income Statement - AM'!DW81</f>
        <v>0</v>
      </c>
      <c r="O36" s="58">
        <f ca="1">'Income Statement - AM'!DX81</f>
        <v>37498.611111111124</v>
      </c>
      <c r="P36" s="58">
        <f ca="1">'Income Statement - AM'!DY81</f>
        <v>76185.416666666686</v>
      </c>
      <c r="Q36" s="58">
        <f ca="1">'Income Statement - AM'!DZ81</f>
        <v>77635.416666666701</v>
      </c>
      <c r="R36" s="136">
        <f ca="1">'Income Statement - AM'!EA81</f>
        <v>79085.416666666672</v>
      </c>
      <c r="S36" s="58">
        <f ca="1">'Income Statement - AM'!EB84</f>
        <v>0</v>
      </c>
      <c r="T36" s="58">
        <f ca="1">'Income Statement - AM'!EC84</f>
        <v>0</v>
      </c>
      <c r="U36" s="58">
        <f ca="1">'Income Statement - AM'!ED84</f>
        <v>0</v>
      </c>
      <c r="V36" s="58">
        <f ca="1">'Income Statement - AM'!EE84</f>
        <v>0</v>
      </c>
      <c r="W36" s="136">
        <f ca="1">'Income Statement - AM'!EF84</f>
        <v>0</v>
      </c>
    </row>
    <row r="37" spans="2:23" s="187" customFormat="1" ht="16.5" thickBot="1">
      <c r="B37" s="581" t="s">
        <v>635</v>
      </c>
      <c r="C37" s="691">
        <v>36</v>
      </c>
      <c r="D37" s="641">
        <f t="shared" si="7"/>
        <v>46446</v>
      </c>
      <c r="F37" s="624" t="s">
        <v>745</v>
      </c>
      <c r="G37" s="625"/>
      <c r="H37" s="182"/>
      <c r="I37" s="182">
        <f>'Draw Schedule'!C14+'Draw Schedule'!C15+'Draw Schedule'!C16</f>
        <v>175000000</v>
      </c>
      <c r="J37" s="626">
        <f t="shared" si="8"/>
        <v>0.79060311723514798</v>
      </c>
      <c r="K37" s="627">
        <f t="shared" si="9"/>
        <v>1206896.551724138</v>
      </c>
      <c r="M37" s="213" t="s">
        <v>530</v>
      </c>
      <c r="N37" s="58">
        <f>'Income Statement - AM'!DW82</f>
        <v>0</v>
      </c>
      <c r="O37" s="58">
        <f>'Income Statement - AM'!DX82</f>
        <v>0</v>
      </c>
      <c r="P37" s="58">
        <f>'Income Statement - AM'!DY82</f>
        <v>22308.854166666668</v>
      </c>
      <c r="Q37" s="58">
        <f>'Income Statement - AM'!DZ82</f>
        <v>38817.708333333328</v>
      </c>
      <c r="R37" s="136">
        <f>'Income Statement - AM'!EA82</f>
        <v>39542.708333333328</v>
      </c>
      <c r="S37" s="140">
        <f t="shared" ref="S37:W37" ca="1" si="10">SUM(S29:S36)</f>
        <v>499319.58333333331</v>
      </c>
      <c r="T37" s="140">
        <f t="shared" ca="1" si="10"/>
        <v>508309.58333333331</v>
      </c>
      <c r="U37" s="140">
        <f t="shared" ca="1" si="10"/>
        <v>517299.58333333331</v>
      </c>
      <c r="V37" s="140">
        <f t="shared" ca="1" si="10"/>
        <v>526289.58333333326</v>
      </c>
      <c r="W37" s="247">
        <f t="shared" ca="1" si="10"/>
        <v>535279.58333333349</v>
      </c>
    </row>
    <row r="38" spans="2:23" s="187" customFormat="1" ht="16.5" thickTop="1">
      <c r="B38" s="581" t="s">
        <v>636</v>
      </c>
      <c r="C38" s="691">
        <v>40</v>
      </c>
      <c r="D38" s="641">
        <f t="shared" si="7"/>
        <v>46568</v>
      </c>
      <c r="F38" s="624" t="s">
        <v>746</v>
      </c>
      <c r="G38" s="625"/>
      <c r="H38" s="182"/>
      <c r="I38" s="182">
        <f>'Draw Schedule'!C17</f>
        <v>0</v>
      </c>
      <c r="J38" s="626">
        <f t="shared" si="8"/>
        <v>0</v>
      </c>
      <c r="K38" s="627">
        <f t="shared" si="9"/>
        <v>0</v>
      </c>
      <c r="M38" s="213" t="s">
        <v>531</v>
      </c>
      <c r="N38" s="58">
        <f>'Income Statement - AM'!DW83</f>
        <v>0</v>
      </c>
      <c r="O38" s="58">
        <f>'Income Statement - AM'!DX83</f>
        <v>0</v>
      </c>
      <c r="P38" s="58">
        <f>'Income Statement - AM'!DY83</f>
        <v>26770.625</v>
      </c>
      <c r="Q38" s="58">
        <f>'Income Statement - AM'!DZ83</f>
        <v>46581.25</v>
      </c>
      <c r="R38" s="136">
        <f>'Income Statement - AM'!EA83</f>
        <v>47451.25</v>
      </c>
      <c r="S38" s="58"/>
      <c r="T38" s="58"/>
      <c r="U38" s="58"/>
      <c r="V38" s="58"/>
      <c r="W38" s="136"/>
    </row>
    <row r="39" spans="2:23" s="187" customFormat="1" ht="15.75">
      <c r="B39" s="581" t="s">
        <v>637</v>
      </c>
      <c r="C39" s="691">
        <v>46</v>
      </c>
      <c r="D39" s="641">
        <f t="shared" si="7"/>
        <v>46752</v>
      </c>
      <c r="F39" s="637" t="s">
        <v>60</v>
      </c>
      <c r="G39" s="638"/>
      <c r="H39" s="182"/>
      <c r="I39" s="182">
        <f>'Draw Schedule'!C32-'Draw Schedule'!C31</f>
        <v>22000000</v>
      </c>
      <c r="J39" s="626">
        <f t="shared" si="8"/>
        <v>9.9390106166704309E-2</v>
      </c>
      <c r="K39" s="627">
        <f t="shared" si="9"/>
        <v>151724.13793103449</v>
      </c>
      <c r="M39" s="213" t="s">
        <v>532</v>
      </c>
      <c r="N39" s="58">
        <f ca="1">'Income Statement - AM'!DW84</f>
        <v>0</v>
      </c>
      <c r="O39" s="58">
        <f ca="1">'Income Statement - AM'!DX84</f>
        <v>0</v>
      </c>
      <c r="P39" s="58">
        <f ca="1">'Income Statement - AM'!DY84</f>
        <v>0</v>
      </c>
      <c r="Q39" s="58">
        <f ca="1">'Income Statement - AM'!DZ84</f>
        <v>0</v>
      </c>
      <c r="R39" s="136">
        <f ca="1">'Income Statement - AM'!EA84</f>
        <v>0</v>
      </c>
      <c r="S39" s="58">
        <f ca="1">'Income Statement - AM'!EB87</f>
        <v>100757.23654569627</v>
      </c>
      <c r="T39" s="58">
        <f ca="1">'Income Statement - AM'!EC87</f>
        <v>100757.23654569627</v>
      </c>
      <c r="U39" s="58">
        <f ca="1">'Income Statement - AM'!ED87</f>
        <v>100757.23654569627</v>
      </c>
      <c r="V39" s="58">
        <f ca="1">'Income Statement - AM'!EE87</f>
        <v>100757.23654569627</v>
      </c>
      <c r="W39" s="136">
        <f ca="1">'Income Statement - AM'!EF87</f>
        <v>100757.23654569627</v>
      </c>
    </row>
    <row r="40" spans="2:23" s="187" customFormat="1" ht="16.5" thickBot="1">
      <c r="B40" s="649" t="s">
        <v>108</v>
      </c>
      <c r="C40" s="692" t="e">
        <f>D44</f>
        <v>#REF!</v>
      </c>
      <c r="D40" s="694" t="e">
        <f t="shared" si="7"/>
        <v>#REF!</v>
      </c>
      <c r="F40" s="637" t="s">
        <v>578</v>
      </c>
      <c r="G40" s="638"/>
      <c r="H40" s="182"/>
      <c r="I40" s="182">
        <f>'Draw Schedule'!C31</f>
        <v>0</v>
      </c>
      <c r="J40" s="626">
        <f t="shared" si="8"/>
        <v>0</v>
      </c>
      <c r="K40" s="627">
        <f t="shared" si="9"/>
        <v>0</v>
      </c>
      <c r="M40" s="65" t="s">
        <v>460</v>
      </c>
      <c r="N40" s="140">
        <f ca="1">SUM(N32:N39)</f>
        <v>0</v>
      </c>
      <c r="O40" s="140">
        <f ca="1">SUM(O32:O39)</f>
        <v>67497.500000000015</v>
      </c>
      <c r="P40" s="140">
        <f ca="1">SUM(P32:P39)</f>
        <v>333451.66666666669</v>
      </c>
      <c r="Q40" s="140">
        <f ca="1">SUM(Q32:Q39)</f>
        <v>481339.58333333337</v>
      </c>
      <c r="R40" s="247">
        <f ca="1">SUM(R32:R39)</f>
        <v>490329.58333333331</v>
      </c>
      <c r="S40" s="58">
        <f>'Income Statement - AM'!EB88</f>
        <v>64428.333333333314</v>
      </c>
      <c r="T40" s="58">
        <f>'Income Statement - AM'!EC88</f>
        <v>65588.333333333314</v>
      </c>
      <c r="U40" s="58">
        <f>'Income Statement - AM'!ED88</f>
        <v>66748.333333333328</v>
      </c>
      <c r="V40" s="58">
        <f>'Income Statement - AM'!EE88</f>
        <v>67908.333333333328</v>
      </c>
      <c r="W40" s="136">
        <f>'Income Statement - AM'!EF88</f>
        <v>69068.333333333343</v>
      </c>
    </row>
    <row r="41" spans="2:23" s="187" customFormat="1" ht="16.5" thickTop="1">
      <c r="F41" s="637" t="s">
        <v>747</v>
      </c>
      <c r="G41" s="638"/>
      <c r="H41" s="182"/>
      <c r="I41" s="182">
        <f>'Draw Schedule'!C45</f>
        <v>0</v>
      </c>
      <c r="J41" s="626">
        <f t="shared" si="8"/>
        <v>0</v>
      </c>
      <c r="K41" s="627">
        <f t="shared" si="9"/>
        <v>0</v>
      </c>
      <c r="M41" s="213"/>
      <c r="N41" s="58"/>
      <c r="O41" s="58"/>
      <c r="P41" s="58"/>
      <c r="Q41" s="58"/>
      <c r="R41" s="136"/>
      <c r="S41" s="58">
        <f>'Income Statement - AM'!EB89</f>
        <v>845621.875</v>
      </c>
      <c r="T41" s="58">
        <f>'Income Statement - AM'!EC89</f>
        <v>860846.875</v>
      </c>
      <c r="U41" s="58">
        <f>'Income Statement - AM'!ED89</f>
        <v>876071.875</v>
      </c>
      <c r="V41" s="58">
        <f>'Income Statement - AM'!EE89</f>
        <v>891296.875</v>
      </c>
      <c r="W41" s="136">
        <f>'Income Statement - AM'!EF89</f>
        <v>906521.87500000012</v>
      </c>
    </row>
    <row r="42" spans="2:23" s="187" customFormat="1" ht="15.75">
      <c r="B42" s="612" t="s">
        <v>106</v>
      </c>
      <c r="C42" s="613"/>
      <c r="D42" s="614"/>
      <c r="F42" s="624" t="s">
        <v>618</v>
      </c>
      <c r="G42" s="625"/>
      <c r="H42" s="182"/>
      <c r="I42" s="182">
        <f>'Draw Schedule'!C49</f>
        <v>8500000</v>
      </c>
      <c r="J42" s="626">
        <f t="shared" si="8"/>
        <v>3.8400722837135755E-2</v>
      </c>
      <c r="K42" s="627">
        <f t="shared" si="9"/>
        <v>58620.689655172413</v>
      </c>
      <c r="M42" s="213" t="s">
        <v>464</v>
      </c>
      <c r="N42" s="58">
        <f ca="1">'Income Statement - AM'!DW87</f>
        <v>0</v>
      </c>
      <c r="O42" s="58">
        <f ca="1">'Income Statement - AM'!DX87</f>
        <v>40724.272151507263</v>
      </c>
      <c r="P42" s="58">
        <f ca="1">'Income Statement - AM'!DY87</f>
        <v>94655.536242428512</v>
      </c>
      <c r="Q42" s="58">
        <f ca="1">'Income Statement - AM'!DZ87</f>
        <v>97030.162947122968</v>
      </c>
      <c r="R42" s="136">
        <f ca="1">'Income Statement - AM'!EA87</f>
        <v>99559.050825367522</v>
      </c>
      <c r="S42" s="58">
        <f>'Income Statement - AM'!EB90</f>
        <v>0</v>
      </c>
      <c r="T42" s="58">
        <f>'Income Statement - AM'!EC90</f>
        <v>0</v>
      </c>
      <c r="U42" s="58">
        <f>'Income Statement - AM'!ED90</f>
        <v>0</v>
      </c>
      <c r="V42" s="58">
        <f>'Income Statement - AM'!EE90</f>
        <v>0</v>
      </c>
      <c r="W42" s="136">
        <f>'Income Statement - AM'!EF90</f>
        <v>0</v>
      </c>
    </row>
    <row r="43" spans="2:23" s="187" customFormat="1" ht="16.5" thickBot="1">
      <c r="B43" s="577"/>
      <c r="C43" s="580"/>
      <c r="D43" s="579"/>
      <c r="F43" s="624" t="s">
        <v>744</v>
      </c>
      <c r="G43" s="625"/>
      <c r="H43" s="182"/>
      <c r="I43" s="182">
        <v>0</v>
      </c>
      <c r="J43" s="642">
        <f t="shared" si="8"/>
        <v>0</v>
      </c>
      <c r="K43" s="627">
        <f t="shared" si="9"/>
        <v>0</v>
      </c>
      <c r="M43" s="213" t="s">
        <v>533</v>
      </c>
      <c r="N43" s="58">
        <f>'Income Statement - AM'!DW88</f>
        <v>0</v>
      </c>
      <c r="O43" s="58">
        <f>'Income Statement - AM'!DX88</f>
        <v>0</v>
      </c>
      <c r="P43" s="58">
        <f>'Income Statement - AM'!DY88</f>
        <v>35694.166666666664</v>
      </c>
      <c r="Q43" s="58">
        <f>'Income Statement - AM'!DZ88</f>
        <v>62108.333333333328</v>
      </c>
      <c r="R43" s="136">
        <f>'Income Statement - AM'!EA88</f>
        <v>63268.333333333321</v>
      </c>
      <c r="S43" s="140">
        <f t="shared" ref="S43:W43" ca="1" si="11">SUM(S39:S42)</f>
        <v>1010807.4448790296</v>
      </c>
      <c r="T43" s="140">
        <f t="shared" ca="1" si="11"/>
        <v>1027192.4448790296</v>
      </c>
      <c r="U43" s="140">
        <f t="shared" ca="1" si="11"/>
        <v>1043577.4448790296</v>
      </c>
      <c r="V43" s="140">
        <f t="shared" ca="1" si="11"/>
        <v>1059962.4448790296</v>
      </c>
      <c r="W43" s="247">
        <f t="shared" ca="1" si="11"/>
        <v>1076347.4448790296</v>
      </c>
    </row>
    <row r="44" spans="2:23" s="187" customFormat="1" ht="16.5" thickTop="1">
      <c r="B44" s="581" t="s">
        <v>108</v>
      </c>
      <c r="C44" s="618"/>
      <c r="D44" s="666" t="e">
        <f>'PERPETUITY MIDDLEMAN INPUT TAB'!#REF!</f>
        <v>#REF!</v>
      </c>
      <c r="F44" s="624" t="s">
        <v>63</v>
      </c>
      <c r="G44" s="625"/>
      <c r="H44" s="182"/>
      <c r="I44" s="182">
        <f>'Draw Schedule'!C48</f>
        <v>850000</v>
      </c>
      <c r="J44" s="626">
        <f t="shared" si="8"/>
        <v>3.840072283713576E-3</v>
      </c>
      <c r="K44" s="627">
        <f t="shared" si="9"/>
        <v>5862.0689655172409</v>
      </c>
      <c r="M44" s="213" t="s">
        <v>534</v>
      </c>
      <c r="N44" s="58">
        <f>'Income Statement - AM'!DW89</f>
        <v>0</v>
      </c>
      <c r="O44" s="58">
        <f>'Income Statement - AM'!DX89</f>
        <v>0</v>
      </c>
      <c r="P44" s="58">
        <f>'Income Statement - AM'!DY89</f>
        <v>468485.9375</v>
      </c>
      <c r="Q44" s="58">
        <f>'Income Statement - AM'!DZ89</f>
        <v>815171.875</v>
      </c>
      <c r="R44" s="136">
        <f>'Income Statement - AM'!EA89</f>
        <v>830396.875</v>
      </c>
      <c r="S44" s="58"/>
      <c r="T44" s="58"/>
      <c r="U44" s="58"/>
      <c r="V44" s="58"/>
      <c r="W44" s="136"/>
    </row>
    <row r="45" spans="2:23" s="187" customFormat="1" ht="15.75">
      <c r="B45" s="581" t="s">
        <v>107</v>
      </c>
      <c r="D45" s="664" t="e">
        <f>'PERPETUITY MIDDLEMAN INPUT TAB'!#REF!</f>
        <v>#REF!</v>
      </c>
      <c r="F45" s="180" t="s">
        <v>558</v>
      </c>
      <c r="G45" s="601"/>
      <c r="H45" s="183"/>
      <c r="I45" s="183">
        <f>SUM(I35:I44)</f>
        <v>221350000</v>
      </c>
      <c r="J45" s="632">
        <f>SUM(J35:J44)</f>
        <v>1</v>
      </c>
      <c r="K45" s="181">
        <f>SUM(K35:K44)</f>
        <v>1526551.7241379309</v>
      </c>
      <c r="M45" s="213" t="s">
        <v>535</v>
      </c>
      <c r="N45" s="58">
        <f>'Income Statement - AM'!DW90</f>
        <v>0</v>
      </c>
      <c r="O45" s="58">
        <f>'Income Statement - AM'!DX90</f>
        <v>0</v>
      </c>
      <c r="P45" s="58">
        <f>'Income Statement - AM'!DY90</f>
        <v>0</v>
      </c>
      <c r="Q45" s="58">
        <f>'Income Statement - AM'!DZ90</f>
        <v>0</v>
      </c>
      <c r="R45" s="136">
        <f>'Income Statement - AM'!EA90</f>
        <v>0</v>
      </c>
      <c r="S45" s="58">
        <f ca="1">'Income Statement - AM'!EB97</f>
        <v>0</v>
      </c>
      <c r="T45" s="58">
        <f ca="1">'Income Statement - AM'!EC97</f>
        <v>0</v>
      </c>
      <c r="U45" s="58">
        <f ca="1">'Income Statement - AM'!ED97</f>
        <v>0</v>
      </c>
      <c r="V45" s="58">
        <f ca="1">'Income Statement - AM'!EE97</f>
        <v>0</v>
      </c>
      <c r="W45" s="136">
        <f ca="1">'Income Statement - AM'!EF97</f>
        <v>0</v>
      </c>
    </row>
    <row r="46" spans="2:23" s="187" customFormat="1" ht="16.5" thickBot="1">
      <c r="B46" s="581" t="s">
        <v>621</v>
      </c>
      <c r="D46" s="667" t="e">
        <f>D47*D50</f>
        <v>#REF!</v>
      </c>
      <c r="M46" s="65" t="s">
        <v>739</v>
      </c>
      <c r="N46" s="140">
        <f ca="1">SUM(N42:N45)</f>
        <v>0</v>
      </c>
      <c r="O46" s="140">
        <f ca="1">SUM(O42:O45)</f>
        <v>40724.272151507263</v>
      </c>
      <c r="P46" s="140">
        <f ca="1">SUM(P42:P45)</f>
        <v>598835.64040909521</v>
      </c>
      <c r="Q46" s="140">
        <f ca="1">SUM(Q42:Q45)</f>
        <v>974310.37128045631</v>
      </c>
      <c r="R46" s="247">
        <f ca="1">SUM(R42:R45)</f>
        <v>993224.25915870082</v>
      </c>
      <c r="S46" s="140">
        <f t="shared" ref="S46:W46" ca="1" si="12">S45+S43+S37</f>
        <v>1510127.0282123629</v>
      </c>
      <c r="T46" s="140">
        <f t="shared" ca="1" si="12"/>
        <v>1535502.0282123629</v>
      </c>
      <c r="U46" s="140">
        <f t="shared" ca="1" si="12"/>
        <v>1560877.0282123629</v>
      </c>
      <c r="V46" s="140">
        <f t="shared" ca="1" si="12"/>
        <v>1586252.0282123629</v>
      </c>
      <c r="W46" s="247">
        <f t="shared" ca="1" si="12"/>
        <v>1611627.0282123631</v>
      </c>
    </row>
    <row r="47" spans="2:23" s="187" customFormat="1" ht="16.5" thickTop="1">
      <c r="B47" s="581" t="s">
        <v>1231</v>
      </c>
      <c r="D47" s="633" t="e">
        <f>'PERPETUITY MIDDLEMAN INPUT TAB'!#REF!</f>
        <v>#REF!</v>
      </c>
      <c r="F47" s="612" t="s">
        <v>1224</v>
      </c>
      <c r="G47" s="614"/>
      <c r="H47" s="614"/>
      <c r="I47" s="614"/>
      <c r="J47" s="614"/>
      <c r="K47" s="614"/>
      <c r="M47" s="213"/>
      <c r="N47" s="58"/>
      <c r="O47" s="58"/>
      <c r="P47" s="58"/>
      <c r="Q47" s="58"/>
      <c r="R47" s="136"/>
      <c r="S47" s="390"/>
      <c r="T47" s="390"/>
      <c r="U47" s="390"/>
      <c r="V47" s="390"/>
      <c r="W47" s="391"/>
    </row>
    <row r="48" spans="2:23" s="187" customFormat="1" ht="15.75">
      <c r="B48" s="581" t="s">
        <v>1232</v>
      </c>
      <c r="D48" s="633" t="e">
        <f>'PERPETUITY MIDDLEMAN INPUT TAB'!#REF!</f>
        <v>#REF!</v>
      </c>
      <c r="F48" s="577"/>
      <c r="G48" s="580"/>
      <c r="H48" s="580"/>
      <c r="I48" s="580"/>
      <c r="J48" s="580"/>
      <c r="K48" s="579"/>
      <c r="M48" s="213" t="s">
        <v>537</v>
      </c>
      <c r="N48" s="58">
        <f ca="1">'Income Statement - AM'!DW97</f>
        <v>0</v>
      </c>
      <c r="O48" s="58">
        <f ca="1">'Income Statement - AM'!DX97</f>
        <v>0</v>
      </c>
      <c r="P48" s="58">
        <f ca="1">'Income Statement - AM'!DY97</f>
        <v>0</v>
      </c>
      <c r="Q48" s="58">
        <f ca="1">'Income Statement - AM'!DZ97</f>
        <v>0</v>
      </c>
      <c r="R48" s="136">
        <f ca="1">'Income Statement - AM'!EA97</f>
        <v>0</v>
      </c>
      <c r="S48" s="364">
        <f t="shared" ref="S48:W50" ca="1" si="13">S26-S46</f>
        <v>1848447.5233108471</v>
      </c>
      <c r="T48" s="364">
        <f t="shared" ca="1" si="13"/>
        <v>1823072.5233108471</v>
      </c>
      <c r="U48" s="364">
        <f t="shared" ca="1" si="13"/>
        <v>1797697.5233108471</v>
      </c>
      <c r="V48" s="364">
        <f t="shared" ca="1" si="13"/>
        <v>1772322.5233108471</v>
      </c>
      <c r="W48" s="365">
        <f t="shared" ca="1" si="13"/>
        <v>1746947.5233108469</v>
      </c>
    </row>
    <row r="49" spans="2:23" s="187" customFormat="1" ht="16.5" thickBot="1">
      <c r="B49" s="629"/>
      <c r="D49" s="600"/>
      <c r="F49" s="643" t="s">
        <v>115</v>
      </c>
      <c r="G49" s="644" t="str">
        <f>'AIRR Input Tab'!K18</f>
        <v>Investar</v>
      </c>
      <c r="H49" s="644" t="str">
        <f>'AIRR Input Tab'!L18</f>
        <v>Ace</v>
      </c>
      <c r="I49" s="644" t="str">
        <f>'AIRR Input Tab'!N18</f>
        <v>Hurdle</v>
      </c>
      <c r="J49" s="644" t="str">
        <f>'AIRR Input Tab'!O18</f>
        <v>Multiple</v>
      </c>
      <c r="K49" s="644" t="str">
        <f>'AIRR Input Tab'!P18</f>
        <v>$ Amount</v>
      </c>
      <c r="M49" s="65" t="s">
        <v>538</v>
      </c>
      <c r="N49" s="140">
        <f ca="1">N48+N46+N40</f>
        <v>0</v>
      </c>
      <c r="O49" s="140">
        <f ca="1">O48+O46+O40</f>
        <v>108221.77215150728</v>
      </c>
      <c r="P49" s="140">
        <f ca="1">P48+P46+P40</f>
        <v>932287.30707576196</v>
      </c>
      <c r="Q49" s="140">
        <f ca="1">Q48+Q46+Q40</f>
        <v>1455649.9546137897</v>
      </c>
      <c r="R49" s="247">
        <f ca="1">R48+R46+R40</f>
        <v>1483553.8424920342</v>
      </c>
    </row>
    <row r="50" spans="2:23" s="187" customFormat="1" ht="16.5" thickTop="1">
      <c r="B50" s="581" t="s">
        <v>624</v>
      </c>
      <c r="D50" s="667">
        <v>250000000</v>
      </c>
      <c r="F50" s="629" t="s">
        <v>116</v>
      </c>
      <c r="G50" s="645">
        <f>'AIRR Input Tab'!K21</f>
        <v>0.95</v>
      </c>
      <c r="H50" s="646">
        <f>'AIRR Input Tab'!L21</f>
        <v>5.0000000000000044E-2</v>
      </c>
      <c r="I50" s="646">
        <f>'AIRR Input Tab'!N21</f>
        <v>0</v>
      </c>
      <c r="J50" s="685">
        <f>'AIRR Input Tab'!O21</f>
        <v>0</v>
      </c>
      <c r="K50" s="647">
        <f>'AIRR Input Tab'!P21</f>
        <v>0</v>
      </c>
      <c r="M50" s="213"/>
      <c r="N50" s="58"/>
      <c r="O50" s="58"/>
      <c r="P50" s="58"/>
      <c r="Q50" s="58"/>
      <c r="R50" s="391"/>
      <c r="S50" s="364">
        <f t="shared" ca="1" si="13"/>
        <v>-1848447.5233108471</v>
      </c>
      <c r="T50" s="364">
        <f t="shared" ca="1" si="13"/>
        <v>-1823072.5233108471</v>
      </c>
      <c r="U50" s="364">
        <f t="shared" ca="1" si="13"/>
        <v>-1797697.5233108471</v>
      </c>
      <c r="V50" s="364">
        <f t="shared" ca="1" si="13"/>
        <v>-1772322.5233108471</v>
      </c>
      <c r="W50" s="365">
        <f t="shared" ca="1" si="13"/>
        <v>-1746947.5233108469</v>
      </c>
    </row>
    <row r="51" spans="2:23" s="187" customFormat="1" ht="15.75">
      <c r="B51" s="581" t="s">
        <v>625</v>
      </c>
      <c r="D51" s="667">
        <f>D50/H13</f>
        <v>454545.45454545453</v>
      </c>
      <c r="F51" s="629" t="s">
        <v>117</v>
      </c>
      <c r="G51" s="646">
        <f>'AIRR Input Tab'!K22</f>
        <v>0.8</v>
      </c>
      <c r="H51" s="646">
        <f>'AIRR Input Tab'!L22</f>
        <v>5.0000000000000044E-2</v>
      </c>
      <c r="I51" s="646">
        <f>'AIRR Input Tab'!N22</f>
        <v>0.08</v>
      </c>
      <c r="J51" s="685">
        <f>'AIRR Input Tab'!O22</f>
        <v>1</v>
      </c>
      <c r="K51" s="648">
        <f>'AIRR Input Tab'!P22</f>
        <v>0</v>
      </c>
      <c r="M51" s="386" t="s">
        <v>654</v>
      </c>
      <c r="N51" s="364">
        <f ca="1">N29-N49</f>
        <v>-4.6566128730773926E-10</v>
      </c>
      <c r="O51" s="364">
        <f ca="1">O29-O49</f>
        <v>1249253.9662320684</v>
      </c>
      <c r="P51" s="364">
        <f ca="1">P29-P49</f>
        <v>2222897.234338522</v>
      </c>
      <c r="Q51" s="364">
        <f ca="1">Q29-Q49</f>
        <v>1778688.8102903084</v>
      </c>
      <c r="R51" s="365">
        <f ca="1">R29-R49</f>
        <v>1835081.1850202177</v>
      </c>
    </row>
    <row r="52" spans="2:23" s="187" customFormat="1" ht="15.75">
      <c r="B52" s="637" t="s">
        <v>626</v>
      </c>
      <c r="C52" s="696" t="e">
        <f>'PERPETUITY MIDDLEMAN INPUT TAB'!#REF!</f>
        <v>#REF!</v>
      </c>
      <c r="D52" s="665" t="e">
        <f>C52*D50</f>
        <v>#REF!</v>
      </c>
      <c r="F52" s="629" t="s">
        <v>118</v>
      </c>
      <c r="G52" s="646">
        <f>'AIRR Input Tab'!K23</f>
        <v>0.7</v>
      </c>
      <c r="H52" s="646">
        <f>'AIRR Input Tab'!L23</f>
        <v>5.0000000000000044E-2</v>
      </c>
      <c r="I52" s="646">
        <f>'AIRR Input Tab'!N23</f>
        <v>0.1</v>
      </c>
      <c r="J52" s="685">
        <f>'AIRR Input Tab'!O23</f>
        <v>1</v>
      </c>
      <c r="K52" s="647">
        <f>'AIRR Input Tab'!P23</f>
        <v>0</v>
      </c>
    </row>
    <row r="53" spans="2:23" s="187" customFormat="1" ht="15.75">
      <c r="B53" s="668" t="s">
        <v>628</v>
      </c>
      <c r="C53" s="697"/>
      <c r="D53" s="669" t="e">
        <f>D50-D52</f>
        <v>#REF!</v>
      </c>
      <c r="F53" s="629" t="s">
        <v>119</v>
      </c>
      <c r="G53" s="646">
        <f>'AIRR Input Tab'!K24</f>
        <v>0.5</v>
      </c>
      <c r="H53" s="646">
        <f>'AIRR Input Tab'!L24</f>
        <v>5.0000000000000044E-2</v>
      </c>
      <c r="I53" s="646">
        <f>'AIRR Input Tab'!N24</f>
        <v>0.15</v>
      </c>
      <c r="J53" s="685">
        <f>'AIRR Input Tab'!O24</f>
        <v>1</v>
      </c>
      <c r="K53" s="648">
        <f>'AIRR Input Tab'!P24</f>
        <v>0</v>
      </c>
      <c r="M53" s="386" t="s">
        <v>1204</v>
      </c>
      <c r="N53" s="561">
        <f ca="1">N51/$I$45</f>
        <v>-2.1037329446927457E-18</v>
      </c>
      <c r="O53" s="561">
        <f ca="1">O51/$I$45</f>
        <v>5.6437947424082605E-3</v>
      </c>
      <c r="P53" s="561">
        <f ca="1">P51/$I$45</f>
        <v>1.0042454187208141E-2</v>
      </c>
      <c r="Q53" s="561">
        <f ca="1">Q51/$I$45</f>
        <v>8.0356395314673968E-3</v>
      </c>
      <c r="R53" s="562">
        <f ca="1">R51/$I$45</f>
        <v>8.29040517289459E-3</v>
      </c>
    </row>
    <row r="54" spans="2:23" s="187" customFormat="1" ht="15.75">
      <c r="F54" s="629" t="s">
        <v>120</v>
      </c>
      <c r="G54" s="646">
        <f>'AIRR Input Tab'!K25</f>
        <v>0.5</v>
      </c>
      <c r="H54" s="646">
        <f>'AIRR Input Tab'!L25</f>
        <v>5.0000000000000044E-2</v>
      </c>
      <c r="I54" s="646">
        <f>'AIRR Input Tab'!N25</f>
        <v>0.15</v>
      </c>
      <c r="J54" s="685">
        <f>'AIRR Input Tab'!O25</f>
        <v>1</v>
      </c>
      <c r="K54" s="647">
        <f>'AIRR Input Tab'!P25</f>
        <v>0</v>
      </c>
    </row>
    <row r="55" spans="2:23" s="695" customFormat="1" ht="15.75">
      <c r="F55" s="634" t="s">
        <v>121</v>
      </c>
      <c r="G55" s="646">
        <f>'AIRR Input Tab'!K26</f>
        <v>0.5</v>
      </c>
      <c r="H55" s="646">
        <f>'AIRR Input Tab'!L26</f>
        <v>5.0000000000000044E-2</v>
      </c>
      <c r="I55" s="646">
        <f>'AIRR Input Tab'!N26</f>
        <v>0.15</v>
      </c>
      <c r="J55" s="686">
        <f>'AIRR Input Tab'!O26</f>
        <v>1</v>
      </c>
      <c r="K55" s="650">
        <f>'AIRR Input Tab'!P26</f>
        <v>0</v>
      </c>
    </row>
    <row r="56" spans="2:23" s="695" customFormat="1" ht="15.75">
      <c r="F56" s="187"/>
      <c r="G56" s="187"/>
      <c r="H56" s="187"/>
      <c r="I56" s="187"/>
      <c r="J56" s="187"/>
      <c r="K56" s="187"/>
    </row>
    <row r="57" spans="2:23" s="695" customFormat="1" ht="15.75">
      <c r="F57" s="612" t="s">
        <v>602</v>
      </c>
      <c r="G57" s="613"/>
      <c r="H57" s="614"/>
      <c r="I57" s="614"/>
      <c r="J57" s="614"/>
      <c r="K57" s="614"/>
    </row>
    <row r="58" spans="2:23" s="695" customFormat="1" ht="15.75">
      <c r="F58" s="577"/>
      <c r="G58" s="578"/>
      <c r="H58" s="616"/>
      <c r="I58" s="616"/>
      <c r="J58" s="616"/>
      <c r="K58" s="617"/>
    </row>
    <row r="59" spans="2:23" s="695" customFormat="1" ht="15.75">
      <c r="F59" s="651"/>
      <c r="G59" s="682"/>
      <c r="H59" s="652" t="s">
        <v>756</v>
      </c>
      <c r="I59" s="652" t="s">
        <v>757</v>
      </c>
      <c r="J59" s="653" t="str">
        <f>G49</f>
        <v>Investar</v>
      </c>
      <c r="K59" s="654" t="str">
        <f>H49</f>
        <v>Ace</v>
      </c>
    </row>
    <row r="60" spans="2:23" s="695" customFormat="1" ht="15.75">
      <c r="F60" s="581" t="s">
        <v>758</v>
      </c>
      <c r="G60" s="586"/>
      <c r="H60" s="711">
        <f>I45-I41-I42-I43</f>
        <v>212850000</v>
      </c>
      <c r="I60" s="711">
        <f>SUM(I29:I31)</f>
        <v>88540000</v>
      </c>
      <c r="J60" s="711">
        <f>I30</f>
        <v>84113000</v>
      </c>
      <c r="K60" s="684">
        <f>I31</f>
        <v>4427000.0000000037</v>
      </c>
    </row>
    <row r="61" spans="2:23" s="695" customFormat="1" ht="15.75">
      <c r="F61" s="581" t="s">
        <v>42</v>
      </c>
      <c r="G61" s="586"/>
      <c r="H61" s="712">
        <v>0.14000000000000001</v>
      </c>
      <c r="I61" s="712">
        <v>0.2</v>
      </c>
      <c r="J61" s="712">
        <v>0.18</v>
      </c>
      <c r="K61" s="689">
        <v>0.3</v>
      </c>
    </row>
    <row r="62" spans="2:23" s="695" customFormat="1" ht="15.75">
      <c r="F62" s="581" t="s">
        <v>760</v>
      </c>
      <c r="G62" s="586"/>
      <c r="H62" s="687">
        <f>(H60+H63)/H60</f>
        <v>1.1661153018557671</v>
      </c>
      <c r="I62" s="687">
        <f t="shared" ref="I62:K62" si="14">(I60+I63)/I60</f>
        <v>1.3993408854754914</v>
      </c>
      <c r="J62" s="687">
        <f t="shared" si="14"/>
        <v>1.4203588268163065</v>
      </c>
      <c r="K62" s="688">
        <f t="shared" si="14"/>
        <v>8.9868177095098183</v>
      </c>
    </row>
    <row r="63" spans="2:23" s="695" customFormat="1" ht="15.75">
      <c r="F63" s="649" t="s">
        <v>759</v>
      </c>
      <c r="G63" s="655"/>
      <c r="H63" s="681">
        <v>35357642</v>
      </c>
      <c r="I63" s="681">
        <v>35357642</v>
      </c>
      <c r="J63" s="681">
        <v>35357642</v>
      </c>
      <c r="K63" s="683">
        <v>35357642</v>
      </c>
      <c r="S63" s="612"/>
      <c r="T63" s="613"/>
      <c r="U63" s="613"/>
      <c r="V63" s="613"/>
      <c r="W63" s="613"/>
    </row>
    <row r="64" spans="2:23" s="695" customFormat="1" ht="15.75">
      <c r="S64" s="14"/>
      <c r="T64" s="580"/>
      <c r="U64" s="580"/>
      <c r="V64" s="580"/>
      <c r="W64" s="580"/>
    </row>
    <row r="65" spans="19:19" s="695" customFormat="1" ht="15.75">
      <c r="S65" s="698"/>
    </row>
    <row r="66" spans="19:19" s="695" customFormat="1" ht="15.75">
      <c r="S66" s="581" t="s">
        <v>604</v>
      </c>
    </row>
    <row r="67" spans="19:19" s="695" customFormat="1" ht="15.75">
      <c r="S67" s="581"/>
    </row>
    <row r="68" spans="19:19" s="695" customFormat="1" ht="15.75">
      <c r="S68" s="581"/>
    </row>
    <row r="69" spans="19:19" s="695" customFormat="1" ht="15.75">
      <c r="S69" s="581"/>
    </row>
    <row r="70" spans="19:19" s="695" customFormat="1" ht="15.75">
      <c r="S70" s="581"/>
    </row>
    <row r="71" spans="19:19" s="695" customFormat="1" ht="15.75">
      <c r="S71" s="581"/>
    </row>
    <row r="72" spans="19:19" s="695" customFormat="1" ht="15.75">
      <c r="S72" s="581"/>
    </row>
    <row r="73" spans="19:19" s="695" customFormat="1" ht="15.75">
      <c r="S73" s="581"/>
    </row>
    <row r="74" spans="19:19" s="695" customFormat="1" ht="15.75">
      <c r="S74" s="581"/>
    </row>
    <row r="75" spans="19:19" s="695" customFormat="1" ht="15.75">
      <c r="S75" s="581"/>
    </row>
    <row r="76" spans="19:19" s="695" customFormat="1" ht="15.75">
      <c r="S76" s="581"/>
    </row>
    <row r="77" spans="19:19">
      <c r="S77" s="279" t="s">
        <v>605</v>
      </c>
    </row>
    <row r="78" spans="19:19">
      <c r="S78" s="279" t="s">
        <v>606</v>
      </c>
    </row>
    <row r="79" spans="19:19">
      <c r="S79" s="279" t="s">
        <v>607</v>
      </c>
    </row>
    <row r="80" spans="19:19">
      <c r="S80" s="279" t="s">
        <v>608</v>
      </c>
    </row>
    <row r="81" spans="19:19">
      <c r="S81" s="279"/>
    </row>
    <row r="82" spans="19:19">
      <c r="S82" s="279"/>
    </row>
    <row r="83" spans="19:19">
      <c r="S83" s="279"/>
    </row>
    <row r="84" spans="19:19">
      <c r="S84" s="279"/>
    </row>
    <row r="85" spans="19:19">
      <c r="S85" s="279"/>
    </row>
    <row r="86" spans="19:19">
      <c r="S86" s="279"/>
    </row>
    <row r="87" spans="19:19">
      <c r="S87" s="279"/>
    </row>
    <row r="88" spans="19:19">
      <c r="S88" s="279"/>
    </row>
    <row r="89" spans="19:19">
      <c r="S89" s="279"/>
    </row>
    <row r="90" spans="19:19">
      <c r="S90" s="279"/>
    </row>
    <row r="91" spans="19:19">
      <c r="S91" s="279"/>
    </row>
    <row r="92" spans="19:19">
      <c r="S92" s="279"/>
    </row>
    <row r="93" spans="19:19">
      <c r="S93" s="279"/>
    </row>
    <row r="94" spans="19:19">
      <c r="S94" s="279"/>
    </row>
    <row r="95" spans="19:19">
      <c r="S95" s="279"/>
    </row>
    <row r="96" spans="19:19">
      <c r="S96" s="279"/>
    </row>
    <row r="97" spans="19:19">
      <c r="S97" s="279"/>
    </row>
    <row r="98" spans="19:19">
      <c r="S98" s="279"/>
    </row>
    <row r="99" spans="19:19">
      <c r="S99" s="279"/>
    </row>
    <row r="100" spans="19:19">
      <c r="S100" s="279"/>
    </row>
    <row r="101" spans="19:19">
      <c r="S101" s="279"/>
    </row>
    <row r="102" spans="19:19">
      <c r="S102" s="279"/>
    </row>
    <row r="103" spans="19:19">
      <c r="S103" s="279"/>
    </row>
    <row r="104" spans="19:19">
      <c r="S104" s="279"/>
    </row>
    <row r="105" spans="19:19">
      <c r="S105" s="279"/>
    </row>
    <row r="106" spans="19:19">
      <c r="S106" s="279"/>
    </row>
    <row r="107" spans="19:19">
      <c r="S107" s="279"/>
    </row>
    <row r="108" spans="19:19">
      <c r="S108" s="279" t="s">
        <v>609</v>
      </c>
    </row>
    <row r="109" spans="19:19">
      <c r="S109" s="279" t="s">
        <v>610</v>
      </c>
    </row>
    <row r="110" spans="19:19">
      <c r="S110" s="279" t="s">
        <v>612</v>
      </c>
    </row>
    <row r="111" spans="19:19">
      <c r="S111" s="279" t="s">
        <v>614</v>
      </c>
    </row>
    <row r="112" spans="19:19">
      <c r="S112" s="292" t="s">
        <v>615</v>
      </c>
    </row>
    <row r="114" spans="18:18">
      <c r="R114" s="298"/>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2CFEE-18C7-4453-B599-FDA22BCF33B4}">
  <sheetPr>
    <tabColor theme="8" tint="0.59999389629810485"/>
  </sheetPr>
  <dimension ref="B2:AA114"/>
  <sheetViews>
    <sheetView showGridLines="0" zoomScale="70" zoomScaleNormal="70" workbookViewId="0">
      <selection activeCell="E32" sqref="E32"/>
    </sheetView>
  </sheetViews>
  <sheetFormatPr defaultRowHeight="15"/>
  <cols>
    <col min="1" max="1" width="6.42578125" customWidth="1"/>
    <col min="2" max="2" width="38.28515625" customWidth="1"/>
    <col min="3" max="4" width="17.140625" customWidth="1"/>
    <col min="5" max="5" width="3.7109375" customWidth="1"/>
    <col min="6" max="6" width="15.7109375" customWidth="1"/>
    <col min="7" max="11" width="20.7109375" customWidth="1"/>
    <col min="12" max="12" width="3.7109375" customWidth="1"/>
    <col min="13" max="13" width="43" bestFit="1" customWidth="1"/>
    <col min="14" max="18" width="20.7109375" customWidth="1"/>
    <col min="19" max="23" width="20.7109375" hidden="1" customWidth="1"/>
  </cols>
  <sheetData>
    <row r="2" spans="2:27" s="4" customFormat="1" ht="30">
      <c r="B2" s="348" t="str">
        <f>'Deal Landing Dashboard'!B2</f>
        <v>West Village Complexes - Multifamily - New York</v>
      </c>
      <c r="C2" s="570"/>
      <c r="D2" s="267"/>
      <c r="E2" s="268"/>
      <c r="F2" s="268"/>
      <c r="G2" s="268"/>
      <c r="H2" s="268"/>
      <c r="I2" s="268"/>
      <c r="J2" s="268"/>
      <c r="K2" s="268"/>
      <c r="L2" s="268"/>
      <c r="M2" s="268"/>
      <c r="N2" s="268"/>
      <c r="O2" s="268"/>
      <c r="P2" s="268"/>
      <c r="Q2" s="268"/>
      <c r="R2" s="268"/>
      <c r="S2" s="268"/>
      <c r="T2" s="268"/>
      <c r="U2" s="268"/>
      <c r="V2" s="268"/>
      <c r="W2" s="270"/>
    </row>
    <row r="3" spans="2:27" s="4" customFormat="1">
      <c r="B3" s="271"/>
      <c r="C3" s="571"/>
      <c r="D3" s="23"/>
      <c r="E3" s="23"/>
      <c r="F3" s="23"/>
      <c r="G3" s="23"/>
      <c r="H3" s="23"/>
      <c r="I3" s="23"/>
      <c r="J3" s="23"/>
      <c r="K3" s="23"/>
      <c r="L3" s="23"/>
      <c r="M3" s="23"/>
      <c r="N3" s="23"/>
      <c r="O3" s="23"/>
      <c r="P3" s="23"/>
      <c r="Q3" s="23"/>
      <c r="R3" s="23"/>
      <c r="S3" s="23"/>
      <c r="T3" s="23"/>
      <c r="U3" s="23"/>
      <c r="V3" s="23"/>
      <c r="W3" s="15"/>
    </row>
    <row r="5" spans="2:27" s="187" customFormat="1" ht="15.75">
      <c r="B5" s="612" t="s">
        <v>617</v>
      </c>
      <c r="C5" s="613"/>
      <c r="D5" s="614"/>
      <c r="F5" s="612" t="s">
        <v>513</v>
      </c>
      <c r="G5" s="613"/>
      <c r="H5" s="614"/>
      <c r="I5" s="614"/>
      <c r="J5" s="614"/>
      <c r="K5" s="614"/>
      <c r="M5" s="612" t="s">
        <v>737</v>
      </c>
      <c r="N5" s="613"/>
      <c r="O5" s="613"/>
      <c r="P5" s="613"/>
      <c r="Q5" s="613"/>
      <c r="R5" s="614"/>
      <c r="S5" s="613"/>
      <c r="T5" s="613"/>
      <c r="U5" s="613"/>
      <c r="V5" s="613"/>
      <c r="W5" s="614"/>
    </row>
    <row r="6" spans="2:27" s="187" customFormat="1" ht="15.75">
      <c r="B6" s="577"/>
      <c r="C6" s="578"/>
      <c r="D6" s="579"/>
      <c r="F6" s="577"/>
      <c r="G6" s="578"/>
      <c r="H6" s="580"/>
      <c r="I6" s="580"/>
      <c r="J6" s="580"/>
      <c r="K6" s="579"/>
      <c r="M6" s="577"/>
      <c r="N6" s="580"/>
      <c r="O6" s="580"/>
      <c r="P6" s="580"/>
      <c r="Q6" s="580"/>
      <c r="R6" s="579"/>
      <c r="S6" s="580"/>
      <c r="T6" s="580"/>
      <c r="U6" s="580"/>
      <c r="V6" s="580"/>
      <c r="W6" s="579"/>
    </row>
    <row r="7" spans="2:27" s="187" customFormat="1" ht="15.75">
      <c r="B7" s="581" t="s">
        <v>77</v>
      </c>
      <c r="D7" s="592" t="s">
        <v>1205</v>
      </c>
      <c r="F7" s="582" t="s">
        <v>18</v>
      </c>
      <c r="G7" s="583"/>
      <c r="H7" s="583" t="s">
        <v>516</v>
      </c>
      <c r="I7" s="584" t="s">
        <v>517</v>
      </c>
      <c r="J7" s="583" t="s">
        <v>514</v>
      </c>
      <c r="K7" s="585" t="s">
        <v>1219</v>
      </c>
      <c r="M7" s="350" t="s">
        <v>692</v>
      </c>
      <c r="N7" s="351">
        <f>'Income Statement - AM'!DW24</f>
        <v>1717.7779065929528</v>
      </c>
      <c r="O7" s="351">
        <f>'Income Statement - AM'!DX24</f>
        <v>1756.9052989091851</v>
      </c>
      <c r="P7" s="351">
        <f>'Income Statement - AM'!DY24</f>
        <v>1798.7184550055524</v>
      </c>
      <c r="Q7" s="351">
        <f>'Income Statement - AM'!DZ24</f>
        <v>1843.3656495856228</v>
      </c>
      <c r="R7" s="392">
        <f>'Income Statement - AM'!EA24</f>
        <v>1891.0073455644499</v>
      </c>
      <c r="S7" s="351">
        <f>'Income Statement - AM'!EB24</f>
        <v>1913.598573449872</v>
      </c>
      <c r="T7" s="351">
        <f>'Income Statement - AM'!EC24</f>
        <v>1913.598573449872</v>
      </c>
      <c r="U7" s="351">
        <f>'Income Statement - AM'!ED24</f>
        <v>1913.598573449872</v>
      </c>
      <c r="V7" s="351">
        <f>'Income Statement - AM'!EE24</f>
        <v>1913.598573449872</v>
      </c>
      <c r="W7" s="392">
        <f>'Income Statement - AM'!EF24</f>
        <v>1913.598573449872</v>
      </c>
    </row>
    <row r="8" spans="2:27" s="187" customFormat="1" ht="15.75">
      <c r="B8" s="581" t="s">
        <v>619</v>
      </c>
      <c r="C8" s="586"/>
      <c r="D8" s="592">
        <f>'Unit Mix '!E84</f>
        <v>145</v>
      </c>
      <c r="F8" s="587" t="s">
        <v>541</v>
      </c>
      <c r="G8" s="588"/>
      <c r="H8" s="678">
        <v>50</v>
      </c>
      <c r="I8" s="589">
        <v>600</v>
      </c>
      <c r="J8" s="590">
        <v>1425</v>
      </c>
      <c r="K8" s="591">
        <f>J8/I8</f>
        <v>2.375</v>
      </c>
      <c r="M8" s="352" t="s">
        <v>691</v>
      </c>
      <c r="N8" s="387">
        <f ca="1">'Income Statement - AM'!DW32</f>
        <v>0</v>
      </c>
      <c r="O8" s="387">
        <f ca="1">'Income Statement - AM'!DX32</f>
        <v>1490.0270210356691</v>
      </c>
      <c r="P8" s="387">
        <f ca="1">'Income Statement - AM'!DY32</f>
        <v>2474.0367957457556</v>
      </c>
      <c r="Q8" s="387">
        <f ca="1">'Income Statement - AM'!DZ32</f>
        <v>1691.504066815224</v>
      </c>
      <c r="R8" s="393">
        <f ca="1">'Income Statement - AM'!EA32</f>
        <v>1735.2924695054771</v>
      </c>
      <c r="S8" s="387">
        <f ca="1">'Income Statement - AM'!EB32</f>
        <v>1754.1320256623828</v>
      </c>
      <c r="T8" s="387">
        <f ca="1">'Income Statement - AM'!EC32</f>
        <v>1754.1320256623828</v>
      </c>
      <c r="U8" s="387">
        <f ca="1">'Income Statement - AM'!ED32</f>
        <v>1754.1320256623828</v>
      </c>
      <c r="V8" s="387">
        <f ca="1">'Income Statement - AM'!EE32</f>
        <v>1754.1320256623828</v>
      </c>
      <c r="W8" s="393">
        <f ca="1">'Income Statement - AM'!EF32</f>
        <v>1754.1320256623828</v>
      </c>
    </row>
    <row r="9" spans="2:27" s="187" customFormat="1" ht="15.75">
      <c r="B9" s="581" t="s">
        <v>69</v>
      </c>
      <c r="D9" s="592" t="s">
        <v>70</v>
      </c>
      <c r="F9" s="587" t="s">
        <v>518</v>
      </c>
      <c r="G9" s="588"/>
      <c r="H9" s="679">
        <v>250</v>
      </c>
      <c r="I9" s="589">
        <v>600</v>
      </c>
      <c r="J9" s="590">
        <v>1425</v>
      </c>
      <c r="K9" s="591">
        <f t="shared" ref="K9:K13" si="0">J9/I9</f>
        <v>2.375</v>
      </c>
      <c r="M9" s="352" t="s">
        <v>15</v>
      </c>
      <c r="N9" s="572">
        <f ca="1">'Income Statement - AM'!DW15</f>
        <v>0</v>
      </c>
      <c r="O9" s="572">
        <f ca="1">'Income Statement - AM'!DX15</f>
        <v>1.0000000000000002</v>
      </c>
      <c r="P9" s="572">
        <f ca="1">'Income Statement - AM'!DY15</f>
        <v>1.0000000000000004</v>
      </c>
      <c r="Q9" s="572">
        <f ca="1">'Income Statement - AM'!DZ15</f>
        <v>1.0000000000000004</v>
      </c>
      <c r="R9" s="573">
        <f ca="1">'Income Statement - AM'!EA15</f>
        <v>1.0000000000000004</v>
      </c>
      <c r="S9" s="394">
        <f ca="1">'Income Statement - AM'!EB15</f>
        <v>1.0000000000000004</v>
      </c>
      <c r="T9" s="394">
        <f ca="1">'Income Statement - AM'!EC15</f>
        <v>1.0000000000000004</v>
      </c>
      <c r="U9" s="394">
        <f ca="1">'Income Statement - AM'!ED15</f>
        <v>1.0000000000000004</v>
      </c>
      <c r="V9" s="394">
        <f ca="1">'Income Statement - AM'!EE15</f>
        <v>1.0000000000000004</v>
      </c>
      <c r="W9" s="395">
        <f ca="1">'Income Statement - AM'!EF15</f>
        <v>1.0000000000000004</v>
      </c>
    </row>
    <row r="10" spans="2:27" s="187" customFormat="1" ht="15.75">
      <c r="B10" s="581" t="s">
        <v>94</v>
      </c>
      <c r="D10" s="592" t="s">
        <v>1222</v>
      </c>
      <c r="F10" s="587" t="s">
        <v>519</v>
      </c>
      <c r="G10" s="588"/>
      <c r="H10" s="679">
        <v>225</v>
      </c>
      <c r="I10" s="589">
        <v>725</v>
      </c>
      <c r="J10" s="590">
        <v>1600</v>
      </c>
      <c r="K10" s="591">
        <f t="shared" si="0"/>
        <v>2.2068965517241379</v>
      </c>
      <c r="M10" s="574" t="s">
        <v>706</v>
      </c>
      <c r="N10" s="575">
        <v>0.05</v>
      </c>
      <c r="O10" s="575">
        <v>0.05</v>
      </c>
      <c r="P10" s="575">
        <v>0.05</v>
      </c>
      <c r="Q10" s="575">
        <v>0.05</v>
      </c>
      <c r="R10" s="576">
        <v>0.05</v>
      </c>
    </row>
    <row r="11" spans="2:27" s="187" customFormat="1" ht="15.75">
      <c r="B11" s="581" t="s">
        <v>93</v>
      </c>
      <c r="D11" s="592" t="s">
        <v>1223</v>
      </c>
      <c r="F11" s="587" t="s">
        <v>520</v>
      </c>
      <c r="G11" s="588"/>
      <c r="H11" s="679">
        <v>25</v>
      </c>
      <c r="I11" s="589">
        <v>875</v>
      </c>
      <c r="J11" s="590">
        <v>1875</v>
      </c>
      <c r="K11" s="591">
        <f t="shared" si="0"/>
        <v>2.1428571428571428</v>
      </c>
      <c r="S11" s="593">
        <f>R13+1</f>
        <v>6</v>
      </c>
      <c r="T11" s="593">
        <f t="shared" ref="T11:W11" si="1">S11+1</f>
        <v>7</v>
      </c>
      <c r="U11" s="593">
        <f t="shared" si="1"/>
        <v>8</v>
      </c>
      <c r="V11" s="593">
        <f t="shared" si="1"/>
        <v>9</v>
      </c>
      <c r="W11" s="594">
        <f t="shared" si="1"/>
        <v>10</v>
      </c>
    </row>
    <row r="12" spans="2:27" s="187" customFormat="1" ht="15.75">
      <c r="B12" s="581" t="s">
        <v>622</v>
      </c>
      <c r="C12" s="586"/>
      <c r="D12" s="595">
        <v>2</v>
      </c>
      <c r="F12" s="587"/>
      <c r="G12" s="588"/>
      <c r="H12" s="680">
        <v>0</v>
      </c>
      <c r="I12" s="589">
        <v>1025</v>
      </c>
      <c r="J12" s="590">
        <v>2100</v>
      </c>
      <c r="K12" s="591">
        <f t="shared" si="0"/>
        <v>2.0487804878048781</v>
      </c>
      <c r="M12" s="596" t="s">
        <v>1225</v>
      </c>
      <c r="N12" s="597" t="s">
        <v>64</v>
      </c>
      <c r="O12" s="597" t="s">
        <v>64</v>
      </c>
      <c r="P12" s="597" t="s">
        <v>64</v>
      </c>
      <c r="Q12" s="598" t="s">
        <v>65</v>
      </c>
      <c r="R12" s="599" t="s">
        <v>65</v>
      </c>
      <c r="S12" s="358">
        <f>'Income Statement - AM'!EB34</f>
        <v>3329661.5178027791</v>
      </c>
      <c r="T12" s="358">
        <f>'Income Statement - AM'!EC34</f>
        <v>3329661.5178027791</v>
      </c>
      <c r="U12" s="358">
        <f>'Income Statement - AM'!ED34</f>
        <v>3329661.5178027791</v>
      </c>
      <c r="V12" s="358">
        <f>'Income Statement - AM'!EE34</f>
        <v>3329661.5178027791</v>
      </c>
      <c r="W12" s="359">
        <f>'Income Statement - AM'!EF34</f>
        <v>3329661.5178027791</v>
      </c>
    </row>
    <row r="13" spans="2:27" s="187" customFormat="1" ht="15.75">
      <c r="B13" s="581" t="s">
        <v>1220</v>
      </c>
      <c r="D13" s="657">
        <f>'AIRR Input Tab'!D29</f>
        <v>450000</v>
      </c>
      <c r="F13" s="180" t="s">
        <v>650</v>
      </c>
      <c r="G13" s="601"/>
      <c r="H13" s="602">
        <f>SUM(H8:H12)</f>
        <v>550</v>
      </c>
      <c r="I13" s="603">
        <f>SUMPRODUCT(H8:H12,I8:I12)/H13</f>
        <v>663.63636363636363</v>
      </c>
      <c r="J13" s="604">
        <f>SUMPRODUCT(H8:H12,J8:J12)/H13</f>
        <v>1517.0454545454545</v>
      </c>
      <c r="K13" s="605">
        <f t="shared" si="0"/>
        <v>2.2859589041095889</v>
      </c>
      <c r="M13" s="606" t="s">
        <v>495</v>
      </c>
      <c r="N13" s="607">
        <v>1</v>
      </c>
      <c r="O13" s="607">
        <f>N13+1</f>
        <v>2</v>
      </c>
      <c r="P13" s="607">
        <f>O13+1</f>
        <v>3</v>
      </c>
      <c r="Q13" s="607">
        <f>P13+1</f>
        <v>4</v>
      </c>
      <c r="R13" s="608">
        <f>Q13+1</f>
        <v>5</v>
      </c>
      <c r="S13" s="58">
        <f>'Income Statement - AM'!EB35</f>
        <v>0</v>
      </c>
      <c r="T13" s="58">
        <f>'Income Statement - AM'!EC35</f>
        <v>0</v>
      </c>
      <c r="U13" s="58">
        <f>'Income Statement - AM'!ED35</f>
        <v>0</v>
      </c>
      <c r="V13" s="58">
        <f>'Income Statement - AM'!EE35</f>
        <v>0</v>
      </c>
      <c r="W13" s="136">
        <f>'Income Statement - AM'!EF35</f>
        <v>0</v>
      </c>
    </row>
    <row r="14" spans="2:27" s="187" customFormat="1" ht="16.5" thickBot="1">
      <c r="B14" s="581" t="s">
        <v>1221</v>
      </c>
      <c r="C14" s="586"/>
      <c r="D14" s="657">
        <f>I13*H13</f>
        <v>365000</v>
      </c>
      <c r="M14" s="609" t="s">
        <v>497</v>
      </c>
      <c r="N14" s="610">
        <f>D32</f>
        <v>45346</v>
      </c>
      <c r="O14" s="610">
        <f>EOMONTH(N14,12)</f>
        <v>45716</v>
      </c>
      <c r="P14" s="610">
        <f t="shared" ref="P14:R14" si="2">EOMONTH(O14,12)</f>
        <v>46081</v>
      </c>
      <c r="Q14" s="610">
        <f t="shared" si="2"/>
        <v>46446</v>
      </c>
      <c r="R14" s="611">
        <f t="shared" si="2"/>
        <v>46812</v>
      </c>
      <c r="S14" s="140">
        <f t="shared" ref="S14:W14" si="3">SUM(S12:S13)</f>
        <v>3329661.5178027791</v>
      </c>
      <c r="T14" s="140">
        <f t="shared" si="3"/>
        <v>3329661.5178027791</v>
      </c>
      <c r="U14" s="140">
        <f t="shared" si="3"/>
        <v>3329661.5178027791</v>
      </c>
      <c r="V14" s="140">
        <f t="shared" si="3"/>
        <v>3329661.5178027791</v>
      </c>
      <c r="W14" s="247">
        <f t="shared" si="3"/>
        <v>3329661.5178027791</v>
      </c>
    </row>
    <row r="15" spans="2:27" s="187" customFormat="1" ht="16.5" thickTop="1">
      <c r="B15" s="581" t="s">
        <v>1228</v>
      </c>
      <c r="C15" s="586"/>
      <c r="D15" s="663">
        <f>'AIRR Input Tab'!D27</f>
        <v>2</v>
      </c>
      <c r="F15" s="699" t="s">
        <v>1259</v>
      </c>
      <c r="G15" s="700"/>
      <c r="H15" s="701"/>
      <c r="I15" s="701"/>
      <c r="J15" s="701"/>
      <c r="K15" s="702"/>
      <c r="M15" s="57" t="s">
        <v>225</v>
      </c>
      <c r="N15" s="358">
        <f>'Income Statement - AM'!DW34</f>
        <v>2988933.5574717382</v>
      </c>
      <c r="O15" s="358">
        <f>'Income Statement - AM'!DX34</f>
        <v>3057015.2201019819</v>
      </c>
      <c r="P15" s="358">
        <f>'Income Statement - AM'!DY34</f>
        <v>3129770.1117096609</v>
      </c>
      <c r="Q15" s="358">
        <f>'Income Statement - AM'!DZ34</f>
        <v>3207456.2302789828</v>
      </c>
      <c r="R15" s="359">
        <f>'Income Statement - AM'!EA34</f>
        <v>3290352.7812821437</v>
      </c>
      <c r="S15" s="58">
        <f>'Income Statement - AM'!EB55</f>
        <v>167760.69559221223</v>
      </c>
      <c r="T15" s="58">
        <f>'Income Statement - AM'!EC55</f>
        <v>167760.69559221223</v>
      </c>
      <c r="U15" s="58">
        <f>'Income Statement - AM'!ED55</f>
        <v>167760.69559221223</v>
      </c>
      <c r="V15" s="58">
        <f>'Income Statement - AM'!EE55</f>
        <v>167760.69559221223</v>
      </c>
      <c r="W15" s="136">
        <f>'Income Statement - AM'!EF55</f>
        <v>167760.69559221223</v>
      </c>
    </row>
    <row r="16" spans="2:27" s="187" customFormat="1" ht="16.5" thickBot="1">
      <c r="B16" s="581" t="s">
        <v>1227</v>
      </c>
      <c r="C16" s="586"/>
      <c r="D16" s="656">
        <f>H13/D15</f>
        <v>275</v>
      </c>
      <c r="F16" s="52"/>
      <c r="G16" s="615"/>
      <c r="H16" s="616"/>
      <c r="I16" s="580"/>
      <c r="J16" s="580"/>
      <c r="K16" s="579"/>
      <c r="M16" s="213" t="s">
        <v>638</v>
      </c>
      <c r="N16" s="58">
        <f>'Income Statement - AM'!DW35</f>
        <v>0</v>
      </c>
      <c r="O16" s="58">
        <f>'Income Statement - AM'!DX35</f>
        <v>0</v>
      </c>
      <c r="P16" s="58">
        <f>'Income Statement - AM'!DY35</f>
        <v>0</v>
      </c>
      <c r="Q16" s="58">
        <f>'Income Statement - AM'!DZ35</f>
        <v>0</v>
      </c>
      <c r="R16" s="136">
        <f>'Income Statement - AM'!EA35</f>
        <v>0</v>
      </c>
      <c r="S16" s="140">
        <f t="shared" ref="S16:W16" si="4">S15+S14</f>
        <v>3497422.2133949911</v>
      </c>
      <c r="T16" s="140">
        <f t="shared" si="4"/>
        <v>3497422.2133949911</v>
      </c>
      <c r="U16" s="140">
        <f t="shared" si="4"/>
        <v>3497422.2133949911</v>
      </c>
      <c r="V16" s="140">
        <f t="shared" si="4"/>
        <v>3497422.2133949911</v>
      </c>
      <c r="W16" s="247">
        <f t="shared" si="4"/>
        <v>3497422.2133949911</v>
      </c>
      <c r="AA16" s="629"/>
    </row>
    <row r="17" spans="2:27" s="187" customFormat="1" ht="17.25" thickTop="1" thickBot="1">
      <c r="B17" s="649" t="s">
        <v>87</v>
      </c>
      <c r="C17" s="655"/>
      <c r="D17" s="662">
        <f>'AIRR Input Tab'!D30</f>
        <v>200</v>
      </c>
      <c r="F17" s="708" t="s">
        <v>227</v>
      </c>
      <c r="G17" s="618"/>
      <c r="H17" s="709" t="e">
        <f>'PERPETUITY MIDDLEMAN INPUT TAB'!#REF!</f>
        <v>#REF!</v>
      </c>
      <c r="I17" s="708" t="s">
        <v>717</v>
      </c>
      <c r="J17" s="618"/>
      <c r="K17" s="703" t="e">
        <f>'PERPETUITY MIDDLEMAN INPUT TAB'!#REF!</f>
        <v>#REF!</v>
      </c>
      <c r="M17" s="65" t="s">
        <v>225</v>
      </c>
      <c r="N17" s="140">
        <f>SUM(N15:N16)</f>
        <v>2988933.5574717382</v>
      </c>
      <c r="O17" s="140">
        <f>SUM(O15:O16)</f>
        <v>3057015.2201019819</v>
      </c>
      <c r="P17" s="140">
        <f>SUM(P15:P16)</f>
        <v>3129770.1117096609</v>
      </c>
      <c r="Q17" s="140">
        <f>SUM(Q15:Q16)</f>
        <v>3207456.2302789828</v>
      </c>
      <c r="R17" s="247">
        <f>SUM(R15:R16)</f>
        <v>3290352.7812821437</v>
      </c>
      <c r="S17" s="58">
        <f ca="1">'Income Statement - AM'!EB59</f>
        <v>-104922.66640184975</v>
      </c>
      <c r="T17" s="58">
        <f ca="1">'Income Statement - AM'!EC59</f>
        <v>-104922.66640184975</v>
      </c>
      <c r="U17" s="58">
        <f ca="1">'Income Statement - AM'!ED59</f>
        <v>-104922.66640184975</v>
      </c>
      <c r="V17" s="58">
        <f ca="1">'Income Statement - AM'!EE59</f>
        <v>-104922.66640184975</v>
      </c>
      <c r="W17" s="136">
        <f ca="1">'Income Statement - AM'!EF59</f>
        <v>-104922.66640184975</v>
      </c>
    </row>
    <row r="18" spans="2:27" s="187" customFormat="1" ht="16.5" thickTop="1">
      <c r="F18" s="629" t="s">
        <v>638</v>
      </c>
      <c r="H18" s="707" t="e">
        <f>'PERPETUITY MIDDLEMAN INPUT TAB'!#REF!</f>
        <v>#REF!</v>
      </c>
      <c r="I18" s="629" t="s">
        <v>718</v>
      </c>
      <c r="K18" s="659" t="e">
        <f>'PERPETUITY MIDDLEMAN INPUT TAB'!#REF!</f>
        <v>#REF!</v>
      </c>
      <c r="M18" s="213" t="s">
        <v>22</v>
      </c>
      <c r="N18" s="58">
        <f>'Income Statement - AM'!DW55</f>
        <v>146788.47262307827</v>
      </c>
      <c r="O18" s="58">
        <f>'Income Statement - AM'!DX55</f>
        <v>151253.18448178127</v>
      </c>
      <c r="P18" s="58">
        <f>'Income Statement - AM'!DY55</f>
        <v>155853.69482400981</v>
      </c>
      <c r="Q18" s="58">
        <f>'Income Statement - AM'!DZ55</f>
        <v>160594.13409058773</v>
      </c>
      <c r="R18" s="136">
        <f>'Income Statement - AM'!EA55</f>
        <v>165478.75835364897</v>
      </c>
      <c r="S18" s="58">
        <f>'Income Statement - AM'!EB60</f>
        <v>0</v>
      </c>
      <c r="T18" s="58">
        <f>'Income Statement - AM'!EC60</f>
        <v>0</v>
      </c>
      <c r="U18" s="58">
        <f>'Income Statement - AM'!ED60</f>
        <v>0</v>
      </c>
      <c r="V18" s="58">
        <f>'Income Statement - AM'!EE60</f>
        <v>0</v>
      </c>
      <c r="W18" s="136">
        <f>'Income Statement - AM'!EF60</f>
        <v>0</v>
      </c>
    </row>
    <row r="19" spans="2:27" s="187" customFormat="1" ht="16.5" thickBot="1">
      <c r="B19" s="612" t="s">
        <v>122</v>
      </c>
      <c r="C19" s="613"/>
      <c r="D19" s="623"/>
      <c r="F19" s="629" t="s">
        <v>237</v>
      </c>
      <c r="H19" s="707" t="e">
        <f>'PERPETUITY MIDDLEMAN INPUT TAB'!#REF!</f>
        <v>#REF!</v>
      </c>
      <c r="I19" s="629" t="s">
        <v>715</v>
      </c>
      <c r="K19" s="659" t="e">
        <f>'PERPETUITY MIDDLEMAN INPUT TAB'!#REF!</f>
        <v>#REF!</v>
      </c>
      <c r="M19" s="65" t="s">
        <v>641</v>
      </c>
      <c r="N19" s="140">
        <f>N18+N17</f>
        <v>3135722.0300948163</v>
      </c>
      <c r="O19" s="140">
        <f>O18+O17</f>
        <v>3208268.4045837633</v>
      </c>
      <c r="P19" s="140">
        <f>P18+P17</f>
        <v>3285623.8065336705</v>
      </c>
      <c r="Q19" s="140">
        <f>Q18+Q17</f>
        <v>3368050.3643695703</v>
      </c>
      <c r="R19" s="247">
        <f>R18+R17</f>
        <v>3455831.5396357928</v>
      </c>
      <c r="S19" s="58">
        <f ca="1">'Income Statement - AM'!EB61</f>
        <v>0</v>
      </c>
      <c r="T19" s="58">
        <f ca="1">'Income Statement - AM'!EC61</f>
        <v>0</v>
      </c>
      <c r="U19" s="58">
        <f ca="1">'Income Statement - AM'!ED61</f>
        <v>0</v>
      </c>
      <c r="V19" s="58">
        <f ca="1">'Income Statement - AM'!EE61</f>
        <v>0</v>
      </c>
      <c r="W19" s="136">
        <f ca="1">'Income Statement - AM'!EF61</f>
        <v>0</v>
      </c>
    </row>
    <row r="20" spans="2:27" s="187" customFormat="1" ht="16.5" thickTop="1">
      <c r="B20" s="577"/>
      <c r="C20" s="578"/>
      <c r="D20" s="579"/>
      <c r="F20" s="629" t="s">
        <v>504</v>
      </c>
      <c r="H20" s="710" t="e">
        <f>'PERPETUITY MIDDLEMAN INPUT TAB'!#REF!</f>
        <v>#REF!</v>
      </c>
      <c r="I20" s="629" t="s">
        <v>716</v>
      </c>
      <c r="K20" s="659" t="e">
        <f>'PERPETUITY MIDDLEMAN INPUT TAB'!#REF!</f>
        <v>#REF!</v>
      </c>
      <c r="M20" s="213" t="s">
        <v>227</v>
      </c>
      <c r="N20" s="58">
        <f ca="1">'Income Statement - AM'!DW59</f>
        <v>-3135722.0300948168</v>
      </c>
      <c r="O20" s="58">
        <f ca="1">'Income Statement - AM'!DX59</f>
        <v>-1605490.284686639</v>
      </c>
      <c r="P20" s="58">
        <f ca="1">'Income Statement - AM'!DY59</f>
        <v>-98568.714196010129</v>
      </c>
      <c r="Q20" s="58">
        <f ca="1">'Income Statement - AM'!DZ59</f>
        <v>-101041.51093108713</v>
      </c>
      <c r="R20" s="136">
        <f ca="1">'Income Statement - AM'!EA59</f>
        <v>-103674.94618907376</v>
      </c>
      <c r="S20" s="58">
        <f ca="1">'Income Statement - AM'!EB62</f>
        <v>0</v>
      </c>
      <c r="T20" s="58">
        <f ca="1">'Income Statement - AM'!EC62</f>
        <v>0</v>
      </c>
      <c r="U20" s="58">
        <f ca="1">'Income Statement - AM'!ED62</f>
        <v>0</v>
      </c>
      <c r="V20" s="58">
        <f ca="1">'Income Statement - AM'!EE62</f>
        <v>0</v>
      </c>
      <c r="W20" s="136">
        <f ca="1">'Income Statement - AM'!EF62</f>
        <v>0</v>
      </c>
    </row>
    <row r="21" spans="2:27" s="631" customFormat="1" ht="15.75">
      <c r="B21" s="629" t="s">
        <v>123</v>
      </c>
      <c r="C21" s="187"/>
      <c r="D21" s="630">
        <f>'AIRR Input Tab'!D42</f>
        <v>0.6</v>
      </c>
      <c r="F21" s="629" t="s">
        <v>103</v>
      </c>
      <c r="G21" s="187"/>
      <c r="H21" s="706" t="e">
        <f>'PERPETUITY MIDDLEMAN INPUT TAB'!#REF!</f>
        <v>#REF!</v>
      </c>
      <c r="I21" s="704"/>
      <c r="K21" s="659"/>
      <c r="M21" s="213" t="s">
        <v>504</v>
      </c>
      <c r="N21" s="58">
        <f>'Income Statement - AM'!DW60</f>
        <v>0</v>
      </c>
      <c r="O21" s="58">
        <f>'Income Statement - AM'!DX60</f>
        <v>0</v>
      </c>
      <c r="P21" s="58">
        <f>'Income Statement - AM'!DY60</f>
        <v>0</v>
      </c>
      <c r="Q21" s="58">
        <f>'Income Statement - AM'!DZ60</f>
        <v>0</v>
      </c>
      <c r="R21" s="136">
        <f>'Income Statement - AM'!EA60</f>
        <v>0</v>
      </c>
      <c r="S21" s="58">
        <f ca="1">'Income Statement - AM'!EB63</f>
        <v>0</v>
      </c>
      <c r="T21" s="58">
        <f ca="1">'Income Statement - AM'!EC63</f>
        <v>0</v>
      </c>
      <c r="U21" s="58">
        <f ca="1">'Income Statement - AM'!ED63</f>
        <v>0</v>
      </c>
      <c r="V21" s="58">
        <f ca="1">'Income Statement - AM'!EE63</f>
        <v>0</v>
      </c>
      <c r="W21" s="136">
        <f ca="1">'Income Statement - AM'!EF63</f>
        <v>0</v>
      </c>
      <c r="AA21" s="629"/>
    </row>
    <row r="22" spans="2:27" s="187" customFormat="1" ht="15.75">
      <c r="B22" s="629" t="s">
        <v>124</v>
      </c>
      <c r="D22" s="659">
        <f>'AIRR Input Tab'!D50</f>
        <v>48</v>
      </c>
      <c r="F22" s="629" t="s">
        <v>104</v>
      </c>
      <c r="H22" s="707" t="e">
        <f>'PERPETUITY MIDDLEMAN INPUT TAB'!#REF!</f>
        <v>#REF!</v>
      </c>
      <c r="I22" s="629"/>
      <c r="K22" s="600"/>
      <c r="M22" s="213" t="s">
        <v>717</v>
      </c>
      <c r="N22" s="58">
        <f ca="1">'Income Statement - AM'!DW61</f>
        <v>0</v>
      </c>
      <c r="O22" s="58">
        <f ca="1">'Income Statement - AM'!DX61</f>
        <v>-231590.50536826017</v>
      </c>
      <c r="P22" s="58">
        <f ca="1">'Income Statement - AM'!DY61</f>
        <v>0</v>
      </c>
      <c r="Q22" s="58">
        <f ca="1">'Income Statement - AM'!DZ61</f>
        <v>0</v>
      </c>
      <c r="R22" s="136">
        <f ca="1">'Income Statement - AM'!EA61</f>
        <v>0</v>
      </c>
      <c r="S22" s="58">
        <f ca="1">'Income Statement - AM'!EB64</f>
        <v>0</v>
      </c>
      <c r="T22" s="58">
        <f ca="1">'Income Statement - AM'!EC64</f>
        <v>0</v>
      </c>
      <c r="U22" s="58">
        <f ca="1">'Income Statement - AM'!ED64</f>
        <v>0</v>
      </c>
      <c r="V22" s="58">
        <f ca="1">'Income Statement - AM'!EE64</f>
        <v>0</v>
      </c>
      <c r="W22" s="136">
        <f ca="1">'Income Statement - AM'!EF64</f>
        <v>0</v>
      </c>
      <c r="AA22" s="629"/>
    </row>
    <row r="23" spans="2:27" s="187" customFormat="1" ht="15.75">
      <c r="B23" s="629" t="s">
        <v>125</v>
      </c>
      <c r="D23" s="592" t="str">
        <f>'AIRR Input Tab'!D43</f>
        <v>Floating</v>
      </c>
      <c r="F23" s="634" t="s">
        <v>105</v>
      </c>
      <c r="G23" s="635"/>
      <c r="H23" s="705" t="e">
        <f>'PERPETUITY MIDDLEMAN INPUT TAB'!#REF!</f>
        <v>#REF!</v>
      </c>
      <c r="I23" s="634"/>
      <c r="J23" s="635"/>
      <c r="K23" s="636"/>
      <c r="M23" s="213" t="s">
        <v>718</v>
      </c>
      <c r="N23" s="58">
        <f ca="1">'Income Statement - AM'!DW62</f>
        <v>0</v>
      </c>
      <c r="O23" s="58">
        <f ca="1">'Income Statement - AM'!DX62</f>
        <v>0</v>
      </c>
      <c r="P23" s="58">
        <f ca="1">'Income Statement - AM'!DY62</f>
        <v>0</v>
      </c>
      <c r="Q23" s="58">
        <f ca="1">'Income Statement - AM'!DZ62</f>
        <v>0</v>
      </c>
      <c r="R23" s="136">
        <f ca="1">'Income Statement - AM'!EA62</f>
        <v>0</v>
      </c>
      <c r="S23" s="58">
        <f ca="1">'Income Statement - AM'!EB65</f>
        <v>-33924.995469931404</v>
      </c>
      <c r="T23" s="58">
        <f ca="1">'Income Statement - AM'!EC65</f>
        <v>-33924.995469931404</v>
      </c>
      <c r="U23" s="58">
        <f ca="1">'Income Statement - AM'!ED65</f>
        <v>-33924.995469931404</v>
      </c>
      <c r="V23" s="58">
        <f ca="1">'Income Statement - AM'!EE65</f>
        <v>-33924.995469931404</v>
      </c>
      <c r="W23" s="136">
        <f ca="1">'Income Statement - AM'!EF65</f>
        <v>-33924.995469931404</v>
      </c>
      <c r="AA23" s="629" t="s">
        <v>102</v>
      </c>
    </row>
    <row r="24" spans="2:27" s="187" customFormat="1" ht="16.5" thickBot="1">
      <c r="B24" s="629" t="s">
        <v>126</v>
      </c>
      <c r="D24" s="633">
        <f>'AIRR Input Tab'!D45</f>
        <v>2.5000000000000001E-2</v>
      </c>
      <c r="M24" s="213" t="s">
        <v>715</v>
      </c>
      <c r="N24" s="58">
        <f ca="1">'Income Statement - AM'!DW63</f>
        <v>0</v>
      </c>
      <c r="O24" s="58">
        <f ca="1">'Income Statement - AM'!DX63</f>
        <v>0</v>
      </c>
      <c r="P24" s="58">
        <f ca="1">'Income Statement - AM'!DY63</f>
        <v>0</v>
      </c>
      <c r="Q24" s="58">
        <f ca="1">'Income Statement - AM'!DZ63</f>
        <v>0</v>
      </c>
      <c r="R24" s="136">
        <f ca="1">'Income Statement - AM'!EA63</f>
        <v>0</v>
      </c>
      <c r="S24" s="140">
        <f t="shared" ref="S24:W24" ca="1" si="5">SUM(S16:S23)</f>
        <v>3358574.55152321</v>
      </c>
      <c r="T24" s="140">
        <f t="shared" ca="1" si="5"/>
        <v>3358574.55152321</v>
      </c>
      <c r="U24" s="140">
        <f t="shared" ca="1" si="5"/>
        <v>3358574.55152321</v>
      </c>
      <c r="V24" s="140">
        <f t="shared" ca="1" si="5"/>
        <v>3358574.55152321</v>
      </c>
      <c r="W24" s="247">
        <f t="shared" ca="1" si="5"/>
        <v>3358574.55152321</v>
      </c>
      <c r="AA24" s="629" t="s">
        <v>101</v>
      </c>
    </row>
    <row r="25" spans="2:27" s="187" customFormat="1" ht="16.5" thickTop="1">
      <c r="B25" s="629" t="s">
        <v>127</v>
      </c>
      <c r="D25" s="633">
        <f>'AIRR Input Tab'!D46</f>
        <v>0</v>
      </c>
      <c r="F25" s="612" t="s">
        <v>1218</v>
      </c>
      <c r="G25" s="613"/>
      <c r="H25" s="613"/>
      <c r="I25" s="613"/>
      <c r="J25" s="613"/>
      <c r="K25" s="614"/>
      <c r="M25" s="213" t="s">
        <v>716</v>
      </c>
      <c r="N25" s="58">
        <f ca="1">'Income Statement - AM'!DW64</f>
        <v>0</v>
      </c>
      <c r="O25" s="58">
        <f ca="1">'Income Statement - AM'!DX64</f>
        <v>0</v>
      </c>
      <c r="P25" s="58">
        <f ca="1">'Income Statement - AM'!DY64</f>
        <v>0</v>
      </c>
      <c r="Q25" s="58">
        <f ca="1">'Income Statement - AM'!DZ64</f>
        <v>0</v>
      </c>
      <c r="R25" s="136">
        <f ca="1">'Income Statement - AM'!EA64</f>
        <v>0</v>
      </c>
      <c r="S25" s="361">
        <f>'Income Statement - AM'!EB67</f>
        <v>0</v>
      </c>
      <c r="T25" s="361">
        <f>'Income Statement - AM'!EC67</f>
        <v>0</v>
      </c>
      <c r="U25" s="361">
        <f>'Income Statement - AM'!ED67</f>
        <v>0</v>
      </c>
      <c r="V25" s="361">
        <f>'Income Statement - AM'!EE67</f>
        <v>0</v>
      </c>
      <c r="W25" s="362">
        <f>'Income Statement - AM'!EF67</f>
        <v>0</v>
      </c>
      <c r="AA25" s="629"/>
    </row>
    <row r="26" spans="2:27" s="187" customFormat="1" ht="16.5" thickBot="1">
      <c r="B26" s="629" t="s">
        <v>128</v>
      </c>
      <c r="D26" s="659">
        <f>'AIRR Input Tab'!D48</f>
        <v>36</v>
      </c>
      <c r="F26" s="52"/>
      <c r="G26" s="615"/>
      <c r="H26" s="616"/>
      <c r="I26" s="616"/>
      <c r="J26" s="616"/>
      <c r="K26" s="617"/>
      <c r="M26" s="213" t="s">
        <v>237</v>
      </c>
      <c r="N26" s="58">
        <f ca="1">'Income Statement - AM'!DW65</f>
        <v>0</v>
      </c>
      <c r="O26" s="58">
        <f ca="1">'Income Statement - AM'!DX65</f>
        <v>-13711.876145288643</v>
      </c>
      <c r="P26" s="58">
        <f ca="1">'Income Statement - AM'!DY65</f>
        <v>-31870.550923376602</v>
      </c>
      <c r="Q26" s="58">
        <f ca="1">'Income Statement - AM'!DZ65</f>
        <v>-32670.088534384839</v>
      </c>
      <c r="R26" s="136">
        <f ca="1">'Income Statement - AM'!EA65</f>
        <v>-33521.56593446718</v>
      </c>
      <c r="S26" s="140">
        <f t="shared" ref="S26:W26" ca="1" si="6">S25+S24</f>
        <v>3358574.55152321</v>
      </c>
      <c r="T26" s="140">
        <f t="shared" ca="1" si="6"/>
        <v>3358574.55152321</v>
      </c>
      <c r="U26" s="140">
        <f t="shared" ca="1" si="6"/>
        <v>3358574.55152321</v>
      </c>
      <c r="V26" s="140">
        <f t="shared" ca="1" si="6"/>
        <v>3358574.55152321</v>
      </c>
      <c r="W26" s="247">
        <f t="shared" ca="1" si="6"/>
        <v>3358574.55152321</v>
      </c>
    </row>
    <row r="27" spans="2:27" s="187" customFormat="1" ht="17.25" thickTop="1" thickBot="1">
      <c r="B27" s="634" t="s">
        <v>129</v>
      </c>
      <c r="D27" s="661">
        <f>'AIRR Input Tab'!D49</f>
        <v>30</v>
      </c>
      <c r="F27" s="619" t="s">
        <v>559</v>
      </c>
      <c r="G27" s="620"/>
      <c r="H27" s="583"/>
      <c r="I27" s="621" t="s">
        <v>560</v>
      </c>
      <c r="J27" s="621" t="s">
        <v>755</v>
      </c>
      <c r="K27" s="622" t="s">
        <v>754</v>
      </c>
      <c r="M27" s="65" t="s">
        <v>701</v>
      </c>
      <c r="N27" s="140">
        <f ca="1">SUM(N19:N26)</f>
        <v>-4.6566128730773926E-10</v>
      </c>
      <c r="O27" s="140">
        <f ca="1">SUM(O19:O26)</f>
        <v>1357475.7383835756</v>
      </c>
      <c r="P27" s="140">
        <f ca="1">SUM(P19:P26)</f>
        <v>3155184.5414142837</v>
      </c>
      <c r="Q27" s="140">
        <f ca="1">SUM(Q19:Q26)</f>
        <v>3234338.7649040981</v>
      </c>
      <c r="R27" s="247">
        <f ca="1">SUM(R19:R26)</f>
        <v>3318635.0275122519</v>
      </c>
      <c r="S27" s="58"/>
      <c r="T27" s="58"/>
      <c r="U27" s="58"/>
      <c r="V27" s="58"/>
      <c r="W27" s="136"/>
    </row>
    <row r="28" spans="2:27" s="187" customFormat="1" ht="16.5" thickTop="1">
      <c r="C28" s="618"/>
      <c r="D28" s="618"/>
      <c r="F28" s="624" t="s">
        <v>75</v>
      </c>
      <c r="G28" s="625"/>
      <c r="H28" s="182"/>
      <c r="I28" s="182">
        <f>I45*D21</f>
        <v>132810000</v>
      </c>
      <c r="J28" s="626">
        <f>I28/$I$32</f>
        <v>0.6</v>
      </c>
      <c r="K28" s="627">
        <f>I28/$D$8</f>
        <v>915931.03448275861</v>
      </c>
      <c r="M28" s="213" t="s">
        <v>700</v>
      </c>
      <c r="N28" s="58">
        <f>'Income Statement - AM'!DW67</f>
        <v>0</v>
      </c>
      <c r="O28" s="58">
        <f>'Income Statement - AM'!DX67</f>
        <v>0</v>
      </c>
      <c r="P28" s="58">
        <f>'Income Statement - AM'!DY67</f>
        <v>0</v>
      </c>
      <c r="Q28" s="58">
        <f>'Income Statement - AM'!DZ67</f>
        <v>0</v>
      </c>
      <c r="R28" s="136">
        <f>'Income Statement - AM'!EA67</f>
        <v>0</v>
      </c>
      <c r="S28" s="58"/>
      <c r="T28" s="58"/>
      <c r="U28" s="58"/>
      <c r="V28" s="58"/>
      <c r="W28" s="136"/>
    </row>
    <row r="29" spans="2:27" s="187" customFormat="1" ht="16.5" thickBot="1">
      <c r="B29" s="612" t="s">
        <v>1258</v>
      </c>
      <c r="C29" s="613"/>
      <c r="D29" s="623"/>
      <c r="F29" s="624" t="s">
        <v>502</v>
      </c>
      <c r="G29" s="625"/>
      <c r="H29" s="182"/>
      <c r="I29" s="182">
        <v>0</v>
      </c>
      <c r="J29" s="628">
        <f>I29/$I$32</f>
        <v>0</v>
      </c>
      <c r="K29" s="627">
        <f>I29/$D$8</f>
        <v>0</v>
      </c>
      <c r="M29" s="65" t="s">
        <v>705</v>
      </c>
      <c r="N29" s="140">
        <f ca="1">N28+N27</f>
        <v>-4.6566128730773926E-10</v>
      </c>
      <c r="O29" s="140">
        <f ca="1">O28+O27</f>
        <v>1357475.7383835756</v>
      </c>
      <c r="P29" s="140">
        <f ca="1">P28+P27</f>
        <v>3155184.5414142837</v>
      </c>
      <c r="Q29" s="140">
        <f ca="1">Q28+Q27</f>
        <v>3234338.7649040981</v>
      </c>
      <c r="R29" s="247">
        <f ca="1">R28+R27</f>
        <v>3318635.0275122519</v>
      </c>
      <c r="S29" s="58">
        <f>'Income Statement - AM'!EB77</f>
        <v>241606.24999999997</v>
      </c>
      <c r="T29" s="58">
        <f>'Income Statement - AM'!EC77</f>
        <v>245956.24999999997</v>
      </c>
      <c r="U29" s="58">
        <f>'Income Statement - AM'!ED77</f>
        <v>250306.25</v>
      </c>
      <c r="V29" s="58">
        <f>'Income Statement - AM'!EE77</f>
        <v>254656.25</v>
      </c>
      <c r="W29" s="136">
        <f>'Income Statement - AM'!EF77</f>
        <v>259006.25000000006</v>
      </c>
    </row>
    <row r="30" spans="2:27" s="187" customFormat="1" ht="16.5" thickTop="1">
      <c r="B30" s="577"/>
      <c r="C30" s="578"/>
      <c r="D30" s="579"/>
      <c r="F30" s="624" t="str">
        <f>CONCATENATE("LP - ",'AIRR Input Tab'!D10, " Equity")</f>
        <v>LP - Investar Equity</v>
      </c>
      <c r="G30" s="625"/>
      <c r="H30" s="182"/>
      <c r="I30" s="182">
        <f>(I32-I28)*G50</f>
        <v>84113000</v>
      </c>
      <c r="J30" s="628">
        <f>I30/$I$32</f>
        <v>0.38</v>
      </c>
      <c r="K30" s="627">
        <f>I30/$D$8</f>
        <v>580089.6551724138</v>
      </c>
      <c r="M30" s="213"/>
      <c r="N30" s="58"/>
      <c r="O30" s="58"/>
      <c r="P30" s="58"/>
      <c r="Q30" s="58"/>
      <c r="R30" s="136"/>
      <c r="S30" s="58">
        <f ca="1">'Income Statement - AM'!EB78</f>
        <v>16107.083333333334</v>
      </c>
      <c r="T30" s="58">
        <f ca="1">'Income Statement - AM'!EC78</f>
        <v>16397.083333333336</v>
      </c>
      <c r="U30" s="58">
        <f ca="1">'Income Statement - AM'!ED78</f>
        <v>16687.083333333336</v>
      </c>
      <c r="V30" s="58">
        <f ca="1">'Income Statement - AM'!EE78</f>
        <v>16977.083333333339</v>
      </c>
      <c r="W30" s="136">
        <f ca="1">'Income Statement - AM'!EF78</f>
        <v>17267.083333333339</v>
      </c>
    </row>
    <row r="31" spans="2:27" s="187" customFormat="1" ht="15.75">
      <c r="B31" s="639"/>
      <c r="C31" s="640" t="s">
        <v>494</v>
      </c>
      <c r="D31" s="693" t="s">
        <v>497</v>
      </c>
      <c r="F31" s="624" t="str">
        <f>CONCATENATE("GP - ", 'AIRR Input Tab'!D11, " Equity")</f>
        <v>GP - Ace Equity</v>
      </c>
      <c r="G31" s="625"/>
      <c r="H31" s="182"/>
      <c r="I31" s="182">
        <f>(I32-I28)*H50</f>
        <v>4427000.0000000037</v>
      </c>
      <c r="J31" s="628">
        <f>I31/$I$32</f>
        <v>2.0000000000000018E-2</v>
      </c>
      <c r="K31" s="627">
        <f>I31/$D$8</f>
        <v>30531.034482758645</v>
      </c>
      <c r="M31" s="128" t="s">
        <v>269</v>
      </c>
      <c r="N31" s="58"/>
      <c r="O31" s="58"/>
      <c r="P31" s="58"/>
      <c r="Q31" s="58"/>
      <c r="R31" s="136"/>
      <c r="S31" s="58">
        <f ca="1">'Income Statement - AM'!EB79</f>
        <v>48321.250000000007</v>
      </c>
      <c r="T31" s="58">
        <f ca="1">'Income Statement - AM'!EC79</f>
        <v>49191.25</v>
      </c>
      <c r="U31" s="58">
        <f ca="1">'Income Statement - AM'!ED79</f>
        <v>50061.250000000007</v>
      </c>
      <c r="V31" s="58">
        <f ca="1">'Income Statement - AM'!EE79</f>
        <v>50931.250000000007</v>
      </c>
      <c r="W31" s="136">
        <f ca="1">'Income Statement - AM'!EF79</f>
        <v>51801.250000000022</v>
      </c>
    </row>
    <row r="32" spans="2:27" s="187" customFormat="1" ht="15.75">
      <c r="B32" s="581" t="s">
        <v>1257</v>
      </c>
      <c r="C32" s="691">
        <v>0</v>
      </c>
      <c r="D32" s="670">
        <f>D33</f>
        <v>45346</v>
      </c>
      <c r="F32" s="180" t="s">
        <v>558</v>
      </c>
      <c r="G32" s="601"/>
      <c r="H32" s="183"/>
      <c r="I32" s="183">
        <f>I45</f>
        <v>221350000</v>
      </c>
      <c r="J32" s="632">
        <f>SUM(J28:J31)</f>
        <v>1</v>
      </c>
      <c r="K32" s="181">
        <f>SUM(K28:K31)</f>
        <v>1526551.7241379311</v>
      </c>
      <c r="M32" s="213" t="s">
        <v>526</v>
      </c>
      <c r="N32" s="58">
        <f>'Income Statement - AM'!DW77</f>
        <v>0</v>
      </c>
      <c r="O32" s="58">
        <f>'Income Statement - AM'!DX77</f>
        <v>0</v>
      </c>
      <c r="P32" s="58">
        <f>'Income Statement - AM'!DY77</f>
        <v>133853.125</v>
      </c>
      <c r="Q32" s="58">
        <f>'Income Statement - AM'!DZ77</f>
        <v>232906.25</v>
      </c>
      <c r="R32" s="136">
        <f>'Income Statement - AM'!EA77</f>
        <v>237256.24999999997</v>
      </c>
      <c r="S32" s="58">
        <f>'Income Statement - AM'!EB80</f>
        <v>24160.625</v>
      </c>
      <c r="T32" s="58">
        <f>'Income Statement - AM'!EC80</f>
        <v>24595.624999999996</v>
      </c>
      <c r="U32" s="58">
        <f>'Income Statement - AM'!ED80</f>
        <v>25030.625</v>
      </c>
      <c r="V32" s="58">
        <f>'Income Statement - AM'!EE80</f>
        <v>25465.625</v>
      </c>
      <c r="W32" s="136">
        <f>'Income Statement - AM'!EF80</f>
        <v>25900.625000000004</v>
      </c>
    </row>
    <row r="33" spans="2:23" s="187" customFormat="1" ht="15.75">
      <c r="B33" s="581" t="s">
        <v>627</v>
      </c>
      <c r="C33" s="691">
        <v>0</v>
      </c>
      <c r="D33" s="641">
        <f>'PERPETUITY MIDDLEMAN INPUT TAB'!C11</f>
        <v>45346</v>
      </c>
      <c r="M33" s="213" t="s">
        <v>527</v>
      </c>
      <c r="N33" s="58">
        <f ca="1">'Income Statement - AM'!DW78</f>
        <v>0</v>
      </c>
      <c r="O33" s="58">
        <f ca="1">'Income Statement - AM'!DX78</f>
        <v>7499.7222222222235</v>
      </c>
      <c r="P33" s="58">
        <f ca="1">'Income Statement - AM'!DY78</f>
        <v>15237.083333333334</v>
      </c>
      <c r="Q33" s="58">
        <f ca="1">'Income Statement - AM'!DZ78</f>
        <v>15527.083333333336</v>
      </c>
      <c r="R33" s="136">
        <f ca="1">'Income Statement - AM'!EA78</f>
        <v>15817.083333333332</v>
      </c>
      <c r="S33" s="58">
        <f ca="1">'Income Statement - AM'!EB81</f>
        <v>80535.416666666686</v>
      </c>
      <c r="T33" s="58">
        <f ca="1">'Income Statement - AM'!EC81</f>
        <v>81985.416666666686</v>
      </c>
      <c r="U33" s="58">
        <f ca="1">'Income Statement - AM'!ED81</f>
        <v>83435.416666666686</v>
      </c>
      <c r="V33" s="58">
        <f ca="1">'Income Statement - AM'!EE81</f>
        <v>84885.416666666686</v>
      </c>
      <c r="W33" s="136">
        <f ca="1">'Income Statement - AM'!EF81</f>
        <v>86335.416666666715</v>
      </c>
    </row>
    <row r="34" spans="2:23" s="187" customFormat="1" ht="15.75">
      <c r="B34" s="581" t="s">
        <v>99</v>
      </c>
      <c r="C34" s="691" t="e">
        <f>'PERPETUITY MIDDLEMAN INPUT TAB'!#REF!</f>
        <v>#REF!</v>
      </c>
      <c r="D34" s="641" t="e">
        <f t="shared" ref="D34:D40" si="7">EOMONTH($D$32,C34)</f>
        <v>#REF!</v>
      </c>
      <c r="F34" s="619" t="s">
        <v>611</v>
      </c>
      <c r="G34" s="620"/>
      <c r="H34" s="583"/>
      <c r="I34" s="621" t="s">
        <v>560</v>
      </c>
      <c r="J34" s="621" t="s">
        <v>755</v>
      </c>
      <c r="K34" s="622" t="s">
        <v>754</v>
      </c>
      <c r="M34" s="213" t="s">
        <v>528</v>
      </c>
      <c r="N34" s="58">
        <f ca="1">'Income Statement - AM'!DW79</f>
        <v>0</v>
      </c>
      <c r="O34" s="58">
        <f ca="1">'Income Statement - AM'!DX79</f>
        <v>22499.166666666672</v>
      </c>
      <c r="P34" s="58">
        <f ca="1">'Income Statement - AM'!DY79</f>
        <v>45711.250000000007</v>
      </c>
      <c r="Q34" s="58">
        <f ca="1">'Income Statement - AM'!DZ79</f>
        <v>46581.250000000007</v>
      </c>
      <c r="R34" s="136">
        <f ca="1">'Income Statement - AM'!EA79</f>
        <v>47451.250000000007</v>
      </c>
      <c r="S34" s="58">
        <f>'Income Statement - AM'!EB82</f>
        <v>40267.708333333336</v>
      </c>
      <c r="T34" s="58">
        <f>'Income Statement - AM'!EC82</f>
        <v>40992.708333333328</v>
      </c>
      <c r="U34" s="58">
        <f>'Income Statement - AM'!ED82</f>
        <v>41717.708333333328</v>
      </c>
      <c r="V34" s="58">
        <f>'Income Statement - AM'!EE82</f>
        <v>42442.708333333336</v>
      </c>
      <c r="W34" s="136">
        <f>'Income Statement - AM'!EF82</f>
        <v>43167.70833333335</v>
      </c>
    </row>
    <row r="35" spans="2:23" s="187" customFormat="1" ht="15.75">
      <c r="B35" s="581" t="str">
        <f>'PERPETUITY MIDDLEMAN INPUT TAB'!B16</f>
        <v>First Units Delivered (Opex Starts)</v>
      </c>
      <c r="C35" s="691" t="e">
        <f>'PERPETUITY MIDDLEMAN INPUT TAB'!#REF!</f>
        <v>#REF!</v>
      </c>
      <c r="D35" s="641" t="e">
        <f t="shared" si="7"/>
        <v>#REF!</v>
      </c>
      <c r="F35" s="624" t="s">
        <v>613</v>
      </c>
      <c r="G35" s="625"/>
      <c r="H35" s="182"/>
      <c r="I35" s="182">
        <f>'Draw Schedule'!C9</f>
        <v>15000000</v>
      </c>
      <c r="J35" s="626">
        <f t="shared" ref="J35:J44" si="8">I35/$I$45</f>
        <v>6.7765981477298398E-2</v>
      </c>
      <c r="K35" s="627">
        <f t="shared" ref="K35:K44" si="9">I35/$D$8</f>
        <v>103448.27586206897</v>
      </c>
      <c r="M35" s="213" t="s">
        <v>529</v>
      </c>
      <c r="N35" s="58">
        <f>'Income Statement - AM'!DW80</f>
        <v>0</v>
      </c>
      <c r="O35" s="58">
        <f>'Income Statement - AM'!DX80</f>
        <v>0</v>
      </c>
      <c r="P35" s="58">
        <f>'Income Statement - AM'!DY80</f>
        <v>13385.3125</v>
      </c>
      <c r="Q35" s="58">
        <f>'Income Statement - AM'!DZ80</f>
        <v>23290.625</v>
      </c>
      <c r="R35" s="136">
        <f>'Income Statement - AM'!EA80</f>
        <v>23725.625</v>
      </c>
      <c r="S35" s="58">
        <f>'Income Statement - AM'!EB83</f>
        <v>48321.25</v>
      </c>
      <c r="T35" s="58">
        <f>'Income Statement - AM'!EC83</f>
        <v>49191.249999999993</v>
      </c>
      <c r="U35" s="58">
        <f>'Income Statement - AM'!ED83</f>
        <v>50061.25</v>
      </c>
      <c r="V35" s="58">
        <f>'Income Statement - AM'!EE83</f>
        <v>50931.25</v>
      </c>
      <c r="W35" s="136">
        <f>'Income Statement - AM'!EF83</f>
        <v>51801.250000000007</v>
      </c>
    </row>
    <row r="36" spans="2:23" s="187" customFormat="1" ht="15.75">
      <c r="B36" s="581" t="str">
        <f>'PERPETUITY MIDDLEMAN INPUT TAB'!B17</f>
        <v xml:space="preserve">Absorption Start </v>
      </c>
      <c r="C36" s="691" t="e">
        <f>'PERPETUITY MIDDLEMAN INPUT TAB'!#REF!</f>
        <v>#REF!</v>
      </c>
      <c r="D36" s="641" t="e">
        <f t="shared" si="7"/>
        <v>#REF!</v>
      </c>
      <c r="F36" s="624" t="s">
        <v>58</v>
      </c>
      <c r="G36" s="625"/>
      <c r="H36" s="182"/>
      <c r="I36" s="182">
        <f>'Draw Schedule'!C10</f>
        <v>0</v>
      </c>
      <c r="J36" s="626">
        <f t="shared" si="8"/>
        <v>0</v>
      </c>
      <c r="K36" s="627">
        <f t="shared" si="9"/>
        <v>0</v>
      </c>
      <c r="M36" s="213" t="s">
        <v>298</v>
      </c>
      <c r="N36" s="58">
        <f ca="1">'Income Statement - AM'!DW81</f>
        <v>0</v>
      </c>
      <c r="O36" s="58">
        <f ca="1">'Income Statement - AM'!DX81</f>
        <v>37498.611111111124</v>
      </c>
      <c r="P36" s="58">
        <f ca="1">'Income Statement - AM'!DY81</f>
        <v>76185.416666666686</v>
      </c>
      <c r="Q36" s="58">
        <f ca="1">'Income Statement - AM'!DZ81</f>
        <v>77635.416666666701</v>
      </c>
      <c r="R36" s="136">
        <f ca="1">'Income Statement - AM'!EA81</f>
        <v>79085.416666666672</v>
      </c>
      <c r="S36" s="58">
        <f ca="1">'Income Statement - AM'!EB84</f>
        <v>0</v>
      </c>
      <c r="T36" s="58">
        <f ca="1">'Income Statement - AM'!EC84</f>
        <v>0</v>
      </c>
      <c r="U36" s="58">
        <f ca="1">'Income Statement - AM'!ED84</f>
        <v>0</v>
      </c>
      <c r="V36" s="58">
        <f ca="1">'Income Statement - AM'!EE84</f>
        <v>0</v>
      </c>
      <c r="W36" s="136">
        <f ca="1">'Income Statement - AM'!EF84</f>
        <v>0</v>
      </c>
    </row>
    <row r="37" spans="2:23" s="187" customFormat="1" ht="16.5" thickBot="1">
      <c r="B37" s="581" t="s">
        <v>635</v>
      </c>
      <c r="C37" s="691">
        <v>36</v>
      </c>
      <c r="D37" s="641">
        <f t="shared" si="7"/>
        <v>46446</v>
      </c>
      <c r="F37" s="624" t="s">
        <v>745</v>
      </c>
      <c r="G37" s="625"/>
      <c r="H37" s="182"/>
      <c r="I37" s="182">
        <f>'Draw Schedule'!C14+'Draw Schedule'!C15+'Draw Schedule'!C16</f>
        <v>175000000</v>
      </c>
      <c r="J37" s="626">
        <f t="shared" si="8"/>
        <v>0.79060311723514798</v>
      </c>
      <c r="K37" s="627">
        <f t="shared" si="9"/>
        <v>1206896.551724138</v>
      </c>
      <c r="M37" s="213" t="s">
        <v>530</v>
      </c>
      <c r="N37" s="58">
        <f>'Income Statement - AM'!DW82</f>
        <v>0</v>
      </c>
      <c r="O37" s="58">
        <f>'Income Statement - AM'!DX82</f>
        <v>0</v>
      </c>
      <c r="P37" s="58">
        <f>'Income Statement - AM'!DY82</f>
        <v>22308.854166666668</v>
      </c>
      <c r="Q37" s="58">
        <f>'Income Statement - AM'!DZ82</f>
        <v>38817.708333333328</v>
      </c>
      <c r="R37" s="136">
        <f>'Income Statement - AM'!EA82</f>
        <v>39542.708333333328</v>
      </c>
      <c r="S37" s="140">
        <f t="shared" ref="S37:W37" ca="1" si="10">SUM(S29:S36)</f>
        <v>499319.58333333331</v>
      </c>
      <c r="T37" s="140">
        <f t="shared" ca="1" si="10"/>
        <v>508309.58333333331</v>
      </c>
      <c r="U37" s="140">
        <f t="shared" ca="1" si="10"/>
        <v>517299.58333333331</v>
      </c>
      <c r="V37" s="140">
        <f t="shared" ca="1" si="10"/>
        <v>526289.58333333326</v>
      </c>
      <c r="W37" s="247">
        <f t="shared" ca="1" si="10"/>
        <v>535279.58333333349</v>
      </c>
    </row>
    <row r="38" spans="2:23" s="187" customFormat="1" ht="16.5" thickTop="1">
      <c r="B38" s="581" t="s">
        <v>636</v>
      </c>
      <c r="C38" s="691">
        <v>40</v>
      </c>
      <c r="D38" s="641">
        <f t="shared" si="7"/>
        <v>46568</v>
      </c>
      <c r="F38" s="624" t="s">
        <v>746</v>
      </c>
      <c r="G38" s="625"/>
      <c r="H38" s="182"/>
      <c r="I38" s="182">
        <f>'Draw Schedule'!C17</f>
        <v>0</v>
      </c>
      <c r="J38" s="626">
        <f t="shared" si="8"/>
        <v>0</v>
      </c>
      <c r="K38" s="627">
        <f t="shared" si="9"/>
        <v>0</v>
      </c>
      <c r="M38" s="213" t="s">
        <v>531</v>
      </c>
      <c r="N38" s="58">
        <f>'Income Statement - AM'!DW83</f>
        <v>0</v>
      </c>
      <c r="O38" s="58">
        <f>'Income Statement - AM'!DX83</f>
        <v>0</v>
      </c>
      <c r="P38" s="58">
        <f>'Income Statement - AM'!DY83</f>
        <v>26770.625</v>
      </c>
      <c r="Q38" s="58">
        <f>'Income Statement - AM'!DZ83</f>
        <v>46581.25</v>
      </c>
      <c r="R38" s="136">
        <f>'Income Statement - AM'!EA83</f>
        <v>47451.25</v>
      </c>
      <c r="S38" s="58"/>
      <c r="T38" s="58"/>
      <c r="U38" s="58"/>
      <c r="V38" s="58"/>
      <c r="W38" s="136"/>
    </row>
    <row r="39" spans="2:23" s="187" customFormat="1" ht="15.75">
      <c r="B39" s="581" t="s">
        <v>637</v>
      </c>
      <c r="C39" s="691">
        <v>46</v>
      </c>
      <c r="D39" s="641">
        <f t="shared" si="7"/>
        <v>46752</v>
      </c>
      <c r="F39" s="637" t="s">
        <v>60</v>
      </c>
      <c r="G39" s="638"/>
      <c r="H39" s="182"/>
      <c r="I39" s="182">
        <f>'Draw Schedule'!C32-'Draw Schedule'!C31</f>
        <v>22000000</v>
      </c>
      <c r="J39" s="626">
        <f t="shared" si="8"/>
        <v>9.9390106166704309E-2</v>
      </c>
      <c r="K39" s="627">
        <f t="shared" si="9"/>
        <v>151724.13793103449</v>
      </c>
      <c r="M39" s="213" t="s">
        <v>532</v>
      </c>
      <c r="N39" s="58">
        <f ca="1">'Income Statement - AM'!DW84</f>
        <v>0</v>
      </c>
      <c r="O39" s="58">
        <f ca="1">'Income Statement - AM'!DX84</f>
        <v>0</v>
      </c>
      <c r="P39" s="58">
        <f ca="1">'Income Statement - AM'!DY84</f>
        <v>0</v>
      </c>
      <c r="Q39" s="58">
        <f ca="1">'Income Statement - AM'!DZ84</f>
        <v>0</v>
      </c>
      <c r="R39" s="136">
        <f ca="1">'Income Statement - AM'!EA84</f>
        <v>0</v>
      </c>
      <c r="S39" s="58">
        <f ca="1">'Income Statement - AM'!EB87</f>
        <v>100757.23654569627</v>
      </c>
      <c r="T39" s="58">
        <f ca="1">'Income Statement - AM'!EC87</f>
        <v>100757.23654569627</v>
      </c>
      <c r="U39" s="58">
        <f ca="1">'Income Statement - AM'!ED87</f>
        <v>100757.23654569627</v>
      </c>
      <c r="V39" s="58">
        <f ca="1">'Income Statement - AM'!EE87</f>
        <v>100757.23654569627</v>
      </c>
      <c r="W39" s="136">
        <f ca="1">'Income Statement - AM'!EF87</f>
        <v>100757.23654569627</v>
      </c>
    </row>
    <row r="40" spans="2:23" s="187" customFormat="1" ht="16.5" thickBot="1">
      <c r="B40" s="649" t="s">
        <v>108</v>
      </c>
      <c r="C40" s="692" t="e">
        <f>D44</f>
        <v>#REF!</v>
      </c>
      <c r="D40" s="694" t="e">
        <f t="shared" si="7"/>
        <v>#REF!</v>
      </c>
      <c r="F40" s="637" t="s">
        <v>578</v>
      </c>
      <c r="G40" s="638"/>
      <c r="H40" s="182"/>
      <c r="I40" s="182">
        <f>'Draw Schedule'!C31</f>
        <v>0</v>
      </c>
      <c r="J40" s="626">
        <f t="shared" si="8"/>
        <v>0</v>
      </c>
      <c r="K40" s="627">
        <f t="shared" si="9"/>
        <v>0</v>
      </c>
      <c r="M40" s="65" t="s">
        <v>460</v>
      </c>
      <c r="N40" s="140">
        <f ca="1">SUM(N32:N39)</f>
        <v>0</v>
      </c>
      <c r="O40" s="140">
        <f ca="1">SUM(O32:O39)</f>
        <v>67497.500000000015</v>
      </c>
      <c r="P40" s="140">
        <f ca="1">SUM(P32:P39)</f>
        <v>333451.66666666669</v>
      </c>
      <c r="Q40" s="140">
        <f ca="1">SUM(Q32:Q39)</f>
        <v>481339.58333333337</v>
      </c>
      <c r="R40" s="247">
        <f ca="1">SUM(R32:R39)</f>
        <v>490329.58333333331</v>
      </c>
      <c r="S40" s="58">
        <f>'Income Statement - AM'!EB88</f>
        <v>64428.333333333314</v>
      </c>
      <c r="T40" s="58">
        <f>'Income Statement - AM'!EC88</f>
        <v>65588.333333333314</v>
      </c>
      <c r="U40" s="58">
        <f>'Income Statement - AM'!ED88</f>
        <v>66748.333333333328</v>
      </c>
      <c r="V40" s="58">
        <f>'Income Statement - AM'!EE88</f>
        <v>67908.333333333328</v>
      </c>
      <c r="W40" s="136">
        <f>'Income Statement - AM'!EF88</f>
        <v>69068.333333333343</v>
      </c>
    </row>
    <row r="41" spans="2:23" s="187" customFormat="1" ht="16.5" thickTop="1">
      <c r="F41" s="637" t="s">
        <v>747</v>
      </c>
      <c r="G41" s="638"/>
      <c r="H41" s="182"/>
      <c r="I41" s="182">
        <f>'Draw Schedule'!C45</f>
        <v>0</v>
      </c>
      <c r="J41" s="626">
        <f t="shared" si="8"/>
        <v>0</v>
      </c>
      <c r="K41" s="627">
        <f t="shared" si="9"/>
        <v>0</v>
      </c>
      <c r="M41" s="213"/>
      <c r="N41" s="58"/>
      <c r="O41" s="58"/>
      <c r="P41" s="58"/>
      <c r="Q41" s="58"/>
      <c r="R41" s="136"/>
      <c r="S41" s="58">
        <f>'Income Statement - AM'!EB89</f>
        <v>845621.875</v>
      </c>
      <c r="T41" s="58">
        <f>'Income Statement - AM'!EC89</f>
        <v>860846.875</v>
      </c>
      <c r="U41" s="58">
        <f>'Income Statement - AM'!ED89</f>
        <v>876071.875</v>
      </c>
      <c r="V41" s="58">
        <f>'Income Statement - AM'!EE89</f>
        <v>891296.875</v>
      </c>
      <c r="W41" s="136">
        <f>'Income Statement - AM'!EF89</f>
        <v>906521.87500000012</v>
      </c>
    </row>
    <row r="42" spans="2:23" s="187" customFormat="1" ht="15.75">
      <c r="B42" s="612" t="s">
        <v>106</v>
      </c>
      <c r="C42" s="613"/>
      <c r="D42" s="614"/>
      <c r="F42" s="624" t="s">
        <v>618</v>
      </c>
      <c r="G42" s="625"/>
      <c r="H42" s="182"/>
      <c r="I42" s="182">
        <f>'Draw Schedule'!C49</f>
        <v>8500000</v>
      </c>
      <c r="J42" s="626">
        <f t="shared" si="8"/>
        <v>3.8400722837135755E-2</v>
      </c>
      <c r="K42" s="627">
        <f t="shared" si="9"/>
        <v>58620.689655172413</v>
      </c>
      <c r="M42" s="213" t="s">
        <v>464</v>
      </c>
      <c r="N42" s="58">
        <f ca="1">'Income Statement - AM'!DW87</f>
        <v>0</v>
      </c>
      <c r="O42" s="58">
        <f ca="1">'Income Statement - AM'!DX87</f>
        <v>40724.272151507263</v>
      </c>
      <c r="P42" s="58">
        <f ca="1">'Income Statement - AM'!DY87</f>
        <v>94655.536242428512</v>
      </c>
      <c r="Q42" s="58">
        <f ca="1">'Income Statement - AM'!DZ87</f>
        <v>97030.162947122968</v>
      </c>
      <c r="R42" s="136">
        <f ca="1">'Income Statement - AM'!EA87</f>
        <v>99559.050825367522</v>
      </c>
      <c r="S42" s="58">
        <f>'Income Statement - AM'!EB90</f>
        <v>0</v>
      </c>
      <c r="T42" s="58">
        <f>'Income Statement - AM'!EC90</f>
        <v>0</v>
      </c>
      <c r="U42" s="58">
        <f>'Income Statement - AM'!ED90</f>
        <v>0</v>
      </c>
      <c r="V42" s="58">
        <f>'Income Statement - AM'!EE90</f>
        <v>0</v>
      </c>
      <c r="W42" s="136">
        <f>'Income Statement - AM'!EF90</f>
        <v>0</v>
      </c>
    </row>
    <row r="43" spans="2:23" s="187" customFormat="1" ht="16.5" thickBot="1">
      <c r="B43" s="577"/>
      <c r="C43" s="580"/>
      <c r="D43" s="579"/>
      <c r="F43" s="624" t="s">
        <v>744</v>
      </c>
      <c r="G43" s="625"/>
      <c r="H43" s="182"/>
      <c r="I43" s="182">
        <v>0</v>
      </c>
      <c r="J43" s="642">
        <f t="shared" si="8"/>
        <v>0</v>
      </c>
      <c r="K43" s="627">
        <f t="shared" si="9"/>
        <v>0</v>
      </c>
      <c r="M43" s="213" t="s">
        <v>533</v>
      </c>
      <c r="N43" s="58">
        <f>'Income Statement - AM'!DW88</f>
        <v>0</v>
      </c>
      <c r="O43" s="58">
        <f>'Income Statement - AM'!DX88</f>
        <v>0</v>
      </c>
      <c r="P43" s="58">
        <f>'Income Statement - AM'!DY88</f>
        <v>35694.166666666664</v>
      </c>
      <c r="Q43" s="58">
        <f>'Income Statement - AM'!DZ88</f>
        <v>62108.333333333328</v>
      </c>
      <c r="R43" s="136">
        <f>'Income Statement - AM'!EA88</f>
        <v>63268.333333333321</v>
      </c>
      <c r="S43" s="140">
        <f t="shared" ref="S43:W43" ca="1" si="11">SUM(S39:S42)</f>
        <v>1010807.4448790296</v>
      </c>
      <c r="T43" s="140">
        <f t="shared" ca="1" si="11"/>
        <v>1027192.4448790296</v>
      </c>
      <c r="U43" s="140">
        <f t="shared" ca="1" si="11"/>
        <v>1043577.4448790296</v>
      </c>
      <c r="V43" s="140">
        <f t="shared" ca="1" si="11"/>
        <v>1059962.4448790296</v>
      </c>
      <c r="W43" s="247">
        <f t="shared" ca="1" si="11"/>
        <v>1076347.4448790296</v>
      </c>
    </row>
    <row r="44" spans="2:23" s="187" customFormat="1" ht="16.5" thickTop="1">
      <c r="B44" s="581" t="s">
        <v>108</v>
      </c>
      <c r="C44" s="618"/>
      <c r="D44" s="666" t="e">
        <f>'PERPETUITY MIDDLEMAN INPUT TAB'!#REF!</f>
        <v>#REF!</v>
      </c>
      <c r="F44" s="624" t="s">
        <v>63</v>
      </c>
      <c r="G44" s="625"/>
      <c r="H44" s="182"/>
      <c r="I44" s="182">
        <f>'Draw Schedule'!C48</f>
        <v>850000</v>
      </c>
      <c r="J44" s="626">
        <f t="shared" si="8"/>
        <v>3.840072283713576E-3</v>
      </c>
      <c r="K44" s="627">
        <f t="shared" si="9"/>
        <v>5862.0689655172409</v>
      </c>
      <c r="M44" s="213" t="s">
        <v>534</v>
      </c>
      <c r="N44" s="58">
        <f>'Income Statement - AM'!DW89</f>
        <v>0</v>
      </c>
      <c r="O44" s="58">
        <f>'Income Statement - AM'!DX89</f>
        <v>0</v>
      </c>
      <c r="P44" s="58">
        <f>'Income Statement - AM'!DY89</f>
        <v>468485.9375</v>
      </c>
      <c r="Q44" s="58">
        <f>'Income Statement - AM'!DZ89</f>
        <v>815171.875</v>
      </c>
      <c r="R44" s="136">
        <f>'Income Statement - AM'!EA89</f>
        <v>830396.875</v>
      </c>
      <c r="S44" s="58"/>
      <c r="T44" s="58"/>
      <c r="U44" s="58"/>
      <c r="V44" s="58"/>
      <c r="W44" s="136"/>
    </row>
    <row r="45" spans="2:23" s="187" customFormat="1" ht="15.75">
      <c r="B45" s="581" t="s">
        <v>107</v>
      </c>
      <c r="D45" s="664" t="e">
        <f>'PERPETUITY MIDDLEMAN INPUT TAB'!#REF!</f>
        <v>#REF!</v>
      </c>
      <c r="F45" s="180" t="s">
        <v>558</v>
      </c>
      <c r="G45" s="601"/>
      <c r="H45" s="183"/>
      <c r="I45" s="183">
        <f>SUM(I35:I44)</f>
        <v>221350000</v>
      </c>
      <c r="J45" s="632">
        <f>SUM(J35:J44)</f>
        <v>1</v>
      </c>
      <c r="K45" s="181">
        <f>SUM(K35:K44)</f>
        <v>1526551.7241379309</v>
      </c>
      <c r="M45" s="213" t="s">
        <v>535</v>
      </c>
      <c r="N45" s="58">
        <f>'Income Statement - AM'!DW90</f>
        <v>0</v>
      </c>
      <c r="O45" s="58">
        <f>'Income Statement - AM'!DX90</f>
        <v>0</v>
      </c>
      <c r="P45" s="58">
        <f>'Income Statement - AM'!DY90</f>
        <v>0</v>
      </c>
      <c r="Q45" s="58">
        <f>'Income Statement - AM'!DZ90</f>
        <v>0</v>
      </c>
      <c r="R45" s="136">
        <f>'Income Statement - AM'!EA90</f>
        <v>0</v>
      </c>
      <c r="S45" s="58">
        <f ca="1">'Income Statement - AM'!EB97</f>
        <v>0</v>
      </c>
      <c r="T45" s="58">
        <f ca="1">'Income Statement - AM'!EC97</f>
        <v>0</v>
      </c>
      <c r="U45" s="58">
        <f ca="1">'Income Statement - AM'!ED97</f>
        <v>0</v>
      </c>
      <c r="V45" s="58">
        <f ca="1">'Income Statement - AM'!EE97</f>
        <v>0</v>
      </c>
      <c r="W45" s="136">
        <f ca="1">'Income Statement - AM'!EF97</f>
        <v>0</v>
      </c>
    </row>
    <row r="46" spans="2:23" s="187" customFormat="1" ht="16.5" thickBot="1">
      <c r="B46" s="581" t="s">
        <v>621</v>
      </c>
      <c r="D46" s="667" t="e">
        <f>D47*D50</f>
        <v>#REF!</v>
      </c>
      <c r="M46" s="65" t="s">
        <v>739</v>
      </c>
      <c r="N46" s="140">
        <f ca="1">SUM(N42:N45)</f>
        <v>0</v>
      </c>
      <c r="O46" s="140">
        <f ca="1">SUM(O42:O45)</f>
        <v>40724.272151507263</v>
      </c>
      <c r="P46" s="140">
        <f ca="1">SUM(P42:P45)</f>
        <v>598835.64040909521</v>
      </c>
      <c r="Q46" s="140">
        <f ca="1">SUM(Q42:Q45)</f>
        <v>974310.37128045631</v>
      </c>
      <c r="R46" s="247">
        <f ca="1">SUM(R42:R45)</f>
        <v>993224.25915870082</v>
      </c>
      <c r="S46" s="140">
        <f t="shared" ref="S46:W46" ca="1" si="12">S45+S43+S37</f>
        <v>1510127.0282123629</v>
      </c>
      <c r="T46" s="140">
        <f t="shared" ca="1" si="12"/>
        <v>1535502.0282123629</v>
      </c>
      <c r="U46" s="140">
        <f t="shared" ca="1" si="12"/>
        <v>1560877.0282123629</v>
      </c>
      <c r="V46" s="140">
        <f t="shared" ca="1" si="12"/>
        <v>1586252.0282123629</v>
      </c>
      <c r="W46" s="247">
        <f t="shared" ca="1" si="12"/>
        <v>1611627.0282123631</v>
      </c>
    </row>
    <row r="47" spans="2:23" s="187" customFormat="1" ht="16.5" thickTop="1">
      <c r="B47" s="581" t="s">
        <v>1231</v>
      </c>
      <c r="D47" s="633" t="e">
        <f>'PERPETUITY MIDDLEMAN INPUT TAB'!#REF!</f>
        <v>#REF!</v>
      </c>
      <c r="F47" s="612" t="s">
        <v>1224</v>
      </c>
      <c r="G47" s="614"/>
      <c r="H47" s="614"/>
      <c r="I47" s="614"/>
      <c r="J47" s="614"/>
      <c r="K47" s="614"/>
      <c r="M47" s="213"/>
      <c r="N47" s="58"/>
      <c r="O47" s="58"/>
      <c r="P47" s="58"/>
      <c r="Q47" s="58"/>
      <c r="R47" s="136"/>
      <c r="S47" s="390"/>
      <c r="T47" s="390"/>
      <c r="U47" s="390"/>
      <c r="V47" s="390"/>
      <c r="W47" s="391"/>
    </row>
    <row r="48" spans="2:23" s="187" customFormat="1" ht="15.75">
      <c r="B48" s="581" t="s">
        <v>1232</v>
      </c>
      <c r="D48" s="633" t="e">
        <f>'PERPETUITY MIDDLEMAN INPUT TAB'!#REF!</f>
        <v>#REF!</v>
      </c>
      <c r="F48" s="577"/>
      <c r="G48" s="580"/>
      <c r="H48" s="580"/>
      <c r="I48" s="580"/>
      <c r="J48" s="580"/>
      <c r="K48" s="579"/>
      <c r="M48" s="213" t="s">
        <v>537</v>
      </c>
      <c r="N48" s="58">
        <f ca="1">'Income Statement - AM'!DW97</f>
        <v>0</v>
      </c>
      <c r="O48" s="58">
        <f ca="1">'Income Statement - AM'!DX97</f>
        <v>0</v>
      </c>
      <c r="P48" s="58">
        <f ca="1">'Income Statement - AM'!DY97</f>
        <v>0</v>
      </c>
      <c r="Q48" s="58">
        <f ca="1">'Income Statement - AM'!DZ97</f>
        <v>0</v>
      </c>
      <c r="R48" s="136">
        <f ca="1">'Income Statement - AM'!EA97</f>
        <v>0</v>
      </c>
      <c r="S48" s="364">
        <f t="shared" ref="S48:W50" ca="1" si="13">S26-S46</f>
        <v>1848447.5233108471</v>
      </c>
      <c r="T48" s="364">
        <f t="shared" ca="1" si="13"/>
        <v>1823072.5233108471</v>
      </c>
      <c r="U48" s="364">
        <f t="shared" ca="1" si="13"/>
        <v>1797697.5233108471</v>
      </c>
      <c r="V48" s="364">
        <f t="shared" ca="1" si="13"/>
        <v>1772322.5233108471</v>
      </c>
      <c r="W48" s="365">
        <f t="shared" ca="1" si="13"/>
        <v>1746947.5233108469</v>
      </c>
    </row>
    <row r="49" spans="2:23" s="187" customFormat="1" ht="16.5" thickBot="1">
      <c r="B49" s="629"/>
      <c r="D49" s="600"/>
      <c r="F49" s="643" t="s">
        <v>115</v>
      </c>
      <c r="G49" s="644" t="str">
        <f>'AIRR Input Tab'!K18</f>
        <v>Investar</v>
      </c>
      <c r="H49" s="644" t="str">
        <f>'AIRR Input Tab'!L18</f>
        <v>Ace</v>
      </c>
      <c r="I49" s="644" t="str">
        <f>'AIRR Input Tab'!N18</f>
        <v>Hurdle</v>
      </c>
      <c r="J49" s="644" t="str">
        <f>'AIRR Input Tab'!O18</f>
        <v>Multiple</v>
      </c>
      <c r="K49" s="644" t="str">
        <f>'AIRR Input Tab'!P18</f>
        <v>$ Amount</v>
      </c>
      <c r="M49" s="65" t="s">
        <v>538</v>
      </c>
      <c r="N49" s="140">
        <f ca="1">N48+N46+N40</f>
        <v>0</v>
      </c>
      <c r="O49" s="140">
        <f ca="1">O48+O46+O40</f>
        <v>108221.77215150728</v>
      </c>
      <c r="P49" s="140">
        <f ca="1">P48+P46+P40</f>
        <v>932287.30707576196</v>
      </c>
      <c r="Q49" s="140">
        <f ca="1">Q48+Q46+Q40</f>
        <v>1455649.9546137897</v>
      </c>
      <c r="R49" s="247">
        <f ca="1">R48+R46+R40</f>
        <v>1483553.8424920342</v>
      </c>
    </row>
    <row r="50" spans="2:23" s="187" customFormat="1" ht="16.5" thickTop="1">
      <c r="B50" s="581" t="s">
        <v>624</v>
      </c>
      <c r="D50" s="667">
        <v>250000000</v>
      </c>
      <c r="F50" s="629" t="s">
        <v>116</v>
      </c>
      <c r="G50" s="645">
        <f>'AIRR Input Tab'!K21</f>
        <v>0.95</v>
      </c>
      <c r="H50" s="646">
        <f>'AIRR Input Tab'!L21</f>
        <v>5.0000000000000044E-2</v>
      </c>
      <c r="I50" s="646">
        <f>'AIRR Input Tab'!N21</f>
        <v>0</v>
      </c>
      <c r="J50" s="685">
        <f>'AIRR Input Tab'!O21</f>
        <v>0</v>
      </c>
      <c r="K50" s="647">
        <f>'AIRR Input Tab'!P21</f>
        <v>0</v>
      </c>
      <c r="M50" s="213"/>
      <c r="N50" s="58"/>
      <c r="O50" s="58"/>
      <c r="P50" s="58"/>
      <c r="Q50" s="58"/>
      <c r="R50" s="391"/>
      <c r="S50" s="364">
        <f t="shared" ca="1" si="13"/>
        <v>-1848447.5233108471</v>
      </c>
      <c r="T50" s="364">
        <f t="shared" ca="1" si="13"/>
        <v>-1823072.5233108471</v>
      </c>
      <c r="U50" s="364">
        <f t="shared" ca="1" si="13"/>
        <v>-1797697.5233108471</v>
      </c>
      <c r="V50" s="364">
        <f t="shared" ca="1" si="13"/>
        <v>-1772322.5233108471</v>
      </c>
      <c r="W50" s="365">
        <f t="shared" ca="1" si="13"/>
        <v>-1746947.5233108469</v>
      </c>
    </row>
    <row r="51" spans="2:23" s="187" customFormat="1" ht="15.75">
      <c r="B51" s="581" t="s">
        <v>625</v>
      </c>
      <c r="D51" s="667">
        <f>D50/H13</f>
        <v>454545.45454545453</v>
      </c>
      <c r="F51" s="629" t="s">
        <v>117</v>
      </c>
      <c r="G51" s="646">
        <f>'AIRR Input Tab'!K22</f>
        <v>0.8</v>
      </c>
      <c r="H51" s="646">
        <f>'AIRR Input Tab'!L22</f>
        <v>5.0000000000000044E-2</v>
      </c>
      <c r="I51" s="646">
        <f>'AIRR Input Tab'!N22</f>
        <v>0.08</v>
      </c>
      <c r="J51" s="685">
        <f>'AIRR Input Tab'!O22</f>
        <v>1</v>
      </c>
      <c r="K51" s="648">
        <f>'AIRR Input Tab'!P22</f>
        <v>0</v>
      </c>
      <c r="M51" s="386" t="s">
        <v>654</v>
      </c>
      <c r="N51" s="364">
        <f ca="1">N29-N49</f>
        <v>-4.6566128730773926E-10</v>
      </c>
      <c r="O51" s="364">
        <f ca="1">O29-O49</f>
        <v>1249253.9662320684</v>
      </c>
      <c r="P51" s="364">
        <f ca="1">P29-P49</f>
        <v>2222897.234338522</v>
      </c>
      <c r="Q51" s="364">
        <f ca="1">Q29-Q49</f>
        <v>1778688.8102903084</v>
      </c>
      <c r="R51" s="365">
        <f ca="1">R29-R49</f>
        <v>1835081.1850202177</v>
      </c>
    </row>
    <row r="52" spans="2:23" s="187" customFormat="1" ht="15.75">
      <c r="B52" s="637" t="s">
        <v>626</v>
      </c>
      <c r="C52" s="696" t="e">
        <f>'PERPETUITY MIDDLEMAN INPUT TAB'!#REF!</f>
        <v>#REF!</v>
      </c>
      <c r="D52" s="665" t="e">
        <f>C52*D50</f>
        <v>#REF!</v>
      </c>
      <c r="F52" s="629" t="s">
        <v>118</v>
      </c>
      <c r="G52" s="646">
        <f>'AIRR Input Tab'!K23</f>
        <v>0.7</v>
      </c>
      <c r="H52" s="646">
        <f>'AIRR Input Tab'!L23</f>
        <v>5.0000000000000044E-2</v>
      </c>
      <c r="I52" s="646">
        <f>'AIRR Input Tab'!N23</f>
        <v>0.1</v>
      </c>
      <c r="J52" s="685">
        <f>'AIRR Input Tab'!O23</f>
        <v>1</v>
      </c>
      <c r="K52" s="647">
        <f>'AIRR Input Tab'!P23</f>
        <v>0</v>
      </c>
    </row>
    <row r="53" spans="2:23" s="187" customFormat="1" ht="15.75">
      <c r="B53" s="668" t="s">
        <v>628</v>
      </c>
      <c r="C53" s="697"/>
      <c r="D53" s="669" t="e">
        <f>D50-D52</f>
        <v>#REF!</v>
      </c>
      <c r="F53" s="629" t="s">
        <v>119</v>
      </c>
      <c r="G53" s="646">
        <f>'AIRR Input Tab'!K24</f>
        <v>0.5</v>
      </c>
      <c r="H53" s="646">
        <f>'AIRR Input Tab'!L24</f>
        <v>5.0000000000000044E-2</v>
      </c>
      <c r="I53" s="646">
        <f>'AIRR Input Tab'!N24</f>
        <v>0.15</v>
      </c>
      <c r="J53" s="685">
        <f>'AIRR Input Tab'!O24</f>
        <v>1</v>
      </c>
      <c r="K53" s="648">
        <f>'AIRR Input Tab'!P24</f>
        <v>0</v>
      </c>
      <c r="M53" s="386" t="s">
        <v>1204</v>
      </c>
      <c r="N53" s="561">
        <f ca="1">N51/$I$45</f>
        <v>-2.1037329446927457E-18</v>
      </c>
      <c r="O53" s="561">
        <f ca="1">O51/$I$45</f>
        <v>5.6437947424082605E-3</v>
      </c>
      <c r="P53" s="561">
        <f ca="1">P51/$I$45</f>
        <v>1.0042454187208141E-2</v>
      </c>
      <c r="Q53" s="561">
        <f ca="1">Q51/$I$45</f>
        <v>8.0356395314673968E-3</v>
      </c>
      <c r="R53" s="562">
        <f ca="1">R51/$I$45</f>
        <v>8.29040517289459E-3</v>
      </c>
    </row>
    <row r="54" spans="2:23" s="187" customFormat="1" ht="15.75">
      <c r="F54" s="629" t="s">
        <v>120</v>
      </c>
      <c r="G54" s="646">
        <f>'AIRR Input Tab'!K25</f>
        <v>0.5</v>
      </c>
      <c r="H54" s="646">
        <f>'AIRR Input Tab'!L25</f>
        <v>5.0000000000000044E-2</v>
      </c>
      <c r="I54" s="646">
        <f>'AIRR Input Tab'!N25</f>
        <v>0.15</v>
      </c>
      <c r="J54" s="685">
        <f>'AIRR Input Tab'!O25</f>
        <v>1</v>
      </c>
      <c r="K54" s="647">
        <f>'AIRR Input Tab'!P25</f>
        <v>0</v>
      </c>
    </row>
    <row r="55" spans="2:23" s="695" customFormat="1" ht="15.75">
      <c r="F55" s="634" t="s">
        <v>121</v>
      </c>
      <c r="G55" s="646">
        <f>'AIRR Input Tab'!K26</f>
        <v>0.5</v>
      </c>
      <c r="H55" s="646">
        <f>'AIRR Input Tab'!L26</f>
        <v>5.0000000000000044E-2</v>
      </c>
      <c r="I55" s="646">
        <f>'AIRR Input Tab'!N26</f>
        <v>0.15</v>
      </c>
      <c r="J55" s="686">
        <f>'AIRR Input Tab'!O26</f>
        <v>1</v>
      </c>
      <c r="K55" s="650">
        <f>'AIRR Input Tab'!P26</f>
        <v>0</v>
      </c>
    </row>
    <row r="56" spans="2:23" s="695" customFormat="1" ht="15.75">
      <c r="F56" s="187"/>
      <c r="G56" s="187"/>
      <c r="H56" s="187"/>
      <c r="I56" s="187"/>
      <c r="J56" s="187"/>
      <c r="K56" s="187"/>
    </row>
    <row r="57" spans="2:23" s="695" customFormat="1" ht="15.75">
      <c r="F57" s="612" t="s">
        <v>602</v>
      </c>
      <c r="G57" s="613"/>
      <c r="H57" s="614"/>
      <c r="I57" s="614"/>
      <c r="J57" s="614"/>
      <c r="K57" s="614"/>
    </row>
    <row r="58" spans="2:23" s="695" customFormat="1" ht="15.75">
      <c r="F58" s="577"/>
      <c r="G58" s="578"/>
      <c r="H58" s="616"/>
      <c r="I58" s="616"/>
      <c r="J58" s="616"/>
      <c r="K58" s="617"/>
    </row>
    <row r="59" spans="2:23" s="695" customFormat="1" ht="15.75">
      <c r="F59" s="651"/>
      <c r="G59" s="682"/>
      <c r="H59" s="652" t="s">
        <v>756</v>
      </c>
      <c r="I59" s="652" t="s">
        <v>757</v>
      </c>
      <c r="J59" s="653" t="str">
        <f>G49</f>
        <v>Investar</v>
      </c>
      <c r="K59" s="654" t="str">
        <f>H49</f>
        <v>Ace</v>
      </c>
    </row>
    <row r="60" spans="2:23" s="695" customFormat="1" ht="15.75">
      <c r="F60" s="581" t="s">
        <v>758</v>
      </c>
      <c r="G60" s="586"/>
      <c r="H60" s="711">
        <f>I45-I41-I42-I43</f>
        <v>212850000</v>
      </c>
      <c r="I60" s="711">
        <f>SUM(I29:I31)</f>
        <v>88540000</v>
      </c>
      <c r="J60" s="764">
        <f>I30</f>
        <v>84113000</v>
      </c>
      <c r="K60" s="684">
        <f>I31</f>
        <v>4427000.0000000037</v>
      </c>
    </row>
    <row r="61" spans="2:23" s="695" customFormat="1" ht="15.75">
      <c r="F61" s="581" t="s">
        <v>42</v>
      </c>
      <c r="G61" s="586"/>
      <c r="H61" s="712">
        <v>0.14000000000000001</v>
      </c>
      <c r="I61" s="712">
        <v>0.2</v>
      </c>
      <c r="J61" s="712">
        <v>0.18</v>
      </c>
      <c r="K61" s="689">
        <v>0.3</v>
      </c>
    </row>
    <row r="62" spans="2:23" s="695" customFormat="1" ht="15.75">
      <c r="F62" s="581" t="s">
        <v>760</v>
      </c>
      <c r="G62" s="586"/>
      <c r="H62" s="687">
        <f>(H60+H63)/H60</f>
        <v>1.1661153018557671</v>
      </c>
      <c r="I62" s="687">
        <f t="shared" ref="I62:K62" si="14">(I60+I63)/I60</f>
        <v>1.3993408854754914</v>
      </c>
      <c r="J62" s="687">
        <f t="shared" si="14"/>
        <v>1.4203588268163065</v>
      </c>
      <c r="K62" s="688">
        <f t="shared" si="14"/>
        <v>8.9868177095098183</v>
      </c>
    </row>
    <row r="63" spans="2:23" s="695" customFormat="1" ht="15.75">
      <c r="F63" s="581" t="s">
        <v>759</v>
      </c>
      <c r="G63" s="586"/>
      <c r="H63" s="749">
        <v>35357642</v>
      </c>
      <c r="I63" s="749">
        <v>35357642</v>
      </c>
      <c r="J63" s="749">
        <v>35357642</v>
      </c>
      <c r="K63" s="750">
        <v>35357642</v>
      </c>
      <c r="S63" s="612"/>
      <c r="T63" s="613"/>
      <c r="U63" s="613"/>
      <c r="V63" s="613"/>
      <c r="W63" s="613"/>
    </row>
    <row r="64" spans="2:23" s="695" customFormat="1" ht="15.75">
      <c r="F64" s="649" t="s">
        <v>761</v>
      </c>
      <c r="G64" s="655"/>
      <c r="H64" s="681">
        <f>$D$51</f>
        <v>454545.45454545453</v>
      </c>
      <c r="I64" s="681">
        <f t="shared" ref="I64:K64" si="15">$D$51</f>
        <v>454545.45454545453</v>
      </c>
      <c r="J64" s="681">
        <f t="shared" si="15"/>
        <v>454545.45454545453</v>
      </c>
      <c r="K64" s="683">
        <f t="shared" si="15"/>
        <v>454545.45454545453</v>
      </c>
      <c r="S64" s="14"/>
      <c r="T64" s="580"/>
      <c r="U64" s="580"/>
      <c r="V64" s="580"/>
      <c r="W64" s="580"/>
    </row>
    <row r="65" spans="19:19" s="695" customFormat="1" ht="15.75">
      <c r="S65" s="698"/>
    </row>
    <row r="66" spans="19:19" s="695" customFormat="1" ht="15.75">
      <c r="S66" s="581" t="s">
        <v>604</v>
      </c>
    </row>
    <row r="67" spans="19:19" s="695" customFormat="1" ht="15.75">
      <c r="S67" s="581"/>
    </row>
    <row r="68" spans="19:19" s="695" customFormat="1" ht="15.75">
      <c r="S68" s="581"/>
    </row>
    <row r="69" spans="19:19" s="695" customFormat="1" ht="15.75">
      <c r="S69" s="581"/>
    </row>
    <row r="70" spans="19:19" s="695" customFormat="1" ht="15.75">
      <c r="S70" s="581"/>
    </row>
    <row r="71" spans="19:19" s="695" customFormat="1" ht="15.75">
      <c r="S71" s="581"/>
    </row>
    <row r="72" spans="19:19" s="695" customFormat="1" ht="15.75">
      <c r="S72" s="581"/>
    </row>
    <row r="73" spans="19:19" s="695" customFormat="1" ht="15.75">
      <c r="S73" s="581"/>
    </row>
    <row r="74" spans="19:19" s="695" customFormat="1" ht="15.75">
      <c r="S74" s="581"/>
    </row>
    <row r="75" spans="19:19" s="695" customFormat="1" ht="15.75">
      <c r="S75" s="581"/>
    </row>
    <row r="76" spans="19:19" s="695" customFormat="1" ht="15.75">
      <c r="S76" s="581"/>
    </row>
    <row r="77" spans="19:19">
      <c r="S77" s="279" t="s">
        <v>605</v>
      </c>
    </row>
    <row r="78" spans="19:19">
      <c r="S78" s="279" t="s">
        <v>606</v>
      </c>
    </row>
    <row r="79" spans="19:19">
      <c r="S79" s="279" t="s">
        <v>607</v>
      </c>
    </row>
    <row r="80" spans="19:19">
      <c r="S80" s="279" t="s">
        <v>608</v>
      </c>
    </row>
    <row r="81" spans="19:19">
      <c r="S81" s="279"/>
    </row>
    <row r="82" spans="19:19">
      <c r="S82" s="279"/>
    </row>
    <row r="83" spans="19:19">
      <c r="S83" s="279"/>
    </row>
    <row r="84" spans="19:19">
      <c r="S84" s="279"/>
    </row>
    <row r="85" spans="19:19">
      <c r="S85" s="279"/>
    </row>
    <row r="86" spans="19:19">
      <c r="S86" s="279"/>
    </row>
    <row r="87" spans="19:19">
      <c r="S87" s="279"/>
    </row>
    <row r="88" spans="19:19">
      <c r="S88" s="279"/>
    </row>
    <row r="89" spans="19:19">
      <c r="S89" s="279"/>
    </row>
    <row r="90" spans="19:19">
      <c r="S90" s="279"/>
    </row>
    <row r="91" spans="19:19">
      <c r="S91" s="279"/>
    </row>
    <row r="92" spans="19:19">
      <c r="S92" s="279"/>
    </row>
    <row r="93" spans="19:19">
      <c r="S93" s="279"/>
    </row>
    <row r="94" spans="19:19">
      <c r="S94" s="279"/>
    </row>
    <row r="95" spans="19:19">
      <c r="S95" s="279"/>
    </row>
    <row r="96" spans="19:19">
      <c r="S96" s="279"/>
    </row>
    <row r="97" spans="19:19">
      <c r="S97" s="279"/>
    </row>
    <row r="98" spans="19:19">
      <c r="S98" s="279"/>
    </row>
    <row r="99" spans="19:19">
      <c r="S99" s="279"/>
    </row>
    <row r="100" spans="19:19">
      <c r="S100" s="279"/>
    </row>
    <row r="101" spans="19:19">
      <c r="S101" s="279"/>
    </row>
    <row r="102" spans="19:19">
      <c r="S102" s="279"/>
    </row>
    <row r="103" spans="19:19">
      <c r="S103" s="279"/>
    </row>
    <row r="104" spans="19:19">
      <c r="S104" s="279"/>
    </row>
    <row r="105" spans="19:19">
      <c r="S105" s="279"/>
    </row>
    <row r="106" spans="19:19">
      <c r="S106" s="279"/>
    </row>
    <row r="107" spans="19:19">
      <c r="S107" s="279"/>
    </row>
    <row r="108" spans="19:19">
      <c r="S108" s="279" t="s">
        <v>609</v>
      </c>
    </row>
    <row r="109" spans="19:19">
      <c r="S109" s="279" t="s">
        <v>610</v>
      </c>
    </row>
    <row r="110" spans="19:19">
      <c r="S110" s="279" t="s">
        <v>612</v>
      </c>
    </row>
    <row r="111" spans="19:19">
      <c r="S111" s="279" t="s">
        <v>614</v>
      </c>
    </row>
    <row r="112" spans="19:19">
      <c r="S112" s="292" t="s">
        <v>615</v>
      </c>
    </row>
    <row r="114" spans="18:18">
      <c r="R114" s="298"/>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82F33-C332-41A5-B24F-3C4A69450A80}">
  <sheetPr>
    <tabColor theme="6" tint="0.79998168889431442"/>
  </sheetPr>
  <dimension ref="A1"/>
  <sheetViews>
    <sheetView zoomScale="85" zoomScaleNormal="85" workbookViewId="0">
      <selection activeCell="E32" sqref="E32"/>
    </sheetView>
  </sheetViews>
  <sheetFormatPr defaultRowHeight="15"/>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1C982-86C1-40D6-B7F4-A78A0584C1C8}">
  <sheetPr>
    <tabColor theme="6" tint="0.79998168889431442"/>
  </sheetPr>
  <dimension ref="B2:XEY114"/>
  <sheetViews>
    <sheetView showGridLines="0" zoomScale="85" zoomScaleNormal="85" workbookViewId="0">
      <selection activeCell="E32" sqref="E32"/>
    </sheetView>
  </sheetViews>
  <sheetFormatPr defaultRowHeight="15"/>
  <cols>
    <col min="1" max="1" width="3.7109375" customWidth="1"/>
    <col min="2" max="2" width="43" bestFit="1" customWidth="1"/>
    <col min="3" max="6" width="20.7109375" customWidth="1"/>
    <col min="7" max="7" width="21" customWidth="1"/>
    <col min="8" max="8" width="5" customWidth="1"/>
    <col min="9" max="10" width="20.7109375" customWidth="1"/>
  </cols>
  <sheetData>
    <row r="2" spans="2:16379" s="831" customFormat="1" ht="20.100000000000001" customHeight="1">
      <c r="B2" s="473" t="str">
        <f>'Deal Landing Dashboard'!B2</f>
        <v>West Village Complexes - Multifamily - New York</v>
      </c>
      <c r="C2" s="832"/>
      <c r="D2" s="832"/>
      <c r="E2" s="833"/>
      <c r="F2" s="833"/>
      <c r="G2" s="833"/>
      <c r="H2" s="833"/>
      <c r="I2" s="833"/>
      <c r="J2" s="834"/>
      <c r="K2" s="533"/>
      <c r="L2" s="533"/>
      <c r="M2" s="533"/>
      <c r="N2" s="533"/>
      <c r="O2" s="533"/>
      <c r="P2" s="533"/>
      <c r="Q2" s="533"/>
      <c r="R2" s="533"/>
      <c r="S2" s="533"/>
      <c r="T2" s="533"/>
      <c r="U2" s="533"/>
      <c r="V2" s="533"/>
      <c r="W2" s="533"/>
      <c r="X2" s="533"/>
      <c r="Y2" s="533"/>
      <c r="Z2" s="533"/>
      <c r="AA2" s="533"/>
      <c r="AB2" s="533"/>
      <c r="AC2" s="533"/>
      <c r="AD2" s="533"/>
      <c r="AE2" s="533"/>
      <c r="AF2" s="533"/>
      <c r="AG2" s="533"/>
      <c r="AH2" s="533"/>
      <c r="AI2" s="533"/>
      <c r="AJ2" s="533"/>
      <c r="AK2" s="533"/>
      <c r="AL2" s="533"/>
      <c r="AM2" s="533"/>
      <c r="AN2" s="533"/>
      <c r="AO2" s="533"/>
      <c r="AP2" s="533"/>
      <c r="AQ2" s="533"/>
      <c r="AR2" s="533"/>
      <c r="AS2" s="533"/>
      <c r="AT2" s="533"/>
      <c r="AU2" s="533"/>
      <c r="AV2" s="533"/>
      <c r="AW2" s="533"/>
      <c r="AX2" s="533"/>
      <c r="AY2" s="533"/>
      <c r="AZ2" s="533"/>
      <c r="BA2" s="533"/>
      <c r="BB2" s="533"/>
      <c r="BC2" s="533"/>
      <c r="BD2" s="533"/>
      <c r="BE2" s="533"/>
      <c r="BF2" s="533"/>
      <c r="BG2" s="533"/>
      <c r="BH2" s="533"/>
      <c r="BI2" s="533"/>
      <c r="BJ2" s="533"/>
      <c r="BK2" s="533"/>
      <c r="BL2" s="533"/>
      <c r="BM2" s="533"/>
      <c r="BN2" s="533"/>
      <c r="BO2" s="533"/>
      <c r="BP2" s="533"/>
      <c r="BQ2" s="533"/>
      <c r="BR2" s="533"/>
      <c r="BS2" s="533"/>
      <c r="BT2" s="533"/>
      <c r="BU2" s="533"/>
      <c r="BV2" s="533"/>
      <c r="BW2" s="533"/>
      <c r="BX2" s="533"/>
      <c r="BY2" s="533"/>
      <c r="BZ2" s="533"/>
      <c r="CA2" s="533"/>
      <c r="CB2" s="533"/>
      <c r="CC2" s="533"/>
      <c r="CD2" s="533"/>
      <c r="CE2" s="533"/>
      <c r="CF2" s="533"/>
      <c r="CG2" s="533"/>
      <c r="CH2" s="533"/>
      <c r="CI2" s="533"/>
      <c r="CJ2" s="533"/>
      <c r="CK2" s="533"/>
      <c r="CL2" s="533"/>
      <c r="CM2" s="533"/>
      <c r="CN2" s="533"/>
      <c r="CO2" s="533"/>
      <c r="CP2" s="533"/>
      <c r="CQ2" s="533"/>
      <c r="CR2" s="533"/>
      <c r="CS2" s="533"/>
      <c r="CT2" s="533"/>
      <c r="CU2" s="533"/>
      <c r="CV2" s="533"/>
      <c r="CW2" s="533"/>
      <c r="CX2" s="533"/>
      <c r="CY2" s="533"/>
      <c r="CZ2" s="533"/>
      <c r="DA2" s="533"/>
      <c r="DB2" s="533"/>
      <c r="DC2" s="533"/>
      <c r="DD2" s="533"/>
      <c r="DE2" s="533"/>
      <c r="DF2" s="533"/>
      <c r="DG2" s="533"/>
      <c r="DH2" s="533"/>
      <c r="DI2" s="533"/>
      <c r="DJ2" s="533"/>
      <c r="DK2" s="533"/>
      <c r="DL2" s="533"/>
      <c r="DM2" s="533"/>
      <c r="DN2" s="533"/>
      <c r="DO2" s="533"/>
      <c r="DP2" s="533"/>
      <c r="DQ2" s="533"/>
      <c r="DR2" s="533"/>
      <c r="DS2" s="533"/>
      <c r="DT2" s="533"/>
      <c r="DU2" s="533"/>
      <c r="DV2" s="533"/>
      <c r="DW2" s="533"/>
      <c r="DX2" s="533"/>
      <c r="DY2" s="533"/>
      <c r="DZ2" s="533"/>
      <c r="EA2" s="533"/>
      <c r="EB2" s="533"/>
      <c r="EC2" s="533"/>
      <c r="ED2" s="533"/>
      <c r="EE2" s="533"/>
      <c r="EF2" s="533"/>
      <c r="EG2" s="533"/>
      <c r="EH2" s="533"/>
      <c r="EI2" s="533"/>
      <c r="EJ2" s="533"/>
      <c r="EK2" s="533"/>
      <c r="EL2" s="533"/>
      <c r="EM2" s="533"/>
      <c r="EN2" s="533"/>
      <c r="EO2" s="533"/>
      <c r="EP2" s="533"/>
      <c r="EQ2" s="533"/>
      <c r="ER2" s="533"/>
      <c r="ES2" s="533"/>
      <c r="ET2" s="533"/>
      <c r="EU2" s="533"/>
      <c r="EV2" s="533"/>
      <c r="EW2" s="533"/>
      <c r="EX2" s="533"/>
      <c r="EY2" s="533"/>
      <c r="EZ2" s="533"/>
      <c r="FA2" s="533"/>
      <c r="FB2" s="533"/>
      <c r="FC2" s="533"/>
      <c r="FD2" s="533"/>
      <c r="FE2" s="533"/>
      <c r="FF2" s="533"/>
      <c r="FG2" s="533"/>
      <c r="FH2" s="533"/>
      <c r="FI2" s="533"/>
      <c r="FJ2" s="533"/>
      <c r="FK2" s="533"/>
      <c r="FL2" s="533"/>
      <c r="FM2" s="533"/>
      <c r="FN2" s="533"/>
      <c r="FO2" s="533"/>
      <c r="FP2" s="533"/>
      <c r="FQ2" s="533"/>
      <c r="FR2" s="533"/>
      <c r="FS2" s="533"/>
      <c r="FT2" s="533"/>
      <c r="FU2" s="533"/>
      <c r="FV2" s="533"/>
      <c r="FW2" s="533"/>
      <c r="FX2" s="533"/>
      <c r="FY2" s="533"/>
      <c r="FZ2" s="533"/>
      <c r="GA2" s="533"/>
      <c r="GB2" s="533"/>
      <c r="GC2" s="533"/>
      <c r="GD2" s="533"/>
      <c r="GE2" s="533"/>
      <c r="GF2" s="533"/>
      <c r="GG2" s="533"/>
      <c r="GH2" s="533"/>
      <c r="GI2" s="533"/>
      <c r="GJ2" s="533"/>
      <c r="GK2" s="533"/>
      <c r="GL2" s="533"/>
      <c r="GM2" s="533"/>
      <c r="GN2" s="533"/>
      <c r="GO2" s="533"/>
      <c r="GP2" s="533"/>
      <c r="GQ2" s="533"/>
      <c r="GR2" s="533"/>
      <c r="GS2" s="533"/>
      <c r="GT2" s="533"/>
      <c r="GU2" s="533"/>
      <c r="GV2" s="533"/>
      <c r="GW2" s="533"/>
      <c r="GX2" s="533"/>
      <c r="GY2" s="533"/>
      <c r="GZ2" s="533"/>
      <c r="HA2" s="533"/>
      <c r="HB2" s="533"/>
      <c r="HC2" s="533"/>
      <c r="HD2" s="533"/>
      <c r="HE2" s="533"/>
      <c r="HF2" s="533"/>
      <c r="HG2" s="533"/>
      <c r="HH2" s="533"/>
      <c r="HI2" s="533"/>
      <c r="HJ2" s="533"/>
      <c r="HK2" s="533"/>
      <c r="HL2" s="533"/>
      <c r="HM2" s="533"/>
      <c r="HN2" s="533"/>
      <c r="HO2" s="533"/>
      <c r="HP2" s="533"/>
      <c r="HQ2" s="533"/>
      <c r="HR2" s="533"/>
      <c r="HS2" s="533"/>
      <c r="HT2" s="533"/>
      <c r="HU2" s="533"/>
      <c r="HV2" s="533"/>
      <c r="HW2" s="533"/>
      <c r="HX2" s="533"/>
      <c r="HY2" s="533"/>
      <c r="HZ2" s="533"/>
      <c r="IA2" s="533"/>
      <c r="IB2" s="533"/>
      <c r="IC2" s="533"/>
      <c r="ID2" s="533"/>
      <c r="IE2" s="533"/>
      <c r="IF2" s="533"/>
      <c r="IG2" s="533"/>
      <c r="IH2" s="533"/>
      <c r="II2" s="533"/>
      <c r="IJ2" s="533"/>
      <c r="IK2" s="533"/>
      <c r="IL2" s="533"/>
      <c r="IM2" s="533"/>
      <c r="IN2" s="533"/>
      <c r="IO2" s="533"/>
      <c r="IP2" s="533"/>
      <c r="IQ2" s="533"/>
      <c r="IR2" s="533"/>
      <c r="IS2" s="533"/>
      <c r="IT2" s="533"/>
      <c r="IU2" s="533"/>
      <c r="IV2" s="533"/>
      <c r="IW2" s="533"/>
      <c r="IX2" s="533"/>
      <c r="IY2" s="533"/>
      <c r="IZ2" s="533"/>
      <c r="JA2" s="533"/>
      <c r="JB2" s="533"/>
      <c r="JC2" s="533"/>
      <c r="JD2" s="533"/>
      <c r="JE2" s="533"/>
      <c r="JF2" s="533"/>
      <c r="JG2" s="533"/>
      <c r="JH2" s="533"/>
      <c r="JI2" s="533"/>
      <c r="JJ2" s="533"/>
      <c r="JK2" s="533"/>
      <c r="JL2" s="533"/>
      <c r="JM2" s="533"/>
      <c r="JN2" s="533"/>
      <c r="JO2" s="533"/>
      <c r="JP2" s="533"/>
      <c r="JQ2" s="533"/>
      <c r="JR2" s="533"/>
      <c r="JS2" s="533"/>
      <c r="JT2" s="533"/>
      <c r="JU2" s="533"/>
      <c r="JV2" s="533"/>
      <c r="JW2" s="533"/>
      <c r="JX2" s="533"/>
      <c r="JY2" s="533"/>
      <c r="JZ2" s="533"/>
      <c r="KA2" s="533"/>
      <c r="KB2" s="533"/>
      <c r="KC2" s="533"/>
      <c r="KD2" s="533"/>
      <c r="KE2" s="533"/>
      <c r="KF2" s="533"/>
      <c r="KG2" s="533"/>
      <c r="KH2" s="533"/>
      <c r="KI2" s="533"/>
      <c r="KJ2" s="533"/>
      <c r="KK2" s="533"/>
      <c r="KL2" s="533"/>
      <c r="KM2" s="533"/>
      <c r="KN2" s="533"/>
      <c r="KO2" s="533"/>
      <c r="KP2" s="533"/>
      <c r="KQ2" s="533"/>
      <c r="KR2" s="533"/>
      <c r="KS2" s="533"/>
      <c r="KT2" s="533"/>
      <c r="KU2" s="533"/>
      <c r="KV2" s="533"/>
      <c r="KW2" s="533"/>
      <c r="KX2" s="533"/>
      <c r="KY2" s="533"/>
      <c r="KZ2" s="533"/>
      <c r="LA2" s="533"/>
      <c r="LB2" s="533"/>
      <c r="LC2" s="533"/>
      <c r="LD2" s="533"/>
      <c r="LE2" s="533"/>
      <c r="LF2" s="533"/>
      <c r="LG2" s="533"/>
      <c r="LH2" s="533"/>
      <c r="LI2" s="533"/>
      <c r="LJ2" s="533"/>
      <c r="LK2" s="533"/>
      <c r="LL2" s="533"/>
      <c r="LM2" s="533"/>
      <c r="LN2" s="533"/>
      <c r="LO2" s="533"/>
      <c r="LP2" s="533"/>
      <c r="LQ2" s="533"/>
      <c r="LR2" s="533"/>
      <c r="LS2" s="533"/>
      <c r="LT2" s="533"/>
      <c r="LU2" s="533"/>
      <c r="LV2" s="533"/>
      <c r="LW2" s="533"/>
      <c r="LX2" s="533"/>
      <c r="LY2" s="533"/>
      <c r="LZ2" s="533"/>
      <c r="MA2" s="533"/>
      <c r="MB2" s="533"/>
      <c r="MC2" s="533"/>
      <c r="MD2" s="533"/>
      <c r="ME2" s="533"/>
      <c r="MF2" s="533"/>
      <c r="MG2" s="533"/>
      <c r="MH2" s="533"/>
      <c r="MI2" s="533"/>
      <c r="MJ2" s="533"/>
      <c r="MK2" s="533"/>
      <c r="ML2" s="533"/>
      <c r="MM2" s="533"/>
      <c r="MN2" s="533"/>
      <c r="MO2" s="533"/>
      <c r="MP2" s="533"/>
      <c r="MQ2" s="533"/>
      <c r="MR2" s="533"/>
      <c r="MS2" s="533"/>
      <c r="MT2" s="533"/>
      <c r="MU2" s="533"/>
      <c r="MV2" s="533"/>
      <c r="MW2" s="533"/>
      <c r="MX2" s="533"/>
      <c r="MY2" s="533"/>
      <c r="MZ2" s="533"/>
      <c r="NA2" s="533"/>
      <c r="NB2" s="533"/>
      <c r="NC2" s="533"/>
      <c r="ND2" s="533"/>
      <c r="NE2" s="533"/>
      <c r="NF2" s="533"/>
      <c r="NG2" s="533"/>
      <c r="NH2" s="533"/>
      <c r="NI2" s="533"/>
      <c r="NJ2" s="533"/>
      <c r="NK2" s="533"/>
      <c r="NL2" s="533"/>
      <c r="NM2" s="533"/>
      <c r="NN2" s="533"/>
      <c r="NO2" s="533"/>
      <c r="NP2" s="533"/>
      <c r="NQ2" s="533"/>
      <c r="NR2" s="533"/>
      <c r="NS2" s="533"/>
      <c r="NT2" s="533"/>
      <c r="NU2" s="533"/>
      <c r="NV2" s="533"/>
      <c r="NW2" s="533"/>
      <c r="NX2" s="533"/>
      <c r="NY2" s="533"/>
      <c r="NZ2" s="533"/>
      <c r="OA2" s="533"/>
      <c r="OB2" s="533"/>
      <c r="OC2" s="533"/>
      <c r="OD2" s="533"/>
      <c r="OE2" s="533"/>
      <c r="OF2" s="533"/>
      <c r="OG2" s="533"/>
      <c r="OH2" s="533"/>
      <c r="OI2" s="533"/>
      <c r="OJ2" s="533"/>
      <c r="OK2" s="533"/>
      <c r="OL2" s="533"/>
      <c r="OM2" s="533"/>
      <c r="ON2" s="533"/>
      <c r="OO2" s="533"/>
      <c r="OP2" s="533"/>
      <c r="OQ2" s="533"/>
      <c r="OR2" s="533"/>
      <c r="OS2" s="533"/>
      <c r="OT2" s="533"/>
      <c r="OU2" s="533"/>
      <c r="OV2" s="533"/>
      <c r="OW2" s="533"/>
      <c r="OX2" s="533"/>
      <c r="OY2" s="533"/>
      <c r="OZ2" s="533"/>
      <c r="PA2" s="533"/>
      <c r="PB2" s="533"/>
      <c r="PC2" s="533"/>
      <c r="PD2" s="533"/>
      <c r="PE2" s="533"/>
      <c r="PF2" s="533"/>
      <c r="PG2" s="533"/>
      <c r="PH2" s="533"/>
      <c r="PI2" s="533"/>
      <c r="PJ2" s="533"/>
      <c r="PK2" s="533"/>
      <c r="PL2" s="533"/>
      <c r="PM2" s="533"/>
      <c r="PN2" s="533"/>
      <c r="PO2" s="533"/>
      <c r="PP2" s="533"/>
      <c r="PQ2" s="533"/>
      <c r="PR2" s="533"/>
      <c r="PS2" s="533"/>
      <c r="PT2" s="533"/>
      <c r="PU2" s="533"/>
      <c r="PV2" s="533"/>
      <c r="PW2" s="533"/>
      <c r="PX2" s="533"/>
      <c r="PY2" s="533"/>
      <c r="PZ2" s="533"/>
      <c r="QA2" s="533"/>
      <c r="QB2" s="533"/>
      <c r="QC2" s="533"/>
      <c r="QD2" s="533"/>
      <c r="QE2" s="533"/>
      <c r="QF2" s="533"/>
      <c r="QG2" s="533"/>
      <c r="QH2" s="533"/>
      <c r="QI2" s="533"/>
      <c r="QJ2" s="533"/>
      <c r="QK2" s="533"/>
      <c r="QL2" s="533"/>
      <c r="QM2" s="533"/>
      <c r="QN2" s="533"/>
      <c r="QO2" s="533"/>
      <c r="QP2" s="533"/>
      <c r="QQ2" s="533"/>
      <c r="QR2" s="533"/>
      <c r="QS2" s="533"/>
      <c r="QT2" s="533"/>
      <c r="QU2" s="533"/>
      <c r="QV2" s="533"/>
      <c r="QW2" s="533"/>
      <c r="QX2" s="533"/>
      <c r="QY2" s="533"/>
      <c r="QZ2" s="533"/>
      <c r="RA2" s="533"/>
      <c r="RB2" s="533"/>
      <c r="RC2" s="533"/>
      <c r="RD2" s="533"/>
      <c r="RE2" s="533"/>
      <c r="RF2" s="533"/>
      <c r="RG2" s="533"/>
      <c r="RH2" s="533"/>
      <c r="RI2" s="533"/>
      <c r="RJ2" s="533"/>
      <c r="RK2" s="533"/>
      <c r="RL2" s="533"/>
      <c r="RM2" s="533"/>
      <c r="RN2" s="533"/>
      <c r="RO2" s="533"/>
      <c r="RP2" s="533"/>
      <c r="RQ2" s="533"/>
      <c r="RR2" s="533"/>
      <c r="RS2" s="533"/>
      <c r="RT2" s="533"/>
      <c r="RU2" s="533"/>
      <c r="RV2" s="533"/>
      <c r="RW2" s="533"/>
      <c r="RX2" s="533"/>
      <c r="RY2" s="533"/>
      <c r="RZ2" s="533"/>
      <c r="SA2" s="533"/>
      <c r="SB2" s="533"/>
      <c r="SC2" s="533"/>
      <c r="SD2" s="533"/>
      <c r="SE2" s="533"/>
      <c r="SF2" s="533"/>
      <c r="SG2" s="533"/>
      <c r="SH2" s="533"/>
      <c r="SI2" s="533"/>
      <c r="SJ2" s="533"/>
      <c r="SK2" s="533"/>
      <c r="SL2" s="533"/>
      <c r="SM2" s="533"/>
      <c r="SN2" s="533"/>
      <c r="SO2" s="533"/>
      <c r="SP2" s="533"/>
      <c r="SQ2" s="533"/>
      <c r="SR2" s="533"/>
      <c r="SS2" s="533"/>
      <c r="ST2" s="533"/>
      <c r="SU2" s="533"/>
      <c r="SV2" s="533"/>
      <c r="SW2" s="533"/>
      <c r="SX2" s="533"/>
      <c r="SY2" s="533"/>
      <c r="SZ2" s="533"/>
      <c r="TA2" s="533"/>
      <c r="TB2" s="533"/>
      <c r="TC2" s="533"/>
      <c r="TD2" s="533"/>
      <c r="TE2" s="533"/>
      <c r="TF2" s="533"/>
      <c r="TG2" s="533"/>
      <c r="TH2" s="533"/>
      <c r="TI2" s="533"/>
      <c r="TJ2" s="533"/>
      <c r="TK2" s="533"/>
      <c r="TL2" s="533"/>
      <c r="TM2" s="533"/>
      <c r="TN2" s="533"/>
      <c r="TO2" s="533"/>
      <c r="TP2" s="533"/>
      <c r="TQ2" s="533"/>
      <c r="TR2" s="533"/>
      <c r="TS2" s="533"/>
      <c r="TT2" s="533"/>
      <c r="TU2" s="533"/>
      <c r="TV2" s="533"/>
      <c r="TW2" s="533"/>
      <c r="TX2" s="533"/>
      <c r="TY2" s="533"/>
      <c r="TZ2" s="533"/>
      <c r="UA2" s="533"/>
      <c r="UB2" s="533"/>
      <c r="UC2" s="533"/>
      <c r="UD2" s="533"/>
      <c r="UE2" s="533"/>
      <c r="UF2" s="533"/>
      <c r="UG2" s="533"/>
      <c r="UH2" s="533"/>
      <c r="UI2" s="533"/>
      <c r="UJ2" s="533"/>
      <c r="UK2" s="533"/>
      <c r="UL2" s="533"/>
      <c r="UM2" s="533"/>
      <c r="UN2" s="533"/>
      <c r="UO2" s="533"/>
      <c r="UP2" s="533"/>
      <c r="UQ2" s="533"/>
      <c r="UR2" s="533"/>
      <c r="US2" s="533"/>
      <c r="UT2" s="533"/>
      <c r="UU2" s="533"/>
      <c r="UV2" s="533"/>
      <c r="UW2" s="533"/>
      <c r="UX2" s="533"/>
      <c r="UY2" s="533"/>
      <c r="UZ2" s="533"/>
      <c r="VA2" s="533"/>
      <c r="VB2" s="533"/>
      <c r="VC2" s="533"/>
      <c r="VD2" s="533"/>
      <c r="VE2" s="533"/>
      <c r="VF2" s="533"/>
      <c r="VG2" s="533"/>
      <c r="VH2" s="533"/>
      <c r="VI2" s="533"/>
      <c r="VJ2" s="533"/>
      <c r="VK2" s="533"/>
      <c r="VL2" s="533"/>
      <c r="VM2" s="533"/>
      <c r="VN2" s="533"/>
      <c r="VO2" s="533"/>
      <c r="VP2" s="533"/>
      <c r="VQ2" s="533"/>
      <c r="VR2" s="533"/>
      <c r="VS2" s="533"/>
      <c r="VT2" s="533"/>
      <c r="VU2" s="533"/>
      <c r="VV2" s="533"/>
      <c r="VW2" s="533"/>
      <c r="VX2" s="533"/>
      <c r="VY2" s="533"/>
      <c r="VZ2" s="533"/>
      <c r="WA2" s="533"/>
      <c r="WB2" s="533"/>
      <c r="WC2" s="533"/>
      <c r="WD2" s="533"/>
      <c r="WE2" s="533"/>
      <c r="WF2" s="533"/>
      <c r="WG2" s="533"/>
      <c r="WH2" s="533"/>
      <c r="WI2" s="533"/>
      <c r="WJ2" s="533"/>
      <c r="WK2" s="533"/>
      <c r="WL2" s="533"/>
      <c r="WM2" s="533"/>
      <c r="WN2" s="533"/>
      <c r="WO2" s="533"/>
      <c r="WP2" s="533"/>
      <c r="WQ2" s="533"/>
      <c r="WR2" s="533"/>
      <c r="WS2" s="533"/>
      <c r="WT2" s="533"/>
      <c r="WU2" s="533"/>
      <c r="WV2" s="533"/>
      <c r="WW2" s="533"/>
      <c r="WX2" s="533"/>
      <c r="WY2" s="533"/>
      <c r="WZ2" s="533"/>
      <c r="XA2" s="533"/>
      <c r="XB2" s="533"/>
      <c r="XC2" s="533"/>
      <c r="XD2" s="533"/>
      <c r="XE2" s="533"/>
      <c r="XF2" s="533"/>
      <c r="XG2" s="533"/>
      <c r="XH2" s="533"/>
      <c r="XI2" s="533"/>
      <c r="XJ2" s="533"/>
      <c r="XK2" s="533"/>
      <c r="XL2" s="533"/>
      <c r="XM2" s="533"/>
      <c r="XN2" s="533"/>
      <c r="XO2" s="533"/>
      <c r="XP2" s="533"/>
      <c r="XQ2" s="533"/>
      <c r="XR2" s="533"/>
      <c r="XS2" s="533"/>
      <c r="XT2" s="533"/>
      <c r="XU2" s="533"/>
      <c r="XV2" s="533"/>
      <c r="XW2" s="533"/>
      <c r="XX2" s="533"/>
      <c r="XY2" s="533"/>
      <c r="XZ2" s="533"/>
      <c r="YA2" s="533"/>
      <c r="YB2" s="533"/>
      <c r="YC2" s="533"/>
      <c r="YD2" s="533"/>
      <c r="YE2" s="533"/>
      <c r="YF2" s="533"/>
      <c r="YG2" s="533"/>
      <c r="YH2" s="533"/>
      <c r="YI2" s="533"/>
      <c r="YJ2" s="533"/>
      <c r="YK2" s="533"/>
      <c r="YL2" s="533"/>
      <c r="YM2" s="533"/>
      <c r="YN2" s="533"/>
      <c r="YO2" s="533"/>
      <c r="YP2" s="533"/>
      <c r="YQ2" s="533"/>
      <c r="YR2" s="533"/>
      <c r="YS2" s="533"/>
      <c r="YT2" s="533"/>
      <c r="YU2" s="533"/>
      <c r="YV2" s="533"/>
      <c r="YW2" s="533"/>
      <c r="YX2" s="533"/>
      <c r="YY2" s="533"/>
      <c r="YZ2" s="533"/>
      <c r="ZA2" s="533"/>
      <c r="ZB2" s="533"/>
      <c r="ZC2" s="533"/>
      <c r="ZD2" s="533"/>
      <c r="ZE2" s="533"/>
      <c r="ZF2" s="533"/>
      <c r="ZG2" s="533"/>
      <c r="ZH2" s="533"/>
      <c r="ZI2" s="533"/>
      <c r="ZJ2" s="533"/>
      <c r="ZK2" s="533"/>
      <c r="ZL2" s="533"/>
      <c r="ZM2" s="533"/>
      <c r="ZN2" s="533"/>
      <c r="ZO2" s="533"/>
      <c r="ZP2" s="533"/>
      <c r="ZQ2" s="533"/>
      <c r="ZR2" s="533"/>
      <c r="ZS2" s="533"/>
      <c r="ZT2" s="533"/>
      <c r="ZU2" s="533"/>
      <c r="ZV2" s="533"/>
      <c r="ZW2" s="533"/>
      <c r="ZX2" s="533"/>
      <c r="ZY2" s="533"/>
      <c r="ZZ2" s="533"/>
      <c r="AAA2" s="533"/>
      <c r="AAB2" s="533"/>
      <c r="AAC2" s="533"/>
      <c r="AAD2" s="533"/>
      <c r="AAE2" s="533"/>
      <c r="AAF2" s="533"/>
      <c r="AAG2" s="533"/>
      <c r="AAH2" s="533"/>
      <c r="AAI2" s="533"/>
      <c r="AAJ2" s="533"/>
      <c r="AAK2" s="533"/>
      <c r="AAL2" s="533"/>
      <c r="AAM2" s="533"/>
      <c r="AAN2" s="533"/>
      <c r="AAO2" s="533"/>
      <c r="AAP2" s="533"/>
      <c r="AAQ2" s="533"/>
      <c r="AAR2" s="533"/>
      <c r="AAS2" s="533"/>
      <c r="AAT2" s="533"/>
      <c r="AAU2" s="533"/>
      <c r="AAV2" s="533"/>
      <c r="AAW2" s="533"/>
      <c r="AAX2" s="533"/>
      <c r="AAY2" s="533"/>
      <c r="AAZ2" s="533"/>
      <c r="ABA2" s="533"/>
      <c r="ABB2" s="533"/>
      <c r="ABC2" s="533"/>
      <c r="ABD2" s="533"/>
      <c r="ABE2" s="533"/>
      <c r="ABF2" s="533"/>
      <c r="ABG2" s="533"/>
      <c r="ABH2" s="533"/>
      <c r="ABI2" s="533"/>
      <c r="ABJ2" s="533"/>
      <c r="ABK2" s="533"/>
      <c r="ABL2" s="533"/>
      <c r="ABM2" s="533"/>
      <c r="ABN2" s="533"/>
      <c r="ABO2" s="533"/>
      <c r="ABP2" s="533"/>
      <c r="ABQ2" s="533"/>
      <c r="ABR2" s="533"/>
      <c r="ABS2" s="533"/>
      <c r="ABT2" s="533"/>
      <c r="ABU2" s="533"/>
      <c r="ABV2" s="533"/>
      <c r="ABW2" s="533"/>
      <c r="ABX2" s="533"/>
      <c r="ABY2" s="533"/>
      <c r="ABZ2" s="533"/>
      <c r="ACA2" s="533"/>
      <c r="ACB2" s="533"/>
      <c r="ACC2" s="533"/>
      <c r="ACD2" s="533"/>
      <c r="ACE2" s="533"/>
      <c r="ACF2" s="533"/>
      <c r="ACG2" s="533"/>
      <c r="ACH2" s="533"/>
      <c r="ACI2" s="533"/>
      <c r="ACJ2" s="533"/>
      <c r="ACK2" s="533"/>
      <c r="ACL2" s="533"/>
      <c r="ACM2" s="533"/>
      <c r="ACN2" s="533"/>
      <c r="ACO2" s="533"/>
      <c r="ACP2" s="533"/>
      <c r="ACQ2" s="533"/>
      <c r="ACR2" s="533"/>
      <c r="ACS2" s="533"/>
      <c r="ACT2" s="533"/>
      <c r="ACU2" s="533"/>
      <c r="ACV2" s="533"/>
      <c r="ACW2" s="533"/>
      <c r="ACX2" s="533"/>
      <c r="ACY2" s="533"/>
      <c r="ACZ2" s="533"/>
      <c r="ADA2" s="533"/>
      <c r="ADB2" s="533"/>
      <c r="ADC2" s="533"/>
      <c r="ADD2" s="533"/>
      <c r="ADE2" s="533"/>
      <c r="ADF2" s="533"/>
      <c r="ADG2" s="533"/>
      <c r="ADH2" s="533"/>
      <c r="ADI2" s="533"/>
      <c r="ADJ2" s="533"/>
      <c r="ADK2" s="533"/>
      <c r="ADL2" s="533"/>
      <c r="ADM2" s="533"/>
      <c r="ADN2" s="533"/>
      <c r="ADO2" s="533"/>
      <c r="ADP2" s="533"/>
      <c r="ADQ2" s="533"/>
      <c r="ADR2" s="533"/>
      <c r="ADS2" s="533"/>
      <c r="ADT2" s="533"/>
      <c r="ADU2" s="533"/>
      <c r="ADV2" s="533"/>
      <c r="ADW2" s="533"/>
      <c r="ADX2" s="533"/>
      <c r="ADY2" s="533"/>
      <c r="ADZ2" s="533"/>
      <c r="AEA2" s="533"/>
      <c r="AEB2" s="533"/>
      <c r="AEC2" s="533"/>
      <c r="AED2" s="533"/>
      <c r="AEE2" s="533"/>
      <c r="AEF2" s="533"/>
      <c r="AEG2" s="533"/>
      <c r="AEH2" s="533"/>
      <c r="AEI2" s="533"/>
      <c r="AEJ2" s="533"/>
      <c r="AEK2" s="533"/>
      <c r="AEL2" s="533"/>
      <c r="AEM2" s="533"/>
      <c r="AEN2" s="533"/>
      <c r="AEO2" s="533"/>
      <c r="AEP2" s="533"/>
      <c r="AEQ2" s="533"/>
      <c r="AER2" s="533"/>
      <c r="AES2" s="533"/>
      <c r="AET2" s="533"/>
      <c r="AEU2" s="533"/>
      <c r="AEV2" s="533"/>
      <c r="AEW2" s="533"/>
      <c r="AEX2" s="533"/>
      <c r="AEY2" s="533"/>
      <c r="AEZ2" s="533"/>
      <c r="AFA2" s="533"/>
      <c r="AFB2" s="533"/>
      <c r="AFC2" s="533"/>
      <c r="AFD2" s="533"/>
      <c r="AFE2" s="533"/>
      <c r="AFF2" s="533"/>
      <c r="AFG2" s="533"/>
      <c r="AFH2" s="533"/>
      <c r="AFI2" s="533"/>
      <c r="AFJ2" s="533"/>
      <c r="AFK2" s="533"/>
      <c r="AFL2" s="533"/>
      <c r="AFM2" s="533"/>
      <c r="AFN2" s="533"/>
      <c r="AFO2" s="533"/>
      <c r="AFP2" s="533"/>
      <c r="AFQ2" s="533"/>
      <c r="AFR2" s="533"/>
      <c r="AFS2" s="533"/>
      <c r="AFT2" s="533"/>
      <c r="AFU2" s="533"/>
      <c r="AFV2" s="533"/>
      <c r="AFW2" s="533"/>
      <c r="AFX2" s="533"/>
      <c r="AFY2" s="533"/>
      <c r="AFZ2" s="533"/>
      <c r="AGA2" s="533"/>
      <c r="AGB2" s="533"/>
      <c r="AGC2" s="533"/>
      <c r="AGD2" s="533"/>
      <c r="AGE2" s="533"/>
      <c r="AGF2" s="533"/>
      <c r="AGG2" s="533"/>
      <c r="AGH2" s="533"/>
      <c r="AGI2" s="533"/>
      <c r="AGJ2" s="533"/>
      <c r="AGK2" s="533"/>
      <c r="AGL2" s="533"/>
      <c r="AGM2" s="533"/>
      <c r="AGN2" s="533"/>
      <c r="AGO2" s="533"/>
      <c r="AGP2" s="533"/>
      <c r="AGQ2" s="533"/>
      <c r="AGR2" s="533"/>
      <c r="AGS2" s="533"/>
      <c r="AGT2" s="533"/>
      <c r="AGU2" s="533"/>
      <c r="AGV2" s="533"/>
      <c r="AGW2" s="533"/>
      <c r="AGX2" s="533"/>
      <c r="AGY2" s="533"/>
      <c r="AGZ2" s="533"/>
      <c r="AHA2" s="533"/>
      <c r="AHB2" s="533"/>
      <c r="AHC2" s="533"/>
      <c r="AHD2" s="533"/>
      <c r="AHE2" s="533"/>
      <c r="AHF2" s="533"/>
      <c r="AHG2" s="533"/>
      <c r="AHH2" s="533"/>
      <c r="AHI2" s="533"/>
      <c r="AHJ2" s="533"/>
      <c r="AHK2" s="533"/>
      <c r="AHL2" s="533"/>
      <c r="AHM2" s="533"/>
      <c r="AHN2" s="533"/>
      <c r="AHO2" s="533"/>
      <c r="AHP2" s="533"/>
      <c r="AHQ2" s="533"/>
      <c r="AHR2" s="533"/>
      <c r="AHS2" s="533"/>
      <c r="AHT2" s="533"/>
      <c r="AHU2" s="533"/>
      <c r="AHV2" s="533"/>
      <c r="AHW2" s="533"/>
      <c r="AHX2" s="533"/>
      <c r="AHY2" s="533"/>
      <c r="AHZ2" s="533"/>
      <c r="AIA2" s="533"/>
      <c r="AIB2" s="533"/>
      <c r="AIC2" s="533"/>
      <c r="AID2" s="533"/>
      <c r="AIE2" s="533"/>
      <c r="AIF2" s="533"/>
      <c r="AIG2" s="533"/>
      <c r="AIH2" s="533"/>
      <c r="AII2" s="533"/>
      <c r="AIJ2" s="533"/>
      <c r="AIK2" s="533"/>
      <c r="AIL2" s="533"/>
      <c r="AIM2" s="533"/>
      <c r="AIN2" s="533"/>
      <c r="AIO2" s="533"/>
      <c r="AIP2" s="533"/>
      <c r="AIQ2" s="533"/>
      <c r="AIR2" s="533"/>
      <c r="AIS2" s="533"/>
      <c r="AIT2" s="533"/>
      <c r="AIU2" s="533"/>
      <c r="AIV2" s="533"/>
      <c r="AIW2" s="533"/>
      <c r="AIX2" s="533"/>
      <c r="AIY2" s="533"/>
      <c r="AIZ2" s="533"/>
      <c r="AJA2" s="533"/>
      <c r="AJB2" s="533"/>
      <c r="AJC2" s="533"/>
      <c r="AJD2" s="533"/>
      <c r="AJE2" s="533"/>
      <c r="AJF2" s="533"/>
      <c r="AJG2" s="533"/>
      <c r="AJH2" s="533"/>
      <c r="AJI2" s="533"/>
      <c r="AJJ2" s="533"/>
      <c r="AJK2" s="533"/>
      <c r="AJL2" s="533"/>
      <c r="AJM2" s="533"/>
      <c r="AJN2" s="533"/>
      <c r="AJO2" s="533"/>
      <c r="AJP2" s="533"/>
      <c r="AJQ2" s="533"/>
      <c r="AJR2" s="533"/>
      <c r="AJS2" s="533"/>
      <c r="AJT2" s="533"/>
      <c r="AJU2" s="533"/>
      <c r="AJV2" s="533"/>
      <c r="AJW2" s="533"/>
      <c r="AJX2" s="533"/>
      <c r="AJY2" s="533"/>
      <c r="AJZ2" s="533"/>
      <c r="AKA2" s="533"/>
      <c r="AKB2" s="533"/>
      <c r="AKC2" s="533"/>
      <c r="AKD2" s="533"/>
      <c r="AKE2" s="533"/>
      <c r="AKF2" s="533"/>
      <c r="AKG2" s="533"/>
      <c r="AKH2" s="533"/>
      <c r="AKI2" s="533"/>
      <c r="AKJ2" s="533"/>
      <c r="AKK2" s="533"/>
      <c r="AKL2" s="533"/>
      <c r="AKM2" s="533"/>
      <c r="AKN2" s="533"/>
      <c r="AKO2" s="533"/>
      <c r="AKP2" s="533"/>
      <c r="AKQ2" s="533"/>
      <c r="AKR2" s="533"/>
      <c r="AKS2" s="533"/>
      <c r="AKT2" s="533"/>
      <c r="AKU2" s="533"/>
      <c r="AKV2" s="533"/>
      <c r="AKW2" s="533"/>
      <c r="AKX2" s="533"/>
      <c r="AKY2" s="533"/>
      <c r="AKZ2" s="533"/>
      <c r="ALA2" s="533"/>
      <c r="ALB2" s="533"/>
      <c r="ALC2" s="533"/>
      <c r="ALD2" s="533"/>
      <c r="ALE2" s="533"/>
      <c r="ALF2" s="533"/>
      <c r="ALG2" s="533"/>
      <c r="ALH2" s="533"/>
      <c r="ALI2" s="533"/>
      <c r="ALJ2" s="533"/>
      <c r="ALK2" s="533"/>
      <c r="ALL2" s="533"/>
      <c r="ALM2" s="533"/>
      <c r="ALN2" s="533"/>
      <c r="ALO2" s="533"/>
      <c r="ALP2" s="533"/>
      <c r="ALQ2" s="533"/>
      <c r="ALR2" s="533"/>
      <c r="ALS2" s="533"/>
      <c r="ALT2" s="533"/>
      <c r="ALU2" s="533"/>
      <c r="ALV2" s="533"/>
      <c r="ALW2" s="533"/>
      <c r="ALX2" s="533"/>
      <c r="ALY2" s="533"/>
      <c r="ALZ2" s="533"/>
      <c r="AMA2" s="533"/>
      <c r="AMB2" s="533"/>
      <c r="AMC2" s="533"/>
      <c r="AMD2" s="533"/>
      <c r="AME2" s="533"/>
      <c r="AMF2" s="533"/>
      <c r="AMG2" s="533"/>
      <c r="AMH2" s="533"/>
      <c r="AMI2" s="533"/>
      <c r="AMJ2" s="533"/>
      <c r="AMK2" s="533"/>
      <c r="AML2" s="533"/>
      <c r="AMM2" s="533"/>
      <c r="AMN2" s="533"/>
      <c r="AMO2" s="533"/>
      <c r="AMP2" s="533"/>
      <c r="AMQ2" s="533"/>
      <c r="AMR2" s="533"/>
      <c r="AMS2" s="533"/>
      <c r="AMT2" s="533"/>
      <c r="AMU2" s="533"/>
      <c r="AMV2" s="533"/>
      <c r="AMW2" s="533"/>
      <c r="AMX2" s="533"/>
      <c r="AMY2" s="533"/>
      <c r="AMZ2" s="533"/>
      <c r="ANA2" s="533"/>
      <c r="ANB2" s="533"/>
      <c r="ANC2" s="533"/>
      <c r="AND2" s="533"/>
      <c r="ANE2" s="533"/>
      <c r="ANF2" s="533"/>
      <c r="ANG2" s="533"/>
      <c r="ANH2" s="533"/>
      <c r="ANI2" s="533"/>
      <c r="ANJ2" s="533"/>
      <c r="ANK2" s="533"/>
      <c r="ANL2" s="533"/>
      <c r="ANM2" s="533"/>
      <c r="ANN2" s="533"/>
      <c r="ANO2" s="533"/>
      <c r="ANP2" s="533"/>
      <c r="ANQ2" s="533"/>
      <c r="ANR2" s="533"/>
      <c r="ANS2" s="533"/>
      <c r="ANT2" s="533"/>
      <c r="ANU2" s="533"/>
      <c r="ANV2" s="533"/>
      <c r="ANW2" s="533"/>
      <c r="ANX2" s="533"/>
      <c r="ANY2" s="533"/>
      <c r="ANZ2" s="533"/>
      <c r="AOA2" s="533"/>
      <c r="AOB2" s="533"/>
      <c r="AOC2" s="533"/>
      <c r="AOD2" s="533"/>
      <c r="AOE2" s="533"/>
      <c r="AOF2" s="533"/>
      <c r="AOG2" s="533"/>
      <c r="AOH2" s="533"/>
      <c r="AOI2" s="533"/>
      <c r="AOJ2" s="533"/>
      <c r="AOK2" s="533"/>
      <c r="AOL2" s="533"/>
      <c r="AOM2" s="533"/>
      <c r="AON2" s="533"/>
      <c r="AOO2" s="533"/>
      <c r="AOP2" s="533"/>
      <c r="AOQ2" s="533"/>
      <c r="AOR2" s="533"/>
      <c r="AOS2" s="533"/>
      <c r="AOT2" s="533"/>
      <c r="AOU2" s="533"/>
      <c r="AOV2" s="533"/>
      <c r="AOW2" s="533"/>
      <c r="AOX2" s="533"/>
      <c r="AOY2" s="533"/>
      <c r="AOZ2" s="533"/>
      <c r="APA2" s="533"/>
      <c r="APB2" s="533"/>
      <c r="APC2" s="533"/>
      <c r="APD2" s="533"/>
      <c r="APE2" s="533"/>
      <c r="APF2" s="533"/>
      <c r="APG2" s="533"/>
      <c r="APH2" s="533"/>
      <c r="API2" s="533"/>
      <c r="APJ2" s="533"/>
      <c r="APK2" s="533"/>
      <c r="APL2" s="533"/>
      <c r="APM2" s="533"/>
      <c r="APN2" s="533"/>
      <c r="APO2" s="533"/>
      <c r="APP2" s="533"/>
      <c r="APQ2" s="533"/>
      <c r="APR2" s="533"/>
      <c r="APS2" s="533"/>
      <c r="APT2" s="533"/>
      <c r="APU2" s="533"/>
      <c r="APV2" s="533"/>
      <c r="APW2" s="533"/>
      <c r="APX2" s="533"/>
      <c r="APY2" s="533"/>
      <c r="APZ2" s="533"/>
      <c r="AQA2" s="533"/>
      <c r="AQB2" s="533"/>
      <c r="AQC2" s="533"/>
      <c r="AQD2" s="533"/>
      <c r="AQE2" s="533"/>
      <c r="AQF2" s="533"/>
      <c r="AQG2" s="533"/>
      <c r="AQH2" s="533"/>
      <c r="AQI2" s="533"/>
      <c r="AQJ2" s="533"/>
      <c r="AQK2" s="533"/>
      <c r="AQL2" s="533"/>
      <c r="AQM2" s="533"/>
      <c r="AQN2" s="533"/>
      <c r="AQO2" s="533"/>
      <c r="AQP2" s="533"/>
      <c r="AQQ2" s="533"/>
      <c r="AQR2" s="533"/>
      <c r="AQS2" s="533"/>
      <c r="AQT2" s="533"/>
      <c r="AQU2" s="533"/>
      <c r="AQV2" s="533"/>
      <c r="AQW2" s="533"/>
      <c r="AQX2" s="533"/>
      <c r="AQY2" s="533"/>
      <c r="AQZ2" s="533"/>
      <c r="ARA2" s="533"/>
      <c r="ARB2" s="533"/>
      <c r="ARC2" s="533"/>
      <c r="ARD2" s="533"/>
      <c r="ARE2" s="533"/>
      <c r="ARF2" s="533"/>
      <c r="ARG2" s="533"/>
      <c r="ARH2" s="533"/>
      <c r="ARI2" s="533"/>
      <c r="ARJ2" s="533"/>
      <c r="ARK2" s="533"/>
      <c r="ARL2" s="533"/>
      <c r="ARM2" s="533"/>
      <c r="ARN2" s="533"/>
      <c r="ARO2" s="533"/>
      <c r="ARP2" s="533"/>
      <c r="ARQ2" s="533"/>
      <c r="ARR2" s="533"/>
      <c r="ARS2" s="533"/>
      <c r="ART2" s="533"/>
      <c r="ARU2" s="533"/>
      <c r="ARV2" s="533"/>
      <c r="ARW2" s="533"/>
      <c r="ARX2" s="533"/>
      <c r="ARY2" s="533"/>
      <c r="ARZ2" s="533"/>
      <c r="ASA2" s="533"/>
      <c r="ASB2" s="533"/>
      <c r="ASC2" s="533"/>
      <c r="ASD2" s="533"/>
      <c r="ASE2" s="533"/>
      <c r="ASF2" s="533"/>
      <c r="ASG2" s="533"/>
      <c r="ASH2" s="533"/>
      <c r="ASI2" s="533"/>
      <c r="ASJ2" s="533"/>
      <c r="ASK2" s="533"/>
      <c r="ASL2" s="533"/>
      <c r="ASM2" s="533"/>
      <c r="ASN2" s="533"/>
      <c r="ASO2" s="533"/>
      <c r="ASP2" s="533"/>
      <c r="ASQ2" s="533"/>
      <c r="ASR2" s="533"/>
      <c r="ASS2" s="533"/>
      <c r="AST2" s="533"/>
      <c r="ASU2" s="533"/>
      <c r="ASV2" s="533"/>
      <c r="ASW2" s="533"/>
      <c r="ASX2" s="533"/>
      <c r="ASY2" s="533"/>
      <c r="ASZ2" s="533"/>
      <c r="ATA2" s="533"/>
      <c r="ATB2" s="533"/>
      <c r="ATC2" s="533"/>
      <c r="ATD2" s="533"/>
      <c r="ATE2" s="533"/>
      <c r="ATF2" s="533"/>
      <c r="ATG2" s="533"/>
      <c r="ATH2" s="533"/>
      <c r="ATI2" s="533"/>
      <c r="ATJ2" s="533"/>
      <c r="ATK2" s="533"/>
      <c r="ATL2" s="533"/>
      <c r="ATM2" s="533"/>
      <c r="ATN2" s="533"/>
      <c r="ATO2" s="533"/>
      <c r="ATP2" s="533"/>
      <c r="ATQ2" s="533"/>
      <c r="ATR2" s="533"/>
      <c r="ATS2" s="533"/>
      <c r="ATT2" s="533"/>
      <c r="ATU2" s="533"/>
      <c r="ATV2" s="533"/>
      <c r="ATW2" s="533"/>
      <c r="ATX2" s="533"/>
      <c r="ATY2" s="533"/>
      <c r="ATZ2" s="533"/>
      <c r="AUA2" s="533"/>
      <c r="AUB2" s="533"/>
      <c r="AUC2" s="533"/>
      <c r="AUD2" s="533"/>
      <c r="AUE2" s="533"/>
      <c r="AUF2" s="533"/>
      <c r="AUG2" s="533"/>
      <c r="AUH2" s="533"/>
      <c r="AUI2" s="533"/>
      <c r="AUJ2" s="533"/>
      <c r="AUK2" s="533"/>
      <c r="AUL2" s="533"/>
      <c r="AUM2" s="533"/>
      <c r="AUN2" s="533"/>
      <c r="AUO2" s="533"/>
      <c r="AUP2" s="533"/>
      <c r="AUQ2" s="533"/>
      <c r="AUR2" s="533"/>
      <c r="AUS2" s="533"/>
      <c r="AUT2" s="533"/>
      <c r="AUU2" s="533"/>
      <c r="AUV2" s="533"/>
      <c r="AUW2" s="533"/>
      <c r="AUX2" s="533"/>
      <c r="AUY2" s="533"/>
      <c r="AUZ2" s="533"/>
      <c r="AVA2" s="533"/>
      <c r="AVB2" s="533"/>
      <c r="AVC2" s="533"/>
      <c r="AVD2" s="533"/>
      <c r="AVE2" s="533"/>
      <c r="AVF2" s="533"/>
      <c r="AVG2" s="533"/>
      <c r="AVH2" s="533"/>
      <c r="AVI2" s="533"/>
      <c r="AVJ2" s="533"/>
      <c r="AVK2" s="533"/>
      <c r="AVL2" s="533"/>
      <c r="AVM2" s="533"/>
      <c r="AVN2" s="533"/>
      <c r="AVO2" s="533"/>
      <c r="AVP2" s="533"/>
      <c r="AVQ2" s="533"/>
      <c r="AVR2" s="533"/>
      <c r="AVS2" s="533"/>
      <c r="AVT2" s="533"/>
      <c r="AVU2" s="533"/>
      <c r="AVV2" s="533"/>
      <c r="AVW2" s="533"/>
      <c r="AVX2" s="533"/>
      <c r="AVY2" s="533"/>
      <c r="AVZ2" s="533"/>
      <c r="AWA2" s="533"/>
      <c r="AWB2" s="533"/>
      <c r="AWC2" s="533"/>
      <c r="AWD2" s="533"/>
      <c r="AWE2" s="533"/>
      <c r="AWF2" s="533"/>
      <c r="AWG2" s="533"/>
      <c r="AWH2" s="533"/>
      <c r="AWI2" s="533"/>
      <c r="AWJ2" s="533"/>
      <c r="AWK2" s="533"/>
      <c r="AWL2" s="533"/>
      <c r="AWM2" s="533"/>
      <c r="AWN2" s="533"/>
      <c r="AWO2" s="533"/>
      <c r="AWP2" s="533"/>
      <c r="AWQ2" s="533"/>
      <c r="AWR2" s="533"/>
      <c r="AWS2" s="533"/>
      <c r="AWT2" s="533"/>
      <c r="AWU2" s="533"/>
      <c r="AWV2" s="533"/>
      <c r="AWW2" s="533"/>
      <c r="AWX2" s="533"/>
      <c r="AWY2" s="533"/>
      <c r="AWZ2" s="533"/>
      <c r="AXA2" s="533"/>
      <c r="AXB2" s="533"/>
      <c r="AXC2" s="533"/>
      <c r="AXD2" s="533"/>
      <c r="AXE2" s="533"/>
      <c r="AXF2" s="533"/>
      <c r="AXG2" s="533"/>
      <c r="AXH2" s="533"/>
      <c r="AXI2" s="533"/>
      <c r="AXJ2" s="533"/>
      <c r="AXK2" s="533"/>
      <c r="AXL2" s="533"/>
      <c r="AXM2" s="533"/>
      <c r="AXN2" s="533"/>
      <c r="AXO2" s="533"/>
      <c r="AXP2" s="533"/>
      <c r="AXQ2" s="533"/>
      <c r="AXR2" s="533"/>
      <c r="AXS2" s="533"/>
      <c r="AXT2" s="533"/>
      <c r="AXU2" s="533"/>
      <c r="AXV2" s="533"/>
      <c r="AXW2" s="533"/>
      <c r="AXX2" s="533"/>
      <c r="AXY2" s="533"/>
      <c r="AXZ2" s="533"/>
      <c r="AYA2" s="533"/>
      <c r="AYB2" s="533"/>
      <c r="AYC2" s="533"/>
      <c r="AYD2" s="533"/>
      <c r="AYE2" s="533"/>
      <c r="AYF2" s="533"/>
      <c r="AYG2" s="533"/>
      <c r="AYH2" s="533"/>
      <c r="AYI2" s="533"/>
      <c r="AYJ2" s="533"/>
      <c r="AYK2" s="533"/>
      <c r="AYL2" s="533"/>
      <c r="AYM2" s="533"/>
      <c r="AYN2" s="533"/>
      <c r="AYO2" s="533"/>
      <c r="AYP2" s="533"/>
      <c r="AYQ2" s="533"/>
      <c r="AYR2" s="533"/>
      <c r="AYS2" s="533"/>
      <c r="AYT2" s="533"/>
      <c r="AYU2" s="533"/>
      <c r="AYV2" s="533"/>
      <c r="AYW2" s="533"/>
      <c r="AYX2" s="533"/>
      <c r="AYY2" s="533"/>
      <c r="AYZ2" s="533"/>
      <c r="AZA2" s="533"/>
      <c r="AZB2" s="533"/>
      <c r="AZC2" s="533"/>
      <c r="AZD2" s="533"/>
      <c r="AZE2" s="533"/>
      <c r="AZF2" s="533"/>
      <c r="AZG2" s="533"/>
      <c r="AZH2" s="533"/>
      <c r="AZI2" s="533"/>
      <c r="AZJ2" s="533"/>
      <c r="AZK2" s="533"/>
      <c r="AZL2" s="533"/>
      <c r="AZM2" s="533"/>
      <c r="AZN2" s="533"/>
      <c r="AZO2" s="533"/>
      <c r="AZP2" s="533"/>
      <c r="AZQ2" s="533"/>
      <c r="AZR2" s="533"/>
      <c r="AZS2" s="533"/>
      <c r="AZT2" s="533"/>
      <c r="AZU2" s="533"/>
      <c r="AZV2" s="533"/>
      <c r="AZW2" s="533"/>
      <c r="AZX2" s="533"/>
      <c r="AZY2" s="533"/>
      <c r="AZZ2" s="533"/>
      <c r="BAA2" s="533"/>
      <c r="BAB2" s="533"/>
      <c r="BAC2" s="533"/>
      <c r="BAD2" s="533"/>
      <c r="BAE2" s="533"/>
      <c r="BAF2" s="533"/>
      <c r="BAG2" s="533"/>
      <c r="BAH2" s="533"/>
      <c r="BAI2" s="533"/>
      <c r="BAJ2" s="533"/>
      <c r="BAK2" s="533"/>
      <c r="BAL2" s="533"/>
      <c r="BAM2" s="533"/>
      <c r="BAN2" s="533"/>
      <c r="BAO2" s="533"/>
      <c r="BAP2" s="533"/>
      <c r="BAQ2" s="533"/>
      <c r="BAR2" s="533"/>
      <c r="BAS2" s="533"/>
      <c r="BAT2" s="533"/>
      <c r="BAU2" s="533"/>
      <c r="BAV2" s="533"/>
      <c r="BAW2" s="533"/>
      <c r="BAX2" s="533"/>
      <c r="BAY2" s="533"/>
      <c r="BAZ2" s="533"/>
      <c r="BBA2" s="533"/>
      <c r="BBB2" s="533"/>
      <c r="BBC2" s="533"/>
      <c r="BBD2" s="533"/>
      <c r="BBE2" s="533"/>
      <c r="BBF2" s="533"/>
      <c r="BBG2" s="533"/>
      <c r="BBH2" s="533"/>
      <c r="BBI2" s="533"/>
      <c r="BBJ2" s="533"/>
      <c r="BBK2" s="533"/>
      <c r="BBL2" s="533"/>
      <c r="BBM2" s="533"/>
      <c r="BBN2" s="533"/>
      <c r="BBO2" s="533"/>
      <c r="BBP2" s="533"/>
      <c r="BBQ2" s="533"/>
      <c r="BBR2" s="533"/>
      <c r="BBS2" s="533"/>
      <c r="BBT2" s="533"/>
      <c r="BBU2" s="533"/>
      <c r="BBV2" s="533"/>
      <c r="BBW2" s="533"/>
      <c r="BBX2" s="533"/>
      <c r="BBY2" s="533"/>
      <c r="BBZ2" s="533"/>
      <c r="BCA2" s="533"/>
      <c r="BCB2" s="533"/>
      <c r="BCC2" s="533"/>
      <c r="BCD2" s="533"/>
      <c r="BCE2" s="533"/>
      <c r="BCF2" s="533"/>
      <c r="BCG2" s="533"/>
      <c r="BCH2" s="533"/>
      <c r="BCI2" s="533"/>
      <c r="BCJ2" s="533"/>
      <c r="BCK2" s="533"/>
      <c r="BCL2" s="533"/>
      <c r="BCM2" s="533"/>
      <c r="BCN2" s="533"/>
      <c r="BCO2" s="533"/>
      <c r="BCP2" s="533"/>
      <c r="BCQ2" s="533"/>
      <c r="BCR2" s="533"/>
      <c r="BCS2" s="533"/>
      <c r="BCT2" s="533"/>
      <c r="BCU2" s="533"/>
      <c r="BCV2" s="533"/>
      <c r="BCW2" s="533"/>
      <c r="BCX2" s="533"/>
      <c r="BCY2" s="533"/>
      <c r="BCZ2" s="533"/>
      <c r="BDA2" s="533"/>
      <c r="BDB2" s="533"/>
      <c r="BDC2" s="533"/>
      <c r="BDD2" s="533"/>
      <c r="BDE2" s="533"/>
      <c r="BDF2" s="533"/>
      <c r="BDG2" s="533"/>
      <c r="BDH2" s="533"/>
      <c r="BDI2" s="533"/>
      <c r="BDJ2" s="533"/>
      <c r="BDK2" s="533"/>
      <c r="BDL2" s="533"/>
      <c r="BDM2" s="533"/>
      <c r="BDN2" s="533"/>
      <c r="BDO2" s="533"/>
      <c r="BDP2" s="533"/>
      <c r="BDQ2" s="533"/>
      <c r="BDR2" s="533"/>
      <c r="BDS2" s="533"/>
      <c r="BDT2" s="533"/>
      <c r="BDU2" s="533"/>
      <c r="BDV2" s="533"/>
      <c r="BDW2" s="533"/>
      <c r="BDX2" s="533"/>
      <c r="BDY2" s="533"/>
      <c r="BDZ2" s="533"/>
      <c r="BEA2" s="533"/>
      <c r="BEB2" s="533"/>
      <c r="BEC2" s="533"/>
      <c r="BED2" s="533"/>
      <c r="BEE2" s="533"/>
      <c r="BEF2" s="533"/>
      <c r="BEG2" s="533"/>
      <c r="BEH2" s="533"/>
      <c r="BEI2" s="533"/>
      <c r="BEJ2" s="533"/>
      <c r="BEK2" s="533"/>
      <c r="BEL2" s="533"/>
      <c r="BEM2" s="533"/>
      <c r="BEN2" s="533"/>
      <c r="BEO2" s="533"/>
      <c r="BEP2" s="533"/>
      <c r="BEQ2" s="533"/>
      <c r="BER2" s="533"/>
      <c r="BES2" s="533"/>
      <c r="BET2" s="533"/>
      <c r="BEU2" s="533"/>
      <c r="BEV2" s="533"/>
      <c r="BEW2" s="533"/>
      <c r="BEX2" s="533"/>
      <c r="BEY2" s="533"/>
      <c r="BEZ2" s="533"/>
      <c r="BFA2" s="533"/>
      <c r="BFB2" s="533"/>
      <c r="BFC2" s="533"/>
      <c r="BFD2" s="533"/>
      <c r="BFE2" s="533"/>
      <c r="BFF2" s="533"/>
      <c r="BFG2" s="533"/>
      <c r="BFH2" s="533"/>
      <c r="BFI2" s="533"/>
      <c r="BFJ2" s="533"/>
      <c r="BFK2" s="533"/>
      <c r="BFL2" s="533"/>
      <c r="BFM2" s="533"/>
      <c r="BFN2" s="533"/>
      <c r="BFO2" s="533"/>
      <c r="BFP2" s="533"/>
      <c r="BFQ2" s="533"/>
      <c r="BFR2" s="533"/>
      <c r="BFS2" s="533"/>
      <c r="BFT2" s="533"/>
      <c r="BFU2" s="533"/>
      <c r="BFV2" s="533"/>
      <c r="BFW2" s="533"/>
      <c r="BFX2" s="533"/>
      <c r="BFY2" s="533"/>
      <c r="BFZ2" s="533"/>
      <c r="BGA2" s="533"/>
      <c r="BGB2" s="533"/>
      <c r="BGC2" s="533"/>
      <c r="BGD2" s="533"/>
      <c r="BGE2" s="533"/>
      <c r="BGF2" s="533"/>
      <c r="BGG2" s="533"/>
      <c r="BGH2" s="533"/>
      <c r="BGI2" s="533"/>
      <c r="BGJ2" s="533"/>
      <c r="BGK2" s="533"/>
      <c r="BGL2" s="533"/>
      <c r="BGM2" s="533"/>
      <c r="BGN2" s="533"/>
      <c r="BGO2" s="533"/>
      <c r="BGP2" s="533"/>
      <c r="BGQ2" s="533"/>
      <c r="BGR2" s="533"/>
      <c r="BGS2" s="533"/>
      <c r="BGT2" s="533"/>
      <c r="BGU2" s="533"/>
      <c r="BGV2" s="533"/>
      <c r="BGW2" s="533"/>
      <c r="BGX2" s="533"/>
      <c r="BGY2" s="533"/>
      <c r="BGZ2" s="533"/>
      <c r="BHA2" s="533"/>
      <c r="BHB2" s="533"/>
      <c r="BHC2" s="533"/>
      <c r="BHD2" s="533"/>
      <c r="BHE2" s="533"/>
      <c r="BHF2" s="533"/>
      <c r="BHG2" s="533"/>
      <c r="BHH2" s="533"/>
      <c r="BHI2" s="533"/>
      <c r="BHJ2" s="533"/>
      <c r="BHK2" s="533"/>
      <c r="BHL2" s="533"/>
      <c r="BHM2" s="533"/>
      <c r="BHN2" s="533"/>
      <c r="BHO2" s="533"/>
      <c r="BHP2" s="533"/>
      <c r="BHQ2" s="533"/>
      <c r="BHR2" s="533"/>
      <c r="BHS2" s="533"/>
      <c r="BHT2" s="533"/>
      <c r="BHU2" s="533"/>
      <c r="BHV2" s="533"/>
      <c r="BHW2" s="533"/>
      <c r="BHX2" s="533"/>
      <c r="BHY2" s="533"/>
      <c r="BHZ2" s="533"/>
      <c r="BIA2" s="533"/>
      <c r="BIB2" s="533"/>
      <c r="BIC2" s="533"/>
      <c r="BID2" s="533"/>
      <c r="BIE2" s="533"/>
      <c r="BIF2" s="533"/>
      <c r="BIG2" s="533"/>
      <c r="BIH2" s="533"/>
      <c r="BII2" s="533"/>
      <c r="BIJ2" s="533"/>
      <c r="BIK2" s="533"/>
      <c r="BIL2" s="533"/>
      <c r="BIM2" s="533"/>
      <c r="BIN2" s="533"/>
      <c r="BIO2" s="533"/>
      <c r="BIP2" s="533"/>
      <c r="BIQ2" s="533"/>
      <c r="BIR2" s="533"/>
      <c r="BIS2" s="533"/>
      <c r="BIT2" s="533"/>
      <c r="BIU2" s="533"/>
      <c r="BIV2" s="533"/>
      <c r="BIW2" s="533"/>
      <c r="BIX2" s="533"/>
      <c r="BIY2" s="533"/>
      <c r="BIZ2" s="533"/>
      <c r="BJA2" s="533"/>
      <c r="BJB2" s="533"/>
      <c r="BJC2" s="533"/>
      <c r="BJD2" s="533"/>
      <c r="BJE2" s="533"/>
      <c r="BJF2" s="533"/>
      <c r="BJG2" s="533"/>
      <c r="BJH2" s="533"/>
      <c r="BJI2" s="533"/>
      <c r="BJJ2" s="533"/>
      <c r="BJK2" s="533"/>
      <c r="BJL2" s="533"/>
      <c r="BJM2" s="533"/>
      <c r="BJN2" s="533"/>
      <c r="BJO2" s="533"/>
      <c r="BJP2" s="533"/>
      <c r="BJQ2" s="533"/>
      <c r="BJR2" s="533"/>
      <c r="BJS2" s="533"/>
      <c r="BJT2" s="533"/>
      <c r="BJU2" s="533"/>
      <c r="BJV2" s="533"/>
      <c r="BJW2" s="533"/>
      <c r="BJX2" s="533"/>
      <c r="BJY2" s="533"/>
      <c r="BJZ2" s="533"/>
      <c r="BKA2" s="533"/>
      <c r="BKB2" s="533"/>
      <c r="BKC2" s="533"/>
      <c r="BKD2" s="533"/>
      <c r="BKE2" s="533"/>
      <c r="BKF2" s="533"/>
      <c r="BKG2" s="533"/>
      <c r="BKH2" s="533"/>
      <c r="BKI2" s="533"/>
      <c r="BKJ2" s="533"/>
      <c r="BKK2" s="533"/>
      <c r="BKL2" s="533"/>
      <c r="BKM2" s="533"/>
      <c r="BKN2" s="533"/>
      <c r="BKO2" s="533"/>
      <c r="BKP2" s="533"/>
      <c r="BKQ2" s="533"/>
      <c r="BKR2" s="533"/>
      <c r="BKS2" s="533"/>
      <c r="BKT2" s="533"/>
      <c r="BKU2" s="533"/>
      <c r="BKV2" s="533"/>
      <c r="BKW2" s="533"/>
      <c r="BKX2" s="533"/>
      <c r="BKY2" s="533"/>
      <c r="BKZ2" s="533"/>
      <c r="BLA2" s="533"/>
      <c r="BLB2" s="533"/>
      <c r="BLC2" s="533"/>
      <c r="BLD2" s="533"/>
      <c r="BLE2" s="533"/>
      <c r="BLF2" s="533"/>
      <c r="BLG2" s="533"/>
      <c r="BLH2" s="533"/>
      <c r="BLI2" s="533"/>
      <c r="BLJ2" s="533"/>
      <c r="BLK2" s="533"/>
      <c r="BLL2" s="533"/>
      <c r="BLM2" s="533"/>
      <c r="BLN2" s="533"/>
      <c r="BLO2" s="533"/>
      <c r="BLP2" s="533"/>
      <c r="BLQ2" s="533"/>
      <c r="BLR2" s="533"/>
      <c r="BLS2" s="533"/>
      <c r="BLT2" s="533"/>
      <c r="BLU2" s="533"/>
      <c r="BLV2" s="533"/>
      <c r="BLW2" s="533"/>
      <c r="BLX2" s="533"/>
      <c r="BLY2" s="533"/>
      <c r="BLZ2" s="533"/>
      <c r="BMA2" s="533"/>
      <c r="BMB2" s="533"/>
      <c r="BMC2" s="533"/>
      <c r="BMD2" s="533"/>
      <c r="BME2" s="533"/>
      <c r="BMF2" s="533"/>
      <c r="BMG2" s="533"/>
      <c r="BMH2" s="533"/>
      <c r="BMI2" s="533"/>
      <c r="BMJ2" s="533"/>
      <c r="BMK2" s="533"/>
      <c r="BML2" s="533"/>
      <c r="BMM2" s="533"/>
      <c r="BMN2" s="533"/>
      <c r="BMO2" s="533"/>
      <c r="BMP2" s="533"/>
      <c r="BMQ2" s="533"/>
      <c r="BMR2" s="533"/>
      <c r="BMS2" s="533"/>
      <c r="BMT2" s="533"/>
      <c r="BMU2" s="533"/>
      <c r="BMV2" s="533"/>
      <c r="BMW2" s="533"/>
      <c r="BMX2" s="533"/>
      <c r="BMY2" s="533"/>
      <c r="BMZ2" s="533"/>
      <c r="BNA2" s="533"/>
      <c r="BNB2" s="533"/>
      <c r="BNC2" s="533"/>
      <c r="BND2" s="533"/>
      <c r="BNE2" s="533"/>
      <c r="BNF2" s="533"/>
      <c r="BNG2" s="533"/>
      <c r="BNH2" s="533"/>
      <c r="BNI2" s="533"/>
      <c r="BNJ2" s="533"/>
      <c r="BNK2" s="533"/>
      <c r="BNL2" s="533"/>
      <c r="BNM2" s="533"/>
      <c r="BNN2" s="533"/>
      <c r="BNO2" s="533"/>
      <c r="BNP2" s="533"/>
      <c r="BNQ2" s="533"/>
      <c r="BNR2" s="533"/>
      <c r="BNS2" s="533"/>
      <c r="BNT2" s="533"/>
      <c r="BNU2" s="533"/>
      <c r="BNV2" s="533"/>
      <c r="BNW2" s="533"/>
      <c r="BNX2" s="533"/>
      <c r="BNY2" s="533"/>
      <c r="BNZ2" s="533"/>
      <c r="BOA2" s="533"/>
      <c r="BOB2" s="533"/>
      <c r="BOC2" s="533"/>
      <c r="BOD2" s="533"/>
      <c r="BOE2" s="533"/>
      <c r="BOF2" s="533"/>
      <c r="BOG2" s="533"/>
      <c r="BOH2" s="533"/>
      <c r="BOI2" s="533"/>
      <c r="BOJ2" s="533"/>
      <c r="BOK2" s="533"/>
      <c r="BOL2" s="533"/>
      <c r="BOM2" s="533"/>
      <c r="BON2" s="533"/>
      <c r="BOO2" s="533"/>
      <c r="BOP2" s="533"/>
      <c r="BOQ2" s="533"/>
      <c r="BOR2" s="533"/>
      <c r="BOS2" s="533"/>
      <c r="BOT2" s="533"/>
      <c r="BOU2" s="533"/>
      <c r="BOV2" s="533"/>
      <c r="BOW2" s="533"/>
      <c r="BOX2" s="533"/>
      <c r="BOY2" s="533"/>
      <c r="BOZ2" s="533"/>
      <c r="BPA2" s="533"/>
      <c r="BPB2" s="533"/>
      <c r="BPC2" s="533"/>
      <c r="BPD2" s="533"/>
      <c r="BPE2" s="533"/>
      <c r="BPF2" s="533"/>
      <c r="BPG2" s="533"/>
      <c r="BPH2" s="533"/>
      <c r="BPI2" s="533"/>
      <c r="BPJ2" s="533"/>
      <c r="BPK2" s="533"/>
      <c r="BPL2" s="533"/>
      <c r="BPM2" s="533"/>
      <c r="BPN2" s="533"/>
      <c r="BPO2" s="533"/>
      <c r="BPP2" s="533"/>
      <c r="BPQ2" s="533"/>
      <c r="BPR2" s="533"/>
      <c r="BPS2" s="533"/>
      <c r="BPT2" s="533"/>
      <c r="BPU2" s="533"/>
      <c r="BPV2" s="533"/>
      <c r="BPW2" s="533"/>
      <c r="BPX2" s="533"/>
      <c r="BPY2" s="533"/>
      <c r="BPZ2" s="533"/>
      <c r="BQA2" s="533"/>
      <c r="BQB2" s="533"/>
      <c r="BQC2" s="533"/>
      <c r="BQD2" s="533"/>
      <c r="BQE2" s="533"/>
      <c r="BQF2" s="533"/>
      <c r="BQG2" s="533"/>
      <c r="BQH2" s="533"/>
      <c r="BQI2" s="533"/>
      <c r="BQJ2" s="533"/>
      <c r="BQK2" s="533"/>
      <c r="BQL2" s="533"/>
      <c r="BQM2" s="533"/>
      <c r="BQN2" s="533"/>
      <c r="BQO2" s="533"/>
      <c r="BQP2" s="533"/>
      <c r="BQQ2" s="533"/>
      <c r="BQR2" s="533"/>
      <c r="BQS2" s="533"/>
      <c r="BQT2" s="533"/>
      <c r="BQU2" s="533"/>
      <c r="BQV2" s="533"/>
      <c r="BQW2" s="533"/>
      <c r="BQX2" s="533"/>
      <c r="BQY2" s="533"/>
      <c r="BQZ2" s="533"/>
      <c r="BRA2" s="533"/>
      <c r="BRB2" s="533"/>
      <c r="BRC2" s="533"/>
      <c r="BRD2" s="533"/>
      <c r="BRE2" s="533"/>
      <c r="BRF2" s="533"/>
      <c r="BRG2" s="533"/>
      <c r="BRH2" s="533"/>
      <c r="BRI2" s="533"/>
      <c r="BRJ2" s="533"/>
      <c r="BRK2" s="533"/>
      <c r="BRL2" s="533"/>
      <c r="BRM2" s="533"/>
      <c r="BRN2" s="533"/>
      <c r="BRO2" s="533"/>
      <c r="BRP2" s="533"/>
      <c r="BRQ2" s="533"/>
      <c r="BRR2" s="533"/>
      <c r="BRS2" s="533"/>
      <c r="BRT2" s="533"/>
      <c r="BRU2" s="533"/>
      <c r="BRV2" s="533"/>
      <c r="BRW2" s="533"/>
      <c r="BRX2" s="533"/>
      <c r="BRY2" s="533"/>
      <c r="BRZ2" s="533"/>
      <c r="BSA2" s="533"/>
      <c r="BSB2" s="533"/>
      <c r="BSC2" s="533"/>
      <c r="BSD2" s="533"/>
      <c r="BSE2" s="533"/>
      <c r="BSF2" s="533"/>
      <c r="BSG2" s="533"/>
      <c r="BSH2" s="533"/>
      <c r="BSI2" s="533"/>
      <c r="BSJ2" s="533"/>
      <c r="BSK2" s="533"/>
      <c r="BSL2" s="533"/>
      <c r="BSM2" s="533"/>
      <c r="BSN2" s="533"/>
      <c r="BSO2" s="533"/>
      <c r="BSP2" s="533"/>
      <c r="BSQ2" s="533"/>
      <c r="BSR2" s="533"/>
      <c r="BSS2" s="533"/>
      <c r="BST2" s="533"/>
      <c r="BSU2" s="533"/>
      <c r="BSV2" s="533"/>
      <c r="BSW2" s="533"/>
      <c r="BSX2" s="533"/>
      <c r="BSY2" s="533"/>
      <c r="BSZ2" s="533"/>
      <c r="BTA2" s="533"/>
      <c r="BTB2" s="533"/>
      <c r="BTC2" s="533"/>
      <c r="BTD2" s="533"/>
      <c r="BTE2" s="533"/>
      <c r="BTF2" s="533"/>
      <c r="BTG2" s="533"/>
      <c r="BTH2" s="533"/>
      <c r="BTI2" s="533"/>
      <c r="BTJ2" s="533"/>
      <c r="BTK2" s="533"/>
      <c r="BTL2" s="533"/>
      <c r="BTM2" s="533"/>
      <c r="BTN2" s="533"/>
      <c r="BTO2" s="533"/>
      <c r="BTP2" s="533"/>
      <c r="BTQ2" s="533"/>
      <c r="BTR2" s="533"/>
      <c r="BTS2" s="533"/>
      <c r="BTT2" s="533"/>
      <c r="BTU2" s="533"/>
      <c r="BTV2" s="533"/>
      <c r="BTW2" s="533"/>
      <c r="BTX2" s="533"/>
      <c r="BTY2" s="533"/>
      <c r="BTZ2" s="533"/>
      <c r="BUA2" s="533"/>
      <c r="BUB2" s="533"/>
      <c r="BUC2" s="533"/>
      <c r="BUD2" s="533"/>
      <c r="BUE2" s="533"/>
      <c r="BUF2" s="533"/>
      <c r="BUG2" s="533"/>
      <c r="BUH2" s="533"/>
      <c r="BUI2" s="533"/>
      <c r="BUJ2" s="533"/>
      <c r="BUK2" s="533"/>
      <c r="BUL2" s="533"/>
      <c r="BUM2" s="533"/>
      <c r="BUN2" s="533"/>
      <c r="BUO2" s="533"/>
      <c r="BUP2" s="533"/>
      <c r="BUQ2" s="533"/>
      <c r="BUR2" s="533"/>
      <c r="BUS2" s="533"/>
      <c r="BUT2" s="533"/>
      <c r="BUU2" s="533"/>
      <c r="BUV2" s="533"/>
      <c r="BUW2" s="533"/>
      <c r="BUX2" s="533"/>
      <c r="BUY2" s="533"/>
      <c r="BUZ2" s="533"/>
      <c r="BVA2" s="533"/>
      <c r="BVB2" s="533"/>
      <c r="BVC2" s="533"/>
      <c r="BVD2" s="533"/>
      <c r="BVE2" s="533"/>
      <c r="BVF2" s="533"/>
      <c r="BVG2" s="533"/>
      <c r="BVH2" s="533"/>
      <c r="BVI2" s="533"/>
      <c r="BVJ2" s="533"/>
      <c r="BVK2" s="533"/>
      <c r="BVL2" s="533"/>
      <c r="BVM2" s="533"/>
      <c r="BVN2" s="533"/>
      <c r="BVO2" s="533"/>
      <c r="BVP2" s="533"/>
      <c r="BVQ2" s="533"/>
      <c r="BVR2" s="533"/>
      <c r="BVS2" s="533"/>
      <c r="BVT2" s="533"/>
      <c r="BVU2" s="533"/>
      <c r="BVV2" s="533"/>
      <c r="BVW2" s="533"/>
      <c r="BVX2" s="533"/>
      <c r="BVY2" s="533"/>
      <c r="BVZ2" s="533"/>
      <c r="BWA2" s="533"/>
      <c r="BWB2" s="533"/>
      <c r="BWC2" s="533"/>
      <c r="BWD2" s="533"/>
      <c r="BWE2" s="533"/>
      <c r="BWF2" s="533"/>
      <c r="BWG2" s="533"/>
      <c r="BWH2" s="533"/>
      <c r="BWI2" s="533"/>
      <c r="BWJ2" s="533"/>
      <c r="BWK2" s="533"/>
      <c r="BWL2" s="533"/>
      <c r="BWM2" s="533"/>
      <c r="BWN2" s="533"/>
      <c r="BWO2" s="533"/>
      <c r="BWP2" s="533"/>
      <c r="BWQ2" s="533"/>
      <c r="BWR2" s="533"/>
      <c r="BWS2" s="533"/>
      <c r="BWT2" s="533"/>
      <c r="BWU2" s="533"/>
      <c r="BWV2" s="533"/>
      <c r="BWW2" s="533"/>
      <c r="BWX2" s="533"/>
      <c r="BWY2" s="533"/>
      <c r="BWZ2" s="533"/>
      <c r="BXA2" s="533"/>
      <c r="BXB2" s="533"/>
      <c r="BXC2" s="533"/>
      <c r="BXD2" s="533"/>
      <c r="BXE2" s="533"/>
      <c r="BXF2" s="533"/>
      <c r="BXG2" s="533"/>
      <c r="BXH2" s="533"/>
      <c r="BXI2" s="533"/>
      <c r="BXJ2" s="533"/>
      <c r="BXK2" s="533"/>
      <c r="BXL2" s="533"/>
      <c r="BXM2" s="533"/>
      <c r="BXN2" s="533"/>
      <c r="BXO2" s="533"/>
      <c r="BXP2" s="533"/>
      <c r="BXQ2" s="533"/>
      <c r="BXR2" s="533"/>
      <c r="BXS2" s="533"/>
      <c r="BXT2" s="533"/>
      <c r="BXU2" s="533"/>
      <c r="BXV2" s="533"/>
      <c r="BXW2" s="533"/>
      <c r="BXX2" s="533"/>
      <c r="BXY2" s="533"/>
      <c r="BXZ2" s="533"/>
      <c r="BYA2" s="533"/>
      <c r="BYB2" s="533"/>
      <c r="BYC2" s="533"/>
      <c r="BYD2" s="533"/>
      <c r="BYE2" s="533"/>
      <c r="BYF2" s="533"/>
      <c r="BYG2" s="533"/>
      <c r="BYH2" s="533"/>
      <c r="BYI2" s="533"/>
      <c r="BYJ2" s="533"/>
      <c r="BYK2" s="533"/>
      <c r="BYL2" s="533"/>
      <c r="BYM2" s="533"/>
      <c r="BYN2" s="533"/>
      <c r="BYO2" s="533"/>
      <c r="BYP2" s="533"/>
      <c r="BYQ2" s="533"/>
      <c r="BYR2" s="533"/>
      <c r="BYS2" s="533"/>
      <c r="BYT2" s="533"/>
      <c r="BYU2" s="533"/>
      <c r="BYV2" s="533"/>
      <c r="BYW2" s="533"/>
      <c r="BYX2" s="533"/>
      <c r="BYY2" s="533"/>
      <c r="BYZ2" s="533"/>
      <c r="BZA2" s="533"/>
      <c r="BZB2" s="533"/>
      <c r="BZC2" s="533"/>
      <c r="BZD2" s="533"/>
      <c r="BZE2" s="533"/>
      <c r="BZF2" s="533"/>
      <c r="BZG2" s="533"/>
      <c r="BZH2" s="533"/>
      <c r="BZI2" s="533"/>
      <c r="BZJ2" s="533"/>
      <c r="BZK2" s="533"/>
      <c r="BZL2" s="533"/>
      <c r="BZM2" s="533"/>
      <c r="BZN2" s="533"/>
      <c r="BZO2" s="533"/>
      <c r="BZP2" s="533"/>
      <c r="BZQ2" s="533"/>
      <c r="BZR2" s="533"/>
      <c r="BZS2" s="533"/>
      <c r="BZT2" s="533"/>
      <c r="BZU2" s="533"/>
      <c r="BZV2" s="533"/>
      <c r="BZW2" s="533"/>
      <c r="BZX2" s="533"/>
      <c r="BZY2" s="533"/>
      <c r="BZZ2" s="533"/>
      <c r="CAA2" s="533"/>
      <c r="CAB2" s="533"/>
      <c r="CAC2" s="533"/>
      <c r="CAD2" s="533"/>
      <c r="CAE2" s="533"/>
      <c r="CAF2" s="533"/>
      <c r="CAG2" s="533"/>
      <c r="CAH2" s="533"/>
      <c r="CAI2" s="533"/>
      <c r="CAJ2" s="533"/>
      <c r="CAK2" s="533"/>
      <c r="CAL2" s="533"/>
      <c r="CAM2" s="533"/>
      <c r="CAN2" s="533"/>
      <c r="CAO2" s="533"/>
      <c r="CAP2" s="533"/>
      <c r="CAQ2" s="533"/>
      <c r="CAR2" s="533"/>
      <c r="CAS2" s="533"/>
      <c r="CAT2" s="533"/>
      <c r="CAU2" s="533"/>
      <c r="CAV2" s="533"/>
      <c r="CAW2" s="533"/>
      <c r="CAX2" s="533"/>
      <c r="CAY2" s="533"/>
      <c r="CAZ2" s="533"/>
      <c r="CBA2" s="533"/>
      <c r="CBB2" s="533"/>
      <c r="CBC2" s="533"/>
      <c r="CBD2" s="533"/>
      <c r="CBE2" s="533"/>
      <c r="CBF2" s="533"/>
      <c r="CBG2" s="533"/>
      <c r="CBH2" s="533"/>
      <c r="CBI2" s="533"/>
      <c r="CBJ2" s="533"/>
      <c r="CBK2" s="533"/>
      <c r="CBL2" s="533"/>
      <c r="CBM2" s="533"/>
      <c r="CBN2" s="533"/>
      <c r="CBO2" s="533"/>
      <c r="CBP2" s="533"/>
      <c r="CBQ2" s="533"/>
      <c r="CBR2" s="533"/>
      <c r="CBS2" s="533"/>
      <c r="CBT2" s="533"/>
      <c r="CBU2" s="533"/>
      <c r="CBV2" s="533"/>
      <c r="CBW2" s="533"/>
      <c r="CBX2" s="533"/>
      <c r="CBY2" s="533"/>
      <c r="CBZ2" s="533"/>
      <c r="CCA2" s="533"/>
      <c r="CCB2" s="533"/>
      <c r="CCC2" s="533"/>
      <c r="CCD2" s="533"/>
      <c r="CCE2" s="533"/>
      <c r="CCF2" s="533"/>
      <c r="CCG2" s="533"/>
      <c r="CCH2" s="533"/>
      <c r="CCI2" s="533"/>
      <c r="CCJ2" s="533"/>
      <c r="CCK2" s="533"/>
      <c r="CCL2" s="533"/>
      <c r="CCM2" s="533"/>
      <c r="CCN2" s="533"/>
      <c r="CCO2" s="533"/>
      <c r="CCP2" s="533"/>
      <c r="CCQ2" s="533"/>
      <c r="CCR2" s="533"/>
      <c r="CCS2" s="533"/>
      <c r="CCT2" s="533"/>
      <c r="CCU2" s="533"/>
      <c r="CCV2" s="533"/>
      <c r="CCW2" s="533"/>
      <c r="CCX2" s="533"/>
      <c r="CCY2" s="533"/>
      <c r="CCZ2" s="533"/>
      <c r="CDA2" s="533"/>
      <c r="CDB2" s="533"/>
      <c r="CDC2" s="533"/>
      <c r="CDD2" s="533"/>
      <c r="CDE2" s="533"/>
      <c r="CDF2" s="533"/>
      <c r="CDG2" s="533"/>
      <c r="CDH2" s="533"/>
      <c r="CDI2" s="533"/>
      <c r="CDJ2" s="533"/>
      <c r="CDK2" s="533"/>
      <c r="CDL2" s="533"/>
      <c r="CDM2" s="533"/>
      <c r="CDN2" s="533"/>
      <c r="CDO2" s="533"/>
      <c r="CDP2" s="533"/>
      <c r="CDQ2" s="533"/>
      <c r="CDR2" s="533"/>
      <c r="CDS2" s="533"/>
      <c r="CDT2" s="533"/>
      <c r="CDU2" s="533"/>
      <c r="CDV2" s="533"/>
      <c r="CDW2" s="533"/>
      <c r="CDX2" s="533"/>
      <c r="CDY2" s="533"/>
      <c r="CDZ2" s="533"/>
      <c r="CEA2" s="533"/>
      <c r="CEB2" s="533"/>
      <c r="CEC2" s="533"/>
      <c r="CED2" s="533"/>
      <c r="CEE2" s="533"/>
      <c r="CEF2" s="533"/>
      <c r="CEG2" s="533"/>
      <c r="CEH2" s="533"/>
      <c r="CEI2" s="533"/>
      <c r="CEJ2" s="533"/>
      <c r="CEK2" s="533"/>
      <c r="CEL2" s="533"/>
      <c r="CEM2" s="533"/>
      <c r="CEN2" s="533"/>
      <c r="CEO2" s="533"/>
      <c r="CEP2" s="533"/>
      <c r="CEQ2" s="533"/>
      <c r="CER2" s="533"/>
      <c r="CES2" s="533"/>
      <c r="CET2" s="533"/>
      <c r="CEU2" s="533"/>
      <c r="CEV2" s="533"/>
      <c r="CEW2" s="533"/>
      <c r="CEX2" s="533"/>
      <c r="CEY2" s="533"/>
      <c r="CEZ2" s="533"/>
      <c r="CFA2" s="533"/>
      <c r="CFB2" s="533"/>
      <c r="CFC2" s="533"/>
      <c r="CFD2" s="533"/>
      <c r="CFE2" s="533"/>
      <c r="CFF2" s="533"/>
      <c r="CFG2" s="533"/>
      <c r="CFH2" s="533"/>
      <c r="CFI2" s="533"/>
      <c r="CFJ2" s="533"/>
      <c r="CFK2" s="533"/>
      <c r="CFL2" s="533"/>
      <c r="CFM2" s="533"/>
      <c r="CFN2" s="533"/>
      <c r="CFO2" s="533"/>
      <c r="CFP2" s="533"/>
      <c r="CFQ2" s="533"/>
      <c r="CFR2" s="533"/>
      <c r="CFS2" s="533"/>
      <c r="CFT2" s="533"/>
      <c r="CFU2" s="533"/>
      <c r="CFV2" s="533"/>
      <c r="CFW2" s="533"/>
      <c r="CFX2" s="533"/>
      <c r="CFY2" s="533"/>
      <c r="CFZ2" s="533"/>
      <c r="CGA2" s="533"/>
      <c r="CGB2" s="533"/>
      <c r="CGC2" s="533"/>
      <c r="CGD2" s="533"/>
      <c r="CGE2" s="533"/>
      <c r="CGF2" s="533"/>
      <c r="CGG2" s="533"/>
      <c r="CGH2" s="533"/>
      <c r="CGI2" s="533"/>
      <c r="CGJ2" s="533"/>
      <c r="CGK2" s="533"/>
      <c r="CGL2" s="533"/>
      <c r="CGM2" s="533"/>
      <c r="CGN2" s="533"/>
      <c r="CGO2" s="533"/>
      <c r="CGP2" s="533"/>
      <c r="CGQ2" s="533"/>
      <c r="CGR2" s="533"/>
      <c r="CGS2" s="533"/>
      <c r="CGT2" s="533"/>
      <c r="CGU2" s="533"/>
      <c r="CGV2" s="533"/>
      <c r="CGW2" s="533"/>
      <c r="CGX2" s="533"/>
      <c r="CGY2" s="533"/>
      <c r="CGZ2" s="533"/>
      <c r="CHA2" s="533"/>
      <c r="CHB2" s="533"/>
      <c r="CHC2" s="533"/>
      <c r="CHD2" s="533"/>
      <c r="CHE2" s="533"/>
      <c r="CHF2" s="533"/>
      <c r="CHG2" s="533"/>
      <c r="CHH2" s="533"/>
      <c r="CHI2" s="533"/>
      <c r="CHJ2" s="533"/>
      <c r="CHK2" s="533"/>
      <c r="CHL2" s="533"/>
      <c r="CHM2" s="533"/>
      <c r="CHN2" s="533"/>
      <c r="CHO2" s="533"/>
      <c r="CHP2" s="533"/>
      <c r="CHQ2" s="533"/>
      <c r="CHR2" s="533"/>
      <c r="CHS2" s="533"/>
      <c r="CHT2" s="533"/>
      <c r="CHU2" s="533"/>
      <c r="CHV2" s="533"/>
      <c r="CHW2" s="533"/>
      <c r="CHX2" s="533"/>
      <c r="CHY2" s="533"/>
      <c r="CHZ2" s="533"/>
      <c r="CIA2" s="533"/>
      <c r="CIB2" s="533"/>
      <c r="CIC2" s="533"/>
      <c r="CID2" s="533"/>
      <c r="CIE2" s="533"/>
      <c r="CIF2" s="533"/>
      <c r="CIG2" s="533"/>
      <c r="CIH2" s="533"/>
      <c r="CII2" s="533"/>
      <c r="CIJ2" s="533"/>
      <c r="CIK2" s="533"/>
      <c r="CIL2" s="533"/>
      <c r="CIM2" s="533"/>
      <c r="CIN2" s="533"/>
      <c r="CIO2" s="533"/>
      <c r="CIP2" s="533"/>
      <c r="CIQ2" s="533"/>
      <c r="CIR2" s="533"/>
      <c r="CIS2" s="533"/>
      <c r="CIT2" s="533"/>
      <c r="CIU2" s="533"/>
      <c r="CIV2" s="533"/>
      <c r="CIW2" s="533"/>
      <c r="CIX2" s="533"/>
      <c r="CIY2" s="533"/>
      <c r="CIZ2" s="533"/>
      <c r="CJA2" s="533"/>
      <c r="CJB2" s="533"/>
      <c r="CJC2" s="533"/>
      <c r="CJD2" s="533"/>
      <c r="CJE2" s="533"/>
      <c r="CJF2" s="533"/>
      <c r="CJG2" s="533"/>
      <c r="CJH2" s="533"/>
      <c r="CJI2" s="533"/>
      <c r="CJJ2" s="533"/>
      <c r="CJK2" s="533"/>
      <c r="CJL2" s="533"/>
      <c r="CJM2" s="533"/>
      <c r="CJN2" s="533"/>
      <c r="CJO2" s="533"/>
      <c r="CJP2" s="533"/>
      <c r="CJQ2" s="533"/>
      <c r="CJR2" s="533"/>
      <c r="CJS2" s="533"/>
      <c r="CJT2" s="533"/>
      <c r="CJU2" s="533"/>
      <c r="CJV2" s="533"/>
      <c r="CJW2" s="533"/>
      <c r="CJX2" s="533"/>
      <c r="CJY2" s="533"/>
      <c r="CJZ2" s="533"/>
      <c r="CKA2" s="533"/>
      <c r="CKB2" s="533"/>
      <c r="CKC2" s="533"/>
      <c r="CKD2" s="533"/>
      <c r="CKE2" s="533"/>
      <c r="CKF2" s="533"/>
      <c r="CKG2" s="533"/>
      <c r="CKH2" s="533"/>
      <c r="CKI2" s="533"/>
      <c r="CKJ2" s="533"/>
      <c r="CKK2" s="533"/>
      <c r="CKL2" s="533"/>
      <c r="CKM2" s="533"/>
      <c r="CKN2" s="533"/>
      <c r="CKO2" s="533"/>
      <c r="CKP2" s="533"/>
      <c r="CKQ2" s="533"/>
      <c r="CKR2" s="533"/>
      <c r="CKS2" s="533"/>
      <c r="CKT2" s="533"/>
      <c r="CKU2" s="533"/>
      <c r="CKV2" s="533"/>
      <c r="CKW2" s="533"/>
      <c r="CKX2" s="533"/>
      <c r="CKY2" s="533"/>
      <c r="CKZ2" s="533"/>
      <c r="CLA2" s="533"/>
      <c r="CLB2" s="533"/>
      <c r="CLC2" s="533"/>
      <c r="CLD2" s="533"/>
      <c r="CLE2" s="533"/>
      <c r="CLF2" s="533"/>
      <c r="CLG2" s="533"/>
      <c r="CLH2" s="533"/>
      <c r="CLI2" s="533"/>
      <c r="CLJ2" s="533"/>
      <c r="CLK2" s="533"/>
      <c r="CLL2" s="533"/>
      <c r="CLM2" s="533"/>
      <c r="CLN2" s="533"/>
      <c r="CLO2" s="533"/>
      <c r="CLP2" s="533"/>
      <c r="CLQ2" s="533"/>
      <c r="CLR2" s="533"/>
      <c r="CLS2" s="533"/>
      <c r="CLT2" s="533"/>
      <c r="CLU2" s="533"/>
      <c r="CLV2" s="533"/>
      <c r="CLW2" s="533"/>
      <c r="CLX2" s="533"/>
      <c r="CLY2" s="533"/>
      <c r="CLZ2" s="533"/>
      <c r="CMA2" s="533"/>
      <c r="CMB2" s="533"/>
      <c r="CMC2" s="533"/>
      <c r="CMD2" s="533"/>
      <c r="CME2" s="533"/>
      <c r="CMF2" s="533"/>
      <c r="CMG2" s="533"/>
      <c r="CMH2" s="533"/>
      <c r="CMI2" s="533"/>
      <c r="CMJ2" s="533"/>
      <c r="CMK2" s="533"/>
      <c r="CML2" s="533"/>
      <c r="CMM2" s="533"/>
      <c r="CMN2" s="533"/>
      <c r="CMO2" s="533"/>
      <c r="CMP2" s="533"/>
      <c r="CMQ2" s="533"/>
      <c r="CMR2" s="533"/>
      <c r="CMS2" s="533"/>
      <c r="CMT2" s="533"/>
      <c r="CMU2" s="533"/>
      <c r="CMV2" s="533"/>
      <c r="CMW2" s="533"/>
      <c r="CMX2" s="533"/>
      <c r="CMY2" s="533"/>
      <c r="CMZ2" s="533"/>
      <c r="CNA2" s="533"/>
      <c r="CNB2" s="533"/>
      <c r="CNC2" s="533"/>
      <c r="CND2" s="533"/>
      <c r="CNE2" s="533"/>
      <c r="CNF2" s="533"/>
      <c r="CNG2" s="533"/>
      <c r="CNH2" s="533"/>
      <c r="CNI2" s="533"/>
      <c r="CNJ2" s="533"/>
      <c r="CNK2" s="533"/>
      <c r="CNL2" s="533"/>
      <c r="CNM2" s="533"/>
      <c r="CNN2" s="533"/>
      <c r="CNO2" s="533"/>
      <c r="CNP2" s="533"/>
      <c r="CNQ2" s="533"/>
      <c r="CNR2" s="533"/>
      <c r="CNS2" s="533"/>
      <c r="CNT2" s="533"/>
      <c r="CNU2" s="533"/>
      <c r="CNV2" s="533"/>
      <c r="CNW2" s="533"/>
      <c r="CNX2" s="533"/>
      <c r="CNY2" s="533"/>
      <c r="CNZ2" s="533"/>
      <c r="COA2" s="533"/>
      <c r="COB2" s="533"/>
      <c r="COC2" s="533"/>
      <c r="COD2" s="533"/>
      <c r="COE2" s="533"/>
      <c r="COF2" s="533"/>
      <c r="COG2" s="533"/>
      <c r="COH2" s="533"/>
      <c r="COI2" s="533"/>
      <c r="COJ2" s="533"/>
      <c r="COK2" s="533"/>
      <c r="COL2" s="533"/>
      <c r="COM2" s="533"/>
      <c r="CON2" s="533"/>
      <c r="COO2" s="533"/>
      <c r="COP2" s="533"/>
      <c r="COQ2" s="533"/>
      <c r="COR2" s="533"/>
      <c r="COS2" s="533"/>
      <c r="COT2" s="533"/>
      <c r="COU2" s="533"/>
      <c r="COV2" s="533"/>
      <c r="COW2" s="533"/>
      <c r="COX2" s="533"/>
      <c r="COY2" s="533"/>
      <c r="COZ2" s="533"/>
      <c r="CPA2" s="533"/>
      <c r="CPB2" s="533"/>
      <c r="CPC2" s="533"/>
      <c r="CPD2" s="533"/>
      <c r="CPE2" s="533"/>
      <c r="CPF2" s="533"/>
      <c r="CPG2" s="533"/>
      <c r="CPH2" s="533"/>
      <c r="CPI2" s="533"/>
      <c r="CPJ2" s="533"/>
      <c r="CPK2" s="533"/>
      <c r="CPL2" s="533"/>
      <c r="CPM2" s="533"/>
      <c r="CPN2" s="533"/>
      <c r="CPO2" s="533"/>
      <c r="CPP2" s="533"/>
      <c r="CPQ2" s="533"/>
      <c r="CPR2" s="533"/>
      <c r="CPS2" s="533"/>
      <c r="CPT2" s="533"/>
      <c r="CPU2" s="533"/>
      <c r="CPV2" s="533"/>
      <c r="CPW2" s="533"/>
      <c r="CPX2" s="533"/>
      <c r="CPY2" s="533"/>
      <c r="CPZ2" s="533"/>
      <c r="CQA2" s="533"/>
      <c r="CQB2" s="533"/>
      <c r="CQC2" s="533"/>
      <c r="CQD2" s="533"/>
      <c r="CQE2" s="533"/>
      <c r="CQF2" s="533"/>
      <c r="CQG2" s="533"/>
      <c r="CQH2" s="533"/>
      <c r="CQI2" s="533"/>
      <c r="CQJ2" s="533"/>
      <c r="CQK2" s="533"/>
      <c r="CQL2" s="533"/>
      <c r="CQM2" s="533"/>
      <c r="CQN2" s="533"/>
      <c r="CQO2" s="533"/>
      <c r="CQP2" s="533"/>
      <c r="CQQ2" s="533"/>
      <c r="CQR2" s="533"/>
      <c r="CQS2" s="533"/>
      <c r="CQT2" s="533"/>
      <c r="CQU2" s="533"/>
      <c r="CQV2" s="533"/>
      <c r="CQW2" s="533"/>
      <c r="CQX2" s="533"/>
      <c r="CQY2" s="533"/>
      <c r="CQZ2" s="533"/>
      <c r="CRA2" s="533"/>
      <c r="CRB2" s="533"/>
      <c r="CRC2" s="533"/>
      <c r="CRD2" s="533"/>
      <c r="CRE2" s="533"/>
      <c r="CRF2" s="533"/>
      <c r="CRG2" s="533"/>
      <c r="CRH2" s="533"/>
      <c r="CRI2" s="533"/>
      <c r="CRJ2" s="533"/>
      <c r="CRK2" s="533"/>
      <c r="CRL2" s="533"/>
      <c r="CRM2" s="533"/>
      <c r="CRN2" s="533"/>
      <c r="CRO2" s="533"/>
      <c r="CRP2" s="533"/>
      <c r="CRQ2" s="533"/>
      <c r="CRR2" s="533"/>
      <c r="CRS2" s="533"/>
      <c r="CRT2" s="533"/>
      <c r="CRU2" s="533"/>
      <c r="CRV2" s="533"/>
      <c r="CRW2" s="533"/>
      <c r="CRX2" s="533"/>
      <c r="CRY2" s="533"/>
      <c r="CRZ2" s="533"/>
      <c r="CSA2" s="533"/>
      <c r="CSB2" s="533"/>
      <c r="CSC2" s="533"/>
      <c r="CSD2" s="533"/>
      <c r="CSE2" s="533"/>
      <c r="CSF2" s="533"/>
      <c r="CSG2" s="533"/>
      <c r="CSH2" s="533"/>
      <c r="CSI2" s="533"/>
      <c r="CSJ2" s="533"/>
      <c r="CSK2" s="533"/>
      <c r="CSL2" s="533"/>
      <c r="CSM2" s="533"/>
      <c r="CSN2" s="533"/>
      <c r="CSO2" s="533"/>
      <c r="CSP2" s="533"/>
      <c r="CSQ2" s="533"/>
      <c r="CSR2" s="533"/>
      <c r="CSS2" s="533"/>
      <c r="CST2" s="533"/>
      <c r="CSU2" s="533"/>
      <c r="CSV2" s="533"/>
      <c r="CSW2" s="533"/>
      <c r="CSX2" s="533"/>
      <c r="CSY2" s="533"/>
      <c r="CSZ2" s="533"/>
      <c r="CTA2" s="533"/>
      <c r="CTB2" s="533"/>
      <c r="CTC2" s="533"/>
      <c r="CTD2" s="533"/>
      <c r="CTE2" s="533"/>
      <c r="CTF2" s="533"/>
      <c r="CTG2" s="533"/>
      <c r="CTH2" s="533"/>
      <c r="CTI2" s="533"/>
      <c r="CTJ2" s="533"/>
      <c r="CTK2" s="533"/>
      <c r="CTL2" s="533"/>
      <c r="CTM2" s="533"/>
      <c r="CTN2" s="533"/>
      <c r="CTO2" s="533"/>
      <c r="CTP2" s="533"/>
      <c r="CTQ2" s="533"/>
      <c r="CTR2" s="533"/>
      <c r="CTS2" s="533"/>
      <c r="CTT2" s="533"/>
      <c r="CTU2" s="533"/>
      <c r="CTV2" s="533"/>
      <c r="CTW2" s="533"/>
      <c r="CTX2" s="533"/>
      <c r="CTY2" s="533"/>
      <c r="CTZ2" s="533"/>
      <c r="CUA2" s="533"/>
      <c r="CUB2" s="533"/>
      <c r="CUC2" s="533"/>
      <c r="CUD2" s="533"/>
      <c r="CUE2" s="533"/>
      <c r="CUF2" s="533"/>
      <c r="CUG2" s="533"/>
      <c r="CUH2" s="533"/>
      <c r="CUI2" s="533"/>
      <c r="CUJ2" s="533"/>
      <c r="CUK2" s="533"/>
      <c r="CUL2" s="533"/>
      <c r="CUM2" s="533"/>
      <c r="CUN2" s="533"/>
      <c r="CUO2" s="533"/>
      <c r="CUP2" s="533"/>
      <c r="CUQ2" s="533"/>
      <c r="CUR2" s="533"/>
      <c r="CUS2" s="533"/>
      <c r="CUT2" s="533"/>
      <c r="CUU2" s="533"/>
      <c r="CUV2" s="533"/>
      <c r="CUW2" s="533"/>
      <c r="CUX2" s="533"/>
      <c r="CUY2" s="533"/>
      <c r="CUZ2" s="533"/>
      <c r="CVA2" s="533"/>
      <c r="CVB2" s="533"/>
      <c r="CVC2" s="533"/>
      <c r="CVD2" s="533"/>
      <c r="CVE2" s="533"/>
      <c r="CVF2" s="533"/>
      <c r="CVG2" s="533"/>
      <c r="CVH2" s="533"/>
      <c r="CVI2" s="533"/>
      <c r="CVJ2" s="533"/>
      <c r="CVK2" s="533"/>
      <c r="CVL2" s="533"/>
      <c r="CVM2" s="533"/>
      <c r="CVN2" s="533"/>
      <c r="CVO2" s="533"/>
      <c r="CVP2" s="533"/>
      <c r="CVQ2" s="533"/>
      <c r="CVR2" s="533"/>
      <c r="CVS2" s="533"/>
      <c r="CVT2" s="533"/>
      <c r="CVU2" s="533"/>
      <c r="CVV2" s="533"/>
      <c r="CVW2" s="533"/>
      <c r="CVX2" s="533"/>
      <c r="CVY2" s="533"/>
      <c r="CVZ2" s="533"/>
      <c r="CWA2" s="533"/>
      <c r="CWB2" s="533"/>
      <c r="CWC2" s="533"/>
      <c r="CWD2" s="533"/>
      <c r="CWE2" s="533"/>
      <c r="CWF2" s="533"/>
      <c r="CWG2" s="533"/>
      <c r="CWH2" s="533"/>
      <c r="CWI2" s="533"/>
      <c r="CWJ2" s="533"/>
      <c r="CWK2" s="533"/>
      <c r="CWL2" s="533"/>
      <c r="CWM2" s="533"/>
      <c r="CWN2" s="533"/>
      <c r="CWO2" s="533"/>
      <c r="CWP2" s="533"/>
      <c r="CWQ2" s="533"/>
      <c r="CWR2" s="533"/>
      <c r="CWS2" s="533"/>
      <c r="CWT2" s="533"/>
      <c r="CWU2" s="533"/>
      <c r="CWV2" s="533"/>
      <c r="CWW2" s="533"/>
      <c r="CWX2" s="533"/>
      <c r="CWY2" s="533"/>
      <c r="CWZ2" s="533"/>
      <c r="CXA2" s="533"/>
      <c r="CXB2" s="533"/>
      <c r="CXC2" s="533"/>
      <c r="CXD2" s="533"/>
      <c r="CXE2" s="533"/>
      <c r="CXF2" s="533"/>
      <c r="CXG2" s="533"/>
      <c r="CXH2" s="533"/>
      <c r="CXI2" s="533"/>
      <c r="CXJ2" s="533"/>
      <c r="CXK2" s="533"/>
      <c r="CXL2" s="533"/>
      <c r="CXM2" s="533"/>
      <c r="CXN2" s="533"/>
      <c r="CXO2" s="533"/>
      <c r="CXP2" s="533"/>
      <c r="CXQ2" s="533"/>
      <c r="CXR2" s="533"/>
      <c r="CXS2" s="533"/>
      <c r="CXT2" s="533"/>
      <c r="CXU2" s="533"/>
      <c r="CXV2" s="533"/>
      <c r="CXW2" s="533"/>
      <c r="CXX2" s="533"/>
      <c r="CXY2" s="533"/>
      <c r="CXZ2" s="533"/>
      <c r="CYA2" s="533"/>
      <c r="CYB2" s="533"/>
      <c r="CYC2" s="533"/>
      <c r="CYD2" s="533"/>
      <c r="CYE2" s="533"/>
      <c r="CYF2" s="533"/>
      <c r="CYG2" s="533"/>
      <c r="CYH2" s="533"/>
      <c r="CYI2" s="533"/>
      <c r="CYJ2" s="533"/>
      <c r="CYK2" s="533"/>
      <c r="CYL2" s="533"/>
      <c r="CYM2" s="533"/>
      <c r="CYN2" s="533"/>
      <c r="CYO2" s="533"/>
      <c r="CYP2" s="533"/>
      <c r="CYQ2" s="533"/>
      <c r="CYR2" s="533"/>
      <c r="CYS2" s="533"/>
      <c r="CYT2" s="533"/>
      <c r="CYU2" s="533"/>
      <c r="CYV2" s="533"/>
      <c r="CYW2" s="533"/>
      <c r="CYX2" s="533"/>
      <c r="CYY2" s="533"/>
      <c r="CYZ2" s="533"/>
      <c r="CZA2" s="533"/>
      <c r="CZB2" s="533"/>
      <c r="CZC2" s="533"/>
      <c r="CZD2" s="533"/>
      <c r="CZE2" s="533"/>
      <c r="CZF2" s="533"/>
      <c r="CZG2" s="533"/>
      <c r="CZH2" s="533"/>
      <c r="CZI2" s="533"/>
      <c r="CZJ2" s="533"/>
      <c r="CZK2" s="533"/>
      <c r="CZL2" s="533"/>
      <c r="CZM2" s="533"/>
      <c r="CZN2" s="533"/>
      <c r="CZO2" s="533"/>
      <c r="CZP2" s="533"/>
      <c r="CZQ2" s="533"/>
      <c r="CZR2" s="533"/>
      <c r="CZS2" s="533"/>
      <c r="CZT2" s="533"/>
      <c r="CZU2" s="533"/>
      <c r="CZV2" s="533"/>
      <c r="CZW2" s="533"/>
      <c r="CZX2" s="533"/>
      <c r="CZY2" s="533"/>
      <c r="CZZ2" s="533"/>
      <c r="DAA2" s="533"/>
      <c r="DAB2" s="533"/>
      <c r="DAC2" s="533"/>
      <c r="DAD2" s="533"/>
      <c r="DAE2" s="533"/>
      <c r="DAF2" s="533"/>
      <c r="DAG2" s="533"/>
      <c r="DAH2" s="533"/>
      <c r="DAI2" s="533"/>
      <c r="DAJ2" s="533"/>
      <c r="DAK2" s="533"/>
      <c r="DAL2" s="533"/>
      <c r="DAM2" s="533"/>
      <c r="DAN2" s="533"/>
      <c r="DAO2" s="533"/>
      <c r="DAP2" s="533"/>
      <c r="DAQ2" s="533"/>
      <c r="DAR2" s="533"/>
      <c r="DAS2" s="533"/>
      <c r="DAT2" s="533"/>
      <c r="DAU2" s="533"/>
      <c r="DAV2" s="533"/>
      <c r="DAW2" s="533"/>
      <c r="DAX2" s="533"/>
      <c r="DAY2" s="533"/>
      <c r="DAZ2" s="533"/>
      <c r="DBA2" s="533"/>
      <c r="DBB2" s="533"/>
      <c r="DBC2" s="533"/>
      <c r="DBD2" s="533"/>
      <c r="DBE2" s="533"/>
      <c r="DBF2" s="533"/>
      <c r="DBG2" s="533"/>
      <c r="DBH2" s="533"/>
      <c r="DBI2" s="533"/>
      <c r="DBJ2" s="533"/>
      <c r="DBK2" s="533"/>
      <c r="DBL2" s="533"/>
      <c r="DBM2" s="533"/>
      <c r="DBN2" s="533"/>
      <c r="DBO2" s="533"/>
      <c r="DBP2" s="533"/>
      <c r="DBQ2" s="533"/>
      <c r="DBR2" s="533"/>
      <c r="DBS2" s="533"/>
      <c r="DBT2" s="533"/>
      <c r="DBU2" s="533"/>
      <c r="DBV2" s="533"/>
      <c r="DBW2" s="533"/>
      <c r="DBX2" s="533"/>
      <c r="DBY2" s="533"/>
      <c r="DBZ2" s="533"/>
      <c r="DCA2" s="533"/>
      <c r="DCB2" s="533"/>
      <c r="DCC2" s="533"/>
      <c r="DCD2" s="533"/>
      <c r="DCE2" s="533"/>
      <c r="DCF2" s="533"/>
      <c r="DCG2" s="533"/>
      <c r="DCH2" s="533"/>
      <c r="DCI2" s="533"/>
      <c r="DCJ2" s="533"/>
      <c r="DCK2" s="533"/>
      <c r="DCL2" s="533"/>
      <c r="DCM2" s="533"/>
      <c r="DCN2" s="533"/>
      <c r="DCO2" s="533"/>
      <c r="DCP2" s="533"/>
      <c r="DCQ2" s="533"/>
      <c r="DCR2" s="533"/>
      <c r="DCS2" s="533"/>
      <c r="DCT2" s="533"/>
      <c r="DCU2" s="533"/>
      <c r="DCV2" s="533"/>
      <c r="DCW2" s="533"/>
      <c r="DCX2" s="533"/>
      <c r="DCY2" s="533"/>
      <c r="DCZ2" s="533"/>
      <c r="DDA2" s="533"/>
      <c r="DDB2" s="533"/>
      <c r="DDC2" s="533"/>
      <c r="DDD2" s="533"/>
      <c r="DDE2" s="533"/>
      <c r="DDF2" s="533"/>
      <c r="DDG2" s="533"/>
      <c r="DDH2" s="533"/>
      <c r="DDI2" s="533"/>
      <c r="DDJ2" s="533"/>
      <c r="DDK2" s="533"/>
      <c r="DDL2" s="533"/>
      <c r="DDM2" s="533"/>
      <c r="DDN2" s="533"/>
      <c r="DDO2" s="533"/>
      <c r="DDP2" s="533"/>
      <c r="DDQ2" s="533"/>
      <c r="DDR2" s="533"/>
      <c r="DDS2" s="533"/>
      <c r="DDT2" s="533"/>
      <c r="DDU2" s="533"/>
      <c r="DDV2" s="533"/>
      <c r="DDW2" s="533"/>
      <c r="DDX2" s="533"/>
      <c r="DDY2" s="533"/>
      <c r="DDZ2" s="533"/>
      <c r="DEA2" s="533"/>
      <c r="DEB2" s="533"/>
      <c r="DEC2" s="533"/>
      <c r="DED2" s="533"/>
      <c r="DEE2" s="533"/>
      <c r="DEF2" s="533"/>
      <c r="DEG2" s="533"/>
      <c r="DEH2" s="533"/>
      <c r="DEI2" s="533"/>
      <c r="DEJ2" s="533"/>
      <c r="DEK2" s="533"/>
      <c r="DEL2" s="533"/>
      <c r="DEM2" s="533"/>
      <c r="DEN2" s="533"/>
      <c r="DEO2" s="533"/>
      <c r="DEP2" s="533"/>
      <c r="DEQ2" s="533"/>
      <c r="DER2" s="533"/>
      <c r="DES2" s="533"/>
      <c r="DET2" s="533"/>
      <c r="DEU2" s="533"/>
      <c r="DEV2" s="533"/>
      <c r="DEW2" s="533"/>
      <c r="DEX2" s="533"/>
      <c r="DEY2" s="533"/>
      <c r="DEZ2" s="533"/>
      <c r="DFA2" s="533"/>
      <c r="DFB2" s="533"/>
      <c r="DFC2" s="533"/>
      <c r="DFD2" s="533"/>
      <c r="DFE2" s="533"/>
      <c r="DFF2" s="533"/>
      <c r="DFG2" s="533"/>
      <c r="DFH2" s="533"/>
      <c r="DFI2" s="533"/>
      <c r="DFJ2" s="533"/>
      <c r="DFK2" s="533"/>
      <c r="DFL2" s="533"/>
      <c r="DFM2" s="533"/>
      <c r="DFN2" s="533"/>
      <c r="DFO2" s="533"/>
      <c r="DFP2" s="533"/>
      <c r="DFQ2" s="533"/>
      <c r="DFR2" s="533"/>
      <c r="DFS2" s="533"/>
      <c r="DFT2" s="533"/>
      <c r="DFU2" s="533"/>
      <c r="DFV2" s="533"/>
      <c r="DFW2" s="533"/>
      <c r="DFX2" s="533"/>
      <c r="DFY2" s="533"/>
      <c r="DFZ2" s="533"/>
      <c r="DGA2" s="533"/>
      <c r="DGB2" s="533"/>
      <c r="DGC2" s="533"/>
      <c r="DGD2" s="533"/>
      <c r="DGE2" s="533"/>
      <c r="DGF2" s="533"/>
      <c r="DGG2" s="533"/>
      <c r="DGH2" s="533"/>
      <c r="DGI2" s="533"/>
      <c r="DGJ2" s="533"/>
      <c r="DGK2" s="533"/>
      <c r="DGL2" s="533"/>
      <c r="DGM2" s="533"/>
      <c r="DGN2" s="533"/>
      <c r="DGO2" s="533"/>
      <c r="DGP2" s="533"/>
      <c r="DGQ2" s="533"/>
      <c r="DGR2" s="533"/>
      <c r="DGS2" s="533"/>
      <c r="DGT2" s="533"/>
      <c r="DGU2" s="533"/>
      <c r="DGV2" s="533"/>
      <c r="DGW2" s="533"/>
      <c r="DGX2" s="533"/>
      <c r="DGY2" s="533"/>
      <c r="DGZ2" s="533"/>
      <c r="DHA2" s="533"/>
      <c r="DHB2" s="533"/>
      <c r="DHC2" s="533"/>
      <c r="DHD2" s="533"/>
      <c r="DHE2" s="533"/>
      <c r="DHF2" s="533"/>
      <c r="DHG2" s="533"/>
      <c r="DHH2" s="533"/>
      <c r="DHI2" s="533"/>
      <c r="DHJ2" s="533"/>
      <c r="DHK2" s="533"/>
      <c r="DHL2" s="533"/>
      <c r="DHM2" s="533"/>
      <c r="DHN2" s="533"/>
      <c r="DHO2" s="533"/>
      <c r="DHP2" s="533"/>
      <c r="DHQ2" s="533"/>
      <c r="DHR2" s="533"/>
      <c r="DHS2" s="533"/>
      <c r="DHT2" s="533"/>
      <c r="DHU2" s="533"/>
      <c r="DHV2" s="533"/>
      <c r="DHW2" s="533"/>
      <c r="DHX2" s="533"/>
      <c r="DHY2" s="533"/>
      <c r="DHZ2" s="533"/>
      <c r="DIA2" s="533"/>
      <c r="DIB2" s="533"/>
      <c r="DIC2" s="533"/>
      <c r="DID2" s="533"/>
      <c r="DIE2" s="533"/>
      <c r="DIF2" s="533"/>
      <c r="DIG2" s="533"/>
      <c r="DIH2" s="533"/>
      <c r="DII2" s="533"/>
      <c r="DIJ2" s="533"/>
      <c r="DIK2" s="533"/>
      <c r="DIL2" s="533"/>
      <c r="DIM2" s="533"/>
      <c r="DIN2" s="533"/>
      <c r="DIO2" s="533"/>
      <c r="DIP2" s="533"/>
      <c r="DIQ2" s="533"/>
      <c r="DIR2" s="533"/>
      <c r="DIS2" s="533"/>
      <c r="DIT2" s="533"/>
      <c r="DIU2" s="533"/>
      <c r="DIV2" s="533"/>
      <c r="DIW2" s="533"/>
      <c r="DIX2" s="533"/>
      <c r="DIY2" s="533"/>
      <c r="DIZ2" s="533"/>
      <c r="DJA2" s="533"/>
      <c r="DJB2" s="533"/>
      <c r="DJC2" s="533"/>
      <c r="DJD2" s="533"/>
      <c r="DJE2" s="533"/>
      <c r="DJF2" s="533"/>
      <c r="DJG2" s="533"/>
      <c r="DJH2" s="533"/>
      <c r="DJI2" s="533"/>
      <c r="DJJ2" s="533"/>
      <c r="DJK2" s="533"/>
      <c r="DJL2" s="533"/>
      <c r="DJM2" s="533"/>
      <c r="DJN2" s="533"/>
      <c r="DJO2" s="533"/>
      <c r="DJP2" s="533"/>
      <c r="DJQ2" s="533"/>
      <c r="DJR2" s="533"/>
      <c r="DJS2" s="533"/>
      <c r="DJT2" s="533"/>
      <c r="DJU2" s="533"/>
      <c r="DJV2" s="533"/>
      <c r="DJW2" s="533"/>
      <c r="DJX2" s="533"/>
      <c r="DJY2" s="533"/>
      <c r="DJZ2" s="533"/>
      <c r="DKA2" s="533"/>
      <c r="DKB2" s="533"/>
      <c r="DKC2" s="533"/>
      <c r="DKD2" s="533"/>
      <c r="DKE2" s="533"/>
      <c r="DKF2" s="533"/>
      <c r="DKG2" s="533"/>
      <c r="DKH2" s="533"/>
      <c r="DKI2" s="533"/>
      <c r="DKJ2" s="533"/>
      <c r="DKK2" s="533"/>
      <c r="DKL2" s="533"/>
      <c r="DKM2" s="533"/>
      <c r="DKN2" s="533"/>
      <c r="DKO2" s="533"/>
      <c r="DKP2" s="533"/>
      <c r="DKQ2" s="533"/>
      <c r="DKR2" s="533"/>
      <c r="DKS2" s="533"/>
      <c r="DKT2" s="533"/>
      <c r="DKU2" s="533"/>
      <c r="DKV2" s="533"/>
      <c r="DKW2" s="533"/>
      <c r="DKX2" s="533"/>
      <c r="DKY2" s="533"/>
      <c r="DKZ2" s="533"/>
      <c r="DLA2" s="533"/>
      <c r="DLB2" s="533"/>
      <c r="DLC2" s="533"/>
      <c r="DLD2" s="533"/>
      <c r="DLE2" s="533"/>
      <c r="DLF2" s="533"/>
      <c r="DLG2" s="533"/>
      <c r="DLH2" s="533"/>
      <c r="DLI2" s="533"/>
      <c r="DLJ2" s="533"/>
      <c r="DLK2" s="533"/>
      <c r="DLL2" s="533"/>
      <c r="DLM2" s="533"/>
      <c r="DLN2" s="533"/>
      <c r="DLO2" s="533"/>
      <c r="DLP2" s="533"/>
      <c r="DLQ2" s="533"/>
      <c r="DLR2" s="533"/>
      <c r="DLS2" s="533"/>
      <c r="DLT2" s="533"/>
      <c r="DLU2" s="533"/>
      <c r="DLV2" s="533"/>
      <c r="DLW2" s="533"/>
      <c r="DLX2" s="533"/>
      <c r="DLY2" s="533"/>
      <c r="DLZ2" s="533"/>
      <c r="DMA2" s="533"/>
      <c r="DMB2" s="533"/>
      <c r="DMC2" s="533"/>
      <c r="DMD2" s="533"/>
      <c r="DME2" s="533"/>
      <c r="DMF2" s="533"/>
      <c r="DMG2" s="533"/>
      <c r="DMH2" s="533"/>
      <c r="DMI2" s="533"/>
      <c r="DMJ2" s="533"/>
      <c r="DMK2" s="533"/>
      <c r="DML2" s="533"/>
      <c r="DMM2" s="533"/>
      <c r="DMN2" s="533"/>
      <c r="DMO2" s="533"/>
      <c r="DMP2" s="533"/>
      <c r="DMQ2" s="533"/>
      <c r="DMR2" s="533"/>
      <c r="DMS2" s="533"/>
      <c r="DMT2" s="533"/>
      <c r="DMU2" s="533"/>
      <c r="DMV2" s="533"/>
      <c r="DMW2" s="533"/>
      <c r="DMX2" s="533"/>
      <c r="DMY2" s="533"/>
      <c r="DMZ2" s="533"/>
      <c r="DNA2" s="533"/>
      <c r="DNB2" s="533"/>
      <c r="DNC2" s="533"/>
      <c r="DND2" s="533"/>
      <c r="DNE2" s="533"/>
      <c r="DNF2" s="533"/>
      <c r="DNG2" s="533"/>
      <c r="DNH2" s="533"/>
      <c r="DNI2" s="533"/>
      <c r="DNJ2" s="533"/>
      <c r="DNK2" s="533"/>
      <c r="DNL2" s="533"/>
      <c r="DNM2" s="533"/>
      <c r="DNN2" s="533"/>
      <c r="DNO2" s="533"/>
      <c r="DNP2" s="533"/>
      <c r="DNQ2" s="533"/>
      <c r="DNR2" s="533"/>
      <c r="DNS2" s="533"/>
      <c r="DNT2" s="533"/>
      <c r="DNU2" s="533"/>
      <c r="DNV2" s="533"/>
      <c r="DNW2" s="533"/>
      <c r="DNX2" s="533"/>
      <c r="DNY2" s="533"/>
      <c r="DNZ2" s="533"/>
      <c r="DOA2" s="533"/>
      <c r="DOB2" s="533"/>
      <c r="DOC2" s="533"/>
      <c r="DOD2" s="533"/>
      <c r="DOE2" s="533"/>
      <c r="DOF2" s="533"/>
      <c r="DOG2" s="533"/>
      <c r="DOH2" s="533"/>
      <c r="DOI2" s="533"/>
      <c r="DOJ2" s="533"/>
      <c r="DOK2" s="533"/>
      <c r="DOL2" s="533"/>
      <c r="DOM2" s="533"/>
      <c r="DON2" s="533"/>
      <c r="DOO2" s="533"/>
      <c r="DOP2" s="533"/>
      <c r="DOQ2" s="533"/>
      <c r="DOR2" s="533"/>
      <c r="DOS2" s="533"/>
      <c r="DOT2" s="533"/>
      <c r="DOU2" s="533"/>
      <c r="DOV2" s="533"/>
      <c r="DOW2" s="533"/>
      <c r="DOX2" s="533"/>
      <c r="DOY2" s="533"/>
      <c r="DOZ2" s="533"/>
      <c r="DPA2" s="533"/>
      <c r="DPB2" s="533"/>
      <c r="DPC2" s="533"/>
      <c r="DPD2" s="533"/>
      <c r="DPE2" s="533"/>
      <c r="DPF2" s="533"/>
      <c r="DPG2" s="533"/>
      <c r="DPH2" s="533"/>
      <c r="DPI2" s="533"/>
      <c r="DPJ2" s="533"/>
      <c r="DPK2" s="533"/>
      <c r="DPL2" s="533"/>
      <c r="DPM2" s="533"/>
      <c r="DPN2" s="533"/>
      <c r="DPO2" s="533"/>
      <c r="DPP2" s="533"/>
      <c r="DPQ2" s="533"/>
      <c r="DPR2" s="533"/>
      <c r="DPS2" s="533"/>
      <c r="DPT2" s="533"/>
      <c r="DPU2" s="533"/>
      <c r="DPV2" s="533"/>
      <c r="DPW2" s="533"/>
      <c r="DPX2" s="533"/>
      <c r="DPY2" s="533"/>
      <c r="DPZ2" s="533"/>
      <c r="DQA2" s="533"/>
      <c r="DQB2" s="533"/>
      <c r="DQC2" s="533"/>
      <c r="DQD2" s="533"/>
      <c r="DQE2" s="533"/>
      <c r="DQF2" s="533"/>
      <c r="DQG2" s="533"/>
      <c r="DQH2" s="533"/>
      <c r="DQI2" s="533"/>
      <c r="DQJ2" s="533"/>
      <c r="DQK2" s="533"/>
      <c r="DQL2" s="533"/>
      <c r="DQM2" s="533"/>
      <c r="DQN2" s="533"/>
      <c r="DQO2" s="533"/>
      <c r="DQP2" s="533"/>
      <c r="DQQ2" s="533"/>
      <c r="DQR2" s="533"/>
      <c r="DQS2" s="533"/>
      <c r="DQT2" s="533"/>
      <c r="DQU2" s="533"/>
      <c r="DQV2" s="533"/>
      <c r="DQW2" s="533"/>
      <c r="DQX2" s="533"/>
      <c r="DQY2" s="533"/>
      <c r="DQZ2" s="533"/>
      <c r="DRA2" s="533"/>
      <c r="DRB2" s="533"/>
      <c r="DRC2" s="533"/>
      <c r="DRD2" s="533"/>
      <c r="DRE2" s="533"/>
      <c r="DRF2" s="533"/>
      <c r="DRG2" s="533"/>
      <c r="DRH2" s="533"/>
      <c r="DRI2" s="533"/>
      <c r="DRJ2" s="533"/>
      <c r="DRK2" s="533"/>
      <c r="DRL2" s="533"/>
      <c r="DRM2" s="533"/>
      <c r="DRN2" s="533"/>
      <c r="DRO2" s="533"/>
      <c r="DRP2" s="533"/>
      <c r="DRQ2" s="533"/>
      <c r="DRR2" s="533"/>
      <c r="DRS2" s="533"/>
      <c r="DRT2" s="533"/>
      <c r="DRU2" s="533"/>
      <c r="DRV2" s="533"/>
      <c r="DRW2" s="533"/>
      <c r="DRX2" s="533"/>
      <c r="DRY2" s="533"/>
      <c r="DRZ2" s="533"/>
      <c r="DSA2" s="533"/>
      <c r="DSB2" s="533"/>
      <c r="DSC2" s="533"/>
      <c r="DSD2" s="533"/>
      <c r="DSE2" s="533"/>
      <c r="DSF2" s="533"/>
      <c r="DSG2" s="533"/>
      <c r="DSH2" s="533"/>
      <c r="DSI2" s="533"/>
      <c r="DSJ2" s="533"/>
      <c r="DSK2" s="533"/>
      <c r="DSL2" s="533"/>
      <c r="DSM2" s="533"/>
      <c r="DSN2" s="533"/>
      <c r="DSO2" s="533"/>
      <c r="DSP2" s="533"/>
      <c r="DSQ2" s="533"/>
      <c r="DSR2" s="533"/>
      <c r="DSS2" s="533"/>
      <c r="DST2" s="533"/>
      <c r="DSU2" s="533"/>
      <c r="DSV2" s="533"/>
      <c r="DSW2" s="533"/>
      <c r="DSX2" s="533"/>
      <c r="DSY2" s="533"/>
      <c r="DSZ2" s="533"/>
      <c r="DTA2" s="533"/>
      <c r="DTB2" s="533"/>
      <c r="DTC2" s="533"/>
      <c r="DTD2" s="533"/>
      <c r="DTE2" s="533"/>
      <c r="DTF2" s="533"/>
      <c r="DTG2" s="533"/>
      <c r="DTH2" s="533"/>
      <c r="DTI2" s="533"/>
      <c r="DTJ2" s="533"/>
      <c r="DTK2" s="533"/>
      <c r="DTL2" s="533"/>
      <c r="DTM2" s="533"/>
      <c r="DTN2" s="533"/>
      <c r="DTO2" s="533"/>
      <c r="DTP2" s="533"/>
      <c r="DTQ2" s="533"/>
      <c r="DTR2" s="533"/>
      <c r="DTS2" s="533"/>
      <c r="DTT2" s="533"/>
      <c r="DTU2" s="533"/>
      <c r="DTV2" s="533"/>
      <c r="DTW2" s="533"/>
      <c r="DTX2" s="533"/>
      <c r="DTY2" s="533"/>
      <c r="DTZ2" s="533"/>
      <c r="DUA2" s="533"/>
      <c r="DUB2" s="533"/>
      <c r="DUC2" s="533"/>
      <c r="DUD2" s="533"/>
      <c r="DUE2" s="533"/>
      <c r="DUF2" s="533"/>
      <c r="DUG2" s="533"/>
      <c r="DUH2" s="533"/>
      <c r="DUI2" s="533"/>
      <c r="DUJ2" s="533"/>
      <c r="DUK2" s="533"/>
      <c r="DUL2" s="533"/>
      <c r="DUM2" s="533"/>
      <c r="DUN2" s="533"/>
      <c r="DUO2" s="533"/>
      <c r="DUP2" s="533"/>
      <c r="DUQ2" s="533"/>
      <c r="DUR2" s="533"/>
      <c r="DUS2" s="533"/>
      <c r="DUT2" s="533"/>
      <c r="DUU2" s="533"/>
      <c r="DUV2" s="533"/>
      <c r="DUW2" s="533"/>
      <c r="DUX2" s="533"/>
      <c r="DUY2" s="533"/>
      <c r="DUZ2" s="533"/>
      <c r="DVA2" s="533"/>
      <c r="DVB2" s="533"/>
      <c r="DVC2" s="533"/>
      <c r="DVD2" s="533"/>
      <c r="DVE2" s="533"/>
      <c r="DVF2" s="533"/>
      <c r="DVG2" s="533"/>
      <c r="DVH2" s="533"/>
      <c r="DVI2" s="533"/>
      <c r="DVJ2" s="533"/>
      <c r="DVK2" s="533"/>
      <c r="DVL2" s="533"/>
      <c r="DVM2" s="533"/>
      <c r="DVN2" s="533"/>
      <c r="DVO2" s="533"/>
      <c r="DVP2" s="533"/>
      <c r="DVQ2" s="533"/>
      <c r="DVR2" s="533"/>
      <c r="DVS2" s="533"/>
      <c r="DVT2" s="533"/>
      <c r="DVU2" s="533"/>
      <c r="DVV2" s="533"/>
      <c r="DVW2" s="533"/>
      <c r="DVX2" s="533"/>
      <c r="DVY2" s="533"/>
      <c r="DVZ2" s="533"/>
      <c r="DWA2" s="533"/>
      <c r="DWB2" s="533"/>
      <c r="DWC2" s="533"/>
      <c r="DWD2" s="533"/>
      <c r="DWE2" s="533"/>
      <c r="DWF2" s="533"/>
      <c r="DWG2" s="533"/>
      <c r="DWH2" s="533"/>
      <c r="DWI2" s="533"/>
      <c r="DWJ2" s="533"/>
      <c r="DWK2" s="533"/>
      <c r="DWL2" s="533"/>
      <c r="DWM2" s="533"/>
      <c r="DWN2" s="533"/>
      <c r="DWO2" s="533"/>
      <c r="DWP2" s="533"/>
      <c r="DWQ2" s="533"/>
      <c r="DWR2" s="533"/>
      <c r="DWS2" s="533"/>
      <c r="DWT2" s="533"/>
      <c r="DWU2" s="533"/>
      <c r="DWV2" s="533"/>
      <c r="DWW2" s="533"/>
      <c r="DWX2" s="533"/>
      <c r="DWY2" s="533"/>
      <c r="DWZ2" s="533"/>
      <c r="DXA2" s="533"/>
      <c r="DXB2" s="533"/>
      <c r="DXC2" s="533"/>
      <c r="DXD2" s="533"/>
      <c r="DXE2" s="533"/>
      <c r="DXF2" s="533"/>
      <c r="DXG2" s="533"/>
      <c r="DXH2" s="533"/>
      <c r="DXI2" s="533"/>
      <c r="DXJ2" s="533"/>
      <c r="DXK2" s="533"/>
      <c r="DXL2" s="533"/>
      <c r="DXM2" s="533"/>
      <c r="DXN2" s="533"/>
      <c r="DXO2" s="533"/>
      <c r="DXP2" s="533"/>
      <c r="DXQ2" s="533"/>
      <c r="DXR2" s="533"/>
      <c r="DXS2" s="533"/>
      <c r="DXT2" s="533"/>
      <c r="DXU2" s="533"/>
      <c r="DXV2" s="533"/>
      <c r="DXW2" s="533"/>
      <c r="DXX2" s="533"/>
      <c r="DXY2" s="533"/>
      <c r="DXZ2" s="533"/>
      <c r="DYA2" s="533"/>
      <c r="DYB2" s="533"/>
      <c r="DYC2" s="533"/>
      <c r="DYD2" s="533"/>
      <c r="DYE2" s="533"/>
      <c r="DYF2" s="533"/>
      <c r="DYG2" s="533"/>
      <c r="DYH2" s="533"/>
      <c r="DYI2" s="533"/>
      <c r="DYJ2" s="533"/>
      <c r="DYK2" s="533"/>
      <c r="DYL2" s="533"/>
      <c r="DYM2" s="533"/>
      <c r="DYN2" s="533"/>
      <c r="DYO2" s="533"/>
      <c r="DYP2" s="533"/>
      <c r="DYQ2" s="533"/>
      <c r="DYR2" s="533"/>
      <c r="DYS2" s="533"/>
      <c r="DYT2" s="533"/>
      <c r="DYU2" s="533"/>
      <c r="DYV2" s="533"/>
      <c r="DYW2" s="533"/>
      <c r="DYX2" s="533"/>
      <c r="DYY2" s="533"/>
      <c r="DYZ2" s="533"/>
      <c r="DZA2" s="533"/>
      <c r="DZB2" s="533"/>
      <c r="DZC2" s="533"/>
      <c r="DZD2" s="533"/>
      <c r="DZE2" s="533"/>
      <c r="DZF2" s="533"/>
      <c r="DZG2" s="533"/>
      <c r="DZH2" s="533"/>
      <c r="DZI2" s="533"/>
      <c r="DZJ2" s="533"/>
      <c r="DZK2" s="533"/>
      <c r="DZL2" s="533"/>
      <c r="DZM2" s="533"/>
      <c r="DZN2" s="533"/>
      <c r="DZO2" s="533"/>
      <c r="DZP2" s="533"/>
      <c r="DZQ2" s="533"/>
      <c r="DZR2" s="533"/>
      <c r="DZS2" s="533"/>
      <c r="DZT2" s="533"/>
      <c r="DZU2" s="533"/>
      <c r="DZV2" s="533"/>
      <c r="DZW2" s="533"/>
      <c r="DZX2" s="533"/>
      <c r="DZY2" s="533"/>
      <c r="DZZ2" s="533"/>
      <c r="EAA2" s="533"/>
      <c r="EAB2" s="533"/>
      <c r="EAC2" s="533"/>
      <c r="EAD2" s="533"/>
      <c r="EAE2" s="533"/>
      <c r="EAF2" s="533"/>
      <c r="EAG2" s="533"/>
      <c r="EAH2" s="533"/>
      <c r="EAI2" s="533"/>
      <c r="EAJ2" s="533"/>
      <c r="EAK2" s="533"/>
      <c r="EAL2" s="533"/>
      <c r="EAM2" s="533"/>
      <c r="EAN2" s="533"/>
      <c r="EAO2" s="533"/>
      <c r="EAP2" s="533"/>
      <c r="EAQ2" s="533"/>
      <c r="EAR2" s="533"/>
      <c r="EAS2" s="533"/>
      <c r="EAT2" s="533"/>
      <c r="EAU2" s="533"/>
      <c r="EAV2" s="533"/>
      <c r="EAW2" s="533"/>
      <c r="EAX2" s="533"/>
      <c r="EAY2" s="533"/>
      <c r="EAZ2" s="533"/>
      <c r="EBA2" s="533"/>
      <c r="EBB2" s="533"/>
      <c r="EBC2" s="533"/>
      <c r="EBD2" s="533"/>
      <c r="EBE2" s="533"/>
      <c r="EBF2" s="533"/>
      <c r="EBG2" s="533"/>
      <c r="EBH2" s="533"/>
      <c r="EBI2" s="533"/>
      <c r="EBJ2" s="533"/>
      <c r="EBK2" s="533"/>
      <c r="EBL2" s="533"/>
      <c r="EBM2" s="533"/>
      <c r="EBN2" s="533"/>
      <c r="EBO2" s="533"/>
      <c r="EBP2" s="533"/>
      <c r="EBQ2" s="533"/>
      <c r="EBR2" s="533"/>
      <c r="EBS2" s="533"/>
      <c r="EBT2" s="533"/>
      <c r="EBU2" s="533"/>
      <c r="EBV2" s="533"/>
      <c r="EBW2" s="533"/>
      <c r="EBX2" s="533"/>
      <c r="EBY2" s="533"/>
      <c r="EBZ2" s="533"/>
      <c r="ECA2" s="533"/>
      <c r="ECB2" s="533"/>
      <c r="ECC2" s="533"/>
      <c r="ECD2" s="533"/>
      <c r="ECE2" s="533"/>
      <c r="ECF2" s="533"/>
      <c r="ECG2" s="533"/>
      <c r="ECH2" s="533"/>
      <c r="ECI2" s="533"/>
      <c r="ECJ2" s="533"/>
      <c r="ECK2" s="533"/>
      <c r="ECL2" s="533"/>
      <c r="ECM2" s="533"/>
      <c r="ECN2" s="533"/>
      <c r="ECO2" s="533"/>
      <c r="ECP2" s="533"/>
      <c r="ECQ2" s="533"/>
      <c r="ECR2" s="533"/>
      <c r="ECS2" s="533"/>
      <c r="ECT2" s="533"/>
      <c r="ECU2" s="533"/>
      <c r="ECV2" s="533"/>
      <c r="ECW2" s="533"/>
      <c r="ECX2" s="533"/>
      <c r="ECY2" s="533"/>
      <c r="ECZ2" s="533"/>
      <c r="EDA2" s="533"/>
      <c r="EDB2" s="533"/>
      <c r="EDC2" s="533"/>
      <c r="EDD2" s="533"/>
      <c r="EDE2" s="533"/>
      <c r="EDF2" s="533"/>
      <c r="EDG2" s="533"/>
      <c r="EDH2" s="533"/>
      <c r="EDI2" s="533"/>
      <c r="EDJ2" s="533"/>
      <c r="EDK2" s="533"/>
      <c r="EDL2" s="533"/>
      <c r="EDM2" s="533"/>
      <c r="EDN2" s="533"/>
      <c r="EDO2" s="533"/>
      <c r="EDP2" s="533"/>
      <c r="EDQ2" s="533"/>
      <c r="EDR2" s="533"/>
      <c r="EDS2" s="533"/>
      <c r="EDT2" s="533"/>
      <c r="EDU2" s="533"/>
      <c r="EDV2" s="533"/>
      <c r="EDW2" s="533"/>
      <c r="EDX2" s="533"/>
      <c r="EDY2" s="533"/>
      <c r="EDZ2" s="533"/>
      <c r="EEA2" s="533"/>
      <c r="EEB2" s="533"/>
      <c r="EEC2" s="533"/>
      <c r="EED2" s="533"/>
      <c r="EEE2" s="533"/>
      <c r="EEF2" s="533"/>
      <c r="EEG2" s="533"/>
      <c r="EEH2" s="533"/>
      <c r="EEI2" s="533"/>
      <c r="EEJ2" s="533"/>
      <c r="EEK2" s="533"/>
      <c r="EEL2" s="533"/>
      <c r="EEM2" s="533"/>
      <c r="EEN2" s="533"/>
      <c r="EEO2" s="533"/>
      <c r="EEP2" s="533"/>
      <c r="EEQ2" s="533"/>
      <c r="EER2" s="533"/>
      <c r="EES2" s="533"/>
      <c r="EET2" s="533"/>
      <c r="EEU2" s="533"/>
      <c r="EEV2" s="533"/>
      <c r="EEW2" s="533"/>
      <c r="EEX2" s="533"/>
      <c r="EEY2" s="533"/>
      <c r="EEZ2" s="533"/>
      <c r="EFA2" s="533"/>
      <c r="EFB2" s="533"/>
      <c r="EFC2" s="533"/>
      <c r="EFD2" s="533"/>
      <c r="EFE2" s="533"/>
      <c r="EFF2" s="533"/>
      <c r="EFG2" s="533"/>
      <c r="EFH2" s="533"/>
      <c r="EFI2" s="533"/>
      <c r="EFJ2" s="533"/>
      <c r="EFK2" s="533"/>
      <c r="EFL2" s="533"/>
      <c r="EFM2" s="533"/>
      <c r="EFN2" s="533"/>
      <c r="EFO2" s="533"/>
      <c r="EFP2" s="533"/>
      <c r="EFQ2" s="533"/>
      <c r="EFR2" s="533"/>
      <c r="EFS2" s="533"/>
      <c r="EFT2" s="533"/>
      <c r="EFU2" s="533"/>
      <c r="EFV2" s="533"/>
      <c r="EFW2" s="533"/>
      <c r="EFX2" s="533"/>
      <c r="EFY2" s="533"/>
      <c r="EFZ2" s="533"/>
      <c r="EGA2" s="533"/>
      <c r="EGB2" s="533"/>
      <c r="EGC2" s="533"/>
      <c r="EGD2" s="533"/>
      <c r="EGE2" s="533"/>
      <c r="EGF2" s="533"/>
      <c r="EGG2" s="533"/>
      <c r="EGH2" s="533"/>
      <c r="EGI2" s="533"/>
      <c r="EGJ2" s="533"/>
      <c r="EGK2" s="533"/>
      <c r="EGL2" s="533"/>
      <c r="EGM2" s="533"/>
      <c r="EGN2" s="533"/>
      <c r="EGO2" s="533"/>
      <c r="EGP2" s="533"/>
      <c r="EGQ2" s="533"/>
      <c r="EGR2" s="533"/>
      <c r="EGS2" s="533"/>
      <c r="EGT2" s="533"/>
      <c r="EGU2" s="533"/>
      <c r="EGV2" s="533"/>
      <c r="EGW2" s="533"/>
      <c r="EGX2" s="533"/>
      <c r="EGY2" s="533"/>
      <c r="EGZ2" s="533"/>
      <c r="EHA2" s="533"/>
      <c r="EHB2" s="533"/>
      <c r="EHC2" s="533"/>
      <c r="EHD2" s="533"/>
      <c r="EHE2" s="533"/>
      <c r="EHF2" s="533"/>
      <c r="EHG2" s="533"/>
      <c r="EHH2" s="533"/>
      <c r="EHI2" s="533"/>
      <c r="EHJ2" s="533"/>
      <c r="EHK2" s="533"/>
      <c r="EHL2" s="533"/>
      <c r="EHM2" s="533"/>
      <c r="EHN2" s="533"/>
      <c r="EHO2" s="533"/>
      <c r="EHP2" s="533"/>
      <c r="EHQ2" s="533"/>
      <c r="EHR2" s="533"/>
      <c r="EHS2" s="533"/>
      <c r="EHT2" s="533"/>
      <c r="EHU2" s="533"/>
      <c r="EHV2" s="533"/>
      <c r="EHW2" s="533"/>
      <c r="EHX2" s="533"/>
      <c r="EHY2" s="533"/>
      <c r="EHZ2" s="533"/>
      <c r="EIA2" s="533"/>
      <c r="EIB2" s="533"/>
      <c r="EIC2" s="533"/>
      <c r="EID2" s="533"/>
      <c r="EIE2" s="533"/>
      <c r="EIF2" s="533"/>
      <c r="EIG2" s="533"/>
      <c r="EIH2" s="533"/>
      <c r="EII2" s="533"/>
      <c r="EIJ2" s="533"/>
      <c r="EIK2" s="533"/>
      <c r="EIL2" s="533"/>
      <c r="EIM2" s="533"/>
      <c r="EIN2" s="533"/>
      <c r="EIO2" s="533"/>
      <c r="EIP2" s="533"/>
      <c r="EIQ2" s="533"/>
      <c r="EIR2" s="533"/>
      <c r="EIS2" s="533"/>
      <c r="EIT2" s="533"/>
      <c r="EIU2" s="533"/>
      <c r="EIV2" s="533"/>
      <c r="EIW2" s="533"/>
      <c r="EIX2" s="533"/>
      <c r="EIY2" s="533"/>
      <c r="EIZ2" s="533"/>
      <c r="EJA2" s="533"/>
      <c r="EJB2" s="533"/>
      <c r="EJC2" s="533"/>
      <c r="EJD2" s="533"/>
      <c r="EJE2" s="533"/>
      <c r="EJF2" s="533"/>
      <c r="EJG2" s="533"/>
      <c r="EJH2" s="533"/>
      <c r="EJI2" s="533"/>
      <c r="EJJ2" s="533"/>
      <c r="EJK2" s="533"/>
      <c r="EJL2" s="533"/>
      <c r="EJM2" s="533"/>
      <c r="EJN2" s="533"/>
      <c r="EJO2" s="533"/>
      <c r="EJP2" s="533"/>
      <c r="EJQ2" s="533"/>
      <c r="EJR2" s="533"/>
      <c r="EJS2" s="533"/>
      <c r="EJT2" s="533"/>
      <c r="EJU2" s="533"/>
      <c r="EJV2" s="533"/>
      <c r="EJW2" s="533"/>
      <c r="EJX2" s="533"/>
      <c r="EJY2" s="533"/>
      <c r="EJZ2" s="533"/>
      <c r="EKA2" s="533"/>
      <c r="EKB2" s="533"/>
      <c r="EKC2" s="533"/>
      <c r="EKD2" s="533"/>
      <c r="EKE2" s="533"/>
      <c r="EKF2" s="533"/>
      <c r="EKG2" s="533"/>
      <c r="EKH2" s="533"/>
      <c r="EKI2" s="533"/>
      <c r="EKJ2" s="533"/>
      <c r="EKK2" s="533"/>
      <c r="EKL2" s="533"/>
      <c r="EKM2" s="533"/>
      <c r="EKN2" s="533"/>
      <c r="EKO2" s="533"/>
      <c r="EKP2" s="533"/>
      <c r="EKQ2" s="533"/>
      <c r="EKR2" s="533"/>
      <c r="EKS2" s="533"/>
      <c r="EKT2" s="533"/>
      <c r="EKU2" s="533"/>
      <c r="EKV2" s="533"/>
      <c r="EKW2" s="533"/>
      <c r="EKX2" s="533"/>
      <c r="EKY2" s="533"/>
      <c r="EKZ2" s="533"/>
      <c r="ELA2" s="533"/>
      <c r="ELB2" s="533"/>
      <c r="ELC2" s="533"/>
      <c r="ELD2" s="533"/>
      <c r="ELE2" s="533"/>
      <c r="ELF2" s="533"/>
      <c r="ELG2" s="533"/>
      <c r="ELH2" s="533"/>
      <c r="ELI2" s="533"/>
      <c r="ELJ2" s="533"/>
      <c r="ELK2" s="533"/>
      <c r="ELL2" s="533"/>
      <c r="ELM2" s="533"/>
      <c r="ELN2" s="533"/>
      <c r="ELO2" s="533"/>
      <c r="ELP2" s="533"/>
      <c r="ELQ2" s="533"/>
      <c r="ELR2" s="533"/>
      <c r="ELS2" s="533"/>
      <c r="ELT2" s="533"/>
      <c r="ELU2" s="533"/>
      <c r="ELV2" s="533"/>
      <c r="ELW2" s="533"/>
      <c r="ELX2" s="533"/>
      <c r="ELY2" s="533"/>
      <c r="ELZ2" s="533"/>
      <c r="EMA2" s="533"/>
      <c r="EMB2" s="533"/>
      <c r="EMC2" s="533"/>
      <c r="EMD2" s="533"/>
      <c r="EME2" s="533"/>
      <c r="EMF2" s="533"/>
      <c r="EMG2" s="533"/>
      <c r="EMH2" s="533"/>
      <c r="EMI2" s="533"/>
      <c r="EMJ2" s="533"/>
      <c r="EMK2" s="533"/>
      <c r="EML2" s="533"/>
      <c r="EMM2" s="533"/>
      <c r="EMN2" s="533"/>
      <c r="EMO2" s="533"/>
      <c r="EMP2" s="533"/>
      <c r="EMQ2" s="533"/>
      <c r="EMR2" s="533"/>
      <c r="EMS2" s="533"/>
      <c r="EMT2" s="533"/>
      <c r="EMU2" s="533"/>
      <c r="EMV2" s="533"/>
      <c r="EMW2" s="533"/>
      <c r="EMX2" s="533"/>
      <c r="EMY2" s="533"/>
      <c r="EMZ2" s="533"/>
      <c r="ENA2" s="533"/>
      <c r="ENB2" s="533"/>
      <c r="ENC2" s="533"/>
      <c r="END2" s="533"/>
      <c r="ENE2" s="533"/>
      <c r="ENF2" s="533"/>
      <c r="ENG2" s="533"/>
      <c r="ENH2" s="533"/>
      <c r="ENI2" s="533"/>
      <c r="ENJ2" s="533"/>
      <c r="ENK2" s="533"/>
      <c r="ENL2" s="533"/>
      <c r="ENM2" s="533"/>
      <c r="ENN2" s="533"/>
      <c r="ENO2" s="533"/>
      <c r="ENP2" s="533"/>
      <c r="ENQ2" s="533"/>
      <c r="ENR2" s="533"/>
      <c r="ENS2" s="533"/>
      <c r="ENT2" s="533"/>
      <c r="ENU2" s="533"/>
      <c r="ENV2" s="533"/>
      <c r="ENW2" s="533"/>
      <c r="ENX2" s="533"/>
      <c r="ENY2" s="533"/>
      <c r="ENZ2" s="533"/>
      <c r="EOA2" s="533"/>
      <c r="EOB2" s="533"/>
      <c r="EOC2" s="533"/>
      <c r="EOD2" s="533"/>
      <c r="EOE2" s="533"/>
      <c r="EOF2" s="533"/>
      <c r="EOG2" s="533"/>
      <c r="EOH2" s="533"/>
      <c r="EOI2" s="533"/>
      <c r="EOJ2" s="533"/>
      <c r="EOK2" s="533"/>
      <c r="EOL2" s="533"/>
      <c r="EOM2" s="533"/>
      <c r="EON2" s="533"/>
      <c r="EOO2" s="533"/>
      <c r="EOP2" s="533"/>
      <c r="EOQ2" s="533"/>
      <c r="EOR2" s="533"/>
      <c r="EOS2" s="533"/>
      <c r="EOT2" s="533"/>
      <c r="EOU2" s="533"/>
      <c r="EOV2" s="533"/>
      <c r="EOW2" s="533"/>
      <c r="EOX2" s="533"/>
      <c r="EOY2" s="533"/>
      <c r="EOZ2" s="533"/>
      <c r="EPA2" s="533"/>
      <c r="EPB2" s="533"/>
      <c r="EPC2" s="533"/>
      <c r="EPD2" s="533"/>
      <c r="EPE2" s="533"/>
      <c r="EPF2" s="533"/>
      <c r="EPG2" s="533"/>
      <c r="EPH2" s="533"/>
      <c r="EPI2" s="533"/>
      <c r="EPJ2" s="533"/>
      <c r="EPK2" s="533"/>
      <c r="EPL2" s="533"/>
      <c r="EPM2" s="533"/>
      <c r="EPN2" s="533"/>
      <c r="EPO2" s="533"/>
      <c r="EPP2" s="533"/>
      <c r="EPQ2" s="533"/>
      <c r="EPR2" s="533"/>
      <c r="EPS2" s="533"/>
      <c r="EPT2" s="533"/>
      <c r="EPU2" s="533"/>
      <c r="EPV2" s="533"/>
      <c r="EPW2" s="533"/>
      <c r="EPX2" s="533"/>
      <c r="EPY2" s="533"/>
      <c r="EPZ2" s="533"/>
      <c r="EQA2" s="533"/>
      <c r="EQB2" s="533"/>
      <c r="EQC2" s="533"/>
      <c r="EQD2" s="533"/>
      <c r="EQE2" s="533"/>
      <c r="EQF2" s="533"/>
      <c r="EQG2" s="533"/>
      <c r="EQH2" s="533"/>
      <c r="EQI2" s="533"/>
      <c r="EQJ2" s="533"/>
      <c r="EQK2" s="533"/>
      <c r="EQL2" s="533"/>
      <c r="EQM2" s="533"/>
      <c r="EQN2" s="533"/>
      <c r="EQO2" s="533"/>
      <c r="EQP2" s="533"/>
      <c r="EQQ2" s="533"/>
      <c r="EQR2" s="533"/>
      <c r="EQS2" s="533"/>
      <c r="EQT2" s="533"/>
      <c r="EQU2" s="533"/>
      <c r="EQV2" s="533"/>
      <c r="EQW2" s="533"/>
      <c r="EQX2" s="533"/>
      <c r="EQY2" s="533"/>
      <c r="EQZ2" s="533"/>
      <c r="ERA2" s="533"/>
      <c r="ERB2" s="533"/>
      <c r="ERC2" s="533"/>
      <c r="ERD2" s="533"/>
      <c r="ERE2" s="533"/>
      <c r="ERF2" s="533"/>
      <c r="ERG2" s="533"/>
      <c r="ERH2" s="533"/>
      <c r="ERI2" s="533"/>
      <c r="ERJ2" s="533"/>
      <c r="ERK2" s="533"/>
      <c r="ERL2" s="533"/>
      <c r="ERM2" s="533"/>
      <c r="ERN2" s="533"/>
      <c r="ERO2" s="533"/>
      <c r="ERP2" s="533"/>
      <c r="ERQ2" s="533"/>
      <c r="ERR2" s="533"/>
      <c r="ERS2" s="533"/>
      <c r="ERT2" s="533"/>
      <c r="ERU2" s="533"/>
      <c r="ERV2" s="533"/>
      <c r="ERW2" s="533"/>
      <c r="ERX2" s="533"/>
      <c r="ERY2" s="533"/>
      <c r="ERZ2" s="533"/>
      <c r="ESA2" s="533"/>
      <c r="ESB2" s="533"/>
      <c r="ESC2" s="533"/>
      <c r="ESD2" s="533"/>
      <c r="ESE2" s="533"/>
      <c r="ESF2" s="533"/>
      <c r="ESG2" s="533"/>
      <c r="ESH2" s="533"/>
      <c r="ESI2" s="533"/>
      <c r="ESJ2" s="533"/>
      <c r="ESK2" s="533"/>
      <c r="ESL2" s="533"/>
      <c r="ESM2" s="533"/>
      <c r="ESN2" s="533"/>
      <c r="ESO2" s="533"/>
      <c r="ESP2" s="533"/>
      <c r="ESQ2" s="533"/>
      <c r="ESR2" s="533"/>
      <c r="ESS2" s="533"/>
      <c r="EST2" s="533"/>
      <c r="ESU2" s="533"/>
      <c r="ESV2" s="533"/>
      <c r="ESW2" s="533"/>
      <c r="ESX2" s="533"/>
      <c r="ESY2" s="533"/>
      <c r="ESZ2" s="533"/>
      <c r="ETA2" s="533"/>
      <c r="ETB2" s="533"/>
      <c r="ETC2" s="533"/>
      <c r="ETD2" s="533"/>
      <c r="ETE2" s="533"/>
      <c r="ETF2" s="533"/>
      <c r="ETG2" s="533"/>
      <c r="ETH2" s="533"/>
      <c r="ETI2" s="533"/>
      <c r="ETJ2" s="533"/>
      <c r="ETK2" s="533"/>
      <c r="ETL2" s="533"/>
      <c r="ETM2" s="533"/>
      <c r="ETN2" s="533"/>
      <c r="ETO2" s="533"/>
      <c r="ETP2" s="533"/>
      <c r="ETQ2" s="533"/>
      <c r="ETR2" s="533"/>
      <c r="ETS2" s="533"/>
      <c r="ETT2" s="533"/>
      <c r="ETU2" s="533"/>
      <c r="ETV2" s="533"/>
      <c r="ETW2" s="533"/>
      <c r="ETX2" s="533"/>
      <c r="ETY2" s="533"/>
      <c r="ETZ2" s="533"/>
      <c r="EUA2" s="533"/>
      <c r="EUB2" s="533"/>
      <c r="EUC2" s="533"/>
      <c r="EUD2" s="533"/>
      <c r="EUE2" s="533"/>
      <c r="EUF2" s="533"/>
      <c r="EUG2" s="533"/>
      <c r="EUH2" s="533"/>
      <c r="EUI2" s="533"/>
      <c r="EUJ2" s="533"/>
      <c r="EUK2" s="533"/>
      <c r="EUL2" s="533"/>
      <c r="EUM2" s="533"/>
      <c r="EUN2" s="533"/>
      <c r="EUO2" s="533"/>
      <c r="EUP2" s="533"/>
      <c r="EUQ2" s="533"/>
      <c r="EUR2" s="533"/>
      <c r="EUS2" s="533"/>
      <c r="EUT2" s="533"/>
      <c r="EUU2" s="533"/>
      <c r="EUV2" s="533"/>
      <c r="EUW2" s="533"/>
      <c r="EUX2" s="533"/>
      <c r="EUY2" s="533"/>
      <c r="EUZ2" s="533"/>
      <c r="EVA2" s="533"/>
      <c r="EVB2" s="533"/>
      <c r="EVC2" s="533"/>
      <c r="EVD2" s="533"/>
      <c r="EVE2" s="533"/>
      <c r="EVF2" s="533"/>
      <c r="EVG2" s="533"/>
      <c r="EVH2" s="533"/>
      <c r="EVI2" s="533"/>
      <c r="EVJ2" s="533"/>
      <c r="EVK2" s="533"/>
      <c r="EVL2" s="533"/>
      <c r="EVM2" s="533"/>
      <c r="EVN2" s="533"/>
      <c r="EVO2" s="533"/>
      <c r="EVP2" s="533"/>
      <c r="EVQ2" s="533"/>
      <c r="EVR2" s="533"/>
      <c r="EVS2" s="533"/>
      <c r="EVT2" s="533"/>
      <c r="EVU2" s="533"/>
      <c r="EVV2" s="533"/>
      <c r="EVW2" s="533"/>
      <c r="EVX2" s="533"/>
      <c r="EVY2" s="533"/>
      <c r="EVZ2" s="533"/>
      <c r="EWA2" s="533"/>
      <c r="EWB2" s="533"/>
      <c r="EWC2" s="533"/>
      <c r="EWD2" s="533"/>
      <c r="EWE2" s="533"/>
      <c r="EWF2" s="533"/>
      <c r="EWG2" s="533"/>
      <c r="EWH2" s="533"/>
      <c r="EWI2" s="533"/>
      <c r="EWJ2" s="533"/>
      <c r="EWK2" s="533"/>
      <c r="EWL2" s="533"/>
      <c r="EWM2" s="533"/>
      <c r="EWN2" s="533"/>
      <c r="EWO2" s="533"/>
      <c r="EWP2" s="533"/>
      <c r="EWQ2" s="533"/>
      <c r="EWR2" s="533"/>
      <c r="EWS2" s="533"/>
      <c r="EWT2" s="533"/>
      <c r="EWU2" s="533"/>
      <c r="EWV2" s="533"/>
      <c r="EWW2" s="533"/>
      <c r="EWX2" s="533"/>
      <c r="EWY2" s="533"/>
      <c r="EWZ2" s="533"/>
      <c r="EXA2" s="533"/>
      <c r="EXB2" s="533"/>
      <c r="EXC2" s="533"/>
      <c r="EXD2" s="533"/>
      <c r="EXE2" s="533"/>
      <c r="EXF2" s="533"/>
      <c r="EXG2" s="533"/>
      <c r="EXH2" s="533"/>
      <c r="EXI2" s="533"/>
      <c r="EXJ2" s="533"/>
      <c r="EXK2" s="533"/>
      <c r="EXL2" s="533"/>
      <c r="EXM2" s="533"/>
      <c r="EXN2" s="533"/>
      <c r="EXO2" s="533"/>
      <c r="EXP2" s="533"/>
      <c r="EXQ2" s="533"/>
      <c r="EXR2" s="533"/>
      <c r="EXS2" s="533"/>
      <c r="EXT2" s="533"/>
      <c r="EXU2" s="533"/>
      <c r="EXV2" s="533"/>
      <c r="EXW2" s="533"/>
      <c r="EXX2" s="533"/>
      <c r="EXY2" s="533"/>
      <c r="EXZ2" s="533"/>
      <c r="EYA2" s="533"/>
      <c r="EYB2" s="533"/>
      <c r="EYC2" s="533"/>
      <c r="EYD2" s="533"/>
      <c r="EYE2" s="533"/>
      <c r="EYF2" s="533"/>
      <c r="EYG2" s="533"/>
      <c r="EYH2" s="533"/>
      <c r="EYI2" s="533"/>
      <c r="EYJ2" s="533"/>
      <c r="EYK2" s="533"/>
      <c r="EYL2" s="533"/>
      <c r="EYM2" s="533"/>
      <c r="EYN2" s="533"/>
      <c r="EYO2" s="533"/>
      <c r="EYP2" s="533"/>
      <c r="EYQ2" s="533"/>
      <c r="EYR2" s="533"/>
      <c r="EYS2" s="533"/>
      <c r="EYT2" s="533"/>
      <c r="EYU2" s="533"/>
      <c r="EYV2" s="533"/>
      <c r="EYW2" s="533"/>
      <c r="EYX2" s="533"/>
      <c r="EYY2" s="533"/>
      <c r="EYZ2" s="533"/>
      <c r="EZA2" s="533"/>
      <c r="EZB2" s="533"/>
      <c r="EZC2" s="533"/>
      <c r="EZD2" s="533"/>
      <c r="EZE2" s="533"/>
      <c r="EZF2" s="533"/>
      <c r="EZG2" s="533"/>
      <c r="EZH2" s="533"/>
      <c r="EZI2" s="533"/>
      <c r="EZJ2" s="533"/>
      <c r="EZK2" s="533"/>
      <c r="EZL2" s="533"/>
      <c r="EZM2" s="533"/>
      <c r="EZN2" s="533"/>
      <c r="EZO2" s="533"/>
      <c r="EZP2" s="533"/>
      <c r="EZQ2" s="533"/>
      <c r="EZR2" s="533"/>
      <c r="EZS2" s="533"/>
      <c r="EZT2" s="533"/>
      <c r="EZU2" s="533"/>
      <c r="EZV2" s="533"/>
      <c r="EZW2" s="533"/>
      <c r="EZX2" s="533"/>
      <c r="EZY2" s="533"/>
      <c r="EZZ2" s="533"/>
      <c r="FAA2" s="533"/>
      <c r="FAB2" s="533"/>
      <c r="FAC2" s="533"/>
      <c r="FAD2" s="533"/>
      <c r="FAE2" s="533"/>
      <c r="FAF2" s="533"/>
      <c r="FAG2" s="533"/>
      <c r="FAH2" s="533"/>
      <c r="FAI2" s="533"/>
      <c r="FAJ2" s="533"/>
      <c r="FAK2" s="533"/>
      <c r="FAL2" s="533"/>
      <c r="FAM2" s="533"/>
      <c r="FAN2" s="533"/>
      <c r="FAO2" s="533"/>
      <c r="FAP2" s="533"/>
      <c r="FAQ2" s="533"/>
      <c r="FAR2" s="533"/>
      <c r="FAS2" s="533"/>
      <c r="FAT2" s="533"/>
      <c r="FAU2" s="533"/>
      <c r="FAV2" s="533"/>
      <c r="FAW2" s="533"/>
      <c r="FAX2" s="533"/>
      <c r="FAY2" s="533"/>
      <c r="FAZ2" s="533"/>
      <c r="FBA2" s="533"/>
      <c r="FBB2" s="533"/>
      <c r="FBC2" s="533"/>
      <c r="FBD2" s="533"/>
      <c r="FBE2" s="533"/>
      <c r="FBF2" s="533"/>
      <c r="FBG2" s="533"/>
      <c r="FBH2" s="533"/>
      <c r="FBI2" s="533"/>
      <c r="FBJ2" s="533"/>
      <c r="FBK2" s="533"/>
      <c r="FBL2" s="533"/>
      <c r="FBM2" s="533"/>
      <c r="FBN2" s="533"/>
      <c r="FBO2" s="533"/>
      <c r="FBP2" s="533"/>
      <c r="FBQ2" s="533"/>
      <c r="FBR2" s="533"/>
      <c r="FBS2" s="533"/>
      <c r="FBT2" s="533"/>
      <c r="FBU2" s="533"/>
      <c r="FBV2" s="533"/>
      <c r="FBW2" s="533"/>
      <c r="FBX2" s="533"/>
      <c r="FBY2" s="533"/>
      <c r="FBZ2" s="533"/>
      <c r="FCA2" s="533"/>
      <c r="FCB2" s="533"/>
      <c r="FCC2" s="533"/>
      <c r="FCD2" s="533"/>
      <c r="FCE2" s="533"/>
      <c r="FCF2" s="533"/>
      <c r="FCG2" s="533"/>
      <c r="FCH2" s="533"/>
      <c r="FCI2" s="533"/>
      <c r="FCJ2" s="533"/>
      <c r="FCK2" s="533"/>
      <c r="FCL2" s="533"/>
      <c r="FCM2" s="533"/>
      <c r="FCN2" s="533"/>
      <c r="FCO2" s="533"/>
      <c r="FCP2" s="533"/>
      <c r="FCQ2" s="533"/>
      <c r="FCR2" s="533"/>
      <c r="FCS2" s="533"/>
      <c r="FCT2" s="533"/>
      <c r="FCU2" s="533"/>
      <c r="FCV2" s="533"/>
      <c r="FCW2" s="533"/>
      <c r="FCX2" s="533"/>
      <c r="FCY2" s="533"/>
      <c r="FCZ2" s="533"/>
      <c r="FDA2" s="533"/>
      <c r="FDB2" s="533"/>
      <c r="FDC2" s="533"/>
      <c r="FDD2" s="533"/>
      <c r="FDE2" s="533"/>
      <c r="FDF2" s="533"/>
      <c r="FDG2" s="533"/>
      <c r="FDH2" s="533"/>
      <c r="FDI2" s="533"/>
      <c r="FDJ2" s="533"/>
      <c r="FDK2" s="533"/>
      <c r="FDL2" s="533"/>
      <c r="FDM2" s="533"/>
      <c r="FDN2" s="533"/>
      <c r="FDO2" s="533"/>
      <c r="FDP2" s="533"/>
      <c r="FDQ2" s="533"/>
      <c r="FDR2" s="533"/>
      <c r="FDS2" s="533"/>
      <c r="FDT2" s="533"/>
      <c r="FDU2" s="533"/>
      <c r="FDV2" s="533"/>
      <c r="FDW2" s="533"/>
      <c r="FDX2" s="533"/>
      <c r="FDY2" s="533"/>
      <c r="FDZ2" s="533"/>
      <c r="FEA2" s="533"/>
      <c r="FEB2" s="533"/>
      <c r="FEC2" s="533"/>
      <c r="FED2" s="533"/>
      <c r="FEE2" s="533"/>
      <c r="FEF2" s="533"/>
      <c r="FEG2" s="533"/>
      <c r="FEH2" s="533"/>
      <c r="FEI2" s="533"/>
      <c r="FEJ2" s="533"/>
      <c r="FEK2" s="533"/>
      <c r="FEL2" s="533"/>
      <c r="FEM2" s="533"/>
      <c r="FEN2" s="533"/>
      <c r="FEO2" s="533"/>
      <c r="FEP2" s="533"/>
      <c r="FEQ2" s="533"/>
      <c r="FER2" s="533"/>
      <c r="FES2" s="533"/>
      <c r="FET2" s="533"/>
      <c r="FEU2" s="533"/>
      <c r="FEV2" s="533"/>
      <c r="FEW2" s="533"/>
      <c r="FEX2" s="533"/>
      <c r="FEY2" s="533"/>
      <c r="FEZ2" s="533"/>
      <c r="FFA2" s="533"/>
      <c r="FFB2" s="533"/>
      <c r="FFC2" s="533"/>
      <c r="FFD2" s="533"/>
      <c r="FFE2" s="533"/>
      <c r="FFF2" s="533"/>
      <c r="FFG2" s="533"/>
      <c r="FFH2" s="533"/>
      <c r="FFI2" s="533"/>
      <c r="FFJ2" s="533"/>
      <c r="FFK2" s="533"/>
      <c r="FFL2" s="533"/>
      <c r="FFM2" s="533"/>
      <c r="FFN2" s="533"/>
      <c r="FFO2" s="533"/>
      <c r="FFP2" s="533"/>
      <c r="FFQ2" s="533"/>
      <c r="FFR2" s="533"/>
      <c r="FFS2" s="533"/>
      <c r="FFT2" s="533"/>
      <c r="FFU2" s="533"/>
      <c r="FFV2" s="533"/>
      <c r="FFW2" s="533"/>
      <c r="FFX2" s="533"/>
      <c r="FFY2" s="533"/>
      <c r="FFZ2" s="533"/>
      <c r="FGA2" s="533"/>
      <c r="FGB2" s="533"/>
      <c r="FGC2" s="533"/>
      <c r="FGD2" s="533"/>
      <c r="FGE2" s="533"/>
      <c r="FGF2" s="533"/>
      <c r="FGG2" s="533"/>
      <c r="FGH2" s="533"/>
      <c r="FGI2" s="533"/>
      <c r="FGJ2" s="533"/>
      <c r="FGK2" s="533"/>
      <c r="FGL2" s="533"/>
      <c r="FGM2" s="533"/>
      <c r="FGN2" s="533"/>
      <c r="FGO2" s="533"/>
      <c r="FGP2" s="533"/>
      <c r="FGQ2" s="533"/>
      <c r="FGR2" s="533"/>
      <c r="FGS2" s="533"/>
      <c r="FGT2" s="533"/>
      <c r="FGU2" s="533"/>
      <c r="FGV2" s="533"/>
      <c r="FGW2" s="533"/>
      <c r="FGX2" s="533"/>
      <c r="FGY2" s="533"/>
      <c r="FGZ2" s="533"/>
      <c r="FHA2" s="533"/>
      <c r="FHB2" s="533"/>
      <c r="FHC2" s="533"/>
      <c r="FHD2" s="533"/>
      <c r="FHE2" s="533"/>
      <c r="FHF2" s="533"/>
      <c r="FHG2" s="533"/>
      <c r="FHH2" s="533"/>
      <c r="FHI2" s="533"/>
      <c r="FHJ2" s="533"/>
      <c r="FHK2" s="533"/>
      <c r="FHL2" s="533"/>
      <c r="FHM2" s="533"/>
      <c r="FHN2" s="533"/>
      <c r="FHO2" s="533"/>
      <c r="FHP2" s="533"/>
      <c r="FHQ2" s="533"/>
      <c r="FHR2" s="533"/>
      <c r="FHS2" s="533"/>
      <c r="FHT2" s="533"/>
      <c r="FHU2" s="533"/>
      <c r="FHV2" s="533"/>
      <c r="FHW2" s="533"/>
      <c r="FHX2" s="533"/>
      <c r="FHY2" s="533"/>
      <c r="FHZ2" s="533"/>
      <c r="FIA2" s="533"/>
      <c r="FIB2" s="533"/>
      <c r="FIC2" s="533"/>
      <c r="FID2" s="533"/>
      <c r="FIE2" s="533"/>
      <c r="FIF2" s="533"/>
      <c r="FIG2" s="533"/>
      <c r="FIH2" s="533"/>
      <c r="FII2" s="533"/>
      <c r="FIJ2" s="533"/>
      <c r="FIK2" s="533"/>
      <c r="FIL2" s="533"/>
      <c r="FIM2" s="533"/>
      <c r="FIN2" s="533"/>
      <c r="FIO2" s="533"/>
      <c r="FIP2" s="533"/>
      <c r="FIQ2" s="533"/>
      <c r="FIR2" s="533"/>
      <c r="FIS2" s="533"/>
      <c r="FIT2" s="533"/>
      <c r="FIU2" s="533"/>
      <c r="FIV2" s="533"/>
      <c r="FIW2" s="533"/>
      <c r="FIX2" s="533"/>
      <c r="FIY2" s="533"/>
      <c r="FIZ2" s="533"/>
      <c r="FJA2" s="533"/>
      <c r="FJB2" s="533"/>
      <c r="FJC2" s="533"/>
      <c r="FJD2" s="533"/>
      <c r="FJE2" s="533"/>
      <c r="FJF2" s="533"/>
      <c r="FJG2" s="533"/>
      <c r="FJH2" s="533"/>
      <c r="FJI2" s="533"/>
      <c r="FJJ2" s="533"/>
      <c r="FJK2" s="533"/>
      <c r="FJL2" s="533"/>
      <c r="FJM2" s="533"/>
      <c r="FJN2" s="533"/>
      <c r="FJO2" s="533"/>
      <c r="FJP2" s="533"/>
      <c r="FJQ2" s="533"/>
      <c r="FJR2" s="533"/>
      <c r="FJS2" s="533"/>
      <c r="FJT2" s="533"/>
      <c r="FJU2" s="533"/>
      <c r="FJV2" s="533"/>
      <c r="FJW2" s="533"/>
      <c r="FJX2" s="533"/>
      <c r="FJY2" s="533"/>
      <c r="FJZ2" s="533"/>
      <c r="FKA2" s="533"/>
      <c r="FKB2" s="533"/>
      <c r="FKC2" s="533"/>
      <c r="FKD2" s="533"/>
      <c r="FKE2" s="533"/>
      <c r="FKF2" s="533"/>
      <c r="FKG2" s="533"/>
      <c r="FKH2" s="533"/>
      <c r="FKI2" s="533"/>
      <c r="FKJ2" s="533"/>
      <c r="FKK2" s="533"/>
      <c r="FKL2" s="533"/>
      <c r="FKM2" s="533"/>
      <c r="FKN2" s="533"/>
      <c r="FKO2" s="533"/>
      <c r="FKP2" s="533"/>
      <c r="FKQ2" s="533"/>
      <c r="FKR2" s="533"/>
      <c r="FKS2" s="533"/>
      <c r="FKT2" s="533"/>
      <c r="FKU2" s="533"/>
      <c r="FKV2" s="533"/>
      <c r="FKW2" s="533"/>
      <c r="FKX2" s="533"/>
      <c r="FKY2" s="533"/>
      <c r="FKZ2" s="533"/>
      <c r="FLA2" s="533"/>
      <c r="FLB2" s="533"/>
      <c r="FLC2" s="533"/>
      <c r="FLD2" s="533"/>
      <c r="FLE2" s="533"/>
      <c r="FLF2" s="533"/>
      <c r="FLG2" s="533"/>
      <c r="FLH2" s="533"/>
      <c r="FLI2" s="533"/>
      <c r="FLJ2" s="533"/>
      <c r="FLK2" s="533"/>
      <c r="FLL2" s="533"/>
      <c r="FLM2" s="533"/>
      <c r="FLN2" s="533"/>
      <c r="FLO2" s="533"/>
      <c r="FLP2" s="533"/>
      <c r="FLQ2" s="533"/>
      <c r="FLR2" s="533"/>
      <c r="FLS2" s="533"/>
      <c r="FLT2" s="533"/>
      <c r="FLU2" s="533"/>
      <c r="FLV2" s="533"/>
      <c r="FLW2" s="533"/>
      <c r="FLX2" s="533"/>
      <c r="FLY2" s="533"/>
      <c r="FLZ2" s="533"/>
      <c r="FMA2" s="533"/>
      <c r="FMB2" s="533"/>
      <c r="FMC2" s="533"/>
      <c r="FMD2" s="533"/>
      <c r="FME2" s="533"/>
      <c r="FMF2" s="533"/>
      <c r="FMG2" s="533"/>
      <c r="FMH2" s="533"/>
      <c r="FMI2" s="533"/>
      <c r="FMJ2" s="533"/>
      <c r="FMK2" s="533"/>
      <c r="FML2" s="533"/>
      <c r="FMM2" s="533"/>
      <c r="FMN2" s="533"/>
      <c r="FMO2" s="533"/>
      <c r="FMP2" s="533"/>
      <c r="FMQ2" s="533"/>
      <c r="FMR2" s="533"/>
      <c r="FMS2" s="533"/>
      <c r="FMT2" s="533"/>
      <c r="FMU2" s="533"/>
      <c r="FMV2" s="533"/>
      <c r="FMW2" s="533"/>
      <c r="FMX2" s="533"/>
      <c r="FMY2" s="533"/>
      <c r="FMZ2" s="533"/>
      <c r="FNA2" s="533"/>
      <c r="FNB2" s="533"/>
      <c r="FNC2" s="533"/>
      <c r="FND2" s="533"/>
      <c r="FNE2" s="533"/>
      <c r="FNF2" s="533"/>
      <c r="FNG2" s="533"/>
      <c r="FNH2" s="533"/>
      <c r="FNI2" s="533"/>
      <c r="FNJ2" s="533"/>
      <c r="FNK2" s="533"/>
      <c r="FNL2" s="533"/>
      <c r="FNM2" s="533"/>
      <c r="FNN2" s="533"/>
      <c r="FNO2" s="533"/>
      <c r="FNP2" s="533"/>
      <c r="FNQ2" s="533"/>
      <c r="FNR2" s="533"/>
      <c r="FNS2" s="533"/>
      <c r="FNT2" s="533"/>
      <c r="FNU2" s="533"/>
      <c r="FNV2" s="533"/>
      <c r="FNW2" s="533"/>
      <c r="FNX2" s="533"/>
      <c r="FNY2" s="533"/>
      <c r="FNZ2" s="533"/>
      <c r="FOA2" s="533"/>
      <c r="FOB2" s="533"/>
      <c r="FOC2" s="533"/>
      <c r="FOD2" s="533"/>
      <c r="FOE2" s="533"/>
      <c r="FOF2" s="533"/>
      <c r="FOG2" s="533"/>
      <c r="FOH2" s="533"/>
      <c r="FOI2" s="533"/>
      <c r="FOJ2" s="533"/>
      <c r="FOK2" s="533"/>
      <c r="FOL2" s="533"/>
      <c r="FOM2" s="533"/>
      <c r="FON2" s="533"/>
      <c r="FOO2" s="533"/>
      <c r="FOP2" s="533"/>
      <c r="FOQ2" s="533"/>
      <c r="FOR2" s="533"/>
      <c r="FOS2" s="533"/>
      <c r="FOT2" s="533"/>
      <c r="FOU2" s="533"/>
      <c r="FOV2" s="533"/>
      <c r="FOW2" s="533"/>
      <c r="FOX2" s="533"/>
      <c r="FOY2" s="533"/>
      <c r="FOZ2" s="533"/>
      <c r="FPA2" s="533"/>
      <c r="FPB2" s="533"/>
      <c r="FPC2" s="533"/>
      <c r="FPD2" s="533"/>
      <c r="FPE2" s="533"/>
      <c r="FPF2" s="533"/>
      <c r="FPG2" s="533"/>
      <c r="FPH2" s="533"/>
      <c r="FPI2" s="533"/>
      <c r="FPJ2" s="533"/>
      <c r="FPK2" s="533"/>
      <c r="FPL2" s="533"/>
      <c r="FPM2" s="533"/>
      <c r="FPN2" s="533"/>
      <c r="FPO2" s="533"/>
      <c r="FPP2" s="533"/>
      <c r="FPQ2" s="533"/>
      <c r="FPR2" s="533"/>
      <c r="FPS2" s="533"/>
      <c r="FPT2" s="533"/>
      <c r="FPU2" s="533"/>
      <c r="FPV2" s="533"/>
      <c r="FPW2" s="533"/>
      <c r="FPX2" s="533"/>
      <c r="FPY2" s="533"/>
      <c r="FPZ2" s="533"/>
      <c r="FQA2" s="533"/>
      <c r="FQB2" s="533"/>
      <c r="FQC2" s="533"/>
      <c r="FQD2" s="533"/>
      <c r="FQE2" s="533"/>
      <c r="FQF2" s="533"/>
      <c r="FQG2" s="533"/>
      <c r="FQH2" s="533"/>
      <c r="FQI2" s="533"/>
      <c r="FQJ2" s="533"/>
      <c r="FQK2" s="533"/>
      <c r="FQL2" s="533"/>
      <c r="FQM2" s="533"/>
      <c r="FQN2" s="533"/>
      <c r="FQO2" s="533"/>
      <c r="FQP2" s="533"/>
      <c r="FQQ2" s="533"/>
      <c r="FQR2" s="533"/>
      <c r="FQS2" s="533"/>
      <c r="FQT2" s="533"/>
      <c r="FQU2" s="533"/>
      <c r="FQV2" s="533"/>
      <c r="FQW2" s="533"/>
      <c r="FQX2" s="533"/>
      <c r="FQY2" s="533"/>
      <c r="FQZ2" s="533"/>
      <c r="FRA2" s="533"/>
      <c r="FRB2" s="533"/>
      <c r="FRC2" s="533"/>
      <c r="FRD2" s="533"/>
      <c r="FRE2" s="533"/>
      <c r="FRF2" s="533"/>
      <c r="FRG2" s="533"/>
      <c r="FRH2" s="533"/>
      <c r="FRI2" s="533"/>
      <c r="FRJ2" s="533"/>
      <c r="FRK2" s="533"/>
      <c r="FRL2" s="533"/>
      <c r="FRM2" s="533"/>
      <c r="FRN2" s="533"/>
      <c r="FRO2" s="533"/>
      <c r="FRP2" s="533"/>
      <c r="FRQ2" s="533"/>
      <c r="FRR2" s="533"/>
      <c r="FRS2" s="533"/>
      <c r="FRT2" s="533"/>
      <c r="FRU2" s="533"/>
      <c r="FRV2" s="533"/>
      <c r="FRW2" s="533"/>
      <c r="FRX2" s="533"/>
      <c r="FRY2" s="533"/>
      <c r="FRZ2" s="533"/>
      <c r="FSA2" s="533"/>
      <c r="FSB2" s="533"/>
      <c r="FSC2" s="533"/>
      <c r="FSD2" s="533"/>
      <c r="FSE2" s="533"/>
      <c r="FSF2" s="533"/>
      <c r="FSG2" s="533"/>
      <c r="FSH2" s="533"/>
      <c r="FSI2" s="533"/>
      <c r="FSJ2" s="533"/>
      <c r="FSK2" s="533"/>
      <c r="FSL2" s="533"/>
      <c r="FSM2" s="533"/>
      <c r="FSN2" s="533"/>
      <c r="FSO2" s="533"/>
      <c r="FSP2" s="533"/>
      <c r="FSQ2" s="533"/>
      <c r="FSR2" s="533"/>
      <c r="FSS2" s="533"/>
      <c r="FST2" s="533"/>
      <c r="FSU2" s="533"/>
      <c r="FSV2" s="533"/>
      <c r="FSW2" s="533"/>
      <c r="FSX2" s="533"/>
      <c r="FSY2" s="533"/>
      <c r="FSZ2" s="533"/>
      <c r="FTA2" s="533"/>
      <c r="FTB2" s="533"/>
      <c r="FTC2" s="533"/>
      <c r="FTD2" s="533"/>
      <c r="FTE2" s="533"/>
      <c r="FTF2" s="533"/>
      <c r="FTG2" s="533"/>
      <c r="FTH2" s="533"/>
      <c r="FTI2" s="533"/>
      <c r="FTJ2" s="533"/>
      <c r="FTK2" s="533"/>
      <c r="FTL2" s="533"/>
      <c r="FTM2" s="533"/>
      <c r="FTN2" s="533"/>
      <c r="FTO2" s="533"/>
      <c r="FTP2" s="533"/>
      <c r="FTQ2" s="533"/>
      <c r="FTR2" s="533"/>
      <c r="FTS2" s="533"/>
      <c r="FTT2" s="533"/>
      <c r="FTU2" s="533"/>
      <c r="FTV2" s="533"/>
      <c r="FTW2" s="533"/>
      <c r="FTX2" s="533"/>
      <c r="FTY2" s="533"/>
      <c r="FTZ2" s="533"/>
      <c r="FUA2" s="533"/>
      <c r="FUB2" s="533"/>
      <c r="FUC2" s="533"/>
      <c r="FUD2" s="533"/>
      <c r="FUE2" s="533"/>
      <c r="FUF2" s="533"/>
      <c r="FUG2" s="533"/>
      <c r="FUH2" s="533"/>
      <c r="FUI2" s="533"/>
      <c r="FUJ2" s="533"/>
      <c r="FUK2" s="533"/>
      <c r="FUL2" s="533"/>
      <c r="FUM2" s="533"/>
      <c r="FUN2" s="533"/>
      <c r="FUO2" s="533"/>
      <c r="FUP2" s="533"/>
      <c r="FUQ2" s="533"/>
      <c r="FUR2" s="533"/>
      <c r="FUS2" s="533"/>
      <c r="FUT2" s="533"/>
      <c r="FUU2" s="533"/>
      <c r="FUV2" s="533"/>
      <c r="FUW2" s="533"/>
      <c r="FUX2" s="533"/>
      <c r="FUY2" s="533"/>
      <c r="FUZ2" s="533"/>
      <c r="FVA2" s="533"/>
      <c r="FVB2" s="533"/>
      <c r="FVC2" s="533"/>
      <c r="FVD2" s="533"/>
      <c r="FVE2" s="533"/>
      <c r="FVF2" s="533"/>
      <c r="FVG2" s="533"/>
      <c r="FVH2" s="533"/>
      <c r="FVI2" s="533"/>
      <c r="FVJ2" s="533"/>
      <c r="FVK2" s="533"/>
      <c r="FVL2" s="533"/>
      <c r="FVM2" s="533"/>
      <c r="FVN2" s="533"/>
      <c r="FVO2" s="533"/>
      <c r="FVP2" s="533"/>
      <c r="FVQ2" s="533"/>
      <c r="FVR2" s="533"/>
      <c r="FVS2" s="533"/>
      <c r="FVT2" s="533"/>
      <c r="FVU2" s="533"/>
      <c r="FVV2" s="533"/>
      <c r="FVW2" s="533"/>
      <c r="FVX2" s="533"/>
      <c r="FVY2" s="533"/>
      <c r="FVZ2" s="533"/>
      <c r="FWA2" s="533"/>
      <c r="FWB2" s="533"/>
      <c r="FWC2" s="533"/>
      <c r="FWD2" s="533"/>
      <c r="FWE2" s="533"/>
      <c r="FWF2" s="533"/>
      <c r="FWG2" s="533"/>
      <c r="FWH2" s="533"/>
      <c r="FWI2" s="533"/>
      <c r="FWJ2" s="533"/>
      <c r="FWK2" s="533"/>
      <c r="FWL2" s="533"/>
      <c r="FWM2" s="533"/>
      <c r="FWN2" s="533"/>
      <c r="FWO2" s="533"/>
      <c r="FWP2" s="533"/>
      <c r="FWQ2" s="533"/>
      <c r="FWR2" s="533"/>
      <c r="FWS2" s="533"/>
      <c r="FWT2" s="533"/>
      <c r="FWU2" s="533"/>
      <c r="FWV2" s="533"/>
      <c r="FWW2" s="533"/>
      <c r="FWX2" s="533"/>
      <c r="FWY2" s="533"/>
      <c r="FWZ2" s="533"/>
      <c r="FXA2" s="533"/>
      <c r="FXB2" s="533"/>
      <c r="FXC2" s="533"/>
      <c r="FXD2" s="533"/>
      <c r="FXE2" s="533"/>
      <c r="FXF2" s="533"/>
      <c r="FXG2" s="533"/>
      <c r="FXH2" s="533"/>
      <c r="FXI2" s="533"/>
      <c r="FXJ2" s="533"/>
      <c r="FXK2" s="533"/>
      <c r="FXL2" s="533"/>
      <c r="FXM2" s="533"/>
      <c r="FXN2" s="533"/>
      <c r="FXO2" s="533"/>
      <c r="FXP2" s="533"/>
      <c r="FXQ2" s="533"/>
      <c r="FXR2" s="533"/>
      <c r="FXS2" s="533"/>
      <c r="FXT2" s="533"/>
      <c r="FXU2" s="533"/>
      <c r="FXV2" s="533"/>
      <c r="FXW2" s="533"/>
      <c r="FXX2" s="533"/>
      <c r="FXY2" s="533"/>
      <c r="FXZ2" s="533"/>
      <c r="FYA2" s="533"/>
      <c r="FYB2" s="533"/>
      <c r="FYC2" s="533"/>
      <c r="FYD2" s="533"/>
      <c r="FYE2" s="533"/>
      <c r="FYF2" s="533"/>
      <c r="FYG2" s="533"/>
      <c r="FYH2" s="533"/>
      <c r="FYI2" s="533"/>
      <c r="FYJ2" s="533"/>
      <c r="FYK2" s="533"/>
      <c r="FYL2" s="533"/>
      <c r="FYM2" s="533"/>
      <c r="FYN2" s="533"/>
      <c r="FYO2" s="533"/>
      <c r="FYP2" s="533"/>
      <c r="FYQ2" s="533"/>
      <c r="FYR2" s="533"/>
      <c r="FYS2" s="533"/>
      <c r="FYT2" s="533"/>
      <c r="FYU2" s="533"/>
      <c r="FYV2" s="533"/>
      <c r="FYW2" s="533"/>
      <c r="FYX2" s="533"/>
      <c r="FYY2" s="533"/>
      <c r="FYZ2" s="533"/>
      <c r="FZA2" s="533"/>
      <c r="FZB2" s="533"/>
      <c r="FZC2" s="533"/>
      <c r="FZD2" s="533"/>
      <c r="FZE2" s="533"/>
      <c r="FZF2" s="533"/>
      <c r="FZG2" s="533"/>
      <c r="FZH2" s="533"/>
      <c r="FZI2" s="533"/>
      <c r="FZJ2" s="533"/>
      <c r="FZK2" s="533"/>
      <c r="FZL2" s="533"/>
      <c r="FZM2" s="533"/>
      <c r="FZN2" s="533"/>
      <c r="FZO2" s="533"/>
      <c r="FZP2" s="533"/>
      <c r="FZQ2" s="533"/>
      <c r="FZR2" s="533"/>
      <c r="FZS2" s="533"/>
      <c r="FZT2" s="533"/>
      <c r="FZU2" s="533"/>
      <c r="FZV2" s="533"/>
      <c r="FZW2" s="533"/>
      <c r="FZX2" s="533"/>
      <c r="FZY2" s="533"/>
      <c r="FZZ2" s="533"/>
      <c r="GAA2" s="533"/>
      <c r="GAB2" s="533"/>
      <c r="GAC2" s="533"/>
      <c r="GAD2" s="533"/>
      <c r="GAE2" s="533"/>
      <c r="GAF2" s="533"/>
      <c r="GAG2" s="533"/>
      <c r="GAH2" s="533"/>
      <c r="GAI2" s="533"/>
      <c r="GAJ2" s="533"/>
      <c r="GAK2" s="533"/>
      <c r="GAL2" s="533"/>
      <c r="GAM2" s="533"/>
      <c r="GAN2" s="533"/>
      <c r="GAO2" s="533"/>
      <c r="GAP2" s="533"/>
      <c r="GAQ2" s="533"/>
      <c r="GAR2" s="533"/>
      <c r="GAS2" s="533"/>
      <c r="GAT2" s="533"/>
      <c r="GAU2" s="533"/>
      <c r="GAV2" s="533"/>
      <c r="GAW2" s="533"/>
      <c r="GAX2" s="533"/>
      <c r="GAY2" s="533"/>
      <c r="GAZ2" s="533"/>
      <c r="GBA2" s="533"/>
      <c r="GBB2" s="533"/>
      <c r="GBC2" s="533"/>
      <c r="GBD2" s="533"/>
      <c r="GBE2" s="533"/>
      <c r="GBF2" s="533"/>
      <c r="GBG2" s="533"/>
      <c r="GBH2" s="533"/>
      <c r="GBI2" s="533"/>
      <c r="GBJ2" s="533"/>
      <c r="GBK2" s="533"/>
      <c r="GBL2" s="533"/>
      <c r="GBM2" s="533"/>
      <c r="GBN2" s="533"/>
      <c r="GBO2" s="533"/>
      <c r="GBP2" s="533"/>
      <c r="GBQ2" s="533"/>
      <c r="GBR2" s="533"/>
      <c r="GBS2" s="533"/>
      <c r="GBT2" s="533"/>
      <c r="GBU2" s="533"/>
      <c r="GBV2" s="533"/>
      <c r="GBW2" s="533"/>
      <c r="GBX2" s="533"/>
      <c r="GBY2" s="533"/>
      <c r="GBZ2" s="533"/>
      <c r="GCA2" s="533"/>
      <c r="GCB2" s="533"/>
      <c r="GCC2" s="533"/>
      <c r="GCD2" s="533"/>
      <c r="GCE2" s="533"/>
      <c r="GCF2" s="533"/>
      <c r="GCG2" s="533"/>
      <c r="GCH2" s="533"/>
      <c r="GCI2" s="533"/>
      <c r="GCJ2" s="533"/>
      <c r="GCK2" s="533"/>
      <c r="GCL2" s="533"/>
      <c r="GCM2" s="533"/>
      <c r="GCN2" s="533"/>
      <c r="GCO2" s="533"/>
      <c r="GCP2" s="533"/>
      <c r="GCQ2" s="533"/>
      <c r="GCR2" s="533"/>
      <c r="GCS2" s="533"/>
      <c r="GCT2" s="533"/>
      <c r="GCU2" s="533"/>
      <c r="GCV2" s="533"/>
      <c r="GCW2" s="533"/>
      <c r="GCX2" s="533"/>
      <c r="GCY2" s="533"/>
      <c r="GCZ2" s="533"/>
      <c r="GDA2" s="533"/>
      <c r="GDB2" s="533"/>
      <c r="GDC2" s="533"/>
      <c r="GDD2" s="533"/>
      <c r="GDE2" s="533"/>
      <c r="GDF2" s="533"/>
      <c r="GDG2" s="533"/>
      <c r="GDH2" s="533"/>
      <c r="GDI2" s="533"/>
      <c r="GDJ2" s="533"/>
      <c r="GDK2" s="533"/>
      <c r="GDL2" s="533"/>
      <c r="GDM2" s="533"/>
      <c r="GDN2" s="533"/>
      <c r="GDO2" s="533"/>
      <c r="GDP2" s="533"/>
      <c r="GDQ2" s="533"/>
      <c r="GDR2" s="533"/>
      <c r="GDS2" s="533"/>
      <c r="GDT2" s="533"/>
      <c r="GDU2" s="533"/>
      <c r="GDV2" s="533"/>
      <c r="GDW2" s="533"/>
      <c r="GDX2" s="533"/>
      <c r="GDY2" s="533"/>
      <c r="GDZ2" s="533"/>
      <c r="GEA2" s="533"/>
      <c r="GEB2" s="533"/>
      <c r="GEC2" s="533"/>
      <c r="GED2" s="533"/>
      <c r="GEE2" s="533"/>
      <c r="GEF2" s="533"/>
      <c r="GEG2" s="533"/>
      <c r="GEH2" s="533"/>
      <c r="GEI2" s="533"/>
      <c r="GEJ2" s="533"/>
      <c r="GEK2" s="533"/>
      <c r="GEL2" s="533"/>
      <c r="GEM2" s="533"/>
      <c r="GEN2" s="533"/>
      <c r="GEO2" s="533"/>
      <c r="GEP2" s="533"/>
      <c r="GEQ2" s="533"/>
      <c r="GER2" s="533"/>
      <c r="GES2" s="533"/>
      <c r="GET2" s="533"/>
      <c r="GEU2" s="533"/>
      <c r="GEV2" s="533"/>
      <c r="GEW2" s="533"/>
      <c r="GEX2" s="533"/>
      <c r="GEY2" s="533"/>
      <c r="GEZ2" s="533"/>
      <c r="GFA2" s="533"/>
      <c r="GFB2" s="533"/>
      <c r="GFC2" s="533"/>
      <c r="GFD2" s="533"/>
      <c r="GFE2" s="533"/>
      <c r="GFF2" s="533"/>
      <c r="GFG2" s="533"/>
      <c r="GFH2" s="533"/>
      <c r="GFI2" s="533"/>
      <c r="GFJ2" s="533"/>
      <c r="GFK2" s="533"/>
      <c r="GFL2" s="533"/>
      <c r="GFM2" s="533"/>
      <c r="GFN2" s="533"/>
      <c r="GFO2" s="533"/>
      <c r="GFP2" s="533"/>
      <c r="GFQ2" s="533"/>
      <c r="GFR2" s="533"/>
      <c r="GFS2" s="533"/>
      <c r="GFT2" s="533"/>
      <c r="GFU2" s="533"/>
      <c r="GFV2" s="533"/>
      <c r="GFW2" s="533"/>
      <c r="GFX2" s="533"/>
      <c r="GFY2" s="533"/>
      <c r="GFZ2" s="533"/>
      <c r="GGA2" s="533"/>
      <c r="GGB2" s="533"/>
      <c r="GGC2" s="533"/>
      <c r="GGD2" s="533"/>
      <c r="GGE2" s="533"/>
      <c r="GGF2" s="533"/>
      <c r="GGG2" s="533"/>
      <c r="GGH2" s="533"/>
      <c r="GGI2" s="533"/>
      <c r="GGJ2" s="533"/>
      <c r="GGK2" s="533"/>
      <c r="GGL2" s="533"/>
      <c r="GGM2" s="533"/>
      <c r="GGN2" s="533"/>
      <c r="GGO2" s="533"/>
      <c r="GGP2" s="533"/>
      <c r="GGQ2" s="533"/>
      <c r="GGR2" s="533"/>
      <c r="GGS2" s="533"/>
      <c r="GGT2" s="533"/>
      <c r="GGU2" s="533"/>
      <c r="GGV2" s="533"/>
      <c r="GGW2" s="533"/>
      <c r="GGX2" s="533"/>
      <c r="GGY2" s="533"/>
      <c r="GGZ2" s="533"/>
      <c r="GHA2" s="533"/>
      <c r="GHB2" s="533"/>
      <c r="GHC2" s="533"/>
      <c r="GHD2" s="533"/>
      <c r="GHE2" s="533"/>
      <c r="GHF2" s="533"/>
      <c r="GHG2" s="533"/>
      <c r="GHH2" s="533"/>
      <c r="GHI2" s="533"/>
      <c r="GHJ2" s="533"/>
      <c r="GHK2" s="533"/>
      <c r="GHL2" s="533"/>
      <c r="GHM2" s="533"/>
      <c r="GHN2" s="533"/>
      <c r="GHO2" s="533"/>
      <c r="GHP2" s="533"/>
      <c r="GHQ2" s="533"/>
      <c r="GHR2" s="533"/>
      <c r="GHS2" s="533"/>
      <c r="GHT2" s="533"/>
      <c r="GHU2" s="533"/>
      <c r="GHV2" s="533"/>
      <c r="GHW2" s="533"/>
      <c r="GHX2" s="533"/>
      <c r="GHY2" s="533"/>
      <c r="GHZ2" s="533"/>
      <c r="GIA2" s="533"/>
      <c r="GIB2" s="533"/>
      <c r="GIC2" s="533"/>
      <c r="GID2" s="533"/>
      <c r="GIE2" s="533"/>
      <c r="GIF2" s="533"/>
      <c r="GIG2" s="533"/>
      <c r="GIH2" s="533"/>
      <c r="GII2" s="533"/>
      <c r="GIJ2" s="533"/>
      <c r="GIK2" s="533"/>
      <c r="GIL2" s="533"/>
      <c r="GIM2" s="533"/>
      <c r="GIN2" s="533"/>
      <c r="GIO2" s="533"/>
      <c r="GIP2" s="533"/>
      <c r="GIQ2" s="533"/>
      <c r="GIR2" s="533"/>
      <c r="GIS2" s="533"/>
      <c r="GIT2" s="533"/>
      <c r="GIU2" s="533"/>
      <c r="GIV2" s="533"/>
      <c r="GIW2" s="533"/>
      <c r="GIX2" s="533"/>
      <c r="GIY2" s="533"/>
      <c r="GIZ2" s="533"/>
      <c r="GJA2" s="533"/>
      <c r="GJB2" s="533"/>
      <c r="GJC2" s="533"/>
      <c r="GJD2" s="533"/>
      <c r="GJE2" s="533"/>
      <c r="GJF2" s="533"/>
      <c r="GJG2" s="533"/>
      <c r="GJH2" s="533"/>
      <c r="GJI2" s="533"/>
      <c r="GJJ2" s="533"/>
      <c r="GJK2" s="533"/>
      <c r="GJL2" s="533"/>
      <c r="GJM2" s="533"/>
      <c r="GJN2" s="533"/>
      <c r="GJO2" s="533"/>
      <c r="GJP2" s="533"/>
      <c r="GJQ2" s="533"/>
      <c r="GJR2" s="533"/>
      <c r="GJS2" s="533"/>
      <c r="GJT2" s="533"/>
      <c r="GJU2" s="533"/>
      <c r="GJV2" s="533"/>
      <c r="GJW2" s="533"/>
      <c r="GJX2" s="533"/>
      <c r="GJY2" s="533"/>
      <c r="GJZ2" s="533"/>
      <c r="GKA2" s="533"/>
      <c r="GKB2" s="533"/>
      <c r="GKC2" s="533"/>
      <c r="GKD2" s="533"/>
      <c r="GKE2" s="533"/>
      <c r="GKF2" s="533"/>
      <c r="GKG2" s="533"/>
      <c r="GKH2" s="533"/>
      <c r="GKI2" s="533"/>
      <c r="GKJ2" s="533"/>
      <c r="GKK2" s="533"/>
      <c r="GKL2" s="533"/>
      <c r="GKM2" s="533"/>
      <c r="GKN2" s="533"/>
      <c r="GKO2" s="533"/>
      <c r="GKP2" s="533"/>
      <c r="GKQ2" s="533"/>
      <c r="GKR2" s="533"/>
      <c r="GKS2" s="533"/>
      <c r="GKT2" s="533"/>
      <c r="GKU2" s="533"/>
      <c r="GKV2" s="533"/>
      <c r="GKW2" s="533"/>
      <c r="GKX2" s="533"/>
      <c r="GKY2" s="533"/>
      <c r="GKZ2" s="533"/>
      <c r="GLA2" s="533"/>
      <c r="GLB2" s="533"/>
      <c r="GLC2" s="533"/>
      <c r="GLD2" s="533"/>
      <c r="GLE2" s="533"/>
      <c r="GLF2" s="533"/>
      <c r="GLG2" s="533"/>
      <c r="GLH2" s="533"/>
      <c r="GLI2" s="533"/>
      <c r="GLJ2" s="533"/>
      <c r="GLK2" s="533"/>
      <c r="GLL2" s="533"/>
      <c r="GLM2" s="533"/>
      <c r="GLN2" s="533"/>
      <c r="GLO2" s="533"/>
      <c r="GLP2" s="533"/>
      <c r="GLQ2" s="533"/>
      <c r="GLR2" s="533"/>
      <c r="GLS2" s="533"/>
      <c r="GLT2" s="533"/>
      <c r="GLU2" s="533"/>
      <c r="GLV2" s="533"/>
      <c r="GLW2" s="533"/>
      <c r="GLX2" s="533"/>
      <c r="GLY2" s="533"/>
      <c r="GLZ2" s="533"/>
      <c r="GMA2" s="533"/>
      <c r="GMB2" s="533"/>
      <c r="GMC2" s="533"/>
      <c r="GMD2" s="533"/>
      <c r="GME2" s="533"/>
      <c r="GMF2" s="533"/>
      <c r="GMG2" s="533"/>
      <c r="GMH2" s="533"/>
      <c r="GMI2" s="533"/>
      <c r="GMJ2" s="533"/>
      <c r="GMK2" s="533"/>
      <c r="GML2" s="533"/>
      <c r="GMM2" s="533"/>
      <c r="GMN2" s="533"/>
      <c r="GMO2" s="533"/>
      <c r="GMP2" s="533"/>
      <c r="GMQ2" s="533"/>
      <c r="GMR2" s="533"/>
      <c r="GMS2" s="533"/>
      <c r="GMT2" s="533"/>
      <c r="GMU2" s="533"/>
      <c r="GMV2" s="533"/>
      <c r="GMW2" s="533"/>
      <c r="GMX2" s="533"/>
      <c r="GMY2" s="533"/>
      <c r="GMZ2" s="533"/>
      <c r="GNA2" s="533"/>
      <c r="GNB2" s="533"/>
      <c r="GNC2" s="533"/>
      <c r="GND2" s="533"/>
      <c r="GNE2" s="533"/>
      <c r="GNF2" s="533"/>
      <c r="GNG2" s="533"/>
      <c r="GNH2" s="533"/>
      <c r="GNI2" s="533"/>
      <c r="GNJ2" s="533"/>
      <c r="GNK2" s="533"/>
      <c r="GNL2" s="533"/>
      <c r="GNM2" s="533"/>
      <c r="GNN2" s="533"/>
      <c r="GNO2" s="533"/>
      <c r="GNP2" s="533"/>
      <c r="GNQ2" s="533"/>
      <c r="GNR2" s="533"/>
      <c r="GNS2" s="533"/>
      <c r="GNT2" s="533"/>
      <c r="GNU2" s="533"/>
      <c r="GNV2" s="533"/>
      <c r="GNW2" s="533"/>
      <c r="GNX2" s="533"/>
      <c r="GNY2" s="533"/>
      <c r="GNZ2" s="533"/>
      <c r="GOA2" s="533"/>
      <c r="GOB2" s="533"/>
      <c r="GOC2" s="533"/>
      <c r="GOD2" s="533"/>
      <c r="GOE2" s="533"/>
      <c r="GOF2" s="533"/>
      <c r="GOG2" s="533"/>
      <c r="GOH2" s="533"/>
      <c r="GOI2" s="533"/>
      <c r="GOJ2" s="533"/>
      <c r="GOK2" s="533"/>
      <c r="GOL2" s="533"/>
      <c r="GOM2" s="533"/>
      <c r="GON2" s="533"/>
      <c r="GOO2" s="533"/>
      <c r="GOP2" s="533"/>
      <c r="GOQ2" s="533"/>
      <c r="GOR2" s="533"/>
      <c r="GOS2" s="533"/>
      <c r="GOT2" s="533"/>
      <c r="GOU2" s="533"/>
      <c r="GOV2" s="533"/>
      <c r="GOW2" s="533"/>
      <c r="GOX2" s="533"/>
      <c r="GOY2" s="533"/>
      <c r="GOZ2" s="533"/>
      <c r="GPA2" s="533"/>
      <c r="GPB2" s="533"/>
      <c r="GPC2" s="533"/>
      <c r="GPD2" s="533"/>
      <c r="GPE2" s="533"/>
      <c r="GPF2" s="533"/>
      <c r="GPG2" s="533"/>
      <c r="GPH2" s="533"/>
      <c r="GPI2" s="533"/>
      <c r="GPJ2" s="533"/>
      <c r="GPK2" s="533"/>
      <c r="GPL2" s="533"/>
      <c r="GPM2" s="533"/>
      <c r="GPN2" s="533"/>
      <c r="GPO2" s="533"/>
      <c r="GPP2" s="533"/>
      <c r="GPQ2" s="533"/>
      <c r="GPR2" s="533"/>
      <c r="GPS2" s="533"/>
      <c r="GPT2" s="533"/>
      <c r="GPU2" s="533"/>
      <c r="GPV2" s="533"/>
      <c r="GPW2" s="533"/>
      <c r="GPX2" s="533"/>
      <c r="GPY2" s="533"/>
      <c r="GPZ2" s="533"/>
      <c r="GQA2" s="533"/>
      <c r="GQB2" s="533"/>
      <c r="GQC2" s="533"/>
      <c r="GQD2" s="533"/>
      <c r="GQE2" s="533"/>
      <c r="GQF2" s="533"/>
      <c r="GQG2" s="533"/>
      <c r="GQH2" s="533"/>
      <c r="GQI2" s="533"/>
      <c r="GQJ2" s="533"/>
      <c r="GQK2" s="533"/>
      <c r="GQL2" s="533"/>
      <c r="GQM2" s="533"/>
      <c r="GQN2" s="533"/>
      <c r="GQO2" s="533"/>
      <c r="GQP2" s="533"/>
      <c r="GQQ2" s="533"/>
      <c r="GQR2" s="533"/>
      <c r="GQS2" s="533"/>
      <c r="GQT2" s="533"/>
      <c r="GQU2" s="533"/>
      <c r="GQV2" s="533"/>
      <c r="GQW2" s="533"/>
      <c r="GQX2" s="533"/>
      <c r="GQY2" s="533"/>
      <c r="GQZ2" s="533"/>
      <c r="GRA2" s="533"/>
      <c r="GRB2" s="533"/>
      <c r="GRC2" s="533"/>
      <c r="GRD2" s="533"/>
      <c r="GRE2" s="533"/>
      <c r="GRF2" s="533"/>
      <c r="GRG2" s="533"/>
      <c r="GRH2" s="533"/>
      <c r="GRI2" s="533"/>
      <c r="GRJ2" s="533"/>
      <c r="GRK2" s="533"/>
      <c r="GRL2" s="533"/>
      <c r="GRM2" s="533"/>
      <c r="GRN2" s="533"/>
      <c r="GRO2" s="533"/>
      <c r="GRP2" s="533"/>
      <c r="GRQ2" s="533"/>
      <c r="GRR2" s="533"/>
      <c r="GRS2" s="533"/>
      <c r="GRT2" s="533"/>
      <c r="GRU2" s="533"/>
      <c r="GRV2" s="533"/>
      <c r="GRW2" s="533"/>
      <c r="GRX2" s="533"/>
      <c r="GRY2" s="533"/>
      <c r="GRZ2" s="533"/>
      <c r="GSA2" s="533"/>
      <c r="GSB2" s="533"/>
      <c r="GSC2" s="533"/>
      <c r="GSD2" s="533"/>
      <c r="GSE2" s="533"/>
      <c r="GSF2" s="533"/>
      <c r="GSG2" s="533"/>
      <c r="GSH2" s="533"/>
      <c r="GSI2" s="533"/>
      <c r="GSJ2" s="533"/>
      <c r="GSK2" s="533"/>
      <c r="GSL2" s="533"/>
      <c r="GSM2" s="533"/>
      <c r="GSN2" s="533"/>
      <c r="GSO2" s="533"/>
      <c r="GSP2" s="533"/>
      <c r="GSQ2" s="533"/>
      <c r="GSR2" s="533"/>
      <c r="GSS2" s="533"/>
      <c r="GST2" s="533"/>
      <c r="GSU2" s="533"/>
      <c r="GSV2" s="533"/>
      <c r="GSW2" s="533"/>
      <c r="GSX2" s="533"/>
      <c r="GSY2" s="533"/>
      <c r="GSZ2" s="533"/>
      <c r="GTA2" s="533"/>
      <c r="GTB2" s="533"/>
      <c r="GTC2" s="533"/>
      <c r="GTD2" s="533"/>
      <c r="GTE2" s="533"/>
      <c r="GTF2" s="533"/>
      <c r="GTG2" s="533"/>
      <c r="GTH2" s="533"/>
      <c r="GTI2" s="533"/>
      <c r="GTJ2" s="533"/>
      <c r="GTK2" s="533"/>
      <c r="GTL2" s="533"/>
      <c r="GTM2" s="533"/>
      <c r="GTN2" s="533"/>
      <c r="GTO2" s="533"/>
      <c r="GTP2" s="533"/>
      <c r="GTQ2" s="533"/>
      <c r="GTR2" s="533"/>
      <c r="GTS2" s="533"/>
      <c r="GTT2" s="533"/>
      <c r="GTU2" s="533"/>
      <c r="GTV2" s="533"/>
      <c r="GTW2" s="533"/>
      <c r="GTX2" s="533"/>
      <c r="GTY2" s="533"/>
      <c r="GTZ2" s="533"/>
      <c r="GUA2" s="533"/>
      <c r="GUB2" s="533"/>
      <c r="GUC2" s="533"/>
      <c r="GUD2" s="533"/>
      <c r="GUE2" s="533"/>
      <c r="GUF2" s="533"/>
      <c r="GUG2" s="533"/>
      <c r="GUH2" s="533"/>
      <c r="GUI2" s="533"/>
      <c r="GUJ2" s="533"/>
      <c r="GUK2" s="533"/>
      <c r="GUL2" s="533"/>
      <c r="GUM2" s="533"/>
      <c r="GUN2" s="533"/>
      <c r="GUO2" s="533"/>
      <c r="GUP2" s="533"/>
      <c r="GUQ2" s="533"/>
      <c r="GUR2" s="533"/>
      <c r="GUS2" s="533"/>
      <c r="GUT2" s="533"/>
      <c r="GUU2" s="533"/>
      <c r="GUV2" s="533"/>
      <c r="GUW2" s="533"/>
      <c r="GUX2" s="533"/>
      <c r="GUY2" s="533"/>
      <c r="GUZ2" s="533"/>
      <c r="GVA2" s="533"/>
      <c r="GVB2" s="533"/>
      <c r="GVC2" s="533"/>
      <c r="GVD2" s="533"/>
      <c r="GVE2" s="533"/>
      <c r="GVF2" s="533"/>
      <c r="GVG2" s="533"/>
      <c r="GVH2" s="533"/>
      <c r="GVI2" s="533"/>
      <c r="GVJ2" s="533"/>
      <c r="GVK2" s="533"/>
      <c r="GVL2" s="533"/>
      <c r="GVM2" s="533"/>
      <c r="GVN2" s="533"/>
      <c r="GVO2" s="533"/>
      <c r="GVP2" s="533"/>
      <c r="GVQ2" s="533"/>
      <c r="GVR2" s="533"/>
      <c r="GVS2" s="533"/>
      <c r="GVT2" s="533"/>
      <c r="GVU2" s="533"/>
      <c r="GVV2" s="533"/>
      <c r="GVW2" s="533"/>
      <c r="GVX2" s="533"/>
      <c r="GVY2" s="533"/>
      <c r="GVZ2" s="533"/>
      <c r="GWA2" s="533"/>
      <c r="GWB2" s="533"/>
      <c r="GWC2" s="533"/>
      <c r="GWD2" s="533"/>
      <c r="GWE2" s="533"/>
      <c r="GWF2" s="533"/>
      <c r="GWG2" s="533"/>
      <c r="GWH2" s="533"/>
      <c r="GWI2" s="533"/>
      <c r="GWJ2" s="533"/>
      <c r="GWK2" s="533"/>
      <c r="GWL2" s="533"/>
      <c r="GWM2" s="533"/>
      <c r="GWN2" s="533"/>
      <c r="GWO2" s="533"/>
      <c r="GWP2" s="533"/>
      <c r="GWQ2" s="533"/>
      <c r="GWR2" s="533"/>
      <c r="GWS2" s="533"/>
      <c r="GWT2" s="533"/>
      <c r="GWU2" s="533"/>
      <c r="GWV2" s="533"/>
      <c r="GWW2" s="533"/>
      <c r="GWX2" s="533"/>
      <c r="GWY2" s="533"/>
      <c r="GWZ2" s="533"/>
      <c r="GXA2" s="533"/>
      <c r="GXB2" s="533"/>
      <c r="GXC2" s="533"/>
      <c r="GXD2" s="533"/>
      <c r="GXE2" s="533"/>
      <c r="GXF2" s="533"/>
      <c r="GXG2" s="533"/>
      <c r="GXH2" s="533"/>
      <c r="GXI2" s="533"/>
      <c r="GXJ2" s="533"/>
      <c r="GXK2" s="533"/>
      <c r="GXL2" s="533"/>
      <c r="GXM2" s="533"/>
      <c r="GXN2" s="533"/>
      <c r="GXO2" s="533"/>
      <c r="GXP2" s="533"/>
      <c r="GXQ2" s="533"/>
      <c r="GXR2" s="533"/>
      <c r="GXS2" s="533"/>
      <c r="GXT2" s="533"/>
      <c r="GXU2" s="533"/>
      <c r="GXV2" s="533"/>
      <c r="GXW2" s="533"/>
      <c r="GXX2" s="533"/>
      <c r="GXY2" s="533"/>
      <c r="GXZ2" s="533"/>
      <c r="GYA2" s="533"/>
      <c r="GYB2" s="533"/>
      <c r="GYC2" s="533"/>
      <c r="GYD2" s="533"/>
      <c r="GYE2" s="533"/>
      <c r="GYF2" s="533"/>
      <c r="GYG2" s="533"/>
      <c r="GYH2" s="533"/>
      <c r="GYI2" s="533"/>
      <c r="GYJ2" s="533"/>
      <c r="GYK2" s="533"/>
      <c r="GYL2" s="533"/>
      <c r="GYM2" s="533"/>
      <c r="GYN2" s="533"/>
      <c r="GYO2" s="533"/>
      <c r="GYP2" s="533"/>
      <c r="GYQ2" s="533"/>
      <c r="GYR2" s="533"/>
      <c r="GYS2" s="533"/>
      <c r="GYT2" s="533"/>
      <c r="GYU2" s="533"/>
      <c r="GYV2" s="533"/>
      <c r="GYW2" s="533"/>
      <c r="GYX2" s="533"/>
      <c r="GYY2" s="533"/>
      <c r="GYZ2" s="533"/>
      <c r="GZA2" s="533"/>
      <c r="GZB2" s="533"/>
      <c r="GZC2" s="533"/>
      <c r="GZD2" s="533"/>
      <c r="GZE2" s="533"/>
      <c r="GZF2" s="533"/>
      <c r="GZG2" s="533"/>
      <c r="GZH2" s="533"/>
      <c r="GZI2" s="533"/>
      <c r="GZJ2" s="533"/>
      <c r="GZK2" s="533"/>
      <c r="GZL2" s="533"/>
      <c r="GZM2" s="533"/>
      <c r="GZN2" s="533"/>
      <c r="GZO2" s="533"/>
      <c r="GZP2" s="533"/>
      <c r="GZQ2" s="533"/>
      <c r="GZR2" s="533"/>
      <c r="GZS2" s="533"/>
      <c r="GZT2" s="533"/>
      <c r="GZU2" s="533"/>
      <c r="GZV2" s="533"/>
      <c r="GZW2" s="533"/>
      <c r="GZX2" s="533"/>
      <c r="GZY2" s="533"/>
      <c r="GZZ2" s="533"/>
      <c r="HAA2" s="533"/>
      <c r="HAB2" s="533"/>
      <c r="HAC2" s="533"/>
      <c r="HAD2" s="533"/>
      <c r="HAE2" s="533"/>
      <c r="HAF2" s="533"/>
      <c r="HAG2" s="533"/>
      <c r="HAH2" s="533"/>
      <c r="HAI2" s="533"/>
      <c r="HAJ2" s="533"/>
      <c r="HAK2" s="533"/>
      <c r="HAL2" s="533"/>
      <c r="HAM2" s="533"/>
      <c r="HAN2" s="533"/>
      <c r="HAO2" s="533"/>
      <c r="HAP2" s="533"/>
      <c r="HAQ2" s="533"/>
      <c r="HAR2" s="533"/>
      <c r="HAS2" s="533"/>
      <c r="HAT2" s="533"/>
      <c r="HAU2" s="533"/>
      <c r="HAV2" s="533"/>
      <c r="HAW2" s="533"/>
      <c r="HAX2" s="533"/>
      <c r="HAY2" s="533"/>
      <c r="HAZ2" s="533"/>
      <c r="HBA2" s="533"/>
      <c r="HBB2" s="533"/>
      <c r="HBC2" s="533"/>
      <c r="HBD2" s="533"/>
      <c r="HBE2" s="533"/>
      <c r="HBF2" s="533"/>
      <c r="HBG2" s="533"/>
      <c r="HBH2" s="533"/>
      <c r="HBI2" s="533"/>
      <c r="HBJ2" s="533"/>
      <c r="HBK2" s="533"/>
      <c r="HBL2" s="533"/>
      <c r="HBM2" s="533"/>
      <c r="HBN2" s="533"/>
      <c r="HBO2" s="533"/>
      <c r="HBP2" s="533"/>
      <c r="HBQ2" s="533"/>
      <c r="HBR2" s="533"/>
      <c r="HBS2" s="533"/>
      <c r="HBT2" s="533"/>
      <c r="HBU2" s="533"/>
      <c r="HBV2" s="533"/>
      <c r="HBW2" s="533"/>
      <c r="HBX2" s="533"/>
      <c r="HBY2" s="533"/>
      <c r="HBZ2" s="533"/>
      <c r="HCA2" s="533"/>
      <c r="HCB2" s="533"/>
      <c r="HCC2" s="533"/>
      <c r="HCD2" s="533"/>
      <c r="HCE2" s="533"/>
      <c r="HCF2" s="533"/>
      <c r="HCG2" s="533"/>
      <c r="HCH2" s="533"/>
      <c r="HCI2" s="533"/>
      <c r="HCJ2" s="533"/>
      <c r="HCK2" s="533"/>
      <c r="HCL2" s="533"/>
      <c r="HCM2" s="533"/>
      <c r="HCN2" s="533"/>
      <c r="HCO2" s="533"/>
      <c r="HCP2" s="533"/>
      <c r="HCQ2" s="533"/>
      <c r="HCR2" s="533"/>
      <c r="HCS2" s="533"/>
      <c r="HCT2" s="533"/>
      <c r="HCU2" s="533"/>
      <c r="HCV2" s="533"/>
      <c r="HCW2" s="533"/>
      <c r="HCX2" s="533"/>
      <c r="HCY2" s="533"/>
      <c r="HCZ2" s="533"/>
      <c r="HDA2" s="533"/>
      <c r="HDB2" s="533"/>
      <c r="HDC2" s="533"/>
      <c r="HDD2" s="533"/>
      <c r="HDE2" s="533"/>
      <c r="HDF2" s="533"/>
      <c r="HDG2" s="533"/>
      <c r="HDH2" s="533"/>
      <c r="HDI2" s="533"/>
      <c r="HDJ2" s="533"/>
      <c r="HDK2" s="533"/>
      <c r="HDL2" s="533"/>
      <c r="HDM2" s="533"/>
      <c r="HDN2" s="533"/>
      <c r="HDO2" s="533"/>
      <c r="HDP2" s="533"/>
      <c r="HDQ2" s="533"/>
      <c r="HDR2" s="533"/>
      <c r="HDS2" s="533"/>
      <c r="HDT2" s="533"/>
      <c r="HDU2" s="533"/>
      <c r="HDV2" s="533"/>
      <c r="HDW2" s="533"/>
      <c r="HDX2" s="533"/>
      <c r="HDY2" s="533"/>
      <c r="HDZ2" s="533"/>
      <c r="HEA2" s="533"/>
      <c r="HEB2" s="533"/>
      <c r="HEC2" s="533"/>
      <c r="HED2" s="533"/>
      <c r="HEE2" s="533"/>
      <c r="HEF2" s="533"/>
      <c r="HEG2" s="533"/>
      <c r="HEH2" s="533"/>
      <c r="HEI2" s="533"/>
      <c r="HEJ2" s="533"/>
      <c r="HEK2" s="533"/>
      <c r="HEL2" s="533"/>
      <c r="HEM2" s="533"/>
      <c r="HEN2" s="533"/>
      <c r="HEO2" s="533"/>
      <c r="HEP2" s="533"/>
      <c r="HEQ2" s="533"/>
      <c r="HER2" s="533"/>
      <c r="HES2" s="533"/>
      <c r="HET2" s="533"/>
      <c r="HEU2" s="533"/>
      <c r="HEV2" s="533"/>
      <c r="HEW2" s="533"/>
      <c r="HEX2" s="533"/>
      <c r="HEY2" s="533"/>
      <c r="HEZ2" s="533"/>
      <c r="HFA2" s="533"/>
      <c r="HFB2" s="533"/>
      <c r="HFC2" s="533"/>
      <c r="HFD2" s="533"/>
      <c r="HFE2" s="533"/>
      <c r="HFF2" s="533"/>
      <c r="HFG2" s="533"/>
      <c r="HFH2" s="533"/>
      <c r="HFI2" s="533"/>
      <c r="HFJ2" s="533"/>
      <c r="HFK2" s="533"/>
      <c r="HFL2" s="533"/>
      <c r="HFM2" s="533"/>
      <c r="HFN2" s="533"/>
      <c r="HFO2" s="533"/>
      <c r="HFP2" s="533"/>
      <c r="HFQ2" s="533"/>
      <c r="HFR2" s="533"/>
      <c r="HFS2" s="533"/>
      <c r="HFT2" s="533"/>
      <c r="HFU2" s="533"/>
      <c r="HFV2" s="533"/>
      <c r="HFW2" s="533"/>
      <c r="HFX2" s="533"/>
      <c r="HFY2" s="533"/>
      <c r="HFZ2" s="533"/>
      <c r="HGA2" s="533"/>
      <c r="HGB2" s="533"/>
      <c r="HGC2" s="533"/>
      <c r="HGD2" s="533"/>
      <c r="HGE2" s="533"/>
      <c r="HGF2" s="533"/>
      <c r="HGG2" s="533"/>
      <c r="HGH2" s="533"/>
      <c r="HGI2" s="533"/>
      <c r="HGJ2" s="533"/>
      <c r="HGK2" s="533"/>
      <c r="HGL2" s="533"/>
      <c r="HGM2" s="533"/>
      <c r="HGN2" s="533"/>
      <c r="HGO2" s="533"/>
      <c r="HGP2" s="533"/>
      <c r="HGQ2" s="533"/>
      <c r="HGR2" s="533"/>
      <c r="HGS2" s="533"/>
      <c r="HGT2" s="533"/>
      <c r="HGU2" s="533"/>
      <c r="HGV2" s="533"/>
      <c r="HGW2" s="533"/>
      <c r="HGX2" s="533"/>
      <c r="HGY2" s="533"/>
      <c r="HGZ2" s="533"/>
      <c r="HHA2" s="533"/>
      <c r="HHB2" s="533"/>
      <c r="HHC2" s="533"/>
      <c r="HHD2" s="533"/>
      <c r="HHE2" s="533"/>
      <c r="HHF2" s="533"/>
      <c r="HHG2" s="533"/>
      <c r="HHH2" s="533"/>
      <c r="HHI2" s="533"/>
      <c r="HHJ2" s="533"/>
      <c r="HHK2" s="533"/>
      <c r="HHL2" s="533"/>
      <c r="HHM2" s="533"/>
      <c r="HHN2" s="533"/>
      <c r="HHO2" s="533"/>
      <c r="HHP2" s="533"/>
      <c r="HHQ2" s="533"/>
      <c r="HHR2" s="533"/>
      <c r="HHS2" s="533"/>
      <c r="HHT2" s="533"/>
      <c r="HHU2" s="533"/>
      <c r="HHV2" s="533"/>
      <c r="HHW2" s="533"/>
      <c r="HHX2" s="533"/>
      <c r="HHY2" s="533"/>
      <c r="HHZ2" s="533"/>
      <c r="HIA2" s="533"/>
      <c r="HIB2" s="533"/>
      <c r="HIC2" s="533"/>
      <c r="HID2" s="533"/>
      <c r="HIE2" s="533"/>
      <c r="HIF2" s="533"/>
      <c r="HIG2" s="533"/>
      <c r="HIH2" s="533"/>
      <c r="HII2" s="533"/>
      <c r="HIJ2" s="533"/>
      <c r="HIK2" s="533"/>
      <c r="HIL2" s="533"/>
      <c r="HIM2" s="533"/>
      <c r="HIN2" s="533"/>
      <c r="HIO2" s="533"/>
      <c r="HIP2" s="533"/>
      <c r="HIQ2" s="533"/>
      <c r="HIR2" s="533"/>
      <c r="HIS2" s="533"/>
      <c r="HIT2" s="533"/>
      <c r="HIU2" s="533"/>
      <c r="HIV2" s="533"/>
      <c r="HIW2" s="533"/>
      <c r="HIX2" s="533"/>
      <c r="HIY2" s="533"/>
      <c r="HIZ2" s="533"/>
      <c r="HJA2" s="533"/>
      <c r="HJB2" s="533"/>
      <c r="HJC2" s="533"/>
      <c r="HJD2" s="533"/>
      <c r="HJE2" s="533"/>
      <c r="HJF2" s="533"/>
      <c r="HJG2" s="533"/>
      <c r="HJH2" s="533"/>
      <c r="HJI2" s="533"/>
      <c r="HJJ2" s="533"/>
      <c r="HJK2" s="533"/>
      <c r="HJL2" s="533"/>
      <c r="HJM2" s="533"/>
      <c r="HJN2" s="533"/>
      <c r="HJO2" s="533"/>
      <c r="HJP2" s="533"/>
      <c r="HJQ2" s="533"/>
      <c r="HJR2" s="533"/>
      <c r="HJS2" s="533"/>
      <c r="HJT2" s="533"/>
      <c r="HJU2" s="533"/>
      <c r="HJV2" s="533"/>
      <c r="HJW2" s="533"/>
      <c r="HJX2" s="533"/>
      <c r="HJY2" s="533"/>
      <c r="HJZ2" s="533"/>
      <c r="HKA2" s="533"/>
      <c r="HKB2" s="533"/>
      <c r="HKC2" s="533"/>
      <c r="HKD2" s="533"/>
      <c r="HKE2" s="533"/>
      <c r="HKF2" s="533"/>
      <c r="HKG2" s="533"/>
      <c r="HKH2" s="533"/>
      <c r="HKI2" s="533"/>
      <c r="HKJ2" s="533"/>
      <c r="HKK2" s="533"/>
      <c r="HKL2" s="533"/>
      <c r="HKM2" s="533"/>
      <c r="HKN2" s="533"/>
      <c r="HKO2" s="533"/>
      <c r="HKP2" s="533"/>
      <c r="HKQ2" s="533"/>
      <c r="HKR2" s="533"/>
      <c r="HKS2" s="533"/>
      <c r="HKT2" s="533"/>
      <c r="HKU2" s="533"/>
      <c r="HKV2" s="533"/>
      <c r="HKW2" s="533"/>
      <c r="HKX2" s="533"/>
      <c r="HKY2" s="533"/>
      <c r="HKZ2" s="533"/>
      <c r="HLA2" s="533"/>
      <c r="HLB2" s="533"/>
      <c r="HLC2" s="533"/>
      <c r="HLD2" s="533"/>
      <c r="HLE2" s="533"/>
      <c r="HLF2" s="533"/>
      <c r="HLG2" s="533"/>
      <c r="HLH2" s="533"/>
      <c r="HLI2" s="533"/>
      <c r="HLJ2" s="533"/>
      <c r="HLK2" s="533"/>
      <c r="HLL2" s="533"/>
      <c r="HLM2" s="533"/>
      <c r="HLN2" s="533"/>
      <c r="HLO2" s="533"/>
      <c r="HLP2" s="533"/>
      <c r="HLQ2" s="533"/>
      <c r="HLR2" s="533"/>
      <c r="HLS2" s="533"/>
      <c r="HLT2" s="533"/>
      <c r="HLU2" s="533"/>
      <c r="HLV2" s="533"/>
      <c r="HLW2" s="533"/>
      <c r="HLX2" s="533"/>
      <c r="HLY2" s="533"/>
      <c r="HLZ2" s="533"/>
      <c r="HMA2" s="533"/>
      <c r="HMB2" s="533"/>
      <c r="HMC2" s="533"/>
      <c r="HMD2" s="533"/>
      <c r="HME2" s="533"/>
      <c r="HMF2" s="533"/>
      <c r="HMG2" s="533"/>
      <c r="HMH2" s="533"/>
      <c r="HMI2" s="533"/>
      <c r="HMJ2" s="533"/>
      <c r="HMK2" s="533"/>
      <c r="HML2" s="533"/>
      <c r="HMM2" s="533"/>
      <c r="HMN2" s="533"/>
      <c r="HMO2" s="533"/>
      <c r="HMP2" s="533"/>
      <c r="HMQ2" s="533"/>
      <c r="HMR2" s="533"/>
      <c r="HMS2" s="533"/>
      <c r="HMT2" s="533"/>
      <c r="HMU2" s="533"/>
      <c r="HMV2" s="533"/>
      <c r="HMW2" s="533"/>
      <c r="HMX2" s="533"/>
      <c r="HMY2" s="533"/>
      <c r="HMZ2" s="533"/>
      <c r="HNA2" s="533"/>
      <c r="HNB2" s="533"/>
      <c r="HNC2" s="533"/>
      <c r="HND2" s="533"/>
      <c r="HNE2" s="533"/>
      <c r="HNF2" s="533"/>
      <c r="HNG2" s="533"/>
      <c r="HNH2" s="533"/>
      <c r="HNI2" s="533"/>
      <c r="HNJ2" s="533"/>
      <c r="HNK2" s="533"/>
      <c r="HNL2" s="533"/>
      <c r="HNM2" s="533"/>
      <c r="HNN2" s="533"/>
      <c r="HNO2" s="533"/>
      <c r="HNP2" s="533"/>
      <c r="HNQ2" s="533"/>
      <c r="HNR2" s="533"/>
      <c r="HNS2" s="533"/>
      <c r="HNT2" s="533"/>
      <c r="HNU2" s="533"/>
      <c r="HNV2" s="533"/>
      <c r="HNW2" s="533"/>
      <c r="HNX2" s="533"/>
      <c r="HNY2" s="533"/>
      <c r="HNZ2" s="533"/>
      <c r="HOA2" s="533"/>
      <c r="HOB2" s="533"/>
      <c r="HOC2" s="533"/>
      <c r="HOD2" s="533"/>
      <c r="HOE2" s="533"/>
      <c r="HOF2" s="533"/>
      <c r="HOG2" s="533"/>
      <c r="HOH2" s="533"/>
      <c r="HOI2" s="533"/>
      <c r="HOJ2" s="533"/>
      <c r="HOK2" s="533"/>
      <c r="HOL2" s="533"/>
      <c r="HOM2" s="533"/>
      <c r="HON2" s="533"/>
      <c r="HOO2" s="533"/>
      <c r="HOP2" s="533"/>
      <c r="HOQ2" s="533"/>
      <c r="HOR2" s="533"/>
      <c r="HOS2" s="533"/>
      <c r="HOT2" s="533"/>
      <c r="HOU2" s="533"/>
      <c r="HOV2" s="533"/>
      <c r="HOW2" s="533"/>
      <c r="HOX2" s="533"/>
      <c r="HOY2" s="533"/>
      <c r="HOZ2" s="533"/>
      <c r="HPA2" s="533"/>
      <c r="HPB2" s="533"/>
      <c r="HPC2" s="533"/>
      <c r="HPD2" s="533"/>
      <c r="HPE2" s="533"/>
      <c r="HPF2" s="533"/>
      <c r="HPG2" s="533"/>
      <c r="HPH2" s="533"/>
      <c r="HPI2" s="533"/>
      <c r="HPJ2" s="533"/>
      <c r="HPK2" s="533"/>
      <c r="HPL2" s="533"/>
      <c r="HPM2" s="533"/>
      <c r="HPN2" s="533"/>
      <c r="HPO2" s="533"/>
      <c r="HPP2" s="533"/>
      <c r="HPQ2" s="533"/>
      <c r="HPR2" s="533"/>
      <c r="HPS2" s="533"/>
      <c r="HPT2" s="533"/>
      <c r="HPU2" s="533"/>
      <c r="HPV2" s="533"/>
      <c r="HPW2" s="533"/>
      <c r="HPX2" s="533"/>
      <c r="HPY2" s="533"/>
      <c r="HPZ2" s="533"/>
      <c r="HQA2" s="533"/>
      <c r="HQB2" s="533"/>
      <c r="HQC2" s="533"/>
      <c r="HQD2" s="533"/>
      <c r="HQE2" s="533"/>
      <c r="HQF2" s="533"/>
      <c r="HQG2" s="533"/>
      <c r="HQH2" s="533"/>
      <c r="HQI2" s="533"/>
      <c r="HQJ2" s="533"/>
      <c r="HQK2" s="533"/>
      <c r="HQL2" s="533"/>
      <c r="HQM2" s="533"/>
      <c r="HQN2" s="533"/>
      <c r="HQO2" s="533"/>
      <c r="HQP2" s="533"/>
      <c r="HQQ2" s="533"/>
      <c r="HQR2" s="533"/>
      <c r="HQS2" s="533"/>
      <c r="HQT2" s="533"/>
      <c r="HQU2" s="533"/>
      <c r="HQV2" s="533"/>
      <c r="HQW2" s="533"/>
      <c r="HQX2" s="533"/>
      <c r="HQY2" s="533"/>
      <c r="HQZ2" s="533"/>
      <c r="HRA2" s="533"/>
      <c r="HRB2" s="533"/>
      <c r="HRC2" s="533"/>
      <c r="HRD2" s="533"/>
      <c r="HRE2" s="533"/>
      <c r="HRF2" s="533"/>
      <c r="HRG2" s="533"/>
      <c r="HRH2" s="533"/>
      <c r="HRI2" s="533"/>
      <c r="HRJ2" s="533"/>
      <c r="HRK2" s="533"/>
      <c r="HRL2" s="533"/>
      <c r="HRM2" s="533"/>
      <c r="HRN2" s="533"/>
      <c r="HRO2" s="533"/>
      <c r="HRP2" s="533"/>
      <c r="HRQ2" s="533"/>
      <c r="HRR2" s="533"/>
      <c r="HRS2" s="533"/>
      <c r="HRT2" s="533"/>
      <c r="HRU2" s="533"/>
      <c r="HRV2" s="533"/>
      <c r="HRW2" s="533"/>
      <c r="HRX2" s="533"/>
      <c r="HRY2" s="533"/>
      <c r="HRZ2" s="533"/>
      <c r="HSA2" s="533"/>
      <c r="HSB2" s="533"/>
      <c r="HSC2" s="533"/>
      <c r="HSD2" s="533"/>
      <c r="HSE2" s="533"/>
      <c r="HSF2" s="533"/>
      <c r="HSG2" s="533"/>
      <c r="HSH2" s="533"/>
      <c r="HSI2" s="533"/>
      <c r="HSJ2" s="533"/>
      <c r="HSK2" s="533"/>
      <c r="HSL2" s="533"/>
      <c r="HSM2" s="533"/>
      <c r="HSN2" s="533"/>
      <c r="HSO2" s="533"/>
      <c r="HSP2" s="533"/>
      <c r="HSQ2" s="533"/>
      <c r="HSR2" s="533"/>
      <c r="HSS2" s="533"/>
      <c r="HST2" s="533"/>
      <c r="HSU2" s="533"/>
      <c r="HSV2" s="533"/>
      <c r="HSW2" s="533"/>
      <c r="HSX2" s="533"/>
      <c r="HSY2" s="533"/>
      <c r="HSZ2" s="533"/>
      <c r="HTA2" s="533"/>
      <c r="HTB2" s="533"/>
      <c r="HTC2" s="533"/>
      <c r="HTD2" s="533"/>
      <c r="HTE2" s="533"/>
      <c r="HTF2" s="533"/>
      <c r="HTG2" s="533"/>
      <c r="HTH2" s="533"/>
      <c r="HTI2" s="533"/>
      <c r="HTJ2" s="533"/>
      <c r="HTK2" s="533"/>
      <c r="HTL2" s="533"/>
      <c r="HTM2" s="533"/>
      <c r="HTN2" s="533"/>
      <c r="HTO2" s="533"/>
      <c r="HTP2" s="533"/>
      <c r="HTQ2" s="533"/>
      <c r="HTR2" s="533"/>
      <c r="HTS2" s="533"/>
      <c r="HTT2" s="533"/>
      <c r="HTU2" s="533"/>
      <c r="HTV2" s="533"/>
      <c r="HTW2" s="533"/>
      <c r="HTX2" s="533"/>
      <c r="HTY2" s="533"/>
      <c r="HTZ2" s="533"/>
      <c r="HUA2" s="533"/>
      <c r="HUB2" s="533"/>
      <c r="HUC2" s="533"/>
      <c r="HUD2" s="533"/>
      <c r="HUE2" s="533"/>
      <c r="HUF2" s="533"/>
      <c r="HUG2" s="533"/>
      <c r="HUH2" s="533"/>
      <c r="HUI2" s="533"/>
      <c r="HUJ2" s="533"/>
      <c r="HUK2" s="533"/>
      <c r="HUL2" s="533"/>
      <c r="HUM2" s="533"/>
      <c r="HUN2" s="533"/>
      <c r="HUO2" s="533"/>
      <c r="HUP2" s="533"/>
      <c r="HUQ2" s="533"/>
      <c r="HUR2" s="533"/>
      <c r="HUS2" s="533"/>
      <c r="HUT2" s="533"/>
      <c r="HUU2" s="533"/>
      <c r="HUV2" s="533"/>
      <c r="HUW2" s="533"/>
      <c r="HUX2" s="533"/>
      <c r="HUY2" s="533"/>
      <c r="HUZ2" s="533"/>
      <c r="HVA2" s="533"/>
      <c r="HVB2" s="533"/>
      <c r="HVC2" s="533"/>
      <c r="HVD2" s="533"/>
      <c r="HVE2" s="533"/>
      <c r="HVF2" s="533"/>
      <c r="HVG2" s="533"/>
      <c r="HVH2" s="533"/>
      <c r="HVI2" s="533"/>
      <c r="HVJ2" s="533"/>
      <c r="HVK2" s="533"/>
      <c r="HVL2" s="533"/>
      <c r="HVM2" s="533"/>
      <c r="HVN2" s="533"/>
      <c r="HVO2" s="533"/>
      <c r="HVP2" s="533"/>
      <c r="HVQ2" s="533"/>
      <c r="HVR2" s="533"/>
      <c r="HVS2" s="533"/>
      <c r="HVT2" s="533"/>
      <c r="HVU2" s="533"/>
      <c r="HVV2" s="533"/>
      <c r="HVW2" s="533"/>
      <c r="HVX2" s="533"/>
      <c r="HVY2" s="533"/>
      <c r="HVZ2" s="533"/>
      <c r="HWA2" s="533"/>
      <c r="HWB2" s="533"/>
      <c r="HWC2" s="533"/>
      <c r="HWD2" s="533"/>
      <c r="HWE2" s="533"/>
      <c r="HWF2" s="533"/>
      <c r="HWG2" s="533"/>
      <c r="HWH2" s="533"/>
      <c r="HWI2" s="533"/>
      <c r="HWJ2" s="533"/>
      <c r="HWK2" s="533"/>
      <c r="HWL2" s="533"/>
      <c r="HWM2" s="533"/>
      <c r="HWN2" s="533"/>
      <c r="HWO2" s="533"/>
      <c r="HWP2" s="533"/>
      <c r="HWQ2" s="533"/>
      <c r="HWR2" s="533"/>
      <c r="HWS2" s="533"/>
      <c r="HWT2" s="533"/>
      <c r="HWU2" s="533"/>
      <c r="HWV2" s="533"/>
      <c r="HWW2" s="533"/>
      <c r="HWX2" s="533"/>
      <c r="HWY2" s="533"/>
      <c r="HWZ2" s="533"/>
      <c r="HXA2" s="533"/>
      <c r="HXB2" s="533"/>
      <c r="HXC2" s="533"/>
      <c r="HXD2" s="533"/>
      <c r="HXE2" s="533"/>
      <c r="HXF2" s="533"/>
      <c r="HXG2" s="533"/>
      <c r="HXH2" s="533"/>
      <c r="HXI2" s="533"/>
      <c r="HXJ2" s="533"/>
      <c r="HXK2" s="533"/>
      <c r="HXL2" s="533"/>
      <c r="HXM2" s="533"/>
      <c r="HXN2" s="533"/>
      <c r="HXO2" s="533"/>
      <c r="HXP2" s="533"/>
      <c r="HXQ2" s="533"/>
      <c r="HXR2" s="533"/>
      <c r="HXS2" s="533"/>
      <c r="HXT2" s="533"/>
      <c r="HXU2" s="533"/>
      <c r="HXV2" s="533"/>
      <c r="HXW2" s="533"/>
      <c r="HXX2" s="533"/>
      <c r="HXY2" s="533"/>
      <c r="HXZ2" s="533"/>
      <c r="HYA2" s="533"/>
      <c r="HYB2" s="533"/>
      <c r="HYC2" s="533"/>
      <c r="HYD2" s="533"/>
      <c r="HYE2" s="533"/>
      <c r="HYF2" s="533"/>
      <c r="HYG2" s="533"/>
      <c r="HYH2" s="533"/>
      <c r="HYI2" s="533"/>
      <c r="HYJ2" s="533"/>
      <c r="HYK2" s="533"/>
      <c r="HYL2" s="533"/>
      <c r="HYM2" s="533"/>
      <c r="HYN2" s="533"/>
      <c r="HYO2" s="533"/>
      <c r="HYP2" s="533"/>
      <c r="HYQ2" s="533"/>
      <c r="HYR2" s="533"/>
      <c r="HYS2" s="533"/>
      <c r="HYT2" s="533"/>
      <c r="HYU2" s="533"/>
      <c r="HYV2" s="533"/>
      <c r="HYW2" s="533"/>
      <c r="HYX2" s="533"/>
      <c r="HYY2" s="533"/>
      <c r="HYZ2" s="533"/>
      <c r="HZA2" s="533"/>
      <c r="HZB2" s="533"/>
      <c r="HZC2" s="533"/>
      <c r="HZD2" s="533"/>
      <c r="HZE2" s="533"/>
      <c r="HZF2" s="533"/>
      <c r="HZG2" s="533"/>
      <c r="HZH2" s="533"/>
      <c r="HZI2" s="533"/>
      <c r="HZJ2" s="533"/>
      <c r="HZK2" s="533"/>
      <c r="HZL2" s="533"/>
      <c r="HZM2" s="533"/>
      <c r="HZN2" s="533"/>
      <c r="HZO2" s="533"/>
      <c r="HZP2" s="533"/>
      <c r="HZQ2" s="533"/>
      <c r="HZR2" s="533"/>
      <c r="HZS2" s="533"/>
      <c r="HZT2" s="533"/>
      <c r="HZU2" s="533"/>
      <c r="HZV2" s="533"/>
      <c r="HZW2" s="533"/>
      <c r="HZX2" s="533"/>
      <c r="HZY2" s="533"/>
      <c r="HZZ2" s="533"/>
      <c r="IAA2" s="533"/>
      <c r="IAB2" s="533"/>
      <c r="IAC2" s="533"/>
      <c r="IAD2" s="533"/>
      <c r="IAE2" s="533"/>
      <c r="IAF2" s="533"/>
      <c r="IAG2" s="533"/>
      <c r="IAH2" s="533"/>
      <c r="IAI2" s="533"/>
      <c r="IAJ2" s="533"/>
      <c r="IAK2" s="533"/>
      <c r="IAL2" s="533"/>
      <c r="IAM2" s="533"/>
      <c r="IAN2" s="533"/>
      <c r="IAO2" s="533"/>
      <c r="IAP2" s="533"/>
      <c r="IAQ2" s="533"/>
      <c r="IAR2" s="533"/>
      <c r="IAS2" s="533"/>
      <c r="IAT2" s="533"/>
      <c r="IAU2" s="533"/>
      <c r="IAV2" s="533"/>
      <c r="IAW2" s="533"/>
      <c r="IAX2" s="533"/>
      <c r="IAY2" s="533"/>
      <c r="IAZ2" s="533"/>
      <c r="IBA2" s="533"/>
      <c r="IBB2" s="533"/>
      <c r="IBC2" s="533"/>
      <c r="IBD2" s="533"/>
      <c r="IBE2" s="533"/>
      <c r="IBF2" s="533"/>
      <c r="IBG2" s="533"/>
      <c r="IBH2" s="533"/>
      <c r="IBI2" s="533"/>
      <c r="IBJ2" s="533"/>
      <c r="IBK2" s="533"/>
      <c r="IBL2" s="533"/>
      <c r="IBM2" s="533"/>
      <c r="IBN2" s="533"/>
      <c r="IBO2" s="533"/>
      <c r="IBP2" s="533"/>
      <c r="IBQ2" s="533"/>
      <c r="IBR2" s="533"/>
      <c r="IBS2" s="533"/>
      <c r="IBT2" s="533"/>
      <c r="IBU2" s="533"/>
      <c r="IBV2" s="533"/>
      <c r="IBW2" s="533"/>
      <c r="IBX2" s="533"/>
      <c r="IBY2" s="533"/>
      <c r="IBZ2" s="533"/>
      <c r="ICA2" s="533"/>
      <c r="ICB2" s="533"/>
      <c r="ICC2" s="533"/>
      <c r="ICD2" s="533"/>
      <c r="ICE2" s="533"/>
      <c r="ICF2" s="533"/>
      <c r="ICG2" s="533"/>
      <c r="ICH2" s="533"/>
      <c r="ICI2" s="533"/>
      <c r="ICJ2" s="533"/>
      <c r="ICK2" s="533"/>
      <c r="ICL2" s="533"/>
      <c r="ICM2" s="533"/>
      <c r="ICN2" s="533"/>
      <c r="ICO2" s="533"/>
      <c r="ICP2" s="533"/>
      <c r="ICQ2" s="533"/>
      <c r="ICR2" s="533"/>
      <c r="ICS2" s="533"/>
      <c r="ICT2" s="533"/>
      <c r="ICU2" s="533"/>
      <c r="ICV2" s="533"/>
      <c r="ICW2" s="533"/>
      <c r="ICX2" s="533"/>
      <c r="ICY2" s="533"/>
      <c r="ICZ2" s="533"/>
      <c r="IDA2" s="533"/>
      <c r="IDB2" s="533"/>
      <c r="IDC2" s="533"/>
      <c r="IDD2" s="533"/>
      <c r="IDE2" s="533"/>
      <c r="IDF2" s="533"/>
      <c r="IDG2" s="533"/>
      <c r="IDH2" s="533"/>
      <c r="IDI2" s="533"/>
      <c r="IDJ2" s="533"/>
      <c r="IDK2" s="533"/>
      <c r="IDL2" s="533"/>
      <c r="IDM2" s="533"/>
      <c r="IDN2" s="533"/>
      <c r="IDO2" s="533"/>
      <c r="IDP2" s="533"/>
      <c r="IDQ2" s="533"/>
      <c r="IDR2" s="533"/>
      <c r="IDS2" s="533"/>
      <c r="IDT2" s="533"/>
      <c r="IDU2" s="533"/>
      <c r="IDV2" s="533"/>
      <c r="IDW2" s="533"/>
      <c r="IDX2" s="533"/>
      <c r="IDY2" s="533"/>
      <c r="IDZ2" s="533"/>
      <c r="IEA2" s="533"/>
      <c r="IEB2" s="533"/>
      <c r="IEC2" s="533"/>
      <c r="IED2" s="533"/>
      <c r="IEE2" s="533"/>
      <c r="IEF2" s="533"/>
      <c r="IEG2" s="533"/>
      <c r="IEH2" s="533"/>
      <c r="IEI2" s="533"/>
      <c r="IEJ2" s="533"/>
      <c r="IEK2" s="533"/>
      <c r="IEL2" s="533"/>
      <c r="IEM2" s="533"/>
      <c r="IEN2" s="533"/>
      <c r="IEO2" s="533"/>
      <c r="IEP2" s="533"/>
      <c r="IEQ2" s="533"/>
      <c r="IER2" s="533"/>
      <c r="IES2" s="533"/>
      <c r="IET2" s="533"/>
      <c r="IEU2" s="533"/>
      <c r="IEV2" s="533"/>
      <c r="IEW2" s="533"/>
      <c r="IEX2" s="533"/>
      <c r="IEY2" s="533"/>
      <c r="IEZ2" s="533"/>
      <c r="IFA2" s="533"/>
      <c r="IFB2" s="533"/>
      <c r="IFC2" s="533"/>
      <c r="IFD2" s="533"/>
      <c r="IFE2" s="533"/>
      <c r="IFF2" s="533"/>
      <c r="IFG2" s="533"/>
      <c r="IFH2" s="533"/>
      <c r="IFI2" s="533"/>
      <c r="IFJ2" s="533"/>
      <c r="IFK2" s="533"/>
      <c r="IFL2" s="533"/>
      <c r="IFM2" s="533"/>
      <c r="IFN2" s="533"/>
      <c r="IFO2" s="533"/>
      <c r="IFP2" s="533"/>
      <c r="IFQ2" s="533"/>
      <c r="IFR2" s="533"/>
      <c r="IFS2" s="533"/>
      <c r="IFT2" s="533"/>
      <c r="IFU2" s="533"/>
      <c r="IFV2" s="533"/>
      <c r="IFW2" s="533"/>
      <c r="IFX2" s="533"/>
      <c r="IFY2" s="533"/>
      <c r="IFZ2" s="533"/>
      <c r="IGA2" s="533"/>
      <c r="IGB2" s="533"/>
      <c r="IGC2" s="533"/>
      <c r="IGD2" s="533"/>
      <c r="IGE2" s="533"/>
      <c r="IGF2" s="533"/>
      <c r="IGG2" s="533"/>
      <c r="IGH2" s="533"/>
      <c r="IGI2" s="533"/>
      <c r="IGJ2" s="533"/>
      <c r="IGK2" s="533"/>
      <c r="IGL2" s="533"/>
      <c r="IGM2" s="533"/>
      <c r="IGN2" s="533"/>
      <c r="IGO2" s="533"/>
      <c r="IGP2" s="533"/>
      <c r="IGQ2" s="533"/>
      <c r="IGR2" s="533"/>
      <c r="IGS2" s="533"/>
      <c r="IGT2" s="533"/>
      <c r="IGU2" s="533"/>
      <c r="IGV2" s="533"/>
      <c r="IGW2" s="533"/>
      <c r="IGX2" s="533"/>
      <c r="IGY2" s="533"/>
      <c r="IGZ2" s="533"/>
      <c r="IHA2" s="533"/>
      <c r="IHB2" s="533"/>
      <c r="IHC2" s="533"/>
      <c r="IHD2" s="533"/>
      <c r="IHE2" s="533"/>
      <c r="IHF2" s="533"/>
      <c r="IHG2" s="533"/>
      <c r="IHH2" s="533"/>
      <c r="IHI2" s="533"/>
      <c r="IHJ2" s="533"/>
      <c r="IHK2" s="533"/>
      <c r="IHL2" s="533"/>
      <c r="IHM2" s="533"/>
      <c r="IHN2" s="533"/>
      <c r="IHO2" s="533"/>
      <c r="IHP2" s="533"/>
      <c r="IHQ2" s="533"/>
      <c r="IHR2" s="533"/>
      <c r="IHS2" s="533"/>
      <c r="IHT2" s="533"/>
      <c r="IHU2" s="533"/>
      <c r="IHV2" s="533"/>
      <c r="IHW2" s="533"/>
      <c r="IHX2" s="533"/>
      <c r="IHY2" s="533"/>
      <c r="IHZ2" s="533"/>
      <c r="IIA2" s="533"/>
      <c r="IIB2" s="533"/>
      <c r="IIC2" s="533"/>
      <c r="IID2" s="533"/>
      <c r="IIE2" s="533"/>
      <c r="IIF2" s="533"/>
      <c r="IIG2" s="533"/>
      <c r="IIH2" s="533"/>
      <c r="III2" s="533"/>
      <c r="IIJ2" s="533"/>
      <c r="IIK2" s="533"/>
      <c r="IIL2" s="533"/>
      <c r="IIM2" s="533"/>
      <c r="IIN2" s="533"/>
      <c r="IIO2" s="533"/>
      <c r="IIP2" s="533"/>
      <c r="IIQ2" s="533"/>
      <c r="IIR2" s="533"/>
      <c r="IIS2" s="533"/>
      <c r="IIT2" s="533"/>
      <c r="IIU2" s="533"/>
      <c r="IIV2" s="533"/>
      <c r="IIW2" s="533"/>
      <c r="IIX2" s="533"/>
      <c r="IIY2" s="533"/>
      <c r="IIZ2" s="533"/>
      <c r="IJA2" s="533"/>
      <c r="IJB2" s="533"/>
      <c r="IJC2" s="533"/>
      <c r="IJD2" s="533"/>
      <c r="IJE2" s="533"/>
      <c r="IJF2" s="533"/>
      <c r="IJG2" s="533"/>
      <c r="IJH2" s="533"/>
      <c r="IJI2" s="533"/>
      <c r="IJJ2" s="533"/>
      <c r="IJK2" s="533"/>
      <c r="IJL2" s="533"/>
      <c r="IJM2" s="533"/>
      <c r="IJN2" s="533"/>
      <c r="IJO2" s="533"/>
      <c r="IJP2" s="533"/>
      <c r="IJQ2" s="533"/>
      <c r="IJR2" s="533"/>
      <c r="IJS2" s="533"/>
      <c r="IJT2" s="533"/>
      <c r="IJU2" s="533"/>
      <c r="IJV2" s="533"/>
      <c r="IJW2" s="533"/>
      <c r="IJX2" s="533"/>
      <c r="IJY2" s="533"/>
      <c r="IJZ2" s="533"/>
      <c r="IKA2" s="533"/>
      <c r="IKB2" s="533"/>
      <c r="IKC2" s="533"/>
      <c r="IKD2" s="533"/>
      <c r="IKE2" s="533"/>
      <c r="IKF2" s="533"/>
      <c r="IKG2" s="533"/>
      <c r="IKH2" s="533"/>
      <c r="IKI2" s="533"/>
      <c r="IKJ2" s="533"/>
      <c r="IKK2" s="533"/>
      <c r="IKL2" s="533"/>
      <c r="IKM2" s="533"/>
      <c r="IKN2" s="533"/>
      <c r="IKO2" s="533"/>
      <c r="IKP2" s="533"/>
      <c r="IKQ2" s="533"/>
      <c r="IKR2" s="533"/>
      <c r="IKS2" s="533"/>
      <c r="IKT2" s="533"/>
      <c r="IKU2" s="533"/>
      <c r="IKV2" s="533"/>
      <c r="IKW2" s="533"/>
      <c r="IKX2" s="533"/>
      <c r="IKY2" s="533"/>
      <c r="IKZ2" s="533"/>
      <c r="ILA2" s="533"/>
      <c r="ILB2" s="533"/>
      <c r="ILC2" s="533"/>
      <c r="ILD2" s="533"/>
      <c r="ILE2" s="533"/>
      <c r="ILF2" s="533"/>
      <c r="ILG2" s="533"/>
      <c r="ILH2" s="533"/>
      <c r="ILI2" s="533"/>
      <c r="ILJ2" s="533"/>
      <c r="ILK2" s="533"/>
      <c r="ILL2" s="533"/>
      <c r="ILM2" s="533"/>
      <c r="ILN2" s="533"/>
      <c r="ILO2" s="533"/>
      <c r="ILP2" s="533"/>
      <c r="ILQ2" s="533"/>
      <c r="ILR2" s="533"/>
      <c r="ILS2" s="533"/>
      <c r="ILT2" s="533"/>
      <c r="ILU2" s="533"/>
      <c r="ILV2" s="533"/>
      <c r="ILW2" s="533"/>
      <c r="ILX2" s="533"/>
      <c r="ILY2" s="533"/>
      <c r="ILZ2" s="533"/>
      <c r="IMA2" s="533"/>
      <c r="IMB2" s="533"/>
      <c r="IMC2" s="533"/>
      <c r="IMD2" s="533"/>
      <c r="IME2" s="533"/>
      <c r="IMF2" s="533"/>
      <c r="IMG2" s="533"/>
      <c r="IMH2" s="533"/>
      <c r="IMI2" s="533"/>
      <c r="IMJ2" s="533"/>
      <c r="IMK2" s="533"/>
      <c r="IML2" s="533"/>
      <c r="IMM2" s="533"/>
      <c r="IMN2" s="533"/>
      <c r="IMO2" s="533"/>
      <c r="IMP2" s="533"/>
      <c r="IMQ2" s="533"/>
      <c r="IMR2" s="533"/>
      <c r="IMS2" s="533"/>
      <c r="IMT2" s="533"/>
      <c r="IMU2" s="533"/>
      <c r="IMV2" s="533"/>
      <c r="IMW2" s="533"/>
      <c r="IMX2" s="533"/>
      <c r="IMY2" s="533"/>
      <c r="IMZ2" s="533"/>
      <c r="INA2" s="533"/>
      <c r="INB2" s="533"/>
      <c r="INC2" s="533"/>
      <c r="IND2" s="533"/>
      <c r="INE2" s="533"/>
      <c r="INF2" s="533"/>
      <c r="ING2" s="533"/>
      <c r="INH2" s="533"/>
      <c r="INI2" s="533"/>
      <c r="INJ2" s="533"/>
      <c r="INK2" s="533"/>
      <c r="INL2" s="533"/>
      <c r="INM2" s="533"/>
      <c r="INN2" s="533"/>
      <c r="INO2" s="533"/>
      <c r="INP2" s="533"/>
      <c r="INQ2" s="533"/>
      <c r="INR2" s="533"/>
      <c r="INS2" s="533"/>
      <c r="INT2" s="533"/>
      <c r="INU2" s="533"/>
      <c r="INV2" s="533"/>
      <c r="INW2" s="533"/>
      <c r="INX2" s="533"/>
      <c r="INY2" s="533"/>
      <c r="INZ2" s="533"/>
      <c r="IOA2" s="533"/>
      <c r="IOB2" s="533"/>
      <c r="IOC2" s="533"/>
      <c r="IOD2" s="533"/>
      <c r="IOE2" s="533"/>
      <c r="IOF2" s="533"/>
      <c r="IOG2" s="533"/>
      <c r="IOH2" s="533"/>
      <c r="IOI2" s="533"/>
      <c r="IOJ2" s="533"/>
      <c r="IOK2" s="533"/>
      <c r="IOL2" s="533"/>
      <c r="IOM2" s="533"/>
      <c r="ION2" s="533"/>
      <c r="IOO2" s="533"/>
      <c r="IOP2" s="533"/>
      <c r="IOQ2" s="533"/>
      <c r="IOR2" s="533"/>
      <c r="IOS2" s="533"/>
      <c r="IOT2" s="533"/>
      <c r="IOU2" s="533"/>
      <c r="IOV2" s="533"/>
      <c r="IOW2" s="533"/>
      <c r="IOX2" s="533"/>
      <c r="IOY2" s="533"/>
      <c r="IOZ2" s="533"/>
      <c r="IPA2" s="533"/>
      <c r="IPB2" s="533"/>
      <c r="IPC2" s="533"/>
      <c r="IPD2" s="533"/>
      <c r="IPE2" s="533"/>
      <c r="IPF2" s="533"/>
      <c r="IPG2" s="533"/>
      <c r="IPH2" s="533"/>
      <c r="IPI2" s="533"/>
      <c r="IPJ2" s="533"/>
      <c r="IPK2" s="533"/>
      <c r="IPL2" s="533"/>
      <c r="IPM2" s="533"/>
      <c r="IPN2" s="533"/>
      <c r="IPO2" s="533"/>
      <c r="IPP2" s="533"/>
      <c r="IPQ2" s="533"/>
      <c r="IPR2" s="533"/>
      <c r="IPS2" s="533"/>
      <c r="IPT2" s="533"/>
      <c r="IPU2" s="533"/>
      <c r="IPV2" s="533"/>
      <c r="IPW2" s="533"/>
      <c r="IPX2" s="533"/>
      <c r="IPY2" s="533"/>
      <c r="IPZ2" s="533"/>
      <c r="IQA2" s="533"/>
      <c r="IQB2" s="533"/>
      <c r="IQC2" s="533"/>
      <c r="IQD2" s="533"/>
      <c r="IQE2" s="533"/>
      <c r="IQF2" s="533"/>
      <c r="IQG2" s="533"/>
      <c r="IQH2" s="533"/>
      <c r="IQI2" s="533"/>
      <c r="IQJ2" s="533"/>
      <c r="IQK2" s="533"/>
      <c r="IQL2" s="533"/>
      <c r="IQM2" s="533"/>
      <c r="IQN2" s="533"/>
      <c r="IQO2" s="533"/>
      <c r="IQP2" s="533"/>
      <c r="IQQ2" s="533"/>
      <c r="IQR2" s="533"/>
      <c r="IQS2" s="533"/>
      <c r="IQT2" s="533"/>
      <c r="IQU2" s="533"/>
      <c r="IQV2" s="533"/>
      <c r="IQW2" s="533"/>
      <c r="IQX2" s="533"/>
      <c r="IQY2" s="533"/>
      <c r="IQZ2" s="533"/>
      <c r="IRA2" s="533"/>
      <c r="IRB2" s="533"/>
      <c r="IRC2" s="533"/>
      <c r="IRD2" s="533"/>
      <c r="IRE2" s="533"/>
      <c r="IRF2" s="533"/>
      <c r="IRG2" s="533"/>
      <c r="IRH2" s="533"/>
      <c r="IRI2" s="533"/>
      <c r="IRJ2" s="533"/>
      <c r="IRK2" s="533"/>
      <c r="IRL2" s="533"/>
      <c r="IRM2" s="533"/>
      <c r="IRN2" s="533"/>
      <c r="IRO2" s="533"/>
      <c r="IRP2" s="533"/>
      <c r="IRQ2" s="533"/>
      <c r="IRR2" s="533"/>
      <c r="IRS2" s="533"/>
      <c r="IRT2" s="533"/>
      <c r="IRU2" s="533"/>
      <c r="IRV2" s="533"/>
      <c r="IRW2" s="533"/>
      <c r="IRX2" s="533"/>
      <c r="IRY2" s="533"/>
      <c r="IRZ2" s="533"/>
      <c r="ISA2" s="533"/>
      <c r="ISB2" s="533"/>
      <c r="ISC2" s="533"/>
      <c r="ISD2" s="533"/>
      <c r="ISE2" s="533"/>
      <c r="ISF2" s="533"/>
      <c r="ISG2" s="533"/>
      <c r="ISH2" s="533"/>
      <c r="ISI2" s="533"/>
      <c r="ISJ2" s="533"/>
      <c r="ISK2" s="533"/>
      <c r="ISL2" s="533"/>
      <c r="ISM2" s="533"/>
      <c r="ISN2" s="533"/>
      <c r="ISO2" s="533"/>
      <c r="ISP2" s="533"/>
      <c r="ISQ2" s="533"/>
      <c r="ISR2" s="533"/>
      <c r="ISS2" s="533"/>
      <c r="IST2" s="533"/>
      <c r="ISU2" s="533"/>
      <c r="ISV2" s="533"/>
      <c r="ISW2" s="533"/>
      <c r="ISX2" s="533"/>
      <c r="ISY2" s="533"/>
      <c r="ISZ2" s="533"/>
      <c r="ITA2" s="533"/>
      <c r="ITB2" s="533"/>
      <c r="ITC2" s="533"/>
      <c r="ITD2" s="533"/>
      <c r="ITE2" s="533"/>
      <c r="ITF2" s="533"/>
      <c r="ITG2" s="533"/>
      <c r="ITH2" s="533"/>
      <c r="ITI2" s="533"/>
      <c r="ITJ2" s="533"/>
      <c r="ITK2" s="533"/>
      <c r="ITL2" s="533"/>
      <c r="ITM2" s="533"/>
      <c r="ITN2" s="533"/>
      <c r="ITO2" s="533"/>
      <c r="ITP2" s="533"/>
      <c r="ITQ2" s="533"/>
      <c r="ITR2" s="533"/>
      <c r="ITS2" s="533"/>
      <c r="ITT2" s="533"/>
      <c r="ITU2" s="533"/>
      <c r="ITV2" s="533"/>
      <c r="ITW2" s="533"/>
      <c r="ITX2" s="533"/>
      <c r="ITY2" s="533"/>
      <c r="ITZ2" s="533"/>
      <c r="IUA2" s="533"/>
      <c r="IUB2" s="533"/>
      <c r="IUC2" s="533"/>
      <c r="IUD2" s="533"/>
      <c r="IUE2" s="533"/>
      <c r="IUF2" s="533"/>
      <c r="IUG2" s="533"/>
      <c r="IUH2" s="533"/>
      <c r="IUI2" s="533"/>
      <c r="IUJ2" s="533"/>
      <c r="IUK2" s="533"/>
      <c r="IUL2" s="533"/>
      <c r="IUM2" s="533"/>
      <c r="IUN2" s="533"/>
      <c r="IUO2" s="533"/>
      <c r="IUP2" s="533"/>
      <c r="IUQ2" s="533"/>
      <c r="IUR2" s="533"/>
      <c r="IUS2" s="533"/>
      <c r="IUT2" s="533"/>
      <c r="IUU2" s="533"/>
      <c r="IUV2" s="533"/>
      <c r="IUW2" s="533"/>
      <c r="IUX2" s="533"/>
      <c r="IUY2" s="533"/>
      <c r="IUZ2" s="533"/>
      <c r="IVA2" s="533"/>
      <c r="IVB2" s="533"/>
      <c r="IVC2" s="533"/>
      <c r="IVD2" s="533"/>
      <c r="IVE2" s="533"/>
      <c r="IVF2" s="533"/>
      <c r="IVG2" s="533"/>
      <c r="IVH2" s="533"/>
      <c r="IVI2" s="533"/>
      <c r="IVJ2" s="533"/>
      <c r="IVK2" s="533"/>
      <c r="IVL2" s="533"/>
      <c r="IVM2" s="533"/>
      <c r="IVN2" s="533"/>
      <c r="IVO2" s="533"/>
      <c r="IVP2" s="533"/>
      <c r="IVQ2" s="533"/>
      <c r="IVR2" s="533"/>
      <c r="IVS2" s="533"/>
      <c r="IVT2" s="533"/>
      <c r="IVU2" s="533"/>
      <c r="IVV2" s="533"/>
      <c r="IVW2" s="533"/>
      <c r="IVX2" s="533"/>
      <c r="IVY2" s="533"/>
      <c r="IVZ2" s="533"/>
      <c r="IWA2" s="533"/>
      <c r="IWB2" s="533"/>
      <c r="IWC2" s="533"/>
      <c r="IWD2" s="533"/>
      <c r="IWE2" s="533"/>
      <c r="IWF2" s="533"/>
      <c r="IWG2" s="533"/>
      <c r="IWH2" s="533"/>
      <c r="IWI2" s="533"/>
      <c r="IWJ2" s="533"/>
      <c r="IWK2" s="533"/>
      <c r="IWL2" s="533"/>
      <c r="IWM2" s="533"/>
      <c r="IWN2" s="533"/>
      <c r="IWO2" s="533"/>
      <c r="IWP2" s="533"/>
      <c r="IWQ2" s="533"/>
      <c r="IWR2" s="533"/>
      <c r="IWS2" s="533"/>
      <c r="IWT2" s="533"/>
      <c r="IWU2" s="533"/>
      <c r="IWV2" s="533"/>
      <c r="IWW2" s="533"/>
      <c r="IWX2" s="533"/>
      <c r="IWY2" s="533"/>
      <c r="IWZ2" s="533"/>
      <c r="IXA2" s="533"/>
      <c r="IXB2" s="533"/>
      <c r="IXC2" s="533"/>
      <c r="IXD2" s="533"/>
      <c r="IXE2" s="533"/>
      <c r="IXF2" s="533"/>
      <c r="IXG2" s="533"/>
      <c r="IXH2" s="533"/>
      <c r="IXI2" s="533"/>
      <c r="IXJ2" s="533"/>
      <c r="IXK2" s="533"/>
      <c r="IXL2" s="533"/>
      <c r="IXM2" s="533"/>
      <c r="IXN2" s="533"/>
      <c r="IXO2" s="533"/>
      <c r="IXP2" s="533"/>
      <c r="IXQ2" s="533"/>
      <c r="IXR2" s="533"/>
      <c r="IXS2" s="533"/>
      <c r="IXT2" s="533"/>
      <c r="IXU2" s="533"/>
      <c r="IXV2" s="533"/>
      <c r="IXW2" s="533"/>
      <c r="IXX2" s="533"/>
      <c r="IXY2" s="533"/>
      <c r="IXZ2" s="533"/>
      <c r="IYA2" s="533"/>
      <c r="IYB2" s="533"/>
      <c r="IYC2" s="533"/>
      <c r="IYD2" s="533"/>
      <c r="IYE2" s="533"/>
      <c r="IYF2" s="533"/>
      <c r="IYG2" s="533"/>
      <c r="IYH2" s="533"/>
      <c r="IYI2" s="533"/>
      <c r="IYJ2" s="533"/>
      <c r="IYK2" s="533"/>
      <c r="IYL2" s="533"/>
      <c r="IYM2" s="533"/>
      <c r="IYN2" s="533"/>
      <c r="IYO2" s="533"/>
      <c r="IYP2" s="533"/>
      <c r="IYQ2" s="533"/>
      <c r="IYR2" s="533"/>
      <c r="IYS2" s="533"/>
      <c r="IYT2" s="533"/>
      <c r="IYU2" s="533"/>
      <c r="IYV2" s="533"/>
      <c r="IYW2" s="533"/>
      <c r="IYX2" s="533"/>
      <c r="IYY2" s="533"/>
      <c r="IYZ2" s="533"/>
      <c r="IZA2" s="533"/>
      <c r="IZB2" s="533"/>
      <c r="IZC2" s="533"/>
      <c r="IZD2" s="533"/>
      <c r="IZE2" s="533"/>
      <c r="IZF2" s="533"/>
      <c r="IZG2" s="533"/>
      <c r="IZH2" s="533"/>
      <c r="IZI2" s="533"/>
      <c r="IZJ2" s="533"/>
      <c r="IZK2" s="533"/>
      <c r="IZL2" s="533"/>
      <c r="IZM2" s="533"/>
      <c r="IZN2" s="533"/>
      <c r="IZO2" s="533"/>
      <c r="IZP2" s="533"/>
      <c r="IZQ2" s="533"/>
      <c r="IZR2" s="533"/>
      <c r="IZS2" s="533"/>
      <c r="IZT2" s="533"/>
      <c r="IZU2" s="533"/>
      <c r="IZV2" s="533"/>
      <c r="IZW2" s="533"/>
      <c r="IZX2" s="533"/>
      <c r="IZY2" s="533"/>
      <c r="IZZ2" s="533"/>
      <c r="JAA2" s="533"/>
      <c r="JAB2" s="533"/>
      <c r="JAC2" s="533"/>
      <c r="JAD2" s="533"/>
      <c r="JAE2" s="533"/>
      <c r="JAF2" s="533"/>
      <c r="JAG2" s="533"/>
      <c r="JAH2" s="533"/>
      <c r="JAI2" s="533"/>
      <c r="JAJ2" s="533"/>
      <c r="JAK2" s="533"/>
      <c r="JAL2" s="533"/>
      <c r="JAM2" s="533"/>
      <c r="JAN2" s="533"/>
      <c r="JAO2" s="533"/>
      <c r="JAP2" s="533"/>
      <c r="JAQ2" s="533"/>
      <c r="JAR2" s="533"/>
      <c r="JAS2" s="533"/>
      <c r="JAT2" s="533"/>
      <c r="JAU2" s="533"/>
      <c r="JAV2" s="533"/>
      <c r="JAW2" s="533"/>
      <c r="JAX2" s="533"/>
      <c r="JAY2" s="533"/>
      <c r="JAZ2" s="533"/>
      <c r="JBA2" s="533"/>
      <c r="JBB2" s="533"/>
      <c r="JBC2" s="533"/>
      <c r="JBD2" s="533"/>
      <c r="JBE2" s="533"/>
      <c r="JBF2" s="533"/>
      <c r="JBG2" s="533"/>
      <c r="JBH2" s="533"/>
      <c r="JBI2" s="533"/>
      <c r="JBJ2" s="533"/>
      <c r="JBK2" s="533"/>
      <c r="JBL2" s="533"/>
      <c r="JBM2" s="533"/>
      <c r="JBN2" s="533"/>
      <c r="JBO2" s="533"/>
      <c r="JBP2" s="533"/>
      <c r="JBQ2" s="533"/>
      <c r="JBR2" s="533"/>
      <c r="JBS2" s="533"/>
      <c r="JBT2" s="533"/>
      <c r="JBU2" s="533"/>
      <c r="JBV2" s="533"/>
      <c r="JBW2" s="533"/>
      <c r="JBX2" s="533"/>
      <c r="JBY2" s="533"/>
      <c r="JBZ2" s="533"/>
      <c r="JCA2" s="533"/>
      <c r="JCB2" s="533"/>
      <c r="JCC2" s="533"/>
      <c r="JCD2" s="533"/>
      <c r="JCE2" s="533"/>
      <c r="JCF2" s="533"/>
      <c r="JCG2" s="533"/>
      <c r="JCH2" s="533"/>
      <c r="JCI2" s="533"/>
      <c r="JCJ2" s="533"/>
      <c r="JCK2" s="533"/>
      <c r="JCL2" s="533"/>
      <c r="JCM2" s="533"/>
      <c r="JCN2" s="533"/>
      <c r="JCO2" s="533"/>
      <c r="JCP2" s="533"/>
      <c r="JCQ2" s="533"/>
      <c r="JCR2" s="533"/>
      <c r="JCS2" s="533"/>
      <c r="JCT2" s="533"/>
      <c r="JCU2" s="533"/>
      <c r="JCV2" s="533"/>
      <c r="JCW2" s="533"/>
      <c r="JCX2" s="533"/>
      <c r="JCY2" s="533"/>
      <c r="JCZ2" s="533"/>
      <c r="JDA2" s="533"/>
      <c r="JDB2" s="533"/>
      <c r="JDC2" s="533"/>
      <c r="JDD2" s="533"/>
      <c r="JDE2" s="533"/>
      <c r="JDF2" s="533"/>
      <c r="JDG2" s="533"/>
      <c r="JDH2" s="533"/>
      <c r="JDI2" s="533"/>
      <c r="JDJ2" s="533"/>
      <c r="JDK2" s="533"/>
      <c r="JDL2" s="533"/>
      <c r="JDM2" s="533"/>
      <c r="JDN2" s="533"/>
      <c r="JDO2" s="533"/>
      <c r="JDP2" s="533"/>
      <c r="JDQ2" s="533"/>
      <c r="JDR2" s="533"/>
      <c r="JDS2" s="533"/>
      <c r="JDT2" s="533"/>
      <c r="JDU2" s="533"/>
      <c r="JDV2" s="533"/>
      <c r="JDW2" s="533"/>
      <c r="JDX2" s="533"/>
      <c r="JDY2" s="533"/>
      <c r="JDZ2" s="533"/>
      <c r="JEA2" s="533"/>
      <c r="JEB2" s="533"/>
      <c r="JEC2" s="533"/>
      <c r="JED2" s="533"/>
      <c r="JEE2" s="533"/>
      <c r="JEF2" s="533"/>
      <c r="JEG2" s="533"/>
      <c r="JEH2" s="533"/>
      <c r="JEI2" s="533"/>
      <c r="JEJ2" s="533"/>
      <c r="JEK2" s="533"/>
      <c r="JEL2" s="533"/>
      <c r="JEM2" s="533"/>
      <c r="JEN2" s="533"/>
      <c r="JEO2" s="533"/>
      <c r="JEP2" s="533"/>
      <c r="JEQ2" s="533"/>
      <c r="JER2" s="533"/>
      <c r="JES2" s="533"/>
      <c r="JET2" s="533"/>
      <c r="JEU2" s="533"/>
      <c r="JEV2" s="533"/>
      <c r="JEW2" s="533"/>
      <c r="JEX2" s="533"/>
      <c r="JEY2" s="533"/>
      <c r="JEZ2" s="533"/>
      <c r="JFA2" s="533"/>
      <c r="JFB2" s="533"/>
      <c r="JFC2" s="533"/>
      <c r="JFD2" s="533"/>
      <c r="JFE2" s="533"/>
      <c r="JFF2" s="533"/>
      <c r="JFG2" s="533"/>
      <c r="JFH2" s="533"/>
      <c r="JFI2" s="533"/>
      <c r="JFJ2" s="533"/>
      <c r="JFK2" s="533"/>
      <c r="JFL2" s="533"/>
      <c r="JFM2" s="533"/>
      <c r="JFN2" s="533"/>
      <c r="JFO2" s="533"/>
      <c r="JFP2" s="533"/>
      <c r="JFQ2" s="533"/>
      <c r="JFR2" s="533"/>
      <c r="JFS2" s="533"/>
      <c r="JFT2" s="533"/>
      <c r="JFU2" s="533"/>
      <c r="JFV2" s="533"/>
      <c r="JFW2" s="533"/>
      <c r="JFX2" s="533"/>
      <c r="JFY2" s="533"/>
      <c r="JFZ2" s="533"/>
      <c r="JGA2" s="533"/>
      <c r="JGB2" s="533"/>
      <c r="JGC2" s="533"/>
      <c r="JGD2" s="533"/>
      <c r="JGE2" s="533"/>
      <c r="JGF2" s="533"/>
      <c r="JGG2" s="533"/>
      <c r="JGH2" s="533"/>
      <c r="JGI2" s="533"/>
      <c r="JGJ2" s="533"/>
      <c r="JGK2" s="533"/>
      <c r="JGL2" s="533"/>
      <c r="JGM2" s="533"/>
      <c r="JGN2" s="533"/>
      <c r="JGO2" s="533"/>
      <c r="JGP2" s="533"/>
      <c r="JGQ2" s="533"/>
      <c r="JGR2" s="533"/>
      <c r="JGS2" s="533"/>
      <c r="JGT2" s="533"/>
      <c r="JGU2" s="533"/>
      <c r="JGV2" s="533"/>
      <c r="JGW2" s="533"/>
      <c r="JGX2" s="533"/>
      <c r="JGY2" s="533"/>
      <c r="JGZ2" s="533"/>
      <c r="JHA2" s="533"/>
      <c r="JHB2" s="533"/>
      <c r="JHC2" s="533"/>
      <c r="JHD2" s="533"/>
      <c r="JHE2" s="533"/>
      <c r="JHF2" s="533"/>
      <c r="JHG2" s="533"/>
      <c r="JHH2" s="533"/>
      <c r="JHI2" s="533"/>
      <c r="JHJ2" s="533"/>
      <c r="JHK2" s="533"/>
      <c r="JHL2" s="533"/>
      <c r="JHM2" s="533"/>
      <c r="JHN2" s="533"/>
      <c r="JHO2" s="533"/>
      <c r="JHP2" s="533"/>
      <c r="JHQ2" s="533"/>
      <c r="JHR2" s="533"/>
      <c r="JHS2" s="533"/>
      <c r="JHT2" s="533"/>
      <c r="JHU2" s="533"/>
      <c r="JHV2" s="533"/>
      <c r="JHW2" s="533"/>
      <c r="JHX2" s="533"/>
      <c r="JHY2" s="533"/>
      <c r="JHZ2" s="533"/>
      <c r="JIA2" s="533"/>
      <c r="JIB2" s="533"/>
      <c r="JIC2" s="533"/>
      <c r="JID2" s="533"/>
      <c r="JIE2" s="533"/>
      <c r="JIF2" s="533"/>
      <c r="JIG2" s="533"/>
      <c r="JIH2" s="533"/>
      <c r="JII2" s="533"/>
      <c r="JIJ2" s="533"/>
      <c r="JIK2" s="533"/>
      <c r="JIL2" s="533"/>
      <c r="JIM2" s="533"/>
      <c r="JIN2" s="533"/>
      <c r="JIO2" s="533"/>
      <c r="JIP2" s="533"/>
      <c r="JIQ2" s="533"/>
      <c r="JIR2" s="533"/>
      <c r="JIS2" s="533"/>
      <c r="JIT2" s="533"/>
      <c r="JIU2" s="533"/>
      <c r="JIV2" s="533"/>
      <c r="JIW2" s="533"/>
      <c r="JIX2" s="533"/>
      <c r="JIY2" s="533"/>
      <c r="JIZ2" s="533"/>
      <c r="JJA2" s="533"/>
      <c r="JJB2" s="533"/>
      <c r="JJC2" s="533"/>
      <c r="JJD2" s="533"/>
      <c r="JJE2" s="533"/>
      <c r="JJF2" s="533"/>
      <c r="JJG2" s="533"/>
      <c r="JJH2" s="533"/>
      <c r="JJI2" s="533"/>
      <c r="JJJ2" s="533"/>
      <c r="JJK2" s="533"/>
      <c r="JJL2" s="533"/>
      <c r="JJM2" s="533"/>
      <c r="JJN2" s="533"/>
      <c r="JJO2" s="533"/>
      <c r="JJP2" s="533"/>
      <c r="JJQ2" s="533"/>
      <c r="JJR2" s="533"/>
      <c r="JJS2" s="533"/>
      <c r="JJT2" s="533"/>
      <c r="JJU2" s="533"/>
      <c r="JJV2" s="533"/>
      <c r="JJW2" s="533"/>
      <c r="JJX2" s="533"/>
      <c r="JJY2" s="533"/>
      <c r="JJZ2" s="533"/>
      <c r="JKA2" s="533"/>
      <c r="JKB2" s="533"/>
      <c r="JKC2" s="533"/>
      <c r="JKD2" s="533"/>
      <c r="JKE2" s="533"/>
      <c r="JKF2" s="533"/>
      <c r="JKG2" s="533"/>
      <c r="JKH2" s="533"/>
      <c r="JKI2" s="533"/>
      <c r="JKJ2" s="533"/>
      <c r="JKK2" s="533"/>
      <c r="JKL2" s="533"/>
      <c r="JKM2" s="533"/>
      <c r="JKN2" s="533"/>
      <c r="JKO2" s="533"/>
      <c r="JKP2" s="533"/>
      <c r="JKQ2" s="533"/>
      <c r="JKR2" s="533"/>
      <c r="JKS2" s="533"/>
      <c r="JKT2" s="533"/>
      <c r="JKU2" s="533"/>
      <c r="JKV2" s="533"/>
      <c r="JKW2" s="533"/>
      <c r="JKX2" s="533"/>
      <c r="JKY2" s="533"/>
      <c r="JKZ2" s="533"/>
      <c r="JLA2" s="533"/>
      <c r="JLB2" s="533"/>
      <c r="JLC2" s="533"/>
      <c r="JLD2" s="533"/>
      <c r="JLE2" s="533"/>
      <c r="JLF2" s="533"/>
      <c r="JLG2" s="533"/>
      <c r="JLH2" s="533"/>
      <c r="JLI2" s="533"/>
      <c r="JLJ2" s="533"/>
      <c r="JLK2" s="533"/>
      <c r="JLL2" s="533"/>
      <c r="JLM2" s="533"/>
      <c r="JLN2" s="533"/>
      <c r="JLO2" s="533"/>
      <c r="JLP2" s="533"/>
      <c r="JLQ2" s="533"/>
      <c r="JLR2" s="533"/>
      <c r="JLS2" s="533"/>
      <c r="JLT2" s="533"/>
      <c r="JLU2" s="533"/>
      <c r="JLV2" s="533"/>
      <c r="JLW2" s="533"/>
      <c r="JLX2" s="533"/>
      <c r="JLY2" s="533"/>
      <c r="JLZ2" s="533"/>
      <c r="JMA2" s="533"/>
      <c r="JMB2" s="533"/>
      <c r="JMC2" s="533"/>
      <c r="JMD2" s="533"/>
      <c r="JME2" s="533"/>
      <c r="JMF2" s="533"/>
      <c r="JMG2" s="533"/>
      <c r="JMH2" s="533"/>
      <c r="JMI2" s="533"/>
      <c r="JMJ2" s="533"/>
      <c r="JMK2" s="533"/>
      <c r="JML2" s="533"/>
      <c r="JMM2" s="533"/>
      <c r="JMN2" s="533"/>
      <c r="JMO2" s="533"/>
      <c r="JMP2" s="533"/>
      <c r="JMQ2" s="533"/>
      <c r="JMR2" s="533"/>
      <c r="JMS2" s="533"/>
      <c r="JMT2" s="533"/>
      <c r="JMU2" s="533"/>
      <c r="JMV2" s="533"/>
      <c r="JMW2" s="533"/>
      <c r="JMX2" s="533"/>
      <c r="JMY2" s="533"/>
      <c r="JMZ2" s="533"/>
      <c r="JNA2" s="533"/>
      <c r="JNB2" s="533"/>
      <c r="JNC2" s="533"/>
      <c r="JND2" s="533"/>
      <c r="JNE2" s="533"/>
      <c r="JNF2" s="533"/>
      <c r="JNG2" s="533"/>
      <c r="JNH2" s="533"/>
      <c r="JNI2" s="533"/>
      <c r="JNJ2" s="533"/>
      <c r="JNK2" s="533"/>
      <c r="JNL2" s="533"/>
      <c r="JNM2" s="533"/>
      <c r="JNN2" s="533"/>
      <c r="JNO2" s="533"/>
      <c r="JNP2" s="533"/>
      <c r="JNQ2" s="533"/>
      <c r="JNR2" s="533"/>
      <c r="JNS2" s="533"/>
      <c r="JNT2" s="533"/>
      <c r="JNU2" s="533"/>
      <c r="JNV2" s="533"/>
      <c r="JNW2" s="533"/>
      <c r="JNX2" s="533"/>
      <c r="JNY2" s="533"/>
      <c r="JNZ2" s="533"/>
      <c r="JOA2" s="533"/>
      <c r="JOB2" s="533"/>
      <c r="JOC2" s="533"/>
      <c r="JOD2" s="533"/>
      <c r="JOE2" s="533"/>
      <c r="JOF2" s="533"/>
      <c r="JOG2" s="533"/>
      <c r="JOH2" s="533"/>
      <c r="JOI2" s="533"/>
      <c r="JOJ2" s="533"/>
      <c r="JOK2" s="533"/>
      <c r="JOL2" s="533"/>
      <c r="JOM2" s="533"/>
      <c r="JON2" s="533"/>
      <c r="JOO2" s="533"/>
      <c r="JOP2" s="533"/>
      <c r="JOQ2" s="533"/>
      <c r="JOR2" s="533"/>
      <c r="JOS2" s="533"/>
      <c r="JOT2" s="533"/>
      <c r="JOU2" s="533"/>
      <c r="JOV2" s="533"/>
      <c r="JOW2" s="533"/>
      <c r="JOX2" s="533"/>
      <c r="JOY2" s="533"/>
      <c r="JOZ2" s="533"/>
      <c r="JPA2" s="533"/>
      <c r="JPB2" s="533"/>
      <c r="JPC2" s="533"/>
      <c r="JPD2" s="533"/>
      <c r="JPE2" s="533"/>
      <c r="JPF2" s="533"/>
      <c r="JPG2" s="533"/>
      <c r="JPH2" s="533"/>
      <c r="JPI2" s="533"/>
      <c r="JPJ2" s="533"/>
      <c r="JPK2" s="533"/>
      <c r="JPL2" s="533"/>
      <c r="JPM2" s="533"/>
      <c r="JPN2" s="533"/>
      <c r="JPO2" s="533"/>
      <c r="JPP2" s="533"/>
      <c r="JPQ2" s="533"/>
      <c r="JPR2" s="533"/>
      <c r="JPS2" s="533"/>
      <c r="JPT2" s="533"/>
      <c r="JPU2" s="533"/>
      <c r="JPV2" s="533"/>
      <c r="JPW2" s="533"/>
      <c r="JPX2" s="533"/>
      <c r="JPY2" s="533"/>
      <c r="JPZ2" s="533"/>
      <c r="JQA2" s="533"/>
      <c r="JQB2" s="533"/>
      <c r="JQC2" s="533"/>
      <c r="JQD2" s="533"/>
      <c r="JQE2" s="533"/>
      <c r="JQF2" s="533"/>
      <c r="JQG2" s="533"/>
      <c r="JQH2" s="533"/>
      <c r="JQI2" s="533"/>
      <c r="JQJ2" s="533"/>
      <c r="JQK2" s="533"/>
      <c r="JQL2" s="533"/>
      <c r="JQM2" s="533"/>
      <c r="JQN2" s="533"/>
      <c r="JQO2" s="533"/>
      <c r="JQP2" s="533"/>
      <c r="JQQ2" s="533"/>
      <c r="JQR2" s="533"/>
      <c r="JQS2" s="533"/>
      <c r="JQT2" s="533"/>
      <c r="JQU2" s="533"/>
      <c r="JQV2" s="533"/>
      <c r="JQW2" s="533"/>
      <c r="JQX2" s="533"/>
      <c r="JQY2" s="533"/>
      <c r="JQZ2" s="533"/>
      <c r="JRA2" s="533"/>
      <c r="JRB2" s="533"/>
      <c r="JRC2" s="533"/>
      <c r="JRD2" s="533"/>
      <c r="JRE2" s="533"/>
      <c r="JRF2" s="533"/>
      <c r="JRG2" s="533"/>
      <c r="JRH2" s="533"/>
      <c r="JRI2" s="533"/>
      <c r="JRJ2" s="533"/>
      <c r="JRK2" s="533"/>
      <c r="JRL2" s="533"/>
      <c r="JRM2" s="533"/>
      <c r="JRN2" s="533"/>
      <c r="JRO2" s="533"/>
      <c r="JRP2" s="533"/>
      <c r="JRQ2" s="533"/>
      <c r="JRR2" s="533"/>
      <c r="JRS2" s="533"/>
      <c r="JRT2" s="533"/>
      <c r="JRU2" s="533"/>
      <c r="JRV2" s="533"/>
      <c r="JRW2" s="533"/>
      <c r="JRX2" s="533"/>
      <c r="JRY2" s="533"/>
      <c r="JRZ2" s="533"/>
      <c r="JSA2" s="533"/>
      <c r="JSB2" s="533"/>
      <c r="JSC2" s="533"/>
      <c r="JSD2" s="533"/>
      <c r="JSE2" s="533"/>
      <c r="JSF2" s="533"/>
      <c r="JSG2" s="533"/>
      <c r="JSH2" s="533"/>
      <c r="JSI2" s="533"/>
      <c r="JSJ2" s="533"/>
      <c r="JSK2" s="533"/>
      <c r="JSL2" s="533"/>
      <c r="JSM2" s="533"/>
      <c r="JSN2" s="533"/>
      <c r="JSO2" s="533"/>
      <c r="JSP2" s="533"/>
      <c r="JSQ2" s="533"/>
      <c r="JSR2" s="533"/>
      <c r="JSS2" s="533"/>
      <c r="JST2" s="533"/>
      <c r="JSU2" s="533"/>
      <c r="JSV2" s="533"/>
      <c r="JSW2" s="533"/>
      <c r="JSX2" s="533"/>
      <c r="JSY2" s="533"/>
      <c r="JSZ2" s="533"/>
      <c r="JTA2" s="533"/>
      <c r="JTB2" s="533"/>
      <c r="JTC2" s="533"/>
      <c r="JTD2" s="533"/>
      <c r="JTE2" s="533"/>
      <c r="JTF2" s="533"/>
      <c r="JTG2" s="533"/>
      <c r="JTH2" s="533"/>
      <c r="JTI2" s="533"/>
      <c r="JTJ2" s="533"/>
      <c r="JTK2" s="533"/>
      <c r="JTL2" s="533"/>
      <c r="JTM2" s="533"/>
      <c r="JTN2" s="533"/>
      <c r="JTO2" s="533"/>
      <c r="JTP2" s="533"/>
      <c r="JTQ2" s="533"/>
      <c r="JTR2" s="533"/>
      <c r="JTS2" s="533"/>
      <c r="JTT2" s="533"/>
      <c r="JTU2" s="533"/>
      <c r="JTV2" s="533"/>
      <c r="JTW2" s="533"/>
      <c r="JTX2" s="533"/>
      <c r="JTY2" s="533"/>
      <c r="JTZ2" s="533"/>
      <c r="JUA2" s="533"/>
      <c r="JUB2" s="533"/>
      <c r="JUC2" s="533"/>
      <c r="JUD2" s="533"/>
      <c r="JUE2" s="533"/>
      <c r="JUF2" s="533"/>
      <c r="JUG2" s="533"/>
      <c r="JUH2" s="533"/>
      <c r="JUI2" s="533"/>
      <c r="JUJ2" s="533"/>
      <c r="JUK2" s="533"/>
      <c r="JUL2" s="533"/>
      <c r="JUM2" s="533"/>
      <c r="JUN2" s="533"/>
      <c r="JUO2" s="533"/>
      <c r="JUP2" s="533"/>
      <c r="JUQ2" s="533"/>
      <c r="JUR2" s="533"/>
      <c r="JUS2" s="533"/>
      <c r="JUT2" s="533"/>
      <c r="JUU2" s="533"/>
      <c r="JUV2" s="533"/>
      <c r="JUW2" s="533"/>
      <c r="JUX2" s="533"/>
      <c r="JUY2" s="533"/>
      <c r="JUZ2" s="533"/>
      <c r="JVA2" s="533"/>
      <c r="JVB2" s="533"/>
      <c r="JVC2" s="533"/>
      <c r="JVD2" s="533"/>
      <c r="JVE2" s="533"/>
      <c r="JVF2" s="533"/>
      <c r="JVG2" s="533"/>
      <c r="JVH2" s="533"/>
      <c r="JVI2" s="533"/>
      <c r="JVJ2" s="533"/>
      <c r="JVK2" s="533"/>
      <c r="JVL2" s="533"/>
      <c r="JVM2" s="533"/>
      <c r="JVN2" s="533"/>
      <c r="JVO2" s="533"/>
      <c r="JVP2" s="533"/>
      <c r="JVQ2" s="533"/>
      <c r="JVR2" s="533"/>
      <c r="JVS2" s="533"/>
      <c r="JVT2" s="533"/>
      <c r="JVU2" s="533"/>
      <c r="JVV2" s="533"/>
      <c r="JVW2" s="533"/>
      <c r="JVX2" s="533"/>
      <c r="JVY2" s="533"/>
      <c r="JVZ2" s="533"/>
      <c r="JWA2" s="533"/>
      <c r="JWB2" s="533"/>
      <c r="JWC2" s="533"/>
      <c r="JWD2" s="533"/>
      <c r="JWE2" s="533"/>
      <c r="JWF2" s="533"/>
      <c r="JWG2" s="533"/>
      <c r="JWH2" s="533"/>
      <c r="JWI2" s="533"/>
      <c r="JWJ2" s="533"/>
      <c r="JWK2" s="533"/>
      <c r="JWL2" s="533"/>
      <c r="JWM2" s="533"/>
      <c r="JWN2" s="533"/>
      <c r="JWO2" s="533"/>
      <c r="JWP2" s="533"/>
      <c r="JWQ2" s="533"/>
      <c r="JWR2" s="533"/>
      <c r="JWS2" s="533"/>
      <c r="JWT2" s="533"/>
      <c r="JWU2" s="533"/>
      <c r="JWV2" s="533"/>
      <c r="JWW2" s="533"/>
      <c r="JWX2" s="533"/>
      <c r="JWY2" s="533"/>
      <c r="JWZ2" s="533"/>
      <c r="JXA2" s="533"/>
      <c r="JXB2" s="533"/>
      <c r="JXC2" s="533"/>
      <c r="JXD2" s="533"/>
      <c r="JXE2" s="533"/>
      <c r="JXF2" s="533"/>
      <c r="JXG2" s="533"/>
      <c r="JXH2" s="533"/>
      <c r="JXI2" s="533"/>
      <c r="JXJ2" s="533"/>
      <c r="JXK2" s="533"/>
      <c r="JXL2" s="533"/>
      <c r="JXM2" s="533"/>
      <c r="JXN2" s="533"/>
      <c r="JXO2" s="533"/>
      <c r="JXP2" s="533"/>
      <c r="JXQ2" s="533"/>
      <c r="JXR2" s="533"/>
      <c r="JXS2" s="533"/>
      <c r="JXT2" s="533"/>
      <c r="JXU2" s="533"/>
      <c r="JXV2" s="533"/>
      <c r="JXW2" s="533"/>
      <c r="JXX2" s="533"/>
      <c r="JXY2" s="533"/>
      <c r="JXZ2" s="533"/>
      <c r="JYA2" s="533"/>
      <c r="JYB2" s="533"/>
      <c r="JYC2" s="533"/>
      <c r="JYD2" s="533"/>
      <c r="JYE2" s="533"/>
      <c r="JYF2" s="533"/>
      <c r="JYG2" s="533"/>
      <c r="JYH2" s="533"/>
      <c r="JYI2" s="533"/>
      <c r="JYJ2" s="533"/>
      <c r="JYK2" s="533"/>
      <c r="JYL2" s="533"/>
      <c r="JYM2" s="533"/>
      <c r="JYN2" s="533"/>
      <c r="JYO2" s="533"/>
      <c r="JYP2" s="533"/>
      <c r="JYQ2" s="533"/>
      <c r="JYR2" s="533"/>
      <c r="JYS2" s="533"/>
      <c r="JYT2" s="533"/>
      <c r="JYU2" s="533"/>
      <c r="JYV2" s="533"/>
      <c r="JYW2" s="533"/>
      <c r="JYX2" s="533"/>
      <c r="JYY2" s="533"/>
      <c r="JYZ2" s="533"/>
      <c r="JZA2" s="533"/>
      <c r="JZB2" s="533"/>
      <c r="JZC2" s="533"/>
      <c r="JZD2" s="533"/>
      <c r="JZE2" s="533"/>
      <c r="JZF2" s="533"/>
      <c r="JZG2" s="533"/>
      <c r="JZH2" s="533"/>
      <c r="JZI2" s="533"/>
      <c r="JZJ2" s="533"/>
      <c r="JZK2" s="533"/>
      <c r="JZL2" s="533"/>
      <c r="JZM2" s="533"/>
      <c r="JZN2" s="533"/>
      <c r="JZO2" s="533"/>
      <c r="JZP2" s="533"/>
      <c r="JZQ2" s="533"/>
      <c r="JZR2" s="533"/>
      <c r="JZS2" s="533"/>
      <c r="JZT2" s="533"/>
      <c r="JZU2" s="533"/>
      <c r="JZV2" s="533"/>
      <c r="JZW2" s="533"/>
      <c r="JZX2" s="533"/>
      <c r="JZY2" s="533"/>
      <c r="JZZ2" s="533"/>
      <c r="KAA2" s="533"/>
      <c r="KAB2" s="533"/>
      <c r="KAC2" s="533"/>
      <c r="KAD2" s="533"/>
      <c r="KAE2" s="533"/>
      <c r="KAF2" s="533"/>
      <c r="KAG2" s="533"/>
      <c r="KAH2" s="533"/>
      <c r="KAI2" s="533"/>
      <c r="KAJ2" s="533"/>
      <c r="KAK2" s="533"/>
      <c r="KAL2" s="533"/>
      <c r="KAM2" s="533"/>
      <c r="KAN2" s="533"/>
      <c r="KAO2" s="533"/>
      <c r="KAP2" s="533"/>
      <c r="KAQ2" s="533"/>
      <c r="KAR2" s="533"/>
      <c r="KAS2" s="533"/>
      <c r="KAT2" s="533"/>
      <c r="KAU2" s="533"/>
      <c r="KAV2" s="533"/>
      <c r="KAW2" s="533"/>
      <c r="KAX2" s="533"/>
      <c r="KAY2" s="533"/>
      <c r="KAZ2" s="533"/>
      <c r="KBA2" s="533"/>
      <c r="KBB2" s="533"/>
      <c r="KBC2" s="533"/>
      <c r="KBD2" s="533"/>
      <c r="KBE2" s="533"/>
      <c r="KBF2" s="533"/>
      <c r="KBG2" s="533"/>
      <c r="KBH2" s="533"/>
      <c r="KBI2" s="533"/>
      <c r="KBJ2" s="533"/>
      <c r="KBK2" s="533"/>
      <c r="KBL2" s="533"/>
      <c r="KBM2" s="533"/>
      <c r="KBN2" s="533"/>
      <c r="KBO2" s="533"/>
      <c r="KBP2" s="533"/>
      <c r="KBQ2" s="533"/>
      <c r="KBR2" s="533"/>
      <c r="KBS2" s="533"/>
      <c r="KBT2" s="533"/>
      <c r="KBU2" s="533"/>
      <c r="KBV2" s="533"/>
      <c r="KBW2" s="533"/>
      <c r="KBX2" s="533"/>
      <c r="KBY2" s="533"/>
      <c r="KBZ2" s="533"/>
      <c r="KCA2" s="533"/>
      <c r="KCB2" s="533"/>
      <c r="KCC2" s="533"/>
      <c r="KCD2" s="533"/>
      <c r="KCE2" s="533"/>
      <c r="KCF2" s="533"/>
      <c r="KCG2" s="533"/>
      <c r="KCH2" s="533"/>
      <c r="KCI2" s="533"/>
      <c r="KCJ2" s="533"/>
      <c r="KCK2" s="533"/>
      <c r="KCL2" s="533"/>
      <c r="KCM2" s="533"/>
      <c r="KCN2" s="533"/>
      <c r="KCO2" s="533"/>
      <c r="KCP2" s="533"/>
      <c r="KCQ2" s="533"/>
      <c r="KCR2" s="533"/>
      <c r="KCS2" s="533"/>
      <c r="KCT2" s="533"/>
      <c r="KCU2" s="533"/>
      <c r="KCV2" s="533"/>
      <c r="KCW2" s="533"/>
      <c r="KCX2" s="533"/>
      <c r="KCY2" s="533"/>
      <c r="KCZ2" s="533"/>
      <c r="KDA2" s="533"/>
      <c r="KDB2" s="533"/>
      <c r="KDC2" s="533"/>
      <c r="KDD2" s="533"/>
      <c r="KDE2" s="533"/>
      <c r="KDF2" s="533"/>
      <c r="KDG2" s="533"/>
      <c r="KDH2" s="533"/>
      <c r="KDI2" s="533"/>
      <c r="KDJ2" s="533"/>
      <c r="KDK2" s="533"/>
      <c r="KDL2" s="533"/>
      <c r="KDM2" s="533"/>
      <c r="KDN2" s="533"/>
      <c r="KDO2" s="533"/>
      <c r="KDP2" s="533"/>
      <c r="KDQ2" s="533"/>
      <c r="KDR2" s="533"/>
      <c r="KDS2" s="533"/>
      <c r="KDT2" s="533"/>
      <c r="KDU2" s="533"/>
      <c r="KDV2" s="533"/>
      <c r="KDW2" s="533"/>
      <c r="KDX2" s="533"/>
      <c r="KDY2" s="533"/>
      <c r="KDZ2" s="533"/>
      <c r="KEA2" s="533"/>
      <c r="KEB2" s="533"/>
      <c r="KEC2" s="533"/>
      <c r="KED2" s="533"/>
      <c r="KEE2" s="533"/>
      <c r="KEF2" s="533"/>
      <c r="KEG2" s="533"/>
      <c r="KEH2" s="533"/>
      <c r="KEI2" s="533"/>
      <c r="KEJ2" s="533"/>
      <c r="KEK2" s="533"/>
      <c r="KEL2" s="533"/>
      <c r="KEM2" s="533"/>
      <c r="KEN2" s="533"/>
      <c r="KEO2" s="533"/>
      <c r="KEP2" s="533"/>
      <c r="KEQ2" s="533"/>
      <c r="KER2" s="533"/>
      <c r="KES2" s="533"/>
      <c r="KET2" s="533"/>
      <c r="KEU2" s="533"/>
      <c r="KEV2" s="533"/>
      <c r="KEW2" s="533"/>
      <c r="KEX2" s="533"/>
      <c r="KEY2" s="533"/>
      <c r="KEZ2" s="533"/>
      <c r="KFA2" s="533"/>
      <c r="KFB2" s="533"/>
      <c r="KFC2" s="533"/>
      <c r="KFD2" s="533"/>
      <c r="KFE2" s="533"/>
      <c r="KFF2" s="533"/>
      <c r="KFG2" s="533"/>
      <c r="KFH2" s="533"/>
      <c r="KFI2" s="533"/>
      <c r="KFJ2" s="533"/>
      <c r="KFK2" s="533"/>
      <c r="KFL2" s="533"/>
      <c r="KFM2" s="533"/>
      <c r="KFN2" s="533"/>
      <c r="KFO2" s="533"/>
      <c r="KFP2" s="533"/>
      <c r="KFQ2" s="533"/>
      <c r="KFR2" s="533"/>
      <c r="KFS2" s="533"/>
      <c r="KFT2" s="533"/>
      <c r="KFU2" s="533"/>
      <c r="KFV2" s="533"/>
      <c r="KFW2" s="533"/>
      <c r="KFX2" s="533"/>
      <c r="KFY2" s="533"/>
      <c r="KFZ2" s="533"/>
      <c r="KGA2" s="533"/>
      <c r="KGB2" s="533"/>
      <c r="KGC2" s="533"/>
      <c r="KGD2" s="533"/>
      <c r="KGE2" s="533"/>
      <c r="KGF2" s="533"/>
      <c r="KGG2" s="533"/>
      <c r="KGH2" s="533"/>
      <c r="KGI2" s="533"/>
      <c r="KGJ2" s="533"/>
      <c r="KGK2" s="533"/>
      <c r="KGL2" s="533"/>
      <c r="KGM2" s="533"/>
      <c r="KGN2" s="533"/>
      <c r="KGO2" s="533"/>
      <c r="KGP2" s="533"/>
      <c r="KGQ2" s="533"/>
      <c r="KGR2" s="533"/>
      <c r="KGS2" s="533"/>
      <c r="KGT2" s="533"/>
      <c r="KGU2" s="533"/>
      <c r="KGV2" s="533"/>
      <c r="KGW2" s="533"/>
      <c r="KGX2" s="533"/>
      <c r="KGY2" s="533"/>
      <c r="KGZ2" s="533"/>
      <c r="KHA2" s="533"/>
      <c r="KHB2" s="533"/>
      <c r="KHC2" s="533"/>
      <c r="KHD2" s="533"/>
      <c r="KHE2" s="533"/>
      <c r="KHF2" s="533"/>
      <c r="KHG2" s="533"/>
      <c r="KHH2" s="533"/>
      <c r="KHI2" s="533"/>
      <c r="KHJ2" s="533"/>
      <c r="KHK2" s="533"/>
      <c r="KHL2" s="533"/>
      <c r="KHM2" s="533"/>
      <c r="KHN2" s="533"/>
      <c r="KHO2" s="533"/>
      <c r="KHP2" s="533"/>
      <c r="KHQ2" s="533"/>
      <c r="KHR2" s="533"/>
      <c r="KHS2" s="533"/>
      <c r="KHT2" s="533"/>
      <c r="KHU2" s="533"/>
      <c r="KHV2" s="533"/>
      <c r="KHW2" s="533"/>
      <c r="KHX2" s="533"/>
      <c r="KHY2" s="533"/>
      <c r="KHZ2" s="533"/>
      <c r="KIA2" s="533"/>
      <c r="KIB2" s="533"/>
      <c r="KIC2" s="533"/>
      <c r="KID2" s="533"/>
      <c r="KIE2" s="533"/>
      <c r="KIF2" s="533"/>
      <c r="KIG2" s="533"/>
      <c r="KIH2" s="533"/>
      <c r="KII2" s="533"/>
      <c r="KIJ2" s="533"/>
      <c r="KIK2" s="533"/>
      <c r="KIL2" s="533"/>
      <c r="KIM2" s="533"/>
      <c r="KIN2" s="533"/>
      <c r="KIO2" s="533"/>
      <c r="KIP2" s="533"/>
      <c r="KIQ2" s="533"/>
      <c r="KIR2" s="533"/>
      <c r="KIS2" s="533"/>
      <c r="KIT2" s="533"/>
      <c r="KIU2" s="533"/>
      <c r="KIV2" s="533"/>
      <c r="KIW2" s="533"/>
      <c r="KIX2" s="533"/>
      <c r="KIY2" s="533"/>
      <c r="KIZ2" s="533"/>
      <c r="KJA2" s="533"/>
      <c r="KJB2" s="533"/>
      <c r="KJC2" s="533"/>
      <c r="KJD2" s="533"/>
      <c r="KJE2" s="533"/>
      <c r="KJF2" s="533"/>
      <c r="KJG2" s="533"/>
      <c r="KJH2" s="533"/>
      <c r="KJI2" s="533"/>
      <c r="KJJ2" s="533"/>
      <c r="KJK2" s="533"/>
      <c r="KJL2" s="533"/>
      <c r="KJM2" s="533"/>
      <c r="KJN2" s="533"/>
      <c r="KJO2" s="533"/>
      <c r="KJP2" s="533"/>
      <c r="KJQ2" s="533"/>
      <c r="KJR2" s="533"/>
      <c r="KJS2" s="533"/>
      <c r="KJT2" s="533"/>
      <c r="KJU2" s="533"/>
      <c r="KJV2" s="533"/>
      <c r="KJW2" s="533"/>
      <c r="KJX2" s="533"/>
      <c r="KJY2" s="533"/>
      <c r="KJZ2" s="533"/>
      <c r="KKA2" s="533"/>
      <c r="KKB2" s="533"/>
      <c r="KKC2" s="533"/>
      <c r="KKD2" s="533"/>
      <c r="KKE2" s="533"/>
      <c r="KKF2" s="533"/>
      <c r="KKG2" s="533"/>
      <c r="KKH2" s="533"/>
      <c r="KKI2" s="533"/>
      <c r="KKJ2" s="533"/>
      <c r="KKK2" s="533"/>
      <c r="KKL2" s="533"/>
      <c r="KKM2" s="533"/>
      <c r="KKN2" s="533"/>
      <c r="KKO2" s="533"/>
      <c r="KKP2" s="533"/>
      <c r="KKQ2" s="533"/>
      <c r="KKR2" s="533"/>
      <c r="KKS2" s="533"/>
      <c r="KKT2" s="533"/>
      <c r="KKU2" s="533"/>
      <c r="KKV2" s="533"/>
      <c r="KKW2" s="533"/>
      <c r="KKX2" s="533"/>
      <c r="KKY2" s="533"/>
      <c r="KKZ2" s="533"/>
      <c r="KLA2" s="533"/>
      <c r="KLB2" s="533"/>
      <c r="KLC2" s="533"/>
      <c r="KLD2" s="533"/>
      <c r="KLE2" s="533"/>
      <c r="KLF2" s="533"/>
      <c r="KLG2" s="533"/>
      <c r="KLH2" s="533"/>
      <c r="KLI2" s="533"/>
      <c r="KLJ2" s="533"/>
      <c r="KLK2" s="533"/>
      <c r="KLL2" s="533"/>
      <c r="KLM2" s="533"/>
      <c r="KLN2" s="533"/>
      <c r="KLO2" s="533"/>
      <c r="KLP2" s="533"/>
      <c r="KLQ2" s="533"/>
      <c r="KLR2" s="533"/>
      <c r="KLS2" s="533"/>
      <c r="KLT2" s="533"/>
      <c r="KLU2" s="533"/>
      <c r="KLV2" s="533"/>
      <c r="KLW2" s="533"/>
      <c r="KLX2" s="533"/>
      <c r="KLY2" s="533"/>
      <c r="KLZ2" s="533"/>
      <c r="KMA2" s="533"/>
      <c r="KMB2" s="533"/>
      <c r="KMC2" s="533"/>
      <c r="KMD2" s="533"/>
      <c r="KME2" s="533"/>
      <c r="KMF2" s="533"/>
      <c r="KMG2" s="533"/>
      <c r="KMH2" s="533"/>
      <c r="KMI2" s="533"/>
      <c r="KMJ2" s="533"/>
      <c r="KMK2" s="533"/>
      <c r="KML2" s="533"/>
      <c r="KMM2" s="533"/>
      <c r="KMN2" s="533"/>
      <c r="KMO2" s="533"/>
      <c r="KMP2" s="533"/>
      <c r="KMQ2" s="533"/>
      <c r="KMR2" s="533"/>
      <c r="KMS2" s="533"/>
      <c r="KMT2" s="533"/>
      <c r="KMU2" s="533"/>
      <c r="KMV2" s="533"/>
      <c r="KMW2" s="533"/>
      <c r="KMX2" s="533"/>
      <c r="KMY2" s="533"/>
      <c r="KMZ2" s="533"/>
      <c r="KNA2" s="533"/>
      <c r="KNB2" s="533"/>
      <c r="KNC2" s="533"/>
      <c r="KND2" s="533"/>
      <c r="KNE2" s="533"/>
      <c r="KNF2" s="533"/>
      <c r="KNG2" s="533"/>
      <c r="KNH2" s="533"/>
      <c r="KNI2" s="533"/>
      <c r="KNJ2" s="533"/>
      <c r="KNK2" s="533"/>
      <c r="KNL2" s="533"/>
      <c r="KNM2" s="533"/>
      <c r="KNN2" s="533"/>
      <c r="KNO2" s="533"/>
      <c r="KNP2" s="533"/>
      <c r="KNQ2" s="533"/>
      <c r="KNR2" s="533"/>
      <c r="KNS2" s="533"/>
      <c r="KNT2" s="533"/>
      <c r="KNU2" s="533"/>
      <c r="KNV2" s="533"/>
      <c r="KNW2" s="533"/>
      <c r="KNX2" s="533"/>
      <c r="KNY2" s="533"/>
      <c r="KNZ2" s="533"/>
      <c r="KOA2" s="533"/>
      <c r="KOB2" s="533"/>
      <c r="KOC2" s="533"/>
      <c r="KOD2" s="533"/>
      <c r="KOE2" s="533"/>
      <c r="KOF2" s="533"/>
      <c r="KOG2" s="533"/>
      <c r="KOH2" s="533"/>
      <c r="KOI2" s="533"/>
      <c r="KOJ2" s="533"/>
      <c r="KOK2" s="533"/>
      <c r="KOL2" s="533"/>
      <c r="KOM2" s="533"/>
      <c r="KON2" s="533"/>
      <c r="KOO2" s="533"/>
      <c r="KOP2" s="533"/>
      <c r="KOQ2" s="533"/>
      <c r="KOR2" s="533"/>
      <c r="KOS2" s="533"/>
      <c r="KOT2" s="533"/>
      <c r="KOU2" s="533"/>
      <c r="KOV2" s="533"/>
      <c r="KOW2" s="533"/>
      <c r="KOX2" s="533"/>
      <c r="KOY2" s="533"/>
      <c r="KOZ2" s="533"/>
      <c r="KPA2" s="533"/>
      <c r="KPB2" s="533"/>
      <c r="KPC2" s="533"/>
      <c r="KPD2" s="533"/>
      <c r="KPE2" s="533"/>
      <c r="KPF2" s="533"/>
      <c r="KPG2" s="533"/>
      <c r="KPH2" s="533"/>
      <c r="KPI2" s="533"/>
      <c r="KPJ2" s="533"/>
      <c r="KPK2" s="533"/>
      <c r="KPL2" s="533"/>
      <c r="KPM2" s="533"/>
      <c r="KPN2" s="533"/>
      <c r="KPO2" s="533"/>
      <c r="KPP2" s="533"/>
      <c r="KPQ2" s="533"/>
      <c r="KPR2" s="533"/>
      <c r="KPS2" s="533"/>
      <c r="KPT2" s="533"/>
      <c r="KPU2" s="533"/>
      <c r="KPV2" s="533"/>
      <c r="KPW2" s="533"/>
      <c r="KPX2" s="533"/>
      <c r="KPY2" s="533"/>
      <c r="KPZ2" s="533"/>
      <c r="KQA2" s="533"/>
      <c r="KQB2" s="533"/>
      <c r="KQC2" s="533"/>
      <c r="KQD2" s="533"/>
      <c r="KQE2" s="533"/>
      <c r="KQF2" s="533"/>
      <c r="KQG2" s="533"/>
      <c r="KQH2" s="533"/>
      <c r="KQI2" s="533"/>
      <c r="KQJ2" s="533"/>
      <c r="KQK2" s="533"/>
      <c r="KQL2" s="533"/>
      <c r="KQM2" s="533"/>
      <c r="KQN2" s="533"/>
      <c r="KQO2" s="533"/>
      <c r="KQP2" s="533"/>
      <c r="KQQ2" s="533"/>
      <c r="KQR2" s="533"/>
      <c r="KQS2" s="533"/>
      <c r="KQT2" s="533"/>
      <c r="KQU2" s="533"/>
      <c r="KQV2" s="533"/>
      <c r="KQW2" s="533"/>
      <c r="KQX2" s="533"/>
      <c r="KQY2" s="533"/>
      <c r="KQZ2" s="533"/>
      <c r="KRA2" s="533"/>
      <c r="KRB2" s="533"/>
      <c r="KRC2" s="533"/>
      <c r="KRD2" s="533"/>
      <c r="KRE2" s="533"/>
      <c r="KRF2" s="533"/>
      <c r="KRG2" s="533"/>
      <c r="KRH2" s="533"/>
      <c r="KRI2" s="533"/>
      <c r="KRJ2" s="533"/>
      <c r="KRK2" s="533"/>
      <c r="KRL2" s="533"/>
      <c r="KRM2" s="533"/>
      <c r="KRN2" s="533"/>
      <c r="KRO2" s="533"/>
      <c r="KRP2" s="533"/>
      <c r="KRQ2" s="533"/>
      <c r="KRR2" s="533"/>
      <c r="KRS2" s="533"/>
      <c r="KRT2" s="533"/>
      <c r="KRU2" s="533"/>
      <c r="KRV2" s="533"/>
      <c r="KRW2" s="533"/>
      <c r="KRX2" s="533"/>
      <c r="KRY2" s="533"/>
      <c r="KRZ2" s="533"/>
      <c r="KSA2" s="533"/>
      <c r="KSB2" s="533"/>
      <c r="KSC2" s="533"/>
      <c r="KSD2" s="533"/>
      <c r="KSE2" s="533"/>
      <c r="KSF2" s="533"/>
      <c r="KSG2" s="533"/>
      <c r="KSH2" s="533"/>
      <c r="KSI2" s="533"/>
      <c r="KSJ2" s="533"/>
      <c r="KSK2" s="533"/>
      <c r="KSL2" s="533"/>
      <c r="KSM2" s="533"/>
      <c r="KSN2" s="533"/>
      <c r="KSO2" s="533"/>
      <c r="KSP2" s="533"/>
      <c r="KSQ2" s="533"/>
      <c r="KSR2" s="533"/>
      <c r="KSS2" s="533"/>
      <c r="KST2" s="533"/>
      <c r="KSU2" s="533"/>
      <c r="KSV2" s="533"/>
      <c r="KSW2" s="533"/>
      <c r="KSX2" s="533"/>
      <c r="KSY2" s="533"/>
      <c r="KSZ2" s="533"/>
      <c r="KTA2" s="533"/>
      <c r="KTB2" s="533"/>
      <c r="KTC2" s="533"/>
      <c r="KTD2" s="533"/>
      <c r="KTE2" s="533"/>
      <c r="KTF2" s="533"/>
      <c r="KTG2" s="533"/>
      <c r="KTH2" s="533"/>
      <c r="KTI2" s="533"/>
      <c r="KTJ2" s="533"/>
      <c r="KTK2" s="533"/>
      <c r="KTL2" s="533"/>
      <c r="KTM2" s="533"/>
      <c r="KTN2" s="533"/>
      <c r="KTO2" s="533"/>
      <c r="KTP2" s="533"/>
      <c r="KTQ2" s="533"/>
      <c r="KTR2" s="533"/>
      <c r="KTS2" s="533"/>
      <c r="KTT2" s="533"/>
      <c r="KTU2" s="533"/>
      <c r="KTV2" s="533"/>
      <c r="KTW2" s="533"/>
      <c r="KTX2" s="533"/>
      <c r="KTY2" s="533"/>
      <c r="KTZ2" s="533"/>
      <c r="KUA2" s="533"/>
      <c r="KUB2" s="533"/>
      <c r="KUC2" s="533"/>
      <c r="KUD2" s="533"/>
      <c r="KUE2" s="533"/>
      <c r="KUF2" s="533"/>
      <c r="KUG2" s="533"/>
      <c r="KUH2" s="533"/>
      <c r="KUI2" s="533"/>
      <c r="KUJ2" s="533"/>
      <c r="KUK2" s="533"/>
      <c r="KUL2" s="533"/>
      <c r="KUM2" s="533"/>
      <c r="KUN2" s="533"/>
      <c r="KUO2" s="533"/>
      <c r="KUP2" s="533"/>
      <c r="KUQ2" s="533"/>
      <c r="KUR2" s="533"/>
      <c r="KUS2" s="533"/>
      <c r="KUT2" s="533"/>
      <c r="KUU2" s="533"/>
      <c r="KUV2" s="533"/>
      <c r="KUW2" s="533"/>
      <c r="KUX2" s="533"/>
      <c r="KUY2" s="533"/>
      <c r="KUZ2" s="533"/>
      <c r="KVA2" s="533"/>
      <c r="KVB2" s="533"/>
      <c r="KVC2" s="533"/>
      <c r="KVD2" s="533"/>
      <c r="KVE2" s="533"/>
      <c r="KVF2" s="533"/>
      <c r="KVG2" s="533"/>
      <c r="KVH2" s="533"/>
      <c r="KVI2" s="533"/>
      <c r="KVJ2" s="533"/>
      <c r="KVK2" s="533"/>
      <c r="KVL2" s="533"/>
      <c r="KVM2" s="533"/>
      <c r="KVN2" s="533"/>
      <c r="KVO2" s="533"/>
      <c r="KVP2" s="533"/>
      <c r="KVQ2" s="533"/>
      <c r="KVR2" s="533"/>
      <c r="KVS2" s="533"/>
      <c r="KVT2" s="533"/>
      <c r="KVU2" s="533"/>
      <c r="KVV2" s="533"/>
      <c r="KVW2" s="533"/>
      <c r="KVX2" s="533"/>
      <c r="KVY2" s="533"/>
      <c r="KVZ2" s="533"/>
      <c r="KWA2" s="533"/>
      <c r="KWB2" s="533"/>
      <c r="KWC2" s="533"/>
      <c r="KWD2" s="533"/>
      <c r="KWE2" s="533"/>
      <c r="KWF2" s="533"/>
      <c r="KWG2" s="533"/>
      <c r="KWH2" s="533"/>
      <c r="KWI2" s="533"/>
      <c r="KWJ2" s="533"/>
      <c r="KWK2" s="533"/>
      <c r="KWL2" s="533"/>
      <c r="KWM2" s="533"/>
      <c r="KWN2" s="533"/>
      <c r="KWO2" s="533"/>
      <c r="KWP2" s="533"/>
      <c r="KWQ2" s="533"/>
      <c r="KWR2" s="533"/>
      <c r="KWS2" s="533"/>
      <c r="KWT2" s="533"/>
      <c r="KWU2" s="533"/>
      <c r="KWV2" s="533"/>
      <c r="KWW2" s="533"/>
      <c r="KWX2" s="533"/>
      <c r="KWY2" s="533"/>
      <c r="KWZ2" s="533"/>
      <c r="KXA2" s="533"/>
      <c r="KXB2" s="533"/>
      <c r="KXC2" s="533"/>
      <c r="KXD2" s="533"/>
      <c r="KXE2" s="533"/>
      <c r="KXF2" s="533"/>
      <c r="KXG2" s="533"/>
      <c r="KXH2" s="533"/>
      <c r="KXI2" s="533"/>
      <c r="KXJ2" s="533"/>
      <c r="KXK2" s="533"/>
      <c r="KXL2" s="533"/>
      <c r="KXM2" s="533"/>
      <c r="KXN2" s="533"/>
      <c r="KXO2" s="533"/>
      <c r="KXP2" s="533"/>
      <c r="KXQ2" s="533"/>
      <c r="KXR2" s="533"/>
      <c r="KXS2" s="533"/>
      <c r="KXT2" s="533"/>
      <c r="KXU2" s="533"/>
      <c r="KXV2" s="533"/>
      <c r="KXW2" s="533"/>
      <c r="KXX2" s="533"/>
      <c r="KXY2" s="533"/>
      <c r="KXZ2" s="533"/>
      <c r="KYA2" s="533"/>
      <c r="KYB2" s="533"/>
      <c r="KYC2" s="533"/>
      <c r="KYD2" s="533"/>
      <c r="KYE2" s="533"/>
      <c r="KYF2" s="533"/>
      <c r="KYG2" s="533"/>
      <c r="KYH2" s="533"/>
      <c r="KYI2" s="533"/>
      <c r="KYJ2" s="533"/>
      <c r="KYK2" s="533"/>
      <c r="KYL2" s="533"/>
      <c r="KYM2" s="533"/>
      <c r="KYN2" s="533"/>
      <c r="KYO2" s="533"/>
      <c r="KYP2" s="533"/>
      <c r="KYQ2" s="533"/>
      <c r="KYR2" s="533"/>
      <c r="KYS2" s="533"/>
      <c r="KYT2" s="533"/>
      <c r="KYU2" s="533"/>
      <c r="KYV2" s="533"/>
      <c r="KYW2" s="533"/>
      <c r="KYX2" s="533"/>
      <c r="KYY2" s="533"/>
      <c r="KYZ2" s="533"/>
      <c r="KZA2" s="533"/>
      <c r="KZB2" s="533"/>
      <c r="KZC2" s="533"/>
      <c r="KZD2" s="533"/>
      <c r="KZE2" s="533"/>
      <c r="KZF2" s="533"/>
      <c r="KZG2" s="533"/>
      <c r="KZH2" s="533"/>
      <c r="KZI2" s="533"/>
      <c r="KZJ2" s="533"/>
      <c r="KZK2" s="533"/>
      <c r="KZL2" s="533"/>
      <c r="KZM2" s="533"/>
      <c r="KZN2" s="533"/>
      <c r="KZO2" s="533"/>
      <c r="KZP2" s="533"/>
      <c r="KZQ2" s="533"/>
      <c r="KZR2" s="533"/>
      <c r="KZS2" s="533"/>
      <c r="KZT2" s="533"/>
      <c r="KZU2" s="533"/>
      <c r="KZV2" s="533"/>
      <c r="KZW2" s="533"/>
      <c r="KZX2" s="533"/>
      <c r="KZY2" s="533"/>
      <c r="KZZ2" s="533"/>
      <c r="LAA2" s="533"/>
      <c r="LAB2" s="533"/>
      <c r="LAC2" s="533"/>
      <c r="LAD2" s="533"/>
      <c r="LAE2" s="533"/>
      <c r="LAF2" s="533"/>
      <c r="LAG2" s="533"/>
      <c r="LAH2" s="533"/>
      <c r="LAI2" s="533"/>
      <c r="LAJ2" s="533"/>
      <c r="LAK2" s="533"/>
      <c r="LAL2" s="533"/>
      <c r="LAM2" s="533"/>
      <c r="LAN2" s="533"/>
      <c r="LAO2" s="533"/>
      <c r="LAP2" s="533"/>
      <c r="LAQ2" s="533"/>
      <c r="LAR2" s="533"/>
      <c r="LAS2" s="533"/>
      <c r="LAT2" s="533"/>
      <c r="LAU2" s="533"/>
      <c r="LAV2" s="533"/>
      <c r="LAW2" s="533"/>
      <c r="LAX2" s="533"/>
      <c r="LAY2" s="533"/>
      <c r="LAZ2" s="533"/>
      <c r="LBA2" s="533"/>
      <c r="LBB2" s="533"/>
      <c r="LBC2" s="533"/>
      <c r="LBD2" s="533"/>
      <c r="LBE2" s="533"/>
      <c r="LBF2" s="533"/>
      <c r="LBG2" s="533"/>
      <c r="LBH2" s="533"/>
      <c r="LBI2" s="533"/>
      <c r="LBJ2" s="533"/>
      <c r="LBK2" s="533"/>
      <c r="LBL2" s="533"/>
      <c r="LBM2" s="533"/>
      <c r="LBN2" s="533"/>
      <c r="LBO2" s="533"/>
      <c r="LBP2" s="533"/>
      <c r="LBQ2" s="533"/>
      <c r="LBR2" s="533"/>
      <c r="LBS2" s="533"/>
      <c r="LBT2" s="533"/>
      <c r="LBU2" s="533"/>
      <c r="LBV2" s="533"/>
      <c r="LBW2" s="533"/>
      <c r="LBX2" s="533"/>
      <c r="LBY2" s="533"/>
      <c r="LBZ2" s="533"/>
      <c r="LCA2" s="533"/>
      <c r="LCB2" s="533"/>
      <c r="LCC2" s="533"/>
      <c r="LCD2" s="533"/>
      <c r="LCE2" s="533"/>
      <c r="LCF2" s="533"/>
      <c r="LCG2" s="533"/>
      <c r="LCH2" s="533"/>
      <c r="LCI2" s="533"/>
      <c r="LCJ2" s="533"/>
      <c r="LCK2" s="533"/>
      <c r="LCL2" s="533"/>
      <c r="LCM2" s="533"/>
      <c r="LCN2" s="533"/>
      <c r="LCO2" s="533"/>
      <c r="LCP2" s="533"/>
      <c r="LCQ2" s="533"/>
      <c r="LCR2" s="533"/>
      <c r="LCS2" s="533"/>
      <c r="LCT2" s="533"/>
      <c r="LCU2" s="533"/>
      <c r="LCV2" s="533"/>
      <c r="LCW2" s="533"/>
      <c r="LCX2" s="533"/>
      <c r="LCY2" s="533"/>
      <c r="LCZ2" s="533"/>
      <c r="LDA2" s="533"/>
      <c r="LDB2" s="533"/>
      <c r="LDC2" s="533"/>
      <c r="LDD2" s="533"/>
      <c r="LDE2" s="533"/>
      <c r="LDF2" s="533"/>
      <c r="LDG2" s="533"/>
      <c r="LDH2" s="533"/>
      <c r="LDI2" s="533"/>
      <c r="LDJ2" s="533"/>
      <c r="LDK2" s="533"/>
      <c r="LDL2" s="533"/>
      <c r="LDM2" s="533"/>
      <c r="LDN2" s="533"/>
      <c r="LDO2" s="533"/>
      <c r="LDP2" s="533"/>
      <c r="LDQ2" s="533"/>
      <c r="LDR2" s="533"/>
      <c r="LDS2" s="533"/>
      <c r="LDT2" s="533"/>
      <c r="LDU2" s="533"/>
      <c r="LDV2" s="533"/>
      <c r="LDW2" s="533"/>
      <c r="LDX2" s="533"/>
      <c r="LDY2" s="533"/>
      <c r="LDZ2" s="533"/>
      <c r="LEA2" s="533"/>
      <c r="LEB2" s="533"/>
      <c r="LEC2" s="533"/>
      <c r="LED2" s="533"/>
      <c r="LEE2" s="533"/>
      <c r="LEF2" s="533"/>
      <c r="LEG2" s="533"/>
      <c r="LEH2" s="533"/>
      <c r="LEI2" s="533"/>
      <c r="LEJ2" s="533"/>
      <c r="LEK2" s="533"/>
      <c r="LEL2" s="533"/>
      <c r="LEM2" s="533"/>
      <c r="LEN2" s="533"/>
      <c r="LEO2" s="533"/>
      <c r="LEP2" s="533"/>
      <c r="LEQ2" s="533"/>
      <c r="LER2" s="533"/>
      <c r="LES2" s="533"/>
      <c r="LET2" s="533"/>
      <c r="LEU2" s="533"/>
      <c r="LEV2" s="533"/>
      <c r="LEW2" s="533"/>
      <c r="LEX2" s="533"/>
      <c r="LEY2" s="533"/>
      <c r="LEZ2" s="533"/>
      <c r="LFA2" s="533"/>
      <c r="LFB2" s="533"/>
      <c r="LFC2" s="533"/>
      <c r="LFD2" s="533"/>
      <c r="LFE2" s="533"/>
      <c r="LFF2" s="533"/>
      <c r="LFG2" s="533"/>
      <c r="LFH2" s="533"/>
      <c r="LFI2" s="533"/>
      <c r="LFJ2" s="533"/>
      <c r="LFK2" s="533"/>
      <c r="LFL2" s="533"/>
      <c r="LFM2" s="533"/>
      <c r="LFN2" s="533"/>
      <c r="LFO2" s="533"/>
      <c r="LFP2" s="533"/>
      <c r="LFQ2" s="533"/>
      <c r="LFR2" s="533"/>
      <c r="LFS2" s="533"/>
      <c r="LFT2" s="533"/>
      <c r="LFU2" s="533"/>
      <c r="LFV2" s="533"/>
      <c r="LFW2" s="533"/>
      <c r="LFX2" s="533"/>
      <c r="LFY2" s="533"/>
      <c r="LFZ2" s="533"/>
      <c r="LGA2" s="533"/>
      <c r="LGB2" s="533"/>
      <c r="LGC2" s="533"/>
      <c r="LGD2" s="533"/>
      <c r="LGE2" s="533"/>
      <c r="LGF2" s="533"/>
      <c r="LGG2" s="533"/>
      <c r="LGH2" s="533"/>
      <c r="LGI2" s="533"/>
      <c r="LGJ2" s="533"/>
      <c r="LGK2" s="533"/>
      <c r="LGL2" s="533"/>
      <c r="LGM2" s="533"/>
      <c r="LGN2" s="533"/>
      <c r="LGO2" s="533"/>
      <c r="LGP2" s="533"/>
      <c r="LGQ2" s="533"/>
      <c r="LGR2" s="533"/>
      <c r="LGS2" s="533"/>
      <c r="LGT2" s="533"/>
      <c r="LGU2" s="533"/>
      <c r="LGV2" s="533"/>
      <c r="LGW2" s="533"/>
      <c r="LGX2" s="533"/>
      <c r="LGY2" s="533"/>
      <c r="LGZ2" s="533"/>
      <c r="LHA2" s="533"/>
      <c r="LHB2" s="533"/>
      <c r="LHC2" s="533"/>
      <c r="LHD2" s="533"/>
      <c r="LHE2" s="533"/>
      <c r="LHF2" s="533"/>
      <c r="LHG2" s="533"/>
      <c r="LHH2" s="533"/>
      <c r="LHI2" s="533"/>
      <c r="LHJ2" s="533"/>
      <c r="LHK2" s="533"/>
      <c r="LHL2" s="533"/>
      <c r="LHM2" s="533"/>
      <c r="LHN2" s="533"/>
      <c r="LHO2" s="533"/>
      <c r="LHP2" s="533"/>
      <c r="LHQ2" s="533"/>
      <c r="LHR2" s="533"/>
      <c r="LHS2" s="533"/>
      <c r="LHT2" s="533"/>
      <c r="LHU2" s="533"/>
      <c r="LHV2" s="533"/>
      <c r="LHW2" s="533"/>
      <c r="LHX2" s="533"/>
      <c r="LHY2" s="533"/>
      <c r="LHZ2" s="533"/>
      <c r="LIA2" s="533"/>
      <c r="LIB2" s="533"/>
      <c r="LIC2" s="533"/>
      <c r="LID2" s="533"/>
      <c r="LIE2" s="533"/>
      <c r="LIF2" s="533"/>
      <c r="LIG2" s="533"/>
      <c r="LIH2" s="533"/>
      <c r="LII2" s="533"/>
      <c r="LIJ2" s="533"/>
      <c r="LIK2" s="533"/>
      <c r="LIL2" s="533"/>
      <c r="LIM2" s="533"/>
      <c r="LIN2" s="533"/>
      <c r="LIO2" s="533"/>
      <c r="LIP2" s="533"/>
      <c r="LIQ2" s="533"/>
      <c r="LIR2" s="533"/>
      <c r="LIS2" s="533"/>
      <c r="LIT2" s="533"/>
      <c r="LIU2" s="533"/>
      <c r="LIV2" s="533"/>
      <c r="LIW2" s="533"/>
      <c r="LIX2" s="533"/>
      <c r="LIY2" s="533"/>
      <c r="LIZ2" s="533"/>
      <c r="LJA2" s="533"/>
      <c r="LJB2" s="533"/>
      <c r="LJC2" s="533"/>
      <c r="LJD2" s="533"/>
      <c r="LJE2" s="533"/>
      <c r="LJF2" s="533"/>
      <c r="LJG2" s="533"/>
      <c r="LJH2" s="533"/>
      <c r="LJI2" s="533"/>
      <c r="LJJ2" s="533"/>
      <c r="LJK2" s="533"/>
      <c r="LJL2" s="533"/>
      <c r="LJM2" s="533"/>
      <c r="LJN2" s="533"/>
      <c r="LJO2" s="533"/>
      <c r="LJP2" s="533"/>
      <c r="LJQ2" s="533"/>
      <c r="LJR2" s="533"/>
      <c r="LJS2" s="533"/>
      <c r="LJT2" s="533"/>
      <c r="LJU2" s="533"/>
      <c r="LJV2" s="533"/>
      <c r="LJW2" s="533"/>
      <c r="LJX2" s="533"/>
      <c r="LJY2" s="533"/>
      <c r="LJZ2" s="533"/>
      <c r="LKA2" s="533"/>
      <c r="LKB2" s="533"/>
      <c r="LKC2" s="533"/>
      <c r="LKD2" s="533"/>
      <c r="LKE2" s="533"/>
      <c r="LKF2" s="533"/>
      <c r="LKG2" s="533"/>
      <c r="LKH2" s="533"/>
      <c r="LKI2" s="533"/>
      <c r="LKJ2" s="533"/>
      <c r="LKK2" s="533"/>
      <c r="LKL2" s="533"/>
      <c r="LKM2" s="533"/>
      <c r="LKN2" s="533"/>
      <c r="LKO2" s="533"/>
      <c r="LKP2" s="533"/>
      <c r="LKQ2" s="533"/>
      <c r="LKR2" s="533"/>
      <c r="LKS2" s="533"/>
      <c r="LKT2" s="533"/>
      <c r="LKU2" s="533"/>
      <c r="LKV2" s="533"/>
      <c r="LKW2" s="533"/>
      <c r="LKX2" s="533"/>
      <c r="LKY2" s="533"/>
      <c r="LKZ2" s="533"/>
      <c r="LLA2" s="533"/>
      <c r="LLB2" s="533"/>
      <c r="LLC2" s="533"/>
      <c r="LLD2" s="533"/>
      <c r="LLE2" s="533"/>
      <c r="LLF2" s="533"/>
      <c r="LLG2" s="533"/>
      <c r="LLH2" s="533"/>
      <c r="LLI2" s="533"/>
      <c r="LLJ2" s="533"/>
      <c r="LLK2" s="533"/>
      <c r="LLL2" s="533"/>
      <c r="LLM2" s="533"/>
      <c r="LLN2" s="533"/>
      <c r="LLO2" s="533"/>
      <c r="LLP2" s="533"/>
      <c r="LLQ2" s="533"/>
      <c r="LLR2" s="533"/>
      <c r="LLS2" s="533"/>
      <c r="LLT2" s="533"/>
      <c r="LLU2" s="533"/>
      <c r="LLV2" s="533"/>
      <c r="LLW2" s="533"/>
      <c r="LLX2" s="533"/>
      <c r="LLY2" s="533"/>
      <c r="LLZ2" s="533"/>
      <c r="LMA2" s="533"/>
      <c r="LMB2" s="533"/>
      <c r="LMC2" s="533"/>
      <c r="LMD2" s="533"/>
      <c r="LME2" s="533"/>
      <c r="LMF2" s="533"/>
      <c r="LMG2" s="533"/>
      <c r="LMH2" s="533"/>
      <c r="LMI2" s="533"/>
      <c r="LMJ2" s="533"/>
      <c r="LMK2" s="533"/>
      <c r="LML2" s="533"/>
      <c r="LMM2" s="533"/>
      <c r="LMN2" s="533"/>
      <c r="LMO2" s="533"/>
      <c r="LMP2" s="533"/>
      <c r="LMQ2" s="533"/>
      <c r="LMR2" s="533"/>
      <c r="LMS2" s="533"/>
      <c r="LMT2" s="533"/>
      <c r="LMU2" s="533"/>
      <c r="LMV2" s="533"/>
      <c r="LMW2" s="533"/>
      <c r="LMX2" s="533"/>
      <c r="LMY2" s="533"/>
      <c r="LMZ2" s="533"/>
      <c r="LNA2" s="533"/>
      <c r="LNB2" s="533"/>
      <c r="LNC2" s="533"/>
      <c r="LND2" s="533"/>
      <c r="LNE2" s="533"/>
      <c r="LNF2" s="533"/>
      <c r="LNG2" s="533"/>
      <c r="LNH2" s="533"/>
      <c r="LNI2" s="533"/>
      <c r="LNJ2" s="533"/>
      <c r="LNK2" s="533"/>
      <c r="LNL2" s="533"/>
      <c r="LNM2" s="533"/>
      <c r="LNN2" s="533"/>
      <c r="LNO2" s="533"/>
      <c r="LNP2" s="533"/>
      <c r="LNQ2" s="533"/>
      <c r="LNR2" s="533"/>
      <c r="LNS2" s="533"/>
      <c r="LNT2" s="533"/>
      <c r="LNU2" s="533"/>
      <c r="LNV2" s="533"/>
      <c r="LNW2" s="533"/>
      <c r="LNX2" s="533"/>
      <c r="LNY2" s="533"/>
      <c r="LNZ2" s="533"/>
      <c r="LOA2" s="533"/>
      <c r="LOB2" s="533"/>
      <c r="LOC2" s="533"/>
      <c r="LOD2" s="533"/>
      <c r="LOE2" s="533"/>
      <c r="LOF2" s="533"/>
      <c r="LOG2" s="533"/>
      <c r="LOH2" s="533"/>
      <c r="LOI2" s="533"/>
      <c r="LOJ2" s="533"/>
      <c r="LOK2" s="533"/>
      <c r="LOL2" s="533"/>
      <c r="LOM2" s="533"/>
      <c r="LON2" s="533"/>
      <c r="LOO2" s="533"/>
      <c r="LOP2" s="533"/>
      <c r="LOQ2" s="533"/>
      <c r="LOR2" s="533"/>
      <c r="LOS2" s="533"/>
      <c r="LOT2" s="533"/>
      <c r="LOU2" s="533"/>
      <c r="LOV2" s="533"/>
      <c r="LOW2" s="533"/>
      <c r="LOX2" s="533"/>
      <c r="LOY2" s="533"/>
      <c r="LOZ2" s="533"/>
      <c r="LPA2" s="533"/>
      <c r="LPB2" s="533"/>
      <c r="LPC2" s="533"/>
      <c r="LPD2" s="533"/>
      <c r="LPE2" s="533"/>
      <c r="LPF2" s="533"/>
      <c r="LPG2" s="533"/>
      <c r="LPH2" s="533"/>
      <c r="LPI2" s="533"/>
      <c r="LPJ2" s="533"/>
      <c r="LPK2" s="533"/>
      <c r="LPL2" s="533"/>
      <c r="LPM2" s="533"/>
      <c r="LPN2" s="533"/>
      <c r="LPO2" s="533"/>
      <c r="LPP2" s="533"/>
      <c r="LPQ2" s="533"/>
      <c r="LPR2" s="533"/>
      <c r="LPS2" s="533"/>
      <c r="LPT2" s="533"/>
      <c r="LPU2" s="533"/>
      <c r="LPV2" s="533"/>
      <c r="LPW2" s="533"/>
      <c r="LPX2" s="533"/>
      <c r="LPY2" s="533"/>
      <c r="LPZ2" s="533"/>
      <c r="LQA2" s="533"/>
      <c r="LQB2" s="533"/>
      <c r="LQC2" s="533"/>
      <c r="LQD2" s="533"/>
      <c r="LQE2" s="533"/>
      <c r="LQF2" s="533"/>
      <c r="LQG2" s="533"/>
      <c r="LQH2" s="533"/>
      <c r="LQI2" s="533"/>
      <c r="LQJ2" s="533"/>
      <c r="LQK2" s="533"/>
      <c r="LQL2" s="533"/>
      <c r="LQM2" s="533"/>
      <c r="LQN2" s="533"/>
      <c r="LQO2" s="533"/>
      <c r="LQP2" s="533"/>
      <c r="LQQ2" s="533"/>
      <c r="LQR2" s="533"/>
      <c r="LQS2" s="533"/>
      <c r="LQT2" s="533"/>
      <c r="LQU2" s="533"/>
      <c r="LQV2" s="533"/>
      <c r="LQW2" s="533"/>
      <c r="LQX2" s="533"/>
      <c r="LQY2" s="533"/>
      <c r="LQZ2" s="533"/>
      <c r="LRA2" s="533"/>
      <c r="LRB2" s="533"/>
      <c r="LRC2" s="533"/>
      <c r="LRD2" s="533"/>
      <c r="LRE2" s="533"/>
      <c r="LRF2" s="533"/>
      <c r="LRG2" s="533"/>
      <c r="LRH2" s="533"/>
      <c r="LRI2" s="533"/>
      <c r="LRJ2" s="533"/>
      <c r="LRK2" s="533"/>
      <c r="LRL2" s="533"/>
      <c r="LRM2" s="533"/>
      <c r="LRN2" s="533"/>
      <c r="LRO2" s="533"/>
      <c r="LRP2" s="533"/>
      <c r="LRQ2" s="533"/>
      <c r="LRR2" s="533"/>
      <c r="LRS2" s="533"/>
      <c r="LRT2" s="533"/>
      <c r="LRU2" s="533"/>
      <c r="LRV2" s="533"/>
      <c r="LRW2" s="533"/>
      <c r="LRX2" s="533"/>
      <c r="LRY2" s="533"/>
      <c r="LRZ2" s="533"/>
      <c r="LSA2" s="533"/>
      <c r="LSB2" s="533"/>
      <c r="LSC2" s="533"/>
      <c r="LSD2" s="533"/>
      <c r="LSE2" s="533"/>
      <c r="LSF2" s="533"/>
      <c r="LSG2" s="533"/>
      <c r="LSH2" s="533"/>
      <c r="LSI2" s="533"/>
      <c r="LSJ2" s="533"/>
      <c r="LSK2" s="533"/>
      <c r="LSL2" s="533"/>
      <c r="LSM2" s="533"/>
      <c r="LSN2" s="533"/>
      <c r="LSO2" s="533"/>
      <c r="LSP2" s="533"/>
      <c r="LSQ2" s="533"/>
      <c r="LSR2" s="533"/>
      <c r="LSS2" s="533"/>
      <c r="LST2" s="533"/>
      <c r="LSU2" s="533"/>
      <c r="LSV2" s="533"/>
      <c r="LSW2" s="533"/>
      <c r="LSX2" s="533"/>
      <c r="LSY2" s="533"/>
      <c r="LSZ2" s="533"/>
      <c r="LTA2" s="533"/>
      <c r="LTB2" s="533"/>
      <c r="LTC2" s="533"/>
      <c r="LTD2" s="533"/>
      <c r="LTE2" s="533"/>
      <c r="LTF2" s="533"/>
      <c r="LTG2" s="533"/>
      <c r="LTH2" s="533"/>
      <c r="LTI2" s="533"/>
      <c r="LTJ2" s="533"/>
      <c r="LTK2" s="533"/>
      <c r="LTL2" s="533"/>
      <c r="LTM2" s="533"/>
      <c r="LTN2" s="533"/>
      <c r="LTO2" s="533"/>
      <c r="LTP2" s="533"/>
      <c r="LTQ2" s="533"/>
      <c r="LTR2" s="533"/>
      <c r="LTS2" s="533"/>
      <c r="LTT2" s="533"/>
      <c r="LTU2" s="533"/>
      <c r="LTV2" s="533"/>
      <c r="LTW2" s="533"/>
      <c r="LTX2" s="533"/>
      <c r="LTY2" s="533"/>
      <c r="LTZ2" s="533"/>
      <c r="LUA2" s="533"/>
      <c r="LUB2" s="533"/>
      <c r="LUC2" s="533"/>
      <c r="LUD2" s="533"/>
      <c r="LUE2" s="533"/>
      <c r="LUF2" s="533"/>
      <c r="LUG2" s="533"/>
      <c r="LUH2" s="533"/>
      <c r="LUI2" s="533"/>
      <c r="LUJ2" s="533"/>
      <c r="LUK2" s="533"/>
      <c r="LUL2" s="533"/>
      <c r="LUM2" s="533"/>
      <c r="LUN2" s="533"/>
      <c r="LUO2" s="533"/>
      <c r="LUP2" s="533"/>
      <c r="LUQ2" s="533"/>
      <c r="LUR2" s="533"/>
      <c r="LUS2" s="533"/>
      <c r="LUT2" s="533"/>
      <c r="LUU2" s="533"/>
      <c r="LUV2" s="533"/>
      <c r="LUW2" s="533"/>
      <c r="LUX2" s="533"/>
      <c r="LUY2" s="533"/>
      <c r="LUZ2" s="533"/>
      <c r="LVA2" s="533"/>
      <c r="LVB2" s="533"/>
      <c r="LVC2" s="533"/>
      <c r="LVD2" s="533"/>
      <c r="LVE2" s="533"/>
      <c r="LVF2" s="533"/>
      <c r="LVG2" s="533"/>
      <c r="LVH2" s="533"/>
      <c r="LVI2" s="533"/>
      <c r="LVJ2" s="533"/>
      <c r="LVK2" s="533"/>
      <c r="LVL2" s="533"/>
      <c r="LVM2" s="533"/>
      <c r="LVN2" s="533"/>
      <c r="LVO2" s="533"/>
      <c r="LVP2" s="533"/>
      <c r="LVQ2" s="533"/>
      <c r="LVR2" s="533"/>
      <c r="LVS2" s="533"/>
      <c r="LVT2" s="533"/>
      <c r="LVU2" s="533"/>
      <c r="LVV2" s="533"/>
      <c r="LVW2" s="533"/>
      <c r="LVX2" s="533"/>
      <c r="LVY2" s="533"/>
      <c r="LVZ2" s="533"/>
      <c r="LWA2" s="533"/>
      <c r="LWB2" s="533"/>
      <c r="LWC2" s="533"/>
      <c r="LWD2" s="533"/>
      <c r="LWE2" s="533"/>
      <c r="LWF2" s="533"/>
      <c r="LWG2" s="533"/>
      <c r="LWH2" s="533"/>
      <c r="LWI2" s="533"/>
      <c r="LWJ2" s="533"/>
      <c r="LWK2" s="533"/>
      <c r="LWL2" s="533"/>
      <c r="LWM2" s="533"/>
      <c r="LWN2" s="533"/>
      <c r="LWO2" s="533"/>
      <c r="LWP2" s="533"/>
      <c r="LWQ2" s="533"/>
      <c r="LWR2" s="533"/>
      <c r="LWS2" s="533"/>
      <c r="LWT2" s="533"/>
      <c r="LWU2" s="533"/>
      <c r="LWV2" s="533"/>
      <c r="LWW2" s="533"/>
      <c r="LWX2" s="533"/>
      <c r="LWY2" s="533"/>
      <c r="LWZ2" s="533"/>
      <c r="LXA2" s="533"/>
      <c r="LXB2" s="533"/>
      <c r="LXC2" s="533"/>
      <c r="LXD2" s="533"/>
      <c r="LXE2" s="533"/>
      <c r="LXF2" s="533"/>
      <c r="LXG2" s="533"/>
      <c r="LXH2" s="533"/>
      <c r="LXI2" s="533"/>
      <c r="LXJ2" s="533"/>
      <c r="LXK2" s="533"/>
      <c r="LXL2" s="533"/>
      <c r="LXM2" s="533"/>
      <c r="LXN2" s="533"/>
      <c r="LXO2" s="533"/>
      <c r="LXP2" s="533"/>
      <c r="LXQ2" s="533"/>
      <c r="LXR2" s="533"/>
      <c r="LXS2" s="533"/>
      <c r="LXT2" s="533"/>
      <c r="LXU2" s="533"/>
      <c r="LXV2" s="533"/>
      <c r="LXW2" s="533"/>
      <c r="LXX2" s="533"/>
      <c r="LXY2" s="533"/>
      <c r="LXZ2" s="533"/>
      <c r="LYA2" s="533"/>
      <c r="LYB2" s="533"/>
      <c r="LYC2" s="533"/>
      <c r="LYD2" s="533"/>
      <c r="LYE2" s="533"/>
      <c r="LYF2" s="533"/>
      <c r="LYG2" s="533"/>
      <c r="LYH2" s="533"/>
      <c r="LYI2" s="533"/>
      <c r="LYJ2" s="533"/>
      <c r="LYK2" s="533"/>
      <c r="LYL2" s="533"/>
      <c r="LYM2" s="533"/>
      <c r="LYN2" s="533"/>
      <c r="LYO2" s="533"/>
      <c r="LYP2" s="533"/>
      <c r="LYQ2" s="533"/>
      <c r="LYR2" s="533"/>
      <c r="LYS2" s="533"/>
      <c r="LYT2" s="533"/>
      <c r="LYU2" s="533"/>
      <c r="LYV2" s="533"/>
      <c r="LYW2" s="533"/>
      <c r="LYX2" s="533"/>
      <c r="LYY2" s="533"/>
      <c r="LYZ2" s="533"/>
      <c r="LZA2" s="533"/>
      <c r="LZB2" s="533"/>
      <c r="LZC2" s="533"/>
      <c r="LZD2" s="533"/>
      <c r="LZE2" s="533"/>
      <c r="LZF2" s="533"/>
      <c r="LZG2" s="533"/>
      <c r="LZH2" s="533"/>
      <c r="LZI2" s="533"/>
      <c r="LZJ2" s="533"/>
      <c r="LZK2" s="533"/>
      <c r="LZL2" s="533"/>
      <c r="LZM2" s="533"/>
      <c r="LZN2" s="533"/>
      <c r="LZO2" s="533"/>
      <c r="LZP2" s="533"/>
      <c r="LZQ2" s="533"/>
      <c r="LZR2" s="533"/>
      <c r="LZS2" s="533"/>
      <c r="LZT2" s="533"/>
      <c r="LZU2" s="533"/>
      <c r="LZV2" s="533"/>
      <c r="LZW2" s="533"/>
      <c r="LZX2" s="533"/>
      <c r="LZY2" s="533"/>
      <c r="LZZ2" s="533"/>
      <c r="MAA2" s="533"/>
      <c r="MAB2" s="533"/>
      <c r="MAC2" s="533"/>
      <c r="MAD2" s="533"/>
      <c r="MAE2" s="533"/>
      <c r="MAF2" s="533"/>
      <c r="MAG2" s="533"/>
      <c r="MAH2" s="533"/>
      <c r="MAI2" s="533"/>
      <c r="MAJ2" s="533"/>
      <c r="MAK2" s="533"/>
      <c r="MAL2" s="533"/>
      <c r="MAM2" s="533"/>
      <c r="MAN2" s="533"/>
      <c r="MAO2" s="533"/>
      <c r="MAP2" s="533"/>
      <c r="MAQ2" s="533"/>
      <c r="MAR2" s="533"/>
      <c r="MAS2" s="533"/>
      <c r="MAT2" s="533"/>
      <c r="MAU2" s="533"/>
      <c r="MAV2" s="533"/>
      <c r="MAW2" s="533"/>
      <c r="MAX2" s="533"/>
      <c r="MAY2" s="533"/>
      <c r="MAZ2" s="533"/>
      <c r="MBA2" s="533"/>
      <c r="MBB2" s="533"/>
      <c r="MBC2" s="533"/>
      <c r="MBD2" s="533"/>
      <c r="MBE2" s="533"/>
      <c r="MBF2" s="533"/>
      <c r="MBG2" s="533"/>
      <c r="MBH2" s="533"/>
      <c r="MBI2" s="533"/>
      <c r="MBJ2" s="533"/>
      <c r="MBK2" s="533"/>
      <c r="MBL2" s="533"/>
      <c r="MBM2" s="533"/>
      <c r="MBN2" s="533"/>
      <c r="MBO2" s="533"/>
      <c r="MBP2" s="533"/>
      <c r="MBQ2" s="533"/>
      <c r="MBR2" s="533"/>
      <c r="MBS2" s="533"/>
      <c r="MBT2" s="533"/>
      <c r="MBU2" s="533"/>
      <c r="MBV2" s="533"/>
      <c r="MBW2" s="533"/>
      <c r="MBX2" s="533"/>
      <c r="MBY2" s="533"/>
      <c r="MBZ2" s="533"/>
      <c r="MCA2" s="533"/>
      <c r="MCB2" s="533"/>
      <c r="MCC2" s="533"/>
      <c r="MCD2" s="533"/>
      <c r="MCE2" s="533"/>
      <c r="MCF2" s="533"/>
      <c r="MCG2" s="533"/>
      <c r="MCH2" s="533"/>
      <c r="MCI2" s="533"/>
      <c r="MCJ2" s="533"/>
      <c r="MCK2" s="533"/>
      <c r="MCL2" s="533"/>
      <c r="MCM2" s="533"/>
      <c r="MCN2" s="533"/>
      <c r="MCO2" s="533"/>
      <c r="MCP2" s="533"/>
      <c r="MCQ2" s="533"/>
      <c r="MCR2" s="533"/>
      <c r="MCS2" s="533"/>
      <c r="MCT2" s="533"/>
      <c r="MCU2" s="533"/>
      <c r="MCV2" s="533"/>
      <c r="MCW2" s="533"/>
      <c r="MCX2" s="533"/>
      <c r="MCY2" s="533"/>
      <c r="MCZ2" s="533"/>
      <c r="MDA2" s="533"/>
      <c r="MDB2" s="533"/>
      <c r="MDC2" s="533"/>
      <c r="MDD2" s="533"/>
      <c r="MDE2" s="533"/>
      <c r="MDF2" s="533"/>
      <c r="MDG2" s="533"/>
      <c r="MDH2" s="533"/>
      <c r="MDI2" s="533"/>
      <c r="MDJ2" s="533"/>
      <c r="MDK2" s="533"/>
      <c r="MDL2" s="533"/>
      <c r="MDM2" s="533"/>
      <c r="MDN2" s="533"/>
      <c r="MDO2" s="533"/>
      <c r="MDP2" s="533"/>
      <c r="MDQ2" s="533"/>
      <c r="MDR2" s="533"/>
      <c r="MDS2" s="533"/>
      <c r="MDT2" s="533"/>
      <c r="MDU2" s="533"/>
      <c r="MDV2" s="533"/>
      <c r="MDW2" s="533"/>
      <c r="MDX2" s="533"/>
      <c r="MDY2" s="533"/>
      <c r="MDZ2" s="533"/>
      <c r="MEA2" s="533"/>
      <c r="MEB2" s="533"/>
      <c r="MEC2" s="533"/>
      <c r="MED2" s="533"/>
      <c r="MEE2" s="533"/>
      <c r="MEF2" s="533"/>
      <c r="MEG2" s="533"/>
      <c r="MEH2" s="533"/>
      <c r="MEI2" s="533"/>
      <c r="MEJ2" s="533"/>
      <c r="MEK2" s="533"/>
      <c r="MEL2" s="533"/>
      <c r="MEM2" s="533"/>
      <c r="MEN2" s="533"/>
      <c r="MEO2" s="533"/>
      <c r="MEP2" s="533"/>
      <c r="MEQ2" s="533"/>
      <c r="MER2" s="533"/>
      <c r="MES2" s="533"/>
      <c r="MET2" s="533"/>
      <c r="MEU2" s="533"/>
      <c r="MEV2" s="533"/>
      <c r="MEW2" s="533"/>
      <c r="MEX2" s="533"/>
      <c r="MEY2" s="533"/>
      <c r="MEZ2" s="533"/>
      <c r="MFA2" s="533"/>
      <c r="MFB2" s="533"/>
      <c r="MFC2" s="533"/>
      <c r="MFD2" s="533"/>
      <c r="MFE2" s="533"/>
      <c r="MFF2" s="533"/>
      <c r="MFG2" s="533"/>
      <c r="MFH2" s="533"/>
      <c r="MFI2" s="533"/>
      <c r="MFJ2" s="533"/>
      <c r="MFK2" s="533"/>
      <c r="MFL2" s="533"/>
      <c r="MFM2" s="533"/>
      <c r="MFN2" s="533"/>
      <c r="MFO2" s="533"/>
      <c r="MFP2" s="533"/>
      <c r="MFQ2" s="533"/>
      <c r="MFR2" s="533"/>
      <c r="MFS2" s="533"/>
      <c r="MFT2" s="533"/>
      <c r="MFU2" s="533"/>
      <c r="MFV2" s="533"/>
      <c r="MFW2" s="533"/>
      <c r="MFX2" s="533"/>
      <c r="MFY2" s="533"/>
      <c r="MFZ2" s="533"/>
      <c r="MGA2" s="533"/>
      <c r="MGB2" s="533"/>
      <c r="MGC2" s="533"/>
      <c r="MGD2" s="533"/>
      <c r="MGE2" s="533"/>
      <c r="MGF2" s="533"/>
      <c r="MGG2" s="533"/>
      <c r="MGH2" s="533"/>
      <c r="MGI2" s="533"/>
      <c r="MGJ2" s="533"/>
      <c r="MGK2" s="533"/>
      <c r="MGL2" s="533"/>
      <c r="MGM2" s="533"/>
      <c r="MGN2" s="533"/>
      <c r="MGO2" s="533"/>
      <c r="MGP2" s="533"/>
      <c r="MGQ2" s="533"/>
      <c r="MGR2" s="533"/>
      <c r="MGS2" s="533"/>
      <c r="MGT2" s="533"/>
      <c r="MGU2" s="533"/>
      <c r="MGV2" s="533"/>
      <c r="MGW2" s="533"/>
      <c r="MGX2" s="533"/>
      <c r="MGY2" s="533"/>
      <c r="MGZ2" s="533"/>
      <c r="MHA2" s="533"/>
      <c r="MHB2" s="533"/>
      <c r="MHC2" s="533"/>
      <c r="MHD2" s="533"/>
      <c r="MHE2" s="533"/>
      <c r="MHF2" s="533"/>
      <c r="MHG2" s="533"/>
      <c r="MHH2" s="533"/>
      <c r="MHI2" s="533"/>
      <c r="MHJ2" s="533"/>
      <c r="MHK2" s="533"/>
      <c r="MHL2" s="533"/>
      <c r="MHM2" s="533"/>
      <c r="MHN2" s="533"/>
      <c r="MHO2" s="533"/>
      <c r="MHP2" s="533"/>
      <c r="MHQ2" s="533"/>
      <c r="MHR2" s="533"/>
      <c r="MHS2" s="533"/>
      <c r="MHT2" s="533"/>
      <c r="MHU2" s="533"/>
      <c r="MHV2" s="533"/>
      <c r="MHW2" s="533"/>
      <c r="MHX2" s="533"/>
      <c r="MHY2" s="533"/>
      <c r="MHZ2" s="533"/>
      <c r="MIA2" s="533"/>
      <c r="MIB2" s="533"/>
      <c r="MIC2" s="533"/>
      <c r="MID2" s="533"/>
      <c r="MIE2" s="533"/>
      <c r="MIF2" s="533"/>
      <c r="MIG2" s="533"/>
      <c r="MIH2" s="533"/>
      <c r="MII2" s="533"/>
      <c r="MIJ2" s="533"/>
      <c r="MIK2" s="533"/>
      <c r="MIL2" s="533"/>
      <c r="MIM2" s="533"/>
      <c r="MIN2" s="533"/>
      <c r="MIO2" s="533"/>
      <c r="MIP2" s="533"/>
      <c r="MIQ2" s="533"/>
      <c r="MIR2" s="533"/>
      <c r="MIS2" s="533"/>
      <c r="MIT2" s="533"/>
      <c r="MIU2" s="533"/>
      <c r="MIV2" s="533"/>
      <c r="MIW2" s="533"/>
      <c r="MIX2" s="533"/>
      <c r="MIY2" s="533"/>
      <c r="MIZ2" s="533"/>
      <c r="MJA2" s="533"/>
      <c r="MJB2" s="533"/>
      <c r="MJC2" s="533"/>
      <c r="MJD2" s="533"/>
      <c r="MJE2" s="533"/>
      <c r="MJF2" s="533"/>
      <c r="MJG2" s="533"/>
      <c r="MJH2" s="533"/>
      <c r="MJI2" s="533"/>
      <c r="MJJ2" s="533"/>
      <c r="MJK2" s="533"/>
      <c r="MJL2" s="533"/>
      <c r="MJM2" s="533"/>
      <c r="MJN2" s="533"/>
      <c r="MJO2" s="533"/>
      <c r="MJP2" s="533"/>
      <c r="MJQ2" s="533"/>
      <c r="MJR2" s="533"/>
      <c r="MJS2" s="533"/>
      <c r="MJT2" s="533"/>
      <c r="MJU2" s="533"/>
      <c r="MJV2" s="533"/>
      <c r="MJW2" s="533"/>
      <c r="MJX2" s="533"/>
      <c r="MJY2" s="533"/>
      <c r="MJZ2" s="533"/>
      <c r="MKA2" s="533"/>
      <c r="MKB2" s="533"/>
      <c r="MKC2" s="533"/>
      <c r="MKD2" s="533"/>
      <c r="MKE2" s="533"/>
      <c r="MKF2" s="533"/>
      <c r="MKG2" s="533"/>
      <c r="MKH2" s="533"/>
      <c r="MKI2" s="533"/>
      <c r="MKJ2" s="533"/>
      <c r="MKK2" s="533"/>
      <c r="MKL2" s="533"/>
      <c r="MKM2" s="533"/>
      <c r="MKN2" s="533"/>
      <c r="MKO2" s="533"/>
      <c r="MKP2" s="533"/>
      <c r="MKQ2" s="533"/>
      <c r="MKR2" s="533"/>
      <c r="MKS2" s="533"/>
      <c r="MKT2" s="533"/>
      <c r="MKU2" s="533"/>
      <c r="MKV2" s="533"/>
      <c r="MKW2" s="533"/>
      <c r="MKX2" s="533"/>
      <c r="MKY2" s="533"/>
      <c r="MKZ2" s="533"/>
      <c r="MLA2" s="533"/>
      <c r="MLB2" s="533"/>
      <c r="MLC2" s="533"/>
      <c r="MLD2" s="533"/>
      <c r="MLE2" s="533"/>
      <c r="MLF2" s="533"/>
      <c r="MLG2" s="533"/>
      <c r="MLH2" s="533"/>
      <c r="MLI2" s="533"/>
      <c r="MLJ2" s="533"/>
      <c r="MLK2" s="533"/>
      <c r="MLL2" s="533"/>
      <c r="MLM2" s="533"/>
      <c r="MLN2" s="533"/>
      <c r="MLO2" s="533"/>
      <c r="MLP2" s="533"/>
      <c r="MLQ2" s="533"/>
      <c r="MLR2" s="533"/>
      <c r="MLS2" s="533"/>
      <c r="MLT2" s="533"/>
      <c r="MLU2" s="533"/>
      <c r="MLV2" s="533"/>
      <c r="MLW2" s="533"/>
      <c r="MLX2" s="533"/>
      <c r="MLY2" s="533"/>
      <c r="MLZ2" s="533"/>
      <c r="MMA2" s="533"/>
      <c r="MMB2" s="533"/>
      <c r="MMC2" s="533"/>
      <c r="MMD2" s="533"/>
      <c r="MME2" s="533"/>
      <c r="MMF2" s="533"/>
      <c r="MMG2" s="533"/>
      <c r="MMH2" s="533"/>
      <c r="MMI2" s="533"/>
      <c r="MMJ2" s="533"/>
      <c r="MMK2" s="533"/>
      <c r="MML2" s="533"/>
      <c r="MMM2" s="533"/>
      <c r="MMN2" s="533"/>
      <c r="MMO2" s="533"/>
      <c r="MMP2" s="533"/>
      <c r="MMQ2" s="533"/>
      <c r="MMR2" s="533"/>
      <c r="MMS2" s="533"/>
      <c r="MMT2" s="533"/>
      <c r="MMU2" s="533"/>
      <c r="MMV2" s="533"/>
      <c r="MMW2" s="533"/>
      <c r="MMX2" s="533"/>
      <c r="MMY2" s="533"/>
      <c r="MMZ2" s="533"/>
      <c r="MNA2" s="533"/>
      <c r="MNB2" s="533"/>
      <c r="MNC2" s="533"/>
      <c r="MND2" s="533"/>
      <c r="MNE2" s="533"/>
      <c r="MNF2" s="533"/>
      <c r="MNG2" s="533"/>
      <c r="MNH2" s="533"/>
      <c r="MNI2" s="533"/>
      <c r="MNJ2" s="533"/>
      <c r="MNK2" s="533"/>
      <c r="MNL2" s="533"/>
      <c r="MNM2" s="533"/>
      <c r="MNN2" s="533"/>
      <c r="MNO2" s="533"/>
      <c r="MNP2" s="533"/>
      <c r="MNQ2" s="533"/>
      <c r="MNR2" s="533"/>
      <c r="MNS2" s="533"/>
      <c r="MNT2" s="533"/>
      <c r="MNU2" s="533"/>
      <c r="MNV2" s="533"/>
      <c r="MNW2" s="533"/>
      <c r="MNX2" s="533"/>
      <c r="MNY2" s="533"/>
      <c r="MNZ2" s="533"/>
      <c r="MOA2" s="533"/>
      <c r="MOB2" s="533"/>
      <c r="MOC2" s="533"/>
      <c r="MOD2" s="533"/>
      <c r="MOE2" s="533"/>
      <c r="MOF2" s="533"/>
      <c r="MOG2" s="533"/>
      <c r="MOH2" s="533"/>
      <c r="MOI2" s="533"/>
      <c r="MOJ2" s="533"/>
      <c r="MOK2" s="533"/>
      <c r="MOL2" s="533"/>
      <c r="MOM2" s="533"/>
      <c r="MON2" s="533"/>
      <c r="MOO2" s="533"/>
      <c r="MOP2" s="533"/>
      <c r="MOQ2" s="533"/>
      <c r="MOR2" s="533"/>
      <c r="MOS2" s="533"/>
      <c r="MOT2" s="533"/>
      <c r="MOU2" s="533"/>
      <c r="MOV2" s="533"/>
      <c r="MOW2" s="533"/>
      <c r="MOX2" s="533"/>
      <c r="MOY2" s="533"/>
      <c r="MOZ2" s="533"/>
      <c r="MPA2" s="533"/>
      <c r="MPB2" s="533"/>
      <c r="MPC2" s="533"/>
      <c r="MPD2" s="533"/>
      <c r="MPE2" s="533"/>
      <c r="MPF2" s="533"/>
      <c r="MPG2" s="533"/>
      <c r="MPH2" s="533"/>
      <c r="MPI2" s="533"/>
      <c r="MPJ2" s="533"/>
      <c r="MPK2" s="533"/>
      <c r="MPL2" s="533"/>
      <c r="MPM2" s="533"/>
      <c r="MPN2" s="533"/>
      <c r="MPO2" s="533"/>
      <c r="MPP2" s="533"/>
      <c r="MPQ2" s="533"/>
      <c r="MPR2" s="533"/>
      <c r="MPS2" s="533"/>
      <c r="MPT2" s="533"/>
      <c r="MPU2" s="533"/>
      <c r="MPV2" s="533"/>
      <c r="MPW2" s="533"/>
      <c r="MPX2" s="533"/>
      <c r="MPY2" s="533"/>
      <c r="MPZ2" s="533"/>
      <c r="MQA2" s="533"/>
      <c r="MQB2" s="533"/>
      <c r="MQC2" s="533"/>
      <c r="MQD2" s="533"/>
      <c r="MQE2" s="533"/>
      <c r="MQF2" s="533"/>
      <c r="MQG2" s="533"/>
      <c r="MQH2" s="533"/>
      <c r="MQI2" s="533"/>
      <c r="MQJ2" s="533"/>
      <c r="MQK2" s="533"/>
      <c r="MQL2" s="533"/>
      <c r="MQM2" s="533"/>
      <c r="MQN2" s="533"/>
      <c r="MQO2" s="533"/>
      <c r="MQP2" s="533"/>
      <c r="MQQ2" s="533"/>
      <c r="MQR2" s="533"/>
      <c r="MQS2" s="533"/>
      <c r="MQT2" s="533"/>
      <c r="MQU2" s="533"/>
      <c r="MQV2" s="533"/>
      <c r="MQW2" s="533"/>
      <c r="MQX2" s="533"/>
      <c r="MQY2" s="533"/>
      <c r="MQZ2" s="533"/>
      <c r="MRA2" s="533"/>
      <c r="MRB2" s="533"/>
      <c r="MRC2" s="533"/>
      <c r="MRD2" s="533"/>
      <c r="MRE2" s="533"/>
      <c r="MRF2" s="533"/>
      <c r="MRG2" s="533"/>
      <c r="MRH2" s="533"/>
      <c r="MRI2" s="533"/>
      <c r="MRJ2" s="533"/>
      <c r="MRK2" s="533"/>
      <c r="MRL2" s="533"/>
      <c r="MRM2" s="533"/>
      <c r="MRN2" s="533"/>
      <c r="MRO2" s="533"/>
      <c r="MRP2" s="533"/>
      <c r="MRQ2" s="533"/>
      <c r="MRR2" s="533"/>
      <c r="MRS2" s="533"/>
      <c r="MRT2" s="533"/>
      <c r="MRU2" s="533"/>
      <c r="MRV2" s="533"/>
      <c r="MRW2" s="533"/>
      <c r="MRX2" s="533"/>
      <c r="MRY2" s="533"/>
      <c r="MRZ2" s="533"/>
      <c r="MSA2" s="533"/>
      <c r="MSB2" s="533"/>
      <c r="MSC2" s="533"/>
      <c r="MSD2" s="533"/>
      <c r="MSE2" s="533"/>
      <c r="MSF2" s="533"/>
      <c r="MSG2" s="533"/>
      <c r="MSH2" s="533"/>
      <c r="MSI2" s="533"/>
      <c r="MSJ2" s="533"/>
      <c r="MSK2" s="533"/>
      <c r="MSL2" s="533"/>
      <c r="MSM2" s="533"/>
      <c r="MSN2" s="533"/>
      <c r="MSO2" s="533"/>
      <c r="MSP2" s="533"/>
      <c r="MSQ2" s="533"/>
      <c r="MSR2" s="533"/>
      <c r="MSS2" s="533"/>
      <c r="MST2" s="533"/>
      <c r="MSU2" s="533"/>
      <c r="MSV2" s="533"/>
      <c r="MSW2" s="533"/>
      <c r="MSX2" s="533"/>
      <c r="MSY2" s="533"/>
      <c r="MSZ2" s="533"/>
      <c r="MTA2" s="533"/>
      <c r="MTB2" s="533"/>
      <c r="MTC2" s="533"/>
      <c r="MTD2" s="533"/>
      <c r="MTE2" s="533"/>
      <c r="MTF2" s="533"/>
      <c r="MTG2" s="533"/>
      <c r="MTH2" s="533"/>
      <c r="MTI2" s="533"/>
      <c r="MTJ2" s="533"/>
      <c r="MTK2" s="533"/>
      <c r="MTL2" s="533"/>
      <c r="MTM2" s="533"/>
      <c r="MTN2" s="533"/>
      <c r="MTO2" s="533"/>
      <c r="MTP2" s="533"/>
      <c r="MTQ2" s="533"/>
      <c r="MTR2" s="533"/>
      <c r="MTS2" s="533"/>
      <c r="MTT2" s="533"/>
      <c r="MTU2" s="533"/>
      <c r="MTV2" s="533"/>
      <c r="MTW2" s="533"/>
      <c r="MTX2" s="533"/>
      <c r="MTY2" s="533"/>
      <c r="MTZ2" s="533"/>
      <c r="MUA2" s="533"/>
      <c r="MUB2" s="533"/>
      <c r="MUC2" s="533"/>
      <c r="MUD2" s="533"/>
      <c r="MUE2" s="533"/>
      <c r="MUF2" s="533"/>
      <c r="MUG2" s="533"/>
      <c r="MUH2" s="533"/>
      <c r="MUI2" s="533"/>
      <c r="MUJ2" s="533"/>
      <c r="MUK2" s="533"/>
      <c r="MUL2" s="533"/>
      <c r="MUM2" s="533"/>
      <c r="MUN2" s="533"/>
      <c r="MUO2" s="533"/>
      <c r="MUP2" s="533"/>
      <c r="MUQ2" s="533"/>
      <c r="MUR2" s="533"/>
      <c r="MUS2" s="533"/>
      <c r="MUT2" s="533"/>
      <c r="MUU2" s="533"/>
      <c r="MUV2" s="533"/>
      <c r="MUW2" s="533"/>
      <c r="MUX2" s="533"/>
      <c r="MUY2" s="533"/>
      <c r="MUZ2" s="533"/>
      <c r="MVA2" s="533"/>
      <c r="MVB2" s="533"/>
      <c r="MVC2" s="533"/>
      <c r="MVD2" s="533"/>
      <c r="MVE2" s="533"/>
      <c r="MVF2" s="533"/>
      <c r="MVG2" s="533"/>
      <c r="MVH2" s="533"/>
      <c r="MVI2" s="533"/>
      <c r="MVJ2" s="533"/>
      <c r="MVK2" s="533"/>
      <c r="MVL2" s="533"/>
      <c r="MVM2" s="533"/>
      <c r="MVN2" s="533"/>
      <c r="MVO2" s="533"/>
      <c r="MVP2" s="533"/>
      <c r="MVQ2" s="533"/>
      <c r="MVR2" s="533"/>
      <c r="MVS2" s="533"/>
      <c r="MVT2" s="533"/>
      <c r="MVU2" s="533"/>
      <c r="MVV2" s="533"/>
      <c r="MVW2" s="533"/>
      <c r="MVX2" s="533"/>
      <c r="MVY2" s="533"/>
      <c r="MVZ2" s="533"/>
      <c r="MWA2" s="533"/>
      <c r="MWB2" s="533"/>
      <c r="MWC2" s="533"/>
      <c r="MWD2" s="533"/>
      <c r="MWE2" s="533"/>
      <c r="MWF2" s="533"/>
      <c r="MWG2" s="533"/>
      <c r="MWH2" s="533"/>
      <c r="MWI2" s="533"/>
      <c r="MWJ2" s="533"/>
      <c r="MWK2" s="533"/>
      <c r="MWL2" s="533"/>
      <c r="MWM2" s="533"/>
      <c r="MWN2" s="533"/>
      <c r="MWO2" s="533"/>
      <c r="MWP2" s="533"/>
      <c r="MWQ2" s="533"/>
      <c r="MWR2" s="533"/>
      <c r="MWS2" s="533"/>
      <c r="MWT2" s="533"/>
      <c r="MWU2" s="533"/>
      <c r="MWV2" s="533"/>
      <c r="MWW2" s="533"/>
      <c r="MWX2" s="533"/>
      <c r="MWY2" s="533"/>
      <c r="MWZ2" s="533"/>
      <c r="MXA2" s="533"/>
      <c r="MXB2" s="533"/>
      <c r="MXC2" s="533"/>
      <c r="MXD2" s="533"/>
      <c r="MXE2" s="533"/>
      <c r="MXF2" s="533"/>
      <c r="MXG2" s="533"/>
      <c r="MXH2" s="533"/>
      <c r="MXI2" s="533"/>
      <c r="MXJ2" s="533"/>
      <c r="MXK2" s="533"/>
      <c r="MXL2" s="533"/>
      <c r="MXM2" s="533"/>
      <c r="MXN2" s="533"/>
      <c r="MXO2" s="533"/>
      <c r="MXP2" s="533"/>
      <c r="MXQ2" s="533"/>
      <c r="MXR2" s="533"/>
      <c r="MXS2" s="533"/>
      <c r="MXT2" s="533"/>
      <c r="MXU2" s="533"/>
      <c r="MXV2" s="533"/>
      <c r="MXW2" s="533"/>
      <c r="MXX2" s="533"/>
      <c r="MXY2" s="533"/>
      <c r="MXZ2" s="533"/>
      <c r="MYA2" s="533"/>
      <c r="MYB2" s="533"/>
      <c r="MYC2" s="533"/>
      <c r="MYD2" s="533"/>
      <c r="MYE2" s="533"/>
      <c r="MYF2" s="533"/>
      <c r="MYG2" s="533"/>
      <c r="MYH2" s="533"/>
      <c r="MYI2" s="533"/>
      <c r="MYJ2" s="533"/>
      <c r="MYK2" s="533"/>
      <c r="MYL2" s="533"/>
      <c r="MYM2" s="533"/>
      <c r="MYN2" s="533"/>
      <c r="MYO2" s="533"/>
      <c r="MYP2" s="533"/>
      <c r="MYQ2" s="533"/>
      <c r="MYR2" s="533"/>
      <c r="MYS2" s="533"/>
      <c r="MYT2" s="533"/>
      <c r="MYU2" s="533"/>
      <c r="MYV2" s="533"/>
      <c r="MYW2" s="533"/>
      <c r="MYX2" s="533"/>
      <c r="MYY2" s="533"/>
      <c r="MYZ2" s="533"/>
      <c r="MZA2" s="533"/>
      <c r="MZB2" s="533"/>
      <c r="MZC2" s="533"/>
      <c r="MZD2" s="533"/>
      <c r="MZE2" s="533"/>
      <c r="MZF2" s="533"/>
      <c r="MZG2" s="533"/>
      <c r="MZH2" s="533"/>
      <c r="MZI2" s="533"/>
      <c r="MZJ2" s="533"/>
      <c r="MZK2" s="533"/>
      <c r="MZL2" s="533"/>
      <c r="MZM2" s="533"/>
      <c r="MZN2" s="533"/>
      <c r="MZO2" s="533"/>
      <c r="MZP2" s="533"/>
      <c r="MZQ2" s="533"/>
      <c r="MZR2" s="533"/>
      <c r="MZS2" s="533"/>
      <c r="MZT2" s="533"/>
      <c r="MZU2" s="533"/>
      <c r="MZV2" s="533"/>
      <c r="MZW2" s="533"/>
      <c r="MZX2" s="533"/>
      <c r="MZY2" s="533"/>
      <c r="MZZ2" s="533"/>
      <c r="NAA2" s="533"/>
      <c r="NAB2" s="533"/>
      <c r="NAC2" s="533"/>
      <c r="NAD2" s="533"/>
      <c r="NAE2" s="533"/>
      <c r="NAF2" s="533"/>
      <c r="NAG2" s="533"/>
      <c r="NAH2" s="533"/>
      <c r="NAI2" s="533"/>
      <c r="NAJ2" s="533"/>
      <c r="NAK2" s="533"/>
      <c r="NAL2" s="533"/>
      <c r="NAM2" s="533"/>
      <c r="NAN2" s="533"/>
      <c r="NAO2" s="533"/>
      <c r="NAP2" s="533"/>
      <c r="NAQ2" s="533"/>
      <c r="NAR2" s="533"/>
      <c r="NAS2" s="533"/>
      <c r="NAT2" s="533"/>
      <c r="NAU2" s="533"/>
      <c r="NAV2" s="533"/>
      <c r="NAW2" s="533"/>
      <c r="NAX2" s="533"/>
      <c r="NAY2" s="533"/>
      <c r="NAZ2" s="533"/>
      <c r="NBA2" s="533"/>
      <c r="NBB2" s="533"/>
      <c r="NBC2" s="533"/>
      <c r="NBD2" s="533"/>
      <c r="NBE2" s="533"/>
      <c r="NBF2" s="533"/>
      <c r="NBG2" s="533"/>
      <c r="NBH2" s="533"/>
      <c r="NBI2" s="533"/>
      <c r="NBJ2" s="533"/>
      <c r="NBK2" s="533"/>
      <c r="NBL2" s="533"/>
      <c r="NBM2" s="533"/>
      <c r="NBN2" s="533"/>
      <c r="NBO2" s="533"/>
      <c r="NBP2" s="533"/>
      <c r="NBQ2" s="533"/>
      <c r="NBR2" s="533"/>
      <c r="NBS2" s="533"/>
      <c r="NBT2" s="533"/>
      <c r="NBU2" s="533"/>
      <c r="NBV2" s="533"/>
      <c r="NBW2" s="533"/>
      <c r="NBX2" s="533"/>
      <c r="NBY2" s="533"/>
      <c r="NBZ2" s="533"/>
      <c r="NCA2" s="533"/>
      <c r="NCB2" s="533"/>
      <c r="NCC2" s="533"/>
      <c r="NCD2" s="533"/>
      <c r="NCE2" s="533"/>
      <c r="NCF2" s="533"/>
      <c r="NCG2" s="533"/>
      <c r="NCH2" s="533"/>
      <c r="NCI2" s="533"/>
      <c r="NCJ2" s="533"/>
      <c r="NCK2" s="533"/>
      <c r="NCL2" s="533"/>
      <c r="NCM2" s="533"/>
      <c r="NCN2" s="533"/>
      <c r="NCO2" s="533"/>
      <c r="NCP2" s="533"/>
      <c r="NCQ2" s="533"/>
      <c r="NCR2" s="533"/>
      <c r="NCS2" s="533"/>
      <c r="NCT2" s="533"/>
      <c r="NCU2" s="533"/>
      <c r="NCV2" s="533"/>
      <c r="NCW2" s="533"/>
      <c r="NCX2" s="533"/>
      <c r="NCY2" s="533"/>
      <c r="NCZ2" s="533"/>
      <c r="NDA2" s="533"/>
      <c r="NDB2" s="533"/>
      <c r="NDC2" s="533"/>
      <c r="NDD2" s="533"/>
      <c r="NDE2" s="533"/>
      <c r="NDF2" s="533"/>
      <c r="NDG2" s="533"/>
      <c r="NDH2" s="533"/>
      <c r="NDI2" s="533"/>
      <c r="NDJ2" s="533"/>
      <c r="NDK2" s="533"/>
      <c r="NDL2" s="533"/>
      <c r="NDM2" s="533"/>
      <c r="NDN2" s="533"/>
      <c r="NDO2" s="533"/>
      <c r="NDP2" s="533"/>
      <c r="NDQ2" s="533"/>
      <c r="NDR2" s="533"/>
      <c r="NDS2" s="533"/>
      <c r="NDT2" s="533"/>
      <c r="NDU2" s="533"/>
      <c r="NDV2" s="533"/>
      <c r="NDW2" s="533"/>
      <c r="NDX2" s="533"/>
      <c r="NDY2" s="533"/>
      <c r="NDZ2" s="533"/>
      <c r="NEA2" s="533"/>
      <c r="NEB2" s="533"/>
      <c r="NEC2" s="533"/>
      <c r="NED2" s="533"/>
      <c r="NEE2" s="533"/>
      <c r="NEF2" s="533"/>
      <c r="NEG2" s="533"/>
      <c r="NEH2" s="533"/>
      <c r="NEI2" s="533"/>
      <c r="NEJ2" s="533"/>
      <c r="NEK2" s="533"/>
      <c r="NEL2" s="533"/>
      <c r="NEM2" s="533"/>
      <c r="NEN2" s="533"/>
      <c r="NEO2" s="533"/>
      <c r="NEP2" s="533"/>
      <c r="NEQ2" s="533"/>
      <c r="NER2" s="533"/>
      <c r="NES2" s="533"/>
      <c r="NET2" s="533"/>
      <c r="NEU2" s="533"/>
      <c r="NEV2" s="533"/>
      <c r="NEW2" s="533"/>
      <c r="NEX2" s="533"/>
      <c r="NEY2" s="533"/>
      <c r="NEZ2" s="533"/>
      <c r="NFA2" s="533"/>
      <c r="NFB2" s="533"/>
      <c r="NFC2" s="533"/>
      <c r="NFD2" s="533"/>
      <c r="NFE2" s="533"/>
      <c r="NFF2" s="533"/>
      <c r="NFG2" s="533"/>
      <c r="NFH2" s="533"/>
      <c r="NFI2" s="533"/>
      <c r="NFJ2" s="533"/>
      <c r="NFK2" s="533"/>
      <c r="NFL2" s="533"/>
      <c r="NFM2" s="533"/>
      <c r="NFN2" s="533"/>
      <c r="NFO2" s="533"/>
      <c r="NFP2" s="533"/>
      <c r="NFQ2" s="533"/>
      <c r="NFR2" s="533"/>
      <c r="NFS2" s="533"/>
      <c r="NFT2" s="533"/>
      <c r="NFU2" s="533"/>
      <c r="NFV2" s="533"/>
      <c r="NFW2" s="533"/>
      <c r="NFX2" s="533"/>
      <c r="NFY2" s="533"/>
      <c r="NFZ2" s="533"/>
      <c r="NGA2" s="533"/>
      <c r="NGB2" s="533"/>
      <c r="NGC2" s="533"/>
      <c r="NGD2" s="533"/>
      <c r="NGE2" s="533"/>
      <c r="NGF2" s="533"/>
      <c r="NGG2" s="533"/>
      <c r="NGH2" s="533"/>
      <c r="NGI2" s="533"/>
      <c r="NGJ2" s="533"/>
      <c r="NGK2" s="533"/>
      <c r="NGL2" s="533"/>
      <c r="NGM2" s="533"/>
      <c r="NGN2" s="533"/>
      <c r="NGO2" s="533"/>
      <c r="NGP2" s="533"/>
      <c r="NGQ2" s="533"/>
      <c r="NGR2" s="533"/>
      <c r="NGS2" s="533"/>
      <c r="NGT2" s="533"/>
      <c r="NGU2" s="533"/>
      <c r="NGV2" s="533"/>
      <c r="NGW2" s="533"/>
      <c r="NGX2" s="533"/>
      <c r="NGY2" s="533"/>
      <c r="NGZ2" s="533"/>
      <c r="NHA2" s="533"/>
      <c r="NHB2" s="533"/>
      <c r="NHC2" s="533"/>
      <c r="NHD2" s="533"/>
      <c r="NHE2" s="533"/>
      <c r="NHF2" s="533"/>
      <c r="NHG2" s="533"/>
      <c r="NHH2" s="533"/>
      <c r="NHI2" s="533"/>
      <c r="NHJ2" s="533"/>
      <c r="NHK2" s="533"/>
      <c r="NHL2" s="533"/>
      <c r="NHM2" s="533"/>
      <c r="NHN2" s="533"/>
      <c r="NHO2" s="533"/>
      <c r="NHP2" s="533"/>
      <c r="NHQ2" s="533"/>
      <c r="NHR2" s="533"/>
      <c r="NHS2" s="533"/>
      <c r="NHT2" s="533"/>
      <c r="NHU2" s="533"/>
      <c r="NHV2" s="533"/>
      <c r="NHW2" s="533"/>
      <c r="NHX2" s="533"/>
      <c r="NHY2" s="533"/>
      <c r="NHZ2" s="533"/>
      <c r="NIA2" s="533"/>
      <c r="NIB2" s="533"/>
      <c r="NIC2" s="533"/>
      <c r="NID2" s="533"/>
      <c r="NIE2" s="533"/>
      <c r="NIF2" s="533"/>
      <c r="NIG2" s="533"/>
      <c r="NIH2" s="533"/>
      <c r="NII2" s="533"/>
      <c r="NIJ2" s="533"/>
      <c r="NIK2" s="533"/>
      <c r="NIL2" s="533"/>
      <c r="NIM2" s="533"/>
      <c r="NIN2" s="533"/>
      <c r="NIO2" s="533"/>
      <c r="NIP2" s="533"/>
      <c r="NIQ2" s="533"/>
      <c r="NIR2" s="533"/>
      <c r="NIS2" s="533"/>
      <c r="NIT2" s="533"/>
      <c r="NIU2" s="533"/>
      <c r="NIV2" s="533"/>
      <c r="NIW2" s="533"/>
      <c r="NIX2" s="533"/>
      <c r="NIY2" s="533"/>
      <c r="NIZ2" s="533"/>
      <c r="NJA2" s="533"/>
      <c r="NJB2" s="533"/>
      <c r="NJC2" s="533"/>
      <c r="NJD2" s="533"/>
      <c r="NJE2" s="533"/>
      <c r="NJF2" s="533"/>
      <c r="NJG2" s="533"/>
      <c r="NJH2" s="533"/>
      <c r="NJI2" s="533"/>
      <c r="NJJ2" s="533"/>
      <c r="NJK2" s="533"/>
      <c r="NJL2" s="533"/>
      <c r="NJM2" s="533"/>
      <c r="NJN2" s="533"/>
      <c r="NJO2" s="533"/>
      <c r="NJP2" s="533"/>
      <c r="NJQ2" s="533"/>
      <c r="NJR2" s="533"/>
      <c r="NJS2" s="533"/>
      <c r="NJT2" s="533"/>
      <c r="NJU2" s="533"/>
      <c r="NJV2" s="533"/>
      <c r="NJW2" s="533"/>
      <c r="NJX2" s="533"/>
      <c r="NJY2" s="533"/>
      <c r="NJZ2" s="533"/>
      <c r="NKA2" s="533"/>
      <c r="NKB2" s="533"/>
      <c r="NKC2" s="533"/>
      <c r="NKD2" s="533"/>
      <c r="NKE2" s="533"/>
      <c r="NKF2" s="533"/>
      <c r="NKG2" s="533"/>
      <c r="NKH2" s="533"/>
      <c r="NKI2" s="533"/>
      <c r="NKJ2" s="533"/>
      <c r="NKK2" s="533"/>
      <c r="NKL2" s="533"/>
      <c r="NKM2" s="533"/>
      <c r="NKN2" s="533"/>
      <c r="NKO2" s="533"/>
      <c r="NKP2" s="533"/>
      <c r="NKQ2" s="533"/>
      <c r="NKR2" s="533"/>
      <c r="NKS2" s="533"/>
      <c r="NKT2" s="533"/>
      <c r="NKU2" s="533"/>
      <c r="NKV2" s="533"/>
      <c r="NKW2" s="533"/>
      <c r="NKX2" s="533"/>
      <c r="NKY2" s="533"/>
      <c r="NKZ2" s="533"/>
      <c r="NLA2" s="533"/>
      <c r="NLB2" s="533"/>
      <c r="NLC2" s="533"/>
      <c r="NLD2" s="533"/>
      <c r="NLE2" s="533"/>
      <c r="NLF2" s="533"/>
      <c r="NLG2" s="533"/>
      <c r="NLH2" s="533"/>
      <c r="NLI2" s="533"/>
      <c r="NLJ2" s="533"/>
      <c r="NLK2" s="533"/>
      <c r="NLL2" s="533"/>
      <c r="NLM2" s="533"/>
      <c r="NLN2" s="533"/>
      <c r="NLO2" s="533"/>
      <c r="NLP2" s="533"/>
      <c r="NLQ2" s="533"/>
      <c r="NLR2" s="533"/>
      <c r="NLS2" s="533"/>
      <c r="NLT2" s="533"/>
      <c r="NLU2" s="533"/>
      <c r="NLV2" s="533"/>
      <c r="NLW2" s="533"/>
      <c r="NLX2" s="533"/>
      <c r="NLY2" s="533"/>
      <c r="NLZ2" s="533"/>
      <c r="NMA2" s="533"/>
      <c r="NMB2" s="533"/>
      <c r="NMC2" s="533"/>
      <c r="NMD2" s="533"/>
      <c r="NME2" s="533"/>
      <c r="NMF2" s="533"/>
      <c r="NMG2" s="533"/>
      <c r="NMH2" s="533"/>
      <c r="NMI2" s="533"/>
      <c r="NMJ2" s="533"/>
      <c r="NMK2" s="533"/>
      <c r="NML2" s="533"/>
      <c r="NMM2" s="533"/>
      <c r="NMN2" s="533"/>
      <c r="NMO2" s="533"/>
      <c r="NMP2" s="533"/>
      <c r="NMQ2" s="533"/>
      <c r="NMR2" s="533"/>
      <c r="NMS2" s="533"/>
      <c r="NMT2" s="533"/>
      <c r="NMU2" s="533"/>
      <c r="NMV2" s="533"/>
      <c r="NMW2" s="533"/>
      <c r="NMX2" s="533"/>
      <c r="NMY2" s="533"/>
      <c r="NMZ2" s="533"/>
      <c r="NNA2" s="533"/>
      <c r="NNB2" s="533"/>
      <c r="NNC2" s="533"/>
      <c r="NND2" s="533"/>
      <c r="NNE2" s="533"/>
      <c r="NNF2" s="533"/>
      <c r="NNG2" s="533"/>
      <c r="NNH2" s="533"/>
      <c r="NNI2" s="533"/>
      <c r="NNJ2" s="533"/>
      <c r="NNK2" s="533"/>
      <c r="NNL2" s="533"/>
      <c r="NNM2" s="533"/>
      <c r="NNN2" s="533"/>
      <c r="NNO2" s="533"/>
      <c r="NNP2" s="533"/>
      <c r="NNQ2" s="533"/>
      <c r="NNR2" s="533"/>
      <c r="NNS2" s="533"/>
      <c r="NNT2" s="533"/>
      <c r="NNU2" s="533"/>
      <c r="NNV2" s="533"/>
      <c r="NNW2" s="533"/>
      <c r="NNX2" s="533"/>
      <c r="NNY2" s="533"/>
      <c r="NNZ2" s="533"/>
      <c r="NOA2" s="533"/>
      <c r="NOB2" s="533"/>
      <c r="NOC2" s="533"/>
      <c r="NOD2" s="533"/>
      <c r="NOE2" s="533"/>
      <c r="NOF2" s="533"/>
      <c r="NOG2" s="533"/>
      <c r="NOH2" s="533"/>
      <c r="NOI2" s="533"/>
      <c r="NOJ2" s="533"/>
      <c r="NOK2" s="533"/>
      <c r="NOL2" s="533"/>
      <c r="NOM2" s="533"/>
      <c r="NON2" s="533"/>
      <c r="NOO2" s="533"/>
      <c r="NOP2" s="533"/>
      <c r="NOQ2" s="533"/>
      <c r="NOR2" s="533"/>
      <c r="NOS2" s="533"/>
      <c r="NOT2" s="533"/>
      <c r="NOU2" s="533"/>
      <c r="NOV2" s="533"/>
      <c r="NOW2" s="533"/>
      <c r="NOX2" s="533"/>
      <c r="NOY2" s="533"/>
      <c r="NOZ2" s="533"/>
      <c r="NPA2" s="533"/>
      <c r="NPB2" s="533"/>
      <c r="NPC2" s="533"/>
      <c r="NPD2" s="533"/>
      <c r="NPE2" s="533"/>
      <c r="NPF2" s="533"/>
      <c r="NPG2" s="533"/>
      <c r="NPH2" s="533"/>
      <c r="NPI2" s="533"/>
      <c r="NPJ2" s="533"/>
      <c r="NPK2" s="533"/>
      <c r="NPL2" s="533"/>
      <c r="NPM2" s="533"/>
      <c r="NPN2" s="533"/>
      <c r="NPO2" s="533"/>
      <c r="NPP2" s="533"/>
      <c r="NPQ2" s="533"/>
      <c r="NPR2" s="533"/>
      <c r="NPS2" s="533"/>
      <c r="NPT2" s="533"/>
      <c r="NPU2" s="533"/>
      <c r="NPV2" s="533"/>
      <c r="NPW2" s="533"/>
      <c r="NPX2" s="533"/>
      <c r="NPY2" s="533"/>
      <c r="NPZ2" s="533"/>
      <c r="NQA2" s="533"/>
      <c r="NQB2" s="533"/>
      <c r="NQC2" s="533"/>
      <c r="NQD2" s="533"/>
      <c r="NQE2" s="533"/>
      <c r="NQF2" s="533"/>
      <c r="NQG2" s="533"/>
      <c r="NQH2" s="533"/>
      <c r="NQI2" s="533"/>
      <c r="NQJ2" s="533"/>
      <c r="NQK2" s="533"/>
      <c r="NQL2" s="533"/>
      <c r="NQM2" s="533"/>
      <c r="NQN2" s="533"/>
      <c r="NQO2" s="533"/>
      <c r="NQP2" s="533"/>
      <c r="NQQ2" s="533"/>
      <c r="NQR2" s="533"/>
      <c r="NQS2" s="533"/>
      <c r="NQT2" s="533"/>
      <c r="NQU2" s="533"/>
      <c r="NQV2" s="533"/>
      <c r="NQW2" s="533"/>
      <c r="NQX2" s="533"/>
      <c r="NQY2" s="533"/>
      <c r="NQZ2" s="533"/>
      <c r="NRA2" s="533"/>
      <c r="NRB2" s="533"/>
      <c r="NRC2" s="533"/>
      <c r="NRD2" s="533"/>
      <c r="NRE2" s="533"/>
      <c r="NRF2" s="533"/>
      <c r="NRG2" s="533"/>
      <c r="NRH2" s="533"/>
      <c r="NRI2" s="533"/>
      <c r="NRJ2" s="533"/>
      <c r="NRK2" s="533"/>
      <c r="NRL2" s="533"/>
      <c r="NRM2" s="533"/>
      <c r="NRN2" s="533"/>
      <c r="NRO2" s="533"/>
      <c r="NRP2" s="533"/>
      <c r="NRQ2" s="533"/>
      <c r="NRR2" s="533"/>
      <c r="NRS2" s="533"/>
      <c r="NRT2" s="533"/>
      <c r="NRU2" s="533"/>
      <c r="NRV2" s="533"/>
      <c r="NRW2" s="533"/>
      <c r="NRX2" s="533"/>
      <c r="NRY2" s="533"/>
      <c r="NRZ2" s="533"/>
      <c r="NSA2" s="533"/>
      <c r="NSB2" s="533"/>
      <c r="NSC2" s="533"/>
      <c r="NSD2" s="533"/>
      <c r="NSE2" s="533"/>
      <c r="NSF2" s="533"/>
      <c r="NSG2" s="533"/>
      <c r="NSH2" s="533"/>
      <c r="NSI2" s="533"/>
      <c r="NSJ2" s="533"/>
      <c r="NSK2" s="533"/>
      <c r="NSL2" s="533"/>
      <c r="NSM2" s="533"/>
      <c r="NSN2" s="533"/>
      <c r="NSO2" s="533"/>
      <c r="NSP2" s="533"/>
      <c r="NSQ2" s="533"/>
      <c r="NSR2" s="533"/>
      <c r="NSS2" s="533"/>
      <c r="NST2" s="533"/>
      <c r="NSU2" s="533"/>
      <c r="NSV2" s="533"/>
      <c r="NSW2" s="533"/>
      <c r="NSX2" s="533"/>
      <c r="NSY2" s="533"/>
      <c r="NSZ2" s="533"/>
      <c r="NTA2" s="533"/>
      <c r="NTB2" s="533"/>
      <c r="NTC2" s="533"/>
      <c r="NTD2" s="533"/>
      <c r="NTE2" s="533"/>
      <c r="NTF2" s="533"/>
      <c r="NTG2" s="533"/>
      <c r="NTH2" s="533"/>
      <c r="NTI2" s="533"/>
      <c r="NTJ2" s="533"/>
      <c r="NTK2" s="533"/>
      <c r="NTL2" s="533"/>
      <c r="NTM2" s="533"/>
      <c r="NTN2" s="533"/>
      <c r="NTO2" s="533"/>
      <c r="NTP2" s="533"/>
      <c r="NTQ2" s="533"/>
      <c r="NTR2" s="533"/>
      <c r="NTS2" s="533"/>
      <c r="NTT2" s="533"/>
      <c r="NTU2" s="533"/>
      <c r="NTV2" s="533"/>
      <c r="NTW2" s="533"/>
      <c r="NTX2" s="533"/>
      <c r="NTY2" s="533"/>
      <c r="NTZ2" s="533"/>
      <c r="NUA2" s="533"/>
      <c r="NUB2" s="533"/>
      <c r="NUC2" s="533"/>
      <c r="NUD2" s="533"/>
      <c r="NUE2" s="533"/>
      <c r="NUF2" s="533"/>
      <c r="NUG2" s="533"/>
      <c r="NUH2" s="533"/>
      <c r="NUI2" s="533"/>
      <c r="NUJ2" s="533"/>
      <c r="NUK2" s="533"/>
      <c r="NUL2" s="533"/>
      <c r="NUM2" s="533"/>
      <c r="NUN2" s="533"/>
      <c r="NUO2" s="533"/>
      <c r="NUP2" s="533"/>
      <c r="NUQ2" s="533"/>
      <c r="NUR2" s="533"/>
      <c r="NUS2" s="533"/>
      <c r="NUT2" s="533"/>
      <c r="NUU2" s="533"/>
      <c r="NUV2" s="533"/>
      <c r="NUW2" s="533"/>
      <c r="NUX2" s="533"/>
      <c r="NUY2" s="533"/>
      <c r="NUZ2" s="533"/>
      <c r="NVA2" s="533"/>
      <c r="NVB2" s="533"/>
      <c r="NVC2" s="533"/>
      <c r="NVD2" s="533"/>
      <c r="NVE2" s="533"/>
      <c r="NVF2" s="533"/>
      <c r="NVG2" s="533"/>
      <c r="NVH2" s="533"/>
      <c r="NVI2" s="533"/>
      <c r="NVJ2" s="533"/>
      <c r="NVK2" s="533"/>
      <c r="NVL2" s="533"/>
      <c r="NVM2" s="533"/>
      <c r="NVN2" s="533"/>
      <c r="NVO2" s="533"/>
      <c r="NVP2" s="533"/>
      <c r="NVQ2" s="533"/>
      <c r="NVR2" s="533"/>
      <c r="NVS2" s="533"/>
      <c r="NVT2" s="533"/>
      <c r="NVU2" s="533"/>
      <c r="NVV2" s="533"/>
      <c r="NVW2" s="533"/>
      <c r="NVX2" s="533"/>
      <c r="NVY2" s="533"/>
      <c r="NVZ2" s="533"/>
      <c r="NWA2" s="533"/>
      <c r="NWB2" s="533"/>
      <c r="NWC2" s="533"/>
      <c r="NWD2" s="533"/>
      <c r="NWE2" s="533"/>
      <c r="NWF2" s="533"/>
      <c r="NWG2" s="533"/>
      <c r="NWH2" s="533"/>
      <c r="NWI2" s="533"/>
      <c r="NWJ2" s="533"/>
      <c r="NWK2" s="533"/>
      <c r="NWL2" s="533"/>
      <c r="NWM2" s="533"/>
      <c r="NWN2" s="533"/>
      <c r="NWO2" s="533"/>
      <c r="NWP2" s="533"/>
      <c r="NWQ2" s="533"/>
      <c r="NWR2" s="533"/>
      <c r="NWS2" s="533"/>
      <c r="NWT2" s="533"/>
      <c r="NWU2" s="533"/>
      <c r="NWV2" s="533"/>
      <c r="NWW2" s="533"/>
      <c r="NWX2" s="533"/>
      <c r="NWY2" s="533"/>
      <c r="NWZ2" s="533"/>
      <c r="NXA2" s="533"/>
      <c r="NXB2" s="533"/>
      <c r="NXC2" s="533"/>
      <c r="NXD2" s="533"/>
      <c r="NXE2" s="533"/>
      <c r="NXF2" s="533"/>
      <c r="NXG2" s="533"/>
      <c r="NXH2" s="533"/>
      <c r="NXI2" s="533"/>
      <c r="NXJ2" s="533"/>
      <c r="NXK2" s="533"/>
      <c r="NXL2" s="533"/>
      <c r="NXM2" s="533"/>
      <c r="NXN2" s="533"/>
      <c r="NXO2" s="533"/>
      <c r="NXP2" s="533"/>
      <c r="NXQ2" s="533"/>
      <c r="NXR2" s="533"/>
      <c r="NXS2" s="533"/>
      <c r="NXT2" s="533"/>
      <c r="NXU2" s="533"/>
      <c r="NXV2" s="533"/>
      <c r="NXW2" s="533"/>
      <c r="NXX2" s="533"/>
      <c r="NXY2" s="533"/>
      <c r="NXZ2" s="533"/>
      <c r="NYA2" s="533"/>
      <c r="NYB2" s="533"/>
      <c r="NYC2" s="533"/>
      <c r="NYD2" s="533"/>
      <c r="NYE2" s="533"/>
      <c r="NYF2" s="533"/>
      <c r="NYG2" s="533"/>
      <c r="NYH2" s="533"/>
      <c r="NYI2" s="533"/>
      <c r="NYJ2" s="533"/>
      <c r="NYK2" s="533"/>
      <c r="NYL2" s="533"/>
      <c r="NYM2" s="533"/>
      <c r="NYN2" s="533"/>
      <c r="NYO2" s="533"/>
      <c r="NYP2" s="533"/>
      <c r="NYQ2" s="533"/>
      <c r="NYR2" s="533"/>
      <c r="NYS2" s="533"/>
      <c r="NYT2" s="533"/>
      <c r="NYU2" s="533"/>
      <c r="NYV2" s="533"/>
      <c r="NYW2" s="533"/>
      <c r="NYX2" s="533"/>
      <c r="NYY2" s="533"/>
      <c r="NYZ2" s="533"/>
      <c r="NZA2" s="533"/>
      <c r="NZB2" s="533"/>
      <c r="NZC2" s="533"/>
      <c r="NZD2" s="533"/>
      <c r="NZE2" s="533"/>
      <c r="NZF2" s="533"/>
      <c r="NZG2" s="533"/>
      <c r="NZH2" s="533"/>
      <c r="NZI2" s="533"/>
      <c r="NZJ2" s="533"/>
      <c r="NZK2" s="533"/>
      <c r="NZL2" s="533"/>
      <c r="NZM2" s="533"/>
      <c r="NZN2" s="533"/>
      <c r="NZO2" s="533"/>
      <c r="NZP2" s="533"/>
      <c r="NZQ2" s="533"/>
      <c r="NZR2" s="533"/>
      <c r="NZS2" s="533"/>
      <c r="NZT2" s="533"/>
      <c r="NZU2" s="533"/>
      <c r="NZV2" s="533"/>
      <c r="NZW2" s="533"/>
      <c r="NZX2" s="533"/>
      <c r="NZY2" s="533"/>
      <c r="NZZ2" s="533"/>
      <c r="OAA2" s="533"/>
      <c r="OAB2" s="533"/>
      <c r="OAC2" s="533"/>
      <c r="OAD2" s="533"/>
      <c r="OAE2" s="533"/>
      <c r="OAF2" s="533"/>
      <c r="OAG2" s="533"/>
      <c r="OAH2" s="533"/>
      <c r="OAI2" s="533"/>
      <c r="OAJ2" s="533"/>
      <c r="OAK2" s="533"/>
      <c r="OAL2" s="533"/>
      <c r="OAM2" s="533"/>
      <c r="OAN2" s="533"/>
      <c r="OAO2" s="533"/>
      <c r="OAP2" s="533"/>
      <c r="OAQ2" s="533"/>
      <c r="OAR2" s="533"/>
      <c r="OAS2" s="533"/>
      <c r="OAT2" s="533"/>
      <c r="OAU2" s="533"/>
      <c r="OAV2" s="533"/>
      <c r="OAW2" s="533"/>
      <c r="OAX2" s="533"/>
      <c r="OAY2" s="533"/>
      <c r="OAZ2" s="533"/>
      <c r="OBA2" s="533"/>
      <c r="OBB2" s="533"/>
      <c r="OBC2" s="533"/>
      <c r="OBD2" s="533"/>
      <c r="OBE2" s="533"/>
      <c r="OBF2" s="533"/>
      <c r="OBG2" s="533"/>
      <c r="OBH2" s="533"/>
      <c r="OBI2" s="533"/>
      <c r="OBJ2" s="533"/>
      <c r="OBK2" s="533"/>
      <c r="OBL2" s="533"/>
      <c r="OBM2" s="533"/>
      <c r="OBN2" s="533"/>
      <c r="OBO2" s="533"/>
      <c r="OBP2" s="533"/>
      <c r="OBQ2" s="533"/>
      <c r="OBR2" s="533"/>
      <c r="OBS2" s="533"/>
      <c r="OBT2" s="533"/>
      <c r="OBU2" s="533"/>
      <c r="OBV2" s="533"/>
      <c r="OBW2" s="533"/>
      <c r="OBX2" s="533"/>
      <c r="OBY2" s="533"/>
      <c r="OBZ2" s="533"/>
      <c r="OCA2" s="533"/>
      <c r="OCB2" s="533"/>
      <c r="OCC2" s="533"/>
      <c r="OCD2" s="533"/>
      <c r="OCE2" s="533"/>
      <c r="OCF2" s="533"/>
      <c r="OCG2" s="533"/>
      <c r="OCH2" s="533"/>
      <c r="OCI2" s="533"/>
      <c r="OCJ2" s="533"/>
      <c r="OCK2" s="533"/>
      <c r="OCL2" s="533"/>
      <c r="OCM2" s="533"/>
      <c r="OCN2" s="533"/>
      <c r="OCO2" s="533"/>
      <c r="OCP2" s="533"/>
      <c r="OCQ2" s="533"/>
      <c r="OCR2" s="533"/>
      <c r="OCS2" s="533"/>
      <c r="OCT2" s="533"/>
      <c r="OCU2" s="533"/>
      <c r="OCV2" s="533"/>
      <c r="OCW2" s="533"/>
      <c r="OCX2" s="533"/>
      <c r="OCY2" s="533"/>
      <c r="OCZ2" s="533"/>
      <c r="ODA2" s="533"/>
      <c r="ODB2" s="533"/>
      <c r="ODC2" s="533"/>
      <c r="ODD2" s="533"/>
      <c r="ODE2" s="533"/>
      <c r="ODF2" s="533"/>
      <c r="ODG2" s="533"/>
      <c r="ODH2" s="533"/>
      <c r="ODI2" s="533"/>
      <c r="ODJ2" s="533"/>
      <c r="ODK2" s="533"/>
      <c r="ODL2" s="533"/>
      <c r="ODM2" s="533"/>
      <c r="ODN2" s="533"/>
      <c r="ODO2" s="533"/>
      <c r="ODP2" s="533"/>
      <c r="ODQ2" s="533"/>
      <c r="ODR2" s="533"/>
      <c r="ODS2" s="533"/>
      <c r="ODT2" s="533"/>
      <c r="ODU2" s="533"/>
      <c r="ODV2" s="533"/>
      <c r="ODW2" s="533"/>
      <c r="ODX2" s="533"/>
      <c r="ODY2" s="533"/>
      <c r="ODZ2" s="533"/>
      <c r="OEA2" s="533"/>
      <c r="OEB2" s="533"/>
      <c r="OEC2" s="533"/>
      <c r="OED2" s="533"/>
      <c r="OEE2" s="533"/>
      <c r="OEF2" s="533"/>
      <c r="OEG2" s="533"/>
      <c r="OEH2" s="533"/>
      <c r="OEI2" s="533"/>
      <c r="OEJ2" s="533"/>
      <c r="OEK2" s="533"/>
      <c r="OEL2" s="533"/>
      <c r="OEM2" s="533"/>
      <c r="OEN2" s="533"/>
      <c r="OEO2" s="533"/>
      <c r="OEP2" s="533"/>
      <c r="OEQ2" s="533"/>
      <c r="OER2" s="533"/>
      <c r="OES2" s="533"/>
      <c r="OET2" s="533"/>
      <c r="OEU2" s="533"/>
      <c r="OEV2" s="533"/>
      <c r="OEW2" s="533"/>
      <c r="OEX2" s="533"/>
      <c r="OEY2" s="533"/>
      <c r="OEZ2" s="533"/>
      <c r="OFA2" s="533"/>
      <c r="OFB2" s="533"/>
      <c r="OFC2" s="533"/>
      <c r="OFD2" s="533"/>
      <c r="OFE2" s="533"/>
      <c r="OFF2" s="533"/>
      <c r="OFG2" s="533"/>
      <c r="OFH2" s="533"/>
      <c r="OFI2" s="533"/>
      <c r="OFJ2" s="533"/>
      <c r="OFK2" s="533"/>
      <c r="OFL2" s="533"/>
      <c r="OFM2" s="533"/>
      <c r="OFN2" s="533"/>
      <c r="OFO2" s="533"/>
      <c r="OFP2" s="533"/>
      <c r="OFQ2" s="533"/>
      <c r="OFR2" s="533"/>
      <c r="OFS2" s="533"/>
      <c r="OFT2" s="533"/>
      <c r="OFU2" s="533"/>
      <c r="OFV2" s="533"/>
      <c r="OFW2" s="533"/>
      <c r="OFX2" s="533"/>
      <c r="OFY2" s="533"/>
      <c r="OFZ2" s="533"/>
      <c r="OGA2" s="533"/>
      <c r="OGB2" s="533"/>
      <c r="OGC2" s="533"/>
      <c r="OGD2" s="533"/>
      <c r="OGE2" s="533"/>
      <c r="OGF2" s="533"/>
      <c r="OGG2" s="533"/>
      <c r="OGH2" s="533"/>
      <c r="OGI2" s="533"/>
      <c r="OGJ2" s="533"/>
      <c r="OGK2" s="533"/>
      <c r="OGL2" s="533"/>
      <c r="OGM2" s="533"/>
      <c r="OGN2" s="533"/>
      <c r="OGO2" s="533"/>
      <c r="OGP2" s="533"/>
      <c r="OGQ2" s="533"/>
      <c r="OGR2" s="533"/>
      <c r="OGS2" s="533"/>
      <c r="OGT2" s="533"/>
      <c r="OGU2" s="533"/>
      <c r="OGV2" s="533"/>
      <c r="OGW2" s="533"/>
      <c r="OGX2" s="533"/>
      <c r="OGY2" s="533"/>
      <c r="OGZ2" s="533"/>
      <c r="OHA2" s="533"/>
      <c r="OHB2" s="533"/>
      <c r="OHC2" s="533"/>
      <c r="OHD2" s="533"/>
      <c r="OHE2" s="533"/>
      <c r="OHF2" s="533"/>
      <c r="OHG2" s="533"/>
      <c r="OHH2" s="533"/>
      <c r="OHI2" s="533"/>
      <c r="OHJ2" s="533"/>
      <c r="OHK2" s="533"/>
      <c r="OHL2" s="533"/>
      <c r="OHM2" s="533"/>
      <c r="OHN2" s="533"/>
      <c r="OHO2" s="533"/>
      <c r="OHP2" s="533"/>
      <c r="OHQ2" s="533"/>
      <c r="OHR2" s="533"/>
      <c r="OHS2" s="533"/>
      <c r="OHT2" s="533"/>
      <c r="OHU2" s="533"/>
      <c r="OHV2" s="533"/>
      <c r="OHW2" s="533"/>
      <c r="OHX2" s="533"/>
      <c r="OHY2" s="533"/>
      <c r="OHZ2" s="533"/>
      <c r="OIA2" s="533"/>
      <c r="OIB2" s="533"/>
      <c r="OIC2" s="533"/>
      <c r="OID2" s="533"/>
      <c r="OIE2" s="533"/>
      <c r="OIF2" s="533"/>
      <c r="OIG2" s="533"/>
      <c r="OIH2" s="533"/>
      <c r="OII2" s="533"/>
      <c r="OIJ2" s="533"/>
      <c r="OIK2" s="533"/>
      <c r="OIL2" s="533"/>
      <c r="OIM2" s="533"/>
      <c r="OIN2" s="533"/>
      <c r="OIO2" s="533"/>
      <c r="OIP2" s="533"/>
      <c r="OIQ2" s="533"/>
      <c r="OIR2" s="533"/>
      <c r="OIS2" s="533"/>
      <c r="OIT2" s="533"/>
      <c r="OIU2" s="533"/>
      <c r="OIV2" s="533"/>
      <c r="OIW2" s="533"/>
      <c r="OIX2" s="533"/>
      <c r="OIY2" s="533"/>
      <c r="OIZ2" s="533"/>
      <c r="OJA2" s="533"/>
      <c r="OJB2" s="533"/>
      <c r="OJC2" s="533"/>
      <c r="OJD2" s="533"/>
      <c r="OJE2" s="533"/>
      <c r="OJF2" s="533"/>
      <c r="OJG2" s="533"/>
      <c r="OJH2" s="533"/>
      <c r="OJI2" s="533"/>
      <c r="OJJ2" s="533"/>
      <c r="OJK2" s="533"/>
      <c r="OJL2" s="533"/>
      <c r="OJM2" s="533"/>
      <c r="OJN2" s="533"/>
      <c r="OJO2" s="533"/>
      <c r="OJP2" s="533"/>
      <c r="OJQ2" s="533"/>
      <c r="OJR2" s="533"/>
      <c r="OJS2" s="533"/>
      <c r="OJT2" s="533"/>
      <c r="OJU2" s="533"/>
      <c r="OJV2" s="533"/>
      <c r="OJW2" s="533"/>
      <c r="OJX2" s="533"/>
      <c r="OJY2" s="533"/>
      <c r="OJZ2" s="533"/>
      <c r="OKA2" s="533"/>
      <c r="OKB2" s="533"/>
      <c r="OKC2" s="533"/>
      <c r="OKD2" s="533"/>
      <c r="OKE2" s="533"/>
      <c r="OKF2" s="533"/>
      <c r="OKG2" s="533"/>
      <c r="OKH2" s="533"/>
      <c r="OKI2" s="533"/>
      <c r="OKJ2" s="533"/>
      <c r="OKK2" s="533"/>
      <c r="OKL2" s="533"/>
      <c r="OKM2" s="533"/>
      <c r="OKN2" s="533"/>
      <c r="OKO2" s="533"/>
      <c r="OKP2" s="533"/>
      <c r="OKQ2" s="533"/>
      <c r="OKR2" s="533"/>
      <c r="OKS2" s="533"/>
      <c r="OKT2" s="533"/>
      <c r="OKU2" s="533"/>
      <c r="OKV2" s="533"/>
      <c r="OKW2" s="533"/>
      <c r="OKX2" s="533"/>
      <c r="OKY2" s="533"/>
      <c r="OKZ2" s="533"/>
      <c r="OLA2" s="533"/>
      <c r="OLB2" s="533"/>
      <c r="OLC2" s="533"/>
      <c r="OLD2" s="533"/>
      <c r="OLE2" s="533"/>
      <c r="OLF2" s="533"/>
      <c r="OLG2" s="533"/>
      <c r="OLH2" s="533"/>
      <c r="OLI2" s="533"/>
      <c r="OLJ2" s="533"/>
      <c r="OLK2" s="533"/>
      <c r="OLL2" s="533"/>
      <c r="OLM2" s="533"/>
      <c r="OLN2" s="533"/>
      <c r="OLO2" s="533"/>
      <c r="OLP2" s="533"/>
      <c r="OLQ2" s="533"/>
      <c r="OLR2" s="533"/>
      <c r="OLS2" s="533"/>
      <c r="OLT2" s="533"/>
      <c r="OLU2" s="533"/>
      <c r="OLV2" s="533"/>
      <c r="OLW2" s="533"/>
      <c r="OLX2" s="533"/>
      <c r="OLY2" s="533"/>
      <c r="OLZ2" s="533"/>
      <c r="OMA2" s="533"/>
      <c r="OMB2" s="533"/>
      <c r="OMC2" s="533"/>
      <c r="OMD2" s="533"/>
      <c r="OME2" s="533"/>
      <c r="OMF2" s="533"/>
      <c r="OMG2" s="533"/>
      <c r="OMH2" s="533"/>
      <c r="OMI2" s="533"/>
      <c r="OMJ2" s="533"/>
      <c r="OMK2" s="533"/>
      <c r="OML2" s="533"/>
      <c r="OMM2" s="533"/>
      <c r="OMN2" s="533"/>
      <c r="OMO2" s="533"/>
      <c r="OMP2" s="533"/>
      <c r="OMQ2" s="533"/>
      <c r="OMR2" s="533"/>
      <c r="OMS2" s="533"/>
      <c r="OMT2" s="533"/>
      <c r="OMU2" s="533"/>
      <c r="OMV2" s="533"/>
      <c r="OMW2" s="533"/>
      <c r="OMX2" s="533"/>
      <c r="OMY2" s="533"/>
      <c r="OMZ2" s="533"/>
      <c r="ONA2" s="533"/>
      <c r="ONB2" s="533"/>
      <c r="ONC2" s="533"/>
      <c r="OND2" s="533"/>
      <c r="ONE2" s="533"/>
      <c r="ONF2" s="533"/>
      <c r="ONG2" s="533"/>
      <c r="ONH2" s="533"/>
      <c r="ONI2" s="533"/>
      <c r="ONJ2" s="533"/>
      <c r="ONK2" s="533"/>
      <c r="ONL2" s="533"/>
      <c r="ONM2" s="533"/>
      <c r="ONN2" s="533"/>
      <c r="ONO2" s="533"/>
      <c r="ONP2" s="533"/>
      <c r="ONQ2" s="533"/>
      <c r="ONR2" s="533"/>
      <c r="ONS2" s="533"/>
      <c r="ONT2" s="533"/>
      <c r="ONU2" s="533"/>
      <c r="ONV2" s="533"/>
      <c r="ONW2" s="533"/>
      <c r="ONX2" s="533"/>
      <c r="ONY2" s="533"/>
      <c r="ONZ2" s="533"/>
      <c r="OOA2" s="533"/>
      <c r="OOB2" s="533"/>
      <c r="OOC2" s="533"/>
      <c r="OOD2" s="533"/>
      <c r="OOE2" s="533"/>
      <c r="OOF2" s="533"/>
      <c r="OOG2" s="533"/>
      <c r="OOH2" s="533"/>
      <c r="OOI2" s="533"/>
      <c r="OOJ2" s="533"/>
      <c r="OOK2" s="533"/>
      <c r="OOL2" s="533"/>
      <c r="OOM2" s="533"/>
      <c r="OON2" s="533"/>
      <c r="OOO2" s="533"/>
      <c r="OOP2" s="533"/>
      <c r="OOQ2" s="533"/>
      <c r="OOR2" s="533"/>
      <c r="OOS2" s="533"/>
      <c r="OOT2" s="533"/>
      <c r="OOU2" s="533"/>
      <c r="OOV2" s="533"/>
      <c r="OOW2" s="533"/>
      <c r="OOX2" s="533"/>
      <c r="OOY2" s="533"/>
      <c r="OOZ2" s="533"/>
      <c r="OPA2" s="533"/>
      <c r="OPB2" s="533"/>
      <c r="OPC2" s="533"/>
      <c r="OPD2" s="533"/>
      <c r="OPE2" s="533"/>
      <c r="OPF2" s="533"/>
      <c r="OPG2" s="533"/>
      <c r="OPH2" s="533"/>
      <c r="OPI2" s="533"/>
      <c r="OPJ2" s="533"/>
      <c r="OPK2" s="533"/>
      <c r="OPL2" s="533"/>
      <c r="OPM2" s="533"/>
      <c r="OPN2" s="533"/>
      <c r="OPO2" s="533"/>
      <c r="OPP2" s="533"/>
      <c r="OPQ2" s="533"/>
      <c r="OPR2" s="533"/>
      <c r="OPS2" s="533"/>
      <c r="OPT2" s="533"/>
      <c r="OPU2" s="533"/>
      <c r="OPV2" s="533"/>
      <c r="OPW2" s="533"/>
      <c r="OPX2" s="533"/>
      <c r="OPY2" s="533"/>
      <c r="OPZ2" s="533"/>
      <c r="OQA2" s="533"/>
      <c r="OQB2" s="533"/>
      <c r="OQC2" s="533"/>
      <c r="OQD2" s="533"/>
      <c r="OQE2" s="533"/>
      <c r="OQF2" s="533"/>
      <c r="OQG2" s="533"/>
      <c r="OQH2" s="533"/>
      <c r="OQI2" s="533"/>
      <c r="OQJ2" s="533"/>
      <c r="OQK2" s="533"/>
      <c r="OQL2" s="533"/>
      <c r="OQM2" s="533"/>
      <c r="OQN2" s="533"/>
      <c r="OQO2" s="533"/>
      <c r="OQP2" s="533"/>
      <c r="OQQ2" s="533"/>
      <c r="OQR2" s="533"/>
      <c r="OQS2" s="533"/>
      <c r="OQT2" s="533"/>
      <c r="OQU2" s="533"/>
      <c r="OQV2" s="533"/>
      <c r="OQW2" s="533"/>
      <c r="OQX2" s="533"/>
      <c r="OQY2" s="533"/>
      <c r="OQZ2" s="533"/>
      <c r="ORA2" s="533"/>
      <c r="ORB2" s="533"/>
      <c r="ORC2" s="533"/>
      <c r="ORD2" s="533"/>
      <c r="ORE2" s="533"/>
      <c r="ORF2" s="533"/>
      <c r="ORG2" s="533"/>
      <c r="ORH2" s="533"/>
      <c r="ORI2" s="533"/>
      <c r="ORJ2" s="533"/>
      <c r="ORK2" s="533"/>
      <c r="ORL2" s="533"/>
      <c r="ORM2" s="533"/>
      <c r="ORN2" s="533"/>
      <c r="ORO2" s="533"/>
      <c r="ORP2" s="533"/>
      <c r="ORQ2" s="533"/>
      <c r="ORR2" s="533"/>
      <c r="ORS2" s="533"/>
      <c r="ORT2" s="533"/>
      <c r="ORU2" s="533"/>
      <c r="ORV2" s="533"/>
      <c r="ORW2" s="533"/>
      <c r="ORX2" s="533"/>
      <c r="ORY2" s="533"/>
      <c r="ORZ2" s="533"/>
      <c r="OSA2" s="533"/>
      <c r="OSB2" s="533"/>
      <c r="OSC2" s="533"/>
      <c r="OSD2" s="533"/>
      <c r="OSE2" s="533"/>
      <c r="OSF2" s="533"/>
      <c r="OSG2" s="533"/>
      <c r="OSH2" s="533"/>
      <c r="OSI2" s="533"/>
      <c r="OSJ2" s="533"/>
      <c r="OSK2" s="533"/>
      <c r="OSL2" s="533"/>
      <c r="OSM2" s="533"/>
      <c r="OSN2" s="533"/>
      <c r="OSO2" s="533"/>
      <c r="OSP2" s="533"/>
      <c r="OSQ2" s="533"/>
      <c r="OSR2" s="533"/>
      <c r="OSS2" s="533"/>
      <c r="OST2" s="533"/>
      <c r="OSU2" s="533"/>
      <c r="OSV2" s="533"/>
      <c r="OSW2" s="533"/>
      <c r="OSX2" s="533"/>
      <c r="OSY2" s="533"/>
      <c r="OSZ2" s="533"/>
      <c r="OTA2" s="533"/>
      <c r="OTB2" s="533"/>
      <c r="OTC2" s="533"/>
      <c r="OTD2" s="533"/>
      <c r="OTE2" s="533"/>
      <c r="OTF2" s="533"/>
      <c r="OTG2" s="533"/>
      <c r="OTH2" s="533"/>
      <c r="OTI2" s="533"/>
      <c r="OTJ2" s="533"/>
      <c r="OTK2" s="533"/>
      <c r="OTL2" s="533"/>
      <c r="OTM2" s="533"/>
      <c r="OTN2" s="533"/>
      <c r="OTO2" s="533"/>
      <c r="OTP2" s="533"/>
      <c r="OTQ2" s="533"/>
      <c r="OTR2" s="533"/>
      <c r="OTS2" s="533"/>
      <c r="OTT2" s="533"/>
      <c r="OTU2" s="533"/>
      <c r="OTV2" s="533"/>
      <c r="OTW2" s="533"/>
      <c r="OTX2" s="533"/>
      <c r="OTY2" s="533"/>
      <c r="OTZ2" s="533"/>
      <c r="OUA2" s="533"/>
      <c r="OUB2" s="533"/>
      <c r="OUC2" s="533"/>
      <c r="OUD2" s="533"/>
      <c r="OUE2" s="533"/>
      <c r="OUF2" s="533"/>
      <c r="OUG2" s="533"/>
      <c r="OUH2" s="533"/>
      <c r="OUI2" s="533"/>
      <c r="OUJ2" s="533"/>
      <c r="OUK2" s="533"/>
      <c r="OUL2" s="533"/>
      <c r="OUM2" s="533"/>
      <c r="OUN2" s="533"/>
      <c r="OUO2" s="533"/>
      <c r="OUP2" s="533"/>
      <c r="OUQ2" s="533"/>
      <c r="OUR2" s="533"/>
      <c r="OUS2" s="533"/>
      <c r="OUT2" s="533"/>
      <c r="OUU2" s="533"/>
      <c r="OUV2" s="533"/>
      <c r="OUW2" s="533"/>
      <c r="OUX2" s="533"/>
      <c r="OUY2" s="533"/>
      <c r="OUZ2" s="533"/>
      <c r="OVA2" s="533"/>
      <c r="OVB2" s="533"/>
      <c r="OVC2" s="533"/>
      <c r="OVD2" s="533"/>
      <c r="OVE2" s="533"/>
      <c r="OVF2" s="533"/>
      <c r="OVG2" s="533"/>
      <c r="OVH2" s="533"/>
      <c r="OVI2" s="533"/>
      <c r="OVJ2" s="533"/>
      <c r="OVK2" s="533"/>
      <c r="OVL2" s="533"/>
      <c r="OVM2" s="533"/>
      <c r="OVN2" s="533"/>
      <c r="OVO2" s="533"/>
      <c r="OVP2" s="533"/>
      <c r="OVQ2" s="533"/>
      <c r="OVR2" s="533"/>
      <c r="OVS2" s="533"/>
      <c r="OVT2" s="533"/>
      <c r="OVU2" s="533"/>
      <c r="OVV2" s="533"/>
      <c r="OVW2" s="533"/>
      <c r="OVX2" s="533"/>
      <c r="OVY2" s="533"/>
      <c r="OVZ2" s="533"/>
      <c r="OWA2" s="533"/>
      <c r="OWB2" s="533"/>
      <c r="OWC2" s="533"/>
      <c r="OWD2" s="533"/>
      <c r="OWE2" s="533"/>
      <c r="OWF2" s="533"/>
      <c r="OWG2" s="533"/>
      <c r="OWH2" s="533"/>
      <c r="OWI2" s="533"/>
      <c r="OWJ2" s="533"/>
      <c r="OWK2" s="533"/>
      <c r="OWL2" s="533"/>
      <c r="OWM2" s="533"/>
      <c r="OWN2" s="533"/>
      <c r="OWO2" s="533"/>
      <c r="OWP2" s="533"/>
      <c r="OWQ2" s="533"/>
      <c r="OWR2" s="533"/>
      <c r="OWS2" s="533"/>
      <c r="OWT2" s="533"/>
      <c r="OWU2" s="533"/>
      <c r="OWV2" s="533"/>
      <c r="OWW2" s="533"/>
      <c r="OWX2" s="533"/>
      <c r="OWY2" s="533"/>
      <c r="OWZ2" s="533"/>
      <c r="OXA2" s="533"/>
      <c r="OXB2" s="533"/>
      <c r="OXC2" s="533"/>
      <c r="OXD2" s="533"/>
      <c r="OXE2" s="533"/>
      <c r="OXF2" s="533"/>
      <c r="OXG2" s="533"/>
      <c r="OXH2" s="533"/>
      <c r="OXI2" s="533"/>
      <c r="OXJ2" s="533"/>
      <c r="OXK2" s="533"/>
      <c r="OXL2" s="533"/>
      <c r="OXM2" s="533"/>
      <c r="OXN2" s="533"/>
      <c r="OXO2" s="533"/>
      <c r="OXP2" s="533"/>
      <c r="OXQ2" s="533"/>
      <c r="OXR2" s="533"/>
      <c r="OXS2" s="533"/>
      <c r="OXT2" s="533"/>
      <c r="OXU2" s="533"/>
      <c r="OXV2" s="533"/>
      <c r="OXW2" s="533"/>
      <c r="OXX2" s="533"/>
      <c r="OXY2" s="533"/>
      <c r="OXZ2" s="533"/>
      <c r="OYA2" s="533"/>
      <c r="OYB2" s="533"/>
      <c r="OYC2" s="533"/>
      <c r="OYD2" s="533"/>
      <c r="OYE2" s="533"/>
      <c r="OYF2" s="533"/>
      <c r="OYG2" s="533"/>
      <c r="OYH2" s="533"/>
      <c r="OYI2" s="533"/>
      <c r="OYJ2" s="533"/>
      <c r="OYK2" s="533"/>
      <c r="OYL2" s="533"/>
      <c r="OYM2" s="533"/>
      <c r="OYN2" s="533"/>
      <c r="OYO2" s="533"/>
      <c r="OYP2" s="533"/>
      <c r="OYQ2" s="533"/>
      <c r="OYR2" s="533"/>
      <c r="OYS2" s="533"/>
      <c r="OYT2" s="533"/>
      <c r="OYU2" s="533"/>
      <c r="OYV2" s="533"/>
      <c r="OYW2" s="533"/>
      <c r="OYX2" s="533"/>
      <c r="OYY2" s="533"/>
      <c r="OYZ2" s="533"/>
      <c r="OZA2" s="533"/>
      <c r="OZB2" s="533"/>
      <c r="OZC2" s="533"/>
      <c r="OZD2" s="533"/>
      <c r="OZE2" s="533"/>
      <c r="OZF2" s="533"/>
      <c r="OZG2" s="533"/>
      <c r="OZH2" s="533"/>
      <c r="OZI2" s="533"/>
      <c r="OZJ2" s="533"/>
      <c r="OZK2" s="533"/>
      <c r="OZL2" s="533"/>
      <c r="OZM2" s="533"/>
      <c r="OZN2" s="533"/>
      <c r="OZO2" s="533"/>
      <c r="OZP2" s="533"/>
      <c r="OZQ2" s="533"/>
      <c r="OZR2" s="533"/>
      <c r="OZS2" s="533"/>
      <c r="OZT2" s="533"/>
      <c r="OZU2" s="533"/>
      <c r="OZV2" s="533"/>
      <c r="OZW2" s="533"/>
      <c r="OZX2" s="533"/>
      <c r="OZY2" s="533"/>
      <c r="OZZ2" s="533"/>
      <c r="PAA2" s="533"/>
      <c r="PAB2" s="533"/>
      <c r="PAC2" s="533"/>
      <c r="PAD2" s="533"/>
      <c r="PAE2" s="533"/>
      <c r="PAF2" s="533"/>
      <c r="PAG2" s="533"/>
      <c r="PAH2" s="533"/>
      <c r="PAI2" s="533"/>
      <c r="PAJ2" s="533"/>
      <c r="PAK2" s="533"/>
      <c r="PAL2" s="533"/>
      <c r="PAM2" s="533"/>
      <c r="PAN2" s="533"/>
      <c r="PAO2" s="533"/>
      <c r="PAP2" s="533"/>
      <c r="PAQ2" s="533"/>
      <c r="PAR2" s="533"/>
      <c r="PAS2" s="533"/>
      <c r="PAT2" s="533"/>
      <c r="PAU2" s="533"/>
      <c r="PAV2" s="533"/>
      <c r="PAW2" s="533"/>
      <c r="PAX2" s="533"/>
      <c r="PAY2" s="533"/>
      <c r="PAZ2" s="533"/>
      <c r="PBA2" s="533"/>
      <c r="PBB2" s="533"/>
      <c r="PBC2" s="533"/>
      <c r="PBD2" s="533"/>
      <c r="PBE2" s="533"/>
      <c r="PBF2" s="533"/>
      <c r="PBG2" s="533"/>
      <c r="PBH2" s="533"/>
      <c r="PBI2" s="533"/>
      <c r="PBJ2" s="533"/>
      <c r="PBK2" s="533"/>
      <c r="PBL2" s="533"/>
      <c r="PBM2" s="533"/>
      <c r="PBN2" s="533"/>
      <c r="PBO2" s="533"/>
      <c r="PBP2" s="533"/>
      <c r="PBQ2" s="533"/>
      <c r="PBR2" s="533"/>
      <c r="PBS2" s="533"/>
      <c r="PBT2" s="533"/>
      <c r="PBU2" s="533"/>
      <c r="PBV2" s="533"/>
      <c r="PBW2" s="533"/>
      <c r="PBX2" s="533"/>
      <c r="PBY2" s="533"/>
      <c r="PBZ2" s="533"/>
      <c r="PCA2" s="533"/>
      <c r="PCB2" s="533"/>
      <c r="PCC2" s="533"/>
      <c r="PCD2" s="533"/>
      <c r="PCE2" s="533"/>
      <c r="PCF2" s="533"/>
      <c r="PCG2" s="533"/>
      <c r="PCH2" s="533"/>
      <c r="PCI2" s="533"/>
      <c r="PCJ2" s="533"/>
      <c r="PCK2" s="533"/>
      <c r="PCL2" s="533"/>
      <c r="PCM2" s="533"/>
      <c r="PCN2" s="533"/>
      <c r="PCO2" s="533"/>
      <c r="PCP2" s="533"/>
      <c r="PCQ2" s="533"/>
      <c r="PCR2" s="533"/>
      <c r="PCS2" s="533"/>
      <c r="PCT2" s="533"/>
      <c r="PCU2" s="533"/>
      <c r="PCV2" s="533"/>
      <c r="PCW2" s="533"/>
      <c r="PCX2" s="533"/>
      <c r="PCY2" s="533"/>
      <c r="PCZ2" s="533"/>
      <c r="PDA2" s="533"/>
      <c r="PDB2" s="533"/>
      <c r="PDC2" s="533"/>
      <c r="PDD2" s="533"/>
      <c r="PDE2" s="533"/>
      <c r="PDF2" s="533"/>
      <c r="PDG2" s="533"/>
      <c r="PDH2" s="533"/>
      <c r="PDI2" s="533"/>
      <c r="PDJ2" s="533"/>
      <c r="PDK2" s="533"/>
      <c r="PDL2" s="533"/>
      <c r="PDM2" s="533"/>
      <c r="PDN2" s="533"/>
      <c r="PDO2" s="533"/>
      <c r="PDP2" s="533"/>
      <c r="PDQ2" s="533"/>
      <c r="PDR2" s="533"/>
      <c r="PDS2" s="533"/>
      <c r="PDT2" s="533"/>
      <c r="PDU2" s="533"/>
      <c r="PDV2" s="533"/>
      <c r="PDW2" s="533"/>
      <c r="PDX2" s="533"/>
      <c r="PDY2" s="533"/>
      <c r="PDZ2" s="533"/>
      <c r="PEA2" s="533"/>
      <c r="PEB2" s="533"/>
      <c r="PEC2" s="533"/>
      <c r="PED2" s="533"/>
      <c r="PEE2" s="533"/>
      <c r="PEF2" s="533"/>
      <c r="PEG2" s="533"/>
      <c r="PEH2" s="533"/>
      <c r="PEI2" s="533"/>
      <c r="PEJ2" s="533"/>
      <c r="PEK2" s="533"/>
      <c r="PEL2" s="533"/>
      <c r="PEM2" s="533"/>
      <c r="PEN2" s="533"/>
      <c r="PEO2" s="533"/>
      <c r="PEP2" s="533"/>
      <c r="PEQ2" s="533"/>
      <c r="PER2" s="533"/>
      <c r="PES2" s="533"/>
      <c r="PET2" s="533"/>
      <c r="PEU2" s="533"/>
      <c r="PEV2" s="533"/>
      <c r="PEW2" s="533"/>
      <c r="PEX2" s="533"/>
      <c r="PEY2" s="533"/>
      <c r="PEZ2" s="533"/>
      <c r="PFA2" s="533"/>
      <c r="PFB2" s="533"/>
      <c r="PFC2" s="533"/>
      <c r="PFD2" s="533"/>
      <c r="PFE2" s="533"/>
      <c r="PFF2" s="533"/>
      <c r="PFG2" s="533"/>
      <c r="PFH2" s="533"/>
      <c r="PFI2" s="533"/>
      <c r="PFJ2" s="533"/>
      <c r="PFK2" s="533"/>
      <c r="PFL2" s="533"/>
      <c r="PFM2" s="533"/>
      <c r="PFN2" s="533"/>
      <c r="PFO2" s="533"/>
      <c r="PFP2" s="533"/>
      <c r="PFQ2" s="533"/>
      <c r="PFR2" s="533"/>
      <c r="PFS2" s="533"/>
      <c r="PFT2" s="533"/>
      <c r="PFU2" s="533"/>
      <c r="PFV2" s="533"/>
      <c r="PFW2" s="533"/>
      <c r="PFX2" s="533"/>
      <c r="PFY2" s="533"/>
      <c r="PFZ2" s="533"/>
      <c r="PGA2" s="533"/>
      <c r="PGB2" s="533"/>
      <c r="PGC2" s="533"/>
      <c r="PGD2" s="533"/>
      <c r="PGE2" s="533"/>
      <c r="PGF2" s="533"/>
      <c r="PGG2" s="533"/>
      <c r="PGH2" s="533"/>
      <c r="PGI2" s="533"/>
      <c r="PGJ2" s="533"/>
      <c r="PGK2" s="533"/>
      <c r="PGL2" s="533"/>
      <c r="PGM2" s="533"/>
      <c r="PGN2" s="533"/>
      <c r="PGO2" s="533"/>
      <c r="PGP2" s="533"/>
      <c r="PGQ2" s="533"/>
      <c r="PGR2" s="533"/>
      <c r="PGS2" s="533"/>
      <c r="PGT2" s="533"/>
      <c r="PGU2" s="533"/>
      <c r="PGV2" s="533"/>
      <c r="PGW2" s="533"/>
      <c r="PGX2" s="533"/>
      <c r="PGY2" s="533"/>
      <c r="PGZ2" s="533"/>
      <c r="PHA2" s="533"/>
      <c r="PHB2" s="533"/>
      <c r="PHC2" s="533"/>
      <c r="PHD2" s="533"/>
      <c r="PHE2" s="533"/>
      <c r="PHF2" s="533"/>
      <c r="PHG2" s="533"/>
      <c r="PHH2" s="533"/>
      <c r="PHI2" s="533"/>
      <c r="PHJ2" s="533"/>
      <c r="PHK2" s="533"/>
      <c r="PHL2" s="533"/>
      <c r="PHM2" s="533"/>
      <c r="PHN2" s="533"/>
      <c r="PHO2" s="533"/>
      <c r="PHP2" s="533"/>
      <c r="PHQ2" s="533"/>
      <c r="PHR2" s="533"/>
      <c r="PHS2" s="533"/>
      <c r="PHT2" s="533"/>
      <c r="PHU2" s="533"/>
      <c r="PHV2" s="533"/>
      <c r="PHW2" s="533"/>
      <c r="PHX2" s="533"/>
      <c r="PHY2" s="533"/>
      <c r="PHZ2" s="533"/>
      <c r="PIA2" s="533"/>
      <c r="PIB2" s="533"/>
      <c r="PIC2" s="533"/>
      <c r="PID2" s="533"/>
      <c r="PIE2" s="533"/>
      <c r="PIF2" s="533"/>
      <c r="PIG2" s="533"/>
      <c r="PIH2" s="533"/>
      <c r="PII2" s="533"/>
      <c r="PIJ2" s="533"/>
      <c r="PIK2" s="533"/>
      <c r="PIL2" s="533"/>
      <c r="PIM2" s="533"/>
      <c r="PIN2" s="533"/>
      <c r="PIO2" s="533"/>
      <c r="PIP2" s="533"/>
      <c r="PIQ2" s="533"/>
      <c r="PIR2" s="533"/>
      <c r="PIS2" s="533"/>
      <c r="PIT2" s="533"/>
      <c r="PIU2" s="533"/>
      <c r="PIV2" s="533"/>
      <c r="PIW2" s="533"/>
      <c r="PIX2" s="533"/>
      <c r="PIY2" s="533"/>
      <c r="PIZ2" s="533"/>
      <c r="PJA2" s="533"/>
      <c r="PJB2" s="533"/>
      <c r="PJC2" s="533"/>
      <c r="PJD2" s="533"/>
      <c r="PJE2" s="533"/>
      <c r="PJF2" s="533"/>
      <c r="PJG2" s="533"/>
      <c r="PJH2" s="533"/>
      <c r="PJI2" s="533"/>
      <c r="PJJ2" s="533"/>
      <c r="PJK2" s="533"/>
      <c r="PJL2" s="533"/>
      <c r="PJM2" s="533"/>
      <c r="PJN2" s="533"/>
      <c r="PJO2" s="533"/>
      <c r="PJP2" s="533"/>
      <c r="PJQ2" s="533"/>
      <c r="PJR2" s="533"/>
      <c r="PJS2" s="533"/>
      <c r="PJT2" s="533"/>
      <c r="PJU2" s="533"/>
      <c r="PJV2" s="533"/>
      <c r="PJW2" s="533"/>
      <c r="PJX2" s="533"/>
      <c r="PJY2" s="533"/>
      <c r="PJZ2" s="533"/>
      <c r="PKA2" s="533"/>
      <c r="PKB2" s="533"/>
      <c r="PKC2" s="533"/>
      <c r="PKD2" s="533"/>
      <c r="PKE2" s="533"/>
      <c r="PKF2" s="533"/>
      <c r="PKG2" s="533"/>
      <c r="PKH2" s="533"/>
      <c r="PKI2" s="533"/>
      <c r="PKJ2" s="533"/>
      <c r="PKK2" s="533"/>
      <c r="PKL2" s="533"/>
      <c r="PKM2" s="533"/>
      <c r="PKN2" s="533"/>
      <c r="PKO2" s="533"/>
      <c r="PKP2" s="533"/>
      <c r="PKQ2" s="533"/>
      <c r="PKR2" s="533"/>
      <c r="PKS2" s="533"/>
      <c r="PKT2" s="533"/>
      <c r="PKU2" s="533"/>
      <c r="PKV2" s="533"/>
      <c r="PKW2" s="533"/>
      <c r="PKX2" s="533"/>
      <c r="PKY2" s="533"/>
      <c r="PKZ2" s="533"/>
      <c r="PLA2" s="533"/>
      <c r="PLB2" s="533"/>
      <c r="PLC2" s="533"/>
      <c r="PLD2" s="533"/>
      <c r="PLE2" s="533"/>
      <c r="PLF2" s="533"/>
      <c r="PLG2" s="533"/>
      <c r="PLH2" s="533"/>
      <c r="PLI2" s="533"/>
      <c r="PLJ2" s="533"/>
      <c r="PLK2" s="533"/>
      <c r="PLL2" s="533"/>
      <c r="PLM2" s="533"/>
      <c r="PLN2" s="533"/>
      <c r="PLO2" s="533"/>
      <c r="PLP2" s="533"/>
      <c r="PLQ2" s="533"/>
      <c r="PLR2" s="533"/>
      <c r="PLS2" s="533"/>
      <c r="PLT2" s="533"/>
      <c r="PLU2" s="533"/>
      <c r="PLV2" s="533"/>
      <c r="PLW2" s="533"/>
      <c r="PLX2" s="533"/>
      <c r="PLY2" s="533"/>
      <c r="PLZ2" s="533"/>
      <c r="PMA2" s="533"/>
      <c r="PMB2" s="533"/>
      <c r="PMC2" s="533"/>
      <c r="PMD2" s="533"/>
      <c r="PME2" s="533"/>
      <c r="PMF2" s="533"/>
      <c r="PMG2" s="533"/>
      <c r="PMH2" s="533"/>
      <c r="PMI2" s="533"/>
      <c r="PMJ2" s="533"/>
      <c r="PMK2" s="533"/>
      <c r="PML2" s="533"/>
      <c r="PMM2" s="533"/>
      <c r="PMN2" s="533"/>
      <c r="PMO2" s="533"/>
      <c r="PMP2" s="533"/>
      <c r="PMQ2" s="533"/>
      <c r="PMR2" s="533"/>
      <c r="PMS2" s="533"/>
      <c r="PMT2" s="533"/>
      <c r="PMU2" s="533"/>
      <c r="PMV2" s="533"/>
      <c r="PMW2" s="533"/>
      <c r="PMX2" s="533"/>
      <c r="PMY2" s="533"/>
      <c r="PMZ2" s="533"/>
      <c r="PNA2" s="533"/>
      <c r="PNB2" s="533"/>
      <c r="PNC2" s="533"/>
      <c r="PND2" s="533"/>
      <c r="PNE2" s="533"/>
      <c r="PNF2" s="533"/>
      <c r="PNG2" s="533"/>
      <c r="PNH2" s="533"/>
      <c r="PNI2" s="533"/>
      <c r="PNJ2" s="533"/>
      <c r="PNK2" s="533"/>
      <c r="PNL2" s="533"/>
      <c r="PNM2" s="533"/>
      <c r="PNN2" s="533"/>
      <c r="PNO2" s="533"/>
      <c r="PNP2" s="533"/>
      <c r="PNQ2" s="533"/>
      <c r="PNR2" s="533"/>
      <c r="PNS2" s="533"/>
      <c r="PNT2" s="533"/>
      <c r="PNU2" s="533"/>
      <c r="PNV2" s="533"/>
      <c r="PNW2" s="533"/>
      <c r="PNX2" s="533"/>
      <c r="PNY2" s="533"/>
      <c r="PNZ2" s="533"/>
      <c r="POA2" s="533"/>
      <c r="POB2" s="533"/>
      <c r="POC2" s="533"/>
      <c r="POD2" s="533"/>
      <c r="POE2" s="533"/>
      <c r="POF2" s="533"/>
      <c r="POG2" s="533"/>
      <c r="POH2" s="533"/>
      <c r="POI2" s="533"/>
      <c r="POJ2" s="533"/>
      <c r="POK2" s="533"/>
      <c r="POL2" s="533"/>
      <c r="POM2" s="533"/>
      <c r="PON2" s="533"/>
      <c r="POO2" s="533"/>
      <c r="POP2" s="533"/>
      <c r="POQ2" s="533"/>
      <c r="POR2" s="533"/>
      <c r="POS2" s="533"/>
      <c r="POT2" s="533"/>
      <c r="POU2" s="533"/>
      <c r="POV2" s="533"/>
      <c r="POW2" s="533"/>
      <c r="POX2" s="533"/>
      <c r="POY2" s="533"/>
      <c r="POZ2" s="533"/>
      <c r="PPA2" s="533"/>
      <c r="PPB2" s="533"/>
      <c r="PPC2" s="533"/>
      <c r="PPD2" s="533"/>
      <c r="PPE2" s="533"/>
      <c r="PPF2" s="533"/>
      <c r="PPG2" s="533"/>
      <c r="PPH2" s="533"/>
      <c r="PPI2" s="533"/>
      <c r="PPJ2" s="533"/>
      <c r="PPK2" s="533"/>
      <c r="PPL2" s="533"/>
      <c r="PPM2" s="533"/>
      <c r="PPN2" s="533"/>
      <c r="PPO2" s="533"/>
      <c r="PPP2" s="533"/>
      <c r="PPQ2" s="533"/>
      <c r="PPR2" s="533"/>
      <c r="PPS2" s="533"/>
      <c r="PPT2" s="533"/>
      <c r="PPU2" s="533"/>
      <c r="PPV2" s="533"/>
      <c r="PPW2" s="533"/>
      <c r="PPX2" s="533"/>
      <c r="PPY2" s="533"/>
      <c r="PPZ2" s="533"/>
      <c r="PQA2" s="533"/>
      <c r="PQB2" s="533"/>
      <c r="PQC2" s="533"/>
      <c r="PQD2" s="533"/>
      <c r="PQE2" s="533"/>
      <c r="PQF2" s="533"/>
      <c r="PQG2" s="533"/>
      <c r="PQH2" s="533"/>
      <c r="PQI2" s="533"/>
      <c r="PQJ2" s="533"/>
      <c r="PQK2" s="533"/>
      <c r="PQL2" s="533"/>
      <c r="PQM2" s="533"/>
      <c r="PQN2" s="533"/>
      <c r="PQO2" s="533"/>
      <c r="PQP2" s="533"/>
      <c r="PQQ2" s="533"/>
      <c r="PQR2" s="533"/>
      <c r="PQS2" s="533"/>
      <c r="PQT2" s="533"/>
      <c r="PQU2" s="533"/>
      <c r="PQV2" s="533"/>
      <c r="PQW2" s="533"/>
      <c r="PQX2" s="533"/>
      <c r="PQY2" s="533"/>
      <c r="PQZ2" s="533"/>
      <c r="PRA2" s="533"/>
      <c r="PRB2" s="533"/>
      <c r="PRC2" s="533"/>
      <c r="PRD2" s="533"/>
      <c r="PRE2" s="533"/>
      <c r="PRF2" s="533"/>
      <c r="PRG2" s="533"/>
      <c r="PRH2" s="533"/>
      <c r="PRI2" s="533"/>
      <c r="PRJ2" s="533"/>
      <c r="PRK2" s="533"/>
      <c r="PRL2" s="533"/>
      <c r="PRM2" s="533"/>
      <c r="PRN2" s="533"/>
      <c r="PRO2" s="533"/>
      <c r="PRP2" s="533"/>
      <c r="PRQ2" s="533"/>
      <c r="PRR2" s="533"/>
      <c r="PRS2" s="533"/>
      <c r="PRT2" s="533"/>
      <c r="PRU2" s="533"/>
      <c r="PRV2" s="533"/>
      <c r="PRW2" s="533"/>
      <c r="PRX2" s="533"/>
      <c r="PRY2" s="533"/>
      <c r="PRZ2" s="533"/>
      <c r="PSA2" s="533"/>
      <c r="PSB2" s="533"/>
      <c r="PSC2" s="533"/>
      <c r="PSD2" s="533"/>
      <c r="PSE2" s="533"/>
      <c r="PSF2" s="533"/>
      <c r="PSG2" s="533"/>
      <c r="PSH2" s="533"/>
      <c r="PSI2" s="533"/>
      <c r="PSJ2" s="533"/>
      <c r="PSK2" s="533"/>
      <c r="PSL2" s="533"/>
      <c r="PSM2" s="533"/>
      <c r="PSN2" s="533"/>
      <c r="PSO2" s="533"/>
      <c r="PSP2" s="533"/>
      <c r="PSQ2" s="533"/>
      <c r="PSR2" s="533"/>
      <c r="PSS2" s="533"/>
      <c r="PST2" s="533"/>
      <c r="PSU2" s="533"/>
      <c r="PSV2" s="533"/>
      <c r="PSW2" s="533"/>
      <c r="PSX2" s="533"/>
      <c r="PSY2" s="533"/>
      <c r="PSZ2" s="533"/>
      <c r="PTA2" s="533"/>
      <c r="PTB2" s="533"/>
      <c r="PTC2" s="533"/>
      <c r="PTD2" s="533"/>
      <c r="PTE2" s="533"/>
      <c r="PTF2" s="533"/>
      <c r="PTG2" s="533"/>
      <c r="PTH2" s="533"/>
      <c r="PTI2" s="533"/>
      <c r="PTJ2" s="533"/>
      <c r="PTK2" s="533"/>
      <c r="PTL2" s="533"/>
      <c r="PTM2" s="533"/>
      <c r="PTN2" s="533"/>
      <c r="PTO2" s="533"/>
      <c r="PTP2" s="533"/>
      <c r="PTQ2" s="533"/>
      <c r="PTR2" s="533"/>
      <c r="PTS2" s="533"/>
      <c r="PTT2" s="533"/>
      <c r="PTU2" s="533"/>
      <c r="PTV2" s="533"/>
      <c r="PTW2" s="533"/>
      <c r="PTX2" s="533"/>
      <c r="PTY2" s="533"/>
      <c r="PTZ2" s="533"/>
      <c r="PUA2" s="533"/>
      <c r="PUB2" s="533"/>
      <c r="PUC2" s="533"/>
      <c r="PUD2" s="533"/>
      <c r="PUE2" s="533"/>
      <c r="PUF2" s="533"/>
      <c r="PUG2" s="533"/>
      <c r="PUH2" s="533"/>
      <c r="PUI2" s="533"/>
      <c r="PUJ2" s="533"/>
      <c r="PUK2" s="533"/>
      <c r="PUL2" s="533"/>
      <c r="PUM2" s="533"/>
      <c r="PUN2" s="533"/>
      <c r="PUO2" s="533"/>
      <c r="PUP2" s="533"/>
      <c r="PUQ2" s="533"/>
      <c r="PUR2" s="533"/>
      <c r="PUS2" s="533"/>
      <c r="PUT2" s="533"/>
      <c r="PUU2" s="533"/>
      <c r="PUV2" s="533"/>
      <c r="PUW2" s="533"/>
      <c r="PUX2" s="533"/>
      <c r="PUY2" s="533"/>
      <c r="PUZ2" s="533"/>
      <c r="PVA2" s="533"/>
      <c r="PVB2" s="533"/>
      <c r="PVC2" s="533"/>
      <c r="PVD2" s="533"/>
      <c r="PVE2" s="533"/>
      <c r="PVF2" s="533"/>
      <c r="PVG2" s="533"/>
      <c r="PVH2" s="533"/>
      <c r="PVI2" s="533"/>
      <c r="PVJ2" s="533"/>
      <c r="PVK2" s="533"/>
      <c r="PVL2" s="533"/>
      <c r="PVM2" s="533"/>
      <c r="PVN2" s="533"/>
      <c r="PVO2" s="533"/>
      <c r="PVP2" s="533"/>
      <c r="PVQ2" s="533"/>
      <c r="PVR2" s="533"/>
      <c r="PVS2" s="533"/>
      <c r="PVT2" s="533"/>
      <c r="PVU2" s="533"/>
      <c r="PVV2" s="533"/>
      <c r="PVW2" s="533"/>
      <c r="PVX2" s="533"/>
      <c r="PVY2" s="533"/>
      <c r="PVZ2" s="533"/>
      <c r="PWA2" s="533"/>
      <c r="PWB2" s="533"/>
      <c r="PWC2" s="533"/>
      <c r="PWD2" s="533"/>
      <c r="PWE2" s="533"/>
      <c r="PWF2" s="533"/>
      <c r="PWG2" s="533"/>
      <c r="PWH2" s="533"/>
      <c r="PWI2" s="533"/>
      <c r="PWJ2" s="533"/>
      <c r="PWK2" s="533"/>
      <c r="PWL2" s="533"/>
      <c r="PWM2" s="533"/>
      <c r="PWN2" s="533"/>
      <c r="PWO2" s="533"/>
      <c r="PWP2" s="533"/>
      <c r="PWQ2" s="533"/>
      <c r="PWR2" s="533"/>
      <c r="PWS2" s="533"/>
      <c r="PWT2" s="533"/>
      <c r="PWU2" s="533"/>
      <c r="PWV2" s="533"/>
      <c r="PWW2" s="533"/>
      <c r="PWX2" s="533"/>
      <c r="PWY2" s="533"/>
      <c r="PWZ2" s="533"/>
      <c r="PXA2" s="533"/>
      <c r="PXB2" s="533"/>
      <c r="PXC2" s="533"/>
      <c r="PXD2" s="533"/>
      <c r="PXE2" s="533"/>
      <c r="PXF2" s="533"/>
      <c r="PXG2" s="533"/>
      <c r="PXH2" s="533"/>
      <c r="PXI2" s="533"/>
      <c r="PXJ2" s="533"/>
      <c r="PXK2" s="533"/>
      <c r="PXL2" s="533"/>
      <c r="PXM2" s="533"/>
      <c r="PXN2" s="533"/>
      <c r="PXO2" s="533"/>
      <c r="PXP2" s="533"/>
      <c r="PXQ2" s="533"/>
      <c r="PXR2" s="533"/>
      <c r="PXS2" s="533"/>
      <c r="PXT2" s="533"/>
      <c r="PXU2" s="533"/>
      <c r="PXV2" s="533"/>
      <c r="PXW2" s="533"/>
      <c r="PXX2" s="533"/>
      <c r="PXY2" s="533"/>
      <c r="PXZ2" s="533"/>
      <c r="PYA2" s="533"/>
      <c r="PYB2" s="533"/>
      <c r="PYC2" s="533"/>
      <c r="PYD2" s="533"/>
      <c r="PYE2" s="533"/>
      <c r="PYF2" s="533"/>
      <c r="PYG2" s="533"/>
      <c r="PYH2" s="533"/>
      <c r="PYI2" s="533"/>
      <c r="PYJ2" s="533"/>
      <c r="PYK2" s="533"/>
      <c r="PYL2" s="533"/>
      <c r="PYM2" s="533"/>
      <c r="PYN2" s="533"/>
      <c r="PYO2" s="533"/>
      <c r="PYP2" s="533"/>
      <c r="PYQ2" s="533"/>
      <c r="PYR2" s="533"/>
      <c r="PYS2" s="533"/>
      <c r="PYT2" s="533"/>
      <c r="PYU2" s="533"/>
      <c r="PYV2" s="533"/>
      <c r="PYW2" s="533"/>
      <c r="PYX2" s="533"/>
      <c r="PYY2" s="533"/>
      <c r="PYZ2" s="533"/>
      <c r="PZA2" s="533"/>
      <c r="PZB2" s="533"/>
      <c r="PZC2" s="533"/>
      <c r="PZD2" s="533"/>
      <c r="PZE2" s="533"/>
      <c r="PZF2" s="533"/>
      <c r="PZG2" s="533"/>
      <c r="PZH2" s="533"/>
      <c r="PZI2" s="533"/>
      <c r="PZJ2" s="533"/>
      <c r="PZK2" s="533"/>
      <c r="PZL2" s="533"/>
      <c r="PZM2" s="533"/>
      <c r="PZN2" s="533"/>
      <c r="PZO2" s="533"/>
      <c r="PZP2" s="533"/>
      <c r="PZQ2" s="533"/>
      <c r="PZR2" s="533"/>
      <c r="PZS2" s="533"/>
      <c r="PZT2" s="533"/>
      <c r="PZU2" s="533"/>
      <c r="PZV2" s="533"/>
      <c r="PZW2" s="533"/>
      <c r="PZX2" s="533"/>
      <c r="PZY2" s="533"/>
      <c r="PZZ2" s="533"/>
      <c r="QAA2" s="533"/>
      <c r="QAB2" s="533"/>
      <c r="QAC2" s="533"/>
      <c r="QAD2" s="533"/>
      <c r="QAE2" s="533"/>
      <c r="QAF2" s="533"/>
      <c r="QAG2" s="533"/>
      <c r="QAH2" s="533"/>
      <c r="QAI2" s="533"/>
      <c r="QAJ2" s="533"/>
      <c r="QAK2" s="533"/>
      <c r="QAL2" s="533"/>
      <c r="QAM2" s="533"/>
      <c r="QAN2" s="533"/>
      <c r="QAO2" s="533"/>
      <c r="QAP2" s="533"/>
      <c r="QAQ2" s="533"/>
      <c r="QAR2" s="533"/>
      <c r="QAS2" s="533"/>
      <c r="QAT2" s="533"/>
      <c r="QAU2" s="533"/>
      <c r="QAV2" s="533"/>
      <c r="QAW2" s="533"/>
      <c r="QAX2" s="533"/>
      <c r="QAY2" s="533"/>
      <c r="QAZ2" s="533"/>
      <c r="QBA2" s="533"/>
      <c r="QBB2" s="533"/>
      <c r="QBC2" s="533"/>
      <c r="QBD2" s="533"/>
      <c r="QBE2" s="533"/>
      <c r="QBF2" s="533"/>
      <c r="QBG2" s="533"/>
      <c r="QBH2" s="533"/>
      <c r="QBI2" s="533"/>
      <c r="QBJ2" s="533"/>
      <c r="QBK2" s="533"/>
      <c r="QBL2" s="533"/>
      <c r="QBM2" s="533"/>
      <c r="QBN2" s="533"/>
      <c r="QBO2" s="533"/>
      <c r="QBP2" s="533"/>
      <c r="QBQ2" s="533"/>
      <c r="QBR2" s="533"/>
      <c r="QBS2" s="533"/>
      <c r="QBT2" s="533"/>
      <c r="QBU2" s="533"/>
      <c r="QBV2" s="533"/>
      <c r="QBW2" s="533"/>
      <c r="QBX2" s="533"/>
      <c r="QBY2" s="533"/>
      <c r="QBZ2" s="533"/>
      <c r="QCA2" s="533"/>
      <c r="QCB2" s="533"/>
      <c r="QCC2" s="533"/>
      <c r="QCD2" s="533"/>
      <c r="QCE2" s="533"/>
      <c r="QCF2" s="533"/>
      <c r="QCG2" s="533"/>
      <c r="QCH2" s="533"/>
      <c r="QCI2" s="533"/>
      <c r="QCJ2" s="533"/>
      <c r="QCK2" s="533"/>
      <c r="QCL2" s="533"/>
      <c r="QCM2" s="533"/>
      <c r="QCN2" s="533"/>
      <c r="QCO2" s="533"/>
      <c r="QCP2" s="533"/>
      <c r="QCQ2" s="533"/>
      <c r="QCR2" s="533"/>
      <c r="QCS2" s="533"/>
      <c r="QCT2" s="533"/>
      <c r="QCU2" s="533"/>
      <c r="QCV2" s="533"/>
      <c r="QCW2" s="533"/>
      <c r="QCX2" s="533"/>
      <c r="QCY2" s="533"/>
      <c r="QCZ2" s="533"/>
      <c r="QDA2" s="533"/>
      <c r="QDB2" s="533"/>
      <c r="QDC2" s="533"/>
      <c r="QDD2" s="533"/>
      <c r="QDE2" s="533"/>
      <c r="QDF2" s="533"/>
      <c r="QDG2" s="533"/>
      <c r="QDH2" s="533"/>
      <c r="QDI2" s="533"/>
      <c r="QDJ2" s="533"/>
      <c r="QDK2" s="533"/>
      <c r="QDL2" s="533"/>
      <c r="QDM2" s="533"/>
      <c r="QDN2" s="533"/>
      <c r="QDO2" s="533"/>
      <c r="QDP2" s="533"/>
      <c r="QDQ2" s="533"/>
      <c r="QDR2" s="533"/>
      <c r="QDS2" s="533"/>
      <c r="QDT2" s="533"/>
      <c r="QDU2" s="533"/>
      <c r="QDV2" s="533"/>
      <c r="QDW2" s="533"/>
      <c r="QDX2" s="533"/>
      <c r="QDY2" s="533"/>
      <c r="QDZ2" s="533"/>
      <c r="QEA2" s="533"/>
      <c r="QEB2" s="533"/>
      <c r="QEC2" s="533"/>
      <c r="QED2" s="533"/>
      <c r="QEE2" s="533"/>
      <c r="QEF2" s="533"/>
      <c r="QEG2" s="533"/>
      <c r="QEH2" s="533"/>
      <c r="QEI2" s="533"/>
      <c r="QEJ2" s="533"/>
      <c r="QEK2" s="533"/>
      <c r="QEL2" s="533"/>
      <c r="QEM2" s="533"/>
      <c r="QEN2" s="533"/>
      <c r="QEO2" s="533"/>
      <c r="QEP2" s="533"/>
      <c r="QEQ2" s="533"/>
      <c r="QER2" s="533"/>
      <c r="QES2" s="533"/>
      <c r="QET2" s="533"/>
      <c r="QEU2" s="533"/>
      <c r="QEV2" s="533"/>
      <c r="QEW2" s="533"/>
      <c r="QEX2" s="533"/>
      <c r="QEY2" s="533"/>
      <c r="QEZ2" s="533"/>
      <c r="QFA2" s="533"/>
      <c r="QFB2" s="533"/>
      <c r="QFC2" s="533"/>
      <c r="QFD2" s="533"/>
      <c r="QFE2" s="533"/>
      <c r="QFF2" s="533"/>
      <c r="QFG2" s="533"/>
      <c r="QFH2" s="533"/>
      <c r="QFI2" s="533"/>
      <c r="QFJ2" s="533"/>
      <c r="QFK2" s="533"/>
      <c r="QFL2" s="533"/>
      <c r="QFM2" s="533"/>
      <c r="QFN2" s="533"/>
      <c r="QFO2" s="533"/>
      <c r="QFP2" s="533"/>
      <c r="QFQ2" s="533"/>
      <c r="QFR2" s="533"/>
      <c r="QFS2" s="533"/>
      <c r="QFT2" s="533"/>
      <c r="QFU2" s="533"/>
      <c r="QFV2" s="533"/>
      <c r="QFW2" s="533"/>
      <c r="QFX2" s="533"/>
      <c r="QFY2" s="533"/>
      <c r="QFZ2" s="533"/>
      <c r="QGA2" s="533"/>
      <c r="QGB2" s="533"/>
      <c r="QGC2" s="533"/>
      <c r="QGD2" s="533"/>
      <c r="QGE2" s="533"/>
      <c r="QGF2" s="533"/>
      <c r="QGG2" s="533"/>
      <c r="QGH2" s="533"/>
      <c r="QGI2" s="533"/>
      <c r="QGJ2" s="533"/>
      <c r="QGK2" s="533"/>
      <c r="QGL2" s="533"/>
      <c r="QGM2" s="533"/>
      <c r="QGN2" s="533"/>
      <c r="QGO2" s="533"/>
      <c r="QGP2" s="533"/>
      <c r="QGQ2" s="533"/>
      <c r="QGR2" s="533"/>
      <c r="QGS2" s="533"/>
      <c r="QGT2" s="533"/>
      <c r="QGU2" s="533"/>
      <c r="QGV2" s="533"/>
      <c r="QGW2" s="533"/>
      <c r="QGX2" s="533"/>
      <c r="QGY2" s="533"/>
      <c r="QGZ2" s="533"/>
      <c r="QHA2" s="533"/>
      <c r="QHB2" s="533"/>
      <c r="QHC2" s="533"/>
      <c r="QHD2" s="533"/>
      <c r="QHE2" s="533"/>
      <c r="QHF2" s="533"/>
      <c r="QHG2" s="533"/>
      <c r="QHH2" s="533"/>
      <c r="QHI2" s="533"/>
      <c r="QHJ2" s="533"/>
      <c r="QHK2" s="533"/>
      <c r="QHL2" s="533"/>
      <c r="QHM2" s="533"/>
      <c r="QHN2" s="533"/>
      <c r="QHO2" s="533"/>
      <c r="QHP2" s="533"/>
      <c r="QHQ2" s="533"/>
      <c r="QHR2" s="533"/>
      <c r="QHS2" s="533"/>
      <c r="QHT2" s="533"/>
      <c r="QHU2" s="533"/>
      <c r="QHV2" s="533"/>
      <c r="QHW2" s="533"/>
      <c r="QHX2" s="533"/>
      <c r="QHY2" s="533"/>
      <c r="QHZ2" s="533"/>
      <c r="QIA2" s="533"/>
      <c r="QIB2" s="533"/>
      <c r="QIC2" s="533"/>
      <c r="QID2" s="533"/>
      <c r="QIE2" s="533"/>
      <c r="QIF2" s="533"/>
      <c r="QIG2" s="533"/>
      <c r="QIH2" s="533"/>
      <c r="QII2" s="533"/>
      <c r="QIJ2" s="533"/>
      <c r="QIK2" s="533"/>
      <c r="QIL2" s="533"/>
      <c r="QIM2" s="533"/>
      <c r="QIN2" s="533"/>
      <c r="QIO2" s="533"/>
      <c r="QIP2" s="533"/>
      <c r="QIQ2" s="533"/>
      <c r="QIR2" s="533"/>
      <c r="QIS2" s="533"/>
      <c r="QIT2" s="533"/>
      <c r="QIU2" s="533"/>
      <c r="QIV2" s="533"/>
      <c r="QIW2" s="533"/>
      <c r="QIX2" s="533"/>
      <c r="QIY2" s="533"/>
      <c r="QIZ2" s="533"/>
      <c r="QJA2" s="533"/>
      <c r="QJB2" s="533"/>
      <c r="QJC2" s="533"/>
      <c r="QJD2" s="533"/>
      <c r="QJE2" s="533"/>
      <c r="QJF2" s="533"/>
      <c r="QJG2" s="533"/>
      <c r="QJH2" s="533"/>
      <c r="QJI2" s="533"/>
      <c r="QJJ2" s="533"/>
      <c r="QJK2" s="533"/>
      <c r="QJL2" s="533"/>
      <c r="QJM2" s="533"/>
      <c r="QJN2" s="533"/>
      <c r="QJO2" s="533"/>
      <c r="QJP2" s="533"/>
      <c r="QJQ2" s="533"/>
      <c r="QJR2" s="533"/>
      <c r="QJS2" s="533"/>
      <c r="QJT2" s="533"/>
      <c r="QJU2" s="533"/>
      <c r="QJV2" s="533"/>
      <c r="QJW2" s="533"/>
      <c r="QJX2" s="533"/>
      <c r="QJY2" s="533"/>
      <c r="QJZ2" s="533"/>
      <c r="QKA2" s="533"/>
      <c r="QKB2" s="533"/>
      <c r="QKC2" s="533"/>
      <c r="QKD2" s="533"/>
      <c r="QKE2" s="533"/>
      <c r="QKF2" s="533"/>
      <c r="QKG2" s="533"/>
      <c r="QKH2" s="533"/>
      <c r="QKI2" s="533"/>
      <c r="QKJ2" s="533"/>
      <c r="QKK2" s="533"/>
      <c r="QKL2" s="533"/>
      <c r="QKM2" s="533"/>
      <c r="QKN2" s="533"/>
      <c r="QKO2" s="533"/>
      <c r="QKP2" s="533"/>
      <c r="QKQ2" s="533"/>
      <c r="QKR2" s="533"/>
      <c r="QKS2" s="533"/>
      <c r="QKT2" s="533"/>
      <c r="QKU2" s="533"/>
      <c r="QKV2" s="533"/>
      <c r="QKW2" s="533"/>
      <c r="QKX2" s="533"/>
      <c r="QKY2" s="533"/>
      <c r="QKZ2" s="533"/>
      <c r="QLA2" s="533"/>
      <c r="QLB2" s="533"/>
      <c r="QLC2" s="533"/>
      <c r="QLD2" s="533"/>
      <c r="QLE2" s="533"/>
      <c r="QLF2" s="533"/>
      <c r="QLG2" s="533"/>
      <c r="QLH2" s="533"/>
      <c r="QLI2" s="533"/>
      <c r="QLJ2" s="533"/>
      <c r="QLK2" s="533"/>
      <c r="QLL2" s="533"/>
      <c r="QLM2" s="533"/>
      <c r="QLN2" s="533"/>
      <c r="QLO2" s="533"/>
      <c r="QLP2" s="533"/>
      <c r="QLQ2" s="533"/>
      <c r="QLR2" s="533"/>
      <c r="QLS2" s="533"/>
      <c r="QLT2" s="533"/>
      <c r="QLU2" s="533"/>
      <c r="QLV2" s="533"/>
      <c r="QLW2" s="533"/>
      <c r="QLX2" s="533"/>
      <c r="QLY2" s="533"/>
      <c r="QLZ2" s="533"/>
      <c r="QMA2" s="533"/>
      <c r="QMB2" s="533"/>
      <c r="QMC2" s="533"/>
      <c r="QMD2" s="533"/>
      <c r="QME2" s="533"/>
      <c r="QMF2" s="533"/>
      <c r="QMG2" s="533"/>
      <c r="QMH2" s="533"/>
      <c r="QMI2" s="533"/>
      <c r="QMJ2" s="533"/>
      <c r="QMK2" s="533"/>
      <c r="QML2" s="533"/>
      <c r="QMM2" s="533"/>
      <c r="QMN2" s="533"/>
      <c r="QMO2" s="533"/>
      <c r="QMP2" s="533"/>
      <c r="QMQ2" s="533"/>
      <c r="QMR2" s="533"/>
      <c r="QMS2" s="533"/>
      <c r="QMT2" s="533"/>
      <c r="QMU2" s="533"/>
      <c r="QMV2" s="533"/>
      <c r="QMW2" s="533"/>
      <c r="QMX2" s="533"/>
      <c r="QMY2" s="533"/>
      <c r="QMZ2" s="533"/>
      <c r="QNA2" s="533"/>
      <c r="QNB2" s="533"/>
      <c r="QNC2" s="533"/>
      <c r="QND2" s="533"/>
      <c r="QNE2" s="533"/>
      <c r="QNF2" s="533"/>
      <c r="QNG2" s="533"/>
      <c r="QNH2" s="533"/>
      <c r="QNI2" s="533"/>
      <c r="QNJ2" s="533"/>
      <c r="QNK2" s="533"/>
      <c r="QNL2" s="533"/>
      <c r="QNM2" s="533"/>
      <c r="QNN2" s="533"/>
      <c r="QNO2" s="533"/>
      <c r="QNP2" s="533"/>
      <c r="QNQ2" s="533"/>
      <c r="QNR2" s="533"/>
      <c r="QNS2" s="533"/>
      <c r="QNT2" s="533"/>
      <c r="QNU2" s="533"/>
      <c r="QNV2" s="533"/>
      <c r="QNW2" s="533"/>
      <c r="QNX2" s="533"/>
      <c r="QNY2" s="533"/>
      <c r="QNZ2" s="533"/>
      <c r="QOA2" s="533"/>
      <c r="QOB2" s="533"/>
      <c r="QOC2" s="533"/>
      <c r="QOD2" s="533"/>
      <c r="QOE2" s="533"/>
      <c r="QOF2" s="533"/>
      <c r="QOG2" s="533"/>
      <c r="QOH2" s="533"/>
      <c r="QOI2" s="533"/>
      <c r="QOJ2" s="533"/>
      <c r="QOK2" s="533"/>
      <c r="QOL2" s="533"/>
      <c r="QOM2" s="533"/>
      <c r="QON2" s="533"/>
      <c r="QOO2" s="533"/>
      <c r="QOP2" s="533"/>
      <c r="QOQ2" s="533"/>
      <c r="QOR2" s="533"/>
      <c r="QOS2" s="533"/>
      <c r="QOT2" s="533"/>
      <c r="QOU2" s="533"/>
      <c r="QOV2" s="533"/>
      <c r="QOW2" s="533"/>
      <c r="QOX2" s="533"/>
      <c r="QOY2" s="533"/>
      <c r="QOZ2" s="533"/>
      <c r="QPA2" s="533"/>
      <c r="QPB2" s="533"/>
      <c r="QPC2" s="533"/>
      <c r="QPD2" s="533"/>
      <c r="QPE2" s="533"/>
      <c r="QPF2" s="533"/>
      <c r="QPG2" s="533"/>
      <c r="QPH2" s="533"/>
      <c r="QPI2" s="533"/>
      <c r="QPJ2" s="533"/>
      <c r="QPK2" s="533"/>
      <c r="QPL2" s="533"/>
      <c r="QPM2" s="533"/>
      <c r="QPN2" s="533"/>
      <c r="QPO2" s="533"/>
      <c r="QPP2" s="533"/>
      <c r="QPQ2" s="533"/>
      <c r="QPR2" s="533"/>
      <c r="QPS2" s="533"/>
      <c r="QPT2" s="533"/>
      <c r="QPU2" s="533"/>
      <c r="QPV2" s="533"/>
      <c r="QPW2" s="533"/>
      <c r="QPX2" s="533"/>
      <c r="QPY2" s="533"/>
      <c r="QPZ2" s="533"/>
      <c r="QQA2" s="533"/>
      <c r="QQB2" s="533"/>
      <c r="QQC2" s="533"/>
      <c r="QQD2" s="533"/>
      <c r="QQE2" s="533"/>
      <c r="QQF2" s="533"/>
      <c r="QQG2" s="533"/>
      <c r="QQH2" s="533"/>
      <c r="QQI2" s="533"/>
      <c r="QQJ2" s="533"/>
      <c r="QQK2" s="533"/>
      <c r="QQL2" s="533"/>
      <c r="QQM2" s="533"/>
      <c r="QQN2" s="533"/>
      <c r="QQO2" s="533"/>
      <c r="QQP2" s="533"/>
      <c r="QQQ2" s="533"/>
      <c r="QQR2" s="533"/>
      <c r="QQS2" s="533"/>
      <c r="QQT2" s="533"/>
      <c r="QQU2" s="533"/>
      <c r="QQV2" s="533"/>
      <c r="QQW2" s="533"/>
      <c r="QQX2" s="533"/>
      <c r="QQY2" s="533"/>
      <c r="QQZ2" s="533"/>
      <c r="QRA2" s="533"/>
      <c r="QRB2" s="533"/>
      <c r="QRC2" s="533"/>
      <c r="QRD2" s="533"/>
      <c r="QRE2" s="533"/>
      <c r="QRF2" s="533"/>
      <c r="QRG2" s="533"/>
      <c r="QRH2" s="533"/>
      <c r="QRI2" s="533"/>
      <c r="QRJ2" s="533"/>
      <c r="QRK2" s="533"/>
      <c r="QRL2" s="533"/>
      <c r="QRM2" s="533"/>
      <c r="QRN2" s="533"/>
      <c r="QRO2" s="533"/>
      <c r="QRP2" s="533"/>
      <c r="QRQ2" s="533"/>
      <c r="QRR2" s="533"/>
      <c r="QRS2" s="533"/>
      <c r="QRT2" s="533"/>
      <c r="QRU2" s="533"/>
      <c r="QRV2" s="533"/>
      <c r="QRW2" s="533"/>
      <c r="QRX2" s="533"/>
      <c r="QRY2" s="533"/>
      <c r="QRZ2" s="533"/>
      <c r="QSA2" s="533"/>
      <c r="QSB2" s="533"/>
      <c r="QSC2" s="533"/>
      <c r="QSD2" s="533"/>
      <c r="QSE2" s="533"/>
      <c r="QSF2" s="533"/>
      <c r="QSG2" s="533"/>
      <c r="QSH2" s="533"/>
      <c r="QSI2" s="533"/>
      <c r="QSJ2" s="533"/>
      <c r="QSK2" s="533"/>
      <c r="QSL2" s="533"/>
      <c r="QSM2" s="533"/>
      <c r="QSN2" s="533"/>
      <c r="QSO2" s="533"/>
      <c r="QSP2" s="533"/>
      <c r="QSQ2" s="533"/>
      <c r="QSR2" s="533"/>
      <c r="QSS2" s="533"/>
      <c r="QST2" s="533"/>
      <c r="QSU2" s="533"/>
      <c r="QSV2" s="533"/>
      <c r="QSW2" s="533"/>
      <c r="QSX2" s="533"/>
      <c r="QSY2" s="533"/>
      <c r="QSZ2" s="533"/>
      <c r="QTA2" s="533"/>
      <c r="QTB2" s="533"/>
      <c r="QTC2" s="533"/>
      <c r="QTD2" s="533"/>
      <c r="QTE2" s="533"/>
      <c r="QTF2" s="533"/>
      <c r="QTG2" s="533"/>
      <c r="QTH2" s="533"/>
      <c r="QTI2" s="533"/>
      <c r="QTJ2" s="533"/>
      <c r="QTK2" s="533"/>
      <c r="QTL2" s="533"/>
      <c r="QTM2" s="533"/>
      <c r="QTN2" s="533"/>
      <c r="QTO2" s="533"/>
      <c r="QTP2" s="533"/>
      <c r="QTQ2" s="533"/>
      <c r="QTR2" s="533"/>
      <c r="QTS2" s="533"/>
      <c r="QTT2" s="533"/>
      <c r="QTU2" s="533"/>
      <c r="QTV2" s="533"/>
      <c r="QTW2" s="533"/>
      <c r="QTX2" s="533"/>
      <c r="QTY2" s="533"/>
      <c r="QTZ2" s="533"/>
      <c r="QUA2" s="533"/>
      <c r="QUB2" s="533"/>
      <c r="QUC2" s="533"/>
      <c r="QUD2" s="533"/>
      <c r="QUE2" s="533"/>
      <c r="QUF2" s="533"/>
      <c r="QUG2" s="533"/>
      <c r="QUH2" s="533"/>
      <c r="QUI2" s="533"/>
      <c r="QUJ2" s="533"/>
      <c r="QUK2" s="533"/>
      <c r="QUL2" s="533"/>
      <c r="QUM2" s="533"/>
      <c r="QUN2" s="533"/>
      <c r="QUO2" s="533"/>
      <c r="QUP2" s="533"/>
      <c r="QUQ2" s="533"/>
      <c r="QUR2" s="533"/>
      <c r="QUS2" s="533"/>
      <c r="QUT2" s="533"/>
      <c r="QUU2" s="533"/>
      <c r="QUV2" s="533"/>
      <c r="QUW2" s="533"/>
      <c r="QUX2" s="533"/>
      <c r="QUY2" s="533"/>
      <c r="QUZ2" s="533"/>
      <c r="QVA2" s="533"/>
      <c r="QVB2" s="533"/>
      <c r="QVC2" s="533"/>
      <c r="QVD2" s="533"/>
      <c r="QVE2" s="533"/>
      <c r="QVF2" s="533"/>
      <c r="QVG2" s="533"/>
      <c r="QVH2" s="533"/>
      <c r="QVI2" s="533"/>
      <c r="QVJ2" s="533"/>
      <c r="QVK2" s="533"/>
      <c r="QVL2" s="533"/>
      <c r="QVM2" s="533"/>
      <c r="QVN2" s="533"/>
      <c r="QVO2" s="533"/>
      <c r="QVP2" s="533"/>
      <c r="QVQ2" s="533"/>
      <c r="QVR2" s="533"/>
      <c r="QVS2" s="533"/>
      <c r="QVT2" s="533"/>
      <c r="QVU2" s="533"/>
      <c r="QVV2" s="533"/>
      <c r="QVW2" s="533"/>
      <c r="QVX2" s="533"/>
      <c r="QVY2" s="533"/>
      <c r="QVZ2" s="533"/>
      <c r="QWA2" s="533"/>
      <c r="QWB2" s="533"/>
      <c r="QWC2" s="533"/>
      <c r="QWD2" s="533"/>
      <c r="QWE2" s="533"/>
      <c r="QWF2" s="533"/>
      <c r="QWG2" s="533"/>
      <c r="QWH2" s="533"/>
      <c r="QWI2" s="533"/>
      <c r="QWJ2" s="533"/>
      <c r="QWK2" s="533"/>
      <c r="QWL2" s="533"/>
      <c r="QWM2" s="533"/>
      <c r="QWN2" s="533"/>
      <c r="QWO2" s="533"/>
      <c r="QWP2" s="533"/>
      <c r="QWQ2" s="533"/>
      <c r="QWR2" s="533"/>
      <c r="QWS2" s="533"/>
      <c r="QWT2" s="533"/>
      <c r="QWU2" s="533"/>
      <c r="QWV2" s="533"/>
      <c r="QWW2" s="533"/>
      <c r="QWX2" s="533"/>
      <c r="QWY2" s="533"/>
      <c r="QWZ2" s="533"/>
      <c r="QXA2" s="533"/>
      <c r="QXB2" s="533"/>
      <c r="QXC2" s="533"/>
      <c r="QXD2" s="533"/>
      <c r="QXE2" s="533"/>
      <c r="QXF2" s="533"/>
      <c r="QXG2" s="533"/>
      <c r="QXH2" s="533"/>
      <c r="QXI2" s="533"/>
      <c r="QXJ2" s="533"/>
      <c r="QXK2" s="533"/>
      <c r="QXL2" s="533"/>
      <c r="QXM2" s="533"/>
      <c r="QXN2" s="533"/>
      <c r="QXO2" s="533"/>
      <c r="QXP2" s="533"/>
      <c r="QXQ2" s="533"/>
      <c r="QXR2" s="533"/>
      <c r="QXS2" s="533"/>
      <c r="QXT2" s="533"/>
      <c r="QXU2" s="533"/>
      <c r="QXV2" s="533"/>
      <c r="QXW2" s="533"/>
      <c r="QXX2" s="533"/>
      <c r="QXY2" s="533"/>
      <c r="QXZ2" s="533"/>
      <c r="QYA2" s="533"/>
      <c r="QYB2" s="533"/>
      <c r="QYC2" s="533"/>
      <c r="QYD2" s="533"/>
      <c r="QYE2" s="533"/>
      <c r="QYF2" s="533"/>
      <c r="QYG2" s="533"/>
      <c r="QYH2" s="533"/>
      <c r="QYI2" s="533"/>
      <c r="QYJ2" s="533"/>
      <c r="QYK2" s="533"/>
      <c r="QYL2" s="533"/>
      <c r="QYM2" s="533"/>
      <c r="QYN2" s="533"/>
      <c r="QYO2" s="533"/>
      <c r="QYP2" s="533"/>
      <c r="QYQ2" s="533"/>
      <c r="QYR2" s="533"/>
      <c r="QYS2" s="533"/>
      <c r="QYT2" s="533"/>
      <c r="QYU2" s="533"/>
      <c r="QYV2" s="533"/>
      <c r="QYW2" s="533"/>
      <c r="QYX2" s="533"/>
      <c r="QYY2" s="533"/>
      <c r="QYZ2" s="533"/>
      <c r="QZA2" s="533"/>
      <c r="QZB2" s="533"/>
      <c r="QZC2" s="533"/>
      <c r="QZD2" s="533"/>
      <c r="QZE2" s="533"/>
      <c r="QZF2" s="533"/>
      <c r="QZG2" s="533"/>
      <c r="QZH2" s="533"/>
      <c r="QZI2" s="533"/>
      <c r="QZJ2" s="533"/>
      <c r="QZK2" s="533"/>
      <c r="QZL2" s="533"/>
      <c r="QZM2" s="533"/>
      <c r="QZN2" s="533"/>
      <c r="QZO2" s="533"/>
      <c r="QZP2" s="533"/>
      <c r="QZQ2" s="533"/>
      <c r="QZR2" s="533"/>
      <c r="QZS2" s="533"/>
      <c r="QZT2" s="533"/>
      <c r="QZU2" s="533"/>
      <c r="QZV2" s="533"/>
      <c r="QZW2" s="533"/>
      <c r="QZX2" s="533"/>
      <c r="QZY2" s="533"/>
      <c r="QZZ2" s="533"/>
      <c r="RAA2" s="533"/>
      <c r="RAB2" s="533"/>
      <c r="RAC2" s="533"/>
      <c r="RAD2" s="533"/>
      <c r="RAE2" s="533"/>
      <c r="RAF2" s="533"/>
      <c r="RAG2" s="533"/>
      <c r="RAH2" s="533"/>
      <c r="RAI2" s="533"/>
      <c r="RAJ2" s="533"/>
      <c r="RAK2" s="533"/>
      <c r="RAL2" s="533"/>
      <c r="RAM2" s="533"/>
      <c r="RAN2" s="533"/>
      <c r="RAO2" s="533"/>
      <c r="RAP2" s="533"/>
      <c r="RAQ2" s="533"/>
      <c r="RAR2" s="533"/>
      <c r="RAS2" s="533"/>
      <c r="RAT2" s="533"/>
      <c r="RAU2" s="533"/>
      <c r="RAV2" s="533"/>
      <c r="RAW2" s="533"/>
      <c r="RAX2" s="533"/>
      <c r="RAY2" s="533"/>
      <c r="RAZ2" s="533"/>
      <c r="RBA2" s="533"/>
      <c r="RBB2" s="533"/>
      <c r="RBC2" s="533"/>
      <c r="RBD2" s="533"/>
      <c r="RBE2" s="533"/>
      <c r="RBF2" s="533"/>
      <c r="RBG2" s="533"/>
      <c r="RBH2" s="533"/>
      <c r="RBI2" s="533"/>
      <c r="RBJ2" s="533"/>
      <c r="RBK2" s="533"/>
      <c r="RBL2" s="533"/>
      <c r="RBM2" s="533"/>
      <c r="RBN2" s="533"/>
      <c r="RBO2" s="533"/>
      <c r="RBP2" s="533"/>
      <c r="RBQ2" s="533"/>
      <c r="RBR2" s="533"/>
      <c r="RBS2" s="533"/>
      <c r="RBT2" s="533"/>
      <c r="RBU2" s="533"/>
      <c r="RBV2" s="533"/>
      <c r="RBW2" s="533"/>
      <c r="RBX2" s="533"/>
      <c r="RBY2" s="533"/>
      <c r="RBZ2" s="533"/>
      <c r="RCA2" s="533"/>
      <c r="RCB2" s="533"/>
      <c r="RCC2" s="533"/>
      <c r="RCD2" s="533"/>
      <c r="RCE2" s="533"/>
      <c r="RCF2" s="533"/>
      <c r="RCG2" s="533"/>
      <c r="RCH2" s="533"/>
      <c r="RCI2" s="533"/>
      <c r="RCJ2" s="533"/>
      <c r="RCK2" s="533"/>
      <c r="RCL2" s="533"/>
      <c r="RCM2" s="533"/>
      <c r="RCN2" s="533"/>
      <c r="RCO2" s="533"/>
      <c r="RCP2" s="533"/>
      <c r="RCQ2" s="533"/>
      <c r="RCR2" s="533"/>
      <c r="RCS2" s="533"/>
      <c r="RCT2" s="533"/>
      <c r="RCU2" s="533"/>
      <c r="RCV2" s="533"/>
      <c r="RCW2" s="533"/>
      <c r="RCX2" s="533"/>
      <c r="RCY2" s="533"/>
      <c r="RCZ2" s="533"/>
      <c r="RDA2" s="533"/>
      <c r="RDB2" s="533"/>
      <c r="RDC2" s="533"/>
      <c r="RDD2" s="533"/>
      <c r="RDE2" s="533"/>
      <c r="RDF2" s="533"/>
      <c r="RDG2" s="533"/>
      <c r="RDH2" s="533"/>
      <c r="RDI2" s="533"/>
      <c r="RDJ2" s="533"/>
      <c r="RDK2" s="533"/>
      <c r="RDL2" s="533"/>
      <c r="RDM2" s="533"/>
      <c r="RDN2" s="533"/>
      <c r="RDO2" s="533"/>
      <c r="RDP2" s="533"/>
      <c r="RDQ2" s="533"/>
      <c r="RDR2" s="533"/>
      <c r="RDS2" s="533"/>
      <c r="RDT2" s="533"/>
      <c r="RDU2" s="533"/>
      <c r="RDV2" s="533"/>
      <c r="RDW2" s="533"/>
      <c r="RDX2" s="533"/>
      <c r="RDY2" s="533"/>
      <c r="RDZ2" s="533"/>
      <c r="REA2" s="533"/>
      <c r="REB2" s="533"/>
      <c r="REC2" s="533"/>
      <c r="RED2" s="533"/>
      <c r="REE2" s="533"/>
      <c r="REF2" s="533"/>
      <c r="REG2" s="533"/>
      <c r="REH2" s="533"/>
      <c r="REI2" s="533"/>
      <c r="REJ2" s="533"/>
      <c r="REK2" s="533"/>
      <c r="REL2" s="533"/>
      <c r="REM2" s="533"/>
      <c r="REN2" s="533"/>
      <c r="REO2" s="533"/>
      <c r="REP2" s="533"/>
      <c r="REQ2" s="533"/>
      <c r="RER2" s="533"/>
      <c r="RES2" s="533"/>
      <c r="RET2" s="533"/>
      <c r="REU2" s="533"/>
      <c r="REV2" s="533"/>
      <c r="REW2" s="533"/>
      <c r="REX2" s="533"/>
      <c r="REY2" s="533"/>
      <c r="REZ2" s="533"/>
      <c r="RFA2" s="533"/>
      <c r="RFB2" s="533"/>
      <c r="RFC2" s="533"/>
      <c r="RFD2" s="533"/>
      <c r="RFE2" s="533"/>
      <c r="RFF2" s="533"/>
      <c r="RFG2" s="533"/>
      <c r="RFH2" s="533"/>
      <c r="RFI2" s="533"/>
      <c r="RFJ2" s="533"/>
      <c r="RFK2" s="533"/>
      <c r="RFL2" s="533"/>
      <c r="RFM2" s="533"/>
      <c r="RFN2" s="533"/>
      <c r="RFO2" s="533"/>
      <c r="RFP2" s="533"/>
      <c r="RFQ2" s="533"/>
      <c r="RFR2" s="533"/>
      <c r="RFS2" s="533"/>
      <c r="RFT2" s="533"/>
      <c r="RFU2" s="533"/>
      <c r="RFV2" s="533"/>
      <c r="RFW2" s="533"/>
      <c r="RFX2" s="533"/>
      <c r="RFY2" s="533"/>
      <c r="RFZ2" s="533"/>
      <c r="RGA2" s="533"/>
      <c r="RGB2" s="533"/>
      <c r="RGC2" s="533"/>
      <c r="RGD2" s="533"/>
      <c r="RGE2" s="533"/>
      <c r="RGF2" s="533"/>
      <c r="RGG2" s="533"/>
      <c r="RGH2" s="533"/>
      <c r="RGI2" s="533"/>
      <c r="RGJ2" s="533"/>
      <c r="RGK2" s="533"/>
      <c r="RGL2" s="533"/>
      <c r="RGM2" s="533"/>
      <c r="RGN2" s="533"/>
      <c r="RGO2" s="533"/>
      <c r="RGP2" s="533"/>
      <c r="RGQ2" s="533"/>
      <c r="RGR2" s="533"/>
      <c r="RGS2" s="533"/>
      <c r="RGT2" s="533"/>
      <c r="RGU2" s="533"/>
      <c r="RGV2" s="533"/>
      <c r="RGW2" s="533"/>
      <c r="RGX2" s="533"/>
      <c r="RGY2" s="533"/>
      <c r="RGZ2" s="533"/>
      <c r="RHA2" s="533"/>
      <c r="RHB2" s="533"/>
      <c r="RHC2" s="533"/>
      <c r="RHD2" s="533"/>
      <c r="RHE2" s="533"/>
      <c r="RHF2" s="533"/>
      <c r="RHG2" s="533"/>
      <c r="RHH2" s="533"/>
      <c r="RHI2" s="533"/>
      <c r="RHJ2" s="533"/>
      <c r="RHK2" s="533"/>
      <c r="RHL2" s="533"/>
      <c r="RHM2" s="533"/>
      <c r="RHN2" s="533"/>
      <c r="RHO2" s="533"/>
      <c r="RHP2" s="533"/>
      <c r="RHQ2" s="533"/>
      <c r="RHR2" s="533"/>
      <c r="RHS2" s="533"/>
      <c r="RHT2" s="533"/>
      <c r="RHU2" s="533"/>
      <c r="RHV2" s="533"/>
      <c r="RHW2" s="533"/>
      <c r="RHX2" s="533"/>
      <c r="RHY2" s="533"/>
      <c r="RHZ2" s="533"/>
      <c r="RIA2" s="533"/>
      <c r="RIB2" s="533"/>
      <c r="RIC2" s="533"/>
      <c r="RID2" s="533"/>
      <c r="RIE2" s="533"/>
      <c r="RIF2" s="533"/>
      <c r="RIG2" s="533"/>
      <c r="RIH2" s="533"/>
      <c r="RII2" s="533"/>
      <c r="RIJ2" s="533"/>
      <c r="RIK2" s="533"/>
      <c r="RIL2" s="533"/>
      <c r="RIM2" s="533"/>
      <c r="RIN2" s="533"/>
      <c r="RIO2" s="533"/>
      <c r="RIP2" s="533"/>
      <c r="RIQ2" s="533"/>
      <c r="RIR2" s="533"/>
      <c r="RIS2" s="533"/>
      <c r="RIT2" s="533"/>
      <c r="RIU2" s="533"/>
      <c r="RIV2" s="533"/>
      <c r="RIW2" s="533"/>
      <c r="RIX2" s="533"/>
      <c r="RIY2" s="533"/>
      <c r="RIZ2" s="533"/>
      <c r="RJA2" s="533"/>
      <c r="RJB2" s="533"/>
      <c r="RJC2" s="533"/>
      <c r="RJD2" s="533"/>
      <c r="RJE2" s="533"/>
      <c r="RJF2" s="533"/>
      <c r="RJG2" s="533"/>
      <c r="RJH2" s="533"/>
      <c r="RJI2" s="533"/>
      <c r="RJJ2" s="533"/>
      <c r="RJK2" s="533"/>
      <c r="RJL2" s="533"/>
      <c r="RJM2" s="533"/>
      <c r="RJN2" s="533"/>
      <c r="RJO2" s="533"/>
      <c r="RJP2" s="533"/>
      <c r="RJQ2" s="533"/>
      <c r="RJR2" s="533"/>
      <c r="RJS2" s="533"/>
      <c r="RJT2" s="533"/>
      <c r="RJU2" s="533"/>
      <c r="RJV2" s="533"/>
      <c r="RJW2" s="533"/>
      <c r="RJX2" s="533"/>
      <c r="RJY2" s="533"/>
      <c r="RJZ2" s="533"/>
      <c r="RKA2" s="533"/>
      <c r="RKB2" s="533"/>
      <c r="RKC2" s="533"/>
      <c r="RKD2" s="533"/>
      <c r="RKE2" s="533"/>
      <c r="RKF2" s="533"/>
      <c r="RKG2" s="533"/>
      <c r="RKH2" s="533"/>
      <c r="RKI2" s="533"/>
      <c r="RKJ2" s="533"/>
      <c r="RKK2" s="533"/>
      <c r="RKL2" s="533"/>
      <c r="RKM2" s="533"/>
      <c r="RKN2" s="533"/>
      <c r="RKO2" s="533"/>
      <c r="RKP2" s="533"/>
      <c r="RKQ2" s="533"/>
      <c r="RKR2" s="533"/>
      <c r="RKS2" s="533"/>
      <c r="RKT2" s="533"/>
      <c r="RKU2" s="533"/>
      <c r="RKV2" s="533"/>
      <c r="RKW2" s="533"/>
      <c r="RKX2" s="533"/>
      <c r="RKY2" s="533"/>
      <c r="RKZ2" s="533"/>
      <c r="RLA2" s="533"/>
      <c r="RLB2" s="533"/>
      <c r="RLC2" s="533"/>
      <c r="RLD2" s="533"/>
      <c r="RLE2" s="533"/>
      <c r="RLF2" s="533"/>
      <c r="RLG2" s="533"/>
      <c r="RLH2" s="533"/>
      <c r="RLI2" s="533"/>
      <c r="RLJ2" s="533"/>
      <c r="RLK2" s="533"/>
      <c r="RLL2" s="533"/>
      <c r="RLM2" s="533"/>
      <c r="RLN2" s="533"/>
      <c r="RLO2" s="533"/>
      <c r="RLP2" s="533"/>
      <c r="RLQ2" s="533"/>
      <c r="RLR2" s="533"/>
      <c r="RLS2" s="533"/>
      <c r="RLT2" s="533"/>
      <c r="RLU2" s="533"/>
      <c r="RLV2" s="533"/>
      <c r="RLW2" s="533"/>
      <c r="RLX2" s="533"/>
      <c r="RLY2" s="533"/>
      <c r="RLZ2" s="533"/>
      <c r="RMA2" s="533"/>
      <c r="RMB2" s="533"/>
      <c r="RMC2" s="533"/>
      <c r="RMD2" s="533"/>
      <c r="RME2" s="533"/>
      <c r="RMF2" s="533"/>
      <c r="RMG2" s="533"/>
      <c r="RMH2" s="533"/>
      <c r="RMI2" s="533"/>
      <c r="RMJ2" s="533"/>
      <c r="RMK2" s="533"/>
      <c r="RML2" s="533"/>
      <c r="RMM2" s="533"/>
      <c r="RMN2" s="533"/>
      <c r="RMO2" s="533"/>
      <c r="RMP2" s="533"/>
      <c r="RMQ2" s="533"/>
      <c r="RMR2" s="533"/>
      <c r="RMS2" s="533"/>
      <c r="RMT2" s="533"/>
      <c r="RMU2" s="533"/>
      <c r="RMV2" s="533"/>
      <c r="RMW2" s="533"/>
      <c r="RMX2" s="533"/>
      <c r="RMY2" s="533"/>
      <c r="RMZ2" s="533"/>
      <c r="RNA2" s="533"/>
      <c r="RNB2" s="533"/>
      <c r="RNC2" s="533"/>
      <c r="RND2" s="533"/>
      <c r="RNE2" s="533"/>
      <c r="RNF2" s="533"/>
      <c r="RNG2" s="533"/>
      <c r="RNH2" s="533"/>
      <c r="RNI2" s="533"/>
      <c r="RNJ2" s="533"/>
      <c r="RNK2" s="533"/>
      <c r="RNL2" s="533"/>
      <c r="RNM2" s="533"/>
      <c r="RNN2" s="533"/>
      <c r="RNO2" s="533"/>
      <c r="RNP2" s="533"/>
      <c r="RNQ2" s="533"/>
      <c r="RNR2" s="533"/>
      <c r="RNS2" s="533"/>
      <c r="RNT2" s="533"/>
      <c r="RNU2" s="533"/>
      <c r="RNV2" s="533"/>
      <c r="RNW2" s="533"/>
      <c r="RNX2" s="533"/>
      <c r="RNY2" s="533"/>
      <c r="RNZ2" s="533"/>
      <c r="ROA2" s="533"/>
      <c r="ROB2" s="533"/>
      <c r="ROC2" s="533"/>
      <c r="ROD2" s="533"/>
      <c r="ROE2" s="533"/>
      <c r="ROF2" s="533"/>
      <c r="ROG2" s="533"/>
      <c r="ROH2" s="533"/>
      <c r="ROI2" s="533"/>
      <c r="ROJ2" s="533"/>
      <c r="ROK2" s="533"/>
      <c r="ROL2" s="533"/>
      <c r="ROM2" s="533"/>
      <c r="RON2" s="533"/>
      <c r="ROO2" s="533"/>
      <c r="ROP2" s="533"/>
      <c r="ROQ2" s="533"/>
      <c r="ROR2" s="533"/>
      <c r="ROS2" s="533"/>
      <c r="ROT2" s="533"/>
      <c r="ROU2" s="533"/>
      <c r="ROV2" s="533"/>
      <c r="ROW2" s="533"/>
      <c r="ROX2" s="533"/>
      <c r="ROY2" s="533"/>
      <c r="ROZ2" s="533"/>
      <c r="RPA2" s="533"/>
      <c r="RPB2" s="533"/>
      <c r="RPC2" s="533"/>
      <c r="RPD2" s="533"/>
      <c r="RPE2" s="533"/>
      <c r="RPF2" s="533"/>
      <c r="RPG2" s="533"/>
      <c r="RPH2" s="533"/>
      <c r="RPI2" s="533"/>
      <c r="RPJ2" s="533"/>
      <c r="RPK2" s="533"/>
      <c r="RPL2" s="533"/>
      <c r="RPM2" s="533"/>
      <c r="RPN2" s="533"/>
      <c r="RPO2" s="533"/>
      <c r="RPP2" s="533"/>
      <c r="RPQ2" s="533"/>
      <c r="RPR2" s="533"/>
      <c r="RPS2" s="533"/>
      <c r="RPT2" s="533"/>
      <c r="RPU2" s="533"/>
      <c r="RPV2" s="533"/>
      <c r="RPW2" s="533"/>
      <c r="RPX2" s="533"/>
      <c r="RPY2" s="533"/>
      <c r="RPZ2" s="533"/>
      <c r="RQA2" s="533"/>
      <c r="RQB2" s="533"/>
      <c r="RQC2" s="533"/>
      <c r="RQD2" s="533"/>
      <c r="RQE2" s="533"/>
      <c r="RQF2" s="533"/>
      <c r="RQG2" s="533"/>
      <c r="RQH2" s="533"/>
      <c r="RQI2" s="533"/>
      <c r="RQJ2" s="533"/>
      <c r="RQK2" s="533"/>
      <c r="RQL2" s="533"/>
      <c r="RQM2" s="533"/>
      <c r="RQN2" s="533"/>
      <c r="RQO2" s="533"/>
      <c r="RQP2" s="533"/>
      <c r="RQQ2" s="533"/>
      <c r="RQR2" s="533"/>
      <c r="RQS2" s="533"/>
      <c r="RQT2" s="533"/>
      <c r="RQU2" s="533"/>
      <c r="RQV2" s="533"/>
      <c r="RQW2" s="533"/>
      <c r="RQX2" s="533"/>
      <c r="RQY2" s="533"/>
      <c r="RQZ2" s="533"/>
      <c r="RRA2" s="533"/>
      <c r="RRB2" s="533"/>
      <c r="RRC2" s="533"/>
      <c r="RRD2" s="533"/>
      <c r="RRE2" s="533"/>
      <c r="RRF2" s="533"/>
      <c r="RRG2" s="533"/>
      <c r="RRH2" s="533"/>
      <c r="RRI2" s="533"/>
      <c r="RRJ2" s="533"/>
      <c r="RRK2" s="533"/>
      <c r="RRL2" s="533"/>
      <c r="RRM2" s="533"/>
      <c r="RRN2" s="533"/>
      <c r="RRO2" s="533"/>
      <c r="RRP2" s="533"/>
      <c r="RRQ2" s="533"/>
      <c r="RRR2" s="533"/>
      <c r="RRS2" s="533"/>
      <c r="RRT2" s="533"/>
      <c r="RRU2" s="533"/>
      <c r="RRV2" s="533"/>
      <c r="RRW2" s="533"/>
      <c r="RRX2" s="533"/>
      <c r="RRY2" s="533"/>
      <c r="RRZ2" s="533"/>
      <c r="RSA2" s="533"/>
      <c r="RSB2" s="533"/>
      <c r="RSC2" s="533"/>
      <c r="RSD2" s="533"/>
      <c r="RSE2" s="533"/>
      <c r="RSF2" s="533"/>
      <c r="RSG2" s="533"/>
      <c r="RSH2" s="533"/>
      <c r="RSI2" s="533"/>
      <c r="RSJ2" s="533"/>
      <c r="RSK2" s="533"/>
      <c r="RSL2" s="533"/>
      <c r="RSM2" s="533"/>
      <c r="RSN2" s="533"/>
      <c r="RSO2" s="533"/>
      <c r="RSP2" s="533"/>
      <c r="RSQ2" s="533"/>
      <c r="RSR2" s="533"/>
      <c r="RSS2" s="533"/>
      <c r="RST2" s="533"/>
      <c r="RSU2" s="533"/>
      <c r="RSV2" s="533"/>
      <c r="RSW2" s="533"/>
      <c r="RSX2" s="533"/>
      <c r="RSY2" s="533"/>
      <c r="RSZ2" s="533"/>
      <c r="RTA2" s="533"/>
      <c r="RTB2" s="533"/>
      <c r="RTC2" s="533"/>
      <c r="RTD2" s="533"/>
      <c r="RTE2" s="533"/>
      <c r="RTF2" s="533"/>
      <c r="RTG2" s="533"/>
      <c r="RTH2" s="533"/>
      <c r="RTI2" s="533"/>
      <c r="RTJ2" s="533"/>
      <c r="RTK2" s="533"/>
      <c r="RTL2" s="533"/>
      <c r="RTM2" s="533"/>
      <c r="RTN2" s="533"/>
      <c r="RTO2" s="533"/>
      <c r="RTP2" s="533"/>
      <c r="RTQ2" s="533"/>
      <c r="RTR2" s="533"/>
      <c r="RTS2" s="533"/>
      <c r="RTT2" s="533"/>
      <c r="RTU2" s="533"/>
      <c r="RTV2" s="533"/>
      <c r="RTW2" s="533"/>
      <c r="RTX2" s="533"/>
      <c r="RTY2" s="533"/>
      <c r="RTZ2" s="533"/>
      <c r="RUA2" s="533"/>
      <c r="RUB2" s="533"/>
      <c r="RUC2" s="533"/>
      <c r="RUD2" s="533"/>
      <c r="RUE2" s="533"/>
      <c r="RUF2" s="533"/>
      <c r="RUG2" s="533"/>
      <c r="RUH2" s="533"/>
      <c r="RUI2" s="533"/>
      <c r="RUJ2" s="533"/>
      <c r="RUK2" s="533"/>
      <c r="RUL2" s="533"/>
      <c r="RUM2" s="533"/>
      <c r="RUN2" s="533"/>
      <c r="RUO2" s="533"/>
      <c r="RUP2" s="533"/>
      <c r="RUQ2" s="533"/>
      <c r="RUR2" s="533"/>
      <c r="RUS2" s="533"/>
      <c r="RUT2" s="533"/>
      <c r="RUU2" s="533"/>
      <c r="RUV2" s="533"/>
      <c r="RUW2" s="533"/>
      <c r="RUX2" s="533"/>
      <c r="RUY2" s="533"/>
      <c r="RUZ2" s="533"/>
      <c r="RVA2" s="533"/>
      <c r="RVB2" s="533"/>
      <c r="RVC2" s="533"/>
      <c r="RVD2" s="533"/>
      <c r="RVE2" s="533"/>
      <c r="RVF2" s="533"/>
      <c r="RVG2" s="533"/>
      <c r="RVH2" s="533"/>
      <c r="RVI2" s="533"/>
      <c r="RVJ2" s="533"/>
      <c r="RVK2" s="533"/>
      <c r="RVL2" s="533"/>
      <c r="RVM2" s="533"/>
      <c r="RVN2" s="533"/>
      <c r="RVO2" s="533"/>
      <c r="RVP2" s="533"/>
      <c r="RVQ2" s="533"/>
      <c r="RVR2" s="533"/>
      <c r="RVS2" s="533"/>
      <c r="RVT2" s="533"/>
      <c r="RVU2" s="533"/>
      <c r="RVV2" s="533"/>
      <c r="RVW2" s="533"/>
      <c r="RVX2" s="533"/>
      <c r="RVY2" s="533"/>
      <c r="RVZ2" s="533"/>
      <c r="RWA2" s="533"/>
      <c r="RWB2" s="533"/>
      <c r="RWC2" s="533"/>
      <c r="RWD2" s="533"/>
      <c r="RWE2" s="533"/>
      <c r="RWF2" s="533"/>
      <c r="RWG2" s="533"/>
      <c r="RWH2" s="533"/>
      <c r="RWI2" s="533"/>
      <c r="RWJ2" s="533"/>
      <c r="RWK2" s="533"/>
      <c r="RWL2" s="533"/>
      <c r="RWM2" s="533"/>
      <c r="RWN2" s="533"/>
      <c r="RWO2" s="533"/>
      <c r="RWP2" s="533"/>
      <c r="RWQ2" s="533"/>
      <c r="RWR2" s="533"/>
      <c r="RWS2" s="533"/>
      <c r="RWT2" s="533"/>
      <c r="RWU2" s="533"/>
      <c r="RWV2" s="533"/>
      <c r="RWW2" s="533"/>
      <c r="RWX2" s="533"/>
      <c r="RWY2" s="533"/>
      <c r="RWZ2" s="533"/>
      <c r="RXA2" s="533"/>
      <c r="RXB2" s="533"/>
      <c r="RXC2" s="533"/>
      <c r="RXD2" s="533"/>
      <c r="RXE2" s="533"/>
      <c r="RXF2" s="533"/>
      <c r="RXG2" s="533"/>
      <c r="RXH2" s="533"/>
      <c r="RXI2" s="533"/>
      <c r="RXJ2" s="533"/>
      <c r="RXK2" s="533"/>
      <c r="RXL2" s="533"/>
      <c r="RXM2" s="533"/>
      <c r="RXN2" s="533"/>
      <c r="RXO2" s="533"/>
      <c r="RXP2" s="533"/>
      <c r="RXQ2" s="533"/>
      <c r="RXR2" s="533"/>
      <c r="RXS2" s="533"/>
      <c r="RXT2" s="533"/>
      <c r="RXU2" s="533"/>
      <c r="RXV2" s="533"/>
      <c r="RXW2" s="533"/>
      <c r="RXX2" s="533"/>
      <c r="RXY2" s="533"/>
      <c r="RXZ2" s="533"/>
      <c r="RYA2" s="533"/>
      <c r="RYB2" s="533"/>
      <c r="RYC2" s="533"/>
      <c r="RYD2" s="533"/>
      <c r="RYE2" s="533"/>
      <c r="RYF2" s="533"/>
      <c r="RYG2" s="533"/>
      <c r="RYH2" s="533"/>
      <c r="RYI2" s="533"/>
      <c r="RYJ2" s="533"/>
      <c r="RYK2" s="533"/>
      <c r="RYL2" s="533"/>
      <c r="RYM2" s="533"/>
      <c r="RYN2" s="533"/>
      <c r="RYO2" s="533"/>
      <c r="RYP2" s="533"/>
      <c r="RYQ2" s="533"/>
      <c r="RYR2" s="533"/>
      <c r="RYS2" s="533"/>
      <c r="RYT2" s="533"/>
      <c r="RYU2" s="533"/>
      <c r="RYV2" s="533"/>
      <c r="RYW2" s="533"/>
      <c r="RYX2" s="533"/>
      <c r="RYY2" s="533"/>
      <c r="RYZ2" s="533"/>
      <c r="RZA2" s="533"/>
      <c r="RZB2" s="533"/>
      <c r="RZC2" s="533"/>
      <c r="RZD2" s="533"/>
      <c r="RZE2" s="533"/>
      <c r="RZF2" s="533"/>
      <c r="RZG2" s="533"/>
      <c r="RZH2" s="533"/>
      <c r="RZI2" s="533"/>
      <c r="RZJ2" s="533"/>
      <c r="RZK2" s="533"/>
      <c r="RZL2" s="533"/>
      <c r="RZM2" s="533"/>
      <c r="RZN2" s="533"/>
      <c r="RZO2" s="533"/>
      <c r="RZP2" s="533"/>
      <c r="RZQ2" s="533"/>
      <c r="RZR2" s="533"/>
      <c r="RZS2" s="533"/>
      <c r="RZT2" s="533"/>
      <c r="RZU2" s="533"/>
      <c r="RZV2" s="533"/>
      <c r="RZW2" s="533"/>
      <c r="RZX2" s="533"/>
      <c r="RZY2" s="533"/>
      <c r="RZZ2" s="533"/>
      <c r="SAA2" s="533"/>
      <c r="SAB2" s="533"/>
      <c r="SAC2" s="533"/>
      <c r="SAD2" s="533"/>
      <c r="SAE2" s="533"/>
      <c r="SAF2" s="533"/>
      <c r="SAG2" s="533"/>
      <c r="SAH2" s="533"/>
      <c r="SAI2" s="533"/>
      <c r="SAJ2" s="533"/>
      <c r="SAK2" s="533"/>
      <c r="SAL2" s="533"/>
      <c r="SAM2" s="533"/>
      <c r="SAN2" s="533"/>
      <c r="SAO2" s="533"/>
      <c r="SAP2" s="533"/>
      <c r="SAQ2" s="533"/>
      <c r="SAR2" s="533"/>
      <c r="SAS2" s="533"/>
      <c r="SAT2" s="533"/>
      <c r="SAU2" s="533"/>
      <c r="SAV2" s="533"/>
      <c r="SAW2" s="533"/>
      <c r="SAX2" s="533"/>
      <c r="SAY2" s="533"/>
      <c r="SAZ2" s="533"/>
      <c r="SBA2" s="533"/>
      <c r="SBB2" s="533"/>
      <c r="SBC2" s="533"/>
      <c r="SBD2" s="533"/>
      <c r="SBE2" s="533"/>
      <c r="SBF2" s="533"/>
      <c r="SBG2" s="533"/>
      <c r="SBH2" s="533"/>
      <c r="SBI2" s="533"/>
      <c r="SBJ2" s="533"/>
      <c r="SBK2" s="533"/>
      <c r="SBL2" s="533"/>
      <c r="SBM2" s="533"/>
      <c r="SBN2" s="533"/>
      <c r="SBO2" s="533"/>
      <c r="SBP2" s="533"/>
      <c r="SBQ2" s="533"/>
      <c r="SBR2" s="533"/>
      <c r="SBS2" s="533"/>
      <c r="SBT2" s="533"/>
      <c r="SBU2" s="533"/>
      <c r="SBV2" s="533"/>
      <c r="SBW2" s="533"/>
      <c r="SBX2" s="533"/>
      <c r="SBY2" s="533"/>
      <c r="SBZ2" s="533"/>
      <c r="SCA2" s="533"/>
      <c r="SCB2" s="533"/>
      <c r="SCC2" s="533"/>
      <c r="SCD2" s="533"/>
      <c r="SCE2" s="533"/>
      <c r="SCF2" s="533"/>
      <c r="SCG2" s="533"/>
      <c r="SCH2" s="533"/>
      <c r="SCI2" s="533"/>
      <c r="SCJ2" s="533"/>
      <c r="SCK2" s="533"/>
      <c r="SCL2" s="533"/>
      <c r="SCM2" s="533"/>
      <c r="SCN2" s="533"/>
      <c r="SCO2" s="533"/>
      <c r="SCP2" s="533"/>
      <c r="SCQ2" s="533"/>
      <c r="SCR2" s="533"/>
      <c r="SCS2" s="533"/>
      <c r="SCT2" s="533"/>
      <c r="SCU2" s="533"/>
      <c r="SCV2" s="533"/>
      <c r="SCW2" s="533"/>
      <c r="SCX2" s="533"/>
      <c r="SCY2" s="533"/>
      <c r="SCZ2" s="533"/>
      <c r="SDA2" s="533"/>
      <c r="SDB2" s="533"/>
      <c r="SDC2" s="533"/>
      <c r="SDD2" s="533"/>
      <c r="SDE2" s="533"/>
      <c r="SDF2" s="533"/>
      <c r="SDG2" s="533"/>
      <c r="SDH2" s="533"/>
      <c r="SDI2" s="533"/>
      <c r="SDJ2" s="533"/>
      <c r="SDK2" s="533"/>
      <c r="SDL2" s="533"/>
      <c r="SDM2" s="533"/>
      <c r="SDN2" s="533"/>
      <c r="SDO2" s="533"/>
      <c r="SDP2" s="533"/>
      <c r="SDQ2" s="533"/>
      <c r="SDR2" s="533"/>
      <c r="SDS2" s="533"/>
      <c r="SDT2" s="533"/>
      <c r="SDU2" s="533"/>
      <c r="SDV2" s="533"/>
      <c r="SDW2" s="533"/>
      <c r="SDX2" s="533"/>
      <c r="SDY2" s="533"/>
      <c r="SDZ2" s="533"/>
      <c r="SEA2" s="533"/>
      <c r="SEB2" s="533"/>
      <c r="SEC2" s="533"/>
      <c r="SED2" s="533"/>
      <c r="SEE2" s="533"/>
      <c r="SEF2" s="533"/>
      <c r="SEG2" s="533"/>
      <c r="SEH2" s="533"/>
      <c r="SEI2" s="533"/>
      <c r="SEJ2" s="533"/>
      <c r="SEK2" s="533"/>
      <c r="SEL2" s="533"/>
      <c r="SEM2" s="533"/>
      <c r="SEN2" s="533"/>
      <c r="SEO2" s="533"/>
      <c r="SEP2" s="533"/>
      <c r="SEQ2" s="533"/>
      <c r="SER2" s="533"/>
      <c r="SES2" s="533"/>
      <c r="SET2" s="533"/>
      <c r="SEU2" s="533"/>
      <c r="SEV2" s="533"/>
      <c r="SEW2" s="533"/>
      <c r="SEX2" s="533"/>
      <c r="SEY2" s="533"/>
      <c r="SEZ2" s="533"/>
      <c r="SFA2" s="533"/>
      <c r="SFB2" s="533"/>
      <c r="SFC2" s="533"/>
      <c r="SFD2" s="533"/>
      <c r="SFE2" s="533"/>
      <c r="SFF2" s="533"/>
      <c r="SFG2" s="533"/>
      <c r="SFH2" s="533"/>
      <c r="SFI2" s="533"/>
      <c r="SFJ2" s="533"/>
      <c r="SFK2" s="533"/>
      <c r="SFL2" s="533"/>
      <c r="SFM2" s="533"/>
      <c r="SFN2" s="533"/>
      <c r="SFO2" s="533"/>
      <c r="SFP2" s="533"/>
      <c r="SFQ2" s="533"/>
      <c r="SFR2" s="533"/>
      <c r="SFS2" s="533"/>
      <c r="SFT2" s="533"/>
      <c r="SFU2" s="533"/>
      <c r="SFV2" s="533"/>
      <c r="SFW2" s="533"/>
      <c r="SFX2" s="533"/>
      <c r="SFY2" s="533"/>
      <c r="SFZ2" s="533"/>
      <c r="SGA2" s="533"/>
      <c r="SGB2" s="533"/>
      <c r="SGC2" s="533"/>
      <c r="SGD2" s="533"/>
      <c r="SGE2" s="533"/>
      <c r="SGF2" s="533"/>
      <c r="SGG2" s="533"/>
      <c r="SGH2" s="533"/>
      <c r="SGI2" s="533"/>
      <c r="SGJ2" s="533"/>
      <c r="SGK2" s="533"/>
      <c r="SGL2" s="533"/>
      <c r="SGM2" s="533"/>
      <c r="SGN2" s="533"/>
      <c r="SGO2" s="533"/>
      <c r="SGP2" s="533"/>
      <c r="SGQ2" s="533"/>
      <c r="SGR2" s="533"/>
      <c r="SGS2" s="533"/>
      <c r="SGT2" s="533"/>
      <c r="SGU2" s="533"/>
      <c r="SGV2" s="533"/>
      <c r="SGW2" s="533"/>
      <c r="SGX2" s="533"/>
      <c r="SGY2" s="533"/>
      <c r="SGZ2" s="533"/>
      <c r="SHA2" s="533"/>
      <c r="SHB2" s="533"/>
      <c r="SHC2" s="533"/>
      <c r="SHD2" s="533"/>
      <c r="SHE2" s="533"/>
      <c r="SHF2" s="533"/>
      <c r="SHG2" s="533"/>
      <c r="SHH2" s="533"/>
      <c r="SHI2" s="533"/>
      <c r="SHJ2" s="533"/>
      <c r="SHK2" s="533"/>
      <c r="SHL2" s="533"/>
      <c r="SHM2" s="533"/>
      <c r="SHN2" s="533"/>
      <c r="SHO2" s="533"/>
      <c r="SHP2" s="533"/>
      <c r="SHQ2" s="533"/>
      <c r="SHR2" s="533"/>
      <c r="SHS2" s="533"/>
      <c r="SHT2" s="533"/>
      <c r="SHU2" s="533"/>
      <c r="SHV2" s="533"/>
      <c r="SHW2" s="533"/>
      <c r="SHX2" s="533"/>
      <c r="SHY2" s="533"/>
      <c r="SHZ2" s="533"/>
      <c r="SIA2" s="533"/>
      <c r="SIB2" s="533"/>
      <c r="SIC2" s="533"/>
      <c r="SID2" s="533"/>
      <c r="SIE2" s="533"/>
      <c r="SIF2" s="533"/>
      <c r="SIG2" s="533"/>
      <c r="SIH2" s="533"/>
      <c r="SII2" s="533"/>
      <c r="SIJ2" s="533"/>
      <c r="SIK2" s="533"/>
      <c r="SIL2" s="533"/>
      <c r="SIM2" s="533"/>
      <c r="SIN2" s="533"/>
      <c r="SIO2" s="533"/>
      <c r="SIP2" s="533"/>
      <c r="SIQ2" s="533"/>
      <c r="SIR2" s="533"/>
      <c r="SIS2" s="533"/>
      <c r="SIT2" s="533"/>
      <c r="SIU2" s="533"/>
      <c r="SIV2" s="533"/>
      <c r="SIW2" s="533"/>
      <c r="SIX2" s="533"/>
      <c r="SIY2" s="533"/>
      <c r="SIZ2" s="533"/>
      <c r="SJA2" s="533"/>
      <c r="SJB2" s="533"/>
      <c r="SJC2" s="533"/>
      <c r="SJD2" s="533"/>
      <c r="SJE2" s="533"/>
      <c r="SJF2" s="533"/>
      <c r="SJG2" s="533"/>
      <c r="SJH2" s="533"/>
      <c r="SJI2" s="533"/>
      <c r="SJJ2" s="533"/>
      <c r="SJK2" s="533"/>
      <c r="SJL2" s="533"/>
      <c r="SJM2" s="533"/>
      <c r="SJN2" s="533"/>
      <c r="SJO2" s="533"/>
      <c r="SJP2" s="533"/>
      <c r="SJQ2" s="533"/>
      <c r="SJR2" s="533"/>
      <c r="SJS2" s="533"/>
      <c r="SJT2" s="533"/>
      <c r="SJU2" s="533"/>
      <c r="SJV2" s="533"/>
      <c r="SJW2" s="533"/>
      <c r="SJX2" s="533"/>
      <c r="SJY2" s="533"/>
      <c r="SJZ2" s="533"/>
      <c r="SKA2" s="533"/>
      <c r="SKB2" s="533"/>
      <c r="SKC2" s="533"/>
      <c r="SKD2" s="533"/>
      <c r="SKE2" s="533"/>
      <c r="SKF2" s="533"/>
      <c r="SKG2" s="533"/>
      <c r="SKH2" s="533"/>
      <c r="SKI2" s="533"/>
      <c r="SKJ2" s="533"/>
      <c r="SKK2" s="533"/>
      <c r="SKL2" s="533"/>
      <c r="SKM2" s="533"/>
      <c r="SKN2" s="533"/>
      <c r="SKO2" s="533"/>
      <c r="SKP2" s="533"/>
      <c r="SKQ2" s="533"/>
      <c r="SKR2" s="533"/>
      <c r="SKS2" s="533"/>
      <c r="SKT2" s="533"/>
      <c r="SKU2" s="533"/>
      <c r="SKV2" s="533"/>
      <c r="SKW2" s="533"/>
      <c r="SKX2" s="533"/>
      <c r="SKY2" s="533"/>
      <c r="SKZ2" s="533"/>
      <c r="SLA2" s="533"/>
      <c r="SLB2" s="533"/>
      <c r="SLC2" s="533"/>
      <c r="SLD2" s="533"/>
      <c r="SLE2" s="533"/>
      <c r="SLF2" s="533"/>
      <c r="SLG2" s="533"/>
      <c r="SLH2" s="533"/>
      <c r="SLI2" s="533"/>
      <c r="SLJ2" s="533"/>
      <c r="SLK2" s="533"/>
      <c r="SLL2" s="533"/>
      <c r="SLM2" s="533"/>
      <c r="SLN2" s="533"/>
      <c r="SLO2" s="533"/>
      <c r="SLP2" s="533"/>
      <c r="SLQ2" s="533"/>
      <c r="SLR2" s="533"/>
      <c r="SLS2" s="533"/>
      <c r="SLT2" s="533"/>
      <c r="SLU2" s="533"/>
      <c r="SLV2" s="533"/>
      <c r="SLW2" s="533"/>
      <c r="SLX2" s="533"/>
      <c r="SLY2" s="533"/>
      <c r="SLZ2" s="533"/>
      <c r="SMA2" s="533"/>
      <c r="SMB2" s="533"/>
      <c r="SMC2" s="533"/>
      <c r="SMD2" s="533"/>
      <c r="SME2" s="533"/>
      <c r="SMF2" s="533"/>
      <c r="SMG2" s="533"/>
      <c r="SMH2" s="533"/>
      <c r="SMI2" s="533"/>
      <c r="SMJ2" s="533"/>
      <c r="SMK2" s="533"/>
      <c r="SML2" s="533"/>
      <c r="SMM2" s="533"/>
      <c r="SMN2" s="533"/>
      <c r="SMO2" s="533"/>
      <c r="SMP2" s="533"/>
      <c r="SMQ2" s="533"/>
      <c r="SMR2" s="533"/>
      <c r="SMS2" s="533"/>
      <c r="SMT2" s="533"/>
      <c r="SMU2" s="533"/>
      <c r="SMV2" s="533"/>
      <c r="SMW2" s="533"/>
      <c r="SMX2" s="533"/>
      <c r="SMY2" s="533"/>
      <c r="SMZ2" s="533"/>
      <c r="SNA2" s="533"/>
      <c r="SNB2" s="533"/>
      <c r="SNC2" s="533"/>
      <c r="SND2" s="533"/>
      <c r="SNE2" s="533"/>
      <c r="SNF2" s="533"/>
      <c r="SNG2" s="533"/>
      <c r="SNH2" s="533"/>
      <c r="SNI2" s="533"/>
      <c r="SNJ2" s="533"/>
      <c r="SNK2" s="533"/>
      <c r="SNL2" s="533"/>
      <c r="SNM2" s="533"/>
      <c r="SNN2" s="533"/>
      <c r="SNO2" s="533"/>
      <c r="SNP2" s="533"/>
      <c r="SNQ2" s="533"/>
      <c r="SNR2" s="533"/>
      <c r="SNS2" s="533"/>
      <c r="SNT2" s="533"/>
      <c r="SNU2" s="533"/>
      <c r="SNV2" s="533"/>
      <c r="SNW2" s="533"/>
      <c r="SNX2" s="533"/>
      <c r="SNY2" s="533"/>
      <c r="SNZ2" s="533"/>
      <c r="SOA2" s="533"/>
      <c r="SOB2" s="533"/>
      <c r="SOC2" s="533"/>
      <c r="SOD2" s="533"/>
      <c r="SOE2" s="533"/>
      <c r="SOF2" s="533"/>
      <c r="SOG2" s="533"/>
      <c r="SOH2" s="533"/>
      <c r="SOI2" s="533"/>
      <c r="SOJ2" s="533"/>
      <c r="SOK2" s="533"/>
      <c r="SOL2" s="533"/>
      <c r="SOM2" s="533"/>
      <c r="SON2" s="533"/>
      <c r="SOO2" s="533"/>
      <c r="SOP2" s="533"/>
      <c r="SOQ2" s="533"/>
      <c r="SOR2" s="533"/>
      <c r="SOS2" s="533"/>
      <c r="SOT2" s="533"/>
      <c r="SOU2" s="533"/>
      <c r="SOV2" s="533"/>
      <c r="SOW2" s="533"/>
      <c r="SOX2" s="533"/>
      <c r="SOY2" s="533"/>
      <c r="SOZ2" s="533"/>
      <c r="SPA2" s="533"/>
      <c r="SPB2" s="533"/>
      <c r="SPC2" s="533"/>
      <c r="SPD2" s="533"/>
      <c r="SPE2" s="533"/>
      <c r="SPF2" s="533"/>
      <c r="SPG2" s="533"/>
      <c r="SPH2" s="533"/>
      <c r="SPI2" s="533"/>
      <c r="SPJ2" s="533"/>
      <c r="SPK2" s="533"/>
      <c r="SPL2" s="533"/>
      <c r="SPM2" s="533"/>
      <c r="SPN2" s="533"/>
      <c r="SPO2" s="533"/>
      <c r="SPP2" s="533"/>
      <c r="SPQ2" s="533"/>
      <c r="SPR2" s="533"/>
      <c r="SPS2" s="533"/>
      <c r="SPT2" s="533"/>
      <c r="SPU2" s="533"/>
      <c r="SPV2" s="533"/>
      <c r="SPW2" s="533"/>
      <c r="SPX2" s="533"/>
      <c r="SPY2" s="533"/>
      <c r="SPZ2" s="533"/>
      <c r="SQA2" s="533"/>
      <c r="SQB2" s="533"/>
      <c r="SQC2" s="533"/>
      <c r="SQD2" s="533"/>
      <c r="SQE2" s="533"/>
      <c r="SQF2" s="533"/>
      <c r="SQG2" s="533"/>
      <c r="SQH2" s="533"/>
      <c r="SQI2" s="533"/>
      <c r="SQJ2" s="533"/>
      <c r="SQK2" s="533"/>
      <c r="SQL2" s="533"/>
      <c r="SQM2" s="533"/>
      <c r="SQN2" s="533"/>
      <c r="SQO2" s="533"/>
      <c r="SQP2" s="533"/>
      <c r="SQQ2" s="533"/>
      <c r="SQR2" s="533"/>
      <c r="SQS2" s="533"/>
      <c r="SQT2" s="533"/>
      <c r="SQU2" s="533"/>
      <c r="SQV2" s="533"/>
      <c r="SQW2" s="533"/>
      <c r="SQX2" s="533"/>
      <c r="SQY2" s="533"/>
      <c r="SQZ2" s="533"/>
      <c r="SRA2" s="533"/>
      <c r="SRB2" s="533"/>
      <c r="SRC2" s="533"/>
      <c r="SRD2" s="533"/>
      <c r="SRE2" s="533"/>
      <c r="SRF2" s="533"/>
      <c r="SRG2" s="533"/>
      <c r="SRH2" s="533"/>
      <c r="SRI2" s="533"/>
      <c r="SRJ2" s="533"/>
      <c r="SRK2" s="533"/>
      <c r="SRL2" s="533"/>
      <c r="SRM2" s="533"/>
      <c r="SRN2" s="533"/>
      <c r="SRO2" s="533"/>
      <c r="SRP2" s="533"/>
      <c r="SRQ2" s="533"/>
      <c r="SRR2" s="533"/>
      <c r="SRS2" s="533"/>
      <c r="SRT2" s="533"/>
      <c r="SRU2" s="533"/>
      <c r="SRV2" s="533"/>
      <c r="SRW2" s="533"/>
      <c r="SRX2" s="533"/>
      <c r="SRY2" s="533"/>
      <c r="SRZ2" s="533"/>
      <c r="SSA2" s="533"/>
      <c r="SSB2" s="533"/>
      <c r="SSC2" s="533"/>
      <c r="SSD2" s="533"/>
      <c r="SSE2" s="533"/>
      <c r="SSF2" s="533"/>
      <c r="SSG2" s="533"/>
      <c r="SSH2" s="533"/>
      <c r="SSI2" s="533"/>
      <c r="SSJ2" s="533"/>
      <c r="SSK2" s="533"/>
      <c r="SSL2" s="533"/>
      <c r="SSM2" s="533"/>
      <c r="SSN2" s="533"/>
      <c r="SSO2" s="533"/>
      <c r="SSP2" s="533"/>
      <c r="SSQ2" s="533"/>
      <c r="SSR2" s="533"/>
      <c r="SSS2" s="533"/>
      <c r="SST2" s="533"/>
      <c r="SSU2" s="533"/>
      <c r="SSV2" s="533"/>
      <c r="SSW2" s="533"/>
      <c r="SSX2" s="533"/>
      <c r="SSY2" s="533"/>
      <c r="SSZ2" s="533"/>
      <c r="STA2" s="533"/>
      <c r="STB2" s="533"/>
      <c r="STC2" s="533"/>
      <c r="STD2" s="533"/>
      <c r="STE2" s="533"/>
      <c r="STF2" s="533"/>
      <c r="STG2" s="533"/>
      <c r="STH2" s="533"/>
      <c r="STI2" s="533"/>
      <c r="STJ2" s="533"/>
      <c r="STK2" s="533"/>
      <c r="STL2" s="533"/>
      <c r="STM2" s="533"/>
      <c r="STN2" s="533"/>
      <c r="STO2" s="533"/>
      <c r="STP2" s="533"/>
      <c r="STQ2" s="533"/>
      <c r="STR2" s="533"/>
      <c r="STS2" s="533"/>
      <c r="STT2" s="533"/>
      <c r="STU2" s="533"/>
      <c r="STV2" s="533"/>
      <c r="STW2" s="533"/>
      <c r="STX2" s="533"/>
      <c r="STY2" s="533"/>
      <c r="STZ2" s="533"/>
      <c r="SUA2" s="533"/>
      <c r="SUB2" s="533"/>
      <c r="SUC2" s="533"/>
      <c r="SUD2" s="533"/>
      <c r="SUE2" s="533"/>
      <c r="SUF2" s="533"/>
      <c r="SUG2" s="533"/>
      <c r="SUH2" s="533"/>
      <c r="SUI2" s="533"/>
      <c r="SUJ2" s="533"/>
      <c r="SUK2" s="533"/>
      <c r="SUL2" s="533"/>
      <c r="SUM2" s="533"/>
      <c r="SUN2" s="533"/>
      <c r="SUO2" s="533"/>
      <c r="SUP2" s="533"/>
      <c r="SUQ2" s="533"/>
      <c r="SUR2" s="533"/>
      <c r="SUS2" s="533"/>
      <c r="SUT2" s="533"/>
      <c r="SUU2" s="533"/>
      <c r="SUV2" s="533"/>
      <c r="SUW2" s="533"/>
      <c r="SUX2" s="533"/>
      <c r="SUY2" s="533"/>
      <c r="SUZ2" s="533"/>
      <c r="SVA2" s="533"/>
      <c r="SVB2" s="533"/>
      <c r="SVC2" s="533"/>
      <c r="SVD2" s="533"/>
      <c r="SVE2" s="533"/>
      <c r="SVF2" s="533"/>
      <c r="SVG2" s="533"/>
      <c r="SVH2" s="533"/>
      <c r="SVI2" s="533"/>
      <c r="SVJ2" s="533"/>
      <c r="SVK2" s="533"/>
      <c r="SVL2" s="533"/>
      <c r="SVM2" s="533"/>
      <c r="SVN2" s="533"/>
      <c r="SVO2" s="533"/>
      <c r="SVP2" s="533"/>
      <c r="SVQ2" s="533"/>
      <c r="SVR2" s="533"/>
      <c r="SVS2" s="533"/>
      <c r="SVT2" s="533"/>
      <c r="SVU2" s="533"/>
      <c r="SVV2" s="533"/>
      <c r="SVW2" s="533"/>
      <c r="SVX2" s="533"/>
      <c r="SVY2" s="533"/>
      <c r="SVZ2" s="533"/>
      <c r="SWA2" s="533"/>
      <c r="SWB2" s="533"/>
      <c r="SWC2" s="533"/>
      <c r="SWD2" s="533"/>
      <c r="SWE2" s="533"/>
      <c r="SWF2" s="533"/>
      <c r="SWG2" s="533"/>
      <c r="SWH2" s="533"/>
      <c r="SWI2" s="533"/>
      <c r="SWJ2" s="533"/>
      <c r="SWK2" s="533"/>
      <c r="SWL2" s="533"/>
      <c r="SWM2" s="533"/>
      <c r="SWN2" s="533"/>
      <c r="SWO2" s="533"/>
      <c r="SWP2" s="533"/>
      <c r="SWQ2" s="533"/>
      <c r="SWR2" s="533"/>
      <c r="SWS2" s="533"/>
      <c r="SWT2" s="533"/>
      <c r="SWU2" s="533"/>
      <c r="SWV2" s="533"/>
      <c r="SWW2" s="533"/>
      <c r="SWX2" s="533"/>
      <c r="SWY2" s="533"/>
      <c r="SWZ2" s="533"/>
      <c r="SXA2" s="533"/>
      <c r="SXB2" s="533"/>
      <c r="SXC2" s="533"/>
      <c r="SXD2" s="533"/>
      <c r="SXE2" s="533"/>
      <c r="SXF2" s="533"/>
      <c r="SXG2" s="533"/>
      <c r="SXH2" s="533"/>
      <c r="SXI2" s="533"/>
      <c r="SXJ2" s="533"/>
      <c r="SXK2" s="533"/>
      <c r="SXL2" s="533"/>
      <c r="SXM2" s="533"/>
      <c r="SXN2" s="533"/>
      <c r="SXO2" s="533"/>
      <c r="SXP2" s="533"/>
      <c r="SXQ2" s="533"/>
      <c r="SXR2" s="533"/>
      <c r="SXS2" s="533"/>
      <c r="SXT2" s="533"/>
      <c r="SXU2" s="533"/>
      <c r="SXV2" s="533"/>
      <c r="SXW2" s="533"/>
      <c r="SXX2" s="533"/>
      <c r="SXY2" s="533"/>
      <c r="SXZ2" s="533"/>
      <c r="SYA2" s="533"/>
      <c r="SYB2" s="533"/>
      <c r="SYC2" s="533"/>
      <c r="SYD2" s="533"/>
      <c r="SYE2" s="533"/>
      <c r="SYF2" s="533"/>
      <c r="SYG2" s="533"/>
      <c r="SYH2" s="533"/>
      <c r="SYI2" s="533"/>
      <c r="SYJ2" s="533"/>
      <c r="SYK2" s="533"/>
      <c r="SYL2" s="533"/>
      <c r="SYM2" s="533"/>
      <c r="SYN2" s="533"/>
      <c r="SYO2" s="533"/>
      <c r="SYP2" s="533"/>
      <c r="SYQ2" s="533"/>
      <c r="SYR2" s="533"/>
      <c r="SYS2" s="533"/>
      <c r="SYT2" s="533"/>
      <c r="SYU2" s="533"/>
      <c r="SYV2" s="533"/>
      <c r="SYW2" s="533"/>
      <c r="SYX2" s="533"/>
      <c r="SYY2" s="533"/>
      <c r="SYZ2" s="533"/>
      <c r="SZA2" s="533"/>
      <c r="SZB2" s="533"/>
      <c r="SZC2" s="533"/>
      <c r="SZD2" s="533"/>
      <c r="SZE2" s="533"/>
      <c r="SZF2" s="533"/>
      <c r="SZG2" s="533"/>
      <c r="SZH2" s="533"/>
      <c r="SZI2" s="533"/>
      <c r="SZJ2" s="533"/>
      <c r="SZK2" s="533"/>
      <c r="SZL2" s="533"/>
      <c r="SZM2" s="533"/>
      <c r="SZN2" s="533"/>
      <c r="SZO2" s="533"/>
      <c r="SZP2" s="533"/>
      <c r="SZQ2" s="533"/>
      <c r="SZR2" s="533"/>
      <c r="SZS2" s="533"/>
      <c r="SZT2" s="533"/>
      <c r="SZU2" s="533"/>
      <c r="SZV2" s="533"/>
      <c r="SZW2" s="533"/>
      <c r="SZX2" s="533"/>
      <c r="SZY2" s="533"/>
      <c r="SZZ2" s="533"/>
      <c r="TAA2" s="533"/>
      <c r="TAB2" s="533"/>
      <c r="TAC2" s="533"/>
      <c r="TAD2" s="533"/>
      <c r="TAE2" s="533"/>
      <c r="TAF2" s="533"/>
      <c r="TAG2" s="533"/>
      <c r="TAH2" s="533"/>
      <c r="TAI2" s="533"/>
      <c r="TAJ2" s="533"/>
      <c r="TAK2" s="533"/>
      <c r="TAL2" s="533"/>
      <c r="TAM2" s="533"/>
      <c r="TAN2" s="533"/>
      <c r="TAO2" s="533"/>
      <c r="TAP2" s="533"/>
      <c r="TAQ2" s="533"/>
      <c r="TAR2" s="533"/>
      <c r="TAS2" s="533"/>
      <c r="TAT2" s="533"/>
      <c r="TAU2" s="533"/>
      <c r="TAV2" s="533"/>
      <c r="TAW2" s="533"/>
      <c r="TAX2" s="533"/>
      <c r="TAY2" s="533"/>
      <c r="TAZ2" s="533"/>
      <c r="TBA2" s="533"/>
      <c r="TBB2" s="533"/>
      <c r="TBC2" s="533"/>
      <c r="TBD2" s="533"/>
      <c r="TBE2" s="533"/>
      <c r="TBF2" s="533"/>
      <c r="TBG2" s="533"/>
      <c r="TBH2" s="533"/>
      <c r="TBI2" s="533"/>
      <c r="TBJ2" s="533"/>
      <c r="TBK2" s="533"/>
      <c r="TBL2" s="533"/>
      <c r="TBM2" s="533"/>
      <c r="TBN2" s="533"/>
      <c r="TBO2" s="533"/>
      <c r="TBP2" s="533"/>
      <c r="TBQ2" s="533"/>
      <c r="TBR2" s="533"/>
      <c r="TBS2" s="533"/>
      <c r="TBT2" s="533"/>
      <c r="TBU2" s="533"/>
      <c r="TBV2" s="533"/>
      <c r="TBW2" s="533"/>
      <c r="TBX2" s="533"/>
      <c r="TBY2" s="533"/>
      <c r="TBZ2" s="533"/>
      <c r="TCA2" s="533"/>
      <c r="TCB2" s="533"/>
      <c r="TCC2" s="533"/>
      <c r="TCD2" s="533"/>
      <c r="TCE2" s="533"/>
      <c r="TCF2" s="533"/>
      <c r="TCG2" s="533"/>
      <c r="TCH2" s="533"/>
      <c r="TCI2" s="533"/>
      <c r="TCJ2" s="533"/>
      <c r="TCK2" s="533"/>
      <c r="TCL2" s="533"/>
      <c r="TCM2" s="533"/>
      <c r="TCN2" s="533"/>
      <c r="TCO2" s="533"/>
      <c r="TCP2" s="533"/>
      <c r="TCQ2" s="533"/>
      <c r="TCR2" s="533"/>
      <c r="TCS2" s="533"/>
      <c r="TCT2" s="533"/>
      <c r="TCU2" s="533"/>
      <c r="TCV2" s="533"/>
      <c r="TCW2" s="533"/>
      <c r="TCX2" s="533"/>
      <c r="TCY2" s="533"/>
      <c r="TCZ2" s="533"/>
      <c r="TDA2" s="533"/>
      <c r="TDB2" s="533"/>
      <c r="TDC2" s="533"/>
      <c r="TDD2" s="533"/>
      <c r="TDE2" s="533"/>
      <c r="TDF2" s="533"/>
      <c r="TDG2" s="533"/>
      <c r="TDH2" s="533"/>
      <c r="TDI2" s="533"/>
      <c r="TDJ2" s="533"/>
      <c r="TDK2" s="533"/>
      <c r="TDL2" s="533"/>
      <c r="TDM2" s="533"/>
      <c r="TDN2" s="533"/>
      <c r="TDO2" s="533"/>
      <c r="TDP2" s="533"/>
      <c r="TDQ2" s="533"/>
      <c r="TDR2" s="533"/>
      <c r="TDS2" s="533"/>
      <c r="TDT2" s="533"/>
      <c r="TDU2" s="533"/>
      <c r="TDV2" s="533"/>
      <c r="TDW2" s="533"/>
      <c r="TDX2" s="533"/>
      <c r="TDY2" s="533"/>
      <c r="TDZ2" s="533"/>
      <c r="TEA2" s="533"/>
      <c r="TEB2" s="533"/>
      <c r="TEC2" s="533"/>
      <c r="TED2" s="533"/>
      <c r="TEE2" s="533"/>
      <c r="TEF2" s="533"/>
      <c r="TEG2" s="533"/>
      <c r="TEH2" s="533"/>
      <c r="TEI2" s="533"/>
      <c r="TEJ2" s="533"/>
      <c r="TEK2" s="533"/>
      <c r="TEL2" s="533"/>
      <c r="TEM2" s="533"/>
      <c r="TEN2" s="533"/>
      <c r="TEO2" s="533"/>
      <c r="TEP2" s="533"/>
      <c r="TEQ2" s="533"/>
      <c r="TER2" s="533"/>
      <c r="TES2" s="533"/>
      <c r="TET2" s="533"/>
      <c r="TEU2" s="533"/>
      <c r="TEV2" s="533"/>
      <c r="TEW2" s="533"/>
      <c r="TEX2" s="533"/>
      <c r="TEY2" s="533"/>
      <c r="TEZ2" s="533"/>
      <c r="TFA2" s="533"/>
      <c r="TFB2" s="533"/>
      <c r="TFC2" s="533"/>
      <c r="TFD2" s="533"/>
      <c r="TFE2" s="533"/>
      <c r="TFF2" s="533"/>
      <c r="TFG2" s="533"/>
      <c r="TFH2" s="533"/>
      <c r="TFI2" s="533"/>
      <c r="TFJ2" s="533"/>
      <c r="TFK2" s="533"/>
      <c r="TFL2" s="533"/>
      <c r="TFM2" s="533"/>
      <c r="TFN2" s="533"/>
      <c r="TFO2" s="533"/>
      <c r="TFP2" s="533"/>
      <c r="TFQ2" s="533"/>
      <c r="TFR2" s="533"/>
      <c r="TFS2" s="533"/>
      <c r="TFT2" s="533"/>
      <c r="TFU2" s="533"/>
      <c r="TFV2" s="533"/>
      <c r="TFW2" s="533"/>
      <c r="TFX2" s="533"/>
      <c r="TFY2" s="533"/>
      <c r="TFZ2" s="533"/>
      <c r="TGA2" s="533"/>
      <c r="TGB2" s="533"/>
      <c r="TGC2" s="533"/>
      <c r="TGD2" s="533"/>
      <c r="TGE2" s="533"/>
      <c r="TGF2" s="533"/>
      <c r="TGG2" s="533"/>
      <c r="TGH2" s="533"/>
      <c r="TGI2" s="533"/>
      <c r="TGJ2" s="533"/>
      <c r="TGK2" s="533"/>
      <c r="TGL2" s="533"/>
      <c r="TGM2" s="533"/>
      <c r="TGN2" s="533"/>
      <c r="TGO2" s="533"/>
      <c r="TGP2" s="533"/>
      <c r="TGQ2" s="533"/>
      <c r="TGR2" s="533"/>
      <c r="TGS2" s="533"/>
      <c r="TGT2" s="533"/>
      <c r="TGU2" s="533"/>
      <c r="TGV2" s="533"/>
      <c r="TGW2" s="533"/>
      <c r="TGX2" s="533"/>
      <c r="TGY2" s="533"/>
      <c r="TGZ2" s="533"/>
      <c r="THA2" s="533"/>
      <c r="THB2" s="533"/>
      <c r="THC2" s="533"/>
      <c r="THD2" s="533"/>
      <c r="THE2" s="533"/>
      <c r="THF2" s="533"/>
      <c r="THG2" s="533"/>
      <c r="THH2" s="533"/>
      <c r="THI2" s="533"/>
      <c r="THJ2" s="533"/>
      <c r="THK2" s="533"/>
      <c r="THL2" s="533"/>
      <c r="THM2" s="533"/>
      <c r="THN2" s="533"/>
      <c r="THO2" s="533"/>
      <c r="THP2" s="533"/>
      <c r="THQ2" s="533"/>
      <c r="THR2" s="533"/>
      <c r="THS2" s="533"/>
      <c r="THT2" s="533"/>
      <c r="THU2" s="533"/>
      <c r="THV2" s="533"/>
      <c r="THW2" s="533"/>
      <c r="THX2" s="533"/>
      <c r="THY2" s="533"/>
      <c r="THZ2" s="533"/>
      <c r="TIA2" s="533"/>
      <c r="TIB2" s="533"/>
      <c r="TIC2" s="533"/>
      <c r="TID2" s="533"/>
      <c r="TIE2" s="533"/>
      <c r="TIF2" s="533"/>
      <c r="TIG2" s="533"/>
      <c r="TIH2" s="533"/>
      <c r="TII2" s="533"/>
      <c r="TIJ2" s="533"/>
      <c r="TIK2" s="533"/>
      <c r="TIL2" s="533"/>
      <c r="TIM2" s="533"/>
      <c r="TIN2" s="533"/>
      <c r="TIO2" s="533"/>
      <c r="TIP2" s="533"/>
      <c r="TIQ2" s="533"/>
      <c r="TIR2" s="533"/>
      <c r="TIS2" s="533"/>
      <c r="TIT2" s="533"/>
      <c r="TIU2" s="533"/>
      <c r="TIV2" s="533"/>
      <c r="TIW2" s="533"/>
      <c r="TIX2" s="533"/>
      <c r="TIY2" s="533"/>
      <c r="TIZ2" s="533"/>
      <c r="TJA2" s="533"/>
      <c r="TJB2" s="533"/>
      <c r="TJC2" s="533"/>
      <c r="TJD2" s="533"/>
      <c r="TJE2" s="533"/>
      <c r="TJF2" s="533"/>
      <c r="TJG2" s="533"/>
      <c r="TJH2" s="533"/>
      <c r="TJI2" s="533"/>
      <c r="TJJ2" s="533"/>
      <c r="TJK2" s="533"/>
      <c r="TJL2" s="533"/>
      <c r="TJM2" s="533"/>
      <c r="TJN2" s="533"/>
      <c r="TJO2" s="533"/>
      <c r="TJP2" s="533"/>
      <c r="TJQ2" s="533"/>
      <c r="TJR2" s="533"/>
      <c r="TJS2" s="533"/>
      <c r="TJT2" s="533"/>
      <c r="TJU2" s="533"/>
      <c r="TJV2" s="533"/>
      <c r="TJW2" s="533"/>
      <c r="TJX2" s="533"/>
      <c r="TJY2" s="533"/>
      <c r="TJZ2" s="533"/>
      <c r="TKA2" s="533"/>
      <c r="TKB2" s="533"/>
      <c r="TKC2" s="533"/>
      <c r="TKD2" s="533"/>
      <c r="TKE2" s="533"/>
      <c r="TKF2" s="533"/>
      <c r="TKG2" s="533"/>
      <c r="TKH2" s="533"/>
      <c r="TKI2" s="533"/>
      <c r="TKJ2" s="533"/>
      <c r="TKK2" s="533"/>
      <c r="TKL2" s="533"/>
      <c r="TKM2" s="533"/>
      <c r="TKN2" s="533"/>
      <c r="TKO2" s="533"/>
      <c r="TKP2" s="533"/>
      <c r="TKQ2" s="533"/>
      <c r="TKR2" s="533"/>
      <c r="TKS2" s="533"/>
      <c r="TKT2" s="533"/>
      <c r="TKU2" s="533"/>
      <c r="TKV2" s="533"/>
      <c r="TKW2" s="533"/>
      <c r="TKX2" s="533"/>
      <c r="TKY2" s="533"/>
      <c r="TKZ2" s="533"/>
      <c r="TLA2" s="533"/>
      <c r="TLB2" s="533"/>
      <c r="TLC2" s="533"/>
      <c r="TLD2" s="533"/>
      <c r="TLE2" s="533"/>
      <c r="TLF2" s="533"/>
      <c r="TLG2" s="533"/>
      <c r="TLH2" s="533"/>
      <c r="TLI2" s="533"/>
      <c r="TLJ2" s="533"/>
      <c r="TLK2" s="533"/>
      <c r="TLL2" s="533"/>
      <c r="TLM2" s="533"/>
      <c r="TLN2" s="533"/>
      <c r="TLO2" s="533"/>
      <c r="TLP2" s="533"/>
      <c r="TLQ2" s="533"/>
      <c r="TLR2" s="533"/>
      <c r="TLS2" s="533"/>
      <c r="TLT2" s="533"/>
      <c r="TLU2" s="533"/>
      <c r="TLV2" s="533"/>
      <c r="TLW2" s="533"/>
      <c r="TLX2" s="533"/>
      <c r="TLY2" s="533"/>
      <c r="TLZ2" s="533"/>
      <c r="TMA2" s="533"/>
      <c r="TMB2" s="533"/>
      <c r="TMC2" s="533"/>
      <c r="TMD2" s="533"/>
      <c r="TME2" s="533"/>
      <c r="TMF2" s="533"/>
      <c r="TMG2" s="533"/>
      <c r="TMH2" s="533"/>
      <c r="TMI2" s="533"/>
      <c r="TMJ2" s="533"/>
      <c r="TMK2" s="533"/>
      <c r="TML2" s="533"/>
      <c r="TMM2" s="533"/>
      <c r="TMN2" s="533"/>
      <c r="TMO2" s="533"/>
      <c r="TMP2" s="533"/>
      <c r="TMQ2" s="533"/>
      <c r="TMR2" s="533"/>
      <c r="TMS2" s="533"/>
      <c r="TMT2" s="533"/>
      <c r="TMU2" s="533"/>
      <c r="TMV2" s="533"/>
      <c r="TMW2" s="533"/>
      <c r="TMX2" s="533"/>
      <c r="TMY2" s="533"/>
      <c r="TMZ2" s="533"/>
      <c r="TNA2" s="533"/>
      <c r="TNB2" s="533"/>
      <c r="TNC2" s="533"/>
      <c r="TND2" s="533"/>
      <c r="TNE2" s="533"/>
      <c r="TNF2" s="533"/>
      <c r="TNG2" s="533"/>
      <c r="TNH2" s="533"/>
      <c r="TNI2" s="533"/>
      <c r="TNJ2" s="533"/>
      <c r="TNK2" s="533"/>
      <c r="TNL2" s="533"/>
      <c r="TNM2" s="533"/>
      <c r="TNN2" s="533"/>
      <c r="TNO2" s="533"/>
      <c r="TNP2" s="533"/>
      <c r="TNQ2" s="533"/>
      <c r="TNR2" s="533"/>
      <c r="TNS2" s="533"/>
      <c r="TNT2" s="533"/>
      <c r="TNU2" s="533"/>
      <c r="TNV2" s="533"/>
      <c r="TNW2" s="533"/>
      <c r="TNX2" s="533"/>
      <c r="TNY2" s="533"/>
      <c r="TNZ2" s="533"/>
      <c r="TOA2" s="533"/>
      <c r="TOB2" s="533"/>
      <c r="TOC2" s="533"/>
      <c r="TOD2" s="533"/>
      <c r="TOE2" s="533"/>
      <c r="TOF2" s="533"/>
      <c r="TOG2" s="533"/>
      <c r="TOH2" s="533"/>
      <c r="TOI2" s="533"/>
      <c r="TOJ2" s="533"/>
      <c r="TOK2" s="533"/>
      <c r="TOL2" s="533"/>
      <c r="TOM2" s="533"/>
      <c r="TON2" s="533"/>
      <c r="TOO2" s="533"/>
      <c r="TOP2" s="533"/>
      <c r="TOQ2" s="533"/>
      <c r="TOR2" s="533"/>
      <c r="TOS2" s="533"/>
      <c r="TOT2" s="533"/>
      <c r="TOU2" s="533"/>
      <c r="TOV2" s="533"/>
      <c r="TOW2" s="533"/>
      <c r="TOX2" s="533"/>
      <c r="TOY2" s="533"/>
      <c r="TOZ2" s="533"/>
      <c r="TPA2" s="533"/>
      <c r="TPB2" s="533"/>
      <c r="TPC2" s="533"/>
      <c r="TPD2" s="533"/>
      <c r="TPE2" s="533"/>
      <c r="TPF2" s="533"/>
      <c r="TPG2" s="533"/>
      <c r="TPH2" s="533"/>
      <c r="TPI2" s="533"/>
      <c r="TPJ2" s="533"/>
      <c r="TPK2" s="533"/>
      <c r="TPL2" s="533"/>
      <c r="TPM2" s="533"/>
      <c r="TPN2" s="533"/>
      <c r="TPO2" s="533"/>
      <c r="TPP2" s="533"/>
      <c r="TPQ2" s="533"/>
      <c r="TPR2" s="533"/>
      <c r="TPS2" s="533"/>
      <c r="TPT2" s="533"/>
      <c r="TPU2" s="533"/>
      <c r="TPV2" s="533"/>
      <c r="TPW2" s="533"/>
      <c r="TPX2" s="533"/>
      <c r="TPY2" s="533"/>
      <c r="TPZ2" s="533"/>
      <c r="TQA2" s="533"/>
      <c r="TQB2" s="533"/>
      <c r="TQC2" s="533"/>
      <c r="TQD2" s="533"/>
      <c r="TQE2" s="533"/>
      <c r="TQF2" s="533"/>
      <c r="TQG2" s="533"/>
      <c r="TQH2" s="533"/>
      <c r="TQI2" s="533"/>
      <c r="TQJ2" s="533"/>
      <c r="TQK2" s="533"/>
      <c r="TQL2" s="533"/>
      <c r="TQM2" s="533"/>
      <c r="TQN2" s="533"/>
      <c r="TQO2" s="533"/>
      <c r="TQP2" s="533"/>
      <c r="TQQ2" s="533"/>
      <c r="TQR2" s="533"/>
      <c r="TQS2" s="533"/>
      <c r="TQT2" s="533"/>
      <c r="TQU2" s="533"/>
      <c r="TQV2" s="533"/>
      <c r="TQW2" s="533"/>
      <c r="TQX2" s="533"/>
      <c r="TQY2" s="533"/>
      <c r="TQZ2" s="533"/>
      <c r="TRA2" s="533"/>
      <c r="TRB2" s="533"/>
      <c r="TRC2" s="533"/>
      <c r="TRD2" s="533"/>
      <c r="TRE2" s="533"/>
      <c r="TRF2" s="533"/>
      <c r="TRG2" s="533"/>
      <c r="TRH2" s="533"/>
      <c r="TRI2" s="533"/>
      <c r="TRJ2" s="533"/>
      <c r="TRK2" s="533"/>
      <c r="TRL2" s="533"/>
      <c r="TRM2" s="533"/>
      <c r="TRN2" s="533"/>
      <c r="TRO2" s="533"/>
      <c r="TRP2" s="533"/>
      <c r="TRQ2" s="533"/>
      <c r="TRR2" s="533"/>
      <c r="TRS2" s="533"/>
      <c r="TRT2" s="533"/>
      <c r="TRU2" s="533"/>
      <c r="TRV2" s="533"/>
      <c r="TRW2" s="533"/>
      <c r="TRX2" s="533"/>
      <c r="TRY2" s="533"/>
      <c r="TRZ2" s="533"/>
      <c r="TSA2" s="533"/>
      <c r="TSB2" s="533"/>
      <c r="TSC2" s="533"/>
      <c r="TSD2" s="533"/>
      <c r="TSE2" s="533"/>
      <c r="TSF2" s="533"/>
      <c r="TSG2" s="533"/>
      <c r="TSH2" s="533"/>
      <c r="TSI2" s="533"/>
      <c r="TSJ2" s="533"/>
      <c r="TSK2" s="533"/>
      <c r="TSL2" s="533"/>
      <c r="TSM2" s="533"/>
      <c r="TSN2" s="533"/>
      <c r="TSO2" s="533"/>
      <c r="TSP2" s="533"/>
      <c r="TSQ2" s="533"/>
      <c r="TSR2" s="533"/>
      <c r="TSS2" s="533"/>
      <c r="TST2" s="533"/>
      <c r="TSU2" s="533"/>
      <c r="TSV2" s="533"/>
      <c r="TSW2" s="533"/>
      <c r="TSX2" s="533"/>
      <c r="TSY2" s="533"/>
      <c r="TSZ2" s="533"/>
      <c r="TTA2" s="533"/>
      <c r="TTB2" s="533"/>
      <c r="TTC2" s="533"/>
      <c r="TTD2" s="533"/>
      <c r="TTE2" s="533"/>
      <c r="TTF2" s="533"/>
      <c r="TTG2" s="533"/>
      <c r="TTH2" s="533"/>
      <c r="TTI2" s="533"/>
      <c r="TTJ2" s="533"/>
      <c r="TTK2" s="533"/>
      <c r="TTL2" s="533"/>
      <c r="TTM2" s="533"/>
      <c r="TTN2" s="533"/>
      <c r="TTO2" s="533"/>
      <c r="TTP2" s="533"/>
      <c r="TTQ2" s="533"/>
      <c r="TTR2" s="533"/>
      <c r="TTS2" s="533"/>
      <c r="TTT2" s="533"/>
      <c r="TTU2" s="533"/>
      <c r="TTV2" s="533"/>
      <c r="TTW2" s="533"/>
      <c r="TTX2" s="533"/>
      <c r="TTY2" s="533"/>
      <c r="TTZ2" s="533"/>
      <c r="TUA2" s="533"/>
      <c r="TUB2" s="533"/>
      <c r="TUC2" s="533"/>
      <c r="TUD2" s="533"/>
      <c r="TUE2" s="533"/>
      <c r="TUF2" s="533"/>
      <c r="TUG2" s="533"/>
      <c r="TUH2" s="533"/>
      <c r="TUI2" s="533"/>
      <c r="TUJ2" s="533"/>
      <c r="TUK2" s="533"/>
      <c r="TUL2" s="533"/>
      <c r="TUM2" s="533"/>
      <c r="TUN2" s="533"/>
      <c r="TUO2" s="533"/>
      <c r="TUP2" s="533"/>
      <c r="TUQ2" s="533"/>
      <c r="TUR2" s="533"/>
      <c r="TUS2" s="533"/>
      <c r="TUT2" s="533"/>
      <c r="TUU2" s="533"/>
      <c r="TUV2" s="533"/>
      <c r="TUW2" s="533"/>
      <c r="TUX2" s="533"/>
      <c r="TUY2" s="533"/>
      <c r="TUZ2" s="533"/>
      <c r="TVA2" s="533"/>
      <c r="TVB2" s="533"/>
      <c r="TVC2" s="533"/>
      <c r="TVD2" s="533"/>
      <c r="TVE2" s="533"/>
      <c r="TVF2" s="533"/>
      <c r="TVG2" s="533"/>
      <c r="TVH2" s="533"/>
      <c r="TVI2" s="533"/>
      <c r="TVJ2" s="533"/>
      <c r="TVK2" s="533"/>
      <c r="TVL2" s="533"/>
      <c r="TVM2" s="533"/>
      <c r="TVN2" s="533"/>
      <c r="TVO2" s="533"/>
      <c r="TVP2" s="533"/>
      <c r="TVQ2" s="533"/>
      <c r="TVR2" s="533"/>
      <c r="TVS2" s="533"/>
      <c r="TVT2" s="533"/>
      <c r="TVU2" s="533"/>
      <c r="TVV2" s="533"/>
      <c r="TVW2" s="533"/>
      <c r="TVX2" s="533"/>
      <c r="TVY2" s="533"/>
      <c r="TVZ2" s="533"/>
      <c r="TWA2" s="533"/>
      <c r="TWB2" s="533"/>
      <c r="TWC2" s="533"/>
      <c r="TWD2" s="533"/>
      <c r="TWE2" s="533"/>
      <c r="TWF2" s="533"/>
      <c r="TWG2" s="533"/>
      <c r="TWH2" s="533"/>
      <c r="TWI2" s="533"/>
      <c r="TWJ2" s="533"/>
      <c r="TWK2" s="533"/>
      <c r="TWL2" s="533"/>
      <c r="TWM2" s="533"/>
      <c r="TWN2" s="533"/>
      <c r="TWO2" s="533"/>
      <c r="TWP2" s="533"/>
      <c r="TWQ2" s="533"/>
      <c r="TWR2" s="533"/>
      <c r="TWS2" s="533"/>
      <c r="TWT2" s="533"/>
      <c r="TWU2" s="533"/>
      <c r="TWV2" s="533"/>
      <c r="TWW2" s="533"/>
      <c r="TWX2" s="533"/>
      <c r="TWY2" s="533"/>
      <c r="TWZ2" s="533"/>
      <c r="TXA2" s="533"/>
      <c r="TXB2" s="533"/>
      <c r="TXC2" s="533"/>
      <c r="TXD2" s="533"/>
      <c r="TXE2" s="533"/>
      <c r="TXF2" s="533"/>
      <c r="TXG2" s="533"/>
      <c r="TXH2" s="533"/>
      <c r="TXI2" s="533"/>
      <c r="TXJ2" s="533"/>
      <c r="TXK2" s="533"/>
      <c r="TXL2" s="533"/>
      <c r="TXM2" s="533"/>
      <c r="TXN2" s="533"/>
      <c r="TXO2" s="533"/>
      <c r="TXP2" s="533"/>
      <c r="TXQ2" s="533"/>
      <c r="TXR2" s="533"/>
      <c r="TXS2" s="533"/>
      <c r="TXT2" s="533"/>
      <c r="TXU2" s="533"/>
      <c r="TXV2" s="533"/>
      <c r="TXW2" s="533"/>
      <c r="TXX2" s="533"/>
      <c r="TXY2" s="533"/>
      <c r="TXZ2" s="533"/>
      <c r="TYA2" s="533"/>
      <c r="TYB2" s="533"/>
      <c r="TYC2" s="533"/>
      <c r="TYD2" s="533"/>
      <c r="TYE2" s="533"/>
      <c r="TYF2" s="533"/>
      <c r="TYG2" s="533"/>
      <c r="TYH2" s="533"/>
      <c r="TYI2" s="533"/>
      <c r="TYJ2" s="533"/>
      <c r="TYK2" s="533"/>
      <c r="TYL2" s="533"/>
      <c r="TYM2" s="533"/>
      <c r="TYN2" s="533"/>
      <c r="TYO2" s="533"/>
      <c r="TYP2" s="533"/>
      <c r="TYQ2" s="533"/>
      <c r="TYR2" s="533"/>
      <c r="TYS2" s="533"/>
      <c r="TYT2" s="533"/>
      <c r="TYU2" s="533"/>
      <c r="TYV2" s="533"/>
      <c r="TYW2" s="533"/>
      <c r="TYX2" s="533"/>
      <c r="TYY2" s="533"/>
      <c r="TYZ2" s="533"/>
      <c r="TZA2" s="533"/>
      <c r="TZB2" s="533"/>
      <c r="TZC2" s="533"/>
      <c r="TZD2" s="533"/>
      <c r="TZE2" s="533"/>
      <c r="TZF2" s="533"/>
      <c r="TZG2" s="533"/>
      <c r="TZH2" s="533"/>
      <c r="TZI2" s="533"/>
      <c r="TZJ2" s="533"/>
      <c r="TZK2" s="533"/>
      <c r="TZL2" s="533"/>
      <c r="TZM2" s="533"/>
      <c r="TZN2" s="533"/>
      <c r="TZO2" s="533"/>
      <c r="TZP2" s="533"/>
      <c r="TZQ2" s="533"/>
      <c r="TZR2" s="533"/>
      <c r="TZS2" s="533"/>
      <c r="TZT2" s="533"/>
      <c r="TZU2" s="533"/>
      <c r="TZV2" s="533"/>
      <c r="TZW2" s="533"/>
      <c r="TZX2" s="533"/>
      <c r="TZY2" s="533"/>
      <c r="TZZ2" s="533"/>
      <c r="UAA2" s="533"/>
      <c r="UAB2" s="533"/>
      <c r="UAC2" s="533"/>
      <c r="UAD2" s="533"/>
      <c r="UAE2" s="533"/>
      <c r="UAF2" s="533"/>
      <c r="UAG2" s="533"/>
      <c r="UAH2" s="533"/>
      <c r="UAI2" s="533"/>
      <c r="UAJ2" s="533"/>
      <c r="UAK2" s="533"/>
      <c r="UAL2" s="533"/>
      <c r="UAM2" s="533"/>
      <c r="UAN2" s="533"/>
      <c r="UAO2" s="533"/>
      <c r="UAP2" s="533"/>
      <c r="UAQ2" s="533"/>
      <c r="UAR2" s="533"/>
      <c r="UAS2" s="533"/>
      <c r="UAT2" s="533"/>
      <c r="UAU2" s="533"/>
      <c r="UAV2" s="533"/>
      <c r="UAW2" s="533"/>
      <c r="UAX2" s="533"/>
      <c r="UAY2" s="533"/>
      <c r="UAZ2" s="533"/>
      <c r="UBA2" s="533"/>
      <c r="UBB2" s="533"/>
      <c r="UBC2" s="533"/>
      <c r="UBD2" s="533"/>
      <c r="UBE2" s="533"/>
      <c r="UBF2" s="533"/>
      <c r="UBG2" s="533"/>
      <c r="UBH2" s="533"/>
      <c r="UBI2" s="533"/>
      <c r="UBJ2" s="533"/>
      <c r="UBK2" s="533"/>
      <c r="UBL2" s="533"/>
      <c r="UBM2" s="533"/>
      <c r="UBN2" s="533"/>
      <c r="UBO2" s="533"/>
      <c r="UBP2" s="533"/>
      <c r="UBQ2" s="533"/>
      <c r="UBR2" s="533"/>
      <c r="UBS2" s="533"/>
      <c r="UBT2" s="533"/>
      <c r="UBU2" s="533"/>
      <c r="UBV2" s="533"/>
      <c r="UBW2" s="533"/>
      <c r="UBX2" s="533"/>
      <c r="UBY2" s="533"/>
      <c r="UBZ2" s="533"/>
      <c r="UCA2" s="533"/>
      <c r="UCB2" s="533"/>
      <c r="UCC2" s="533"/>
      <c r="UCD2" s="533"/>
      <c r="UCE2" s="533"/>
      <c r="UCF2" s="533"/>
      <c r="UCG2" s="533"/>
      <c r="UCH2" s="533"/>
      <c r="UCI2" s="533"/>
      <c r="UCJ2" s="533"/>
      <c r="UCK2" s="533"/>
      <c r="UCL2" s="533"/>
      <c r="UCM2" s="533"/>
      <c r="UCN2" s="533"/>
      <c r="UCO2" s="533"/>
      <c r="UCP2" s="533"/>
      <c r="UCQ2" s="533"/>
      <c r="UCR2" s="533"/>
      <c r="UCS2" s="533"/>
      <c r="UCT2" s="533"/>
      <c r="UCU2" s="533"/>
      <c r="UCV2" s="533"/>
      <c r="UCW2" s="533"/>
      <c r="UCX2" s="533"/>
      <c r="UCY2" s="533"/>
      <c r="UCZ2" s="533"/>
      <c r="UDA2" s="533"/>
      <c r="UDB2" s="533"/>
      <c r="UDC2" s="533"/>
      <c r="UDD2" s="533"/>
      <c r="UDE2" s="533"/>
      <c r="UDF2" s="533"/>
      <c r="UDG2" s="533"/>
      <c r="UDH2" s="533"/>
      <c r="UDI2" s="533"/>
      <c r="UDJ2" s="533"/>
      <c r="UDK2" s="533"/>
      <c r="UDL2" s="533"/>
      <c r="UDM2" s="533"/>
      <c r="UDN2" s="533"/>
      <c r="UDO2" s="533"/>
      <c r="UDP2" s="533"/>
      <c r="UDQ2" s="533"/>
      <c r="UDR2" s="533"/>
      <c r="UDS2" s="533"/>
      <c r="UDT2" s="533"/>
      <c r="UDU2" s="533"/>
      <c r="UDV2" s="533"/>
      <c r="UDW2" s="533"/>
      <c r="UDX2" s="533"/>
      <c r="UDY2" s="533"/>
      <c r="UDZ2" s="533"/>
      <c r="UEA2" s="533"/>
      <c r="UEB2" s="533"/>
      <c r="UEC2" s="533"/>
      <c r="UED2" s="533"/>
      <c r="UEE2" s="533"/>
      <c r="UEF2" s="533"/>
      <c r="UEG2" s="533"/>
      <c r="UEH2" s="533"/>
      <c r="UEI2" s="533"/>
      <c r="UEJ2" s="533"/>
      <c r="UEK2" s="533"/>
      <c r="UEL2" s="533"/>
      <c r="UEM2" s="533"/>
      <c r="UEN2" s="533"/>
      <c r="UEO2" s="533"/>
      <c r="UEP2" s="533"/>
      <c r="UEQ2" s="533"/>
      <c r="UER2" s="533"/>
      <c r="UES2" s="533"/>
      <c r="UET2" s="533"/>
      <c r="UEU2" s="533"/>
      <c r="UEV2" s="533"/>
      <c r="UEW2" s="533"/>
      <c r="UEX2" s="533"/>
      <c r="UEY2" s="533"/>
      <c r="UEZ2" s="533"/>
      <c r="UFA2" s="533"/>
      <c r="UFB2" s="533"/>
      <c r="UFC2" s="533"/>
      <c r="UFD2" s="533"/>
      <c r="UFE2" s="533"/>
      <c r="UFF2" s="533"/>
      <c r="UFG2" s="533"/>
      <c r="UFH2" s="533"/>
      <c r="UFI2" s="533"/>
      <c r="UFJ2" s="533"/>
      <c r="UFK2" s="533"/>
      <c r="UFL2" s="533"/>
      <c r="UFM2" s="533"/>
      <c r="UFN2" s="533"/>
      <c r="UFO2" s="533"/>
      <c r="UFP2" s="533"/>
      <c r="UFQ2" s="533"/>
      <c r="UFR2" s="533"/>
      <c r="UFS2" s="533"/>
      <c r="UFT2" s="533"/>
      <c r="UFU2" s="533"/>
      <c r="UFV2" s="533"/>
      <c r="UFW2" s="533"/>
      <c r="UFX2" s="533"/>
      <c r="UFY2" s="533"/>
      <c r="UFZ2" s="533"/>
      <c r="UGA2" s="533"/>
      <c r="UGB2" s="533"/>
      <c r="UGC2" s="533"/>
      <c r="UGD2" s="533"/>
      <c r="UGE2" s="533"/>
      <c r="UGF2" s="533"/>
      <c r="UGG2" s="533"/>
      <c r="UGH2" s="533"/>
      <c r="UGI2" s="533"/>
      <c r="UGJ2" s="533"/>
      <c r="UGK2" s="533"/>
      <c r="UGL2" s="533"/>
      <c r="UGM2" s="533"/>
      <c r="UGN2" s="533"/>
      <c r="UGO2" s="533"/>
      <c r="UGP2" s="533"/>
      <c r="UGQ2" s="533"/>
      <c r="UGR2" s="533"/>
      <c r="UGS2" s="533"/>
      <c r="UGT2" s="533"/>
      <c r="UGU2" s="533"/>
      <c r="UGV2" s="533"/>
      <c r="UGW2" s="533"/>
      <c r="UGX2" s="533"/>
      <c r="UGY2" s="533"/>
      <c r="UGZ2" s="533"/>
      <c r="UHA2" s="533"/>
      <c r="UHB2" s="533"/>
      <c r="UHC2" s="533"/>
      <c r="UHD2" s="533"/>
      <c r="UHE2" s="533"/>
      <c r="UHF2" s="533"/>
      <c r="UHG2" s="533"/>
      <c r="UHH2" s="533"/>
      <c r="UHI2" s="533"/>
      <c r="UHJ2" s="533"/>
      <c r="UHK2" s="533"/>
      <c r="UHL2" s="533"/>
      <c r="UHM2" s="533"/>
      <c r="UHN2" s="533"/>
      <c r="UHO2" s="533"/>
      <c r="UHP2" s="533"/>
      <c r="UHQ2" s="533"/>
      <c r="UHR2" s="533"/>
      <c r="UHS2" s="533"/>
      <c r="UHT2" s="533"/>
      <c r="UHU2" s="533"/>
      <c r="UHV2" s="533"/>
      <c r="UHW2" s="533"/>
      <c r="UHX2" s="533"/>
      <c r="UHY2" s="533"/>
      <c r="UHZ2" s="533"/>
      <c r="UIA2" s="533"/>
      <c r="UIB2" s="533"/>
      <c r="UIC2" s="533"/>
      <c r="UID2" s="533"/>
      <c r="UIE2" s="533"/>
      <c r="UIF2" s="533"/>
      <c r="UIG2" s="533"/>
      <c r="UIH2" s="533"/>
      <c r="UII2" s="533"/>
      <c r="UIJ2" s="533"/>
      <c r="UIK2" s="533"/>
      <c r="UIL2" s="533"/>
      <c r="UIM2" s="533"/>
      <c r="UIN2" s="533"/>
      <c r="UIO2" s="533"/>
      <c r="UIP2" s="533"/>
      <c r="UIQ2" s="533"/>
      <c r="UIR2" s="533"/>
      <c r="UIS2" s="533"/>
      <c r="UIT2" s="533"/>
      <c r="UIU2" s="533"/>
      <c r="UIV2" s="533"/>
      <c r="UIW2" s="533"/>
      <c r="UIX2" s="533"/>
      <c r="UIY2" s="533"/>
      <c r="UIZ2" s="533"/>
      <c r="UJA2" s="533"/>
      <c r="UJB2" s="533"/>
      <c r="UJC2" s="533"/>
      <c r="UJD2" s="533"/>
      <c r="UJE2" s="533"/>
      <c r="UJF2" s="533"/>
      <c r="UJG2" s="533"/>
      <c r="UJH2" s="533"/>
      <c r="UJI2" s="533"/>
      <c r="UJJ2" s="533"/>
      <c r="UJK2" s="533"/>
      <c r="UJL2" s="533"/>
      <c r="UJM2" s="533"/>
      <c r="UJN2" s="533"/>
      <c r="UJO2" s="533"/>
      <c r="UJP2" s="533"/>
      <c r="UJQ2" s="533"/>
      <c r="UJR2" s="533"/>
      <c r="UJS2" s="533"/>
      <c r="UJT2" s="533"/>
      <c r="UJU2" s="533"/>
      <c r="UJV2" s="533"/>
      <c r="UJW2" s="533"/>
      <c r="UJX2" s="533"/>
      <c r="UJY2" s="533"/>
      <c r="UJZ2" s="533"/>
      <c r="UKA2" s="533"/>
      <c r="UKB2" s="533"/>
      <c r="UKC2" s="533"/>
      <c r="UKD2" s="533"/>
      <c r="UKE2" s="533"/>
      <c r="UKF2" s="533"/>
      <c r="UKG2" s="533"/>
      <c r="UKH2" s="533"/>
      <c r="UKI2" s="533"/>
      <c r="UKJ2" s="533"/>
      <c r="UKK2" s="533"/>
      <c r="UKL2" s="533"/>
      <c r="UKM2" s="533"/>
      <c r="UKN2" s="533"/>
      <c r="UKO2" s="533"/>
      <c r="UKP2" s="533"/>
      <c r="UKQ2" s="533"/>
      <c r="UKR2" s="533"/>
      <c r="UKS2" s="533"/>
      <c r="UKT2" s="533"/>
      <c r="UKU2" s="533"/>
      <c r="UKV2" s="533"/>
      <c r="UKW2" s="533"/>
      <c r="UKX2" s="533"/>
      <c r="UKY2" s="533"/>
      <c r="UKZ2" s="533"/>
      <c r="ULA2" s="533"/>
      <c r="ULB2" s="533"/>
      <c r="ULC2" s="533"/>
      <c r="ULD2" s="533"/>
      <c r="ULE2" s="533"/>
      <c r="ULF2" s="533"/>
      <c r="ULG2" s="533"/>
      <c r="ULH2" s="533"/>
      <c r="ULI2" s="533"/>
      <c r="ULJ2" s="533"/>
      <c r="ULK2" s="533"/>
      <c r="ULL2" s="533"/>
      <c r="ULM2" s="533"/>
      <c r="ULN2" s="533"/>
      <c r="ULO2" s="533"/>
      <c r="ULP2" s="533"/>
      <c r="ULQ2" s="533"/>
      <c r="ULR2" s="533"/>
      <c r="ULS2" s="533"/>
      <c r="ULT2" s="533"/>
      <c r="ULU2" s="533"/>
      <c r="ULV2" s="533"/>
      <c r="ULW2" s="533"/>
      <c r="ULX2" s="533"/>
      <c r="ULY2" s="533"/>
      <c r="ULZ2" s="533"/>
      <c r="UMA2" s="533"/>
      <c r="UMB2" s="533"/>
      <c r="UMC2" s="533"/>
      <c r="UMD2" s="533"/>
      <c r="UME2" s="533"/>
      <c r="UMF2" s="533"/>
      <c r="UMG2" s="533"/>
      <c r="UMH2" s="533"/>
      <c r="UMI2" s="533"/>
      <c r="UMJ2" s="533"/>
      <c r="UMK2" s="533"/>
      <c r="UML2" s="533"/>
      <c r="UMM2" s="533"/>
      <c r="UMN2" s="533"/>
      <c r="UMO2" s="533"/>
      <c r="UMP2" s="533"/>
      <c r="UMQ2" s="533"/>
      <c r="UMR2" s="533"/>
      <c r="UMS2" s="533"/>
      <c r="UMT2" s="533"/>
      <c r="UMU2" s="533"/>
      <c r="UMV2" s="533"/>
      <c r="UMW2" s="533"/>
      <c r="UMX2" s="533"/>
      <c r="UMY2" s="533"/>
      <c r="UMZ2" s="533"/>
      <c r="UNA2" s="533"/>
      <c r="UNB2" s="533"/>
      <c r="UNC2" s="533"/>
      <c r="UND2" s="533"/>
      <c r="UNE2" s="533"/>
      <c r="UNF2" s="533"/>
      <c r="UNG2" s="533"/>
      <c r="UNH2" s="533"/>
      <c r="UNI2" s="533"/>
      <c r="UNJ2" s="533"/>
      <c r="UNK2" s="533"/>
      <c r="UNL2" s="533"/>
      <c r="UNM2" s="533"/>
      <c r="UNN2" s="533"/>
      <c r="UNO2" s="533"/>
      <c r="UNP2" s="533"/>
      <c r="UNQ2" s="533"/>
      <c r="UNR2" s="533"/>
      <c r="UNS2" s="533"/>
      <c r="UNT2" s="533"/>
      <c r="UNU2" s="533"/>
      <c r="UNV2" s="533"/>
      <c r="UNW2" s="533"/>
      <c r="UNX2" s="533"/>
      <c r="UNY2" s="533"/>
      <c r="UNZ2" s="533"/>
      <c r="UOA2" s="533"/>
      <c r="UOB2" s="533"/>
      <c r="UOC2" s="533"/>
      <c r="UOD2" s="533"/>
      <c r="UOE2" s="533"/>
      <c r="UOF2" s="533"/>
      <c r="UOG2" s="533"/>
      <c r="UOH2" s="533"/>
      <c r="UOI2" s="533"/>
      <c r="UOJ2" s="533"/>
      <c r="UOK2" s="533"/>
      <c r="UOL2" s="533"/>
      <c r="UOM2" s="533"/>
      <c r="UON2" s="533"/>
      <c r="UOO2" s="533"/>
      <c r="UOP2" s="533"/>
      <c r="UOQ2" s="533"/>
      <c r="UOR2" s="533"/>
      <c r="UOS2" s="533"/>
      <c r="UOT2" s="533"/>
      <c r="UOU2" s="533"/>
      <c r="UOV2" s="533"/>
      <c r="UOW2" s="533"/>
      <c r="UOX2" s="533"/>
      <c r="UOY2" s="533"/>
      <c r="UOZ2" s="533"/>
      <c r="UPA2" s="533"/>
      <c r="UPB2" s="533"/>
      <c r="UPC2" s="533"/>
      <c r="UPD2" s="533"/>
      <c r="UPE2" s="533"/>
      <c r="UPF2" s="533"/>
      <c r="UPG2" s="533"/>
      <c r="UPH2" s="533"/>
      <c r="UPI2" s="533"/>
      <c r="UPJ2" s="533"/>
      <c r="UPK2" s="533"/>
      <c r="UPL2" s="533"/>
      <c r="UPM2" s="533"/>
      <c r="UPN2" s="533"/>
      <c r="UPO2" s="533"/>
      <c r="UPP2" s="533"/>
      <c r="UPQ2" s="533"/>
      <c r="UPR2" s="533"/>
      <c r="UPS2" s="533"/>
      <c r="UPT2" s="533"/>
      <c r="UPU2" s="533"/>
      <c r="UPV2" s="533"/>
      <c r="UPW2" s="533"/>
      <c r="UPX2" s="533"/>
      <c r="UPY2" s="533"/>
      <c r="UPZ2" s="533"/>
      <c r="UQA2" s="533"/>
      <c r="UQB2" s="533"/>
      <c r="UQC2" s="533"/>
      <c r="UQD2" s="533"/>
      <c r="UQE2" s="533"/>
      <c r="UQF2" s="533"/>
      <c r="UQG2" s="533"/>
      <c r="UQH2" s="533"/>
      <c r="UQI2" s="533"/>
      <c r="UQJ2" s="533"/>
      <c r="UQK2" s="533"/>
      <c r="UQL2" s="533"/>
      <c r="UQM2" s="533"/>
      <c r="UQN2" s="533"/>
      <c r="UQO2" s="533"/>
      <c r="UQP2" s="533"/>
      <c r="UQQ2" s="533"/>
      <c r="UQR2" s="533"/>
      <c r="UQS2" s="533"/>
      <c r="UQT2" s="533"/>
      <c r="UQU2" s="533"/>
      <c r="UQV2" s="533"/>
      <c r="UQW2" s="533"/>
      <c r="UQX2" s="533"/>
      <c r="UQY2" s="533"/>
      <c r="UQZ2" s="533"/>
      <c r="URA2" s="533"/>
      <c r="URB2" s="533"/>
      <c r="URC2" s="533"/>
      <c r="URD2" s="533"/>
      <c r="URE2" s="533"/>
      <c r="URF2" s="533"/>
      <c r="URG2" s="533"/>
      <c r="URH2" s="533"/>
      <c r="URI2" s="533"/>
      <c r="URJ2" s="533"/>
      <c r="URK2" s="533"/>
      <c r="URL2" s="533"/>
      <c r="URM2" s="533"/>
      <c r="URN2" s="533"/>
      <c r="URO2" s="533"/>
      <c r="URP2" s="533"/>
      <c r="URQ2" s="533"/>
      <c r="URR2" s="533"/>
      <c r="URS2" s="533"/>
      <c r="URT2" s="533"/>
      <c r="URU2" s="533"/>
      <c r="URV2" s="533"/>
      <c r="URW2" s="533"/>
      <c r="URX2" s="533"/>
      <c r="URY2" s="533"/>
      <c r="URZ2" s="533"/>
      <c r="USA2" s="533"/>
      <c r="USB2" s="533"/>
      <c r="USC2" s="533"/>
      <c r="USD2" s="533"/>
      <c r="USE2" s="533"/>
      <c r="USF2" s="533"/>
      <c r="USG2" s="533"/>
      <c r="USH2" s="533"/>
      <c r="USI2" s="533"/>
      <c r="USJ2" s="533"/>
      <c r="USK2" s="533"/>
      <c r="USL2" s="533"/>
      <c r="USM2" s="533"/>
      <c r="USN2" s="533"/>
      <c r="USO2" s="533"/>
      <c r="USP2" s="533"/>
      <c r="USQ2" s="533"/>
      <c r="USR2" s="533"/>
      <c r="USS2" s="533"/>
      <c r="UST2" s="533"/>
      <c r="USU2" s="533"/>
      <c r="USV2" s="533"/>
      <c r="USW2" s="533"/>
      <c r="USX2" s="533"/>
      <c r="USY2" s="533"/>
      <c r="USZ2" s="533"/>
      <c r="UTA2" s="533"/>
      <c r="UTB2" s="533"/>
      <c r="UTC2" s="533"/>
      <c r="UTD2" s="533"/>
      <c r="UTE2" s="533"/>
      <c r="UTF2" s="533"/>
      <c r="UTG2" s="533"/>
      <c r="UTH2" s="533"/>
      <c r="UTI2" s="533"/>
      <c r="UTJ2" s="533"/>
      <c r="UTK2" s="533"/>
      <c r="UTL2" s="533"/>
      <c r="UTM2" s="533"/>
      <c r="UTN2" s="533"/>
      <c r="UTO2" s="533"/>
      <c r="UTP2" s="533"/>
      <c r="UTQ2" s="533"/>
      <c r="UTR2" s="533"/>
      <c r="UTS2" s="533"/>
      <c r="UTT2" s="533"/>
      <c r="UTU2" s="533"/>
      <c r="UTV2" s="533"/>
      <c r="UTW2" s="533"/>
      <c r="UTX2" s="533"/>
      <c r="UTY2" s="533"/>
      <c r="UTZ2" s="533"/>
      <c r="UUA2" s="533"/>
      <c r="UUB2" s="533"/>
      <c r="UUC2" s="533"/>
      <c r="UUD2" s="533"/>
      <c r="UUE2" s="533"/>
      <c r="UUF2" s="533"/>
      <c r="UUG2" s="533"/>
      <c r="UUH2" s="533"/>
      <c r="UUI2" s="533"/>
      <c r="UUJ2" s="533"/>
      <c r="UUK2" s="533"/>
      <c r="UUL2" s="533"/>
      <c r="UUM2" s="533"/>
      <c r="UUN2" s="533"/>
      <c r="UUO2" s="533"/>
      <c r="UUP2" s="533"/>
      <c r="UUQ2" s="533"/>
      <c r="UUR2" s="533"/>
      <c r="UUS2" s="533"/>
      <c r="UUT2" s="533"/>
      <c r="UUU2" s="533"/>
      <c r="UUV2" s="533"/>
      <c r="UUW2" s="533"/>
      <c r="UUX2" s="533"/>
      <c r="UUY2" s="533"/>
      <c r="UUZ2" s="533"/>
      <c r="UVA2" s="533"/>
      <c r="UVB2" s="533"/>
      <c r="UVC2" s="533"/>
      <c r="UVD2" s="533"/>
      <c r="UVE2" s="533"/>
      <c r="UVF2" s="533"/>
      <c r="UVG2" s="533"/>
      <c r="UVH2" s="533"/>
      <c r="UVI2" s="533"/>
      <c r="UVJ2" s="533"/>
      <c r="UVK2" s="533"/>
      <c r="UVL2" s="533"/>
      <c r="UVM2" s="533"/>
      <c r="UVN2" s="533"/>
      <c r="UVO2" s="533"/>
      <c r="UVP2" s="533"/>
      <c r="UVQ2" s="533"/>
      <c r="UVR2" s="533"/>
      <c r="UVS2" s="533"/>
      <c r="UVT2" s="533"/>
      <c r="UVU2" s="533"/>
      <c r="UVV2" s="533"/>
      <c r="UVW2" s="533"/>
      <c r="UVX2" s="533"/>
      <c r="UVY2" s="533"/>
      <c r="UVZ2" s="533"/>
      <c r="UWA2" s="533"/>
      <c r="UWB2" s="533"/>
      <c r="UWC2" s="533"/>
      <c r="UWD2" s="533"/>
      <c r="UWE2" s="533"/>
      <c r="UWF2" s="533"/>
      <c r="UWG2" s="533"/>
      <c r="UWH2" s="533"/>
      <c r="UWI2" s="533"/>
      <c r="UWJ2" s="533"/>
      <c r="UWK2" s="533"/>
      <c r="UWL2" s="533"/>
      <c r="UWM2" s="533"/>
      <c r="UWN2" s="533"/>
      <c r="UWO2" s="533"/>
      <c r="UWP2" s="533"/>
      <c r="UWQ2" s="533"/>
      <c r="UWR2" s="533"/>
      <c r="UWS2" s="533"/>
      <c r="UWT2" s="533"/>
      <c r="UWU2" s="533"/>
      <c r="UWV2" s="533"/>
      <c r="UWW2" s="533"/>
      <c r="UWX2" s="533"/>
      <c r="UWY2" s="533"/>
      <c r="UWZ2" s="533"/>
      <c r="UXA2" s="533"/>
      <c r="UXB2" s="533"/>
      <c r="UXC2" s="533"/>
      <c r="UXD2" s="533"/>
      <c r="UXE2" s="533"/>
      <c r="UXF2" s="533"/>
      <c r="UXG2" s="533"/>
      <c r="UXH2" s="533"/>
      <c r="UXI2" s="533"/>
      <c r="UXJ2" s="533"/>
      <c r="UXK2" s="533"/>
      <c r="UXL2" s="533"/>
      <c r="UXM2" s="533"/>
      <c r="UXN2" s="533"/>
      <c r="UXO2" s="533"/>
      <c r="UXP2" s="533"/>
      <c r="UXQ2" s="533"/>
      <c r="UXR2" s="533"/>
      <c r="UXS2" s="533"/>
      <c r="UXT2" s="533"/>
      <c r="UXU2" s="533"/>
      <c r="UXV2" s="533"/>
      <c r="UXW2" s="533"/>
      <c r="UXX2" s="533"/>
      <c r="UXY2" s="533"/>
      <c r="UXZ2" s="533"/>
      <c r="UYA2" s="533"/>
      <c r="UYB2" s="533"/>
      <c r="UYC2" s="533"/>
      <c r="UYD2" s="533"/>
      <c r="UYE2" s="533"/>
      <c r="UYF2" s="533"/>
      <c r="UYG2" s="533"/>
      <c r="UYH2" s="533"/>
      <c r="UYI2" s="533"/>
      <c r="UYJ2" s="533"/>
      <c r="UYK2" s="533"/>
      <c r="UYL2" s="533"/>
      <c r="UYM2" s="533"/>
      <c r="UYN2" s="533"/>
      <c r="UYO2" s="533"/>
      <c r="UYP2" s="533"/>
      <c r="UYQ2" s="533"/>
      <c r="UYR2" s="533"/>
      <c r="UYS2" s="533"/>
      <c r="UYT2" s="533"/>
      <c r="UYU2" s="533"/>
      <c r="UYV2" s="533"/>
      <c r="UYW2" s="533"/>
      <c r="UYX2" s="533"/>
      <c r="UYY2" s="533"/>
      <c r="UYZ2" s="533"/>
      <c r="UZA2" s="533"/>
      <c r="UZB2" s="533"/>
      <c r="UZC2" s="533"/>
      <c r="UZD2" s="533"/>
      <c r="UZE2" s="533"/>
      <c r="UZF2" s="533"/>
      <c r="UZG2" s="533"/>
      <c r="UZH2" s="533"/>
      <c r="UZI2" s="533"/>
      <c r="UZJ2" s="533"/>
      <c r="UZK2" s="533"/>
      <c r="UZL2" s="533"/>
      <c r="UZM2" s="533"/>
      <c r="UZN2" s="533"/>
      <c r="UZO2" s="533"/>
      <c r="UZP2" s="533"/>
      <c r="UZQ2" s="533"/>
      <c r="UZR2" s="533"/>
      <c r="UZS2" s="533"/>
      <c r="UZT2" s="533"/>
      <c r="UZU2" s="533"/>
      <c r="UZV2" s="533"/>
      <c r="UZW2" s="533"/>
      <c r="UZX2" s="533"/>
      <c r="UZY2" s="533"/>
      <c r="UZZ2" s="533"/>
      <c r="VAA2" s="533"/>
      <c r="VAB2" s="533"/>
      <c r="VAC2" s="533"/>
      <c r="VAD2" s="533"/>
      <c r="VAE2" s="533"/>
      <c r="VAF2" s="533"/>
      <c r="VAG2" s="533"/>
      <c r="VAH2" s="533"/>
      <c r="VAI2" s="533"/>
      <c r="VAJ2" s="533"/>
      <c r="VAK2" s="533"/>
      <c r="VAL2" s="533"/>
      <c r="VAM2" s="533"/>
      <c r="VAN2" s="533"/>
      <c r="VAO2" s="533"/>
      <c r="VAP2" s="533"/>
      <c r="VAQ2" s="533"/>
      <c r="VAR2" s="533"/>
      <c r="VAS2" s="533"/>
      <c r="VAT2" s="533"/>
      <c r="VAU2" s="533"/>
      <c r="VAV2" s="533"/>
      <c r="VAW2" s="533"/>
      <c r="VAX2" s="533"/>
      <c r="VAY2" s="533"/>
      <c r="VAZ2" s="533"/>
      <c r="VBA2" s="533"/>
      <c r="VBB2" s="533"/>
      <c r="VBC2" s="533"/>
      <c r="VBD2" s="533"/>
      <c r="VBE2" s="533"/>
      <c r="VBF2" s="533"/>
      <c r="VBG2" s="533"/>
      <c r="VBH2" s="533"/>
      <c r="VBI2" s="533"/>
      <c r="VBJ2" s="533"/>
      <c r="VBK2" s="533"/>
      <c r="VBL2" s="533"/>
      <c r="VBM2" s="533"/>
      <c r="VBN2" s="533"/>
      <c r="VBO2" s="533"/>
      <c r="VBP2" s="533"/>
      <c r="VBQ2" s="533"/>
      <c r="VBR2" s="533"/>
      <c r="VBS2" s="533"/>
      <c r="VBT2" s="533"/>
      <c r="VBU2" s="533"/>
      <c r="VBV2" s="533"/>
      <c r="VBW2" s="533"/>
      <c r="VBX2" s="533"/>
      <c r="VBY2" s="533"/>
      <c r="VBZ2" s="533"/>
      <c r="VCA2" s="533"/>
      <c r="VCB2" s="533"/>
      <c r="VCC2" s="533"/>
      <c r="VCD2" s="533"/>
      <c r="VCE2" s="533"/>
      <c r="VCF2" s="533"/>
      <c r="VCG2" s="533"/>
      <c r="VCH2" s="533"/>
      <c r="VCI2" s="533"/>
      <c r="VCJ2" s="533"/>
      <c r="VCK2" s="533"/>
      <c r="VCL2" s="533"/>
      <c r="VCM2" s="533"/>
      <c r="VCN2" s="533"/>
      <c r="VCO2" s="533"/>
      <c r="VCP2" s="533"/>
      <c r="VCQ2" s="533"/>
      <c r="VCR2" s="533"/>
      <c r="VCS2" s="533"/>
      <c r="VCT2" s="533"/>
      <c r="VCU2" s="533"/>
      <c r="VCV2" s="533"/>
      <c r="VCW2" s="533"/>
      <c r="VCX2" s="533"/>
      <c r="VCY2" s="533"/>
      <c r="VCZ2" s="533"/>
      <c r="VDA2" s="533"/>
      <c r="VDB2" s="533"/>
      <c r="VDC2" s="533"/>
      <c r="VDD2" s="533"/>
      <c r="VDE2" s="533"/>
      <c r="VDF2" s="533"/>
      <c r="VDG2" s="533"/>
      <c r="VDH2" s="533"/>
      <c r="VDI2" s="533"/>
      <c r="VDJ2" s="533"/>
      <c r="VDK2" s="533"/>
      <c r="VDL2" s="533"/>
      <c r="VDM2" s="533"/>
      <c r="VDN2" s="533"/>
      <c r="VDO2" s="533"/>
      <c r="VDP2" s="533"/>
      <c r="VDQ2" s="533"/>
      <c r="VDR2" s="533"/>
      <c r="VDS2" s="533"/>
      <c r="VDT2" s="533"/>
      <c r="VDU2" s="533"/>
      <c r="VDV2" s="533"/>
      <c r="VDW2" s="533"/>
      <c r="VDX2" s="533"/>
      <c r="VDY2" s="533"/>
      <c r="VDZ2" s="533"/>
      <c r="VEA2" s="533"/>
      <c r="VEB2" s="533"/>
      <c r="VEC2" s="533"/>
      <c r="VED2" s="533"/>
      <c r="VEE2" s="533"/>
      <c r="VEF2" s="533"/>
      <c r="VEG2" s="533"/>
      <c r="VEH2" s="533"/>
      <c r="VEI2" s="533"/>
      <c r="VEJ2" s="533"/>
      <c r="VEK2" s="533"/>
      <c r="VEL2" s="533"/>
      <c r="VEM2" s="533"/>
      <c r="VEN2" s="533"/>
      <c r="VEO2" s="533"/>
      <c r="VEP2" s="533"/>
      <c r="VEQ2" s="533"/>
      <c r="VER2" s="533"/>
      <c r="VES2" s="533"/>
      <c r="VET2" s="533"/>
      <c r="VEU2" s="533"/>
      <c r="VEV2" s="533"/>
      <c r="VEW2" s="533"/>
      <c r="VEX2" s="533"/>
      <c r="VEY2" s="533"/>
      <c r="VEZ2" s="533"/>
      <c r="VFA2" s="533"/>
      <c r="VFB2" s="533"/>
      <c r="VFC2" s="533"/>
      <c r="VFD2" s="533"/>
      <c r="VFE2" s="533"/>
      <c r="VFF2" s="533"/>
      <c r="VFG2" s="533"/>
      <c r="VFH2" s="533"/>
      <c r="VFI2" s="533"/>
      <c r="VFJ2" s="533"/>
      <c r="VFK2" s="533"/>
      <c r="VFL2" s="533"/>
      <c r="VFM2" s="533"/>
      <c r="VFN2" s="533"/>
      <c r="VFO2" s="533"/>
      <c r="VFP2" s="533"/>
      <c r="VFQ2" s="533"/>
      <c r="VFR2" s="533"/>
      <c r="VFS2" s="533"/>
      <c r="VFT2" s="533"/>
      <c r="VFU2" s="533"/>
      <c r="VFV2" s="533"/>
      <c r="VFW2" s="533"/>
      <c r="VFX2" s="533"/>
      <c r="VFY2" s="533"/>
      <c r="VFZ2" s="533"/>
      <c r="VGA2" s="533"/>
      <c r="VGB2" s="533"/>
      <c r="VGC2" s="533"/>
      <c r="VGD2" s="533"/>
      <c r="VGE2" s="533"/>
      <c r="VGF2" s="533"/>
      <c r="VGG2" s="533"/>
      <c r="VGH2" s="533"/>
      <c r="VGI2" s="533"/>
      <c r="VGJ2" s="533"/>
      <c r="VGK2" s="533"/>
      <c r="VGL2" s="533"/>
      <c r="VGM2" s="533"/>
      <c r="VGN2" s="533"/>
      <c r="VGO2" s="533"/>
      <c r="VGP2" s="533"/>
      <c r="VGQ2" s="533"/>
      <c r="VGR2" s="533"/>
      <c r="VGS2" s="533"/>
      <c r="VGT2" s="533"/>
      <c r="VGU2" s="533"/>
      <c r="VGV2" s="533"/>
      <c r="VGW2" s="533"/>
      <c r="VGX2" s="533"/>
      <c r="VGY2" s="533"/>
      <c r="VGZ2" s="533"/>
      <c r="VHA2" s="533"/>
      <c r="VHB2" s="533"/>
      <c r="VHC2" s="533"/>
      <c r="VHD2" s="533"/>
      <c r="VHE2" s="533"/>
      <c r="VHF2" s="533"/>
      <c r="VHG2" s="533"/>
      <c r="VHH2" s="533"/>
      <c r="VHI2" s="533"/>
      <c r="VHJ2" s="533"/>
      <c r="VHK2" s="533"/>
      <c r="VHL2" s="533"/>
      <c r="VHM2" s="533"/>
      <c r="VHN2" s="533"/>
      <c r="VHO2" s="533"/>
      <c r="VHP2" s="533"/>
      <c r="VHQ2" s="533"/>
      <c r="VHR2" s="533"/>
      <c r="VHS2" s="533"/>
      <c r="VHT2" s="533"/>
      <c r="VHU2" s="533"/>
      <c r="VHV2" s="533"/>
      <c r="VHW2" s="533"/>
      <c r="VHX2" s="533"/>
      <c r="VHY2" s="533"/>
      <c r="VHZ2" s="533"/>
      <c r="VIA2" s="533"/>
      <c r="VIB2" s="533"/>
      <c r="VIC2" s="533"/>
      <c r="VID2" s="533"/>
      <c r="VIE2" s="533"/>
      <c r="VIF2" s="533"/>
      <c r="VIG2" s="533"/>
      <c r="VIH2" s="533"/>
      <c r="VII2" s="533"/>
      <c r="VIJ2" s="533"/>
      <c r="VIK2" s="533"/>
      <c r="VIL2" s="533"/>
      <c r="VIM2" s="533"/>
      <c r="VIN2" s="533"/>
      <c r="VIO2" s="533"/>
      <c r="VIP2" s="533"/>
      <c r="VIQ2" s="533"/>
      <c r="VIR2" s="533"/>
      <c r="VIS2" s="533"/>
      <c r="VIT2" s="533"/>
      <c r="VIU2" s="533"/>
      <c r="VIV2" s="533"/>
      <c r="VIW2" s="533"/>
      <c r="VIX2" s="533"/>
      <c r="VIY2" s="533"/>
      <c r="VIZ2" s="533"/>
      <c r="VJA2" s="533"/>
      <c r="VJB2" s="533"/>
      <c r="VJC2" s="533"/>
      <c r="VJD2" s="533"/>
      <c r="VJE2" s="533"/>
      <c r="VJF2" s="533"/>
      <c r="VJG2" s="533"/>
      <c r="VJH2" s="533"/>
      <c r="VJI2" s="533"/>
      <c r="VJJ2" s="533"/>
      <c r="VJK2" s="533"/>
      <c r="VJL2" s="533"/>
      <c r="VJM2" s="533"/>
      <c r="VJN2" s="533"/>
      <c r="VJO2" s="533"/>
      <c r="VJP2" s="533"/>
      <c r="VJQ2" s="533"/>
      <c r="VJR2" s="533"/>
      <c r="VJS2" s="533"/>
      <c r="VJT2" s="533"/>
      <c r="VJU2" s="533"/>
      <c r="VJV2" s="533"/>
      <c r="VJW2" s="533"/>
      <c r="VJX2" s="533"/>
      <c r="VJY2" s="533"/>
      <c r="VJZ2" s="533"/>
      <c r="VKA2" s="533"/>
      <c r="VKB2" s="533"/>
      <c r="VKC2" s="533"/>
      <c r="VKD2" s="533"/>
      <c r="VKE2" s="533"/>
      <c r="VKF2" s="533"/>
      <c r="VKG2" s="533"/>
      <c r="VKH2" s="533"/>
      <c r="VKI2" s="533"/>
      <c r="VKJ2" s="533"/>
      <c r="VKK2" s="533"/>
      <c r="VKL2" s="533"/>
      <c r="VKM2" s="533"/>
      <c r="VKN2" s="533"/>
      <c r="VKO2" s="533"/>
      <c r="VKP2" s="533"/>
      <c r="VKQ2" s="533"/>
      <c r="VKR2" s="533"/>
      <c r="VKS2" s="533"/>
      <c r="VKT2" s="533"/>
      <c r="VKU2" s="533"/>
      <c r="VKV2" s="533"/>
      <c r="VKW2" s="533"/>
      <c r="VKX2" s="533"/>
      <c r="VKY2" s="533"/>
      <c r="VKZ2" s="533"/>
      <c r="VLA2" s="533"/>
      <c r="VLB2" s="533"/>
      <c r="VLC2" s="533"/>
      <c r="VLD2" s="533"/>
      <c r="VLE2" s="533"/>
      <c r="VLF2" s="533"/>
      <c r="VLG2" s="533"/>
      <c r="VLH2" s="533"/>
      <c r="VLI2" s="533"/>
      <c r="VLJ2" s="533"/>
      <c r="VLK2" s="533"/>
      <c r="VLL2" s="533"/>
      <c r="VLM2" s="533"/>
      <c r="VLN2" s="533"/>
      <c r="VLO2" s="533"/>
      <c r="VLP2" s="533"/>
      <c r="VLQ2" s="533"/>
      <c r="VLR2" s="533"/>
      <c r="VLS2" s="533"/>
      <c r="VLT2" s="533"/>
      <c r="VLU2" s="533"/>
      <c r="VLV2" s="533"/>
      <c r="VLW2" s="533"/>
      <c r="VLX2" s="533"/>
      <c r="VLY2" s="533"/>
      <c r="VLZ2" s="533"/>
      <c r="VMA2" s="533"/>
      <c r="VMB2" s="533"/>
      <c r="VMC2" s="533"/>
      <c r="VMD2" s="533"/>
      <c r="VME2" s="533"/>
      <c r="VMF2" s="533"/>
      <c r="VMG2" s="533"/>
      <c r="VMH2" s="533"/>
      <c r="VMI2" s="533"/>
      <c r="VMJ2" s="533"/>
      <c r="VMK2" s="533"/>
      <c r="VML2" s="533"/>
      <c r="VMM2" s="533"/>
      <c r="VMN2" s="533"/>
      <c r="VMO2" s="533"/>
      <c r="VMP2" s="533"/>
      <c r="VMQ2" s="533"/>
      <c r="VMR2" s="533"/>
      <c r="VMS2" s="533"/>
      <c r="VMT2" s="533"/>
      <c r="VMU2" s="533"/>
      <c r="VMV2" s="533"/>
      <c r="VMW2" s="533"/>
      <c r="VMX2" s="533"/>
      <c r="VMY2" s="533"/>
      <c r="VMZ2" s="533"/>
      <c r="VNA2" s="533"/>
      <c r="VNB2" s="533"/>
      <c r="VNC2" s="533"/>
      <c r="VND2" s="533"/>
      <c r="VNE2" s="533"/>
      <c r="VNF2" s="533"/>
      <c r="VNG2" s="533"/>
      <c r="VNH2" s="533"/>
      <c r="VNI2" s="533"/>
      <c r="VNJ2" s="533"/>
      <c r="VNK2" s="533"/>
      <c r="VNL2" s="533"/>
      <c r="VNM2" s="533"/>
      <c r="VNN2" s="533"/>
      <c r="VNO2" s="533"/>
      <c r="VNP2" s="533"/>
      <c r="VNQ2" s="533"/>
      <c r="VNR2" s="533"/>
      <c r="VNS2" s="533"/>
      <c r="VNT2" s="533"/>
      <c r="VNU2" s="533"/>
      <c r="VNV2" s="533"/>
      <c r="VNW2" s="533"/>
      <c r="VNX2" s="533"/>
      <c r="VNY2" s="533"/>
      <c r="VNZ2" s="533"/>
      <c r="VOA2" s="533"/>
      <c r="VOB2" s="533"/>
      <c r="VOC2" s="533"/>
      <c r="VOD2" s="533"/>
      <c r="VOE2" s="533"/>
      <c r="VOF2" s="533"/>
      <c r="VOG2" s="533"/>
      <c r="VOH2" s="533"/>
      <c r="VOI2" s="533"/>
      <c r="VOJ2" s="533"/>
      <c r="VOK2" s="533"/>
      <c r="VOL2" s="533"/>
      <c r="VOM2" s="533"/>
      <c r="VON2" s="533"/>
      <c r="VOO2" s="533"/>
      <c r="VOP2" s="533"/>
      <c r="VOQ2" s="533"/>
      <c r="VOR2" s="533"/>
      <c r="VOS2" s="533"/>
      <c r="VOT2" s="533"/>
      <c r="VOU2" s="533"/>
      <c r="VOV2" s="533"/>
      <c r="VOW2" s="533"/>
      <c r="VOX2" s="533"/>
      <c r="VOY2" s="533"/>
      <c r="VOZ2" s="533"/>
      <c r="VPA2" s="533"/>
      <c r="VPB2" s="533"/>
      <c r="VPC2" s="533"/>
      <c r="VPD2" s="533"/>
      <c r="VPE2" s="533"/>
      <c r="VPF2" s="533"/>
      <c r="VPG2" s="533"/>
      <c r="VPH2" s="533"/>
      <c r="VPI2" s="533"/>
      <c r="VPJ2" s="533"/>
      <c r="VPK2" s="533"/>
      <c r="VPL2" s="533"/>
      <c r="VPM2" s="533"/>
      <c r="VPN2" s="533"/>
      <c r="VPO2" s="533"/>
      <c r="VPP2" s="533"/>
      <c r="VPQ2" s="533"/>
      <c r="VPR2" s="533"/>
      <c r="VPS2" s="533"/>
      <c r="VPT2" s="533"/>
      <c r="VPU2" s="533"/>
      <c r="VPV2" s="533"/>
      <c r="VPW2" s="533"/>
      <c r="VPX2" s="533"/>
      <c r="VPY2" s="533"/>
      <c r="VPZ2" s="533"/>
      <c r="VQA2" s="533"/>
      <c r="VQB2" s="533"/>
      <c r="VQC2" s="533"/>
      <c r="VQD2" s="533"/>
      <c r="VQE2" s="533"/>
      <c r="VQF2" s="533"/>
      <c r="VQG2" s="533"/>
      <c r="VQH2" s="533"/>
      <c r="VQI2" s="533"/>
      <c r="VQJ2" s="533"/>
      <c r="VQK2" s="533"/>
      <c r="VQL2" s="533"/>
      <c r="VQM2" s="533"/>
      <c r="VQN2" s="533"/>
      <c r="VQO2" s="533"/>
      <c r="VQP2" s="533"/>
      <c r="VQQ2" s="533"/>
      <c r="VQR2" s="533"/>
      <c r="VQS2" s="533"/>
      <c r="VQT2" s="533"/>
      <c r="VQU2" s="533"/>
      <c r="VQV2" s="533"/>
      <c r="VQW2" s="533"/>
      <c r="VQX2" s="533"/>
      <c r="VQY2" s="533"/>
      <c r="VQZ2" s="533"/>
      <c r="VRA2" s="533"/>
      <c r="VRB2" s="533"/>
      <c r="VRC2" s="533"/>
      <c r="VRD2" s="533"/>
      <c r="VRE2" s="533"/>
      <c r="VRF2" s="533"/>
      <c r="VRG2" s="533"/>
      <c r="VRH2" s="533"/>
      <c r="VRI2" s="533"/>
      <c r="VRJ2" s="533"/>
      <c r="VRK2" s="533"/>
      <c r="VRL2" s="533"/>
      <c r="VRM2" s="533"/>
      <c r="VRN2" s="533"/>
      <c r="VRO2" s="533"/>
      <c r="VRP2" s="533"/>
      <c r="VRQ2" s="533"/>
      <c r="VRR2" s="533"/>
      <c r="VRS2" s="533"/>
      <c r="VRT2" s="533"/>
      <c r="VRU2" s="533"/>
      <c r="VRV2" s="533"/>
      <c r="VRW2" s="533"/>
      <c r="VRX2" s="533"/>
      <c r="VRY2" s="533"/>
      <c r="VRZ2" s="533"/>
      <c r="VSA2" s="533"/>
      <c r="VSB2" s="533"/>
      <c r="VSC2" s="533"/>
      <c r="VSD2" s="533"/>
      <c r="VSE2" s="533"/>
      <c r="VSF2" s="533"/>
      <c r="VSG2" s="533"/>
      <c r="VSH2" s="533"/>
      <c r="VSI2" s="533"/>
      <c r="VSJ2" s="533"/>
      <c r="VSK2" s="533"/>
      <c r="VSL2" s="533"/>
      <c r="VSM2" s="533"/>
      <c r="VSN2" s="533"/>
      <c r="VSO2" s="533"/>
      <c r="VSP2" s="533"/>
      <c r="VSQ2" s="533"/>
      <c r="VSR2" s="533"/>
      <c r="VSS2" s="533"/>
      <c r="VST2" s="533"/>
      <c r="VSU2" s="533"/>
      <c r="VSV2" s="533"/>
      <c r="VSW2" s="533"/>
      <c r="VSX2" s="533"/>
      <c r="VSY2" s="533"/>
      <c r="VSZ2" s="533"/>
      <c r="VTA2" s="533"/>
      <c r="VTB2" s="533"/>
      <c r="VTC2" s="533"/>
      <c r="VTD2" s="533"/>
      <c r="VTE2" s="533"/>
      <c r="VTF2" s="533"/>
      <c r="VTG2" s="533"/>
      <c r="VTH2" s="533"/>
      <c r="VTI2" s="533"/>
      <c r="VTJ2" s="533"/>
      <c r="VTK2" s="533"/>
      <c r="VTL2" s="533"/>
      <c r="VTM2" s="533"/>
      <c r="VTN2" s="533"/>
      <c r="VTO2" s="533"/>
      <c r="VTP2" s="533"/>
      <c r="VTQ2" s="533"/>
      <c r="VTR2" s="533"/>
      <c r="VTS2" s="533"/>
      <c r="VTT2" s="533"/>
      <c r="VTU2" s="533"/>
      <c r="VTV2" s="533"/>
      <c r="VTW2" s="533"/>
      <c r="VTX2" s="533"/>
      <c r="VTY2" s="533"/>
      <c r="VTZ2" s="533"/>
      <c r="VUA2" s="533"/>
      <c r="VUB2" s="533"/>
      <c r="VUC2" s="533"/>
      <c r="VUD2" s="533"/>
      <c r="VUE2" s="533"/>
      <c r="VUF2" s="533"/>
      <c r="VUG2" s="533"/>
      <c r="VUH2" s="533"/>
      <c r="VUI2" s="533"/>
      <c r="VUJ2" s="533"/>
      <c r="VUK2" s="533"/>
      <c r="VUL2" s="533"/>
      <c r="VUM2" s="533"/>
      <c r="VUN2" s="533"/>
      <c r="VUO2" s="533"/>
      <c r="VUP2" s="533"/>
      <c r="VUQ2" s="533"/>
      <c r="VUR2" s="533"/>
      <c r="VUS2" s="533"/>
      <c r="VUT2" s="533"/>
      <c r="VUU2" s="533"/>
      <c r="VUV2" s="533"/>
      <c r="VUW2" s="533"/>
      <c r="VUX2" s="533"/>
      <c r="VUY2" s="533"/>
      <c r="VUZ2" s="533"/>
      <c r="VVA2" s="533"/>
      <c r="VVB2" s="533"/>
      <c r="VVC2" s="533"/>
      <c r="VVD2" s="533"/>
      <c r="VVE2" s="533"/>
      <c r="VVF2" s="533"/>
      <c r="VVG2" s="533"/>
      <c r="VVH2" s="533"/>
      <c r="VVI2" s="533"/>
      <c r="VVJ2" s="533"/>
      <c r="VVK2" s="533"/>
      <c r="VVL2" s="533"/>
      <c r="VVM2" s="533"/>
      <c r="VVN2" s="533"/>
      <c r="VVO2" s="533"/>
      <c r="VVP2" s="533"/>
      <c r="VVQ2" s="533"/>
      <c r="VVR2" s="533"/>
      <c r="VVS2" s="533"/>
      <c r="VVT2" s="533"/>
      <c r="VVU2" s="533"/>
      <c r="VVV2" s="533"/>
      <c r="VVW2" s="533"/>
      <c r="VVX2" s="533"/>
      <c r="VVY2" s="533"/>
      <c r="VVZ2" s="533"/>
      <c r="VWA2" s="533"/>
      <c r="VWB2" s="533"/>
      <c r="VWC2" s="533"/>
      <c r="VWD2" s="533"/>
      <c r="VWE2" s="533"/>
      <c r="VWF2" s="533"/>
      <c r="VWG2" s="533"/>
      <c r="VWH2" s="533"/>
      <c r="VWI2" s="533"/>
      <c r="VWJ2" s="533"/>
      <c r="VWK2" s="533"/>
      <c r="VWL2" s="533"/>
      <c r="VWM2" s="533"/>
      <c r="VWN2" s="533"/>
      <c r="VWO2" s="533"/>
      <c r="VWP2" s="533"/>
      <c r="VWQ2" s="533"/>
      <c r="VWR2" s="533"/>
      <c r="VWS2" s="533"/>
      <c r="VWT2" s="533"/>
      <c r="VWU2" s="533"/>
      <c r="VWV2" s="533"/>
      <c r="VWW2" s="533"/>
      <c r="VWX2" s="533"/>
      <c r="VWY2" s="533"/>
      <c r="VWZ2" s="533"/>
      <c r="VXA2" s="533"/>
      <c r="VXB2" s="533"/>
      <c r="VXC2" s="533"/>
      <c r="VXD2" s="533"/>
      <c r="VXE2" s="533"/>
      <c r="VXF2" s="533"/>
      <c r="VXG2" s="533"/>
      <c r="VXH2" s="533"/>
      <c r="VXI2" s="533"/>
      <c r="VXJ2" s="533"/>
      <c r="VXK2" s="533"/>
      <c r="VXL2" s="533"/>
      <c r="VXM2" s="533"/>
      <c r="VXN2" s="533"/>
      <c r="VXO2" s="533"/>
      <c r="VXP2" s="533"/>
      <c r="VXQ2" s="533"/>
      <c r="VXR2" s="533"/>
      <c r="VXS2" s="533"/>
      <c r="VXT2" s="533"/>
      <c r="VXU2" s="533"/>
      <c r="VXV2" s="533"/>
      <c r="VXW2" s="533"/>
      <c r="VXX2" s="533"/>
      <c r="VXY2" s="533"/>
      <c r="VXZ2" s="533"/>
      <c r="VYA2" s="533"/>
      <c r="VYB2" s="533"/>
      <c r="VYC2" s="533"/>
      <c r="VYD2" s="533"/>
      <c r="VYE2" s="533"/>
      <c r="VYF2" s="533"/>
      <c r="VYG2" s="533"/>
      <c r="VYH2" s="533"/>
      <c r="VYI2" s="533"/>
      <c r="VYJ2" s="533"/>
      <c r="VYK2" s="533"/>
      <c r="VYL2" s="533"/>
      <c r="VYM2" s="533"/>
      <c r="VYN2" s="533"/>
      <c r="VYO2" s="533"/>
      <c r="VYP2" s="533"/>
      <c r="VYQ2" s="533"/>
      <c r="VYR2" s="533"/>
      <c r="VYS2" s="533"/>
      <c r="VYT2" s="533"/>
      <c r="VYU2" s="533"/>
      <c r="VYV2" s="533"/>
      <c r="VYW2" s="533"/>
      <c r="VYX2" s="533"/>
      <c r="VYY2" s="533"/>
      <c r="VYZ2" s="533"/>
      <c r="VZA2" s="533"/>
      <c r="VZB2" s="533"/>
      <c r="VZC2" s="533"/>
      <c r="VZD2" s="533"/>
      <c r="VZE2" s="533"/>
      <c r="VZF2" s="533"/>
      <c r="VZG2" s="533"/>
      <c r="VZH2" s="533"/>
      <c r="VZI2" s="533"/>
      <c r="VZJ2" s="533"/>
      <c r="VZK2" s="533"/>
      <c r="VZL2" s="533"/>
      <c r="VZM2" s="533"/>
      <c r="VZN2" s="533"/>
      <c r="VZO2" s="533"/>
      <c r="VZP2" s="533"/>
      <c r="VZQ2" s="533"/>
      <c r="VZR2" s="533"/>
      <c r="VZS2" s="533"/>
      <c r="VZT2" s="533"/>
      <c r="VZU2" s="533"/>
      <c r="VZV2" s="533"/>
      <c r="VZW2" s="533"/>
      <c r="VZX2" s="533"/>
      <c r="VZY2" s="533"/>
      <c r="VZZ2" s="533"/>
      <c r="WAA2" s="533"/>
      <c r="WAB2" s="533"/>
      <c r="WAC2" s="533"/>
      <c r="WAD2" s="533"/>
      <c r="WAE2" s="533"/>
      <c r="WAF2" s="533"/>
      <c r="WAG2" s="533"/>
      <c r="WAH2" s="533"/>
      <c r="WAI2" s="533"/>
      <c r="WAJ2" s="533"/>
      <c r="WAK2" s="533"/>
      <c r="WAL2" s="533"/>
      <c r="WAM2" s="533"/>
      <c r="WAN2" s="533"/>
      <c r="WAO2" s="533"/>
      <c r="WAP2" s="533"/>
      <c r="WAQ2" s="533"/>
      <c r="WAR2" s="533"/>
      <c r="WAS2" s="533"/>
      <c r="WAT2" s="533"/>
      <c r="WAU2" s="533"/>
      <c r="WAV2" s="533"/>
      <c r="WAW2" s="533"/>
      <c r="WAX2" s="533"/>
      <c r="WAY2" s="533"/>
      <c r="WAZ2" s="533"/>
      <c r="WBA2" s="533"/>
      <c r="WBB2" s="533"/>
      <c r="WBC2" s="533"/>
      <c r="WBD2" s="533"/>
      <c r="WBE2" s="533"/>
      <c r="WBF2" s="533"/>
      <c r="WBG2" s="533"/>
      <c r="WBH2" s="533"/>
      <c r="WBI2" s="533"/>
      <c r="WBJ2" s="533"/>
      <c r="WBK2" s="533"/>
      <c r="WBL2" s="533"/>
      <c r="WBM2" s="533"/>
      <c r="WBN2" s="533"/>
      <c r="WBO2" s="533"/>
      <c r="WBP2" s="533"/>
      <c r="WBQ2" s="533"/>
      <c r="WBR2" s="533"/>
      <c r="WBS2" s="533"/>
      <c r="WBT2" s="533"/>
      <c r="WBU2" s="533"/>
      <c r="WBV2" s="533"/>
      <c r="WBW2" s="533"/>
      <c r="WBX2" s="533"/>
      <c r="WBY2" s="533"/>
      <c r="WBZ2" s="533"/>
      <c r="WCA2" s="533"/>
      <c r="WCB2" s="533"/>
      <c r="WCC2" s="533"/>
      <c r="WCD2" s="533"/>
      <c r="WCE2" s="533"/>
      <c r="WCF2" s="533"/>
      <c r="WCG2" s="533"/>
      <c r="WCH2" s="533"/>
      <c r="WCI2" s="533"/>
      <c r="WCJ2" s="533"/>
      <c r="WCK2" s="533"/>
      <c r="WCL2" s="533"/>
      <c r="WCM2" s="533"/>
      <c r="WCN2" s="533"/>
      <c r="WCO2" s="533"/>
      <c r="WCP2" s="533"/>
      <c r="WCQ2" s="533"/>
      <c r="WCR2" s="533"/>
      <c r="WCS2" s="533"/>
      <c r="WCT2" s="533"/>
      <c r="WCU2" s="533"/>
      <c r="WCV2" s="533"/>
      <c r="WCW2" s="533"/>
      <c r="WCX2" s="533"/>
      <c r="WCY2" s="533"/>
      <c r="WCZ2" s="533"/>
      <c r="WDA2" s="533"/>
      <c r="WDB2" s="533"/>
      <c r="WDC2" s="533"/>
      <c r="WDD2" s="533"/>
      <c r="WDE2" s="533"/>
      <c r="WDF2" s="533"/>
      <c r="WDG2" s="533"/>
      <c r="WDH2" s="533"/>
      <c r="WDI2" s="533"/>
      <c r="WDJ2" s="533"/>
      <c r="WDK2" s="533"/>
      <c r="WDL2" s="533"/>
      <c r="WDM2" s="533"/>
      <c r="WDN2" s="533"/>
      <c r="WDO2" s="533"/>
      <c r="WDP2" s="533"/>
      <c r="WDQ2" s="533"/>
      <c r="WDR2" s="533"/>
      <c r="WDS2" s="533"/>
      <c r="WDT2" s="533"/>
      <c r="WDU2" s="533"/>
      <c r="WDV2" s="533"/>
      <c r="WDW2" s="533"/>
      <c r="WDX2" s="533"/>
      <c r="WDY2" s="533"/>
      <c r="WDZ2" s="533"/>
      <c r="WEA2" s="533"/>
      <c r="WEB2" s="533"/>
      <c r="WEC2" s="533"/>
      <c r="WED2" s="533"/>
      <c r="WEE2" s="533"/>
      <c r="WEF2" s="533"/>
      <c r="WEG2" s="533"/>
      <c r="WEH2" s="533"/>
      <c r="WEI2" s="533"/>
      <c r="WEJ2" s="533"/>
      <c r="WEK2" s="533"/>
      <c r="WEL2" s="533"/>
      <c r="WEM2" s="533"/>
      <c r="WEN2" s="533"/>
      <c r="WEO2" s="533"/>
      <c r="WEP2" s="533"/>
      <c r="WEQ2" s="533"/>
      <c r="WER2" s="533"/>
      <c r="WES2" s="533"/>
      <c r="WET2" s="533"/>
      <c r="WEU2" s="533"/>
      <c r="WEV2" s="533"/>
      <c r="WEW2" s="533"/>
      <c r="WEX2" s="533"/>
      <c r="WEY2" s="533"/>
      <c r="WEZ2" s="533"/>
      <c r="WFA2" s="533"/>
      <c r="WFB2" s="533"/>
      <c r="WFC2" s="533"/>
      <c r="WFD2" s="533"/>
      <c r="WFE2" s="533"/>
      <c r="WFF2" s="533"/>
      <c r="WFG2" s="533"/>
      <c r="WFH2" s="533"/>
      <c r="WFI2" s="533"/>
      <c r="WFJ2" s="533"/>
      <c r="WFK2" s="533"/>
      <c r="WFL2" s="533"/>
      <c r="WFM2" s="533"/>
      <c r="WFN2" s="533"/>
      <c r="WFO2" s="533"/>
      <c r="WFP2" s="533"/>
      <c r="WFQ2" s="533"/>
      <c r="WFR2" s="533"/>
      <c r="WFS2" s="533"/>
      <c r="WFT2" s="533"/>
      <c r="WFU2" s="533"/>
      <c r="WFV2" s="533"/>
      <c r="WFW2" s="533"/>
      <c r="WFX2" s="533"/>
      <c r="WFY2" s="533"/>
      <c r="WFZ2" s="533"/>
      <c r="WGA2" s="533"/>
      <c r="WGB2" s="533"/>
      <c r="WGC2" s="533"/>
      <c r="WGD2" s="533"/>
      <c r="WGE2" s="533"/>
      <c r="WGF2" s="533"/>
      <c r="WGG2" s="533"/>
      <c r="WGH2" s="533"/>
      <c r="WGI2" s="533"/>
      <c r="WGJ2" s="533"/>
      <c r="WGK2" s="533"/>
      <c r="WGL2" s="533"/>
      <c r="WGM2" s="533"/>
      <c r="WGN2" s="533"/>
      <c r="WGO2" s="533"/>
      <c r="WGP2" s="533"/>
      <c r="WGQ2" s="533"/>
      <c r="WGR2" s="533"/>
      <c r="WGS2" s="533"/>
      <c r="WGT2" s="533"/>
      <c r="WGU2" s="533"/>
      <c r="WGV2" s="533"/>
      <c r="WGW2" s="533"/>
      <c r="WGX2" s="533"/>
      <c r="WGY2" s="533"/>
      <c r="WGZ2" s="533"/>
      <c r="WHA2" s="533"/>
      <c r="WHB2" s="533"/>
      <c r="WHC2" s="533"/>
      <c r="WHD2" s="533"/>
      <c r="WHE2" s="533"/>
      <c r="WHF2" s="533"/>
      <c r="WHG2" s="533"/>
      <c r="WHH2" s="533"/>
      <c r="WHI2" s="533"/>
      <c r="WHJ2" s="533"/>
      <c r="WHK2" s="533"/>
      <c r="WHL2" s="533"/>
      <c r="WHM2" s="533"/>
      <c r="WHN2" s="533"/>
      <c r="WHO2" s="533"/>
      <c r="WHP2" s="533"/>
      <c r="WHQ2" s="533"/>
      <c r="WHR2" s="533"/>
      <c r="WHS2" s="533"/>
      <c r="WHT2" s="533"/>
      <c r="WHU2" s="533"/>
      <c r="WHV2" s="533"/>
      <c r="WHW2" s="533"/>
      <c r="WHX2" s="533"/>
      <c r="WHY2" s="533"/>
      <c r="WHZ2" s="533"/>
      <c r="WIA2" s="533"/>
      <c r="WIB2" s="533"/>
      <c r="WIC2" s="533"/>
      <c r="WID2" s="533"/>
      <c r="WIE2" s="533"/>
      <c r="WIF2" s="533"/>
      <c r="WIG2" s="533"/>
      <c r="WIH2" s="533"/>
      <c r="WII2" s="533"/>
      <c r="WIJ2" s="533"/>
      <c r="WIK2" s="533"/>
      <c r="WIL2" s="533"/>
      <c r="WIM2" s="533"/>
      <c r="WIN2" s="533"/>
      <c r="WIO2" s="533"/>
      <c r="WIP2" s="533"/>
      <c r="WIQ2" s="533"/>
      <c r="WIR2" s="533"/>
      <c r="WIS2" s="533"/>
      <c r="WIT2" s="533"/>
      <c r="WIU2" s="533"/>
      <c r="WIV2" s="533"/>
      <c r="WIW2" s="533"/>
      <c r="WIX2" s="533"/>
      <c r="WIY2" s="533"/>
      <c r="WIZ2" s="533"/>
      <c r="WJA2" s="533"/>
      <c r="WJB2" s="533"/>
      <c r="WJC2" s="533"/>
      <c r="WJD2" s="533"/>
      <c r="WJE2" s="533"/>
      <c r="WJF2" s="533"/>
      <c r="WJG2" s="533"/>
      <c r="WJH2" s="533"/>
      <c r="WJI2" s="533"/>
      <c r="WJJ2" s="533"/>
      <c r="WJK2" s="533"/>
      <c r="WJL2" s="533"/>
      <c r="WJM2" s="533"/>
      <c r="WJN2" s="533"/>
      <c r="WJO2" s="533"/>
      <c r="WJP2" s="533"/>
      <c r="WJQ2" s="533"/>
      <c r="WJR2" s="533"/>
      <c r="WJS2" s="533"/>
      <c r="WJT2" s="533"/>
      <c r="WJU2" s="533"/>
      <c r="WJV2" s="533"/>
      <c r="WJW2" s="533"/>
      <c r="WJX2" s="533"/>
      <c r="WJY2" s="533"/>
      <c r="WJZ2" s="533"/>
      <c r="WKA2" s="533"/>
      <c r="WKB2" s="533"/>
      <c r="WKC2" s="533"/>
      <c r="WKD2" s="533"/>
      <c r="WKE2" s="533"/>
      <c r="WKF2" s="533"/>
      <c r="WKG2" s="533"/>
      <c r="WKH2" s="533"/>
      <c r="WKI2" s="533"/>
      <c r="WKJ2" s="533"/>
      <c r="WKK2" s="533"/>
      <c r="WKL2" s="533"/>
      <c r="WKM2" s="533"/>
      <c r="WKN2" s="533"/>
      <c r="WKO2" s="533"/>
      <c r="WKP2" s="533"/>
      <c r="WKQ2" s="533"/>
      <c r="WKR2" s="533"/>
      <c r="WKS2" s="533"/>
      <c r="WKT2" s="533"/>
      <c r="WKU2" s="533"/>
      <c r="WKV2" s="533"/>
      <c r="WKW2" s="533"/>
      <c r="WKX2" s="533"/>
      <c r="WKY2" s="533"/>
      <c r="WKZ2" s="533"/>
      <c r="WLA2" s="533"/>
      <c r="WLB2" s="533"/>
      <c r="WLC2" s="533"/>
      <c r="WLD2" s="533"/>
      <c r="WLE2" s="533"/>
      <c r="WLF2" s="533"/>
      <c r="WLG2" s="533"/>
      <c r="WLH2" s="533"/>
      <c r="WLI2" s="533"/>
      <c r="WLJ2" s="533"/>
      <c r="WLK2" s="533"/>
      <c r="WLL2" s="533"/>
      <c r="WLM2" s="533"/>
      <c r="WLN2" s="533"/>
      <c r="WLO2" s="533"/>
      <c r="WLP2" s="533"/>
      <c r="WLQ2" s="533"/>
      <c r="WLR2" s="533"/>
      <c r="WLS2" s="533"/>
      <c r="WLT2" s="533"/>
      <c r="WLU2" s="533"/>
      <c r="WLV2" s="533"/>
      <c r="WLW2" s="533"/>
      <c r="WLX2" s="533"/>
      <c r="WLY2" s="533"/>
      <c r="WLZ2" s="533"/>
      <c r="WMA2" s="533"/>
      <c r="WMB2" s="533"/>
      <c r="WMC2" s="533"/>
      <c r="WMD2" s="533"/>
      <c r="WME2" s="533"/>
      <c r="WMF2" s="533"/>
      <c r="WMG2" s="533"/>
      <c r="WMH2" s="533"/>
      <c r="WMI2" s="533"/>
      <c r="WMJ2" s="533"/>
      <c r="WMK2" s="533"/>
      <c r="WML2" s="533"/>
      <c r="WMM2" s="533"/>
      <c r="WMN2" s="533"/>
      <c r="WMO2" s="533"/>
      <c r="WMP2" s="533"/>
      <c r="WMQ2" s="533"/>
      <c r="WMR2" s="533"/>
      <c r="WMS2" s="533"/>
      <c r="WMT2" s="533"/>
      <c r="WMU2" s="533"/>
      <c r="WMV2" s="533"/>
      <c r="WMW2" s="533"/>
      <c r="WMX2" s="533"/>
      <c r="WMY2" s="533"/>
      <c r="WMZ2" s="533"/>
      <c r="WNA2" s="533"/>
      <c r="WNB2" s="533"/>
      <c r="WNC2" s="533"/>
      <c r="WND2" s="533"/>
      <c r="WNE2" s="533"/>
      <c r="WNF2" s="533"/>
      <c r="WNG2" s="533"/>
      <c r="WNH2" s="533"/>
      <c r="WNI2" s="533"/>
      <c r="WNJ2" s="533"/>
      <c r="WNK2" s="533"/>
      <c r="WNL2" s="533"/>
      <c r="WNM2" s="533"/>
      <c r="WNN2" s="533"/>
      <c r="WNO2" s="533"/>
      <c r="WNP2" s="533"/>
      <c r="WNQ2" s="533"/>
      <c r="WNR2" s="533"/>
      <c r="WNS2" s="533"/>
      <c r="WNT2" s="533"/>
      <c r="WNU2" s="533"/>
      <c r="WNV2" s="533"/>
      <c r="WNW2" s="533"/>
      <c r="WNX2" s="533"/>
      <c r="WNY2" s="533"/>
      <c r="WNZ2" s="533"/>
      <c r="WOA2" s="533"/>
      <c r="WOB2" s="533"/>
      <c r="WOC2" s="533"/>
      <c r="WOD2" s="533"/>
      <c r="WOE2" s="533"/>
      <c r="WOF2" s="533"/>
      <c r="WOG2" s="533"/>
      <c r="WOH2" s="533"/>
      <c r="WOI2" s="533"/>
      <c r="WOJ2" s="533"/>
      <c r="WOK2" s="533"/>
      <c r="WOL2" s="533"/>
      <c r="WOM2" s="533"/>
      <c r="WON2" s="533"/>
      <c r="WOO2" s="533"/>
      <c r="WOP2" s="533"/>
      <c r="WOQ2" s="533"/>
      <c r="WOR2" s="533"/>
      <c r="WOS2" s="533"/>
      <c r="WOT2" s="533"/>
      <c r="WOU2" s="533"/>
      <c r="WOV2" s="533"/>
      <c r="WOW2" s="533"/>
      <c r="WOX2" s="533"/>
      <c r="WOY2" s="533"/>
      <c r="WOZ2" s="533"/>
      <c r="WPA2" s="533"/>
      <c r="WPB2" s="533"/>
      <c r="WPC2" s="533"/>
      <c r="WPD2" s="533"/>
      <c r="WPE2" s="533"/>
      <c r="WPF2" s="533"/>
      <c r="WPG2" s="533"/>
      <c r="WPH2" s="533"/>
      <c r="WPI2" s="533"/>
      <c r="WPJ2" s="533"/>
      <c r="WPK2" s="533"/>
      <c r="WPL2" s="533"/>
      <c r="WPM2" s="533"/>
      <c r="WPN2" s="533"/>
      <c r="WPO2" s="533"/>
      <c r="WPP2" s="533"/>
      <c r="WPQ2" s="533"/>
      <c r="WPR2" s="533"/>
      <c r="WPS2" s="533"/>
      <c r="WPT2" s="533"/>
      <c r="WPU2" s="533"/>
      <c r="WPV2" s="533"/>
      <c r="WPW2" s="533"/>
      <c r="WPX2" s="533"/>
      <c r="WPY2" s="533"/>
      <c r="WPZ2" s="533"/>
      <c r="WQA2" s="533"/>
      <c r="WQB2" s="533"/>
      <c r="WQC2" s="533"/>
      <c r="WQD2" s="533"/>
      <c r="WQE2" s="533"/>
      <c r="WQF2" s="533"/>
      <c r="WQG2" s="533"/>
      <c r="WQH2" s="533"/>
      <c r="WQI2" s="533"/>
      <c r="WQJ2" s="533"/>
      <c r="WQK2" s="533"/>
      <c r="WQL2" s="533"/>
      <c r="WQM2" s="533"/>
      <c r="WQN2" s="533"/>
      <c r="WQO2" s="533"/>
      <c r="WQP2" s="533"/>
      <c r="WQQ2" s="533"/>
      <c r="WQR2" s="533"/>
      <c r="WQS2" s="533"/>
      <c r="WQT2" s="533"/>
      <c r="WQU2" s="533"/>
      <c r="WQV2" s="533"/>
      <c r="WQW2" s="533"/>
      <c r="WQX2" s="533"/>
      <c r="WQY2" s="533"/>
      <c r="WQZ2" s="533"/>
      <c r="WRA2" s="533"/>
      <c r="WRB2" s="533"/>
      <c r="WRC2" s="533"/>
      <c r="WRD2" s="533"/>
      <c r="WRE2" s="533"/>
      <c r="WRF2" s="533"/>
      <c r="WRG2" s="533"/>
      <c r="WRH2" s="533"/>
      <c r="WRI2" s="533"/>
      <c r="WRJ2" s="533"/>
      <c r="WRK2" s="533"/>
      <c r="WRL2" s="533"/>
      <c r="WRM2" s="533"/>
      <c r="WRN2" s="533"/>
      <c r="WRO2" s="533"/>
      <c r="WRP2" s="533"/>
      <c r="WRQ2" s="533"/>
      <c r="WRR2" s="533"/>
      <c r="WRS2" s="533"/>
      <c r="WRT2" s="533"/>
      <c r="WRU2" s="533"/>
      <c r="WRV2" s="533"/>
      <c r="WRW2" s="533"/>
      <c r="WRX2" s="533"/>
      <c r="WRY2" s="533"/>
      <c r="WRZ2" s="533"/>
      <c r="WSA2" s="533"/>
      <c r="WSB2" s="533"/>
      <c r="WSC2" s="533"/>
      <c r="WSD2" s="533"/>
      <c r="WSE2" s="533"/>
      <c r="WSF2" s="533"/>
      <c r="WSG2" s="533"/>
      <c r="WSH2" s="533"/>
      <c r="WSI2" s="533"/>
      <c r="WSJ2" s="533"/>
      <c r="WSK2" s="533"/>
      <c r="WSL2" s="533"/>
      <c r="WSM2" s="533"/>
      <c r="WSN2" s="533"/>
      <c r="WSO2" s="533"/>
      <c r="WSP2" s="533"/>
      <c r="WSQ2" s="533"/>
      <c r="WSR2" s="533"/>
      <c r="WSS2" s="533"/>
      <c r="WST2" s="533"/>
      <c r="WSU2" s="533"/>
      <c r="WSV2" s="533"/>
      <c r="WSW2" s="533"/>
      <c r="WSX2" s="533"/>
      <c r="WSY2" s="533"/>
      <c r="WSZ2" s="533"/>
      <c r="WTA2" s="533"/>
      <c r="WTB2" s="533"/>
      <c r="WTC2" s="533"/>
      <c r="WTD2" s="533"/>
      <c r="WTE2" s="533"/>
      <c r="WTF2" s="533"/>
      <c r="WTG2" s="533"/>
      <c r="WTH2" s="533"/>
      <c r="WTI2" s="533"/>
      <c r="WTJ2" s="533"/>
      <c r="WTK2" s="533"/>
      <c r="WTL2" s="533"/>
      <c r="WTM2" s="533"/>
      <c r="WTN2" s="533"/>
      <c r="WTO2" s="533"/>
      <c r="WTP2" s="533"/>
      <c r="WTQ2" s="533"/>
      <c r="WTR2" s="533"/>
      <c r="WTS2" s="533"/>
      <c r="WTT2" s="533"/>
      <c r="WTU2" s="533"/>
      <c r="WTV2" s="533"/>
      <c r="WTW2" s="533"/>
      <c r="WTX2" s="533"/>
      <c r="WTY2" s="533"/>
      <c r="WTZ2" s="533"/>
      <c r="WUA2" s="533"/>
      <c r="WUB2" s="533"/>
      <c r="WUC2" s="533"/>
      <c r="WUD2" s="533"/>
      <c r="WUE2" s="533"/>
      <c r="WUF2" s="533"/>
      <c r="WUG2" s="533"/>
      <c r="WUH2" s="533"/>
      <c r="WUI2" s="533"/>
      <c r="WUJ2" s="533"/>
      <c r="WUK2" s="533"/>
      <c r="WUL2" s="533"/>
      <c r="WUM2" s="533"/>
      <c r="WUN2" s="533"/>
      <c r="WUO2" s="533"/>
      <c r="WUP2" s="533"/>
      <c r="WUQ2" s="533"/>
      <c r="WUR2" s="533"/>
      <c r="WUS2" s="533"/>
      <c r="WUT2" s="533"/>
      <c r="WUU2" s="533"/>
      <c r="WUV2" s="533"/>
      <c r="WUW2" s="533"/>
      <c r="WUX2" s="533"/>
      <c r="WUY2" s="533"/>
      <c r="WUZ2" s="533"/>
      <c r="WVA2" s="533"/>
      <c r="WVB2" s="533"/>
      <c r="WVC2" s="533"/>
      <c r="WVD2" s="533"/>
      <c r="WVE2" s="533"/>
      <c r="WVF2" s="533"/>
      <c r="WVG2" s="533"/>
      <c r="WVH2" s="533"/>
      <c r="WVI2" s="533"/>
      <c r="WVJ2" s="533"/>
      <c r="WVK2" s="533"/>
      <c r="WVL2" s="533"/>
      <c r="WVM2" s="533"/>
      <c r="WVN2" s="533"/>
      <c r="WVO2" s="533"/>
      <c r="WVP2" s="533"/>
      <c r="WVQ2" s="533"/>
      <c r="WVR2" s="533"/>
      <c r="WVS2" s="533"/>
      <c r="WVT2" s="533"/>
      <c r="WVU2" s="533"/>
      <c r="WVV2" s="533"/>
      <c r="WVW2" s="533"/>
      <c r="WVX2" s="533"/>
      <c r="WVY2" s="533"/>
      <c r="WVZ2" s="533"/>
      <c r="WWA2" s="533"/>
      <c r="WWB2" s="533"/>
      <c r="WWC2" s="533"/>
      <c r="WWD2" s="533"/>
      <c r="WWE2" s="533"/>
      <c r="WWF2" s="533"/>
      <c r="WWG2" s="533"/>
      <c r="WWH2" s="533"/>
      <c r="WWI2" s="533"/>
      <c r="WWJ2" s="533"/>
      <c r="WWK2" s="533"/>
      <c r="WWL2" s="533"/>
      <c r="WWM2" s="533"/>
      <c r="WWN2" s="533"/>
      <c r="WWO2" s="533"/>
      <c r="WWP2" s="533"/>
      <c r="WWQ2" s="533"/>
      <c r="WWR2" s="533"/>
      <c r="WWS2" s="533"/>
      <c r="WWT2" s="533"/>
      <c r="WWU2" s="533"/>
      <c r="WWV2" s="533"/>
      <c r="WWW2" s="533"/>
      <c r="WWX2" s="533"/>
      <c r="WWY2" s="533"/>
      <c r="WWZ2" s="533"/>
      <c r="WXA2" s="533"/>
      <c r="WXB2" s="533"/>
      <c r="WXC2" s="533"/>
      <c r="WXD2" s="533"/>
      <c r="WXE2" s="533"/>
      <c r="WXF2" s="533"/>
      <c r="WXG2" s="533"/>
      <c r="WXH2" s="533"/>
      <c r="WXI2" s="533"/>
      <c r="WXJ2" s="533"/>
      <c r="WXK2" s="533"/>
      <c r="WXL2" s="533"/>
      <c r="WXM2" s="533"/>
      <c r="WXN2" s="533"/>
      <c r="WXO2" s="533"/>
      <c r="WXP2" s="533"/>
      <c r="WXQ2" s="533"/>
      <c r="WXR2" s="533"/>
      <c r="WXS2" s="533"/>
      <c r="WXT2" s="533"/>
      <c r="WXU2" s="533"/>
      <c r="WXV2" s="533"/>
      <c r="WXW2" s="533"/>
      <c r="WXX2" s="533"/>
      <c r="WXY2" s="533"/>
      <c r="WXZ2" s="533"/>
      <c r="WYA2" s="533"/>
      <c r="WYB2" s="533"/>
      <c r="WYC2" s="533"/>
      <c r="WYD2" s="533"/>
      <c r="WYE2" s="533"/>
      <c r="WYF2" s="533"/>
      <c r="WYG2" s="533"/>
      <c r="WYH2" s="533"/>
      <c r="WYI2" s="533"/>
      <c r="WYJ2" s="533"/>
      <c r="WYK2" s="533"/>
      <c r="WYL2" s="533"/>
      <c r="WYM2" s="533"/>
      <c r="WYN2" s="533"/>
      <c r="WYO2" s="533"/>
      <c r="WYP2" s="533"/>
      <c r="WYQ2" s="533"/>
      <c r="WYR2" s="533"/>
      <c r="WYS2" s="533"/>
      <c r="WYT2" s="533"/>
      <c r="WYU2" s="533"/>
      <c r="WYV2" s="533"/>
      <c r="WYW2" s="533"/>
      <c r="WYX2" s="533"/>
      <c r="WYY2" s="533"/>
      <c r="WYZ2" s="533"/>
      <c r="WZA2" s="533"/>
      <c r="WZB2" s="533"/>
      <c r="WZC2" s="533"/>
      <c r="WZD2" s="533"/>
      <c r="WZE2" s="533"/>
      <c r="WZF2" s="533"/>
      <c r="WZG2" s="533"/>
      <c r="WZH2" s="533"/>
      <c r="WZI2" s="533"/>
      <c r="WZJ2" s="533"/>
      <c r="WZK2" s="533"/>
      <c r="WZL2" s="533"/>
      <c r="WZM2" s="533"/>
      <c r="WZN2" s="533"/>
      <c r="WZO2" s="533"/>
      <c r="WZP2" s="533"/>
      <c r="WZQ2" s="533"/>
      <c r="WZR2" s="533"/>
      <c r="WZS2" s="533"/>
      <c r="WZT2" s="533"/>
      <c r="WZU2" s="533"/>
      <c r="WZV2" s="533"/>
      <c r="WZW2" s="533"/>
      <c r="WZX2" s="533"/>
      <c r="WZY2" s="533"/>
      <c r="WZZ2" s="533"/>
      <c r="XAA2" s="533"/>
      <c r="XAB2" s="533"/>
      <c r="XAC2" s="533"/>
      <c r="XAD2" s="533"/>
      <c r="XAE2" s="533"/>
      <c r="XAF2" s="533"/>
      <c r="XAG2" s="533"/>
      <c r="XAH2" s="533"/>
      <c r="XAI2" s="533"/>
      <c r="XAJ2" s="533"/>
      <c r="XAK2" s="533"/>
      <c r="XAL2" s="533"/>
      <c r="XAM2" s="533"/>
      <c r="XAN2" s="533"/>
      <c r="XAO2" s="533"/>
      <c r="XAP2" s="533"/>
      <c r="XAQ2" s="533"/>
      <c r="XAR2" s="533"/>
      <c r="XAS2" s="533"/>
      <c r="XAT2" s="533"/>
      <c r="XAU2" s="533"/>
      <c r="XAV2" s="533"/>
      <c r="XAW2" s="533"/>
      <c r="XAX2" s="533"/>
      <c r="XAY2" s="533"/>
      <c r="XAZ2" s="533"/>
      <c r="XBA2" s="533"/>
      <c r="XBB2" s="533"/>
      <c r="XBC2" s="533"/>
      <c r="XBD2" s="533"/>
      <c r="XBE2" s="533"/>
      <c r="XBF2" s="533"/>
      <c r="XBG2" s="533"/>
      <c r="XBH2" s="533"/>
      <c r="XBI2" s="533"/>
      <c r="XBJ2" s="533"/>
      <c r="XBK2" s="533"/>
      <c r="XBL2" s="533"/>
      <c r="XBM2" s="533"/>
      <c r="XBN2" s="533"/>
      <c r="XBO2" s="533"/>
      <c r="XBP2" s="533"/>
      <c r="XBQ2" s="533"/>
      <c r="XBR2" s="533"/>
      <c r="XBS2" s="533"/>
      <c r="XBT2" s="533"/>
      <c r="XBU2" s="533"/>
      <c r="XBV2" s="533"/>
      <c r="XBW2" s="533"/>
      <c r="XBX2" s="533"/>
      <c r="XBY2" s="533"/>
      <c r="XBZ2" s="533"/>
      <c r="XCA2" s="533"/>
      <c r="XCB2" s="533"/>
      <c r="XCC2" s="533"/>
      <c r="XCD2" s="533"/>
      <c r="XCE2" s="533"/>
      <c r="XCF2" s="533"/>
      <c r="XCG2" s="533"/>
      <c r="XCH2" s="533"/>
      <c r="XCI2" s="533"/>
      <c r="XCJ2" s="533"/>
      <c r="XCK2" s="533"/>
      <c r="XCL2" s="533"/>
      <c r="XCM2" s="533"/>
      <c r="XCN2" s="533"/>
      <c r="XCO2" s="533"/>
      <c r="XCP2" s="533"/>
      <c r="XCQ2" s="533"/>
      <c r="XCR2" s="533"/>
      <c r="XCS2" s="533"/>
      <c r="XCT2" s="533"/>
      <c r="XCU2" s="533"/>
      <c r="XCV2" s="533"/>
      <c r="XCW2" s="533"/>
      <c r="XCX2" s="533"/>
      <c r="XCY2" s="533"/>
      <c r="XCZ2" s="533"/>
      <c r="XDA2" s="533"/>
      <c r="XDB2" s="533"/>
      <c r="XDC2" s="533"/>
      <c r="XDD2" s="533"/>
      <c r="XDE2" s="533"/>
      <c r="XDF2" s="533"/>
      <c r="XDG2" s="533"/>
      <c r="XDH2" s="533"/>
      <c r="XDI2" s="533"/>
      <c r="XDJ2" s="533"/>
      <c r="XDK2" s="533"/>
      <c r="XDL2" s="533"/>
      <c r="XDM2" s="533"/>
      <c r="XDN2" s="533"/>
      <c r="XDO2" s="533"/>
      <c r="XDP2" s="533"/>
      <c r="XDQ2" s="533"/>
      <c r="XDR2" s="533"/>
      <c r="XDS2" s="533"/>
      <c r="XDT2" s="533"/>
      <c r="XDU2" s="533"/>
      <c r="XDV2" s="533"/>
      <c r="XDW2" s="533"/>
      <c r="XDX2" s="533"/>
      <c r="XDY2" s="533"/>
      <c r="XDZ2" s="533"/>
      <c r="XEA2" s="533"/>
      <c r="XEB2" s="533"/>
      <c r="XEC2" s="533"/>
      <c r="XED2" s="533"/>
      <c r="XEE2" s="533"/>
      <c r="XEF2" s="533"/>
      <c r="XEG2" s="533"/>
      <c r="XEH2" s="533"/>
      <c r="XEI2" s="533"/>
      <c r="XEJ2" s="533"/>
      <c r="XEK2" s="533"/>
      <c r="XEL2" s="533"/>
      <c r="XEM2" s="533"/>
      <c r="XEN2" s="533"/>
      <c r="XEO2" s="533"/>
      <c r="XEP2" s="533"/>
      <c r="XEQ2" s="533"/>
      <c r="XER2" s="533"/>
      <c r="XES2" s="533"/>
      <c r="XET2" s="533"/>
      <c r="XEU2" s="533"/>
      <c r="XEV2" s="533"/>
      <c r="XEW2" s="533"/>
      <c r="XEX2" s="533"/>
      <c r="XEY2" s="533"/>
    </row>
    <row r="3" spans="2:16379" s="4" customFormat="1">
      <c r="B3" s="271"/>
      <c r="C3" s="571"/>
      <c r="D3" s="23"/>
      <c r="E3" s="23"/>
      <c r="F3" s="23"/>
      <c r="G3" s="23"/>
      <c r="H3" s="23"/>
      <c r="I3" s="23"/>
      <c r="J3" s="15"/>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row>
    <row r="5" spans="2:16379" s="187" customFormat="1" ht="20.100000000000001" customHeight="1">
      <c r="B5" s="937" t="s">
        <v>654</v>
      </c>
      <c r="C5" s="700"/>
      <c r="D5" s="700"/>
      <c r="E5" s="700"/>
      <c r="F5" s="700"/>
      <c r="G5" s="700"/>
      <c r="H5" s="700"/>
      <c r="I5" s="700"/>
      <c r="J5" s="752"/>
    </row>
    <row r="6" spans="2:16379" s="187" customFormat="1" ht="15.75">
      <c r="B6" s="836"/>
      <c r="C6" s="837"/>
      <c r="D6" s="837"/>
      <c r="E6" s="837"/>
      <c r="F6" s="837"/>
      <c r="G6" s="837"/>
      <c r="H6" s="837"/>
      <c r="I6" s="837"/>
      <c r="J6" s="838"/>
    </row>
    <row r="7" spans="2:16379" s="187" customFormat="1" ht="15.75">
      <c r="B7" s="352" t="s">
        <v>1325</v>
      </c>
      <c r="C7" s="829">
        <f>'Deal Landing Dashboard'!$D$12</f>
        <v>145</v>
      </c>
      <c r="D7" s="829">
        <f>'Deal Landing Dashboard'!$D$12</f>
        <v>145</v>
      </c>
      <c r="E7" s="829">
        <f>'Deal Landing Dashboard'!$D$12</f>
        <v>145</v>
      </c>
      <c r="F7" s="829">
        <f>'Deal Landing Dashboard'!$D$12</f>
        <v>145</v>
      </c>
      <c r="G7" s="835">
        <f>'Deal Landing Dashboard'!$D$12</f>
        <v>145</v>
      </c>
      <c r="I7" s="830">
        <f>'Deal Landing Dashboard'!$D$12</f>
        <v>145</v>
      </c>
    </row>
    <row r="8" spans="2:16379" s="187" customFormat="1" ht="15.75">
      <c r="B8" s="352" t="s">
        <v>692</v>
      </c>
      <c r="C8" s="387">
        <f>'Income Statement - AM'!DW24</f>
        <v>1717.7779065929528</v>
      </c>
      <c r="D8" s="387">
        <f>'Income Statement - AM'!DX24</f>
        <v>1756.9052989091851</v>
      </c>
      <c r="E8" s="387">
        <f>'Income Statement - AM'!DY24</f>
        <v>1798.7184550055524</v>
      </c>
      <c r="F8" s="387">
        <f>'Income Statement - AM'!DZ24</f>
        <v>1843.3656495856228</v>
      </c>
      <c r="G8" s="393">
        <f>'Income Statement - AM'!EA24</f>
        <v>1891.0073455644499</v>
      </c>
      <c r="I8" s="819">
        <f>J15</f>
        <v>3530</v>
      </c>
    </row>
    <row r="9" spans="2:16379" s="187" customFormat="1" ht="15.75">
      <c r="B9" s="352" t="s">
        <v>691</v>
      </c>
      <c r="C9" s="387">
        <f ca="1">'Income Statement - AM'!DW32</f>
        <v>0</v>
      </c>
      <c r="D9" s="387">
        <f ca="1">'Income Statement - AM'!DX32</f>
        <v>1490.0270210356691</v>
      </c>
      <c r="E9" s="387">
        <f ca="1">'Income Statement - AM'!DY32</f>
        <v>2474.0367957457556</v>
      </c>
      <c r="F9" s="387">
        <f ca="1">'Income Statement - AM'!DZ32</f>
        <v>1691.504066815224</v>
      </c>
      <c r="G9" s="393">
        <f ca="1">'Income Statement - AM'!EA32</f>
        <v>1735.2924695054771</v>
      </c>
      <c r="I9" s="819" t="e">
        <f>SUM(I15:I16,I22:I25)/I7/12</f>
        <v>#REF!</v>
      </c>
    </row>
    <row r="10" spans="2:16379" s="187" customFormat="1" ht="15.75">
      <c r="B10" s="352" t="s">
        <v>15</v>
      </c>
      <c r="C10" s="572">
        <f ca="1">'Income Statement - AM'!DW15</f>
        <v>0</v>
      </c>
      <c r="D10" s="572">
        <f ca="1">'Income Statement - AM'!DX15</f>
        <v>1.0000000000000002</v>
      </c>
      <c r="E10" s="572">
        <f ca="1">'Income Statement - AM'!DY15</f>
        <v>1.0000000000000004</v>
      </c>
      <c r="F10" s="572">
        <f ca="1">'Income Statement - AM'!DZ15</f>
        <v>1.0000000000000004</v>
      </c>
      <c r="G10" s="573">
        <f ca="1">'Income Statement - AM'!EA15</f>
        <v>1.0000000000000004</v>
      </c>
      <c r="I10" s="820">
        <f>1-J20</f>
        <v>0.94</v>
      </c>
    </row>
    <row r="11" spans="2:16379" s="187" customFormat="1" ht="15.75">
      <c r="B11" s="574" t="s">
        <v>706</v>
      </c>
      <c r="C11" s="575">
        <v>0.05</v>
      </c>
      <c r="D11" s="575">
        <v>0.05</v>
      </c>
      <c r="E11" s="575">
        <v>0.05</v>
      </c>
      <c r="F11" s="575">
        <v>0.05</v>
      </c>
      <c r="G11" s="576">
        <v>0.05</v>
      </c>
      <c r="I11" s="827" t="s">
        <v>1233</v>
      </c>
    </row>
    <row r="12" spans="2:16379" s="187" customFormat="1" ht="15.75"/>
    <row r="13" spans="2:16379" s="187" customFormat="1" ht="15.75">
      <c r="B13" s="596" t="s">
        <v>1225</v>
      </c>
      <c r="C13" s="598" t="s">
        <v>1319</v>
      </c>
      <c r="D13" s="598" t="s">
        <v>1320</v>
      </c>
      <c r="E13" s="598" t="s">
        <v>1318</v>
      </c>
      <c r="F13" s="598" t="s">
        <v>1322</v>
      </c>
      <c r="G13" s="599" t="s">
        <v>1321</v>
      </c>
      <c r="I13" s="826" t="s">
        <v>1323</v>
      </c>
      <c r="J13" s="826" t="s">
        <v>1326</v>
      </c>
    </row>
    <row r="14" spans="2:16379" s="187" customFormat="1" ht="15.75">
      <c r="B14" s="609" t="s">
        <v>497</v>
      </c>
      <c r="C14" s="610">
        <v>45657</v>
      </c>
      <c r="D14" s="610">
        <v>45657</v>
      </c>
      <c r="E14" s="610">
        <v>45657</v>
      </c>
      <c r="F14" s="610">
        <v>46022</v>
      </c>
      <c r="G14" s="611">
        <f>'AIRR Model Summary'!E45</f>
        <v>48273</v>
      </c>
    </row>
    <row r="15" spans="2:16379" s="187" customFormat="1" ht="15.75">
      <c r="B15" s="57" t="s">
        <v>225</v>
      </c>
      <c r="C15" s="358">
        <f>'Income Statement - AM'!DW34</f>
        <v>2988933.5574717382</v>
      </c>
      <c r="D15" s="358">
        <f>'Income Statement - AM'!DX34</f>
        <v>3057015.2201019819</v>
      </c>
      <c r="E15" s="358">
        <f>'Income Statement - AM'!DY34</f>
        <v>3129770.1117096609</v>
      </c>
      <c r="F15" s="358">
        <f>'Income Statement - AM'!DZ34</f>
        <v>3207456.2302789828</v>
      </c>
      <c r="G15" s="359">
        <f>'Income Statement - AM'!EA34</f>
        <v>3290352.7812821437</v>
      </c>
      <c r="I15" s="384">
        <f>'AIRR Model Summary'!I13*J15*12</f>
        <v>6142200</v>
      </c>
      <c r="J15" s="821">
        <v>3530</v>
      </c>
    </row>
    <row r="16" spans="2:16379" s="187" customFormat="1" ht="15.75">
      <c r="B16" s="213" t="s">
        <v>638</v>
      </c>
      <c r="C16" s="58">
        <f>'Income Statement - AM'!DW35</f>
        <v>0</v>
      </c>
      <c r="D16" s="58">
        <f>'Income Statement - AM'!DX35</f>
        <v>0</v>
      </c>
      <c r="E16" s="58">
        <f>'Income Statement - AM'!DY35</f>
        <v>0</v>
      </c>
      <c r="F16" s="58">
        <f>'Income Statement - AM'!DZ35</f>
        <v>0</v>
      </c>
      <c r="G16" s="136">
        <f>'Income Statement - AM'!EA35</f>
        <v>0</v>
      </c>
      <c r="I16" s="222">
        <f>-J16*I15</f>
        <v>0</v>
      </c>
      <c r="J16" s="828">
        <v>0</v>
      </c>
    </row>
    <row r="17" spans="2:11" s="187" customFormat="1" ht="16.5" thickBot="1">
      <c r="B17" s="65" t="s">
        <v>225</v>
      </c>
      <c r="C17" s="140">
        <f>SUM(C15:C16)</f>
        <v>2988933.5574717382</v>
      </c>
      <c r="D17" s="140">
        <f>SUM(D15:D16)</f>
        <v>3057015.2201019819</v>
      </c>
      <c r="E17" s="140">
        <f>SUM(E15:E16)</f>
        <v>3129770.1117096609</v>
      </c>
      <c r="F17" s="140">
        <f>SUM(F15:F16)</f>
        <v>3207456.2302789828</v>
      </c>
      <c r="G17" s="247">
        <f>SUM(G15:G16)</f>
        <v>3290352.7812821437</v>
      </c>
      <c r="I17" s="223">
        <f>SUM(I15:I16)</f>
        <v>6142200</v>
      </c>
    </row>
    <row r="18" spans="2:11" s="187" customFormat="1" ht="16.5" thickTop="1">
      <c r="B18" s="213" t="s">
        <v>22</v>
      </c>
      <c r="C18" s="58">
        <f>'Income Statement - AM'!DW55</f>
        <v>146788.47262307827</v>
      </c>
      <c r="D18" s="58">
        <f>'Income Statement - AM'!DX55</f>
        <v>151253.18448178127</v>
      </c>
      <c r="E18" s="58">
        <f>'Income Statement - AM'!DY55</f>
        <v>155853.69482400981</v>
      </c>
      <c r="F18" s="58">
        <f>'Income Statement - AM'!DZ55</f>
        <v>160594.13409058773</v>
      </c>
      <c r="G18" s="136">
        <f>'Income Statement - AM'!EA55</f>
        <v>165478.75835364897</v>
      </c>
      <c r="I18" s="222">
        <f>VLOOKUP(B18,$B$13:$G$51,MATCH(J18,$B$13:$G$13,FALSE),FALSE)</f>
        <v>165478.75835364897</v>
      </c>
      <c r="J18" s="822" t="s">
        <v>1324</v>
      </c>
    </row>
    <row r="19" spans="2:11" s="187" customFormat="1" ht="16.5" thickBot="1">
      <c r="B19" s="65" t="s">
        <v>641</v>
      </c>
      <c r="C19" s="140">
        <f>C18+C17</f>
        <v>3135722.0300948163</v>
      </c>
      <c r="D19" s="140">
        <f>D18+D17</f>
        <v>3208268.4045837633</v>
      </c>
      <c r="E19" s="140">
        <f>E18+E17</f>
        <v>3285623.8065336705</v>
      </c>
      <c r="F19" s="140">
        <f>F18+F17</f>
        <v>3368050.3643695703</v>
      </c>
      <c r="G19" s="247">
        <f>G18+G17</f>
        <v>3455831.5396357928</v>
      </c>
      <c r="I19" s="223">
        <f>I18+I17</f>
        <v>6307678.7583536487</v>
      </c>
    </row>
    <row r="20" spans="2:11" s="187" customFormat="1" ht="16.5" thickTop="1">
      <c r="B20" s="213" t="s">
        <v>227</v>
      </c>
      <c r="C20" s="58">
        <f ca="1">'Income Statement - AM'!DW59</f>
        <v>-3135722.0300948168</v>
      </c>
      <c r="D20" s="58">
        <f ca="1">'Income Statement - AM'!DX59</f>
        <v>-1605490.284686639</v>
      </c>
      <c r="E20" s="58">
        <f ca="1">'Income Statement - AM'!DY59</f>
        <v>-98568.714196010129</v>
      </c>
      <c r="F20" s="58">
        <f ca="1">'Income Statement - AM'!DZ59</f>
        <v>-101041.51093108713</v>
      </c>
      <c r="G20" s="136">
        <f ca="1">'Income Statement - AM'!EA59</f>
        <v>-103674.94618907376</v>
      </c>
      <c r="I20" s="135">
        <f>-J20*I19</f>
        <v>-378460.72550121893</v>
      </c>
      <c r="J20" s="824">
        <v>0.06</v>
      </c>
    </row>
    <row r="21" spans="2:11" s="631" customFormat="1" ht="15.75">
      <c r="B21" s="213" t="s">
        <v>504</v>
      </c>
      <c r="C21" s="58">
        <f>'Income Statement - AM'!DW60</f>
        <v>0</v>
      </c>
      <c r="D21" s="58">
        <f>'Income Statement - AM'!DX60</f>
        <v>0</v>
      </c>
      <c r="E21" s="58">
        <f>'Income Statement - AM'!DY60</f>
        <v>0</v>
      </c>
      <c r="F21" s="58">
        <f>'Income Statement - AM'!DZ60</f>
        <v>0</v>
      </c>
      <c r="G21" s="136">
        <f>'Income Statement - AM'!EA60</f>
        <v>0</v>
      </c>
      <c r="I21" s="135">
        <f>-J21*J15*12</f>
        <v>-42360</v>
      </c>
      <c r="J21" s="823">
        <v>1</v>
      </c>
      <c r="K21" s="187"/>
    </row>
    <row r="22" spans="2:11" s="187" customFormat="1" ht="15.75">
      <c r="B22" s="213" t="s">
        <v>717</v>
      </c>
      <c r="C22" s="58">
        <f ca="1">'Income Statement - AM'!DW61</f>
        <v>0</v>
      </c>
      <c r="D22" s="58">
        <f ca="1">'Income Statement - AM'!DX61</f>
        <v>-231590.50536826017</v>
      </c>
      <c r="E22" s="58">
        <f ca="1">'Income Statement - AM'!DY61</f>
        <v>0</v>
      </c>
      <c r="F22" s="58">
        <f ca="1">'Income Statement - AM'!DZ61</f>
        <v>0</v>
      </c>
      <c r="G22" s="136">
        <f ca="1">'Income Statement - AM'!EA61</f>
        <v>0</v>
      </c>
      <c r="I22" s="135" t="e">
        <f t="shared" ref="I22:I25" si="0">-J22*K22*$I$7*$J$15</f>
        <v>#REF!</v>
      </c>
      <c r="J22" s="417">
        <v>0</v>
      </c>
      <c r="K22" s="771" t="e">
        <f>1-'PERPETUITY MIDDLEMAN INPUT TAB'!#REF!</f>
        <v>#REF!</v>
      </c>
    </row>
    <row r="23" spans="2:11" s="187" customFormat="1" ht="15.75">
      <c r="B23" s="213" t="s">
        <v>718</v>
      </c>
      <c r="C23" s="58">
        <f ca="1">'Income Statement - AM'!DW62</f>
        <v>0</v>
      </c>
      <c r="D23" s="58">
        <f ca="1">'Income Statement - AM'!DX62</f>
        <v>0</v>
      </c>
      <c r="E23" s="58">
        <f ca="1">'Income Statement - AM'!DY62</f>
        <v>0</v>
      </c>
      <c r="F23" s="58">
        <f ca="1">'Income Statement - AM'!DZ62</f>
        <v>0</v>
      </c>
      <c r="G23" s="136">
        <f ca="1">'Income Statement - AM'!EA62</f>
        <v>0</v>
      </c>
      <c r="I23" s="135" t="e">
        <f>-J23*K23*$I$7*$J$15</f>
        <v>#REF!</v>
      </c>
      <c r="J23" s="417">
        <v>0</v>
      </c>
      <c r="K23" s="771" t="e">
        <f>1-$K$22</f>
        <v>#REF!</v>
      </c>
    </row>
    <row r="24" spans="2:11" s="187" customFormat="1" ht="15.75">
      <c r="B24" s="213" t="s">
        <v>715</v>
      </c>
      <c r="C24" s="58">
        <f ca="1">'Income Statement - AM'!DW63</f>
        <v>0</v>
      </c>
      <c r="D24" s="58">
        <f ca="1">'Income Statement - AM'!DX63</f>
        <v>0</v>
      </c>
      <c r="E24" s="58">
        <f ca="1">'Income Statement - AM'!DY63</f>
        <v>0</v>
      </c>
      <c r="F24" s="58">
        <f ca="1">'Income Statement - AM'!DZ63</f>
        <v>0</v>
      </c>
      <c r="G24" s="136">
        <f ca="1">'Income Statement - AM'!EA63</f>
        <v>0</v>
      </c>
      <c r="I24" s="135" t="e">
        <f t="shared" si="0"/>
        <v>#REF!</v>
      </c>
      <c r="J24" s="417">
        <v>0.2</v>
      </c>
      <c r="K24" s="771" t="e">
        <f>K22</f>
        <v>#REF!</v>
      </c>
    </row>
    <row r="25" spans="2:11" s="187" customFormat="1" ht="15.75">
      <c r="B25" s="213" t="s">
        <v>716</v>
      </c>
      <c r="C25" s="58">
        <f ca="1">'Income Statement - AM'!DW64</f>
        <v>0</v>
      </c>
      <c r="D25" s="58">
        <f ca="1">'Income Statement - AM'!DX64</f>
        <v>0</v>
      </c>
      <c r="E25" s="58">
        <f ca="1">'Income Statement - AM'!DY64</f>
        <v>0</v>
      </c>
      <c r="F25" s="58">
        <f ca="1">'Income Statement - AM'!DZ64</f>
        <v>0</v>
      </c>
      <c r="G25" s="136">
        <f ca="1">'Income Statement - AM'!EA64</f>
        <v>0</v>
      </c>
      <c r="I25" s="135" t="e">
        <f t="shared" si="0"/>
        <v>#REF!</v>
      </c>
      <c r="J25" s="417">
        <v>0.5</v>
      </c>
      <c r="K25" s="771" t="e">
        <f>K23</f>
        <v>#REF!</v>
      </c>
    </row>
    <row r="26" spans="2:11" s="187" customFormat="1" ht="15.75">
      <c r="B26" s="213" t="s">
        <v>237</v>
      </c>
      <c r="C26" s="58">
        <f ca="1">'Income Statement - AM'!DW65</f>
        <v>0</v>
      </c>
      <c r="D26" s="58">
        <f ca="1">'Income Statement - AM'!DX65</f>
        <v>-13711.876145288643</v>
      </c>
      <c r="E26" s="58">
        <f ca="1">'Income Statement - AM'!DY65</f>
        <v>-31870.550923376602</v>
      </c>
      <c r="F26" s="58">
        <f ca="1">'Income Statement - AM'!DZ65</f>
        <v>-32670.088534384839</v>
      </c>
      <c r="G26" s="136">
        <f ca="1">'Income Statement - AM'!EA65</f>
        <v>-33521.56593446718</v>
      </c>
      <c r="I26" s="135" t="e">
        <f>-J26*SUM(I19:I25)</f>
        <v>#REF!</v>
      </c>
      <c r="J26" s="825">
        <v>2.5000000000000001E-3</v>
      </c>
    </row>
    <row r="27" spans="2:11" s="187" customFormat="1" ht="16.5" thickBot="1">
      <c r="B27" s="65" t="s">
        <v>701</v>
      </c>
      <c r="C27" s="140">
        <f ca="1">SUM(C19:C26)</f>
        <v>-4.6566128730773926E-10</v>
      </c>
      <c r="D27" s="140">
        <f ca="1">SUM(D19:D26)</f>
        <v>1357475.7383835756</v>
      </c>
      <c r="E27" s="140">
        <f ca="1">SUM(E19:E26)</f>
        <v>3155184.5414142837</v>
      </c>
      <c r="F27" s="140">
        <f ca="1">SUM(F19:F26)</f>
        <v>3234338.7649040981</v>
      </c>
      <c r="G27" s="247">
        <f ca="1">SUM(G19:G26)</f>
        <v>3318635.0275122519</v>
      </c>
      <c r="I27" s="223" t="e">
        <f>SUM(I19:I26)</f>
        <v>#REF!</v>
      </c>
    </row>
    <row r="28" spans="2:11" s="187" customFormat="1" ht="16.5" thickTop="1">
      <c r="B28" s="213" t="s">
        <v>700</v>
      </c>
      <c r="C28" s="58">
        <f>'Income Statement - AM'!DW67</f>
        <v>0</v>
      </c>
      <c r="D28" s="58">
        <f>'Income Statement - AM'!DX67</f>
        <v>0</v>
      </c>
      <c r="E28" s="58">
        <f>'Income Statement - AM'!DY67</f>
        <v>0</v>
      </c>
      <c r="F28" s="58">
        <f>'Income Statement - AM'!DZ67</f>
        <v>0</v>
      </c>
      <c r="G28" s="136">
        <f>'Income Statement - AM'!EA67</f>
        <v>0</v>
      </c>
      <c r="I28" s="222">
        <f>VLOOKUP(B28,$B$13:$G$51,MATCH(J28,$B$13:$G$13,FALSE),FALSE)</f>
        <v>0</v>
      </c>
      <c r="J28" s="822" t="s">
        <v>1324</v>
      </c>
    </row>
    <row r="29" spans="2:11" s="187" customFormat="1" ht="16.5" thickBot="1">
      <c r="B29" s="65" t="s">
        <v>705</v>
      </c>
      <c r="C29" s="140">
        <f ca="1">C28+C27</f>
        <v>-4.6566128730773926E-10</v>
      </c>
      <c r="D29" s="140">
        <f ca="1">D28+D27</f>
        <v>1357475.7383835756</v>
      </c>
      <c r="E29" s="140">
        <f ca="1">E28+E27</f>
        <v>3155184.5414142837</v>
      </c>
      <c r="F29" s="140">
        <f ca="1">F28+F27</f>
        <v>3234338.7649040981</v>
      </c>
      <c r="G29" s="247">
        <f ca="1">G28+G27</f>
        <v>3318635.0275122519</v>
      </c>
      <c r="I29" s="223" t="e">
        <f>I28+I27</f>
        <v>#REF!</v>
      </c>
    </row>
    <row r="30" spans="2:11" s="187" customFormat="1" ht="16.5" thickTop="1">
      <c r="B30" s="213"/>
      <c r="C30" s="58"/>
      <c r="D30" s="58"/>
      <c r="E30" s="58"/>
      <c r="F30" s="58"/>
      <c r="G30" s="136"/>
      <c r="I30" s="222"/>
    </row>
    <row r="31" spans="2:11" s="187" customFormat="1" ht="15.75">
      <c r="B31" s="128" t="s">
        <v>269</v>
      </c>
      <c r="C31" s="58"/>
      <c r="D31" s="58"/>
      <c r="E31" s="58"/>
      <c r="F31" s="58"/>
      <c r="G31" s="136"/>
      <c r="I31" s="222"/>
    </row>
    <row r="32" spans="2:11" s="187" customFormat="1" ht="15.75">
      <c r="B32" s="213" t="s">
        <v>526</v>
      </c>
      <c r="C32" s="58">
        <f>'Income Statement - AM'!DW77</f>
        <v>0</v>
      </c>
      <c r="D32" s="58">
        <f>'Income Statement - AM'!DX77</f>
        <v>0</v>
      </c>
      <c r="E32" s="58">
        <f>'Income Statement - AM'!DY77</f>
        <v>133853.125</v>
      </c>
      <c r="F32" s="58">
        <f>'Income Statement - AM'!DZ77</f>
        <v>232906.25</v>
      </c>
      <c r="G32" s="136">
        <f>'Income Statement - AM'!EA77</f>
        <v>237256.24999999997</v>
      </c>
      <c r="I32" s="222">
        <f t="shared" ref="I32:I39" si="1">VLOOKUP(B32,$B$13:$G$51,MATCH(J32,$B$13:$G$13,FALSE),FALSE)</f>
        <v>237256.24999999997</v>
      </c>
      <c r="J32" s="822" t="s">
        <v>1324</v>
      </c>
    </row>
    <row r="33" spans="2:10" s="187" customFormat="1" ht="15.75">
      <c r="B33" s="213" t="s">
        <v>527</v>
      </c>
      <c r="C33" s="58">
        <f ca="1">'Income Statement - AM'!DW78</f>
        <v>0</v>
      </c>
      <c r="D33" s="58">
        <f ca="1">'Income Statement - AM'!DX78</f>
        <v>7499.7222222222235</v>
      </c>
      <c r="E33" s="58">
        <f ca="1">'Income Statement - AM'!DY78</f>
        <v>15237.083333333334</v>
      </c>
      <c r="F33" s="58">
        <f ca="1">'Income Statement - AM'!DZ78</f>
        <v>15527.083333333336</v>
      </c>
      <c r="G33" s="136">
        <f ca="1">'Income Statement - AM'!EA78</f>
        <v>15817.083333333332</v>
      </c>
      <c r="I33" s="222">
        <f t="shared" ca="1" si="1"/>
        <v>15817.083333333332</v>
      </c>
      <c r="J33" s="822" t="s">
        <v>1324</v>
      </c>
    </row>
    <row r="34" spans="2:10" s="187" customFormat="1" ht="15.75">
      <c r="B34" s="213" t="s">
        <v>528</v>
      </c>
      <c r="C34" s="58">
        <f ca="1">'Income Statement - AM'!DW79</f>
        <v>0</v>
      </c>
      <c r="D34" s="58">
        <f ca="1">'Income Statement - AM'!DX79</f>
        <v>22499.166666666672</v>
      </c>
      <c r="E34" s="58">
        <f ca="1">'Income Statement - AM'!DY79</f>
        <v>45711.250000000007</v>
      </c>
      <c r="F34" s="58">
        <f ca="1">'Income Statement - AM'!DZ79</f>
        <v>46581.250000000007</v>
      </c>
      <c r="G34" s="136">
        <f ca="1">'Income Statement - AM'!EA79</f>
        <v>47451.250000000007</v>
      </c>
      <c r="I34" s="222">
        <f t="shared" ca="1" si="1"/>
        <v>47451.250000000007</v>
      </c>
      <c r="J34" s="822" t="s">
        <v>1324</v>
      </c>
    </row>
    <row r="35" spans="2:10" s="187" customFormat="1" ht="15.75">
      <c r="B35" s="213" t="s">
        <v>529</v>
      </c>
      <c r="C35" s="58">
        <f>'Income Statement - AM'!DW80</f>
        <v>0</v>
      </c>
      <c r="D35" s="58">
        <f>'Income Statement - AM'!DX80</f>
        <v>0</v>
      </c>
      <c r="E35" s="58">
        <f>'Income Statement - AM'!DY80</f>
        <v>13385.3125</v>
      </c>
      <c r="F35" s="58">
        <f>'Income Statement - AM'!DZ80</f>
        <v>23290.625</v>
      </c>
      <c r="G35" s="136">
        <f>'Income Statement - AM'!EA80</f>
        <v>23725.625</v>
      </c>
      <c r="I35" s="222">
        <f t="shared" si="1"/>
        <v>23725.625</v>
      </c>
      <c r="J35" s="822" t="s">
        <v>1324</v>
      </c>
    </row>
    <row r="36" spans="2:10" s="187" customFormat="1" ht="15.75">
      <c r="B36" s="213" t="s">
        <v>298</v>
      </c>
      <c r="C36" s="58">
        <f ca="1">'Income Statement - AM'!DW81</f>
        <v>0</v>
      </c>
      <c r="D36" s="58">
        <f ca="1">'Income Statement - AM'!DX81</f>
        <v>37498.611111111124</v>
      </c>
      <c r="E36" s="58">
        <f ca="1">'Income Statement - AM'!DY81</f>
        <v>76185.416666666686</v>
      </c>
      <c r="F36" s="58">
        <f ca="1">'Income Statement - AM'!DZ81</f>
        <v>77635.416666666701</v>
      </c>
      <c r="G36" s="136">
        <f ca="1">'Income Statement - AM'!EA81</f>
        <v>79085.416666666672</v>
      </c>
      <c r="I36" s="222">
        <f t="shared" ca="1" si="1"/>
        <v>79085.416666666672</v>
      </c>
      <c r="J36" s="822" t="s">
        <v>1324</v>
      </c>
    </row>
    <row r="37" spans="2:10" s="187" customFormat="1" ht="15.75">
      <c r="B37" s="213" t="s">
        <v>530</v>
      </c>
      <c r="C37" s="58">
        <f>'Income Statement - AM'!DW82</f>
        <v>0</v>
      </c>
      <c r="D37" s="58">
        <f>'Income Statement - AM'!DX82</f>
        <v>0</v>
      </c>
      <c r="E37" s="58">
        <f>'Income Statement - AM'!DY82</f>
        <v>22308.854166666668</v>
      </c>
      <c r="F37" s="58">
        <f>'Income Statement - AM'!DZ82</f>
        <v>38817.708333333328</v>
      </c>
      <c r="G37" s="136">
        <f>'Income Statement - AM'!EA82</f>
        <v>39542.708333333328</v>
      </c>
      <c r="I37" s="222">
        <f t="shared" si="1"/>
        <v>39542.708333333328</v>
      </c>
      <c r="J37" s="822" t="s">
        <v>1324</v>
      </c>
    </row>
    <row r="38" spans="2:10" s="187" customFormat="1" ht="15.75">
      <c r="B38" s="213" t="s">
        <v>531</v>
      </c>
      <c r="C38" s="58">
        <f>'Income Statement - AM'!DW83</f>
        <v>0</v>
      </c>
      <c r="D38" s="58">
        <f>'Income Statement - AM'!DX83</f>
        <v>0</v>
      </c>
      <c r="E38" s="58">
        <f>'Income Statement - AM'!DY83</f>
        <v>26770.625</v>
      </c>
      <c r="F38" s="58">
        <f>'Income Statement - AM'!DZ83</f>
        <v>46581.25</v>
      </c>
      <c r="G38" s="136">
        <f>'Income Statement - AM'!EA83</f>
        <v>47451.25</v>
      </c>
      <c r="I38" s="222">
        <f t="shared" si="1"/>
        <v>47451.25</v>
      </c>
      <c r="J38" s="822" t="s">
        <v>1324</v>
      </c>
    </row>
    <row r="39" spans="2:10" s="187" customFormat="1" ht="15.75">
      <c r="B39" s="213" t="s">
        <v>532</v>
      </c>
      <c r="C39" s="58">
        <f ca="1">'Income Statement - AM'!DW84</f>
        <v>0</v>
      </c>
      <c r="D39" s="58">
        <f ca="1">'Income Statement - AM'!DX84</f>
        <v>0</v>
      </c>
      <c r="E39" s="58">
        <f ca="1">'Income Statement - AM'!DY84</f>
        <v>0</v>
      </c>
      <c r="F39" s="58">
        <f ca="1">'Income Statement - AM'!DZ84</f>
        <v>0</v>
      </c>
      <c r="G39" s="136">
        <f ca="1">'Income Statement - AM'!EA84</f>
        <v>0</v>
      </c>
      <c r="I39" s="222">
        <f t="shared" ca="1" si="1"/>
        <v>0</v>
      </c>
      <c r="J39" s="822" t="s">
        <v>1324</v>
      </c>
    </row>
    <row r="40" spans="2:10" s="187" customFormat="1" ht="16.5" thickBot="1">
      <c r="B40" s="65" t="s">
        <v>460</v>
      </c>
      <c r="C40" s="140">
        <f ca="1">SUM(C32:C39)</f>
        <v>0</v>
      </c>
      <c r="D40" s="140">
        <f ca="1">SUM(D32:D39)</f>
        <v>67497.500000000015</v>
      </c>
      <c r="E40" s="140">
        <f ca="1">SUM(E32:E39)</f>
        <v>333451.66666666669</v>
      </c>
      <c r="F40" s="140">
        <f ca="1">SUM(F32:F39)</f>
        <v>481339.58333333337</v>
      </c>
      <c r="G40" s="247">
        <f ca="1">SUM(G32:G39)</f>
        <v>490329.58333333331</v>
      </c>
      <c r="I40" s="223">
        <f ca="1">SUM(I32:I39)</f>
        <v>490329.58333333331</v>
      </c>
    </row>
    <row r="41" spans="2:10" s="187" customFormat="1" ht="16.5" thickTop="1">
      <c r="B41" s="213"/>
      <c r="C41" s="58"/>
      <c r="D41" s="58"/>
      <c r="E41" s="58"/>
      <c r="F41" s="58"/>
      <c r="G41" s="136"/>
      <c r="I41" s="222"/>
    </row>
    <row r="42" spans="2:10" s="187" customFormat="1" ht="15.75">
      <c r="B42" s="213" t="s">
        <v>464</v>
      </c>
      <c r="C42" s="58">
        <f ca="1">'Income Statement - AM'!DW87</f>
        <v>0</v>
      </c>
      <c r="D42" s="58">
        <f ca="1">'Income Statement - AM'!DX87</f>
        <v>40724.272151507263</v>
      </c>
      <c r="E42" s="58">
        <f ca="1">'Income Statement - AM'!DY87</f>
        <v>94655.536242428512</v>
      </c>
      <c r="F42" s="58">
        <f ca="1">'Income Statement - AM'!DZ87</f>
        <v>97030.162947122968</v>
      </c>
      <c r="G42" s="136">
        <f ca="1">'Income Statement - AM'!EA87</f>
        <v>99559.050825367522</v>
      </c>
      <c r="I42" s="222">
        <f ca="1">VLOOKUP(B42,$B$13:$G$51,MATCH(J42,$B$13:$G$13,FALSE),FALSE)</f>
        <v>99559.050825367522</v>
      </c>
      <c r="J42" s="822" t="s">
        <v>1324</v>
      </c>
    </row>
    <row r="43" spans="2:10" s="187" customFormat="1" ht="15.75">
      <c r="B43" s="213" t="s">
        <v>533</v>
      </c>
      <c r="C43" s="58">
        <f>'Income Statement - AM'!DW88</f>
        <v>0</v>
      </c>
      <c r="D43" s="58">
        <f>'Income Statement - AM'!DX88</f>
        <v>0</v>
      </c>
      <c r="E43" s="58">
        <f>'Income Statement - AM'!DY88</f>
        <v>35694.166666666664</v>
      </c>
      <c r="F43" s="58">
        <f>'Income Statement - AM'!DZ88</f>
        <v>62108.333333333328</v>
      </c>
      <c r="G43" s="136">
        <f>'Income Statement - AM'!EA88</f>
        <v>63268.333333333321</v>
      </c>
      <c r="I43" s="222">
        <f>VLOOKUP(B43,$B$13:$G$51,MATCH(J43,$B$13:$G$13,FALSE),FALSE)</f>
        <v>63268.333333333321</v>
      </c>
      <c r="J43" s="822" t="s">
        <v>1324</v>
      </c>
    </row>
    <row r="44" spans="2:10" s="187" customFormat="1" ht="15.75">
      <c r="B44" s="213" t="s">
        <v>534</v>
      </c>
      <c r="C44" s="58">
        <f>'Income Statement - AM'!DW89</f>
        <v>0</v>
      </c>
      <c r="D44" s="58">
        <f>'Income Statement - AM'!DX89</f>
        <v>0</v>
      </c>
      <c r="E44" s="58">
        <f>'Income Statement - AM'!DY89</f>
        <v>468485.9375</v>
      </c>
      <c r="F44" s="58">
        <f>'Income Statement - AM'!DZ89</f>
        <v>815171.875</v>
      </c>
      <c r="G44" s="136">
        <f>'Income Statement - AM'!EA89</f>
        <v>830396.875</v>
      </c>
      <c r="I44" s="222">
        <f>VLOOKUP(B44,$B$13:$G$51,MATCH(J44,$B$13:$G$13,FALSE),FALSE)</f>
        <v>830396.875</v>
      </c>
      <c r="J44" s="822" t="s">
        <v>1324</v>
      </c>
    </row>
    <row r="45" spans="2:10" s="187" customFormat="1" ht="15.75">
      <c r="B45" s="213" t="s">
        <v>535</v>
      </c>
      <c r="C45" s="58">
        <f>'Income Statement - AM'!DW90</f>
        <v>0</v>
      </c>
      <c r="D45" s="58">
        <f>'Income Statement - AM'!DX90</f>
        <v>0</v>
      </c>
      <c r="E45" s="58">
        <f>'Income Statement - AM'!DY90</f>
        <v>0</v>
      </c>
      <c r="F45" s="58">
        <f>'Income Statement - AM'!DZ90</f>
        <v>0</v>
      </c>
      <c r="G45" s="136">
        <f>'Income Statement - AM'!EA90</f>
        <v>0</v>
      </c>
      <c r="I45" s="222">
        <f>VLOOKUP(B45,$B$13:$G$51,MATCH(J45,$B$13:$G$13,FALSE),FALSE)</f>
        <v>0</v>
      </c>
      <c r="J45" s="822" t="s">
        <v>1324</v>
      </c>
    </row>
    <row r="46" spans="2:10" s="187" customFormat="1" ht="16.5" thickBot="1">
      <c r="B46" s="65" t="s">
        <v>739</v>
      </c>
      <c r="C46" s="140">
        <f ca="1">SUM(C42:C45)</f>
        <v>0</v>
      </c>
      <c r="D46" s="140">
        <f ca="1">SUM(D42:D45)</f>
        <v>40724.272151507263</v>
      </c>
      <c r="E46" s="140">
        <f ca="1">SUM(E42:E45)</f>
        <v>598835.64040909521</v>
      </c>
      <c r="F46" s="140">
        <f ca="1">SUM(F42:F45)</f>
        <v>974310.37128045631</v>
      </c>
      <c r="G46" s="247">
        <f ca="1">SUM(G42:G45)</f>
        <v>993224.25915870082</v>
      </c>
      <c r="I46" s="223">
        <f ca="1">SUM(I42:I45)</f>
        <v>993224.25915870082</v>
      </c>
    </row>
    <row r="47" spans="2:10" s="187" customFormat="1" ht="16.5" thickTop="1">
      <c r="B47" s="213"/>
      <c r="C47" s="58"/>
      <c r="D47" s="58"/>
      <c r="E47" s="58"/>
      <c r="F47" s="58"/>
      <c r="G47" s="136"/>
      <c r="I47" s="222"/>
    </row>
    <row r="48" spans="2:10" s="187" customFormat="1" ht="15.75">
      <c r="B48" s="213" t="s">
        <v>537</v>
      </c>
      <c r="C48" s="58">
        <f ca="1">'Income Statement - AM'!DW97</f>
        <v>0</v>
      </c>
      <c r="D48" s="58">
        <f ca="1">'Income Statement - AM'!DX97</f>
        <v>0</v>
      </c>
      <c r="E48" s="58">
        <f ca="1">'Income Statement - AM'!DY97</f>
        <v>0</v>
      </c>
      <c r="F48" s="58">
        <f ca="1">'Income Statement - AM'!DZ97</f>
        <v>0</v>
      </c>
      <c r="G48" s="136">
        <f ca="1">'Income Statement - AM'!EA97</f>
        <v>0</v>
      </c>
      <c r="I48" s="222">
        <f ca="1">VLOOKUP(B48,$B$13:$G$51,MATCH(J48,$B$13:$G$13,FALSE),FALSE)</f>
        <v>0</v>
      </c>
      <c r="J48" s="822" t="s">
        <v>1324</v>
      </c>
    </row>
    <row r="49" spans="2:9" s="187" customFormat="1" ht="16.5" thickBot="1">
      <c r="B49" s="65" t="s">
        <v>538</v>
      </c>
      <c r="C49" s="140">
        <f ca="1">C48+C46+C40</f>
        <v>0</v>
      </c>
      <c r="D49" s="140">
        <f ca="1">D48+D46+D40</f>
        <v>108221.77215150728</v>
      </c>
      <c r="E49" s="140">
        <f ca="1">E48+E46+E40</f>
        <v>932287.30707576196</v>
      </c>
      <c r="F49" s="140">
        <f ca="1">F48+F46+F40</f>
        <v>1455649.9546137897</v>
      </c>
      <c r="G49" s="247">
        <f ca="1">G48+G46+G40</f>
        <v>1483553.8424920342</v>
      </c>
      <c r="I49" s="223">
        <f ca="1">I48+I46+I40</f>
        <v>1483553.8424920342</v>
      </c>
    </row>
    <row r="50" spans="2:9" s="187" customFormat="1" ht="16.5" thickTop="1">
      <c r="B50" s="213"/>
      <c r="C50" s="58"/>
      <c r="D50" s="58"/>
      <c r="E50" s="58"/>
      <c r="F50" s="58"/>
      <c r="G50" s="391"/>
      <c r="I50" s="817"/>
    </row>
    <row r="51" spans="2:9" s="187" customFormat="1" ht="15.75">
      <c r="B51" s="386" t="s">
        <v>654</v>
      </c>
      <c r="C51" s="364">
        <f ca="1">C29-C49</f>
        <v>-4.6566128730773926E-10</v>
      </c>
      <c r="D51" s="364">
        <f ca="1">D29-D49</f>
        <v>1249253.9662320684</v>
      </c>
      <c r="E51" s="364">
        <f ca="1">E29-E49</f>
        <v>2222897.234338522</v>
      </c>
      <c r="F51" s="364">
        <f ca="1">F29-F49</f>
        <v>1778688.8102903084</v>
      </c>
      <c r="G51" s="365">
        <f ca="1">G29-G49</f>
        <v>1835081.1850202177</v>
      </c>
      <c r="I51" s="385" t="e">
        <f ca="1">I29-I49</f>
        <v>#REF!</v>
      </c>
    </row>
    <row r="52" spans="2:9" s="187" customFormat="1" ht="15.75"/>
    <row r="53" spans="2:9" s="187" customFormat="1" ht="15.75">
      <c r="B53" s="386" t="s">
        <v>1204</v>
      </c>
      <c r="C53" s="561">
        <f ca="1">C51/'AIRR Model Summary'!$J$53</f>
        <v>-1.2543000067270716E-17</v>
      </c>
      <c r="D53" s="561">
        <f ca="1">D51/'AIRR Model Summary'!$J$53</f>
        <v>3.3649764344983416E-2</v>
      </c>
      <c r="E53" s="561">
        <f ca="1">E51/'AIRR Model Summary'!$J$53</f>
        <v>5.9875709920068708E-2</v>
      </c>
      <c r="F53" s="561">
        <f ca="1">F51/'AIRR Model Summary'!$J$53</f>
        <v>4.7910561764996043E-2</v>
      </c>
      <c r="G53" s="562">
        <f ca="1">G51/'AIRR Model Summary'!$J$53</f>
        <v>4.9429540428909235E-2</v>
      </c>
      <c r="I53" s="818" t="e">
        <f ca="1">I51/'AIRR Model Summary'!$J$53</f>
        <v>#REF!</v>
      </c>
    </row>
    <row r="54" spans="2:9" s="187" customFormat="1" ht="15.75"/>
    <row r="55" spans="2:9" s="695" customFormat="1" ht="15.75"/>
    <row r="56" spans="2:9" s="695" customFormat="1" ht="15.75"/>
    <row r="57" spans="2:9" s="695" customFormat="1" ht="15.75"/>
    <row r="58" spans="2:9" s="695" customFormat="1" ht="15.75"/>
    <row r="59" spans="2:9" s="695" customFormat="1" ht="15.75"/>
    <row r="60" spans="2:9" s="695" customFormat="1" ht="15.75"/>
    <row r="61" spans="2:9" s="695" customFormat="1" ht="15.75"/>
    <row r="62" spans="2:9" s="695" customFormat="1" ht="15.75"/>
    <row r="63" spans="2:9" s="695" customFormat="1" ht="15.75"/>
    <row r="64" spans="2:9" s="695" customFormat="1" ht="15.75"/>
    <row r="65" s="695" customFormat="1" ht="15.75"/>
    <row r="66" s="695" customFormat="1" ht="15.75"/>
    <row r="67" s="695" customFormat="1" ht="15.75"/>
    <row r="68" s="695" customFormat="1" ht="15.75"/>
    <row r="69" s="695" customFormat="1" ht="15.75"/>
    <row r="70" s="695" customFormat="1" ht="15.75"/>
    <row r="71" s="695" customFormat="1" ht="15.75"/>
    <row r="72" s="695" customFormat="1" ht="15.75"/>
    <row r="73" s="695" customFormat="1" ht="15.75"/>
    <row r="74" s="695" customFormat="1" ht="15.75"/>
    <row r="75" s="695" customFormat="1" ht="15.75"/>
    <row r="76" s="695" customFormat="1" ht="15.75"/>
    <row r="114" spans="7:10">
      <c r="G114" s="298"/>
      <c r="I114" s="298"/>
      <c r="J114" s="298"/>
    </row>
  </sheetData>
  <dataValidations disablePrompts="1" count="1">
    <dataValidation type="list" allowBlank="1" showInputMessage="1" showErrorMessage="1" sqref="J18 J42:J45 J28 J32:J39 J48" xr:uid="{8F6C3734-6830-4D2E-B9DA-399017F8F757}">
      <formula1>"T12, T3, T1, F12, Exit"</formula1>
    </dataValidation>
  </dataValidations>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CA1-951A-4B54-9222-64422C58058E}">
  <sheetPr>
    <tabColor theme="6" tint="0.79998168889431442"/>
  </sheetPr>
  <dimension ref="B2:L89"/>
  <sheetViews>
    <sheetView showGridLines="0" zoomScale="85" zoomScaleNormal="85" workbookViewId="0">
      <selection activeCell="E32" sqref="E32"/>
    </sheetView>
  </sheetViews>
  <sheetFormatPr defaultRowHeight="15"/>
  <cols>
    <col min="1" max="1" width="6.42578125" customWidth="1"/>
    <col min="2" max="2" width="27.42578125" customWidth="1"/>
    <col min="3" max="6" width="13.7109375" customWidth="1"/>
    <col min="7" max="7" width="20.42578125" customWidth="1"/>
    <col min="8" max="8" width="5.140625" customWidth="1"/>
    <col min="9" max="9" width="35" customWidth="1"/>
    <col min="10" max="12" width="17" customWidth="1"/>
  </cols>
  <sheetData>
    <row r="2" spans="2:12" s="4" customFormat="1" ht="18">
      <c r="B2" s="864" t="str">
        <f>'Performance Dashboard'!B3</f>
        <v>West Village Complexes - Multifamily - New York</v>
      </c>
      <c r="C2" s="268"/>
      <c r="D2" s="268"/>
      <c r="E2" s="268"/>
      <c r="F2" s="268"/>
      <c r="G2" s="268"/>
      <c r="H2" s="268"/>
      <c r="I2" s="268"/>
      <c r="J2" s="268"/>
      <c r="K2" s="268"/>
      <c r="L2" s="268"/>
    </row>
    <row r="3" spans="2:12" s="4" customFormat="1" ht="14.25">
      <c r="B3" s="26"/>
      <c r="C3" s="23"/>
      <c r="D3" s="23"/>
      <c r="E3" s="23"/>
      <c r="F3" s="23"/>
      <c r="G3" s="23"/>
      <c r="H3" s="23"/>
      <c r="I3" s="23"/>
      <c r="J3" s="23"/>
      <c r="K3" s="23"/>
      <c r="L3" s="23"/>
    </row>
    <row r="5" spans="2:12">
      <c r="B5" s="9" t="s">
        <v>599</v>
      </c>
      <c r="C5" s="21"/>
      <c r="D5" s="21"/>
      <c r="E5" s="10"/>
      <c r="F5" s="10"/>
      <c r="G5" s="10"/>
      <c r="I5" s="9" t="s">
        <v>106</v>
      </c>
      <c r="J5" s="10"/>
      <c r="K5" s="10"/>
      <c r="L5" s="10"/>
    </row>
    <row r="6" spans="2:12">
      <c r="B6" s="271"/>
      <c r="C6" s="571"/>
      <c r="D6" s="571"/>
      <c r="E6" s="23"/>
      <c r="F6" s="23"/>
      <c r="G6" s="15"/>
      <c r="I6" s="271"/>
      <c r="J6" s="23"/>
      <c r="K6" s="23"/>
      <c r="L6" s="15"/>
    </row>
    <row r="7" spans="2:12">
      <c r="B7" s="277" t="s">
        <v>559</v>
      </c>
      <c r="C7" s="848" t="s">
        <v>161</v>
      </c>
      <c r="D7" s="849"/>
      <c r="E7" s="844" t="s">
        <v>1313</v>
      </c>
      <c r="F7" s="870"/>
      <c r="G7" s="276" t="s">
        <v>603</v>
      </c>
      <c r="I7" s="274"/>
      <c r="J7" s="275" t="s">
        <v>161</v>
      </c>
      <c r="K7" s="275" t="s">
        <v>1313</v>
      </c>
      <c r="L7" s="276" t="s">
        <v>603</v>
      </c>
    </row>
    <row r="8" spans="2:12">
      <c r="B8" s="282" t="s">
        <v>67</v>
      </c>
      <c r="C8" s="850">
        <v>50000000</v>
      </c>
      <c r="D8" s="851"/>
      <c r="E8" s="862">
        <v>50000000</v>
      </c>
      <c r="F8" s="871"/>
      <c r="G8" s="915">
        <f>E8-C8</f>
        <v>0</v>
      </c>
      <c r="I8" s="279" t="s">
        <v>108</v>
      </c>
      <c r="J8" s="872" t="e">
        <f>'Underwriting Model Summary'!D44</f>
        <v>#REF!</v>
      </c>
      <c r="K8" s="872">
        <f>'AIRR Model Summary'!E44</f>
        <v>96</v>
      </c>
      <c r="L8" s="926" t="e">
        <f>K8-J8</f>
        <v>#REF!</v>
      </c>
    </row>
    <row r="9" spans="2:12">
      <c r="B9" s="285" t="s">
        <v>502</v>
      </c>
      <c r="C9" s="852">
        <v>50000000</v>
      </c>
      <c r="D9" s="853"/>
      <c r="E9" s="862">
        <v>50000000</v>
      </c>
      <c r="F9" s="871"/>
      <c r="G9" s="916">
        <f t="shared" ref="G9:G14" si="0">E9-C9</f>
        <v>0</v>
      </c>
      <c r="I9" s="279" t="s">
        <v>107</v>
      </c>
      <c r="J9" s="264" t="e">
        <f>'Underwriting Model Summary'!D45</f>
        <v>#REF!</v>
      </c>
      <c r="K9" s="264">
        <f>'AIRR Model Summary'!E45</f>
        <v>48273</v>
      </c>
      <c r="L9" s="927" t="e">
        <f t="shared" ref="L9:L12" si="1">K9-J9</f>
        <v>#REF!</v>
      </c>
    </row>
    <row r="10" spans="2:12">
      <c r="B10" s="285" t="s">
        <v>688</v>
      </c>
      <c r="C10" s="852">
        <v>50000000</v>
      </c>
      <c r="D10" s="853"/>
      <c r="E10" s="862">
        <v>50000000</v>
      </c>
      <c r="F10" s="871"/>
      <c r="G10" s="916">
        <f t="shared" si="0"/>
        <v>0</v>
      </c>
      <c r="I10" s="279" t="s">
        <v>621</v>
      </c>
      <c r="J10" s="873" t="e">
        <f>'Underwriting Model Summary'!D46</f>
        <v>#REF!</v>
      </c>
      <c r="K10" s="873">
        <f ca="1">'AIRR Model Summary'!E46</f>
        <v>2219682.8319257055</v>
      </c>
      <c r="L10" s="928" t="e">
        <f t="shared" ca="1" si="1"/>
        <v>#REF!</v>
      </c>
    </row>
    <row r="11" spans="2:12">
      <c r="B11" s="285" t="s">
        <v>689</v>
      </c>
      <c r="C11" s="852">
        <v>50000000</v>
      </c>
      <c r="D11" s="853"/>
      <c r="E11" s="862">
        <v>50000000</v>
      </c>
      <c r="F11" s="871"/>
      <c r="G11" s="916">
        <f t="shared" si="0"/>
        <v>0</v>
      </c>
      <c r="I11" s="279" t="s">
        <v>1231</v>
      </c>
      <c r="J11" s="874" t="e">
        <f>'Underwriting Model Summary'!D47</f>
        <v>#REF!</v>
      </c>
      <c r="K11" s="874">
        <f>'AIRR Model Summary'!E47</f>
        <v>0.06</v>
      </c>
      <c r="L11" s="929" t="e">
        <f t="shared" si="1"/>
        <v>#REF!</v>
      </c>
    </row>
    <row r="12" spans="2:12">
      <c r="B12" s="285" t="s">
        <v>686</v>
      </c>
      <c r="C12" s="852">
        <v>50000000</v>
      </c>
      <c r="D12" s="853"/>
      <c r="E12" s="862">
        <v>50000000</v>
      </c>
      <c r="F12" s="871"/>
      <c r="G12" s="916">
        <f t="shared" si="0"/>
        <v>0</v>
      </c>
      <c r="I12" s="279" t="s">
        <v>1232</v>
      </c>
      <c r="J12" s="874" t="e">
        <f>'Underwriting Model Summary'!D48</f>
        <v>#REF!</v>
      </c>
      <c r="K12" s="874">
        <f>'AIRR Model Summary'!E48</f>
        <v>0.06</v>
      </c>
      <c r="L12" s="929" t="e">
        <f t="shared" si="1"/>
        <v>#REF!</v>
      </c>
    </row>
    <row r="13" spans="2:12">
      <c r="B13" s="285" t="s">
        <v>687</v>
      </c>
      <c r="C13" s="852">
        <v>50000000</v>
      </c>
      <c r="D13" s="853"/>
      <c r="E13" s="862">
        <v>50000000</v>
      </c>
      <c r="F13" s="871"/>
      <c r="G13" s="916">
        <f t="shared" si="0"/>
        <v>0</v>
      </c>
      <c r="I13" s="11"/>
      <c r="J13" s="875"/>
      <c r="K13" s="875"/>
      <c r="L13" s="930"/>
    </row>
    <row r="14" spans="2:12">
      <c r="B14" s="288" t="s">
        <v>558</v>
      </c>
      <c r="C14" s="854">
        <f>SUM(C8:C13)</f>
        <v>300000000</v>
      </c>
      <c r="D14" s="855"/>
      <c r="E14" s="863">
        <f>SUM(E8:E13)</f>
        <v>300000000</v>
      </c>
      <c r="F14" s="854"/>
      <c r="G14" s="917">
        <f t="shared" si="0"/>
        <v>0</v>
      </c>
      <c r="I14" s="279" t="s">
        <v>624</v>
      </c>
      <c r="J14" s="873">
        <f>'Underwriting Model Summary'!D50</f>
        <v>250000000</v>
      </c>
      <c r="K14" s="873">
        <f ca="1">'AIRR Model Summary'!E50</f>
        <v>36994713.865428425</v>
      </c>
      <c r="L14" s="928">
        <f t="shared" ref="L14:L17" ca="1" si="2">K14-J14</f>
        <v>-213005286.13457158</v>
      </c>
    </row>
    <row r="15" spans="2:12">
      <c r="C15" s="876"/>
      <c r="D15" s="876"/>
      <c r="E15" s="876"/>
      <c r="F15" s="876"/>
      <c r="I15" s="279" t="s">
        <v>625</v>
      </c>
      <c r="J15" s="873">
        <f>'Underwriting Model Summary'!D51</f>
        <v>454545.45454545453</v>
      </c>
      <c r="K15" s="873">
        <f ca="1">'AIRR Model Summary'!E51</f>
        <v>255135.95769260984</v>
      </c>
      <c r="L15" s="928">
        <f t="shared" ca="1" si="2"/>
        <v>-199409.49685284469</v>
      </c>
    </row>
    <row r="16" spans="2:12">
      <c r="B16" s="277" t="s">
        <v>611</v>
      </c>
      <c r="C16" s="856" t="s">
        <v>161</v>
      </c>
      <c r="D16" s="849"/>
      <c r="E16" s="844" t="s">
        <v>1313</v>
      </c>
      <c r="F16" s="870"/>
      <c r="G16" s="276" t="s">
        <v>603</v>
      </c>
      <c r="I16" s="301" t="s">
        <v>626</v>
      </c>
      <c r="J16" s="877" t="e">
        <f>'Underwriting Model Summary'!D52</f>
        <v>#REF!</v>
      </c>
      <c r="K16" s="877">
        <f ca="1">'AIRR Model Summary'!E52</f>
        <v>369947.13865428424</v>
      </c>
      <c r="L16" s="931" t="e">
        <f t="shared" ca="1" si="2"/>
        <v>#REF!</v>
      </c>
    </row>
    <row r="17" spans="2:12">
      <c r="B17" s="282" t="s">
        <v>613</v>
      </c>
      <c r="C17" s="857">
        <v>50000000</v>
      </c>
      <c r="D17" s="851"/>
      <c r="E17" s="862">
        <v>50000000</v>
      </c>
      <c r="F17" s="871"/>
      <c r="G17" s="916">
        <f t="shared" ref="G17:G26" si="3">E17-C17</f>
        <v>0</v>
      </c>
      <c r="I17" s="878" t="s">
        <v>628</v>
      </c>
      <c r="J17" s="879" t="e">
        <f>'Underwriting Model Summary'!D53</f>
        <v>#REF!</v>
      </c>
      <c r="K17" s="879">
        <f ca="1">'AIRR Model Summary'!E53</f>
        <v>36624766.726774141</v>
      </c>
      <c r="L17" s="932" t="e">
        <f t="shared" ca="1" si="2"/>
        <v>#REF!</v>
      </c>
    </row>
    <row r="18" spans="2:12">
      <c r="B18" s="285" t="s">
        <v>58</v>
      </c>
      <c r="C18" s="858">
        <v>50000000</v>
      </c>
      <c r="D18" s="853"/>
      <c r="E18" s="862">
        <v>50000000</v>
      </c>
      <c r="F18" s="871"/>
      <c r="G18" s="916">
        <f t="shared" si="3"/>
        <v>0</v>
      </c>
    </row>
    <row r="19" spans="2:12">
      <c r="B19" s="285" t="s">
        <v>59</v>
      </c>
      <c r="C19" s="858">
        <v>50000000</v>
      </c>
      <c r="D19" s="853"/>
      <c r="E19" s="862">
        <v>50000000</v>
      </c>
      <c r="F19" s="871"/>
      <c r="G19" s="916">
        <f t="shared" si="3"/>
        <v>0</v>
      </c>
      <c r="I19" s="9" t="s">
        <v>602</v>
      </c>
      <c r="J19" s="10"/>
      <c r="K19" s="10"/>
      <c r="L19" s="10"/>
    </row>
    <row r="20" spans="2:12">
      <c r="B20" s="301" t="s">
        <v>60</v>
      </c>
      <c r="C20" s="858">
        <v>50000000</v>
      </c>
      <c r="D20" s="859"/>
      <c r="E20" s="862">
        <v>50000000</v>
      </c>
      <c r="F20" s="871"/>
      <c r="G20" s="916">
        <f t="shared" si="3"/>
        <v>0</v>
      </c>
      <c r="I20" s="271"/>
      <c r="J20" s="23"/>
      <c r="K20" s="23"/>
      <c r="L20" s="15"/>
    </row>
    <row r="21" spans="2:12">
      <c r="B21" s="285" t="s">
        <v>61</v>
      </c>
      <c r="C21" s="858">
        <v>50000000</v>
      </c>
      <c r="D21" s="853"/>
      <c r="E21" s="862">
        <v>50000000</v>
      </c>
      <c r="F21" s="871"/>
      <c r="G21" s="916">
        <f t="shared" si="3"/>
        <v>0</v>
      </c>
      <c r="I21" s="177"/>
      <c r="J21" s="275" t="s">
        <v>161</v>
      </c>
      <c r="K21" s="275" t="s">
        <v>1313</v>
      </c>
      <c r="L21" s="314" t="s">
        <v>603</v>
      </c>
    </row>
    <row r="22" spans="2:12">
      <c r="B22" s="301" t="s">
        <v>62</v>
      </c>
      <c r="C22" s="858">
        <v>50000000</v>
      </c>
      <c r="D22" s="859"/>
      <c r="E22" s="862">
        <v>50000000</v>
      </c>
      <c r="F22" s="871"/>
      <c r="G22" s="916">
        <f t="shared" si="3"/>
        <v>0</v>
      </c>
      <c r="I22" s="880" t="s">
        <v>604</v>
      </c>
      <c r="J22" s="881">
        <f>'Underwriting Model Summary'!H61</f>
        <v>0.14000000000000001</v>
      </c>
      <c r="K22" s="881">
        <f ca="1">'AIRR Model Summary'!I69</f>
        <v>7.4705150723457334E-2</v>
      </c>
      <c r="L22" s="933">
        <f ca="1">K22-J22</f>
        <v>-6.529484927654268E-2</v>
      </c>
    </row>
    <row r="23" spans="2:12">
      <c r="B23" s="285" t="s">
        <v>618</v>
      </c>
      <c r="C23" s="858">
        <v>50000000</v>
      </c>
      <c r="D23" s="853"/>
      <c r="E23" s="862">
        <v>50000000</v>
      </c>
      <c r="F23" s="871"/>
      <c r="G23" s="916">
        <f t="shared" si="3"/>
        <v>0</v>
      </c>
      <c r="I23" s="880" t="s">
        <v>605</v>
      </c>
      <c r="J23" s="882">
        <f>'Underwriting Model Summary'!H62</f>
        <v>1.1661153018557671</v>
      </c>
      <c r="K23" s="882">
        <f ca="1">'AIRR Model Summary'!I70</f>
        <v>1.585560687283337</v>
      </c>
      <c r="L23" s="934">
        <f t="shared" ref="L23:L30" ca="1" si="4">K23-J23</f>
        <v>0.41944538542756993</v>
      </c>
    </row>
    <row r="24" spans="2:12">
      <c r="B24" s="285" t="s">
        <v>620</v>
      </c>
      <c r="C24" s="858">
        <v>50000000</v>
      </c>
      <c r="D24" s="853"/>
      <c r="E24" s="862">
        <v>50000000</v>
      </c>
      <c r="F24" s="871"/>
      <c r="G24" s="916">
        <f t="shared" si="3"/>
        <v>0</v>
      </c>
      <c r="I24" s="315" t="s">
        <v>606</v>
      </c>
      <c r="J24" s="883">
        <f>'Underwriting Model Summary'!I61</f>
        <v>0.2</v>
      </c>
      <c r="K24" s="883">
        <f ca="1">'AIRR Model Summary'!J69</f>
        <v>4.8843762278556829E-2</v>
      </c>
      <c r="L24" s="933">
        <f t="shared" ca="1" si="4"/>
        <v>-0.15115623772144318</v>
      </c>
    </row>
    <row r="25" spans="2:12">
      <c r="B25" s="285" t="s">
        <v>63</v>
      </c>
      <c r="C25" s="860">
        <v>50000000</v>
      </c>
      <c r="D25" s="853"/>
      <c r="E25" s="862">
        <v>50000000</v>
      </c>
      <c r="F25" s="871"/>
      <c r="G25" s="918">
        <f t="shared" si="3"/>
        <v>0</v>
      </c>
      <c r="I25" s="279" t="s">
        <v>607</v>
      </c>
      <c r="J25" s="884">
        <f>'Underwriting Model Summary'!I62</f>
        <v>1.3993408854754914</v>
      </c>
      <c r="K25" s="884">
        <f ca="1">'AIRR Model Summary'!J70</f>
        <v>1.4622175510448145</v>
      </c>
      <c r="L25" s="934">
        <f t="shared" ca="1" si="4"/>
        <v>6.2876665569323142E-2</v>
      </c>
    </row>
    <row r="26" spans="2:12">
      <c r="B26" s="288" t="s">
        <v>558</v>
      </c>
      <c r="C26" s="861">
        <f>SUM(C17:C25)</f>
        <v>450000000</v>
      </c>
      <c r="D26" s="855"/>
      <c r="E26" s="863">
        <f>SUM(E17:E25)</f>
        <v>450000000</v>
      </c>
      <c r="F26" s="870"/>
      <c r="G26" s="917">
        <f t="shared" si="3"/>
        <v>0</v>
      </c>
      <c r="I26" s="885" t="s">
        <v>610</v>
      </c>
      <c r="J26" s="886">
        <f>'Underwriting Model Summary'!J61</f>
        <v>0.18</v>
      </c>
      <c r="K26" s="886">
        <f ca="1">'AIRR Model Summary'!K69</f>
        <v>4.6859660744667062E-2</v>
      </c>
      <c r="L26" s="933">
        <f t="shared" ca="1" si="4"/>
        <v>-0.13314033925533292</v>
      </c>
    </row>
    <row r="27" spans="2:12">
      <c r="I27" s="887" t="s">
        <v>612</v>
      </c>
      <c r="J27" s="888">
        <f>'Underwriting Model Summary'!J62</f>
        <v>1.4203588268163065</v>
      </c>
      <c r="K27" s="888">
        <f ca="1">'AIRR Model Summary'!K70</f>
        <v>1.4403230339375517</v>
      </c>
      <c r="L27" s="935">
        <f t="shared" ca="1" si="4"/>
        <v>1.9964207121245137E-2</v>
      </c>
    </row>
    <row r="28" spans="2:12">
      <c r="B28" s="9" t="s">
        <v>1284</v>
      </c>
      <c r="C28" s="21"/>
      <c r="D28" s="21"/>
      <c r="E28" s="10"/>
      <c r="F28" s="10"/>
      <c r="G28" s="10"/>
      <c r="I28" s="315" t="s">
        <v>614</v>
      </c>
      <c r="J28" s="883">
        <f>'Underwriting Model Summary'!K61</f>
        <v>0.3</v>
      </c>
      <c r="K28" s="883">
        <f>'Underwriting Model Summary'!K61</f>
        <v>0.3</v>
      </c>
      <c r="L28" s="933">
        <f t="shared" si="4"/>
        <v>0</v>
      </c>
    </row>
    <row r="29" spans="2:12">
      <c r="B29" s="271"/>
      <c r="C29" s="571"/>
      <c r="D29" s="571"/>
      <c r="E29" s="23"/>
      <c r="F29" s="23"/>
      <c r="G29" s="15"/>
      <c r="I29" s="292" t="s">
        <v>615</v>
      </c>
      <c r="J29" s="884">
        <f>'Underwriting Model Summary'!K62</f>
        <v>8.9868177095098183</v>
      </c>
      <c r="K29" s="884">
        <f>'Underwriting Model Summary'!K62</f>
        <v>8.9868177095098183</v>
      </c>
      <c r="L29" s="934">
        <f t="shared" si="4"/>
        <v>0</v>
      </c>
    </row>
    <row r="30" spans="2:12">
      <c r="B30" s="843" t="s">
        <v>109</v>
      </c>
      <c r="I30" s="889" t="s">
        <v>1327</v>
      </c>
      <c r="J30" s="890">
        <f ca="1">'AIRR Model Summary'!K72</f>
        <v>255135.95769260984</v>
      </c>
      <c r="K30" s="890">
        <f ca="1">J30</f>
        <v>255135.95769260984</v>
      </c>
      <c r="L30" s="936">
        <f t="shared" ca="1" si="4"/>
        <v>0</v>
      </c>
    </row>
    <row r="31" spans="2:12">
      <c r="B31" s="331" t="s">
        <v>692</v>
      </c>
      <c r="C31" s="332"/>
      <c r="D31" s="332"/>
      <c r="E31" s="332"/>
      <c r="F31" s="332"/>
      <c r="G31" s="333"/>
    </row>
    <row r="32" spans="2:12">
      <c r="B32" s="334" t="s">
        <v>18</v>
      </c>
      <c r="C32" s="30" t="s">
        <v>516</v>
      </c>
      <c r="D32" s="30" t="s">
        <v>517</v>
      </c>
      <c r="E32" s="848" t="s">
        <v>161</v>
      </c>
      <c r="F32" s="844" t="s">
        <v>1313</v>
      </c>
      <c r="G32" s="314" t="s">
        <v>603</v>
      </c>
      <c r="I32" s="9" t="s">
        <v>631</v>
      </c>
      <c r="J32" s="10"/>
      <c r="K32" s="10"/>
      <c r="L32" s="10"/>
    </row>
    <row r="33" spans="2:12">
      <c r="B33" s="336" t="s">
        <v>541</v>
      </c>
      <c r="C33" s="337">
        <v>50</v>
      </c>
      <c r="D33" s="337">
        <v>600</v>
      </c>
      <c r="E33" s="338">
        <v>1425</v>
      </c>
      <c r="F33" s="338">
        <v>1425</v>
      </c>
      <c r="G33" s="919">
        <f>F33-E33</f>
        <v>0</v>
      </c>
      <c r="I33" s="271"/>
      <c r="J33" s="23"/>
      <c r="K33" s="23"/>
      <c r="L33" s="15"/>
    </row>
    <row r="34" spans="2:12">
      <c r="B34" s="336" t="s">
        <v>518</v>
      </c>
      <c r="C34" s="337">
        <v>50</v>
      </c>
      <c r="D34" s="337">
        <v>600</v>
      </c>
      <c r="E34" s="338">
        <v>1425</v>
      </c>
      <c r="F34" s="338">
        <v>1425</v>
      </c>
      <c r="G34" s="919">
        <f t="shared" ref="G34:G38" si="5">F34-E34</f>
        <v>0</v>
      </c>
      <c r="I34" s="328" t="s">
        <v>616</v>
      </c>
      <c r="J34" s="275" t="s">
        <v>161</v>
      </c>
      <c r="K34" s="275" t="s">
        <v>1313</v>
      </c>
      <c r="L34" s="842" t="s">
        <v>603</v>
      </c>
    </row>
    <row r="35" spans="2:12">
      <c r="B35" s="336" t="s">
        <v>519</v>
      </c>
      <c r="C35" s="337">
        <v>20</v>
      </c>
      <c r="D35" s="337">
        <v>725</v>
      </c>
      <c r="E35" s="338">
        <v>1600</v>
      </c>
      <c r="F35" s="338">
        <v>1600</v>
      </c>
      <c r="G35" s="919">
        <f t="shared" si="5"/>
        <v>0</v>
      </c>
      <c r="I35" s="891" t="s">
        <v>494</v>
      </c>
      <c r="J35" s="913" t="e">
        <f>'Underwriting Model Summary'!D44</f>
        <v>#REF!</v>
      </c>
      <c r="K35" s="914">
        <f>'AIRR Model Summary'!E44</f>
        <v>96</v>
      </c>
      <c r="L35" s="914" t="e">
        <f>K35-J35</f>
        <v>#REF!</v>
      </c>
    </row>
    <row r="36" spans="2:12">
      <c r="B36" s="336" t="s">
        <v>520</v>
      </c>
      <c r="C36" s="337">
        <v>65</v>
      </c>
      <c r="D36" s="337">
        <v>875</v>
      </c>
      <c r="E36" s="338">
        <v>1875</v>
      </c>
      <c r="F36" s="338">
        <v>1875</v>
      </c>
      <c r="G36" s="919">
        <f t="shared" si="5"/>
        <v>0</v>
      </c>
      <c r="I36" s="892" t="s">
        <v>497</v>
      </c>
      <c r="J36" s="893" t="e">
        <f>'Underwriting Model Summary'!D45</f>
        <v>#REF!</v>
      </c>
      <c r="K36" s="894">
        <f>'AIRR Model Summary'!E45</f>
        <v>48273</v>
      </c>
      <c r="L36" s="894" t="e">
        <f t="shared" ref="L36:L39" si="6">K36-J36</f>
        <v>#REF!</v>
      </c>
    </row>
    <row r="37" spans="2:12">
      <c r="B37" s="336" t="s">
        <v>648</v>
      </c>
      <c r="C37" s="337">
        <v>10</v>
      </c>
      <c r="D37" s="339">
        <v>1025</v>
      </c>
      <c r="E37" s="338">
        <v>2100</v>
      </c>
      <c r="F37" s="338">
        <v>2100</v>
      </c>
      <c r="G37" s="919">
        <f t="shared" si="5"/>
        <v>0</v>
      </c>
      <c r="I37" s="895" t="s">
        <v>692</v>
      </c>
      <c r="J37" s="896">
        <f>'Underwriting Model Summary'!R7</f>
        <v>1891.0073455644499</v>
      </c>
      <c r="K37" s="896">
        <f>'AIRR Model Summary'!T7</f>
        <v>1891.0073455644499</v>
      </c>
      <c r="L37" s="896">
        <f t="shared" si="6"/>
        <v>0</v>
      </c>
    </row>
    <row r="38" spans="2:12">
      <c r="B38" s="288" t="s">
        <v>650</v>
      </c>
      <c r="C38" s="340">
        <f>SUM(C33:C37)</f>
        <v>195</v>
      </c>
      <c r="D38" s="341">
        <f>SUMPRODUCT(C33:C37,D33:D37)/C38</f>
        <v>726.28205128205127</v>
      </c>
      <c r="E38" s="342">
        <f>SUMPRODUCT(C33:C37,E33:E37)/C38</f>
        <v>1627.5641025641025</v>
      </c>
      <c r="F38" s="342">
        <f>SUMPRODUCT(C33:C37,F33:F37)/C38</f>
        <v>1627.5641025641025</v>
      </c>
      <c r="G38" s="920">
        <f t="shared" si="5"/>
        <v>0</v>
      </c>
      <c r="I38" s="895" t="s">
        <v>691</v>
      </c>
      <c r="J38" s="896">
        <f ca="1">'Underwriting Model Summary'!R8</f>
        <v>1735.2924695054771</v>
      </c>
      <c r="K38" s="896">
        <f ca="1">'AIRR Model Summary'!T8</f>
        <v>1735.2924695054771</v>
      </c>
      <c r="L38" s="896">
        <f t="shared" ca="1" si="6"/>
        <v>0</v>
      </c>
    </row>
    <row r="39" spans="2:12">
      <c r="I39" s="897" t="s">
        <v>15</v>
      </c>
      <c r="J39" s="898">
        <f ca="1">'Underwriting Model Summary'!R9</f>
        <v>1.0000000000000004</v>
      </c>
      <c r="K39" s="898">
        <f ca="1">'AIRR Model Summary'!T9</f>
        <v>1.0000000000000004</v>
      </c>
      <c r="L39" s="898">
        <f t="shared" ca="1" si="6"/>
        <v>0</v>
      </c>
    </row>
    <row r="40" spans="2:12">
      <c r="B40" s="331" t="s">
        <v>691</v>
      </c>
      <c r="C40" s="332"/>
      <c r="D40" s="332"/>
      <c r="E40" s="332"/>
      <c r="F40" s="332"/>
      <c r="G40" s="333"/>
      <c r="I40" s="899" t="s">
        <v>225</v>
      </c>
      <c r="J40" s="900">
        <f>'Underwriting Model Summary'!R15</f>
        <v>3290352.7812821437</v>
      </c>
      <c r="K40" s="900">
        <f>'AIRR Model Summary'!T15</f>
        <v>3290352.7812821437</v>
      </c>
      <c r="L40" s="921">
        <f>K40-J40</f>
        <v>0</v>
      </c>
    </row>
    <row r="41" spans="2:12">
      <c r="B41" s="334" t="s">
        <v>18</v>
      </c>
      <c r="C41" s="30" t="s">
        <v>516</v>
      </c>
      <c r="D41" s="30" t="s">
        <v>517</v>
      </c>
      <c r="E41" s="848" t="s">
        <v>161</v>
      </c>
      <c r="F41" s="844" t="s">
        <v>1313</v>
      </c>
      <c r="G41" s="314" t="s">
        <v>603</v>
      </c>
      <c r="I41" s="901" t="s">
        <v>638</v>
      </c>
      <c r="J41" s="902">
        <f>'Underwriting Model Summary'!R16</f>
        <v>0</v>
      </c>
      <c r="K41" s="902">
        <f>'AIRR Model Summary'!T16</f>
        <v>0</v>
      </c>
      <c r="L41" s="922">
        <f t="shared" ref="L41:L65" si="7">K41-J41</f>
        <v>0</v>
      </c>
    </row>
    <row r="42" spans="2:12" ht="15.75" thickBot="1">
      <c r="B42" s="336" t="s">
        <v>541</v>
      </c>
      <c r="C42" s="337">
        <v>50</v>
      </c>
      <c r="D42" s="337">
        <v>600</v>
      </c>
      <c r="E42" s="338">
        <v>1425</v>
      </c>
      <c r="F42" s="338">
        <v>1425</v>
      </c>
      <c r="G42" s="919">
        <f t="shared" ref="G42:G47" si="8">F42-E42</f>
        <v>0</v>
      </c>
      <c r="I42" s="903" t="s">
        <v>225</v>
      </c>
      <c r="J42" s="904">
        <f>SUM(J40:J41)</f>
        <v>3290352.7812821437</v>
      </c>
      <c r="K42" s="904">
        <f>SUM(K40:K41)</f>
        <v>3290352.7812821437</v>
      </c>
      <c r="L42" s="923">
        <f t="shared" si="7"/>
        <v>0</v>
      </c>
    </row>
    <row r="43" spans="2:12" ht="15.75" thickTop="1">
      <c r="B43" s="336" t="s">
        <v>518</v>
      </c>
      <c r="C43" s="337">
        <v>50</v>
      </c>
      <c r="D43" s="337">
        <v>600</v>
      </c>
      <c r="E43" s="338">
        <v>1425</v>
      </c>
      <c r="F43" s="338">
        <v>1425</v>
      </c>
      <c r="G43" s="919">
        <f t="shared" si="8"/>
        <v>0</v>
      </c>
      <c r="I43" s="901" t="s">
        <v>22</v>
      </c>
      <c r="J43" s="902">
        <f>'Underwriting Model Summary'!R18</f>
        <v>165478.75835364897</v>
      </c>
      <c r="K43" s="902">
        <f>'AIRR Model Summary'!T18</f>
        <v>165478.75835364897</v>
      </c>
      <c r="L43" s="922">
        <f t="shared" si="7"/>
        <v>0</v>
      </c>
    </row>
    <row r="44" spans="2:12" ht="15.75" thickBot="1">
      <c r="B44" s="336" t="s">
        <v>519</v>
      </c>
      <c r="C44" s="337">
        <v>20</v>
      </c>
      <c r="D44" s="337">
        <v>725</v>
      </c>
      <c r="E44" s="338">
        <v>1600</v>
      </c>
      <c r="F44" s="338">
        <v>1600</v>
      </c>
      <c r="G44" s="919">
        <f t="shared" si="8"/>
        <v>0</v>
      </c>
      <c r="I44" s="903" t="s">
        <v>641</v>
      </c>
      <c r="J44" s="904">
        <f>J43+J42</f>
        <v>3455831.5396357928</v>
      </c>
      <c r="K44" s="904">
        <f>K43+K42</f>
        <v>3455831.5396357928</v>
      </c>
      <c r="L44" s="923">
        <f t="shared" si="7"/>
        <v>0</v>
      </c>
    </row>
    <row r="45" spans="2:12" ht="15.75" thickTop="1">
      <c r="B45" s="336" t="s">
        <v>520</v>
      </c>
      <c r="C45" s="337">
        <v>65</v>
      </c>
      <c r="D45" s="337">
        <v>875</v>
      </c>
      <c r="E45" s="338">
        <v>1875</v>
      </c>
      <c r="F45" s="338">
        <v>1875</v>
      </c>
      <c r="G45" s="919">
        <f t="shared" si="8"/>
        <v>0</v>
      </c>
      <c r="I45" s="901" t="s">
        <v>227</v>
      </c>
      <c r="J45" s="902">
        <f ca="1">'Underwriting Model Summary'!R20</f>
        <v>-103674.94618907376</v>
      </c>
      <c r="K45" s="902">
        <f ca="1">'AIRR Model Summary'!T20</f>
        <v>-103674.94618907376</v>
      </c>
      <c r="L45" s="922">
        <f t="shared" ca="1" si="7"/>
        <v>0</v>
      </c>
    </row>
    <row r="46" spans="2:12">
      <c r="B46" s="336" t="s">
        <v>648</v>
      </c>
      <c r="C46" s="337">
        <v>10</v>
      </c>
      <c r="D46" s="339">
        <v>1025</v>
      </c>
      <c r="E46" s="338">
        <v>2100</v>
      </c>
      <c r="F46" s="338">
        <v>2100</v>
      </c>
      <c r="G46" s="919">
        <f t="shared" si="8"/>
        <v>0</v>
      </c>
      <c r="I46" s="901" t="s">
        <v>504</v>
      </c>
      <c r="J46" s="902">
        <f>'Underwriting Model Summary'!R21</f>
        <v>0</v>
      </c>
      <c r="K46" s="902">
        <f>'AIRR Model Summary'!T21</f>
        <v>0</v>
      </c>
      <c r="L46" s="922">
        <f t="shared" si="7"/>
        <v>0</v>
      </c>
    </row>
    <row r="47" spans="2:12">
      <c r="B47" s="288" t="s">
        <v>650</v>
      </c>
      <c r="C47" s="340">
        <f>SUM(C42:C46)</f>
        <v>195</v>
      </c>
      <c r="D47" s="341">
        <f>SUMPRODUCT(C42:C46,D42:D46)/C47</f>
        <v>726.28205128205127</v>
      </c>
      <c r="E47" s="342">
        <f>SUMPRODUCT(C42:C46,E42:E46)/C47</f>
        <v>1627.5641025641025</v>
      </c>
      <c r="F47" s="342">
        <f>SUMPRODUCT(C42:C46,F42:F46)/C47</f>
        <v>1627.5641025641025</v>
      </c>
      <c r="G47" s="920">
        <f t="shared" si="8"/>
        <v>0</v>
      </c>
      <c r="I47" s="901" t="s">
        <v>717</v>
      </c>
      <c r="J47" s="902">
        <f ca="1">'Underwriting Model Summary'!R22</f>
        <v>0</v>
      </c>
      <c r="K47" s="902">
        <f ca="1">'AIRR Model Summary'!T22</f>
        <v>0</v>
      </c>
      <c r="L47" s="922">
        <f t="shared" ca="1" si="7"/>
        <v>0</v>
      </c>
    </row>
    <row r="48" spans="2:12">
      <c r="I48" s="901" t="s">
        <v>718</v>
      </c>
      <c r="J48" s="902">
        <f ca="1">'Underwriting Model Summary'!R23</f>
        <v>0</v>
      </c>
      <c r="K48" s="902">
        <f ca="1">'AIRR Model Summary'!T23</f>
        <v>0</v>
      </c>
      <c r="L48" s="922">
        <f t="shared" ca="1" si="7"/>
        <v>0</v>
      </c>
    </row>
    <row r="49" spans="2:12">
      <c r="B49" s="9" t="s">
        <v>656</v>
      </c>
      <c r="C49" s="21"/>
      <c r="D49" s="21"/>
      <c r="E49" s="10"/>
      <c r="F49" s="10"/>
      <c r="G49" s="10"/>
      <c r="I49" s="901" t="s">
        <v>715</v>
      </c>
      <c r="J49" s="902">
        <f ca="1">'Underwriting Model Summary'!R24</f>
        <v>0</v>
      </c>
      <c r="K49" s="902">
        <f ca="1">'AIRR Model Summary'!T24</f>
        <v>0</v>
      </c>
      <c r="L49" s="922">
        <f t="shared" ca="1" si="7"/>
        <v>0</v>
      </c>
    </row>
    <row r="50" spans="2:12">
      <c r="B50" s="866"/>
      <c r="C50" s="845"/>
      <c r="D50" s="845"/>
      <c r="E50" s="865"/>
      <c r="F50" s="865"/>
      <c r="G50" s="19"/>
      <c r="I50" s="901" t="s">
        <v>716</v>
      </c>
      <c r="J50" s="902">
        <f ca="1">'Underwriting Model Summary'!R25</f>
        <v>0</v>
      </c>
      <c r="K50" s="902">
        <f ca="1">'AIRR Model Summary'!T25</f>
        <v>0</v>
      </c>
      <c r="L50" s="922">
        <f t="shared" ca="1" si="7"/>
        <v>0</v>
      </c>
    </row>
    <row r="51" spans="2:12">
      <c r="B51" s="867"/>
      <c r="C51" s="868" t="s">
        <v>161</v>
      </c>
      <c r="D51" s="869"/>
      <c r="E51" s="868" t="s">
        <v>1313</v>
      </c>
      <c r="F51" s="870"/>
      <c r="G51" s="276" t="s">
        <v>603</v>
      </c>
      <c r="I51" s="901" t="s">
        <v>237</v>
      </c>
      <c r="J51" s="902">
        <f ca="1">'Underwriting Model Summary'!R26</f>
        <v>-33521.56593446718</v>
      </c>
      <c r="K51" s="902">
        <f ca="1">'AIRR Model Summary'!T26</f>
        <v>-33521.56593446718</v>
      </c>
      <c r="L51" s="922">
        <f t="shared" ca="1" si="7"/>
        <v>0</v>
      </c>
    </row>
    <row r="52" spans="2:12" ht="15.75" thickBot="1">
      <c r="B52" s="279" t="s">
        <v>1257</v>
      </c>
      <c r="C52" s="846">
        <f>'Underwriting Model Summary'!C32</f>
        <v>0</v>
      </c>
      <c r="D52" s="905"/>
      <c r="E52" s="846">
        <f>'AIRR Model Summary'!D32</f>
        <v>0</v>
      </c>
      <c r="F52" s="871"/>
      <c r="G52" s="906">
        <f>E52-C52</f>
        <v>0</v>
      </c>
      <c r="I52" s="903" t="s">
        <v>701</v>
      </c>
      <c r="J52" s="904">
        <f ca="1">SUM(J44:J51)</f>
        <v>3318635.0275122519</v>
      </c>
      <c r="K52" s="904">
        <f ca="1">SUM(K44:K51)</f>
        <v>3318635.0275122519</v>
      </c>
      <c r="L52" s="923">
        <f t="shared" ca="1" si="7"/>
        <v>0</v>
      </c>
    </row>
    <row r="53" spans="2:12" ht="15.75" thickTop="1">
      <c r="B53" s="279" t="s">
        <v>627</v>
      </c>
      <c r="C53" s="846">
        <f>'Underwriting Model Summary'!C33</f>
        <v>0</v>
      </c>
      <c r="D53" s="905"/>
      <c r="E53" s="846">
        <f>'AIRR Model Summary'!D33</f>
        <v>0</v>
      </c>
      <c r="F53" s="871"/>
      <c r="G53" s="906">
        <f t="shared" ref="G53:G61" si="9">E53-C53</f>
        <v>0</v>
      </c>
      <c r="I53" s="901" t="s">
        <v>700</v>
      </c>
      <c r="J53" s="902" t="e">
        <f>'Income Statement - AM'!#REF!</f>
        <v>#REF!</v>
      </c>
      <c r="K53" s="902">
        <f>'AIRR Model Summary'!T28</f>
        <v>0</v>
      </c>
      <c r="L53" s="922" t="e">
        <f t="shared" si="7"/>
        <v>#REF!</v>
      </c>
    </row>
    <row r="54" spans="2:12" ht="15.75" thickBot="1">
      <c r="B54" s="279" t="s">
        <v>99</v>
      </c>
      <c r="C54" s="846" t="e">
        <f>'Underwriting Model Summary'!C34</f>
        <v>#REF!</v>
      </c>
      <c r="D54" s="905"/>
      <c r="E54" s="846">
        <f>'AIRR Model Summary'!D34</f>
        <v>25</v>
      </c>
      <c r="F54" s="871"/>
      <c r="G54" s="906" t="e">
        <f t="shared" si="9"/>
        <v>#REF!</v>
      </c>
      <c r="I54" s="903" t="s">
        <v>705</v>
      </c>
      <c r="J54" s="904" t="e">
        <f ca="1">J53+J52</f>
        <v>#REF!</v>
      </c>
      <c r="K54" s="904">
        <f ca="1">K53+K52</f>
        <v>3318635.0275122519</v>
      </c>
      <c r="L54" s="923" t="e">
        <f t="shared" ca="1" si="7"/>
        <v>#REF!</v>
      </c>
    </row>
    <row r="55" spans="2:12" ht="15.75" thickTop="1">
      <c r="B55" s="279" t="s">
        <v>1329</v>
      </c>
      <c r="C55" s="846" t="e">
        <f>'Underwriting Model Summary'!C35</f>
        <v>#REF!</v>
      </c>
      <c r="D55" s="905"/>
      <c r="E55" s="846">
        <f>'AIRR Model Summary'!D35</f>
        <v>14</v>
      </c>
      <c r="F55" s="871"/>
      <c r="G55" s="906" t="e">
        <f t="shared" si="9"/>
        <v>#REF!</v>
      </c>
      <c r="I55" s="901"/>
      <c r="J55" s="902"/>
      <c r="K55" s="902"/>
      <c r="L55" s="922"/>
    </row>
    <row r="56" spans="2:12">
      <c r="B56" s="279" t="s">
        <v>1230</v>
      </c>
      <c r="C56" s="846" t="e">
        <f>'Underwriting Model Summary'!C36</f>
        <v>#REF!</v>
      </c>
      <c r="D56" s="905"/>
      <c r="E56" s="846">
        <f>'AIRR Model Summary'!D36</f>
        <v>14</v>
      </c>
      <c r="F56" s="871"/>
      <c r="G56" s="906" t="e">
        <f t="shared" si="9"/>
        <v>#REF!</v>
      </c>
      <c r="I56" s="907" t="s">
        <v>269</v>
      </c>
      <c r="J56" s="902">
        <f>'Underwriting Model Summary'!R31</f>
        <v>0</v>
      </c>
      <c r="K56" s="902">
        <f>'AIRR Model Summary'!T31</f>
        <v>0</v>
      </c>
      <c r="L56" s="922">
        <f t="shared" si="7"/>
        <v>0</v>
      </c>
    </row>
    <row r="57" spans="2:12">
      <c r="B57" s="279" t="s">
        <v>635</v>
      </c>
      <c r="C57" s="846">
        <f>'Underwriting Model Summary'!C37</f>
        <v>36</v>
      </c>
      <c r="D57" s="905"/>
      <c r="E57" s="846">
        <f>'AIRR Model Summary'!D37</f>
        <v>36</v>
      </c>
      <c r="F57" s="871"/>
      <c r="G57" s="906">
        <f t="shared" si="9"/>
        <v>0</v>
      </c>
      <c r="I57" s="901" t="s">
        <v>526</v>
      </c>
      <c r="J57" s="902">
        <f>'Underwriting Model Summary'!R32</f>
        <v>237256.24999999997</v>
      </c>
      <c r="K57" s="902">
        <f>'AIRR Model Summary'!T32</f>
        <v>237256.24999999997</v>
      </c>
      <c r="L57" s="922">
        <f t="shared" si="7"/>
        <v>0</v>
      </c>
    </row>
    <row r="58" spans="2:12">
      <c r="B58" s="279" t="s">
        <v>1328</v>
      </c>
      <c r="C58" s="846">
        <f>'Underwriting Model Summary'!C38</f>
        <v>40</v>
      </c>
      <c r="D58" s="905"/>
      <c r="E58" s="846">
        <f>'AIRR Model Summary'!D38</f>
        <v>40</v>
      </c>
      <c r="F58" s="871"/>
      <c r="G58" s="906">
        <f t="shared" si="9"/>
        <v>0</v>
      </c>
      <c r="I58" s="901" t="s">
        <v>527</v>
      </c>
      <c r="J58" s="902">
        <f ca="1">'Underwriting Model Summary'!R33</f>
        <v>15817.083333333332</v>
      </c>
      <c r="K58" s="902">
        <f ca="1">'AIRR Model Summary'!T33</f>
        <v>15817.083333333332</v>
      </c>
      <c r="L58" s="922">
        <f t="shared" ca="1" si="7"/>
        <v>0</v>
      </c>
    </row>
    <row r="59" spans="2:12">
      <c r="B59" s="279" t="s">
        <v>637</v>
      </c>
      <c r="C59" s="846">
        <f>'Underwriting Model Summary'!C39</f>
        <v>46</v>
      </c>
      <c r="D59" s="905"/>
      <c r="E59" s="846">
        <f>'AIRR Model Summary'!D39</f>
        <v>46</v>
      </c>
      <c r="F59" s="871"/>
      <c r="G59" s="906">
        <f t="shared" si="9"/>
        <v>0</v>
      </c>
      <c r="I59" s="901" t="s">
        <v>528</v>
      </c>
      <c r="J59" s="902">
        <f ca="1">'Underwriting Model Summary'!R34</f>
        <v>47451.250000000007</v>
      </c>
      <c r="K59" s="902">
        <f ca="1">'AIRR Model Summary'!T34</f>
        <v>47451.250000000007</v>
      </c>
      <c r="L59" s="922">
        <f t="shared" ca="1" si="7"/>
        <v>0</v>
      </c>
    </row>
    <row r="60" spans="2:12">
      <c r="B60" s="279" t="s">
        <v>1299</v>
      </c>
      <c r="C60" s="846"/>
      <c r="D60" s="905"/>
      <c r="E60" s="846"/>
      <c r="F60" s="871"/>
      <c r="G60" s="906">
        <f t="shared" si="9"/>
        <v>0</v>
      </c>
      <c r="I60" s="901" t="s">
        <v>529</v>
      </c>
      <c r="J60" s="902">
        <f>'Underwriting Model Summary'!R35</f>
        <v>23725.625</v>
      </c>
      <c r="K60" s="902">
        <f>'AIRR Model Summary'!T35</f>
        <v>23725.625</v>
      </c>
      <c r="L60" s="922">
        <f t="shared" si="7"/>
        <v>0</v>
      </c>
    </row>
    <row r="61" spans="2:12">
      <c r="B61" s="292" t="s">
        <v>108</v>
      </c>
      <c r="C61" s="847" t="e">
        <f>'Underwriting Model Summary'!C40</f>
        <v>#REF!</v>
      </c>
      <c r="D61" s="908"/>
      <c r="E61" s="847">
        <f>'AIRR Model Summary'!D40</f>
        <v>96</v>
      </c>
      <c r="F61" s="909"/>
      <c r="G61" s="327" t="e">
        <f t="shared" si="9"/>
        <v>#REF!</v>
      </c>
      <c r="I61" s="901" t="s">
        <v>298</v>
      </c>
      <c r="J61" s="902">
        <f ca="1">'Underwriting Model Summary'!R36</f>
        <v>79085.416666666672</v>
      </c>
      <c r="K61" s="902">
        <f ca="1">'AIRR Model Summary'!T36</f>
        <v>79085.416666666672</v>
      </c>
      <c r="L61" s="922">
        <f t="shared" ca="1" si="7"/>
        <v>0</v>
      </c>
    </row>
    <row r="62" spans="2:12">
      <c r="I62" s="901" t="s">
        <v>530</v>
      </c>
      <c r="J62" s="902">
        <f>'Underwriting Model Summary'!R37</f>
        <v>39542.708333333328</v>
      </c>
      <c r="K62" s="902">
        <f>'AIRR Model Summary'!T37</f>
        <v>39542.708333333328</v>
      </c>
      <c r="L62" s="922">
        <f t="shared" si="7"/>
        <v>0</v>
      </c>
    </row>
    <row r="63" spans="2:12">
      <c r="I63" s="901" t="s">
        <v>531</v>
      </c>
      <c r="J63" s="902">
        <f>'Underwriting Model Summary'!R38</f>
        <v>47451.25</v>
      </c>
      <c r="K63" s="902">
        <f>'AIRR Model Summary'!T38</f>
        <v>47451.25</v>
      </c>
      <c r="L63" s="922">
        <f t="shared" si="7"/>
        <v>0</v>
      </c>
    </row>
    <row r="64" spans="2:12">
      <c r="I64" s="901" t="s">
        <v>532</v>
      </c>
      <c r="J64" s="902">
        <f ca="1">'Underwriting Model Summary'!R39</f>
        <v>0</v>
      </c>
      <c r="K64" s="902">
        <f ca="1">'AIRR Model Summary'!T39</f>
        <v>0</v>
      </c>
      <c r="L64" s="922">
        <f t="shared" ca="1" si="7"/>
        <v>0</v>
      </c>
    </row>
    <row r="65" spans="9:12" ht="15.75" thickBot="1">
      <c r="I65" s="903" t="s">
        <v>460</v>
      </c>
      <c r="J65" s="904">
        <f ca="1">SUM(J57:J64)</f>
        <v>490329.58333333331</v>
      </c>
      <c r="K65" s="904">
        <f ca="1">SUM(K57:K64)</f>
        <v>490329.58333333331</v>
      </c>
      <c r="L65" s="923">
        <f t="shared" ca="1" si="7"/>
        <v>0</v>
      </c>
    </row>
    <row r="66" spans="9:12" s="179" customFormat="1" ht="15.75" thickTop="1">
      <c r="I66" s="901"/>
      <c r="J66" s="902"/>
      <c r="K66" s="902"/>
      <c r="L66" s="922"/>
    </row>
    <row r="67" spans="9:12">
      <c r="I67" s="901" t="s">
        <v>464</v>
      </c>
      <c r="J67" s="902">
        <f ca="1">'Underwriting Model Summary'!R42</f>
        <v>99559.050825367522</v>
      </c>
      <c r="K67" s="902">
        <f ca="1">'AIRR Model Summary'!T42</f>
        <v>99559.050825367522</v>
      </c>
      <c r="L67" s="922">
        <f ca="1">K67-J67</f>
        <v>0</v>
      </c>
    </row>
    <row r="68" spans="9:12">
      <c r="I68" s="901" t="s">
        <v>533</v>
      </c>
      <c r="J68" s="902">
        <f>'Underwriting Model Summary'!R43</f>
        <v>63268.333333333321</v>
      </c>
      <c r="K68" s="902">
        <f>'AIRR Model Summary'!T43</f>
        <v>63268.333333333321</v>
      </c>
      <c r="L68" s="922">
        <f>K68-J68</f>
        <v>0</v>
      </c>
    </row>
    <row r="69" spans="9:12">
      <c r="I69" s="901" t="s">
        <v>534</v>
      </c>
      <c r="J69" s="902">
        <f>'Underwriting Model Summary'!R44</f>
        <v>830396.875</v>
      </c>
      <c r="K69" s="902">
        <f>'AIRR Model Summary'!T44</f>
        <v>830396.875</v>
      </c>
      <c r="L69" s="922">
        <f>K69-J69</f>
        <v>0</v>
      </c>
    </row>
    <row r="70" spans="9:12">
      <c r="I70" s="901" t="s">
        <v>535</v>
      </c>
      <c r="J70" s="902">
        <f>'Underwriting Model Summary'!R45</f>
        <v>0</v>
      </c>
      <c r="K70" s="902">
        <f>'AIRR Model Summary'!T45</f>
        <v>0</v>
      </c>
      <c r="L70" s="922">
        <f>K70-J70</f>
        <v>0</v>
      </c>
    </row>
    <row r="71" spans="9:12" ht="15.75" thickBot="1">
      <c r="I71" s="903" t="s">
        <v>739</v>
      </c>
      <c r="J71" s="904">
        <f ca="1">SUM(J67:J70)</f>
        <v>993224.25915870082</v>
      </c>
      <c r="K71" s="904">
        <f ca="1">SUM(K67:K70)</f>
        <v>993224.25915870082</v>
      </c>
      <c r="L71" s="923">
        <f ca="1">K71-J71</f>
        <v>0</v>
      </c>
    </row>
    <row r="72" spans="9:12" ht="15.75" thickTop="1">
      <c r="I72" s="901"/>
      <c r="J72" s="902"/>
      <c r="K72" s="902"/>
      <c r="L72" s="922"/>
    </row>
    <row r="73" spans="9:12">
      <c r="I73" s="901" t="s">
        <v>537</v>
      </c>
      <c r="J73" s="902">
        <f ca="1">'Underwriting Model Summary'!R48</f>
        <v>0</v>
      </c>
      <c r="K73" s="902">
        <f ca="1">'AIRR Model Summary'!T48</f>
        <v>0</v>
      </c>
      <c r="L73" s="922">
        <f ca="1">K73-J73</f>
        <v>0</v>
      </c>
    </row>
    <row r="74" spans="9:12" ht="15.75" thickBot="1">
      <c r="I74" s="903" t="s">
        <v>538</v>
      </c>
      <c r="J74" s="904">
        <f ca="1">J73+J71+J65</f>
        <v>1483553.8424920342</v>
      </c>
      <c r="K74" s="904">
        <f ca="1">K73+K71+K65</f>
        <v>1483553.8424920342</v>
      </c>
      <c r="L74" s="923">
        <f ca="1">K74-J74</f>
        <v>0</v>
      </c>
    </row>
    <row r="75" spans="9:12" ht="15.75" thickTop="1">
      <c r="I75" s="901"/>
      <c r="J75" s="910"/>
      <c r="K75" s="910"/>
      <c r="L75" s="924">
        <f>K75-J75</f>
        <v>0</v>
      </c>
    </row>
    <row r="76" spans="9:12">
      <c r="I76" s="911" t="s">
        <v>654</v>
      </c>
      <c r="J76" s="912" t="e">
        <f ca="1">J54-J74</f>
        <v>#REF!</v>
      </c>
      <c r="K76" s="912">
        <f ca="1">K54-K74</f>
        <v>1835081.1850202177</v>
      </c>
      <c r="L76" s="925" t="e">
        <f t="shared" ref="L76" ca="1" si="10">K76-J76</f>
        <v>#REF!</v>
      </c>
    </row>
    <row r="81" customFormat="1"/>
    <row r="82" customFormat="1"/>
    <row r="83" customFormat="1"/>
    <row r="84" customFormat="1"/>
    <row r="85" customFormat="1"/>
    <row r="86" customFormat="1"/>
    <row r="87" customFormat="1"/>
    <row r="88" customFormat="1"/>
    <row r="89" customFormat="1"/>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6205A-5D0C-48D6-A2A0-78E1AAF5DC47}">
  <sheetPr>
    <tabColor theme="6" tint="0.79998168889431442"/>
  </sheetPr>
  <dimension ref="B2:T69"/>
  <sheetViews>
    <sheetView showGridLines="0" zoomScale="70" zoomScaleNormal="70" workbookViewId="0">
      <selection activeCell="E32" sqref="E32"/>
    </sheetView>
  </sheetViews>
  <sheetFormatPr defaultRowHeight="15"/>
  <cols>
    <col min="1" max="1" width="6.42578125" customWidth="1"/>
    <col min="2" max="2" width="17.140625" customWidth="1"/>
    <col min="3" max="7" width="12.7109375" customWidth="1"/>
    <col min="8" max="8" width="3.7109375" customWidth="1"/>
    <col min="9" max="9" width="43" bestFit="1" customWidth="1"/>
    <col min="10" max="14" width="20.7109375" customWidth="1"/>
    <col min="15" max="19" width="20.7109375" hidden="1" customWidth="1"/>
  </cols>
  <sheetData>
    <row r="2" spans="2:19" s="4" customFormat="1" ht="30">
      <c r="B2" s="348" t="str">
        <f>'Deal Landing Dashboard'!B2</f>
        <v>West Village Complexes - Multifamily - New York</v>
      </c>
      <c r="C2" s="570"/>
      <c r="D2" s="570"/>
      <c r="E2" s="570"/>
      <c r="F2" s="570"/>
      <c r="G2" s="267"/>
      <c r="H2" s="268"/>
      <c r="I2" s="268"/>
      <c r="J2" s="268"/>
      <c r="K2" s="268"/>
      <c r="L2" s="268"/>
      <c r="M2" s="268"/>
      <c r="N2" s="270"/>
      <c r="O2" s="268"/>
      <c r="P2" s="268"/>
      <c r="Q2" s="268"/>
      <c r="R2" s="268"/>
      <c r="S2" s="270"/>
    </row>
    <row r="3" spans="2:19" s="4" customFormat="1">
      <c r="B3" s="271"/>
      <c r="C3" s="571"/>
      <c r="D3" s="571"/>
      <c r="E3" s="571"/>
      <c r="F3" s="571"/>
      <c r="G3" s="23"/>
      <c r="H3" s="23"/>
      <c r="I3" s="23"/>
      <c r="J3" s="23"/>
      <c r="K3" s="23"/>
      <c r="L3" s="23"/>
      <c r="M3" s="23"/>
      <c r="N3" s="15"/>
      <c r="O3" s="23"/>
      <c r="P3" s="23"/>
      <c r="Q3" s="23"/>
      <c r="R3" s="23"/>
      <c r="S3" s="15"/>
    </row>
    <row r="5" spans="2:19" s="187" customFormat="1" ht="15.75">
      <c r="B5" s="612" t="s">
        <v>122</v>
      </c>
      <c r="C5" s="613"/>
      <c r="D5" s="613"/>
      <c r="E5" s="613"/>
      <c r="F5" s="613"/>
      <c r="G5" s="623"/>
      <c r="I5" s="612" t="s">
        <v>1356</v>
      </c>
      <c r="J5" s="613"/>
      <c r="K5" s="613"/>
      <c r="L5" s="613"/>
      <c r="M5" s="613"/>
      <c r="N5" s="614"/>
      <c r="O5" s="613"/>
      <c r="P5" s="613"/>
      <c r="Q5" s="613"/>
      <c r="R5" s="613"/>
      <c r="S5" s="614"/>
    </row>
    <row r="6" spans="2:19" s="187" customFormat="1" ht="15.75">
      <c r="B6" s="577"/>
      <c r="C6" s="578"/>
      <c r="D6" s="578"/>
      <c r="E6" s="578"/>
      <c r="F6" s="578"/>
      <c r="G6" s="579"/>
      <c r="I6" s="577"/>
      <c r="J6" s="580"/>
      <c r="K6" s="580"/>
      <c r="L6" s="580"/>
      <c r="M6" s="580"/>
      <c r="N6" s="579"/>
      <c r="O6" s="580"/>
      <c r="P6" s="580"/>
      <c r="Q6" s="580"/>
      <c r="R6" s="580"/>
      <c r="S6" s="579"/>
    </row>
    <row r="7" spans="2:19" s="187" customFormat="1" ht="15.75">
      <c r="B7" s="629" t="s">
        <v>123</v>
      </c>
      <c r="G7" s="630">
        <f>'AIRR Input Tab'!D42</f>
        <v>0.6</v>
      </c>
      <c r="O7" s="351">
        <f>'Income Statement - AM'!EB24</f>
        <v>1913.598573449872</v>
      </c>
      <c r="P7" s="351">
        <f>'Income Statement - AM'!EC24</f>
        <v>1913.598573449872</v>
      </c>
      <c r="Q7" s="351">
        <f>'Income Statement - AM'!ED24</f>
        <v>1913.598573449872</v>
      </c>
      <c r="R7" s="351">
        <f>'Income Statement - AM'!EE24</f>
        <v>1913.598573449872</v>
      </c>
      <c r="S7" s="392">
        <f>'Income Statement - AM'!EF24</f>
        <v>1913.598573449872</v>
      </c>
    </row>
    <row r="8" spans="2:19" s="187" customFormat="1" ht="15.75">
      <c r="B8" s="629" t="s">
        <v>124</v>
      </c>
      <c r="G8" s="659">
        <f>'AIRR Input Tab'!D50</f>
        <v>48</v>
      </c>
      <c r="I8" s="596" t="s">
        <v>1308</v>
      </c>
      <c r="J8" s="598" t="s">
        <v>1336</v>
      </c>
      <c r="K8" s="598" t="s">
        <v>1337</v>
      </c>
      <c r="L8" s="598" t="s">
        <v>658</v>
      </c>
      <c r="M8" s="598" t="s">
        <v>1337</v>
      </c>
      <c r="N8" s="599" t="s">
        <v>1338</v>
      </c>
      <c r="O8" s="387">
        <f ca="1">'Income Statement - AM'!EB32</f>
        <v>1754.1320256623828</v>
      </c>
      <c r="P8" s="387">
        <f ca="1">'Income Statement - AM'!EC32</f>
        <v>1754.1320256623828</v>
      </c>
      <c r="Q8" s="387">
        <f ca="1">'Income Statement - AM'!ED32</f>
        <v>1754.1320256623828</v>
      </c>
      <c r="R8" s="387">
        <f ca="1">'Income Statement - AM'!EE32</f>
        <v>1754.1320256623828</v>
      </c>
      <c r="S8" s="393">
        <f ca="1">'Income Statement - AM'!EF32</f>
        <v>1754.1320256623828</v>
      </c>
    </row>
    <row r="9" spans="2:19" s="187" customFormat="1" ht="15.75">
      <c r="B9" s="629" t="s">
        <v>125</v>
      </c>
      <c r="G9" s="592" t="str">
        <f>'AIRR Input Tab'!D43</f>
        <v>Floating</v>
      </c>
      <c r="I9" s="606" t="s">
        <v>494</v>
      </c>
      <c r="J9" s="974">
        <v>36</v>
      </c>
      <c r="K9" s="974">
        <f>J9+6</f>
        <v>42</v>
      </c>
      <c r="L9" s="974">
        <f t="shared" ref="L9:N9" si="0">K9+6</f>
        <v>48</v>
      </c>
      <c r="M9" s="974">
        <f t="shared" si="0"/>
        <v>54</v>
      </c>
      <c r="N9" s="975">
        <f t="shared" si="0"/>
        <v>60</v>
      </c>
      <c r="O9" s="394">
        <f ca="1">'Income Statement - AM'!EB15</f>
        <v>1.0000000000000004</v>
      </c>
      <c r="P9" s="394">
        <f ca="1">'Income Statement - AM'!EC15</f>
        <v>1.0000000000000004</v>
      </c>
      <c r="Q9" s="394">
        <f ca="1">'Income Statement - AM'!ED15</f>
        <v>1.0000000000000004</v>
      </c>
      <c r="R9" s="394">
        <f ca="1">'Income Statement - AM'!EE15</f>
        <v>1.0000000000000004</v>
      </c>
      <c r="S9" s="395">
        <f ca="1">'Income Statement - AM'!EF15</f>
        <v>1.0000000000000004</v>
      </c>
    </row>
    <row r="10" spans="2:19" s="187" customFormat="1" ht="15.75">
      <c r="B10" s="629" t="s">
        <v>126</v>
      </c>
      <c r="G10" s="633">
        <f>'AIRR Input Tab'!D45</f>
        <v>2.5000000000000001E-2</v>
      </c>
      <c r="I10" s="609" t="s">
        <v>497</v>
      </c>
      <c r="J10" s="610" t="s">
        <v>1342</v>
      </c>
      <c r="K10" s="610" t="s">
        <v>1342</v>
      </c>
      <c r="L10" s="610" t="s">
        <v>1342</v>
      </c>
      <c r="M10" s="610" t="s">
        <v>1342</v>
      </c>
      <c r="N10" s="611" t="s">
        <v>1342</v>
      </c>
    </row>
    <row r="11" spans="2:19" s="187" customFormat="1" ht="15.75">
      <c r="B11" s="629" t="s">
        <v>127</v>
      </c>
      <c r="G11" s="633">
        <f>'AIRR Input Tab'!D46</f>
        <v>0</v>
      </c>
      <c r="O11" s="593">
        <f>N9+1</f>
        <v>61</v>
      </c>
      <c r="P11" s="593">
        <f t="shared" ref="P11:S11" si="1">O11+1</f>
        <v>62</v>
      </c>
      <c r="Q11" s="593">
        <f t="shared" si="1"/>
        <v>63</v>
      </c>
      <c r="R11" s="593">
        <f t="shared" si="1"/>
        <v>64</v>
      </c>
      <c r="S11" s="594">
        <f t="shared" si="1"/>
        <v>65</v>
      </c>
    </row>
    <row r="12" spans="2:19" s="187" customFormat="1" ht="15.75">
      <c r="B12" s="629" t="s">
        <v>128</v>
      </c>
      <c r="G12" s="659">
        <f>'AIRR Input Tab'!D48</f>
        <v>36</v>
      </c>
      <c r="I12" s="980" t="s">
        <v>1345</v>
      </c>
      <c r="J12" s="981">
        <v>143000000</v>
      </c>
      <c r="K12" s="981">
        <v>143000000</v>
      </c>
      <c r="L12" s="981">
        <v>143000000</v>
      </c>
      <c r="M12" s="981">
        <v>143000000</v>
      </c>
      <c r="N12" s="982">
        <v>143000000</v>
      </c>
      <c r="O12" s="358">
        <f>'Income Statement - AM'!EB34</f>
        <v>3329661.5178027791</v>
      </c>
      <c r="P12" s="358">
        <f>'Income Statement - AM'!EC34</f>
        <v>3329661.5178027791</v>
      </c>
      <c r="Q12" s="358">
        <f>'Income Statement - AM'!ED34</f>
        <v>3329661.5178027791</v>
      </c>
      <c r="R12" s="358">
        <f>'Income Statement - AM'!EE34</f>
        <v>3329661.5178027791</v>
      </c>
      <c r="S12" s="359">
        <f>'Income Statement - AM'!EF34</f>
        <v>3329661.5178027791</v>
      </c>
    </row>
    <row r="13" spans="2:19" s="187" customFormat="1" ht="15.75">
      <c r="B13" s="634" t="s">
        <v>129</v>
      </c>
      <c r="C13" s="635"/>
      <c r="D13" s="635"/>
      <c r="E13" s="635"/>
      <c r="F13" s="635"/>
      <c r="G13" s="970">
        <f>'AIRR Input Tab'!D49</f>
        <v>30</v>
      </c>
      <c r="O13" s="58">
        <f>'Income Statement - AM'!EB35</f>
        <v>0</v>
      </c>
      <c r="P13" s="58">
        <f>'Income Statement - AM'!EC35</f>
        <v>0</v>
      </c>
      <c r="Q13" s="58">
        <f>'Income Statement - AM'!ED35</f>
        <v>0</v>
      </c>
      <c r="R13" s="58">
        <f>'Income Statement - AM'!EE35</f>
        <v>0</v>
      </c>
      <c r="S13" s="136">
        <f>'Income Statement - AM'!EF35</f>
        <v>0</v>
      </c>
    </row>
    <row r="14" spans="2:19" s="187" customFormat="1" ht="16.5" thickBot="1">
      <c r="I14" s="350" t="s">
        <v>1343</v>
      </c>
      <c r="J14" s="976">
        <f ca="1">'Income Statement - AM'!DW15</f>
        <v>0</v>
      </c>
      <c r="K14" s="976">
        <f ca="1">'Income Statement - AM'!DX15</f>
        <v>1.0000000000000002</v>
      </c>
      <c r="L14" s="976">
        <f ca="1">'Income Statement - AM'!DY15</f>
        <v>1.0000000000000004</v>
      </c>
      <c r="M14" s="976">
        <f ca="1">'Income Statement - AM'!DZ15</f>
        <v>1.0000000000000004</v>
      </c>
      <c r="N14" s="977">
        <f ca="1">'Income Statement - AM'!EA15</f>
        <v>1.0000000000000004</v>
      </c>
      <c r="O14" s="140">
        <f t="shared" ref="O14:S14" si="2">SUM(O12:O13)</f>
        <v>3329661.5178027791</v>
      </c>
      <c r="P14" s="140">
        <f t="shared" si="2"/>
        <v>3329661.5178027791</v>
      </c>
      <c r="Q14" s="140">
        <f t="shared" si="2"/>
        <v>3329661.5178027791</v>
      </c>
      <c r="R14" s="140">
        <f t="shared" si="2"/>
        <v>3329661.5178027791</v>
      </c>
      <c r="S14" s="247">
        <f t="shared" si="2"/>
        <v>3329661.5178027791</v>
      </c>
    </row>
    <row r="15" spans="2:19" s="187" customFormat="1" ht="16.5" thickTop="1">
      <c r="B15" s="612" t="s">
        <v>1335</v>
      </c>
      <c r="C15" s="613"/>
      <c r="D15" s="613"/>
      <c r="E15" s="613"/>
      <c r="F15" s="613"/>
      <c r="G15" s="623"/>
      <c r="I15" s="352" t="s">
        <v>692</v>
      </c>
      <c r="J15" s="387">
        <f>'Income Statement - AM'!DW24</f>
        <v>1717.7779065929528</v>
      </c>
      <c r="K15" s="387">
        <f>'Income Statement - AM'!DX24</f>
        <v>1756.9052989091851</v>
      </c>
      <c r="L15" s="387">
        <f>'Income Statement - AM'!DY24</f>
        <v>1798.7184550055524</v>
      </c>
      <c r="M15" s="387">
        <f>'Income Statement - AM'!DZ24</f>
        <v>1843.3656495856228</v>
      </c>
      <c r="N15" s="393">
        <f>'Income Statement - AM'!EA24</f>
        <v>1891.0073455644499</v>
      </c>
      <c r="O15" s="58">
        <f>'Income Statement - AM'!EB55</f>
        <v>167760.69559221223</v>
      </c>
      <c r="P15" s="58">
        <f>'Income Statement - AM'!EC55</f>
        <v>167760.69559221223</v>
      </c>
      <c r="Q15" s="58">
        <f>'Income Statement - AM'!ED55</f>
        <v>167760.69559221223</v>
      </c>
      <c r="R15" s="58">
        <f>'Income Statement - AM'!EE55</f>
        <v>167760.69559221223</v>
      </c>
      <c r="S15" s="136">
        <f>'Income Statement - AM'!EF55</f>
        <v>167760.69559221223</v>
      </c>
    </row>
    <row r="16" spans="2:19" s="187" customFormat="1" ht="16.5" thickBot="1">
      <c r="B16" s="577"/>
      <c r="C16" s="578"/>
      <c r="D16" s="578"/>
      <c r="E16" s="578"/>
      <c r="F16" s="578"/>
      <c r="G16" s="579"/>
      <c r="I16" s="574" t="s">
        <v>691</v>
      </c>
      <c r="J16" s="978">
        <f ca="1">'Income Statement - AM'!DW32</f>
        <v>0</v>
      </c>
      <c r="K16" s="978">
        <f ca="1">'Income Statement - AM'!DX32</f>
        <v>1490.0270210356691</v>
      </c>
      <c r="L16" s="978">
        <f ca="1">'Income Statement - AM'!DY32</f>
        <v>2474.0367957457556</v>
      </c>
      <c r="M16" s="978">
        <f ca="1">'Income Statement - AM'!DZ32</f>
        <v>1691.504066815224</v>
      </c>
      <c r="N16" s="979">
        <f ca="1">'Income Statement - AM'!EA32</f>
        <v>1735.2924695054771</v>
      </c>
      <c r="O16" s="140">
        <f t="shared" ref="O16:S16" si="3">O15+O14</f>
        <v>3497422.2133949911</v>
      </c>
      <c r="P16" s="140">
        <f t="shared" si="3"/>
        <v>3497422.2133949911</v>
      </c>
      <c r="Q16" s="140">
        <f t="shared" si="3"/>
        <v>3497422.2133949911</v>
      </c>
      <c r="R16" s="140">
        <f t="shared" si="3"/>
        <v>3497422.2133949911</v>
      </c>
      <c r="S16" s="247">
        <f t="shared" si="3"/>
        <v>3497422.2133949911</v>
      </c>
    </row>
    <row r="17" spans="2:20" s="187" customFormat="1" ht="16.5" thickTop="1">
      <c r="B17" s="839"/>
      <c r="C17" s="987" t="s">
        <v>29</v>
      </c>
      <c r="D17" s="987" t="s">
        <v>15</v>
      </c>
      <c r="E17" s="987" t="s">
        <v>139</v>
      </c>
      <c r="F17" s="987" t="s">
        <v>140</v>
      </c>
      <c r="G17" s="988" t="s">
        <v>1354</v>
      </c>
      <c r="I17" s="386" t="s">
        <v>1353</v>
      </c>
      <c r="J17" s="364">
        <f>SUM(J43:J44)</f>
        <v>2988933.5574717382</v>
      </c>
      <c r="K17" s="364">
        <f>SUM(K43:K44)</f>
        <v>3057015.2201019819</v>
      </c>
      <c r="L17" s="364">
        <f>SUM(L43:L44)</f>
        <v>3129770.1117096609</v>
      </c>
      <c r="M17" s="364">
        <f>SUM(M43:M44)</f>
        <v>3207456.2302789828</v>
      </c>
      <c r="N17" s="365">
        <f>SUM(N43:N44)</f>
        <v>3290352.7812821437</v>
      </c>
      <c r="O17" s="58">
        <f ca="1">'Income Statement - AM'!EB59</f>
        <v>-104922.66640184975</v>
      </c>
      <c r="P17" s="58">
        <f ca="1">'Income Statement - AM'!EC59</f>
        <v>-104922.66640184975</v>
      </c>
      <c r="Q17" s="58">
        <f ca="1">'Income Statement - AM'!ED59</f>
        <v>-104922.66640184975</v>
      </c>
      <c r="R17" s="58">
        <f ca="1">'Income Statement - AM'!EE59</f>
        <v>-104922.66640184975</v>
      </c>
      <c r="S17" s="136">
        <f ca="1">'Income Statement - AM'!EF59</f>
        <v>-104922.66640184975</v>
      </c>
    </row>
    <row r="18" spans="2:20" s="187" customFormat="1" ht="15.75">
      <c r="B18" s="992">
        <v>36</v>
      </c>
      <c r="C18" s="794" t="s">
        <v>1320</v>
      </c>
      <c r="D18" s="971" t="s">
        <v>837</v>
      </c>
      <c r="E18" s="687">
        <v>1</v>
      </c>
      <c r="F18" s="971" t="s">
        <v>837</v>
      </c>
      <c r="G18" s="989" t="s">
        <v>837</v>
      </c>
      <c r="I18" s="187" t="s">
        <v>1341</v>
      </c>
      <c r="J18" s="973" t="s">
        <v>1320</v>
      </c>
      <c r="K18" s="973" t="s">
        <v>1320</v>
      </c>
      <c r="L18" s="973" t="s">
        <v>1340</v>
      </c>
      <c r="M18" s="973" t="s">
        <v>1340</v>
      </c>
      <c r="N18" s="973" t="s">
        <v>837</v>
      </c>
      <c r="O18" s="58">
        <f>'Income Statement - AM'!EB60</f>
        <v>0</v>
      </c>
      <c r="P18" s="58">
        <f>'Income Statement - AM'!EC60</f>
        <v>0</v>
      </c>
      <c r="Q18" s="58">
        <f>'Income Statement - AM'!ED60</f>
        <v>0</v>
      </c>
      <c r="R18" s="58">
        <f>'Income Statement - AM'!EE60</f>
        <v>0</v>
      </c>
      <c r="S18" s="136">
        <f>'Income Statement - AM'!EF60</f>
        <v>0</v>
      </c>
    </row>
    <row r="19" spans="2:20" s="187" customFormat="1" ht="15.75">
      <c r="B19" s="795">
        <f>B18+6</f>
        <v>42</v>
      </c>
      <c r="C19" s="794" t="s">
        <v>1320</v>
      </c>
      <c r="D19" s="971" t="s">
        <v>837</v>
      </c>
      <c r="E19" s="687">
        <v>1.1000000000000001</v>
      </c>
      <c r="F19" s="971" t="s">
        <v>837</v>
      </c>
      <c r="G19" s="989" t="s">
        <v>837</v>
      </c>
      <c r="O19" s="58">
        <f ca="1">'Income Statement - AM'!EB61</f>
        <v>0</v>
      </c>
      <c r="P19" s="58">
        <f ca="1">'Income Statement - AM'!EC61</f>
        <v>0</v>
      </c>
      <c r="Q19" s="58">
        <f ca="1">'Income Statement - AM'!ED61</f>
        <v>0</v>
      </c>
      <c r="R19" s="58">
        <f ca="1">'Income Statement - AM'!EE61</f>
        <v>0</v>
      </c>
      <c r="S19" s="136">
        <f ca="1">'Income Statement - AM'!EF61</f>
        <v>0</v>
      </c>
    </row>
    <row r="20" spans="2:20" s="187" customFormat="1" ht="15.75">
      <c r="B20" s="795">
        <f t="shared" ref="B20:B22" si="4">B19+6</f>
        <v>48</v>
      </c>
      <c r="C20" s="794" t="s">
        <v>1340</v>
      </c>
      <c r="D20" s="971" t="s">
        <v>837</v>
      </c>
      <c r="E20" s="687">
        <v>1.2</v>
      </c>
      <c r="F20" s="971" t="s">
        <v>837</v>
      </c>
      <c r="G20" s="990">
        <v>0.55000000000000004</v>
      </c>
      <c r="I20" s="994" t="s">
        <v>1339</v>
      </c>
      <c r="J20" s="613"/>
      <c r="K20" s="613"/>
      <c r="L20" s="613"/>
      <c r="M20" s="613"/>
      <c r="N20" s="614"/>
      <c r="O20" s="58">
        <f ca="1">'Income Statement - AM'!EB62</f>
        <v>0</v>
      </c>
      <c r="P20" s="58">
        <f ca="1">'Income Statement - AM'!EC62</f>
        <v>0</v>
      </c>
      <c r="Q20" s="58">
        <f ca="1">'Income Statement - AM'!ED62</f>
        <v>0</v>
      </c>
      <c r="R20" s="58">
        <f ca="1">'Income Statement - AM'!EE62</f>
        <v>0</v>
      </c>
      <c r="S20" s="136">
        <f ca="1">'Income Statement - AM'!EF62</f>
        <v>0</v>
      </c>
    </row>
    <row r="21" spans="2:20" s="631" customFormat="1" ht="15.75">
      <c r="B21" s="795">
        <f t="shared" si="4"/>
        <v>54</v>
      </c>
      <c r="C21" s="794" t="s">
        <v>1340</v>
      </c>
      <c r="D21" s="971" t="s">
        <v>837</v>
      </c>
      <c r="E21" s="687">
        <v>1.2</v>
      </c>
      <c r="F21" s="971" t="s">
        <v>837</v>
      </c>
      <c r="G21" s="989" t="s">
        <v>837</v>
      </c>
      <c r="I21" s="708" t="s">
        <v>1339</v>
      </c>
      <c r="J21" s="972">
        <v>1</v>
      </c>
      <c r="K21" s="972">
        <v>1.1000000000000001</v>
      </c>
      <c r="L21" s="972">
        <v>1.2</v>
      </c>
      <c r="M21" s="972">
        <v>1.2</v>
      </c>
      <c r="N21" s="789" t="s">
        <v>837</v>
      </c>
      <c r="O21" s="58">
        <f ca="1">'Income Statement - AM'!EB63</f>
        <v>0</v>
      </c>
      <c r="P21" s="58">
        <f ca="1">'Income Statement - AM'!EC63</f>
        <v>0</v>
      </c>
      <c r="Q21" s="58">
        <f ca="1">'Income Statement - AM'!ED63</f>
        <v>0</v>
      </c>
      <c r="R21" s="58">
        <f ca="1">'Income Statement - AM'!EE63</f>
        <v>0</v>
      </c>
      <c r="S21" s="136">
        <f ca="1">'Income Statement - AM'!EF63</f>
        <v>0</v>
      </c>
    </row>
    <row r="22" spans="2:20" s="187" customFormat="1" ht="15.75">
      <c r="B22" s="993">
        <f t="shared" si="4"/>
        <v>60</v>
      </c>
      <c r="C22" s="986" t="s">
        <v>837</v>
      </c>
      <c r="D22" s="778" t="s">
        <v>837</v>
      </c>
      <c r="E22" s="784" t="s">
        <v>837</v>
      </c>
      <c r="F22" s="778" t="s">
        <v>837</v>
      </c>
      <c r="G22" s="991" t="s">
        <v>837</v>
      </c>
      <c r="I22" s="629" t="s">
        <v>1346</v>
      </c>
      <c r="J22" s="841">
        <v>1.25</v>
      </c>
      <c r="K22" s="841">
        <v>1.25</v>
      </c>
      <c r="L22" s="841">
        <v>1.25</v>
      </c>
      <c r="M22" s="841">
        <v>1.25</v>
      </c>
      <c r="N22" s="998">
        <v>1.25</v>
      </c>
      <c r="O22" s="58">
        <f ca="1">'Income Statement - AM'!EB64</f>
        <v>0</v>
      </c>
      <c r="P22" s="58">
        <f ca="1">'Income Statement - AM'!EC64</f>
        <v>0</v>
      </c>
      <c r="Q22" s="58">
        <f ca="1">'Income Statement - AM'!ED64</f>
        <v>0</v>
      </c>
      <c r="R22" s="58">
        <f ca="1">'Income Statement - AM'!EE64</f>
        <v>0</v>
      </c>
      <c r="S22" s="136">
        <f ca="1">'Income Statement - AM'!EF64</f>
        <v>0</v>
      </c>
    </row>
    <row r="23" spans="2:20" s="187" customFormat="1" ht="15.75">
      <c r="I23" s="634" t="s">
        <v>1309</v>
      </c>
      <c r="J23" s="840" t="s">
        <v>1310</v>
      </c>
      <c r="K23" s="840" t="s">
        <v>1310</v>
      </c>
      <c r="L23" s="840" t="s">
        <v>1310</v>
      </c>
      <c r="M23" s="840" t="s">
        <v>1310</v>
      </c>
      <c r="N23" s="995" t="s">
        <v>1310</v>
      </c>
    </row>
    <row r="24" spans="2:20" s="187" customFormat="1" ht="15.75">
      <c r="B24" s="612" t="s">
        <v>1355</v>
      </c>
      <c r="C24" s="613"/>
      <c r="D24" s="613"/>
      <c r="E24" s="613"/>
      <c r="F24" s="613"/>
      <c r="G24" s="623"/>
    </row>
    <row r="25" spans="2:20" s="187" customFormat="1" ht="15.75">
      <c r="B25" s="577"/>
      <c r="C25" s="578"/>
      <c r="D25" s="578"/>
      <c r="E25" s="578"/>
      <c r="F25" s="578"/>
      <c r="G25" s="579"/>
      <c r="I25" s="994" t="s">
        <v>1339</v>
      </c>
      <c r="J25" s="613"/>
      <c r="K25" s="613"/>
      <c r="L25" s="613"/>
      <c r="M25" s="613"/>
      <c r="N25" s="614"/>
    </row>
    <row r="26" spans="2:20" s="187" customFormat="1" ht="15.75">
      <c r="B26" s="629" t="s">
        <v>1209</v>
      </c>
      <c r="G26" s="630"/>
      <c r="I26" s="708" t="s">
        <v>1348</v>
      </c>
      <c r="J26" s="984" t="s">
        <v>837</v>
      </c>
      <c r="K26" s="984" t="s">
        <v>837</v>
      </c>
      <c r="L26" s="984" t="s">
        <v>837</v>
      </c>
      <c r="M26" s="984" t="s">
        <v>837</v>
      </c>
      <c r="N26" s="789" t="s">
        <v>837</v>
      </c>
    </row>
    <row r="27" spans="2:20" s="187" customFormat="1" ht="15.75">
      <c r="B27" s="629" t="s">
        <v>1358</v>
      </c>
      <c r="G27" s="659"/>
      <c r="I27" s="629" t="s">
        <v>1347</v>
      </c>
      <c r="J27" s="997">
        <f t="shared" ref="J27:M27" si="5">J17/J12</f>
        <v>2.0901633269033135E-2</v>
      </c>
      <c r="K27" s="997">
        <f t="shared" si="5"/>
        <v>2.1377728811901971E-2</v>
      </c>
      <c r="L27" s="997">
        <f t="shared" si="5"/>
        <v>2.1886504277689935E-2</v>
      </c>
      <c r="M27" s="997">
        <f t="shared" si="5"/>
        <v>2.2429763848104776E-2</v>
      </c>
      <c r="N27" s="996">
        <f>N17/N12</f>
        <v>2.3009460008966039E-2</v>
      </c>
    </row>
    <row r="28" spans="2:20" s="187" customFormat="1" ht="15.75">
      <c r="B28" s="788" t="s">
        <v>29</v>
      </c>
      <c r="G28" s="592"/>
      <c r="I28" s="634" t="s">
        <v>1309</v>
      </c>
      <c r="J28" s="840" t="s">
        <v>1310</v>
      </c>
      <c r="K28" s="840" t="s">
        <v>1310</v>
      </c>
      <c r="L28" s="840" t="s">
        <v>1310</v>
      </c>
      <c r="M28" s="840" t="s">
        <v>1310</v>
      </c>
      <c r="N28" s="995" t="s">
        <v>1310</v>
      </c>
      <c r="O28" s="58">
        <f ca="1">'Income Statement - AM'!EB65</f>
        <v>-33924.995469931404</v>
      </c>
      <c r="P28" s="58">
        <f ca="1">'Income Statement - AM'!EC65</f>
        <v>-33924.995469931404</v>
      </c>
      <c r="Q28" s="58">
        <f ca="1">'Income Statement - AM'!ED65</f>
        <v>-33924.995469931404</v>
      </c>
      <c r="R28" s="58">
        <f ca="1">'Income Statement - AM'!EE65</f>
        <v>-33924.995469931404</v>
      </c>
      <c r="S28" s="136">
        <f ca="1">'Income Statement - AM'!EF65</f>
        <v>-33924.995469931404</v>
      </c>
    </row>
    <row r="29" spans="2:20" s="695" customFormat="1" ht="16.5" thickBot="1">
      <c r="B29" s="634" t="s">
        <v>464</v>
      </c>
      <c r="C29" s="635"/>
      <c r="D29" s="635"/>
      <c r="E29" s="635"/>
      <c r="F29" s="635"/>
      <c r="G29" s="999"/>
      <c r="I29" s="187"/>
      <c r="J29" s="187"/>
      <c r="K29" s="187"/>
      <c r="L29" s="187"/>
      <c r="M29" s="187"/>
      <c r="N29" s="187"/>
      <c r="O29" s="140">
        <f ca="1">SUM(O16:O28)</f>
        <v>3358574.55152321</v>
      </c>
      <c r="P29" s="140">
        <f ca="1">SUM(P16:P28)</f>
        <v>3358574.55152321</v>
      </c>
      <c r="Q29" s="140">
        <f ca="1">SUM(Q16:Q28)</f>
        <v>3358574.55152321</v>
      </c>
      <c r="R29" s="140">
        <f ca="1">SUM(R16:R28)</f>
        <v>3358574.55152321</v>
      </c>
      <c r="S29" s="247">
        <f ca="1">SUM(S16:S28)</f>
        <v>3358574.55152321</v>
      </c>
      <c r="T29" s="187"/>
    </row>
    <row r="30" spans="2:20" s="695" customFormat="1" ht="16.5" thickTop="1">
      <c r="I30" s="994" t="s">
        <v>1349</v>
      </c>
      <c r="J30" s="613"/>
      <c r="K30" s="613"/>
      <c r="L30" s="613"/>
      <c r="M30" s="613"/>
      <c r="N30" s="614"/>
    </row>
    <row r="31" spans="2:20" s="695" customFormat="1" ht="15.75">
      <c r="B31" s="612" t="s">
        <v>1344</v>
      </c>
      <c r="C31" s="613"/>
      <c r="D31" s="613"/>
      <c r="E31" s="613"/>
      <c r="F31" s="613"/>
      <c r="G31" s="623"/>
      <c r="I31" s="708" t="s">
        <v>1349</v>
      </c>
      <c r="J31" s="984" t="s">
        <v>837</v>
      </c>
      <c r="K31" s="984" t="s">
        <v>837</v>
      </c>
      <c r="L31" s="985">
        <v>0.55000000000000004</v>
      </c>
      <c r="M31" s="984" t="s">
        <v>837</v>
      </c>
      <c r="N31" s="789" t="s">
        <v>837</v>
      </c>
    </row>
    <row r="32" spans="2:20" s="695" customFormat="1" ht="15.75">
      <c r="B32" s="577"/>
      <c r="C32" s="578"/>
      <c r="D32" s="578"/>
      <c r="E32" s="578"/>
      <c r="F32" s="578"/>
      <c r="G32" s="579"/>
      <c r="I32" s="629" t="s">
        <v>1357</v>
      </c>
      <c r="J32" s="973" t="s">
        <v>837</v>
      </c>
      <c r="K32" s="973" t="s">
        <v>837</v>
      </c>
      <c r="L32" s="983"/>
      <c r="M32" s="973" t="s">
        <v>837</v>
      </c>
      <c r="N32" s="592" t="s">
        <v>837</v>
      </c>
    </row>
    <row r="33" spans="2:20" s="695" customFormat="1" ht="15.75">
      <c r="B33" s="643" t="s">
        <v>1360</v>
      </c>
      <c r="C33" s="187"/>
      <c r="D33" s="187"/>
      <c r="E33" s="187"/>
      <c r="F33" s="187"/>
      <c r="G33" s="630"/>
      <c r="I33" s="629" t="s">
        <v>1352</v>
      </c>
      <c r="J33" s="973" t="s">
        <v>837</v>
      </c>
      <c r="K33" s="973" t="s">
        <v>837</v>
      </c>
      <c r="L33" s="983">
        <v>0.5</v>
      </c>
      <c r="M33" s="973" t="s">
        <v>837</v>
      </c>
      <c r="N33" s="592" t="s">
        <v>837</v>
      </c>
      <c r="O33" s="361">
        <f>'Income Statement - AM'!EB67</f>
        <v>0</v>
      </c>
      <c r="P33" s="361">
        <f>'Income Statement - AM'!EC67</f>
        <v>0</v>
      </c>
      <c r="Q33" s="361">
        <f>'Income Statement - AM'!ED67</f>
        <v>0</v>
      </c>
      <c r="R33" s="361">
        <f>'Income Statement - AM'!EE67</f>
        <v>0</v>
      </c>
      <c r="S33" s="362">
        <f>'Income Statement - AM'!EF67</f>
        <v>0</v>
      </c>
      <c r="T33" s="187"/>
    </row>
    <row r="34" spans="2:20" s="695" customFormat="1" ht="16.5" thickBot="1">
      <c r="B34" s="1000" t="s">
        <v>1362</v>
      </c>
      <c r="C34" s="187"/>
      <c r="D34" s="187"/>
      <c r="E34" s="187"/>
      <c r="F34" s="187"/>
      <c r="G34" s="659"/>
      <c r="I34" s="629" t="s">
        <v>1350</v>
      </c>
      <c r="N34" s="753"/>
      <c r="O34" s="140">
        <f ca="1">O33+O29</f>
        <v>3358574.55152321</v>
      </c>
      <c r="P34" s="140">
        <f ca="1">P33+P29</f>
        <v>3358574.55152321</v>
      </c>
      <c r="Q34" s="140">
        <f ca="1">Q33+Q29</f>
        <v>3358574.55152321</v>
      </c>
      <c r="R34" s="140">
        <f ca="1">R33+R29</f>
        <v>3358574.55152321</v>
      </c>
      <c r="S34" s="247">
        <f ca="1">S33+S29</f>
        <v>3358574.55152321</v>
      </c>
      <c r="T34" s="187"/>
    </row>
    <row r="35" spans="2:20" s="695" customFormat="1" ht="16.5" thickTop="1">
      <c r="B35" s="1000" t="s">
        <v>1363</v>
      </c>
      <c r="C35" s="187"/>
      <c r="D35" s="187"/>
      <c r="E35" s="187"/>
      <c r="F35" s="187"/>
      <c r="G35" s="592"/>
      <c r="I35" s="788" t="s">
        <v>1351</v>
      </c>
      <c r="N35" s="753"/>
      <c r="O35" s="58"/>
      <c r="P35" s="58"/>
      <c r="Q35" s="58"/>
      <c r="R35" s="58"/>
      <c r="S35" s="136"/>
      <c r="T35" s="187"/>
    </row>
    <row r="36" spans="2:20" s="695" customFormat="1" ht="15.75">
      <c r="B36" s="1000" t="s">
        <v>1364</v>
      </c>
      <c r="C36" s="187"/>
      <c r="D36" s="187"/>
      <c r="E36" s="187"/>
      <c r="F36" s="187"/>
      <c r="G36" s="633"/>
      <c r="I36" s="634" t="s">
        <v>1309</v>
      </c>
      <c r="J36" s="840" t="s">
        <v>1310</v>
      </c>
      <c r="K36" s="840" t="s">
        <v>1310</v>
      </c>
      <c r="L36" s="840" t="s">
        <v>1310</v>
      </c>
      <c r="M36" s="840" t="s">
        <v>1310</v>
      </c>
      <c r="N36" s="995" t="s">
        <v>1310</v>
      </c>
      <c r="O36" s="58"/>
      <c r="P36" s="58"/>
      <c r="Q36" s="58"/>
      <c r="R36" s="58"/>
      <c r="S36" s="136"/>
      <c r="T36" s="187"/>
    </row>
    <row r="37" spans="2:20" s="695" customFormat="1" ht="15.75">
      <c r="B37" s="634" t="s">
        <v>1359</v>
      </c>
      <c r="C37" s="635"/>
      <c r="D37" s="635"/>
      <c r="E37" s="635"/>
      <c r="F37" s="635"/>
      <c r="G37" s="999"/>
      <c r="O37" s="586"/>
    </row>
    <row r="38" spans="2:20" s="695" customFormat="1" ht="15.75">
      <c r="O38" s="586"/>
    </row>
    <row r="39" spans="2:20" s="695" customFormat="1" ht="15.75"/>
    <row r="40" spans="2:20" s="695" customFormat="1" ht="15.75"/>
    <row r="41" spans="2:20" s="695" customFormat="1" ht="15.75"/>
    <row r="42" spans="2:20" s="695" customFormat="1" ht="15.75"/>
    <row r="43" spans="2:20" s="695" customFormat="1" ht="15.75">
      <c r="I43" s="60" t="s">
        <v>225</v>
      </c>
      <c r="J43" s="58">
        <f>'Income Statement - AM'!DW34</f>
        <v>2988933.5574717382</v>
      </c>
      <c r="K43" s="58">
        <f>'Income Statement - AM'!DX34</f>
        <v>3057015.2201019819</v>
      </c>
      <c r="L43" s="58">
        <f>'Income Statement - AM'!DY34</f>
        <v>3129770.1117096609</v>
      </c>
      <c r="M43" s="58">
        <f>'Income Statement - AM'!DZ34</f>
        <v>3207456.2302789828</v>
      </c>
      <c r="N43" s="136">
        <f>'Income Statement - AM'!EA34</f>
        <v>3290352.7812821437</v>
      </c>
      <c r="O43" s="581"/>
    </row>
    <row r="44" spans="2:20" s="695" customFormat="1" ht="15.75">
      <c r="I44" s="213" t="s">
        <v>638</v>
      </c>
      <c r="J44" s="58">
        <f>'Income Statement - AM'!DW35</f>
        <v>0</v>
      </c>
      <c r="K44" s="58">
        <f>'Income Statement - AM'!DX35</f>
        <v>0</v>
      </c>
      <c r="L44" s="58">
        <f>'Income Statement - AM'!DY35</f>
        <v>0</v>
      </c>
      <c r="M44" s="58">
        <f>'Income Statement - AM'!DZ35</f>
        <v>0</v>
      </c>
      <c r="N44" s="136">
        <f>'Income Statement - AM'!EA35</f>
        <v>0</v>
      </c>
      <c r="O44" s="581" t="s">
        <v>605</v>
      </c>
    </row>
    <row r="45" spans="2:20" s="695" customFormat="1" ht="15.75">
      <c r="I45" s="187"/>
      <c r="J45" s="187"/>
      <c r="K45" s="187"/>
      <c r="L45" s="187"/>
      <c r="M45" s="187"/>
      <c r="N45" s="187"/>
      <c r="O45" s="581" t="s">
        <v>606</v>
      </c>
    </row>
    <row r="46" spans="2:20" s="695" customFormat="1" ht="15.75">
      <c r="I46" s="213" t="s">
        <v>22</v>
      </c>
      <c r="J46" s="58">
        <f>'Income Statement - AM'!DW55</f>
        <v>146788.47262307827</v>
      </c>
      <c r="K46" s="58">
        <f>'Income Statement - AM'!DX55</f>
        <v>151253.18448178127</v>
      </c>
      <c r="L46" s="58">
        <f>'Income Statement - AM'!DY55</f>
        <v>155853.69482400981</v>
      </c>
      <c r="M46" s="58">
        <f>'Income Statement - AM'!DZ55</f>
        <v>160594.13409058773</v>
      </c>
      <c r="N46" s="136">
        <f>'Income Statement - AM'!EA55</f>
        <v>165478.75835364897</v>
      </c>
      <c r="O46" s="581" t="s">
        <v>607</v>
      </c>
    </row>
    <row r="47" spans="2:20" s="695" customFormat="1" ht="16.5" thickBot="1">
      <c r="I47" s="65" t="s">
        <v>641</v>
      </c>
      <c r="J47" s="140">
        <f>J46+J17</f>
        <v>3135722.0300948163</v>
      </c>
      <c r="K47" s="140">
        <f>K46+K17</f>
        <v>3208268.4045837633</v>
      </c>
      <c r="L47" s="140">
        <f>L46+L17</f>
        <v>3285623.8065336705</v>
      </c>
      <c r="M47" s="140">
        <f>M46+M17</f>
        <v>3368050.3643695703</v>
      </c>
      <c r="N47" s="247">
        <f>N46+N17</f>
        <v>3455831.5396357928</v>
      </c>
      <c r="O47" s="581" t="s">
        <v>608</v>
      </c>
    </row>
    <row r="48" spans="2:20" s="695" customFormat="1" ht="16.5" thickTop="1">
      <c r="I48" s="213" t="s">
        <v>227</v>
      </c>
      <c r="J48" s="58">
        <f ca="1">'Income Statement - AM'!DW59</f>
        <v>-3135722.0300948168</v>
      </c>
      <c r="K48" s="58">
        <f ca="1">'Income Statement - AM'!DX59</f>
        <v>-1605490.284686639</v>
      </c>
      <c r="L48" s="58">
        <f ca="1">'Income Statement - AM'!DY59</f>
        <v>-98568.714196010129</v>
      </c>
      <c r="M48" s="58">
        <f ca="1">'Income Statement - AM'!DZ59</f>
        <v>-101041.51093108713</v>
      </c>
      <c r="N48" s="136">
        <f ca="1">'Income Statement - AM'!EA59</f>
        <v>-103674.94618907376</v>
      </c>
      <c r="O48" s="581"/>
    </row>
    <row r="49" spans="9:15" s="695" customFormat="1" ht="15.75">
      <c r="I49" s="213" t="s">
        <v>504</v>
      </c>
      <c r="J49" s="58">
        <f>'Income Statement - AM'!DW60</f>
        <v>0</v>
      </c>
      <c r="K49" s="58">
        <f>'Income Statement - AM'!DX60</f>
        <v>0</v>
      </c>
      <c r="L49" s="58">
        <f>'Income Statement - AM'!DY60</f>
        <v>0</v>
      </c>
      <c r="M49" s="58">
        <f>'Income Statement - AM'!DZ60</f>
        <v>0</v>
      </c>
      <c r="N49" s="136">
        <f>'Income Statement - AM'!EA60</f>
        <v>0</v>
      </c>
      <c r="O49" s="581"/>
    </row>
    <row r="50" spans="9:15" s="695" customFormat="1" ht="15.75">
      <c r="I50" s="213" t="s">
        <v>717</v>
      </c>
      <c r="J50" s="58">
        <f ca="1">'Income Statement - AM'!DW61</f>
        <v>0</v>
      </c>
      <c r="K50" s="58">
        <f ca="1">'Income Statement - AM'!DX61</f>
        <v>-231590.50536826017</v>
      </c>
      <c r="L50" s="58">
        <f ca="1">'Income Statement - AM'!DY61</f>
        <v>0</v>
      </c>
      <c r="M50" s="58">
        <f ca="1">'Income Statement - AM'!DZ61</f>
        <v>0</v>
      </c>
      <c r="N50" s="136">
        <f ca="1">'Income Statement - AM'!EA61</f>
        <v>0</v>
      </c>
      <c r="O50" s="581"/>
    </row>
    <row r="51" spans="9:15" s="695" customFormat="1" ht="15.75">
      <c r="I51" s="213" t="s">
        <v>718</v>
      </c>
      <c r="J51" s="58">
        <f ca="1">'Income Statement - AM'!DW62</f>
        <v>0</v>
      </c>
      <c r="K51" s="58">
        <f ca="1">'Income Statement - AM'!DX62</f>
        <v>0</v>
      </c>
      <c r="L51" s="58">
        <f ca="1">'Income Statement - AM'!DY62</f>
        <v>0</v>
      </c>
      <c r="M51" s="58">
        <f ca="1">'Income Statement - AM'!DZ62</f>
        <v>0</v>
      </c>
      <c r="N51" s="136">
        <f ca="1">'Income Statement - AM'!EA62</f>
        <v>0</v>
      </c>
      <c r="O51" s="581"/>
    </row>
    <row r="52" spans="9:15" s="695" customFormat="1" ht="15.75">
      <c r="I52" s="213" t="s">
        <v>715</v>
      </c>
      <c r="J52" s="58">
        <f ca="1">'Income Statement - AM'!DW63</f>
        <v>0</v>
      </c>
      <c r="K52" s="58">
        <f ca="1">'Income Statement - AM'!DX63</f>
        <v>0</v>
      </c>
      <c r="L52" s="58">
        <f ca="1">'Income Statement - AM'!DY63</f>
        <v>0</v>
      </c>
      <c r="M52" s="58">
        <f ca="1">'Income Statement - AM'!DZ63</f>
        <v>0</v>
      </c>
      <c r="N52" s="136">
        <f ca="1">'Income Statement - AM'!EA63</f>
        <v>0</v>
      </c>
      <c r="O52" s="581"/>
    </row>
    <row r="53" spans="9:15" s="695" customFormat="1" ht="15.75">
      <c r="I53" s="213" t="s">
        <v>716</v>
      </c>
      <c r="J53" s="58">
        <f ca="1">'Income Statement - AM'!DW64</f>
        <v>0</v>
      </c>
      <c r="K53" s="58">
        <f ca="1">'Income Statement - AM'!DX64</f>
        <v>0</v>
      </c>
      <c r="L53" s="58">
        <f ca="1">'Income Statement - AM'!DY64</f>
        <v>0</v>
      </c>
      <c r="M53" s="58">
        <f ca="1">'Income Statement - AM'!DZ64</f>
        <v>0</v>
      </c>
      <c r="N53" s="136">
        <f ca="1">'Income Statement - AM'!EA64</f>
        <v>0</v>
      </c>
      <c r="O53" s="581"/>
    </row>
    <row r="54" spans="9:15" s="695" customFormat="1" ht="15.75">
      <c r="I54" s="213" t="s">
        <v>237</v>
      </c>
      <c r="J54" s="58">
        <f ca="1">'Income Statement - AM'!DW65</f>
        <v>0</v>
      </c>
      <c r="K54" s="58">
        <f ca="1">'Income Statement - AM'!DX65</f>
        <v>-13711.876145288643</v>
      </c>
      <c r="L54" s="58">
        <f ca="1">'Income Statement - AM'!DY65</f>
        <v>-31870.550923376602</v>
      </c>
      <c r="M54" s="58">
        <f ca="1">'Income Statement - AM'!DZ65</f>
        <v>-32670.088534384839</v>
      </c>
      <c r="N54" s="136">
        <f ca="1">'Income Statement - AM'!EA65</f>
        <v>-33521.56593446718</v>
      </c>
      <c r="O54" s="581"/>
    </row>
    <row r="55" spans="9:15" s="695" customFormat="1" ht="16.5" thickBot="1">
      <c r="I55" s="65" t="s">
        <v>701</v>
      </c>
      <c r="J55" s="140">
        <f ca="1">SUM(J47:J54)</f>
        <v>-4.6566128730773926E-10</v>
      </c>
      <c r="K55" s="140">
        <f ca="1">SUM(K47:K54)</f>
        <v>1357475.7383835756</v>
      </c>
      <c r="L55" s="140">
        <f ca="1">SUM(L47:L54)</f>
        <v>3155184.5414142837</v>
      </c>
      <c r="M55" s="140">
        <f ca="1">SUM(M47:M54)</f>
        <v>3234338.7649040981</v>
      </c>
      <c r="N55" s="247">
        <f ca="1">SUM(N47:N54)</f>
        <v>3318635.0275122519</v>
      </c>
      <c r="O55" s="581"/>
    </row>
    <row r="56" spans="9:15" s="695" customFormat="1" ht="16.5" thickTop="1">
      <c r="I56" s="213" t="s">
        <v>700</v>
      </c>
      <c r="J56" s="58">
        <f>'Income Statement - AM'!DW67</f>
        <v>0</v>
      </c>
      <c r="K56" s="58">
        <f>'Income Statement - AM'!DX67</f>
        <v>0</v>
      </c>
      <c r="L56" s="58">
        <f>'Income Statement - AM'!DY67</f>
        <v>0</v>
      </c>
      <c r="M56" s="58">
        <f>'Income Statement - AM'!DZ67</f>
        <v>0</v>
      </c>
      <c r="N56" s="136">
        <f>'Income Statement - AM'!EA67</f>
        <v>0</v>
      </c>
      <c r="O56" s="581"/>
    </row>
    <row r="57" spans="9:15" s="695" customFormat="1" ht="15.75">
      <c r="O57" s="581"/>
    </row>
    <row r="58" spans="9:15" s="695" customFormat="1" ht="15.75">
      <c r="O58" s="581"/>
    </row>
    <row r="59" spans="9:15" s="695" customFormat="1" ht="15.75">
      <c r="O59" s="581"/>
    </row>
    <row r="60" spans="9:15" s="695" customFormat="1" ht="15.75">
      <c r="O60" s="581"/>
    </row>
    <row r="61" spans="9:15" s="695" customFormat="1" ht="15.75">
      <c r="O61" s="581"/>
    </row>
    <row r="62" spans="9:15" s="695" customFormat="1" ht="15.75">
      <c r="O62" s="581"/>
    </row>
    <row r="63" spans="9:15" s="695" customFormat="1" ht="15.75">
      <c r="O63" s="581" t="s">
        <v>609</v>
      </c>
    </row>
    <row r="64" spans="9:15" s="695" customFormat="1" ht="15.75">
      <c r="O64" s="581" t="s">
        <v>610</v>
      </c>
    </row>
    <row r="65" spans="14:15" s="695" customFormat="1" ht="15.75">
      <c r="O65" s="581" t="s">
        <v>612</v>
      </c>
    </row>
    <row r="66" spans="14:15" s="695" customFormat="1" ht="15.75">
      <c r="O66" s="581" t="s">
        <v>614</v>
      </c>
    </row>
    <row r="67" spans="14:15">
      <c r="O67" s="292" t="s">
        <v>615</v>
      </c>
    </row>
    <row r="69" spans="14:15">
      <c r="N69" s="298"/>
    </row>
  </sheetData>
  <conditionalFormatting sqref="J23:N23">
    <cfRule type="cellIs" dxfId="9" priority="3" operator="equal">
      <formula>"pass"</formula>
    </cfRule>
  </conditionalFormatting>
  <conditionalFormatting sqref="J28:N28">
    <cfRule type="cellIs" dxfId="8" priority="2" operator="equal">
      <formula>"pass"</formula>
    </cfRule>
  </conditionalFormatting>
  <conditionalFormatting sqref="J36:N36">
    <cfRule type="cellIs" dxfId="7" priority="1" operator="equal">
      <formula>"pass"</formula>
    </cfRule>
  </conditionalFormatting>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C8FA1-8D0B-48E3-B0A2-77A1ECB654C0}">
  <sheetPr>
    <tabColor theme="6" tint="0.79998168889431442"/>
  </sheetPr>
  <dimension ref="A2:Q29"/>
  <sheetViews>
    <sheetView showGridLines="0" zoomScale="85" zoomScaleNormal="85" workbookViewId="0">
      <selection activeCell="B2" sqref="B2"/>
    </sheetView>
  </sheetViews>
  <sheetFormatPr defaultRowHeight="15"/>
  <cols>
    <col min="1" max="1" width="3.7109375" customWidth="1"/>
    <col min="2" max="2" width="7" customWidth="1"/>
    <col min="3" max="3" width="13.7109375" customWidth="1"/>
    <col min="4" max="8" width="20.7109375" customWidth="1"/>
    <col min="9" max="9" width="2.7109375" customWidth="1"/>
    <col min="10" max="10" width="7" customWidth="1"/>
    <col min="11" max="11" width="13.7109375" customWidth="1"/>
    <col min="12" max="16" width="20.7109375" customWidth="1"/>
  </cols>
  <sheetData>
    <row r="2" spans="1:17" s="4" customFormat="1" ht="22.5">
      <c r="B2" s="969" t="str">
        <f>'Performance Dashboard'!B3</f>
        <v>West Village Complexes - Multifamily - New York</v>
      </c>
      <c r="C2" s="968"/>
      <c r="D2" s="268"/>
      <c r="E2" s="268"/>
      <c r="F2" s="268"/>
      <c r="G2" s="268"/>
      <c r="H2" s="268"/>
      <c r="I2" s="268"/>
      <c r="J2" s="268"/>
      <c r="K2" s="268"/>
      <c r="L2" s="268"/>
      <c r="M2" s="268"/>
      <c r="N2" s="268"/>
      <c r="O2" s="268"/>
      <c r="P2" s="268"/>
    </row>
    <row r="3" spans="1:17" s="4" customFormat="1" ht="14.25">
      <c r="B3" s="26"/>
      <c r="C3" s="23"/>
      <c r="D3" s="23"/>
      <c r="E3" s="23"/>
      <c r="F3" s="23"/>
      <c r="G3" s="23"/>
      <c r="H3" s="23"/>
      <c r="I3" s="23"/>
      <c r="J3" s="23"/>
      <c r="K3" s="23"/>
      <c r="L3" s="23"/>
      <c r="M3" s="23"/>
      <c r="N3" s="23"/>
      <c r="O3" s="23"/>
      <c r="P3" s="23"/>
    </row>
    <row r="5" spans="1:17" s="695" customFormat="1" ht="30" customHeight="1">
      <c r="B5" s="939" t="s">
        <v>1333</v>
      </c>
      <c r="C5" s="955"/>
      <c r="D5" s="956"/>
      <c r="E5" s="956"/>
      <c r="F5" s="956"/>
      <c r="G5" s="956"/>
      <c r="H5" s="956"/>
      <c r="J5" s="939" t="s">
        <v>1334</v>
      </c>
      <c r="K5" s="956"/>
      <c r="L5" s="956"/>
      <c r="M5" s="956"/>
      <c r="N5" s="956"/>
      <c r="O5" s="956"/>
      <c r="P5" s="956"/>
      <c r="Q5"/>
    </row>
    <row r="6" spans="1:17" s="695" customFormat="1" ht="9.9499999999999993" customHeight="1"/>
    <row r="7" spans="1:17" s="695" customFormat="1" ht="30" customHeight="1">
      <c r="B7" s="953" t="s">
        <v>1332</v>
      </c>
      <c r="C7" s="954"/>
      <c r="D7" s="957" t="s">
        <v>623</v>
      </c>
      <c r="E7" s="958"/>
      <c r="F7" s="958"/>
      <c r="G7" s="958"/>
      <c r="H7" s="959"/>
      <c r="J7" s="953" t="s">
        <v>1332</v>
      </c>
      <c r="K7" s="954"/>
      <c r="L7" s="957" t="s">
        <v>623</v>
      </c>
      <c r="M7" s="958"/>
      <c r="N7" s="958"/>
      <c r="O7" s="958"/>
      <c r="P7" s="959"/>
      <c r="Q7"/>
    </row>
    <row r="8" spans="1:17" s="695" customFormat="1" ht="20.100000000000001" customHeight="1">
      <c r="A8"/>
      <c r="B8" s="960"/>
      <c r="C8" s="940" t="e">
        <f ca="1">CONCATENATE(TEXT('AIRR Model Summary'!J69,"0.0%")," / ",TEXT('AIRR Model Summary'!J70,"0.00x")," / ",TEXT(#REF!,"$0,0"))</f>
        <v>#REF!</v>
      </c>
      <c r="D8" s="965">
        <f>E8-0.0025</f>
        <v>4.4999999999999998E-2</v>
      </c>
      <c r="E8" s="965">
        <f>F8-0.0025</f>
        <v>4.7500000000000001E-2</v>
      </c>
      <c r="F8" s="965">
        <v>0.05</v>
      </c>
      <c r="G8" s="965">
        <f>F8+0.0025</f>
        <v>5.2500000000000005E-2</v>
      </c>
      <c r="H8" s="966">
        <f>G8+0.0025</f>
        <v>5.5000000000000007E-2</v>
      </c>
      <c r="I8"/>
      <c r="J8" s="960"/>
      <c r="K8" s="940" t="s">
        <v>1331</v>
      </c>
      <c r="L8" s="965">
        <f>M8-0.0025</f>
        <v>4.4999999999999998E-2</v>
      </c>
      <c r="M8" s="965">
        <f>N8-0.0025</f>
        <v>4.7500000000000001E-2</v>
      </c>
      <c r="N8" s="965">
        <v>0.05</v>
      </c>
      <c r="O8" s="965">
        <f>N8+0.0025</f>
        <v>5.2500000000000005E-2</v>
      </c>
      <c r="P8" s="966">
        <f>O8+0.0025</f>
        <v>5.5000000000000007E-2</v>
      </c>
      <c r="Q8"/>
    </row>
    <row r="9" spans="1:17" s="695" customFormat="1" ht="50.1" customHeight="1">
      <c r="A9"/>
      <c r="B9" s="961"/>
      <c r="C9" s="942">
        <f>C10-100</f>
        <v>2300</v>
      </c>
      <c r="D9" s="943" t="s">
        <v>1331</v>
      </c>
      <c r="E9" s="944" t="s">
        <v>1331</v>
      </c>
      <c r="F9" s="944" t="s">
        <v>1331</v>
      </c>
      <c r="G9" s="944" t="s">
        <v>1331</v>
      </c>
      <c r="H9" s="945" t="s">
        <v>1331</v>
      </c>
      <c r="I9"/>
      <c r="J9" s="961"/>
      <c r="K9" s="967">
        <f>K10-6</f>
        <v>36</v>
      </c>
      <c r="L9" s="943" t="s">
        <v>1331</v>
      </c>
      <c r="M9" s="944" t="s">
        <v>1331</v>
      </c>
      <c r="N9" s="944" t="s">
        <v>1331</v>
      </c>
      <c r="O9" s="944" t="s">
        <v>1331</v>
      </c>
      <c r="P9" s="945" t="s">
        <v>1331</v>
      </c>
      <c r="Q9"/>
    </row>
    <row r="10" spans="1:17" s="695" customFormat="1" ht="50.1" customHeight="1">
      <c r="A10"/>
      <c r="B10" s="961"/>
      <c r="C10" s="942">
        <f>C11-100</f>
        <v>2400</v>
      </c>
      <c r="D10" s="946" t="s">
        <v>1331</v>
      </c>
      <c r="E10" s="947" t="s">
        <v>1331</v>
      </c>
      <c r="F10" s="947" t="s">
        <v>1331</v>
      </c>
      <c r="G10" s="947" t="s">
        <v>1331</v>
      </c>
      <c r="H10" s="948" t="s">
        <v>1331</v>
      </c>
      <c r="I10"/>
      <c r="J10" s="1853" t="s">
        <v>108</v>
      </c>
      <c r="K10" s="967">
        <f>K11-6</f>
        <v>42</v>
      </c>
      <c r="L10" s="946" t="s">
        <v>1331</v>
      </c>
      <c r="M10" s="947" t="s">
        <v>1331</v>
      </c>
      <c r="N10" s="947" t="s">
        <v>1331</v>
      </c>
      <c r="O10" s="947" t="s">
        <v>1331</v>
      </c>
      <c r="P10" s="948" t="s">
        <v>1331</v>
      </c>
      <c r="Q10"/>
    </row>
    <row r="11" spans="1:17" s="695" customFormat="1" ht="50.1" customHeight="1">
      <c r="A11"/>
      <c r="B11" s="962" t="s">
        <v>1284</v>
      </c>
      <c r="C11" s="942">
        <v>2500</v>
      </c>
      <c r="D11" s="946" t="s">
        <v>1331</v>
      </c>
      <c r="E11" s="947" t="s">
        <v>1331</v>
      </c>
      <c r="F11" s="949" t="s">
        <v>1331</v>
      </c>
      <c r="G11" s="947" t="s">
        <v>1331</v>
      </c>
      <c r="H11" s="948" t="s">
        <v>1331</v>
      </c>
      <c r="I11"/>
      <c r="J11" s="1853"/>
      <c r="K11" s="967">
        <v>48</v>
      </c>
      <c r="L11" s="946" t="s">
        <v>1331</v>
      </c>
      <c r="M11" s="947" t="s">
        <v>1331</v>
      </c>
      <c r="N11" s="949" t="s">
        <v>1331</v>
      </c>
      <c r="O11" s="947" t="s">
        <v>1331</v>
      </c>
      <c r="P11" s="948" t="s">
        <v>1331</v>
      </c>
      <c r="Q11"/>
    </row>
    <row r="12" spans="1:17" s="695" customFormat="1" ht="50.1" customHeight="1">
      <c r="A12"/>
      <c r="B12" s="961"/>
      <c r="C12" s="942">
        <f>C11+1</f>
        <v>2501</v>
      </c>
      <c r="D12" s="946" t="s">
        <v>1331</v>
      </c>
      <c r="E12" s="947" t="s">
        <v>1331</v>
      </c>
      <c r="F12" s="947" t="s">
        <v>1331</v>
      </c>
      <c r="G12" s="947" t="s">
        <v>1331</v>
      </c>
      <c r="H12" s="948" t="s">
        <v>1331</v>
      </c>
      <c r="I12"/>
      <c r="J12" s="1853"/>
      <c r="K12" s="967">
        <f>K11+6</f>
        <v>54</v>
      </c>
      <c r="L12" s="946" t="s">
        <v>1331</v>
      </c>
      <c r="M12" s="947" t="s">
        <v>1331</v>
      </c>
      <c r="N12" s="947" t="s">
        <v>1331</v>
      </c>
      <c r="O12" s="947" t="s">
        <v>1331</v>
      </c>
      <c r="P12" s="948" t="s">
        <v>1331</v>
      </c>
      <c r="Q12"/>
    </row>
    <row r="13" spans="1:17" ht="50.1" customHeight="1">
      <c r="B13" s="963"/>
      <c r="C13" s="964">
        <f>C12+1</f>
        <v>2502</v>
      </c>
      <c r="D13" s="950" t="s">
        <v>1331</v>
      </c>
      <c r="E13" s="951" t="s">
        <v>1331</v>
      </c>
      <c r="F13" s="951" t="s">
        <v>1331</v>
      </c>
      <c r="G13" s="951" t="s">
        <v>1331</v>
      </c>
      <c r="H13" s="952" t="s">
        <v>1331</v>
      </c>
      <c r="J13" s="963"/>
      <c r="K13" s="941">
        <f>K12+6</f>
        <v>60</v>
      </c>
      <c r="L13" s="950" t="s">
        <v>1331</v>
      </c>
      <c r="M13" s="951" t="s">
        <v>1331</v>
      </c>
      <c r="N13" s="951" t="s">
        <v>1331</v>
      </c>
      <c r="O13" s="951" t="s">
        <v>1331</v>
      </c>
      <c r="P13" s="952" t="s">
        <v>1331</v>
      </c>
    </row>
    <row r="15" spans="1:17" s="695" customFormat="1" ht="30" customHeight="1">
      <c r="B15" s="953" t="s">
        <v>157</v>
      </c>
      <c r="C15" s="954"/>
      <c r="D15" s="957" t="s">
        <v>623</v>
      </c>
      <c r="E15" s="958"/>
      <c r="F15" s="958"/>
      <c r="G15" s="958"/>
      <c r="H15" s="959"/>
      <c r="J15" s="953" t="s">
        <v>157</v>
      </c>
      <c r="K15" s="954"/>
      <c r="L15" s="957" t="s">
        <v>623</v>
      </c>
      <c r="M15" s="958"/>
      <c r="N15" s="958"/>
      <c r="O15" s="958"/>
      <c r="P15" s="959"/>
      <c r="Q15"/>
    </row>
    <row r="16" spans="1:17" s="695" customFormat="1" ht="20.100000000000001" customHeight="1">
      <c r="A16"/>
      <c r="B16" s="960"/>
      <c r="C16" s="940" t="e">
        <f>CONCATENATE(TEXT('AIRR Model Summary'!#REF!,"0.0%")," / ",TEXT('AIRR Model Summary'!#REF!,"0.00x")," / ",TEXT(#REF!,"$0,0"))</f>
        <v>#REF!</v>
      </c>
      <c r="D16" s="965">
        <f>E16-0.0025</f>
        <v>4.4999999999999998E-2</v>
      </c>
      <c r="E16" s="965">
        <f>F16-0.0025</f>
        <v>4.7500000000000001E-2</v>
      </c>
      <c r="F16" s="965">
        <v>0.05</v>
      </c>
      <c r="G16" s="965">
        <f>F16+0.0025</f>
        <v>5.2500000000000005E-2</v>
      </c>
      <c r="H16" s="966">
        <f>G16+0.0025</f>
        <v>5.5000000000000007E-2</v>
      </c>
      <c r="I16"/>
      <c r="J16" s="960"/>
      <c r="K16" s="940" t="s">
        <v>1331</v>
      </c>
      <c r="L16" s="965">
        <f>M16-0.0025</f>
        <v>4.4999999999999998E-2</v>
      </c>
      <c r="M16" s="965">
        <f>N16-0.0025</f>
        <v>4.7500000000000001E-2</v>
      </c>
      <c r="N16" s="965">
        <v>0.05</v>
      </c>
      <c r="O16" s="965">
        <f>N16+0.0025</f>
        <v>5.2500000000000005E-2</v>
      </c>
      <c r="P16" s="966">
        <f>O16+0.0025</f>
        <v>5.5000000000000007E-2</v>
      </c>
      <c r="Q16"/>
    </row>
    <row r="17" spans="1:17" s="695" customFormat="1" ht="50.1" customHeight="1">
      <c r="A17"/>
      <c r="B17" s="961"/>
      <c r="C17" s="942">
        <f>C18-100</f>
        <v>2300</v>
      </c>
      <c r="D17" s="943" t="s">
        <v>1331</v>
      </c>
      <c r="E17" s="944" t="s">
        <v>1331</v>
      </c>
      <c r="F17" s="944" t="s">
        <v>1331</v>
      </c>
      <c r="G17" s="944" t="s">
        <v>1331</v>
      </c>
      <c r="H17" s="945" t="s">
        <v>1331</v>
      </c>
      <c r="I17"/>
      <c r="J17" s="961"/>
      <c r="K17" s="967">
        <f>K18-6</f>
        <v>36</v>
      </c>
      <c r="L17" s="943" t="s">
        <v>1331</v>
      </c>
      <c r="M17" s="944" t="s">
        <v>1331</v>
      </c>
      <c r="N17" s="944" t="s">
        <v>1331</v>
      </c>
      <c r="O17" s="944" t="s">
        <v>1331</v>
      </c>
      <c r="P17" s="945" t="s">
        <v>1331</v>
      </c>
      <c r="Q17"/>
    </row>
    <row r="18" spans="1:17" s="695" customFormat="1" ht="50.1" customHeight="1">
      <c r="A18"/>
      <c r="B18" s="961"/>
      <c r="C18" s="942">
        <f>C19-100</f>
        <v>2400</v>
      </c>
      <c r="D18" s="946" t="s">
        <v>1331</v>
      </c>
      <c r="E18" s="947" t="s">
        <v>1331</v>
      </c>
      <c r="F18" s="947" t="s">
        <v>1331</v>
      </c>
      <c r="G18" s="947" t="s">
        <v>1331</v>
      </c>
      <c r="H18" s="948" t="s">
        <v>1331</v>
      </c>
      <c r="I18"/>
      <c r="J18" s="1853" t="s">
        <v>108</v>
      </c>
      <c r="K18" s="967">
        <f>K19-6</f>
        <v>42</v>
      </c>
      <c r="L18" s="946" t="s">
        <v>1331</v>
      </c>
      <c r="M18" s="947" t="s">
        <v>1331</v>
      </c>
      <c r="N18" s="947" t="s">
        <v>1331</v>
      </c>
      <c r="O18" s="947" t="s">
        <v>1331</v>
      </c>
      <c r="P18" s="948" t="s">
        <v>1331</v>
      </c>
      <c r="Q18"/>
    </row>
    <row r="19" spans="1:17" s="695" customFormat="1" ht="50.1" customHeight="1">
      <c r="A19"/>
      <c r="B19" s="962" t="s">
        <v>1284</v>
      </c>
      <c r="C19" s="942">
        <v>2500</v>
      </c>
      <c r="D19" s="946" t="s">
        <v>1331</v>
      </c>
      <c r="E19" s="947" t="s">
        <v>1331</v>
      </c>
      <c r="F19" s="949" t="s">
        <v>1331</v>
      </c>
      <c r="G19" s="947" t="s">
        <v>1331</v>
      </c>
      <c r="H19" s="948" t="s">
        <v>1331</v>
      </c>
      <c r="I19"/>
      <c r="J19" s="1853"/>
      <c r="K19" s="967">
        <v>48</v>
      </c>
      <c r="L19" s="946" t="s">
        <v>1331</v>
      </c>
      <c r="M19" s="947" t="s">
        <v>1331</v>
      </c>
      <c r="N19" s="949" t="s">
        <v>1331</v>
      </c>
      <c r="O19" s="947" t="s">
        <v>1331</v>
      </c>
      <c r="P19" s="948" t="s">
        <v>1331</v>
      </c>
      <c r="Q19"/>
    </row>
    <row r="20" spans="1:17" s="695" customFormat="1" ht="50.1" customHeight="1">
      <c r="A20"/>
      <c r="B20" s="961"/>
      <c r="C20" s="942">
        <f>C19+1</f>
        <v>2501</v>
      </c>
      <c r="D20" s="946" t="s">
        <v>1331</v>
      </c>
      <c r="E20" s="947" t="s">
        <v>1331</v>
      </c>
      <c r="F20" s="947" t="s">
        <v>1331</v>
      </c>
      <c r="G20" s="947" t="s">
        <v>1331</v>
      </c>
      <c r="H20" s="948" t="s">
        <v>1331</v>
      </c>
      <c r="I20"/>
      <c r="J20" s="1853"/>
      <c r="K20" s="967">
        <f>K19+6</f>
        <v>54</v>
      </c>
      <c r="L20" s="946" t="s">
        <v>1331</v>
      </c>
      <c r="M20" s="947" t="s">
        <v>1331</v>
      </c>
      <c r="N20" s="947" t="s">
        <v>1331</v>
      </c>
      <c r="O20" s="947" t="s">
        <v>1331</v>
      </c>
      <c r="P20" s="948" t="s">
        <v>1331</v>
      </c>
      <c r="Q20"/>
    </row>
    <row r="21" spans="1:17" ht="50.1" customHeight="1">
      <c r="B21" s="963"/>
      <c r="C21" s="964">
        <f>C20+1</f>
        <v>2502</v>
      </c>
      <c r="D21" s="950" t="s">
        <v>1331</v>
      </c>
      <c r="E21" s="951" t="s">
        <v>1331</v>
      </c>
      <c r="F21" s="951" t="s">
        <v>1331</v>
      </c>
      <c r="G21" s="951" t="s">
        <v>1331</v>
      </c>
      <c r="H21" s="952" t="s">
        <v>1331</v>
      </c>
      <c r="J21" s="963"/>
      <c r="K21" s="941">
        <f>K20+6</f>
        <v>60</v>
      </c>
      <c r="L21" s="950" t="s">
        <v>1331</v>
      </c>
      <c r="M21" s="951" t="s">
        <v>1331</v>
      </c>
      <c r="N21" s="951" t="s">
        <v>1331</v>
      </c>
      <c r="O21" s="951" t="s">
        <v>1331</v>
      </c>
      <c r="P21" s="952" t="s">
        <v>1331</v>
      </c>
    </row>
    <row r="23" spans="1:17" s="695" customFormat="1" ht="30" customHeight="1">
      <c r="B23" s="953" t="s">
        <v>155</v>
      </c>
      <c r="C23" s="954"/>
      <c r="D23" s="957" t="s">
        <v>623</v>
      </c>
      <c r="E23" s="958"/>
      <c r="F23" s="958"/>
      <c r="G23" s="958"/>
      <c r="H23" s="959"/>
      <c r="J23" s="953" t="s">
        <v>155</v>
      </c>
      <c r="K23" s="954"/>
      <c r="L23" s="957" t="s">
        <v>623</v>
      </c>
      <c r="M23" s="958"/>
      <c r="N23" s="958"/>
      <c r="O23" s="958"/>
      <c r="P23" s="959"/>
      <c r="Q23"/>
    </row>
    <row r="24" spans="1:17" s="695" customFormat="1" ht="20.100000000000001" customHeight="1">
      <c r="A24"/>
      <c r="B24" s="960"/>
      <c r="C24" s="940" t="e">
        <f>CONCATENATE(TEXT('AIRR Model Summary'!#REF!,"0.0%")," / ",TEXT('AIRR Model Summary'!#REF!,"0.00x")," / ",TEXT(#REF!,"$0,0"))</f>
        <v>#REF!</v>
      </c>
      <c r="D24" s="965">
        <f>E24-0.0025</f>
        <v>4.4999999999999998E-2</v>
      </c>
      <c r="E24" s="965">
        <f>F24-0.0025</f>
        <v>4.7500000000000001E-2</v>
      </c>
      <c r="F24" s="965">
        <v>0.05</v>
      </c>
      <c r="G24" s="965">
        <f>F24+0.0025</f>
        <v>5.2500000000000005E-2</v>
      </c>
      <c r="H24" s="966">
        <f>G24+0.0025</f>
        <v>5.5000000000000007E-2</v>
      </c>
      <c r="I24"/>
      <c r="J24" s="960"/>
      <c r="K24" s="940" t="s">
        <v>1331</v>
      </c>
      <c r="L24" s="965">
        <f>M24-0.0025</f>
        <v>4.4999999999999998E-2</v>
      </c>
      <c r="M24" s="965">
        <f>N24-0.0025</f>
        <v>4.7500000000000001E-2</v>
      </c>
      <c r="N24" s="965">
        <v>0.05</v>
      </c>
      <c r="O24" s="965">
        <f>N24+0.0025</f>
        <v>5.2500000000000005E-2</v>
      </c>
      <c r="P24" s="966">
        <f>O24+0.0025</f>
        <v>5.5000000000000007E-2</v>
      </c>
      <c r="Q24"/>
    </row>
    <row r="25" spans="1:17" s="695" customFormat="1" ht="50.1" customHeight="1">
      <c r="A25"/>
      <c r="B25" s="961"/>
      <c r="C25" s="942">
        <f>C26-100</f>
        <v>2300</v>
      </c>
      <c r="D25" s="943" t="s">
        <v>1331</v>
      </c>
      <c r="E25" s="944" t="s">
        <v>1331</v>
      </c>
      <c r="F25" s="944" t="s">
        <v>1331</v>
      </c>
      <c r="G25" s="944" t="s">
        <v>1331</v>
      </c>
      <c r="H25" s="945" t="s">
        <v>1331</v>
      </c>
      <c r="I25"/>
      <c r="J25" s="961"/>
      <c r="K25" s="967">
        <f>K26-6</f>
        <v>36</v>
      </c>
      <c r="L25" s="943" t="s">
        <v>1331</v>
      </c>
      <c r="M25" s="944" t="s">
        <v>1331</v>
      </c>
      <c r="N25" s="944" t="s">
        <v>1331</v>
      </c>
      <c r="O25" s="944" t="s">
        <v>1331</v>
      </c>
      <c r="P25" s="945" t="s">
        <v>1331</v>
      </c>
      <c r="Q25"/>
    </row>
    <row r="26" spans="1:17" s="695" customFormat="1" ht="50.1" customHeight="1">
      <c r="A26"/>
      <c r="B26" s="961"/>
      <c r="C26" s="942">
        <f>C27-100</f>
        <v>2400</v>
      </c>
      <c r="D26" s="946" t="s">
        <v>1331</v>
      </c>
      <c r="E26" s="947" t="s">
        <v>1331</v>
      </c>
      <c r="F26" s="947" t="s">
        <v>1331</v>
      </c>
      <c r="G26" s="947" t="s">
        <v>1331</v>
      </c>
      <c r="H26" s="948" t="s">
        <v>1331</v>
      </c>
      <c r="I26"/>
      <c r="J26" s="1853" t="s">
        <v>108</v>
      </c>
      <c r="K26" s="967">
        <f>K27-6</f>
        <v>42</v>
      </c>
      <c r="L26" s="946" t="s">
        <v>1331</v>
      </c>
      <c r="M26" s="947" t="s">
        <v>1331</v>
      </c>
      <c r="N26" s="947" t="s">
        <v>1331</v>
      </c>
      <c r="O26" s="947" t="s">
        <v>1331</v>
      </c>
      <c r="P26" s="948" t="s">
        <v>1331</v>
      </c>
      <c r="Q26"/>
    </row>
    <row r="27" spans="1:17" s="695" customFormat="1" ht="50.1" customHeight="1">
      <c r="A27"/>
      <c r="B27" s="962" t="s">
        <v>1284</v>
      </c>
      <c r="C27" s="942">
        <v>2500</v>
      </c>
      <c r="D27" s="946" t="s">
        <v>1331</v>
      </c>
      <c r="E27" s="947" t="s">
        <v>1331</v>
      </c>
      <c r="F27" s="949" t="s">
        <v>1331</v>
      </c>
      <c r="G27" s="947" t="s">
        <v>1331</v>
      </c>
      <c r="H27" s="948" t="s">
        <v>1331</v>
      </c>
      <c r="I27"/>
      <c r="J27" s="1853"/>
      <c r="K27" s="967">
        <v>48</v>
      </c>
      <c r="L27" s="946" t="s">
        <v>1331</v>
      </c>
      <c r="M27" s="947" t="s">
        <v>1331</v>
      </c>
      <c r="N27" s="949" t="s">
        <v>1331</v>
      </c>
      <c r="O27" s="947" t="s">
        <v>1331</v>
      </c>
      <c r="P27" s="948" t="s">
        <v>1331</v>
      </c>
      <c r="Q27"/>
    </row>
    <row r="28" spans="1:17" s="695" customFormat="1" ht="50.1" customHeight="1">
      <c r="A28"/>
      <c r="B28" s="961"/>
      <c r="C28" s="942">
        <f>C27+1</f>
        <v>2501</v>
      </c>
      <c r="D28" s="946" t="s">
        <v>1331</v>
      </c>
      <c r="E28" s="947" t="s">
        <v>1331</v>
      </c>
      <c r="F28" s="947" t="s">
        <v>1331</v>
      </c>
      <c r="G28" s="947" t="s">
        <v>1331</v>
      </c>
      <c r="H28" s="948" t="s">
        <v>1331</v>
      </c>
      <c r="I28"/>
      <c r="J28" s="1853"/>
      <c r="K28" s="967">
        <f>K27+6</f>
        <v>54</v>
      </c>
      <c r="L28" s="946" t="s">
        <v>1331</v>
      </c>
      <c r="M28" s="947" t="s">
        <v>1331</v>
      </c>
      <c r="N28" s="947" t="s">
        <v>1331</v>
      </c>
      <c r="O28" s="947" t="s">
        <v>1331</v>
      </c>
      <c r="P28" s="948" t="s">
        <v>1331</v>
      </c>
      <c r="Q28"/>
    </row>
    <row r="29" spans="1:17" ht="50.1" customHeight="1">
      <c r="B29" s="963"/>
      <c r="C29" s="964">
        <f>C28+1</f>
        <v>2502</v>
      </c>
      <c r="D29" s="950" t="s">
        <v>1331</v>
      </c>
      <c r="E29" s="951" t="s">
        <v>1331</v>
      </c>
      <c r="F29" s="951" t="s">
        <v>1331</v>
      </c>
      <c r="G29" s="951" t="s">
        <v>1331</v>
      </c>
      <c r="H29" s="952" t="s">
        <v>1331</v>
      </c>
      <c r="J29" s="963"/>
      <c r="K29" s="941">
        <f>K28+6</f>
        <v>60</v>
      </c>
      <c r="L29" s="950" t="s">
        <v>1331</v>
      </c>
      <c r="M29" s="951" t="s">
        <v>1331</v>
      </c>
      <c r="N29" s="951" t="s">
        <v>1331</v>
      </c>
      <c r="O29" s="951" t="s">
        <v>1331</v>
      </c>
      <c r="P29" s="952" t="s">
        <v>1331</v>
      </c>
    </row>
  </sheetData>
  <mergeCells count="3">
    <mergeCell ref="J10:J12"/>
    <mergeCell ref="J18:J20"/>
    <mergeCell ref="J26:J28"/>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EF39-DD6F-4AAF-AA93-81DC27207CE9}">
  <sheetPr>
    <tabColor theme="7" tint="0.79998168889431442"/>
  </sheetPr>
  <dimension ref="A1"/>
  <sheetViews>
    <sheetView workbookViewId="0">
      <selection activeCell="B2" sqref="B2"/>
    </sheetView>
  </sheetViews>
  <sheetFormatPr defaultRowHeight="15"/>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F5A41-9452-4ABB-8A9F-EF2CD18B9E10}">
  <sheetPr>
    <tabColor theme="7" tint="0.79998168889431442"/>
  </sheetPr>
  <dimension ref="B2:L82"/>
  <sheetViews>
    <sheetView showGridLines="0" zoomScale="85" zoomScaleNormal="85" workbookViewId="0">
      <selection activeCell="B2" sqref="B2"/>
    </sheetView>
  </sheetViews>
  <sheetFormatPr defaultRowHeight="15"/>
  <cols>
    <col min="1" max="1" width="6.42578125" customWidth="1"/>
    <col min="2" max="2" width="42.28515625" customWidth="1"/>
    <col min="3" max="7" width="26.5703125" customWidth="1"/>
    <col min="8" max="8" width="5.7109375" customWidth="1"/>
    <col min="9" max="9" width="42.28515625" customWidth="1"/>
    <col min="10" max="12" width="26.5703125" customWidth="1"/>
  </cols>
  <sheetData>
    <row r="2" spans="2:12" s="4" customFormat="1" ht="14.25">
      <c r="B2" s="268"/>
      <c r="C2" s="268"/>
      <c r="D2" s="268"/>
      <c r="E2" s="268"/>
      <c r="F2" s="268"/>
      <c r="G2" s="268"/>
      <c r="H2" s="269"/>
      <c r="I2" s="268"/>
      <c r="J2" s="268"/>
      <c r="K2" s="268"/>
      <c r="L2" s="270"/>
    </row>
    <row r="3" spans="2:12" s="4" customFormat="1" ht="14.25">
      <c r="B3" s="23"/>
      <c r="C3" s="23"/>
      <c r="D3" s="23"/>
      <c r="E3" s="23"/>
      <c r="F3" s="23"/>
      <c r="G3" s="23"/>
      <c r="H3" s="23"/>
      <c r="I3" s="23"/>
      <c r="J3" s="23"/>
      <c r="K3" s="23"/>
      <c r="L3" s="15"/>
    </row>
    <row r="5" spans="2:12">
      <c r="B5" s="9" t="s">
        <v>599</v>
      </c>
      <c r="C5" s="10"/>
      <c r="D5" s="10"/>
      <c r="E5" s="10"/>
      <c r="F5" s="10"/>
      <c r="G5" s="10"/>
      <c r="I5" s="307" t="s">
        <v>656</v>
      </c>
      <c r="J5" s="273"/>
      <c r="K5" s="273"/>
      <c r="L5" s="273"/>
    </row>
    <row r="6" spans="2:12">
      <c r="B6" s="271"/>
      <c r="C6" s="23"/>
      <c r="D6" s="23"/>
      <c r="E6" s="23"/>
      <c r="F6" s="23"/>
      <c r="G6" s="15"/>
      <c r="I6" s="312"/>
      <c r="J6" s="313" t="s">
        <v>161</v>
      </c>
      <c r="K6" s="313" t="s">
        <v>690</v>
      </c>
      <c r="L6" s="314" t="s">
        <v>603</v>
      </c>
    </row>
    <row r="7" spans="2:12">
      <c r="B7" s="277" t="s">
        <v>559</v>
      </c>
      <c r="C7" s="275" t="s">
        <v>560</v>
      </c>
      <c r="D7" s="275" t="s">
        <v>1202</v>
      </c>
      <c r="E7" s="275" t="s">
        <v>1203</v>
      </c>
      <c r="F7" s="278" t="s">
        <v>603</v>
      </c>
      <c r="G7" s="275" t="s">
        <v>590</v>
      </c>
      <c r="I7" s="315" t="s">
        <v>627</v>
      </c>
      <c r="J7" s="316">
        <f>'PERPETUITY MIDDLEMAN INPUT TAB'!C11</f>
        <v>45346</v>
      </c>
      <c r="K7" s="283"/>
      <c r="L7" s="317"/>
    </row>
    <row r="8" spans="2:12">
      <c r="B8" s="282" t="s">
        <v>67</v>
      </c>
      <c r="C8" s="283">
        <v>50000000</v>
      </c>
      <c r="D8" s="283"/>
      <c r="E8" s="283">
        <v>50000000</v>
      </c>
      <c r="F8" s="284">
        <v>50000000</v>
      </c>
      <c r="G8" s="283">
        <v>50000000</v>
      </c>
      <c r="I8" s="279" t="s">
        <v>629</v>
      </c>
      <c r="J8" s="318">
        <f>'PERPETUITY MIDDLEMAN INPUT TAB'!C16</f>
        <v>14</v>
      </c>
      <c r="K8" s="286"/>
      <c r="L8" s="317"/>
    </row>
    <row r="9" spans="2:12">
      <c r="B9" s="285" t="s">
        <v>502</v>
      </c>
      <c r="C9" s="286">
        <v>50000000</v>
      </c>
      <c r="D9" s="286"/>
      <c r="E9" s="286">
        <v>50000000</v>
      </c>
      <c r="F9" s="287">
        <v>50000000</v>
      </c>
      <c r="G9" s="286">
        <v>50000000</v>
      </c>
      <c r="I9" s="279" t="s">
        <v>657</v>
      </c>
      <c r="J9" s="318">
        <f>'PERPETUITY MIDDLEMAN INPUT TAB'!C18</f>
        <v>24</v>
      </c>
      <c r="K9" s="286"/>
      <c r="L9" s="317"/>
    </row>
    <row r="10" spans="2:12">
      <c r="B10" s="285" t="s">
        <v>688</v>
      </c>
      <c r="C10" s="286">
        <v>50000000</v>
      </c>
      <c r="D10" s="286"/>
      <c r="E10" s="286">
        <v>50000000</v>
      </c>
      <c r="F10" s="287">
        <v>50000000</v>
      </c>
      <c r="G10" s="286">
        <v>50000000</v>
      </c>
      <c r="I10" s="279" t="s">
        <v>630</v>
      </c>
      <c r="J10" s="318" t="e">
        <f>'PERPETUITY MIDDLEMAN INPUT TAB'!#REF!</f>
        <v>#REF!</v>
      </c>
      <c r="K10" s="286"/>
      <c r="L10" s="317"/>
    </row>
    <row r="11" spans="2:12">
      <c r="B11" s="285" t="s">
        <v>689</v>
      </c>
      <c r="C11" s="286">
        <v>50000000</v>
      </c>
      <c r="D11" s="286"/>
      <c r="E11" s="286">
        <v>50000000</v>
      </c>
      <c r="F11" s="287">
        <v>50000000</v>
      </c>
      <c r="G11" s="286">
        <v>50000000</v>
      </c>
      <c r="I11" s="279" t="s">
        <v>99</v>
      </c>
      <c r="J11" s="322">
        <f>'PERPETUITY MIDDLEMAN INPUT TAB'!C14</f>
        <v>24</v>
      </c>
      <c r="K11" s="286"/>
      <c r="L11" s="317"/>
    </row>
    <row r="12" spans="2:12">
      <c r="B12" s="285" t="s">
        <v>686</v>
      </c>
      <c r="C12" s="286">
        <v>50000000</v>
      </c>
      <c r="D12" s="286"/>
      <c r="E12" s="286">
        <v>50000000</v>
      </c>
      <c r="F12" s="287">
        <v>50000000</v>
      </c>
      <c r="G12" s="286">
        <v>50000000</v>
      </c>
      <c r="I12" s="279" t="s">
        <v>633</v>
      </c>
      <c r="J12" s="322">
        <f>'PERPETUITY MIDDLEMAN INPUT TAB'!C36</f>
        <v>25</v>
      </c>
      <c r="K12" s="286"/>
      <c r="L12" s="317"/>
    </row>
    <row r="13" spans="2:12">
      <c r="B13" s="285" t="s">
        <v>687</v>
      </c>
      <c r="C13" s="286">
        <v>50000000</v>
      </c>
      <c r="D13" s="286"/>
      <c r="E13" s="286">
        <v>50000000</v>
      </c>
      <c r="F13" s="287">
        <v>50000000</v>
      </c>
      <c r="G13" s="286">
        <v>50000000</v>
      </c>
      <c r="I13" s="279"/>
      <c r="J13" s="286"/>
      <c r="K13" s="286"/>
      <c r="L13" s="317"/>
    </row>
    <row r="14" spans="2:12">
      <c r="B14" s="288" t="s">
        <v>558</v>
      </c>
      <c r="C14" s="289">
        <f>SUM(C8:C13)</f>
        <v>300000000</v>
      </c>
      <c r="D14" s="289">
        <f>SUM(D8:D13)</f>
        <v>0</v>
      </c>
      <c r="E14" s="289">
        <f>SUM(E8:E13)</f>
        <v>300000000</v>
      </c>
      <c r="F14" s="289">
        <f>SUM(F8:F13)</f>
        <v>300000000</v>
      </c>
      <c r="G14" s="289">
        <f>SUM(G8:G13)</f>
        <v>300000000</v>
      </c>
      <c r="I14" s="279" t="s">
        <v>635</v>
      </c>
      <c r="J14" s="286"/>
      <c r="K14" s="286"/>
      <c r="L14" s="317"/>
    </row>
    <row r="15" spans="2:12">
      <c r="I15" s="279" t="s">
        <v>636</v>
      </c>
      <c r="J15" s="286"/>
      <c r="K15" s="286"/>
      <c r="L15" s="317"/>
    </row>
    <row r="16" spans="2:12">
      <c r="B16" s="277" t="s">
        <v>611</v>
      </c>
      <c r="C16" s="275" t="s">
        <v>560</v>
      </c>
      <c r="D16" s="275" t="s">
        <v>1202</v>
      </c>
      <c r="E16" s="275" t="s">
        <v>1203</v>
      </c>
      <c r="F16" s="278" t="s">
        <v>603</v>
      </c>
      <c r="G16" s="291" t="s">
        <v>590</v>
      </c>
      <c r="I16" s="279"/>
      <c r="J16" s="286"/>
      <c r="K16" s="286"/>
      <c r="L16" s="317"/>
    </row>
    <row r="17" spans="2:12">
      <c r="B17" s="282" t="s">
        <v>613</v>
      </c>
      <c r="C17" s="295">
        <v>50000000</v>
      </c>
      <c r="D17" s="296"/>
      <c r="E17" s="295">
        <v>50000000</v>
      </c>
      <c r="F17" s="297">
        <v>50000000</v>
      </c>
      <c r="G17" s="296">
        <v>50000000</v>
      </c>
      <c r="I17" s="279" t="s">
        <v>637</v>
      </c>
      <c r="J17" s="286"/>
      <c r="K17" s="286"/>
      <c r="L17" s="317"/>
    </row>
    <row r="18" spans="2:12">
      <c r="B18" s="285" t="s">
        <v>58</v>
      </c>
      <c r="C18" s="298">
        <v>50000000</v>
      </c>
      <c r="D18" s="299"/>
      <c r="E18" s="298">
        <v>50000000</v>
      </c>
      <c r="F18" s="300">
        <v>50000000</v>
      </c>
      <c r="G18" s="299">
        <v>50000000</v>
      </c>
      <c r="I18" s="279" t="s">
        <v>108</v>
      </c>
      <c r="J18" s="286"/>
      <c r="K18" s="286"/>
      <c r="L18" s="317"/>
    </row>
    <row r="19" spans="2:12">
      <c r="B19" s="285" t="s">
        <v>59</v>
      </c>
      <c r="C19" s="298">
        <v>50000000</v>
      </c>
      <c r="D19" s="299"/>
      <c r="E19" s="298">
        <v>50000000</v>
      </c>
      <c r="F19" s="300">
        <v>50000000</v>
      </c>
      <c r="G19" s="299">
        <v>50000000</v>
      </c>
      <c r="I19" s="292" t="s">
        <v>640</v>
      </c>
      <c r="J19" s="326"/>
      <c r="K19" s="326"/>
      <c r="L19" s="327"/>
    </row>
    <row r="20" spans="2:12">
      <c r="B20" s="301" t="s">
        <v>60</v>
      </c>
      <c r="C20" s="298">
        <v>50000000</v>
      </c>
      <c r="D20" s="299"/>
      <c r="E20" s="298">
        <v>50000000</v>
      </c>
      <c r="F20" s="300">
        <v>50000000</v>
      </c>
      <c r="G20" s="299">
        <v>50000000</v>
      </c>
    </row>
    <row r="21" spans="2:12" s="179" customFormat="1">
      <c r="B21" s="285" t="s">
        <v>61</v>
      </c>
      <c r="C21" s="298">
        <v>50000000</v>
      </c>
      <c r="D21" s="299"/>
      <c r="E21" s="298">
        <v>50000000</v>
      </c>
      <c r="F21" s="300">
        <v>50000000</v>
      </c>
      <c r="G21" s="299">
        <v>50000000</v>
      </c>
      <c r="I21" s="272" t="s">
        <v>602</v>
      </c>
      <c r="J21" s="273"/>
      <c r="K21" s="273"/>
      <c r="L21" s="273"/>
    </row>
    <row r="22" spans="2:12">
      <c r="B22" s="301" t="s">
        <v>62</v>
      </c>
      <c r="C22" s="298">
        <v>50000000</v>
      </c>
      <c r="D22" s="299"/>
      <c r="E22" s="298">
        <v>50000000</v>
      </c>
      <c r="F22" s="300">
        <v>50000000</v>
      </c>
      <c r="G22" s="299">
        <v>50000000</v>
      </c>
      <c r="I22" s="274"/>
      <c r="J22" s="275" t="s">
        <v>161</v>
      </c>
      <c r="K22" s="275" t="s">
        <v>690</v>
      </c>
      <c r="L22" s="276" t="s">
        <v>603</v>
      </c>
    </row>
    <row r="23" spans="2:12">
      <c r="B23" s="285" t="s">
        <v>618</v>
      </c>
      <c r="C23" s="298">
        <v>50000000</v>
      </c>
      <c r="D23" s="299"/>
      <c r="E23" s="298">
        <v>50000000</v>
      </c>
      <c r="F23" s="300">
        <v>50000000</v>
      </c>
      <c r="G23" s="299">
        <v>50000000</v>
      </c>
      <c r="I23" s="279" t="s">
        <v>604</v>
      </c>
      <c r="J23" s="280"/>
      <c r="K23" s="280"/>
      <c r="L23" s="281"/>
    </row>
    <row r="24" spans="2:12">
      <c r="B24" s="285" t="s">
        <v>620</v>
      </c>
      <c r="C24" s="298">
        <v>50000000</v>
      </c>
      <c r="D24" s="299"/>
      <c r="E24" s="298">
        <v>50000000</v>
      </c>
      <c r="F24" s="300">
        <v>50000000</v>
      </c>
      <c r="G24" s="299">
        <v>50000000</v>
      </c>
      <c r="I24" s="279" t="s">
        <v>605</v>
      </c>
      <c r="J24" s="280"/>
      <c r="K24" s="280"/>
      <c r="L24" s="281"/>
    </row>
    <row r="25" spans="2:12">
      <c r="B25" s="285" t="s">
        <v>63</v>
      </c>
      <c r="C25" s="302">
        <v>50000000</v>
      </c>
      <c r="D25" s="303"/>
      <c r="E25" s="302">
        <v>50000000</v>
      </c>
      <c r="F25" s="304">
        <v>50000000</v>
      </c>
      <c r="G25" s="303">
        <v>50000000</v>
      </c>
      <c r="I25" s="279" t="s">
        <v>606</v>
      </c>
      <c r="J25" s="280"/>
      <c r="K25" s="280"/>
      <c r="L25" s="281"/>
    </row>
    <row r="26" spans="2:12">
      <c r="B26" s="288" t="s">
        <v>558</v>
      </c>
      <c r="C26" s="305">
        <f>SUM(C17:C25)</f>
        <v>450000000</v>
      </c>
      <c r="D26" s="306">
        <f>SUM(D17:D25)</f>
        <v>0</v>
      </c>
      <c r="E26" s="305">
        <f>SUM(E17:E25)</f>
        <v>450000000</v>
      </c>
      <c r="F26" s="306">
        <f>SUM(F17:F25)</f>
        <v>450000000</v>
      </c>
      <c r="G26" s="306">
        <f>SUM(G17:G25)</f>
        <v>450000000</v>
      </c>
      <c r="I26" s="279" t="s">
        <v>607</v>
      </c>
      <c r="J26" s="280"/>
      <c r="K26" s="280"/>
      <c r="L26" s="281"/>
    </row>
    <row r="27" spans="2:12">
      <c r="I27" s="279" t="s">
        <v>608</v>
      </c>
      <c r="J27" s="280"/>
      <c r="K27" s="280"/>
      <c r="L27" s="281"/>
    </row>
    <row r="28" spans="2:12">
      <c r="B28" s="307" t="s">
        <v>642</v>
      </c>
      <c r="C28" s="273"/>
      <c r="D28" s="273"/>
      <c r="E28" s="273"/>
      <c r="F28" s="273"/>
      <c r="G28" s="273"/>
      <c r="I28" s="279" t="s">
        <v>609</v>
      </c>
      <c r="J28" s="263"/>
      <c r="K28" s="263"/>
      <c r="L28" s="281"/>
    </row>
    <row r="29" spans="2:12">
      <c r="B29" s="328" t="s">
        <v>109</v>
      </c>
      <c r="I29" s="279" t="s">
        <v>610</v>
      </c>
      <c r="J29" s="280"/>
      <c r="K29" s="280"/>
      <c r="L29" s="281"/>
    </row>
    <row r="30" spans="2:12">
      <c r="B30" s="331" t="s">
        <v>692</v>
      </c>
      <c r="C30" s="332"/>
      <c r="D30" s="332"/>
      <c r="E30" s="332"/>
      <c r="F30" s="332"/>
      <c r="G30" s="333"/>
      <c r="I30" s="279" t="s">
        <v>612</v>
      </c>
      <c r="J30" s="290"/>
      <c r="K30" s="290"/>
      <c r="L30" s="281"/>
    </row>
    <row r="31" spans="2:12">
      <c r="B31" s="334" t="s">
        <v>18</v>
      </c>
      <c r="C31" s="30" t="s">
        <v>516</v>
      </c>
      <c r="D31" s="30" t="s">
        <v>517</v>
      </c>
      <c r="E31" s="30" t="s">
        <v>685</v>
      </c>
      <c r="F31" s="30" t="s">
        <v>632</v>
      </c>
      <c r="G31" s="314" t="s">
        <v>603</v>
      </c>
      <c r="I31" s="279" t="s">
        <v>614</v>
      </c>
      <c r="J31" s="280"/>
      <c r="K31" s="280"/>
      <c r="L31" s="281"/>
    </row>
    <row r="32" spans="2:12">
      <c r="B32" s="336" t="s">
        <v>541</v>
      </c>
      <c r="C32" s="337">
        <v>50</v>
      </c>
      <c r="D32" s="337">
        <v>600</v>
      </c>
      <c r="E32" s="338">
        <v>1425</v>
      </c>
      <c r="F32" s="338">
        <v>1425</v>
      </c>
      <c r="G32" s="317">
        <f>E32-F32</f>
        <v>0</v>
      </c>
      <c r="I32" s="292" t="s">
        <v>615</v>
      </c>
      <c r="J32" s="293"/>
      <c r="K32" s="293"/>
      <c r="L32" s="294"/>
    </row>
    <row r="33" spans="2:12">
      <c r="B33" s="336" t="s">
        <v>518</v>
      </c>
      <c r="C33" s="337">
        <v>50</v>
      </c>
      <c r="D33" s="337">
        <v>600</v>
      </c>
      <c r="E33" s="338">
        <v>1425</v>
      </c>
      <c r="F33" s="338">
        <v>1425</v>
      </c>
      <c r="G33" s="317">
        <f t="shared" ref="G33:G36" si="0">E33-F33</f>
        <v>0</v>
      </c>
    </row>
    <row r="34" spans="2:12">
      <c r="B34" s="336" t="s">
        <v>519</v>
      </c>
      <c r="C34" s="337">
        <v>20</v>
      </c>
      <c r="D34" s="337">
        <v>725</v>
      </c>
      <c r="E34" s="338">
        <v>1600</v>
      </c>
      <c r="F34" s="338">
        <v>1600</v>
      </c>
      <c r="G34" s="317">
        <f t="shared" si="0"/>
        <v>0</v>
      </c>
      <c r="I34" s="272" t="s">
        <v>616</v>
      </c>
      <c r="J34" s="273"/>
      <c r="K34" s="273"/>
      <c r="L34" s="273"/>
    </row>
    <row r="35" spans="2:12">
      <c r="B35" s="336" t="s">
        <v>520</v>
      </c>
      <c r="C35" s="337">
        <v>65</v>
      </c>
      <c r="D35" s="337">
        <v>875</v>
      </c>
      <c r="E35" s="338">
        <v>1875</v>
      </c>
      <c r="F35" s="338">
        <v>1875</v>
      </c>
      <c r="G35" s="317">
        <f t="shared" si="0"/>
        <v>0</v>
      </c>
      <c r="I35" s="274"/>
      <c r="J35" s="275" t="s">
        <v>161</v>
      </c>
      <c r="K35" s="275" t="s">
        <v>690</v>
      </c>
      <c r="L35" s="276" t="s">
        <v>603</v>
      </c>
    </row>
    <row r="36" spans="2:12">
      <c r="B36" s="336" t="s">
        <v>648</v>
      </c>
      <c r="C36" s="337">
        <v>10</v>
      </c>
      <c r="D36" s="339">
        <v>1025</v>
      </c>
      <c r="E36" s="338">
        <v>2100</v>
      </c>
      <c r="F36" s="338">
        <v>2100</v>
      </c>
      <c r="G36" s="317">
        <f t="shared" si="0"/>
        <v>0</v>
      </c>
      <c r="I36" s="279" t="s">
        <v>108</v>
      </c>
      <c r="J36" s="280"/>
      <c r="K36" s="280"/>
      <c r="L36" s="281"/>
    </row>
    <row r="37" spans="2:12">
      <c r="B37" s="288" t="s">
        <v>650</v>
      </c>
      <c r="C37" s="340">
        <f>SUM(C32:C36)</f>
        <v>195</v>
      </c>
      <c r="D37" s="341">
        <f>SUMPRODUCT(C32:C36,D32:D36)/C37</f>
        <v>726.28205128205127</v>
      </c>
      <c r="E37" s="342">
        <f>SUMPRODUCT(C32:C36,E32:E36)/C37</f>
        <v>1627.5641025641025</v>
      </c>
      <c r="F37" s="342">
        <f>SUMPRODUCT(C32:C36,F32:F36)/C37</f>
        <v>1627.5641025641025</v>
      </c>
      <c r="G37" s="343">
        <f>SUMPRODUCT(C32:C36,G32:G36)/C37</f>
        <v>0</v>
      </c>
      <c r="I37" s="279" t="s">
        <v>107</v>
      </c>
      <c r="J37" s="280"/>
      <c r="K37" s="280"/>
      <c r="L37" s="281"/>
    </row>
    <row r="38" spans="2:12">
      <c r="I38" s="279" t="s">
        <v>621</v>
      </c>
      <c r="J38" s="280"/>
      <c r="K38" s="280"/>
      <c r="L38" s="281"/>
    </row>
    <row r="39" spans="2:12">
      <c r="I39" s="279" t="s">
        <v>623</v>
      </c>
      <c r="J39" s="280"/>
      <c r="K39" s="280"/>
      <c r="L39" s="281"/>
    </row>
    <row r="40" spans="2:12">
      <c r="B40" s="331" t="s">
        <v>691</v>
      </c>
      <c r="C40" s="332"/>
      <c r="D40" s="332"/>
      <c r="E40" s="332"/>
      <c r="F40" s="332"/>
      <c r="G40" s="333"/>
      <c r="I40" s="279"/>
      <c r="J40" s="280"/>
      <c r="K40" s="280"/>
      <c r="L40" s="281"/>
    </row>
    <row r="41" spans="2:12">
      <c r="B41" s="334" t="s">
        <v>18</v>
      </c>
      <c r="C41" s="30" t="s">
        <v>516</v>
      </c>
      <c r="D41" s="30" t="s">
        <v>517</v>
      </c>
      <c r="E41" s="30" t="s">
        <v>685</v>
      </c>
      <c r="F41" s="30" t="s">
        <v>632</v>
      </c>
      <c r="G41" s="314" t="s">
        <v>603</v>
      </c>
      <c r="I41" s="279" t="s">
        <v>624</v>
      </c>
      <c r="J41" s="299"/>
      <c r="K41" s="286"/>
      <c r="L41" s="287"/>
    </row>
    <row r="42" spans="2:12">
      <c r="B42" s="336" t="s">
        <v>541</v>
      </c>
      <c r="C42" s="337">
        <v>50</v>
      </c>
      <c r="D42" s="337">
        <v>600</v>
      </c>
      <c r="E42" s="338">
        <v>1425</v>
      </c>
      <c r="F42" s="338">
        <v>1425</v>
      </c>
      <c r="G42" s="317">
        <f>E42-F42</f>
        <v>0</v>
      </c>
      <c r="I42" s="279" t="s">
        <v>625</v>
      </c>
      <c r="J42" s="299"/>
      <c r="K42" s="286"/>
      <c r="L42" s="287"/>
    </row>
    <row r="43" spans="2:12">
      <c r="B43" s="336" t="s">
        <v>518</v>
      </c>
      <c r="C43" s="337">
        <v>50</v>
      </c>
      <c r="D43" s="337">
        <v>600</v>
      </c>
      <c r="E43" s="338">
        <v>1425</v>
      </c>
      <c r="F43" s="338">
        <v>1425</v>
      </c>
      <c r="G43" s="317">
        <f t="shared" ref="G43:G46" si="1">E43-F43</f>
        <v>0</v>
      </c>
      <c r="I43" s="301" t="s">
        <v>626</v>
      </c>
      <c r="J43" s="299"/>
      <c r="K43" s="286"/>
      <c r="L43" s="287"/>
    </row>
    <row r="44" spans="2:12">
      <c r="B44" s="336" t="s">
        <v>519</v>
      </c>
      <c r="C44" s="337">
        <v>20</v>
      </c>
      <c r="D44" s="337">
        <v>725</v>
      </c>
      <c r="E44" s="338">
        <v>1600</v>
      </c>
      <c r="F44" s="338">
        <v>1600</v>
      </c>
      <c r="G44" s="317">
        <f t="shared" si="1"/>
        <v>0</v>
      </c>
      <c r="I44" s="308" t="s">
        <v>628</v>
      </c>
      <c r="J44" s="309"/>
      <c r="K44" s="310"/>
      <c r="L44" s="311"/>
    </row>
    <row r="45" spans="2:12">
      <c r="B45" s="336" t="s">
        <v>520</v>
      </c>
      <c r="C45" s="337">
        <v>65</v>
      </c>
      <c r="D45" s="337">
        <v>875</v>
      </c>
      <c r="E45" s="338">
        <v>1875</v>
      </c>
      <c r="F45" s="338">
        <v>1875</v>
      </c>
      <c r="G45" s="317">
        <f t="shared" si="1"/>
        <v>0</v>
      </c>
    </row>
    <row r="46" spans="2:12">
      <c r="B46" s="336" t="s">
        <v>648</v>
      </c>
      <c r="C46" s="337">
        <v>10</v>
      </c>
      <c r="D46" s="339">
        <v>1025</v>
      </c>
      <c r="E46" s="338">
        <v>2100</v>
      </c>
      <c r="F46" s="338">
        <v>2100</v>
      </c>
      <c r="G46" s="317">
        <f t="shared" si="1"/>
        <v>0</v>
      </c>
      <c r="I46" s="307" t="s">
        <v>631</v>
      </c>
      <c r="J46" s="273"/>
      <c r="K46" s="273"/>
      <c r="L46" s="273"/>
    </row>
    <row r="47" spans="2:12">
      <c r="B47" s="288" t="s">
        <v>650</v>
      </c>
      <c r="C47" s="340">
        <f>SUM(C42:C46)</f>
        <v>195</v>
      </c>
      <c r="D47" s="341">
        <f>SUMPRODUCT(C42:C46,D42:D46)/C47</f>
        <v>726.28205128205127</v>
      </c>
      <c r="E47" s="342">
        <f>SUMPRODUCT(C42:C46,E42:E46)/C47</f>
        <v>1627.5641025641025</v>
      </c>
      <c r="F47" s="342">
        <f>SUMPRODUCT(C42:C46,F42:F46)/C47</f>
        <v>1627.5641025641025</v>
      </c>
      <c r="G47" s="343">
        <f>SUMPRODUCT(C42:C46,G42:G46)/C47</f>
        <v>0</v>
      </c>
      <c r="I47" s="319" t="s">
        <v>616</v>
      </c>
      <c r="J47" s="291" t="s">
        <v>161</v>
      </c>
      <c r="K47" s="275" t="s">
        <v>690</v>
      </c>
      <c r="L47" s="314" t="s">
        <v>603</v>
      </c>
    </row>
    <row r="48" spans="2:12">
      <c r="I48" s="320" t="s">
        <v>15</v>
      </c>
      <c r="J48" s="290"/>
      <c r="K48" s="290"/>
      <c r="L48" s="321"/>
    </row>
    <row r="49" spans="9:12">
      <c r="I49" s="320" t="s">
        <v>634</v>
      </c>
      <c r="J49" s="290"/>
      <c r="K49" s="290"/>
      <c r="L49" s="321"/>
    </row>
    <row r="50" spans="9:12">
      <c r="I50" s="320"/>
      <c r="J50" s="290"/>
      <c r="K50" s="290"/>
      <c r="L50" s="321"/>
    </row>
    <row r="51" spans="9:12">
      <c r="I51" s="323" t="s">
        <v>16</v>
      </c>
      <c r="J51" s="290"/>
      <c r="K51" s="290"/>
      <c r="L51" s="321"/>
    </row>
    <row r="52" spans="9:12">
      <c r="I52" s="324" t="s">
        <v>225</v>
      </c>
      <c r="J52" s="290"/>
      <c r="K52" s="290"/>
      <c r="L52" s="321"/>
    </row>
    <row r="53" spans="9:12">
      <c r="I53" s="325" t="s">
        <v>638</v>
      </c>
      <c r="J53" s="290"/>
      <c r="K53" s="290"/>
      <c r="L53" s="321"/>
    </row>
    <row r="54" spans="9:12">
      <c r="I54" s="324" t="s">
        <v>639</v>
      </c>
      <c r="J54" s="290"/>
      <c r="K54" s="290"/>
      <c r="L54" s="321"/>
    </row>
    <row r="55" spans="9:12">
      <c r="I55" s="325" t="s">
        <v>22</v>
      </c>
      <c r="J55" s="185"/>
      <c r="K55" s="290"/>
      <c r="L55" s="321"/>
    </row>
    <row r="56" spans="9:12">
      <c r="I56" s="324" t="s">
        <v>641</v>
      </c>
      <c r="J56" s="290"/>
      <c r="K56" s="290"/>
      <c r="L56" s="321"/>
    </row>
    <row r="57" spans="9:12">
      <c r="I57" s="325" t="s">
        <v>227</v>
      </c>
      <c r="J57" s="290"/>
      <c r="K57" s="290"/>
      <c r="L57" s="321"/>
    </row>
    <row r="58" spans="9:12">
      <c r="I58" s="325" t="s">
        <v>643</v>
      </c>
      <c r="J58" s="290"/>
      <c r="K58" s="290"/>
      <c r="L58" s="321"/>
    </row>
    <row r="59" spans="9:12">
      <c r="I59" s="325" t="s">
        <v>644</v>
      </c>
      <c r="J59" s="290"/>
      <c r="K59" s="290"/>
      <c r="L59" s="321"/>
    </row>
    <row r="60" spans="9:12">
      <c r="I60" s="325" t="s">
        <v>237</v>
      </c>
      <c r="J60" s="290"/>
      <c r="K60" s="290"/>
      <c r="L60" s="321"/>
    </row>
    <row r="61" spans="9:12">
      <c r="I61" s="329" t="s">
        <v>645</v>
      </c>
      <c r="J61" s="186"/>
      <c r="K61" s="186"/>
      <c r="L61" s="330"/>
    </row>
    <row r="62" spans="9:12">
      <c r="I62" s="324" t="s">
        <v>646</v>
      </c>
      <c r="J62" s="290"/>
      <c r="K62" s="290"/>
      <c r="L62" s="321"/>
    </row>
    <row r="63" spans="9:12">
      <c r="I63" s="335" t="s">
        <v>647</v>
      </c>
      <c r="J63" s="186"/>
      <c r="K63" s="186"/>
      <c r="L63" s="330"/>
    </row>
    <row r="64" spans="9:12">
      <c r="I64" s="320" t="s">
        <v>649</v>
      </c>
      <c r="J64" s="290"/>
      <c r="K64" s="290"/>
      <c r="L64" s="321"/>
    </row>
    <row r="65" spans="9:12">
      <c r="I65" s="323" t="s">
        <v>268</v>
      </c>
      <c r="J65" s="290"/>
      <c r="K65" s="290"/>
      <c r="L65" s="321"/>
    </row>
    <row r="66" spans="9:12">
      <c r="I66" s="324" t="s">
        <v>550</v>
      </c>
      <c r="J66" s="299"/>
      <c r="K66" s="290"/>
      <c r="L66" s="321"/>
    </row>
    <row r="67" spans="9:12">
      <c r="I67" s="324" t="s">
        <v>527</v>
      </c>
      <c r="J67" s="299"/>
      <c r="K67" s="290"/>
      <c r="L67" s="321"/>
    </row>
    <row r="68" spans="9:12">
      <c r="I68" s="324" t="s">
        <v>528</v>
      </c>
      <c r="J68" s="299"/>
      <c r="K68" s="290"/>
      <c r="L68" s="321"/>
    </row>
    <row r="69" spans="9:12">
      <c r="I69" s="324" t="s">
        <v>529</v>
      </c>
      <c r="J69" s="299"/>
      <c r="K69" s="290"/>
      <c r="L69" s="321"/>
    </row>
    <row r="70" spans="9:12">
      <c r="I70" s="324" t="s">
        <v>651</v>
      </c>
      <c r="J70" s="299"/>
      <c r="K70" s="290"/>
      <c r="L70" s="321"/>
    </row>
    <row r="71" spans="9:12">
      <c r="I71" s="324" t="s">
        <v>552</v>
      </c>
      <c r="J71" s="299"/>
      <c r="K71" s="290"/>
      <c r="L71" s="321"/>
    </row>
    <row r="72" spans="9:12">
      <c r="I72" s="324" t="s">
        <v>652</v>
      </c>
      <c r="J72" s="299"/>
      <c r="K72" s="290"/>
      <c r="L72" s="321"/>
    </row>
    <row r="73" spans="9:12">
      <c r="I73" s="329" t="s">
        <v>269</v>
      </c>
      <c r="J73" s="309"/>
      <c r="K73" s="186"/>
      <c r="L73" s="330"/>
    </row>
    <row r="74" spans="9:12">
      <c r="I74" s="324" t="s">
        <v>464</v>
      </c>
      <c r="J74" s="299"/>
      <c r="K74" s="290"/>
      <c r="L74" s="321"/>
    </row>
    <row r="75" spans="9:12">
      <c r="I75" s="324" t="s">
        <v>533</v>
      </c>
      <c r="J75" s="299"/>
      <c r="K75" s="290"/>
      <c r="L75" s="321"/>
    </row>
    <row r="76" spans="9:12">
      <c r="I76" s="324" t="s">
        <v>534</v>
      </c>
      <c r="J76" s="299"/>
      <c r="K76" s="290"/>
      <c r="L76" s="321"/>
    </row>
    <row r="77" spans="9:12">
      <c r="I77" s="329" t="s">
        <v>461</v>
      </c>
      <c r="J77" s="186"/>
      <c r="K77" s="186"/>
      <c r="L77" s="330"/>
    </row>
    <row r="78" spans="9:12">
      <c r="I78" s="324" t="s">
        <v>537</v>
      </c>
      <c r="J78" s="290"/>
      <c r="K78" s="290"/>
      <c r="L78" s="321"/>
    </row>
    <row r="79" spans="9:12">
      <c r="I79" s="324" t="s">
        <v>653</v>
      </c>
      <c r="J79" s="290"/>
      <c r="K79" s="290"/>
      <c r="L79" s="321"/>
    </row>
    <row r="80" spans="9:12">
      <c r="I80" s="320" t="s">
        <v>649</v>
      </c>
      <c r="J80" s="290"/>
      <c r="K80" s="290"/>
      <c r="L80" s="321"/>
    </row>
    <row r="81" spans="9:12">
      <c r="I81" s="344" t="s">
        <v>654</v>
      </c>
      <c r="J81" s="345"/>
      <c r="K81" s="345"/>
      <c r="L81" s="345"/>
    </row>
    <row r="82" spans="9:12">
      <c r="I82" s="346" t="s">
        <v>655</v>
      </c>
      <c r="J82" s="347"/>
      <c r="K82" s="347"/>
      <c r="L82" s="347"/>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56D45-B499-4A96-933A-33E897C066AD}">
  <sheetPr>
    <tabColor rgb="FFFFFF00"/>
  </sheetPr>
  <dimension ref="B2:C11"/>
  <sheetViews>
    <sheetView showGridLines="0" zoomScale="145" zoomScaleNormal="145" zoomScaleSheetLayoutView="232" workbookViewId="0">
      <selection activeCell="C11" sqref="C11"/>
    </sheetView>
  </sheetViews>
  <sheetFormatPr defaultRowHeight="15"/>
  <cols>
    <col min="3" max="3" width="55.85546875" customWidth="1"/>
  </cols>
  <sheetData>
    <row r="2" spans="2:3" ht="15.75">
      <c r="B2" s="473" t="s">
        <v>1158</v>
      </c>
      <c r="C2" s="489"/>
    </row>
    <row r="3" spans="2:3" ht="15.75">
      <c r="B3" s="168" t="s">
        <v>1161</v>
      </c>
      <c r="C3" s="491"/>
    </row>
    <row r="4" spans="2:3">
      <c r="B4" s="494">
        <v>1</v>
      </c>
      <c r="C4" s="495" t="s">
        <v>767</v>
      </c>
    </row>
    <row r="5" spans="2:3">
      <c r="B5" s="496">
        <f>B4+1</f>
        <v>2</v>
      </c>
      <c r="C5" s="497" t="s">
        <v>768</v>
      </c>
    </row>
    <row r="6" spans="2:3">
      <c r="B6" s="498">
        <f t="shared" ref="B6:B10" si="0">B5+1</f>
        <v>3</v>
      </c>
      <c r="C6" s="499" t="s">
        <v>525</v>
      </c>
    </row>
    <row r="7" spans="2:3">
      <c r="B7" s="500">
        <f t="shared" si="0"/>
        <v>4</v>
      </c>
      <c r="C7" s="501" t="s">
        <v>769</v>
      </c>
    </row>
    <row r="8" spans="2:3">
      <c r="B8" s="502">
        <f t="shared" si="0"/>
        <v>5</v>
      </c>
      <c r="C8" s="503" t="s">
        <v>1113</v>
      </c>
    </row>
    <row r="9" spans="2:3">
      <c r="B9" s="504">
        <f t="shared" si="0"/>
        <v>6</v>
      </c>
      <c r="C9" s="505" t="s">
        <v>1116</v>
      </c>
    </row>
    <row r="10" spans="2:3" ht="60">
      <c r="B10" s="506">
        <f t="shared" si="0"/>
        <v>7</v>
      </c>
      <c r="C10" s="507" t="s">
        <v>1159</v>
      </c>
    </row>
    <row r="11" spans="2:3">
      <c r="B11" s="508">
        <f>B10+1</f>
        <v>8</v>
      </c>
      <c r="C11" s="509" t="s">
        <v>1119</v>
      </c>
    </row>
  </sheetData>
  <pageMargins left="0.7" right="0.7" top="0.75" bottom="0.75" header="0.3" footer="0.3"/>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C6868-9625-442C-B898-8D1491BE60C1}">
  <dimension ref="A1:AS1014"/>
  <sheetViews>
    <sheetView topLeftCell="A36" workbookViewId="0">
      <selection activeCell="AZ42" sqref="AZ42"/>
    </sheetView>
  </sheetViews>
  <sheetFormatPr defaultRowHeight="15"/>
  <cols>
    <col min="1" max="1" width="5" style="1418" customWidth="1"/>
    <col min="2" max="2" width="1" style="1418" customWidth="1"/>
    <col min="3" max="3" width="8" style="1418" customWidth="1"/>
    <col min="4" max="5" width="4" style="1418" customWidth="1"/>
    <col min="6" max="6" width="8" style="1418" customWidth="1"/>
    <col min="7" max="7" width="2.85546875" style="1418" customWidth="1"/>
    <col min="8" max="8" width="1.85546875" style="1418" customWidth="1"/>
    <col min="9" max="9" width="2.85546875" style="1418" customWidth="1"/>
    <col min="10" max="10" width="1" style="1418" customWidth="1"/>
    <col min="11" max="11" width="5.85546875" style="1418" customWidth="1"/>
    <col min="12" max="13" width="4" style="1418" customWidth="1"/>
    <col min="14" max="14" width="1" style="1418" customWidth="1"/>
    <col min="15" max="15" width="2.85546875" style="1418" customWidth="1"/>
    <col min="16" max="17" width="4" style="1418" customWidth="1"/>
    <col min="18" max="18" width="2.85546875" style="1418" customWidth="1"/>
    <col min="19" max="19" width="1" style="1418" customWidth="1"/>
    <col min="20" max="20" width="6.85546875" style="1418" customWidth="1"/>
    <col min="21" max="21" width="1" style="1418" customWidth="1"/>
    <col min="22" max="22" width="5" style="1418" customWidth="1"/>
    <col min="23" max="24" width="1.85546875" style="1418" customWidth="1"/>
    <col min="25" max="25" width="6.85546875" style="1418" customWidth="1"/>
    <col min="26" max="26" width="1" style="1418" customWidth="1"/>
    <col min="27" max="27" width="1.85546875" style="1418" customWidth="1"/>
    <col min="28" max="28" width="4" style="1418" customWidth="1"/>
    <col min="29" max="29" width="5" style="1418" customWidth="1"/>
    <col min="30" max="30" width="2.85546875" style="1418" customWidth="1"/>
    <col min="31" max="32" width="5" style="1418" customWidth="1"/>
    <col min="33" max="33" width="1" style="1418" customWidth="1"/>
    <col min="34" max="35" width="4" style="1418" customWidth="1"/>
    <col min="36" max="36" width="1" style="1418" customWidth="1"/>
    <col min="37" max="37" width="4" style="1418" customWidth="1"/>
    <col min="38" max="38" width="2.85546875" style="1418" customWidth="1"/>
    <col min="39" max="39" width="1.85546875" style="1418" customWidth="1"/>
    <col min="40" max="40" width="4" style="1418" customWidth="1"/>
    <col min="41" max="42" width="1.85546875" style="1418" customWidth="1"/>
    <col min="43" max="43" width="5" style="1418" customWidth="1"/>
    <col min="44" max="44" width="1" style="1418" customWidth="1"/>
    <col min="45" max="45" width="4" style="1418" customWidth="1"/>
    <col min="46" max="16384" width="9.140625" style="1418"/>
  </cols>
  <sheetData>
    <row r="1" spans="1:45" ht="9" customHeight="1">
      <c r="A1" s="1855"/>
      <c r="B1" s="1855"/>
      <c r="C1" s="1855"/>
      <c r="D1" s="1855"/>
      <c r="E1" s="1855"/>
      <c r="F1" s="1855"/>
      <c r="G1" s="1855"/>
      <c r="H1" s="1855"/>
      <c r="I1" s="1855"/>
      <c r="J1" s="1855"/>
      <c r="K1" s="1855"/>
      <c r="L1" s="1855"/>
      <c r="M1" s="1855"/>
      <c r="N1" s="1855"/>
      <c r="O1" s="1855"/>
      <c r="P1" s="1855"/>
      <c r="Q1" s="1855"/>
      <c r="R1" s="1855"/>
      <c r="S1" s="1855"/>
      <c r="T1" s="1855"/>
      <c r="U1" s="1855"/>
      <c r="V1" s="1855"/>
      <c r="W1" s="1855"/>
      <c r="X1" s="1855"/>
      <c r="Y1" s="1855"/>
      <c r="Z1" s="1855"/>
      <c r="AA1" s="1855"/>
      <c r="AB1" s="1855"/>
      <c r="AC1" s="1855"/>
      <c r="AD1" s="1855"/>
      <c r="AE1" s="1855"/>
      <c r="AF1" s="1855"/>
      <c r="AG1" s="1855"/>
      <c r="AH1" s="1416"/>
      <c r="AI1" s="1955" t="s">
        <v>1640</v>
      </c>
      <c r="AJ1" s="1955"/>
      <c r="AK1" s="1955"/>
      <c r="AL1" s="1955"/>
      <c r="AM1" s="1955"/>
      <c r="AN1" s="1955"/>
      <c r="AO1" s="1955"/>
      <c r="AP1" s="1955"/>
      <c r="AQ1" s="1955"/>
      <c r="AR1" s="1955"/>
      <c r="AS1" s="1955"/>
    </row>
    <row r="2" spans="1:45" ht="20.100000000000001" customHeight="1">
      <c r="A2" s="1938" t="s">
        <v>1641</v>
      </c>
      <c r="B2" s="1938"/>
      <c r="C2" s="1938" t="s">
        <v>1642</v>
      </c>
      <c r="D2" s="1938"/>
      <c r="E2" s="1938"/>
      <c r="F2" s="1954" t="s">
        <v>1643</v>
      </c>
      <c r="G2" s="1954"/>
      <c r="H2" s="1954"/>
      <c r="I2" s="1939" t="s">
        <v>1644</v>
      </c>
      <c r="J2" s="1939"/>
      <c r="K2" s="1954" t="s">
        <v>1645</v>
      </c>
      <c r="L2" s="1954"/>
      <c r="M2" s="1940" t="s">
        <v>1646</v>
      </c>
      <c r="N2" s="1940"/>
      <c r="O2" s="1940"/>
      <c r="P2" s="1940"/>
      <c r="Q2" s="1873" t="s">
        <v>1647</v>
      </c>
      <c r="R2" s="1873"/>
      <c r="S2" s="1873"/>
      <c r="T2" s="1937" t="s">
        <v>1648</v>
      </c>
      <c r="U2" s="1937"/>
      <c r="V2" s="1937" t="s">
        <v>1649</v>
      </c>
      <c r="W2" s="1937"/>
      <c r="X2" s="1937"/>
      <c r="Y2" s="1937" t="s">
        <v>1650</v>
      </c>
      <c r="Z2" s="1937"/>
      <c r="AA2" s="1956" t="s">
        <v>1651</v>
      </c>
      <c r="AB2" s="1956"/>
      <c r="AC2" s="1956"/>
      <c r="AD2" s="1956"/>
      <c r="AE2" s="1956"/>
      <c r="AF2" s="1936" t="s">
        <v>1652</v>
      </c>
      <c r="AG2" s="1936"/>
      <c r="AH2" s="1936"/>
      <c r="AI2" s="1936"/>
      <c r="AJ2" s="1936"/>
      <c r="AK2" s="1936"/>
      <c r="AL2" s="1936"/>
      <c r="AM2" s="1936"/>
      <c r="AN2" s="1936"/>
      <c r="AO2" s="1936"/>
      <c r="AP2" s="1936"/>
      <c r="AQ2" s="1936"/>
      <c r="AR2" s="1936"/>
      <c r="AS2" s="1419"/>
    </row>
    <row r="3" spans="1:45" ht="5.25" customHeight="1">
      <c r="A3" s="1948"/>
      <c r="B3" s="1948"/>
      <c r="C3" s="1948"/>
      <c r="D3" s="1948"/>
      <c r="E3" s="1948"/>
      <c r="F3" s="1948"/>
      <c r="G3" s="1948"/>
      <c r="H3" s="1948"/>
      <c r="I3" s="1948"/>
      <c r="J3" s="1948"/>
      <c r="K3" s="1948"/>
      <c r="L3" s="1948"/>
      <c r="M3" s="1948"/>
      <c r="N3" s="1948"/>
      <c r="O3" s="1948"/>
      <c r="P3" s="1948"/>
      <c r="Q3" s="1948"/>
      <c r="R3" s="1948"/>
      <c r="S3" s="1948"/>
      <c r="T3" s="1948"/>
      <c r="U3" s="1948"/>
      <c r="V3" s="1948"/>
      <c r="W3" s="1948"/>
      <c r="X3" s="1948"/>
      <c r="Y3" s="1948"/>
      <c r="Z3" s="1948"/>
      <c r="AA3" s="1948"/>
      <c r="AB3" s="1948"/>
      <c r="AC3" s="1948"/>
      <c r="AD3" s="1948"/>
      <c r="AE3" s="1948"/>
      <c r="AF3" s="1948"/>
      <c r="AG3" s="1948"/>
      <c r="AH3" s="1948"/>
      <c r="AI3" s="1948"/>
      <c r="AJ3" s="1948"/>
      <c r="AK3" s="1948"/>
      <c r="AL3" s="1948"/>
      <c r="AM3" s="1948"/>
      <c r="AN3" s="1948"/>
      <c r="AO3" s="1948"/>
      <c r="AP3" s="1948"/>
      <c r="AQ3" s="1948"/>
      <c r="AR3" s="1948"/>
      <c r="AS3" s="1416"/>
    </row>
    <row r="4" spans="1:45" ht="21" customHeight="1">
      <c r="A4" s="1949" t="s">
        <v>1653</v>
      </c>
      <c r="B4" s="1949"/>
      <c r="C4" s="1950" t="s">
        <v>1654</v>
      </c>
      <c r="D4" s="1950"/>
      <c r="E4" s="1950"/>
      <c r="F4" s="1951" t="s">
        <v>1655</v>
      </c>
      <c r="G4" s="1951"/>
      <c r="H4" s="1951"/>
      <c r="I4" s="1952">
        <v>325</v>
      </c>
      <c r="J4" s="1952"/>
      <c r="K4" s="1953" t="s">
        <v>1656</v>
      </c>
      <c r="L4" s="1953"/>
      <c r="M4" s="1944" t="s">
        <v>1657</v>
      </c>
      <c r="N4" s="1944"/>
      <c r="O4" s="1944"/>
      <c r="P4" s="1944"/>
      <c r="Q4" s="1958">
        <v>44776</v>
      </c>
      <c r="R4" s="1958"/>
      <c r="S4" s="1958"/>
      <c r="T4" s="1958">
        <v>44776</v>
      </c>
      <c r="U4" s="1958"/>
      <c r="V4" s="1958">
        <v>45138</v>
      </c>
      <c r="W4" s="1958"/>
      <c r="X4" s="1958"/>
      <c r="Y4" s="1945">
        <v>564</v>
      </c>
      <c r="Z4" s="1945"/>
      <c r="AA4" s="1944" t="s">
        <v>1658</v>
      </c>
      <c r="AB4" s="1944"/>
      <c r="AC4" s="1944"/>
      <c r="AD4" s="1944"/>
      <c r="AE4" s="1944"/>
      <c r="AF4" s="1946">
        <v>0</v>
      </c>
      <c r="AG4" s="1946"/>
      <c r="AH4" s="1957">
        <v>-45</v>
      </c>
      <c r="AI4" s="1957"/>
      <c r="AJ4" s="1957"/>
      <c r="AK4" s="1947">
        <v>514</v>
      </c>
      <c r="AL4" s="1947"/>
      <c r="AM4" s="1947"/>
      <c r="AN4" s="1945">
        <v>0</v>
      </c>
      <c r="AO4" s="1945"/>
      <c r="AP4" s="1945"/>
      <c r="AQ4" s="2001">
        <v>1736.93</v>
      </c>
      <c r="AR4" s="2001"/>
      <c r="AS4" s="1419"/>
    </row>
    <row r="5" spans="1:45" ht="14.1" customHeight="1">
      <c r="A5" s="1885"/>
      <c r="B5" s="1885"/>
      <c r="C5" s="1885"/>
      <c r="D5" s="1885"/>
      <c r="E5" s="1885"/>
      <c r="F5" s="1885"/>
      <c r="G5" s="1885"/>
      <c r="H5" s="1885"/>
      <c r="I5" s="1885"/>
      <c r="J5" s="1885"/>
      <c r="K5" s="1885"/>
      <c r="L5" s="1885"/>
      <c r="M5" s="1885"/>
      <c r="N5" s="1885"/>
      <c r="O5" s="1885"/>
      <c r="P5" s="1885"/>
      <c r="Q5" s="1885"/>
      <c r="R5" s="1885"/>
      <c r="S5" s="1885"/>
      <c r="T5" s="1885"/>
      <c r="U5" s="1885"/>
      <c r="V5" s="1885"/>
      <c r="W5" s="1885"/>
      <c r="X5" s="1885"/>
      <c r="Y5" s="1885"/>
      <c r="Z5" s="1885"/>
      <c r="AA5" s="1862" t="s">
        <v>1659</v>
      </c>
      <c r="AB5" s="1862"/>
      <c r="AC5" s="1862"/>
      <c r="AD5" s="1862"/>
      <c r="AE5" s="1862"/>
      <c r="AF5" s="1923">
        <v>544</v>
      </c>
      <c r="AG5" s="1923"/>
      <c r="AH5" s="1917">
        <v>0</v>
      </c>
      <c r="AI5" s="1917"/>
      <c r="AJ5" s="1917"/>
      <c r="AK5" s="1885"/>
      <c r="AL5" s="1885"/>
      <c r="AM5" s="1885"/>
      <c r="AN5" s="1885"/>
      <c r="AO5" s="1885"/>
      <c r="AP5" s="1885"/>
      <c r="AQ5" s="1885"/>
      <c r="AR5" s="1885"/>
      <c r="AS5" s="1419"/>
    </row>
    <row r="6" spans="1:45" ht="15" customHeight="1">
      <c r="A6" s="1885"/>
      <c r="B6" s="1885"/>
      <c r="C6" s="1885"/>
      <c r="D6" s="1885"/>
      <c r="E6" s="1885"/>
      <c r="F6" s="1885"/>
      <c r="G6" s="1885"/>
      <c r="H6" s="1885"/>
      <c r="I6" s="1885"/>
      <c r="J6" s="1885"/>
      <c r="K6" s="1885"/>
      <c r="L6" s="1885"/>
      <c r="M6" s="1885"/>
      <c r="N6" s="1885"/>
      <c r="O6" s="1885"/>
      <c r="P6" s="1885"/>
      <c r="Q6" s="1885"/>
      <c r="R6" s="1885"/>
      <c r="S6" s="1885"/>
      <c r="T6" s="1885"/>
      <c r="U6" s="1885"/>
      <c r="V6" s="1885"/>
      <c r="W6" s="1885"/>
      <c r="X6" s="1885"/>
      <c r="Y6" s="1885"/>
      <c r="Z6" s="1885"/>
      <c r="AA6" s="1862" t="s">
        <v>1660</v>
      </c>
      <c r="AB6" s="1862"/>
      <c r="AC6" s="1862"/>
      <c r="AD6" s="1862"/>
      <c r="AE6" s="1862"/>
      <c r="AF6" s="1923">
        <v>0</v>
      </c>
      <c r="AG6" s="1923"/>
      <c r="AH6" s="1929">
        <v>15</v>
      </c>
      <c r="AI6" s="1929"/>
      <c r="AJ6" s="1929"/>
      <c r="AK6" s="1885"/>
      <c r="AL6" s="1885"/>
      <c r="AM6" s="1885"/>
      <c r="AN6" s="1885"/>
      <c r="AO6" s="1885"/>
      <c r="AP6" s="1885"/>
      <c r="AQ6" s="1885"/>
      <c r="AR6" s="1885"/>
      <c r="AS6" s="1419"/>
    </row>
    <row r="7" spans="1:45" ht="14.1" customHeight="1">
      <c r="A7" s="1924" t="s">
        <v>1661</v>
      </c>
      <c r="B7" s="1924"/>
      <c r="C7" s="1925" t="s">
        <v>1654</v>
      </c>
      <c r="D7" s="1925"/>
      <c r="E7" s="1925"/>
      <c r="F7" s="1926" t="s">
        <v>1655</v>
      </c>
      <c r="G7" s="1926"/>
      <c r="H7" s="1926"/>
      <c r="I7" s="1927">
        <v>325</v>
      </c>
      <c r="J7" s="1927"/>
      <c r="K7" s="1928" t="s">
        <v>1656</v>
      </c>
      <c r="L7" s="1928"/>
      <c r="M7" s="1862" t="s">
        <v>1662</v>
      </c>
      <c r="N7" s="1862"/>
      <c r="O7" s="1862"/>
      <c r="P7" s="1862"/>
      <c r="Q7" s="1942">
        <v>44775</v>
      </c>
      <c r="R7" s="1942"/>
      <c r="S7" s="1942"/>
      <c r="T7" s="1942">
        <v>44775</v>
      </c>
      <c r="U7" s="1942"/>
      <c r="V7" s="1942">
        <v>45138</v>
      </c>
      <c r="W7" s="1942"/>
      <c r="X7" s="1942"/>
      <c r="Y7" s="1941">
        <v>564</v>
      </c>
      <c r="Z7" s="1941"/>
      <c r="AA7" s="1862" t="s">
        <v>1658</v>
      </c>
      <c r="AB7" s="1862"/>
      <c r="AC7" s="1862"/>
      <c r="AD7" s="1862"/>
      <c r="AE7" s="1862"/>
      <c r="AF7" s="1923">
        <v>0</v>
      </c>
      <c r="AG7" s="1923"/>
      <c r="AH7" s="1930">
        <v>-10</v>
      </c>
      <c r="AI7" s="1930"/>
      <c r="AJ7" s="1930"/>
      <c r="AK7" s="1917">
        <v>509</v>
      </c>
      <c r="AL7" s="1917"/>
      <c r="AM7" s="1917"/>
      <c r="AN7" s="1941">
        <v>0</v>
      </c>
      <c r="AO7" s="1941"/>
      <c r="AP7" s="1941"/>
      <c r="AQ7" s="1941">
        <v>9</v>
      </c>
      <c r="AR7" s="1941"/>
      <c r="AS7" s="1419"/>
    </row>
    <row r="8" spans="1:45" ht="14.1" customHeight="1">
      <c r="A8" s="1885"/>
      <c r="B8" s="1885"/>
      <c r="C8" s="1885"/>
      <c r="D8" s="1885"/>
      <c r="E8" s="1885"/>
      <c r="F8" s="1885"/>
      <c r="G8" s="1885"/>
      <c r="H8" s="1885"/>
      <c r="I8" s="1885"/>
      <c r="J8" s="1885"/>
      <c r="K8" s="1885"/>
      <c r="L8" s="1885"/>
      <c r="M8" s="1885"/>
      <c r="N8" s="1885"/>
      <c r="O8" s="1885"/>
      <c r="P8" s="1885"/>
      <c r="Q8" s="1885"/>
      <c r="R8" s="1885"/>
      <c r="S8" s="1885"/>
      <c r="T8" s="1885"/>
      <c r="U8" s="1885"/>
      <c r="V8" s="1885"/>
      <c r="W8" s="1885"/>
      <c r="X8" s="1885"/>
      <c r="Y8" s="1885"/>
      <c r="Z8" s="1885"/>
      <c r="AA8" s="1862" t="s">
        <v>1659</v>
      </c>
      <c r="AB8" s="1862"/>
      <c r="AC8" s="1862"/>
      <c r="AD8" s="1862"/>
      <c r="AE8" s="1862"/>
      <c r="AF8" s="1923">
        <v>519</v>
      </c>
      <c r="AG8" s="1923"/>
      <c r="AH8" s="1917">
        <v>0</v>
      </c>
      <c r="AI8" s="1917"/>
      <c r="AJ8" s="1917"/>
      <c r="AK8" s="1885"/>
      <c r="AL8" s="1885"/>
      <c r="AM8" s="1885"/>
      <c r="AN8" s="1885"/>
      <c r="AO8" s="1885"/>
      <c r="AP8" s="1885"/>
      <c r="AQ8" s="1885"/>
      <c r="AR8" s="1885"/>
      <c r="AS8" s="1419"/>
    </row>
    <row r="9" spans="1:45" ht="15" customHeight="1">
      <c r="A9" s="1924" t="s">
        <v>1663</v>
      </c>
      <c r="B9" s="1924"/>
      <c r="C9" s="1925" t="s">
        <v>1654</v>
      </c>
      <c r="D9" s="1925"/>
      <c r="E9" s="1925"/>
      <c r="F9" s="1926" t="s">
        <v>1655</v>
      </c>
      <c r="G9" s="1926"/>
      <c r="H9" s="1926"/>
      <c r="I9" s="1927">
        <v>325</v>
      </c>
      <c r="J9" s="1927"/>
      <c r="K9" s="1928" t="s">
        <v>1656</v>
      </c>
      <c r="L9" s="1928"/>
      <c r="M9" s="1862" t="s">
        <v>1664</v>
      </c>
      <c r="N9" s="1862"/>
      <c r="O9" s="1862"/>
      <c r="P9" s="1862"/>
      <c r="Q9" s="1942">
        <v>44775</v>
      </c>
      <c r="R9" s="1942"/>
      <c r="S9" s="1942"/>
      <c r="T9" s="1942">
        <v>44775</v>
      </c>
      <c r="U9" s="1942"/>
      <c r="V9" s="1942">
        <v>45138</v>
      </c>
      <c r="W9" s="1942"/>
      <c r="X9" s="1942"/>
      <c r="Y9" s="1941">
        <v>564</v>
      </c>
      <c r="Z9" s="1941"/>
      <c r="AA9" s="1862" t="s">
        <v>1658</v>
      </c>
      <c r="AB9" s="1862"/>
      <c r="AC9" s="1862"/>
      <c r="AD9" s="1862"/>
      <c r="AE9" s="1862"/>
      <c r="AF9" s="1923">
        <v>0</v>
      </c>
      <c r="AG9" s="1923"/>
      <c r="AH9" s="1930">
        <v>-35</v>
      </c>
      <c r="AI9" s="1930"/>
      <c r="AJ9" s="1930"/>
      <c r="AK9" s="1917">
        <v>499</v>
      </c>
      <c r="AL9" s="1917"/>
      <c r="AM9" s="1917"/>
      <c r="AN9" s="1941">
        <v>0</v>
      </c>
      <c r="AO9" s="1941"/>
      <c r="AP9" s="1941"/>
      <c r="AQ9" s="1941">
        <v>803.78</v>
      </c>
      <c r="AR9" s="1941"/>
      <c r="AS9" s="1419"/>
    </row>
    <row r="10" spans="1:45" ht="14.1" customHeight="1">
      <c r="A10" s="1885"/>
      <c r="B10" s="1885"/>
      <c r="C10" s="1885"/>
      <c r="D10" s="1885"/>
      <c r="E10" s="1885"/>
      <c r="F10" s="1885"/>
      <c r="G10" s="1885"/>
      <c r="H10" s="1885"/>
      <c r="I10" s="1885"/>
      <c r="J10" s="1885"/>
      <c r="K10" s="1885"/>
      <c r="L10" s="1885"/>
      <c r="M10" s="1885"/>
      <c r="N10" s="1885"/>
      <c r="O10" s="1885"/>
      <c r="P10" s="1885"/>
      <c r="Q10" s="1885"/>
      <c r="R10" s="1885"/>
      <c r="S10" s="1885"/>
      <c r="T10" s="1885"/>
      <c r="U10" s="1885"/>
      <c r="V10" s="1885"/>
      <c r="W10" s="1885"/>
      <c r="X10" s="1885"/>
      <c r="Y10" s="1885"/>
      <c r="Z10" s="1885"/>
      <c r="AA10" s="1862" t="s">
        <v>1659</v>
      </c>
      <c r="AB10" s="1862"/>
      <c r="AC10" s="1862"/>
      <c r="AD10" s="1862"/>
      <c r="AE10" s="1862"/>
      <c r="AF10" s="1923">
        <v>534</v>
      </c>
      <c r="AG10" s="1923"/>
      <c r="AH10" s="1917">
        <v>0</v>
      </c>
      <c r="AI10" s="1917"/>
      <c r="AJ10" s="1917"/>
      <c r="AK10" s="1885"/>
      <c r="AL10" s="1885"/>
      <c r="AM10" s="1885"/>
      <c r="AN10" s="1885"/>
      <c r="AO10" s="1885"/>
      <c r="AP10" s="1885"/>
      <c r="AQ10" s="1885"/>
      <c r="AR10" s="1885"/>
      <c r="AS10" s="1419"/>
    </row>
    <row r="11" spans="1:45" ht="15" customHeight="1">
      <c r="A11" s="1924" t="s">
        <v>1665</v>
      </c>
      <c r="B11" s="1924"/>
      <c r="C11" s="1925" t="s">
        <v>1654</v>
      </c>
      <c r="D11" s="1925"/>
      <c r="E11" s="1925"/>
      <c r="F11" s="1926" t="s">
        <v>1655</v>
      </c>
      <c r="G11" s="1926"/>
      <c r="H11" s="1926"/>
      <c r="I11" s="1927">
        <v>325</v>
      </c>
      <c r="J11" s="1927"/>
      <c r="K11" s="1928" t="s">
        <v>1656</v>
      </c>
      <c r="L11" s="1928"/>
      <c r="M11" s="1862" t="s">
        <v>1666</v>
      </c>
      <c r="N11" s="1862"/>
      <c r="O11" s="1862"/>
      <c r="P11" s="1862"/>
      <c r="Q11" s="1942">
        <v>44783</v>
      </c>
      <c r="R11" s="1942"/>
      <c r="S11" s="1942"/>
      <c r="T11" s="1942">
        <v>44783</v>
      </c>
      <c r="U11" s="1942"/>
      <c r="V11" s="1942">
        <v>45138</v>
      </c>
      <c r="W11" s="1942"/>
      <c r="X11" s="1942"/>
      <c r="Y11" s="1941">
        <v>564</v>
      </c>
      <c r="Z11" s="1941"/>
      <c r="AA11" s="1862" t="s">
        <v>1658</v>
      </c>
      <c r="AB11" s="1862"/>
      <c r="AC11" s="1862"/>
      <c r="AD11" s="1862"/>
      <c r="AE11" s="1862"/>
      <c r="AF11" s="1923">
        <v>0</v>
      </c>
      <c r="AG11" s="1923"/>
      <c r="AH11" s="1930">
        <v>-45</v>
      </c>
      <c r="AI11" s="1930"/>
      <c r="AJ11" s="1930"/>
      <c r="AK11" s="1917">
        <v>514</v>
      </c>
      <c r="AL11" s="1917"/>
      <c r="AM11" s="1917"/>
      <c r="AN11" s="1941">
        <v>0</v>
      </c>
      <c r="AO11" s="1941"/>
      <c r="AP11" s="1941"/>
      <c r="AQ11" s="1941">
        <v>0</v>
      </c>
      <c r="AR11" s="1941"/>
      <c r="AS11" s="1419"/>
    </row>
    <row r="12" spans="1:45" ht="14.1" customHeight="1">
      <c r="A12" s="1885"/>
      <c r="B12" s="1885"/>
      <c r="C12" s="1885"/>
      <c r="D12" s="1885"/>
      <c r="E12" s="1885"/>
      <c r="F12" s="1885"/>
      <c r="G12" s="1885"/>
      <c r="H12" s="1885"/>
      <c r="I12" s="1885"/>
      <c r="J12" s="1885"/>
      <c r="K12" s="1885"/>
      <c r="L12" s="1885"/>
      <c r="M12" s="1885"/>
      <c r="N12" s="1885"/>
      <c r="O12" s="1885"/>
      <c r="P12" s="1885"/>
      <c r="Q12" s="1885"/>
      <c r="R12" s="1885"/>
      <c r="S12" s="1885"/>
      <c r="T12" s="1885"/>
      <c r="U12" s="1885"/>
      <c r="V12" s="1885"/>
      <c r="W12" s="1885"/>
      <c r="X12" s="1885"/>
      <c r="Y12" s="1885"/>
      <c r="Z12" s="1885"/>
      <c r="AA12" s="1862" t="s">
        <v>1659</v>
      </c>
      <c r="AB12" s="1862"/>
      <c r="AC12" s="1862"/>
      <c r="AD12" s="1862"/>
      <c r="AE12" s="1862"/>
      <c r="AF12" s="1923">
        <v>544</v>
      </c>
      <c r="AG12" s="1923"/>
      <c r="AH12" s="1917">
        <v>0</v>
      </c>
      <c r="AI12" s="1917"/>
      <c r="AJ12" s="1917"/>
      <c r="AK12" s="1885"/>
      <c r="AL12" s="1885"/>
      <c r="AM12" s="1885"/>
      <c r="AN12" s="1885"/>
      <c r="AO12" s="1885"/>
      <c r="AP12" s="1885"/>
      <c r="AQ12" s="1885"/>
      <c r="AR12" s="1885"/>
      <c r="AS12" s="1419"/>
    </row>
    <row r="13" spans="1:45" ht="15" customHeight="1">
      <c r="A13" s="1885"/>
      <c r="B13" s="1885"/>
      <c r="C13" s="1885"/>
      <c r="D13" s="1885"/>
      <c r="E13" s="1885"/>
      <c r="F13" s="1885"/>
      <c r="G13" s="1885"/>
      <c r="H13" s="1885"/>
      <c r="I13" s="1885"/>
      <c r="J13" s="1885"/>
      <c r="K13" s="1885"/>
      <c r="L13" s="1885"/>
      <c r="M13" s="1885"/>
      <c r="N13" s="1885"/>
      <c r="O13" s="1885"/>
      <c r="P13" s="1885"/>
      <c r="Q13" s="1885"/>
      <c r="R13" s="1885"/>
      <c r="S13" s="1885"/>
      <c r="T13" s="1885"/>
      <c r="U13" s="1885"/>
      <c r="V13" s="1885"/>
      <c r="W13" s="1885"/>
      <c r="X13" s="1885"/>
      <c r="Y13" s="1885"/>
      <c r="Z13" s="1885"/>
      <c r="AA13" s="1862" t="s">
        <v>1660</v>
      </c>
      <c r="AB13" s="1862"/>
      <c r="AC13" s="1862"/>
      <c r="AD13" s="1862"/>
      <c r="AE13" s="1862"/>
      <c r="AF13" s="1923">
        <v>0</v>
      </c>
      <c r="AG13" s="1923"/>
      <c r="AH13" s="1929">
        <v>15</v>
      </c>
      <c r="AI13" s="1929"/>
      <c r="AJ13" s="1929"/>
      <c r="AK13" s="1885"/>
      <c r="AL13" s="1885"/>
      <c r="AM13" s="1885"/>
      <c r="AN13" s="1885"/>
      <c r="AO13" s="1885"/>
      <c r="AP13" s="1885"/>
      <c r="AQ13" s="1885"/>
      <c r="AR13" s="1885"/>
      <c r="AS13" s="1419"/>
    </row>
    <row r="14" spans="1:45" ht="14.1" customHeight="1">
      <c r="A14" s="1924" t="s">
        <v>1667</v>
      </c>
      <c r="B14" s="1924"/>
      <c r="C14" s="1925" t="s">
        <v>1654</v>
      </c>
      <c r="D14" s="1925"/>
      <c r="E14" s="1925"/>
      <c r="F14" s="1926" t="s">
        <v>1655</v>
      </c>
      <c r="G14" s="1926"/>
      <c r="H14" s="1926"/>
      <c r="I14" s="1927">
        <v>325</v>
      </c>
      <c r="J14" s="1927"/>
      <c r="K14" s="1928" t="s">
        <v>1656</v>
      </c>
      <c r="L14" s="1928"/>
      <c r="M14" s="1862" t="s">
        <v>1668</v>
      </c>
      <c r="N14" s="1862"/>
      <c r="O14" s="1862"/>
      <c r="P14" s="1862"/>
      <c r="Q14" s="1942">
        <v>44776</v>
      </c>
      <c r="R14" s="1942"/>
      <c r="S14" s="1942"/>
      <c r="T14" s="1942">
        <v>44776</v>
      </c>
      <c r="U14" s="1942"/>
      <c r="V14" s="1942">
        <v>45138</v>
      </c>
      <c r="W14" s="1942"/>
      <c r="X14" s="1942"/>
      <c r="Y14" s="1941">
        <v>564</v>
      </c>
      <c r="Z14" s="1941"/>
      <c r="AA14" s="1862" t="s">
        <v>1658</v>
      </c>
      <c r="AB14" s="1862"/>
      <c r="AC14" s="1862"/>
      <c r="AD14" s="1862"/>
      <c r="AE14" s="1862"/>
      <c r="AF14" s="1923">
        <v>0</v>
      </c>
      <c r="AG14" s="1923"/>
      <c r="AH14" s="1930">
        <v>-45</v>
      </c>
      <c r="AI14" s="1930"/>
      <c r="AJ14" s="1930"/>
      <c r="AK14" s="1917">
        <v>514</v>
      </c>
      <c r="AL14" s="1917"/>
      <c r="AM14" s="1917"/>
      <c r="AN14" s="1941">
        <v>0</v>
      </c>
      <c r="AO14" s="1941"/>
      <c r="AP14" s="1941"/>
      <c r="AQ14" s="1941">
        <v>169.83</v>
      </c>
      <c r="AR14" s="1941"/>
      <c r="AS14" s="1419"/>
    </row>
    <row r="15" spans="1:45" ht="15" customHeight="1">
      <c r="A15" s="1885"/>
      <c r="B15" s="1885"/>
      <c r="C15" s="1885"/>
      <c r="D15" s="1885"/>
      <c r="E15" s="1885"/>
      <c r="F15" s="1885"/>
      <c r="G15" s="1885"/>
      <c r="H15" s="1885"/>
      <c r="I15" s="1885"/>
      <c r="J15" s="1885"/>
      <c r="K15" s="1885"/>
      <c r="L15" s="1885"/>
      <c r="M15" s="1885"/>
      <c r="N15" s="1885"/>
      <c r="O15" s="1885"/>
      <c r="P15" s="1885"/>
      <c r="Q15" s="1885"/>
      <c r="R15" s="1885"/>
      <c r="S15" s="1885"/>
      <c r="T15" s="1885"/>
      <c r="U15" s="1885"/>
      <c r="V15" s="1885"/>
      <c r="W15" s="1885"/>
      <c r="X15" s="1885"/>
      <c r="Y15" s="1885"/>
      <c r="Z15" s="1885"/>
      <c r="AA15" s="1862" t="s">
        <v>1659</v>
      </c>
      <c r="AB15" s="1862"/>
      <c r="AC15" s="1862"/>
      <c r="AD15" s="1862"/>
      <c r="AE15" s="1862"/>
      <c r="AF15" s="1923">
        <v>544</v>
      </c>
      <c r="AG15" s="1923"/>
      <c r="AH15" s="1917">
        <v>0</v>
      </c>
      <c r="AI15" s="1917"/>
      <c r="AJ15" s="1917"/>
      <c r="AK15" s="1885"/>
      <c r="AL15" s="1885"/>
      <c r="AM15" s="1885"/>
      <c r="AN15" s="1885"/>
      <c r="AO15" s="1885"/>
      <c r="AP15" s="1885"/>
      <c r="AQ15" s="1885"/>
      <c r="AR15" s="1885"/>
      <c r="AS15" s="1419"/>
    </row>
    <row r="16" spans="1:45" ht="14.1" customHeight="1">
      <c r="A16" s="1885"/>
      <c r="B16" s="1885"/>
      <c r="C16" s="1885"/>
      <c r="D16" s="1885"/>
      <c r="E16" s="1885"/>
      <c r="F16" s="1885"/>
      <c r="G16" s="1885"/>
      <c r="H16" s="1885"/>
      <c r="I16" s="1885"/>
      <c r="J16" s="1885"/>
      <c r="K16" s="1885"/>
      <c r="L16" s="1885"/>
      <c r="M16" s="1885"/>
      <c r="N16" s="1885"/>
      <c r="O16" s="1885"/>
      <c r="P16" s="1885"/>
      <c r="Q16" s="1885"/>
      <c r="R16" s="1885"/>
      <c r="S16" s="1885"/>
      <c r="T16" s="1885"/>
      <c r="U16" s="1885"/>
      <c r="V16" s="1885"/>
      <c r="W16" s="1885"/>
      <c r="X16" s="1885"/>
      <c r="Y16" s="1885"/>
      <c r="Z16" s="1885"/>
      <c r="AA16" s="1862" t="s">
        <v>1660</v>
      </c>
      <c r="AB16" s="1862"/>
      <c r="AC16" s="1862"/>
      <c r="AD16" s="1862"/>
      <c r="AE16" s="1862"/>
      <c r="AF16" s="1923">
        <v>0</v>
      </c>
      <c r="AG16" s="1923"/>
      <c r="AH16" s="1929">
        <v>15</v>
      </c>
      <c r="AI16" s="1929"/>
      <c r="AJ16" s="1929"/>
      <c r="AK16" s="1885"/>
      <c r="AL16" s="1885"/>
      <c r="AM16" s="1885"/>
      <c r="AN16" s="1885"/>
      <c r="AO16" s="1885"/>
      <c r="AP16" s="1885"/>
      <c r="AQ16" s="1885"/>
      <c r="AR16" s="1885"/>
      <c r="AS16" s="1419"/>
    </row>
    <row r="17" spans="1:45" ht="14.1" customHeight="1">
      <c r="A17" s="1924" t="s">
        <v>1669</v>
      </c>
      <c r="B17" s="1924"/>
      <c r="C17" s="1925" t="s">
        <v>1654</v>
      </c>
      <c r="D17" s="1925"/>
      <c r="E17" s="1925"/>
      <c r="F17" s="1926" t="s">
        <v>1655</v>
      </c>
      <c r="G17" s="1926"/>
      <c r="H17" s="1926"/>
      <c r="I17" s="1927">
        <v>325</v>
      </c>
      <c r="J17" s="1927"/>
      <c r="K17" s="1928" t="s">
        <v>1656</v>
      </c>
      <c r="L17" s="1928"/>
      <c r="M17" s="1862" t="s">
        <v>1670</v>
      </c>
      <c r="N17" s="1862"/>
      <c r="O17" s="1862"/>
      <c r="P17" s="1862"/>
      <c r="Q17" s="1942">
        <v>44763</v>
      </c>
      <c r="R17" s="1942"/>
      <c r="S17" s="1942"/>
      <c r="T17" s="1942">
        <v>44774</v>
      </c>
      <c r="U17" s="1942"/>
      <c r="V17" s="1942">
        <v>45138</v>
      </c>
      <c r="W17" s="1942"/>
      <c r="X17" s="1942"/>
      <c r="Y17" s="1941">
        <v>564</v>
      </c>
      <c r="Z17" s="1941"/>
      <c r="AA17" s="1862" t="s">
        <v>1658</v>
      </c>
      <c r="AB17" s="1862"/>
      <c r="AC17" s="1862"/>
      <c r="AD17" s="1862"/>
      <c r="AE17" s="1862"/>
      <c r="AF17" s="1923">
        <v>0</v>
      </c>
      <c r="AG17" s="1923"/>
      <c r="AH17" s="1930">
        <v>-50</v>
      </c>
      <c r="AI17" s="1930"/>
      <c r="AJ17" s="1930"/>
      <c r="AK17" s="1917">
        <v>514</v>
      </c>
      <c r="AL17" s="1917"/>
      <c r="AM17" s="1917"/>
      <c r="AN17" s="1941">
        <v>0</v>
      </c>
      <c r="AO17" s="1941"/>
      <c r="AP17" s="1941"/>
      <c r="AQ17" s="1941">
        <v>184.26</v>
      </c>
      <c r="AR17" s="1941"/>
      <c r="AS17" s="1419"/>
    </row>
    <row r="18" spans="1:45" ht="15" customHeight="1">
      <c r="A18" s="1885"/>
      <c r="B18" s="1885"/>
      <c r="C18" s="1885"/>
      <c r="D18" s="1885"/>
      <c r="E18" s="1885"/>
      <c r="F18" s="1885"/>
      <c r="G18" s="1885"/>
      <c r="H18" s="1885"/>
      <c r="I18" s="1885"/>
      <c r="J18" s="1885"/>
      <c r="K18" s="1885"/>
      <c r="L18" s="1885"/>
      <c r="M18" s="1885"/>
      <c r="N18" s="1885"/>
      <c r="O18" s="1885"/>
      <c r="P18" s="1885"/>
      <c r="Q18" s="1885"/>
      <c r="R18" s="1885"/>
      <c r="S18" s="1885"/>
      <c r="T18" s="1885"/>
      <c r="U18" s="1885"/>
      <c r="V18" s="1885"/>
      <c r="W18" s="1885"/>
      <c r="X18" s="1885"/>
      <c r="Y18" s="1885"/>
      <c r="Z18" s="1885"/>
      <c r="AA18" s="1862" t="s">
        <v>1659</v>
      </c>
      <c r="AB18" s="1862"/>
      <c r="AC18" s="1862"/>
      <c r="AD18" s="1862"/>
      <c r="AE18" s="1862"/>
      <c r="AF18" s="1923">
        <v>549</v>
      </c>
      <c r="AG18" s="1923"/>
      <c r="AH18" s="1917">
        <v>0</v>
      </c>
      <c r="AI18" s="1917"/>
      <c r="AJ18" s="1917"/>
      <c r="AK18" s="1885"/>
      <c r="AL18" s="1885"/>
      <c r="AM18" s="1885"/>
      <c r="AN18" s="1885"/>
      <c r="AO18" s="1885"/>
      <c r="AP18" s="1885"/>
      <c r="AQ18" s="1885"/>
      <c r="AR18" s="1885"/>
      <c r="AS18" s="1419"/>
    </row>
    <row r="19" spans="1:45" ht="14.1" customHeight="1">
      <c r="A19" s="1885"/>
      <c r="B19" s="1885"/>
      <c r="C19" s="1885"/>
      <c r="D19" s="1885"/>
      <c r="E19" s="1885"/>
      <c r="F19" s="1885"/>
      <c r="G19" s="1885"/>
      <c r="H19" s="1885"/>
      <c r="I19" s="1885"/>
      <c r="J19" s="1885"/>
      <c r="K19" s="1885"/>
      <c r="L19" s="1885"/>
      <c r="M19" s="1885"/>
      <c r="N19" s="1885"/>
      <c r="O19" s="1885"/>
      <c r="P19" s="1885"/>
      <c r="Q19" s="1885"/>
      <c r="R19" s="1885"/>
      <c r="S19" s="1885"/>
      <c r="T19" s="1885"/>
      <c r="U19" s="1885"/>
      <c r="V19" s="1885"/>
      <c r="W19" s="1885"/>
      <c r="X19" s="1885"/>
      <c r="Y19" s="1885"/>
      <c r="Z19" s="1885"/>
      <c r="AA19" s="1862" t="s">
        <v>1660</v>
      </c>
      <c r="AB19" s="1862"/>
      <c r="AC19" s="1862"/>
      <c r="AD19" s="1862"/>
      <c r="AE19" s="1862"/>
      <c r="AF19" s="1923">
        <v>0</v>
      </c>
      <c r="AG19" s="1923"/>
      <c r="AH19" s="1929">
        <v>15</v>
      </c>
      <c r="AI19" s="1929"/>
      <c r="AJ19" s="1929"/>
      <c r="AK19" s="1885"/>
      <c r="AL19" s="1885"/>
      <c r="AM19" s="1885"/>
      <c r="AN19" s="1885"/>
      <c r="AO19" s="1885"/>
      <c r="AP19" s="1885"/>
      <c r="AQ19" s="1885"/>
      <c r="AR19" s="1885"/>
      <c r="AS19" s="1419"/>
    </row>
    <row r="20" spans="1:45" ht="15" customHeight="1">
      <c r="A20" s="1924" t="s">
        <v>1671</v>
      </c>
      <c r="B20" s="1924"/>
      <c r="C20" s="1925" t="s">
        <v>1654</v>
      </c>
      <c r="D20" s="1925"/>
      <c r="E20" s="1925"/>
      <c r="F20" s="1926" t="s">
        <v>1655</v>
      </c>
      <c r="G20" s="1926"/>
      <c r="H20" s="1926"/>
      <c r="I20" s="1927">
        <v>325</v>
      </c>
      <c r="J20" s="1927"/>
      <c r="K20" s="1928" t="s">
        <v>1656</v>
      </c>
      <c r="L20" s="1928"/>
      <c r="M20" s="1862" t="s">
        <v>1672</v>
      </c>
      <c r="N20" s="1862"/>
      <c r="O20" s="1862"/>
      <c r="P20" s="1862"/>
      <c r="Q20" s="1942">
        <v>44805</v>
      </c>
      <c r="R20" s="1942"/>
      <c r="S20" s="1942"/>
      <c r="T20" s="1942">
        <v>44805</v>
      </c>
      <c r="U20" s="1942"/>
      <c r="V20" s="1942">
        <v>45138</v>
      </c>
      <c r="W20" s="1942"/>
      <c r="X20" s="1942"/>
      <c r="Y20" s="1941">
        <v>564</v>
      </c>
      <c r="Z20" s="1941"/>
      <c r="AA20" s="1862" t="s">
        <v>1658</v>
      </c>
      <c r="AB20" s="1862"/>
      <c r="AC20" s="1862"/>
      <c r="AD20" s="1862"/>
      <c r="AE20" s="1862"/>
      <c r="AF20" s="1923">
        <v>0</v>
      </c>
      <c r="AG20" s="1923"/>
      <c r="AH20" s="1930">
        <v>-50</v>
      </c>
      <c r="AI20" s="1930"/>
      <c r="AJ20" s="1930"/>
      <c r="AK20" s="1917">
        <v>499</v>
      </c>
      <c r="AL20" s="1917"/>
      <c r="AM20" s="1917"/>
      <c r="AN20" s="1941">
        <v>0</v>
      </c>
      <c r="AO20" s="1941"/>
      <c r="AP20" s="1941"/>
      <c r="AQ20" s="1941">
        <v>124.13</v>
      </c>
      <c r="AR20" s="1941"/>
      <c r="AS20" s="1419"/>
    </row>
    <row r="21" spans="1:45" ht="14.1" customHeight="1">
      <c r="A21" s="1885"/>
      <c r="B21" s="1885"/>
      <c r="C21" s="1885"/>
      <c r="D21" s="1885"/>
      <c r="E21" s="1885"/>
      <c r="F21" s="1885"/>
      <c r="G21" s="1885"/>
      <c r="H21" s="1885"/>
      <c r="I21" s="1885"/>
      <c r="J21" s="1885"/>
      <c r="K21" s="1885"/>
      <c r="L21" s="1885"/>
      <c r="M21" s="1885"/>
      <c r="N21" s="1885"/>
      <c r="O21" s="1885"/>
      <c r="P21" s="1885"/>
      <c r="Q21" s="1885"/>
      <c r="R21" s="1885"/>
      <c r="S21" s="1885"/>
      <c r="T21" s="1885"/>
      <c r="U21" s="1885"/>
      <c r="V21" s="1885"/>
      <c r="W21" s="1885"/>
      <c r="X21" s="1885"/>
      <c r="Y21" s="1885"/>
      <c r="Z21" s="1885"/>
      <c r="AA21" s="1862" t="s">
        <v>1659</v>
      </c>
      <c r="AB21" s="1862"/>
      <c r="AC21" s="1862"/>
      <c r="AD21" s="1862"/>
      <c r="AE21" s="1862"/>
      <c r="AF21" s="1923">
        <v>549</v>
      </c>
      <c r="AG21" s="1923"/>
      <c r="AH21" s="1917">
        <v>0</v>
      </c>
      <c r="AI21" s="1917"/>
      <c r="AJ21" s="1917"/>
      <c r="AK21" s="1885"/>
      <c r="AL21" s="1885"/>
      <c r="AM21" s="1885"/>
      <c r="AN21" s="1885"/>
      <c r="AO21" s="1885"/>
      <c r="AP21" s="1885"/>
      <c r="AQ21" s="1885"/>
      <c r="AR21" s="1885"/>
      <c r="AS21" s="1419"/>
    </row>
    <row r="22" spans="1:45" ht="15" customHeight="1">
      <c r="A22" s="1924" t="s">
        <v>1673</v>
      </c>
      <c r="B22" s="1924"/>
      <c r="C22" s="1925" t="s">
        <v>1654</v>
      </c>
      <c r="D22" s="1925"/>
      <c r="E22" s="1925"/>
      <c r="F22" s="1926" t="s">
        <v>1655</v>
      </c>
      <c r="G22" s="1926"/>
      <c r="H22" s="1926"/>
      <c r="I22" s="1927">
        <v>325</v>
      </c>
      <c r="J22" s="1927"/>
      <c r="K22" s="1928" t="s">
        <v>1656</v>
      </c>
      <c r="L22" s="1928"/>
      <c r="M22" s="1862" t="s">
        <v>1674</v>
      </c>
      <c r="N22" s="1862"/>
      <c r="O22" s="1862"/>
      <c r="P22" s="1862"/>
      <c r="Q22" s="1942">
        <v>44866</v>
      </c>
      <c r="R22" s="1942"/>
      <c r="S22" s="1942"/>
      <c r="T22" s="1942">
        <v>44866</v>
      </c>
      <c r="U22" s="1942"/>
      <c r="V22" s="1942">
        <v>45138</v>
      </c>
      <c r="W22" s="1942"/>
      <c r="X22" s="1942"/>
      <c r="Y22" s="1941">
        <v>564</v>
      </c>
      <c r="Z22" s="1941"/>
      <c r="AA22" s="1862" t="s">
        <v>1658</v>
      </c>
      <c r="AB22" s="1862"/>
      <c r="AC22" s="1862"/>
      <c r="AD22" s="1862"/>
      <c r="AE22" s="1862"/>
      <c r="AF22" s="1923">
        <v>0</v>
      </c>
      <c r="AG22" s="1923"/>
      <c r="AH22" s="1930">
        <v>-35</v>
      </c>
      <c r="AI22" s="1930"/>
      <c r="AJ22" s="1930"/>
      <c r="AK22" s="1917">
        <v>514</v>
      </c>
      <c r="AL22" s="1917"/>
      <c r="AM22" s="1917"/>
      <c r="AN22" s="1941">
        <v>0</v>
      </c>
      <c r="AO22" s="1941"/>
      <c r="AP22" s="1941"/>
      <c r="AQ22" s="1941">
        <v>62</v>
      </c>
      <c r="AR22" s="1941"/>
      <c r="AS22" s="1419"/>
    </row>
    <row r="23" spans="1:45" ht="14.1" customHeight="1">
      <c r="A23" s="1885"/>
      <c r="B23" s="1885"/>
      <c r="C23" s="1885"/>
      <c r="D23" s="1885"/>
      <c r="E23" s="1885"/>
      <c r="F23" s="1885"/>
      <c r="G23" s="1885"/>
      <c r="H23" s="1885"/>
      <c r="I23" s="1885"/>
      <c r="J23" s="1885"/>
      <c r="K23" s="1885"/>
      <c r="L23" s="1885"/>
      <c r="M23" s="1885"/>
      <c r="N23" s="1885"/>
      <c r="O23" s="1885"/>
      <c r="P23" s="1885"/>
      <c r="Q23" s="1885"/>
      <c r="R23" s="1885"/>
      <c r="S23" s="1885"/>
      <c r="T23" s="1885"/>
      <c r="U23" s="1885"/>
      <c r="V23" s="1885"/>
      <c r="W23" s="1885"/>
      <c r="X23" s="1885"/>
      <c r="Y23" s="1885"/>
      <c r="Z23" s="1885"/>
      <c r="AA23" s="1862" t="s">
        <v>1659</v>
      </c>
      <c r="AB23" s="1862"/>
      <c r="AC23" s="1862"/>
      <c r="AD23" s="1862"/>
      <c r="AE23" s="1862"/>
      <c r="AF23" s="1923">
        <v>534</v>
      </c>
      <c r="AG23" s="1923"/>
      <c r="AH23" s="1917">
        <v>0</v>
      </c>
      <c r="AI23" s="1917"/>
      <c r="AJ23" s="1917"/>
      <c r="AK23" s="1885"/>
      <c r="AL23" s="1885"/>
      <c r="AM23" s="1885"/>
      <c r="AN23" s="1885"/>
      <c r="AO23" s="1885"/>
      <c r="AP23" s="1885"/>
      <c r="AQ23" s="1885"/>
      <c r="AR23" s="1885"/>
      <c r="AS23" s="1419"/>
    </row>
    <row r="24" spans="1:45" ht="15" customHeight="1">
      <c r="A24" s="1885"/>
      <c r="B24" s="1885"/>
      <c r="C24" s="1885"/>
      <c r="D24" s="1885"/>
      <c r="E24" s="1885"/>
      <c r="F24" s="1885"/>
      <c r="G24" s="1885"/>
      <c r="H24" s="1885"/>
      <c r="I24" s="1885"/>
      <c r="J24" s="1885"/>
      <c r="K24" s="1885"/>
      <c r="L24" s="1885"/>
      <c r="M24" s="1885"/>
      <c r="N24" s="1885"/>
      <c r="O24" s="1885"/>
      <c r="P24" s="1885"/>
      <c r="Q24" s="1885"/>
      <c r="R24" s="1885"/>
      <c r="S24" s="1885"/>
      <c r="T24" s="1885"/>
      <c r="U24" s="1885"/>
      <c r="V24" s="1885"/>
      <c r="W24" s="1885"/>
      <c r="X24" s="1885"/>
      <c r="Y24" s="1885"/>
      <c r="Z24" s="1885"/>
      <c r="AA24" s="1862" t="s">
        <v>1660</v>
      </c>
      <c r="AB24" s="1862"/>
      <c r="AC24" s="1862"/>
      <c r="AD24" s="1862"/>
      <c r="AE24" s="1862"/>
      <c r="AF24" s="1923">
        <v>0</v>
      </c>
      <c r="AG24" s="1923"/>
      <c r="AH24" s="1929">
        <v>15</v>
      </c>
      <c r="AI24" s="1929"/>
      <c r="AJ24" s="1929"/>
      <c r="AK24" s="1885"/>
      <c r="AL24" s="1885"/>
      <c r="AM24" s="1885"/>
      <c r="AN24" s="1885"/>
      <c r="AO24" s="1885"/>
      <c r="AP24" s="1885"/>
      <c r="AQ24" s="1885"/>
      <c r="AR24" s="1885"/>
      <c r="AS24" s="1419"/>
    </row>
    <row r="25" spans="1:45" ht="14.1" customHeight="1">
      <c r="A25" s="1924" t="s">
        <v>1675</v>
      </c>
      <c r="B25" s="1924"/>
      <c r="C25" s="1925" t="s">
        <v>1654</v>
      </c>
      <c r="D25" s="1925"/>
      <c r="E25" s="1925"/>
      <c r="F25" s="1926" t="s">
        <v>1655</v>
      </c>
      <c r="G25" s="1926"/>
      <c r="H25" s="1926"/>
      <c r="I25" s="1927">
        <v>325</v>
      </c>
      <c r="J25" s="1927"/>
      <c r="K25" s="1928" t="s">
        <v>1676</v>
      </c>
      <c r="L25" s="1928"/>
      <c r="M25" s="1924" t="s">
        <v>1677</v>
      </c>
      <c r="N25" s="1924"/>
      <c r="O25" s="1924"/>
      <c r="P25" s="1924"/>
      <c r="Q25" s="1885"/>
      <c r="R25" s="1885"/>
      <c r="S25" s="1885"/>
      <c r="T25" s="1885"/>
      <c r="U25" s="1885"/>
      <c r="V25" s="1885"/>
      <c r="W25" s="1885"/>
      <c r="X25" s="1885"/>
      <c r="Y25" s="1941">
        <v>564</v>
      </c>
      <c r="Z25" s="1941"/>
      <c r="AA25" s="1885"/>
      <c r="AB25" s="1885"/>
      <c r="AC25" s="1885"/>
      <c r="AD25" s="1885"/>
      <c r="AE25" s="1885"/>
      <c r="AF25" s="1923">
        <v>0</v>
      </c>
      <c r="AG25" s="1923"/>
      <c r="AH25" s="1917">
        <v>0</v>
      </c>
      <c r="AI25" s="1917"/>
      <c r="AJ25" s="1917"/>
      <c r="AK25" s="1885"/>
      <c r="AL25" s="1885"/>
      <c r="AM25" s="1885"/>
      <c r="AN25" s="1885"/>
      <c r="AO25" s="1885"/>
      <c r="AP25" s="1885"/>
      <c r="AQ25" s="1885"/>
      <c r="AR25" s="1885"/>
      <c r="AS25" s="1419"/>
    </row>
    <row r="26" spans="1:45" ht="14.1" customHeight="1">
      <c r="A26" s="1924" t="s">
        <v>1678</v>
      </c>
      <c r="B26" s="1924"/>
      <c r="C26" s="1925" t="s">
        <v>1654</v>
      </c>
      <c r="D26" s="1925"/>
      <c r="E26" s="1925"/>
      <c r="F26" s="1926" t="s">
        <v>1655</v>
      </c>
      <c r="G26" s="1926"/>
      <c r="H26" s="1926"/>
      <c r="I26" s="1927">
        <v>325</v>
      </c>
      <c r="J26" s="1927"/>
      <c r="K26" s="1928" t="s">
        <v>1676</v>
      </c>
      <c r="L26" s="1928"/>
      <c r="M26" s="1924" t="s">
        <v>1677</v>
      </c>
      <c r="N26" s="1924"/>
      <c r="O26" s="1924"/>
      <c r="P26" s="1924"/>
      <c r="Q26" s="1885"/>
      <c r="R26" s="1885"/>
      <c r="S26" s="1885"/>
      <c r="T26" s="1885"/>
      <c r="U26" s="1885"/>
      <c r="V26" s="1885"/>
      <c r="W26" s="1885"/>
      <c r="X26" s="1885"/>
      <c r="Y26" s="1941">
        <v>564</v>
      </c>
      <c r="Z26" s="1941"/>
      <c r="AA26" s="1885"/>
      <c r="AB26" s="1885"/>
      <c r="AC26" s="1885"/>
      <c r="AD26" s="1885"/>
      <c r="AE26" s="1885"/>
      <c r="AF26" s="1923">
        <v>0</v>
      </c>
      <c r="AG26" s="1923"/>
      <c r="AH26" s="1917">
        <v>0</v>
      </c>
      <c r="AI26" s="1917"/>
      <c r="AJ26" s="1917"/>
      <c r="AK26" s="1885"/>
      <c r="AL26" s="1885"/>
      <c r="AM26" s="1885"/>
      <c r="AN26" s="1885"/>
      <c r="AO26" s="1885"/>
      <c r="AP26" s="1885"/>
      <c r="AQ26" s="1885"/>
      <c r="AR26" s="1885"/>
      <c r="AS26" s="1419"/>
    </row>
    <row r="27" spans="1:45" ht="21" customHeight="1">
      <c r="A27" s="1924" t="s">
        <v>1679</v>
      </c>
      <c r="B27" s="1924"/>
      <c r="C27" s="1925" t="s">
        <v>1654</v>
      </c>
      <c r="D27" s="1925"/>
      <c r="E27" s="1925"/>
      <c r="F27" s="1926" t="s">
        <v>1655</v>
      </c>
      <c r="G27" s="1926"/>
      <c r="H27" s="1926"/>
      <c r="I27" s="1927">
        <v>325</v>
      </c>
      <c r="J27" s="1927"/>
      <c r="K27" s="1928" t="s">
        <v>1656</v>
      </c>
      <c r="L27" s="1928"/>
      <c r="M27" s="1862" t="s">
        <v>1680</v>
      </c>
      <c r="N27" s="1862"/>
      <c r="O27" s="1862"/>
      <c r="P27" s="1862"/>
      <c r="Q27" s="1942">
        <v>44569</v>
      </c>
      <c r="R27" s="1942"/>
      <c r="S27" s="1942"/>
      <c r="T27" s="1942">
        <v>44774</v>
      </c>
      <c r="U27" s="1942"/>
      <c r="V27" s="1942">
        <v>45138</v>
      </c>
      <c r="W27" s="1942"/>
      <c r="X27" s="1942"/>
      <c r="Y27" s="1941">
        <v>564</v>
      </c>
      <c r="Z27" s="1941"/>
      <c r="AA27" s="1862" t="s">
        <v>1658</v>
      </c>
      <c r="AB27" s="1862"/>
      <c r="AC27" s="1862"/>
      <c r="AD27" s="1862"/>
      <c r="AE27" s="1862"/>
      <c r="AF27" s="1923">
        <v>0</v>
      </c>
      <c r="AG27" s="1923"/>
      <c r="AH27" s="1930">
        <v>-35</v>
      </c>
      <c r="AI27" s="1930"/>
      <c r="AJ27" s="1930"/>
      <c r="AK27" s="1917">
        <v>514</v>
      </c>
      <c r="AL27" s="1917"/>
      <c r="AM27" s="1917"/>
      <c r="AN27" s="1941">
        <v>0</v>
      </c>
      <c r="AO27" s="1941"/>
      <c r="AP27" s="1941"/>
      <c r="AQ27" s="1941">
        <v>647.17999999999995</v>
      </c>
      <c r="AR27" s="1941"/>
      <c r="AS27" s="1419"/>
    </row>
    <row r="28" spans="1:45" ht="14.1" customHeight="1">
      <c r="A28" s="1885"/>
      <c r="B28" s="1885"/>
      <c r="C28" s="1885"/>
      <c r="D28" s="1885"/>
      <c r="E28" s="1885"/>
      <c r="F28" s="1885"/>
      <c r="G28" s="1885"/>
      <c r="H28" s="1885"/>
      <c r="I28" s="1885"/>
      <c r="J28" s="1885"/>
      <c r="K28" s="1885"/>
      <c r="L28" s="1885"/>
      <c r="M28" s="1885"/>
      <c r="N28" s="1885"/>
      <c r="O28" s="1885"/>
      <c r="P28" s="1885"/>
      <c r="Q28" s="1885"/>
      <c r="R28" s="1885"/>
      <c r="S28" s="1885"/>
      <c r="T28" s="1885"/>
      <c r="U28" s="1885"/>
      <c r="V28" s="1885"/>
      <c r="W28" s="1885"/>
      <c r="X28" s="1885"/>
      <c r="Y28" s="1885"/>
      <c r="Z28" s="1885"/>
      <c r="AA28" s="1862" t="s">
        <v>1659</v>
      </c>
      <c r="AB28" s="1862"/>
      <c r="AC28" s="1862"/>
      <c r="AD28" s="1862"/>
      <c r="AE28" s="1862"/>
      <c r="AF28" s="1923">
        <v>534</v>
      </c>
      <c r="AG28" s="1923"/>
      <c r="AH28" s="1917">
        <v>0</v>
      </c>
      <c r="AI28" s="1917"/>
      <c r="AJ28" s="1917"/>
      <c r="AK28" s="1885"/>
      <c r="AL28" s="1885"/>
      <c r="AM28" s="1885"/>
      <c r="AN28" s="1885"/>
      <c r="AO28" s="1885"/>
      <c r="AP28" s="1885"/>
      <c r="AQ28" s="1885"/>
      <c r="AR28" s="1885"/>
      <c r="AS28" s="1419"/>
    </row>
    <row r="29" spans="1:45" ht="15" customHeight="1">
      <c r="A29" s="1885"/>
      <c r="B29" s="1885"/>
      <c r="C29" s="1885"/>
      <c r="D29" s="1885"/>
      <c r="E29" s="1885"/>
      <c r="F29" s="1885"/>
      <c r="G29" s="1885"/>
      <c r="H29" s="1885"/>
      <c r="I29" s="1885"/>
      <c r="J29" s="1885"/>
      <c r="K29" s="1885"/>
      <c r="L29" s="1885"/>
      <c r="M29" s="1885"/>
      <c r="N29" s="1885"/>
      <c r="O29" s="1885"/>
      <c r="P29" s="1885"/>
      <c r="Q29" s="1885"/>
      <c r="R29" s="1885"/>
      <c r="S29" s="1885"/>
      <c r="T29" s="1885"/>
      <c r="U29" s="1885"/>
      <c r="V29" s="1885"/>
      <c r="W29" s="1885"/>
      <c r="X29" s="1885"/>
      <c r="Y29" s="1885"/>
      <c r="Z29" s="1885"/>
      <c r="AA29" s="1862" t="s">
        <v>1660</v>
      </c>
      <c r="AB29" s="1862"/>
      <c r="AC29" s="1862"/>
      <c r="AD29" s="1862"/>
      <c r="AE29" s="1862"/>
      <c r="AF29" s="1923">
        <v>0</v>
      </c>
      <c r="AG29" s="1923"/>
      <c r="AH29" s="1929">
        <v>15</v>
      </c>
      <c r="AI29" s="1929"/>
      <c r="AJ29" s="1929"/>
      <c r="AK29" s="1885"/>
      <c r="AL29" s="1885"/>
      <c r="AM29" s="1885"/>
      <c r="AN29" s="1885"/>
      <c r="AO29" s="1885"/>
      <c r="AP29" s="1885"/>
      <c r="AQ29" s="1885"/>
      <c r="AR29" s="1885"/>
      <c r="AS29" s="1419"/>
    </row>
    <row r="30" spans="1:45" ht="14.1" customHeight="1">
      <c r="A30" s="1924" t="s">
        <v>1681</v>
      </c>
      <c r="B30" s="1924"/>
      <c r="C30" s="1925" t="s">
        <v>1654</v>
      </c>
      <c r="D30" s="1925"/>
      <c r="E30" s="1925"/>
      <c r="F30" s="1926" t="s">
        <v>1655</v>
      </c>
      <c r="G30" s="1926"/>
      <c r="H30" s="1926"/>
      <c r="I30" s="1927">
        <v>325</v>
      </c>
      <c r="J30" s="1927"/>
      <c r="K30" s="1928" t="s">
        <v>1656</v>
      </c>
      <c r="L30" s="1928"/>
      <c r="M30" s="1862" t="s">
        <v>1682</v>
      </c>
      <c r="N30" s="1862"/>
      <c r="O30" s="1862"/>
      <c r="P30" s="1862"/>
      <c r="Q30" s="1942">
        <v>44635</v>
      </c>
      <c r="R30" s="1942"/>
      <c r="S30" s="1942"/>
      <c r="T30" s="1942">
        <v>44774</v>
      </c>
      <c r="U30" s="1942"/>
      <c r="V30" s="1942">
        <v>45138</v>
      </c>
      <c r="W30" s="1942"/>
      <c r="X30" s="1942"/>
      <c r="Y30" s="1941">
        <v>564</v>
      </c>
      <c r="Z30" s="1941"/>
      <c r="AA30" s="1862" t="s">
        <v>1658</v>
      </c>
      <c r="AB30" s="1862"/>
      <c r="AC30" s="1862"/>
      <c r="AD30" s="1862"/>
      <c r="AE30" s="1862"/>
      <c r="AF30" s="1923">
        <v>0</v>
      </c>
      <c r="AG30" s="1923"/>
      <c r="AH30" s="1930">
        <v>-45</v>
      </c>
      <c r="AI30" s="1930"/>
      <c r="AJ30" s="1930"/>
      <c r="AK30" s="1917">
        <v>295</v>
      </c>
      <c r="AL30" s="1917"/>
      <c r="AM30" s="1917"/>
      <c r="AN30" s="1941">
        <v>0</v>
      </c>
      <c r="AO30" s="1941"/>
      <c r="AP30" s="1941"/>
      <c r="AQ30" s="1959">
        <v>-396.5</v>
      </c>
      <c r="AR30" s="1959"/>
      <c r="AS30" s="1419"/>
    </row>
    <row r="31" spans="1:45" ht="15" customHeight="1">
      <c r="A31" s="1885"/>
      <c r="B31" s="1885"/>
      <c r="C31" s="1885"/>
      <c r="D31" s="1885"/>
      <c r="E31" s="1885"/>
      <c r="F31" s="1885"/>
      <c r="G31" s="1885"/>
      <c r="H31" s="1885"/>
      <c r="I31" s="1885"/>
      <c r="J31" s="1885"/>
      <c r="K31" s="1885"/>
      <c r="L31" s="1885"/>
      <c r="M31" s="1885"/>
      <c r="N31" s="1885"/>
      <c r="O31" s="1885"/>
      <c r="P31" s="1885"/>
      <c r="Q31" s="1885"/>
      <c r="R31" s="1885"/>
      <c r="S31" s="1885"/>
      <c r="T31" s="1885"/>
      <c r="U31" s="1885"/>
      <c r="V31" s="1885"/>
      <c r="W31" s="1885"/>
      <c r="X31" s="1885"/>
      <c r="Y31" s="1885"/>
      <c r="Z31" s="1885"/>
      <c r="AA31" s="1862" t="s">
        <v>1683</v>
      </c>
      <c r="AB31" s="1862"/>
      <c r="AC31" s="1862"/>
      <c r="AD31" s="1862"/>
      <c r="AE31" s="1862"/>
      <c r="AF31" s="1923">
        <v>0</v>
      </c>
      <c r="AG31" s="1923"/>
      <c r="AH31" s="1930">
        <v>-249</v>
      </c>
      <c r="AI31" s="1930"/>
      <c r="AJ31" s="1930"/>
      <c r="AK31" s="1885"/>
      <c r="AL31" s="1885"/>
      <c r="AM31" s="1885"/>
      <c r="AN31" s="1885"/>
      <c r="AO31" s="1885"/>
      <c r="AP31" s="1885"/>
      <c r="AQ31" s="1885"/>
      <c r="AR31" s="1885"/>
      <c r="AS31" s="1419"/>
    </row>
    <row r="32" spans="1:45" ht="10.35" customHeight="1">
      <c r="A32" s="1993"/>
      <c r="B32" s="1993"/>
      <c r="C32" s="1993"/>
      <c r="D32" s="1993"/>
      <c r="E32" s="1993"/>
      <c r="F32" s="1993"/>
      <c r="G32" s="1993"/>
      <c r="H32" s="1993"/>
      <c r="I32" s="1993"/>
      <c r="J32" s="1993"/>
      <c r="K32" s="1993"/>
      <c r="L32" s="1993"/>
      <c r="M32" s="1993"/>
      <c r="N32" s="1993"/>
      <c r="O32" s="1993"/>
      <c r="P32" s="1993"/>
      <c r="Q32" s="1993"/>
      <c r="R32" s="1993"/>
      <c r="S32" s="1993"/>
      <c r="T32" s="1993"/>
      <c r="U32" s="1993"/>
      <c r="V32" s="1993"/>
      <c r="W32" s="1993"/>
      <c r="X32" s="1993"/>
      <c r="Y32" s="1993"/>
      <c r="Z32" s="1993"/>
      <c r="AA32" s="1994" t="s">
        <v>1684</v>
      </c>
      <c r="AB32" s="1994"/>
      <c r="AC32" s="1994"/>
      <c r="AD32" s="1994"/>
      <c r="AE32" s="1994"/>
      <c r="AF32" s="1995">
        <v>0</v>
      </c>
      <c r="AG32" s="1995"/>
      <c r="AH32" s="1996">
        <v>30</v>
      </c>
      <c r="AI32" s="1996"/>
      <c r="AJ32" s="1996"/>
      <c r="AK32" s="1993"/>
      <c r="AL32" s="1993"/>
      <c r="AM32" s="1993"/>
      <c r="AN32" s="1993"/>
      <c r="AO32" s="1993"/>
      <c r="AP32" s="1993"/>
      <c r="AQ32" s="1993"/>
      <c r="AR32" s="1993"/>
      <c r="AS32" s="1416"/>
    </row>
    <row r="33" spans="1:45" ht="9" customHeight="1">
      <c r="A33" s="1855"/>
      <c r="B33" s="1855"/>
      <c r="C33" s="1855"/>
      <c r="D33" s="1855"/>
      <c r="E33" s="1855"/>
      <c r="F33" s="1855"/>
      <c r="G33" s="1855"/>
      <c r="H33" s="1855"/>
      <c r="I33" s="1855"/>
      <c r="J33" s="1855"/>
      <c r="K33" s="1855"/>
      <c r="L33" s="1855"/>
      <c r="M33" s="1855"/>
      <c r="N33" s="1855"/>
      <c r="O33" s="1855"/>
      <c r="P33" s="1855"/>
      <c r="Q33" s="1855"/>
      <c r="R33" s="1855"/>
      <c r="S33" s="1855"/>
      <c r="T33" s="1855"/>
      <c r="U33" s="1855"/>
      <c r="V33" s="1855"/>
      <c r="W33" s="1855"/>
      <c r="X33" s="1855"/>
      <c r="Y33" s="1855"/>
      <c r="Z33" s="1855"/>
      <c r="AA33" s="1855"/>
      <c r="AB33" s="1855"/>
      <c r="AC33" s="1855"/>
      <c r="AD33" s="1855"/>
      <c r="AE33" s="1855"/>
      <c r="AF33" s="1855"/>
      <c r="AG33" s="1855"/>
      <c r="AH33" s="1416"/>
      <c r="AI33" s="1955" t="s">
        <v>1640</v>
      </c>
      <c r="AJ33" s="1955"/>
      <c r="AK33" s="1955"/>
      <c r="AL33" s="1955"/>
      <c r="AM33" s="1955"/>
      <c r="AN33" s="1955"/>
      <c r="AO33" s="1955"/>
      <c r="AP33" s="1955"/>
      <c r="AQ33" s="1955"/>
      <c r="AR33" s="1955"/>
      <c r="AS33" s="1955"/>
    </row>
    <row r="34" spans="1:45" ht="20.100000000000001" customHeight="1">
      <c r="A34" s="1938" t="s">
        <v>1641</v>
      </c>
      <c r="B34" s="1938"/>
      <c r="C34" s="1938" t="s">
        <v>1642</v>
      </c>
      <c r="D34" s="1938"/>
      <c r="E34" s="1938"/>
      <c r="F34" s="1954" t="s">
        <v>1643</v>
      </c>
      <c r="G34" s="1954"/>
      <c r="H34" s="1954"/>
      <c r="I34" s="1939" t="s">
        <v>1644</v>
      </c>
      <c r="J34" s="1939"/>
      <c r="K34" s="1954" t="s">
        <v>1645</v>
      </c>
      <c r="L34" s="1954"/>
      <c r="M34" s="1940" t="s">
        <v>1646</v>
      </c>
      <c r="N34" s="1940"/>
      <c r="O34" s="1940"/>
      <c r="P34" s="1940"/>
      <c r="Q34" s="1873" t="s">
        <v>1647</v>
      </c>
      <c r="R34" s="1873"/>
      <c r="S34" s="1873"/>
      <c r="T34" s="1937" t="s">
        <v>1648</v>
      </c>
      <c r="U34" s="1937"/>
      <c r="V34" s="1937" t="s">
        <v>1649</v>
      </c>
      <c r="W34" s="1937"/>
      <c r="X34" s="1937"/>
      <c r="Y34" s="1937" t="s">
        <v>1650</v>
      </c>
      <c r="Z34" s="1937"/>
      <c r="AA34" s="1956" t="s">
        <v>1651</v>
      </c>
      <c r="AB34" s="1956"/>
      <c r="AC34" s="1956"/>
      <c r="AD34" s="1956"/>
      <c r="AE34" s="1956"/>
      <c r="AF34" s="1936" t="s">
        <v>1652</v>
      </c>
      <c r="AG34" s="1936"/>
      <c r="AH34" s="1936"/>
      <c r="AI34" s="1936"/>
      <c r="AJ34" s="1936"/>
      <c r="AK34" s="1936"/>
      <c r="AL34" s="1936"/>
      <c r="AM34" s="1936"/>
      <c r="AN34" s="1936"/>
      <c r="AO34" s="1936"/>
      <c r="AP34" s="1936"/>
      <c r="AQ34" s="1936"/>
      <c r="AR34" s="1936"/>
      <c r="AS34" s="1419"/>
    </row>
    <row r="35" spans="1:45" ht="5.25" customHeight="1">
      <c r="A35" s="1948"/>
      <c r="B35" s="1948"/>
      <c r="C35" s="1948"/>
      <c r="D35" s="1948"/>
      <c r="E35" s="1948"/>
      <c r="F35" s="1948"/>
      <c r="G35" s="1948"/>
      <c r="H35" s="1948"/>
      <c r="I35" s="1948"/>
      <c r="J35" s="1948"/>
      <c r="K35" s="1948"/>
      <c r="L35" s="1948"/>
      <c r="M35" s="1948"/>
      <c r="N35" s="1948"/>
      <c r="O35" s="1948"/>
      <c r="P35" s="1948"/>
      <c r="Q35" s="1948"/>
      <c r="R35" s="1948"/>
      <c r="S35" s="1948"/>
      <c r="T35" s="1948"/>
      <c r="U35" s="1948"/>
      <c r="V35" s="1948"/>
      <c r="W35" s="1948"/>
      <c r="X35" s="1948"/>
      <c r="Y35" s="1948"/>
      <c r="Z35" s="1948"/>
      <c r="AA35" s="1948"/>
      <c r="AB35" s="1948"/>
      <c r="AC35" s="1948"/>
      <c r="AD35" s="1948"/>
      <c r="AE35" s="1948"/>
      <c r="AF35" s="1948"/>
      <c r="AG35" s="1948"/>
      <c r="AH35" s="1948"/>
      <c r="AI35" s="1948"/>
      <c r="AJ35" s="1948"/>
      <c r="AK35" s="1948"/>
      <c r="AL35" s="1948"/>
      <c r="AM35" s="1948"/>
      <c r="AN35" s="1948"/>
      <c r="AO35" s="1948"/>
      <c r="AP35" s="1948"/>
      <c r="AQ35" s="1948"/>
      <c r="AR35" s="1948"/>
      <c r="AS35" s="1416"/>
    </row>
    <row r="36" spans="1:45" ht="21" customHeight="1">
      <c r="A36" s="1944"/>
      <c r="B36" s="1944"/>
      <c r="C36" s="1944"/>
      <c r="D36" s="1944"/>
      <c r="E36" s="1944"/>
      <c r="F36" s="1944"/>
      <c r="G36" s="1944"/>
      <c r="H36" s="1944"/>
      <c r="I36" s="1944"/>
      <c r="J36" s="1944"/>
      <c r="K36" s="1944"/>
      <c r="L36" s="1944"/>
      <c r="M36" s="1944"/>
      <c r="N36" s="1944"/>
      <c r="O36" s="1944"/>
      <c r="P36" s="1944"/>
      <c r="Q36" s="1944"/>
      <c r="R36" s="1944"/>
      <c r="S36" s="1944"/>
      <c r="T36" s="1944"/>
      <c r="U36" s="1944"/>
      <c r="V36" s="1944"/>
      <c r="W36" s="1944"/>
      <c r="X36" s="1944"/>
      <c r="Y36" s="1944"/>
      <c r="Z36" s="1944"/>
      <c r="AA36" s="1944" t="s">
        <v>1659</v>
      </c>
      <c r="AB36" s="1944"/>
      <c r="AC36" s="1944"/>
      <c r="AD36" s="1944"/>
      <c r="AE36" s="1944"/>
      <c r="AF36" s="1946">
        <v>544</v>
      </c>
      <c r="AG36" s="1946"/>
      <c r="AH36" s="1947">
        <v>0</v>
      </c>
      <c r="AI36" s="1947"/>
      <c r="AJ36" s="1947"/>
      <c r="AK36" s="1944"/>
      <c r="AL36" s="1944"/>
      <c r="AM36" s="1944"/>
      <c r="AN36" s="1944"/>
      <c r="AO36" s="1944"/>
      <c r="AP36" s="1944"/>
      <c r="AQ36" s="1944"/>
      <c r="AR36" s="1944"/>
      <c r="AS36" s="1419"/>
    </row>
    <row r="37" spans="1:45" ht="14.1" customHeight="1">
      <c r="A37" s="1885"/>
      <c r="B37" s="1885"/>
      <c r="C37" s="1885"/>
      <c r="D37" s="1885"/>
      <c r="E37" s="1885"/>
      <c r="F37" s="1885"/>
      <c r="G37" s="1885"/>
      <c r="H37" s="1885"/>
      <c r="I37" s="1885"/>
      <c r="J37" s="1885"/>
      <c r="K37" s="1885"/>
      <c r="L37" s="1885"/>
      <c r="M37" s="1885"/>
      <c r="N37" s="1885"/>
      <c r="O37" s="1885"/>
      <c r="P37" s="1885"/>
      <c r="Q37" s="1885"/>
      <c r="R37" s="1885"/>
      <c r="S37" s="1885"/>
      <c r="T37" s="1885"/>
      <c r="U37" s="1885"/>
      <c r="V37" s="1885"/>
      <c r="W37" s="1885"/>
      <c r="X37" s="1885"/>
      <c r="Y37" s="1885"/>
      <c r="Z37" s="1885"/>
      <c r="AA37" s="1862" t="s">
        <v>1660</v>
      </c>
      <c r="AB37" s="1862"/>
      <c r="AC37" s="1862"/>
      <c r="AD37" s="1862"/>
      <c r="AE37" s="1862"/>
      <c r="AF37" s="1923">
        <v>0</v>
      </c>
      <c r="AG37" s="1923"/>
      <c r="AH37" s="1929">
        <v>15</v>
      </c>
      <c r="AI37" s="1929"/>
      <c r="AJ37" s="1929"/>
      <c r="AK37" s="1885"/>
      <c r="AL37" s="1885"/>
      <c r="AM37" s="1885"/>
      <c r="AN37" s="1885"/>
      <c r="AO37" s="1885"/>
      <c r="AP37" s="1885"/>
      <c r="AQ37" s="1885"/>
      <c r="AR37" s="1885"/>
      <c r="AS37" s="1419"/>
    </row>
    <row r="38" spans="1:45" ht="20.100000000000001" customHeight="1">
      <c r="A38" s="1924" t="s">
        <v>1685</v>
      </c>
      <c r="B38" s="1924"/>
      <c r="C38" s="1925" t="s">
        <v>1654</v>
      </c>
      <c r="D38" s="1925"/>
      <c r="E38" s="1925"/>
      <c r="F38" s="1926" t="s">
        <v>1655</v>
      </c>
      <c r="G38" s="1926"/>
      <c r="H38" s="1926"/>
      <c r="I38" s="1927">
        <v>325</v>
      </c>
      <c r="J38" s="1927"/>
      <c r="K38" s="1928" t="s">
        <v>1656</v>
      </c>
      <c r="L38" s="1928"/>
      <c r="M38" s="1862" t="s">
        <v>1686</v>
      </c>
      <c r="N38" s="1862"/>
      <c r="O38" s="1862"/>
      <c r="P38" s="1862"/>
      <c r="Q38" s="1942">
        <v>44776</v>
      </c>
      <c r="R38" s="1942"/>
      <c r="S38" s="1942"/>
      <c r="T38" s="1942">
        <v>44776</v>
      </c>
      <c r="U38" s="1942"/>
      <c r="V38" s="1942">
        <v>45138</v>
      </c>
      <c r="W38" s="1942"/>
      <c r="X38" s="1942"/>
      <c r="Y38" s="1941">
        <v>564</v>
      </c>
      <c r="Z38" s="1941"/>
      <c r="AA38" s="1862" t="s">
        <v>1658</v>
      </c>
      <c r="AB38" s="1862"/>
      <c r="AC38" s="1862"/>
      <c r="AD38" s="1862"/>
      <c r="AE38" s="1862"/>
      <c r="AF38" s="1923">
        <v>0</v>
      </c>
      <c r="AG38" s="1923"/>
      <c r="AH38" s="1930">
        <v>-45</v>
      </c>
      <c r="AI38" s="1930"/>
      <c r="AJ38" s="1930"/>
      <c r="AK38" s="1917">
        <v>514</v>
      </c>
      <c r="AL38" s="1917"/>
      <c r="AM38" s="1917"/>
      <c r="AN38" s="1941">
        <v>0</v>
      </c>
      <c r="AO38" s="1941"/>
      <c r="AP38" s="1941"/>
      <c r="AQ38" s="1943">
        <v>1954</v>
      </c>
      <c r="AR38" s="1943"/>
      <c r="AS38" s="1419"/>
    </row>
    <row r="39" spans="1:45" ht="15" customHeight="1">
      <c r="A39" s="1885"/>
      <c r="B39" s="1885"/>
      <c r="C39" s="1885"/>
      <c r="D39" s="1885"/>
      <c r="E39" s="1885"/>
      <c r="F39" s="1885"/>
      <c r="G39" s="1885"/>
      <c r="H39" s="1885"/>
      <c r="I39" s="1885"/>
      <c r="J39" s="1885"/>
      <c r="K39" s="1885"/>
      <c r="L39" s="1885"/>
      <c r="M39" s="1885"/>
      <c r="N39" s="1885"/>
      <c r="O39" s="1885"/>
      <c r="P39" s="1885"/>
      <c r="Q39" s="1885"/>
      <c r="R39" s="1885"/>
      <c r="S39" s="1885"/>
      <c r="T39" s="1885"/>
      <c r="U39" s="1885"/>
      <c r="V39" s="1885"/>
      <c r="W39" s="1885"/>
      <c r="X39" s="1885"/>
      <c r="Y39" s="1885"/>
      <c r="Z39" s="1885"/>
      <c r="AA39" s="1862" t="s">
        <v>1659</v>
      </c>
      <c r="AB39" s="1862"/>
      <c r="AC39" s="1862"/>
      <c r="AD39" s="1862"/>
      <c r="AE39" s="1862"/>
      <c r="AF39" s="1923">
        <v>544</v>
      </c>
      <c r="AG39" s="1923"/>
      <c r="AH39" s="1917">
        <v>0</v>
      </c>
      <c r="AI39" s="1917"/>
      <c r="AJ39" s="1917"/>
      <c r="AK39" s="1885"/>
      <c r="AL39" s="1885"/>
      <c r="AM39" s="1885"/>
      <c r="AN39" s="1885"/>
      <c r="AO39" s="1885"/>
      <c r="AP39" s="1885"/>
      <c r="AQ39" s="1885"/>
      <c r="AR39" s="1885"/>
      <c r="AS39" s="1419"/>
    </row>
    <row r="40" spans="1:45" ht="14.1" customHeight="1">
      <c r="A40" s="1885"/>
      <c r="B40" s="1885"/>
      <c r="C40" s="1885"/>
      <c r="D40" s="1885"/>
      <c r="E40" s="1885"/>
      <c r="F40" s="1885"/>
      <c r="G40" s="1885"/>
      <c r="H40" s="1885"/>
      <c r="I40" s="1885"/>
      <c r="J40" s="1885"/>
      <c r="K40" s="1885"/>
      <c r="L40" s="1885"/>
      <c r="M40" s="1885"/>
      <c r="N40" s="1885"/>
      <c r="O40" s="1885"/>
      <c r="P40" s="1885"/>
      <c r="Q40" s="1885"/>
      <c r="R40" s="1885"/>
      <c r="S40" s="1885"/>
      <c r="T40" s="1885"/>
      <c r="U40" s="1885"/>
      <c r="V40" s="1885"/>
      <c r="W40" s="1885"/>
      <c r="X40" s="1885"/>
      <c r="Y40" s="1885"/>
      <c r="Z40" s="1885"/>
      <c r="AA40" s="1862" t="s">
        <v>1660</v>
      </c>
      <c r="AB40" s="1862"/>
      <c r="AC40" s="1862"/>
      <c r="AD40" s="1862"/>
      <c r="AE40" s="1862"/>
      <c r="AF40" s="1923">
        <v>0</v>
      </c>
      <c r="AG40" s="1923"/>
      <c r="AH40" s="1929">
        <v>15</v>
      </c>
      <c r="AI40" s="1929"/>
      <c r="AJ40" s="1929"/>
      <c r="AK40" s="1885"/>
      <c r="AL40" s="1885"/>
      <c r="AM40" s="1885"/>
      <c r="AN40" s="1885"/>
      <c r="AO40" s="1885"/>
      <c r="AP40" s="1885"/>
      <c r="AQ40" s="1885"/>
      <c r="AR40" s="1885"/>
      <c r="AS40" s="1419"/>
    </row>
    <row r="41" spans="1:45" ht="21" customHeight="1">
      <c r="A41" s="1924" t="s">
        <v>1687</v>
      </c>
      <c r="B41" s="1924"/>
      <c r="C41" s="1925" t="s">
        <v>1654</v>
      </c>
      <c r="D41" s="1925"/>
      <c r="E41" s="1925"/>
      <c r="F41" s="1926" t="s">
        <v>1655</v>
      </c>
      <c r="G41" s="1926"/>
      <c r="H41" s="1926"/>
      <c r="I41" s="1927">
        <v>325</v>
      </c>
      <c r="J41" s="1927"/>
      <c r="K41" s="1928" t="s">
        <v>1656</v>
      </c>
      <c r="L41" s="1928"/>
      <c r="M41" s="1862" t="s">
        <v>1688</v>
      </c>
      <c r="N41" s="1862"/>
      <c r="O41" s="1862"/>
      <c r="P41" s="1862"/>
      <c r="Q41" s="1942">
        <v>44805</v>
      </c>
      <c r="R41" s="1942"/>
      <c r="S41" s="1942"/>
      <c r="T41" s="1942">
        <v>44805</v>
      </c>
      <c r="U41" s="1942"/>
      <c r="V41" s="1942">
        <v>45138</v>
      </c>
      <c r="W41" s="1942"/>
      <c r="X41" s="1942"/>
      <c r="Y41" s="1941">
        <v>564</v>
      </c>
      <c r="Z41" s="1941"/>
      <c r="AA41" s="1862" t="s">
        <v>1658</v>
      </c>
      <c r="AB41" s="1862"/>
      <c r="AC41" s="1862"/>
      <c r="AD41" s="1862"/>
      <c r="AE41" s="1862"/>
      <c r="AF41" s="1923">
        <v>0</v>
      </c>
      <c r="AG41" s="1923"/>
      <c r="AH41" s="1930">
        <v>-45</v>
      </c>
      <c r="AI41" s="1930"/>
      <c r="AJ41" s="1930"/>
      <c r="AK41" s="1917">
        <v>514</v>
      </c>
      <c r="AL41" s="1917"/>
      <c r="AM41" s="1917"/>
      <c r="AN41" s="1941">
        <v>0</v>
      </c>
      <c r="AO41" s="1941"/>
      <c r="AP41" s="1941"/>
      <c r="AQ41" s="1941">
        <v>154.5</v>
      </c>
      <c r="AR41" s="1941"/>
      <c r="AS41" s="1419"/>
    </row>
    <row r="42" spans="1:45" ht="14.1" customHeight="1">
      <c r="A42" s="1885"/>
      <c r="B42" s="1885"/>
      <c r="C42" s="1885"/>
      <c r="D42" s="1885"/>
      <c r="E42" s="1885"/>
      <c r="F42" s="1885"/>
      <c r="G42" s="1885"/>
      <c r="H42" s="1885"/>
      <c r="I42" s="1885"/>
      <c r="J42" s="1885"/>
      <c r="K42" s="1885"/>
      <c r="L42" s="1885"/>
      <c r="M42" s="1885"/>
      <c r="N42" s="1885"/>
      <c r="O42" s="1885"/>
      <c r="P42" s="1885"/>
      <c r="Q42" s="1885"/>
      <c r="R42" s="1885"/>
      <c r="S42" s="1885"/>
      <c r="T42" s="1885"/>
      <c r="U42" s="1885"/>
      <c r="V42" s="1885"/>
      <c r="W42" s="1885"/>
      <c r="X42" s="1885"/>
      <c r="Y42" s="1885"/>
      <c r="Z42" s="1885"/>
      <c r="AA42" s="1862" t="s">
        <v>1659</v>
      </c>
      <c r="AB42" s="1862"/>
      <c r="AC42" s="1862"/>
      <c r="AD42" s="1862"/>
      <c r="AE42" s="1862"/>
      <c r="AF42" s="1923">
        <v>544</v>
      </c>
      <c r="AG42" s="1923"/>
      <c r="AH42" s="1917">
        <v>0</v>
      </c>
      <c r="AI42" s="1917"/>
      <c r="AJ42" s="1917"/>
      <c r="AK42" s="1885"/>
      <c r="AL42" s="1885"/>
      <c r="AM42" s="1885"/>
      <c r="AN42" s="1885"/>
      <c r="AO42" s="1885"/>
      <c r="AP42" s="1885"/>
      <c r="AQ42" s="1885"/>
      <c r="AR42" s="1885"/>
      <c r="AS42" s="1419"/>
    </row>
    <row r="43" spans="1:45" ht="15" customHeight="1">
      <c r="A43" s="1885"/>
      <c r="B43" s="1885"/>
      <c r="C43" s="1885"/>
      <c r="D43" s="1885"/>
      <c r="E43" s="1885"/>
      <c r="F43" s="1885"/>
      <c r="G43" s="1885"/>
      <c r="H43" s="1885"/>
      <c r="I43" s="1885"/>
      <c r="J43" s="1885"/>
      <c r="K43" s="1885"/>
      <c r="L43" s="1885"/>
      <c r="M43" s="1885"/>
      <c r="N43" s="1885"/>
      <c r="O43" s="1885"/>
      <c r="P43" s="1885"/>
      <c r="Q43" s="1885"/>
      <c r="R43" s="1885"/>
      <c r="S43" s="1885"/>
      <c r="T43" s="1885"/>
      <c r="U43" s="1885"/>
      <c r="V43" s="1885"/>
      <c r="W43" s="1885"/>
      <c r="X43" s="1885"/>
      <c r="Y43" s="1885"/>
      <c r="Z43" s="1885"/>
      <c r="AA43" s="1862" t="s">
        <v>1660</v>
      </c>
      <c r="AB43" s="1862"/>
      <c r="AC43" s="1862"/>
      <c r="AD43" s="1862"/>
      <c r="AE43" s="1862"/>
      <c r="AF43" s="1923">
        <v>0</v>
      </c>
      <c r="AG43" s="1923"/>
      <c r="AH43" s="1929">
        <v>15</v>
      </c>
      <c r="AI43" s="1929"/>
      <c r="AJ43" s="1929"/>
      <c r="AK43" s="1885"/>
      <c r="AL43" s="1885"/>
      <c r="AM43" s="1885"/>
      <c r="AN43" s="1885"/>
      <c r="AO43" s="1885"/>
      <c r="AP43" s="1885"/>
      <c r="AQ43" s="1885"/>
      <c r="AR43" s="1885"/>
      <c r="AS43" s="1419"/>
    </row>
    <row r="44" spans="1:45" ht="14.1" customHeight="1">
      <c r="A44" s="1924" t="s">
        <v>1689</v>
      </c>
      <c r="B44" s="1924"/>
      <c r="C44" s="1925" t="s">
        <v>1654</v>
      </c>
      <c r="D44" s="1925"/>
      <c r="E44" s="1925"/>
      <c r="F44" s="1926" t="s">
        <v>1655</v>
      </c>
      <c r="G44" s="1926"/>
      <c r="H44" s="1926"/>
      <c r="I44" s="1927">
        <v>325</v>
      </c>
      <c r="J44" s="1927"/>
      <c r="K44" s="1928" t="s">
        <v>1676</v>
      </c>
      <c r="L44" s="1928"/>
      <c r="M44" s="1924" t="s">
        <v>1677</v>
      </c>
      <c r="N44" s="1924"/>
      <c r="O44" s="1924"/>
      <c r="P44" s="1924"/>
      <c r="Q44" s="1885"/>
      <c r="R44" s="1885"/>
      <c r="S44" s="1885"/>
      <c r="T44" s="1885"/>
      <c r="U44" s="1885"/>
      <c r="V44" s="1885"/>
      <c r="W44" s="1885"/>
      <c r="X44" s="1885"/>
      <c r="Y44" s="1941">
        <v>564</v>
      </c>
      <c r="Z44" s="1941"/>
      <c r="AA44" s="1885"/>
      <c r="AB44" s="1885"/>
      <c r="AC44" s="1885"/>
      <c r="AD44" s="1885"/>
      <c r="AE44" s="1885"/>
      <c r="AF44" s="1923">
        <v>0</v>
      </c>
      <c r="AG44" s="1923"/>
      <c r="AH44" s="1917">
        <v>0</v>
      </c>
      <c r="AI44" s="1917"/>
      <c r="AJ44" s="1917"/>
      <c r="AK44" s="1885"/>
      <c r="AL44" s="1885"/>
      <c r="AM44" s="1885"/>
      <c r="AN44" s="1885"/>
      <c r="AO44" s="1885"/>
      <c r="AP44" s="1885"/>
      <c r="AQ44" s="1885"/>
      <c r="AR44" s="1885"/>
      <c r="AS44" s="1419"/>
    </row>
    <row r="45" spans="1:45" ht="15" customHeight="1">
      <c r="A45" s="1924" t="s">
        <v>1690</v>
      </c>
      <c r="B45" s="1924"/>
      <c r="C45" s="1925" t="s">
        <v>1654</v>
      </c>
      <c r="D45" s="1925"/>
      <c r="E45" s="1925"/>
      <c r="F45" s="1926" t="s">
        <v>1655</v>
      </c>
      <c r="G45" s="1926"/>
      <c r="H45" s="1926"/>
      <c r="I45" s="1927">
        <v>325</v>
      </c>
      <c r="J45" s="1927"/>
      <c r="K45" s="1928" t="s">
        <v>1676</v>
      </c>
      <c r="L45" s="1928"/>
      <c r="M45" s="1924" t="s">
        <v>1677</v>
      </c>
      <c r="N45" s="1924"/>
      <c r="O45" s="1924"/>
      <c r="P45" s="1924"/>
      <c r="Q45" s="1885"/>
      <c r="R45" s="1885"/>
      <c r="S45" s="1885"/>
      <c r="T45" s="1885"/>
      <c r="U45" s="1885"/>
      <c r="V45" s="1885"/>
      <c r="W45" s="1885"/>
      <c r="X45" s="1885"/>
      <c r="Y45" s="1941">
        <v>564</v>
      </c>
      <c r="Z45" s="1941"/>
      <c r="AA45" s="1885"/>
      <c r="AB45" s="1885"/>
      <c r="AC45" s="1885"/>
      <c r="AD45" s="1885"/>
      <c r="AE45" s="1885"/>
      <c r="AF45" s="1923">
        <v>0</v>
      </c>
      <c r="AG45" s="1923"/>
      <c r="AH45" s="1917">
        <v>0</v>
      </c>
      <c r="AI45" s="1917"/>
      <c r="AJ45" s="1917"/>
      <c r="AK45" s="1885"/>
      <c r="AL45" s="1885"/>
      <c r="AM45" s="1885"/>
      <c r="AN45" s="1885"/>
      <c r="AO45" s="1885"/>
      <c r="AP45" s="1885"/>
      <c r="AQ45" s="1885"/>
      <c r="AR45" s="1885"/>
      <c r="AS45" s="1419"/>
    </row>
    <row r="46" spans="1:45" ht="20.100000000000001" customHeight="1">
      <c r="A46" s="1924" t="s">
        <v>1691</v>
      </c>
      <c r="B46" s="1924"/>
      <c r="C46" s="1925" t="s">
        <v>1654</v>
      </c>
      <c r="D46" s="1925"/>
      <c r="E46" s="1925"/>
      <c r="F46" s="1926" t="s">
        <v>1655</v>
      </c>
      <c r="G46" s="1926"/>
      <c r="H46" s="1926"/>
      <c r="I46" s="1927">
        <v>325</v>
      </c>
      <c r="J46" s="1927"/>
      <c r="K46" s="1928" t="s">
        <v>1656</v>
      </c>
      <c r="L46" s="1928"/>
      <c r="M46" s="1862" t="s">
        <v>1692</v>
      </c>
      <c r="N46" s="1862"/>
      <c r="O46" s="1862"/>
      <c r="P46" s="1862"/>
      <c r="Q46" s="1942">
        <v>44799</v>
      </c>
      <c r="R46" s="1942"/>
      <c r="S46" s="1942"/>
      <c r="T46" s="1942">
        <v>44799</v>
      </c>
      <c r="U46" s="1942"/>
      <c r="V46" s="1942">
        <v>45138</v>
      </c>
      <c r="W46" s="1942"/>
      <c r="X46" s="1942"/>
      <c r="Y46" s="1941">
        <v>564</v>
      </c>
      <c r="Z46" s="1941"/>
      <c r="AA46" s="1862" t="s">
        <v>1658</v>
      </c>
      <c r="AB46" s="1862"/>
      <c r="AC46" s="1862"/>
      <c r="AD46" s="1862"/>
      <c r="AE46" s="1862"/>
      <c r="AF46" s="1923">
        <v>0</v>
      </c>
      <c r="AG46" s="1923"/>
      <c r="AH46" s="1930">
        <v>-45</v>
      </c>
      <c r="AI46" s="1930"/>
      <c r="AJ46" s="1930"/>
      <c r="AK46" s="1917">
        <v>514</v>
      </c>
      <c r="AL46" s="1917"/>
      <c r="AM46" s="1917"/>
      <c r="AN46" s="1941">
        <v>0</v>
      </c>
      <c r="AO46" s="1941"/>
      <c r="AP46" s="1941"/>
      <c r="AQ46" s="1941">
        <v>180.61</v>
      </c>
      <c r="AR46" s="1941"/>
      <c r="AS46" s="1419"/>
    </row>
    <row r="47" spans="1:45" ht="14.1" customHeight="1">
      <c r="A47" s="1885"/>
      <c r="B47" s="1885"/>
      <c r="C47" s="1885"/>
      <c r="D47" s="1885"/>
      <c r="E47" s="1885"/>
      <c r="F47" s="1885"/>
      <c r="G47" s="1885"/>
      <c r="H47" s="1885"/>
      <c r="I47" s="1885"/>
      <c r="J47" s="1885"/>
      <c r="K47" s="1885"/>
      <c r="L47" s="1885"/>
      <c r="M47" s="1885"/>
      <c r="N47" s="1885"/>
      <c r="O47" s="1885"/>
      <c r="P47" s="1885"/>
      <c r="Q47" s="1885"/>
      <c r="R47" s="1885"/>
      <c r="S47" s="1885"/>
      <c r="T47" s="1885"/>
      <c r="U47" s="1885"/>
      <c r="V47" s="1885"/>
      <c r="W47" s="1885"/>
      <c r="X47" s="1885"/>
      <c r="Y47" s="1885"/>
      <c r="Z47" s="1885"/>
      <c r="AA47" s="1862" t="s">
        <v>1659</v>
      </c>
      <c r="AB47" s="1862"/>
      <c r="AC47" s="1862"/>
      <c r="AD47" s="1862"/>
      <c r="AE47" s="1862"/>
      <c r="AF47" s="1923">
        <v>544</v>
      </c>
      <c r="AG47" s="1923"/>
      <c r="AH47" s="1917">
        <v>0</v>
      </c>
      <c r="AI47" s="1917"/>
      <c r="AJ47" s="1917"/>
      <c r="AK47" s="1885"/>
      <c r="AL47" s="1885"/>
      <c r="AM47" s="1885"/>
      <c r="AN47" s="1885"/>
      <c r="AO47" s="1885"/>
      <c r="AP47" s="1885"/>
      <c r="AQ47" s="1885"/>
      <c r="AR47" s="1885"/>
      <c r="AS47" s="1419"/>
    </row>
    <row r="48" spans="1:45" ht="15" customHeight="1">
      <c r="A48" s="1885"/>
      <c r="B48" s="1885"/>
      <c r="C48" s="1885"/>
      <c r="D48" s="1885"/>
      <c r="E48" s="1885"/>
      <c r="F48" s="1885"/>
      <c r="G48" s="1885"/>
      <c r="H48" s="1885"/>
      <c r="I48" s="1885"/>
      <c r="J48" s="1885"/>
      <c r="K48" s="1885"/>
      <c r="L48" s="1885"/>
      <c r="M48" s="1885"/>
      <c r="N48" s="1885"/>
      <c r="O48" s="1885"/>
      <c r="P48" s="1885"/>
      <c r="Q48" s="1885"/>
      <c r="R48" s="1885"/>
      <c r="S48" s="1885"/>
      <c r="T48" s="1885"/>
      <c r="U48" s="1885"/>
      <c r="V48" s="1885"/>
      <c r="W48" s="1885"/>
      <c r="X48" s="1885"/>
      <c r="Y48" s="1885"/>
      <c r="Z48" s="1885"/>
      <c r="AA48" s="1862" t="s">
        <v>1660</v>
      </c>
      <c r="AB48" s="1862"/>
      <c r="AC48" s="1862"/>
      <c r="AD48" s="1862"/>
      <c r="AE48" s="1862"/>
      <c r="AF48" s="1923">
        <v>0</v>
      </c>
      <c r="AG48" s="1923"/>
      <c r="AH48" s="1929">
        <v>15</v>
      </c>
      <c r="AI48" s="1929"/>
      <c r="AJ48" s="1929"/>
      <c r="AK48" s="1885"/>
      <c r="AL48" s="1885"/>
      <c r="AM48" s="1885"/>
      <c r="AN48" s="1885"/>
      <c r="AO48" s="1885"/>
      <c r="AP48" s="1885"/>
      <c r="AQ48" s="1885"/>
      <c r="AR48" s="1885"/>
      <c r="AS48" s="1419"/>
    </row>
    <row r="49" spans="1:45" ht="14.1" customHeight="1">
      <c r="A49" s="1924" t="s">
        <v>1693</v>
      </c>
      <c r="B49" s="1924"/>
      <c r="C49" s="1925" t="s">
        <v>1654</v>
      </c>
      <c r="D49" s="1925"/>
      <c r="E49" s="1925"/>
      <c r="F49" s="1926" t="s">
        <v>1655</v>
      </c>
      <c r="G49" s="1926"/>
      <c r="H49" s="1926"/>
      <c r="I49" s="1927">
        <v>325</v>
      </c>
      <c r="J49" s="1927"/>
      <c r="K49" s="1928" t="s">
        <v>1656</v>
      </c>
      <c r="L49" s="1928"/>
      <c r="M49" s="1862" t="s">
        <v>1694</v>
      </c>
      <c r="N49" s="1862"/>
      <c r="O49" s="1862"/>
      <c r="P49" s="1862"/>
      <c r="Q49" s="1942">
        <v>44452</v>
      </c>
      <c r="R49" s="1942"/>
      <c r="S49" s="1942"/>
      <c r="T49" s="1942">
        <v>44774</v>
      </c>
      <c r="U49" s="1942"/>
      <c r="V49" s="1942">
        <v>45138</v>
      </c>
      <c r="W49" s="1942"/>
      <c r="X49" s="1942"/>
      <c r="Y49" s="1941">
        <v>564</v>
      </c>
      <c r="Z49" s="1941"/>
      <c r="AA49" s="1862" t="s">
        <v>1658</v>
      </c>
      <c r="AB49" s="1862"/>
      <c r="AC49" s="1862"/>
      <c r="AD49" s="1862"/>
      <c r="AE49" s="1862"/>
      <c r="AF49" s="1923">
        <v>0</v>
      </c>
      <c r="AG49" s="1923"/>
      <c r="AH49" s="1930">
        <v>-45</v>
      </c>
      <c r="AI49" s="1930"/>
      <c r="AJ49" s="1930"/>
      <c r="AK49" s="1917">
        <v>265</v>
      </c>
      <c r="AL49" s="1917"/>
      <c r="AM49" s="1917"/>
      <c r="AN49" s="1941">
        <v>0</v>
      </c>
      <c r="AO49" s="1941"/>
      <c r="AP49" s="1941"/>
      <c r="AQ49" s="1941">
        <v>0</v>
      </c>
      <c r="AR49" s="1941"/>
      <c r="AS49" s="1419"/>
    </row>
    <row r="50" spans="1:45" ht="15" customHeight="1">
      <c r="A50" s="1885"/>
      <c r="B50" s="1885"/>
      <c r="C50" s="1885"/>
      <c r="D50" s="1885"/>
      <c r="E50" s="1885"/>
      <c r="F50" s="1885"/>
      <c r="G50" s="1885"/>
      <c r="H50" s="1885"/>
      <c r="I50" s="1885"/>
      <c r="J50" s="1885"/>
      <c r="K50" s="1885"/>
      <c r="L50" s="1885"/>
      <c r="M50" s="1885"/>
      <c r="N50" s="1885"/>
      <c r="O50" s="1885"/>
      <c r="P50" s="1885"/>
      <c r="Q50" s="1885"/>
      <c r="R50" s="1885"/>
      <c r="S50" s="1885"/>
      <c r="T50" s="1885"/>
      <c r="U50" s="1885"/>
      <c r="V50" s="1885"/>
      <c r="W50" s="1885"/>
      <c r="X50" s="1885"/>
      <c r="Y50" s="1885"/>
      <c r="Z50" s="1885"/>
      <c r="AA50" s="1862" t="s">
        <v>1683</v>
      </c>
      <c r="AB50" s="1862"/>
      <c r="AC50" s="1862"/>
      <c r="AD50" s="1862"/>
      <c r="AE50" s="1862"/>
      <c r="AF50" s="1923">
        <v>0</v>
      </c>
      <c r="AG50" s="1923"/>
      <c r="AH50" s="1930">
        <v>-249</v>
      </c>
      <c r="AI50" s="1930"/>
      <c r="AJ50" s="1930"/>
      <c r="AK50" s="1885"/>
      <c r="AL50" s="1885"/>
      <c r="AM50" s="1885"/>
      <c r="AN50" s="1885"/>
      <c r="AO50" s="1885"/>
      <c r="AP50" s="1885"/>
      <c r="AQ50" s="1885"/>
      <c r="AR50" s="1885"/>
      <c r="AS50" s="1419"/>
    </row>
    <row r="51" spans="1:45" ht="14.1" customHeight="1">
      <c r="A51" s="1885"/>
      <c r="B51" s="1885"/>
      <c r="C51" s="1885"/>
      <c r="D51" s="1885"/>
      <c r="E51" s="1885"/>
      <c r="F51" s="1885"/>
      <c r="G51" s="1885"/>
      <c r="H51" s="1885"/>
      <c r="I51" s="1885"/>
      <c r="J51" s="1885"/>
      <c r="K51" s="1885"/>
      <c r="L51" s="1885"/>
      <c r="M51" s="1885"/>
      <c r="N51" s="1885"/>
      <c r="O51" s="1885"/>
      <c r="P51" s="1885"/>
      <c r="Q51" s="1885"/>
      <c r="R51" s="1885"/>
      <c r="S51" s="1885"/>
      <c r="T51" s="1885"/>
      <c r="U51" s="1885"/>
      <c r="V51" s="1885"/>
      <c r="W51" s="1885"/>
      <c r="X51" s="1885"/>
      <c r="Y51" s="1885"/>
      <c r="Z51" s="1885"/>
      <c r="AA51" s="1862" t="s">
        <v>1659</v>
      </c>
      <c r="AB51" s="1862"/>
      <c r="AC51" s="1862"/>
      <c r="AD51" s="1862"/>
      <c r="AE51" s="1862"/>
      <c r="AF51" s="1923">
        <v>544</v>
      </c>
      <c r="AG51" s="1923"/>
      <c r="AH51" s="1917">
        <v>0</v>
      </c>
      <c r="AI51" s="1917"/>
      <c r="AJ51" s="1917"/>
      <c r="AK51" s="1885"/>
      <c r="AL51" s="1885"/>
      <c r="AM51" s="1885"/>
      <c r="AN51" s="1885"/>
      <c r="AO51" s="1885"/>
      <c r="AP51" s="1885"/>
      <c r="AQ51" s="1885"/>
      <c r="AR51" s="1885"/>
      <c r="AS51" s="1419"/>
    </row>
    <row r="52" spans="1:45" ht="15" customHeight="1">
      <c r="A52" s="1885"/>
      <c r="B52" s="1885"/>
      <c r="C52" s="1885"/>
      <c r="D52" s="1885"/>
      <c r="E52" s="1885"/>
      <c r="F52" s="1885"/>
      <c r="G52" s="1885"/>
      <c r="H52" s="1885"/>
      <c r="I52" s="1885"/>
      <c r="J52" s="1885"/>
      <c r="K52" s="1885"/>
      <c r="L52" s="1885"/>
      <c r="M52" s="1885"/>
      <c r="N52" s="1885"/>
      <c r="O52" s="1885"/>
      <c r="P52" s="1885"/>
      <c r="Q52" s="1885"/>
      <c r="R52" s="1885"/>
      <c r="S52" s="1885"/>
      <c r="T52" s="1885"/>
      <c r="U52" s="1885"/>
      <c r="V52" s="1885"/>
      <c r="W52" s="1885"/>
      <c r="X52" s="1885"/>
      <c r="Y52" s="1885"/>
      <c r="Z52" s="1885"/>
      <c r="AA52" s="1862" t="s">
        <v>1660</v>
      </c>
      <c r="AB52" s="1862"/>
      <c r="AC52" s="1862"/>
      <c r="AD52" s="1862"/>
      <c r="AE52" s="1862"/>
      <c r="AF52" s="1923">
        <v>0</v>
      </c>
      <c r="AG52" s="1923"/>
      <c r="AH52" s="1929">
        <v>15</v>
      </c>
      <c r="AI52" s="1929"/>
      <c r="AJ52" s="1929"/>
      <c r="AK52" s="1885"/>
      <c r="AL52" s="1885"/>
      <c r="AM52" s="1885"/>
      <c r="AN52" s="1885"/>
      <c r="AO52" s="1885"/>
      <c r="AP52" s="1885"/>
      <c r="AQ52" s="1885"/>
      <c r="AR52" s="1885"/>
      <c r="AS52" s="1419"/>
    </row>
    <row r="53" spans="1:45" ht="20.100000000000001" customHeight="1">
      <c r="A53" s="1924" t="s">
        <v>1695</v>
      </c>
      <c r="B53" s="1924"/>
      <c r="C53" s="1925" t="s">
        <v>1654</v>
      </c>
      <c r="D53" s="1925"/>
      <c r="E53" s="1925"/>
      <c r="F53" s="1926" t="s">
        <v>1655</v>
      </c>
      <c r="G53" s="1926"/>
      <c r="H53" s="1926"/>
      <c r="I53" s="1927">
        <v>325</v>
      </c>
      <c r="J53" s="1927"/>
      <c r="K53" s="1928" t="s">
        <v>1656</v>
      </c>
      <c r="L53" s="1928"/>
      <c r="M53" s="1862" t="s">
        <v>1696</v>
      </c>
      <c r="N53" s="1862"/>
      <c r="O53" s="1862"/>
      <c r="P53" s="1862"/>
      <c r="Q53" s="1942">
        <v>44412</v>
      </c>
      <c r="R53" s="1942"/>
      <c r="S53" s="1942"/>
      <c r="T53" s="1942">
        <v>44774</v>
      </c>
      <c r="U53" s="1942"/>
      <c r="V53" s="1942">
        <v>45138</v>
      </c>
      <c r="W53" s="1942"/>
      <c r="X53" s="1942"/>
      <c r="Y53" s="1941">
        <v>564</v>
      </c>
      <c r="Z53" s="1941"/>
      <c r="AA53" s="1862" t="s">
        <v>1658</v>
      </c>
      <c r="AB53" s="1862"/>
      <c r="AC53" s="1862"/>
      <c r="AD53" s="1862"/>
      <c r="AE53" s="1862"/>
      <c r="AF53" s="1923">
        <v>0</v>
      </c>
      <c r="AG53" s="1923"/>
      <c r="AH53" s="1930">
        <v>-35</v>
      </c>
      <c r="AI53" s="1930"/>
      <c r="AJ53" s="1930"/>
      <c r="AK53" s="1917">
        <v>514</v>
      </c>
      <c r="AL53" s="1917"/>
      <c r="AM53" s="1917"/>
      <c r="AN53" s="1941">
        <v>0</v>
      </c>
      <c r="AO53" s="1941"/>
      <c r="AP53" s="1941"/>
      <c r="AQ53" s="1941">
        <v>0</v>
      </c>
      <c r="AR53" s="1941"/>
      <c r="AS53" s="1419"/>
    </row>
    <row r="54" spans="1:45" ht="14.1" customHeight="1">
      <c r="A54" s="1885"/>
      <c r="B54" s="1885"/>
      <c r="C54" s="1885"/>
      <c r="D54" s="1885"/>
      <c r="E54" s="1885"/>
      <c r="F54" s="1885"/>
      <c r="G54" s="1885"/>
      <c r="H54" s="1885"/>
      <c r="I54" s="1885"/>
      <c r="J54" s="1885"/>
      <c r="K54" s="1885"/>
      <c r="L54" s="1885"/>
      <c r="M54" s="1885"/>
      <c r="N54" s="1885"/>
      <c r="O54" s="1885"/>
      <c r="P54" s="1885"/>
      <c r="Q54" s="1885"/>
      <c r="R54" s="1885"/>
      <c r="S54" s="1885"/>
      <c r="T54" s="1885"/>
      <c r="U54" s="1885"/>
      <c r="V54" s="1885"/>
      <c r="W54" s="1885"/>
      <c r="X54" s="1885"/>
      <c r="Y54" s="1885"/>
      <c r="Z54" s="1885"/>
      <c r="AA54" s="1862" t="s">
        <v>1659</v>
      </c>
      <c r="AB54" s="1862"/>
      <c r="AC54" s="1862"/>
      <c r="AD54" s="1862"/>
      <c r="AE54" s="1862"/>
      <c r="AF54" s="1923">
        <v>534</v>
      </c>
      <c r="AG54" s="1923"/>
      <c r="AH54" s="1917">
        <v>0</v>
      </c>
      <c r="AI54" s="1917"/>
      <c r="AJ54" s="1917"/>
      <c r="AK54" s="1885"/>
      <c r="AL54" s="1885"/>
      <c r="AM54" s="1885"/>
      <c r="AN54" s="1885"/>
      <c r="AO54" s="1885"/>
      <c r="AP54" s="1885"/>
      <c r="AQ54" s="1885"/>
      <c r="AR54" s="1885"/>
      <c r="AS54" s="1419"/>
    </row>
    <row r="55" spans="1:45" ht="15" customHeight="1">
      <c r="A55" s="1885"/>
      <c r="B55" s="1885"/>
      <c r="C55" s="1885"/>
      <c r="D55" s="1885"/>
      <c r="E55" s="1885"/>
      <c r="F55" s="1885"/>
      <c r="G55" s="1885"/>
      <c r="H55" s="1885"/>
      <c r="I55" s="1885"/>
      <c r="J55" s="1885"/>
      <c r="K55" s="1885"/>
      <c r="L55" s="1885"/>
      <c r="M55" s="1885"/>
      <c r="N55" s="1885"/>
      <c r="O55" s="1885"/>
      <c r="P55" s="1885"/>
      <c r="Q55" s="1885"/>
      <c r="R55" s="1885"/>
      <c r="S55" s="1885"/>
      <c r="T55" s="1885"/>
      <c r="U55" s="1885"/>
      <c r="V55" s="1885"/>
      <c r="W55" s="1885"/>
      <c r="X55" s="1885"/>
      <c r="Y55" s="1885"/>
      <c r="Z55" s="1885"/>
      <c r="AA55" s="1862" t="s">
        <v>1660</v>
      </c>
      <c r="AB55" s="1862"/>
      <c r="AC55" s="1862"/>
      <c r="AD55" s="1862"/>
      <c r="AE55" s="1862"/>
      <c r="AF55" s="1923">
        <v>0</v>
      </c>
      <c r="AG55" s="1923"/>
      <c r="AH55" s="1929">
        <v>15</v>
      </c>
      <c r="AI55" s="1929"/>
      <c r="AJ55" s="1929"/>
      <c r="AK55" s="1885"/>
      <c r="AL55" s="1885"/>
      <c r="AM55" s="1885"/>
      <c r="AN55" s="1885"/>
      <c r="AO55" s="1885"/>
      <c r="AP55" s="1885"/>
      <c r="AQ55" s="1885"/>
      <c r="AR55" s="1885"/>
      <c r="AS55" s="1419"/>
    </row>
    <row r="56" spans="1:45" ht="14.1" customHeight="1">
      <c r="A56" s="1924" t="s">
        <v>1697</v>
      </c>
      <c r="B56" s="1924"/>
      <c r="C56" s="1925" t="s">
        <v>1654</v>
      </c>
      <c r="D56" s="1925"/>
      <c r="E56" s="1925"/>
      <c r="F56" s="1926" t="s">
        <v>1655</v>
      </c>
      <c r="G56" s="1926"/>
      <c r="H56" s="1926"/>
      <c r="I56" s="1927">
        <v>325</v>
      </c>
      <c r="J56" s="1927"/>
      <c r="K56" s="1928" t="s">
        <v>1676</v>
      </c>
      <c r="L56" s="1928"/>
      <c r="M56" s="1924" t="s">
        <v>1677</v>
      </c>
      <c r="N56" s="1924"/>
      <c r="O56" s="1924"/>
      <c r="P56" s="1924"/>
      <c r="Q56" s="1885"/>
      <c r="R56" s="1885"/>
      <c r="S56" s="1885"/>
      <c r="T56" s="1885"/>
      <c r="U56" s="1885"/>
      <c r="V56" s="1885"/>
      <c r="W56" s="1885"/>
      <c r="X56" s="1885"/>
      <c r="Y56" s="1941">
        <v>564</v>
      </c>
      <c r="Z56" s="1941"/>
      <c r="AA56" s="1885"/>
      <c r="AB56" s="1885"/>
      <c r="AC56" s="1885"/>
      <c r="AD56" s="1885"/>
      <c r="AE56" s="1885"/>
      <c r="AF56" s="1923">
        <v>0</v>
      </c>
      <c r="AG56" s="1923"/>
      <c r="AH56" s="1917">
        <v>0</v>
      </c>
      <c r="AI56" s="1917"/>
      <c r="AJ56" s="1917"/>
      <c r="AK56" s="1885"/>
      <c r="AL56" s="1885"/>
      <c r="AM56" s="1885"/>
      <c r="AN56" s="1885"/>
      <c r="AO56" s="1885"/>
      <c r="AP56" s="1885"/>
      <c r="AQ56" s="1885"/>
      <c r="AR56" s="1885"/>
      <c r="AS56" s="1419"/>
    </row>
    <row r="57" spans="1:45" ht="15" customHeight="1">
      <c r="A57" s="1924" t="s">
        <v>1698</v>
      </c>
      <c r="B57" s="1924"/>
      <c r="C57" s="1925" t="s">
        <v>1654</v>
      </c>
      <c r="D57" s="1925"/>
      <c r="E57" s="1925"/>
      <c r="F57" s="1926" t="s">
        <v>1655</v>
      </c>
      <c r="G57" s="1926"/>
      <c r="H57" s="1926"/>
      <c r="I57" s="1927">
        <v>325</v>
      </c>
      <c r="J57" s="1927"/>
      <c r="K57" s="1928" t="s">
        <v>1656</v>
      </c>
      <c r="L57" s="1928"/>
      <c r="M57" s="1862" t="s">
        <v>1699</v>
      </c>
      <c r="N57" s="1862"/>
      <c r="O57" s="1862"/>
      <c r="P57" s="1862"/>
      <c r="Q57" s="1942">
        <v>44412</v>
      </c>
      <c r="R57" s="1942"/>
      <c r="S57" s="1942"/>
      <c r="T57" s="1942">
        <v>44774</v>
      </c>
      <c r="U57" s="1942"/>
      <c r="V57" s="1942">
        <v>45138</v>
      </c>
      <c r="W57" s="1942"/>
      <c r="X57" s="1942"/>
      <c r="Y57" s="1941">
        <v>564</v>
      </c>
      <c r="Z57" s="1941"/>
      <c r="AA57" s="1862" t="s">
        <v>1658</v>
      </c>
      <c r="AB57" s="1862"/>
      <c r="AC57" s="1862"/>
      <c r="AD57" s="1862"/>
      <c r="AE57" s="1862"/>
      <c r="AF57" s="1923">
        <v>0</v>
      </c>
      <c r="AG57" s="1923"/>
      <c r="AH57" s="1930">
        <v>-25</v>
      </c>
      <c r="AI57" s="1930"/>
      <c r="AJ57" s="1930"/>
      <c r="AK57" s="1917">
        <v>509</v>
      </c>
      <c r="AL57" s="1917"/>
      <c r="AM57" s="1917"/>
      <c r="AN57" s="1941">
        <v>0</v>
      </c>
      <c r="AO57" s="1941"/>
      <c r="AP57" s="1941"/>
      <c r="AQ57" s="1941">
        <v>642.62</v>
      </c>
      <c r="AR57" s="1941"/>
      <c r="AS57" s="1419"/>
    </row>
    <row r="58" spans="1:45" ht="14.1" customHeight="1">
      <c r="A58" s="1885"/>
      <c r="B58" s="1885"/>
      <c r="C58" s="1885"/>
      <c r="D58" s="1885"/>
      <c r="E58" s="1885"/>
      <c r="F58" s="1885"/>
      <c r="G58" s="1885"/>
      <c r="H58" s="1885"/>
      <c r="I58" s="1885"/>
      <c r="J58" s="1885"/>
      <c r="K58" s="1885"/>
      <c r="L58" s="1885"/>
      <c r="M58" s="1885"/>
      <c r="N58" s="1885"/>
      <c r="O58" s="1885"/>
      <c r="P58" s="1885"/>
      <c r="Q58" s="1885"/>
      <c r="R58" s="1885"/>
      <c r="S58" s="1885"/>
      <c r="T58" s="1885"/>
      <c r="U58" s="1885"/>
      <c r="V58" s="1885"/>
      <c r="W58" s="1885"/>
      <c r="X58" s="1885"/>
      <c r="Y58" s="1885"/>
      <c r="Z58" s="1885"/>
      <c r="AA58" s="1862" t="s">
        <v>1659</v>
      </c>
      <c r="AB58" s="1862"/>
      <c r="AC58" s="1862"/>
      <c r="AD58" s="1862"/>
      <c r="AE58" s="1862"/>
      <c r="AF58" s="1923">
        <v>519</v>
      </c>
      <c r="AG58" s="1923"/>
      <c r="AH58" s="1917">
        <v>0</v>
      </c>
      <c r="AI58" s="1917"/>
      <c r="AJ58" s="1917"/>
      <c r="AK58" s="1885"/>
      <c r="AL58" s="1885"/>
      <c r="AM58" s="1885"/>
      <c r="AN58" s="1885"/>
      <c r="AO58" s="1885"/>
      <c r="AP58" s="1885"/>
      <c r="AQ58" s="1885"/>
      <c r="AR58" s="1885"/>
      <c r="AS58" s="1419"/>
    </row>
    <row r="59" spans="1:45" ht="15" customHeight="1">
      <c r="A59" s="1885"/>
      <c r="B59" s="1885"/>
      <c r="C59" s="1885"/>
      <c r="D59" s="1885"/>
      <c r="E59" s="1885"/>
      <c r="F59" s="1885"/>
      <c r="G59" s="1885"/>
      <c r="H59" s="1885"/>
      <c r="I59" s="1885"/>
      <c r="J59" s="1885"/>
      <c r="K59" s="1885"/>
      <c r="L59" s="1885"/>
      <c r="M59" s="1885"/>
      <c r="N59" s="1885"/>
      <c r="O59" s="1885"/>
      <c r="P59" s="1885"/>
      <c r="Q59" s="1885"/>
      <c r="R59" s="1885"/>
      <c r="S59" s="1885"/>
      <c r="T59" s="1885"/>
      <c r="U59" s="1885"/>
      <c r="V59" s="1885"/>
      <c r="W59" s="1885"/>
      <c r="X59" s="1885"/>
      <c r="Y59" s="1885"/>
      <c r="Z59" s="1885"/>
      <c r="AA59" s="1862" t="s">
        <v>1660</v>
      </c>
      <c r="AB59" s="1862"/>
      <c r="AC59" s="1862"/>
      <c r="AD59" s="1862"/>
      <c r="AE59" s="1862"/>
      <c r="AF59" s="1923">
        <v>0</v>
      </c>
      <c r="AG59" s="1923"/>
      <c r="AH59" s="1929">
        <v>15</v>
      </c>
      <c r="AI59" s="1929"/>
      <c r="AJ59" s="1929"/>
      <c r="AK59" s="1885"/>
      <c r="AL59" s="1885"/>
      <c r="AM59" s="1885"/>
      <c r="AN59" s="1885"/>
      <c r="AO59" s="1885"/>
      <c r="AP59" s="1885"/>
      <c r="AQ59" s="1885"/>
      <c r="AR59" s="1885"/>
      <c r="AS59" s="1419"/>
    </row>
    <row r="60" spans="1:45" ht="14.1" customHeight="1">
      <c r="A60" s="1924" t="s">
        <v>1700</v>
      </c>
      <c r="B60" s="1924"/>
      <c r="C60" s="1925" t="s">
        <v>1654</v>
      </c>
      <c r="D60" s="1925"/>
      <c r="E60" s="1925"/>
      <c r="F60" s="1926" t="s">
        <v>1655</v>
      </c>
      <c r="G60" s="1926"/>
      <c r="H60" s="1926"/>
      <c r="I60" s="1927">
        <v>325</v>
      </c>
      <c r="J60" s="1927"/>
      <c r="K60" s="1928" t="s">
        <v>1676</v>
      </c>
      <c r="L60" s="1928"/>
      <c r="M60" s="1924" t="s">
        <v>1677</v>
      </c>
      <c r="N60" s="1924"/>
      <c r="O60" s="1924"/>
      <c r="P60" s="1924"/>
      <c r="Q60" s="1885"/>
      <c r="R60" s="1885"/>
      <c r="S60" s="1885"/>
      <c r="T60" s="1885"/>
      <c r="U60" s="1885"/>
      <c r="V60" s="1885"/>
      <c r="W60" s="1885"/>
      <c r="X60" s="1885"/>
      <c r="Y60" s="1941">
        <v>564</v>
      </c>
      <c r="Z60" s="1941"/>
      <c r="AA60" s="1885"/>
      <c r="AB60" s="1885"/>
      <c r="AC60" s="1885"/>
      <c r="AD60" s="1885"/>
      <c r="AE60" s="1885"/>
      <c r="AF60" s="1923">
        <v>0</v>
      </c>
      <c r="AG60" s="1923"/>
      <c r="AH60" s="1917">
        <v>0</v>
      </c>
      <c r="AI60" s="1917"/>
      <c r="AJ60" s="1917"/>
      <c r="AK60" s="1885"/>
      <c r="AL60" s="1885"/>
      <c r="AM60" s="1885"/>
      <c r="AN60" s="1885"/>
      <c r="AO60" s="1885"/>
      <c r="AP60" s="1885"/>
      <c r="AQ60" s="1885"/>
      <c r="AR60" s="1885"/>
      <c r="AS60" s="1419"/>
    </row>
    <row r="61" spans="1:45" ht="15" customHeight="1">
      <c r="A61" s="1924" t="s">
        <v>1701</v>
      </c>
      <c r="B61" s="1924"/>
      <c r="C61" s="1925" t="s">
        <v>1654</v>
      </c>
      <c r="D61" s="1925"/>
      <c r="E61" s="1925"/>
      <c r="F61" s="1926" t="s">
        <v>1655</v>
      </c>
      <c r="G61" s="1926"/>
      <c r="H61" s="1926"/>
      <c r="I61" s="1927">
        <v>325</v>
      </c>
      <c r="J61" s="1927"/>
      <c r="K61" s="1928" t="s">
        <v>1656</v>
      </c>
      <c r="L61" s="1928"/>
      <c r="M61" s="1862" t="s">
        <v>1702</v>
      </c>
      <c r="N61" s="1862"/>
      <c r="O61" s="1862"/>
      <c r="P61" s="1862"/>
      <c r="Q61" s="1942">
        <v>44774</v>
      </c>
      <c r="R61" s="1942"/>
      <c r="S61" s="1942"/>
      <c r="T61" s="1942">
        <v>44774</v>
      </c>
      <c r="U61" s="1942"/>
      <c r="V61" s="1942">
        <v>45138</v>
      </c>
      <c r="W61" s="1942"/>
      <c r="X61" s="1942"/>
      <c r="Y61" s="1941">
        <v>564</v>
      </c>
      <c r="Z61" s="1941"/>
      <c r="AA61" s="1862" t="s">
        <v>1658</v>
      </c>
      <c r="AB61" s="1862"/>
      <c r="AC61" s="1862"/>
      <c r="AD61" s="1862"/>
      <c r="AE61" s="1862"/>
      <c r="AF61" s="1923">
        <v>0</v>
      </c>
      <c r="AG61" s="1923"/>
      <c r="AH61" s="1930">
        <v>-45</v>
      </c>
      <c r="AI61" s="1930"/>
      <c r="AJ61" s="1930"/>
      <c r="AK61" s="1917">
        <v>514</v>
      </c>
      <c r="AL61" s="1917"/>
      <c r="AM61" s="1917"/>
      <c r="AN61" s="1941">
        <v>0</v>
      </c>
      <c r="AO61" s="1941"/>
      <c r="AP61" s="1941"/>
      <c r="AQ61" s="1941">
        <v>140</v>
      </c>
      <c r="AR61" s="1941"/>
      <c r="AS61" s="1419"/>
    </row>
    <row r="62" spans="1:45" ht="14.1" customHeight="1">
      <c r="A62" s="1885"/>
      <c r="B62" s="1885"/>
      <c r="C62" s="1885"/>
      <c r="D62" s="1885"/>
      <c r="E62" s="1885"/>
      <c r="F62" s="1885"/>
      <c r="G62" s="1885"/>
      <c r="H62" s="1885"/>
      <c r="I62" s="1885"/>
      <c r="J62" s="1885"/>
      <c r="K62" s="1885"/>
      <c r="L62" s="1885"/>
      <c r="M62" s="1885"/>
      <c r="N62" s="1885"/>
      <c r="O62" s="1885"/>
      <c r="P62" s="1885"/>
      <c r="Q62" s="1885"/>
      <c r="R62" s="1885"/>
      <c r="S62" s="1885"/>
      <c r="T62" s="1885"/>
      <c r="U62" s="1885"/>
      <c r="V62" s="1885"/>
      <c r="W62" s="1885"/>
      <c r="X62" s="1885"/>
      <c r="Y62" s="1885"/>
      <c r="Z62" s="1885"/>
      <c r="AA62" s="1862" t="s">
        <v>1659</v>
      </c>
      <c r="AB62" s="1862"/>
      <c r="AC62" s="1862"/>
      <c r="AD62" s="1862"/>
      <c r="AE62" s="1862"/>
      <c r="AF62" s="1923">
        <v>544</v>
      </c>
      <c r="AG62" s="1923"/>
      <c r="AH62" s="1917">
        <v>0</v>
      </c>
      <c r="AI62" s="1917"/>
      <c r="AJ62" s="1917"/>
      <c r="AK62" s="1885"/>
      <c r="AL62" s="1885"/>
      <c r="AM62" s="1885"/>
      <c r="AN62" s="1885"/>
      <c r="AO62" s="1885"/>
      <c r="AP62" s="1885"/>
      <c r="AQ62" s="1885"/>
      <c r="AR62" s="1885"/>
      <c r="AS62" s="1419"/>
    </row>
    <row r="63" spans="1:45" ht="10.7" customHeight="1">
      <c r="A63" s="1993"/>
      <c r="B63" s="1993"/>
      <c r="C63" s="1993"/>
      <c r="D63" s="1993"/>
      <c r="E63" s="1993"/>
      <c r="F63" s="1993"/>
      <c r="G63" s="1993"/>
      <c r="H63" s="1993"/>
      <c r="I63" s="1993"/>
      <c r="J63" s="1993"/>
      <c r="K63" s="1993"/>
      <c r="L63" s="1993"/>
      <c r="M63" s="1993"/>
      <c r="N63" s="1993"/>
      <c r="O63" s="1993"/>
      <c r="P63" s="1993"/>
      <c r="Q63" s="1993"/>
      <c r="R63" s="1993"/>
      <c r="S63" s="1993"/>
      <c r="T63" s="1993"/>
      <c r="U63" s="1993"/>
      <c r="V63" s="1993"/>
      <c r="W63" s="1993"/>
      <c r="X63" s="1993"/>
      <c r="Y63" s="1993"/>
      <c r="Z63" s="1993"/>
      <c r="AA63" s="1994" t="s">
        <v>1660</v>
      </c>
      <c r="AB63" s="1994"/>
      <c r="AC63" s="1994"/>
      <c r="AD63" s="1994"/>
      <c r="AE63" s="1994"/>
      <c r="AF63" s="1995">
        <v>0</v>
      </c>
      <c r="AG63" s="1995"/>
      <c r="AH63" s="1996">
        <v>15</v>
      </c>
      <c r="AI63" s="1996"/>
      <c r="AJ63" s="1996"/>
      <c r="AK63" s="1993"/>
      <c r="AL63" s="1993"/>
      <c r="AM63" s="1993"/>
      <c r="AN63" s="1993"/>
      <c r="AO63" s="1993"/>
      <c r="AP63" s="1993"/>
      <c r="AQ63" s="1993"/>
      <c r="AR63" s="1993"/>
      <c r="AS63" s="1416"/>
    </row>
    <row r="64" spans="1:45" ht="9" customHeight="1">
      <c r="A64" s="1855"/>
      <c r="B64" s="1855"/>
      <c r="C64" s="1855"/>
      <c r="D64" s="1855"/>
      <c r="E64" s="1855"/>
      <c r="F64" s="1855"/>
      <c r="G64" s="1855"/>
      <c r="H64" s="1855"/>
      <c r="I64" s="1855"/>
      <c r="J64" s="1855"/>
      <c r="K64" s="1855"/>
      <c r="L64" s="1855"/>
      <c r="M64" s="1855"/>
      <c r="N64" s="1855"/>
      <c r="O64" s="1855"/>
      <c r="P64" s="1855"/>
      <c r="Q64" s="1855"/>
      <c r="R64" s="1855"/>
      <c r="S64" s="1855"/>
      <c r="T64" s="1855"/>
      <c r="U64" s="1855"/>
      <c r="V64" s="1855"/>
      <c r="W64" s="1855"/>
      <c r="X64" s="1855"/>
      <c r="Y64" s="1855"/>
      <c r="Z64" s="1855"/>
      <c r="AA64" s="1855"/>
      <c r="AB64" s="1855"/>
      <c r="AC64" s="1855"/>
      <c r="AD64" s="1855"/>
      <c r="AE64" s="1855"/>
      <c r="AF64" s="1855"/>
      <c r="AG64" s="1855"/>
      <c r="AH64" s="1416"/>
      <c r="AI64" s="1955" t="s">
        <v>1640</v>
      </c>
      <c r="AJ64" s="1955"/>
      <c r="AK64" s="1955"/>
      <c r="AL64" s="1955"/>
      <c r="AM64" s="1955"/>
      <c r="AN64" s="1955"/>
      <c r="AO64" s="1955"/>
      <c r="AP64" s="1955"/>
      <c r="AQ64" s="1955"/>
      <c r="AR64" s="1955"/>
      <c r="AS64" s="1955"/>
    </row>
    <row r="65" spans="1:45" ht="20.100000000000001" customHeight="1">
      <c r="A65" s="1938" t="s">
        <v>1641</v>
      </c>
      <c r="B65" s="1938"/>
      <c r="C65" s="1938" t="s">
        <v>1642</v>
      </c>
      <c r="D65" s="1938"/>
      <c r="E65" s="1938"/>
      <c r="F65" s="1954" t="s">
        <v>1643</v>
      </c>
      <c r="G65" s="1954"/>
      <c r="H65" s="1954"/>
      <c r="I65" s="1939" t="s">
        <v>1644</v>
      </c>
      <c r="J65" s="1939"/>
      <c r="K65" s="1954" t="s">
        <v>1645</v>
      </c>
      <c r="L65" s="1954"/>
      <c r="M65" s="1940" t="s">
        <v>1646</v>
      </c>
      <c r="N65" s="1940"/>
      <c r="O65" s="1940"/>
      <c r="P65" s="1940"/>
      <c r="Q65" s="1873" t="s">
        <v>1647</v>
      </c>
      <c r="R65" s="1873"/>
      <c r="S65" s="1873"/>
      <c r="T65" s="1937" t="s">
        <v>1648</v>
      </c>
      <c r="U65" s="1937"/>
      <c r="V65" s="1937" t="s">
        <v>1649</v>
      </c>
      <c r="W65" s="1937"/>
      <c r="X65" s="1937"/>
      <c r="Y65" s="1937" t="s">
        <v>1650</v>
      </c>
      <c r="Z65" s="1937"/>
      <c r="AA65" s="1956" t="s">
        <v>1651</v>
      </c>
      <c r="AB65" s="1956"/>
      <c r="AC65" s="1956"/>
      <c r="AD65" s="1956"/>
      <c r="AE65" s="1956"/>
      <c r="AF65" s="1936" t="s">
        <v>1652</v>
      </c>
      <c r="AG65" s="1936"/>
      <c r="AH65" s="1936"/>
      <c r="AI65" s="1936"/>
      <c r="AJ65" s="1936"/>
      <c r="AK65" s="1936"/>
      <c r="AL65" s="1936"/>
      <c r="AM65" s="1936"/>
      <c r="AN65" s="1936"/>
      <c r="AO65" s="1936"/>
      <c r="AP65" s="1936"/>
      <c r="AQ65" s="1936"/>
      <c r="AR65" s="1936"/>
      <c r="AS65" s="1419"/>
    </row>
    <row r="66" spans="1:45" ht="5.25" customHeight="1">
      <c r="A66" s="1948"/>
      <c r="B66" s="1948"/>
      <c r="C66" s="1948"/>
      <c r="D66" s="1948"/>
      <c r="E66" s="1948"/>
      <c r="F66" s="1948"/>
      <c r="G66" s="1948"/>
      <c r="H66" s="1948"/>
      <c r="I66" s="1948"/>
      <c r="J66" s="1948"/>
      <c r="K66" s="1948"/>
      <c r="L66" s="1948"/>
      <c r="M66" s="1948"/>
      <c r="N66" s="1948"/>
      <c r="O66" s="1948"/>
      <c r="P66" s="1948"/>
      <c r="Q66" s="1948"/>
      <c r="R66" s="1948"/>
      <c r="S66" s="1948"/>
      <c r="T66" s="1948"/>
      <c r="U66" s="1948"/>
      <c r="V66" s="1948"/>
      <c r="W66" s="1948"/>
      <c r="X66" s="1948"/>
      <c r="Y66" s="1948"/>
      <c r="Z66" s="1948"/>
      <c r="AA66" s="1948"/>
      <c r="AB66" s="1948"/>
      <c r="AC66" s="1948"/>
      <c r="AD66" s="1948"/>
      <c r="AE66" s="1948"/>
      <c r="AF66" s="1948"/>
      <c r="AG66" s="1948"/>
      <c r="AH66" s="1948"/>
      <c r="AI66" s="1948"/>
      <c r="AJ66" s="1948"/>
      <c r="AK66" s="1948"/>
      <c r="AL66" s="1948"/>
      <c r="AM66" s="1948"/>
      <c r="AN66" s="1948"/>
      <c r="AO66" s="1948"/>
      <c r="AP66" s="1948"/>
      <c r="AQ66" s="1948"/>
      <c r="AR66" s="1948"/>
      <c r="AS66" s="1416"/>
    </row>
    <row r="67" spans="1:45" ht="21" customHeight="1">
      <c r="A67" s="1949" t="s">
        <v>1703</v>
      </c>
      <c r="B67" s="1949"/>
      <c r="C67" s="1950" t="s">
        <v>1654</v>
      </c>
      <c r="D67" s="1950"/>
      <c r="E67" s="1950"/>
      <c r="F67" s="1951" t="s">
        <v>1655</v>
      </c>
      <c r="G67" s="1951"/>
      <c r="H67" s="1951"/>
      <c r="I67" s="1952">
        <v>325</v>
      </c>
      <c r="J67" s="1952"/>
      <c r="K67" s="1953" t="s">
        <v>1656</v>
      </c>
      <c r="L67" s="1953"/>
      <c r="M67" s="1944" t="s">
        <v>1704</v>
      </c>
      <c r="N67" s="1944"/>
      <c r="O67" s="1944"/>
      <c r="P67" s="1944"/>
      <c r="Q67" s="1958">
        <v>44805</v>
      </c>
      <c r="R67" s="1958"/>
      <c r="S67" s="1958"/>
      <c r="T67" s="1958">
        <v>44805</v>
      </c>
      <c r="U67" s="1958"/>
      <c r="V67" s="1958">
        <v>45138</v>
      </c>
      <c r="W67" s="1958"/>
      <c r="X67" s="1958"/>
      <c r="Y67" s="1945">
        <v>564</v>
      </c>
      <c r="Z67" s="1945"/>
      <c r="AA67" s="1944" t="s">
        <v>1658</v>
      </c>
      <c r="AB67" s="1944"/>
      <c r="AC67" s="1944"/>
      <c r="AD67" s="1944"/>
      <c r="AE67" s="1944"/>
      <c r="AF67" s="1946">
        <v>0</v>
      </c>
      <c r="AG67" s="1946"/>
      <c r="AH67" s="1957">
        <v>-45</v>
      </c>
      <c r="AI67" s="1957"/>
      <c r="AJ67" s="1957"/>
      <c r="AK67" s="2000">
        <v>514</v>
      </c>
      <c r="AL67" s="2000"/>
      <c r="AM67" s="2000"/>
      <c r="AN67" s="1945">
        <v>0</v>
      </c>
      <c r="AO67" s="1945"/>
      <c r="AP67" s="1945"/>
      <c r="AQ67" s="1945">
        <v>237.5</v>
      </c>
      <c r="AR67" s="1945"/>
      <c r="AS67" s="1419"/>
    </row>
    <row r="68" spans="1:45" ht="14.1" customHeight="1">
      <c r="A68" s="1885"/>
      <c r="B68" s="1885"/>
      <c r="C68" s="1885"/>
      <c r="D68" s="1885"/>
      <c r="E68" s="1885"/>
      <c r="F68" s="1885"/>
      <c r="G68" s="1885"/>
      <c r="H68" s="1885"/>
      <c r="I68" s="1885"/>
      <c r="J68" s="1885"/>
      <c r="K68" s="1885"/>
      <c r="L68" s="1885"/>
      <c r="M68" s="1885"/>
      <c r="N68" s="1885"/>
      <c r="O68" s="1885"/>
      <c r="P68" s="1885"/>
      <c r="Q68" s="1885"/>
      <c r="R68" s="1885"/>
      <c r="S68" s="1885"/>
      <c r="T68" s="1885"/>
      <c r="U68" s="1885"/>
      <c r="V68" s="1885"/>
      <c r="W68" s="1885"/>
      <c r="X68" s="1885"/>
      <c r="Y68" s="1885"/>
      <c r="Z68" s="1885"/>
      <c r="AA68" s="1862" t="s">
        <v>1659</v>
      </c>
      <c r="AB68" s="1862"/>
      <c r="AC68" s="1862"/>
      <c r="AD68" s="1862"/>
      <c r="AE68" s="1862"/>
      <c r="AF68" s="1923">
        <v>544</v>
      </c>
      <c r="AG68" s="1923"/>
      <c r="AH68" s="1917">
        <v>0</v>
      </c>
      <c r="AI68" s="1917"/>
      <c r="AJ68" s="1917"/>
      <c r="AK68" s="1885"/>
      <c r="AL68" s="1885"/>
      <c r="AM68" s="1885"/>
      <c r="AN68" s="1885"/>
      <c r="AO68" s="1885"/>
      <c r="AP68" s="1885"/>
      <c r="AQ68" s="1885"/>
      <c r="AR68" s="1885"/>
      <c r="AS68" s="1419"/>
    </row>
    <row r="69" spans="1:45" ht="15" customHeight="1">
      <c r="A69" s="1885"/>
      <c r="B69" s="1885"/>
      <c r="C69" s="1885"/>
      <c r="D69" s="1885"/>
      <c r="E69" s="1885"/>
      <c r="F69" s="1885"/>
      <c r="G69" s="1885"/>
      <c r="H69" s="1885"/>
      <c r="I69" s="1885"/>
      <c r="J69" s="1885"/>
      <c r="K69" s="1885"/>
      <c r="L69" s="1885"/>
      <c r="M69" s="1885"/>
      <c r="N69" s="1885"/>
      <c r="O69" s="1885"/>
      <c r="P69" s="1885"/>
      <c r="Q69" s="1885"/>
      <c r="R69" s="1885"/>
      <c r="S69" s="1885"/>
      <c r="T69" s="1885"/>
      <c r="U69" s="1885"/>
      <c r="V69" s="1885"/>
      <c r="W69" s="1885"/>
      <c r="X69" s="1885"/>
      <c r="Y69" s="1885"/>
      <c r="Z69" s="1885"/>
      <c r="AA69" s="1862" t="s">
        <v>1660</v>
      </c>
      <c r="AB69" s="1862"/>
      <c r="AC69" s="1862"/>
      <c r="AD69" s="1862"/>
      <c r="AE69" s="1862"/>
      <c r="AF69" s="1923">
        <v>0</v>
      </c>
      <c r="AG69" s="1923"/>
      <c r="AH69" s="1929">
        <v>15</v>
      </c>
      <c r="AI69" s="1929"/>
      <c r="AJ69" s="1929"/>
      <c r="AK69" s="1885"/>
      <c r="AL69" s="1885"/>
      <c r="AM69" s="1885"/>
      <c r="AN69" s="1885"/>
      <c r="AO69" s="1885"/>
      <c r="AP69" s="1885"/>
      <c r="AQ69" s="1885"/>
      <c r="AR69" s="1885"/>
      <c r="AS69" s="1419"/>
    </row>
    <row r="70" spans="1:45" ht="14.1" customHeight="1">
      <c r="A70" s="1924" t="s">
        <v>1705</v>
      </c>
      <c r="B70" s="1924"/>
      <c r="C70" s="1925" t="s">
        <v>1654</v>
      </c>
      <c r="D70" s="1925"/>
      <c r="E70" s="1925"/>
      <c r="F70" s="1926" t="s">
        <v>1655</v>
      </c>
      <c r="G70" s="1926"/>
      <c r="H70" s="1926"/>
      <c r="I70" s="1927">
        <v>325</v>
      </c>
      <c r="J70" s="1927"/>
      <c r="K70" s="1928" t="s">
        <v>1676</v>
      </c>
      <c r="L70" s="1928"/>
      <c r="M70" s="1924" t="s">
        <v>1677</v>
      </c>
      <c r="N70" s="1924"/>
      <c r="O70" s="1924"/>
      <c r="P70" s="1924"/>
      <c r="Q70" s="1885"/>
      <c r="R70" s="1885"/>
      <c r="S70" s="1885"/>
      <c r="T70" s="1885"/>
      <c r="U70" s="1885"/>
      <c r="V70" s="1885"/>
      <c r="W70" s="1885"/>
      <c r="X70" s="1885"/>
      <c r="Y70" s="1941">
        <v>564</v>
      </c>
      <c r="Z70" s="1941"/>
      <c r="AA70" s="1885"/>
      <c r="AB70" s="1885"/>
      <c r="AC70" s="1885"/>
      <c r="AD70" s="1885"/>
      <c r="AE70" s="1885"/>
      <c r="AF70" s="1923">
        <v>0</v>
      </c>
      <c r="AG70" s="1923"/>
      <c r="AH70" s="1917">
        <v>0</v>
      </c>
      <c r="AI70" s="1917"/>
      <c r="AJ70" s="1917"/>
      <c r="AK70" s="1885"/>
      <c r="AL70" s="1885"/>
      <c r="AM70" s="1885"/>
      <c r="AN70" s="1885"/>
      <c r="AO70" s="1885"/>
      <c r="AP70" s="1885"/>
      <c r="AQ70" s="1885"/>
      <c r="AR70" s="1885"/>
      <c r="AS70" s="1419"/>
    </row>
    <row r="71" spans="1:45" ht="14.1" customHeight="1">
      <c r="A71" s="1924" t="s">
        <v>1706</v>
      </c>
      <c r="B71" s="1924"/>
      <c r="C71" s="1925" t="s">
        <v>1654</v>
      </c>
      <c r="D71" s="1925"/>
      <c r="E71" s="1925"/>
      <c r="F71" s="1926" t="s">
        <v>1655</v>
      </c>
      <c r="G71" s="1926"/>
      <c r="H71" s="1926"/>
      <c r="I71" s="1927">
        <v>325</v>
      </c>
      <c r="J71" s="1927"/>
      <c r="K71" s="1928" t="s">
        <v>1676</v>
      </c>
      <c r="L71" s="1928"/>
      <c r="M71" s="1924" t="s">
        <v>1677</v>
      </c>
      <c r="N71" s="1924"/>
      <c r="O71" s="1924"/>
      <c r="P71" s="1924"/>
      <c r="Q71" s="1885"/>
      <c r="R71" s="1885"/>
      <c r="S71" s="1885"/>
      <c r="T71" s="1885"/>
      <c r="U71" s="1885"/>
      <c r="V71" s="1885"/>
      <c r="W71" s="1885"/>
      <c r="X71" s="1885"/>
      <c r="Y71" s="1941">
        <v>564</v>
      </c>
      <c r="Z71" s="1941"/>
      <c r="AA71" s="1885"/>
      <c r="AB71" s="1885"/>
      <c r="AC71" s="1885"/>
      <c r="AD71" s="1885"/>
      <c r="AE71" s="1885"/>
      <c r="AF71" s="1923">
        <v>0</v>
      </c>
      <c r="AG71" s="1923"/>
      <c r="AH71" s="1917">
        <v>0</v>
      </c>
      <c r="AI71" s="1917"/>
      <c r="AJ71" s="1917"/>
      <c r="AK71" s="1885"/>
      <c r="AL71" s="1885"/>
      <c r="AM71" s="1885"/>
      <c r="AN71" s="1885"/>
      <c r="AO71" s="1885"/>
      <c r="AP71" s="1885"/>
      <c r="AQ71" s="1885"/>
      <c r="AR71" s="1885"/>
      <c r="AS71" s="1419"/>
    </row>
    <row r="72" spans="1:45" ht="15" customHeight="1">
      <c r="A72" s="1924" t="s">
        <v>1707</v>
      </c>
      <c r="B72" s="1924"/>
      <c r="C72" s="1925" t="s">
        <v>1654</v>
      </c>
      <c r="D72" s="1925"/>
      <c r="E72" s="1925"/>
      <c r="F72" s="1926" t="s">
        <v>1655</v>
      </c>
      <c r="G72" s="1926"/>
      <c r="H72" s="1926"/>
      <c r="I72" s="1927">
        <v>325</v>
      </c>
      <c r="J72" s="1927"/>
      <c r="K72" s="1928" t="s">
        <v>1656</v>
      </c>
      <c r="L72" s="1928"/>
      <c r="M72" s="1862" t="s">
        <v>1708</v>
      </c>
      <c r="N72" s="1862"/>
      <c r="O72" s="1862"/>
      <c r="P72" s="1862"/>
      <c r="Q72" s="1942">
        <v>44781</v>
      </c>
      <c r="R72" s="1942"/>
      <c r="S72" s="1942"/>
      <c r="T72" s="1942">
        <v>44781</v>
      </c>
      <c r="U72" s="1942"/>
      <c r="V72" s="1942">
        <v>45138</v>
      </c>
      <c r="W72" s="1942"/>
      <c r="X72" s="1942"/>
      <c r="Y72" s="1941">
        <v>564</v>
      </c>
      <c r="Z72" s="1941"/>
      <c r="AA72" s="1862" t="s">
        <v>1658</v>
      </c>
      <c r="AB72" s="1862"/>
      <c r="AC72" s="1862"/>
      <c r="AD72" s="1862"/>
      <c r="AE72" s="1862"/>
      <c r="AF72" s="1923">
        <v>0</v>
      </c>
      <c r="AG72" s="1923"/>
      <c r="AH72" s="1930">
        <v>-50</v>
      </c>
      <c r="AI72" s="1930"/>
      <c r="AJ72" s="1930"/>
      <c r="AK72" s="1929">
        <v>514</v>
      </c>
      <c r="AL72" s="1929"/>
      <c r="AM72" s="1929"/>
      <c r="AN72" s="1941">
        <v>0</v>
      </c>
      <c r="AO72" s="1941"/>
      <c r="AP72" s="1941"/>
      <c r="AQ72" s="1941">
        <v>0</v>
      </c>
      <c r="AR72" s="1941"/>
      <c r="AS72" s="1419"/>
    </row>
    <row r="73" spans="1:45" ht="14.1" customHeight="1">
      <c r="A73" s="1885"/>
      <c r="B73" s="1885"/>
      <c r="C73" s="1885"/>
      <c r="D73" s="1885"/>
      <c r="E73" s="1885"/>
      <c r="F73" s="1885"/>
      <c r="G73" s="1885"/>
      <c r="H73" s="1885"/>
      <c r="I73" s="1885"/>
      <c r="J73" s="1885"/>
      <c r="K73" s="1885"/>
      <c r="L73" s="1885"/>
      <c r="M73" s="1885"/>
      <c r="N73" s="1885"/>
      <c r="O73" s="1885"/>
      <c r="P73" s="1885"/>
      <c r="Q73" s="1885"/>
      <c r="R73" s="1885"/>
      <c r="S73" s="1885"/>
      <c r="T73" s="1885"/>
      <c r="U73" s="1885"/>
      <c r="V73" s="1885"/>
      <c r="W73" s="1885"/>
      <c r="X73" s="1885"/>
      <c r="Y73" s="1885"/>
      <c r="Z73" s="1885"/>
      <c r="AA73" s="1862" t="s">
        <v>1659</v>
      </c>
      <c r="AB73" s="1862"/>
      <c r="AC73" s="1862"/>
      <c r="AD73" s="1862"/>
      <c r="AE73" s="1862"/>
      <c r="AF73" s="1923">
        <v>549</v>
      </c>
      <c r="AG73" s="1923"/>
      <c r="AH73" s="1917">
        <v>0</v>
      </c>
      <c r="AI73" s="1917"/>
      <c r="AJ73" s="1917"/>
      <c r="AK73" s="1885"/>
      <c r="AL73" s="1885"/>
      <c r="AM73" s="1885"/>
      <c r="AN73" s="1885"/>
      <c r="AO73" s="1885"/>
      <c r="AP73" s="1885"/>
      <c r="AQ73" s="1885"/>
      <c r="AR73" s="1885"/>
      <c r="AS73" s="1419"/>
    </row>
    <row r="74" spans="1:45" ht="15" customHeight="1">
      <c r="A74" s="1885"/>
      <c r="B74" s="1885"/>
      <c r="C74" s="1885"/>
      <c r="D74" s="1885"/>
      <c r="E74" s="1885"/>
      <c r="F74" s="1885"/>
      <c r="G74" s="1885"/>
      <c r="H74" s="1885"/>
      <c r="I74" s="1885"/>
      <c r="J74" s="1885"/>
      <c r="K74" s="1885"/>
      <c r="L74" s="1885"/>
      <c r="M74" s="1885"/>
      <c r="N74" s="1885"/>
      <c r="O74" s="1885"/>
      <c r="P74" s="1885"/>
      <c r="Q74" s="1885"/>
      <c r="R74" s="1885"/>
      <c r="S74" s="1885"/>
      <c r="T74" s="1885"/>
      <c r="U74" s="1885"/>
      <c r="V74" s="1885"/>
      <c r="W74" s="1885"/>
      <c r="X74" s="1885"/>
      <c r="Y74" s="1885"/>
      <c r="Z74" s="1885"/>
      <c r="AA74" s="1862" t="s">
        <v>1660</v>
      </c>
      <c r="AB74" s="1862"/>
      <c r="AC74" s="1862"/>
      <c r="AD74" s="1862"/>
      <c r="AE74" s="1862"/>
      <c r="AF74" s="1923">
        <v>0</v>
      </c>
      <c r="AG74" s="1923"/>
      <c r="AH74" s="1929">
        <v>15</v>
      </c>
      <c r="AI74" s="1929"/>
      <c r="AJ74" s="1929"/>
      <c r="AK74" s="1885"/>
      <c r="AL74" s="1885"/>
      <c r="AM74" s="1885"/>
      <c r="AN74" s="1885"/>
      <c r="AO74" s="1885"/>
      <c r="AP74" s="1885"/>
      <c r="AQ74" s="1885"/>
      <c r="AR74" s="1885"/>
      <c r="AS74" s="1419"/>
    </row>
    <row r="75" spans="1:45" ht="14.1" customHeight="1">
      <c r="A75" s="1924" t="s">
        <v>1709</v>
      </c>
      <c r="B75" s="1924"/>
      <c r="C75" s="1925" t="s">
        <v>1654</v>
      </c>
      <c r="D75" s="1925"/>
      <c r="E75" s="1925"/>
      <c r="F75" s="1926" t="s">
        <v>1655</v>
      </c>
      <c r="G75" s="1926"/>
      <c r="H75" s="1926"/>
      <c r="I75" s="1927">
        <v>325</v>
      </c>
      <c r="J75" s="1927"/>
      <c r="K75" s="1928" t="s">
        <v>1676</v>
      </c>
      <c r="L75" s="1928"/>
      <c r="M75" s="1924" t="s">
        <v>1677</v>
      </c>
      <c r="N75" s="1924"/>
      <c r="O75" s="1924"/>
      <c r="P75" s="1924"/>
      <c r="Q75" s="1885"/>
      <c r="R75" s="1885"/>
      <c r="S75" s="1885"/>
      <c r="T75" s="1885"/>
      <c r="U75" s="1885"/>
      <c r="V75" s="1885"/>
      <c r="W75" s="1885"/>
      <c r="X75" s="1885"/>
      <c r="Y75" s="1941">
        <v>564</v>
      </c>
      <c r="Z75" s="1941"/>
      <c r="AA75" s="1885"/>
      <c r="AB75" s="1885"/>
      <c r="AC75" s="1885"/>
      <c r="AD75" s="1885"/>
      <c r="AE75" s="1885"/>
      <c r="AF75" s="1923">
        <v>0</v>
      </c>
      <c r="AG75" s="1923"/>
      <c r="AH75" s="1917">
        <v>0</v>
      </c>
      <c r="AI75" s="1917"/>
      <c r="AJ75" s="1917"/>
      <c r="AK75" s="1885"/>
      <c r="AL75" s="1885"/>
      <c r="AM75" s="1885"/>
      <c r="AN75" s="1885"/>
      <c r="AO75" s="1885"/>
      <c r="AP75" s="1885"/>
      <c r="AQ75" s="1885"/>
      <c r="AR75" s="1885"/>
      <c r="AS75" s="1419"/>
    </row>
    <row r="76" spans="1:45" ht="15" customHeight="1">
      <c r="A76" s="1924" t="s">
        <v>1710</v>
      </c>
      <c r="B76" s="1924"/>
      <c r="C76" s="1925" t="s">
        <v>1654</v>
      </c>
      <c r="D76" s="1925"/>
      <c r="E76" s="1925"/>
      <c r="F76" s="1926" t="s">
        <v>1655</v>
      </c>
      <c r="G76" s="1926"/>
      <c r="H76" s="1926"/>
      <c r="I76" s="1927">
        <v>325</v>
      </c>
      <c r="J76" s="1927"/>
      <c r="K76" s="1928" t="s">
        <v>1656</v>
      </c>
      <c r="L76" s="1928"/>
      <c r="M76" s="1862" t="s">
        <v>1711</v>
      </c>
      <c r="N76" s="1862"/>
      <c r="O76" s="1862"/>
      <c r="P76" s="1862"/>
      <c r="Q76" s="1942">
        <v>44786</v>
      </c>
      <c r="R76" s="1942"/>
      <c r="S76" s="1942"/>
      <c r="T76" s="1942">
        <v>44786</v>
      </c>
      <c r="U76" s="1942"/>
      <c r="V76" s="1942">
        <v>45138</v>
      </c>
      <c r="W76" s="1942"/>
      <c r="X76" s="1942"/>
      <c r="Y76" s="1941">
        <v>564</v>
      </c>
      <c r="Z76" s="1941"/>
      <c r="AA76" s="1862" t="s">
        <v>1658</v>
      </c>
      <c r="AB76" s="1862"/>
      <c r="AC76" s="1862"/>
      <c r="AD76" s="1862"/>
      <c r="AE76" s="1862"/>
      <c r="AF76" s="1923">
        <v>0</v>
      </c>
      <c r="AG76" s="1923"/>
      <c r="AH76" s="1930">
        <v>-45</v>
      </c>
      <c r="AI76" s="1930"/>
      <c r="AJ76" s="1930"/>
      <c r="AK76" s="1929">
        <v>514</v>
      </c>
      <c r="AL76" s="1929"/>
      <c r="AM76" s="1929"/>
      <c r="AN76" s="1941">
        <v>0</v>
      </c>
      <c r="AO76" s="1941"/>
      <c r="AP76" s="1941"/>
      <c r="AQ76" s="1941">
        <v>0</v>
      </c>
      <c r="AR76" s="1941"/>
      <c r="AS76" s="1419"/>
    </row>
    <row r="77" spans="1:45" ht="14.1" customHeight="1">
      <c r="A77" s="1885"/>
      <c r="B77" s="1885"/>
      <c r="C77" s="1885"/>
      <c r="D77" s="1885"/>
      <c r="E77" s="1885"/>
      <c r="F77" s="1885"/>
      <c r="G77" s="1885"/>
      <c r="H77" s="1885"/>
      <c r="I77" s="1885"/>
      <c r="J77" s="1885"/>
      <c r="K77" s="1885"/>
      <c r="L77" s="1885"/>
      <c r="M77" s="1885"/>
      <c r="N77" s="1885"/>
      <c r="O77" s="1885"/>
      <c r="P77" s="1885"/>
      <c r="Q77" s="1885"/>
      <c r="R77" s="1885"/>
      <c r="S77" s="1885"/>
      <c r="T77" s="1885"/>
      <c r="U77" s="1885"/>
      <c r="V77" s="1885"/>
      <c r="W77" s="1885"/>
      <c r="X77" s="1885"/>
      <c r="Y77" s="1885"/>
      <c r="Z77" s="1885"/>
      <c r="AA77" s="1862" t="s">
        <v>1659</v>
      </c>
      <c r="AB77" s="1862"/>
      <c r="AC77" s="1862"/>
      <c r="AD77" s="1862"/>
      <c r="AE77" s="1862"/>
      <c r="AF77" s="1923">
        <v>544</v>
      </c>
      <c r="AG77" s="1923"/>
      <c r="AH77" s="1917">
        <v>0</v>
      </c>
      <c r="AI77" s="1917"/>
      <c r="AJ77" s="1917"/>
      <c r="AK77" s="1885"/>
      <c r="AL77" s="1885"/>
      <c r="AM77" s="1885"/>
      <c r="AN77" s="1885"/>
      <c r="AO77" s="1885"/>
      <c r="AP77" s="1885"/>
      <c r="AQ77" s="1885"/>
      <c r="AR77" s="1885"/>
      <c r="AS77" s="1419"/>
    </row>
    <row r="78" spans="1:45" ht="15" customHeight="1">
      <c r="A78" s="1885"/>
      <c r="B78" s="1885"/>
      <c r="C78" s="1885"/>
      <c r="D78" s="1885"/>
      <c r="E78" s="1885"/>
      <c r="F78" s="1885"/>
      <c r="G78" s="1885"/>
      <c r="H78" s="1885"/>
      <c r="I78" s="1885"/>
      <c r="J78" s="1885"/>
      <c r="K78" s="1885"/>
      <c r="L78" s="1885"/>
      <c r="M78" s="1885"/>
      <c r="N78" s="1885"/>
      <c r="O78" s="1885"/>
      <c r="P78" s="1885"/>
      <c r="Q78" s="1885"/>
      <c r="R78" s="1885"/>
      <c r="S78" s="1885"/>
      <c r="T78" s="1885"/>
      <c r="U78" s="1885"/>
      <c r="V78" s="1885"/>
      <c r="W78" s="1885"/>
      <c r="X78" s="1885"/>
      <c r="Y78" s="1885"/>
      <c r="Z78" s="1885"/>
      <c r="AA78" s="1862" t="s">
        <v>1660</v>
      </c>
      <c r="AB78" s="1862"/>
      <c r="AC78" s="1862"/>
      <c r="AD78" s="1862"/>
      <c r="AE78" s="1862"/>
      <c r="AF78" s="1923">
        <v>0</v>
      </c>
      <c r="AG78" s="1923"/>
      <c r="AH78" s="1929">
        <v>15</v>
      </c>
      <c r="AI78" s="1929"/>
      <c r="AJ78" s="1929"/>
      <c r="AK78" s="1885"/>
      <c r="AL78" s="1885"/>
      <c r="AM78" s="1885"/>
      <c r="AN78" s="1885"/>
      <c r="AO78" s="1885"/>
      <c r="AP78" s="1885"/>
      <c r="AQ78" s="1885"/>
      <c r="AR78" s="1885"/>
      <c r="AS78" s="1419"/>
    </row>
    <row r="79" spans="1:45" ht="20.100000000000001" customHeight="1">
      <c r="A79" s="1924" t="s">
        <v>1712</v>
      </c>
      <c r="B79" s="1924"/>
      <c r="C79" s="1925" t="s">
        <v>1654</v>
      </c>
      <c r="D79" s="1925"/>
      <c r="E79" s="1925"/>
      <c r="F79" s="1926" t="s">
        <v>1655</v>
      </c>
      <c r="G79" s="1926"/>
      <c r="H79" s="1926"/>
      <c r="I79" s="1927">
        <v>325</v>
      </c>
      <c r="J79" s="1927"/>
      <c r="K79" s="1928" t="s">
        <v>1656</v>
      </c>
      <c r="L79" s="1928"/>
      <c r="M79" s="1862" t="s">
        <v>1713</v>
      </c>
      <c r="N79" s="1862"/>
      <c r="O79" s="1862"/>
      <c r="P79" s="1862"/>
      <c r="Q79" s="1942">
        <v>44786</v>
      </c>
      <c r="R79" s="1942"/>
      <c r="S79" s="1942"/>
      <c r="T79" s="1942">
        <v>44786</v>
      </c>
      <c r="U79" s="1942"/>
      <c r="V79" s="1942">
        <v>45138</v>
      </c>
      <c r="W79" s="1942"/>
      <c r="X79" s="1942"/>
      <c r="Y79" s="1941">
        <v>564</v>
      </c>
      <c r="Z79" s="1941"/>
      <c r="AA79" s="1862" t="s">
        <v>1658</v>
      </c>
      <c r="AB79" s="1862"/>
      <c r="AC79" s="1862"/>
      <c r="AD79" s="1862"/>
      <c r="AE79" s="1862"/>
      <c r="AF79" s="1923">
        <v>0</v>
      </c>
      <c r="AG79" s="1923"/>
      <c r="AH79" s="1930">
        <v>-45</v>
      </c>
      <c r="AI79" s="1930"/>
      <c r="AJ79" s="1930"/>
      <c r="AK79" s="1929">
        <v>514</v>
      </c>
      <c r="AL79" s="1929"/>
      <c r="AM79" s="1929"/>
      <c r="AN79" s="1941">
        <v>0</v>
      </c>
      <c r="AO79" s="1941"/>
      <c r="AP79" s="1941"/>
      <c r="AQ79" s="1941">
        <v>296.23</v>
      </c>
      <c r="AR79" s="1941"/>
      <c r="AS79" s="1419"/>
    </row>
    <row r="80" spans="1:45" ht="14.1" customHeight="1">
      <c r="A80" s="1885"/>
      <c r="B80" s="1885"/>
      <c r="C80" s="1885"/>
      <c r="D80" s="1885"/>
      <c r="E80" s="1885"/>
      <c r="F80" s="1885"/>
      <c r="G80" s="1885"/>
      <c r="H80" s="1885"/>
      <c r="I80" s="1885"/>
      <c r="J80" s="1885"/>
      <c r="K80" s="1885"/>
      <c r="L80" s="1885"/>
      <c r="M80" s="1885"/>
      <c r="N80" s="1885"/>
      <c r="O80" s="1885"/>
      <c r="P80" s="1885"/>
      <c r="Q80" s="1885"/>
      <c r="R80" s="1885"/>
      <c r="S80" s="1885"/>
      <c r="T80" s="1885"/>
      <c r="U80" s="1885"/>
      <c r="V80" s="1885"/>
      <c r="W80" s="1885"/>
      <c r="X80" s="1885"/>
      <c r="Y80" s="1885"/>
      <c r="Z80" s="1885"/>
      <c r="AA80" s="1862" t="s">
        <v>1659</v>
      </c>
      <c r="AB80" s="1862"/>
      <c r="AC80" s="1862"/>
      <c r="AD80" s="1862"/>
      <c r="AE80" s="1862"/>
      <c r="AF80" s="1923">
        <v>544</v>
      </c>
      <c r="AG80" s="1923"/>
      <c r="AH80" s="1917">
        <v>0</v>
      </c>
      <c r="AI80" s="1917"/>
      <c r="AJ80" s="1917"/>
      <c r="AK80" s="1885"/>
      <c r="AL80" s="1885"/>
      <c r="AM80" s="1885"/>
      <c r="AN80" s="1885"/>
      <c r="AO80" s="1885"/>
      <c r="AP80" s="1885"/>
      <c r="AQ80" s="1885"/>
      <c r="AR80" s="1885"/>
      <c r="AS80" s="1419"/>
    </row>
    <row r="81" spans="1:45" ht="15" customHeight="1">
      <c r="A81" s="1885"/>
      <c r="B81" s="1885"/>
      <c r="C81" s="1885"/>
      <c r="D81" s="1885"/>
      <c r="E81" s="1885"/>
      <c r="F81" s="1885"/>
      <c r="G81" s="1885"/>
      <c r="H81" s="1885"/>
      <c r="I81" s="1885"/>
      <c r="J81" s="1885"/>
      <c r="K81" s="1885"/>
      <c r="L81" s="1885"/>
      <c r="M81" s="1885"/>
      <c r="N81" s="1885"/>
      <c r="O81" s="1885"/>
      <c r="P81" s="1885"/>
      <c r="Q81" s="1885"/>
      <c r="R81" s="1885"/>
      <c r="S81" s="1885"/>
      <c r="T81" s="1885"/>
      <c r="U81" s="1885"/>
      <c r="V81" s="1885"/>
      <c r="W81" s="1885"/>
      <c r="X81" s="1885"/>
      <c r="Y81" s="1885"/>
      <c r="Z81" s="1885"/>
      <c r="AA81" s="1862" t="s">
        <v>1660</v>
      </c>
      <c r="AB81" s="1862"/>
      <c r="AC81" s="1862"/>
      <c r="AD81" s="1862"/>
      <c r="AE81" s="1862"/>
      <c r="AF81" s="1923">
        <v>0</v>
      </c>
      <c r="AG81" s="1923"/>
      <c r="AH81" s="1929">
        <v>15</v>
      </c>
      <c r="AI81" s="1929"/>
      <c r="AJ81" s="1929"/>
      <c r="AK81" s="1885"/>
      <c r="AL81" s="1885"/>
      <c r="AM81" s="1885"/>
      <c r="AN81" s="1885"/>
      <c r="AO81" s="1885"/>
      <c r="AP81" s="1885"/>
      <c r="AQ81" s="1885"/>
      <c r="AR81" s="1885"/>
      <c r="AS81" s="1419"/>
    </row>
    <row r="82" spans="1:45" ht="20.100000000000001" customHeight="1">
      <c r="A82" s="1924" t="s">
        <v>1714</v>
      </c>
      <c r="B82" s="1924"/>
      <c r="C82" s="1925" t="s">
        <v>1654</v>
      </c>
      <c r="D82" s="1925"/>
      <c r="E82" s="1925"/>
      <c r="F82" s="1926" t="s">
        <v>1655</v>
      </c>
      <c r="G82" s="1926"/>
      <c r="H82" s="1926"/>
      <c r="I82" s="1927">
        <v>325</v>
      </c>
      <c r="J82" s="1927"/>
      <c r="K82" s="1928" t="s">
        <v>1656</v>
      </c>
      <c r="L82" s="1928"/>
      <c r="M82" s="1862" t="s">
        <v>1715</v>
      </c>
      <c r="N82" s="1862"/>
      <c r="O82" s="1862"/>
      <c r="P82" s="1862"/>
      <c r="Q82" s="1942">
        <v>44786</v>
      </c>
      <c r="R82" s="1942"/>
      <c r="S82" s="1942"/>
      <c r="T82" s="1942">
        <v>44786</v>
      </c>
      <c r="U82" s="1942"/>
      <c r="V82" s="1942">
        <v>45138</v>
      </c>
      <c r="W82" s="1942"/>
      <c r="X82" s="1942"/>
      <c r="Y82" s="1941">
        <v>564</v>
      </c>
      <c r="Z82" s="1941"/>
      <c r="AA82" s="1862" t="s">
        <v>1658</v>
      </c>
      <c r="AB82" s="1862"/>
      <c r="AC82" s="1862"/>
      <c r="AD82" s="1862"/>
      <c r="AE82" s="1862"/>
      <c r="AF82" s="1923">
        <v>0</v>
      </c>
      <c r="AG82" s="1923"/>
      <c r="AH82" s="1930">
        <v>-25</v>
      </c>
      <c r="AI82" s="1930"/>
      <c r="AJ82" s="1930"/>
      <c r="AK82" s="1929">
        <v>509</v>
      </c>
      <c r="AL82" s="1929"/>
      <c r="AM82" s="1929"/>
      <c r="AN82" s="1941">
        <v>0</v>
      </c>
      <c r="AO82" s="1941"/>
      <c r="AP82" s="1941"/>
      <c r="AQ82" s="1959">
        <v>-509</v>
      </c>
      <c r="AR82" s="1959"/>
      <c r="AS82" s="1419"/>
    </row>
    <row r="83" spans="1:45" ht="15" customHeight="1">
      <c r="A83" s="1885"/>
      <c r="B83" s="1885"/>
      <c r="C83" s="1885"/>
      <c r="D83" s="1885"/>
      <c r="E83" s="1885"/>
      <c r="F83" s="1885"/>
      <c r="G83" s="1885"/>
      <c r="H83" s="1885"/>
      <c r="I83" s="1885"/>
      <c r="J83" s="1885"/>
      <c r="K83" s="1885"/>
      <c r="L83" s="1885"/>
      <c r="M83" s="1885"/>
      <c r="N83" s="1885"/>
      <c r="O83" s="1885"/>
      <c r="P83" s="1885"/>
      <c r="Q83" s="1885"/>
      <c r="R83" s="1885"/>
      <c r="S83" s="1885"/>
      <c r="T83" s="1885"/>
      <c r="U83" s="1885"/>
      <c r="V83" s="1885"/>
      <c r="W83" s="1885"/>
      <c r="X83" s="1885"/>
      <c r="Y83" s="1885"/>
      <c r="Z83" s="1885"/>
      <c r="AA83" s="1862" t="s">
        <v>1659</v>
      </c>
      <c r="AB83" s="1862"/>
      <c r="AC83" s="1862"/>
      <c r="AD83" s="1862"/>
      <c r="AE83" s="1862"/>
      <c r="AF83" s="1923">
        <v>519</v>
      </c>
      <c r="AG83" s="1923"/>
      <c r="AH83" s="1917">
        <v>0</v>
      </c>
      <c r="AI83" s="1917"/>
      <c r="AJ83" s="1917"/>
      <c r="AK83" s="1885"/>
      <c r="AL83" s="1885"/>
      <c r="AM83" s="1885"/>
      <c r="AN83" s="1885"/>
      <c r="AO83" s="1885"/>
      <c r="AP83" s="1885"/>
      <c r="AQ83" s="1885"/>
      <c r="AR83" s="1885"/>
      <c r="AS83" s="1419"/>
    </row>
    <row r="84" spans="1:45" ht="14.1" customHeight="1">
      <c r="A84" s="1885"/>
      <c r="B84" s="1885"/>
      <c r="C84" s="1885"/>
      <c r="D84" s="1885"/>
      <c r="E84" s="1885"/>
      <c r="F84" s="1885"/>
      <c r="G84" s="1885"/>
      <c r="H84" s="1885"/>
      <c r="I84" s="1885"/>
      <c r="J84" s="1885"/>
      <c r="K84" s="1885"/>
      <c r="L84" s="1885"/>
      <c r="M84" s="1885"/>
      <c r="N84" s="1885"/>
      <c r="O84" s="1885"/>
      <c r="P84" s="1885"/>
      <c r="Q84" s="1885"/>
      <c r="R84" s="1885"/>
      <c r="S84" s="1885"/>
      <c r="T84" s="1885"/>
      <c r="U84" s="1885"/>
      <c r="V84" s="1885"/>
      <c r="W84" s="1885"/>
      <c r="X84" s="1885"/>
      <c r="Y84" s="1885"/>
      <c r="Z84" s="1885"/>
      <c r="AA84" s="1862" t="s">
        <v>1660</v>
      </c>
      <c r="AB84" s="1862"/>
      <c r="AC84" s="1862"/>
      <c r="AD84" s="1862"/>
      <c r="AE84" s="1862"/>
      <c r="AF84" s="1923">
        <v>0</v>
      </c>
      <c r="AG84" s="1923"/>
      <c r="AH84" s="1929">
        <v>15</v>
      </c>
      <c r="AI84" s="1929"/>
      <c r="AJ84" s="1929"/>
      <c r="AK84" s="1885"/>
      <c r="AL84" s="1885"/>
      <c r="AM84" s="1885"/>
      <c r="AN84" s="1885"/>
      <c r="AO84" s="1885"/>
      <c r="AP84" s="1885"/>
      <c r="AQ84" s="1885"/>
      <c r="AR84" s="1885"/>
      <c r="AS84" s="1419"/>
    </row>
    <row r="85" spans="1:45" ht="21" customHeight="1">
      <c r="A85" s="1885"/>
      <c r="B85" s="1885"/>
      <c r="C85" s="1885"/>
      <c r="D85" s="1885"/>
      <c r="E85" s="1885"/>
      <c r="F85" s="1926" t="s">
        <v>1655</v>
      </c>
      <c r="G85" s="1926"/>
      <c r="H85" s="1926"/>
      <c r="I85" s="1885"/>
      <c r="J85" s="1885"/>
      <c r="K85" s="1991" t="s">
        <v>1716</v>
      </c>
      <c r="L85" s="1991"/>
      <c r="M85" s="1862" t="s">
        <v>1715</v>
      </c>
      <c r="N85" s="1862"/>
      <c r="O85" s="1862"/>
      <c r="P85" s="1862"/>
      <c r="Q85" s="1942">
        <v>44786</v>
      </c>
      <c r="R85" s="1942"/>
      <c r="S85" s="1942"/>
      <c r="T85" s="1942">
        <v>45139</v>
      </c>
      <c r="U85" s="1942"/>
      <c r="V85" s="1942">
        <v>45504</v>
      </c>
      <c r="W85" s="1942"/>
      <c r="X85" s="1942"/>
      <c r="Y85" s="1885"/>
      <c r="Z85" s="1885"/>
      <c r="AA85" s="1862" t="s">
        <v>1659</v>
      </c>
      <c r="AB85" s="1862"/>
      <c r="AC85" s="1862"/>
      <c r="AD85" s="1862"/>
      <c r="AE85" s="1862"/>
      <c r="AF85" s="1923">
        <v>499</v>
      </c>
      <c r="AG85" s="1923"/>
      <c r="AH85" s="1917">
        <v>0</v>
      </c>
      <c r="AI85" s="1917"/>
      <c r="AJ85" s="1917"/>
      <c r="AK85" s="1973" t="s">
        <v>1717</v>
      </c>
      <c r="AL85" s="1973"/>
      <c r="AM85" s="1973"/>
      <c r="AN85" s="1941">
        <v>0</v>
      </c>
      <c r="AO85" s="1941"/>
      <c r="AP85" s="1941"/>
      <c r="AQ85" s="1941">
        <v>0</v>
      </c>
      <c r="AR85" s="1941"/>
      <c r="AS85" s="1419"/>
    </row>
    <row r="86" spans="1:45" ht="14.1" customHeight="1">
      <c r="A86" s="1924" t="s">
        <v>1718</v>
      </c>
      <c r="B86" s="1924"/>
      <c r="C86" s="1925" t="s">
        <v>1654</v>
      </c>
      <c r="D86" s="1925"/>
      <c r="E86" s="1925"/>
      <c r="F86" s="1926" t="s">
        <v>1655</v>
      </c>
      <c r="G86" s="1926"/>
      <c r="H86" s="1926"/>
      <c r="I86" s="1927">
        <v>325</v>
      </c>
      <c r="J86" s="1927"/>
      <c r="K86" s="1928" t="s">
        <v>1676</v>
      </c>
      <c r="L86" s="1928"/>
      <c r="M86" s="1924" t="s">
        <v>1677</v>
      </c>
      <c r="N86" s="1924"/>
      <c r="O86" s="1924"/>
      <c r="P86" s="1924"/>
      <c r="Q86" s="1885"/>
      <c r="R86" s="1885"/>
      <c r="S86" s="1885"/>
      <c r="T86" s="1885"/>
      <c r="U86" s="1885"/>
      <c r="V86" s="1885"/>
      <c r="W86" s="1885"/>
      <c r="X86" s="1885"/>
      <c r="Y86" s="1941">
        <v>564</v>
      </c>
      <c r="Z86" s="1941"/>
      <c r="AA86" s="1885"/>
      <c r="AB86" s="1885"/>
      <c r="AC86" s="1885"/>
      <c r="AD86" s="1885"/>
      <c r="AE86" s="1885"/>
      <c r="AF86" s="1923">
        <v>0</v>
      </c>
      <c r="AG86" s="1923"/>
      <c r="AH86" s="1917">
        <v>0</v>
      </c>
      <c r="AI86" s="1917"/>
      <c r="AJ86" s="1917"/>
      <c r="AK86" s="1885"/>
      <c r="AL86" s="1885"/>
      <c r="AM86" s="1885"/>
      <c r="AN86" s="1885"/>
      <c r="AO86" s="1885"/>
      <c r="AP86" s="1885"/>
      <c r="AQ86" s="1885"/>
      <c r="AR86" s="1885"/>
      <c r="AS86" s="1419"/>
    </row>
    <row r="87" spans="1:45" ht="14.1" customHeight="1">
      <c r="A87" s="1924" t="s">
        <v>1719</v>
      </c>
      <c r="B87" s="1924"/>
      <c r="C87" s="1925" t="s">
        <v>1654</v>
      </c>
      <c r="D87" s="1925"/>
      <c r="E87" s="1925"/>
      <c r="F87" s="1926" t="s">
        <v>1655</v>
      </c>
      <c r="G87" s="1926"/>
      <c r="H87" s="1926"/>
      <c r="I87" s="1927">
        <v>325</v>
      </c>
      <c r="J87" s="1927"/>
      <c r="K87" s="1928" t="s">
        <v>1676</v>
      </c>
      <c r="L87" s="1928"/>
      <c r="M87" s="1924" t="s">
        <v>1677</v>
      </c>
      <c r="N87" s="1924"/>
      <c r="O87" s="1924"/>
      <c r="P87" s="1924"/>
      <c r="Q87" s="1885"/>
      <c r="R87" s="1885"/>
      <c r="S87" s="1885"/>
      <c r="T87" s="1885"/>
      <c r="U87" s="1885"/>
      <c r="V87" s="1885"/>
      <c r="W87" s="1885"/>
      <c r="X87" s="1885"/>
      <c r="Y87" s="1941">
        <v>564</v>
      </c>
      <c r="Z87" s="1941"/>
      <c r="AA87" s="1885"/>
      <c r="AB87" s="1885"/>
      <c r="AC87" s="1885"/>
      <c r="AD87" s="1885"/>
      <c r="AE87" s="1885"/>
      <c r="AF87" s="1923">
        <v>0</v>
      </c>
      <c r="AG87" s="1923"/>
      <c r="AH87" s="1917">
        <v>0</v>
      </c>
      <c r="AI87" s="1917"/>
      <c r="AJ87" s="1917"/>
      <c r="AK87" s="1885"/>
      <c r="AL87" s="1885"/>
      <c r="AM87" s="1885"/>
      <c r="AN87" s="1885"/>
      <c r="AO87" s="1885"/>
      <c r="AP87" s="1885"/>
      <c r="AQ87" s="1885"/>
      <c r="AR87" s="1885"/>
      <c r="AS87" s="1419"/>
    </row>
    <row r="88" spans="1:45" ht="15" customHeight="1">
      <c r="A88" s="1924" t="s">
        <v>1720</v>
      </c>
      <c r="B88" s="1924"/>
      <c r="C88" s="1925" t="s">
        <v>1654</v>
      </c>
      <c r="D88" s="1925"/>
      <c r="E88" s="1925"/>
      <c r="F88" s="1926" t="s">
        <v>1655</v>
      </c>
      <c r="G88" s="1926"/>
      <c r="H88" s="1926"/>
      <c r="I88" s="1927">
        <v>325</v>
      </c>
      <c r="J88" s="1927"/>
      <c r="K88" s="1928" t="s">
        <v>1676</v>
      </c>
      <c r="L88" s="1928"/>
      <c r="M88" s="1924" t="s">
        <v>1677</v>
      </c>
      <c r="N88" s="1924"/>
      <c r="O88" s="1924"/>
      <c r="P88" s="1924"/>
      <c r="Q88" s="1885"/>
      <c r="R88" s="1885"/>
      <c r="S88" s="1885"/>
      <c r="T88" s="1885"/>
      <c r="U88" s="1885"/>
      <c r="V88" s="1885"/>
      <c r="W88" s="1885"/>
      <c r="X88" s="1885"/>
      <c r="Y88" s="1941">
        <v>564</v>
      </c>
      <c r="Z88" s="1941"/>
      <c r="AA88" s="1885"/>
      <c r="AB88" s="1885"/>
      <c r="AC88" s="1885"/>
      <c r="AD88" s="1885"/>
      <c r="AE88" s="1885"/>
      <c r="AF88" s="1923">
        <v>0</v>
      </c>
      <c r="AG88" s="1923"/>
      <c r="AH88" s="1917">
        <v>0</v>
      </c>
      <c r="AI88" s="1917"/>
      <c r="AJ88" s="1917"/>
      <c r="AK88" s="1885"/>
      <c r="AL88" s="1885"/>
      <c r="AM88" s="1885"/>
      <c r="AN88" s="1885"/>
      <c r="AO88" s="1885"/>
      <c r="AP88" s="1885"/>
      <c r="AQ88" s="1885"/>
      <c r="AR88" s="1885"/>
      <c r="AS88" s="1419"/>
    </row>
    <row r="89" spans="1:45" ht="14.1" customHeight="1">
      <c r="A89" s="1924" t="s">
        <v>1721</v>
      </c>
      <c r="B89" s="1924"/>
      <c r="C89" s="1925" t="s">
        <v>1654</v>
      </c>
      <c r="D89" s="1925"/>
      <c r="E89" s="1925"/>
      <c r="F89" s="1926" t="s">
        <v>1655</v>
      </c>
      <c r="G89" s="1926"/>
      <c r="H89" s="1926"/>
      <c r="I89" s="1927">
        <v>325</v>
      </c>
      <c r="J89" s="1927"/>
      <c r="K89" s="1928" t="s">
        <v>1676</v>
      </c>
      <c r="L89" s="1928"/>
      <c r="M89" s="1924" t="s">
        <v>1677</v>
      </c>
      <c r="N89" s="1924"/>
      <c r="O89" s="1924"/>
      <c r="P89" s="1924"/>
      <c r="Q89" s="1885"/>
      <c r="R89" s="1885"/>
      <c r="S89" s="1885"/>
      <c r="T89" s="1885"/>
      <c r="U89" s="1885"/>
      <c r="V89" s="1885"/>
      <c r="W89" s="1885"/>
      <c r="X89" s="1885"/>
      <c r="Y89" s="1941">
        <v>564</v>
      </c>
      <c r="Z89" s="1941"/>
      <c r="AA89" s="1885"/>
      <c r="AB89" s="1885"/>
      <c r="AC89" s="1885"/>
      <c r="AD89" s="1885"/>
      <c r="AE89" s="1885"/>
      <c r="AF89" s="1923">
        <v>0</v>
      </c>
      <c r="AG89" s="1923"/>
      <c r="AH89" s="1917">
        <v>0</v>
      </c>
      <c r="AI89" s="1917"/>
      <c r="AJ89" s="1917"/>
      <c r="AK89" s="1885"/>
      <c r="AL89" s="1885"/>
      <c r="AM89" s="1885"/>
      <c r="AN89" s="1885"/>
      <c r="AO89" s="1885"/>
      <c r="AP89" s="1885"/>
      <c r="AQ89" s="1885"/>
      <c r="AR89" s="1885"/>
      <c r="AS89" s="1419"/>
    </row>
    <row r="90" spans="1:45" ht="15" customHeight="1">
      <c r="A90" s="1924" t="s">
        <v>1722</v>
      </c>
      <c r="B90" s="1924"/>
      <c r="C90" s="1925" t="s">
        <v>1654</v>
      </c>
      <c r="D90" s="1925"/>
      <c r="E90" s="1925"/>
      <c r="F90" s="1926" t="s">
        <v>1655</v>
      </c>
      <c r="G90" s="1926"/>
      <c r="H90" s="1926"/>
      <c r="I90" s="1927">
        <v>325</v>
      </c>
      <c r="J90" s="1927"/>
      <c r="K90" s="1928" t="s">
        <v>1676</v>
      </c>
      <c r="L90" s="1928"/>
      <c r="M90" s="1924" t="s">
        <v>1677</v>
      </c>
      <c r="N90" s="1924"/>
      <c r="O90" s="1924"/>
      <c r="P90" s="1924"/>
      <c r="Q90" s="1885"/>
      <c r="R90" s="1885"/>
      <c r="S90" s="1885"/>
      <c r="T90" s="1885"/>
      <c r="U90" s="1885"/>
      <c r="V90" s="1885"/>
      <c r="W90" s="1885"/>
      <c r="X90" s="1885"/>
      <c r="Y90" s="1941">
        <v>564</v>
      </c>
      <c r="Z90" s="1941"/>
      <c r="AA90" s="1885"/>
      <c r="AB90" s="1885"/>
      <c r="AC90" s="1885"/>
      <c r="AD90" s="1885"/>
      <c r="AE90" s="1885"/>
      <c r="AF90" s="1923">
        <v>0</v>
      </c>
      <c r="AG90" s="1923"/>
      <c r="AH90" s="1917">
        <v>0</v>
      </c>
      <c r="AI90" s="1917"/>
      <c r="AJ90" s="1917"/>
      <c r="AK90" s="1885"/>
      <c r="AL90" s="1885"/>
      <c r="AM90" s="1885"/>
      <c r="AN90" s="1885"/>
      <c r="AO90" s="1885"/>
      <c r="AP90" s="1885"/>
      <c r="AQ90" s="1885"/>
      <c r="AR90" s="1885"/>
      <c r="AS90" s="1419"/>
    </row>
    <row r="91" spans="1:45" ht="14.1" customHeight="1">
      <c r="A91" s="1924" t="s">
        <v>1723</v>
      </c>
      <c r="B91" s="1924"/>
      <c r="C91" s="1925" t="s">
        <v>1654</v>
      </c>
      <c r="D91" s="1925"/>
      <c r="E91" s="1925"/>
      <c r="F91" s="1926" t="s">
        <v>1655</v>
      </c>
      <c r="G91" s="1926"/>
      <c r="H91" s="1926"/>
      <c r="I91" s="1927">
        <v>325</v>
      </c>
      <c r="J91" s="1927"/>
      <c r="K91" s="1928" t="s">
        <v>1676</v>
      </c>
      <c r="L91" s="1928"/>
      <c r="M91" s="1924" t="s">
        <v>1677</v>
      </c>
      <c r="N91" s="1924"/>
      <c r="O91" s="1924"/>
      <c r="P91" s="1924"/>
      <c r="Q91" s="1885"/>
      <c r="R91" s="1885"/>
      <c r="S91" s="1885"/>
      <c r="T91" s="1885"/>
      <c r="U91" s="1885"/>
      <c r="V91" s="1885"/>
      <c r="W91" s="1885"/>
      <c r="X91" s="1885"/>
      <c r="Y91" s="1941">
        <v>564</v>
      </c>
      <c r="Z91" s="1941"/>
      <c r="AA91" s="1885"/>
      <c r="AB91" s="1885"/>
      <c r="AC91" s="1885"/>
      <c r="AD91" s="1885"/>
      <c r="AE91" s="1885"/>
      <c r="AF91" s="1923">
        <v>0</v>
      </c>
      <c r="AG91" s="1923"/>
      <c r="AH91" s="1917">
        <v>0</v>
      </c>
      <c r="AI91" s="1917"/>
      <c r="AJ91" s="1917"/>
      <c r="AK91" s="1885"/>
      <c r="AL91" s="1885"/>
      <c r="AM91" s="1885"/>
      <c r="AN91" s="1885"/>
      <c r="AO91" s="1885"/>
      <c r="AP91" s="1885"/>
      <c r="AQ91" s="1885"/>
      <c r="AR91" s="1885"/>
      <c r="AS91" s="1419"/>
    </row>
    <row r="92" spans="1:45" ht="15" customHeight="1">
      <c r="A92" s="1924" t="s">
        <v>1724</v>
      </c>
      <c r="B92" s="1924"/>
      <c r="C92" s="1925" t="s">
        <v>1654</v>
      </c>
      <c r="D92" s="1925"/>
      <c r="E92" s="1925"/>
      <c r="F92" s="1926" t="s">
        <v>1655</v>
      </c>
      <c r="G92" s="1926"/>
      <c r="H92" s="1926"/>
      <c r="I92" s="1927">
        <v>325</v>
      </c>
      <c r="J92" s="1927"/>
      <c r="K92" s="1928" t="s">
        <v>1676</v>
      </c>
      <c r="L92" s="1928"/>
      <c r="M92" s="1924" t="s">
        <v>1677</v>
      </c>
      <c r="N92" s="1924"/>
      <c r="O92" s="1924"/>
      <c r="P92" s="1924"/>
      <c r="Q92" s="1885"/>
      <c r="R92" s="1885"/>
      <c r="S92" s="1885"/>
      <c r="T92" s="1885"/>
      <c r="U92" s="1885"/>
      <c r="V92" s="1885"/>
      <c r="W92" s="1885"/>
      <c r="X92" s="1885"/>
      <c r="Y92" s="1941">
        <v>564</v>
      </c>
      <c r="Z92" s="1941"/>
      <c r="AA92" s="1885"/>
      <c r="AB92" s="1885"/>
      <c r="AC92" s="1885"/>
      <c r="AD92" s="1885"/>
      <c r="AE92" s="1885"/>
      <c r="AF92" s="1923">
        <v>0</v>
      </c>
      <c r="AG92" s="1923"/>
      <c r="AH92" s="1917">
        <v>0</v>
      </c>
      <c r="AI92" s="1917"/>
      <c r="AJ92" s="1917"/>
      <c r="AK92" s="1885"/>
      <c r="AL92" s="1885"/>
      <c r="AM92" s="1885"/>
      <c r="AN92" s="1885"/>
      <c r="AO92" s="1885"/>
      <c r="AP92" s="1885"/>
      <c r="AQ92" s="1885"/>
      <c r="AR92" s="1885"/>
      <c r="AS92" s="1419"/>
    </row>
    <row r="93" spans="1:45" ht="14.1" customHeight="1">
      <c r="A93" s="1924" t="s">
        <v>1725</v>
      </c>
      <c r="B93" s="1924"/>
      <c r="C93" s="1925" t="s">
        <v>1654</v>
      </c>
      <c r="D93" s="1925"/>
      <c r="E93" s="1925"/>
      <c r="F93" s="1926" t="s">
        <v>1655</v>
      </c>
      <c r="G93" s="1926"/>
      <c r="H93" s="1926"/>
      <c r="I93" s="1927">
        <v>325</v>
      </c>
      <c r="J93" s="1927"/>
      <c r="K93" s="1928" t="s">
        <v>1656</v>
      </c>
      <c r="L93" s="1928"/>
      <c r="M93" s="1862" t="s">
        <v>1726</v>
      </c>
      <c r="N93" s="1862"/>
      <c r="O93" s="1862"/>
      <c r="P93" s="1862"/>
      <c r="Q93" s="1942">
        <v>44425</v>
      </c>
      <c r="R93" s="1942"/>
      <c r="S93" s="1942"/>
      <c r="T93" s="1942">
        <v>44774</v>
      </c>
      <c r="U93" s="1942"/>
      <c r="V93" s="1942">
        <v>45138</v>
      </c>
      <c r="W93" s="1942"/>
      <c r="X93" s="1942"/>
      <c r="Y93" s="1941">
        <v>564</v>
      </c>
      <c r="Z93" s="1941"/>
      <c r="AA93" s="1862" t="s">
        <v>1658</v>
      </c>
      <c r="AB93" s="1862"/>
      <c r="AC93" s="1862"/>
      <c r="AD93" s="1862"/>
      <c r="AE93" s="1862"/>
      <c r="AF93" s="1923">
        <v>0</v>
      </c>
      <c r="AG93" s="1923"/>
      <c r="AH93" s="1930">
        <v>-50</v>
      </c>
      <c r="AI93" s="1930"/>
      <c r="AJ93" s="1930"/>
      <c r="AK93" s="1929">
        <v>514</v>
      </c>
      <c r="AL93" s="1929"/>
      <c r="AM93" s="1929"/>
      <c r="AN93" s="1941">
        <v>0</v>
      </c>
      <c r="AO93" s="1941"/>
      <c r="AP93" s="1941"/>
      <c r="AQ93" s="1941">
        <v>345.78</v>
      </c>
      <c r="AR93" s="1941"/>
      <c r="AS93" s="1419"/>
    </row>
    <row r="94" spans="1:45" ht="15" customHeight="1">
      <c r="A94" s="1885"/>
      <c r="B94" s="1885"/>
      <c r="C94" s="1885"/>
      <c r="D94" s="1885"/>
      <c r="E94" s="1885"/>
      <c r="F94" s="1885"/>
      <c r="G94" s="1885"/>
      <c r="H94" s="1885"/>
      <c r="I94" s="1885"/>
      <c r="J94" s="1885"/>
      <c r="K94" s="1885"/>
      <c r="L94" s="1885"/>
      <c r="M94" s="1885"/>
      <c r="N94" s="1885"/>
      <c r="O94" s="1885"/>
      <c r="P94" s="1885"/>
      <c r="Q94" s="1885"/>
      <c r="R94" s="1885"/>
      <c r="S94" s="1885"/>
      <c r="T94" s="1885"/>
      <c r="U94" s="1885"/>
      <c r="V94" s="1885"/>
      <c r="W94" s="1885"/>
      <c r="X94" s="1885"/>
      <c r="Y94" s="1885"/>
      <c r="Z94" s="1885"/>
      <c r="AA94" s="1862" t="s">
        <v>1659</v>
      </c>
      <c r="AB94" s="1862"/>
      <c r="AC94" s="1862"/>
      <c r="AD94" s="1862"/>
      <c r="AE94" s="1862"/>
      <c r="AF94" s="1923">
        <v>549</v>
      </c>
      <c r="AG94" s="1923"/>
      <c r="AH94" s="1917">
        <v>0</v>
      </c>
      <c r="AI94" s="1917"/>
      <c r="AJ94" s="1917"/>
      <c r="AK94" s="1885"/>
      <c r="AL94" s="1885"/>
      <c r="AM94" s="1885"/>
      <c r="AN94" s="1885"/>
      <c r="AO94" s="1885"/>
      <c r="AP94" s="1885"/>
      <c r="AQ94" s="1885"/>
      <c r="AR94" s="1885"/>
      <c r="AS94" s="1419"/>
    </row>
    <row r="95" spans="1:45" ht="139.5" customHeight="1">
      <c r="A95" s="1425" t="s">
        <v>1641</v>
      </c>
      <c r="B95" s="1985" t="s">
        <v>1642</v>
      </c>
      <c r="C95" s="1985"/>
      <c r="D95" s="1986" t="s">
        <v>1727</v>
      </c>
      <c r="E95" s="1986"/>
      <c r="F95" s="1986"/>
      <c r="G95" s="1986"/>
      <c r="H95" s="1985" t="s">
        <v>1644</v>
      </c>
      <c r="I95" s="1985"/>
      <c r="J95" s="1984" t="s">
        <v>1728</v>
      </c>
      <c r="K95" s="1984"/>
      <c r="L95" s="1984"/>
      <c r="M95" s="1984"/>
      <c r="N95" s="1984"/>
      <c r="O95" s="1987" t="s">
        <v>1729</v>
      </c>
      <c r="P95" s="1987"/>
      <c r="Q95" s="1987"/>
      <c r="R95" s="1987"/>
      <c r="S95" s="1984" t="s">
        <v>1730</v>
      </c>
      <c r="T95" s="1984"/>
      <c r="U95" s="1982" t="s">
        <v>1731</v>
      </c>
      <c r="V95" s="1982"/>
      <c r="W95" s="1982"/>
      <c r="X95" s="1982" t="s">
        <v>1650</v>
      </c>
      <c r="Y95" s="1982"/>
      <c r="Z95" s="1980" t="s">
        <v>1732</v>
      </c>
      <c r="AA95" s="1980"/>
      <c r="AB95" s="1980"/>
      <c r="AC95" s="1426" t="s">
        <v>1733</v>
      </c>
      <c r="AD95" s="1983" t="s">
        <v>1734</v>
      </c>
      <c r="AE95" s="1983"/>
      <c r="AF95" s="1983"/>
      <c r="AG95" s="1983" t="s">
        <v>1735</v>
      </c>
      <c r="AH95" s="1983"/>
      <c r="AI95" s="1983"/>
      <c r="AJ95" s="1984" t="s">
        <v>1736</v>
      </c>
      <c r="AK95" s="1984"/>
      <c r="AL95" s="1984"/>
      <c r="AM95" s="1980" t="s">
        <v>1737</v>
      </c>
      <c r="AN95" s="1980"/>
      <c r="AO95" s="1980"/>
      <c r="AP95" s="1981" t="s">
        <v>1738</v>
      </c>
      <c r="AQ95" s="1981"/>
      <c r="AR95" s="1981"/>
      <c r="AS95" s="1981"/>
    </row>
    <row r="96" spans="1:45" ht="12.95" customHeight="1">
      <c r="A96" s="1944"/>
      <c r="B96" s="1944"/>
      <c r="C96" s="1944"/>
      <c r="D96" s="1944"/>
      <c r="E96" s="1944"/>
      <c r="F96" s="1944"/>
      <c r="G96" s="1944"/>
      <c r="H96" s="1944"/>
      <c r="I96" s="1420"/>
      <c r="J96" s="1944"/>
      <c r="K96" s="1944"/>
      <c r="L96" s="1944"/>
      <c r="M96" s="1944"/>
      <c r="N96" s="1944"/>
      <c r="O96" s="1944"/>
      <c r="P96" s="1944"/>
      <c r="Q96" s="1944"/>
      <c r="R96" s="1944"/>
      <c r="S96" s="1944"/>
      <c r="T96" s="1944"/>
      <c r="U96" s="1944"/>
      <c r="V96" s="1944"/>
      <c r="W96" s="1944"/>
      <c r="X96" s="1944"/>
      <c r="Y96" s="1420"/>
      <c r="Z96" s="1978" t="s">
        <v>1660</v>
      </c>
      <c r="AA96" s="1978"/>
      <c r="AB96" s="1978"/>
      <c r="AC96" s="1978"/>
      <c r="AD96" s="1978"/>
      <c r="AE96" s="1978"/>
      <c r="AF96" s="1979">
        <v>0</v>
      </c>
      <c r="AG96" s="1979"/>
      <c r="AH96" s="1979">
        <v>15</v>
      </c>
      <c r="AI96" s="1979"/>
      <c r="AJ96" s="1979"/>
      <c r="AK96" s="1944"/>
      <c r="AL96" s="1944"/>
      <c r="AM96" s="1944"/>
      <c r="AN96" s="1944"/>
      <c r="AO96" s="1944"/>
      <c r="AP96" s="1944"/>
      <c r="AQ96" s="1944"/>
      <c r="AR96" s="1944"/>
      <c r="AS96" s="1419"/>
    </row>
    <row r="97" spans="1:45" ht="14.1" customHeight="1">
      <c r="A97" s="1924" t="s">
        <v>1739</v>
      </c>
      <c r="B97" s="1924"/>
      <c r="C97" s="1925" t="s">
        <v>1654</v>
      </c>
      <c r="D97" s="1925"/>
      <c r="E97" s="1925"/>
      <c r="F97" s="1971" t="s">
        <v>1655</v>
      </c>
      <c r="G97" s="1971"/>
      <c r="H97" s="1971"/>
      <c r="I97" s="1422">
        <v>325</v>
      </c>
      <c r="J97" s="1972" t="s">
        <v>1676</v>
      </c>
      <c r="K97" s="1972"/>
      <c r="L97" s="1972"/>
      <c r="M97" s="1924" t="s">
        <v>1677</v>
      </c>
      <c r="N97" s="1924"/>
      <c r="O97" s="1924"/>
      <c r="P97" s="1924"/>
      <c r="Q97" s="1885"/>
      <c r="R97" s="1885"/>
      <c r="S97" s="1885"/>
      <c r="T97" s="1885"/>
      <c r="U97" s="1885"/>
      <c r="V97" s="1885"/>
      <c r="W97" s="1885"/>
      <c r="X97" s="1885"/>
      <c r="Y97" s="1423">
        <v>564</v>
      </c>
      <c r="Z97" s="1885"/>
      <c r="AA97" s="1885"/>
      <c r="AB97" s="1885"/>
      <c r="AC97" s="1885"/>
      <c r="AD97" s="1885"/>
      <c r="AE97" s="1885"/>
      <c r="AF97" s="1929">
        <v>0</v>
      </c>
      <c r="AG97" s="1929"/>
      <c r="AH97" s="1917">
        <v>0</v>
      </c>
      <c r="AI97" s="1917"/>
      <c r="AJ97" s="1917"/>
      <c r="AK97" s="1885"/>
      <c r="AL97" s="1885"/>
      <c r="AM97" s="1885"/>
      <c r="AN97" s="1885"/>
      <c r="AO97" s="1885"/>
      <c r="AP97" s="1885"/>
      <c r="AQ97" s="1885"/>
      <c r="AR97" s="1885"/>
      <c r="AS97" s="1419"/>
    </row>
    <row r="98" spans="1:45" ht="15" customHeight="1">
      <c r="A98" s="1924" t="s">
        <v>1740</v>
      </c>
      <c r="B98" s="1924"/>
      <c r="C98" s="1925" t="s">
        <v>1654</v>
      </c>
      <c r="D98" s="1925"/>
      <c r="E98" s="1925"/>
      <c r="F98" s="1971" t="s">
        <v>1655</v>
      </c>
      <c r="G98" s="1971"/>
      <c r="H98" s="1971"/>
      <c r="I98" s="1422">
        <v>325</v>
      </c>
      <c r="J98" s="1976" t="s">
        <v>1656</v>
      </c>
      <c r="K98" s="1976"/>
      <c r="L98" s="1976"/>
      <c r="M98" s="1862" t="s">
        <v>1741</v>
      </c>
      <c r="N98" s="1862"/>
      <c r="O98" s="1862"/>
      <c r="P98" s="1862"/>
      <c r="Q98" s="1942">
        <v>44774</v>
      </c>
      <c r="R98" s="1942"/>
      <c r="S98" s="1977">
        <v>44774</v>
      </c>
      <c r="T98" s="1977"/>
      <c r="U98" s="1977"/>
      <c r="V98" s="1932">
        <v>45138</v>
      </c>
      <c r="W98" s="1932"/>
      <c r="X98" s="1932"/>
      <c r="Y98" s="1423">
        <v>564</v>
      </c>
      <c r="Z98" s="1973" t="s">
        <v>1658</v>
      </c>
      <c r="AA98" s="1973"/>
      <c r="AB98" s="1973"/>
      <c r="AC98" s="1973"/>
      <c r="AD98" s="1973"/>
      <c r="AE98" s="1973"/>
      <c r="AF98" s="1929">
        <v>0</v>
      </c>
      <c r="AG98" s="1929"/>
      <c r="AH98" s="1930">
        <v>-50</v>
      </c>
      <c r="AI98" s="1930"/>
      <c r="AJ98" s="1930"/>
      <c r="AK98" s="1929">
        <v>499</v>
      </c>
      <c r="AL98" s="1929"/>
      <c r="AM98" s="1929"/>
      <c r="AN98" s="1975">
        <v>0</v>
      </c>
      <c r="AO98" s="1975"/>
      <c r="AP98" s="1975"/>
      <c r="AQ98" s="1943">
        <v>2017.07</v>
      </c>
      <c r="AR98" s="1943"/>
      <c r="AS98" s="1419"/>
    </row>
    <row r="99" spans="1:45" ht="14.1" customHeight="1">
      <c r="A99" s="1885"/>
      <c r="B99" s="1885"/>
      <c r="C99" s="1885"/>
      <c r="D99" s="1885"/>
      <c r="E99" s="1885"/>
      <c r="F99" s="1885"/>
      <c r="G99" s="1885"/>
      <c r="H99" s="1885"/>
      <c r="I99" s="1421"/>
      <c r="J99" s="1885"/>
      <c r="K99" s="1885"/>
      <c r="L99" s="1885"/>
      <c r="M99" s="1885"/>
      <c r="N99" s="1885"/>
      <c r="O99" s="1885"/>
      <c r="P99" s="1885"/>
      <c r="Q99" s="1885"/>
      <c r="R99" s="1885"/>
      <c r="S99" s="1885"/>
      <c r="T99" s="1885"/>
      <c r="U99" s="1885"/>
      <c r="V99" s="1885"/>
      <c r="W99" s="1885"/>
      <c r="X99" s="1885"/>
      <c r="Y99" s="1421"/>
      <c r="Z99" s="1973" t="s">
        <v>1659</v>
      </c>
      <c r="AA99" s="1973"/>
      <c r="AB99" s="1973"/>
      <c r="AC99" s="1973"/>
      <c r="AD99" s="1973"/>
      <c r="AE99" s="1973"/>
      <c r="AF99" s="1974">
        <v>549</v>
      </c>
      <c r="AG99" s="1974"/>
      <c r="AH99" s="1917">
        <v>0</v>
      </c>
      <c r="AI99" s="1917"/>
      <c r="AJ99" s="1917"/>
      <c r="AK99" s="1885"/>
      <c r="AL99" s="1885"/>
      <c r="AM99" s="1885"/>
      <c r="AN99" s="1885"/>
      <c r="AO99" s="1885"/>
      <c r="AP99" s="1885"/>
      <c r="AQ99" s="1885"/>
      <c r="AR99" s="1885"/>
      <c r="AS99" s="1419"/>
    </row>
    <row r="100" spans="1:45" ht="14.1" customHeight="1">
      <c r="A100" s="1924" t="s">
        <v>1742</v>
      </c>
      <c r="B100" s="1924"/>
      <c r="C100" s="1925" t="s">
        <v>1654</v>
      </c>
      <c r="D100" s="1925"/>
      <c r="E100" s="1925"/>
      <c r="F100" s="1971" t="s">
        <v>1655</v>
      </c>
      <c r="G100" s="1971"/>
      <c r="H100" s="1971"/>
      <c r="I100" s="1422">
        <v>325</v>
      </c>
      <c r="J100" s="1972" t="s">
        <v>1676</v>
      </c>
      <c r="K100" s="1972"/>
      <c r="L100" s="1972"/>
      <c r="M100" s="1924" t="s">
        <v>1677</v>
      </c>
      <c r="N100" s="1924"/>
      <c r="O100" s="1924"/>
      <c r="P100" s="1924"/>
      <c r="Q100" s="1885"/>
      <c r="R100" s="1885"/>
      <c r="S100" s="1885"/>
      <c r="T100" s="1885"/>
      <c r="U100" s="1885"/>
      <c r="V100" s="1885"/>
      <c r="W100" s="1885"/>
      <c r="X100" s="1885"/>
      <c r="Y100" s="1423">
        <v>564</v>
      </c>
      <c r="Z100" s="1885"/>
      <c r="AA100" s="1885"/>
      <c r="AB100" s="1885"/>
      <c r="AC100" s="1885"/>
      <c r="AD100" s="1885"/>
      <c r="AE100" s="1885"/>
      <c r="AF100" s="1929">
        <v>0</v>
      </c>
      <c r="AG100" s="1929"/>
      <c r="AH100" s="1917">
        <v>0</v>
      </c>
      <c r="AI100" s="1917"/>
      <c r="AJ100" s="1917"/>
      <c r="AK100" s="1885"/>
      <c r="AL100" s="1885"/>
      <c r="AM100" s="1885"/>
      <c r="AN100" s="1885"/>
      <c r="AO100" s="1885"/>
      <c r="AP100" s="1885"/>
      <c r="AQ100" s="1885"/>
      <c r="AR100" s="1885"/>
      <c r="AS100" s="1419"/>
    </row>
    <row r="101" spans="1:45" ht="15" customHeight="1">
      <c r="A101" s="1924" t="s">
        <v>1743</v>
      </c>
      <c r="B101" s="1924"/>
      <c r="C101" s="1925" t="s">
        <v>1654</v>
      </c>
      <c r="D101" s="1925"/>
      <c r="E101" s="1925"/>
      <c r="F101" s="1971" t="s">
        <v>1655</v>
      </c>
      <c r="G101" s="1971"/>
      <c r="H101" s="1971"/>
      <c r="I101" s="1422">
        <v>325</v>
      </c>
      <c r="J101" s="1972" t="s">
        <v>1676</v>
      </c>
      <c r="K101" s="1972"/>
      <c r="L101" s="1972"/>
      <c r="M101" s="1924" t="s">
        <v>1677</v>
      </c>
      <c r="N101" s="1924"/>
      <c r="O101" s="1924"/>
      <c r="P101" s="1924"/>
      <c r="Q101" s="1885"/>
      <c r="R101" s="1885"/>
      <c r="S101" s="1885"/>
      <c r="T101" s="1885"/>
      <c r="U101" s="1885"/>
      <c r="V101" s="1885"/>
      <c r="W101" s="1885"/>
      <c r="X101" s="1885"/>
      <c r="Y101" s="1423">
        <v>564</v>
      </c>
      <c r="Z101" s="1885"/>
      <c r="AA101" s="1885"/>
      <c r="AB101" s="1885"/>
      <c r="AC101" s="1885"/>
      <c r="AD101" s="1885"/>
      <c r="AE101" s="1885"/>
      <c r="AF101" s="1929">
        <v>0</v>
      </c>
      <c r="AG101" s="1929"/>
      <c r="AH101" s="1917">
        <v>0</v>
      </c>
      <c r="AI101" s="1917"/>
      <c r="AJ101" s="1917"/>
      <c r="AK101" s="1885"/>
      <c r="AL101" s="1885"/>
      <c r="AM101" s="1885"/>
      <c r="AN101" s="1885"/>
      <c r="AO101" s="1885"/>
      <c r="AP101" s="1885"/>
      <c r="AQ101" s="1885"/>
      <c r="AR101" s="1885"/>
      <c r="AS101" s="1419"/>
    </row>
    <row r="102" spans="1:45" ht="14.1" customHeight="1">
      <c r="A102" s="1924" t="s">
        <v>1744</v>
      </c>
      <c r="B102" s="1924"/>
      <c r="C102" s="1925" t="s">
        <v>1654</v>
      </c>
      <c r="D102" s="1925"/>
      <c r="E102" s="1925"/>
      <c r="F102" s="1971" t="s">
        <v>1655</v>
      </c>
      <c r="G102" s="1971"/>
      <c r="H102" s="1971"/>
      <c r="I102" s="1422">
        <v>325</v>
      </c>
      <c r="J102" s="1972" t="s">
        <v>1676</v>
      </c>
      <c r="K102" s="1972"/>
      <c r="L102" s="1972"/>
      <c r="M102" s="1924" t="s">
        <v>1677</v>
      </c>
      <c r="N102" s="1924"/>
      <c r="O102" s="1924"/>
      <c r="P102" s="1924"/>
      <c r="Q102" s="1885"/>
      <c r="R102" s="1885"/>
      <c r="S102" s="1885"/>
      <c r="T102" s="1885"/>
      <c r="U102" s="1885"/>
      <c r="V102" s="1885"/>
      <c r="W102" s="1885"/>
      <c r="X102" s="1885"/>
      <c r="Y102" s="1423">
        <v>564</v>
      </c>
      <c r="Z102" s="1885"/>
      <c r="AA102" s="1885"/>
      <c r="AB102" s="1885"/>
      <c r="AC102" s="1885"/>
      <c r="AD102" s="1885"/>
      <c r="AE102" s="1885"/>
      <c r="AF102" s="1929">
        <v>0</v>
      </c>
      <c r="AG102" s="1929"/>
      <c r="AH102" s="1917">
        <v>0</v>
      </c>
      <c r="AI102" s="1917"/>
      <c r="AJ102" s="1917"/>
      <c r="AK102" s="1885"/>
      <c r="AL102" s="1885"/>
      <c r="AM102" s="1885"/>
      <c r="AN102" s="1885"/>
      <c r="AO102" s="1885"/>
      <c r="AP102" s="1885"/>
      <c r="AQ102" s="1885"/>
      <c r="AR102" s="1885"/>
      <c r="AS102" s="1419"/>
    </row>
    <row r="103" spans="1:45" ht="15" customHeight="1">
      <c r="A103" s="1924" t="s">
        <v>1745</v>
      </c>
      <c r="B103" s="1924"/>
      <c r="C103" s="1925" t="s">
        <v>1654</v>
      </c>
      <c r="D103" s="1925"/>
      <c r="E103" s="1925"/>
      <c r="F103" s="1971" t="s">
        <v>1655</v>
      </c>
      <c r="G103" s="1971"/>
      <c r="H103" s="1971"/>
      <c r="I103" s="1422">
        <v>325</v>
      </c>
      <c r="J103" s="1972" t="s">
        <v>1676</v>
      </c>
      <c r="K103" s="1972"/>
      <c r="L103" s="1972"/>
      <c r="M103" s="1924" t="s">
        <v>1677</v>
      </c>
      <c r="N103" s="1924"/>
      <c r="O103" s="1924"/>
      <c r="P103" s="1924"/>
      <c r="Q103" s="1885"/>
      <c r="R103" s="1885"/>
      <c r="S103" s="1885"/>
      <c r="T103" s="1885"/>
      <c r="U103" s="1885"/>
      <c r="V103" s="1885"/>
      <c r="W103" s="1885"/>
      <c r="X103" s="1885"/>
      <c r="Y103" s="1423">
        <v>564</v>
      </c>
      <c r="Z103" s="1885"/>
      <c r="AA103" s="1885"/>
      <c r="AB103" s="1885"/>
      <c r="AC103" s="1885"/>
      <c r="AD103" s="1885"/>
      <c r="AE103" s="1885"/>
      <c r="AF103" s="1929">
        <v>0</v>
      </c>
      <c r="AG103" s="1929"/>
      <c r="AH103" s="1917">
        <v>0</v>
      </c>
      <c r="AI103" s="1917"/>
      <c r="AJ103" s="1917"/>
      <c r="AK103" s="1885"/>
      <c r="AL103" s="1885"/>
      <c r="AM103" s="1885"/>
      <c r="AN103" s="1885"/>
      <c r="AO103" s="1885"/>
      <c r="AP103" s="1885"/>
      <c r="AQ103" s="1885"/>
      <c r="AR103" s="1885"/>
      <c r="AS103" s="1419"/>
    </row>
    <row r="104" spans="1:45" ht="14.1" customHeight="1">
      <c r="A104" s="1924" t="s">
        <v>1746</v>
      </c>
      <c r="B104" s="1924"/>
      <c r="C104" s="1925" t="s">
        <v>1654</v>
      </c>
      <c r="D104" s="1925"/>
      <c r="E104" s="1925"/>
      <c r="F104" s="1971" t="s">
        <v>1655</v>
      </c>
      <c r="G104" s="1971"/>
      <c r="H104" s="1971"/>
      <c r="I104" s="1422">
        <v>325</v>
      </c>
      <c r="J104" s="1972" t="s">
        <v>1676</v>
      </c>
      <c r="K104" s="1972"/>
      <c r="L104" s="1972"/>
      <c r="M104" s="1924" t="s">
        <v>1677</v>
      </c>
      <c r="N104" s="1924"/>
      <c r="O104" s="1924"/>
      <c r="P104" s="1924"/>
      <c r="Q104" s="1885"/>
      <c r="R104" s="1885"/>
      <c r="S104" s="1885"/>
      <c r="T104" s="1885"/>
      <c r="U104" s="1885"/>
      <c r="V104" s="1885"/>
      <c r="W104" s="1885"/>
      <c r="X104" s="1885"/>
      <c r="Y104" s="1423">
        <v>564</v>
      </c>
      <c r="Z104" s="1885"/>
      <c r="AA104" s="1885"/>
      <c r="AB104" s="1885"/>
      <c r="AC104" s="1885"/>
      <c r="AD104" s="1885"/>
      <c r="AE104" s="1885"/>
      <c r="AF104" s="1929">
        <v>0</v>
      </c>
      <c r="AG104" s="1929"/>
      <c r="AH104" s="1917">
        <v>0</v>
      </c>
      <c r="AI104" s="1917"/>
      <c r="AJ104" s="1917"/>
      <c r="AK104" s="1885"/>
      <c r="AL104" s="1885"/>
      <c r="AM104" s="1885"/>
      <c r="AN104" s="1885"/>
      <c r="AO104" s="1885"/>
      <c r="AP104" s="1885"/>
      <c r="AQ104" s="1885"/>
      <c r="AR104" s="1885"/>
      <c r="AS104" s="1419"/>
    </row>
    <row r="105" spans="1:45" ht="15" customHeight="1">
      <c r="A105" s="1924" t="s">
        <v>1747</v>
      </c>
      <c r="B105" s="1924"/>
      <c r="C105" s="1925" t="s">
        <v>1654</v>
      </c>
      <c r="D105" s="1925"/>
      <c r="E105" s="1925"/>
      <c r="F105" s="1971" t="s">
        <v>1655</v>
      </c>
      <c r="G105" s="1971"/>
      <c r="H105" s="1971"/>
      <c r="I105" s="1422">
        <v>325</v>
      </c>
      <c r="J105" s="1976" t="s">
        <v>1656</v>
      </c>
      <c r="K105" s="1976"/>
      <c r="L105" s="1976"/>
      <c r="M105" s="1862" t="s">
        <v>1748</v>
      </c>
      <c r="N105" s="1862"/>
      <c r="O105" s="1862"/>
      <c r="P105" s="1862"/>
      <c r="Q105" s="1942">
        <v>44422</v>
      </c>
      <c r="R105" s="1942"/>
      <c r="S105" s="1977">
        <v>44774</v>
      </c>
      <c r="T105" s="1977"/>
      <c r="U105" s="1977"/>
      <c r="V105" s="1932">
        <v>45138</v>
      </c>
      <c r="W105" s="1932"/>
      <c r="X105" s="1932"/>
      <c r="Y105" s="1423">
        <v>564</v>
      </c>
      <c r="Z105" s="1973" t="s">
        <v>1658</v>
      </c>
      <c r="AA105" s="1973"/>
      <c r="AB105" s="1973"/>
      <c r="AC105" s="1973"/>
      <c r="AD105" s="1973"/>
      <c r="AE105" s="1973"/>
      <c r="AF105" s="1929">
        <v>0</v>
      </c>
      <c r="AG105" s="1929"/>
      <c r="AH105" s="1930">
        <v>-45</v>
      </c>
      <c r="AI105" s="1930"/>
      <c r="AJ105" s="1930"/>
      <c r="AK105" s="1929">
        <v>514</v>
      </c>
      <c r="AL105" s="1929"/>
      <c r="AM105" s="1929"/>
      <c r="AN105" s="1975">
        <v>0</v>
      </c>
      <c r="AO105" s="1975"/>
      <c r="AP105" s="1975"/>
      <c r="AQ105" s="1943">
        <v>1211.1600000000001</v>
      </c>
      <c r="AR105" s="1943"/>
      <c r="AS105" s="1419"/>
    </row>
    <row r="106" spans="1:45" ht="14.1" customHeight="1">
      <c r="A106" s="1885"/>
      <c r="B106" s="1885"/>
      <c r="C106" s="1885"/>
      <c r="D106" s="1885"/>
      <c r="E106" s="1885"/>
      <c r="F106" s="1885"/>
      <c r="G106" s="1885"/>
      <c r="H106" s="1885"/>
      <c r="I106" s="1421"/>
      <c r="J106" s="1885"/>
      <c r="K106" s="1885"/>
      <c r="L106" s="1885"/>
      <c r="M106" s="1885"/>
      <c r="N106" s="1885"/>
      <c r="O106" s="1885"/>
      <c r="P106" s="1885"/>
      <c r="Q106" s="1885"/>
      <c r="R106" s="1885"/>
      <c r="S106" s="1885"/>
      <c r="T106" s="1885"/>
      <c r="U106" s="1885"/>
      <c r="V106" s="1885"/>
      <c r="W106" s="1885"/>
      <c r="X106" s="1885"/>
      <c r="Y106" s="1421"/>
      <c r="Z106" s="1973" t="s">
        <v>1659</v>
      </c>
      <c r="AA106" s="1973"/>
      <c r="AB106" s="1973"/>
      <c r="AC106" s="1973"/>
      <c r="AD106" s="1973"/>
      <c r="AE106" s="1973"/>
      <c r="AF106" s="1974">
        <v>544</v>
      </c>
      <c r="AG106" s="1974"/>
      <c r="AH106" s="1917">
        <v>0</v>
      </c>
      <c r="AI106" s="1917"/>
      <c r="AJ106" s="1917"/>
      <c r="AK106" s="1885"/>
      <c r="AL106" s="1885"/>
      <c r="AM106" s="1885"/>
      <c r="AN106" s="1885"/>
      <c r="AO106" s="1885"/>
      <c r="AP106" s="1885"/>
      <c r="AQ106" s="1885"/>
      <c r="AR106" s="1885"/>
      <c r="AS106" s="1419"/>
    </row>
    <row r="107" spans="1:45" ht="15" customHeight="1">
      <c r="A107" s="1885"/>
      <c r="B107" s="1885"/>
      <c r="C107" s="1885"/>
      <c r="D107" s="1885"/>
      <c r="E107" s="1885"/>
      <c r="F107" s="1885"/>
      <c r="G107" s="1885"/>
      <c r="H107" s="1885"/>
      <c r="I107" s="1421"/>
      <c r="J107" s="1885"/>
      <c r="K107" s="1885"/>
      <c r="L107" s="1885"/>
      <c r="M107" s="1885"/>
      <c r="N107" s="1885"/>
      <c r="O107" s="1885"/>
      <c r="P107" s="1885"/>
      <c r="Q107" s="1885"/>
      <c r="R107" s="1885"/>
      <c r="S107" s="1885"/>
      <c r="T107" s="1885"/>
      <c r="U107" s="1885"/>
      <c r="V107" s="1885"/>
      <c r="W107" s="1885"/>
      <c r="X107" s="1885"/>
      <c r="Y107" s="1421"/>
      <c r="Z107" s="1973" t="s">
        <v>1660</v>
      </c>
      <c r="AA107" s="1973"/>
      <c r="AB107" s="1973"/>
      <c r="AC107" s="1973"/>
      <c r="AD107" s="1973"/>
      <c r="AE107" s="1973"/>
      <c r="AF107" s="1929">
        <v>0</v>
      </c>
      <c r="AG107" s="1929"/>
      <c r="AH107" s="1929">
        <v>15</v>
      </c>
      <c r="AI107" s="1929"/>
      <c r="AJ107" s="1929"/>
      <c r="AK107" s="1885"/>
      <c r="AL107" s="1885"/>
      <c r="AM107" s="1885"/>
      <c r="AN107" s="1885"/>
      <c r="AO107" s="1885"/>
      <c r="AP107" s="1885"/>
      <c r="AQ107" s="1885"/>
      <c r="AR107" s="1885"/>
      <c r="AS107" s="1419"/>
    </row>
    <row r="108" spans="1:45" ht="14.1" customHeight="1">
      <c r="A108" s="1924" t="s">
        <v>1749</v>
      </c>
      <c r="B108" s="1924"/>
      <c r="C108" s="1925" t="s">
        <v>1654</v>
      </c>
      <c r="D108" s="1925"/>
      <c r="E108" s="1925"/>
      <c r="F108" s="1971" t="s">
        <v>1655</v>
      </c>
      <c r="G108" s="1971"/>
      <c r="H108" s="1971"/>
      <c r="I108" s="1422">
        <v>325</v>
      </c>
      <c r="J108" s="1976" t="s">
        <v>1656</v>
      </c>
      <c r="K108" s="1976"/>
      <c r="L108" s="1976"/>
      <c r="M108" s="1862" t="s">
        <v>1750</v>
      </c>
      <c r="N108" s="1862"/>
      <c r="O108" s="1862"/>
      <c r="P108" s="1862"/>
      <c r="Q108" s="1942">
        <v>44844</v>
      </c>
      <c r="R108" s="1942"/>
      <c r="S108" s="1977">
        <v>44844</v>
      </c>
      <c r="T108" s="1977"/>
      <c r="U108" s="1977"/>
      <c r="V108" s="1932">
        <v>45138</v>
      </c>
      <c r="W108" s="1932"/>
      <c r="X108" s="1932"/>
      <c r="Y108" s="1423">
        <v>564</v>
      </c>
      <c r="Z108" s="1973" t="s">
        <v>1658</v>
      </c>
      <c r="AA108" s="1973"/>
      <c r="AB108" s="1973"/>
      <c r="AC108" s="1973"/>
      <c r="AD108" s="1973"/>
      <c r="AE108" s="1973"/>
      <c r="AF108" s="1929">
        <v>0</v>
      </c>
      <c r="AG108" s="1929"/>
      <c r="AH108" s="1930">
        <v>-45</v>
      </c>
      <c r="AI108" s="1930"/>
      <c r="AJ108" s="1930"/>
      <c r="AK108" s="1929">
        <v>519</v>
      </c>
      <c r="AL108" s="1929"/>
      <c r="AM108" s="1929"/>
      <c r="AN108" s="1975">
        <v>0</v>
      </c>
      <c r="AO108" s="1975"/>
      <c r="AP108" s="1975"/>
      <c r="AQ108" s="1941">
        <v>329.88</v>
      </c>
      <c r="AR108" s="1941"/>
      <c r="AS108" s="1419"/>
    </row>
    <row r="109" spans="1:45" ht="14.1" customHeight="1">
      <c r="A109" s="1885"/>
      <c r="B109" s="1885"/>
      <c r="C109" s="1885"/>
      <c r="D109" s="1885"/>
      <c r="E109" s="1885"/>
      <c r="F109" s="1885"/>
      <c r="G109" s="1885"/>
      <c r="H109" s="1885"/>
      <c r="I109" s="1421"/>
      <c r="J109" s="1885"/>
      <c r="K109" s="1885"/>
      <c r="L109" s="1885"/>
      <c r="M109" s="1885"/>
      <c r="N109" s="1885"/>
      <c r="O109" s="1885"/>
      <c r="P109" s="1885"/>
      <c r="Q109" s="1885"/>
      <c r="R109" s="1885"/>
      <c r="S109" s="1885"/>
      <c r="T109" s="1885"/>
      <c r="U109" s="1885"/>
      <c r="V109" s="1885"/>
      <c r="W109" s="1885"/>
      <c r="X109" s="1885"/>
      <c r="Y109" s="1421"/>
      <c r="Z109" s="1973" t="s">
        <v>1659</v>
      </c>
      <c r="AA109" s="1973"/>
      <c r="AB109" s="1973"/>
      <c r="AC109" s="1973"/>
      <c r="AD109" s="1973"/>
      <c r="AE109" s="1973"/>
      <c r="AF109" s="1974">
        <v>549</v>
      </c>
      <c r="AG109" s="1974"/>
      <c r="AH109" s="1917">
        <v>0</v>
      </c>
      <c r="AI109" s="1917"/>
      <c r="AJ109" s="1917"/>
      <c r="AK109" s="1885"/>
      <c r="AL109" s="1885"/>
      <c r="AM109" s="1885"/>
      <c r="AN109" s="1885"/>
      <c r="AO109" s="1885"/>
      <c r="AP109" s="1885"/>
      <c r="AQ109" s="1885"/>
      <c r="AR109" s="1885"/>
      <c r="AS109" s="1419"/>
    </row>
    <row r="110" spans="1:45" ht="15" customHeight="1">
      <c r="A110" s="1885"/>
      <c r="B110" s="1885"/>
      <c r="C110" s="1885"/>
      <c r="D110" s="1885"/>
      <c r="E110" s="1885"/>
      <c r="F110" s="1885"/>
      <c r="G110" s="1885"/>
      <c r="H110" s="1885"/>
      <c r="I110" s="1421"/>
      <c r="J110" s="1885"/>
      <c r="K110" s="1885"/>
      <c r="L110" s="1885"/>
      <c r="M110" s="1885"/>
      <c r="N110" s="1885"/>
      <c r="O110" s="1885"/>
      <c r="P110" s="1885"/>
      <c r="Q110" s="1885"/>
      <c r="R110" s="1885"/>
      <c r="S110" s="1885"/>
      <c r="T110" s="1885"/>
      <c r="U110" s="1885"/>
      <c r="V110" s="1885"/>
      <c r="W110" s="1885"/>
      <c r="X110" s="1885"/>
      <c r="Y110" s="1421"/>
      <c r="Z110" s="1973" t="s">
        <v>1660</v>
      </c>
      <c r="AA110" s="1973"/>
      <c r="AB110" s="1973"/>
      <c r="AC110" s="1973"/>
      <c r="AD110" s="1973"/>
      <c r="AE110" s="1973"/>
      <c r="AF110" s="1929">
        <v>0</v>
      </c>
      <c r="AG110" s="1929"/>
      <c r="AH110" s="1929">
        <v>15</v>
      </c>
      <c r="AI110" s="1929"/>
      <c r="AJ110" s="1929"/>
      <c r="AK110" s="1885"/>
      <c r="AL110" s="1885"/>
      <c r="AM110" s="1885"/>
      <c r="AN110" s="1885"/>
      <c r="AO110" s="1885"/>
      <c r="AP110" s="1885"/>
      <c r="AQ110" s="1885"/>
      <c r="AR110" s="1885"/>
      <c r="AS110" s="1419"/>
    </row>
    <row r="111" spans="1:45" ht="14.1" customHeight="1">
      <c r="A111" s="1924" t="s">
        <v>1751</v>
      </c>
      <c r="B111" s="1924"/>
      <c r="C111" s="1925" t="s">
        <v>1654</v>
      </c>
      <c r="D111" s="1925"/>
      <c r="E111" s="1925"/>
      <c r="F111" s="1971" t="s">
        <v>1655</v>
      </c>
      <c r="G111" s="1971"/>
      <c r="H111" s="1971"/>
      <c r="I111" s="1422">
        <v>325</v>
      </c>
      <c r="J111" s="1976" t="s">
        <v>1656</v>
      </c>
      <c r="K111" s="1976"/>
      <c r="L111" s="1976"/>
      <c r="M111" s="1862" t="s">
        <v>1752</v>
      </c>
      <c r="N111" s="1862"/>
      <c r="O111" s="1862"/>
      <c r="P111" s="1862"/>
      <c r="Q111" s="1942">
        <v>43895</v>
      </c>
      <c r="R111" s="1942"/>
      <c r="S111" s="1977">
        <v>44774</v>
      </c>
      <c r="T111" s="1977"/>
      <c r="U111" s="1977"/>
      <c r="V111" s="1932">
        <v>45138</v>
      </c>
      <c r="W111" s="1932"/>
      <c r="X111" s="1932"/>
      <c r="Y111" s="1423">
        <v>564</v>
      </c>
      <c r="Z111" s="1973" t="s">
        <v>1658</v>
      </c>
      <c r="AA111" s="1973"/>
      <c r="AB111" s="1973"/>
      <c r="AC111" s="1973"/>
      <c r="AD111" s="1973"/>
      <c r="AE111" s="1973"/>
      <c r="AF111" s="1929">
        <v>0</v>
      </c>
      <c r="AG111" s="1929"/>
      <c r="AH111" s="1930">
        <v>-45</v>
      </c>
      <c r="AI111" s="1930"/>
      <c r="AJ111" s="1930"/>
      <c r="AK111" s="1929">
        <v>514</v>
      </c>
      <c r="AL111" s="1929"/>
      <c r="AM111" s="1929"/>
      <c r="AN111" s="1975">
        <v>0</v>
      </c>
      <c r="AO111" s="1975"/>
      <c r="AP111" s="1975"/>
      <c r="AQ111" s="1959">
        <v>-0.84</v>
      </c>
      <c r="AR111" s="1959"/>
      <c r="AS111" s="1419"/>
    </row>
    <row r="112" spans="1:45" ht="15" customHeight="1">
      <c r="A112" s="1885"/>
      <c r="B112" s="1885"/>
      <c r="C112" s="1885"/>
      <c r="D112" s="1885"/>
      <c r="E112" s="1885"/>
      <c r="F112" s="1885"/>
      <c r="G112" s="1885"/>
      <c r="H112" s="1885"/>
      <c r="I112" s="1421"/>
      <c r="J112" s="1885"/>
      <c r="K112" s="1885"/>
      <c r="L112" s="1885"/>
      <c r="M112" s="1885"/>
      <c r="N112" s="1885"/>
      <c r="O112" s="1885"/>
      <c r="P112" s="1885"/>
      <c r="Q112" s="1885"/>
      <c r="R112" s="1885"/>
      <c r="S112" s="1885"/>
      <c r="T112" s="1885"/>
      <c r="U112" s="1885"/>
      <c r="V112" s="1885"/>
      <c r="W112" s="1885"/>
      <c r="X112" s="1885"/>
      <c r="Y112" s="1421"/>
      <c r="Z112" s="1973" t="s">
        <v>1659</v>
      </c>
      <c r="AA112" s="1973"/>
      <c r="AB112" s="1973"/>
      <c r="AC112" s="1973"/>
      <c r="AD112" s="1973"/>
      <c r="AE112" s="1973"/>
      <c r="AF112" s="1974">
        <v>544</v>
      </c>
      <c r="AG112" s="1974"/>
      <c r="AH112" s="1917">
        <v>0</v>
      </c>
      <c r="AI112" s="1917"/>
      <c r="AJ112" s="1917"/>
      <c r="AK112" s="1885"/>
      <c r="AL112" s="1885"/>
      <c r="AM112" s="1885"/>
      <c r="AN112" s="1885"/>
      <c r="AO112" s="1885"/>
      <c r="AP112" s="1885"/>
      <c r="AQ112" s="1885"/>
      <c r="AR112" s="1885"/>
      <c r="AS112" s="1419"/>
    </row>
    <row r="113" spans="1:45" ht="14.1" customHeight="1">
      <c r="A113" s="1885"/>
      <c r="B113" s="1885"/>
      <c r="C113" s="1885"/>
      <c r="D113" s="1885"/>
      <c r="E113" s="1885"/>
      <c r="F113" s="1885"/>
      <c r="G113" s="1885"/>
      <c r="H113" s="1885"/>
      <c r="I113" s="1421"/>
      <c r="J113" s="1885"/>
      <c r="K113" s="1885"/>
      <c r="L113" s="1885"/>
      <c r="M113" s="1885"/>
      <c r="N113" s="1885"/>
      <c r="O113" s="1885"/>
      <c r="P113" s="1885"/>
      <c r="Q113" s="1885"/>
      <c r="R113" s="1885"/>
      <c r="S113" s="1885"/>
      <c r="T113" s="1885"/>
      <c r="U113" s="1885"/>
      <c r="V113" s="1885"/>
      <c r="W113" s="1885"/>
      <c r="X113" s="1885"/>
      <c r="Y113" s="1421"/>
      <c r="Z113" s="1973" t="s">
        <v>1660</v>
      </c>
      <c r="AA113" s="1973"/>
      <c r="AB113" s="1973"/>
      <c r="AC113" s="1973"/>
      <c r="AD113" s="1973"/>
      <c r="AE113" s="1973"/>
      <c r="AF113" s="1929">
        <v>0</v>
      </c>
      <c r="AG113" s="1929"/>
      <c r="AH113" s="1929">
        <v>15</v>
      </c>
      <c r="AI113" s="1929"/>
      <c r="AJ113" s="1929"/>
      <c r="AK113" s="1885"/>
      <c r="AL113" s="1885"/>
      <c r="AM113" s="1885"/>
      <c r="AN113" s="1885"/>
      <c r="AO113" s="1885"/>
      <c r="AP113" s="1885"/>
      <c r="AQ113" s="1885"/>
      <c r="AR113" s="1885"/>
      <c r="AS113" s="1419"/>
    </row>
    <row r="114" spans="1:45" ht="15" customHeight="1">
      <c r="A114" s="1924" t="s">
        <v>1753</v>
      </c>
      <c r="B114" s="1924"/>
      <c r="C114" s="1925" t="s">
        <v>1654</v>
      </c>
      <c r="D114" s="1925"/>
      <c r="E114" s="1925"/>
      <c r="F114" s="1971" t="s">
        <v>1655</v>
      </c>
      <c r="G114" s="1971"/>
      <c r="H114" s="1971"/>
      <c r="I114" s="1422">
        <v>325</v>
      </c>
      <c r="J114" s="1972" t="s">
        <v>1676</v>
      </c>
      <c r="K114" s="1972"/>
      <c r="L114" s="1972"/>
      <c r="M114" s="1924" t="s">
        <v>1677</v>
      </c>
      <c r="N114" s="1924"/>
      <c r="O114" s="1924"/>
      <c r="P114" s="1924"/>
      <c r="Q114" s="1885"/>
      <c r="R114" s="1885"/>
      <c r="S114" s="1885"/>
      <c r="T114" s="1885"/>
      <c r="U114" s="1885"/>
      <c r="V114" s="1885"/>
      <c r="W114" s="1885"/>
      <c r="X114" s="1885"/>
      <c r="Y114" s="1423">
        <v>564</v>
      </c>
      <c r="Z114" s="1885"/>
      <c r="AA114" s="1885"/>
      <c r="AB114" s="1885"/>
      <c r="AC114" s="1885"/>
      <c r="AD114" s="1885"/>
      <c r="AE114" s="1885"/>
      <c r="AF114" s="1929">
        <v>0</v>
      </c>
      <c r="AG114" s="1929"/>
      <c r="AH114" s="1917">
        <v>0</v>
      </c>
      <c r="AI114" s="1917"/>
      <c r="AJ114" s="1917"/>
      <c r="AK114" s="1885"/>
      <c r="AL114" s="1885"/>
      <c r="AM114" s="1885"/>
      <c r="AN114" s="1885"/>
      <c r="AO114" s="1885"/>
      <c r="AP114" s="1885"/>
      <c r="AQ114" s="1885"/>
      <c r="AR114" s="1885"/>
      <c r="AS114" s="1419"/>
    </row>
    <row r="115" spans="1:45" ht="14.1" customHeight="1">
      <c r="A115" s="1924" t="s">
        <v>1754</v>
      </c>
      <c r="B115" s="1924"/>
      <c r="C115" s="1925" t="s">
        <v>1654</v>
      </c>
      <c r="D115" s="1925"/>
      <c r="E115" s="1925"/>
      <c r="F115" s="1971" t="s">
        <v>1655</v>
      </c>
      <c r="G115" s="1971"/>
      <c r="H115" s="1971"/>
      <c r="I115" s="1422">
        <v>325</v>
      </c>
      <c r="J115" s="1972" t="s">
        <v>1676</v>
      </c>
      <c r="K115" s="1972"/>
      <c r="L115" s="1972"/>
      <c r="M115" s="1924" t="s">
        <v>1677</v>
      </c>
      <c r="N115" s="1924"/>
      <c r="O115" s="1924"/>
      <c r="P115" s="1924"/>
      <c r="Q115" s="1885"/>
      <c r="R115" s="1885"/>
      <c r="S115" s="1885"/>
      <c r="T115" s="1885"/>
      <c r="U115" s="1885"/>
      <c r="V115" s="1885"/>
      <c r="W115" s="1885"/>
      <c r="X115" s="1885"/>
      <c r="Y115" s="1423">
        <v>564</v>
      </c>
      <c r="Z115" s="1885"/>
      <c r="AA115" s="1885"/>
      <c r="AB115" s="1885"/>
      <c r="AC115" s="1885"/>
      <c r="AD115" s="1885"/>
      <c r="AE115" s="1885"/>
      <c r="AF115" s="1929">
        <v>0</v>
      </c>
      <c r="AG115" s="1929"/>
      <c r="AH115" s="1917">
        <v>0</v>
      </c>
      <c r="AI115" s="1917"/>
      <c r="AJ115" s="1917"/>
      <c r="AK115" s="1885"/>
      <c r="AL115" s="1885"/>
      <c r="AM115" s="1885"/>
      <c r="AN115" s="1885"/>
      <c r="AO115" s="1885"/>
      <c r="AP115" s="1885"/>
      <c r="AQ115" s="1885"/>
      <c r="AR115" s="1885"/>
      <c r="AS115" s="1419"/>
    </row>
    <row r="116" spans="1:45" ht="15" customHeight="1">
      <c r="A116" s="1924" t="s">
        <v>1755</v>
      </c>
      <c r="B116" s="1924"/>
      <c r="C116" s="1925" t="s">
        <v>1654</v>
      </c>
      <c r="D116" s="1925"/>
      <c r="E116" s="1925"/>
      <c r="F116" s="1971" t="s">
        <v>1655</v>
      </c>
      <c r="G116" s="1971"/>
      <c r="H116" s="1971"/>
      <c r="I116" s="1422">
        <v>325</v>
      </c>
      <c r="J116" s="1972" t="s">
        <v>1676</v>
      </c>
      <c r="K116" s="1972"/>
      <c r="L116" s="1972"/>
      <c r="M116" s="1924" t="s">
        <v>1677</v>
      </c>
      <c r="N116" s="1924"/>
      <c r="O116" s="1924"/>
      <c r="P116" s="1924"/>
      <c r="Q116" s="1885"/>
      <c r="R116" s="1885"/>
      <c r="S116" s="1885"/>
      <c r="T116" s="1885"/>
      <c r="U116" s="1885"/>
      <c r="V116" s="1885"/>
      <c r="W116" s="1885"/>
      <c r="X116" s="1885"/>
      <c r="Y116" s="1423">
        <v>564</v>
      </c>
      <c r="Z116" s="1885"/>
      <c r="AA116" s="1885"/>
      <c r="AB116" s="1885"/>
      <c r="AC116" s="1885"/>
      <c r="AD116" s="1885"/>
      <c r="AE116" s="1885"/>
      <c r="AF116" s="1929">
        <v>0</v>
      </c>
      <c r="AG116" s="1929"/>
      <c r="AH116" s="1917">
        <v>0</v>
      </c>
      <c r="AI116" s="1917"/>
      <c r="AJ116" s="1917"/>
      <c r="AK116" s="1885"/>
      <c r="AL116" s="1885"/>
      <c r="AM116" s="1885"/>
      <c r="AN116" s="1885"/>
      <c r="AO116" s="1885"/>
      <c r="AP116" s="1885"/>
      <c r="AQ116" s="1885"/>
      <c r="AR116" s="1885"/>
      <c r="AS116" s="1419"/>
    </row>
    <row r="117" spans="1:45" ht="14.1" customHeight="1">
      <c r="A117" s="1924" t="s">
        <v>1756</v>
      </c>
      <c r="B117" s="1924"/>
      <c r="C117" s="1925" t="s">
        <v>1654</v>
      </c>
      <c r="D117" s="1925"/>
      <c r="E117" s="1925"/>
      <c r="F117" s="1971" t="s">
        <v>1655</v>
      </c>
      <c r="G117" s="1971"/>
      <c r="H117" s="1971"/>
      <c r="I117" s="1422">
        <v>325</v>
      </c>
      <c r="J117" s="1976" t="s">
        <v>1656</v>
      </c>
      <c r="K117" s="1976"/>
      <c r="L117" s="1976"/>
      <c r="M117" s="1862" t="s">
        <v>1757</v>
      </c>
      <c r="N117" s="1862"/>
      <c r="O117" s="1862"/>
      <c r="P117" s="1862"/>
      <c r="Q117" s="1942">
        <v>44058</v>
      </c>
      <c r="R117" s="1942"/>
      <c r="S117" s="1977">
        <v>44774</v>
      </c>
      <c r="T117" s="1977"/>
      <c r="U117" s="1977"/>
      <c r="V117" s="1932">
        <v>45138</v>
      </c>
      <c r="W117" s="1932"/>
      <c r="X117" s="1932"/>
      <c r="Y117" s="1423">
        <v>564</v>
      </c>
      <c r="Z117" s="1973" t="s">
        <v>1658</v>
      </c>
      <c r="AA117" s="1973"/>
      <c r="AB117" s="1973"/>
      <c r="AC117" s="1973"/>
      <c r="AD117" s="1973"/>
      <c r="AE117" s="1973"/>
      <c r="AF117" s="1929">
        <v>0</v>
      </c>
      <c r="AG117" s="1929"/>
      <c r="AH117" s="1930">
        <v>-50</v>
      </c>
      <c r="AI117" s="1930"/>
      <c r="AJ117" s="1930"/>
      <c r="AK117" s="1929">
        <v>514</v>
      </c>
      <c r="AL117" s="1929"/>
      <c r="AM117" s="1929"/>
      <c r="AN117" s="1975">
        <v>0</v>
      </c>
      <c r="AO117" s="1975"/>
      <c r="AP117" s="1975"/>
      <c r="AQ117" s="1941">
        <v>788.02</v>
      </c>
      <c r="AR117" s="1941"/>
      <c r="AS117" s="1419"/>
    </row>
    <row r="118" spans="1:45" ht="14.1" customHeight="1">
      <c r="A118" s="1885"/>
      <c r="B118" s="1885"/>
      <c r="C118" s="1885"/>
      <c r="D118" s="1885"/>
      <c r="E118" s="1885"/>
      <c r="F118" s="1885"/>
      <c r="G118" s="1885"/>
      <c r="H118" s="1885"/>
      <c r="I118" s="1421"/>
      <c r="J118" s="1885"/>
      <c r="K118" s="1885"/>
      <c r="L118" s="1885"/>
      <c r="M118" s="1885"/>
      <c r="N118" s="1885"/>
      <c r="O118" s="1885"/>
      <c r="P118" s="1885"/>
      <c r="Q118" s="1885"/>
      <c r="R118" s="1885"/>
      <c r="S118" s="1885"/>
      <c r="T118" s="1885"/>
      <c r="U118" s="1885"/>
      <c r="V118" s="1885"/>
      <c r="W118" s="1885"/>
      <c r="X118" s="1885"/>
      <c r="Y118" s="1421"/>
      <c r="Z118" s="1973" t="s">
        <v>1659</v>
      </c>
      <c r="AA118" s="1973"/>
      <c r="AB118" s="1973"/>
      <c r="AC118" s="1973"/>
      <c r="AD118" s="1973"/>
      <c r="AE118" s="1973"/>
      <c r="AF118" s="1974">
        <v>549</v>
      </c>
      <c r="AG118" s="1974"/>
      <c r="AH118" s="1917">
        <v>0</v>
      </c>
      <c r="AI118" s="1917"/>
      <c r="AJ118" s="1917"/>
      <c r="AK118" s="1885"/>
      <c r="AL118" s="1885"/>
      <c r="AM118" s="1885"/>
      <c r="AN118" s="1885"/>
      <c r="AO118" s="1885"/>
      <c r="AP118" s="1885"/>
      <c r="AQ118" s="1885"/>
      <c r="AR118" s="1885"/>
      <c r="AS118" s="1419"/>
    </row>
    <row r="119" spans="1:45" ht="15" customHeight="1">
      <c r="A119" s="1885"/>
      <c r="B119" s="1885"/>
      <c r="C119" s="1885"/>
      <c r="D119" s="1885"/>
      <c r="E119" s="1885"/>
      <c r="F119" s="1885"/>
      <c r="G119" s="1885"/>
      <c r="H119" s="1885"/>
      <c r="I119" s="1421"/>
      <c r="J119" s="1885"/>
      <c r="K119" s="1885"/>
      <c r="L119" s="1885"/>
      <c r="M119" s="1885"/>
      <c r="N119" s="1885"/>
      <c r="O119" s="1885"/>
      <c r="P119" s="1885"/>
      <c r="Q119" s="1885"/>
      <c r="R119" s="1885"/>
      <c r="S119" s="1885"/>
      <c r="T119" s="1885"/>
      <c r="U119" s="1885"/>
      <c r="V119" s="1885"/>
      <c r="W119" s="1885"/>
      <c r="X119" s="1885"/>
      <c r="Y119" s="1421"/>
      <c r="Z119" s="1973" t="s">
        <v>1660</v>
      </c>
      <c r="AA119" s="1973"/>
      <c r="AB119" s="1973"/>
      <c r="AC119" s="1973"/>
      <c r="AD119" s="1973"/>
      <c r="AE119" s="1973"/>
      <c r="AF119" s="1929">
        <v>0</v>
      </c>
      <c r="AG119" s="1929"/>
      <c r="AH119" s="1929">
        <v>15</v>
      </c>
      <c r="AI119" s="1929"/>
      <c r="AJ119" s="1929"/>
      <c r="AK119" s="1885"/>
      <c r="AL119" s="1885"/>
      <c r="AM119" s="1885"/>
      <c r="AN119" s="1885"/>
      <c r="AO119" s="1885"/>
      <c r="AP119" s="1885"/>
      <c r="AQ119" s="1885"/>
      <c r="AR119" s="1885"/>
      <c r="AS119" s="1419"/>
    </row>
    <row r="120" spans="1:45" ht="14.1" customHeight="1">
      <c r="A120" s="1924" t="s">
        <v>1758</v>
      </c>
      <c r="B120" s="1924"/>
      <c r="C120" s="1925" t="s">
        <v>1654</v>
      </c>
      <c r="D120" s="1925"/>
      <c r="E120" s="1925"/>
      <c r="F120" s="1971" t="s">
        <v>1655</v>
      </c>
      <c r="G120" s="1971"/>
      <c r="H120" s="1971"/>
      <c r="I120" s="1422">
        <v>325</v>
      </c>
      <c r="J120" s="1972" t="s">
        <v>1676</v>
      </c>
      <c r="K120" s="1972"/>
      <c r="L120" s="1972"/>
      <c r="M120" s="1924" t="s">
        <v>1677</v>
      </c>
      <c r="N120" s="1924"/>
      <c r="O120" s="1924"/>
      <c r="P120" s="1924"/>
      <c r="Q120" s="1885"/>
      <c r="R120" s="1885"/>
      <c r="S120" s="1885"/>
      <c r="T120" s="1885"/>
      <c r="U120" s="1885"/>
      <c r="V120" s="1885"/>
      <c r="W120" s="1885"/>
      <c r="X120" s="1885"/>
      <c r="Y120" s="1423">
        <v>564</v>
      </c>
      <c r="Z120" s="1885"/>
      <c r="AA120" s="1885"/>
      <c r="AB120" s="1885"/>
      <c r="AC120" s="1885"/>
      <c r="AD120" s="1885"/>
      <c r="AE120" s="1885"/>
      <c r="AF120" s="1929">
        <v>0</v>
      </c>
      <c r="AG120" s="1929"/>
      <c r="AH120" s="1917">
        <v>0</v>
      </c>
      <c r="AI120" s="1917"/>
      <c r="AJ120" s="1917"/>
      <c r="AK120" s="1885"/>
      <c r="AL120" s="1885"/>
      <c r="AM120" s="1885"/>
      <c r="AN120" s="1885"/>
      <c r="AO120" s="1885"/>
      <c r="AP120" s="1885"/>
      <c r="AQ120" s="1885"/>
      <c r="AR120" s="1885"/>
      <c r="AS120" s="1419"/>
    </row>
    <row r="121" spans="1:45" ht="15" customHeight="1">
      <c r="A121" s="1924" t="s">
        <v>1759</v>
      </c>
      <c r="B121" s="1924"/>
      <c r="C121" s="1925" t="s">
        <v>1654</v>
      </c>
      <c r="D121" s="1925"/>
      <c r="E121" s="1925"/>
      <c r="F121" s="1971" t="s">
        <v>1655</v>
      </c>
      <c r="G121" s="1971"/>
      <c r="H121" s="1971"/>
      <c r="I121" s="1422">
        <v>325</v>
      </c>
      <c r="J121" s="1976" t="s">
        <v>1656</v>
      </c>
      <c r="K121" s="1976"/>
      <c r="L121" s="1976"/>
      <c r="M121" s="1862" t="s">
        <v>1760</v>
      </c>
      <c r="N121" s="1862"/>
      <c r="O121" s="1862"/>
      <c r="P121" s="1862"/>
      <c r="Q121" s="1942">
        <v>44799</v>
      </c>
      <c r="R121" s="1942"/>
      <c r="S121" s="1977">
        <v>44799</v>
      </c>
      <c r="T121" s="1977"/>
      <c r="U121" s="1977"/>
      <c r="V121" s="1932">
        <v>45138</v>
      </c>
      <c r="W121" s="1932"/>
      <c r="X121" s="1932"/>
      <c r="Y121" s="1423">
        <v>564</v>
      </c>
      <c r="Z121" s="1973" t="s">
        <v>1658</v>
      </c>
      <c r="AA121" s="1973"/>
      <c r="AB121" s="1973"/>
      <c r="AC121" s="1973"/>
      <c r="AD121" s="1973"/>
      <c r="AE121" s="1973"/>
      <c r="AF121" s="1929">
        <v>0</v>
      </c>
      <c r="AG121" s="1929"/>
      <c r="AH121" s="1930">
        <v>-25</v>
      </c>
      <c r="AI121" s="1930"/>
      <c r="AJ121" s="1930"/>
      <c r="AK121" s="1929">
        <v>509</v>
      </c>
      <c r="AL121" s="1929"/>
      <c r="AM121" s="1929"/>
      <c r="AN121" s="1975">
        <v>0</v>
      </c>
      <c r="AO121" s="1975"/>
      <c r="AP121" s="1975"/>
      <c r="AQ121" s="1941">
        <v>0</v>
      </c>
      <c r="AR121" s="1941"/>
      <c r="AS121" s="1419"/>
    </row>
    <row r="122" spans="1:45" ht="14.1" customHeight="1">
      <c r="A122" s="1885"/>
      <c r="B122" s="1885"/>
      <c r="C122" s="1885"/>
      <c r="D122" s="1885"/>
      <c r="E122" s="1885"/>
      <c r="F122" s="1885"/>
      <c r="G122" s="1885"/>
      <c r="H122" s="1885"/>
      <c r="I122" s="1421"/>
      <c r="J122" s="1885"/>
      <c r="K122" s="1885"/>
      <c r="L122" s="1885"/>
      <c r="M122" s="1885"/>
      <c r="N122" s="1885"/>
      <c r="O122" s="1885"/>
      <c r="P122" s="1885"/>
      <c r="Q122" s="1885"/>
      <c r="R122" s="1885"/>
      <c r="S122" s="1885"/>
      <c r="T122" s="1885"/>
      <c r="U122" s="1885"/>
      <c r="V122" s="1885"/>
      <c r="W122" s="1885"/>
      <c r="X122" s="1885"/>
      <c r="Y122" s="1421"/>
      <c r="Z122" s="1973" t="s">
        <v>1659</v>
      </c>
      <c r="AA122" s="1973"/>
      <c r="AB122" s="1973"/>
      <c r="AC122" s="1973"/>
      <c r="AD122" s="1973"/>
      <c r="AE122" s="1973"/>
      <c r="AF122" s="1974">
        <v>519</v>
      </c>
      <c r="AG122" s="1974"/>
      <c r="AH122" s="1917">
        <v>0</v>
      </c>
      <c r="AI122" s="1917"/>
      <c r="AJ122" s="1917"/>
      <c r="AK122" s="1885"/>
      <c r="AL122" s="1885"/>
      <c r="AM122" s="1885"/>
      <c r="AN122" s="1885"/>
      <c r="AO122" s="1885"/>
      <c r="AP122" s="1885"/>
      <c r="AQ122" s="1885"/>
      <c r="AR122" s="1885"/>
      <c r="AS122" s="1419"/>
    </row>
    <row r="123" spans="1:45" ht="15" customHeight="1">
      <c r="A123" s="1885"/>
      <c r="B123" s="1885"/>
      <c r="C123" s="1885"/>
      <c r="D123" s="1885"/>
      <c r="E123" s="1885"/>
      <c r="F123" s="1885"/>
      <c r="G123" s="1885"/>
      <c r="H123" s="1885"/>
      <c r="I123" s="1421"/>
      <c r="J123" s="1885"/>
      <c r="K123" s="1885"/>
      <c r="L123" s="1885"/>
      <c r="M123" s="1885"/>
      <c r="N123" s="1885"/>
      <c r="O123" s="1885"/>
      <c r="P123" s="1885"/>
      <c r="Q123" s="1885"/>
      <c r="R123" s="1885"/>
      <c r="S123" s="1885"/>
      <c r="T123" s="1885"/>
      <c r="U123" s="1885"/>
      <c r="V123" s="1885"/>
      <c r="W123" s="1885"/>
      <c r="X123" s="1885"/>
      <c r="Y123" s="1421"/>
      <c r="Z123" s="1973" t="s">
        <v>1660</v>
      </c>
      <c r="AA123" s="1973"/>
      <c r="AB123" s="1973"/>
      <c r="AC123" s="1973"/>
      <c r="AD123" s="1973"/>
      <c r="AE123" s="1973"/>
      <c r="AF123" s="1929">
        <v>0</v>
      </c>
      <c r="AG123" s="1929"/>
      <c r="AH123" s="1929">
        <v>15</v>
      </c>
      <c r="AI123" s="1929"/>
      <c r="AJ123" s="1929"/>
      <c r="AK123" s="1885"/>
      <c r="AL123" s="1885"/>
      <c r="AM123" s="1885"/>
      <c r="AN123" s="1885"/>
      <c r="AO123" s="1885"/>
      <c r="AP123" s="1885"/>
      <c r="AQ123" s="1885"/>
      <c r="AR123" s="1885"/>
      <c r="AS123" s="1419"/>
    </row>
    <row r="124" spans="1:45" ht="14.1" customHeight="1">
      <c r="A124" s="1924" t="s">
        <v>1761</v>
      </c>
      <c r="B124" s="1924"/>
      <c r="C124" s="1925" t="s">
        <v>1654</v>
      </c>
      <c r="D124" s="1925"/>
      <c r="E124" s="1925"/>
      <c r="F124" s="1971" t="s">
        <v>1655</v>
      </c>
      <c r="G124" s="1971"/>
      <c r="H124" s="1971"/>
      <c r="I124" s="1422">
        <v>325</v>
      </c>
      <c r="J124" s="1976" t="s">
        <v>1656</v>
      </c>
      <c r="K124" s="1976"/>
      <c r="L124" s="1976"/>
      <c r="M124" s="1862" t="s">
        <v>1762</v>
      </c>
      <c r="N124" s="1862"/>
      <c r="O124" s="1862"/>
      <c r="P124" s="1862"/>
      <c r="Q124" s="1942">
        <v>44061</v>
      </c>
      <c r="R124" s="1942"/>
      <c r="S124" s="1977">
        <v>44774</v>
      </c>
      <c r="T124" s="1977"/>
      <c r="U124" s="1977"/>
      <c r="V124" s="1932">
        <v>45138</v>
      </c>
      <c r="W124" s="1932"/>
      <c r="X124" s="1932"/>
      <c r="Y124" s="1423">
        <v>564</v>
      </c>
      <c r="Z124" s="1973" t="s">
        <v>1658</v>
      </c>
      <c r="AA124" s="1973"/>
      <c r="AB124" s="1973"/>
      <c r="AC124" s="1973"/>
      <c r="AD124" s="1973"/>
      <c r="AE124" s="1973"/>
      <c r="AF124" s="1929">
        <v>0</v>
      </c>
      <c r="AG124" s="1929"/>
      <c r="AH124" s="1930">
        <v>-50</v>
      </c>
      <c r="AI124" s="1930"/>
      <c r="AJ124" s="1930"/>
      <c r="AK124" s="1929">
        <v>499</v>
      </c>
      <c r="AL124" s="1929"/>
      <c r="AM124" s="1929"/>
      <c r="AN124" s="1975">
        <v>0</v>
      </c>
      <c r="AO124" s="1975"/>
      <c r="AP124" s="1975"/>
      <c r="AQ124" s="1959">
        <v>-598.75</v>
      </c>
      <c r="AR124" s="1959"/>
      <c r="AS124" s="1419"/>
    </row>
    <row r="125" spans="1:45" ht="10.7" customHeight="1">
      <c r="A125" s="1993"/>
      <c r="B125" s="1993"/>
      <c r="C125" s="1993"/>
      <c r="D125" s="1993"/>
      <c r="E125" s="1993"/>
      <c r="F125" s="1993"/>
      <c r="G125" s="1993"/>
      <c r="H125" s="1993"/>
      <c r="I125" s="1424"/>
      <c r="J125" s="1993"/>
      <c r="K125" s="1993"/>
      <c r="L125" s="1993"/>
      <c r="M125" s="1993"/>
      <c r="N125" s="1993"/>
      <c r="O125" s="1993"/>
      <c r="P125" s="1993"/>
      <c r="Q125" s="1993"/>
      <c r="R125" s="1993"/>
      <c r="S125" s="1993"/>
      <c r="T125" s="1993"/>
      <c r="U125" s="1993"/>
      <c r="V125" s="1993"/>
      <c r="W125" s="1993"/>
      <c r="X125" s="1993"/>
      <c r="Y125" s="1424"/>
      <c r="Z125" s="1997" t="s">
        <v>1659</v>
      </c>
      <c r="AA125" s="1997"/>
      <c r="AB125" s="1997"/>
      <c r="AC125" s="1997"/>
      <c r="AD125" s="1997"/>
      <c r="AE125" s="1997"/>
      <c r="AF125" s="1998">
        <v>549</v>
      </c>
      <c r="AG125" s="1998"/>
      <c r="AH125" s="1999">
        <v>0</v>
      </c>
      <c r="AI125" s="1999"/>
      <c r="AJ125" s="1999"/>
      <c r="AK125" s="1993"/>
      <c r="AL125" s="1993"/>
      <c r="AM125" s="1993"/>
      <c r="AN125" s="1993"/>
      <c r="AO125" s="1993"/>
      <c r="AP125" s="1993"/>
      <c r="AQ125" s="1993"/>
      <c r="AR125" s="1993"/>
      <c r="AS125" s="1416"/>
    </row>
    <row r="126" spans="1:45" ht="9" customHeight="1">
      <c r="A126" s="1855"/>
      <c r="B126" s="1855"/>
      <c r="C126" s="1855"/>
      <c r="D126" s="1855"/>
      <c r="E126" s="1855"/>
      <c r="F126" s="1855"/>
      <c r="G126" s="1855"/>
      <c r="H126" s="1855"/>
      <c r="I126" s="1855"/>
      <c r="J126" s="1855"/>
      <c r="K126" s="1855"/>
      <c r="L126" s="1855"/>
      <c r="M126" s="1855"/>
      <c r="N126" s="1855"/>
      <c r="O126" s="1855"/>
      <c r="P126" s="1855"/>
      <c r="Q126" s="1855"/>
      <c r="R126" s="1855"/>
      <c r="S126" s="1855"/>
      <c r="T126" s="1855"/>
      <c r="U126" s="1855"/>
      <c r="V126" s="1855"/>
      <c r="W126" s="1855"/>
      <c r="X126" s="1855"/>
      <c r="Y126" s="1855"/>
      <c r="Z126" s="1855"/>
      <c r="AA126" s="1855"/>
      <c r="AB126" s="1855"/>
      <c r="AC126" s="1855"/>
      <c r="AD126" s="1855"/>
      <c r="AE126" s="1855"/>
      <c r="AF126" s="1855"/>
      <c r="AG126" s="1855"/>
      <c r="AH126" s="1416"/>
      <c r="AI126" s="1955" t="s">
        <v>1640</v>
      </c>
      <c r="AJ126" s="1955"/>
      <c r="AK126" s="1955"/>
      <c r="AL126" s="1955"/>
      <c r="AM126" s="1955"/>
      <c r="AN126" s="1955"/>
      <c r="AO126" s="1955"/>
      <c r="AP126" s="1955"/>
      <c r="AQ126" s="1955"/>
      <c r="AR126" s="1955"/>
      <c r="AS126" s="1955"/>
    </row>
    <row r="127" spans="1:45" ht="20.100000000000001" customHeight="1">
      <c r="A127" s="1938" t="s">
        <v>1641</v>
      </c>
      <c r="B127" s="1938"/>
      <c r="C127" s="1938" t="s">
        <v>1642</v>
      </c>
      <c r="D127" s="1938"/>
      <c r="E127" s="1938"/>
      <c r="F127" s="1954" t="s">
        <v>1643</v>
      </c>
      <c r="G127" s="1954"/>
      <c r="H127" s="1954"/>
      <c r="I127" s="1939" t="s">
        <v>1644</v>
      </c>
      <c r="J127" s="1939"/>
      <c r="K127" s="1954" t="s">
        <v>1645</v>
      </c>
      <c r="L127" s="1954"/>
      <c r="M127" s="1940" t="s">
        <v>1646</v>
      </c>
      <c r="N127" s="1940"/>
      <c r="O127" s="1940"/>
      <c r="P127" s="1940"/>
      <c r="Q127" s="1873" t="s">
        <v>1647</v>
      </c>
      <c r="R127" s="1873"/>
      <c r="S127" s="1873"/>
      <c r="T127" s="1937" t="s">
        <v>1648</v>
      </c>
      <c r="U127" s="1937"/>
      <c r="V127" s="1937" t="s">
        <v>1649</v>
      </c>
      <c r="W127" s="1937"/>
      <c r="X127" s="1937"/>
      <c r="Y127" s="1937" t="s">
        <v>1650</v>
      </c>
      <c r="Z127" s="1937"/>
      <c r="AA127" s="1954" t="s">
        <v>1763</v>
      </c>
      <c r="AB127" s="1954"/>
      <c r="AC127" s="1873" t="s">
        <v>1764</v>
      </c>
      <c r="AD127" s="1873"/>
      <c r="AE127" s="1873"/>
      <c r="AF127" s="1936" t="s">
        <v>1652</v>
      </c>
      <c r="AG127" s="1936"/>
      <c r="AH127" s="1936"/>
      <c r="AI127" s="1936"/>
      <c r="AJ127" s="1936"/>
      <c r="AK127" s="1936"/>
      <c r="AL127" s="1936"/>
      <c r="AM127" s="1936"/>
      <c r="AN127" s="1936"/>
      <c r="AO127" s="1936"/>
      <c r="AP127" s="1936"/>
      <c r="AQ127" s="1936"/>
      <c r="AR127" s="1936"/>
      <c r="AS127" s="1419"/>
    </row>
    <row r="128" spans="1:45" ht="5.25" customHeight="1">
      <c r="A128" s="1948"/>
      <c r="B128" s="1948"/>
      <c r="C128" s="1948"/>
      <c r="D128" s="1948"/>
      <c r="E128" s="1948"/>
      <c r="F128" s="1948"/>
      <c r="G128" s="1948"/>
      <c r="H128" s="1948"/>
      <c r="I128" s="1948"/>
      <c r="J128" s="1948"/>
      <c r="K128" s="1948"/>
      <c r="L128" s="1948"/>
      <c r="M128" s="1948"/>
      <c r="N128" s="1948"/>
      <c r="O128" s="1948"/>
      <c r="P128" s="1948"/>
      <c r="Q128" s="1948"/>
      <c r="R128" s="1948"/>
      <c r="S128" s="1948"/>
      <c r="T128" s="1948"/>
      <c r="U128" s="1948"/>
      <c r="V128" s="1948"/>
      <c r="W128" s="1948"/>
      <c r="X128" s="1948"/>
      <c r="Y128" s="1948"/>
      <c r="Z128" s="1948"/>
      <c r="AA128" s="1948"/>
      <c r="AB128" s="1948"/>
      <c r="AC128" s="1948"/>
      <c r="AD128" s="1948"/>
      <c r="AE128" s="1948"/>
      <c r="AF128" s="1948"/>
      <c r="AG128" s="1948"/>
      <c r="AH128" s="1948"/>
      <c r="AI128" s="1948"/>
      <c r="AJ128" s="1948"/>
      <c r="AK128" s="1948"/>
      <c r="AL128" s="1948"/>
      <c r="AM128" s="1948"/>
      <c r="AN128" s="1948"/>
      <c r="AO128" s="1948"/>
      <c r="AP128" s="1948"/>
      <c r="AQ128" s="1948"/>
      <c r="AR128" s="1948"/>
      <c r="AS128" s="1416"/>
    </row>
    <row r="129" spans="1:45" ht="21" customHeight="1">
      <c r="A129" s="1949" t="s">
        <v>1765</v>
      </c>
      <c r="B129" s="1949"/>
      <c r="C129" s="1950" t="s">
        <v>1654</v>
      </c>
      <c r="D129" s="1950"/>
      <c r="E129" s="1950"/>
      <c r="F129" s="1951" t="s">
        <v>1655</v>
      </c>
      <c r="G129" s="1951"/>
      <c r="H129" s="1951"/>
      <c r="I129" s="1952">
        <v>325</v>
      </c>
      <c r="J129" s="1952"/>
      <c r="K129" s="1953" t="s">
        <v>1676</v>
      </c>
      <c r="L129" s="1953"/>
      <c r="M129" s="1949" t="s">
        <v>1677</v>
      </c>
      <c r="N129" s="1949"/>
      <c r="O129" s="1949"/>
      <c r="P129" s="1949"/>
      <c r="Q129" s="1944"/>
      <c r="R129" s="1944"/>
      <c r="S129" s="1944"/>
      <c r="T129" s="1944"/>
      <c r="U129" s="1944"/>
      <c r="V129" s="1944"/>
      <c r="W129" s="1944"/>
      <c r="X129" s="1944"/>
      <c r="Y129" s="1945">
        <v>564</v>
      </c>
      <c r="Z129" s="1945"/>
      <c r="AA129" s="1944"/>
      <c r="AB129" s="1944"/>
      <c r="AC129" s="1944"/>
      <c r="AD129" s="1944"/>
      <c r="AE129" s="1944"/>
      <c r="AF129" s="1946">
        <v>0</v>
      </c>
      <c r="AG129" s="1946"/>
      <c r="AH129" s="1947">
        <v>0</v>
      </c>
      <c r="AI129" s="1947"/>
      <c r="AJ129" s="1947"/>
      <c r="AK129" s="1944"/>
      <c r="AL129" s="1944"/>
      <c r="AM129" s="1944"/>
      <c r="AN129" s="1944"/>
      <c r="AO129" s="1944"/>
      <c r="AP129" s="1944"/>
      <c r="AQ129" s="1944"/>
      <c r="AR129" s="1944"/>
      <c r="AS129" s="1419"/>
    </row>
    <row r="130" spans="1:45" ht="14.1" customHeight="1">
      <c r="A130" s="1924" t="s">
        <v>1766</v>
      </c>
      <c r="B130" s="1924"/>
      <c r="C130" s="1925" t="s">
        <v>1654</v>
      </c>
      <c r="D130" s="1925"/>
      <c r="E130" s="1925"/>
      <c r="F130" s="1926" t="s">
        <v>1655</v>
      </c>
      <c r="G130" s="1926"/>
      <c r="H130" s="1926"/>
      <c r="I130" s="1927">
        <v>325</v>
      </c>
      <c r="J130" s="1927"/>
      <c r="K130" s="1928" t="s">
        <v>1676</v>
      </c>
      <c r="L130" s="1928"/>
      <c r="M130" s="1924" t="s">
        <v>1677</v>
      </c>
      <c r="N130" s="1924"/>
      <c r="O130" s="1924"/>
      <c r="P130" s="1924"/>
      <c r="Q130" s="1885"/>
      <c r="R130" s="1885"/>
      <c r="S130" s="1885"/>
      <c r="T130" s="1885"/>
      <c r="U130" s="1885"/>
      <c r="V130" s="1885"/>
      <c r="W130" s="1885"/>
      <c r="X130" s="1885"/>
      <c r="Y130" s="1941">
        <v>564</v>
      </c>
      <c r="Z130" s="1941"/>
      <c r="AA130" s="1885"/>
      <c r="AB130" s="1885"/>
      <c r="AC130" s="1885"/>
      <c r="AD130" s="1885"/>
      <c r="AE130" s="1885"/>
      <c r="AF130" s="1923">
        <v>0</v>
      </c>
      <c r="AG130" s="1923"/>
      <c r="AH130" s="1917">
        <v>0</v>
      </c>
      <c r="AI130" s="1917"/>
      <c r="AJ130" s="1917"/>
      <c r="AK130" s="1885"/>
      <c r="AL130" s="1885"/>
      <c r="AM130" s="1885"/>
      <c r="AN130" s="1885"/>
      <c r="AO130" s="1885"/>
      <c r="AP130" s="1885"/>
      <c r="AQ130" s="1885"/>
      <c r="AR130" s="1885"/>
      <c r="AS130" s="1419"/>
    </row>
    <row r="131" spans="1:45" ht="15" customHeight="1">
      <c r="A131" s="1924" t="s">
        <v>1767</v>
      </c>
      <c r="B131" s="1924"/>
      <c r="C131" s="1925" t="s">
        <v>1654</v>
      </c>
      <c r="D131" s="1925"/>
      <c r="E131" s="1925"/>
      <c r="F131" s="1926" t="s">
        <v>1655</v>
      </c>
      <c r="G131" s="1926"/>
      <c r="H131" s="1926"/>
      <c r="I131" s="1927">
        <v>325</v>
      </c>
      <c r="J131" s="1927"/>
      <c r="K131" s="1928" t="s">
        <v>1656</v>
      </c>
      <c r="L131" s="1928"/>
      <c r="M131" s="1862" t="s">
        <v>1768</v>
      </c>
      <c r="N131" s="1862"/>
      <c r="O131" s="1862"/>
      <c r="P131" s="1862"/>
      <c r="Q131" s="1942">
        <v>44569</v>
      </c>
      <c r="R131" s="1942"/>
      <c r="S131" s="1942"/>
      <c r="T131" s="1942">
        <v>44774</v>
      </c>
      <c r="U131" s="1942"/>
      <c r="V131" s="1942">
        <v>45138</v>
      </c>
      <c r="W131" s="1942"/>
      <c r="X131" s="1942"/>
      <c r="Y131" s="1941">
        <v>564</v>
      </c>
      <c r="Z131" s="1941"/>
      <c r="AA131" s="1862" t="s">
        <v>1658</v>
      </c>
      <c r="AB131" s="1862"/>
      <c r="AC131" s="1862"/>
      <c r="AD131" s="1862"/>
      <c r="AE131" s="1862"/>
      <c r="AF131" s="1923">
        <v>0</v>
      </c>
      <c r="AG131" s="1923"/>
      <c r="AH131" s="1930">
        <v>-35</v>
      </c>
      <c r="AI131" s="1930"/>
      <c r="AJ131" s="1930"/>
      <c r="AK131" s="1917">
        <v>514</v>
      </c>
      <c r="AL131" s="1917"/>
      <c r="AM131" s="1917"/>
      <c r="AN131" s="1941">
        <v>0</v>
      </c>
      <c r="AO131" s="1941"/>
      <c r="AP131" s="1941"/>
      <c r="AQ131" s="1943">
        <v>1798</v>
      </c>
      <c r="AR131" s="1943"/>
      <c r="AS131" s="1419"/>
    </row>
    <row r="132" spans="1:45" ht="14.1" customHeight="1">
      <c r="A132" s="1885"/>
      <c r="B132" s="1885"/>
      <c r="C132" s="1885"/>
      <c r="D132" s="1885"/>
      <c r="E132" s="1885"/>
      <c r="F132" s="1885"/>
      <c r="G132" s="1885"/>
      <c r="H132" s="1885"/>
      <c r="I132" s="1885"/>
      <c r="J132" s="1885"/>
      <c r="K132" s="1885"/>
      <c r="L132" s="1885"/>
      <c r="M132" s="1885"/>
      <c r="N132" s="1885"/>
      <c r="O132" s="1885"/>
      <c r="P132" s="1885"/>
      <c r="Q132" s="1885"/>
      <c r="R132" s="1885"/>
      <c r="S132" s="1885"/>
      <c r="T132" s="1885"/>
      <c r="U132" s="1885"/>
      <c r="V132" s="1885"/>
      <c r="W132" s="1885"/>
      <c r="X132" s="1885"/>
      <c r="Y132" s="1885"/>
      <c r="Z132" s="1885"/>
      <c r="AA132" s="1862" t="s">
        <v>1659</v>
      </c>
      <c r="AB132" s="1862"/>
      <c r="AC132" s="1862"/>
      <c r="AD132" s="1862"/>
      <c r="AE132" s="1862"/>
      <c r="AF132" s="1923">
        <v>534</v>
      </c>
      <c r="AG132" s="1923"/>
      <c r="AH132" s="1917">
        <v>0</v>
      </c>
      <c r="AI132" s="1917"/>
      <c r="AJ132" s="1917"/>
      <c r="AK132" s="1885"/>
      <c r="AL132" s="1885"/>
      <c r="AM132" s="1885"/>
      <c r="AN132" s="1885"/>
      <c r="AO132" s="1885"/>
      <c r="AP132" s="1885"/>
      <c r="AQ132" s="1885"/>
      <c r="AR132" s="1885"/>
      <c r="AS132" s="1419"/>
    </row>
    <row r="133" spans="1:45" ht="14.1" customHeight="1">
      <c r="A133" s="1885"/>
      <c r="B133" s="1885"/>
      <c r="C133" s="1885"/>
      <c r="D133" s="1885"/>
      <c r="E133" s="1885"/>
      <c r="F133" s="1885"/>
      <c r="G133" s="1885"/>
      <c r="H133" s="1885"/>
      <c r="I133" s="1885"/>
      <c r="J133" s="1885"/>
      <c r="K133" s="1885"/>
      <c r="L133" s="1885"/>
      <c r="M133" s="1885"/>
      <c r="N133" s="1885"/>
      <c r="O133" s="1885"/>
      <c r="P133" s="1885"/>
      <c r="Q133" s="1885"/>
      <c r="R133" s="1885"/>
      <c r="S133" s="1885"/>
      <c r="T133" s="1885"/>
      <c r="U133" s="1885"/>
      <c r="V133" s="1885"/>
      <c r="W133" s="1885"/>
      <c r="X133" s="1885"/>
      <c r="Y133" s="1885"/>
      <c r="Z133" s="1885"/>
      <c r="AA133" s="1862" t="s">
        <v>1660</v>
      </c>
      <c r="AB133" s="1862"/>
      <c r="AC133" s="1862"/>
      <c r="AD133" s="1862"/>
      <c r="AE133" s="1862"/>
      <c r="AF133" s="1923">
        <v>0</v>
      </c>
      <c r="AG133" s="1923"/>
      <c r="AH133" s="1929">
        <v>15</v>
      </c>
      <c r="AI133" s="1929"/>
      <c r="AJ133" s="1929"/>
      <c r="AK133" s="1885"/>
      <c r="AL133" s="1885"/>
      <c r="AM133" s="1885"/>
      <c r="AN133" s="1885"/>
      <c r="AO133" s="1885"/>
      <c r="AP133" s="1885"/>
      <c r="AQ133" s="1885"/>
      <c r="AR133" s="1885"/>
      <c r="AS133" s="1419"/>
    </row>
    <row r="134" spans="1:45" ht="15" customHeight="1">
      <c r="A134" s="1924" t="s">
        <v>1769</v>
      </c>
      <c r="B134" s="1924"/>
      <c r="C134" s="1925" t="s">
        <v>1654</v>
      </c>
      <c r="D134" s="1925"/>
      <c r="E134" s="1925"/>
      <c r="F134" s="1926" t="s">
        <v>1655</v>
      </c>
      <c r="G134" s="1926"/>
      <c r="H134" s="1926"/>
      <c r="I134" s="1927">
        <v>325</v>
      </c>
      <c r="J134" s="1927"/>
      <c r="K134" s="1928" t="s">
        <v>1656</v>
      </c>
      <c r="L134" s="1928"/>
      <c r="M134" s="1862" t="s">
        <v>1770</v>
      </c>
      <c r="N134" s="1862"/>
      <c r="O134" s="1862"/>
      <c r="P134" s="1862"/>
      <c r="Q134" s="1942">
        <v>44786</v>
      </c>
      <c r="R134" s="1942"/>
      <c r="S134" s="1942"/>
      <c r="T134" s="1942">
        <v>44786</v>
      </c>
      <c r="U134" s="1942"/>
      <c r="V134" s="1942">
        <v>45138</v>
      </c>
      <c r="W134" s="1942"/>
      <c r="X134" s="1942"/>
      <c r="Y134" s="1941">
        <v>564</v>
      </c>
      <c r="Z134" s="1941"/>
      <c r="AA134" s="1862" t="s">
        <v>1658</v>
      </c>
      <c r="AB134" s="1862"/>
      <c r="AC134" s="1862"/>
      <c r="AD134" s="1862"/>
      <c r="AE134" s="1862"/>
      <c r="AF134" s="1923">
        <v>0</v>
      </c>
      <c r="AG134" s="1923"/>
      <c r="AH134" s="1930">
        <v>-50</v>
      </c>
      <c r="AI134" s="1930"/>
      <c r="AJ134" s="1930"/>
      <c r="AK134" s="1917">
        <v>514</v>
      </c>
      <c r="AL134" s="1917"/>
      <c r="AM134" s="1917"/>
      <c r="AN134" s="1941">
        <v>986</v>
      </c>
      <c r="AO134" s="1941"/>
      <c r="AP134" s="1941"/>
      <c r="AQ134" s="1941">
        <v>44.95</v>
      </c>
      <c r="AR134" s="1941"/>
      <c r="AS134" s="1419"/>
    </row>
    <row r="135" spans="1:45" ht="14.1" customHeight="1">
      <c r="A135" s="1885"/>
      <c r="B135" s="1885"/>
      <c r="C135" s="1885"/>
      <c r="D135" s="1885"/>
      <c r="E135" s="1885"/>
      <c r="F135" s="1885"/>
      <c r="G135" s="1885"/>
      <c r="H135" s="1885"/>
      <c r="I135" s="1885"/>
      <c r="J135" s="1885"/>
      <c r="K135" s="1885"/>
      <c r="L135" s="1885"/>
      <c r="M135" s="1885"/>
      <c r="N135" s="1885"/>
      <c r="O135" s="1885"/>
      <c r="P135" s="1885"/>
      <c r="Q135" s="1885"/>
      <c r="R135" s="1885"/>
      <c r="S135" s="1885"/>
      <c r="T135" s="1885"/>
      <c r="U135" s="1885"/>
      <c r="V135" s="1885"/>
      <c r="W135" s="1885"/>
      <c r="X135" s="1885"/>
      <c r="Y135" s="1885"/>
      <c r="Z135" s="1885"/>
      <c r="AA135" s="1862" t="s">
        <v>1659</v>
      </c>
      <c r="AB135" s="1862"/>
      <c r="AC135" s="1862"/>
      <c r="AD135" s="1862"/>
      <c r="AE135" s="1862"/>
      <c r="AF135" s="1923">
        <v>549</v>
      </c>
      <c r="AG135" s="1923"/>
      <c r="AH135" s="1917">
        <v>0</v>
      </c>
      <c r="AI135" s="1917"/>
      <c r="AJ135" s="1917"/>
      <c r="AK135" s="1885"/>
      <c r="AL135" s="1885"/>
      <c r="AM135" s="1885"/>
      <c r="AN135" s="1885"/>
      <c r="AO135" s="1885"/>
      <c r="AP135" s="1885"/>
      <c r="AQ135" s="1885"/>
      <c r="AR135" s="1885"/>
      <c r="AS135" s="1419"/>
    </row>
    <row r="136" spans="1:45" ht="15" customHeight="1">
      <c r="A136" s="1885"/>
      <c r="B136" s="1885"/>
      <c r="C136" s="1885"/>
      <c r="D136" s="1885"/>
      <c r="E136" s="1885"/>
      <c r="F136" s="1885"/>
      <c r="G136" s="1885"/>
      <c r="H136" s="1885"/>
      <c r="I136" s="1885"/>
      <c r="J136" s="1885"/>
      <c r="K136" s="1885"/>
      <c r="L136" s="1885"/>
      <c r="M136" s="1885"/>
      <c r="N136" s="1885"/>
      <c r="O136" s="1885"/>
      <c r="P136" s="1885"/>
      <c r="Q136" s="1885"/>
      <c r="R136" s="1885"/>
      <c r="S136" s="1885"/>
      <c r="T136" s="1885"/>
      <c r="U136" s="1885"/>
      <c r="V136" s="1885"/>
      <c r="W136" s="1885"/>
      <c r="X136" s="1885"/>
      <c r="Y136" s="1885"/>
      <c r="Z136" s="1885"/>
      <c r="AA136" s="1862" t="s">
        <v>1660</v>
      </c>
      <c r="AB136" s="1862"/>
      <c r="AC136" s="1862"/>
      <c r="AD136" s="1862"/>
      <c r="AE136" s="1862"/>
      <c r="AF136" s="1923">
        <v>0</v>
      </c>
      <c r="AG136" s="1923"/>
      <c r="AH136" s="1929">
        <v>15</v>
      </c>
      <c r="AI136" s="1929"/>
      <c r="AJ136" s="1929"/>
      <c r="AK136" s="1885"/>
      <c r="AL136" s="1885"/>
      <c r="AM136" s="1885"/>
      <c r="AN136" s="1885"/>
      <c r="AO136" s="1885"/>
      <c r="AP136" s="1885"/>
      <c r="AQ136" s="1885"/>
      <c r="AR136" s="1885"/>
      <c r="AS136" s="1419"/>
    </row>
    <row r="137" spans="1:45" ht="20.100000000000001" customHeight="1">
      <c r="A137" s="1924" t="s">
        <v>1771</v>
      </c>
      <c r="B137" s="1924"/>
      <c r="C137" s="1925" t="s">
        <v>1654</v>
      </c>
      <c r="D137" s="1925"/>
      <c r="E137" s="1925"/>
      <c r="F137" s="1926" t="s">
        <v>1655</v>
      </c>
      <c r="G137" s="1926"/>
      <c r="H137" s="1926"/>
      <c r="I137" s="1927">
        <v>325</v>
      </c>
      <c r="J137" s="1927"/>
      <c r="K137" s="1928" t="s">
        <v>1656</v>
      </c>
      <c r="L137" s="1928"/>
      <c r="M137" s="1862" t="s">
        <v>1772</v>
      </c>
      <c r="N137" s="1862"/>
      <c r="O137" s="1862"/>
      <c r="P137" s="1862"/>
      <c r="Q137" s="1942">
        <v>44783</v>
      </c>
      <c r="R137" s="1942"/>
      <c r="S137" s="1942"/>
      <c r="T137" s="1942">
        <v>44783</v>
      </c>
      <c r="U137" s="1942"/>
      <c r="V137" s="1942">
        <v>45138</v>
      </c>
      <c r="W137" s="1942"/>
      <c r="X137" s="1942"/>
      <c r="Y137" s="1941">
        <v>564</v>
      </c>
      <c r="Z137" s="1941"/>
      <c r="AA137" s="1862" t="s">
        <v>1658</v>
      </c>
      <c r="AB137" s="1862"/>
      <c r="AC137" s="1862"/>
      <c r="AD137" s="1862"/>
      <c r="AE137" s="1862"/>
      <c r="AF137" s="1923">
        <v>0</v>
      </c>
      <c r="AG137" s="1923"/>
      <c r="AH137" s="1930">
        <v>-10</v>
      </c>
      <c r="AI137" s="1930"/>
      <c r="AJ137" s="1930"/>
      <c r="AK137" s="1917">
        <v>509</v>
      </c>
      <c r="AL137" s="1917"/>
      <c r="AM137" s="1917"/>
      <c r="AN137" s="1941">
        <v>0</v>
      </c>
      <c r="AO137" s="1941"/>
      <c r="AP137" s="1941"/>
      <c r="AQ137" s="1941">
        <v>0</v>
      </c>
      <c r="AR137" s="1941"/>
      <c r="AS137" s="1419"/>
    </row>
    <row r="138" spans="1:45" ht="15" customHeight="1">
      <c r="A138" s="1885"/>
      <c r="B138" s="1885"/>
      <c r="C138" s="1885"/>
      <c r="D138" s="1885"/>
      <c r="E138" s="1885"/>
      <c r="F138" s="1885"/>
      <c r="G138" s="1885"/>
      <c r="H138" s="1885"/>
      <c r="I138" s="1885"/>
      <c r="J138" s="1885"/>
      <c r="K138" s="1885"/>
      <c r="L138" s="1885"/>
      <c r="M138" s="1885"/>
      <c r="N138" s="1885"/>
      <c r="O138" s="1885"/>
      <c r="P138" s="1885"/>
      <c r="Q138" s="1885"/>
      <c r="R138" s="1885"/>
      <c r="S138" s="1885"/>
      <c r="T138" s="1885"/>
      <c r="U138" s="1885"/>
      <c r="V138" s="1885"/>
      <c r="W138" s="1885"/>
      <c r="X138" s="1885"/>
      <c r="Y138" s="1885"/>
      <c r="Z138" s="1885"/>
      <c r="AA138" s="1862" t="s">
        <v>1659</v>
      </c>
      <c r="AB138" s="1862"/>
      <c r="AC138" s="1862"/>
      <c r="AD138" s="1862"/>
      <c r="AE138" s="1862"/>
      <c r="AF138" s="1923">
        <v>519</v>
      </c>
      <c r="AG138" s="1923"/>
      <c r="AH138" s="1917">
        <v>0</v>
      </c>
      <c r="AI138" s="1917"/>
      <c r="AJ138" s="1917"/>
      <c r="AK138" s="1885"/>
      <c r="AL138" s="1885"/>
      <c r="AM138" s="1885"/>
      <c r="AN138" s="1885"/>
      <c r="AO138" s="1885"/>
      <c r="AP138" s="1885"/>
      <c r="AQ138" s="1885"/>
      <c r="AR138" s="1885"/>
      <c r="AS138" s="1419"/>
    </row>
    <row r="139" spans="1:45" ht="14.1" customHeight="1">
      <c r="A139" s="1924" t="s">
        <v>1773</v>
      </c>
      <c r="B139" s="1924"/>
      <c r="C139" s="1925" t="s">
        <v>1654</v>
      </c>
      <c r="D139" s="1925"/>
      <c r="E139" s="1925"/>
      <c r="F139" s="1926" t="s">
        <v>1655</v>
      </c>
      <c r="G139" s="1926"/>
      <c r="H139" s="1926"/>
      <c r="I139" s="1927">
        <v>325</v>
      </c>
      <c r="J139" s="1927"/>
      <c r="K139" s="1928" t="s">
        <v>1656</v>
      </c>
      <c r="L139" s="1928"/>
      <c r="M139" s="1862" t="s">
        <v>1774</v>
      </c>
      <c r="N139" s="1862"/>
      <c r="O139" s="1862"/>
      <c r="P139" s="1862"/>
      <c r="Q139" s="1942">
        <v>44786</v>
      </c>
      <c r="R139" s="1942"/>
      <c r="S139" s="1942"/>
      <c r="T139" s="1942">
        <v>44786</v>
      </c>
      <c r="U139" s="1942"/>
      <c r="V139" s="1942">
        <v>45138</v>
      </c>
      <c r="W139" s="1942"/>
      <c r="X139" s="1942"/>
      <c r="Y139" s="1941">
        <v>564</v>
      </c>
      <c r="Z139" s="1941"/>
      <c r="AA139" s="1862" t="s">
        <v>1658</v>
      </c>
      <c r="AB139" s="1862"/>
      <c r="AC139" s="1862"/>
      <c r="AD139" s="1862"/>
      <c r="AE139" s="1862"/>
      <c r="AF139" s="1923">
        <v>0</v>
      </c>
      <c r="AG139" s="1923"/>
      <c r="AH139" s="1930">
        <v>-10</v>
      </c>
      <c r="AI139" s="1930"/>
      <c r="AJ139" s="1930"/>
      <c r="AK139" s="1917">
        <v>524</v>
      </c>
      <c r="AL139" s="1917"/>
      <c r="AM139" s="1917"/>
      <c r="AN139" s="1941">
        <v>0</v>
      </c>
      <c r="AO139" s="1941"/>
      <c r="AP139" s="1941"/>
      <c r="AQ139" s="1941">
        <v>0</v>
      </c>
      <c r="AR139" s="1941"/>
      <c r="AS139" s="1419"/>
    </row>
    <row r="140" spans="1:45" ht="15" customHeight="1">
      <c r="A140" s="1885"/>
      <c r="B140" s="1885"/>
      <c r="C140" s="1885"/>
      <c r="D140" s="1885"/>
      <c r="E140" s="1885"/>
      <c r="F140" s="1885"/>
      <c r="G140" s="1885"/>
      <c r="H140" s="1885"/>
      <c r="I140" s="1885"/>
      <c r="J140" s="1885"/>
      <c r="K140" s="1885"/>
      <c r="L140" s="1885"/>
      <c r="M140" s="1885"/>
      <c r="N140" s="1885"/>
      <c r="O140" s="1885"/>
      <c r="P140" s="1885"/>
      <c r="Q140" s="1885"/>
      <c r="R140" s="1885"/>
      <c r="S140" s="1885"/>
      <c r="T140" s="1885"/>
      <c r="U140" s="1885"/>
      <c r="V140" s="1885"/>
      <c r="W140" s="1885"/>
      <c r="X140" s="1885"/>
      <c r="Y140" s="1885"/>
      <c r="Z140" s="1885"/>
      <c r="AA140" s="1862" t="s">
        <v>1659</v>
      </c>
      <c r="AB140" s="1862"/>
      <c r="AC140" s="1862"/>
      <c r="AD140" s="1862"/>
      <c r="AE140" s="1862"/>
      <c r="AF140" s="1923">
        <v>519</v>
      </c>
      <c r="AG140" s="1923"/>
      <c r="AH140" s="1917">
        <v>0</v>
      </c>
      <c r="AI140" s="1917"/>
      <c r="AJ140" s="1917"/>
      <c r="AK140" s="1885"/>
      <c r="AL140" s="1885"/>
      <c r="AM140" s="1885"/>
      <c r="AN140" s="1885"/>
      <c r="AO140" s="1885"/>
      <c r="AP140" s="1885"/>
      <c r="AQ140" s="1885"/>
      <c r="AR140" s="1885"/>
      <c r="AS140" s="1419"/>
    </row>
    <row r="141" spans="1:45" ht="14.1" customHeight="1">
      <c r="A141" s="1885"/>
      <c r="B141" s="1885"/>
      <c r="C141" s="1885"/>
      <c r="D141" s="1885"/>
      <c r="E141" s="1885"/>
      <c r="F141" s="1885"/>
      <c r="G141" s="1885"/>
      <c r="H141" s="1885"/>
      <c r="I141" s="1885"/>
      <c r="J141" s="1885"/>
      <c r="K141" s="1885"/>
      <c r="L141" s="1885"/>
      <c r="M141" s="1885"/>
      <c r="N141" s="1885"/>
      <c r="O141" s="1885"/>
      <c r="P141" s="1885"/>
      <c r="Q141" s="1885"/>
      <c r="R141" s="1885"/>
      <c r="S141" s="1885"/>
      <c r="T141" s="1885"/>
      <c r="U141" s="1885"/>
      <c r="V141" s="1885"/>
      <c r="W141" s="1885"/>
      <c r="X141" s="1885"/>
      <c r="Y141" s="1885"/>
      <c r="Z141" s="1885"/>
      <c r="AA141" s="1862" t="s">
        <v>1660</v>
      </c>
      <c r="AB141" s="1862"/>
      <c r="AC141" s="1862"/>
      <c r="AD141" s="1862"/>
      <c r="AE141" s="1862"/>
      <c r="AF141" s="1923">
        <v>0</v>
      </c>
      <c r="AG141" s="1923"/>
      <c r="AH141" s="1929">
        <v>15</v>
      </c>
      <c r="AI141" s="1929"/>
      <c r="AJ141" s="1929"/>
      <c r="AK141" s="1885"/>
      <c r="AL141" s="1885"/>
      <c r="AM141" s="1885"/>
      <c r="AN141" s="1885"/>
      <c r="AO141" s="1885"/>
      <c r="AP141" s="1885"/>
      <c r="AQ141" s="1885"/>
      <c r="AR141" s="1885"/>
      <c r="AS141" s="1419"/>
    </row>
    <row r="142" spans="1:45" ht="14.1" customHeight="1">
      <c r="A142" s="1924" t="s">
        <v>1775</v>
      </c>
      <c r="B142" s="1924"/>
      <c r="C142" s="1925" t="s">
        <v>1654</v>
      </c>
      <c r="D142" s="1925"/>
      <c r="E142" s="1925"/>
      <c r="F142" s="1926" t="s">
        <v>1655</v>
      </c>
      <c r="G142" s="1926"/>
      <c r="H142" s="1926"/>
      <c r="I142" s="1927">
        <v>325</v>
      </c>
      <c r="J142" s="1927"/>
      <c r="K142" s="1928" t="s">
        <v>1656</v>
      </c>
      <c r="L142" s="1928"/>
      <c r="M142" s="1862" t="s">
        <v>1776</v>
      </c>
      <c r="N142" s="1862"/>
      <c r="O142" s="1862"/>
      <c r="P142" s="1862"/>
      <c r="Q142" s="1942">
        <v>44776</v>
      </c>
      <c r="R142" s="1942"/>
      <c r="S142" s="1942"/>
      <c r="T142" s="1942">
        <v>44776</v>
      </c>
      <c r="U142" s="1942"/>
      <c r="V142" s="1942">
        <v>45138</v>
      </c>
      <c r="W142" s="1942"/>
      <c r="X142" s="1942"/>
      <c r="Y142" s="1941">
        <v>564</v>
      </c>
      <c r="Z142" s="1941"/>
      <c r="AA142" s="1862" t="s">
        <v>1658</v>
      </c>
      <c r="AB142" s="1862"/>
      <c r="AC142" s="1862"/>
      <c r="AD142" s="1862"/>
      <c r="AE142" s="1862"/>
      <c r="AF142" s="1923">
        <v>0</v>
      </c>
      <c r="AG142" s="1923"/>
      <c r="AH142" s="1930">
        <v>-35</v>
      </c>
      <c r="AI142" s="1930"/>
      <c r="AJ142" s="1930"/>
      <c r="AK142" s="1917">
        <v>499</v>
      </c>
      <c r="AL142" s="1917"/>
      <c r="AM142" s="1917"/>
      <c r="AN142" s="1941">
        <v>0</v>
      </c>
      <c r="AO142" s="1941"/>
      <c r="AP142" s="1941"/>
      <c r="AQ142" s="1941">
        <v>0</v>
      </c>
      <c r="AR142" s="1941"/>
      <c r="AS142" s="1419"/>
    </row>
    <row r="143" spans="1:45" ht="15" customHeight="1">
      <c r="A143" s="1885"/>
      <c r="B143" s="1885"/>
      <c r="C143" s="1885"/>
      <c r="D143" s="1885"/>
      <c r="E143" s="1885"/>
      <c r="F143" s="1885"/>
      <c r="G143" s="1885"/>
      <c r="H143" s="1885"/>
      <c r="I143" s="1885"/>
      <c r="J143" s="1885"/>
      <c r="K143" s="1885"/>
      <c r="L143" s="1885"/>
      <c r="M143" s="1885"/>
      <c r="N143" s="1885"/>
      <c r="O143" s="1885"/>
      <c r="P143" s="1885"/>
      <c r="Q143" s="1885"/>
      <c r="R143" s="1885"/>
      <c r="S143" s="1885"/>
      <c r="T143" s="1885"/>
      <c r="U143" s="1885"/>
      <c r="V143" s="1885"/>
      <c r="W143" s="1885"/>
      <c r="X143" s="1885"/>
      <c r="Y143" s="1885"/>
      <c r="Z143" s="1885"/>
      <c r="AA143" s="1862" t="s">
        <v>1659</v>
      </c>
      <c r="AB143" s="1862"/>
      <c r="AC143" s="1862"/>
      <c r="AD143" s="1862"/>
      <c r="AE143" s="1862"/>
      <c r="AF143" s="1923">
        <v>534</v>
      </c>
      <c r="AG143" s="1923"/>
      <c r="AH143" s="1917">
        <v>0</v>
      </c>
      <c r="AI143" s="1917"/>
      <c r="AJ143" s="1917"/>
      <c r="AK143" s="1885"/>
      <c r="AL143" s="1885"/>
      <c r="AM143" s="1885"/>
      <c r="AN143" s="1885"/>
      <c r="AO143" s="1885"/>
      <c r="AP143" s="1885"/>
      <c r="AQ143" s="1885"/>
      <c r="AR143" s="1885"/>
      <c r="AS143" s="1419"/>
    </row>
    <row r="144" spans="1:45" ht="14.1" customHeight="1">
      <c r="A144" s="1924" t="s">
        <v>1777</v>
      </c>
      <c r="B144" s="1924"/>
      <c r="C144" s="1925" t="s">
        <v>1654</v>
      </c>
      <c r="D144" s="1925"/>
      <c r="E144" s="1925"/>
      <c r="F144" s="1926" t="s">
        <v>1655</v>
      </c>
      <c r="G144" s="1926"/>
      <c r="H144" s="1926"/>
      <c r="I144" s="1927">
        <v>325</v>
      </c>
      <c r="J144" s="1927"/>
      <c r="K144" s="1928" t="s">
        <v>1656</v>
      </c>
      <c r="L144" s="1928"/>
      <c r="M144" s="1862" t="s">
        <v>1778</v>
      </c>
      <c r="N144" s="1862"/>
      <c r="O144" s="1862"/>
      <c r="P144" s="1862"/>
      <c r="Q144" s="1942">
        <v>44776</v>
      </c>
      <c r="R144" s="1942"/>
      <c r="S144" s="1942"/>
      <c r="T144" s="1942">
        <v>44776</v>
      </c>
      <c r="U144" s="1942"/>
      <c r="V144" s="1942">
        <v>45138</v>
      </c>
      <c r="W144" s="1942"/>
      <c r="X144" s="1942"/>
      <c r="Y144" s="1941">
        <v>564</v>
      </c>
      <c r="Z144" s="1941"/>
      <c r="AA144" s="1862" t="s">
        <v>1658</v>
      </c>
      <c r="AB144" s="1862"/>
      <c r="AC144" s="1862"/>
      <c r="AD144" s="1862"/>
      <c r="AE144" s="1862"/>
      <c r="AF144" s="1923">
        <v>0</v>
      </c>
      <c r="AG144" s="1923"/>
      <c r="AH144" s="1930">
        <v>-35</v>
      </c>
      <c r="AI144" s="1930"/>
      <c r="AJ144" s="1930"/>
      <c r="AK144" s="1917">
        <v>514</v>
      </c>
      <c r="AL144" s="1917"/>
      <c r="AM144" s="1917"/>
      <c r="AN144" s="1941">
        <v>0</v>
      </c>
      <c r="AO144" s="1941"/>
      <c r="AP144" s="1941"/>
      <c r="AQ144" s="1941">
        <v>30</v>
      </c>
      <c r="AR144" s="1941"/>
      <c r="AS144" s="1419"/>
    </row>
    <row r="145" spans="1:45" ht="15" customHeight="1">
      <c r="A145" s="1885"/>
      <c r="B145" s="1885"/>
      <c r="C145" s="1885"/>
      <c r="D145" s="1885"/>
      <c r="E145" s="1885"/>
      <c r="F145" s="1885"/>
      <c r="G145" s="1885"/>
      <c r="H145" s="1885"/>
      <c r="I145" s="1885"/>
      <c r="J145" s="1885"/>
      <c r="K145" s="1885"/>
      <c r="L145" s="1885"/>
      <c r="M145" s="1885"/>
      <c r="N145" s="1885"/>
      <c r="O145" s="1885"/>
      <c r="P145" s="1885"/>
      <c r="Q145" s="1885"/>
      <c r="R145" s="1885"/>
      <c r="S145" s="1885"/>
      <c r="T145" s="1885"/>
      <c r="U145" s="1885"/>
      <c r="V145" s="1885"/>
      <c r="W145" s="1885"/>
      <c r="X145" s="1885"/>
      <c r="Y145" s="1885"/>
      <c r="Z145" s="1885"/>
      <c r="AA145" s="1862" t="s">
        <v>1659</v>
      </c>
      <c r="AB145" s="1862"/>
      <c r="AC145" s="1862"/>
      <c r="AD145" s="1862"/>
      <c r="AE145" s="1862"/>
      <c r="AF145" s="1923">
        <v>534</v>
      </c>
      <c r="AG145" s="1923"/>
      <c r="AH145" s="1917">
        <v>0</v>
      </c>
      <c r="AI145" s="1917"/>
      <c r="AJ145" s="1917"/>
      <c r="AK145" s="1885"/>
      <c r="AL145" s="1885"/>
      <c r="AM145" s="1885"/>
      <c r="AN145" s="1885"/>
      <c r="AO145" s="1885"/>
      <c r="AP145" s="1885"/>
      <c r="AQ145" s="1885"/>
      <c r="AR145" s="1885"/>
      <c r="AS145" s="1419"/>
    </row>
    <row r="146" spans="1:45" ht="14.1" customHeight="1">
      <c r="A146" s="1885"/>
      <c r="B146" s="1885"/>
      <c r="C146" s="1885"/>
      <c r="D146" s="1885"/>
      <c r="E146" s="1885"/>
      <c r="F146" s="1885"/>
      <c r="G146" s="1885"/>
      <c r="H146" s="1885"/>
      <c r="I146" s="1885"/>
      <c r="J146" s="1885"/>
      <c r="K146" s="1885"/>
      <c r="L146" s="1885"/>
      <c r="M146" s="1885"/>
      <c r="N146" s="1885"/>
      <c r="O146" s="1885"/>
      <c r="P146" s="1885"/>
      <c r="Q146" s="1885"/>
      <c r="R146" s="1885"/>
      <c r="S146" s="1885"/>
      <c r="T146" s="1885"/>
      <c r="U146" s="1885"/>
      <c r="V146" s="1885"/>
      <c r="W146" s="1885"/>
      <c r="X146" s="1885"/>
      <c r="Y146" s="1885"/>
      <c r="Z146" s="1885"/>
      <c r="AA146" s="1862" t="s">
        <v>1660</v>
      </c>
      <c r="AB146" s="1862"/>
      <c r="AC146" s="1862"/>
      <c r="AD146" s="1862"/>
      <c r="AE146" s="1862"/>
      <c r="AF146" s="1923">
        <v>0</v>
      </c>
      <c r="AG146" s="1923"/>
      <c r="AH146" s="1929">
        <v>15</v>
      </c>
      <c r="AI146" s="1929"/>
      <c r="AJ146" s="1929"/>
      <c r="AK146" s="1885"/>
      <c r="AL146" s="1885"/>
      <c r="AM146" s="1885"/>
      <c r="AN146" s="1885"/>
      <c r="AO146" s="1885"/>
      <c r="AP146" s="1885"/>
      <c r="AQ146" s="1885"/>
      <c r="AR146" s="1885"/>
      <c r="AS146" s="1419"/>
    </row>
    <row r="147" spans="1:45" ht="15" customHeight="1">
      <c r="A147" s="1924" t="s">
        <v>1779</v>
      </c>
      <c r="B147" s="1924"/>
      <c r="C147" s="1925" t="s">
        <v>1654</v>
      </c>
      <c r="D147" s="1925"/>
      <c r="E147" s="1925"/>
      <c r="F147" s="1926" t="s">
        <v>1655</v>
      </c>
      <c r="G147" s="1926"/>
      <c r="H147" s="1926"/>
      <c r="I147" s="1927">
        <v>325</v>
      </c>
      <c r="J147" s="1927"/>
      <c r="K147" s="1928" t="s">
        <v>1676</v>
      </c>
      <c r="L147" s="1928"/>
      <c r="M147" s="1924" t="s">
        <v>1677</v>
      </c>
      <c r="N147" s="1924"/>
      <c r="O147" s="1924"/>
      <c r="P147" s="1924"/>
      <c r="Q147" s="1885"/>
      <c r="R147" s="1885"/>
      <c r="S147" s="1885"/>
      <c r="T147" s="1885"/>
      <c r="U147" s="1885"/>
      <c r="V147" s="1885"/>
      <c r="W147" s="1885"/>
      <c r="X147" s="1885"/>
      <c r="Y147" s="1941">
        <v>564</v>
      </c>
      <c r="Z147" s="1941"/>
      <c r="AA147" s="1885"/>
      <c r="AB147" s="1885"/>
      <c r="AC147" s="1885"/>
      <c r="AD147" s="1885"/>
      <c r="AE147" s="1885"/>
      <c r="AF147" s="1923">
        <v>0</v>
      </c>
      <c r="AG147" s="1923"/>
      <c r="AH147" s="1917">
        <v>0</v>
      </c>
      <c r="AI147" s="1917"/>
      <c r="AJ147" s="1917"/>
      <c r="AK147" s="1885"/>
      <c r="AL147" s="1885"/>
      <c r="AM147" s="1885"/>
      <c r="AN147" s="1885"/>
      <c r="AO147" s="1885"/>
      <c r="AP147" s="1885"/>
      <c r="AQ147" s="1885"/>
      <c r="AR147" s="1885"/>
      <c r="AS147" s="1419"/>
    </row>
    <row r="148" spans="1:45" ht="14.1" customHeight="1">
      <c r="A148" s="1924" t="s">
        <v>1780</v>
      </c>
      <c r="B148" s="1924"/>
      <c r="C148" s="1925" t="s">
        <v>1654</v>
      </c>
      <c r="D148" s="1925"/>
      <c r="E148" s="1925"/>
      <c r="F148" s="1926" t="s">
        <v>1655</v>
      </c>
      <c r="G148" s="1926"/>
      <c r="H148" s="1926"/>
      <c r="I148" s="1927">
        <v>325</v>
      </c>
      <c r="J148" s="1927"/>
      <c r="K148" s="1928" t="s">
        <v>1676</v>
      </c>
      <c r="L148" s="1928"/>
      <c r="M148" s="1924" t="s">
        <v>1677</v>
      </c>
      <c r="N148" s="1924"/>
      <c r="O148" s="1924"/>
      <c r="P148" s="1924"/>
      <c r="Q148" s="1885"/>
      <c r="R148" s="1885"/>
      <c r="S148" s="1885"/>
      <c r="T148" s="1885"/>
      <c r="U148" s="1885"/>
      <c r="V148" s="1885"/>
      <c r="W148" s="1885"/>
      <c r="X148" s="1885"/>
      <c r="Y148" s="1941">
        <v>564</v>
      </c>
      <c r="Z148" s="1941"/>
      <c r="AA148" s="1885"/>
      <c r="AB148" s="1885"/>
      <c r="AC148" s="1885"/>
      <c r="AD148" s="1885"/>
      <c r="AE148" s="1885"/>
      <c r="AF148" s="1923">
        <v>0</v>
      </c>
      <c r="AG148" s="1923"/>
      <c r="AH148" s="1917">
        <v>0</v>
      </c>
      <c r="AI148" s="1917"/>
      <c r="AJ148" s="1917"/>
      <c r="AK148" s="1885"/>
      <c r="AL148" s="1885"/>
      <c r="AM148" s="1885"/>
      <c r="AN148" s="1885"/>
      <c r="AO148" s="1885"/>
      <c r="AP148" s="1885"/>
      <c r="AQ148" s="1885"/>
      <c r="AR148" s="1885"/>
      <c r="AS148" s="1419"/>
    </row>
    <row r="149" spans="1:45" ht="15" customHeight="1">
      <c r="A149" s="1924" t="s">
        <v>1781</v>
      </c>
      <c r="B149" s="1924"/>
      <c r="C149" s="1925" t="s">
        <v>1654</v>
      </c>
      <c r="D149" s="1925"/>
      <c r="E149" s="1925"/>
      <c r="F149" s="1926" t="s">
        <v>1655</v>
      </c>
      <c r="G149" s="1926"/>
      <c r="H149" s="1926"/>
      <c r="I149" s="1927">
        <v>325</v>
      </c>
      <c r="J149" s="1927"/>
      <c r="K149" s="1928" t="s">
        <v>1676</v>
      </c>
      <c r="L149" s="1928"/>
      <c r="M149" s="1924" t="s">
        <v>1677</v>
      </c>
      <c r="N149" s="1924"/>
      <c r="O149" s="1924"/>
      <c r="P149" s="1924"/>
      <c r="Q149" s="1885"/>
      <c r="R149" s="1885"/>
      <c r="S149" s="1885"/>
      <c r="T149" s="1885"/>
      <c r="U149" s="1885"/>
      <c r="V149" s="1885"/>
      <c r="W149" s="1885"/>
      <c r="X149" s="1885"/>
      <c r="Y149" s="1941">
        <v>564</v>
      </c>
      <c r="Z149" s="1941"/>
      <c r="AA149" s="1885"/>
      <c r="AB149" s="1885"/>
      <c r="AC149" s="1885"/>
      <c r="AD149" s="1885"/>
      <c r="AE149" s="1885"/>
      <c r="AF149" s="1923">
        <v>0</v>
      </c>
      <c r="AG149" s="1923"/>
      <c r="AH149" s="1917">
        <v>0</v>
      </c>
      <c r="AI149" s="1917"/>
      <c r="AJ149" s="1917"/>
      <c r="AK149" s="1885"/>
      <c r="AL149" s="1885"/>
      <c r="AM149" s="1885"/>
      <c r="AN149" s="1885"/>
      <c r="AO149" s="1885"/>
      <c r="AP149" s="1885"/>
      <c r="AQ149" s="1885"/>
      <c r="AR149" s="1885"/>
      <c r="AS149" s="1419"/>
    </row>
    <row r="150" spans="1:45" ht="14.1" customHeight="1">
      <c r="A150" s="1924" t="s">
        <v>1782</v>
      </c>
      <c r="B150" s="1924"/>
      <c r="C150" s="1925" t="s">
        <v>1654</v>
      </c>
      <c r="D150" s="1925"/>
      <c r="E150" s="1925"/>
      <c r="F150" s="1926" t="s">
        <v>1655</v>
      </c>
      <c r="G150" s="1926"/>
      <c r="H150" s="1926"/>
      <c r="I150" s="1927">
        <v>325</v>
      </c>
      <c r="J150" s="1927"/>
      <c r="K150" s="1928" t="s">
        <v>1676</v>
      </c>
      <c r="L150" s="1928"/>
      <c r="M150" s="1924" t="s">
        <v>1677</v>
      </c>
      <c r="N150" s="1924"/>
      <c r="O150" s="1924"/>
      <c r="P150" s="1924"/>
      <c r="Q150" s="1885"/>
      <c r="R150" s="1885"/>
      <c r="S150" s="1885"/>
      <c r="T150" s="1885"/>
      <c r="U150" s="1885"/>
      <c r="V150" s="1885"/>
      <c r="W150" s="1885"/>
      <c r="X150" s="1885"/>
      <c r="Y150" s="1941">
        <v>564</v>
      </c>
      <c r="Z150" s="1941"/>
      <c r="AA150" s="1885"/>
      <c r="AB150" s="1885"/>
      <c r="AC150" s="1885"/>
      <c r="AD150" s="1885"/>
      <c r="AE150" s="1885"/>
      <c r="AF150" s="1923">
        <v>0</v>
      </c>
      <c r="AG150" s="1923"/>
      <c r="AH150" s="1917">
        <v>0</v>
      </c>
      <c r="AI150" s="1917"/>
      <c r="AJ150" s="1917"/>
      <c r="AK150" s="1885"/>
      <c r="AL150" s="1885"/>
      <c r="AM150" s="1885"/>
      <c r="AN150" s="1885"/>
      <c r="AO150" s="1885"/>
      <c r="AP150" s="1885"/>
      <c r="AQ150" s="1885"/>
      <c r="AR150" s="1885"/>
      <c r="AS150" s="1419"/>
    </row>
    <row r="151" spans="1:45" ht="14.1" customHeight="1">
      <c r="A151" s="1924" t="s">
        <v>1783</v>
      </c>
      <c r="B151" s="1924"/>
      <c r="C151" s="1925" t="s">
        <v>1654</v>
      </c>
      <c r="D151" s="1925"/>
      <c r="E151" s="1925"/>
      <c r="F151" s="1926" t="s">
        <v>1655</v>
      </c>
      <c r="G151" s="1926"/>
      <c r="H151" s="1926"/>
      <c r="I151" s="1927">
        <v>325</v>
      </c>
      <c r="J151" s="1927"/>
      <c r="K151" s="1928" t="s">
        <v>1676</v>
      </c>
      <c r="L151" s="1928"/>
      <c r="M151" s="1924" t="s">
        <v>1677</v>
      </c>
      <c r="N151" s="1924"/>
      <c r="O151" s="1924"/>
      <c r="P151" s="1924"/>
      <c r="Q151" s="1885"/>
      <c r="R151" s="1885"/>
      <c r="S151" s="1885"/>
      <c r="T151" s="1885"/>
      <c r="U151" s="1885"/>
      <c r="V151" s="1885"/>
      <c r="W151" s="1885"/>
      <c r="X151" s="1885"/>
      <c r="Y151" s="1941">
        <v>564</v>
      </c>
      <c r="Z151" s="1941"/>
      <c r="AA151" s="1885"/>
      <c r="AB151" s="1885"/>
      <c r="AC151" s="1885"/>
      <c r="AD151" s="1885"/>
      <c r="AE151" s="1885"/>
      <c r="AF151" s="1923">
        <v>0</v>
      </c>
      <c r="AG151" s="1923"/>
      <c r="AH151" s="1917">
        <v>0</v>
      </c>
      <c r="AI151" s="1917"/>
      <c r="AJ151" s="1917"/>
      <c r="AK151" s="1885"/>
      <c r="AL151" s="1885"/>
      <c r="AM151" s="1885"/>
      <c r="AN151" s="1885"/>
      <c r="AO151" s="1885"/>
      <c r="AP151" s="1885"/>
      <c r="AQ151" s="1885"/>
      <c r="AR151" s="1885"/>
      <c r="AS151" s="1419"/>
    </row>
    <row r="152" spans="1:45" ht="15" customHeight="1">
      <c r="A152" s="1924" t="s">
        <v>1784</v>
      </c>
      <c r="B152" s="1924"/>
      <c r="C152" s="1925" t="s">
        <v>1654</v>
      </c>
      <c r="D152" s="1925"/>
      <c r="E152" s="1925"/>
      <c r="F152" s="1926" t="s">
        <v>1655</v>
      </c>
      <c r="G152" s="1926"/>
      <c r="H152" s="1926"/>
      <c r="I152" s="1927">
        <v>325</v>
      </c>
      <c r="J152" s="1927"/>
      <c r="K152" s="1928" t="s">
        <v>1656</v>
      </c>
      <c r="L152" s="1928"/>
      <c r="M152" s="1862" t="s">
        <v>1785</v>
      </c>
      <c r="N152" s="1862"/>
      <c r="O152" s="1862"/>
      <c r="P152" s="1862"/>
      <c r="Q152" s="1942">
        <v>44786</v>
      </c>
      <c r="R152" s="1942"/>
      <c r="S152" s="1942"/>
      <c r="T152" s="1942">
        <v>44786</v>
      </c>
      <c r="U152" s="1942"/>
      <c r="V152" s="1942">
        <v>45138</v>
      </c>
      <c r="W152" s="1942"/>
      <c r="X152" s="1942"/>
      <c r="Y152" s="1941">
        <v>564</v>
      </c>
      <c r="Z152" s="1941"/>
      <c r="AA152" s="1862" t="s">
        <v>1658</v>
      </c>
      <c r="AB152" s="1862"/>
      <c r="AC152" s="1862"/>
      <c r="AD152" s="1862"/>
      <c r="AE152" s="1862"/>
      <c r="AF152" s="1923">
        <v>0</v>
      </c>
      <c r="AG152" s="1923"/>
      <c r="AH152" s="1930">
        <v>-35</v>
      </c>
      <c r="AI152" s="1930"/>
      <c r="AJ152" s="1930"/>
      <c r="AK152" s="1917">
        <v>514</v>
      </c>
      <c r="AL152" s="1917"/>
      <c r="AM152" s="1917"/>
      <c r="AN152" s="1941">
        <v>0</v>
      </c>
      <c r="AO152" s="1941"/>
      <c r="AP152" s="1941"/>
      <c r="AQ152" s="1941">
        <v>0</v>
      </c>
      <c r="AR152" s="1941"/>
      <c r="AS152" s="1419"/>
    </row>
    <row r="153" spans="1:45" ht="14.1" customHeight="1">
      <c r="A153" s="1885"/>
      <c r="B153" s="1885"/>
      <c r="C153" s="1885"/>
      <c r="D153" s="1885"/>
      <c r="E153" s="1885"/>
      <c r="F153" s="1885"/>
      <c r="G153" s="1885"/>
      <c r="H153" s="1885"/>
      <c r="I153" s="1885"/>
      <c r="J153" s="1885"/>
      <c r="K153" s="1885"/>
      <c r="L153" s="1885"/>
      <c r="M153" s="1885"/>
      <c r="N153" s="1885"/>
      <c r="O153" s="1885"/>
      <c r="P153" s="1885"/>
      <c r="Q153" s="1885"/>
      <c r="R153" s="1885"/>
      <c r="S153" s="1885"/>
      <c r="T153" s="1885"/>
      <c r="U153" s="1885"/>
      <c r="V153" s="1885"/>
      <c r="W153" s="1885"/>
      <c r="X153" s="1885"/>
      <c r="Y153" s="1885"/>
      <c r="Z153" s="1885"/>
      <c r="AA153" s="1862" t="s">
        <v>1659</v>
      </c>
      <c r="AB153" s="1862"/>
      <c r="AC153" s="1862"/>
      <c r="AD153" s="1862"/>
      <c r="AE153" s="1862"/>
      <c r="AF153" s="1923">
        <v>534</v>
      </c>
      <c r="AG153" s="1923"/>
      <c r="AH153" s="1917">
        <v>0</v>
      </c>
      <c r="AI153" s="1917"/>
      <c r="AJ153" s="1917"/>
      <c r="AK153" s="1885"/>
      <c r="AL153" s="1885"/>
      <c r="AM153" s="1885"/>
      <c r="AN153" s="1885"/>
      <c r="AO153" s="1885"/>
      <c r="AP153" s="1885"/>
      <c r="AQ153" s="1885"/>
      <c r="AR153" s="1885"/>
      <c r="AS153" s="1419"/>
    </row>
    <row r="154" spans="1:45" ht="15" customHeight="1">
      <c r="A154" s="1885"/>
      <c r="B154" s="1885"/>
      <c r="C154" s="1885"/>
      <c r="D154" s="1885"/>
      <c r="E154" s="1885"/>
      <c r="F154" s="1885"/>
      <c r="G154" s="1885"/>
      <c r="H154" s="1885"/>
      <c r="I154" s="1885"/>
      <c r="J154" s="1885"/>
      <c r="K154" s="1885"/>
      <c r="L154" s="1885"/>
      <c r="M154" s="1885"/>
      <c r="N154" s="1885"/>
      <c r="O154" s="1885"/>
      <c r="P154" s="1885"/>
      <c r="Q154" s="1885"/>
      <c r="R154" s="1885"/>
      <c r="S154" s="1885"/>
      <c r="T154" s="1885"/>
      <c r="U154" s="1885"/>
      <c r="V154" s="1885"/>
      <c r="W154" s="1885"/>
      <c r="X154" s="1885"/>
      <c r="Y154" s="1885"/>
      <c r="Z154" s="1885"/>
      <c r="AA154" s="1862" t="s">
        <v>1660</v>
      </c>
      <c r="AB154" s="1862"/>
      <c r="AC154" s="1862"/>
      <c r="AD154" s="1862"/>
      <c r="AE154" s="1862"/>
      <c r="AF154" s="1923">
        <v>0</v>
      </c>
      <c r="AG154" s="1923"/>
      <c r="AH154" s="1929">
        <v>15</v>
      </c>
      <c r="AI154" s="1929"/>
      <c r="AJ154" s="1929"/>
      <c r="AK154" s="1885"/>
      <c r="AL154" s="1885"/>
      <c r="AM154" s="1885"/>
      <c r="AN154" s="1885"/>
      <c r="AO154" s="1885"/>
      <c r="AP154" s="1885"/>
      <c r="AQ154" s="1885"/>
      <c r="AR154" s="1885"/>
      <c r="AS154" s="1419"/>
    </row>
    <row r="155" spans="1:45" ht="20.100000000000001" customHeight="1">
      <c r="A155" s="1924" t="s">
        <v>1786</v>
      </c>
      <c r="B155" s="1924"/>
      <c r="C155" s="1925" t="s">
        <v>1654</v>
      </c>
      <c r="D155" s="1925"/>
      <c r="E155" s="1925"/>
      <c r="F155" s="1926" t="s">
        <v>1655</v>
      </c>
      <c r="G155" s="1926"/>
      <c r="H155" s="1926"/>
      <c r="I155" s="1927">
        <v>325</v>
      </c>
      <c r="J155" s="1927"/>
      <c r="K155" s="1928" t="s">
        <v>1656</v>
      </c>
      <c r="L155" s="1928"/>
      <c r="M155" s="1862" t="s">
        <v>1787</v>
      </c>
      <c r="N155" s="1862"/>
      <c r="O155" s="1862"/>
      <c r="P155" s="1862"/>
      <c r="Q155" s="1942">
        <v>44786</v>
      </c>
      <c r="R155" s="1942"/>
      <c r="S155" s="1942"/>
      <c r="T155" s="1942">
        <v>44786</v>
      </c>
      <c r="U155" s="1942"/>
      <c r="V155" s="1942">
        <v>45138</v>
      </c>
      <c r="W155" s="1942"/>
      <c r="X155" s="1942"/>
      <c r="Y155" s="1941">
        <v>564</v>
      </c>
      <c r="Z155" s="1941"/>
      <c r="AA155" s="1862" t="s">
        <v>1658</v>
      </c>
      <c r="AB155" s="1862"/>
      <c r="AC155" s="1862"/>
      <c r="AD155" s="1862"/>
      <c r="AE155" s="1862"/>
      <c r="AF155" s="1923">
        <v>0</v>
      </c>
      <c r="AG155" s="1923"/>
      <c r="AH155" s="1930">
        <v>-45</v>
      </c>
      <c r="AI155" s="1930"/>
      <c r="AJ155" s="1930"/>
      <c r="AK155" s="1917">
        <v>514</v>
      </c>
      <c r="AL155" s="1917"/>
      <c r="AM155" s="1917"/>
      <c r="AN155" s="1941">
        <v>0</v>
      </c>
      <c r="AO155" s="1941"/>
      <c r="AP155" s="1941"/>
      <c r="AQ155" s="1943">
        <v>1302.99</v>
      </c>
      <c r="AR155" s="1943"/>
      <c r="AS155" s="1419"/>
    </row>
    <row r="156" spans="1:45" ht="15" customHeight="1">
      <c r="A156" s="1885"/>
      <c r="B156" s="1885"/>
      <c r="C156" s="1885"/>
      <c r="D156" s="1885"/>
      <c r="E156" s="1885"/>
      <c r="F156" s="1885"/>
      <c r="G156" s="1885"/>
      <c r="H156" s="1885"/>
      <c r="I156" s="1885"/>
      <c r="J156" s="1885"/>
      <c r="K156" s="1885"/>
      <c r="L156" s="1885"/>
      <c r="M156" s="1885"/>
      <c r="N156" s="1885"/>
      <c r="O156" s="1885"/>
      <c r="P156" s="1885"/>
      <c r="Q156" s="1885"/>
      <c r="R156" s="1885"/>
      <c r="S156" s="1885"/>
      <c r="T156" s="1885"/>
      <c r="U156" s="1885"/>
      <c r="V156" s="1885"/>
      <c r="W156" s="1885"/>
      <c r="X156" s="1885"/>
      <c r="Y156" s="1885"/>
      <c r="Z156" s="1885"/>
      <c r="AA156" s="1862" t="s">
        <v>1788</v>
      </c>
      <c r="AB156" s="1862"/>
      <c r="AC156" s="1862"/>
      <c r="AD156" s="1862"/>
      <c r="AE156" s="1862"/>
      <c r="AF156" s="1923">
        <v>544</v>
      </c>
      <c r="AG156" s="1923"/>
      <c r="AH156" s="1917">
        <v>0</v>
      </c>
      <c r="AI156" s="1917"/>
      <c r="AJ156" s="1917"/>
      <c r="AK156" s="1885"/>
      <c r="AL156" s="1885"/>
      <c r="AM156" s="1885"/>
      <c r="AN156" s="1885"/>
      <c r="AO156" s="1885"/>
      <c r="AP156" s="1885"/>
      <c r="AQ156" s="1885"/>
      <c r="AR156" s="1885"/>
      <c r="AS156" s="1419"/>
    </row>
    <row r="157" spans="1:45" ht="10.35" customHeight="1">
      <c r="A157" s="1993"/>
      <c r="B157" s="1993"/>
      <c r="C157" s="1993"/>
      <c r="D157" s="1993"/>
      <c r="E157" s="1993"/>
      <c r="F157" s="1993"/>
      <c r="G157" s="1993"/>
      <c r="H157" s="1993"/>
      <c r="I157" s="1993"/>
      <c r="J157" s="1993"/>
      <c r="K157" s="1993"/>
      <c r="L157" s="1993"/>
      <c r="M157" s="1993"/>
      <c r="N157" s="1993"/>
      <c r="O157" s="1993"/>
      <c r="P157" s="1993"/>
      <c r="Q157" s="1993"/>
      <c r="R157" s="1993"/>
      <c r="S157" s="1993"/>
      <c r="T157" s="1993"/>
      <c r="U157" s="1993"/>
      <c r="V157" s="1993"/>
      <c r="W157" s="1993"/>
      <c r="X157" s="1993"/>
      <c r="Y157" s="1993"/>
      <c r="Z157" s="1993"/>
      <c r="AA157" s="1994" t="s">
        <v>1660</v>
      </c>
      <c r="AB157" s="1994"/>
      <c r="AC157" s="1994"/>
      <c r="AD157" s="1994"/>
      <c r="AE157" s="1994"/>
      <c r="AF157" s="1995">
        <v>0</v>
      </c>
      <c r="AG157" s="1995"/>
      <c r="AH157" s="1996">
        <v>15</v>
      </c>
      <c r="AI157" s="1996"/>
      <c r="AJ157" s="1996"/>
      <c r="AK157" s="1993"/>
      <c r="AL157" s="1993"/>
      <c r="AM157" s="1993"/>
      <c r="AN157" s="1993"/>
      <c r="AO157" s="1993"/>
      <c r="AP157" s="1993"/>
      <c r="AQ157" s="1993"/>
      <c r="AR157" s="1993"/>
      <c r="AS157" s="1416"/>
    </row>
    <row r="158" spans="1:45" ht="9" customHeight="1">
      <c r="A158" s="1855"/>
      <c r="B158" s="1855"/>
      <c r="C158" s="1855"/>
      <c r="D158" s="1855"/>
      <c r="E158" s="1855"/>
      <c r="F158" s="1855"/>
      <c r="G158" s="1855"/>
      <c r="H158" s="1855"/>
      <c r="I158" s="1855"/>
      <c r="J158" s="1855"/>
      <c r="K158" s="1855"/>
      <c r="L158" s="1855"/>
      <c r="M158" s="1855"/>
      <c r="N158" s="1855"/>
      <c r="O158" s="1855"/>
      <c r="P158" s="1855"/>
      <c r="Q158" s="1855"/>
      <c r="R158" s="1855"/>
      <c r="S158" s="1855"/>
      <c r="T158" s="1855"/>
      <c r="U158" s="1855"/>
      <c r="V158" s="1855"/>
      <c r="W158" s="1855"/>
      <c r="X158" s="1855"/>
      <c r="Y158" s="1855"/>
      <c r="Z158" s="1855"/>
      <c r="AA158" s="1855"/>
      <c r="AB158" s="1855"/>
      <c r="AC158" s="1855"/>
      <c r="AD158" s="1855"/>
      <c r="AE158" s="1855"/>
      <c r="AF158" s="1855"/>
      <c r="AG158" s="1855"/>
      <c r="AH158" s="1416"/>
      <c r="AI158" s="1955" t="s">
        <v>1640</v>
      </c>
      <c r="AJ158" s="1955"/>
      <c r="AK158" s="1955"/>
      <c r="AL158" s="1955"/>
      <c r="AM158" s="1955"/>
      <c r="AN158" s="1955"/>
      <c r="AO158" s="1955"/>
      <c r="AP158" s="1955"/>
      <c r="AQ158" s="1955"/>
      <c r="AR158" s="1955"/>
      <c r="AS158" s="1955"/>
    </row>
    <row r="159" spans="1:45" ht="20.100000000000001" customHeight="1">
      <c r="A159" s="1938" t="s">
        <v>1641</v>
      </c>
      <c r="B159" s="1938"/>
      <c r="C159" s="1938" t="s">
        <v>1642</v>
      </c>
      <c r="D159" s="1938"/>
      <c r="E159" s="1938"/>
      <c r="F159" s="1954" t="s">
        <v>1643</v>
      </c>
      <c r="G159" s="1954"/>
      <c r="H159" s="1954"/>
      <c r="I159" s="1939" t="s">
        <v>1644</v>
      </c>
      <c r="J159" s="1939"/>
      <c r="K159" s="1954" t="s">
        <v>1645</v>
      </c>
      <c r="L159" s="1954"/>
      <c r="M159" s="1940" t="s">
        <v>1646</v>
      </c>
      <c r="N159" s="1940"/>
      <c r="O159" s="1940"/>
      <c r="P159" s="1940"/>
      <c r="Q159" s="1873" t="s">
        <v>1647</v>
      </c>
      <c r="R159" s="1873"/>
      <c r="S159" s="1873"/>
      <c r="T159" s="1937" t="s">
        <v>1648</v>
      </c>
      <c r="U159" s="1937"/>
      <c r="V159" s="1937" t="s">
        <v>1649</v>
      </c>
      <c r="W159" s="1937"/>
      <c r="X159" s="1937"/>
      <c r="Y159" s="1937" t="s">
        <v>1650</v>
      </c>
      <c r="Z159" s="1937"/>
      <c r="AA159" s="1956" t="s">
        <v>1651</v>
      </c>
      <c r="AB159" s="1956"/>
      <c r="AC159" s="1956"/>
      <c r="AD159" s="1956"/>
      <c r="AE159" s="1956"/>
      <c r="AF159" s="1936" t="s">
        <v>1652</v>
      </c>
      <c r="AG159" s="1936"/>
      <c r="AH159" s="1936"/>
      <c r="AI159" s="1936"/>
      <c r="AJ159" s="1936"/>
      <c r="AK159" s="1936"/>
      <c r="AL159" s="1936"/>
      <c r="AM159" s="1936"/>
      <c r="AN159" s="1936"/>
      <c r="AO159" s="1936"/>
      <c r="AP159" s="1936"/>
      <c r="AQ159" s="1936"/>
      <c r="AR159" s="1936"/>
      <c r="AS159" s="1419"/>
    </row>
    <row r="160" spans="1:45" ht="5.25" customHeight="1">
      <c r="A160" s="1948"/>
      <c r="B160" s="1948"/>
      <c r="C160" s="1948"/>
      <c r="D160" s="1948"/>
      <c r="E160" s="1948"/>
      <c r="F160" s="1948"/>
      <c r="G160" s="1948"/>
      <c r="H160" s="1948"/>
      <c r="I160" s="1948"/>
      <c r="J160" s="1948"/>
      <c r="K160" s="1948"/>
      <c r="L160" s="1948"/>
      <c r="M160" s="1948"/>
      <c r="N160" s="1948"/>
      <c r="O160" s="1948"/>
      <c r="P160" s="1948"/>
      <c r="Q160" s="1948"/>
      <c r="R160" s="1948"/>
      <c r="S160" s="1948"/>
      <c r="T160" s="1948"/>
      <c r="U160" s="1948"/>
      <c r="V160" s="1948"/>
      <c r="W160" s="1948"/>
      <c r="X160" s="1948"/>
      <c r="Y160" s="1948"/>
      <c r="Z160" s="1948"/>
      <c r="AA160" s="1948"/>
      <c r="AB160" s="1948"/>
      <c r="AC160" s="1948"/>
      <c r="AD160" s="1948"/>
      <c r="AE160" s="1948"/>
      <c r="AF160" s="1948"/>
      <c r="AG160" s="1948"/>
      <c r="AH160" s="1948"/>
      <c r="AI160" s="1948"/>
      <c r="AJ160" s="1948"/>
      <c r="AK160" s="1948"/>
      <c r="AL160" s="1948"/>
      <c r="AM160" s="1948"/>
      <c r="AN160" s="1948"/>
      <c r="AO160" s="1948"/>
      <c r="AP160" s="1948"/>
      <c r="AQ160" s="1948"/>
      <c r="AR160" s="1948"/>
      <c r="AS160" s="1416"/>
    </row>
    <row r="161" spans="1:45" ht="21" customHeight="1">
      <c r="A161" s="1949" t="s">
        <v>1789</v>
      </c>
      <c r="B161" s="1949"/>
      <c r="C161" s="1950" t="s">
        <v>1654</v>
      </c>
      <c r="D161" s="1950"/>
      <c r="E161" s="1950"/>
      <c r="F161" s="1951" t="s">
        <v>1655</v>
      </c>
      <c r="G161" s="1951"/>
      <c r="H161" s="1951"/>
      <c r="I161" s="1952">
        <v>325</v>
      </c>
      <c r="J161" s="1952"/>
      <c r="K161" s="1953" t="s">
        <v>1656</v>
      </c>
      <c r="L161" s="1953"/>
      <c r="M161" s="1944" t="s">
        <v>1790</v>
      </c>
      <c r="N161" s="1944"/>
      <c r="O161" s="1944"/>
      <c r="P161" s="1944"/>
      <c r="Q161" s="1958">
        <v>44909</v>
      </c>
      <c r="R161" s="1958"/>
      <c r="S161" s="1958"/>
      <c r="T161" s="1958">
        <v>44909</v>
      </c>
      <c r="U161" s="1958"/>
      <c r="V161" s="1958">
        <v>45138</v>
      </c>
      <c r="W161" s="1958"/>
      <c r="X161" s="1958"/>
      <c r="Y161" s="1945">
        <v>564</v>
      </c>
      <c r="Z161" s="1945"/>
      <c r="AA161" s="1944" t="s">
        <v>1658</v>
      </c>
      <c r="AB161" s="1944"/>
      <c r="AC161" s="1944"/>
      <c r="AD161" s="1944"/>
      <c r="AE161" s="1944"/>
      <c r="AF161" s="1946">
        <v>0</v>
      </c>
      <c r="AG161" s="1946"/>
      <c r="AH161" s="1957">
        <v>-55</v>
      </c>
      <c r="AI161" s="1957"/>
      <c r="AJ161" s="1957"/>
      <c r="AK161" s="1947">
        <v>494</v>
      </c>
      <c r="AL161" s="1947"/>
      <c r="AM161" s="1947"/>
      <c r="AN161" s="1945">
        <v>0</v>
      </c>
      <c r="AO161" s="1945"/>
      <c r="AP161" s="1945"/>
      <c r="AQ161" s="1992">
        <v>-494</v>
      </c>
      <c r="AR161" s="1992"/>
      <c r="AS161" s="1419"/>
    </row>
    <row r="162" spans="1:45" ht="14.1" customHeight="1">
      <c r="A162" s="1885"/>
      <c r="B162" s="1885"/>
      <c r="C162" s="1885"/>
      <c r="D162" s="1885"/>
      <c r="E162" s="1885"/>
      <c r="F162" s="1885"/>
      <c r="G162" s="1885"/>
      <c r="H162" s="1885"/>
      <c r="I162" s="1885"/>
      <c r="J162" s="1885"/>
      <c r="K162" s="1885"/>
      <c r="L162" s="1885"/>
      <c r="M162" s="1885"/>
      <c r="N162" s="1885"/>
      <c r="O162" s="1885"/>
      <c r="P162" s="1885"/>
      <c r="Q162" s="1885"/>
      <c r="R162" s="1885"/>
      <c r="S162" s="1885"/>
      <c r="T162" s="1885"/>
      <c r="U162" s="1885"/>
      <c r="V162" s="1885"/>
      <c r="W162" s="1885"/>
      <c r="X162" s="1885"/>
      <c r="Y162" s="1885"/>
      <c r="Z162" s="1885"/>
      <c r="AA162" s="1862" t="s">
        <v>1659</v>
      </c>
      <c r="AB162" s="1862"/>
      <c r="AC162" s="1862"/>
      <c r="AD162" s="1862"/>
      <c r="AE162" s="1862"/>
      <c r="AF162" s="1923">
        <v>534</v>
      </c>
      <c r="AG162" s="1923"/>
      <c r="AH162" s="1917">
        <v>0</v>
      </c>
      <c r="AI162" s="1917"/>
      <c r="AJ162" s="1917"/>
      <c r="AK162" s="1885"/>
      <c r="AL162" s="1885"/>
      <c r="AM162" s="1885"/>
      <c r="AN162" s="1885"/>
      <c r="AO162" s="1885"/>
      <c r="AP162" s="1885"/>
      <c r="AQ162" s="1885"/>
      <c r="AR162" s="1885"/>
      <c r="AS162" s="1419"/>
    </row>
    <row r="163" spans="1:45" ht="15" customHeight="1">
      <c r="A163" s="1885"/>
      <c r="B163" s="1885"/>
      <c r="C163" s="1885"/>
      <c r="D163" s="1885"/>
      <c r="E163" s="1885"/>
      <c r="F163" s="1885"/>
      <c r="G163" s="1885"/>
      <c r="H163" s="1885"/>
      <c r="I163" s="1885"/>
      <c r="J163" s="1885"/>
      <c r="K163" s="1885"/>
      <c r="L163" s="1885"/>
      <c r="M163" s="1885"/>
      <c r="N163" s="1885"/>
      <c r="O163" s="1885"/>
      <c r="P163" s="1885"/>
      <c r="Q163" s="1885"/>
      <c r="R163" s="1885"/>
      <c r="S163" s="1885"/>
      <c r="T163" s="1885"/>
      <c r="U163" s="1885"/>
      <c r="V163" s="1885"/>
      <c r="W163" s="1885"/>
      <c r="X163" s="1885"/>
      <c r="Y163" s="1885"/>
      <c r="Z163" s="1885"/>
      <c r="AA163" s="1862" t="s">
        <v>1660</v>
      </c>
      <c r="AB163" s="1862"/>
      <c r="AC163" s="1862"/>
      <c r="AD163" s="1862"/>
      <c r="AE163" s="1862"/>
      <c r="AF163" s="1923">
        <v>0</v>
      </c>
      <c r="AG163" s="1923"/>
      <c r="AH163" s="1929">
        <v>15</v>
      </c>
      <c r="AI163" s="1929"/>
      <c r="AJ163" s="1929"/>
      <c r="AK163" s="1885"/>
      <c r="AL163" s="1885"/>
      <c r="AM163" s="1885"/>
      <c r="AN163" s="1885"/>
      <c r="AO163" s="1885"/>
      <c r="AP163" s="1885"/>
      <c r="AQ163" s="1885"/>
      <c r="AR163" s="1885"/>
      <c r="AS163" s="1419"/>
    </row>
    <row r="164" spans="1:45" ht="20.100000000000001" customHeight="1">
      <c r="A164" s="1924" t="s">
        <v>1791</v>
      </c>
      <c r="B164" s="1924"/>
      <c r="C164" s="1925" t="s">
        <v>1654</v>
      </c>
      <c r="D164" s="1925"/>
      <c r="E164" s="1925"/>
      <c r="F164" s="1926" t="s">
        <v>1655</v>
      </c>
      <c r="G164" s="1926"/>
      <c r="H164" s="1926"/>
      <c r="I164" s="1927">
        <v>325</v>
      </c>
      <c r="J164" s="1927"/>
      <c r="K164" s="1928" t="s">
        <v>1656</v>
      </c>
      <c r="L164" s="1928"/>
      <c r="M164" s="1862" t="s">
        <v>1792</v>
      </c>
      <c r="N164" s="1862"/>
      <c r="O164" s="1862"/>
      <c r="P164" s="1862"/>
      <c r="Q164" s="1942">
        <v>44786</v>
      </c>
      <c r="R164" s="1942"/>
      <c r="S164" s="1942"/>
      <c r="T164" s="1942">
        <v>44786</v>
      </c>
      <c r="U164" s="1942"/>
      <c r="V164" s="1942">
        <v>45138</v>
      </c>
      <c r="W164" s="1942"/>
      <c r="X164" s="1942"/>
      <c r="Y164" s="1941">
        <v>564</v>
      </c>
      <c r="Z164" s="1941"/>
      <c r="AA164" s="1862" t="s">
        <v>1658</v>
      </c>
      <c r="AB164" s="1862"/>
      <c r="AC164" s="1862"/>
      <c r="AD164" s="1862"/>
      <c r="AE164" s="1862"/>
      <c r="AF164" s="1923">
        <v>0</v>
      </c>
      <c r="AG164" s="1923"/>
      <c r="AH164" s="1930">
        <v>-45</v>
      </c>
      <c r="AI164" s="1930"/>
      <c r="AJ164" s="1930"/>
      <c r="AK164" s="1917">
        <v>514</v>
      </c>
      <c r="AL164" s="1917"/>
      <c r="AM164" s="1917"/>
      <c r="AN164" s="1941">
        <v>0</v>
      </c>
      <c r="AO164" s="1941"/>
      <c r="AP164" s="1941"/>
      <c r="AQ164" s="1941">
        <v>0</v>
      </c>
      <c r="AR164" s="1941"/>
      <c r="AS164" s="1419"/>
    </row>
    <row r="165" spans="1:45" ht="14.1" customHeight="1">
      <c r="A165" s="1885"/>
      <c r="B165" s="1885"/>
      <c r="C165" s="1885"/>
      <c r="D165" s="1885"/>
      <c r="E165" s="1885"/>
      <c r="F165" s="1885"/>
      <c r="G165" s="1885"/>
      <c r="H165" s="1885"/>
      <c r="I165" s="1885"/>
      <c r="J165" s="1885"/>
      <c r="K165" s="1885"/>
      <c r="L165" s="1885"/>
      <c r="M165" s="1885"/>
      <c r="N165" s="1885"/>
      <c r="O165" s="1885"/>
      <c r="P165" s="1885"/>
      <c r="Q165" s="1885"/>
      <c r="R165" s="1885"/>
      <c r="S165" s="1885"/>
      <c r="T165" s="1885"/>
      <c r="U165" s="1885"/>
      <c r="V165" s="1885"/>
      <c r="W165" s="1885"/>
      <c r="X165" s="1885"/>
      <c r="Y165" s="1885"/>
      <c r="Z165" s="1885"/>
      <c r="AA165" s="1862" t="s">
        <v>1659</v>
      </c>
      <c r="AB165" s="1862"/>
      <c r="AC165" s="1862"/>
      <c r="AD165" s="1862"/>
      <c r="AE165" s="1862"/>
      <c r="AF165" s="1923">
        <v>544</v>
      </c>
      <c r="AG165" s="1923"/>
      <c r="AH165" s="1917">
        <v>0</v>
      </c>
      <c r="AI165" s="1917"/>
      <c r="AJ165" s="1917"/>
      <c r="AK165" s="1885"/>
      <c r="AL165" s="1885"/>
      <c r="AM165" s="1885"/>
      <c r="AN165" s="1885"/>
      <c r="AO165" s="1885"/>
      <c r="AP165" s="1885"/>
      <c r="AQ165" s="1885"/>
      <c r="AR165" s="1885"/>
      <c r="AS165" s="1419"/>
    </row>
    <row r="166" spans="1:45" ht="15" customHeight="1">
      <c r="A166" s="1885"/>
      <c r="B166" s="1885"/>
      <c r="C166" s="1885"/>
      <c r="D166" s="1885"/>
      <c r="E166" s="1885"/>
      <c r="F166" s="1885"/>
      <c r="G166" s="1885"/>
      <c r="H166" s="1885"/>
      <c r="I166" s="1885"/>
      <c r="J166" s="1885"/>
      <c r="K166" s="1885"/>
      <c r="L166" s="1885"/>
      <c r="M166" s="1885"/>
      <c r="N166" s="1885"/>
      <c r="O166" s="1885"/>
      <c r="P166" s="1885"/>
      <c r="Q166" s="1885"/>
      <c r="R166" s="1885"/>
      <c r="S166" s="1885"/>
      <c r="T166" s="1885"/>
      <c r="U166" s="1885"/>
      <c r="V166" s="1885"/>
      <c r="W166" s="1885"/>
      <c r="X166" s="1885"/>
      <c r="Y166" s="1885"/>
      <c r="Z166" s="1885"/>
      <c r="AA166" s="1862" t="s">
        <v>1660</v>
      </c>
      <c r="AB166" s="1862"/>
      <c r="AC166" s="1862"/>
      <c r="AD166" s="1862"/>
      <c r="AE166" s="1862"/>
      <c r="AF166" s="1923">
        <v>0</v>
      </c>
      <c r="AG166" s="1923"/>
      <c r="AH166" s="1929">
        <v>15</v>
      </c>
      <c r="AI166" s="1929"/>
      <c r="AJ166" s="1929"/>
      <c r="AK166" s="1885"/>
      <c r="AL166" s="1885"/>
      <c r="AM166" s="1885"/>
      <c r="AN166" s="1885"/>
      <c r="AO166" s="1885"/>
      <c r="AP166" s="1885"/>
      <c r="AQ166" s="1885"/>
      <c r="AR166" s="1885"/>
      <c r="AS166" s="1419"/>
    </row>
    <row r="167" spans="1:45" ht="14.1" customHeight="1">
      <c r="A167" s="1924" t="s">
        <v>1793</v>
      </c>
      <c r="B167" s="1924"/>
      <c r="C167" s="1925" t="s">
        <v>1654</v>
      </c>
      <c r="D167" s="1925"/>
      <c r="E167" s="1925"/>
      <c r="F167" s="1926" t="s">
        <v>1655</v>
      </c>
      <c r="G167" s="1926"/>
      <c r="H167" s="1926"/>
      <c r="I167" s="1927">
        <v>325</v>
      </c>
      <c r="J167" s="1927"/>
      <c r="K167" s="1928" t="s">
        <v>1656</v>
      </c>
      <c r="L167" s="1928"/>
      <c r="M167" s="1862" t="s">
        <v>1794</v>
      </c>
      <c r="N167" s="1862"/>
      <c r="O167" s="1862"/>
      <c r="P167" s="1862"/>
      <c r="Q167" s="1942">
        <v>44786</v>
      </c>
      <c r="R167" s="1942"/>
      <c r="S167" s="1942"/>
      <c r="T167" s="1942">
        <v>44786</v>
      </c>
      <c r="U167" s="1942"/>
      <c r="V167" s="1942">
        <v>45138</v>
      </c>
      <c r="W167" s="1942"/>
      <c r="X167" s="1942"/>
      <c r="Y167" s="1941">
        <v>564</v>
      </c>
      <c r="Z167" s="1941"/>
      <c r="AA167" s="1862" t="s">
        <v>1658</v>
      </c>
      <c r="AB167" s="1862"/>
      <c r="AC167" s="1862"/>
      <c r="AD167" s="1862"/>
      <c r="AE167" s="1862"/>
      <c r="AF167" s="1923">
        <v>0</v>
      </c>
      <c r="AG167" s="1923"/>
      <c r="AH167" s="1930">
        <v>-45</v>
      </c>
      <c r="AI167" s="1930"/>
      <c r="AJ167" s="1930"/>
      <c r="AK167" s="1917">
        <v>514</v>
      </c>
      <c r="AL167" s="1917"/>
      <c r="AM167" s="1917"/>
      <c r="AN167" s="1941">
        <v>0</v>
      </c>
      <c r="AO167" s="1941"/>
      <c r="AP167" s="1941"/>
      <c r="AQ167" s="1941">
        <v>70.63</v>
      </c>
      <c r="AR167" s="1941"/>
      <c r="AS167" s="1419"/>
    </row>
    <row r="168" spans="1:45" ht="15" customHeight="1">
      <c r="A168" s="1885"/>
      <c r="B168" s="1885"/>
      <c r="C168" s="1885"/>
      <c r="D168" s="1885"/>
      <c r="E168" s="1885"/>
      <c r="F168" s="1885"/>
      <c r="G168" s="1885"/>
      <c r="H168" s="1885"/>
      <c r="I168" s="1885"/>
      <c r="J168" s="1885"/>
      <c r="K168" s="1885"/>
      <c r="L168" s="1885"/>
      <c r="M168" s="1885"/>
      <c r="N168" s="1885"/>
      <c r="O168" s="1885"/>
      <c r="P168" s="1885"/>
      <c r="Q168" s="1885"/>
      <c r="R168" s="1885"/>
      <c r="S168" s="1885"/>
      <c r="T168" s="1885"/>
      <c r="U168" s="1885"/>
      <c r="V168" s="1885"/>
      <c r="W168" s="1885"/>
      <c r="X168" s="1885"/>
      <c r="Y168" s="1885"/>
      <c r="Z168" s="1885"/>
      <c r="AA168" s="1862" t="s">
        <v>1659</v>
      </c>
      <c r="AB168" s="1862"/>
      <c r="AC168" s="1862"/>
      <c r="AD168" s="1862"/>
      <c r="AE168" s="1862"/>
      <c r="AF168" s="1923">
        <v>544</v>
      </c>
      <c r="AG168" s="1923"/>
      <c r="AH168" s="1917">
        <v>0</v>
      </c>
      <c r="AI168" s="1917"/>
      <c r="AJ168" s="1917"/>
      <c r="AK168" s="1885"/>
      <c r="AL168" s="1885"/>
      <c r="AM168" s="1885"/>
      <c r="AN168" s="1885"/>
      <c r="AO168" s="1885"/>
      <c r="AP168" s="1885"/>
      <c r="AQ168" s="1885"/>
      <c r="AR168" s="1885"/>
      <c r="AS168" s="1419"/>
    </row>
    <row r="169" spans="1:45" ht="14.1" customHeight="1">
      <c r="A169" s="1885"/>
      <c r="B169" s="1885"/>
      <c r="C169" s="1885"/>
      <c r="D169" s="1885"/>
      <c r="E169" s="1885"/>
      <c r="F169" s="1885"/>
      <c r="G169" s="1885"/>
      <c r="H169" s="1885"/>
      <c r="I169" s="1885"/>
      <c r="J169" s="1885"/>
      <c r="K169" s="1885"/>
      <c r="L169" s="1885"/>
      <c r="M169" s="1885"/>
      <c r="N169" s="1885"/>
      <c r="O169" s="1885"/>
      <c r="P169" s="1885"/>
      <c r="Q169" s="1885"/>
      <c r="R169" s="1885"/>
      <c r="S169" s="1885"/>
      <c r="T169" s="1885"/>
      <c r="U169" s="1885"/>
      <c r="V169" s="1885"/>
      <c r="W169" s="1885"/>
      <c r="X169" s="1885"/>
      <c r="Y169" s="1885"/>
      <c r="Z169" s="1885"/>
      <c r="AA169" s="1862" t="s">
        <v>1660</v>
      </c>
      <c r="AB169" s="1862"/>
      <c r="AC169" s="1862"/>
      <c r="AD169" s="1862"/>
      <c r="AE169" s="1862"/>
      <c r="AF169" s="1923">
        <v>0</v>
      </c>
      <c r="AG169" s="1923"/>
      <c r="AH169" s="1929">
        <v>15</v>
      </c>
      <c r="AI169" s="1929"/>
      <c r="AJ169" s="1929"/>
      <c r="AK169" s="1885"/>
      <c r="AL169" s="1885"/>
      <c r="AM169" s="1885"/>
      <c r="AN169" s="1885"/>
      <c r="AO169" s="1885"/>
      <c r="AP169" s="1885"/>
      <c r="AQ169" s="1885"/>
      <c r="AR169" s="1885"/>
      <c r="AS169" s="1419"/>
    </row>
    <row r="170" spans="1:45" ht="15" customHeight="1">
      <c r="A170" s="1924" t="s">
        <v>1795</v>
      </c>
      <c r="B170" s="1924"/>
      <c r="C170" s="1925" t="s">
        <v>1654</v>
      </c>
      <c r="D170" s="1925"/>
      <c r="E170" s="1925"/>
      <c r="F170" s="1926" t="s">
        <v>1655</v>
      </c>
      <c r="G170" s="1926"/>
      <c r="H170" s="1926"/>
      <c r="I170" s="1927">
        <v>325</v>
      </c>
      <c r="J170" s="1927"/>
      <c r="K170" s="1928" t="s">
        <v>1656</v>
      </c>
      <c r="L170" s="1928"/>
      <c r="M170" s="1862" t="s">
        <v>1796</v>
      </c>
      <c r="N170" s="1862"/>
      <c r="O170" s="1862"/>
      <c r="P170" s="1862"/>
      <c r="Q170" s="1942">
        <v>44825</v>
      </c>
      <c r="R170" s="1942"/>
      <c r="S170" s="1942"/>
      <c r="T170" s="1942">
        <v>44825</v>
      </c>
      <c r="U170" s="1942"/>
      <c r="V170" s="1942">
        <v>45138</v>
      </c>
      <c r="W170" s="1942"/>
      <c r="X170" s="1942"/>
      <c r="Y170" s="1941">
        <v>564</v>
      </c>
      <c r="Z170" s="1941"/>
      <c r="AA170" s="1862" t="s">
        <v>1658</v>
      </c>
      <c r="AB170" s="1862"/>
      <c r="AC170" s="1862"/>
      <c r="AD170" s="1862"/>
      <c r="AE170" s="1862"/>
      <c r="AF170" s="1923">
        <v>0</v>
      </c>
      <c r="AG170" s="1923"/>
      <c r="AH170" s="1930">
        <v>-55</v>
      </c>
      <c r="AI170" s="1930"/>
      <c r="AJ170" s="1930"/>
      <c r="AK170" s="1917">
        <v>524</v>
      </c>
      <c r="AL170" s="1917"/>
      <c r="AM170" s="1917"/>
      <c r="AN170" s="1941">
        <v>0</v>
      </c>
      <c r="AO170" s="1941"/>
      <c r="AP170" s="1941"/>
      <c r="AQ170" s="1941">
        <v>0</v>
      </c>
      <c r="AR170" s="1941"/>
      <c r="AS170" s="1419"/>
    </row>
    <row r="171" spans="1:45" ht="14.1" customHeight="1">
      <c r="A171" s="1885"/>
      <c r="B171" s="1885"/>
      <c r="C171" s="1885"/>
      <c r="D171" s="1885"/>
      <c r="E171" s="1885"/>
      <c r="F171" s="1885"/>
      <c r="G171" s="1885"/>
      <c r="H171" s="1885"/>
      <c r="I171" s="1885"/>
      <c r="J171" s="1885"/>
      <c r="K171" s="1885"/>
      <c r="L171" s="1885"/>
      <c r="M171" s="1885"/>
      <c r="N171" s="1885"/>
      <c r="O171" s="1885"/>
      <c r="P171" s="1885"/>
      <c r="Q171" s="1885"/>
      <c r="R171" s="1885"/>
      <c r="S171" s="1885"/>
      <c r="T171" s="1885"/>
      <c r="U171" s="1885"/>
      <c r="V171" s="1885"/>
      <c r="W171" s="1885"/>
      <c r="X171" s="1885"/>
      <c r="Y171" s="1885"/>
      <c r="Z171" s="1885"/>
      <c r="AA171" s="1862" t="s">
        <v>1659</v>
      </c>
      <c r="AB171" s="1862"/>
      <c r="AC171" s="1862"/>
      <c r="AD171" s="1862"/>
      <c r="AE171" s="1862"/>
      <c r="AF171" s="1923">
        <v>564</v>
      </c>
      <c r="AG171" s="1923"/>
      <c r="AH171" s="1917">
        <v>0</v>
      </c>
      <c r="AI171" s="1917"/>
      <c r="AJ171" s="1917"/>
      <c r="AK171" s="1885"/>
      <c r="AL171" s="1885"/>
      <c r="AM171" s="1885"/>
      <c r="AN171" s="1885"/>
      <c r="AO171" s="1885"/>
      <c r="AP171" s="1885"/>
      <c r="AQ171" s="1885"/>
      <c r="AR171" s="1885"/>
      <c r="AS171" s="1419"/>
    </row>
    <row r="172" spans="1:45" ht="15" customHeight="1">
      <c r="A172" s="1885"/>
      <c r="B172" s="1885"/>
      <c r="C172" s="1885"/>
      <c r="D172" s="1885"/>
      <c r="E172" s="1885"/>
      <c r="F172" s="1885"/>
      <c r="G172" s="1885"/>
      <c r="H172" s="1885"/>
      <c r="I172" s="1885"/>
      <c r="J172" s="1885"/>
      <c r="K172" s="1885"/>
      <c r="L172" s="1885"/>
      <c r="M172" s="1885"/>
      <c r="N172" s="1885"/>
      <c r="O172" s="1885"/>
      <c r="P172" s="1885"/>
      <c r="Q172" s="1885"/>
      <c r="R172" s="1885"/>
      <c r="S172" s="1885"/>
      <c r="T172" s="1885"/>
      <c r="U172" s="1885"/>
      <c r="V172" s="1885"/>
      <c r="W172" s="1885"/>
      <c r="X172" s="1885"/>
      <c r="Y172" s="1885"/>
      <c r="Z172" s="1885"/>
      <c r="AA172" s="1862" t="s">
        <v>1660</v>
      </c>
      <c r="AB172" s="1862"/>
      <c r="AC172" s="1862"/>
      <c r="AD172" s="1862"/>
      <c r="AE172" s="1862"/>
      <c r="AF172" s="1923">
        <v>0</v>
      </c>
      <c r="AG172" s="1923"/>
      <c r="AH172" s="1929">
        <v>15</v>
      </c>
      <c r="AI172" s="1929"/>
      <c r="AJ172" s="1929"/>
      <c r="AK172" s="1885"/>
      <c r="AL172" s="1885"/>
      <c r="AM172" s="1885"/>
      <c r="AN172" s="1885"/>
      <c r="AO172" s="1885"/>
      <c r="AP172" s="1885"/>
      <c r="AQ172" s="1885"/>
      <c r="AR172" s="1885"/>
      <c r="AS172" s="1419"/>
    </row>
    <row r="173" spans="1:45" ht="14.1" customHeight="1">
      <c r="A173" s="1924" t="s">
        <v>1797</v>
      </c>
      <c r="B173" s="1924"/>
      <c r="C173" s="1925" t="s">
        <v>1654</v>
      </c>
      <c r="D173" s="1925"/>
      <c r="E173" s="1925"/>
      <c r="F173" s="1926" t="s">
        <v>1655</v>
      </c>
      <c r="G173" s="1926"/>
      <c r="H173" s="1926"/>
      <c r="I173" s="1927">
        <v>325</v>
      </c>
      <c r="J173" s="1927"/>
      <c r="K173" s="1928" t="s">
        <v>1656</v>
      </c>
      <c r="L173" s="1928"/>
      <c r="M173" s="1862" t="s">
        <v>1798</v>
      </c>
      <c r="N173" s="1862"/>
      <c r="O173" s="1862"/>
      <c r="P173" s="1862"/>
      <c r="Q173" s="1942">
        <v>44666</v>
      </c>
      <c r="R173" s="1942"/>
      <c r="S173" s="1942"/>
      <c r="T173" s="1942">
        <v>44774</v>
      </c>
      <c r="U173" s="1942"/>
      <c r="V173" s="1942">
        <v>45138</v>
      </c>
      <c r="W173" s="1942"/>
      <c r="X173" s="1942"/>
      <c r="Y173" s="1941">
        <v>564</v>
      </c>
      <c r="Z173" s="1941"/>
      <c r="AA173" s="1862" t="s">
        <v>1658</v>
      </c>
      <c r="AB173" s="1862"/>
      <c r="AC173" s="1862"/>
      <c r="AD173" s="1862"/>
      <c r="AE173" s="1862"/>
      <c r="AF173" s="1923">
        <v>0</v>
      </c>
      <c r="AG173" s="1923"/>
      <c r="AH173" s="1930">
        <v>-50</v>
      </c>
      <c r="AI173" s="1930"/>
      <c r="AJ173" s="1930"/>
      <c r="AK173" s="1917">
        <v>514</v>
      </c>
      <c r="AL173" s="1917"/>
      <c r="AM173" s="1917"/>
      <c r="AN173" s="1941">
        <v>0</v>
      </c>
      <c r="AO173" s="1941"/>
      <c r="AP173" s="1941"/>
      <c r="AQ173" s="1941">
        <v>0</v>
      </c>
      <c r="AR173" s="1941"/>
      <c r="AS173" s="1419"/>
    </row>
    <row r="174" spans="1:45" ht="14.1" customHeight="1">
      <c r="A174" s="1885"/>
      <c r="B174" s="1885"/>
      <c r="C174" s="1885"/>
      <c r="D174" s="1885"/>
      <c r="E174" s="1885"/>
      <c r="F174" s="1885"/>
      <c r="G174" s="1885"/>
      <c r="H174" s="1885"/>
      <c r="I174" s="1885"/>
      <c r="J174" s="1885"/>
      <c r="K174" s="1885"/>
      <c r="L174" s="1885"/>
      <c r="M174" s="1885"/>
      <c r="N174" s="1885"/>
      <c r="O174" s="1885"/>
      <c r="P174" s="1885"/>
      <c r="Q174" s="1885"/>
      <c r="R174" s="1885"/>
      <c r="S174" s="1885"/>
      <c r="T174" s="1885"/>
      <c r="U174" s="1885"/>
      <c r="V174" s="1885"/>
      <c r="W174" s="1885"/>
      <c r="X174" s="1885"/>
      <c r="Y174" s="1885"/>
      <c r="Z174" s="1885"/>
      <c r="AA174" s="1862" t="s">
        <v>1659</v>
      </c>
      <c r="AB174" s="1862"/>
      <c r="AC174" s="1862"/>
      <c r="AD174" s="1862"/>
      <c r="AE174" s="1862"/>
      <c r="AF174" s="1923">
        <v>549</v>
      </c>
      <c r="AG174" s="1923"/>
      <c r="AH174" s="1917">
        <v>0</v>
      </c>
      <c r="AI174" s="1917"/>
      <c r="AJ174" s="1917"/>
      <c r="AK174" s="1885"/>
      <c r="AL174" s="1885"/>
      <c r="AM174" s="1885"/>
      <c r="AN174" s="1885"/>
      <c r="AO174" s="1885"/>
      <c r="AP174" s="1885"/>
      <c r="AQ174" s="1885"/>
      <c r="AR174" s="1885"/>
      <c r="AS174" s="1419"/>
    </row>
    <row r="175" spans="1:45" ht="15" customHeight="1">
      <c r="A175" s="1885"/>
      <c r="B175" s="1885"/>
      <c r="C175" s="1885"/>
      <c r="D175" s="1885"/>
      <c r="E175" s="1885"/>
      <c r="F175" s="1885"/>
      <c r="G175" s="1885"/>
      <c r="H175" s="1885"/>
      <c r="I175" s="1885"/>
      <c r="J175" s="1885"/>
      <c r="K175" s="1885"/>
      <c r="L175" s="1885"/>
      <c r="M175" s="1885"/>
      <c r="N175" s="1885"/>
      <c r="O175" s="1885"/>
      <c r="P175" s="1885"/>
      <c r="Q175" s="1885"/>
      <c r="R175" s="1885"/>
      <c r="S175" s="1885"/>
      <c r="T175" s="1885"/>
      <c r="U175" s="1885"/>
      <c r="V175" s="1885"/>
      <c r="W175" s="1885"/>
      <c r="X175" s="1885"/>
      <c r="Y175" s="1885"/>
      <c r="Z175" s="1885"/>
      <c r="AA175" s="1862" t="s">
        <v>1660</v>
      </c>
      <c r="AB175" s="1862"/>
      <c r="AC175" s="1862"/>
      <c r="AD175" s="1862"/>
      <c r="AE175" s="1862"/>
      <c r="AF175" s="1923">
        <v>0</v>
      </c>
      <c r="AG175" s="1923"/>
      <c r="AH175" s="1929">
        <v>15</v>
      </c>
      <c r="AI175" s="1929"/>
      <c r="AJ175" s="1929"/>
      <c r="AK175" s="1885"/>
      <c r="AL175" s="1885"/>
      <c r="AM175" s="1885"/>
      <c r="AN175" s="1885"/>
      <c r="AO175" s="1885"/>
      <c r="AP175" s="1885"/>
      <c r="AQ175" s="1885"/>
      <c r="AR175" s="1885"/>
      <c r="AS175" s="1419"/>
    </row>
    <row r="176" spans="1:45" ht="14.1" customHeight="1">
      <c r="A176" s="1924" t="s">
        <v>1799</v>
      </c>
      <c r="B176" s="1924"/>
      <c r="C176" s="1925" t="s">
        <v>1654</v>
      </c>
      <c r="D176" s="1925"/>
      <c r="E176" s="1925"/>
      <c r="F176" s="1926" t="s">
        <v>1655</v>
      </c>
      <c r="G176" s="1926"/>
      <c r="H176" s="1926"/>
      <c r="I176" s="1927">
        <v>325</v>
      </c>
      <c r="J176" s="1927"/>
      <c r="K176" s="1928" t="s">
        <v>1656</v>
      </c>
      <c r="L176" s="1928"/>
      <c r="M176" s="1862" t="s">
        <v>1800</v>
      </c>
      <c r="N176" s="1862"/>
      <c r="O176" s="1862"/>
      <c r="P176" s="1862"/>
      <c r="Q176" s="1942">
        <v>44048</v>
      </c>
      <c r="R176" s="1942"/>
      <c r="S176" s="1942"/>
      <c r="T176" s="1942">
        <v>44774</v>
      </c>
      <c r="U176" s="1942"/>
      <c r="V176" s="1942">
        <v>45138</v>
      </c>
      <c r="W176" s="1942"/>
      <c r="X176" s="1942"/>
      <c r="Y176" s="1941">
        <v>564</v>
      </c>
      <c r="Z176" s="1941"/>
      <c r="AA176" s="1862" t="s">
        <v>1658</v>
      </c>
      <c r="AB176" s="1862"/>
      <c r="AC176" s="1862"/>
      <c r="AD176" s="1862"/>
      <c r="AE176" s="1862"/>
      <c r="AF176" s="1923">
        <v>0</v>
      </c>
      <c r="AG176" s="1923"/>
      <c r="AH176" s="1930">
        <v>-35</v>
      </c>
      <c r="AI176" s="1930"/>
      <c r="AJ176" s="1930"/>
      <c r="AK176" s="1917">
        <v>514</v>
      </c>
      <c r="AL176" s="1917"/>
      <c r="AM176" s="1917"/>
      <c r="AN176" s="1941">
        <v>0</v>
      </c>
      <c r="AO176" s="1941"/>
      <c r="AP176" s="1941"/>
      <c r="AQ176" s="1941">
        <v>0</v>
      </c>
      <c r="AR176" s="1941"/>
      <c r="AS176" s="1419"/>
    </row>
    <row r="177" spans="1:45" ht="15" customHeight="1">
      <c r="A177" s="1885"/>
      <c r="B177" s="1885"/>
      <c r="C177" s="1885"/>
      <c r="D177" s="1885"/>
      <c r="E177" s="1885"/>
      <c r="F177" s="1885"/>
      <c r="G177" s="1885"/>
      <c r="H177" s="1885"/>
      <c r="I177" s="1885"/>
      <c r="J177" s="1885"/>
      <c r="K177" s="1885"/>
      <c r="L177" s="1885"/>
      <c r="M177" s="1885"/>
      <c r="N177" s="1885"/>
      <c r="O177" s="1885"/>
      <c r="P177" s="1885"/>
      <c r="Q177" s="1885"/>
      <c r="R177" s="1885"/>
      <c r="S177" s="1885"/>
      <c r="T177" s="1885"/>
      <c r="U177" s="1885"/>
      <c r="V177" s="1885"/>
      <c r="W177" s="1885"/>
      <c r="X177" s="1885"/>
      <c r="Y177" s="1885"/>
      <c r="Z177" s="1885"/>
      <c r="AA177" s="1862" t="s">
        <v>1659</v>
      </c>
      <c r="AB177" s="1862"/>
      <c r="AC177" s="1862"/>
      <c r="AD177" s="1862"/>
      <c r="AE177" s="1862"/>
      <c r="AF177" s="1923">
        <v>534</v>
      </c>
      <c r="AG177" s="1923"/>
      <c r="AH177" s="1917">
        <v>0</v>
      </c>
      <c r="AI177" s="1917"/>
      <c r="AJ177" s="1917"/>
      <c r="AK177" s="1885"/>
      <c r="AL177" s="1885"/>
      <c r="AM177" s="1885"/>
      <c r="AN177" s="1885"/>
      <c r="AO177" s="1885"/>
      <c r="AP177" s="1885"/>
      <c r="AQ177" s="1885"/>
      <c r="AR177" s="1885"/>
      <c r="AS177" s="1419"/>
    </row>
    <row r="178" spans="1:45" ht="14.1" customHeight="1">
      <c r="A178" s="1885"/>
      <c r="B178" s="1885"/>
      <c r="C178" s="1885"/>
      <c r="D178" s="1885"/>
      <c r="E178" s="1885"/>
      <c r="F178" s="1885"/>
      <c r="G178" s="1885"/>
      <c r="H178" s="1885"/>
      <c r="I178" s="1885"/>
      <c r="J178" s="1885"/>
      <c r="K178" s="1885"/>
      <c r="L178" s="1885"/>
      <c r="M178" s="1885"/>
      <c r="N178" s="1885"/>
      <c r="O178" s="1885"/>
      <c r="P178" s="1885"/>
      <c r="Q178" s="1885"/>
      <c r="R178" s="1885"/>
      <c r="S178" s="1885"/>
      <c r="T178" s="1885"/>
      <c r="U178" s="1885"/>
      <c r="V178" s="1885"/>
      <c r="W178" s="1885"/>
      <c r="X178" s="1885"/>
      <c r="Y178" s="1885"/>
      <c r="Z178" s="1885"/>
      <c r="AA178" s="1862" t="s">
        <v>1660</v>
      </c>
      <c r="AB178" s="1862"/>
      <c r="AC178" s="1862"/>
      <c r="AD178" s="1862"/>
      <c r="AE178" s="1862"/>
      <c r="AF178" s="1923">
        <v>0</v>
      </c>
      <c r="AG178" s="1923"/>
      <c r="AH178" s="1929">
        <v>15</v>
      </c>
      <c r="AI178" s="1929"/>
      <c r="AJ178" s="1929"/>
      <c r="AK178" s="1885"/>
      <c r="AL178" s="1885"/>
      <c r="AM178" s="1885"/>
      <c r="AN178" s="1885"/>
      <c r="AO178" s="1885"/>
      <c r="AP178" s="1885"/>
      <c r="AQ178" s="1885"/>
      <c r="AR178" s="1885"/>
      <c r="AS178" s="1419"/>
    </row>
    <row r="179" spans="1:45" ht="15" customHeight="1">
      <c r="A179" s="1924" t="s">
        <v>1801</v>
      </c>
      <c r="B179" s="1924"/>
      <c r="C179" s="1925" t="s">
        <v>1654</v>
      </c>
      <c r="D179" s="1925"/>
      <c r="E179" s="1925"/>
      <c r="F179" s="1926" t="s">
        <v>1655</v>
      </c>
      <c r="G179" s="1926"/>
      <c r="H179" s="1926"/>
      <c r="I179" s="1927">
        <v>325</v>
      </c>
      <c r="J179" s="1927"/>
      <c r="K179" s="1928" t="s">
        <v>1656</v>
      </c>
      <c r="L179" s="1928"/>
      <c r="M179" s="1862" t="s">
        <v>1802</v>
      </c>
      <c r="N179" s="1862"/>
      <c r="O179" s="1862"/>
      <c r="P179" s="1862"/>
      <c r="Q179" s="1942">
        <v>44774</v>
      </c>
      <c r="R179" s="1942"/>
      <c r="S179" s="1942"/>
      <c r="T179" s="1942">
        <v>44774</v>
      </c>
      <c r="U179" s="1942"/>
      <c r="V179" s="1942">
        <v>45138</v>
      </c>
      <c r="W179" s="1942"/>
      <c r="X179" s="1942"/>
      <c r="Y179" s="1941">
        <v>564</v>
      </c>
      <c r="Z179" s="1941"/>
      <c r="AA179" s="1862" t="s">
        <v>1658</v>
      </c>
      <c r="AB179" s="1862"/>
      <c r="AC179" s="1862"/>
      <c r="AD179" s="1862"/>
      <c r="AE179" s="1862"/>
      <c r="AF179" s="1923">
        <v>0</v>
      </c>
      <c r="AG179" s="1923"/>
      <c r="AH179" s="1930">
        <v>-35</v>
      </c>
      <c r="AI179" s="1930"/>
      <c r="AJ179" s="1930"/>
      <c r="AK179" s="1917">
        <v>514</v>
      </c>
      <c r="AL179" s="1917"/>
      <c r="AM179" s="1917"/>
      <c r="AN179" s="1941">
        <v>0</v>
      </c>
      <c r="AO179" s="1941"/>
      <c r="AP179" s="1941"/>
      <c r="AQ179" s="1941">
        <v>0</v>
      </c>
      <c r="AR179" s="1941"/>
      <c r="AS179" s="1419"/>
    </row>
    <row r="180" spans="1:45" ht="14.1" customHeight="1">
      <c r="A180" s="1885"/>
      <c r="B180" s="1885"/>
      <c r="C180" s="1885"/>
      <c r="D180" s="1885"/>
      <c r="E180" s="1885"/>
      <c r="F180" s="1885"/>
      <c r="G180" s="1885"/>
      <c r="H180" s="1885"/>
      <c r="I180" s="1885"/>
      <c r="J180" s="1885"/>
      <c r="K180" s="1885"/>
      <c r="L180" s="1885"/>
      <c r="M180" s="1885"/>
      <c r="N180" s="1885"/>
      <c r="O180" s="1885"/>
      <c r="P180" s="1885"/>
      <c r="Q180" s="1885"/>
      <c r="R180" s="1885"/>
      <c r="S180" s="1885"/>
      <c r="T180" s="1885"/>
      <c r="U180" s="1885"/>
      <c r="V180" s="1885"/>
      <c r="W180" s="1885"/>
      <c r="X180" s="1885"/>
      <c r="Y180" s="1885"/>
      <c r="Z180" s="1885"/>
      <c r="AA180" s="1862" t="s">
        <v>1659</v>
      </c>
      <c r="AB180" s="1862"/>
      <c r="AC180" s="1862"/>
      <c r="AD180" s="1862"/>
      <c r="AE180" s="1862"/>
      <c r="AF180" s="1923">
        <v>534</v>
      </c>
      <c r="AG180" s="1923"/>
      <c r="AH180" s="1917">
        <v>0</v>
      </c>
      <c r="AI180" s="1917"/>
      <c r="AJ180" s="1917"/>
      <c r="AK180" s="1885"/>
      <c r="AL180" s="1885"/>
      <c r="AM180" s="1885"/>
      <c r="AN180" s="1885"/>
      <c r="AO180" s="1885"/>
      <c r="AP180" s="1885"/>
      <c r="AQ180" s="1885"/>
      <c r="AR180" s="1885"/>
      <c r="AS180" s="1419"/>
    </row>
    <row r="181" spans="1:45" ht="15" customHeight="1">
      <c r="A181" s="1885"/>
      <c r="B181" s="1885"/>
      <c r="C181" s="1885"/>
      <c r="D181" s="1885"/>
      <c r="E181" s="1885"/>
      <c r="F181" s="1885"/>
      <c r="G181" s="1885"/>
      <c r="H181" s="1885"/>
      <c r="I181" s="1885"/>
      <c r="J181" s="1885"/>
      <c r="K181" s="1885"/>
      <c r="L181" s="1885"/>
      <c r="M181" s="1885"/>
      <c r="N181" s="1885"/>
      <c r="O181" s="1885"/>
      <c r="P181" s="1885"/>
      <c r="Q181" s="1885"/>
      <c r="R181" s="1885"/>
      <c r="S181" s="1885"/>
      <c r="T181" s="1885"/>
      <c r="U181" s="1885"/>
      <c r="V181" s="1885"/>
      <c r="W181" s="1885"/>
      <c r="X181" s="1885"/>
      <c r="Y181" s="1885"/>
      <c r="Z181" s="1885"/>
      <c r="AA181" s="1862" t="s">
        <v>1660</v>
      </c>
      <c r="AB181" s="1862"/>
      <c r="AC181" s="1862"/>
      <c r="AD181" s="1862"/>
      <c r="AE181" s="1862"/>
      <c r="AF181" s="1923">
        <v>0</v>
      </c>
      <c r="AG181" s="1923"/>
      <c r="AH181" s="1929">
        <v>15</v>
      </c>
      <c r="AI181" s="1929"/>
      <c r="AJ181" s="1929"/>
      <c r="AK181" s="1885"/>
      <c r="AL181" s="1885"/>
      <c r="AM181" s="1885"/>
      <c r="AN181" s="1885"/>
      <c r="AO181" s="1885"/>
      <c r="AP181" s="1885"/>
      <c r="AQ181" s="1885"/>
      <c r="AR181" s="1885"/>
      <c r="AS181" s="1419"/>
    </row>
    <row r="182" spans="1:45" ht="14.1" customHeight="1">
      <c r="A182" s="1924" t="s">
        <v>1803</v>
      </c>
      <c r="B182" s="1924"/>
      <c r="C182" s="1925" t="s">
        <v>1654</v>
      </c>
      <c r="D182" s="1925"/>
      <c r="E182" s="1925"/>
      <c r="F182" s="1926" t="s">
        <v>1655</v>
      </c>
      <c r="G182" s="1926"/>
      <c r="H182" s="1926"/>
      <c r="I182" s="1927">
        <v>325</v>
      </c>
      <c r="J182" s="1927"/>
      <c r="K182" s="1928" t="s">
        <v>1676</v>
      </c>
      <c r="L182" s="1928"/>
      <c r="M182" s="1924" t="s">
        <v>1677</v>
      </c>
      <c r="N182" s="1924"/>
      <c r="O182" s="1924"/>
      <c r="P182" s="1924"/>
      <c r="Q182" s="1885"/>
      <c r="R182" s="1885"/>
      <c r="S182" s="1885"/>
      <c r="T182" s="1885"/>
      <c r="U182" s="1885"/>
      <c r="V182" s="1885"/>
      <c r="W182" s="1885"/>
      <c r="X182" s="1885"/>
      <c r="Y182" s="1941">
        <v>564</v>
      </c>
      <c r="Z182" s="1941"/>
      <c r="AA182" s="1885"/>
      <c r="AB182" s="1885"/>
      <c r="AC182" s="1885"/>
      <c r="AD182" s="1885"/>
      <c r="AE182" s="1885"/>
      <c r="AF182" s="1923">
        <v>0</v>
      </c>
      <c r="AG182" s="1923"/>
      <c r="AH182" s="1917">
        <v>0</v>
      </c>
      <c r="AI182" s="1917"/>
      <c r="AJ182" s="1917"/>
      <c r="AK182" s="1885"/>
      <c r="AL182" s="1885"/>
      <c r="AM182" s="1885"/>
      <c r="AN182" s="1885"/>
      <c r="AO182" s="1885"/>
      <c r="AP182" s="1885"/>
      <c r="AQ182" s="1885"/>
      <c r="AR182" s="1885"/>
      <c r="AS182" s="1419"/>
    </row>
    <row r="183" spans="1:45" ht="14.1" customHeight="1">
      <c r="A183" s="1924" t="s">
        <v>1804</v>
      </c>
      <c r="B183" s="1924"/>
      <c r="C183" s="1925" t="s">
        <v>1654</v>
      </c>
      <c r="D183" s="1925"/>
      <c r="E183" s="1925"/>
      <c r="F183" s="1926" t="s">
        <v>1655</v>
      </c>
      <c r="G183" s="1926"/>
      <c r="H183" s="1926"/>
      <c r="I183" s="1927">
        <v>325</v>
      </c>
      <c r="J183" s="1927"/>
      <c r="K183" s="1928" t="s">
        <v>1656</v>
      </c>
      <c r="L183" s="1928"/>
      <c r="M183" s="1862" t="s">
        <v>1805</v>
      </c>
      <c r="N183" s="1862"/>
      <c r="O183" s="1862"/>
      <c r="P183" s="1862"/>
      <c r="Q183" s="1942">
        <v>44065</v>
      </c>
      <c r="R183" s="1942"/>
      <c r="S183" s="1942"/>
      <c r="T183" s="1942">
        <v>44774</v>
      </c>
      <c r="U183" s="1942"/>
      <c r="V183" s="1942">
        <v>45138</v>
      </c>
      <c r="W183" s="1942"/>
      <c r="X183" s="1942"/>
      <c r="Y183" s="1941">
        <v>564</v>
      </c>
      <c r="Z183" s="1941"/>
      <c r="AA183" s="1862" t="s">
        <v>1658</v>
      </c>
      <c r="AB183" s="1862"/>
      <c r="AC183" s="1862"/>
      <c r="AD183" s="1862"/>
      <c r="AE183" s="1862"/>
      <c r="AF183" s="1923">
        <v>0</v>
      </c>
      <c r="AG183" s="1923"/>
      <c r="AH183" s="1930">
        <v>-35</v>
      </c>
      <c r="AI183" s="1930"/>
      <c r="AJ183" s="1930"/>
      <c r="AK183" s="1917">
        <v>514</v>
      </c>
      <c r="AL183" s="1917"/>
      <c r="AM183" s="1917"/>
      <c r="AN183" s="1941">
        <v>0</v>
      </c>
      <c r="AO183" s="1941"/>
      <c r="AP183" s="1941"/>
      <c r="AQ183" s="1959">
        <v>-514</v>
      </c>
      <c r="AR183" s="1959"/>
      <c r="AS183" s="1419"/>
    </row>
    <row r="184" spans="1:45" ht="15" customHeight="1">
      <c r="A184" s="1885"/>
      <c r="B184" s="1885"/>
      <c r="C184" s="1885"/>
      <c r="D184" s="1885"/>
      <c r="E184" s="1885"/>
      <c r="F184" s="1885"/>
      <c r="G184" s="1885"/>
      <c r="H184" s="1885"/>
      <c r="I184" s="1885"/>
      <c r="J184" s="1885"/>
      <c r="K184" s="1885"/>
      <c r="L184" s="1885"/>
      <c r="M184" s="1885"/>
      <c r="N184" s="1885"/>
      <c r="O184" s="1885"/>
      <c r="P184" s="1885"/>
      <c r="Q184" s="1885"/>
      <c r="R184" s="1885"/>
      <c r="S184" s="1885"/>
      <c r="T184" s="1885"/>
      <c r="U184" s="1885"/>
      <c r="V184" s="1885"/>
      <c r="W184" s="1885"/>
      <c r="X184" s="1885"/>
      <c r="Y184" s="1885"/>
      <c r="Z184" s="1885"/>
      <c r="AA184" s="1862" t="s">
        <v>1659</v>
      </c>
      <c r="AB184" s="1862"/>
      <c r="AC184" s="1862"/>
      <c r="AD184" s="1862"/>
      <c r="AE184" s="1862"/>
      <c r="AF184" s="1923">
        <v>534</v>
      </c>
      <c r="AG184" s="1923"/>
      <c r="AH184" s="1917">
        <v>0</v>
      </c>
      <c r="AI184" s="1917"/>
      <c r="AJ184" s="1917"/>
      <c r="AK184" s="1885"/>
      <c r="AL184" s="1885"/>
      <c r="AM184" s="1885"/>
      <c r="AN184" s="1885"/>
      <c r="AO184" s="1885"/>
      <c r="AP184" s="1885"/>
      <c r="AQ184" s="1885"/>
      <c r="AR184" s="1885"/>
      <c r="AS184" s="1419"/>
    </row>
    <row r="185" spans="1:45" ht="14.1" customHeight="1">
      <c r="A185" s="1885"/>
      <c r="B185" s="1885"/>
      <c r="C185" s="1885"/>
      <c r="D185" s="1885"/>
      <c r="E185" s="1885"/>
      <c r="F185" s="1885"/>
      <c r="G185" s="1885"/>
      <c r="H185" s="1885"/>
      <c r="I185" s="1885"/>
      <c r="J185" s="1885"/>
      <c r="K185" s="1885"/>
      <c r="L185" s="1885"/>
      <c r="M185" s="1885"/>
      <c r="N185" s="1885"/>
      <c r="O185" s="1885"/>
      <c r="P185" s="1885"/>
      <c r="Q185" s="1885"/>
      <c r="R185" s="1885"/>
      <c r="S185" s="1885"/>
      <c r="T185" s="1885"/>
      <c r="U185" s="1885"/>
      <c r="V185" s="1885"/>
      <c r="W185" s="1885"/>
      <c r="X185" s="1885"/>
      <c r="Y185" s="1885"/>
      <c r="Z185" s="1885"/>
      <c r="AA185" s="1862" t="s">
        <v>1660</v>
      </c>
      <c r="AB185" s="1862"/>
      <c r="AC185" s="1862"/>
      <c r="AD185" s="1862"/>
      <c r="AE185" s="1862"/>
      <c r="AF185" s="1923">
        <v>0</v>
      </c>
      <c r="AG185" s="1923"/>
      <c r="AH185" s="1929">
        <v>15</v>
      </c>
      <c r="AI185" s="1929"/>
      <c r="AJ185" s="1929"/>
      <c r="AK185" s="1885"/>
      <c r="AL185" s="1885"/>
      <c r="AM185" s="1885"/>
      <c r="AN185" s="1885"/>
      <c r="AO185" s="1885"/>
      <c r="AP185" s="1885"/>
      <c r="AQ185" s="1885"/>
      <c r="AR185" s="1885"/>
      <c r="AS185" s="1419"/>
    </row>
    <row r="186" spans="1:45" ht="21" customHeight="1">
      <c r="A186" s="1924" t="s">
        <v>1806</v>
      </c>
      <c r="B186" s="1924"/>
      <c r="C186" s="1925" t="s">
        <v>1654</v>
      </c>
      <c r="D186" s="1925"/>
      <c r="E186" s="1925"/>
      <c r="F186" s="1926" t="s">
        <v>1655</v>
      </c>
      <c r="G186" s="1926"/>
      <c r="H186" s="1926"/>
      <c r="I186" s="1927">
        <v>325</v>
      </c>
      <c r="J186" s="1927"/>
      <c r="K186" s="1928" t="s">
        <v>1656</v>
      </c>
      <c r="L186" s="1928"/>
      <c r="M186" s="1862" t="s">
        <v>1807</v>
      </c>
      <c r="N186" s="1862"/>
      <c r="O186" s="1862"/>
      <c r="P186" s="1862"/>
      <c r="Q186" s="1942">
        <v>44531</v>
      </c>
      <c r="R186" s="1942"/>
      <c r="S186" s="1942"/>
      <c r="T186" s="1942">
        <v>44774</v>
      </c>
      <c r="U186" s="1942"/>
      <c r="V186" s="1942">
        <v>45138</v>
      </c>
      <c r="W186" s="1942"/>
      <c r="X186" s="1942"/>
      <c r="Y186" s="1941">
        <v>564</v>
      </c>
      <c r="Z186" s="1941"/>
      <c r="AA186" s="1862" t="s">
        <v>1658</v>
      </c>
      <c r="AB186" s="1862"/>
      <c r="AC186" s="1862"/>
      <c r="AD186" s="1862"/>
      <c r="AE186" s="1862"/>
      <c r="AF186" s="1923">
        <v>0</v>
      </c>
      <c r="AG186" s="1923"/>
      <c r="AH186" s="1930">
        <v>-50</v>
      </c>
      <c r="AI186" s="1930"/>
      <c r="AJ186" s="1930"/>
      <c r="AK186" s="1917">
        <v>514</v>
      </c>
      <c r="AL186" s="1917"/>
      <c r="AM186" s="1917"/>
      <c r="AN186" s="1941">
        <v>0</v>
      </c>
      <c r="AO186" s="1941"/>
      <c r="AP186" s="1941"/>
      <c r="AQ186" s="1970">
        <v>-2473.15</v>
      </c>
      <c r="AR186" s="1970"/>
      <c r="AS186" s="1419"/>
    </row>
    <row r="187" spans="1:45" ht="14.1" customHeight="1">
      <c r="A187" s="1885"/>
      <c r="B187" s="1885"/>
      <c r="C187" s="1885"/>
      <c r="D187" s="1885"/>
      <c r="E187" s="1885"/>
      <c r="F187" s="1885"/>
      <c r="G187" s="1885"/>
      <c r="H187" s="1885"/>
      <c r="I187" s="1885"/>
      <c r="J187" s="1885"/>
      <c r="K187" s="1885"/>
      <c r="L187" s="1885"/>
      <c r="M187" s="1885"/>
      <c r="N187" s="1885"/>
      <c r="O187" s="1885"/>
      <c r="P187" s="1885"/>
      <c r="Q187" s="1885"/>
      <c r="R187" s="1885"/>
      <c r="S187" s="1885"/>
      <c r="T187" s="1885"/>
      <c r="U187" s="1885"/>
      <c r="V187" s="1885"/>
      <c r="W187" s="1885"/>
      <c r="X187" s="1885"/>
      <c r="Y187" s="1885"/>
      <c r="Z187" s="1885"/>
      <c r="AA187" s="1862" t="s">
        <v>1659</v>
      </c>
      <c r="AB187" s="1862"/>
      <c r="AC187" s="1862"/>
      <c r="AD187" s="1862"/>
      <c r="AE187" s="1862"/>
      <c r="AF187" s="1923">
        <v>549</v>
      </c>
      <c r="AG187" s="1923"/>
      <c r="AH187" s="1917">
        <v>0</v>
      </c>
      <c r="AI187" s="1917"/>
      <c r="AJ187" s="1917"/>
      <c r="AK187" s="1885"/>
      <c r="AL187" s="1885"/>
      <c r="AM187" s="1885"/>
      <c r="AN187" s="1885"/>
      <c r="AO187" s="1885"/>
      <c r="AP187" s="1885"/>
      <c r="AQ187" s="1885"/>
      <c r="AR187" s="1885"/>
      <c r="AS187" s="1419"/>
    </row>
    <row r="188" spans="1:45" ht="15" customHeight="1">
      <c r="A188" s="1885"/>
      <c r="B188" s="1885"/>
      <c r="C188" s="1885"/>
      <c r="D188" s="1885"/>
      <c r="E188" s="1885"/>
      <c r="F188" s="1885"/>
      <c r="G188" s="1885"/>
      <c r="H188" s="1885"/>
      <c r="I188" s="1885"/>
      <c r="J188" s="1885"/>
      <c r="K188" s="1885"/>
      <c r="L188" s="1885"/>
      <c r="M188" s="1885"/>
      <c r="N188" s="1885"/>
      <c r="O188" s="1885"/>
      <c r="P188" s="1885"/>
      <c r="Q188" s="1885"/>
      <c r="R188" s="1885"/>
      <c r="S188" s="1885"/>
      <c r="T188" s="1885"/>
      <c r="U188" s="1885"/>
      <c r="V188" s="1885"/>
      <c r="W188" s="1885"/>
      <c r="X188" s="1885"/>
      <c r="Y188" s="1885"/>
      <c r="Z188" s="1885"/>
      <c r="AA188" s="1862" t="s">
        <v>1660</v>
      </c>
      <c r="AB188" s="1862"/>
      <c r="AC188" s="1862"/>
      <c r="AD188" s="1862"/>
      <c r="AE188" s="1862"/>
      <c r="AF188" s="1923">
        <v>0</v>
      </c>
      <c r="AG188" s="1923"/>
      <c r="AH188" s="1929">
        <v>15</v>
      </c>
      <c r="AI188" s="1929"/>
      <c r="AJ188" s="1929"/>
      <c r="AK188" s="1885"/>
      <c r="AL188" s="1885"/>
      <c r="AM188" s="1885"/>
      <c r="AN188" s="1885"/>
      <c r="AO188" s="1885"/>
      <c r="AP188" s="1885"/>
      <c r="AQ188" s="1885"/>
      <c r="AR188" s="1885"/>
      <c r="AS188" s="1419"/>
    </row>
    <row r="189" spans="1:45" ht="14.45" customHeight="1">
      <c r="A189" s="1924" t="s">
        <v>1808</v>
      </c>
      <c r="B189" s="1924"/>
      <c r="C189" s="1925" t="s">
        <v>1654</v>
      </c>
      <c r="D189" s="1925"/>
      <c r="E189" s="1925"/>
      <c r="F189" s="1926" t="s">
        <v>1655</v>
      </c>
      <c r="G189" s="1926"/>
      <c r="H189" s="1926"/>
      <c r="I189" s="1927">
        <v>325</v>
      </c>
      <c r="J189" s="1927"/>
      <c r="K189" s="1928" t="s">
        <v>1656</v>
      </c>
      <c r="L189" s="1928"/>
      <c r="M189" s="1862" t="s">
        <v>1809</v>
      </c>
      <c r="N189" s="1862"/>
      <c r="O189" s="1862"/>
      <c r="P189" s="1862"/>
      <c r="Q189" s="1942">
        <v>44422</v>
      </c>
      <c r="R189" s="1942"/>
      <c r="S189" s="1942"/>
      <c r="T189" s="1942">
        <v>44774</v>
      </c>
      <c r="U189" s="1942"/>
      <c r="V189" s="1942">
        <v>45138</v>
      </c>
      <c r="W189" s="1942"/>
      <c r="X189" s="1942"/>
      <c r="Y189" s="1941">
        <v>564</v>
      </c>
      <c r="Z189" s="1941"/>
      <c r="AA189" s="1862" t="s">
        <v>1658</v>
      </c>
      <c r="AB189" s="1862"/>
      <c r="AC189" s="1862"/>
      <c r="AD189" s="1862"/>
      <c r="AE189" s="1862"/>
      <c r="AF189" s="1923">
        <v>0</v>
      </c>
      <c r="AG189" s="1923"/>
      <c r="AH189" s="1930">
        <v>-45</v>
      </c>
      <c r="AI189" s="1930"/>
      <c r="AJ189" s="1930"/>
      <c r="AK189" s="1917">
        <v>514</v>
      </c>
      <c r="AL189" s="1917"/>
      <c r="AM189" s="1917"/>
      <c r="AN189" s="1943">
        <v>1038</v>
      </c>
      <c r="AO189" s="1943"/>
      <c r="AP189" s="1943"/>
      <c r="AQ189" s="1941">
        <v>453.48</v>
      </c>
      <c r="AR189" s="1941"/>
      <c r="AS189" s="1419"/>
    </row>
    <row r="190" spans="1:45" ht="9" customHeight="1">
      <c r="A190" s="1855"/>
      <c r="B190" s="1855"/>
      <c r="C190" s="1855"/>
      <c r="D190" s="1855"/>
      <c r="E190" s="1855"/>
      <c r="F190" s="1855"/>
      <c r="G190" s="1855"/>
      <c r="H190" s="1855"/>
      <c r="I190" s="1855"/>
      <c r="J190" s="1855"/>
      <c r="K190" s="1855"/>
      <c r="L190" s="1855"/>
      <c r="M190" s="1855"/>
      <c r="N190" s="1855"/>
      <c r="O190" s="1855"/>
      <c r="P190" s="1855"/>
      <c r="Q190" s="1855"/>
      <c r="R190" s="1855"/>
      <c r="S190" s="1855"/>
      <c r="T190" s="1855"/>
      <c r="U190" s="1855"/>
      <c r="V190" s="1855"/>
      <c r="W190" s="1855"/>
      <c r="X190" s="1855"/>
      <c r="Y190" s="1855"/>
      <c r="Z190" s="1855"/>
      <c r="AA190" s="1855"/>
      <c r="AB190" s="1855"/>
      <c r="AC190" s="1855"/>
      <c r="AD190" s="1855"/>
      <c r="AE190" s="1855"/>
      <c r="AF190" s="1855"/>
      <c r="AG190" s="1855"/>
      <c r="AH190" s="1416"/>
      <c r="AI190" s="1955" t="s">
        <v>1640</v>
      </c>
      <c r="AJ190" s="1955"/>
      <c r="AK190" s="1955"/>
      <c r="AL190" s="1955"/>
      <c r="AM190" s="1955"/>
      <c r="AN190" s="1955"/>
      <c r="AO190" s="1955"/>
      <c r="AP190" s="1955"/>
      <c r="AQ190" s="1955"/>
      <c r="AR190" s="1955"/>
      <c r="AS190" s="1955"/>
    </row>
    <row r="191" spans="1:45" ht="20.100000000000001" customHeight="1">
      <c r="A191" s="1938" t="s">
        <v>1641</v>
      </c>
      <c r="B191" s="1938"/>
      <c r="C191" s="1938" t="s">
        <v>1642</v>
      </c>
      <c r="D191" s="1938"/>
      <c r="E191" s="1938"/>
      <c r="F191" s="1954" t="s">
        <v>1643</v>
      </c>
      <c r="G191" s="1954"/>
      <c r="H191" s="1954"/>
      <c r="I191" s="1939" t="s">
        <v>1644</v>
      </c>
      <c r="J191" s="1939"/>
      <c r="K191" s="1954" t="s">
        <v>1645</v>
      </c>
      <c r="L191" s="1954"/>
      <c r="M191" s="1940" t="s">
        <v>1646</v>
      </c>
      <c r="N191" s="1940"/>
      <c r="O191" s="1940"/>
      <c r="P191" s="1940"/>
      <c r="Q191" s="1873" t="s">
        <v>1647</v>
      </c>
      <c r="R191" s="1873"/>
      <c r="S191" s="1873"/>
      <c r="T191" s="1937" t="s">
        <v>1648</v>
      </c>
      <c r="U191" s="1937"/>
      <c r="V191" s="1937" t="s">
        <v>1649</v>
      </c>
      <c r="W191" s="1937"/>
      <c r="X191" s="1937"/>
      <c r="Y191" s="1937" t="s">
        <v>1650</v>
      </c>
      <c r="Z191" s="1937"/>
      <c r="AA191" s="1956" t="s">
        <v>1651</v>
      </c>
      <c r="AB191" s="1956"/>
      <c r="AC191" s="1956"/>
      <c r="AD191" s="1956"/>
      <c r="AE191" s="1956"/>
      <c r="AF191" s="1936" t="s">
        <v>1652</v>
      </c>
      <c r="AG191" s="1936"/>
      <c r="AH191" s="1936"/>
      <c r="AI191" s="1936"/>
      <c r="AJ191" s="1936"/>
      <c r="AK191" s="1936"/>
      <c r="AL191" s="1936"/>
      <c r="AM191" s="1936"/>
      <c r="AN191" s="1936"/>
      <c r="AO191" s="1936"/>
      <c r="AP191" s="1936"/>
      <c r="AQ191" s="1936"/>
      <c r="AR191" s="1936"/>
      <c r="AS191" s="1419"/>
    </row>
    <row r="192" spans="1:45" ht="5.25" customHeight="1">
      <c r="A192" s="1948"/>
      <c r="B192" s="1948"/>
      <c r="C192" s="1948"/>
      <c r="D192" s="1948"/>
      <c r="E192" s="1948"/>
      <c r="F192" s="1948"/>
      <c r="G192" s="1948"/>
      <c r="H192" s="1948"/>
      <c r="I192" s="1948"/>
      <c r="J192" s="1948"/>
      <c r="K192" s="1948"/>
      <c r="L192" s="1948"/>
      <c r="M192" s="1948"/>
      <c r="N192" s="1948"/>
      <c r="O192" s="1948"/>
      <c r="P192" s="1948"/>
      <c r="Q192" s="1948"/>
      <c r="R192" s="1948"/>
      <c r="S192" s="1948"/>
      <c r="T192" s="1948"/>
      <c r="U192" s="1948"/>
      <c r="V192" s="1948"/>
      <c r="W192" s="1948"/>
      <c r="X192" s="1948"/>
      <c r="Y192" s="1948"/>
      <c r="Z192" s="1948"/>
      <c r="AA192" s="1948"/>
      <c r="AB192" s="1948"/>
      <c r="AC192" s="1948"/>
      <c r="AD192" s="1948"/>
      <c r="AE192" s="1948"/>
      <c r="AF192" s="1948"/>
      <c r="AG192" s="1948"/>
      <c r="AH192" s="1948"/>
      <c r="AI192" s="1948"/>
      <c r="AJ192" s="1948"/>
      <c r="AK192" s="1948"/>
      <c r="AL192" s="1948"/>
      <c r="AM192" s="1948"/>
      <c r="AN192" s="1948"/>
      <c r="AO192" s="1948"/>
      <c r="AP192" s="1948"/>
      <c r="AQ192" s="1948"/>
      <c r="AR192" s="1948"/>
      <c r="AS192" s="1416"/>
    </row>
    <row r="193" spans="1:45" ht="21" customHeight="1">
      <c r="A193" s="1944"/>
      <c r="B193" s="1944"/>
      <c r="C193" s="1944"/>
      <c r="D193" s="1944"/>
      <c r="E193" s="1944"/>
      <c r="F193" s="1944"/>
      <c r="G193" s="1944"/>
      <c r="H193" s="1944"/>
      <c r="I193" s="1944"/>
      <c r="J193" s="1944"/>
      <c r="K193" s="1944"/>
      <c r="L193" s="1944"/>
      <c r="M193" s="1944"/>
      <c r="N193" s="1944"/>
      <c r="O193" s="1944"/>
      <c r="P193" s="1944"/>
      <c r="Q193" s="1944"/>
      <c r="R193" s="1944"/>
      <c r="S193" s="1944"/>
      <c r="T193" s="1944"/>
      <c r="U193" s="1944"/>
      <c r="V193" s="1944"/>
      <c r="W193" s="1944"/>
      <c r="X193" s="1944"/>
      <c r="Y193" s="1944"/>
      <c r="Z193" s="1944"/>
      <c r="AA193" s="1944" t="s">
        <v>1659</v>
      </c>
      <c r="AB193" s="1944"/>
      <c r="AC193" s="1944"/>
      <c r="AD193" s="1944"/>
      <c r="AE193" s="1944"/>
      <c r="AF193" s="1946">
        <v>544</v>
      </c>
      <c r="AG193" s="1946"/>
      <c r="AH193" s="1947">
        <v>0</v>
      </c>
      <c r="AI193" s="1947"/>
      <c r="AJ193" s="1947"/>
      <c r="AK193" s="1944"/>
      <c r="AL193" s="1944"/>
      <c r="AM193" s="1944"/>
      <c r="AN193" s="1944"/>
      <c r="AO193" s="1944"/>
      <c r="AP193" s="1944"/>
      <c r="AQ193" s="1944"/>
      <c r="AR193" s="1944"/>
      <c r="AS193" s="1419"/>
    </row>
    <row r="194" spans="1:45" ht="14.1" customHeight="1">
      <c r="A194" s="1885"/>
      <c r="B194" s="1885"/>
      <c r="C194" s="1885"/>
      <c r="D194" s="1885"/>
      <c r="E194" s="1885"/>
      <c r="F194" s="1885"/>
      <c r="G194" s="1885"/>
      <c r="H194" s="1885"/>
      <c r="I194" s="1885"/>
      <c r="J194" s="1885"/>
      <c r="K194" s="1885"/>
      <c r="L194" s="1885"/>
      <c r="M194" s="1885"/>
      <c r="N194" s="1885"/>
      <c r="O194" s="1885"/>
      <c r="P194" s="1885"/>
      <c r="Q194" s="1885"/>
      <c r="R194" s="1885"/>
      <c r="S194" s="1885"/>
      <c r="T194" s="1885"/>
      <c r="U194" s="1885"/>
      <c r="V194" s="1885"/>
      <c r="W194" s="1885"/>
      <c r="X194" s="1885"/>
      <c r="Y194" s="1885"/>
      <c r="Z194" s="1885"/>
      <c r="AA194" s="1862" t="s">
        <v>1660</v>
      </c>
      <c r="AB194" s="1862"/>
      <c r="AC194" s="1862"/>
      <c r="AD194" s="1862"/>
      <c r="AE194" s="1862"/>
      <c r="AF194" s="1923">
        <v>0</v>
      </c>
      <c r="AG194" s="1923"/>
      <c r="AH194" s="1929">
        <v>15</v>
      </c>
      <c r="AI194" s="1929"/>
      <c r="AJ194" s="1929"/>
      <c r="AK194" s="1885"/>
      <c r="AL194" s="1885"/>
      <c r="AM194" s="1885"/>
      <c r="AN194" s="1885"/>
      <c r="AO194" s="1885"/>
      <c r="AP194" s="1885"/>
      <c r="AQ194" s="1885"/>
      <c r="AR194" s="1885"/>
      <c r="AS194" s="1419"/>
    </row>
    <row r="195" spans="1:45" ht="15" customHeight="1">
      <c r="A195" s="1924" t="s">
        <v>1810</v>
      </c>
      <c r="B195" s="1924"/>
      <c r="C195" s="1925" t="s">
        <v>1654</v>
      </c>
      <c r="D195" s="1925"/>
      <c r="E195" s="1925"/>
      <c r="F195" s="1926" t="s">
        <v>1655</v>
      </c>
      <c r="G195" s="1926"/>
      <c r="H195" s="1926"/>
      <c r="I195" s="1927">
        <v>325</v>
      </c>
      <c r="J195" s="1927"/>
      <c r="K195" s="1928" t="s">
        <v>1676</v>
      </c>
      <c r="L195" s="1928"/>
      <c r="M195" s="1924" t="s">
        <v>1677</v>
      </c>
      <c r="N195" s="1924"/>
      <c r="O195" s="1924"/>
      <c r="P195" s="1924"/>
      <c r="Q195" s="1885"/>
      <c r="R195" s="1885"/>
      <c r="S195" s="1885"/>
      <c r="T195" s="1885"/>
      <c r="U195" s="1885"/>
      <c r="V195" s="1885"/>
      <c r="W195" s="1885"/>
      <c r="X195" s="1885"/>
      <c r="Y195" s="1941">
        <v>564</v>
      </c>
      <c r="Z195" s="1941"/>
      <c r="AA195" s="1885"/>
      <c r="AB195" s="1885"/>
      <c r="AC195" s="1885"/>
      <c r="AD195" s="1885"/>
      <c r="AE195" s="1885"/>
      <c r="AF195" s="1923">
        <v>0</v>
      </c>
      <c r="AG195" s="1923"/>
      <c r="AH195" s="1917">
        <v>0</v>
      </c>
      <c r="AI195" s="1917"/>
      <c r="AJ195" s="1917"/>
      <c r="AK195" s="1885"/>
      <c r="AL195" s="1885"/>
      <c r="AM195" s="1885"/>
      <c r="AN195" s="1885"/>
      <c r="AO195" s="1885"/>
      <c r="AP195" s="1885"/>
      <c r="AQ195" s="1885"/>
      <c r="AR195" s="1885"/>
      <c r="AS195" s="1419"/>
    </row>
    <row r="196" spans="1:45" ht="14.1" customHeight="1">
      <c r="A196" s="1924" t="s">
        <v>1811</v>
      </c>
      <c r="B196" s="1924"/>
      <c r="C196" s="1925" t="s">
        <v>1654</v>
      </c>
      <c r="D196" s="1925"/>
      <c r="E196" s="1925"/>
      <c r="F196" s="1926" t="s">
        <v>1655</v>
      </c>
      <c r="G196" s="1926"/>
      <c r="H196" s="1926"/>
      <c r="I196" s="1927">
        <v>325</v>
      </c>
      <c r="J196" s="1927"/>
      <c r="K196" s="1928" t="s">
        <v>1676</v>
      </c>
      <c r="L196" s="1928"/>
      <c r="M196" s="1924" t="s">
        <v>1677</v>
      </c>
      <c r="N196" s="1924"/>
      <c r="O196" s="1924"/>
      <c r="P196" s="1924"/>
      <c r="Q196" s="1885"/>
      <c r="R196" s="1885"/>
      <c r="S196" s="1885"/>
      <c r="T196" s="1885"/>
      <c r="U196" s="1885"/>
      <c r="V196" s="1885"/>
      <c r="W196" s="1885"/>
      <c r="X196" s="1885"/>
      <c r="Y196" s="1941">
        <v>564</v>
      </c>
      <c r="Z196" s="1941"/>
      <c r="AA196" s="1885"/>
      <c r="AB196" s="1885"/>
      <c r="AC196" s="1885"/>
      <c r="AD196" s="1885"/>
      <c r="AE196" s="1885"/>
      <c r="AF196" s="1923">
        <v>0</v>
      </c>
      <c r="AG196" s="1923"/>
      <c r="AH196" s="1917">
        <v>0</v>
      </c>
      <c r="AI196" s="1917"/>
      <c r="AJ196" s="1917"/>
      <c r="AK196" s="1885"/>
      <c r="AL196" s="1885"/>
      <c r="AM196" s="1885"/>
      <c r="AN196" s="1885"/>
      <c r="AO196" s="1885"/>
      <c r="AP196" s="1885"/>
      <c r="AQ196" s="1885"/>
      <c r="AR196" s="1885"/>
      <c r="AS196" s="1419"/>
    </row>
    <row r="197" spans="1:45" ht="14.1" customHeight="1">
      <c r="A197" s="1924" t="s">
        <v>1812</v>
      </c>
      <c r="B197" s="1924"/>
      <c r="C197" s="1925" t="s">
        <v>1654</v>
      </c>
      <c r="D197" s="1925"/>
      <c r="E197" s="1925"/>
      <c r="F197" s="1926" t="s">
        <v>1655</v>
      </c>
      <c r="G197" s="1926"/>
      <c r="H197" s="1926"/>
      <c r="I197" s="1927">
        <v>325</v>
      </c>
      <c r="J197" s="1927"/>
      <c r="K197" s="1928" t="s">
        <v>1656</v>
      </c>
      <c r="L197" s="1928"/>
      <c r="M197" s="1862" t="s">
        <v>1813</v>
      </c>
      <c r="N197" s="1862"/>
      <c r="O197" s="1862"/>
      <c r="P197" s="1862"/>
      <c r="Q197" s="1942">
        <v>44762</v>
      </c>
      <c r="R197" s="1942"/>
      <c r="S197" s="1942"/>
      <c r="T197" s="1942">
        <v>44774</v>
      </c>
      <c r="U197" s="1942"/>
      <c r="V197" s="1942">
        <v>45138</v>
      </c>
      <c r="W197" s="1942"/>
      <c r="X197" s="1942"/>
      <c r="Y197" s="1941">
        <v>564</v>
      </c>
      <c r="Z197" s="1941"/>
      <c r="AA197" s="1862" t="s">
        <v>1658</v>
      </c>
      <c r="AB197" s="1862"/>
      <c r="AC197" s="1862"/>
      <c r="AD197" s="1862"/>
      <c r="AE197" s="1862"/>
      <c r="AF197" s="1923">
        <v>0</v>
      </c>
      <c r="AG197" s="1923"/>
      <c r="AH197" s="1930">
        <v>-45</v>
      </c>
      <c r="AI197" s="1930"/>
      <c r="AJ197" s="1930"/>
      <c r="AK197" s="1917">
        <v>514</v>
      </c>
      <c r="AL197" s="1917"/>
      <c r="AM197" s="1917"/>
      <c r="AN197" s="1941">
        <v>0</v>
      </c>
      <c r="AO197" s="1941"/>
      <c r="AP197" s="1941"/>
      <c r="AQ197" s="1941">
        <v>630.62</v>
      </c>
      <c r="AR197" s="1941"/>
      <c r="AS197" s="1419"/>
    </row>
    <row r="198" spans="1:45" ht="15" customHeight="1">
      <c r="A198" s="1885"/>
      <c r="B198" s="1885"/>
      <c r="C198" s="1885"/>
      <c r="D198" s="1885"/>
      <c r="E198" s="1885"/>
      <c r="F198" s="1885"/>
      <c r="G198" s="1885"/>
      <c r="H198" s="1885"/>
      <c r="I198" s="1885"/>
      <c r="J198" s="1885"/>
      <c r="K198" s="1885"/>
      <c r="L198" s="1885"/>
      <c r="M198" s="1885"/>
      <c r="N198" s="1885"/>
      <c r="O198" s="1885"/>
      <c r="P198" s="1885"/>
      <c r="Q198" s="1885"/>
      <c r="R198" s="1885"/>
      <c r="S198" s="1885"/>
      <c r="T198" s="1885"/>
      <c r="U198" s="1885"/>
      <c r="V198" s="1885"/>
      <c r="W198" s="1885"/>
      <c r="X198" s="1885"/>
      <c r="Y198" s="1885"/>
      <c r="Z198" s="1885"/>
      <c r="AA198" s="1862" t="s">
        <v>1659</v>
      </c>
      <c r="AB198" s="1862"/>
      <c r="AC198" s="1862"/>
      <c r="AD198" s="1862"/>
      <c r="AE198" s="1862"/>
      <c r="AF198" s="1923">
        <v>544</v>
      </c>
      <c r="AG198" s="1923"/>
      <c r="AH198" s="1917">
        <v>0</v>
      </c>
      <c r="AI198" s="1917"/>
      <c r="AJ198" s="1917"/>
      <c r="AK198" s="1885"/>
      <c r="AL198" s="1885"/>
      <c r="AM198" s="1885"/>
      <c r="AN198" s="1885"/>
      <c r="AO198" s="1885"/>
      <c r="AP198" s="1885"/>
      <c r="AQ198" s="1885"/>
      <c r="AR198" s="1885"/>
      <c r="AS198" s="1419"/>
    </row>
    <row r="199" spans="1:45" ht="14.1" customHeight="1">
      <c r="A199" s="1885"/>
      <c r="B199" s="1885"/>
      <c r="C199" s="1885"/>
      <c r="D199" s="1885"/>
      <c r="E199" s="1885"/>
      <c r="F199" s="1885"/>
      <c r="G199" s="1885"/>
      <c r="H199" s="1885"/>
      <c r="I199" s="1885"/>
      <c r="J199" s="1885"/>
      <c r="K199" s="1885"/>
      <c r="L199" s="1885"/>
      <c r="M199" s="1885"/>
      <c r="N199" s="1885"/>
      <c r="O199" s="1885"/>
      <c r="P199" s="1885"/>
      <c r="Q199" s="1885"/>
      <c r="R199" s="1885"/>
      <c r="S199" s="1885"/>
      <c r="T199" s="1885"/>
      <c r="U199" s="1885"/>
      <c r="V199" s="1885"/>
      <c r="W199" s="1885"/>
      <c r="X199" s="1885"/>
      <c r="Y199" s="1885"/>
      <c r="Z199" s="1885"/>
      <c r="AA199" s="1862" t="s">
        <v>1660</v>
      </c>
      <c r="AB199" s="1862"/>
      <c r="AC199" s="1862"/>
      <c r="AD199" s="1862"/>
      <c r="AE199" s="1862"/>
      <c r="AF199" s="1923">
        <v>0</v>
      </c>
      <c r="AG199" s="1923"/>
      <c r="AH199" s="1929">
        <v>15</v>
      </c>
      <c r="AI199" s="1929"/>
      <c r="AJ199" s="1929"/>
      <c r="AK199" s="1885"/>
      <c r="AL199" s="1885"/>
      <c r="AM199" s="1885"/>
      <c r="AN199" s="1885"/>
      <c r="AO199" s="1885"/>
      <c r="AP199" s="1885"/>
      <c r="AQ199" s="1885"/>
      <c r="AR199" s="1885"/>
      <c r="AS199" s="1419"/>
    </row>
    <row r="200" spans="1:45" ht="21" customHeight="1">
      <c r="A200" s="1924" t="s">
        <v>1814</v>
      </c>
      <c r="B200" s="1924"/>
      <c r="C200" s="1925" t="s">
        <v>1654</v>
      </c>
      <c r="D200" s="1925"/>
      <c r="E200" s="1925"/>
      <c r="F200" s="1926" t="s">
        <v>1655</v>
      </c>
      <c r="G200" s="1926"/>
      <c r="H200" s="1926"/>
      <c r="I200" s="1927">
        <v>325</v>
      </c>
      <c r="J200" s="1927"/>
      <c r="K200" s="1928" t="s">
        <v>1656</v>
      </c>
      <c r="L200" s="1928"/>
      <c r="M200" s="1862" t="s">
        <v>1815</v>
      </c>
      <c r="N200" s="1862"/>
      <c r="O200" s="1862"/>
      <c r="P200" s="1862"/>
      <c r="Q200" s="1942">
        <v>44776</v>
      </c>
      <c r="R200" s="1942"/>
      <c r="S200" s="1942"/>
      <c r="T200" s="1942">
        <v>44776</v>
      </c>
      <c r="U200" s="1942"/>
      <c r="V200" s="1942">
        <v>45138</v>
      </c>
      <c r="W200" s="1942"/>
      <c r="X200" s="1942"/>
      <c r="Y200" s="1941">
        <v>564</v>
      </c>
      <c r="Z200" s="1941"/>
      <c r="AA200" s="1862" t="s">
        <v>1658</v>
      </c>
      <c r="AB200" s="1862"/>
      <c r="AC200" s="1862"/>
      <c r="AD200" s="1862"/>
      <c r="AE200" s="1862"/>
      <c r="AF200" s="1923">
        <v>0</v>
      </c>
      <c r="AG200" s="1923"/>
      <c r="AH200" s="1930">
        <v>-45</v>
      </c>
      <c r="AI200" s="1930"/>
      <c r="AJ200" s="1930"/>
      <c r="AK200" s="1917">
        <v>514</v>
      </c>
      <c r="AL200" s="1917"/>
      <c r="AM200" s="1917"/>
      <c r="AN200" s="1941">
        <v>0</v>
      </c>
      <c r="AO200" s="1941"/>
      <c r="AP200" s="1941"/>
      <c r="AQ200" s="1941">
        <v>272.06</v>
      </c>
      <c r="AR200" s="1941"/>
      <c r="AS200" s="1419"/>
    </row>
    <row r="201" spans="1:45" ht="14.1" customHeight="1">
      <c r="A201" s="1885"/>
      <c r="B201" s="1885"/>
      <c r="C201" s="1885"/>
      <c r="D201" s="1885"/>
      <c r="E201" s="1885"/>
      <c r="F201" s="1885"/>
      <c r="G201" s="1885"/>
      <c r="H201" s="1885"/>
      <c r="I201" s="1885"/>
      <c r="J201" s="1885"/>
      <c r="K201" s="1885"/>
      <c r="L201" s="1885"/>
      <c r="M201" s="1885"/>
      <c r="N201" s="1885"/>
      <c r="O201" s="1885"/>
      <c r="P201" s="1885"/>
      <c r="Q201" s="1885"/>
      <c r="R201" s="1885"/>
      <c r="S201" s="1885"/>
      <c r="T201" s="1885"/>
      <c r="U201" s="1885"/>
      <c r="V201" s="1885"/>
      <c r="W201" s="1885"/>
      <c r="X201" s="1885"/>
      <c r="Y201" s="1885"/>
      <c r="Z201" s="1885"/>
      <c r="AA201" s="1862" t="s">
        <v>1659</v>
      </c>
      <c r="AB201" s="1862"/>
      <c r="AC201" s="1862"/>
      <c r="AD201" s="1862"/>
      <c r="AE201" s="1862"/>
      <c r="AF201" s="1923">
        <v>544</v>
      </c>
      <c r="AG201" s="1923"/>
      <c r="AH201" s="1917">
        <v>0</v>
      </c>
      <c r="AI201" s="1917"/>
      <c r="AJ201" s="1917"/>
      <c r="AK201" s="1885"/>
      <c r="AL201" s="1885"/>
      <c r="AM201" s="1885"/>
      <c r="AN201" s="1885"/>
      <c r="AO201" s="1885"/>
      <c r="AP201" s="1885"/>
      <c r="AQ201" s="1885"/>
      <c r="AR201" s="1885"/>
      <c r="AS201" s="1419"/>
    </row>
    <row r="202" spans="1:45" ht="15" customHeight="1">
      <c r="A202" s="1885"/>
      <c r="B202" s="1885"/>
      <c r="C202" s="1885"/>
      <c r="D202" s="1885"/>
      <c r="E202" s="1885"/>
      <c r="F202" s="1885"/>
      <c r="G202" s="1885"/>
      <c r="H202" s="1885"/>
      <c r="I202" s="1885"/>
      <c r="J202" s="1885"/>
      <c r="K202" s="1885"/>
      <c r="L202" s="1885"/>
      <c r="M202" s="1885"/>
      <c r="N202" s="1885"/>
      <c r="O202" s="1885"/>
      <c r="P202" s="1885"/>
      <c r="Q202" s="1885"/>
      <c r="R202" s="1885"/>
      <c r="S202" s="1885"/>
      <c r="T202" s="1885"/>
      <c r="U202" s="1885"/>
      <c r="V202" s="1885"/>
      <c r="W202" s="1885"/>
      <c r="X202" s="1885"/>
      <c r="Y202" s="1885"/>
      <c r="Z202" s="1885"/>
      <c r="AA202" s="1862" t="s">
        <v>1660</v>
      </c>
      <c r="AB202" s="1862"/>
      <c r="AC202" s="1862"/>
      <c r="AD202" s="1862"/>
      <c r="AE202" s="1862"/>
      <c r="AF202" s="1923">
        <v>0</v>
      </c>
      <c r="AG202" s="1923"/>
      <c r="AH202" s="1929">
        <v>15</v>
      </c>
      <c r="AI202" s="1929"/>
      <c r="AJ202" s="1929"/>
      <c r="AK202" s="1885"/>
      <c r="AL202" s="1885"/>
      <c r="AM202" s="1885"/>
      <c r="AN202" s="1885"/>
      <c r="AO202" s="1885"/>
      <c r="AP202" s="1885"/>
      <c r="AQ202" s="1885"/>
      <c r="AR202" s="1885"/>
      <c r="AS202" s="1419"/>
    </row>
    <row r="203" spans="1:45" ht="20.100000000000001" customHeight="1">
      <c r="A203" s="1924" t="s">
        <v>1816</v>
      </c>
      <c r="B203" s="1924"/>
      <c r="C203" s="1925" t="s">
        <v>1654</v>
      </c>
      <c r="D203" s="1925"/>
      <c r="E203" s="1925"/>
      <c r="F203" s="1926" t="s">
        <v>1655</v>
      </c>
      <c r="G203" s="1926"/>
      <c r="H203" s="1926"/>
      <c r="I203" s="1927">
        <v>325</v>
      </c>
      <c r="J203" s="1927"/>
      <c r="K203" s="1928" t="s">
        <v>1656</v>
      </c>
      <c r="L203" s="1928"/>
      <c r="M203" s="1862" t="s">
        <v>1817</v>
      </c>
      <c r="N203" s="1862"/>
      <c r="O203" s="1862"/>
      <c r="P203" s="1862"/>
      <c r="Q203" s="1942">
        <v>44768</v>
      </c>
      <c r="R203" s="1942"/>
      <c r="S203" s="1942"/>
      <c r="T203" s="1942">
        <v>44774</v>
      </c>
      <c r="U203" s="1942"/>
      <c r="V203" s="1942">
        <v>45138</v>
      </c>
      <c r="W203" s="1942"/>
      <c r="X203" s="1942"/>
      <c r="Y203" s="1941">
        <v>564</v>
      </c>
      <c r="Z203" s="1941"/>
      <c r="AA203" s="1862" t="s">
        <v>1658</v>
      </c>
      <c r="AB203" s="1862"/>
      <c r="AC203" s="1862"/>
      <c r="AD203" s="1862"/>
      <c r="AE203" s="1862"/>
      <c r="AF203" s="1923">
        <v>0</v>
      </c>
      <c r="AG203" s="1923"/>
      <c r="AH203" s="1930">
        <v>-45</v>
      </c>
      <c r="AI203" s="1930"/>
      <c r="AJ203" s="1930"/>
      <c r="AK203" s="1917">
        <v>514</v>
      </c>
      <c r="AL203" s="1917"/>
      <c r="AM203" s="1917"/>
      <c r="AN203" s="1941">
        <v>0</v>
      </c>
      <c r="AO203" s="1941"/>
      <c r="AP203" s="1941"/>
      <c r="AQ203" s="1943">
        <v>1056.9000000000001</v>
      </c>
      <c r="AR203" s="1943"/>
      <c r="AS203" s="1419"/>
    </row>
    <row r="204" spans="1:45" ht="14.1" customHeight="1">
      <c r="A204" s="1885"/>
      <c r="B204" s="1885"/>
      <c r="C204" s="1885"/>
      <c r="D204" s="1885"/>
      <c r="E204" s="1885"/>
      <c r="F204" s="1885"/>
      <c r="G204" s="1885"/>
      <c r="H204" s="1885"/>
      <c r="I204" s="1885"/>
      <c r="J204" s="1885"/>
      <c r="K204" s="1885"/>
      <c r="L204" s="1885"/>
      <c r="M204" s="1885"/>
      <c r="N204" s="1885"/>
      <c r="O204" s="1885"/>
      <c r="P204" s="1885"/>
      <c r="Q204" s="1885"/>
      <c r="R204" s="1885"/>
      <c r="S204" s="1885"/>
      <c r="T204" s="1885"/>
      <c r="U204" s="1885"/>
      <c r="V204" s="1885"/>
      <c r="W204" s="1885"/>
      <c r="X204" s="1885"/>
      <c r="Y204" s="1885"/>
      <c r="Z204" s="1885"/>
      <c r="AA204" s="1862" t="s">
        <v>1659</v>
      </c>
      <c r="AB204" s="1862"/>
      <c r="AC204" s="1862"/>
      <c r="AD204" s="1862"/>
      <c r="AE204" s="1862"/>
      <c r="AF204" s="1923">
        <v>544</v>
      </c>
      <c r="AG204" s="1923"/>
      <c r="AH204" s="1917">
        <v>0</v>
      </c>
      <c r="AI204" s="1917"/>
      <c r="AJ204" s="1917"/>
      <c r="AK204" s="1885"/>
      <c r="AL204" s="1885"/>
      <c r="AM204" s="1885"/>
      <c r="AN204" s="1885"/>
      <c r="AO204" s="1885"/>
      <c r="AP204" s="1885"/>
      <c r="AQ204" s="1885"/>
      <c r="AR204" s="1885"/>
      <c r="AS204" s="1419"/>
    </row>
    <row r="205" spans="1:45" ht="15" customHeight="1">
      <c r="A205" s="1885"/>
      <c r="B205" s="1885"/>
      <c r="C205" s="1885"/>
      <c r="D205" s="1885"/>
      <c r="E205" s="1885"/>
      <c r="F205" s="1885"/>
      <c r="G205" s="1885"/>
      <c r="H205" s="1885"/>
      <c r="I205" s="1885"/>
      <c r="J205" s="1885"/>
      <c r="K205" s="1885"/>
      <c r="L205" s="1885"/>
      <c r="M205" s="1885"/>
      <c r="N205" s="1885"/>
      <c r="O205" s="1885"/>
      <c r="P205" s="1885"/>
      <c r="Q205" s="1885"/>
      <c r="R205" s="1885"/>
      <c r="S205" s="1885"/>
      <c r="T205" s="1885"/>
      <c r="U205" s="1885"/>
      <c r="V205" s="1885"/>
      <c r="W205" s="1885"/>
      <c r="X205" s="1885"/>
      <c r="Y205" s="1885"/>
      <c r="Z205" s="1885"/>
      <c r="AA205" s="1862" t="s">
        <v>1660</v>
      </c>
      <c r="AB205" s="1862"/>
      <c r="AC205" s="1862"/>
      <c r="AD205" s="1862"/>
      <c r="AE205" s="1862"/>
      <c r="AF205" s="1923">
        <v>0</v>
      </c>
      <c r="AG205" s="1923"/>
      <c r="AH205" s="1929">
        <v>15</v>
      </c>
      <c r="AI205" s="1929"/>
      <c r="AJ205" s="1929"/>
      <c r="AK205" s="1885"/>
      <c r="AL205" s="1885"/>
      <c r="AM205" s="1885"/>
      <c r="AN205" s="1885"/>
      <c r="AO205" s="1885"/>
      <c r="AP205" s="1885"/>
      <c r="AQ205" s="1885"/>
      <c r="AR205" s="1885"/>
      <c r="AS205" s="1419"/>
    </row>
    <row r="206" spans="1:45" ht="14.1" customHeight="1">
      <c r="A206" s="1924" t="s">
        <v>1818</v>
      </c>
      <c r="B206" s="1924"/>
      <c r="C206" s="1925" t="s">
        <v>1654</v>
      </c>
      <c r="D206" s="1925"/>
      <c r="E206" s="1925"/>
      <c r="F206" s="1926" t="s">
        <v>1655</v>
      </c>
      <c r="G206" s="1926"/>
      <c r="H206" s="1926"/>
      <c r="I206" s="1927">
        <v>325</v>
      </c>
      <c r="J206" s="1927"/>
      <c r="K206" s="1928" t="s">
        <v>1656</v>
      </c>
      <c r="L206" s="1928"/>
      <c r="M206" s="1862" t="s">
        <v>1819</v>
      </c>
      <c r="N206" s="1862"/>
      <c r="O206" s="1862"/>
      <c r="P206" s="1862"/>
      <c r="Q206" s="1942">
        <v>44776</v>
      </c>
      <c r="R206" s="1942"/>
      <c r="S206" s="1942"/>
      <c r="T206" s="1942">
        <v>44776</v>
      </c>
      <c r="U206" s="1942"/>
      <c r="V206" s="1942">
        <v>45138</v>
      </c>
      <c r="W206" s="1942"/>
      <c r="X206" s="1942"/>
      <c r="Y206" s="1941">
        <v>564</v>
      </c>
      <c r="Z206" s="1941"/>
      <c r="AA206" s="1862" t="s">
        <v>1658</v>
      </c>
      <c r="AB206" s="1862"/>
      <c r="AC206" s="1862"/>
      <c r="AD206" s="1862"/>
      <c r="AE206" s="1862"/>
      <c r="AF206" s="1923">
        <v>0</v>
      </c>
      <c r="AG206" s="1923"/>
      <c r="AH206" s="1930">
        <v>-45</v>
      </c>
      <c r="AI206" s="1930"/>
      <c r="AJ206" s="1930"/>
      <c r="AK206" s="1917">
        <v>514</v>
      </c>
      <c r="AL206" s="1917"/>
      <c r="AM206" s="1917"/>
      <c r="AN206" s="1941">
        <v>0</v>
      </c>
      <c r="AO206" s="1941"/>
      <c r="AP206" s="1941"/>
      <c r="AQ206" s="1941">
        <v>265.39999999999998</v>
      </c>
      <c r="AR206" s="1941"/>
      <c r="AS206" s="1419"/>
    </row>
    <row r="207" spans="1:45" ht="15" customHeight="1">
      <c r="A207" s="1885"/>
      <c r="B207" s="1885"/>
      <c r="C207" s="1885"/>
      <c r="D207" s="1885"/>
      <c r="E207" s="1885"/>
      <c r="F207" s="1885"/>
      <c r="G207" s="1885"/>
      <c r="H207" s="1885"/>
      <c r="I207" s="1885"/>
      <c r="J207" s="1885"/>
      <c r="K207" s="1885"/>
      <c r="L207" s="1885"/>
      <c r="M207" s="1885"/>
      <c r="N207" s="1885"/>
      <c r="O207" s="1885"/>
      <c r="P207" s="1885"/>
      <c r="Q207" s="1885"/>
      <c r="R207" s="1885"/>
      <c r="S207" s="1885"/>
      <c r="T207" s="1885"/>
      <c r="U207" s="1885"/>
      <c r="V207" s="1885"/>
      <c r="W207" s="1885"/>
      <c r="X207" s="1885"/>
      <c r="Y207" s="1885"/>
      <c r="Z207" s="1885"/>
      <c r="AA207" s="1862" t="s">
        <v>1659</v>
      </c>
      <c r="AB207" s="1862"/>
      <c r="AC207" s="1862"/>
      <c r="AD207" s="1862"/>
      <c r="AE207" s="1862"/>
      <c r="AF207" s="1923">
        <v>544</v>
      </c>
      <c r="AG207" s="1923"/>
      <c r="AH207" s="1917">
        <v>0</v>
      </c>
      <c r="AI207" s="1917"/>
      <c r="AJ207" s="1917"/>
      <c r="AK207" s="1885"/>
      <c r="AL207" s="1885"/>
      <c r="AM207" s="1885"/>
      <c r="AN207" s="1885"/>
      <c r="AO207" s="1885"/>
      <c r="AP207" s="1885"/>
      <c r="AQ207" s="1885"/>
      <c r="AR207" s="1885"/>
      <c r="AS207" s="1419"/>
    </row>
    <row r="208" spans="1:45" ht="14.1" customHeight="1">
      <c r="A208" s="1885"/>
      <c r="B208" s="1885"/>
      <c r="C208" s="1885"/>
      <c r="D208" s="1885"/>
      <c r="E208" s="1885"/>
      <c r="F208" s="1885"/>
      <c r="G208" s="1885"/>
      <c r="H208" s="1885"/>
      <c r="I208" s="1885"/>
      <c r="J208" s="1885"/>
      <c r="K208" s="1885"/>
      <c r="L208" s="1885"/>
      <c r="M208" s="1885"/>
      <c r="N208" s="1885"/>
      <c r="O208" s="1885"/>
      <c r="P208" s="1885"/>
      <c r="Q208" s="1885"/>
      <c r="R208" s="1885"/>
      <c r="S208" s="1885"/>
      <c r="T208" s="1885"/>
      <c r="U208" s="1885"/>
      <c r="V208" s="1885"/>
      <c r="W208" s="1885"/>
      <c r="X208" s="1885"/>
      <c r="Y208" s="1885"/>
      <c r="Z208" s="1885"/>
      <c r="AA208" s="1862" t="s">
        <v>1660</v>
      </c>
      <c r="AB208" s="1862"/>
      <c r="AC208" s="1862"/>
      <c r="AD208" s="1862"/>
      <c r="AE208" s="1862"/>
      <c r="AF208" s="1923">
        <v>0</v>
      </c>
      <c r="AG208" s="1923"/>
      <c r="AH208" s="1929">
        <v>15</v>
      </c>
      <c r="AI208" s="1929"/>
      <c r="AJ208" s="1929"/>
      <c r="AK208" s="1885"/>
      <c r="AL208" s="1885"/>
      <c r="AM208" s="1885"/>
      <c r="AN208" s="1885"/>
      <c r="AO208" s="1885"/>
      <c r="AP208" s="1885"/>
      <c r="AQ208" s="1885"/>
      <c r="AR208" s="1885"/>
      <c r="AS208" s="1419"/>
    </row>
    <row r="209" spans="1:45" ht="15" customHeight="1">
      <c r="A209" s="1924" t="s">
        <v>1820</v>
      </c>
      <c r="B209" s="1924"/>
      <c r="C209" s="1925" t="s">
        <v>1654</v>
      </c>
      <c r="D209" s="1925"/>
      <c r="E209" s="1925"/>
      <c r="F209" s="1926" t="s">
        <v>1655</v>
      </c>
      <c r="G209" s="1926"/>
      <c r="H209" s="1926"/>
      <c r="I209" s="1927">
        <v>325</v>
      </c>
      <c r="J209" s="1927"/>
      <c r="K209" s="1928" t="s">
        <v>1676</v>
      </c>
      <c r="L209" s="1928"/>
      <c r="M209" s="1924" t="s">
        <v>1677</v>
      </c>
      <c r="N209" s="1924"/>
      <c r="O209" s="1924"/>
      <c r="P209" s="1924"/>
      <c r="Q209" s="1885"/>
      <c r="R209" s="1885"/>
      <c r="S209" s="1885"/>
      <c r="T209" s="1885"/>
      <c r="U209" s="1885"/>
      <c r="V209" s="1885"/>
      <c r="W209" s="1885"/>
      <c r="X209" s="1885"/>
      <c r="Y209" s="1941">
        <v>564</v>
      </c>
      <c r="Z209" s="1941"/>
      <c r="AA209" s="1885"/>
      <c r="AB209" s="1885"/>
      <c r="AC209" s="1885"/>
      <c r="AD209" s="1885"/>
      <c r="AE209" s="1885"/>
      <c r="AF209" s="1923">
        <v>0</v>
      </c>
      <c r="AG209" s="1923"/>
      <c r="AH209" s="1917">
        <v>0</v>
      </c>
      <c r="AI209" s="1917"/>
      <c r="AJ209" s="1917"/>
      <c r="AK209" s="1885"/>
      <c r="AL209" s="1885"/>
      <c r="AM209" s="1885"/>
      <c r="AN209" s="1885"/>
      <c r="AO209" s="1885"/>
      <c r="AP209" s="1885"/>
      <c r="AQ209" s="1885"/>
      <c r="AR209" s="1885"/>
      <c r="AS209" s="1419"/>
    </row>
    <row r="210" spans="1:45" ht="14.1" customHeight="1">
      <c r="A210" s="1924" t="s">
        <v>1821</v>
      </c>
      <c r="B210" s="1924"/>
      <c r="C210" s="1925" t="s">
        <v>1654</v>
      </c>
      <c r="D210" s="1925"/>
      <c r="E210" s="1925"/>
      <c r="F210" s="1926" t="s">
        <v>1655</v>
      </c>
      <c r="G210" s="1926"/>
      <c r="H210" s="1926"/>
      <c r="I210" s="1927">
        <v>325</v>
      </c>
      <c r="J210" s="1927"/>
      <c r="K210" s="1928" t="s">
        <v>1676</v>
      </c>
      <c r="L210" s="1928"/>
      <c r="M210" s="1924" t="s">
        <v>1677</v>
      </c>
      <c r="N210" s="1924"/>
      <c r="O210" s="1924"/>
      <c r="P210" s="1924"/>
      <c r="Q210" s="1885"/>
      <c r="R210" s="1885"/>
      <c r="S210" s="1885"/>
      <c r="T210" s="1885"/>
      <c r="U210" s="1885"/>
      <c r="V210" s="1885"/>
      <c r="W210" s="1885"/>
      <c r="X210" s="1885"/>
      <c r="Y210" s="1941">
        <v>564</v>
      </c>
      <c r="Z210" s="1941"/>
      <c r="AA210" s="1885"/>
      <c r="AB210" s="1885"/>
      <c r="AC210" s="1885"/>
      <c r="AD210" s="1885"/>
      <c r="AE210" s="1885"/>
      <c r="AF210" s="1923">
        <v>0</v>
      </c>
      <c r="AG210" s="1923"/>
      <c r="AH210" s="1917">
        <v>0</v>
      </c>
      <c r="AI210" s="1917"/>
      <c r="AJ210" s="1917"/>
      <c r="AK210" s="1885"/>
      <c r="AL210" s="1885"/>
      <c r="AM210" s="1885"/>
      <c r="AN210" s="1885"/>
      <c r="AO210" s="1885"/>
      <c r="AP210" s="1885"/>
      <c r="AQ210" s="1885"/>
      <c r="AR210" s="1885"/>
      <c r="AS210" s="1419"/>
    </row>
    <row r="211" spans="1:45" ht="15" customHeight="1">
      <c r="A211" s="1924" t="s">
        <v>1822</v>
      </c>
      <c r="B211" s="1924"/>
      <c r="C211" s="1925" t="s">
        <v>1654</v>
      </c>
      <c r="D211" s="1925"/>
      <c r="E211" s="1925"/>
      <c r="F211" s="1926" t="s">
        <v>1655</v>
      </c>
      <c r="G211" s="1926"/>
      <c r="H211" s="1926"/>
      <c r="I211" s="1927">
        <v>325</v>
      </c>
      <c r="J211" s="1927"/>
      <c r="K211" s="1928" t="s">
        <v>1676</v>
      </c>
      <c r="L211" s="1928"/>
      <c r="M211" s="1924" t="s">
        <v>1677</v>
      </c>
      <c r="N211" s="1924"/>
      <c r="O211" s="1924"/>
      <c r="P211" s="1924"/>
      <c r="Q211" s="1885"/>
      <c r="R211" s="1885"/>
      <c r="S211" s="1885"/>
      <c r="T211" s="1885"/>
      <c r="U211" s="1885"/>
      <c r="V211" s="1885"/>
      <c r="W211" s="1885"/>
      <c r="X211" s="1885"/>
      <c r="Y211" s="1941">
        <v>564</v>
      </c>
      <c r="Z211" s="1941"/>
      <c r="AA211" s="1885"/>
      <c r="AB211" s="1885"/>
      <c r="AC211" s="1885"/>
      <c r="AD211" s="1885"/>
      <c r="AE211" s="1885"/>
      <c r="AF211" s="1923">
        <v>0</v>
      </c>
      <c r="AG211" s="1923"/>
      <c r="AH211" s="1917">
        <v>0</v>
      </c>
      <c r="AI211" s="1917"/>
      <c r="AJ211" s="1917"/>
      <c r="AK211" s="1885"/>
      <c r="AL211" s="1885"/>
      <c r="AM211" s="1885"/>
      <c r="AN211" s="1885"/>
      <c r="AO211" s="1885"/>
      <c r="AP211" s="1885"/>
      <c r="AQ211" s="1885"/>
      <c r="AR211" s="1885"/>
      <c r="AS211" s="1419"/>
    </row>
    <row r="212" spans="1:45" ht="14.1" customHeight="1">
      <c r="A212" s="1924" t="s">
        <v>1823</v>
      </c>
      <c r="B212" s="1924"/>
      <c r="C212" s="1925" t="s">
        <v>1654</v>
      </c>
      <c r="D212" s="1925"/>
      <c r="E212" s="1925"/>
      <c r="F212" s="1926" t="s">
        <v>1655</v>
      </c>
      <c r="G212" s="1926"/>
      <c r="H212" s="1926"/>
      <c r="I212" s="1927">
        <v>325</v>
      </c>
      <c r="J212" s="1927"/>
      <c r="K212" s="1928" t="s">
        <v>1676</v>
      </c>
      <c r="L212" s="1928"/>
      <c r="M212" s="1924" t="s">
        <v>1677</v>
      </c>
      <c r="N212" s="1924"/>
      <c r="O212" s="1924"/>
      <c r="P212" s="1924"/>
      <c r="Q212" s="1885"/>
      <c r="R212" s="1885"/>
      <c r="S212" s="1885"/>
      <c r="T212" s="1885"/>
      <c r="U212" s="1885"/>
      <c r="V212" s="1885"/>
      <c r="W212" s="1885"/>
      <c r="X212" s="1885"/>
      <c r="Y212" s="1941">
        <v>564</v>
      </c>
      <c r="Z212" s="1941"/>
      <c r="AA212" s="1885"/>
      <c r="AB212" s="1885"/>
      <c r="AC212" s="1885"/>
      <c r="AD212" s="1885"/>
      <c r="AE212" s="1885"/>
      <c r="AF212" s="1923">
        <v>0</v>
      </c>
      <c r="AG212" s="1923"/>
      <c r="AH212" s="1917">
        <v>0</v>
      </c>
      <c r="AI212" s="1917"/>
      <c r="AJ212" s="1917"/>
      <c r="AK212" s="1885"/>
      <c r="AL212" s="1885"/>
      <c r="AM212" s="1885"/>
      <c r="AN212" s="1885"/>
      <c r="AO212" s="1885"/>
      <c r="AP212" s="1885"/>
      <c r="AQ212" s="1885"/>
      <c r="AR212" s="1885"/>
      <c r="AS212" s="1419"/>
    </row>
    <row r="213" spans="1:45" ht="14.1" customHeight="1">
      <c r="A213" s="1924" t="s">
        <v>1824</v>
      </c>
      <c r="B213" s="1924"/>
      <c r="C213" s="1925" t="s">
        <v>1654</v>
      </c>
      <c r="D213" s="1925"/>
      <c r="E213" s="1925"/>
      <c r="F213" s="1926" t="s">
        <v>1655</v>
      </c>
      <c r="G213" s="1926"/>
      <c r="H213" s="1926"/>
      <c r="I213" s="1927">
        <v>325</v>
      </c>
      <c r="J213" s="1927"/>
      <c r="K213" s="1928" t="s">
        <v>1676</v>
      </c>
      <c r="L213" s="1928"/>
      <c r="M213" s="1924" t="s">
        <v>1677</v>
      </c>
      <c r="N213" s="1924"/>
      <c r="O213" s="1924"/>
      <c r="P213" s="1924"/>
      <c r="Q213" s="1885"/>
      <c r="R213" s="1885"/>
      <c r="S213" s="1885"/>
      <c r="T213" s="1885"/>
      <c r="U213" s="1885"/>
      <c r="V213" s="1885"/>
      <c r="W213" s="1885"/>
      <c r="X213" s="1885"/>
      <c r="Y213" s="1941">
        <v>564</v>
      </c>
      <c r="Z213" s="1941"/>
      <c r="AA213" s="1885"/>
      <c r="AB213" s="1885"/>
      <c r="AC213" s="1885"/>
      <c r="AD213" s="1885"/>
      <c r="AE213" s="1885"/>
      <c r="AF213" s="1923">
        <v>0</v>
      </c>
      <c r="AG213" s="1923"/>
      <c r="AH213" s="1917">
        <v>0</v>
      </c>
      <c r="AI213" s="1917"/>
      <c r="AJ213" s="1917"/>
      <c r="AK213" s="1885"/>
      <c r="AL213" s="1885"/>
      <c r="AM213" s="1885"/>
      <c r="AN213" s="1885"/>
      <c r="AO213" s="1885"/>
      <c r="AP213" s="1885"/>
      <c r="AQ213" s="1885"/>
      <c r="AR213" s="1885"/>
      <c r="AS213" s="1419"/>
    </row>
    <row r="214" spans="1:45" ht="15" customHeight="1">
      <c r="A214" s="1924" t="s">
        <v>1825</v>
      </c>
      <c r="B214" s="1924"/>
      <c r="C214" s="1925" t="s">
        <v>1654</v>
      </c>
      <c r="D214" s="1925"/>
      <c r="E214" s="1925"/>
      <c r="F214" s="1926" t="s">
        <v>1655</v>
      </c>
      <c r="G214" s="1926"/>
      <c r="H214" s="1926"/>
      <c r="I214" s="1927">
        <v>325</v>
      </c>
      <c r="J214" s="1927"/>
      <c r="K214" s="1928" t="s">
        <v>1676</v>
      </c>
      <c r="L214" s="1928"/>
      <c r="M214" s="1924" t="s">
        <v>1677</v>
      </c>
      <c r="N214" s="1924"/>
      <c r="O214" s="1924"/>
      <c r="P214" s="1924"/>
      <c r="Q214" s="1885"/>
      <c r="R214" s="1885"/>
      <c r="S214" s="1885"/>
      <c r="T214" s="1885"/>
      <c r="U214" s="1885"/>
      <c r="V214" s="1885"/>
      <c r="W214" s="1885"/>
      <c r="X214" s="1885"/>
      <c r="Y214" s="1941">
        <v>564</v>
      </c>
      <c r="Z214" s="1941"/>
      <c r="AA214" s="1885"/>
      <c r="AB214" s="1885"/>
      <c r="AC214" s="1885"/>
      <c r="AD214" s="1885"/>
      <c r="AE214" s="1885"/>
      <c r="AF214" s="1923">
        <v>0</v>
      </c>
      <c r="AG214" s="1923"/>
      <c r="AH214" s="1917">
        <v>0</v>
      </c>
      <c r="AI214" s="1917"/>
      <c r="AJ214" s="1917"/>
      <c r="AK214" s="1885"/>
      <c r="AL214" s="1885"/>
      <c r="AM214" s="1885"/>
      <c r="AN214" s="1885"/>
      <c r="AO214" s="1885"/>
      <c r="AP214" s="1885"/>
      <c r="AQ214" s="1885"/>
      <c r="AR214" s="1885"/>
      <c r="AS214" s="1419"/>
    </row>
    <row r="215" spans="1:45" ht="14.1" customHeight="1">
      <c r="A215" s="1924" t="s">
        <v>1826</v>
      </c>
      <c r="B215" s="1924"/>
      <c r="C215" s="1925" t="s">
        <v>1654</v>
      </c>
      <c r="D215" s="1925"/>
      <c r="E215" s="1925"/>
      <c r="F215" s="1926" t="s">
        <v>1655</v>
      </c>
      <c r="G215" s="1926"/>
      <c r="H215" s="1926"/>
      <c r="I215" s="1927">
        <v>325</v>
      </c>
      <c r="J215" s="1927"/>
      <c r="K215" s="1928" t="s">
        <v>1676</v>
      </c>
      <c r="L215" s="1928"/>
      <c r="M215" s="1924" t="s">
        <v>1677</v>
      </c>
      <c r="N215" s="1924"/>
      <c r="O215" s="1924"/>
      <c r="P215" s="1924"/>
      <c r="Q215" s="1885"/>
      <c r="R215" s="1885"/>
      <c r="S215" s="1885"/>
      <c r="T215" s="1885"/>
      <c r="U215" s="1885"/>
      <c r="V215" s="1885"/>
      <c r="W215" s="1885"/>
      <c r="X215" s="1885"/>
      <c r="Y215" s="1941">
        <v>564</v>
      </c>
      <c r="Z215" s="1941"/>
      <c r="AA215" s="1885"/>
      <c r="AB215" s="1885"/>
      <c r="AC215" s="1885"/>
      <c r="AD215" s="1885"/>
      <c r="AE215" s="1885"/>
      <c r="AF215" s="1923">
        <v>0</v>
      </c>
      <c r="AG215" s="1923"/>
      <c r="AH215" s="1917">
        <v>0</v>
      </c>
      <c r="AI215" s="1917"/>
      <c r="AJ215" s="1917"/>
      <c r="AK215" s="1885"/>
      <c r="AL215" s="1885"/>
      <c r="AM215" s="1885"/>
      <c r="AN215" s="1885"/>
      <c r="AO215" s="1885"/>
      <c r="AP215" s="1885"/>
      <c r="AQ215" s="1885"/>
      <c r="AR215" s="1885"/>
      <c r="AS215" s="1419"/>
    </row>
    <row r="216" spans="1:45" ht="15" customHeight="1">
      <c r="A216" s="1924" t="s">
        <v>1827</v>
      </c>
      <c r="B216" s="1924"/>
      <c r="C216" s="1925" t="s">
        <v>1654</v>
      </c>
      <c r="D216" s="1925"/>
      <c r="E216" s="1925"/>
      <c r="F216" s="1926" t="s">
        <v>1655</v>
      </c>
      <c r="G216" s="1926"/>
      <c r="H216" s="1926"/>
      <c r="I216" s="1927">
        <v>325</v>
      </c>
      <c r="J216" s="1927"/>
      <c r="K216" s="1928" t="s">
        <v>1676</v>
      </c>
      <c r="L216" s="1928"/>
      <c r="M216" s="1924" t="s">
        <v>1677</v>
      </c>
      <c r="N216" s="1924"/>
      <c r="O216" s="1924"/>
      <c r="P216" s="1924"/>
      <c r="Q216" s="1885"/>
      <c r="R216" s="1885"/>
      <c r="S216" s="1885"/>
      <c r="T216" s="1885"/>
      <c r="U216" s="1885"/>
      <c r="V216" s="1885"/>
      <c r="W216" s="1885"/>
      <c r="X216" s="1885"/>
      <c r="Y216" s="1941">
        <v>564</v>
      </c>
      <c r="Z216" s="1941"/>
      <c r="AA216" s="1885"/>
      <c r="AB216" s="1885"/>
      <c r="AC216" s="1885"/>
      <c r="AD216" s="1885"/>
      <c r="AE216" s="1885"/>
      <c r="AF216" s="1923">
        <v>0</v>
      </c>
      <c r="AG216" s="1923"/>
      <c r="AH216" s="1917">
        <v>0</v>
      </c>
      <c r="AI216" s="1917"/>
      <c r="AJ216" s="1917"/>
      <c r="AK216" s="1885"/>
      <c r="AL216" s="1885"/>
      <c r="AM216" s="1885"/>
      <c r="AN216" s="1885"/>
      <c r="AO216" s="1885"/>
      <c r="AP216" s="1885"/>
      <c r="AQ216" s="1885"/>
      <c r="AR216" s="1885"/>
      <c r="AS216" s="1419"/>
    </row>
    <row r="217" spans="1:45" ht="14.1" customHeight="1">
      <c r="A217" s="1924" t="s">
        <v>1828</v>
      </c>
      <c r="B217" s="1924"/>
      <c r="C217" s="1925" t="s">
        <v>1654</v>
      </c>
      <c r="D217" s="1925"/>
      <c r="E217" s="1925"/>
      <c r="F217" s="1926" t="s">
        <v>1655</v>
      </c>
      <c r="G217" s="1926"/>
      <c r="H217" s="1926"/>
      <c r="I217" s="1927">
        <v>325</v>
      </c>
      <c r="J217" s="1927"/>
      <c r="K217" s="1928" t="s">
        <v>1656</v>
      </c>
      <c r="L217" s="1928"/>
      <c r="M217" s="1862" t="s">
        <v>1829</v>
      </c>
      <c r="N217" s="1862"/>
      <c r="O217" s="1862"/>
      <c r="P217" s="1862"/>
      <c r="Q217" s="1942">
        <v>44784</v>
      </c>
      <c r="R217" s="1942"/>
      <c r="S217" s="1942"/>
      <c r="T217" s="1942">
        <v>44784</v>
      </c>
      <c r="U217" s="1942"/>
      <c r="V217" s="1942">
        <v>45138</v>
      </c>
      <c r="W217" s="1942"/>
      <c r="X217" s="1942"/>
      <c r="Y217" s="1941">
        <v>564</v>
      </c>
      <c r="Z217" s="1941"/>
      <c r="AA217" s="1862" t="s">
        <v>1658</v>
      </c>
      <c r="AB217" s="1862"/>
      <c r="AC217" s="1862"/>
      <c r="AD217" s="1862"/>
      <c r="AE217" s="1862"/>
      <c r="AF217" s="1923">
        <v>0</v>
      </c>
      <c r="AG217" s="1923"/>
      <c r="AH217" s="1930">
        <v>-50</v>
      </c>
      <c r="AI217" s="1930"/>
      <c r="AJ217" s="1930"/>
      <c r="AK217" s="1917">
        <v>514</v>
      </c>
      <c r="AL217" s="1917"/>
      <c r="AM217" s="1917"/>
      <c r="AN217" s="1941">
        <v>0</v>
      </c>
      <c r="AO217" s="1941"/>
      <c r="AP217" s="1941"/>
      <c r="AQ217" s="1959">
        <v>-416.5</v>
      </c>
      <c r="AR217" s="1959"/>
      <c r="AS217" s="1419"/>
    </row>
    <row r="218" spans="1:45" ht="15" customHeight="1">
      <c r="A218" s="1885"/>
      <c r="B218" s="1885"/>
      <c r="C218" s="1885"/>
      <c r="D218" s="1885"/>
      <c r="E218" s="1885"/>
      <c r="F218" s="1885"/>
      <c r="G218" s="1885"/>
      <c r="H218" s="1885"/>
      <c r="I218" s="1885"/>
      <c r="J218" s="1885"/>
      <c r="K218" s="1885"/>
      <c r="L218" s="1885"/>
      <c r="M218" s="1885"/>
      <c r="N218" s="1885"/>
      <c r="O218" s="1885"/>
      <c r="P218" s="1885"/>
      <c r="Q218" s="1885"/>
      <c r="R218" s="1885"/>
      <c r="S218" s="1885"/>
      <c r="T218" s="1885"/>
      <c r="U218" s="1885"/>
      <c r="V218" s="1885"/>
      <c r="W218" s="1885"/>
      <c r="X218" s="1885"/>
      <c r="Y218" s="1885"/>
      <c r="Z218" s="1885"/>
      <c r="AA218" s="1862" t="s">
        <v>1659</v>
      </c>
      <c r="AB218" s="1862"/>
      <c r="AC218" s="1862"/>
      <c r="AD218" s="1862"/>
      <c r="AE218" s="1862"/>
      <c r="AF218" s="1923">
        <v>549</v>
      </c>
      <c r="AG218" s="1923"/>
      <c r="AH218" s="1917">
        <v>0</v>
      </c>
      <c r="AI218" s="1917"/>
      <c r="AJ218" s="1917"/>
      <c r="AK218" s="1885"/>
      <c r="AL218" s="1885"/>
      <c r="AM218" s="1885"/>
      <c r="AN218" s="1885"/>
      <c r="AO218" s="1885"/>
      <c r="AP218" s="1885"/>
      <c r="AQ218" s="1885"/>
      <c r="AR218" s="1885"/>
      <c r="AS218" s="1419"/>
    </row>
    <row r="219" spans="1:45" ht="14.1" customHeight="1">
      <c r="A219" s="1885"/>
      <c r="B219" s="1885"/>
      <c r="C219" s="1885"/>
      <c r="D219" s="1885"/>
      <c r="E219" s="1885"/>
      <c r="F219" s="1885"/>
      <c r="G219" s="1885"/>
      <c r="H219" s="1885"/>
      <c r="I219" s="1885"/>
      <c r="J219" s="1885"/>
      <c r="K219" s="1885"/>
      <c r="L219" s="1885"/>
      <c r="M219" s="1885"/>
      <c r="N219" s="1885"/>
      <c r="O219" s="1885"/>
      <c r="P219" s="1885"/>
      <c r="Q219" s="1885"/>
      <c r="R219" s="1885"/>
      <c r="S219" s="1885"/>
      <c r="T219" s="1885"/>
      <c r="U219" s="1885"/>
      <c r="V219" s="1885"/>
      <c r="W219" s="1885"/>
      <c r="X219" s="1885"/>
      <c r="Y219" s="1885"/>
      <c r="Z219" s="1885"/>
      <c r="AA219" s="1862" t="s">
        <v>1660</v>
      </c>
      <c r="AB219" s="1862"/>
      <c r="AC219" s="1862"/>
      <c r="AD219" s="1862"/>
      <c r="AE219" s="1862"/>
      <c r="AF219" s="1923">
        <v>0</v>
      </c>
      <c r="AG219" s="1923"/>
      <c r="AH219" s="1929">
        <v>15</v>
      </c>
      <c r="AI219" s="1929"/>
      <c r="AJ219" s="1929"/>
      <c r="AK219" s="1885"/>
      <c r="AL219" s="1885"/>
      <c r="AM219" s="1885"/>
      <c r="AN219" s="1885"/>
      <c r="AO219" s="1885"/>
      <c r="AP219" s="1885"/>
      <c r="AQ219" s="1885"/>
      <c r="AR219" s="1885"/>
      <c r="AS219" s="1419"/>
    </row>
    <row r="220" spans="1:45" ht="15" customHeight="1">
      <c r="A220" s="1924" t="s">
        <v>1830</v>
      </c>
      <c r="B220" s="1924"/>
      <c r="C220" s="1925" t="s">
        <v>1654</v>
      </c>
      <c r="D220" s="1925"/>
      <c r="E220" s="1925"/>
      <c r="F220" s="1926" t="s">
        <v>1655</v>
      </c>
      <c r="G220" s="1926"/>
      <c r="H220" s="1926"/>
      <c r="I220" s="1927">
        <v>325</v>
      </c>
      <c r="J220" s="1927"/>
      <c r="K220" s="1928" t="s">
        <v>1676</v>
      </c>
      <c r="L220" s="1928"/>
      <c r="M220" s="1924" t="s">
        <v>1677</v>
      </c>
      <c r="N220" s="1924"/>
      <c r="O220" s="1924"/>
      <c r="P220" s="1924"/>
      <c r="Q220" s="1885"/>
      <c r="R220" s="1885"/>
      <c r="S220" s="1885"/>
      <c r="T220" s="1885"/>
      <c r="U220" s="1885"/>
      <c r="V220" s="1885"/>
      <c r="W220" s="1885"/>
      <c r="X220" s="1885"/>
      <c r="Y220" s="1941">
        <v>564</v>
      </c>
      <c r="Z220" s="1941"/>
      <c r="AA220" s="1885"/>
      <c r="AB220" s="1885"/>
      <c r="AC220" s="1885"/>
      <c r="AD220" s="1885"/>
      <c r="AE220" s="1885"/>
      <c r="AF220" s="1923">
        <v>0</v>
      </c>
      <c r="AG220" s="1923"/>
      <c r="AH220" s="1917">
        <v>0</v>
      </c>
      <c r="AI220" s="1917"/>
      <c r="AJ220" s="1917"/>
      <c r="AK220" s="1885"/>
      <c r="AL220" s="1885"/>
      <c r="AM220" s="1885"/>
      <c r="AN220" s="1885"/>
      <c r="AO220" s="1885"/>
      <c r="AP220" s="1885"/>
      <c r="AQ220" s="1885"/>
      <c r="AR220" s="1885"/>
      <c r="AS220" s="1419"/>
    </row>
    <row r="221" spans="1:45" ht="14.45" customHeight="1">
      <c r="A221" s="1924" t="s">
        <v>1831</v>
      </c>
      <c r="B221" s="1924"/>
      <c r="C221" s="1925" t="s">
        <v>1654</v>
      </c>
      <c r="D221" s="1925"/>
      <c r="E221" s="1925"/>
      <c r="F221" s="1926" t="s">
        <v>1655</v>
      </c>
      <c r="G221" s="1926"/>
      <c r="H221" s="1926"/>
      <c r="I221" s="1927">
        <v>325</v>
      </c>
      <c r="J221" s="1927"/>
      <c r="K221" s="1928" t="s">
        <v>1656</v>
      </c>
      <c r="L221" s="1928"/>
      <c r="M221" s="1862" t="s">
        <v>1832</v>
      </c>
      <c r="N221" s="1862"/>
      <c r="O221" s="1862"/>
      <c r="P221" s="1862"/>
      <c r="Q221" s="1942">
        <v>44893</v>
      </c>
      <c r="R221" s="1942"/>
      <c r="S221" s="1942"/>
      <c r="T221" s="1942">
        <v>44893</v>
      </c>
      <c r="U221" s="1942"/>
      <c r="V221" s="1942">
        <v>45138</v>
      </c>
      <c r="W221" s="1942"/>
      <c r="X221" s="1942"/>
      <c r="Y221" s="1941">
        <v>564</v>
      </c>
      <c r="Z221" s="1941"/>
      <c r="AA221" s="1862" t="s">
        <v>1658</v>
      </c>
      <c r="AB221" s="1862"/>
      <c r="AC221" s="1862"/>
      <c r="AD221" s="1862"/>
      <c r="AE221" s="1862"/>
      <c r="AF221" s="1923">
        <v>0</v>
      </c>
      <c r="AG221" s="1923"/>
      <c r="AH221" s="1930">
        <v>-50</v>
      </c>
      <c r="AI221" s="1930"/>
      <c r="AJ221" s="1930"/>
      <c r="AK221" s="1917">
        <v>514</v>
      </c>
      <c r="AL221" s="1917"/>
      <c r="AM221" s="1917"/>
      <c r="AN221" s="1941">
        <v>0</v>
      </c>
      <c r="AO221" s="1941"/>
      <c r="AP221" s="1941"/>
      <c r="AQ221" s="1941">
        <v>410.03</v>
      </c>
      <c r="AR221" s="1941"/>
      <c r="AS221" s="1419"/>
    </row>
    <row r="222" spans="1:45" ht="9" customHeight="1">
      <c r="A222" s="1855"/>
      <c r="B222" s="1855"/>
      <c r="C222" s="1855"/>
      <c r="D222" s="1855"/>
      <c r="E222" s="1855"/>
      <c r="F222" s="1855"/>
      <c r="G222" s="1855"/>
      <c r="H222" s="1855"/>
      <c r="I222" s="1855"/>
      <c r="J222" s="1855"/>
      <c r="K222" s="1855"/>
      <c r="L222" s="1855"/>
      <c r="M222" s="1855"/>
      <c r="N222" s="1855"/>
      <c r="O222" s="1855"/>
      <c r="P222" s="1855"/>
      <c r="Q222" s="1855"/>
      <c r="R222" s="1855"/>
      <c r="S222" s="1855"/>
      <c r="T222" s="1855"/>
      <c r="U222" s="1855"/>
      <c r="V222" s="1855"/>
      <c r="W222" s="1855"/>
      <c r="X222" s="1855"/>
      <c r="Y222" s="1855"/>
      <c r="Z222" s="1855"/>
      <c r="AA222" s="1855"/>
      <c r="AB222" s="1855"/>
      <c r="AC222" s="1855"/>
      <c r="AD222" s="1855"/>
      <c r="AE222" s="1855"/>
      <c r="AF222" s="1855"/>
      <c r="AG222" s="1855"/>
      <c r="AH222" s="1416"/>
      <c r="AI222" s="1955" t="s">
        <v>1640</v>
      </c>
      <c r="AJ222" s="1955"/>
      <c r="AK222" s="1955"/>
      <c r="AL222" s="1955"/>
      <c r="AM222" s="1955"/>
      <c r="AN222" s="1955"/>
      <c r="AO222" s="1955"/>
      <c r="AP222" s="1955"/>
      <c r="AQ222" s="1955"/>
      <c r="AR222" s="1955"/>
      <c r="AS222" s="1955"/>
    </row>
    <row r="223" spans="1:45" ht="20.100000000000001" customHeight="1">
      <c r="A223" s="1938" t="s">
        <v>1641</v>
      </c>
      <c r="B223" s="1938"/>
      <c r="C223" s="1938" t="s">
        <v>1642</v>
      </c>
      <c r="D223" s="1938"/>
      <c r="E223" s="1938"/>
      <c r="F223" s="1954" t="s">
        <v>1643</v>
      </c>
      <c r="G223" s="1954"/>
      <c r="H223" s="1954"/>
      <c r="I223" s="1939" t="s">
        <v>1644</v>
      </c>
      <c r="J223" s="1939"/>
      <c r="K223" s="1954" t="s">
        <v>1645</v>
      </c>
      <c r="L223" s="1954"/>
      <c r="M223" s="1940" t="s">
        <v>1646</v>
      </c>
      <c r="N223" s="1940"/>
      <c r="O223" s="1940"/>
      <c r="P223" s="1940"/>
      <c r="Q223" s="1873" t="s">
        <v>1647</v>
      </c>
      <c r="R223" s="1873"/>
      <c r="S223" s="1873"/>
      <c r="T223" s="1937" t="s">
        <v>1648</v>
      </c>
      <c r="U223" s="1937"/>
      <c r="V223" s="1937" t="s">
        <v>1649</v>
      </c>
      <c r="W223" s="1937"/>
      <c r="X223" s="1937"/>
      <c r="Y223" s="1937" t="s">
        <v>1650</v>
      </c>
      <c r="Z223" s="1937"/>
      <c r="AA223" s="1956" t="s">
        <v>1651</v>
      </c>
      <c r="AB223" s="1956"/>
      <c r="AC223" s="1956"/>
      <c r="AD223" s="1956"/>
      <c r="AE223" s="1956"/>
      <c r="AF223" s="1936" t="s">
        <v>1652</v>
      </c>
      <c r="AG223" s="1936"/>
      <c r="AH223" s="1936"/>
      <c r="AI223" s="1936"/>
      <c r="AJ223" s="1936"/>
      <c r="AK223" s="1936"/>
      <c r="AL223" s="1936"/>
      <c r="AM223" s="1936"/>
      <c r="AN223" s="1936"/>
      <c r="AO223" s="1936"/>
      <c r="AP223" s="1936"/>
      <c r="AQ223" s="1936"/>
      <c r="AR223" s="1936"/>
      <c r="AS223" s="1419"/>
    </row>
    <row r="224" spans="1:45" ht="5.25" customHeight="1">
      <c r="A224" s="1948"/>
      <c r="B224" s="1948"/>
      <c r="C224" s="1948"/>
      <c r="D224" s="1948"/>
      <c r="E224" s="1948"/>
      <c r="F224" s="1948"/>
      <c r="G224" s="1948"/>
      <c r="H224" s="1948"/>
      <c r="I224" s="1948"/>
      <c r="J224" s="1948"/>
      <c r="K224" s="1948"/>
      <c r="L224" s="1948"/>
      <c r="M224" s="1948"/>
      <c r="N224" s="1948"/>
      <c r="O224" s="1948"/>
      <c r="P224" s="1948"/>
      <c r="Q224" s="1948"/>
      <c r="R224" s="1948"/>
      <c r="S224" s="1948"/>
      <c r="T224" s="1948"/>
      <c r="U224" s="1948"/>
      <c r="V224" s="1948"/>
      <c r="W224" s="1948"/>
      <c r="X224" s="1948"/>
      <c r="Y224" s="1948"/>
      <c r="Z224" s="1948"/>
      <c r="AA224" s="1948"/>
      <c r="AB224" s="1948"/>
      <c r="AC224" s="1948"/>
      <c r="AD224" s="1948"/>
      <c r="AE224" s="1948"/>
      <c r="AF224" s="1948"/>
      <c r="AG224" s="1948"/>
      <c r="AH224" s="1948"/>
      <c r="AI224" s="1948"/>
      <c r="AJ224" s="1948"/>
      <c r="AK224" s="1948"/>
      <c r="AL224" s="1948"/>
      <c r="AM224" s="1948"/>
      <c r="AN224" s="1948"/>
      <c r="AO224" s="1948"/>
      <c r="AP224" s="1948"/>
      <c r="AQ224" s="1948"/>
      <c r="AR224" s="1948"/>
      <c r="AS224" s="1416"/>
    </row>
    <row r="225" spans="1:45" ht="21" customHeight="1">
      <c r="A225" s="1944"/>
      <c r="B225" s="1944"/>
      <c r="C225" s="1944"/>
      <c r="D225" s="1944"/>
      <c r="E225" s="1944"/>
      <c r="F225" s="1944"/>
      <c r="G225" s="1944"/>
      <c r="H225" s="1944"/>
      <c r="I225" s="1944"/>
      <c r="J225" s="1944"/>
      <c r="K225" s="1944"/>
      <c r="L225" s="1944"/>
      <c r="M225" s="1944"/>
      <c r="N225" s="1944"/>
      <c r="O225" s="1944"/>
      <c r="P225" s="1944"/>
      <c r="Q225" s="1944"/>
      <c r="R225" s="1944"/>
      <c r="S225" s="1944"/>
      <c r="T225" s="1944"/>
      <c r="U225" s="1944"/>
      <c r="V225" s="1944"/>
      <c r="W225" s="1944"/>
      <c r="X225" s="1944"/>
      <c r="Y225" s="1944"/>
      <c r="Z225" s="1944"/>
      <c r="AA225" s="1944" t="s">
        <v>1659</v>
      </c>
      <c r="AB225" s="1944"/>
      <c r="AC225" s="1944"/>
      <c r="AD225" s="1944"/>
      <c r="AE225" s="1944"/>
      <c r="AF225" s="1946">
        <v>549</v>
      </c>
      <c r="AG225" s="1946"/>
      <c r="AH225" s="1947">
        <v>0</v>
      </c>
      <c r="AI225" s="1947"/>
      <c r="AJ225" s="1947"/>
      <c r="AK225" s="1944"/>
      <c r="AL225" s="1944"/>
      <c r="AM225" s="1944"/>
      <c r="AN225" s="1944"/>
      <c r="AO225" s="1944"/>
      <c r="AP225" s="1944"/>
      <c r="AQ225" s="1944"/>
      <c r="AR225" s="1944"/>
      <c r="AS225" s="1419"/>
    </row>
    <row r="226" spans="1:45" ht="14.1" customHeight="1">
      <c r="A226" s="1885"/>
      <c r="B226" s="1885"/>
      <c r="C226" s="1885"/>
      <c r="D226" s="1885"/>
      <c r="E226" s="1885"/>
      <c r="F226" s="1885"/>
      <c r="G226" s="1885"/>
      <c r="H226" s="1885"/>
      <c r="I226" s="1885"/>
      <c r="J226" s="1885"/>
      <c r="K226" s="1885"/>
      <c r="L226" s="1885"/>
      <c r="M226" s="1885"/>
      <c r="N226" s="1885"/>
      <c r="O226" s="1885"/>
      <c r="P226" s="1885"/>
      <c r="Q226" s="1885"/>
      <c r="R226" s="1885"/>
      <c r="S226" s="1885"/>
      <c r="T226" s="1885"/>
      <c r="U226" s="1885"/>
      <c r="V226" s="1885"/>
      <c r="W226" s="1885"/>
      <c r="X226" s="1885"/>
      <c r="Y226" s="1885"/>
      <c r="Z226" s="1885"/>
      <c r="AA226" s="1862" t="s">
        <v>1660</v>
      </c>
      <c r="AB226" s="1862"/>
      <c r="AC226" s="1862"/>
      <c r="AD226" s="1862"/>
      <c r="AE226" s="1862"/>
      <c r="AF226" s="1923">
        <v>0</v>
      </c>
      <c r="AG226" s="1923"/>
      <c r="AH226" s="1929">
        <v>15</v>
      </c>
      <c r="AI226" s="1929"/>
      <c r="AJ226" s="1929"/>
      <c r="AK226" s="1885"/>
      <c r="AL226" s="1885"/>
      <c r="AM226" s="1885"/>
      <c r="AN226" s="1885"/>
      <c r="AO226" s="1885"/>
      <c r="AP226" s="1885"/>
      <c r="AQ226" s="1885"/>
      <c r="AR226" s="1885"/>
      <c r="AS226" s="1419"/>
    </row>
    <row r="227" spans="1:45" ht="15" customHeight="1">
      <c r="A227" s="1924" t="s">
        <v>1833</v>
      </c>
      <c r="B227" s="1924"/>
      <c r="C227" s="1925" t="s">
        <v>1654</v>
      </c>
      <c r="D227" s="1925"/>
      <c r="E227" s="1925"/>
      <c r="F227" s="1926" t="s">
        <v>1655</v>
      </c>
      <c r="G227" s="1926"/>
      <c r="H227" s="1926"/>
      <c r="I227" s="1927">
        <v>325</v>
      </c>
      <c r="J227" s="1927"/>
      <c r="K227" s="1928" t="s">
        <v>1676</v>
      </c>
      <c r="L227" s="1928"/>
      <c r="M227" s="1924" t="s">
        <v>1677</v>
      </c>
      <c r="N227" s="1924"/>
      <c r="O227" s="1924"/>
      <c r="P227" s="1924"/>
      <c r="Q227" s="1885"/>
      <c r="R227" s="1885"/>
      <c r="S227" s="1885"/>
      <c r="T227" s="1885"/>
      <c r="U227" s="1885"/>
      <c r="V227" s="1885"/>
      <c r="W227" s="1885"/>
      <c r="X227" s="1885"/>
      <c r="Y227" s="1941">
        <v>564</v>
      </c>
      <c r="Z227" s="1941"/>
      <c r="AA227" s="1885"/>
      <c r="AB227" s="1885"/>
      <c r="AC227" s="1885"/>
      <c r="AD227" s="1885"/>
      <c r="AE227" s="1885"/>
      <c r="AF227" s="1923">
        <v>0</v>
      </c>
      <c r="AG227" s="1923"/>
      <c r="AH227" s="1917">
        <v>0</v>
      </c>
      <c r="AI227" s="1917"/>
      <c r="AJ227" s="1917"/>
      <c r="AK227" s="1885"/>
      <c r="AL227" s="1885"/>
      <c r="AM227" s="1885"/>
      <c r="AN227" s="1885"/>
      <c r="AO227" s="1885"/>
      <c r="AP227" s="1885"/>
      <c r="AQ227" s="1885"/>
      <c r="AR227" s="1885"/>
      <c r="AS227" s="1419"/>
    </row>
    <row r="228" spans="1:45" ht="14.1" customHeight="1">
      <c r="A228" s="1924" t="s">
        <v>1834</v>
      </c>
      <c r="B228" s="1924"/>
      <c r="C228" s="1925" t="s">
        <v>1654</v>
      </c>
      <c r="D228" s="1925"/>
      <c r="E228" s="1925"/>
      <c r="F228" s="1926" t="s">
        <v>1655</v>
      </c>
      <c r="G228" s="1926"/>
      <c r="H228" s="1926"/>
      <c r="I228" s="1927">
        <v>325</v>
      </c>
      <c r="J228" s="1927"/>
      <c r="K228" s="1928" t="s">
        <v>1656</v>
      </c>
      <c r="L228" s="1928"/>
      <c r="M228" s="1862" t="s">
        <v>1835</v>
      </c>
      <c r="N228" s="1862"/>
      <c r="O228" s="1862"/>
      <c r="P228" s="1862"/>
      <c r="Q228" s="1942">
        <v>44814</v>
      </c>
      <c r="R228" s="1942"/>
      <c r="S228" s="1942"/>
      <c r="T228" s="1942">
        <v>44814</v>
      </c>
      <c r="U228" s="1942"/>
      <c r="V228" s="1942">
        <v>45138</v>
      </c>
      <c r="W228" s="1942"/>
      <c r="X228" s="1942"/>
      <c r="Y228" s="1941">
        <v>564</v>
      </c>
      <c r="Z228" s="1941"/>
      <c r="AA228" s="1862" t="s">
        <v>1658</v>
      </c>
      <c r="AB228" s="1862"/>
      <c r="AC228" s="1862"/>
      <c r="AD228" s="1862"/>
      <c r="AE228" s="1862"/>
      <c r="AF228" s="1923">
        <v>0</v>
      </c>
      <c r="AG228" s="1923"/>
      <c r="AH228" s="1930">
        <v>-55</v>
      </c>
      <c r="AI228" s="1930"/>
      <c r="AJ228" s="1930"/>
      <c r="AK228" s="1917">
        <v>524</v>
      </c>
      <c r="AL228" s="1917"/>
      <c r="AM228" s="1917"/>
      <c r="AN228" s="1941">
        <v>0</v>
      </c>
      <c r="AO228" s="1941"/>
      <c r="AP228" s="1941"/>
      <c r="AQ228" s="1941">
        <v>852.27</v>
      </c>
      <c r="AR228" s="1941"/>
      <c r="AS228" s="1419"/>
    </row>
    <row r="229" spans="1:45" ht="14.1" customHeight="1">
      <c r="A229" s="1885"/>
      <c r="B229" s="1885"/>
      <c r="C229" s="1885"/>
      <c r="D229" s="1885"/>
      <c r="E229" s="1885"/>
      <c r="F229" s="1885"/>
      <c r="G229" s="1885"/>
      <c r="H229" s="1885"/>
      <c r="I229" s="1885"/>
      <c r="J229" s="1885"/>
      <c r="K229" s="1885"/>
      <c r="L229" s="1885"/>
      <c r="M229" s="1885"/>
      <c r="N229" s="1885"/>
      <c r="O229" s="1885"/>
      <c r="P229" s="1885"/>
      <c r="Q229" s="1885"/>
      <c r="R229" s="1885"/>
      <c r="S229" s="1885"/>
      <c r="T229" s="1885"/>
      <c r="U229" s="1885"/>
      <c r="V229" s="1885"/>
      <c r="W229" s="1885"/>
      <c r="X229" s="1885"/>
      <c r="Y229" s="1885"/>
      <c r="Z229" s="1885"/>
      <c r="AA229" s="1862" t="s">
        <v>1659</v>
      </c>
      <c r="AB229" s="1862"/>
      <c r="AC229" s="1862"/>
      <c r="AD229" s="1862"/>
      <c r="AE229" s="1862"/>
      <c r="AF229" s="1923">
        <v>564</v>
      </c>
      <c r="AG229" s="1923"/>
      <c r="AH229" s="1917">
        <v>0</v>
      </c>
      <c r="AI229" s="1917"/>
      <c r="AJ229" s="1917"/>
      <c r="AK229" s="1885"/>
      <c r="AL229" s="1885"/>
      <c r="AM229" s="1885"/>
      <c r="AN229" s="1885"/>
      <c r="AO229" s="1885"/>
      <c r="AP229" s="1885"/>
      <c r="AQ229" s="1885"/>
      <c r="AR229" s="1885"/>
      <c r="AS229" s="1419"/>
    </row>
    <row r="230" spans="1:45" ht="15" customHeight="1">
      <c r="A230" s="1885"/>
      <c r="B230" s="1885"/>
      <c r="C230" s="1885"/>
      <c r="D230" s="1885"/>
      <c r="E230" s="1885"/>
      <c r="F230" s="1885"/>
      <c r="G230" s="1885"/>
      <c r="H230" s="1885"/>
      <c r="I230" s="1885"/>
      <c r="J230" s="1885"/>
      <c r="K230" s="1885"/>
      <c r="L230" s="1885"/>
      <c r="M230" s="1885"/>
      <c r="N230" s="1885"/>
      <c r="O230" s="1885"/>
      <c r="P230" s="1885"/>
      <c r="Q230" s="1885"/>
      <c r="R230" s="1885"/>
      <c r="S230" s="1885"/>
      <c r="T230" s="1885"/>
      <c r="U230" s="1885"/>
      <c r="V230" s="1885"/>
      <c r="W230" s="1885"/>
      <c r="X230" s="1885"/>
      <c r="Y230" s="1885"/>
      <c r="Z230" s="1885"/>
      <c r="AA230" s="1862" t="s">
        <v>1660</v>
      </c>
      <c r="AB230" s="1862"/>
      <c r="AC230" s="1862"/>
      <c r="AD230" s="1862"/>
      <c r="AE230" s="1862"/>
      <c r="AF230" s="1923">
        <v>0</v>
      </c>
      <c r="AG230" s="1923"/>
      <c r="AH230" s="1929">
        <v>15</v>
      </c>
      <c r="AI230" s="1929"/>
      <c r="AJ230" s="1929"/>
      <c r="AK230" s="1885"/>
      <c r="AL230" s="1885"/>
      <c r="AM230" s="1885"/>
      <c r="AN230" s="1885"/>
      <c r="AO230" s="1885"/>
      <c r="AP230" s="1885"/>
      <c r="AQ230" s="1885"/>
      <c r="AR230" s="1885"/>
      <c r="AS230" s="1419"/>
    </row>
    <row r="231" spans="1:45" ht="14.1" customHeight="1">
      <c r="A231" s="1924" t="s">
        <v>1836</v>
      </c>
      <c r="B231" s="1924"/>
      <c r="C231" s="1925" t="s">
        <v>1654</v>
      </c>
      <c r="D231" s="1925"/>
      <c r="E231" s="1925"/>
      <c r="F231" s="1926" t="s">
        <v>1655</v>
      </c>
      <c r="G231" s="1926"/>
      <c r="H231" s="1926"/>
      <c r="I231" s="1927">
        <v>325</v>
      </c>
      <c r="J231" s="1927"/>
      <c r="K231" s="1928" t="s">
        <v>1676</v>
      </c>
      <c r="L231" s="1928"/>
      <c r="M231" s="1924" t="s">
        <v>1677</v>
      </c>
      <c r="N231" s="1924"/>
      <c r="O231" s="1924"/>
      <c r="P231" s="1924"/>
      <c r="Q231" s="1885"/>
      <c r="R231" s="1885"/>
      <c r="S231" s="1885"/>
      <c r="T231" s="1885"/>
      <c r="U231" s="1885"/>
      <c r="V231" s="1885"/>
      <c r="W231" s="1885"/>
      <c r="X231" s="1885"/>
      <c r="Y231" s="1941">
        <v>564</v>
      </c>
      <c r="Z231" s="1941"/>
      <c r="AA231" s="1885"/>
      <c r="AB231" s="1885"/>
      <c r="AC231" s="1885"/>
      <c r="AD231" s="1885"/>
      <c r="AE231" s="1885"/>
      <c r="AF231" s="1923">
        <v>0</v>
      </c>
      <c r="AG231" s="1923"/>
      <c r="AH231" s="1917">
        <v>0</v>
      </c>
      <c r="AI231" s="1917"/>
      <c r="AJ231" s="1917"/>
      <c r="AK231" s="1885"/>
      <c r="AL231" s="1885"/>
      <c r="AM231" s="1885"/>
      <c r="AN231" s="1885"/>
      <c r="AO231" s="1885"/>
      <c r="AP231" s="1885"/>
      <c r="AQ231" s="1885"/>
      <c r="AR231" s="1885"/>
      <c r="AS231" s="1419"/>
    </row>
    <row r="232" spans="1:45" ht="15" customHeight="1">
      <c r="A232" s="1924" t="s">
        <v>1837</v>
      </c>
      <c r="B232" s="1924"/>
      <c r="C232" s="1925" t="s">
        <v>1654</v>
      </c>
      <c r="D232" s="1925"/>
      <c r="E232" s="1925"/>
      <c r="F232" s="1926" t="s">
        <v>1655</v>
      </c>
      <c r="G232" s="1926"/>
      <c r="H232" s="1926"/>
      <c r="I232" s="1927">
        <v>325</v>
      </c>
      <c r="J232" s="1927"/>
      <c r="K232" s="1928" t="s">
        <v>1676</v>
      </c>
      <c r="L232" s="1928"/>
      <c r="M232" s="1924" t="s">
        <v>1677</v>
      </c>
      <c r="N232" s="1924"/>
      <c r="O232" s="1924"/>
      <c r="P232" s="1924"/>
      <c r="Q232" s="1885"/>
      <c r="R232" s="1885"/>
      <c r="S232" s="1885"/>
      <c r="T232" s="1885"/>
      <c r="U232" s="1885"/>
      <c r="V232" s="1885"/>
      <c r="W232" s="1885"/>
      <c r="X232" s="1885"/>
      <c r="Y232" s="1941">
        <v>564</v>
      </c>
      <c r="Z232" s="1941"/>
      <c r="AA232" s="1885"/>
      <c r="AB232" s="1885"/>
      <c r="AC232" s="1885"/>
      <c r="AD232" s="1885"/>
      <c r="AE232" s="1885"/>
      <c r="AF232" s="1923">
        <v>0</v>
      </c>
      <c r="AG232" s="1923"/>
      <c r="AH232" s="1917">
        <v>0</v>
      </c>
      <c r="AI232" s="1917"/>
      <c r="AJ232" s="1917"/>
      <c r="AK232" s="1885"/>
      <c r="AL232" s="1885"/>
      <c r="AM232" s="1885"/>
      <c r="AN232" s="1885"/>
      <c r="AO232" s="1885"/>
      <c r="AP232" s="1885"/>
      <c r="AQ232" s="1885"/>
      <c r="AR232" s="1885"/>
      <c r="AS232" s="1419"/>
    </row>
    <row r="233" spans="1:45" ht="14.1" customHeight="1">
      <c r="A233" s="1924" t="s">
        <v>1838</v>
      </c>
      <c r="B233" s="1924"/>
      <c r="C233" s="1925" t="s">
        <v>1654</v>
      </c>
      <c r="D233" s="1925"/>
      <c r="E233" s="1925"/>
      <c r="F233" s="1926" t="s">
        <v>1655</v>
      </c>
      <c r="G233" s="1926"/>
      <c r="H233" s="1926"/>
      <c r="I233" s="1927">
        <v>325</v>
      </c>
      <c r="J233" s="1927"/>
      <c r="K233" s="1928" t="s">
        <v>1676</v>
      </c>
      <c r="L233" s="1928"/>
      <c r="M233" s="1924" t="s">
        <v>1677</v>
      </c>
      <c r="N233" s="1924"/>
      <c r="O233" s="1924"/>
      <c r="P233" s="1924"/>
      <c r="Q233" s="1885"/>
      <c r="R233" s="1885"/>
      <c r="S233" s="1885"/>
      <c r="T233" s="1885"/>
      <c r="U233" s="1885"/>
      <c r="V233" s="1885"/>
      <c r="W233" s="1885"/>
      <c r="X233" s="1885"/>
      <c r="Y233" s="1941">
        <v>564</v>
      </c>
      <c r="Z233" s="1941"/>
      <c r="AA233" s="1885"/>
      <c r="AB233" s="1885"/>
      <c r="AC233" s="1885"/>
      <c r="AD233" s="1885"/>
      <c r="AE233" s="1885"/>
      <c r="AF233" s="1923">
        <v>0</v>
      </c>
      <c r="AG233" s="1923"/>
      <c r="AH233" s="1917">
        <v>0</v>
      </c>
      <c r="AI233" s="1917"/>
      <c r="AJ233" s="1917"/>
      <c r="AK233" s="1885"/>
      <c r="AL233" s="1885"/>
      <c r="AM233" s="1885"/>
      <c r="AN233" s="1885"/>
      <c r="AO233" s="1885"/>
      <c r="AP233" s="1885"/>
      <c r="AQ233" s="1885"/>
      <c r="AR233" s="1885"/>
      <c r="AS233" s="1419"/>
    </row>
    <row r="234" spans="1:45" ht="15" customHeight="1">
      <c r="A234" s="1924" t="s">
        <v>1839</v>
      </c>
      <c r="B234" s="1924"/>
      <c r="C234" s="1925" t="s">
        <v>1654</v>
      </c>
      <c r="D234" s="1925"/>
      <c r="E234" s="1925"/>
      <c r="F234" s="1926" t="s">
        <v>1655</v>
      </c>
      <c r="G234" s="1926"/>
      <c r="H234" s="1926"/>
      <c r="I234" s="1927">
        <v>325</v>
      </c>
      <c r="J234" s="1927"/>
      <c r="K234" s="1928" t="s">
        <v>1656</v>
      </c>
      <c r="L234" s="1928"/>
      <c r="M234" s="1862" t="s">
        <v>1840</v>
      </c>
      <c r="N234" s="1862"/>
      <c r="O234" s="1862"/>
      <c r="P234" s="1862"/>
      <c r="Q234" s="1942">
        <v>44786</v>
      </c>
      <c r="R234" s="1942"/>
      <c r="S234" s="1942"/>
      <c r="T234" s="1942">
        <v>44786</v>
      </c>
      <c r="U234" s="1942"/>
      <c r="V234" s="1942">
        <v>45138</v>
      </c>
      <c r="W234" s="1942"/>
      <c r="X234" s="1942"/>
      <c r="Y234" s="1941">
        <v>564</v>
      </c>
      <c r="Z234" s="1941"/>
      <c r="AA234" s="1862" t="s">
        <v>1658</v>
      </c>
      <c r="AB234" s="1862"/>
      <c r="AC234" s="1862"/>
      <c r="AD234" s="1862"/>
      <c r="AE234" s="1862"/>
      <c r="AF234" s="1923">
        <v>0</v>
      </c>
      <c r="AG234" s="1923"/>
      <c r="AH234" s="1930">
        <v>-40</v>
      </c>
      <c r="AI234" s="1930"/>
      <c r="AJ234" s="1930"/>
      <c r="AK234" s="1917">
        <v>524</v>
      </c>
      <c r="AL234" s="1917"/>
      <c r="AM234" s="1917"/>
      <c r="AN234" s="1941">
        <v>0</v>
      </c>
      <c r="AO234" s="1941"/>
      <c r="AP234" s="1941"/>
      <c r="AQ234" s="1943">
        <v>1373.08</v>
      </c>
      <c r="AR234" s="1943"/>
      <c r="AS234" s="1419"/>
    </row>
    <row r="235" spans="1:45" ht="14.1" customHeight="1">
      <c r="A235" s="1885"/>
      <c r="B235" s="1885"/>
      <c r="C235" s="1885"/>
      <c r="D235" s="1885"/>
      <c r="E235" s="1885"/>
      <c r="F235" s="1885"/>
      <c r="G235" s="1885"/>
      <c r="H235" s="1885"/>
      <c r="I235" s="1885"/>
      <c r="J235" s="1885"/>
      <c r="K235" s="1885"/>
      <c r="L235" s="1885"/>
      <c r="M235" s="1885"/>
      <c r="N235" s="1885"/>
      <c r="O235" s="1885"/>
      <c r="P235" s="1885"/>
      <c r="Q235" s="1885"/>
      <c r="R235" s="1885"/>
      <c r="S235" s="1885"/>
      <c r="T235" s="1885"/>
      <c r="U235" s="1885"/>
      <c r="V235" s="1885"/>
      <c r="W235" s="1885"/>
      <c r="X235" s="1885"/>
      <c r="Y235" s="1885"/>
      <c r="Z235" s="1885"/>
      <c r="AA235" s="1862" t="s">
        <v>1659</v>
      </c>
      <c r="AB235" s="1862"/>
      <c r="AC235" s="1862"/>
      <c r="AD235" s="1862"/>
      <c r="AE235" s="1862"/>
      <c r="AF235" s="1923">
        <v>549</v>
      </c>
      <c r="AG235" s="1923"/>
      <c r="AH235" s="1917">
        <v>0</v>
      </c>
      <c r="AI235" s="1917"/>
      <c r="AJ235" s="1917"/>
      <c r="AK235" s="1885"/>
      <c r="AL235" s="1885"/>
      <c r="AM235" s="1885"/>
      <c r="AN235" s="1885"/>
      <c r="AO235" s="1885"/>
      <c r="AP235" s="1885"/>
      <c r="AQ235" s="1885"/>
      <c r="AR235" s="1885"/>
      <c r="AS235" s="1419"/>
    </row>
    <row r="236" spans="1:45" ht="15" customHeight="1">
      <c r="A236" s="1885"/>
      <c r="B236" s="1885"/>
      <c r="C236" s="1885"/>
      <c r="D236" s="1885"/>
      <c r="E236" s="1885"/>
      <c r="F236" s="1885"/>
      <c r="G236" s="1885"/>
      <c r="H236" s="1885"/>
      <c r="I236" s="1885"/>
      <c r="J236" s="1885"/>
      <c r="K236" s="1885"/>
      <c r="L236" s="1885"/>
      <c r="M236" s="1885"/>
      <c r="N236" s="1885"/>
      <c r="O236" s="1885"/>
      <c r="P236" s="1885"/>
      <c r="Q236" s="1885"/>
      <c r="R236" s="1885"/>
      <c r="S236" s="1885"/>
      <c r="T236" s="1885"/>
      <c r="U236" s="1885"/>
      <c r="V236" s="1885"/>
      <c r="W236" s="1885"/>
      <c r="X236" s="1885"/>
      <c r="Y236" s="1885"/>
      <c r="Z236" s="1885"/>
      <c r="AA236" s="1862" t="s">
        <v>1660</v>
      </c>
      <c r="AB236" s="1862"/>
      <c r="AC236" s="1862"/>
      <c r="AD236" s="1862"/>
      <c r="AE236" s="1862"/>
      <c r="AF236" s="1923">
        <v>0</v>
      </c>
      <c r="AG236" s="1923"/>
      <c r="AH236" s="1929">
        <v>15</v>
      </c>
      <c r="AI236" s="1929"/>
      <c r="AJ236" s="1929"/>
      <c r="AK236" s="1885"/>
      <c r="AL236" s="1885"/>
      <c r="AM236" s="1885"/>
      <c r="AN236" s="1885"/>
      <c r="AO236" s="1885"/>
      <c r="AP236" s="1885"/>
      <c r="AQ236" s="1885"/>
      <c r="AR236" s="1885"/>
      <c r="AS236" s="1419"/>
    </row>
    <row r="237" spans="1:45" ht="14.1" customHeight="1">
      <c r="A237" s="1924" t="s">
        <v>1841</v>
      </c>
      <c r="B237" s="1924"/>
      <c r="C237" s="1925" t="s">
        <v>1654</v>
      </c>
      <c r="D237" s="1925"/>
      <c r="E237" s="1925"/>
      <c r="F237" s="1926" t="s">
        <v>1655</v>
      </c>
      <c r="G237" s="1926"/>
      <c r="H237" s="1926"/>
      <c r="I237" s="1927">
        <v>325</v>
      </c>
      <c r="J237" s="1927"/>
      <c r="K237" s="1928" t="s">
        <v>1656</v>
      </c>
      <c r="L237" s="1928"/>
      <c r="M237" s="1862" t="s">
        <v>1842</v>
      </c>
      <c r="N237" s="1862"/>
      <c r="O237" s="1862"/>
      <c r="P237" s="1862"/>
      <c r="Q237" s="1942">
        <v>44776</v>
      </c>
      <c r="R237" s="1942"/>
      <c r="S237" s="1942"/>
      <c r="T237" s="1942">
        <v>44776</v>
      </c>
      <c r="U237" s="1942"/>
      <c r="V237" s="1942">
        <v>45138</v>
      </c>
      <c r="W237" s="1942"/>
      <c r="X237" s="1942"/>
      <c r="Y237" s="1941">
        <v>564</v>
      </c>
      <c r="Z237" s="1941"/>
      <c r="AA237" s="1862" t="s">
        <v>1658</v>
      </c>
      <c r="AB237" s="1862"/>
      <c r="AC237" s="1862"/>
      <c r="AD237" s="1862"/>
      <c r="AE237" s="1862"/>
      <c r="AF237" s="1923">
        <v>0</v>
      </c>
      <c r="AG237" s="1923"/>
      <c r="AH237" s="1930">
        <v>-45</v>
      </c>
      <c r="AI237" s="1930"/>
      <c r="AJ237" s="1930"/>
      <c r="AK237" s="1917">
        <v>514</v>
      </c>
      <c r="AL237" s="1917"/>
      <c r="AM237" s="1917"/>
      <c r="AN237" s="1941">
        <v>0</v>
      </c>
      <c r="AO237" s="1941"/>
      <c r="AP237" s="1941"/>
      <c r="AQ237" s="1943">
        <v>2259.08</v>
      </c>
      <c r="AR237" s="1943"/>
      <c r="AS237" s="1419"/>
    </row>
    <row r="238" spans="1:45" ht="14.1" customHeight="1">
      <c r="A238" s="1885"/>
      <c r="B238" s="1885"/>
      <c r="C238" s="1885"/>
      <c r="D238" s="1885"/>
      <c r="E238" s="1885"/>
      <c r="F238" s="1885"/>
      <c r="G238" s="1885"/>
      <c r="H238" s="1885"/>
      <c r="I238" s="1885"/>
      <c r="J238" s="1885"/>
      <c r="K238" s="1885"/>
      <c r="L238" s="1885"/>
      <c r="M238" s="1885"/>
      <c r="N238" s="1885"/>
      <c r="O238" s="1885"/>
      <c r="P238" s="1885"/>
      <c r="Q238" s="1885"/>
      <c r="R238" s="1885"/>
      <c r="S238" s="1885"/>
      <c r="T238" s="1885"/>
      <c r="U238" s="1885"/>
      <c r="V238" s="1885"/>
      <c r="W238" s="1885"/>
      <c r="X238" s="1885"/>
      <c r="Y238" s="1885"/>
      <c r="Z238" s="1885"/>
      <c r="AA238" s="1862" t="s">
        <v>1659</v>
      </c>
      <c r="AB238" s="1862"/>
      <c r="AC238" s="1862"/>
      <c r="AD238" s="1862"/>
      <c r="AE238" s="1862"/>
      <c r="AF238" s="1923">
        <v>544</v>
      </c>
      <c r="AG238" s="1923"/>
      <c r="AH238" s="1917">
        <v>0</v>
      </c>
      <c r="AI238" s="1917"/>
      <c r="AJ238" s="1917"/>
      <c r="AK238" s="1885"/>
      <c r="AL238" s="1885"/>
      <c r="AM238" s="1885"/>
      <c r="AN238" s="1885"/>
      <c r="AO238" s="1885"/>
      <c r="AP238" s="1885"/>
      <c r="AQ238" s="1885"/>
      <c r="AR238" s="1885"/>
      <c r="AS238" s="1419"/>
    </row>
    <row r="239" spans="1:45" ht="15" customHeight="1">
      <c r="A239" s="1885"/>
      <c r="B239" s="1885"/>
      <c r="C239" s="1885"/>
      <c r="D239" s="1885"/>
      <c r="E239" s="1885"/>
      <c r="F239" s="1885"/>
      <c r="G239" s="1885"/>
      <c r="H239" s="1885"/>
      <c r="I239" s="1885"/>
      <c r="J239" s="1885"/>
      <c r="K239" s="1885"/>
      <c r="L239" s="1885"/>
      <c r="M239" s="1885"/>
      <c r="N239" s="1885"/>
      <c r="O239" s="1885"/>
      <c r="P239" s="1885"/>
      <c r="Q239" s="1885"/>
      <c r="R239" s="1885"/>
      <c r="S239" s="1885"/>
      <c r="T239" s="1885"/>
      <c r="U239" s="1885"/>
      <c r="V239" s="1885"/>
      <c r="W239" s="1885"/>
      <c r="X239" s="1885"/>
      <c r="Y239" s="1885"/>
      <c r="Z239" s="1885"/>
      <c r="AA239" s="1862" t="s">
        <v>1660</v>
      </c>
      <c r="AB239" s="1862"/>
      <c r="AC239" s="1862"/>
      <c r="AD239" s="1862"/>
      <c r="AE239" s="1862"/>
      <c r="AF239" s="1923">
        <v>0</v>
      </c>
      <c r="AG239" s="1923"/>
      <c r="AH239" s="1929">
        <v>15</v>
      </c>
      <c r="AI239" s="1929"/>
      <c r="AJ239" s="1929"/>
      <c r="AK239" s="1885"/>
      <c r="AL239" s="1885"/>
      <c r="AM239" s="1885"/>
      <c r="AN239" s="1885"/>
      <c r="AO239" s="1885"/>
      <c r="AP239" s="1885"/>
      <c r="AQ239" s="1885"/>
      <c r="AR239" s="1885"/>
      <c r="AS239" s="1419"/>
    </row>
    <row r="240" spans="1:45" ht="14.1" customHeight="1">
      <c r="A240" s="1924" t="s">
        <v>1843</v>
      </c>
      <c r="B240" s="1924"/>
      <c r="C240" s="1925" t="s">
        <v>1654</v>
      </c>
      <c r="D240" s="1925"/>
      <c r="E240" s="1925"/>
      <c r="F240" s="1926" t="s">
        <v>1655</v>
      </c>
      <c r="G240" s="1926"/>
      <c r="H240" s="1926"/>
      <c r="I240" s="1927">
        <v>325</v>
      </c>
      <c r="J240" s="1927"/>
      <c r="K240" s="1928" t="s">
        <v>1656</v>
      </c>
      <c r="L240" s="1928"/>
      <c r="M240" s="1862" t="s">
        <v>1844</v>
      </c>
      <c r="N240" s="1862"/>
      <c r="O240" s="1862"/>
      <c r="P240" s="1862"/>
      <c r="Q240" s="1942">
        <v>44776</v>
      </c>
      <c r="R240" s="1942"/>
      <c r="S240" s="1942"/>
      <c r="T240" s="1942">
        <v>44776</v>
      </c>
      <c r="U240" s="1942"/>
      <c r="V240" s="1942">
        <v>45138</v>
      </c>
      <c r="W240" s="1942"/>
      <c r="X240" s="1942"/>
      <c r="Y240" s="1941">
        <v>564</v>
      </c>
      <c r="Z240" s="1941"/>
      <c r="AA240" s="1862" t="s">
        <v>1658</v>
      </c>
      <c r="AB240" s="1862"/>
      <c r="AC240" s="1862"/>
      <c r="AD240" s="1862"/>
      <c r="AE240" s="1862"/>
      <c r="AF240" s="1923">
        <v>0</v>
      </c>
      <c r="AG240" s="1923"/>
      <c r="AH240" s="1930">
        <v>-45</v>
      </c>
      <c r="AI240" s="1930"/>
      <c r="AJ240" s="1930"/>
      <c r="AK240" s="1917">
        <v>514</v>
      </c>
      <c r="AL240" s="1917"/>
      <c r="AM240" s="1917"/>
      <c r="AN240" s="1941">
        <v>0</v>
      </c>
      <c r="AO240" s="1941"/>
      <c r="AP240" s="1941"/>
      <c r="AQ240" s="1941">
        <v>826.06</v>
      </c>
      <c r="AR240" s="1941"/>
      <c r="AS240" s="1419"/>
    </row>
    <row r="241" spans="1:45" ht="15" customHeight="1">
      <c r="A241" s="1885"/>
      <c r="B241" s="1885"/>
      <c r="C241" s="1885"/>
      <c r="D241" s="1885"/>
      <c r="E241" s="1885"/>
      <c r="F241" s="1885"/>
      <c r="G241" s="1885"/>
      <c r="H241" s="1885"/>
      <c r="I241" s="1885"/>
      <c r="J241" s="1885"/>
      <c r="K241" s="1885"/>
      <c r="L241" s="1885"/>
      <c r="M241" s="1885"/>
      <c r="N241" s="1885"/>
      <c r="O241" s="1885"/>
      <c r="P241" s="1885"/>
      <c r="Q241" s="1885"/>
      <c r="R241" s="1885"/>
      <c r="S241" s="1885"/>
      <c r="T241" s="1885"/>
      <c r="U241" s="1885"/>
      <c r="V241" s="1885"/>
      <c r="W241" s="1885"/>
      <c r="X241" s="1885"/>
      <c r="Y241" s="1885"/>
      <c r="Z241" s="1885"/>
      <c r="AA241" s="1862" t="s">
        <v>1659</v>
      </c>
      <c r="AB241" s="1862"/>
      <c r="AC241" s="1862"/>
      <c r="AD241" s="1862"/>
      <c r="AE241" s="1862"/>
      <c r="AF241" s="1923">
        <v>544</v>
      </c>
      <c r="AG241" s="1923"/>
      <c r="AH241" s="1917">
        <v>0</v>
      </c>
      <c r="AI241" s="1917"/>
      <c r="AJ241" s="1917"/>
      <c r="AK241" s="1885"/>
      <c r="AL241" s="1885"/>
      <c r="AM241" s="1885"/>
      <c r="AN241" s="1885"/>
      <c r="AO241" s="1885"/>
      <c r="AP241" s="1885"/>
      <c r="AQ241" s="1885"/>
      <c r="AR241" s="1885"/>
      <c r="AS241" s="1419"/>
    </row>
    <row r="242" spans="1:45" ht="14.1" customHeight="1">
      <c r="A242" s="1885"/>
      <c r="B242" s="1885"/>
      <c r="C242" s="1885"/>
      <c r="D242" s="1885"/>
      <c r="E242" s="1885"/>
      <c r="F242" s="1885"/>
      <c r="G242" s="1885"/>
      <c r="H242" s="1885"/>
      <c r="I242" s="1885"/>
      <c r="J242" s="1885"/>
      <c r="K242" s="1885"/>
      <c r="L242" s="1885"/>
      <c r="M242" s="1885"/>
      <c r="N242" s="1885"/>
      <c r="O242" s="1885"/>
      <c r="P242" s="1885"/>
      <c r="Q242" s="1885"/>
      <c r="R242" s="1885"/>
      <c r="S242" s="1885"/>
      <c r="T242" s="1885"/>
      <c r="U242" s="1885"/>
      <c r="V242" s="1885"/>
      <c r="W242" s="1885"/>
      <c r="X242" s="1885"/>
      <c r="Y242" s="1885"/>
      <c r="Z242" s="1885"/>
      <c r="AA242" s="1862" t="s">
        <v>1660</v>
      </c>
      <c r="AB242" s="1862"/>
      <c r="AC242" s="1862"/>
      <c r="AD242" s="1862"/>
      <c r="AE242" s="1862"/>
      <c r="AF242" s="1923">
        <v>0</v>
      </c>
      <c r="AG242" s="1923"/>
      <c r="AH242" s="1929">
        <v>15</v>
      </c>
      <c r="AI242" s="1929"/>
      <c r="AJ242" s="1929"/>
      <c r="AK242" s="1885"/>
      <c r="AL242" s="1885"/>
      <c r="AM242" s="1885"/>
      <c r="AN242" s="1885"/>
      <c r="AO242" s="1885"/>
      <c r="AP242" s="1885"/>
      <c r="AQ242" s="1885"/>
      <c r="AR242" s="1885"/>
      <c r="AS242" s="1419"/>
    </row>
    <row r="243" spans="1:45" ht="15" customHeight="1">
      <c r="A243" s="1924" t="s">
        <v>1845</v>
      </c>
      <c r="B243" s="1924"/>
      <c r="C243" s="1925" t="s">
        <v>1654</v>
      </c>
      <c r="D243" s="1925"/>
      <c r="E243" s="1925"/>
      <c r="F243" s="1926" t="s">
        <v>1655</v>
      </c>
      <c r="G243" s="1926"/>
      <c r="H243" s="1926"/>
      <c r="I243" s="1927">
        <v>325</v>
      </c>
      <c r="J243" s="1927"/>
      <c r="K243" s="1928" t="s">
        <v>1676</v>
      </c>
      <c r="L243" s="1928"/>
      <c r="M243" s="1924" t="s">
        <v>1677</v>
      </c>
      <c r="N243" s="1924"/>
      <c r="O243" s="1924"/>
      <c r="P243" s="1924"/>
      <c r="Q243" s="1885"/>
      <c r="R243" s="1885"/>
      <c r="S243" s="1885"/>
      <c r="T243" s="1885"/>
      <c r="U243" s="1885"/>
      <c r="V243" s="1885"/>
      <c r="W243" s="1885"/>
      <c r="X243" s="1885"/>
      <c r="Y243" s="1941">
        <v>564</v>
      </c>
      <c r="Z243" s="1941"/>
      <c r="AA243" s="1885"/>
      <c r="AB243" s="1885"/>
      <c r="AC243" s="1885"/>
      <c r="AD243" s="1885"/>
      <c r="AE243" s="1885"/>
      <c r="AF243" s="1923">
        <v>0</v>
      </c>
      <c r="AG243" s="1923"/>
      <c r="AH243" s="1917">
        <v>0</v>
      </c>
      <c r="AI243" s="1917"/>
      <c r="AJ243" s="1917"/>
      <c r="AK243" s="1885"/>
      <c r="AL243" s="1885"/>
      <c r="AM243" s="1885"/>
      <c r="AN243" s="1885"/>
      <c r="AO243" s="1885"/>
      <c r="AP243" s="1885"/>
      <c r="AQ243" s="1885"/>
      <c r="AR243" s="1885"/>
      <c r="AS243" s="1419"/>
    </row>
    <row r="244" spans="1:45" ht="14.1" customHeight="1">
      <c r="A244" s="1924" t="s">
        <v>1846</v>
      </c>
      <c r="B244" s="1924"/>
      <c r="C244" s="1925" t="s">
        <v>1654</v>
      </c>
      <c r="D244" s="1925"/>
      <c r="E244" s="1925"/>
      <c r="F244" s="1926" t="s">
        <v>1655</v>
      </c>
      <c r="G244" s="1926"/>
      <c r="H244" s="1926"/>
      <c r="I244" s="1927">
        <v>325</v>
      </c>
      <c r="J244" s="1927"/>
      <c r="K244" s="1928" t="s">
        <v>1847</v>
      </c>
      <c r="L244" s="1928"/>
      <c r="M244" s="1924" t="s">
        <v>1677</v>
      </c>
      <c r="N244" s="1924"/>
      <c r="O244" s="1924"/>
      <c r="P244" s="1924"/>
      <c r="Q244" s="1885"/>
      <c r="R244" s="1885"/>
      <c r="S244" s="1885"/>
      <c r="T244" s="1885"/>
      <c r="U244" s="1885"/>
      <c r="V244" s="1885"/>
      <c r="W244" s="1885"/>
      <c r="X244" s="1885"/>
      <c r="Y244" s="1941">
        <v>564</v>
      </c>
      <c r="Z244" s="1941"/>
      <c r="AA244" s="1885"/>
      <c r="AB244" s="1885"/>
      <c r="AC244" s="1885"/>
      <c r="AD244" s="1885"/>
      <c r="AE244" s="1885"/>
      <c r="AF244" s="1923">
        <v>0</v>
      </c>
      <c r="AG244" s="1923"/>
      <c r="AH244" s="1917">
        <v>0</v>
      </c>
      <c r="AI244" s="1917"/>
      <c r="AJ244" s="1917"/>
      <c r="AK244" s="1885"/>
      <c r="AL244" s="1885"/>
      <c r="AM244" s="1885"/>
      <c r="AN244" s="1885"/>
      <c r="AO244" s="1885"/>
      <c r="AP244" s="1885"/>
      <c r="AQ244" s="1885"/>
      <c r="AR244" s="1885"/>
      <c r="AS244" s="1419"/>
    </row>
    <row r="245" spans="1:45" ht="15" customHeight="1">
      <c r="A245" s="1924" t="s">
        <v>1848</v>
      </c>
      <c r="B245" s="1924"/>
      <c r="C245" s="1925" t="s">
        <v>1654</v>
      </c>
      <c r="D245" s="1925"/>
      <c r="E245" s="1925"/>
      <c r="F245" s="1926" t="s">
        <v>1655</v>
      </c>
      <c r="G245" s="1926"/>
      <c r="H245" s="1926"/>
      <c r="I245" s="1927">
        <v>325</v>
      </c>
      <c r="J245" s="1927"/>
      <c r="K245" s="1928" t="s">
        <v>1847</v>
      </c>
      <c r="L245" s="1928"/>
      <c r="M245" s="1924" t="s">
        <v>1677</v>
      </c>
      <c r="N245" s="1924"/>
      <c r="O245" s="1924"/>
      <c r="P245" s="1924"/>
      <c r="Q245" s="1885"/>
      <c r="R245" s="1885"/>
      <c r="S245" s="1885"/>
      <c r="T245" s="1885"/>
      <c r="U245" s="1885"/>
      <c r="V245" s="1885"/>
      <c r="W245" s="1885"/>
      <c r="X245" s="1885"/>
      <c r="Y245" s="1941">
        <v>564</v>
      </c>
      <c r="Z245" s="1941"/>
      <c r="AA245" s="1885"/>
      <c r="AB245" s="1885"/>
      <c r="AC245" s="1885"/>
      <c r="AD245" s="1885"/>
      <c r="AE245" s="1885"/>
      <c r="AF245" s="1923">
        <v>0</v>
      </c>
      <c r="AG245" s="1923"/>
      <c r="AH245" s="1917">
        <v>0</v>
      </c>
      <c r="AI245" s="1917"/>
      <c r="AJ245" s="1917"/>
      <c r="AK245" s="1885"/>
      <c r="AL245" s="1885"/>
      <c r="AM245" s="1885"/>
      <c r="AN245" s="1885"/>
      <c r="AO245" s="1885"/>
      <c r="AP245" s="1885"/>
      <c r="AQ245" s="1885"/>
      <c r="AR245" s="1885"/>
      <c r="AS245" s="1419"/>
    </row>
    <row r="246" spans="1:45" ht="14.1" customHeight="1">
      <c r="A246" s="1924" t="s">
        <v>1849</v>
      </c>
      <c r="B246" s="1924"/>
      <c r="C246" s="1925" t="s">
        <v>1654</v>
      </c>
      <c r="D246" s="1925"/>
      <c r="E246" s="1925"/>
      <c r="F246" s="1926" t="s">
        <v>1655</v>
      </c>
      <c r="G246" s="1926"/>
      <c r="H246" s="1926"/>
      <c r="I246" s="1927">
        <v>325</v>
      </c>
      <c r="J246" s="1927"/>
      <c r="K246" s="1928" t="s">
        <v>1847</v>
      </c>
      <c r="L246" s="1928"/>
      <c r="M246" s="1924" t="s">
        <v>1677</v>
      </c>
      <c r="N246" s="1924"/>
      <c r="O246" s="1924"/>
      <c r="P246" s="1924"/>
      <c r="Q246" s="1885"/>
      <c r="R246" s="1885"/>
      <c r="S246" s="1885"/>
      <c r="T246" s="1885"/>
      <c r="U246" s="1885"/>
      <c r="V246" s="1885"/>
      <c r="W246" s="1885"/>
      <c r="X246" s="1885"/>
      <c r="Y246" s="1941">
        <v>564</v>
      </c>
      <c r="Z246" s="1941"/>
      <c r="AA246" s="1885"/>
      <c r="AB246" s="1885"/>
      <c r="AC246" s="1885"/>
      <c r="AD246" s="1885"/>
      <c r="AE246" s="1885"/>
      <c r="AF246" s="1923">
        <v>0</v>
      </c>
      <c r="AG246" s="1923"/>
      <c r="AH246" s="1917">
        <v>0</v>
      </c>
      <c r="AI246" s="1917"/>
      <c r="AJ246" s="1917"/>
      <c r="AK246" s="1885"/>
      <c r="AL246" s="1885"/>
      <c r="AM246" s="1885"/>
      <c r="AN246" s="1885"/>
      <c r="AO246" s="1885"/>
      <c r="AP246" s="1885"/>
      <c r="AQ246" s="1885"/>
      <c r="AR246" s="1885"/>
      <c r="AS246" s="1419"/>
    </row>
    <row r="247" spans="1:45" ht="14.1" customHeight="1">
      <c r="A247" s="1924" t="s">
        <v>1850</v>
      </c>
      <c r="B247" s="1924"/>
      <c r="C247" s="1925" t="s">
        <v>1654</v>
      </c>
      <c r="D247" s="1925"/>
      <c r="E247" s="1925"/>
      <c r="F247" s="1926" t="s">
        <v>1655</v>
      </c>
      <c r="G247" s="1926"/>
      <c r="H247" s="1926"/>
      <c r="I247" s="1927">
        <v>325</v>
      </c>
      <c r="J247" s="1927"/>
      <c r="K247" s="1928" t="s">
        <v>1847</v>
      </c>
      <c r="L247" s="1928"/>
      <c r="M247" s="1924" t="s">
        <v>1677</v>
      </c>
      <c r="N247" s="1924"/>
      <c r="O247" s="1924"/>
      <c r="P247" s="1924"/>
      <c r="Q247" s="1885"/>
      <c r="R247" s="1885"/>
      <c r="S247" s="1885"/>
      <c r="T247" s="1885"/>
      <c r="U247" s="1885"/>
      <c r="V247" s="1885"/>
      <c r="W247" s="1885"/>
      <c r="X247" s="1885"/>
      <c r="Y247" s="1941">
        <v>564</v>
      </c>
      <c r="Z247" s="1941"/>
      <c r="AA247" s="1885"/>
      <c r="AB247" s="1885"/>
      <c r="AC247" s="1885"/>
      <c r="AD247" s="1885"/>
      <c r="AE247" s="1885"/>
      <c r="AF247" s="1923">
        <v>0</v>
      </c>
      <c r="AG247" s="1923"/>
      <c r="AH247" s="1917">
        <v>0</v>
      </c>
      <c r="AI247" s="1917"/>
      <c r="AJ247" s="1917"/>
      <c r="AK247" s="1885"/>
      <c r="AL247" s="1885"/>
      <c r="AM247" s="1885"/>
      <c r="AN247" s="1885"/>
      <c r="AO247" s="1885"/>
      <c r="AP247" s="1885"/>
      <c r="AQ247" s="1885"/>
      <c r="AR247" s="1885"/>
      <c r="AS247" s="1419"/>
    </row>
    <row r="248" spans="1:45" ht="15" customHeight="1">
      <c r="A248" s="1924" t="s">
        <v>1851</v>
      </c>
      <c r="B248" s="1924"/>
      <c r="C248" s="1925" t="s">
        <v>1654</v>
      </c>
      <c r="D248" s="1925"/>
      <c r="E248" s="1925"/>
      <c r="F248" s="1926" t="s">
        <v>1655</v>
      </c>
      <c r="G248" s="1926"/>
      <c r="H248" s="1926"/>
      <c r="I248" s="1927">
        <v>325</v>
      </c>
      <c r="J248" s="1927"/>
      <c r="K248" s="1928" t="s">
        <v>1676</v>
      </c>
      <c r="L248" s="1928"/>
      <c r="M248" s="1924" t="s">
        <v>1677</v>
      </c>
      <c r="N248" s="1924"/>
      <c r="O248" s="1924"/>
      <c r="P248" s="1924"/>
      <c r="Q248" s="1885"/>
      <c r="R248" s="1885"/>
      <c r="S248" s="1885"/>
      <c r="T248" s="1885"/>
      <c r="U248" s="1885"/>
      <c r="V248" s="1885"/>
      <c r="W248" s="1885"/>
      <c r="X248" s="1885"/>
      <c r="Y248" s="1941">
        <v>564</v>
      </c>
      <c r="Z248" s="1941"/>
      <c r="AA248" s="1885"/>
      <c r="AB248" s="1885"/>
      <c r="AC248" s="1885"/>
      <c r="AD248" s="1885"/>
      <c r="AE248" s="1885"/>
      <c r="AF248" s="1923">
        <v>0</v>
      </c>
      <c r="AG248" s="1923"/>
      <c r="AH248" s="1917">
        <v>0</v>
      </c>
      <c r="AI248" s="1917"/>
      <c r="AJ248" s="1917"/>
      <c r="AK248" s="1885"/>
      <c r="AL248" s="1885"/>
      <c r="AM248" s="1885"/>
      <c r="AN248" s="1885"/>
      <c r="AO248" s="1885"/>
      <c r="AP248" s="1885"/>
      <c r="AQ248" s="1885"/>
      <c r="AR248" s="1885"/>
      <c r="AS248" s="1419"/>
    </row>
    <row r="249" spans="1:45" ht="14.1" customHeight="1">
      <c r="A249" s="1924" t="s">
        <v>1852</v>
      </c>
      <c r="B249" s="1924"/>
      <c r="C249" s="1925" t="s">
        <v>1654</v>
      </c>
      <c r="D249" s="1925"/>
      <c r="E249" s="1925"/>
      <c r="F249" s="1926" t="s">
        <v>1655</v>
      </c>
      <c r="G249" s="1926"/>
      <c r="H249" s="1926"/>
      <c r="I249" s="1927">
        <v>325</v>
      </c>
      <c r="J249" s="1927"/>
      <c r="K249" s="1928" t="s">
        <v>1676</v>
      </c>
      <c r="L249" s="1928"/>
      <c r="M249" s="1924" t="s">
        <v>1677</v>
      </c>
      <c r="N249" s="1924"/>
      <c r="O249" s="1924"/>
      <c r="P249" s="1924"/>
      <c r="Q249" s="1885"/>
      <c r="R249" s="1885"/>
      <c r="S249" s="1885"/>
      <c r="T249" s="1885"/>
      <c r="U249" s="1885"/>
      <c r="V249" s="1885"/>
      <c r="W249" s="1885"/>
      <c r="X249" s="1885"/>
      <c r="Y249" s="1941">
        <v>564</v>
      </c>
      <c r="Z249" s="1941"/>
      <c r="AA249" s="1885"/>
      <c r="AB249" s="1885"/>
      <c r="AC249" s="1885"/>
      <c r="AD249" s="1885"/>
      <c r="AE249" s="1885"/>
      <c r="AF249" s="1923">
        <v>0</v>
      </c>
      <c r="AG249" s="1923"/>
      <c r="AH249" s="1917">
        <v>0</v>
      </c>
      <c r="AI249" s="1917"/>
      <c r="AJ249" s="1917"/>
      <c r="AK249" s="1885"/>
      <c r="AL249" s="1885"/>
      <c r="AM249" s="1885"/>
      <c r="AN249" s="1885"/>
      <c r="AO249" s="1885"/>
      <c r="AP249" s="1885"/>
      <c r="AQ249" s="1885"/>
      <c r="AR249" s="1885"/>
      <c r="AS249" s="1419"/>
    </row>
    <row r="250" spans="1:45" ht="15" customHeight="1">
      <c r="A250" s="1924" t="s">
        <v>1853</v>
      </c>
      <c r="B250" s="1924"/>
      <c r="C250" s="1925" t="s">
        <v>1654</v>
      </c>
      <c r="D250" s="1925"/>
      <c r="E250" s="1925"/>
      <c r="F250" s="1926" t="s">
        <v>1655</v>
      </c>
      <c r="G250" s="1926"/>
      <c r="H250" s="1926"/>
      <c r="I250" s="1927">
        <v>325</v>
      </c>
      <c r="J250" s="1927"/>
      <c r="K250" s="1928" t="s">
        <v>1676</v>
      </c>
      <c r="L250" s="1928"/>
      <c r="M250" s="1924" t="s">
        <v>1677</v>
      </c>
      <c r="N250" s="1924"/>
      <c r="O250" s="1924"/>
      <c r="P250" s="1924"/>
      <c r="Q250" s="1885"/>
      <c r="R250" s="1885"/>
      <c r="S250" s="1885"/>
      <c r="T250" s="1885"/>
      <c r="U250" s="1885"/>
      <c r="V250" s="1885"/>
      <c r="W250" s="1885"/>
      <c r="X250" s="1885"/>
      <c r="Y250" s="1941">
        <v>564</v>
      </c>
      <c r="Z250" s="1941"/>
      <c r="AA250" s="1885"/>
      <c r="AB250" s="1885"/>
      <c r="AC250" s="1885"/>
      <c r="AD250" s="1885"/>
      <c r="AE250" s="1885"/>
      <c r="AF250" s="1923">
        <v>0</v>
      </c>
      <c r="AG250" s="1923"/>
      <c r="AH250" s="1917">
        <v>0</v>
      </c>
      <c r="AI250" s="1917"/>
      <c r="AJ250" s="1917"/>
      <c r="AK250" s="1885"/>
      <c r="AL250" s="1885"/>
      <c r="AM250" s="1885"/>
      <c r="AN250" s="1885"/>
      <c r="AO250" s="1885"/>
      <c r="AP250" s="1885"/>
      <c r="AQ250" s="1885"/>
      <c r="AR250" s="1885"/>
      <c r="AS250" s="1419"/>
    </row>
    <row r="251" spans="1:45" ht="14.1" customHeight="1">
      <c r="A251" s="1924" t="s">
        <v>1854</v>
      </c>
      <c r="B251" s="1924"/>
      <c r="C251" s="1925" t="s">
        <v>1654</v>
      </c>
      <c r="D251" s="1925"/>
      <c r="E251" s="1925"/>
      <c r="F251" s="1926" t="s">
        <v>1655</v>
      </c>
      <c r="G251" s="1926"/>
      <c r="H251" s="1926"/>
      <c r="I251" s="1927">
        <v>325</v>
      </c>
      <c r="J251" s="1927"/>
      <c r="K251" s="1928" t="s">
        <v>1656</v>
      </c>
      <c r="L251" s="1928"/>
      <c r="M251" s="1862" t="s">
        <v>1855</v>
      </c>
      <c r="N251" s="1862"/>
      <c r="O251" s="1862"/>
      <c r="P251" s="1862"/>
      <c r="Q251" s="1942">
        <v>44718</v>
      </c>
      <c r="R251" s="1942"/>
      <c r="S251" s="1942"/>
      <c r="T251" s="1942">
        <v>44774</v>
      </c>
      <c r="U251" s="1942"/>
      <c r="V251" s="1942">
        <v>45138</v>
      </c>
      <c r="W251" s="1942"/>
      <c r="X251" s="1942"/>
      <c r="Y251" s="1941">
        <v>564</v>
      </c>
      <c r="Z251" s="1941"/>
      <c r="AA251" s="1862" t="s">
        <v>1658</v>
      </c>
      <c r="AB251" s="1862"/>
      <c r="AC251" s="1862"/>
      <c r="AD251" s="1862"/>
      <c r="AE251" s="1862"/>
      <c r="AF251" s="1923">
        <v>0</v>
      </c>
      <c r="AG251" s="1923"/>
      <c r="AH251" s="1930">
        <v>-45</v>
      </c>
      <c r="AI251" s="1930"/>
      <c r="AJ251" s="1930"/>
      <c r="AK251" s="1917">
        <v>514</v>
      </c>
      <c r="AL251" s="1917"/>
      <c r="AM251" s="1917"/>
      <c r="AN251" s="1941">
        <v>0</v>
      </c>
      <c r="AO251" s="1941"/>
      <c r="AP251" s="1941"/>
      <c r="AQ251" s="1943">
        <v>1250</v>
      </c>
      <c r="AR251" s="1943"/>
      <c r="AS251" s="1419"/>
    </row>
    <row r="252" spans="1:45" ht="15" customHeight="1">
      <c r="A252" s="1885"/>
      <c r="B252" s="1885"/>
      <c r="C252" s="1885"/>
      <c r="D252" s="1885"/>
      <c r="E252" s="1885"/>
      <c r="F252" s="1885"/>
      <c r="G252" s="1885"/>
      <c r="H252" s="1885"/>
      <c r="I252" s="1885"/>
      <c r="J252" s="1885"/>
      <c r="K252" s="1885"/>
      <c r="L252" s="1885"/>
      <c r="M252" s="1885"/>
      <c r="N252" s="1885"/>
      <c r="O252" s="1885"/>
      <c r="P252" s="1885"/>
      <c r="Q252" s="1885"/>
      <c r="R252" s="1885"/>
      <c r="S252" s="1885"/>
      <c r="T252" s="1885"/>
      <c r="U252" s="1885"/>
      <c r="V252" s="1885"/>
      <c r="W252" s="1885"/>
      <c r="X252" s="1885"/>
      <c r="Y252" s="1885"/>
      <c r="Z252" s="1885"/>
      <c r="AA252" s="1862" t="s">
        <v>1659</v>
      </c>
      <c r="AB252" s="1862"/>
      <c r="AC252" s="1862"/>
      <c r="AD252" s="1862"/>
      <c r="AE252" s="1862"/>
      <c r="AF252" s="1923">
        <v>544</v>
      </c>
      <c r="AG252" s="1923"/>
      <c r="AH252" s="1917">
        <v>0</v>
      </c>
      <c r="AI252" s="1917"/>
      <c r="AJ252" s="1917"/>
      <c r="AK252" s="1885"/>
      <c r="AL252" s="1885"/>
      <c r="AM252" s="1885"/>
      <c r="AN252" s="1885"/>
      <c r="AO252" s="1885"/>
      <c r="AP252" s="1885"/>
      <c r="AQ252" s="1885"/>
      <c r="AR252" s="1885"/>
      <c r="AS252" s="1419"/>
    </row>
    <row r="253" spans="1:45" ht="14.1" customHeight="1">
      <c r="A253" s="1885"/>
      <c r="B253" s="1885"/>
      <c r="C253" s="1885"/>
      <c r="D253" s="1885"/>
      <c r="E253" s="1885"/>
      <c r="F253" s="1885"/>
      <c r="G253" s="1885"/>
      <c r="H253" s="1885"/>
      <c r="I253" s="1885"/>
      <c r="J253" s="1885"/>
      <c r="K253" s="1885"/>
      <c r="L253" s="1885"/>
      <c r="M253" s="1885"/>
      <c r="N253" s="1885"/>
      <c r="O253" s="1885"/>
      <c r="P253" s="1885"/>
      <c r="Q253" s="1885"/>
      <c r="R253" s="1885"/>
      <c r="S253" s="1885"/>
      <c r="T253" s="1885"/>
      <c r="U253" s="1885"/>
      <c r="V253" s="1885"/>
      <c r="W253" s="1885"/>
      <c r="X253" s="1885"/>
      <c r="Y253" s="1885"/>
      <c r="Z253" s="1885"/>
      <c r="AA253" s="1862" t="s">
        <v>1660</v>
      </c>
      <c r="AB253" s="1862"/>
      <c r="AC253" s="1862"/>
      <c r="AD253" s="1862"/>
      <c r="AE253" s="1862"/>
      <c r="AF253" s="1923">
        <v>0</v>
      </c>
      <c r="AG253" s="1923"/>
      <c r="AH253" s="1929">
        <v>15</v>
      </c>
      <c r="AI253" s="1929"/>
      <c r="AJ253" s="1929"/>
      <c r="AK253" s="1885"/>
      <c r="AL253" s="1885"/>
      <c r="AM253" s="1885"/>
      <c r="AN253" s="1885"/>
      <c r="AO253" s="1885"/>
      <c r="AP253" s="1885"/>
      <c r="AQ253" s="1885"/>
      <c r="AR253" s="1885"/>
      <c r="AS253" s="1419"/>
    </row>
    <row r="254" spans="1:45" ht="15" customHeight="1">
      <c r="A254" s="1924" t="s">
        <v>1856</v>
      </c>
      <c r="B254" s="1924"/>
      <c r="C254" s="1925" t="s">
        <v>1654</v>
      </c>
      <c r="D254" s="1925"/>
      <c r="E254" s="1925"/>
      <c r="F254" s="1926" t="s">
        <v>1655</v>
      </c>
      <c r="G254" s="1926"/>
      <c r="H254" s="1926"/>
      <c r="I254" s="1927">
        <v>325</v>
      </c>
      <c r="J254" s="1927"/>
      <c r="K254" s="1928" t="s">
        <v>1676</v>
      </c>
      <c r="L254" s="1928"/>
      <c r="M254" s="1924" t="s">
        <v>1677</v>
      </c>
      <c r="N254" s="1924"/>
      <c r="O254" s="1924"/>
      <c r="P254" s="1924"/>
      <c r="Q254" s="1885"/>
      <c r="R254" s="1885"/>
      <c r="S254" s="1885"/>
      <c r="T254" s="1885"/>
      <c r="U254" s="1885"/>
      <c r="V254" s="1885"/>
      <c r="W254" s="1885"/>
      <c r="X254" s="1885"/>
      <c r="Y254" s="1941">
        <v>564</v>
      </c>
      <c r="Z254" s="1941"/>
      <c r="AA254" s="1885"/>
      <c r="AB254" s="1885"/>
      <c r="AC254" s="1885"/>
      <c r="AD254" s="1885"/>
      <c r="AE254" s="1885"/>
      <c r="AF254" s="1923">
        <v>0</v>
      </c>
      <c r="AG254" s="1923"/>
      <c r="AH254" s="1917">
        <v>0</v>
      </c>
      <c r="AI254" s="1917"/>
      <c r="AJ254" s="1917"/>
      <c r="AK254" s="1885"/>
      <c r="AL254" s="1885"/>
      <c r="AM254" s="1885"/>
      <c r="AN254" s="1885"/>
      <c r="AO254" s="1885"/>
      <c r="AP254" s="1885"/>
      <c r="AQ254" s="1885"/>
      <c r="AR254" s="1885"/>
      <c r="AS254" s="1419"/>
    </row>
    <row r="255" spans="1:45" ht="9" customHeight="1">
      <c r="A255" s="1855"/>
      <c r="B255" s="1855"/>
      <c r="C255" s="1855"/>
      <c r="D255" s="1855"/>
      <c r="E255" s="1855"/>
      <c r="F255" s="1855"/>
      <c r="G255" s="1855"/>
      <c r="H255" s="1855"/>
      <c r="I255" s="1855"/>
      <c r="J255" s="1855"/>
      <c r="K255" s="1855"/>
      <c r="L255" s="1855"/>
      <c r="M255" s="1855"/>
      <c r="N255" s="1855"/>
      <c r="O255" s="1855"/>
      <c r="P255" s="1855"/>
      <c r="Q255" s="1855"/>
      <c r="R255" s="1855"/>
      <c r="S255" s="1855"/>
      <c r="T255" s="1855"/>
      <c r="U255" s="1855"/>
      <c r="V255" s="1855"/>
      <c r="W255" s="1855"/>
      <c r="X255" s="1855"/>
      <c r="Y255" s="1855"/>
      <c r="Z255" s="1855"/>
      <c r="AA255" s="1855"/>
      <c r="AB255" s="1855"/>
      <c r="AC255" s="1855"/>
      <c r="AD255" s="1855"/>
      <c r="AE255" s="1855"/>
      <c r="AF255" s="1855"/>
      <c r="AG255" s="1855"/>
      <c r="AH255" s="1416"/>
      <c r="AI255" s="1955" t="s">
        <v>1640</v>
      </c>
      <c r="AJ255" s="1955"/>
      <c r="AK255" s="1955"/>
      <c r="AL255" s="1955"/>
      <c r="AM255" s="1955"/>
      <c r="AN255" s="1955"/>
      <c r="AO255" s="1955"/>
      <c r="AP255" s="1955"/>
      <c r="AQ255" s="1955"/>
      <c r="AR255" s="1955"/>
      <c r="AS255" s="1955"/>
    </row>
    <row r="256" spans="1:45" ht="20.100000000000001" customHeight="1">
      <c r="A256" s="1938" t="s">
        <v>1641</v>
      </c>
      <c r="B256" s="1938"/>
      <c r="C256" s="1938" t="s">
        <v>1642</v>
      </c>
      <c r="D256" s="1938"/>
      <c r="E256" s="1938"/>
      <c r="F256" s="1954" t="s">
        <v>1643</v>
      </c>
      <c r="G256" s="1954"/>
      <c r="H256" s="1954"/>
      <c r="I256" s="1939" t="s">
        <v>1644</v>
      </c>
      <c r="J256" s="1939"/>
      <c r="K256" s="1954" t="s">
        <v>1645</v>
      </c>
      <c r="L256" s="1954"/>
      <c r="M256" s="1940" t="s">
        <v>1646</v>
      </c>
      <c r="N256" s="1940"/>
      <c r="O256" s="1940"/>
      <c r="P256" s="1940"/>
      <c r="Q256" s="1873" t="s">
        <v>1647</v>
      </c>
      <c r="R256" s="1873"/>
      <c r="S256" s="1873"/>
      <c r="T256" s="1937" t="s">
        <v>1648</v>
      </c>
      <c r="U256" s="1937"/>
      <c r="V256" s="1937" t="s">
        <v>1649</v>
      </c>
      <c r="W256" s="1937"/>
      <c r="X256" s="1937"/>
      <c r="Y256" s="1937" t="s">
        <v>1650</v>
      </c>
      <c r="Z256" s="1937"/>
      <c r="AA256" s="1956" t="s">
        <v>1651</v>
      </c>
      <c r="AB256" s="1956"/>
      <c r="AC256" s="1956"/>
      <c r="AD256" s="1956"/>
      <c r="AE256" s="1956"/>
      <c r="AF256" s="1936" t="s">
        <v>1652</v>
      </c>
      <c r="AG256" s="1936"/>
      <c r="AH256" s="1936"/>
      <c r="AI256" s="1936"/>
      <c r="AJ256" s="1936"/>
      <c r="AK256" s="1936"/>
      <c r="AL256" s="1936"/>
      <c r="AM256" s="1936"/>
      <c r="AN256" s="1936"/>
      <c r="AO256" s="1936"/>
      <c r="AP256" s="1936"/>
      <c r="AQ256" s="1936"/>
      <c r="AR256" s="1936"/>
      <c r="AS256" s="1419"/>
    </row>
    <row r="257" spans="1:45" ht="5.25" customHeight="1">
      <c r="A257" s="1948"/>
      <c r="B257" s="1948"/>
      <c r="C257" s="1948"/>
      <c r="D257" s="1948"/>
      <c r="E257" s="1948"/>
      <c r="F257" s="1948"/>
      <c r="G257" s="1948"/>
      <c r="H257" s="1948"/>
      <c r="I257" s="1948"/>
      <c r="J257" s="1948"/>
      <c r="K257" s="1948"/>
      <c r="L257" s="1948"/>
      <c r="M257" s="1948"/>
      <c r="N257" s="1948"/>
      <c r="O257" s="1948"/>
      <c r="P257" s="1948"/>
      <c r="Q257" s="1948"/>
      <c r="R257" s="1948"/>
      <c r="S257" s="1948"/>
      <c r="T257" s="1948"/>
      <c r="U257" s="1948"/>
      <c r="V257" s="1948"/>
      <c r="W257" s="1948"/>
      <c r="X257" s="1948"/>
      <c r="Y257" s="1948"/>
      <c r="Z257" s="1948"/>
      <c r="AA257" s="1948"/>
      <c r="AB257" s="1948"/>
      <c r="AC257" s="1948"/>
      <c r="AD257" s="1948"/>
      <c r="AE257" s="1948"/>
      <c r="AF257" s="1948"/>
      <c r="AG257" s="1948"/>
      <c r="AH257" s="1948"/>
      <c r="AI257" s="1948"/>
      <c r="AJ257" s="1948"/>
      <c r="AK257" s="1948"/>
      <c r="AL257" s="1948"/>
      <c r="AM257" s="1948"/>
      <c r="AN257" s="1948"/>
      <c r="AO257" s="1948"/>
      <c r="AP257" s="1948"/>
      <c r="AQ257" s="1948"/>
      <c r="AR257" s="1948"/>
      <c r="AS257" s="1416"/>
    </row>
    <row r="258" spans="1:45" ht="21" customHeight="1">
      <c r="A258" s="1949" t="s">
        <v>1857</v>
      </c>
      <c r="B258" s="1949"/>
      <c r="C258" s="1950" t="s">
        <v>1654</v>
      </c>
      <c r="D258" s="1950"/>
      <c r="E258" s="1950"/>
      <c r="F258" s="1951" t="s">
        <v>1655</v>
      </c>
      <c r="G258" s="1951"/>
      <c r="H258" s="1951"/>
      <c r="I258" s="1952">
        <v>325</v>
      </c>
      <c r="J258" s="1952"/>
      <c r="K258" s="1953" t="s">
        <v>1656</v>
      </c>
      <c r="L258" s="1953"/>
      <c r="M258" s="1944" t="s">
        <v>1858</v>
      </c>
      <c r="N258" s="1944"/>
      <c r="O258" s="1944"/>
      <c r="P258" s="1944"/>
      <c r="Q258" s="1958">
        <v>44923</v>
      </c>
      <c r="R258" s="1958"/>
      <c r="S258" s="1958"/>
      <c r="T258" s="1958">
        <v>44923</v>
      </c>
      <c r="U258" s="1958"/>
      <c r="V258" s="1958">
        <v>45138</v>
      </c>
      <c r="W258" s="1958"/>
      <c r="X258" s="1958"/>
      <c r="Y258" s="1945">
        <v>564</v>
      </c>
      <c r="Z258" s="1945"/>
      <c r="AA258" s="1944" t="s">
        <v>1658</v>
      </c>
      <c r="AB258" s="1944"/>
      <c r="AC258" s="1944"/>
      <c r="AD258" s="1944"/>
      <c r="AE258" s="1944"/>
      <c r="AF258" s="1946">
        <v>0</v>
      </c>
      <c r="AG258" s="1946"/>
      <c r="AH258" s="1957">
        <v>-45</v>
      </c>
      <c r="AI258" s="1957"/>
      <c r="AJ258" s="1957"/>
      <c r="AK258" s="1947">
        <v>514</v>
      </c>
      <c r="AL258" s="1947"/>
      <c r="AM258" s="1947"/>
      <c r="AN258" s="1945">
        <v>0</v>
      </c>
      <c r="AO258" s="1945"/>
      <c r="AP258" s="1945"/>
      <c r="AQ258" s="1945">
        <v>519.75</v>
      </c>
      <c r="AR258" s="1945"/>
      <c r="AS258" s="1419"/>
    </row>
    <row r="259" spans="1:45" ht="14.1" customHeight="1">
      <c r="A259" s="1885"/>
      <c r="B259" s="1885"/>
      <c r="C259" s="1885"/>
      <c r="D259" s="1885"/>
      <c r="E259" s="1885"/>
      <c r="F259" s="1885"/>
      <c r="G259" s="1885"/>
      <c r="H259" s="1885"/>
      <c r="I259" s="1885"/>
      <c r="J259" s="1885"/>
      <c r="K259" s="1885"/>
      <c r="L259" s="1885"/>
      <c r="M259" s="1885"/>
      <c r="N259" s="1885"/>
      <c r="O259" s="1885"/>
      <c r="P259" s="1885"/>
      <c r="Q259" s="1885"/>
      <c r="R259" s="1885"/>
      <c r="S259" s="1885"/>
      <c r="T259" s="1885"/>
      <c r="U259" s="1885"/>
      <c r="V259" s="1885"/>
      <c r="W259" s="1885"/>
      <c r="X259" s="1885"/>
      <c r="Y259" s="1885"/>
      <c r="Z259" s="1885"/>
      <c r="AA259" s="1862" t="s">
        <v>1659</v>
      </c>
      <c r="AB259" s="1862"/>
      <c r="AC259" s="1862"/>
      <c r="AD259" s="1862"/>
      <c r="AE259" s="1862"/>
      <c r="AF259" s="1923">
        <v>544</v>
      </c>
      <c r="AG259" s="1923"/>
      <c r="AH259" s="1917">
        <v>0</v>
      </c>
      <c r="AI259" s="1917"/>
      <c r="AJ259" s="1917"/>
      <c r="AK259" s="1885"/>
      <c r="AL259" s="1885"/>
      <c r="AM259" s="1885"/>
      <c r="AN259" s="1885"/>
      <c r="AO259" s="1885"/>
      <c r="AP259" s="1885"/>
      <c r="AQ259" s="1885"/>
      <c r="AR259" s="1885"/>
      <c r="AS259" s="1419"/>
    </row>
    <row r="260" spans="1:45" ht="15" customHeight="1">
      <c r="A260" s="1885"/>
      <c r="B260" s="1885"/>
      <c r="C260" s="1885"/>
      <c r="D260" s="1885"/>
      <c r="E260" s="1885"/>
      <c r="F260" s="1885"/>
      <c r="G260" s="1885"/>
      <c r="H260" s="1885"/>
      <c r="I260" s="1885"/>
      <c r="J260" s="1885"/>
      <c r="K260" s="1885"/>
      <c r="L260" s="1885"/>
      <c r="M260" s="1885"/>
      <c r="N260" s="1885"/>
      <c r="O260" s="1885"/>
      <c r="P260" s="1885"/>
      <c r="Q260" s="1885"/>
      <c r="R260" s="1885"/>
      <c r="S260" s="1885"/>
      <c r="T260" s="1885"/>
      <c r="U260" s="1885"/>
      <c r="V260" s="1885"/>
      <c r="W260" s="1885"/>
      <c r="X260" s="1885"/>
      <c r="Y260" s="1885"/>
      <c r="Z260" s="1885"/>
      <c r="AA260" s="1862" t="s">
        <v>1660</v>
      </c>
      <c r="AB260" s="1862"/>
      <c r="AC260" s="1862"/>
      <c r="AD260" s="1862"/>
      <c r="AE260" s="1862"/>
      <c r="AF260" s="1923">
        <v>0</v>
      </c>
      <c r="AG260" s="1923"/>
      <c r="AH260" s="1929">
        <v>15</v>
      </c>
      <c r="AI260" s="1929"/>
      <c r="AJ260" s="1929"/>
      <c r="AK260" s="1885"/>
      <c r="AL260" s="1885"/>
      <c r="AM260" s="1885"/>
      <c r="AN260" s="1885"/>
      <c r="AO260" s="1885"/>
      <c r="AP260" s="1885"/>
      <c r="AQ260" s="1885"/>
      <c r="AR260" s="1885"/>
      <c r="AS260" s="1419"/>
    </row>
    <row r="261" spans="1:45" ht="14.1" customHeight="1">
      <c r="A261" s="1924" t="s">
        <v>1859</v>
      </c>
      <c r="B261" s="1924"/>
      <c r="C261" s="1925" t="s">
        <v>1654</v>
      </c>
      <c r="D261" s="1925"/>
      <c r="E261" s="1925"/>
      <c r="F261" s="1926" t="s">
        <v>1655</v>
      </c>
      <c r="G261" s="1926"/>
      <c r="H261" s="1926"/>
      <c r="I261" s="1927">
        <v>325</v>
      </c>
      <c r="J261" s="1927"/>
      <c r="K261" s="1928" t="s">
        <v>1676</v>
      </c>
      <c r="L261" s="1928"/>
      <c r="M261" s="1924" t="s">
        <v>1677</v>
      </c>
      <c r="N261" s="1924"/>
      <c r="O261" s="1924"/>
      <c r="P261" s="1924"/>
      <c r="Q261" s="1885"/>
      <c r="R261" s="1885"/>
      <c r="S261" s="1885"/>
      <c r="T261" s="1885"/>
      <c r="U261" s="1885"/>
      <c r="V261" s="1885"/>
      <c r="W261" s="1885"/>
      <c r="X261" s="1885"/>
      <c r="Y261" s="1941">
        <v>564</v>
      </c>
      <c r="Z261" s="1941"/>
      <c r="AA261" s="1885"/>
      <c r="AB261" s="1885"/>
      <c r="AC261" s="1885"/>
      <c r="AD261" s="1885"/>
      <c r="AE261" s="1885"/>
      <c r="AF261" s="1923">
        <v>0</v>
      </c>
      <c r="AG261" s="1923"/>
      <c r="AH261" s="1917">
        <v>0</v>
      </c>
      <c r="AI261" s="1917"/>
      <c r="AJ261" s="1917"/>
      <c r="AK261" s="1885"/>
      <c r="AL261" s="1885"/>
      <c r="AM261" s="1885"/>
      <c r="AN261" s="1885"/>
      <c r="AO261" s="1885"/>
      <c r="AP261" s="1885"/>
      <c r="AQ261" s="1885"/>
      <c r="AR261" s="1885"/>
      <c r="AS261" s="1419"/>
    </row>
    <row r="262" spans="1:45" ht="14.1" customHeight="1">
      <c r="A262" s="1924" t="s">
        <v>1860</v>
      </c>
      <c r="B262" s="1924"/>
      <c r="C262" s="1925" t="s">
        <v>1654</v>
      </c>
      <c r="D262" s="1925"/>
      <c r="E262" s="1925"/>
      <c r="F262" s="1926" t="s">
        <v>1655</v>
      </c>
      <c r="G262" s="1926"/>
      <c r="H262" s="1926"/>
      <c r="I262" s="1927">
        <v>325</v>
      </c>
      <c r="J262" s="1927"/>
      <c r="K262" s="1928" t="s">
        <v>1656</v>
      </c>
      <c r="L262" s="1928"/>
      <c r="M262" s="1862" t="s">
        <v>1861</v>
      </c>
      <c r="N262" s="1862"/>
      <c r="O262" s="1862"/>
      <c r="P262" s="1862"/>
      <c r="Q262" s="1942">
        <v>44923</v>
      </c>
      <c r="R262" s="1942"/>
      <c r="S262" s="1942"/>
      <c r="T262" s="1942">
        <v>44923</v>
      </c>
      <c r="U262" s="1942"/>
      <c r="V262" s="1942">
        <v>45138</v>
      </c>
      <c r="W262" s="1942"/>
      <c r="X262" s="1942"/>
      <c r="Y262" s="1941">
        <v>564</v>
      </c>
      <c r="Z262" s="1941"/>
      <c r="AA262" s="1862" t="s">
        <v>1658</v>
      </c>
      <c r="AB262" s="1862"/>
      <c r="AC262" s="1862"/>
      <c r="AD262" s="1862"/>
      <c r="AE262" s="1862"/>
      <c r="AF262" s="1923">
        <v>0</v>
      </c>
      <c r="AG262" s="1923"/>
      <c r="AH262" s="1930">
        <v>-35</v>
      </c>
      <c r="AI262" s="1930"/>
      <c r="AJ262" s="1930"/>
      <c r="AK262" s="1917">
        <v>514</v>
      </c>
      <c r="AL262" s="1917"/>
      <c r="AM262" s="1917"/>
      <c r="AN262" s="1941">
        <v>0</v>
      </c>
      <c r="AO262" s="1941"/>
      <c r="AP262" s="1941"/>
      <c r="AQ262" s="1941">
        <v>0</v>
      </c>
      <c r="AR262" s="1941"/>
      <c r="AS262" s="1419"/>
    </row>
    <row r="263" spans="1:45" ht="15" customHeight="1">
      <c r="A263" s="1885"/>
      <c r="B263" s="1885"/>
      <c r="C263" s="1885"/>
      <c r="D263" s="1885"/>
      <c r="E263" s="1885"/>
      <c r="F263" s="1885"/>
      <c r="G263" s="1885"/>
      <c r="H263" s="1885"/>
      <c r="I263" s="1885"/>
      <c r="J263" s="1885"/>
      <c r="K263" s="1885"/>
      <c r="L263" s="1885"/>
      <c r="M263" s="1885"/>
      <c r="N263" s="1885"/>
      <c r="O263" s="1885"/>
      <c r="P263" s="1885"/>
      <c r="Q263" s="1885"/>
      <c r="R263" s="1885"/>
      <c r="S263" s="1885"/>
      <c r="T263" s="1885"/>
      <c r="U263" s="1885"/>
      <c r="V263" s="1885"/>
      <c r="W263" s="1885"/>
      <c r="X263" s="1885"/>
      <c r="Y263" s="1885"/>
      <c r="Z263" s="1885"/>
      <c r="AA263" s="1862" t="s">
        <v>1659</v>
      </c>
      <c r="AB263" s="1862"/>
      <c r="AC263" s="1862"/>
      <c r="AD263" s="1862"/>
      <c r="AE263" s="1862"/>
      <c r="AF263" s="1923">
        <v>534</v>
      </c>
      <c r="AG263" s="1923"/>
      <c r="AH263" s="1917">
        <v>0</v>
      </c>
      <c r="AI263" s="1917"/>
      <c r="AJ263" s="1917"/>
      <c r="AK263" s="1885"/>
      <c r="AL263" s="1885"/>
      <c r="AM263" s="1885"/>
      <c r="AN263" s="1885"/>
      <c r="AO263" s="1885"/>
      <c r="AP263" s="1885"/>
      <c r="AQ263" s="1885"/>
      <c r="AR263" s="1885"/>
      <c r="AS263" s="1419"/>
    </row>
    <row r="264" spans="1:45" ht="14.1" customHeight="1">
      <c r="A264" s="1885"/>
      <c r="B264" s="1885"/>
      <c r="C264" s="1885"/>
      <c r="D264" s="1885"/>
      <c r="E264" s="1885"/>
      <c r="F264" s="1885"/>
      <c r="G264" s="1885"/>
      <c r="H264" s="1885"/>
      <c r="I264" s="1885"/>
      <c r="J264" s="1885"/>
      <c r="K264" s="1885"/>
      <c r="L264" s="1885"/>
      <c r="M264" s="1885"/>
      <c r="N264" s="1885"/>
      <c r="O264" s="1885"/>
      <c r="P264" s="1885"/>
      <c r="Q264" s="1885"/>
      <c r="R264" s="1885"/>
      <c r="S264" s="1885"/>
      <c r="T264" s="1885"/>
      <c r="U264" s="1885"/>
      <c r="V264" s="1885"/>
      <c r="W264" s="1885"/>
      <c r="X264" s="1885"/>
      <c r="Y264" s="1885"/>
      <c r="Z264" s="1885"/>
      <c r="AA264" s="1862" t="s">
        <v>1660</v>
      </c>
      <c r="AB264" s="1862"/>
      <c r="AC264" s="1862"/>
      <c r="AD264" s="1862"/>
      <c r="AE264" s="1862"/>
      <c r="AF264" s="1923">
        <v>0</v>
      </c>
      <c r="AG264" s="1923"/>
      <c r="AH264" s="1929">
        <v>15</v>
      </c>
      <c r="AI264" s="1929"/>
      <c r="AJ264" s="1929"/>
      <c r="AK264" s="1885"/>
      <c r="AL264" s="1885"/>
      <c r="AM264" s="1885"/>
      <c r="AN264" s="1885"/>
      <c r="AO264" s="1885"/>
      <c r="AP264" s="1885"/>
      <c r="AQ264" s="1885"/>
      <c r="AR264" s="1885"/>
      <c r="AS264" s="1419"/>
    </row>
    <row r="265" spans="1:45" ht="15" customHeight="1">
      <c r="A265" s="1924" t="s">
        <v>1862</v>
      </c>
      <c r="B265" s="1924"/>
      <c r="C265" s="1925" t="s">
        <v>1654</v>
      </c>
      <c r="D265" s="1925"/>
      <c r="E265" s="1925"/>
      <c r="F265" s="1926" t="s">
        <v>1655</v>
      </c>
      <c r="G265" s="1926"/>
      <c r="H265" s="1926"/>
      <c r="I265" s="1927">
        <v>325</v>
      </c>
      <c r="J265" s="1927"/>
      <c r="K265" s="1928" t="s">
        <v>1676</v>
      </c>
      <c r="L265" s="1928"/>
      <c r="M265" s="1924" t="s">
        <v>1677</v>
      </c>
      <c r="N265" s="1924"/>
      <c r="O265" s="1924"/>
      <c r="P265" s="1924"/>
      <c r="Q265" s="1885"/>
      <c r="R265" s="1885"/>
      <c r="S265" s="1885"/>
      <c r="T265" s="1885"/>
      <c r="U265" s="1885"/>
      <c r="V265" s="1885"/>
      <c r="W265" s="1885"/>
      <c r="X265" s="1885"/>
      <c r="Y265" s="1941">
        <v>564</v>
      </c>
      <c r="Z265" s="1941"/>
      <c r="AA265" s="1885"/>
      <c r="AB265" s="1885"/>
      <c r="AC265" s="1885"/>
      <c r="AD265" s="1885"/>
      <c r="AE265" s="1885"/>
      <c r="AF265" s="1923">
        <v>0</v>
      </c>
      <c r="AG265" s="1923"/>
      <c r="AH265" s="1917">
        <v>0</v>
      </c>
      <c r="AI265" s="1917"/>
      <c r="AJ265" s="1917"/>
      <c r="AK265" s="1885"/>
      <c r="AL265" s="1885"/>
      <c r="AM265" s="1885"/>
      <c r="AN265" s="1885"/>
      <c r="AO265" s="1885"/>
      <c r="AP265" s="1885"/>
      <c r="AQ265" s="1885"/>
      <c r="AR265" s="1885"/>
      <c r="AS265" s="1419"/>
    </row>
    <row r="266" spans="1:45" ht="20.100000000000001" customHeight="1">
      <c r="A266" s="1924" t="s">
        <v>1863</v>
      </c>
      <c r="B266" s="1924"/>
      <c r="C266" s="1925" t="s">
        <v>1654</v>
      </c>
      <c r="D266" s="1925"/>
      <c r="E266" s="1925"/>
      <c r="F266" s="1926" t="s">
        <v>1655</v>
      </c>
      <c r="G266" s="1926"/>
      <c r="H266" s="1926"/>
      <c r="I266" s="1927">
        <v>325</v>
      </c>
      <c r="J266" s="1927"/>
      <c r="K266" s="1928" t="s">
        <v>1656</v>
      </c>
      <c r="L266" s="1928"/>
      <c r="M266" s="1862" t="s">
        <v>1864</v>
      </c>
      <c r="N266" s="1862"/>
      <c r="O266" s="1862"/>
      <c r="P266" s="1862"/>
      <c r="Q266" s="1942">
        <v>44786</v>
      </c>
      <c r="R266" s="1942"/>
      <c r="S266" s="1942"/>
      <c r="T266" s="1942">
        <v>44786</v>
      </c>
      <c r="U266" s="1942"/>
      <c r="V266" s="1942">
        <v>45138</v>
      </c>
      <c r="W266" s="1942"/>
      <c r="X266" s="1942"/>
      <c r="Y266" s="1941">
        <v>564</v>
      </c>
      <c r="Z266" s="1941"/>
      <c r="AA266" s="1862" t="s">
        <v>1658</v>
      </c>
      <c r="AB266" s="1862"/>
      <c r="AC266" s="1862"/>
      <c r="AD266" s="1862"/>
      <c r="AE266" s="1862"/>
      <c r="AF266" s="1923">
        <v>0</v>
      </c>
      <c r="AG266" s="1923"/>
      <c r="AH266" s="1930">
        <v>-15</v>
      </c>
      <c r="AI266" s="1930"/>
      <c r="AJ266" s="1930"/>
      <c r="AK266" s="1917">
        <v>534</v>
      </c>
      <c r="AL266" s="1917"/>
      <c r="AM266" s="1917"/>
      <c r="AN266" s="1941">
        <v>0</v>
      </c>
      <c r="AO266" s="1941"/>
      <c r="AP266" s="1941"/>
      <c r="AQ266" s="1941">
        <v>157.5</v>
      </c>
      <c r="AR266" s="1941"/>
      <c r="AS266" s="1419"/>
    </row>
    <row r="267" spans="1:45" ht="15" customHeight="1">
      <c r="A267" s="1885"/>
      <c r="B267" s="1885"/>
      <c r="C267" s="1885"/>
      <c r="D267" s="1885"/>
      <c r="E267" s="1885"/>
      <c r="F267" s="1885"/>
      <c r="G267" s="1885"/>
      <c r="H267" s="1885"/>
      <c r="I267" s="1885"/>
      <c r="J267" s="1885"/>
      <c r="K267" s="1885"/>
      <c r="L267" s="1885"/>
      <c r="M267" s="1885"/>
      <c r="N267" s="1885"/>
      <c r="O267" s="1885"/>
      <c r="P267" s="1885"/>
      <c r="Q267" s="1885"/>
      <c r="R267" s="1885"/>
      <c r="S267" s="1885"/>
      <c r="T267" s="1885"/>
      <c r="U267" s="1885"/>
      <c r="V267" s="1885"/>
      <c r="W267" s="1885"/>
      <c r="X267" s="1885"/>
      <c r="Y267" s="1885"/>
      <c r="Z267" s="1885"/>
      <c r="AA267" s="1862" t="s">
        <v>1659</v>
      </c>
      <c r="AB267" s="1862"/>
      <c r="AC267" s="1862"/>
      <c r="AD267" s="1862"/>
      <c r="AE267" s="1862"/>
      <c r="AF267" s="1923">
        <v>534</v>
      </c>
      <c r="AG267" s="1923"/>
      <c r="AH267" s="1917">
        <v>0</v>
      </c>
      <c r="AI267" s="1917"/>
      <c r="AJ267" s="1917"/>
      <c r="AK267" s="1885"/>
      <c r="AL267" s="1885"/>
      <c r="AM267" s="1885"/>
      <c r="AN267" s="1885"/>
      <c r="AO267" s="1885"/>
      <c r="AP267" s="1885"/>
      <c r="AQ267" s="1885"/>
      <c r="AR267" s="1885"/>
      <c r="AS267" s="1419"/>
    </row>
    <row r="268" spans="1:45" ht="14.1" customHeight="1">
      <c r="A268" s="1885"/>
      <c r="B268" s="1885"/>
      <c r="C268" s="1885"/>
      <c r="D268" s="1885"/>
      <c r="E268" s="1885"/>
      <c r="F268" s="1885"/>
      <c r="G268" s="1885"/>
      <c r="H268" s="1885"/>
      <c r="I268" s="1885"/>
      <c r="J268" s="1885"/>
      <c r="K268" s="1885"/>
      <c r="L268" s="1885"/>
      <c r="M268" s="1885"/>
      <c r="N268" s="1885"/>
      <c r="O268" s="1885"/>
      <c r="P268" s="1885"/>
      <c r="Q268" s="1885"/>
      <c r="R268" s="1885"/>
      <c r="S268" s="1885"/>
      <c r="T268" s="1885"/>
      <c r="U268" s="1885"/>
      <c r="V268" s="1885"/>
      <c r="W268" s="1885"/>
      <c r="X268" s="1885"/>
      <c r="Y268" s="1885"/>
      <c r="Z268" s="1885"/>
      <c r="AA268" s="1862" t="s">
        <v>1660</v>
      </c>
      <c r="AB268" s="1862"/>
      <c r="AC268" s="1862"/>
      <c r="AD268" s="1862"/>
      <c r="AE268" s="1862"/>
      <c r="AF268" s="1923">
        <v>0</v>
      </c>
      <c r="AG268" s="1923"/>
      <c r="AH268" s="1929">
        <v>15</v>
      </c>
      <c r="AI268" s="1929"/>
      <c r="AJ268" s="1929"/>
      <c r="AK268" s="1885"/>
      <c r="AL268" s="1885"/>
      <c r="AM268" s="1885"/>
      <c r="AN268" s="1885"/>
      <c r="AO268" s="1885"/>
      <c r="AP268" s="1885"/>
      <c r="AQ268" s="1885"/>
      <c r="AR268" s="1885"/>
      <c r="AS268" s="1419"/>
    </row>
    <row r="269" spans="1:45" ht="15" customHeight="1">
      <c r="A269" s="1924" t="s">
        <v>1865</v>
      </c>
      <c r="B269" s="1924"/>
      <c r="C269" s="1925" t="s">
        <v>1654</v>
      </c>
      <c r="D269" s="1925"/>
      <c r="E269" s="1925"/>
      <c r="F269" s="1926" t="s">
        <v>1655</v>
      </c>
      <c r="G269" s="1926"/>
      <c r="H269" s="1926"/>
      <c r="I269" s="1927">
        <v>325</v>
      </c>
      <c r="J269" s="1927"/>
      <c r="K269" s="1928" t="s">
        <v>1676</v>
      </c>
      <c r="L269" s="1928"/>
      <c r="M269" s="1924" t="s">
        <v>1677</v>
      </c>
      <c r="N269" s="1924"/>
      <c r="O269" s="1924"/>
      <c r="P269" s="1924"/>
      <c r="Q269" s="1885"/>
      <c r="R269" s="1885"/>
      <c r="S269" s="1885"/>
      <c r="T269" s="1885"/>
      <c r="U269" s="1885"/>
      <c r="V269" s="1885"/>
      <c r="W269" s="1885"/>
      <c r="X269" s="1885"/>
      <c r="Y269" s="1941">
        <v>564</v>
      </c>
      <c r="Z269" s="1941"/>
      <c r="AA269" s="1885"/>
      <c r="AB269" s="1885"/>
      <c r="AC269" s="1885"/>
      <c r="AD269" s="1885"/>
      <c r="AE269" s="1885"/>
      <c r="AF269" s="1923">
        <v>0</v>
      </c>
      <c r="AG269" s="1923"/>
      <c r="AH269" s="1917">
        <v>0</v>
      </c>
      <c r="AI269" s="1917"/>
      <c r="AJ269" s="1917"/>
      <c r="AK269" s="1885"/>
      <c r="AL269" s="1885"/>
      <c r="AM269" s="1885"/>
      <c r="AN269" s="1885"/>
      <c r="AO269" s="1885"/>
      <c r="AP269" s="1885"/>
      <c r="AQ269" s="1885"/>
      <c r="AR269" s="1885"/>
      <c r="AS269" s="1419"/>
    </row>
    <row r="270" spans="1:45" ht="20.100000000000001" customHeight="1">
      <c r="A270" s="1924" t="s">
        <v>1866</v>
      </c>
      <c r="B270" s="1924"/>
      <c r="C270" s="1925" t="s">
        <v>1654</v>
      </c>
      <c r="D270" s="1925"/>
      <c r="E270" s="1925"/>
      <c r="F270" s="1926" t="s">
        <v>1655</v>
      </c>
      <c r="G270" s="1926"/>
      <c r="H270" s="1926"/>
      <c r="I270" s="1927">
        <v>325</v>
      </c>
      <c r="J270" s="1927"/>
      <c r="K270" s="1928" t="s">
        <v>1656</v>
      </c>
      <c r="L270" s="1928"/>
      <c r="M270" s="1862" t="s">
        <v>1867</v>
      </c>
      <c r="N270" s="1862"/>
      <c r="O270" s="1862"/>
      <c r="P270" s="1862"/>
      <c r="Q270" s="1942">
        <v>44786</v>
      </c>
      <c r="R270" s="1942"/>
      <c r="S270" s="1942"/>
      <c r="T270" s="1942">
        <v>44786</v>
      </c>
      <c r="U270" s="1942"/>
      <c r="V270" s="1942">
        <v>45138</v>
      </c>
      <c r="W270" s="1942"/>
      <c r="X270" s="1942"/>
      <c r="Y270" s="1941">
        <v>564</v>
      </c>
      <c r="Z270" s="1941"/>
      <c r="AA270" s="1862" t="s">
        <v>1658</v>
      </c>
      <c r="AB270" s="1862"/>
      <c r="AC270" s="1862"/>
      <c r="AD270" s="1862"/>
      <c r="AE270" s="1862"/>
      <c r="AF270" s="1923">
        <v>0</v>
      </c>
      <c r="AG270" s="1923"/>
      <c r="AH270" s="1930">
        <v>-15</v>
      </c>
      <c r="AI270" s="1930"/>
      <c r="AJ270" s="1930"/>
      <c r="AK270" s="1917">
        <v>534</v>
      </c>
      <c r="AL270" s="1917"/>
      <c r="AM270" s="1917"/>
      <c r="AN270" s="1941">
        <v>0</v>
      </c>
      <c r="AO270" s="1941"/>
      <c r="AP270" s="1941"/>
      <c r="AQ270" s="1941">
        <v>0</v>
      </c>
      <c r="AR270" s="1941"/>
      <c r="AS270" s="1419"/>
    </row>
    <row r="271" spans="1:45" ht="14.1" customHeight="1">
      <c r="A271" s="1885"/>
      <c r="B271" s="1885"/>
      <c r="C271" s="1885"/>
      <c r="D271" s="1885"/>
      <c r="E271" s="1885"/>
      <c r="F271" s="1885"/>
      <c r="G271" s="1885"/>
      <c r="H271" s="1885"/>
      <c r="I271" s="1885"/>
      <c r="J271" s="1885"/>
      <c r="K271" s="1885"/>
      <c r="L271" s="1885"/>
      <c r="M271" s="1885"/>
      <c r="N271" s="1885"/>
      <c r="O271" s="1885"/>
      <c r="P271" s="1885"/>
      <c r="Q271" s="1885"/>
      <c r="R271" s="1885"/>
      <c r="S271" s="1885"/>
      <c r="T271" s="1885"/>
      <c r="U271" s="1885"/>
      <c r="V271" s="1885"/>
      <c r="W271" s="1885"/>
      <c r="X271" s="1885"/>
      <c r="Y271" s="1885"/>
      <c r="Z271" s="1885"/>
      <c r="AA271" s="1862" t="s">
        <v>1659</v>
      </c>
      <c r="AB271" s="1862"/>
      <c r="AC271" s="1862"/>
      <c r="AD271" s="1862"/>
      <c r="AE271" s="1862"/>
      <c r="AF271" s="1923">
        <v>534</v>
      </c>
      <c r="AG271" s="1923"/>
      <c r="AH271" s="1917">
        <v>0</v>
      </c>
      <c r="AI271" s="1917"/>
      <c r="AJ271" s="1917"/>
      <c r="AK271" s="1885"/>
      <c r="AL271" s="1885"/>
      <c r="AM271" s="1885"/>
      <c r="AN271" s="1885"/>
      <c r="AO271" s="1885"/>
      <c r="AP271" s="1885"/>
      <c r="AQ271" s="1885"/>
      <c r="AR271" s="1885"/>
      <c r="AS271" s="1419"/>
    </row>
    <row r="272" spans="1:45" ht="15" customHeight="1">
      <c r="A272" s="1885"/>
      <c r="B272" s="1885"/>
      <c r="C272" s="1885"/>
      <c r="D272" s="1885"/>
      <c r="E272" s="1885"/>
      <c r="F272" s="1885"/>
      <c r="G272" s="1885"/>
      <c r="H272" s="1885"/>
      <c r="I272" s="1885"/>
      <c r="J272" s="1885"/>
      <c r="K272" s="1885"/>
      <c r="L272" s="1885"/>
      <c r="M272" s="1885"/>
      <c r="N272" s="1885"/>
      <c r="O272" s="1885"/>
      <c r="P272" s="1885"/>
      <c r="Q272" s="1885"/>
      <c r="R272" s="1885"/>
      <c r="S272" s="1885"/>
      <c r="T272" s="1885"/>
      <c r="U272" s="1885"/>
      <c r="V272" s="1885"/>
      <c r="W272" s="1885"/>
      <c r="X272" s="1885"/>
      <c r="Y272" s="1885"/>
      <c r="Z272" s="1885"/>
      <c r="AA272" s="1862" t="s">
        <v>1660</v>
      </c>
      <c r="AB272" s="1862"/>
      <c r="AC272" s="1862"/>
      <c r="AD272" s="1862"/>
      <c r="AE272" s="1862"/>
      <c r="AF272" s="1923">
        <v>0</v>
      </c>
      <c r="AG272" s="1923"/>
      <c r="AH272" s="1929">
        <v>15</v>
      </c>
      <c r="AI272" s="1929"/>
      <c r="AJ272" s="1929"/>
      <c r="AK272" s="1885"/>
      <c r="AL272" s="1885"/>
      <c r="AM272" s="1885"/>
      <c r="AN272" s="1885"/>
      <c r="AO272" s="1885"/>
      <c r="AP272" s="1885"/>
      <c r="AQ272" s="1885"/>
      <c r="AR272" s="1885"/>
      <c r="AS272" s="1419"/>
    </row>
    <row r="273" spans="1:45" ht="14.1" customHeight="1">
      <c r="A273" s="1924" t="s">
        <v>1868</v>
      </c>
      <c r="B273" s="1924"/>
      <c r="C273" s="1925" t="s">
        <v>1654</v>
      </c>
      <c r="D273" s="1925"/>
      <c r="E273" s="1925"/>
      <c r="F273" s="1926" t="s">
        <v>1655</v>
      </c>
      <c r="G273" s="1926"/>
      <c r="H273" s="1926"/>
      <c r="I273" s="1927">
        <v>325</v>
      </c>
      <c r="J273" s="1927"/>
      <c r="K273" s="1928" t="s">
        <v>1656</v>
      </c>
      <c r="L273" s="1928"/>
      <c r="M273" s="1862" t="s">
        <v>1869</v>
      </c>
      <c r="N273" s="1862"/>
      <c r="O273" s="1862"/>
      <c r="P273" s="1862"/>
      <c r="Q273" s="1942">
        <v>44844</v>
      </c>
      <c r="R273" s="1942"/>
      <c r="S273" s="1942"/>
      <c r="T273" s="1942">
        <v>44844</v>
      </c>
      <c r="U273" s="1942"/>
      <c r="V273" s="1942">
        <v>45138</v>
      </c>
      <c r="W273" s="1942"/>
      <c r="X273" s="1942"/>
      <c r="Y273" s="1941">
        <v>564</v>
      </c>
      <c r="Z273" s="1941"/>
      <c r="AA273" s="1862" t="s">
        <v>1659</v>
      </c>
      <c r="AB273" s="1862"/>
      <c r="AC273" s="1862"/>
      <c r="AD273" s="1862"/>
      <c r="AE273" s="1862"/>
      <c r="AF273" s="1923">
        <v>519</v>
      </c>
      <c r="AG273" s="1923"/>
      <c r="AH273" s="1917">
        <v>0</v>
      </c>
      <c r="AI273" s="1917"/>
      <c r="AJ273" s="1917"/>
      <c r="AK273" s="1917">
        <v>534</v>
      </c>
      <c r="AL273" s="1917"/>
      <c r="AM273" s="1917"/>
      <c r="AN273" s="1943">
        <v>1018</v>
      </c>
      <c r="AO273" s="1943"/>
      <c r="AP273" s="1943"/>
      <c r="AQ273" s="1941">
        <v>0</v>
      </c>
      <c r="AR273" s="1941"/>
      <c r="AS273" s="1419"/>
    </row>
    <row r="274" spans="1:45" ht="15" customHeight="1">
      <c r="A274" s="1885"/>
      <c r="B274" s="1885"/>
      <c r="C274" s="1885"/>
      <c r="D274" s="1885"/>
      <c r="E274" s="1885"/>
      <c r="F274" s="1885"/>
      <c r="G274" s="1885"/>
      <c r="H274" s="1885"/>
      <c r="I274" s="1885"/>
      <c r="J274" s="1885"/>
      <c r="K274" s="1885"/>
      <c r="L274" s="1885"/>
      <c r="M274" s="1885"/>
      <c r="N274" s="1885"/>
      <c r="O274" s="1885"/>
      <c r="P274" s="1885"/>
      <c r="Q274" s="1885"/>
      <c r="R274" s="1885"/>
      <c r="S274" s="1885"/>
      <c r="T274" s="1885"/>
      <c r="U274" s="1885"/>
      <c r="V274" s="1885"/>
      <c r="W274" s="1885"/>
      <c r="X274" s="1885"/>
      <c r="Y274" s="1885"/>
      <c r="Z274" s="1885"/>
      <c r="AA274" s="1862" t="s">
        <v>1660</v>
      </c>
      <c r="AB274" s="1862"/>
      <c r="AC274" s="1862"/>
      <c r="AD274" s="1862"/>
      <c r="AE274" s="1862"/>
      <c r="AF274" s="1923">
        <v>0</v>
      </c>
      <c r="AG274" s="1923"/>
      <c r="AH274" s="1929">
        <v>15</v>
      </c>
      <c r="AI274" s="1929"/>
      <c r="AJ274" s="1929"/>
      <c r="AK274" s="1885"/>
      <c r="AL274" s="1885"/>
      <c r="AM274" s="1885"/>
      <c r="AN274" s="1885"/>
      <c r="AO274" s="1885"/>
      <c r="AP274" s="1885"/>
      <c r="AQ274" s="1885"/>
      <c r="AR274" s="1885"/>
      <c r="AS274" s="1419"/>
    </row>
    <row r="275" spans="1:45" ht="14.1" customHeight="1">
      <c r="A275" s="1924" t="s">
        <v>1870</v>
      </c>
      <c r="B275" s="1924"/>
      <c r="C275" s="1925" t="s">
        <v>1654</v>
      </c>
      <c r="D275" s="1925"/>
      <c r="E275" s="1925"/>
      <c r="F275" s="1926" t="s">
        <v>1655</v>
      </c>
      <c r="G275" s="1926"/>
      <c r="H275" s="1926"/>
      <c r="I275" s="1927">
        <v>325</v>
      </c>
      <c r="J275" s="1927"/>
      <c r="K275" s="1928" t="s">
        <v>1676</v>
      </c>
      <c r="L275" s="1928"/>
      <c r="M275" s="1924" t="s">
        <v>1677</v>
      </c>
      <c r="N275" s="1924"/>
      <c r="O275" s="1924"/>
      <c r="P275" s="1924"/>
      <c r="Q275" s="1885"/>
      <c r="R275" s="1885"/>
      <c r="S275" s="1885"/>
      <c r="T275" s="1885"/>
      <c r="U275" s="1885"/>
      <c r="V275" s="1885"/>
      <c r="W275" s="1885"/>
      <c r="X275" s="1885"/>
      <c r="Y275" s="1941">
        <v>564</v>
      </c>
      <c r="Z275" s="1941"/>
      <c r="AA275" s="1885"/>
      <c r="AB275" s="1885"/>
      <c r="AC275" s="1885"/>
      <c r="AD275" s="1885"/>
      <c r="AE275" s="1885"/>
      <c r="AF275" s="1923">
        <v>0</v>
      </c>
      <c r="AG275" s="1923"/>
      <c r="AH275" s="1917">
        <v>0</v>
      </c>
      <c r="AI275" s="1917"/>
      <c r="AJ275" s="1917"/>
      <c r="AK275" s="1885"/>
      <c r="AL275" s="1885"/>
      <c r="AM275" s="1885"/>
      <c r="AN275" s="1885"/>
      <c r="AO275" s="1885"/>
      <c r="AP275" s="1885"/>
      <c r="AQ275" s="1885"/>
      <c r="AR275" s="1885"/>
      <c r="AS275" s="1419"/>
    </row>
    <row r="276" spans="1:45" ht="15" customHeight="1">
      <c r="A276" s="1924" t="s">
        <v>1871</v>
      </c>
      <c r="B276" s="1924"/>
      <c r="C276" s="1925" t="s">
        <v>1654</v>
      </c>
      <c r="D276" s="1925"/>
      <c r="E276" s="1925"/>
      <c r="F276" s="1926" t="s">
        <v>1655</v>
      </c>
      <c r="G276" s="1926"/>
      <c r="H276" s="1926"/>
      <c r="I276" s="1927">
        <v>325</v>
      </c>
      <c r="J276" s="1927"/>
      <c r="K276" s="1928" t="s">
        <v>1676</v>
      </c>
      <c r="L276" s="1928"/>
      <c r="M276" s="1924" t="s">
        <v>1677</v>
      </c>
      <c r="N276" s="1924"/>
      <c r="O276" s="1924"/>
      <c r="P276" s="1924"/>
      <c r="Q276" s="1885"/>
      <c r="R276" s="1885"/>
      <c r="S276" s="1885"/>
      <c r="T276" s="1885"/>
      <c r="U276" s="1885"/>
      <c r="V276" s="1885"/>
      <c r="W276" s="1885"/>
      <c r="X276" s="1885"/>
      <c r="Y276" s="1941">
        <v>564</v>
      </c>
      <c r="Z276" s="1941"/>
      <c r="AA276" s="1885"/>
      <c r="AB276" s="1885"/>
      <c r="AC276" s="1885"/>
      <c r="AD276" s="1885"/>
      <c r="AE276" s="1885"/>
      <c r="AF276" s="1923">
        <v>0</v>
      </c>
      <c r="AG276" s="1923"/>
      <c r="AH276" s="1917">
        <v>0</v>
      </c>
      <c r="AI276" s="1917"/>
      <c r="AJ276" s="1917"/>
      <c r="AK276" s="1885"/>
      <c r="AL276" s="1885"/>
      <c r="AM276" s="1885"/>
      <c r="AN276" s="1885"/>
      <c r="AO276" s="1885"/>
      <c r="AP276" s="1885"/>
      <c r="AQ276" s="1885"/>
      <c r="AR276" s="1885"/>
      <c r="AS276" s="1419"/>
    </row>
    <row r="277" spans="1:45" ht="20.100000000000001" customHeight="1">
      <c r="A277" s="1924" t="s">
        <v>1872</v>
      </c>
      <c r="B277" s="1924"/>
      <c r="C277" s="1925" t="s">
        <v>1654</v>
      </c>
      <c r="D277" s="1925"/>
      <c r="E277" s="1925"/>
      <c r="F277" s="1926" t="s">
        <v>1655</v>
      </c>
      <c r="G277" s="1926"/>
      <c r="H277" s="1926"/>
      <c r="I277" s="1927">
        <v>325</v>
      </c>
      <c r="J277" s="1927"/>
      <c r="K277" s="1928" t="s">
        <v>1656</v>
      </c>
      <c r="L277" s="1928"/>
      <c r="M277" s="1862" t="s">
        <v>1873</v>
      </c>
      <c r="N277" s="1862"/>
      <c r="O277" s="1862"/>
      <c r="P277" s="1862"/>
      <c r="Q277" s="1942">
        <v>44774</v>
      </c>
      <c r="R277" s="1942"/>
      <c r="S277" s="1942"/>
      <c r="T277" s="1942">
        <v>44774</v>
      </c>
      <c r="U277" s="1942"/>
      <c r="V277" s="1942">
        <v>45138</v>
      </c>
      <c r="W277" s="1942"/>
      <c r="X277" s="1942"/>
      <c r="Y277" s="1941">
        <v>564</v>
      </c>
      <c r="Z277" s="1941"/>
      <c r="AA277" s="1862" t="s">
        <v>1658</v>
      </c>
      <c r="AB277" s="1862"/>
      <c r="AC277" s="1862"/>
      <c r="AD277" s="1862"/>
      <c r="AE277" s="1862"/>
      <c r="AF277" s="1923">
        <v>0</v>
      </c>
      <c r="AG277" s="1923"/>
      <c r="AH277" s="1930">
        <v>-35</v>
      </c>
      <c r="AI277" s="1930"/>
      <c r="AJ277" s="1930"/>
      <c r="AK277" s="1917">
        <v>514</v>
      </c>
      <c r="AL277" s="1917"/>
      <c r="AM277" s="1917"/>
      <c r="AN277" s="1941">
        <v>0</v>
      </c>
      <c r="AO277" s="1941"/>
      <c r="AP277" s="1941"/>
      <c r="AQ277" s="1941">
        <v>139.35</v>
      </c>
      <c r="AR277" s="1941"/>
      <c r="AS277" s="1419"/>
    </row>
    <row r="278" spans="1:45" ht="14.1" customHeight="1">
      <c r="A278" s="1885"/>
      <c r="B278" s="1885"/>
      <c r="C278" s="1885"/>
      <c r="D278" s="1885"/>
      <c r="E278" s="1885"/>
      <c r="F278" s="1885"/>
      <c r="G278" s="1885"/>
      <c r="H278" s="1885"/>
      <c r="I278" s="1885"/>
      <c r="J278" s="1885"/>
      <c r="K278" s="1885"/>
      <c r="L278" s="1885"/>
      <c r="M278" s="1885"/>
      <c r="N278" s="1885"/>
      <c r="O278" s="1885"/>
      <c r="P278" s="1885"/>
      <c r="Q278" s="1885"/>
      <c r="R278" s="1885"/>
      <c r="S278" s="1885"/>
      <c r="T278" s="1885"/>
      <c r="U278" s="1885"/>
      <c r="V278" s="1885"/>
      <c r="W278" s="1885"/>
      <c r="X278" s="1885"/>
      <c r="Y278" s="1885"/>
      <c r="Z278" s="1885"/>
      <c r="AA278" s="1862" t="s">
        <v>1659</v>
      </c>
      <c r="AB278" s="1862"/>
      <c r="AC278" s="1862"/>
      <c r="AD278" s="1862"/>
      <c r="AE278" s="1862"/>
      <c r="AF278" s="1923">
        <v>534</v>
      </c>
      <c r="AG278" s="1923"/>
      <c r="AH278" s="1917">
        <v>0</v>
      </c>
      <c r="AI278" s="1917"/>
      <c r="AJ278" s="1917"/>
      <c r="AK278" s="1885"/>
      <c r="AL278" s="1885"/>
      <c r="AM278" s="1885"/>
      <c r="AN278" s="1885"/>
      <c r="AO278" s="1885"/>
      <c r="AP278" s="1885"/>
      <c r="AQ278" s="1885"/>
      <c r="AR278" s="1885"/>
      <c r="AS278" s="1419"/>
    </row>
    <row r="279" spans="1:45" ht="15" customHeight="1">
      <c r="A279" s="1885"/>
      <c r="B279" s="1885"/>
      <c r="C279" s="1885"/>
      <c r="D279" s="1885"/>
      <c r="E279" s="1885"/>
      <c r="F279" s="1885"/>
      <c r="G279" s="1885"/>
      <c r="H279" s="1885"/>
      <c r="I279" s="1885"/>
      <c r="J279" s="1885"/>
      <c r="K279" s="1885"/>
      <c r="L279" s="1885"/>
      <c r="M279" s="1885"/>
      <c r="N279" s="1885"/>
      <c r="O279" s="1885"/>
      <c r="P279" s="1885"/>
      <c r="Q279" s="1885"/>
      <c r="R279" s="1885"/>
      <c r="S279" s="1885"/>
      <c r="T279" s="1885"/>
      <c r="U279" s="1885"/>
      <c r="V279" s="1885"/>
      <c r="W279" s="1885"/>
      <c r="X279" s="1885"/>
      <c r="Y279" s="1885"/>
      <c r="Z279" s="1885"/>
      <c r="AA279" s="1862" t="s">
        <v>1660</v>
      </c>
      <c r="AB279" s="1862"/>
      <c r="AC279" s="1862"/>
      <c r="AD279" s="1862"/>
      <c r="AE279" s="1862"/>
      <c r="AF279" s="1923">
        <v>0</v>
      </c>
      <c r="AG279" s="1923"/>
      <c r="AH279" s="1929">
        <v>15</v>
      </c>
      <c r="AI279" s="1929"/>
      <c r="AJ279" s="1929"/>
      <c r="AK279" s="1885"/>
      <c r="AL279" s="1885"/>
      <c r="AM279" s="1885"/>
      <c r="AN279" s="1885"/>
      <c r="AO279" s="1885"/>
      <c r="AP279" s="1885"/>
      <c r="AQ279" s="1885"/>
      <c r="AR279" s="1885"/>
      <c r="AS279" s="1419"/>
    </row>
    <row r="280" spans="1:45" ht="14.1" customHeight="1">
      <c r="A280" s="1924" t="s">
        <v>1874</v>
      </c>
      <c r="B280" s="1924"/>
      <c r="C280" s="1925" t="s">
        <v>1654</v>
      </c>
      <c r="D280" s="1925"/>
      <c r="E280" s="1925"/>
      <c r="F280" s="1926" t="s">
        <v>1655</v>
      </c>
      <c r="G280" s="1926"/>
      <c r="H280" s="1926"/>
      <c r="I280" s="1927">
        <v>325</v>
      </c>
      <c r="J280" s="1927"/>
      <c r="K280" s="1928" t="s">
        <v>1676</v>
      </c>
      <c r="L280" s="1928"/>
      <c r="M280" s="1924" t="s">
        <v>1677</v>
      </c>
      <c r="N280" s="1924"/>
      <c r="O280" s="1924"/>
      <c r="P280" s="1924"/>
      <c r="Q280" s="1885"/>
      <c r="R280" s="1885"/>
      <c r="S280" s="1885"/>
      <c r="T280" s="1885"/>
      <c r="U280" s="1885"/>
      <c r="V280" s="1885"/>
      <c r="W280" s="1885"/>
      <c r="X280" s="1885"/>
      <c r="Y280" s="1941">
        <v>564</v>
      </c>
      <c r="Z280" s="1941"/>
      <c r="AA280" s="1885"/>
      <c r="AB280" s="1885"/>
      <c r="AC280" s="1885"/>
      <c r="AD280" s="1885"/>
      <c r="AE280" s="1885"/>
      <c r="AF280" s="1923">
        <v>0</v>
      </c>
      <c r="AG280" s="1923"/>
      <c r="AH280" s="1917">
        <v>0</v>
      </c>
      <c r="AI280" s="1917"/>
      <c r="AJ280" s="1917"/>
      <c r="AK280" s="1885"/>
      <c r="AL280" s="1885"/>
      <c r="AM280" s="1885"/>
      <c r="AN280" s="1885"/>
      <c r="AO280" s="1885"/>
      <c r="AP280" s="1885"/>
      <c r="AQ280" s="1885"/>
      <c r="AR280" s="1885"/>
      <c r="AS280" s="1419"/>
    </row>
    <row r="281" spans="1:45" ht="15" customHeight="1">
      <c r="A281" s="1924" t="s">
        <v>1875</v>
      </c>
      <c r="B281" s="1924"/>
      <c r="C281" s="1925" t="s">
        <v>1654</v>
      </c>
      <c r="D281" s="1925"/>
      <c r="E281" s="1925"/>
      <c r="F281" s="1926" t="s">
        <v>1655</v>
      </c>
      <c r="G281" s="1926"/>
      <c r="H281" s="1926"/>
      <c r="I281" s="1927">
        <v>325</v>
      </c>
      <c r="J281" s="1927"/>
      <c r="K281" s="1928" t="s">
        <v>1676</v>
      </c>
      <c r="L281" s="1928"/>
      <c r="M281" s="1924" t="s">
        <v>1677</v>
      </c>
      <c r="N281" s="1924"/>
      <c r="O281" s="1924"/>
      <c r="P281" s="1924"/>
      <c r="Q281" s="1885"/>
      <c r="R281" s="1885"/>
      <c r="S281" s="1885"/>
      <c r="T281" s="1885"/>
      <c r="U281" s="1885"/>
      <c r="V281" s="1885"/>
      <c r="W281" s="1885"/>
      <c r="X281" s="1885"/>
      <c r="Y281" s="1941">
        <v>564</v>
      </c>
      <c r="Z281" s="1941"/>
      <c r="AA281" s="1885"/>
      <c r="AB281" s="1885"/>
      <c r="AC281" s="1885"/>
      <c r="AD281" s="1885"/>
      <c r="AE281" s="1885"/>
      <c r="AF281" s="1923">
        <v>0</v>
      </c>
      <c r="AG281" s="1923"/>
      <c r="AH281" s="1917">
        <v>0</v>
      </c>
      <c r="AI281" s="1917"/>
      <c r="AJ281" s="1917"/>
      <c r="AK281" s="1885"/>
      <c r="AL281" s="1885"/>
      <c r="AM281" s="1885"/>
      <c r="AN281" s="1885"/>
      <c r="AO281" s="1885"/>
      <c r="AP281" s="1885"/>
      <c r="AQ281" s="1885"/>
      <c r="AR281" s="1885"/>
      <c r="AS281" s="1419"/>
    </row>
    <row r="282" spans="1:45" ht="14.1" customHeight="1">
      <c r="A282" s="1924" t="s">
        <v>1876</v>
      </c>
      <c r="B282" s="1924"/>
      <c r="C282" s="1925" t="s">
        <v>1654</v>
      </c>
      <c r="D282" s="1925"/>
      <c r="E282" s="1925"/>
      <c r="F282" s="1926" t="s">
        <v>1655</v>
      </c>
      <c r="G282" s="1926"/>
      <c r="H282" s="1926"/>
      <c r="I282" s="1927">
        <v>325</v>
      </c>
      <c r="J282" s="1927"/>
      <c r="K282" s="1928" t="s">
        <v>1676</v>
      </c>
      <c r="L282" s="1928"/>
      <c r="M282" s="1924" t="s">
        <v>1677</v>
      </c>
      <c r="N282" s="1924"/>
      <c r="O282" s="1924"/>
      <c r="P282" s="1924"/>
      <c r="Q282" s="1885"/>
      <c r="R282" s="1885"/>
      <c r="S282" s="1885"/>
      <c r="T282" s="1885"/>
      <c r="U282" s="1885"/>
      <c r="V282" s="1885"/>
      <c r="W282" s="1885"/>
      <c r="X282" s="1885"/>
      <c r="Y282" s="1941">
        <v>564</v>
      </c>
      <c r="Z282" s="1941"/>
      <c r="AA282" s="1885"/>
      <c r="AB282" s="1885"/>
      <c r="AC282" s="1885"/>
      <c r="AD282" s="1885"/>
      <c r="AE282" s="1885"/>
      <c r="AF282" s="1923">
        <v>0</v>
      </c>
      <c r="AG282" s="1923"/>
      <c r="AH282" s="1917">
        <v>0</v>
      </c>
      <c r="AI282" s="1917"/>
      <c r="AJ282" s="1917"/>
      <c r="AK282" s="1885"/>
      <c r="AL282" s="1885"/>
      <c r="AM282" s="1885"/>
      <c r="AN282" s="1885"/>
      <c r="AO282" s="1885"/>
      <c r="AP282" s="1885"/>
      <c r="AQ282" s="1885"/>
      <c r="AR282" s="1885"/>
      <c r="AS282" s="1419"/>
    </row>
    <row r="283" spans="1:45" ht="15" customHeight="1">
      <c r="A283" s="1924" t="s">
        <v>1877</v>
      </c>
      <c r="B283" s="1924"/>
      <c r="C283" s="1925" t="s">
        <v>1654</v>
      </c>
      <c r="D283" s="1925"/>
      <c r="E283" s="1925"/>
      <c r="F283" s="1926" t="s">
        <v>1655</v>
      </c>
      <c r="G283" s="1926"/>
      <c r="H283" s="1926"/>
      <c r="I283" s="1927">
        <v>325</v>
      </c>
      <c r="J283" s="1927"/>
      <c r="K283" s="1928" t="s">
        <v>1676</v>
      </c>
      <c r="L283" s="1928"/>
      <c r="M283" s="1924" t="s">
        <v>1677</v>
      </c>
      <c r="N283" s="1924"/>
      <c r="O283" s="1924"/>
      <c r="P283" s="1924"/>
      <c r="Q283" s="1885"/>
      <c r="R283" s="1885"/>
      <c r="S283" s="1885"/>
      <c r="T283" s="1885"/>
      <c r="U283" s="1885"/>
      <c r="V283" s="1885"/>
      <c r="W283" s="1885"/>
      <c r="X283" s="1885"/>
      <c r="Y283" s="1941">
        <v>564</v>
      </c>
      <c r="Z283" s="1941"/>
      <c r="AA283" s="1885"/>
      <c r="AB283" s="1885"/>
      <c r="AC283" s="1885"/>
      <c r="AD283" s="1885"/>
      <c r="AE283" s="1885"/>
      <c r="AF283" s="1923">
        <v>0</v>
      </c>
      <c r="AG283" s="1923"/>
      <c r="AH283" s="1917">
        <v>0</v>
      </c>
      <c r="AI283" s="1917"/>
      <c r="AJ283" s="1917"/>
      <c r="AK283" s="1885"/>
      <c r="AL283" s="1885"/>
      <c r="AM283" s="1885"/>
      <c r="AN283" s="1885"/>
      <c r="AO283" s="1885"/>
      <c r="AP283" s="1885"/>
      <c r="AQ283" s="1885"/>
      <c r="AR283" s="1885"/>
      <c r="AS283" s="1419"/>
    </row>
    <row r="284" spans="1:45" ht="14.1" customHeight="1">
      <c r="A284" s="1924" t="s">
        <v>1878</v>
      </c>
      <c r="B284" s="1924"/>
      <c r="C284" s="1925" t="s">
        <v>1654</v>
      </c>
      <c r="D284" s="1925"/>
      <c r="E284" s="1925"/>
      <c r="F284" s="1926" t="s">
        <v>1655</v>
      </c>
      <c r="G284" s="1926"/>
      <c r="H284" s="1926"/>
      <c r="I284" s="1927">
        <v>325</v>
      </c>
      <c r="J284" s="1927"/>
      <c r="K284" s="1928" t="s">
        <v>1676</v>
      </c>
      <c r="L284" s="1928"/>
      <c r="M284" s="1924" t="s">
        <v>1677</v>
      </c>
      <c r="N284" s="1924"/>
      <c r="O284" s="1924"/>
      <c r="P284" s="1924"/>
      <c r="Q284" s="1885"/>
      <c r="R284" s="1885"/>
      <c r="S284" s="1885"/>
      <c r="T284" s="1885"/>
      <c r="U284" s="1885"/>
      <c r="V284" s="1885"/>
      <c r="W284" s="1885"/>
      <c r="X284" s="1885"/>
      <c r="Y284" s="1941">
        <v>564</v>
      </c>
      <c r="Z284" s="1941"/>
      <c r="AA284" s="1885"/>
      <c r="AB284" s="1885"/>
      <c r="AC284" s="1885"/>
      <c r="AD284" s="1885"/>
      <c r="AE284" s="1885"/>
      <c r="AF284" s="1923">
        <v>0</v>
      </c>
      <c r="AG284" s="1923"/>
      <c r="AH284" s="1917">
        <v>0</v>
      </c>
      <c r="AI284" s="1917"/>
      <c r="AJ284" s="1917"/>
      <c r="AK284" s="1885"/>
      <c r="AL284" s="1885"/>
      <c r="AM284" s="1885"/>
      <c r="AN284" s="1885"/>
      <c r="AO284" s="1885"/>
      <c r="AP284" s="1885"/>
      <c r="AQ284" s="1885"/>
      <c r="AR284" s="1885"/>
      <c r="AS284" s="1419"/>
    </row>
    <row r="285" spans="1:45" ht="15" customHeight="1">
      <c r="A285" s="1924" t="s">
        <v>1879</v>
      </c>
      <c r="B285" s="1924"/>
      <c r="C285" s="1925" t="s">
        <v>1654</v>
      </c>
      <c r="D285" s="1925"/>
      <c r="E285" s="1925"/>
      <c r="F285" s="1926" t="s">
        <v>1655</v>
      </c>
      <c r="G285" s="1926"/>
      <c r="H285" s="1926"/>
      <c r="I285" s="1927">
        <v>325</v>
      </c>
      <c r="J285" s="1927"/>
      <c r="K285" s="1928" t="s">
        <v>1676</v>
      </c>
      <c r="L285" s="1928"/>
      <c r="M285" s="1924" t="s">
        <v>1677</v>
      </c>
      <c r="N285" s="1924"/>
      <c r="O285" s="1924"/>
      <c r="P285" s="1924"/>
      <c r="Q285" s="1885"/>
      <c r="R285" s="1885"/>
      <c r="S285" s="1885"/>
      <c r="T285" s="1885"/>
      <c r="U285" s="1885"/>
      <c r="V285" s="1885"/>
      <c r="W285" s="1885"/>
      <c r="X285" s="1885"/>
      <c r="Y285" s="1941">
        <v>564</v>
      </c>
      <c r="Z285" s="1941"/>
      <c r="AA285" s="1885"/>
      <c r="AB285" s="1885"/>
      <c r="AC285" s="1885"/>
      <c r="AD285" s="1885"/>
      <c r="AE285" s="1885"/>
      <c r="AF285" s="1923">
        <v>0</v>
      </c>
      <c r="AG285" s="1923"/>
      <c r="AH285" s="1917">
        <v>0</v>
      </c>
      <c r="AI285" s="1917"/>
      <c r="AJ285" s="1917"/>
      <c r="AK285" s="1885"/>
      <c r="AL285" s="1885"/>
      <c r="AM285" s="1885"/>
      <c r="AN285" s="1885"/>
      <c r="AO285" s="1885"/>
      <c r="AP285" s="1885"/>
      <c r="AQ285" s="1885"/>
      <c r="AR285" s="1885"/>
      <c r="AS285" s="1419"/>
    </row>
    <row r="286" spans="1:45" ht="9" customHeight="1">
      <c r="A286" s="1855"/>
      <c r="B286" s="1855"/>
      <c r="C286" s="1855"/>
      <c r="D286" s="1855"/>
      <c r="E286" s="1855"/>
      <c r="F286" s="1855"/>
      <c r="G286" s="1855"/>
      <c r="H286" s="1855"/>
      <c r="I286" s="1855"/>
      <c r="J286" s="1855"/>
      <c r="K286" s="1855"/>
      <c r="L286" s="1855"/>
      <c r="M286" s="1855"/>
      <c r="N286" s="1855"/>
      <c r="O286" s="1855"/>
      <c r="P286" s="1855"/>
      <c r="Q286" s="1855"/>
      <c r="R286" s="1855"/>
      <c r="S286" s="1855"/>
      <c r="T286" s="1855"/>
      <c r="U286" s="1855"/>
      <c r="V286" s="1855"/>
      <c r="W286" s="1855"/>
      <c r="X286" s="1855"/>
      <c r="Y286" s="1855"/>
      <c r="Z286" s="1855"/>
      <c r="AA286" s="1855"/>
      <c r="AB286" s="1855"/>
      <c r="AC286" s="1855"/>
      <c r="AD286" s="1855"/>
      <c r="AE286" s="1855"/>
      <c r="AF286" s="1855"/>
      <c r="AG286" s="1855"/>
      <c r="AH286" s="1416"/>
      <c r="AI286" s="1955" t="s">
        <v>1640</v>
      </c>
      <c r="AJ286" s="1955"/>
      <c r="AK286" s="1955"/>
      <c r="AL286" s="1955"/>
      <c r="AM286" s="1955"/>
      <c r="AN286" s="1955"/>
      <c r="AO286" s="1955"/>
      <c r="AP286" s="1955"/>
      <c r="AQ286" s="1955"/>
      <c r="AR286" s="1955"/>
      <c r="AS286" s="1955"/>
    </row>
    <row r="287" spans="1:45" ht="20.100000000000001" customHeight="1">
      <c r="A287" s="1938" t="s">
        <v>1641</v>
      </c>
      <c r="B287" s="1938"/>
      <c r="C287" s="1938" t="s">
        <v>1642</v>
      </c>
      <c r="D287" s="1938"/>
      <c r="E287" s="1938"/>
      <c r="F287" s="1954" t="s">
        <v>1643</v>
      </c>
      <c r="G287" s="1954"/>
      <c r="H287" s="1954"/>
      <c r="I287" s="1939" t="s">
        <v>1644</v>
      </c>
      <c r="J287" s="1939"/>
      <c r="K287" s="1954" t="s">
        <v>1645</v>
      </c>
      <c r="L287" s="1954"/>
      <c r="M287" s="1940" t="s">
        <v>1646</v>
      </c>
      <c r="N287" s="1940"/>
      <c r="O287" s="1940"/>
      <c r="P287" s="1940"/>
      <c r="Q287" s="1873" t="s">
        <v>1647</v>
      </c>
      <c r="R287" s="1873"/>
      <c r="S287" s="1873"/>
      <c r="T287" s="1937" t="s">
        <v>1648</v>
      </c>
      <c r="U287" s="1937"/>
      <c r="V287" s="1937" t="s">
        <v>1649</v>
      </c>
      <c r="W287" s="1937"/>
      <c r="X287" s="1937"/>
      <c r="Y287" s="1937" t="s">
        <v>1650</v>
      </c>
      <c r="Z287" s="1937"/>
      <c r="AA287" s="1954" t="s">
        <v>1763</v>
      </c>
      <c r="AB287" s="1954"/>
      <c r="AC287" s="1873" t="s">
        <v>1764</v>
      </c>
      <c r="AD287" s="1873"/>
      <c r="AE287" s="1873"/>
      <c r="AF287" s="1936" t="s">
        <v>1652</v>
      </c>
      <c r="AG287" s="1936"/>
      <c r="AH287" s="1936"/>
      <c r="AI287" s="1936"/>
      <c r="AJ287" s="1936"/>
      <c r="AK287" s="1936"/>
      <c r="AL287" s="1936"/>
      <c r="AM287" s="1936"/>
      <c r="AN287" s="1936"/>
      <c r="AO287" s="1936"/>
      <c r="AP287" s="1936"/>
      <c r="AQ287" s="1936"/>
      <c r="AR287" s="1936"/>
      <c r="AS287" s="1419"/>
    </row>
    <row r="288" spans="1:45" ht="5.25" customHeight="1">
      <c r="A288" s="1948"/>
      <c r="B288" s="1948"/>
      <c r="C288" s="1948"/>
      <c r="D288" s="1948"/>
      <c r="E288" s="1948"/>
      <c r="F288" s="1948"/>
      <c r="G288" s="1948"/>
      <c r="H288" s="1948"/>
      <c r="I288" s="1948"/>
      <c r="J288" s="1948"/>
      <c r="K288" s="1948"/>
      <c r="L288" s="1948"/>
      <c r="M288" s="1948"/>
      <c r="N288" s="1948"/>
      <c r="O288" s="1948"/>
      <c r="P288" s="1948"/>
      <c r="Q288" s="1948"/>
      <c r="R288" s="1948"/>
      <c r="S288" s="1948"/>
      <c r="T288" s="1948"/>
      <c r="U288" s="1948"/>
      <c r="V288" s="1948"/>
      <c r="W288" s="1948"/>
      <c r="X288" s="1948"/>
      <c r="Y288" s="1948"/>
      <c r="Z288" s="1948"/>
      <c r="AA288" s="1948"/>
      <c r="AB288" s="1948"/>
      <c r="AC288" s="1948"/>
      <c r="AD288" s="1948"/>
      <c r="AE288" s="1948"/>
      <c r="AF288" s="1948"/>
      <c r="AG288" s="1948"/>
      <c r="AH288" s="1948"/>
      <c r="AI288" s="1948"/>
      <c r="AJ288" s="1948"/>
      <c r="AK288" s="1948"/>
      <c r="AL288" s="1948"/>
      <c r="AM288" s="1948"/>
      <c r="AN288" s="1948"/>
      <c r="AO288" s="1948"/>
      <c r="AP288" s="1948"/>
      <c r="AQ288" s="1948"/>
      <c r="AR288" s="1948"/>
      <c r="AS288" s="1416"/>
    </row>
    <row r="289" spans="1:45" ht="21" customHeight="1">
      <c r="A289" s="1949" t="s">
        <v>1880</v>
      </c>
      <c r="B289" s="1949"/>
      <c r="C289" s="1950" t="s">
        <v>1654</v>
      </c>
      <c r="D289" s="1950"/>
      <c r="E289" s="1950"/>
      <c r="F289" s="1951" t="s">
        <v>1655</v>
      </c>
      <c r="G289" s="1951"/>
      <c r="H289" s="1951"/>
      <c r="I289" s="1952">
        <v>325</v>
      </c>
      <c r="J289" s="1952"/>
      <c r="K289" s="1953" t="s">
        <v>1676</v>
      </c>
      <c r="L289" s="1953"/>
      <c r="M289" s="1949" t="s">
        <v>1677</v>
      </c>
      <c r="N289" s="1949"/>
      <c r="O289" s="1949"/>
      <c r="P289" s="1949"/>
      <c r="Q289" s="1944"/>
      <c r="R289" s="1944"/>
      <c r="S289" s="1944"/>
      <c r="T289" s="1944"/>
      <c r="U289" s="1944"/>
      <c r="V289" s="1944"/>
      <c r="W289" s="1944"/>
      <c r="X289" s="1944"/>
      <c r="Y289" s="1945">
        <v>564</v>
      </c>
      <c r="Z289" s="1945"/>
      <c r="AA289" s="1944"/>
      <c r="AB289" s="1944"/>
      <c r="AC289" s="1944"/>
      <c r="AD289" s="1944"/>
      <c r="AE289" s="1944"/>
      <c r="AF289" s="1946">
        <v>0</v>
      </c>
      <c r="AG289" s="1946"/>
      <c r="AH289" s="1947">
        <v>0</v>
      </c>
      <c r="AI289" s="1947"/>
      <c r="AJ289" s="1947"/>
      <c r="AK289" s="1944"/>
      <c r="AL289" s="1944"/>
      <c r="AM289" s="1944"/>
      <c r="AN289" s="1944"/>
      <c r="AO289" s="1944"/>
      <c r="AP289" s="1944"/>
      <c r="AQ289" s="1944"/>
      <c r="AR289" s="1944"/>
      <c r="AS289" s="1419"/>
    </row>
    <row r="290" spans="1:45" ht="14.1" customHeight="1">
      <c r="A290" s="1924" t="s">
        <v>1881</v>
      </c>
      <c r="B290" s="1924"/>
      <c r="C290" s="1925" t="s">
        <v>1654</v>
      </c>
      <c r="D290" s="1925"/>
      <c r="E290" s="1925"/>
      <c r="F290" s="1926" t="s">
        <v>1655</v>
      </c>
      <c r="G290" s="1926"/>
      <c r="H290" s="1926"/>
      <c r="I290" s="1927">
        <v>325</v>
      </c>
      <c r="J290" s="1927"/>
      <c r="K290" s="1928" t="s">
        <v>1676</v>
      </c>
      <c r="L290" s="1928"/>
      <c r="M290" s="1924" t="s">
        <v>1677</v>
      </c>
      <c r="N290" s="1924"/>
      <c r="O290" s="1924"/>
      <c r="P290" s="1924"/>
      <c r="Q290" s="1885"/>
      <c r="R290" s="1885"/>
      <c r="S290" s="1885"/>
      <c r="T290" s="1885"/>
      <c r="U290" s="1885"/>
      <c r="V290" s="1885"/>
      <c r="W290" s="1885"/>
      <c r="X290" s="1885"/>
      <c r="Y290" s="1941">
        <v>564</v>
      </c>
      <c r="Z290" s="1941"/>
      <c r="AA290" s="1885"/>
      <c r="AB290" s="1885"/>
      <c r="AC290" s="1885"/>
      <c r="AD290" s="1885"/>
      <c r="AE290" s="1885"/>
      <c r="AF290" s="1923">
        <v>0</v>
      </c>
      <c r="AG290" s="1923"/>
      <c r="AH290" s="1917">
        <v>0</v>
      </c>
      <c r="AI290" s="1917"/>
      <c r="AJ290" s="1917"/>
      <c r="AK290" s="1885"/>
      <c r="AL290" s="1885"/>
      <c r="AM290" s="1885"/>
      <c r="AN290" s="1885"/>
      <c r="AO290" s="1885"/>
      <c r="AP290" s="1885"/>
      <c r="AQ290" s="1885"/>
      <c r="AR290" s="1885"/>
      <c r="AS290" s="1419"/>
    </row>
    <row r="291" spans="1:45" ht="15" customHeight="1">
      <c r="A291" s="1924" t="s">
        <v>1882</v>
      </c>
      <c r="B291" s="1924"/>
      <c r="C291" s="1925" t="s">
        <v>1654</v>
      </c>
      <c r="D291" s="1925"/>
      <c r="E291" s="1925"/>
      <c r="F291" s="1926" t="s">
        <v>1655</v>
      </c>
      <c r="G291" s="1926"/>
      <c r="H291" s="1926"/>
      <c r="I291" s="1927">
        <v>325</v>
      </c>
      <c r="J291" s="1927"/>
      <c r="K291" s="1928" t="s">
        <v>1656</v>
      </c>
      <c r="L291" s="1928"/>
      <c r="M291" s="1862" t="s">
        <v>1883</v>
      </c>
      <c r="N291" s="1862"/>
      <c r="O291" s="1862"/>
      <c r="P291" s="1862"/>
      <c r="Q291" s="1942">
        <v>44469</v>
      </c>
      <c r="R291" s="1942"/>
      <c r="S291" s="1942"/>
      <c r="T291" s="1942">
        <v>44774</v>
      </c>
      <c r="U291" s="1942"/>
      <c r="V291" s="1942">
        <v>45138</v>
      </c>
      <c r="W291" s="1942"/>
      <c r="X291" s="1942"/>
      <c r="Y291" s="1941">
        <v>564</v>
      </c>
      <c r="Z291" s="1941"/>
      <c r="AA291" s="1862" t="s">
        <v>1658</v>
      </c>
      <c r="AB291" s="1862"/>
      <c r="AC291" s="1862"/>
      <c r="AD291" s="1862"/>
      <c r="AE291" s="1862"/>
      <c r="AF291" s="1923">
        <v>0</v>
      </c>
      <c r="AG291" s="1923"/>
      <c r="AH291" s="1930">
        <v>-50</v>
      </c>
      <c r="AI291" s="1930"/>
      <c r="AJ291" s="1930"/>
      <c r="AK291" s="1917">
        <v>514</v>
      </c>
      <c r="AL291" s="1917"/>
      <c r="AM291" s="1917"/>
      <c r="AN291" s="1941">
        <v>0</v>
      </c>
      <c r="AO291" s="1941"/>
      <c r="AP291" s="1941"/>
      <c r="AQ291" s="1941">
        <v>950.03</v>
      </c>
      <c r="AR291" s="1941"/>
      <c r="AS291" s="1419"/>
    </row>
    <row r="292" spans="1:45" ht="14.1" customHeight="1">
      <c r="A292" s="1885"/>
      <c r="B292" s="1885"/>
      <c r="C292" s="1885"/>
      <c r="D292" s="1885"/>
      <c r="E292" s="1885"/>
      <c r="F292" s="1885"/>
      <c r="G292" s="1885"/>
      <c r="H292" s="1885"/>
      <c r="I292" s="1885"/>
      <c r="J292" s="1885"/>
      <c r="K292" s="1885"/>
      <c r="L292" s="1885"/>
      <c r="M292" s="1885"/>
      <c r="N292" s="1885"/>
      <c r="O292" s="1885"/>
      <c r="P292" s="1885"/>
      <c r="Q292" s="1885"/>
      <c r="R292" s="1885"/>
      <c r="S292" s="1885"/>
      <c r="T292" s="1885"/>
      <c r="U292" s="1885"/>
      <c r="V292" s="1885"/>
      <c r="W292" s="1885"/>
      <c r="X292" s="1885"/>
      <c r="Y292" s="1885"/>
      <c r="Z292" s="1885"/>
      <c r="AA292" s="1862" t="s">
        <v>1659</v>
      </c>
      <c r="AB292" s="1862"/>
      <c r="AC292" s="1862"/>
      <c r="AD292" s="1862"/>
      <c r="AE292" s="1862"/>
      <c r="AF292" s="1923">
        <v>549</v>
      </c>
      <c r="AG292" s="1923"/>
      <c r="AH292" s="1917">
        <v>0</v>
      </c>
      <c r="AI292" s="1917"/>
      <c r="AJ292" s="1917"/>
      <c r="AK292" s="1885"/>
      <c r="AL292" s="1885"/>
      <c r="AM292" s="1885"/>
      <c r="AN292" s="1885"/>
      <c r="AO292" s="1885"/>
      <c r="AP292" s="1885"/>
      <c r="AQ292" s="1885"/>
      <c r="AR292" s="1885"/>
      <c r="AS292" s="1419"/>
    </row>
    <row r="293" spans="1:45" ht="14.1" customHeight="1">
      <c r="A293" s="1885"/>
      <c r="B293" s="1885"/>
      <c r="C293" s="1885"/>
      <c r="D293" s="1885"/>
      <c r="E293" s="1885"/>
      <c r="F293" s="1885"/>
      <c r="G293" s="1885"/>
      <c r="H293" s="1885"/>
      <c r="I293" s="1885"/>
      <c r="J293" s="1885"/>
      <c r="K293" s="1885"/>
      <c r="L293" s="1885"/>
      <c r="M293" s="1885"/>
      <c r="N293" s="1885"/>
      <c r="O293" s="1885"/>
      <c r="P293" s="1885"/>
      <c r="Q293" s="1885"/>
      <c r="R293" s="1885"/>
      <c r="S293" s="1885"/>
      <c r="T293" s="1885"/>
      <c r="U293" s="1885"/>
      <c r="V293" s="1885"/>
      <c r="W293" s="1885"/>
      <c r="X293" s="1885"/>
      <c r="Y293" s="1885"/>
      <c r="Z293" s="1885"/>
      <c r="AA293" s="1862" t="s">
        <v>1660</v>
      </c>
      <c r="AB293" s="1862"/>
      <c r="AC293" s="1862"/>
      <c r="AD293" s="1862"/>
      <c r="AE293" s="1862"/>
      <c r="AF293" s="1923">
        <v>0</v>
      </c>
      <c r="AG293" s="1923"/>
      <c r="AH293" s="1929">
        <v>15</v>
      </c>
      <c r="AI293" s="1929"/>
      <c r="AJ293" s="1929"/>
      <c r="AK293" s="1885"/>
      <c r="AL293" s="1885"/>
      <c r="AM293" s="1885"/>
      <c r="AN293" s="1885"/>
      <c r="AO293" s="1885"/>
      <c r="AP293" s="1885"/>
      <c r="AQ293" s="1885"/>
      <c r="AR293" s="1885"/>
      <c r="AS293" s="1419"/>
    </row>
    <row r="294" spans="1:45" ht="15" customHeight="1">
      <c r="A294" s="1924" t="s">
        <v>1884</v>
      </c>
      <c r="B294" s="1924"/>
      <c r="C294" s="1925" t="s">
        <v>1654</v>
      </c>
      <c r="D294" s="1925"/>
      <c r="E294" s="1925"/>
      <c r="F294" s="1926" t="s">
        <v>1655</v>
      </c>
      <c r="G294" s="1926"/>
      <c r="H294" s="1926"/>
      <c r="I294" s="1927">
        <v>325</v>
      </c>
      <c r="J294" s="1927"/>
      <c r="K294" s="1928" t="s">
        <v>1676</v>
      </c>
      <c r="L294" s="1928"/>
      <c r="M294" s="1924" t="s">
        <v>1677</v>
      </c>
      <c r="N294" s="1924"/>
      <c r="O294" s="1924"/>
      <c r="P294" s="1924"/>
      <c r="Q294" s="1885"/>
      <c r="R294" s="1885"/>
      <c r="S294" s="1885"/>
      <c r="T294" s="1885"/>
      <c r="U294" s="1885"/>
      <c r="V294" s="1885"/>
      <c r="W294" s="1885"/>
      <c r="X294" s="1885"/>
      <c r="Y294" s="1941">
        <v>564</v>
      </c>
      <c r="Z294" s="1941"/>
      <c r="AA294" s="1885"/>
      <c r="AB294" s="1885"/>
      <c r="AC294" s="1885"/>
      <c r="AD294" s="1885"/>
      <c r="AE294" s="1885"/>
      <c r="AF294" s="1923">
        <v>0</v>
      </c>
      <c r="AG294" s="1923"/>
      <c r="AH294" s="1917">
        <v>0</v>
      </c>
      <c r="AI294" s="1917"/>
      <c r="AJ294" s="1917"/>
      <c r="AK294" s="1885"/>
      <c r="AL294" s="1885"/>
      <c r="AM294" s="1885"/>
      <c r="AN294" s="1885"/>
      <c r="AO294" s="1885"/>
      <c r="AP294" s="1885"/>
      <c r="AQ294" s="1885"/>
      <c r="AR294" s="1885"/>
      <c r="AS294" s="1419"/>
    </row>
    <row r="295" spans="1:45" ht="14.1" customHeight="1">
      <c r="A295" s="1924" t="s">
        <v>1885</v>
      </c>
      <c r="B295" s="1924"/>
      <c r="C295" s="1925" t="s">
        <v>1654</v>
      </c>
      <c r="D295" s="1925"/>
      <c r="E295" s="1925"/>
      <c r="F295" s="1926" t="s">
        <v>1655</v>
      </c>
      <c r="G295" s="1926"/>
      <c r="H295" s="1926"/>
      <c r="I295" s="1927">
        <v>325</v>
      </c>
      <c r="J295" s="1927"/>
      <c r="K295" s="1928" t="s">
        <v>1676</v>
      </c>
      <c r="L295" s="1928"/>
      <c r="M295" s="1924" t="s">
        <v>1677</v>
      </c>
      <c r="N295" s="1924"/>
      <c r="O295" s="1924"/>
      <c r="P295" s="1924"/>
      <c r="Q295" s="1885"/>
      <c r="R295" s="1885"/>
      <c r="S295" s="1885"/>
      <c r="T295" s="1885"/>
      <c r="U295" s="1885"/>
      <c r="V295" s="1885"/>
      <c r="W295" s="1885"/>
      <c r="X295" s="1885"/>
      <c r="Y295" s="1941">
        <v>564</v>
      </c>
      <c r="Z295" s="1941"/>
      <c r="AA295" s="1885"/>
      <c r="AB295" s="1885"/>
      <c r="AC295" s="1885"/>
      <c r="AD295" s="1885"/>
      <c r="AE295" s="1885"/>
      <c r="AF295" s="1923">
        <v>0</v>
      </c>
      <c r="AG295" s="1923"/>
      <c r="AH295" s="1917">
        <v>0</v>
      </c>
      <c r="AI295" s="1917"/>
      <c r="AJ295" s="1917"/>
      <c r="AK295" s="1885"/>
      <c r="AL295" s="1885"/>
      <c r="AM295" s="1885"/>
      <c r="AN295" s="1885"/>
      <c r="AO295" s="1885"/>
      <c r="AP295" s="1885"/>
      <c r="AQ295" s="1885"/>
      <c r="AR295" s="1885"/>
      <c r="AS295" s="1419"/>
    </row>
    <row r="296" spans="1:45" ht="21" customHeight="1">
      <c r="A296" s="1924" t="s">
        <v>1886</v>
      </c>
      <c r="B296" s="1924"/>
      <c r="C296" s="1925" t="s">
        <v>1654</v>
      </c>
      <c r="D296" s="1925"/>
      <c r="E296" s="1925"/>
      <c r="F296" s="1926" t="s">
        <v>1655</v>
      </c>
      <c r="G296" s="1926"/>
      <c r="H296" s="1926"/>
      <c r="I296" s="1927">
        <v>325</v>
      </c>
      <c r="J296" s="1927"/>
      <c r="K296" s="1928" t="s">
        <v>1656</v>
      </c>
      <c r="L296" s="1928"/>
      <c r="M296" s="1862" t="s">
        <v>1887</v>
      </c>
      <c r="N296" s="1862"/>
      <c r="O296" s="1862"/>
      <c r="P296" s="1862"/>
      <c r="Q296" s="1942">
        <v>44569</v>
      </c>
      <c r="R296" s="1942"/>
      <c r="S296" s="1942"/>
      <c r="T296" s="1942">
        <v>44774</v>
      </c>
      <c r="U296" s="1942"/>
      <c r="V296" s="1942">
        <v>45138</v>
      </c>
      <c r="W296" s="1942"/>
      <c r="X296" s="1942"/>
      <c r="Y296" s="1941">
        <v>564</v>
      </c>
      <c r="Z296" s="1941"/>
      <c r="AA296" s="1862" t="s">
        <v>1658</v>
      </c>
      <c r="AB296" s="1862"/>
      <c r="AC296" s="1862"/>
      <c r="AD296" s="1862"/>
      <c r="AE296" s="1862"/>
      <c r="AF296" s="1923">
        <v>0</v>
      </c>
      <c r="AG296" s="1923"/>
      <c r="AH296" s="1930">
        <v>-45</v>
      </c>
      <c r="AI296" s="1930"/>
      <c r="AJ296" s="1930"/>
      <c r="AK296" s="1917">
        <v>514</v>
      </c>
      <c r="AL296" s="1917"/>
      <c r="AM296" s="1917"/>
      <c r="AN296" s="1941">
        <v>0</v>
      </c>
      <c r="AO296" s="1941"/>
      <c r="AP296" s="1941"/>
      <c r="AQ296" s="1941">
        <v>0</v>
      </c>
      <c r="AR296" s="1941"/>
      <c r="AS296" s="1419"/>
    </row>
    <row r="297" spans="1:45" ht="14.1" customHeight="1">
      <c r="A297" s="1885"/>
      <c r="B297" s="1885"/>
      <c r="C297" s="1885"/>
      <c r="D297" s="1885"/>
      <c r="E297" s="1885"/>
      <c r="F297" s="1885"/>
      <c r="G297" s="1885"/>
      <c r="H297" s="1885"/>
      <c r="I297" s="1885"/>
      <c r="J297" s="1885"/>
      <c r="K297" s="1885"/>
      <c r="L297" s="1885"/>
      <c r="M297" s="1885"/>
      <c r="N297" s="1885"/>
      <c r="O297" s="1885"/>
      <c r="P297" s="1885"/>
      <c r="Q297" s="1885"/>
      <c r="R297" s="1885"/>
      <c r="S297" s="1885"/>
      <c r="T297" s="1885"/>
      <c r="U297" s="1885"/>
      <c r="V297" s="1885"/>
      <c r="W297" s="1885"/>
      <c r="X297" s="1885"/>
      <c r="Y297" s="1885"/>
      <c r="Z297" s="1885"/>
      <c r="AA297" s="1862" t="s">
        <v>1659</v>
      </c>
      <c r="AB297" s="1862"/>
      <c r="AC297" s="1862"/>
      <c r="AD297" s="1862"/>
      <c r="AE297" s="1862"/>
      <c r="AF297" s="1923">
        <v>544</v>
      </c>
      <c r="AG297" s="1923"/>
      <c r="AH297" s="1917">
        <v>0</v>
      </c>
      <c r="AI297" s="1917"/>
      <c r="AJ297" s="1917"/>
      <c r="AK297" s="1885"/>
      <c r="AL297" s="1885"/>
      <c r="AM297" s="1885"/>
      <c r="AN297" s="1885"/>
      <c r="AO297" s="1885"/>
      <c r="AP297" s="1885"/>
      <c r="AQ297" s="1885"/>
      <c r="AR297" s="1885"/>
      <c r="AS297" s="1419"/>
    </row>
    <row r="298" spans="1:45" ht="15" customHeight="1">
      <c r="A298" s="1885"/>
      <c r="B298" s="1885"/>
      <c r="C298" s="1885"/>
      <c r="D298" s="1885"/>
      <c r="E298" s="1885"/>
      <c r="F298" s="1885"/>
      <c r="G298" s="1885"/>
      <c r="H298" s="1885"/>
      <c r="I298" s="1885"/>
      <c r="J298" s="1885"/>
      <c r="K298" s="1885"/>
      <c r="L298" s="1885"/>
      <c r="M298" s="1885"/>
      <c r="N298" s="1885"/>
      <c r="O298" s="1885"/>
      <c r="P298" s="1885"/>
      <c r="Q298" s="1885"/>
      <c r="R298" s="1885"/>
      <c r="S298" s="1885"/>
      <c r="T298" s="1885"/>
      <c r="U298" s="1885"/>
      <c r="V298" s="1885"/>
      <c r="W298" s="1885"/>
      <c r="X298" s="1885"/>
      <c r="Y298" s="1885"/>
      <c r="Z298" s="1885"/>
      <c r="AA298" s="1862" t="s">
        <v>1660</v>
      </c>
      <c r="AB298" s="1862"/>
      <c r="AC298" s="1862"/>
      <c r="AD298" s="1862"/>
      <c r="AE298" s="1862"/>
      <c r="AF298" s="1923">
        <v>0</v>
      </c>
      <c r="AG298" s="1923"/>
      <c r="AH298" s="1929">
        <v>15</v>
      </c>
      <c r="AI298" s="1929"/>
      <c r="AJ298" s="1929"/>
      <c r="AK298" s="1885"/>
      <c r="AL298" s="1885"/>
      <c r="AM298" s="1885"/>
      <c r="AN298" s="1885"/>
      <c r="AO298" s="1885"/>
      <c r="AP298" s="1885"/>
      <c r="AQ298" s="1885"/>
      <c r="AR298" s="1885"/>
      <c r="AS298" s="1419"/>
    </row>
    <row r="299" spans="1:45" ht="14.1" customHeight="1">
      <c r="A299" s="1924" t="s">
        <v>1888</v>
      </c>
      <c r="B299" s="1924"/>
      <c r="C299" s="1925" t="s">
        <v>1654</v>
      </c>
      <c r="D299" s="1925"/>
      <c r="E299" s="1925"/>
      <c r="F299" s="1926" t="s">
        <v>1655</v>
      </c>
      <c r="G299" s="1926"/>
      <c r="H299" s="1926"/>
      <c r="I299" s="1927">
        <v>325</v>
      </c>
      <c r="J299" s="1927"/>
      <c r="K299" s="1928" t="s">
        <v>1676</v>
      </c>
      <c r="L299" s="1928"/>
      <c r="M299" s="1924" t="s">
        <v>1677</v>
      </c>
      <c r="N299" s="1924"/>
      <c r="O299" s="1924"/>
      <c r="P299" s="1924"/>
      <c r="Q299" s="1885"/>
      <c r="R299" s="1885"/>
      <c r="S299" s="1885"/>
      <c r="T299" s="1885"/>
      <c r="U299" s="1885"/>
      <c r="V299" s="1885"/>
      <c r="W299" s="1885"/>
      <c r="X299" s="1885"/>
      <c r="Y299" s="1941">
        <v>564</v>
      </c>
      <c r="Z299" s="1941"/>
      <c r="AA299" s="1885"/>
      <c r="AB299" s="1885"/>
      <c r="AC299" s="1885"/>
      <c r="AD299" s="1885"/>
      <c r="AE299" s="1885"/>
      <c r="AF299" s="1923">
        <v>0</v>
      </c>
      <c r="AG299" s="1923"/>
      <c r="AH299" s="1917">
        <v>0</v>
      </c>
      <c r="AI299" s="1917"/>
      <c r="AJ299" s="1917"/>
      <c r="AK299" s="1885"/>
      <c r="AL299" s="1885"/>
      <c r="AM299" s="1885"/>
      <c r="AN299" s="1885"/>
      <c r="AO299" s="1885"/>
      <c r="AP299" s="1885"/>
      <c r="AQ299" s="1885"/>
      <c r="AR299" s="1885"/>
      <c r="AS299" s="1419"/>
    </row>
    <row r="300" spans="1:45" ht="15" customHeight="1">
      <c r="A300" s="1924" t="s">
        <v>1889</v>
      </c>
      <c r="B300" s="1924"/>
      <c r="C300" s="1925" t="s">
        <v>1654</v>
      </c>
      <c r="D300" s="1925"/>
      <c r="E300" s="1925"/>
      <c r="F300" s="1926" t="s">
        <v>1655</v>
      </c>
      <c r="G300" s="1926"/>
      <c r="H300" s="1926"/>
      <c r="I300" s="1927">
        <v>325</v>
      </c>
      <c r="J300" s="1927"/>
      <c r="K300" s="1928" t="s">
        <v>1676</v>
      </c>
      <c r="L300" s="1928"/>
      <c r="M300" s="1924" t="s">
        <v>1677</v>
      </c>
      <c r="N300" s="1924"/>
      <c r="O300" s="1924"/>
      <c r="P300" s="1924"/>
      <c r="Q300" s="1885"/>
      <c r="R300" s="1885"/>
      <c r="S300" s="1885"/>
      <c r="T300" s="1885"/>
      <c r="U300" s="1885"/>
      <c r="V300" s="1885"/>
      <c r="W300" s="1885"/>
      <c r="X300" s="1885"/>
      <c r="Y300" s="1941">
        <v>564</v>
      </c>
      <c r="Z300" s="1941"/>
      <c r="AA300" s="1885"/>
      <c r="AB300" s="1885"/>
      <c r="AC300" s="1885"/>
      <c r="AD300" s="1885"/>
      <c r="AE300" s="1885"/>
      <c r="AF300" s="1923">
        <v>0</v>
      </c>
      <c r="AG300" s="1923"/>
      <c r="AH300" s="1917">
        <v>0</v>
      </c>
      <c r="AI300" s="1917"/>
      <c r="AJ300" s="1917"/>
      <c r="AK300" s="1885"/>
      <c r="AL300" s="1885"/>
      <c r="AM300" s="1885"/>
      <c r="AN300" s="1885"/>
      <c r="AO300" s="1885"/>
      <c r="AP300" s="1885"/>
      <c r="AQ300" s="1885"/>
      <c r="AR300" s="1885"/>
      <c r="AS300" s="1419"/>
    </row>
    <row r="301" spans="1:45" ht="14.1" customHeight="1">
      <c r="A301" s="1924" t="s">
        <v>1890</v>
      </c>
      <c r="B301" s="1924"/>
      <c r="C301" s="1925" t="s">
        <v>1654</v>
      </c>
      <c r="D301" s="1925"/>
      <c r="E301" s="1925"/>
      <c r="F301" s="1926" t="s">
        <v>1655</v>
      </c>
      <c r="G301" s="1926"/>
      <c r="H301" s="1926"/>
      <c r="I301" s="1927">
        <v>325</v>
      </c>
      <c r="J301" s="1927"/>
      <c r="K301" s="1928" t="s">
        <v>1676</v>
      </c>
      <c r="L301" s="1928"/>
      <c r="M301" s="1924" t="s">
        <v>1677</v>
      </c>
      <c r="N301" s="1924"/>
      <c r="O301" s="1924"/>
      <c r="P301" s="1924"/>
      <c r="Q301" s="1885"/>
      <c r="R301" s="1885"/>
      <c r="S301" s="1885"/>
      <c r="T301" s="1885"/>
      <c r="U301" s="1885"/>
      <c r="V301" s="1885"/>
      <c r="W301" s="1885"/>
      <c r="X301" s="1885"/>
      <c r="Y301" s="1941">
        <v>564</v>
      </c>
      <c r="Z301" s="1941"/>
      <c r="AA301" s="1885"/>
      <c r="AB301" s="1885"/>
      <c r="AC301" s="1885"/>
      <c r="AD301" s="1885"/>
      <c r="AE301" s="1885"/>
      <c r="AF301" s="1923">
        <v>0</v>
      </c>
      <c r="AG301" s="1923"/>
      <c r="AH301" s="1917">
        <v>0</v>
      </c>
      <c r="AI301" s="1917"/>
      <c r="AJ301" s="1917"/>
      <c r="AK301" s="1885"/>
      <c r="AL301" s="1885"/>
      <c r="AM301" s="1885"/>
      <c r="AN301" s="1885"/>
      <c r="AO301" s="1885"/>
      <c r="AP301" s="1885"/>
      <c r="AQ301" s="1885"/>
      <c r="AR301" s="1885"/>
      <c r="AS301" s="1419"/>
    </row>
    <row r="302" spans="1:45" ht="14.1" customHeight="1">
      <c r="A302" s="1924" t="s">
        <v>1891</v>
      </c>
      <c r="B302" s="1924"/>
      <c r="C302" s="1925" t="s">
        <v>1654</v>
      </c>
      <c r="D302" s="1925"/>
      <c r="E302" s="1925"/>
      <c r="F302" s="1926" t="s">
        <v>1655</v>
      </c>
      <c r="G302" s="1926"/>
      <c r="H302" s="1926"/>
      <c r="I302" s="1927">
        <v>325</v>
      </c>
      <c r="J302" s="1927"/>
      <c r="K302" s="1928" t="s">
        <v>1676</v>
      </c>
      <c r="L302" s="1928"/>
      <c r="M302" s="1924" t="s">
        <v>1677</v>
      </c>
      <c r="N302" s="1924"/>
      <c r="O302" s="1924"/>
      <c r="P302" s="1924"/>
      <c r="Q302" s="1885"/>
      <c r="R302" s="1885"/>
      <c r="S302" s="1885"/>
      <c r="T302" s="1885"/>
      <c r="U302" s="1885"/>
      <c r="V302" s="1885"/>
      <c r="W302" s="1885"/>
      <c r="X302" s="1885"/>
      <c r="Y302" s="1941">
        <v>564</v>
      </c>
      <c r="Z302" s="1941"/>
      <c r="AA302" s="1885"/>
      <c r="AB302" s="1885"/>
      <c r="AC302" s="1885"/>
      <c r="AD302" s="1885"/>
      <c r="AE302" s="1885"/>
      <c r="AF302" s="1923">
        <v>0</v>
      </c>
      <c r="AG302" s="1923"/>
      <c r="AH302" s="1917">
        <v>0</v>
      </c>
      <c r="AI302" s="1917"/>
      <c r="AJ302" s="1917"/>
      <c r="AK302" s="1885"/>
      <c r="AL302" s="1885"/>
      <c r="AM302" s="1885"/>
      <c r="AN302" s="1885"/>
      <c r="AO302" s="1885"/>
      <c r="AP302" s="1885"/>
      <c r="AQ302" s="1885"/>
      <c r="AR302" s="1885"/>
      <c r="AS302" s="1419"/>
    </row>
    <row r="303" spans="1:45" ht="15" customHeight="1">
      <c r="A303" s="1924" t="s">
        <v>1892</v>
      </c>
      <c r="B303" s="1924"/>
      <c r="C303" s="1925" t="s">
        <v>1654</v>
      </c>
      <c r="D303" s="1925"/>
      <c r="E303" s="1925"/>
      <c r="F303" s="1926" t="s">
        <v>1655</v>
      </c>
      <c r="G303" s="1926"/>
      <c r="H303" s="1926"/>
      <c r="I303" s="1927">
        <v>325</v>
      </c>
      <c r="J303" s="1927"/>
      <c r="K303" s="1928" t="s">
        <v>1676</v>
      </c>
      <c r="L303" s="1928"/>
      <c r="M303" s="1924" t="s">
        <v>1677</v>
      </c>
      <c r="N303" s="1924"/>
      <c r="O303" s="1924"/>
      <c r="P303" s="1924"/>
      <c r="Q303" s="1885"/>
      <c r="R303" s="1885"/>
      <c r="S303" s="1885"/>
      <c r="T303" s="1885"/>
      <c r="U303" s="1885"/>
      <c r="V303" s="1885"/>
      <c r="W303" s="1885"/>
      <c r="X303" s="1885"/>
      <c r="Y303" s="1941">
        <v>564</v>
      </c>
      <c r="Z303" s="1941"/>
      <c r="AA303" s="1885"/>
      <c r="AB303" s="1885"/>
      <c r="AC303" s="1885"/>
      <c r="AD303" s="1885"/>
      <c r="AE303" s="1885"/>
      <c r="AF303" s="1923">
        <v>0</v>
      </c>
      <c r="AG303" s="1923"/>
      <c r="AH303" s="1917">
        <v>0</v>
      </c>
      <c r="AI303" s="1917"/>
      <c r="AJ303" s="1917"/>
      <c r="AK303" s="1885"/>
      <c r="AL303" s="1885"/>
      <c r="AM303" s="1885"/>
      <c r="AN303" s="1885"/>
      <c r="AO303" s="1885"/>
      <c r="AP303" s="1885"/>
      <c r="AQ303" s="1885"/>
      <c r="AR303" s="1885"/>
      <c r="AS303" s="1419"/>
    </row>
    <row r="304" spans="1:45" ht="14.1" customHeight="1">
      <c r="A304" s="1924" t="s">
        <v>1893</v>
      </c>
      <c r="B304" s="1924"/>
      <c r="C304" s="1925" t="s">
        <v>1654</v>
      </c>
      <c r="D304" s="1925"/>
      <c r="E304" s="1925"/>
      <c r="F304" s="1926" t="s">
        <v>1655</v>
      </c>
      <c r="G304" s="1926"/>
      <c r="H304" s="1926"/>
      <c r="I304" s="1927">
        <v>325</v>
      </c>
      <c r="J304" s="1927"/>
      <c r="K304" s="1928" t="s">
        <v>1676</v>
      </c>
      <c r="L304" s="1928"/>
      <c r="M304" s="1924" t="s">
        <v>1677</v>
      </c>
      <c r="N304" s="1924"/>
      <c r="O304" s="1924"/>
      <c r="P304" s="1924"/>
      <c r="Q304" s="1885"/>
      <c r="R304" s="1885"/>
      <c r="S304" s="1885"/>
      <c r="T304" s="1885"/>
      <c r="U304" s="1885"/>
      <c r="V304" s="1885"/>
      <c r="W304" s="1885"/>
      <c r="X304" s="1885"/>
      <c r="Y304" s="1941">
        <v>564</v>
      </c>
      <c r="Z304" s="1941"/>
      <c r="AA304" s="1885"/>
      <c r="AB304" s="1885"/>
      <c r="AC304" s="1885"/>
      <c r="AD304" s="1885"/>
      <c r="AE304" s="1885"/>
      <c r="AF304" s="1923">
        <v>0</v>
      </c>
      <c r="AG304" s="1923"/>
      <c r="AH304" s="1917">
        <v>0</v>
      </c>
      <c r="AI304" s="1917"/>
      <c r="AJ304" s="1917"/>
      <c r="AK304" s="1885"/>
      <c r="AL304" s="1885"/>
      <c r="AM304" s="1885"/>
      <c r="AN304" s="1885"/>
      <c r="AO304" s="1885"/>
      <c r="AP304" s="1885"/>
      <c r="AQ304" s="1885"/>
      <c r="AR304" s="1885"/>
      <c r="AS304" s="1419"/>
    </row>
    <row r="305" spans="1:45" ht="15" customHeight="1">
      <c r="A305" s="1924" t="s">
        <v>1894</v>
      </c>
      <c r="B305" s="1924"/>
      <c r="C305" s="1925" t="s">
        <v>1654</v>
      </c>
      <c r="D305" s="1925"/>
      <c r="E305" s="1925"/>
      <c r="F305" s="1926" t="s">
        <v>1655</v>
      </c>
      <c r="G305" s="1926"/>
      <c r="H305" s="1926"/>
      <c r="I305" s="1927">
        <v>325</v>
      </c>
      <c r="J305" s="1927"/>
      <c r="K305" s="1928" t="s">
        <v>1676</v>
      </c>
      <c r="L305" s="1928"/>
      <c r="M305" s="1924" t="s">
        <v>1677</v>
      </c>
      <c r="N305" s="1924"/>
      <c r="O305" s="1924"/>
      <c r="P305" s="1924"/>
      <c r="Q305" s="1885"/>
      <c r="R305" s="1885"/>
      <c r="S305" s="1885"/>
      <c r="T305" s="1885"/>
      <c r="U305" s="1885"/>
      <c r="V305" s="1885"/>
      <c r="W305" s="1885"/>
      <c r="X305" s="1885"/>
      <c r="Y305" s="1941">
        <v>564</v>
      </c>
      <c r="Z305" s="1941"/>
      <c r="AA305" s="1885"/>
      <c r="AB305" s="1885"/>
      <c r="AC305" s="1885"/>
      <c r="AD305" s="1885"/>
      <c r="AE305" s="1885"/>
      <c r="AF305" s="1923">
        <v>0</v>
      </c>
      <c r="AG305" s="1923"/>
      <c r="AH305" s="1917">
        <v>0</v>
      </c>
      <c r="AI305" s="1917"/>
      <c r="AJ305" s="1917"/>
      <c r="AK305" s="1885"/>
      <c r="AL305" s="1885"/>
      <c r="AM305" s="1885"/>
      <c r="AN305" s="1885"/>
      <c r="AO305" s="1885"/>
      <c r="AP305" s="1885"/>
      <c r="AQ305" s="1885"/>
      <c r="AR305" s="1885"/>
      <c r="AS305" s="1419"/>
    </row>
    <row r="306" spans="1:45" ht="14.1" customHeight="1">
      <c r="A306" s="1924" t="s">
        <v>1895</v>
      </c>
      <c r="B306" s="1924"/>
      <c r="C306" s="1925" t="s">
        <v>1654</v>
      </c>
      <c r="D306" s="1925"/>
      <c r="E306" s="1925"/>
      <c r="F306" s="1926" t="s">
        <v>1655</v>
      </c>
      <c r="G306" s="1926"/>
      <c r="H306" s="1926"/>
      <c r="I306" s="1927">
        <v>325</v>
      </c>
      <c r="J306" s="1927"/>
      <c r="K306" s="1928" t="s">
        <v>1676</v>
      </c>
      <c r="L306" s="1928"/>
      <c r="M306" s="1924" t="s">
        <v>1677</v>
      </c>
      <c r="N306" s="1924"/>
      <c r="O306" s="1924"/>
      <c r="P306" s="1924"/>
      <c r="Q306" s="1885"/>
      <c r="R306" s="1885"/>
      <c r="S306" s="1885"/>
      <c r="T306" s="1885"/>
      <c r="U306" s="1885"/>
      <c r="V306" s="1885"/>
      <c r="W306" s="1885"/>
      <c r="X306" s="1885"/>
      <c r="Y306" s="1941">
        <v>564</v>
      </c>
      <c r="Z306" s="1941"/>
      <c r="AA306" s="1885"/>
      <c r="AB306" s="1885"/>
      <c r="AC306" s="1885"/>
      <c r="AD306" s="1885"/>
      <c r="AE306" s="1885"/>
      <c r="AF306" s="1923">
        <v>0</v>
      </c>
      <c r="AG306" s="1923"/>
      <c r="AH306" s="1917">
        <v>0</v>
      </c>
      <c r="AI306" s="1917"/>
      <c r="AJ306" s="1917"/>
      <c r="AK306" s="1885"/>
      <c r="AL306" s="1885"/>
      <c r="AM306" s="1885"/>
      <c r="AN306" s="1885"/>
      <c r="AO306" s="1885"/>
      <c r="AP306" s="1885"/>
      <c r="AQ306" s="1885"/>
      <c r="AR306" s="1885"/>
      <c r="AS306" s="1419"/>
    </row>
    <row r="307" spans="1:45" ht="15" customHeight="1">
      <c r="A307" s="1924" t="s">
        <v>1896</v>
      </c>
      <c r="B307" s="1924"/>
      <c r="C307" s="1925" t="s">
        <v>1654</v>
      </c>
      <c r="D307" s="1925"/>
      <c r="E307" s="1925"/>
      <c r="F307" s="1926" t="s">
        <v>1655</v>
      </c>
      <c r="G307" s="1926"/>
      <c r="H307" s="1926"/>
      <c r="I307" s="1927">
        <v>325</v>
      </c>
      <c r="J307" s="1927"/>
      <c r="K307" s="1928" t="s">
        <v>1656</v>
      </c>
      <c r="L307" s="1928"/>
      <c r="M307" s="1862" t="s">
        <v>1897</v>
      </c>
      <c r="N307" s="1862"/>
      <c r="O307" s="1862"/>
      <c r="P307" s="1862"/>
      <c r="Q307" s="1942">
        <v>44422</v>
      </c>
      <c r="R307" s="1942"/>
      <c r="S307" s="1942"/>
      <c r="T307" s="1942">
        <v>44774</v>
      </c>
      <c r="U307" s="1942"/>
      <c r="V307" s="1942">
        <v>45138</v>
      </c>
      <c r="W307" s="1942"/>
      <c r="X307" s="1942"/>
      <c r="Y307" s="1941">
        <v>564</v>
      </c>
      <c r="Z307" s="1941"/>
      <c r="AA307" s="1862" t="s">
        <v>1658</v>
      </c>
      <c r="AB307" s="1862"/>
      <c r="AC307" s="1862"/>
      <c r="AD307" s="1862"/>
      <c r="AE307" s="1862"/>
      <c r="AF307" s="1923">
        <v>0</v>
      </c>
      <c r="AG307" s="1923"/>
      <c r="AH307" s="1930">
        <v>-25</v>
      </c>
      <c r="AI307" s="1930"/>
      <c r="AJ307" s="1930"/>
      <c r="AK307" s="1917">
        <v>509</v>
      </c>
      <c r="AL307" s="1917"/>
      <c r="AM307" s="1917"/>
      <c r="AN307" s="1941">
        <v>0</v>
      </c>
      <c r="AO307" s="1941"/>
      <c r="AP307" s="1941"/>
      <c r="AQ307" s="1943">
        <v>2257.0700000000002</v>
      </c>
      <c r="AR307" s="1943"/>
      <c r="AS307" s="1419"/>
    </row>
    <row r="308" spans="1:45" ht="14.1" customHeight="1">
      <c r="A308" s="1885"/>
      <c r="B308" s="1885"/>
      <c r="C308" s="1885"/>
      <c r="D308" s="1885"/>
      <c r="E308" s="1885"/>
      <c r="F308" s="1885"/>
      <c r="G308" s="1885"/>
      <c r="H308" s="1885"/>
      <c r="I308" s="1885"/>
      <c r="J308" s="1885"/>
      <c r="K308" s="1885"/>
      <c r="L308" s="1885"/>
      <c r="M308" s="1885"/>
      <c r="N308" s="1885"/>
      <c r="O308" s="1885"/>
      <c r="P308" s="1885"/>
      <c r="Q308" s="1885"/>
      <c r="R308" s="1885"/>
      <c r="S308" s="1885"/>
      <c r="T308" s="1885"/>
      <c r="U308" s="1885"/>
      <c r="V308" s="1885"/>
      <c r="W308" s="1885"/>
      <c r="X308" s="1885"/>
      <c r="Y308" s="1885"/>
      <c r="Z308" s="1885"/>
      <c r="AA308" s="1862" t="s">
        <v>1659</v>
      </c>
      <c r="AB308" s="1862"/>
      <c r="AC308" s="1862"/>
      <c r="AD308" s="1862"/>
      <c r="AE308" s="1862"/>
      <c r="AF308" s="1923">
        <v>519</v>
      </c>
      <c r="AG308" s="1923"/>
      <c r="AH308" s="1917">
        <v>0</v>
      </c>
      <c r="AI308" s="1917"/>
      <c r="AJ308" s="1917"/>
      <c r="AK308" s="1885"/>
      <c r="AL308" s="1885"/>
      <c r="AM308" s="1885"/>
      <c r="AN308" s="1885"/>
      <c r="AO308" s="1885"/>
      <c r="AP308" s="1885"/>
      <c r="AQ308" s="1885"/>
      <c r="AR308" s="1885"/>
      <c r="AS308" s="1419"/>
    </row>
    <row r="309" spans="1:45" ht="15" customHeight="1">
      <c r="A309" s="1885"/>
      <c r="B309" s="1885"/>
      <c r="C309" s="1885"/>
      <c r="D309" s="1885"/>
      <c r="E309" s="1885"/>
      <c r="F309" s="1885"/>
      <c r="G309" s="1885"/>
      <c r="H309" s="1885"/>
      <c r="I309" s="1885"/>
      <c r="J309" s="1885"/>
      <c r="K309" s="1885"/>
      <c r="L309" s="1885"/>
      <c r="M309" s="1885"/>
      <c r="N309" s="1885"/>
      <c r="O309" s="1885"/>
      <c r="P309" s="1885"/>
      <c r="Q309" s="1885"/>
      <c r="R309" s="1885"/>
      <c r="S309" s="1885"/>
      <c r="T309" s="1885"/>
      <c r="U309" s="1885"/>
      <c r="V309" s="1885"/>
      <c r="W309" s="1885"/>
      <c r="X309" s="1885"/>
      <c r="Y309" s="1885"/>
      <c r="Z309" s="1885"/>
      <c r="AA309" s="1862" t="s">
        <v>1660</v>
      </c>
      <c r="AB309" s="1862"/>
      <c r="AC309" s="1862"/>
      <c r="AD309" s="1862"/>
      <c r="AE309" s="1862"/>
      <c r="AF309" s="1923">
        <v>0</v>
      </c>
      <c r="AG309" s="1923"/>
      <c r="AH309" s="1929">
        <v>15</v>
      </c>
      <c r="AI309" s="1929"/>
      <c r="AJ309" s="1929"/>
      <c r="AK309" s="1885"/>
      <c r="AL309" s="1885"/>
      <c r="AM309" s="1885"/>
      <c r="AN309" s="1885"/>
      <c r="AO309" s="1885"/>
      <c r="AP309" s="1885"/>
      <c r="AQ309" s="1885"/>
      <c r="AR309" s="1885"/>
      <c r="AS309" s="1419"/>
    </row>
    <row r="310" spans="1:45" ht="14.1" customHeight="1">
      <c r="A310" s="1924" t="s">
        <v>1898</v>
      </c>
      <c r="B310" s="1924"/>
      <c r="C310" s="1925" t="s">
        <v>1654</v>
      </c>
      <c r="D310" s="1925"/>
      <c r="E310" s="1925"/>
      <c r="F310" s="1926" t="s">
        <v>1655</v>
      </c>
      <c r="G310" s="1926"/>
      <c r="H310" s="1926"/>
      <c r="I310" s="1927">
        <v>325</v>
      </c>
      <c r="J310" s="1927"/>
      <c r="K310" s="1928" t="s">
        <v>1676</v>
      </c>
      <c r="L310" s="1928"/>
      <c r="M310" s="1924" t="s">
        <v>1677</v>
      </c>
      <c r="N310" s="1924"/>
      <c r="O310" s="1924"/>
      <c r="P310" s="1924"/>
      <c r="Q310" s="1885"/>
      <c r="R310" s="1885"/>
      <c r="S310" s="1885"/>
      <c r="T310" s="1885"/>
      <c r="U310" s="1885"/>
      <c r="V310" s="1885"/>
      <c r="W310" s="1885"/>
      <c r="X310" s="1885"/>
      <c r="Y310" s="1941">
        <v>564</v>
      </c>
      <c r="Z310" s="1941"/>
      <c r="AA310" s="1885"/>
      <c r="AB310" s="1885"/>
      <c r="AC310" s="1885"/>
      <c r="AD310" s="1885"/>
      <c r="AE310" s="1885"/>
      <c r="AF310" s="1923">
        <v>0</v>
      </c>
      <c r="AG310" s="1923"/>
      <c r="AH310" s="1917">
        <v>0</v>
      </c>
      <c r="AI310" s="1917"/>
      <c r="AJ310" s="1917"/>
      <c r="AK310" s="1885"/>
      <c r="AL310" s="1885"/>
      <c r="AM310" s="1885"/>
      <c r="AN310" s="1885"/>
      <c r="AO310" s="1885"/>
      <c r="AP310" s="1885"/>
      <c r="AQ310" s="1885"/>
      <c r="AR310" s="1885"/>
      <c r="AS310" s="1419"/>
    </row>
    <row r="311" spans="1:45" ht="14.1" customHeight="1">
      <c r="A311" s="1924" t="s">
        <v>1899</v>
      </c>
      <c r="B311" s="1924"/>
      <c r="C311" s="1925" t="s">
        <v>1654</v>
      </c>
      <c r="D311" s="1925"/>
      <c r="E311" s="1925"/>
      <c r="F311" s="1926" t="s">
        <v>1655</v>
      </c>
      <c r="G311" s="1926"/>
      <c r="H311" s="1926"/>
      <c r="I311" s="1927">
        <v>325</v>
      </c>
      <c r="J311" s="1927"/>
      <c r="K311" s="1928" t="s">
        <v>1676</v>
      </c>
      <c r="L311" s="1928"/>
      <c r="M311" s="1924" t="s">
        <v>1677</v>
      </c>
      <c r="N311" s="1924"/>
      <c r="O311" s="1924"/>
      <c r="P311" s="1924"/>
      <c r="Q311" s="1885"/>
      <c r="R311" s="1885"/>
      <c r="S311" s="1885"/>
      <c r="T311" s="1885"/>
      <c r="U311" s="1885"/>
      <c r="V311" s="1885"/>
      <c r="W311" s="1885"/>
      <c r="X311" s="1885"/>
      <c r="Y311" s="1941">
        <v>564</v>
      </c>
      <c r="Z311" s="1941"/>
      <c r="AA311" s="1885"/>
      <c r="AB311" s="1885"/>
      <c r="AC311" s="1885"/>
      <c r="AD311" s="1885"/>
      <c r="AE311" s="1885"/>
      <c r="AF311" s="1923">
        <v>0</v>
      </c>
      <c r="AG311" s="1923"/>
      <c r="AH311" s="1917">
        <v>0</v>
      </c>
      <c r="AI311" s="1917"/>
      <c r="AJ311" s="1917"/>
      <c r="AK311" s="1885"/>
      <c r="AL311" s="1885"/>
      <c r="AM311" s="1885"/>
      <c r="AN311" s="1885"/>
      <c r="AO311" s="1885"/>
      <c r="AP311" s="1885"/>
      <c r="AQ311" s="1885"/>
      <c r="AR311" s="1885"/>
      <c r="AS311" s="1419"/>
    </row>
    <row r="312" spans="1:45" ht="15" customHeight="1">
      <c r="A312" s="1924" t="s">
        <v>1900</v>
      </c>
      <c r="B312" s="1924"/>
      <c r="C312" s="1925" t="s">
        <v>1654</v>
      </c>
      <c r="D312" s="1925"/>
      <c r="E312" s="1925"/>
      <c r="F312" s="1926" t="s">
        <v>1655</v>
      </c>
      <c r="G312" s="1926"/>
      <c r="H312" s="1926"/>
      <c r="I312" s="1927">
        <v>325</v>
      </c>
      <c r="J312" s="1927"/>
      <c r="K312" s="1928" t="s">
        <v>1656</v>
      </c>
      <c r="L312" s="1928"/>
      <c r="M312" s="1862" t="s">
        <v>1901</v>
      </c>
      <c r="N312" s="1862"/>
      <c r="O312" s="1862"/>
      <c r="P312" s="1862"/>
      <c r="Q312" s="1942">
        <v>44785</v>
      </c>
      <c r="R312" s="1942"/>
      <c r="S312" s="1942"/>
      <c r="T312" s="1942">
        <v>44785</v>
      </c>
      <c r="U312" s="1942"/>
      <c r="V312" s="1942">
        <v>45138</v>
      </c>
      <c r="W312" s="1942"/>
      <c r="X312" s="1942"/>
      <c r="Y312" s="1941">
        <v>564</v>
      </c>
      <c r="Z312" s="1941"/>
      <c r="AA312" s="1862" t="s">
        <v>1658</v>
      </c>
      <c r="AB312" s="1862"/>
      <c r="AC312" s="1862"/>
      <c r="AD312" s="1862"/>
      <c r="AE312" s="1862"/>
      <c r="AF312" s="1923">
        <v>0</v>
      </c>
      <c r="AG312" s="1923"/>
      <c r="AH312" s="1930">
        <v>-25</v>
      </c>
      <c r="AI312" s="1930"/>
      <c r="AJ312" s="1930"/>
      <c r="AK312" s="1917">
        <v>494</v>
      </c>
      <c r="AL312" s="1917"/>
      <c r="AM312" s="1917"/>
      <c r="AN312" s="1941">
        <v>0</v>
      </c>
      <c r="AO312" s="1941"/>
      <c r="AP312" s="1941"/>
      <c r="AQ312" s="1941">
        <v>0</v>
      </c>
      <c r="AR312" s="1941"/>
      <c r="AS312" s="1419"/>
    </row>
    <row r="313" spans="1:45" ht="14.1" customHeight="1">
      <c r="A313" s="1885"/>
      <c r="B313" s="1885"/>
      <c r="C313" s="1885"/>
      <c r="D313" s="1885"/>
      <c r="E313" s="1885"/>
      <c r="F313" s="1885"/>
      <c r="G313" s="1885"/>
      <c r="H313" s="1885"/>
      <c r="I313" s="1885"/>
      <c r="J313" s="1885"/>
      <c r="K313" s="1885"/>
      <c r="L313" s="1885"/>
      <c r="M313" s="1885"/>
      <c r="N313" s="1885"/>
      <c r="O313" s="1885"/>
      <c r="P313" s="1885"/>
      <c r="Q313" s="1885"/>
      <c r="R313" s="1885"/>
      <c r="S313" s="1885"/>
      <c r="T313" s="1885"/>
      <c r="U313" s="1885"/>
      <c r="V313" s="1885"/>
      <c r="W313" s="1885"/>
      <c r="X313" s="1885"/>
      <c r="Y313" s="1885"/>
      <c r="Z313" s="1885"/>
      <c r="AA313" s="1862" t="s">
        <v>1659</v>
      </c>
      <c r="AB313" s="1862"/>
      <c r="AC313" s="1862"/>
      <c r="AD313" s="1862"/>
      <c r="AE313" s="1862"/>
      <c r="AF313" s="1923">
        <v>519</v>
      </c>
      <c r="AG313" s="1923"/>
      <c r="AH313" s="1917">
        <v>0</v>
      </c>
      <c r="AI313" s="1917"/>
      <c r="AJ313" s="1917"/>
      <c r="AK313" s="1885"/>
      <c r="AL313" s="1885"/>
      <c r="AM313" s="1885"/>
      <c r="AN313" s="1885"/>
      <c r="AO313" s="1885"/>
      <c r="AP313" s="1885"/>
      <c r="AQ313" s="1885"/>
      <c r="AR313" s="1885"/>
      <c r="AS313" s="1419"/>
    </row>
    <row r="314" spans="1:45" ht="15" customHeight="1">
      <c r="A314" s="1924" t="s">
        <v>1902</v>
      </c>
      <c r="B314" s="1924"/>
      <c r="C314" s="1925" t="s">
        <v>1654</v>
      </c>
      <c r="D314" s="1925"/>
      <c r="E314" s="1925"/>
      <c r="F314" s="1926" t="s">
        <v>1655</v>
      </c>
      <c r="G314" s="1926"/>
      <c r="H314" s="1926"/>
      <c r="I314" s="1927">
        <v>325</v>
      </c>
      <c r="J314" s="1927"/>
      <c r="K314" s="1928" t="s">
        <v>1656</v>
      </c>
      <c r="L314" s="1928"/>
      <c r="M314" s="1862" t="s">
        <v>1903</v>
      </c>
      <c r="N314" s="1862"/>
      <c r="O314" s="1862"/>
      <c r="P314" s="1862"/>
      <c r="Q314" s="1942">
        <v>44786</v>
      </c>
      <c r="R314" s="1942"/>
      <c r="S314" s="1942"/>
      <c r="T314" s="1942">
        <v>44786</v>
      </c>
      <c r="U314" s="1942"/>
      <c r="V314" s="1942">
        <v>45138</v>
      </c>
      <c r="W314" s="1942"/>
      <c r="X314" s="1942"/>
      <c r="Y314" s="1941">
        <v>564</v>
      </c>
      <c r="Z314" s="1941"/>
      <c r="AA314" s="1862" t="s">
        <v>1658</v>
      </c>
      <c r="AB314" s="1862"/>
      <c r="AC314" s="1862"/>
      <c r="AD314" s="1862"/>
      <c r="AE314" s="1862"/>
      <c r="AF314" s="1923">
        <v>0</v>
      </c>
      <c r="AG314" s="1923"/>
      <c r="AH314" s="1930">
        <v>-45</v>
      </c>
      <c r="AI314" s="1930"/>
      <c r="AJ314" s="1930"/>
      <c r="AK314" s="1917">
        <v>514</v>
      </c>
      <c r="AL314" s="1917"/>
      <c r="AM314" s="1917"/>
      <c r="AN314" s="1941">
        <v>0</v>
      </c>
      <c r="AO314" s="1941"/>
      <c r="AP314" s="1941"/>
      <c r="AQ314" s="1943">
        <v>2434.23</v>
      </c>
      <c r="AR314" s="1943"/>
      <c r="AS314" s="1419"/>
    </row>
    <row r="315" spans="1:45" ht="14.1" customHeight="1">
      <c r="A315" s="1885"/>
      <c r="B315" s="1885"/>
      <c r="C315" s="1885"/>
      <c r="D315" s="1885"/>
      <c r="E315" s="1885"/>
      <c r="F315" s="1885"/>
      <c r="G315" s="1885"/>
      <c r="H315" s="1885"/>
      <c r="I315" s="1885"/>
      <c r="J315" s="1885"/>
      <c r="K315" s="1885"/>
      <c r="L315" s="1885"/>
      <c r="M315" s="1885"/>
      <c r="N315" s="1885"/>
      <c r="O315" s="1885"/>
      <c r="P315" s="1885"/>
      <c r="Q315" s="1885"/>
      <c r="R315" s="1885"/>
      <c r="S315" s="1885"/>
      <c r="T315" s="1885"/>
      <c r="U315" s="1885"/>
      <c r="V315" s="1885"/>
      <c r="W315" s="1885"/>
      <c r="X315" s="1885"/>
      <c r="Y315" s="1885"/>
      <c r="Z315" s="1885"/>
      <c r="AA315" s="1862" t="s">
        <v>1659</v>
      </c>
      <c r="AB315" s="1862"/>
      <c r="AC315" s="1862"/>
      <c r="AD315" s="1862"/>
      <c r="AE315" s="1862"/>
      <c r="AF315" s="1923">
        <v>544</v>
      </c>
      <c r="AG315" s="1923"/>
      <c r="AH315" s="1917">
        <v>0</v>
      </c>
      <c r="AI315" s="1917"/>
      <c r="AJ315" s="1917"/>
      <c r="AK315" s="1885"/>
      <c r="AL315" s="1885"/>
      <c r="AM315" s="1885"/>
      <c r="AN315" s="1885"/>
      <c r="AO315" s="1885"/>
      <c r="AP315" s="1885"/>
      <c r="AQ315" s="1885"/>
      <c r="AR315" s="1885"/>
      <c r="AS315" s="1419"/>
    </row>
    <row r="316" spans="1:45" ht="15" customHeight="1">
      <c r="A316" s="1885"/>
      <c r="B316" s="1885"/>
      <c r="C316" s="1885"/>
      <c r="D316" s="1885"/>
      <c r="E316" s="1885"/>
      <c r="F316" s="1885"/>
      <c r="G316" s="1885"/>
      <c r="H316" s="1885"/>
      <c r="I316" s="1885"/>
      <c r="J316" s="1885"/>
      <c r="K316" s="1885"/>
      <c r="L316" s="1885"/>
      <c r="M316" s="1885"/>
      <c r="N316" s="1885"/>
      <c r="O316" s="1885"/>
      <c r="P316" s="1885"/>
      <c r="Q316" s="1885"/>
      <c r="R316" s="1885"/>
      <c r="S316" s="1885"/>
      <c r="T316" s="1885"/>
      <c r="U316" s="1885"/>
      <c r="V316" s="1885"/>
      <c r="W316" s="1885"/>
      <c r="X316" s="1885"/>
      <c r="Y316" s="1885"/>
      <c r="Z316" s="1885"/>
      <c r="AA316" s="1862" t="s">
        <v>1660</v>
      </c>
      <c r="AB316" s="1862"/>
      <c r="AC316" s="1862"/>
      <c r="AD316" s="1862"/>
      <c r="AE316" s="1862"/>
      <c r="AF316" s="1923">
        <v>0</v>
      </c>
      <c r="AG316" s="1923"/>
      <c r="AH316" s="1929">
        <v>15</v>
      </c>
      <c r="AI316" s="1929"/>
      <c r="AJ316" s="1929"/>
      <c r="AK316" s="1885"/>
      <c r="AL316" s="1885"/>
      <c r="AM316" s="1885"/>
      <c r="AN316" s="1885"/>
      <c r="AO316" s="1885"/>
      <c r="AP316" s="1885"/>
      <c r="AQ316" s="1885"/>
      <c r="AR316" s="1885"/>
      <c r="AS316" s="1419"/>
    </row>
    <row r="317" spans="1:45" ht="14.45" customHeight="1">
      <c r="A317" s="1924" t="s">
        <v>1904</v>
      </c>
      <c r="B317" s="1924"/>
      <c r="C317" s="1925" t="s">
        <v>1654</v>
      </c>
      <c r="D317" s="1925"/>
      <c r="E317" s="1925"/>
      <c r="F317" s="1926" t="s">
        <v>1655</v>
      </c>
      <c r="G317" s="1926"/>
      <c r="H317" s="1926"/>
      <c r="I317" s="1927">
        <v>325</v>
      </c>
      <c r="J317" s="1927"/>
      <c r="K317" s="1928" t="s">
        <v>1656</v>
      </c>
      <c r="L317" s="1928"/>
      <c r="M317" s="1862" t="s">
        <v>1905</v>
      </c>
      <c r="N317" s="1862"/>
      <c r="O317" s="1862"/>
      <c r="P317" s="1862"/>
      <c r="Q317" s="1942">
        <v>44786</v>
      </c>
      <c r="R317" s="1942"/>
      <c r="S317" s="1942"/>
      <c r="T317" s="1942">
        <v>44786</v>
      </c>
      <c r="U317" s="1942"/>
      <c r="V317" s="1942">
        <v>45138</v>
      </c>
      <c r="W317" s="1942"/>
      <c r="X317" s="1942"/>
      <c r="Y317" s="1941">
        <v>564</v>
      </c>
      <c r="Z317" s="1941"/>
      <c r="AA317" s="1862" t="s">
        <v>1658</v>
      </c>
      <c r="AB317" s="1862"/>
      <c r="AC317" s="1862"/>
      <c r="AD317" s="1862"/>
      <c r="AE317" s="1862"/>
      <c r="AF317" s="1923">
        <v>0</v>
      </c>
      <c r="AG317" s="1923"/>
      <c r="AH317" s="1930">
        <v>-45</v>
      </c>
      <c r="AI317" s="1930"/>
      <c r="AJ317" s="1930"/>
      <c r="AK317" s="1917">
        <v>514</v>
      </c>
      <c r="AL317" s="1917"/>
      <c r="AM317" s="1917"/>
      <c r="AN317" s="1941">
        <v>0</v>
      </c>
      <c r="AO317" s="1941"/>
      <c r="AP317" s="1941"/>
      <c r="AQ317" s="1941">
        <v>0</v>
      </c>
      <c r="AR317" s="1941"/>
      <c r="AS317" s="1419"/>
    </row>
    <row r="318" spans="1:45" ht="9" customHeight="1">
      <c r="A318" s="1855"/>
      <c r="B318" s="1855"/>
      <c r="C318" s="1855"/>
      <c r="D318" s="1855"/>
      <c r="E318" s="1855"/>
      <c r="F318" s="1855"/>
      <c r="G318" s="1855"/>
      <c r="H318" s="1855"/>
      <c r="I318" s="1855"/>
      <c r="J318" s="1855"/>
      <c r="K318" s="1855"/>
      <c r="L318" s="1855"/>
      <c r="M318" s="1855"/>
      <c r="N318" s="1855"/>
      <c r="O318" s="1855"/>
      <c r="P318" s="1855"/>
      <c r="Q318" s="1855"/>
      <c r="R318" s="1855"/>
      <c r="S318" s="1855"/>
      <c r="T318" s="1855"/>
      <c r="U318" s="1855"/>
      <c r="V318" s="1855"/>
      <c r="W318" s="1855"/>
      <c r="X318" s="1855"/>
      <c r="Y318" s="1855"/>
      <c r="Z318" s="1855"/>
      <c r="AA318" s="1855"/>
      <c r="AB318" s="1855"/>
      <c r="AC318" s="1855"/>
      <c r="AD318" s="1855"/>
      <c r="AE318" s="1855"/>
      <c r="AF318" s="1855"/>
      <c r="AG318" s="1855"/>
      <c r="AH318" s="1416"/>
      <c r="AI318" s="1955" t="s">
        <v>1640</v>
      </c>
      <c r="AJ318" s="1955"/>
      <c r="AK318" s="1955"/>
      <c r="AL318" s="1955"/>
      <c r="AM318" s="1955"/>
      <c r="AN318" s="1955"/>
      <c r="AO318" s="1955"/>
      <c r="AP318" s="1955"/>
      <c r="AQ318" s="1955"/>
      <c r="AR318" s="1955"/>
      <c r="AS318" s="1955"/>
    </row>
    <row r="319" spans="1:45" ht="20.100000000000001" customHeight="1">
      <c r="A319" s="1938" t="s">
        <v>1641</v>
      </c>
      <c r="B319" s="1938"/>
      <c r="C319" s="1938" t="s">
        <v>1642</v>
      </c>
      <c r="D319" s="1938"/>
      <c r="E319" s="1938"/>
      <c r="F319" s="1954" t="s">
        <v>1643</v>
      </c>
      <c r="G319" s="1954"/>
      <c r="H319" s="1954"/>
      <c r="I319" s="1939" t="s">
        <v>1644</v>
      </c>
      <c r="J319" s="1939"/>
      <c r="K319" s="1954" t="s">
        <v>1645</v>
      </c>
      <c r="L319" s="1954"/>
      <c r="M319" s="1940" t="s">
        <v>1646</v>
      </c>
      <c r="N319" s="1940"/>
      <c r="O319" s="1940"/>
      <c r="P319" s="1940"/>
      <c r="Q319" s="1873" t="s">
        <v>1647</v>
      </c>
      <c r="R319" s="1873"/>
      <c r="S319" s="1873"/>
      <c r="T319" s="1937" t="s">
        <v>1648</v>
      </c>
      <c r="U319" s="1937"/>
      <c r="V319" s="1937" t="s">
        <v>1649</v>
      </c>
      <c r="W319" s="1937"/>
      <c r="X319" s="1937"/>
      <c r="Y319" s="1937" t="s">
        <v>1650</v>
      </c>
      <c r="Z319" s="1937"/>
      <c r="AA319" s="1956" t="s">
        <v>1651</v>
      </c>
      <c r="AB319" s="1956"/>
      <c r="AC319" s="1956"/>
      <c r="AD319" s="1956"/>
      <c r="AE319" s="1956"/>
      <c r="AF319" s="1936" t="s">
        <v>1652</v>
      </c>
      <c r="AG319" s="1936"/>
      <c r="AH319" s="1936"/>
      <c r="AI319" s="1936"/>
      <c r="AJ319" s="1936"/>
      <c r="AK319" s="1936"/>
      <c r="AL319" s="1936"/>
      <c r="AM319" s="1936"/>
      <c r="AN319" s="1936"/>
      <c r="AO319" s="1936"/>
      <c r="AP319" s="1936"/>
      <c r="AQ319" s="1936"/>
      <c r="AR319" s="1936"/>
      <c r="AS319" s="1419"/>
    </row>
    <row r="320" spans="1:45" ht="5.25" customHeight="1">
      <c r="A320" s="1948"/>
      <c r="B320" s="1948"/>
      <c r="C320" s="1948"/>
      <c r="D320" s="1948"/>
      <c r="E320" s="1948"/>
      <c r="F320" s="1948"/>
      <c r="G320" s="1948"/>
      <c r="H320" s="1948"/>
      <c r="I320" s="1948"/>
      <c r="J320" s="1948"/>
      <c r="K320" s="1948"/>
      <c r="L320" s="1948"/>
      <c r="M320" s="1948"/>
      <c r="N320" s="1948"/>
      <c r="O320" s="1948"/>
      <c r="P320" s="1948"/>
      <c r="Q320" s="1948"/>
      <c r="R320" s="1948"/>
      <c r="S320" s="1948"/>
      <c r="T320" s="1948"/>
      <c r="U320" s="1948"/>
      <c r="V320" s="1948"/>
      <c r="W320" s="1948"/>
      <c r="X320" s="1948"/>
      <c r="Y320" s="1948"/>
      <c r="Z320" s="1948"/>
      <c r="AA320" s="1948"/>
      <c r="AB320" s="1948"/>
      <c r="AC320" s="1948"/>
      <c r="AD320" s="1948"/>
      <c r="AE320" s="1948"/>
      <c r="AF320" s="1948"/>
      <c r="AG320" s="1948"/>
      <c r="AH320" s="1948"/>
      <c r="AI320" s="1948"/>
      <c r="AJ320" s="1948"/>
      <c r="AK320" s="1948"/>
      <c r="AL320" s="1948"/>
      <c r="AM320" s="1948"/>
      <c r="AN320" s="1948"/>
      <c r="AO320" s="1948"/>
      <c r="AP320" s="1948"/>
      <c r="AQ320" s="1948"/>
      <c r="AR320" s="1948"/>
      <c r="AS320" s="1416"/>
    </row>
    <row r="321" spans="1:45" ht="21" customHeight="1">
      <c r="A321" s="1944"/>
      <c r="B321" s="1944"/>
      <c r="C321" s="1944"/>
      <c r="D321" s="1944"/>
      <c r="E321" s="1944"/>
      <c r="F321" s="1944"/>
      <c r="G321" s="1944"/>
      <c r="H321" s="1944"/>
      <c r="I321" s="1944"/>
      <c r="J321" s="1944"/>
      <c r="K321" s="1944"/>
      <c r="L321" s="1944"/>
      <c r="M321" s="1944"/>
      <c r="N321" s="1944"/>
      <c r="O321" s="1944"/>
      <c r="P321" s="1944"/>
      <c r="Q321" s="1944"/>
      <c r="R321" s="1944"/>
      <c r="S321" s="1944"/>
      <c r="T321" s="1944"/>
      <c r="U321" s="1944"/>
      <c r="V321" s="1944"/>
      <c r="W321" s="1944"/>
      <c r="X321" s="1944"/>
      <c r="Y321" s="1944"/>
      <c r="Z321" s="1944"/>
      <c r="AA321" s="1944" t="s">
        <v>1659</v>
      </c>
      <c r="AB321" s="1944"/>
      <c r="AC321" s="1944"/>
      <c r="AD321" s="1944"/>
      <c r="AE321" s="1944"/>
      <c r="AF321" s="1946">
        <v>544</v>
      </c>
      <c r="AG321" s="1946"/>
      <c r="AH321" s="1947">
        <v>0</v>
      </c>
      <c r="AI321" s="1947"/>
      <c r="AJ321" s="1947"/>
      <c r="AK321" s="1944"/>
      <c r="AL321" s="1944"/>
      <c r="AM321" s="1944"/>
      <c r="AN321" s="1944"/>
      <c r="AO321" s="1944"/>
      <c r="AP321" s="1944"/>
      <c r="AQ321" s="1944"/>
      <c r="AR321" s="1944"/>
      <c r="AS321" s="1419"/>
    </row>
    <row r="322" spans="1:45" ht="14.1" customHeight="1">
      <c r="A322" s="1885"/>
      <c r="B322" s="1885"/>
      <c r="C322" s="1885"/>
      <c r="D322" s="1885"/>
      <c r="E322" s="1885"/>
      <c r="F322" s="1885"/>
      <c r="G322" s="1885"/>
      <c r="H322" s="1885"/>
      <c r="I322" s="1885"/>
      <c r="J322" s="1885"/>
      <c r="K322" s="1885"/>
      <c r="L322" s="1885"/>
      <c r="M322" s="1885"/>
      <c r="N322" s="1885"/>
      <c r="O322" s="1885"/>
      <c r="P322" s="1885"/>
      <c r="Q322" s="1885"/>
      <c r="R322" s="1885"/>
      <c r="S322" s="1885"/>
      <c r="T322" s="1885"/>
      <c r="U322" s="1885"/>
      <c r="V322" s="1885"/>
      <c r="W322" s="1885"/>
      <c r="X322" s="1885"/>
      <c r="Y322" s="1885"/>
      <c r="Z322" s="1885"/>
      <c r="AA322" s="1862" t="s">
        <v>1660</v>
      </c>
      <c r="AB322" s="1862"/>
      <c r="AC322" s="1862"/>
      <c r="AD322" s="1862"/>
      <c r="AE322" s="1862"/>
      <c r="AF322" s="1923">
        <v>0</v>
      </c>
      <c r="AG322" s="1923"/>
      <c r="AH322" s="1929">
        <v>15</v>
      </c>
      <c r="AI322" s="1929"/>
      <c r="AJ322" s="1929"/>
      <c r="AK322" s="1885"/>
      <c r="AL322" s="1885"/>
      <c r="AM322" s="1885"/>
      <c r="AN322" s="1885"/>
      <c r="AO322" s="1885"/>
      <c r="AP322" s="1885"/>
      <c r="AQ322" s="1885"/>
      <c r="AR322" s="1885"/>
      <c r="AS322" s="1419"/>
    </row>
    <row r="323" spans="1:45" ht="20.100000000000001" customHeight="1">
      <c r="A323" s="1924" t="s">
        <v>1906</v>
      </c>
      <c r="B323" s="1924"/>
      <c r="C323" s="1925" t="s">
        <v>1654</v>
      </c>
      <c r="D323" s="1925"/>
      <c r="E323" s="1925"/>
      <c r="F323" s="1926" t="s">
        <v>1655</v>
      </c>
      <c r="G323" s="1926"/>
      <c r="H323" s="1926"/>
      <c r="I323" s="1927">
        <v>325</v>
      </c>
      <c r="J323" s="1927"/>
      <c r="K323" s="1928" t="s">
        <v>1656</v>
      </c>
      <c r="L323" s="1928"/>
      <c r="M323" s="1862" t="s">
        <v>1907</v>
      </c>
      <c r="N323" s="1862"/>
      <c r="O323" s="1862"/>
      <c r="P323" s="1862"/>
      <c r="Q323" s="1942">
        <v>44805</v>
      </c>
      <c r="R323" s="1942"/>
      <c r="S323" s="1942"/>
      <c r="T323" s="1942">
        <v>44805</v>
      </c>
      <c r="U323" s="1942"/>
      <c r="V323" s="1942">
        <v>45138</v>
      </c>
      <c r="W323" s="1942"/>
      <c r="X323" s="1942"/>
      <c r="Y323" s="1941">
        <v>564</v>
      </c>
      <c r="Z323" s="1941"/>
      <c r="AA323" s="1862" t="s">
        <v>1658</v>
      </c>
      <c r="AB323" s="1862"/>
      <c r="AC323" s="1862"/>
      <c r="AD323" s="1862"/>
      <c r="AE323" s="1862"/>
      <c r="AF323" s="1923">
        <v>0</v>
      </c>
      <c r="AG323" s="1923"/>
      <c r="AH323" s="1930">
        <v>-35</v>
      </c>
      <c r="AI323" s="1930"/>
      <c r="AJ323" s="1930"/>
      <c r="AK323" s="1917">
        <v>514</v>
      </c>
      <c r="AL323" s="1917"/>
      <c r="AM323" s="1917"/>
      <c r="AN323" s="1941">
        <v>0</v>
      </c>
      <c r="AO323" s="1941"/>
      <c r="AP323" s="1941"/>
      <c r="AQ323" s="1941">
        <v>492.49</v>
      </c>
      <c r="AR323" s="1941"/>
      <c r="AS323" s="1419"/>
    </row>
    <row r="324" spans="1:45" ht="15" customHeight="1">
      <c r="A324" s="1885"/>
      <c r="B324" s="1885"/>
      <c r="C324" s="1885"/>
      <c r="D324" s="1885"/>
      <c r="E324" s="1885"/>
      <c r="F324" s="1885"/>
      <c r="G324" s="1885"/>
      <c r="H324" s="1885"/>
      <c r="I324" s="1885"/>
      <c r="J324" s="1885"/>
      <c r="K324" s="1885"/>
      <c r="L324" s="1885"/>
      <c r="M324" s="1885"/>
      <c r="N324" s="1885"/>
      <c r="O324" s="1885"/>
      <c r="P324" s="1885"/>
      <c r="Q324" s="1885"/>
      <c r="R324" s="1885"/>
      <c r="S324" s="1885"/>
      <c r="T324" s="1885"/>
      <c r="U324" s="1885"/>
      <c r="V324" s="1885"/>
      <c r="W324" s="1885"/>
      <c r="X324" s="1885"/>
      <c r="Y324" s="1885"/>
      <c r="Z324" s="1885"/>
      <c r="AA324" s="1862" t="s">
        <v>1659</v>
      </c>
      <c r="AB324" s="1862"/>
      <c r="AC324" s="1862"/>
      <c r="AD324" s="1862"/>
      <c r="AE324" s="1862"/>
      <c r="AF324" s="1923">
        <v>534</v>
      </c>
      <c r="AG324" s="1923"/>
      <c r="AH324" s="1917">
        <v>0</v>
      </c>
      <c r="AI324" s="1917"/>
      <c r="AJ324" s="1917"/>
      <c r="AK324" s="1885"/>
      <c r="AL324" s="1885"/>
      <c r="AM324" s="1885"/>
      <c r="AN324" s="1885"/>
      <c r="AO324" s="1885"/>
      <c r="AP324" s="1885"/>
      <c r="AQ324" s="1885"/>
      <c r="AR324" s="1885"/>
      <c r="AS324" s="1419"/>
    </row>
    <row r="325" spans="1:45" ht="14.1" customHeight="1">
      <c r="A325" s="1885"/>
      <c r="B325" s="1885"/>
      <c r="C325" s="1885"/>
      <c r="D325" s="1885"/>
      <c r="E325" s="1885"/>
      <c r="F325" s="1885"/>
      <c r="G325" s="1885"/>
      <c r="H325" s="1885"/>
      <c r="I325" s="1885"/>
      <c r="J325" s="1885"/>
      <c r="K325" s="1885"/>
      <c r="L325" s="1885"/>
      <c r="M325" s="1885"/>
      <c r="N325" s="1885"/>
      <c r="O325" s="1885"/>
      <c r="P325" s="1885"/>
      <c r="Q325" s="1885"/>
      <c r="R325" s="1885"/>
      <c r="S325" s="1885"/>
      <c r="T325" s="1885"/>
      <c r="U325" s="1885"/>
      <c r="V325" s="1885"/>
      <c r="W325" s="1885"/>
      <c r="X325" s="1885"/>
      <c r="Y325" s="1885"/>
      <c r="Z325" s="1885"/>
      <c r="AA325" s="1862" t="s">
        <v>1660</v>
      </c>
      <c r="AB325" s="1862"/>
      <c r="AC325" s="1862"/>
      <c r="AD325" s="1862"/>
      <c r="AE325" s="1862"/>
      <c r="AF325" s="1923">
        <v>0</v>
      </c>
      <c r="AG325" s="1923"/>
      <c r="AH325" s="1929">
        <v>15</v>
      </c>
      <c r="AI325" s="1929"/>
      <c r="AJ325" s="1929"/>
      <c r="AK325" s="1885"/>
      <c r="AL325" s="1885"/>
      <c r="AM325" s="1885"/>
      <c r="AN325" s="1885"/>
      <c r="AO325" s="1885"/>
      <c r="AP325" s="1885"/>
      <c r="AQ325" s="1885"/>
      <c r="AR325" s="1885"/>
      <c r="AS325" s="1419"/>
    </row>
    <row r="326" spans="1:45" ht="15" customHeight="1">
      <c r="A326" s="1924" t="s">
        <v>1908</v>
      </c>
      <c r="B326" s="1924"/>
      <c r="C326" s="1925" t="s">
        <v>1654</v>
      </c>
      <c r="D326" s="1925"/>
      <c r="E326" s="1925"/>
      <c r="F326" s="1926" t="s">
        <v>1655</v>
      </c>
      <c r="G326" s="1926"/>
      <c r="H326" s="1926"/>
      <c r="I326" s="1927">
        <v>325</v>
      </c>
      <c r="J326" s="1927"/>
      <c r="K326" s="1928" t="s">
        <v>1656</v>
      </c>
      <c r="L326" s="1928"/>
      <c r="M326" s="1862" t="s">
        <v>1909</v>
      </c>
      <c r="N326" s="1862"/>
      <c r="O326" s="1862"/>
      <c r="P326" s="1862"/>
      <c r="Q326" s="1942">
        <v>44786</v>
      </c>
      <c r="R326" s="1942"/>
      <c r="S326" s="1942"/>
      <c r="T326" s="1942">
        <v>44786</v>
      </c>
      <c r="U326" s="1942"/>
      <c r="V326" s="1942">
        <v>45138</v>
      </c>
      <c r="W326" s="1942"/>
      <c r="X326" s="1942"/>
      <c r="Y326" s="1941">
        <v>564</v>
      </c>
      <c r="Z326" s="1941"/>
      <c r="AA326" s="1862" t="s">
        <v>1658</v>
      </c>
      <c r="AB326" s="1862"/>
      <c r="AC326" s="1862"/>
      <c r="AD326" s="1862"/>
      <c r="AE326" s="1862"/>
      <c r="AF326" s="1923">
        <v>0</v>
      </c>
      <c r="AG326" s="1923"/>
      <c r="AH326" s="1930">
        <v>-35</v>
      </c>
      <c r="AI326" s="1930"/>
      <c r="AJ326" s="1930"/>
      <c r="AK326" s="1917">
        <v>514</v>
      </c>
      <c r="AL326" s="1917"/>
      <c r="AM326" s="1917"/>
      <c r="AN326" s="1941">
        <v>0</v>
      </c>
      <c r="AO326" s="1941"/>
      <c r="AP326" s="1941"/>
      <c r="AQ326" s="1959">
        <v>-514</v>
      </c>
      <c r="AR326" s="1959"/>
      <c r="AS326" s="1419"/>
    </row>
    <row r="327" spans="1:45" ht="14.1" customHeight="1">
      <c r="A327" s="1885"/>
      <c r="B327" s="1885"/>
      <c r="C327" s="1885"/>
      <c r="D327" s="1885"/>
      <c r="E327" s="1885"/>
      <c r="F327" s="1885"/>
      <c r="G327" s="1885"/>
      <c r="H327" s="1885"/>
      <c r="I327" s="1885"/>
      <c r="J327" s="1885"/>
      <c r="K327" s="1885"/>
      <c r="L327" s="1885"/>
      <c r="M327" s="1885"/>
      <c r="N327" s="1885"/>
      <c r="O327" s="1885"/>
      <c r="P327" s="1885"/>
      <c r="Q327" s="1885"/>
      <c r="R327" s="1885"/>
      <c r="S327" s="1885"/>
      <c r="T327" s="1885"/>
      <c r="U327" s="1885"/>
      <c r="V327" s="1885"/>
      <c r="W327" s="1885"/>
      <c r="X327" s="1885"/>
      <c r="Y327" s="1885"/>
      <c r="Z327" s="1885"/>
      <c r="AA327" s="1862" t="s">
        <v>1659</v>
      </c>
      <c r="AB327" s="1862"/>
      <c r="AC327" s="1862"/>
      <c r="AD327" s="1862"/>
      <c r="AE327" s="1862"/>
      <c r="AF327" s="1923">
        <v>534</v>
      </c>
      <c r="AG327" s="1923"/>
      <c r="AH327" s="1917">
        <v>0</v>
      </c>
      <c r="AI327" s="1917"/>
      <c r="AJ327" s="1917"/>
      <c r="AK327" s="1885"/>
      <c r="AL327" s="1885"/>
      <c r="AM327" s="1885"/>
      <c r="AN327" s="1885"/>
      <c r="AO327" s="1885"/>
      <c r="AP327" s="1885"/>
      <c r="AQ327" s="1885"/>
      <c r="AR327" s="1885"/>
      <c r="AS327" s="1419"/>
    </row>
    <row r="328" spans="1:45" ht="15" customHeight="1">
      <c r="A328" s="1885"/>
      <c r="B328" s="1885"/>
      <c r="C328" s="1885"/>
      <c r="D328" s="1885"/>
      <c r="E328" s="1885"/>
      <c r="F328" s="1885"/>
      <c r="G328" s="1885"/>
      <c r="H328" s="1885"/>
      <c r="I328" s="1885"/>
      <c r="J328" s="1885"/>
      <c r="K328" s="1885"/>
      <c r="L328" s="1885"/>
      <c r="M328" s="1885"/>
      <c r="N328" s="1885"/>
      <c r="O328" s="1885"/>
      <c r="P328" s="1885"/>
      <c r="Q328" s="1885"/>
      <c r="R328" s="1885"/>
      <c r="S328" s="1885"/>
      <c r="T328" s="1885"/>
      <c r="U328" s="1885"/>
      <c r="V328" s="1885"/>
      <c r="W328" s="1885"/>
      <c r="X328" s="1885"/>
      <c r="Y328" s="1885"/>
      <c r="Z328" s="1885"/>
      <c r="AA328" s="1862" t="s">
        <v>1660</v>
      </c>
      <c r="AB328" s="1862"/>
      <c r="AC328" s="1862"/>
      <c r="AD328" s="1862"/>
      <c r="AE328" s="1862"/>
      <c r="AF328" s="1923">
        <v>0</v>
      </c>
      <c r="AG328" s="1923"/>
      <c r="AH328" s="1929">
        <v>15</v>
      </c>
      <c r="AI328" s="1929"/>
      <c r="AJ328" s="1929"/>
      <c r="AK328" s="1885"/>
      <c r="AL328" s="1885"/>
      <c r="AM328" s="1885"/>
      <c r="AN328" s="1885"/>
      <c r="AO328" s="1885"/>
      <c r="AP328" s="1885"/>
      <c r="AQ328" s="1885"/>
      <c r="AR328" s="1885"/>
      <c r="AS328" s="1419"/>
    </row>
    <row r="329" spans="1:45" ht="14.1" customHeight="1">
      <c r="A329" s="1924" t="s">
        <v>1910</v>
      </c>
      <c r="B329" s="1924"/>
      <c r="C329" s="1925" t="s">
        <v>1654</v>
      </c>
      <c r="D329" s="1925"/>
      <c r="E329" s="1925"/>
      <c r="F329" s="1926" t="s">
        <v>1655</v>
      </c>
      <c r="G329" s="1926"/>
      <c r="H329" s="1926"/>
      <c r="I329" s="1927">
        <v>325</v>
      </c>
      <c r="J329" s="1927"/>
      <c r="K329" s="1928" t="s">
        <v>1676</v>
      </c>
      <c r="L329" s="1928"/>
      <c r="M329" s="1924" t="s">
        <v>1677</v>
      </c>
      <c r="N329" s="1924"/>
      <c r="O329" s="1924"/>
      <c r="P329" s="1924"/>
      <c r="Q329" s="1885"/>
      <c r="R329" s="1885"/>
      <c r="S329" s="1885"/>
      <c r="T329" s="1885"/>
      <c r="U329" s="1885"/>
      <c r="V329" s="1885"/>
      <c r="W329" s="1885"/>
      <c r="X329" s="1885"/>
      <c r="Y329" s="1941">
        <v>564</v>
      </c>
      <c r="Z329" s="1941"/>
      <c r="AA329" s="1885"/>
      <c r="AB329" s="1885"/>
      <c r="AC329" s="1885"/>
      <c r="AD329" s="1885"/>
      <c r="AE329" s="1885"/>
      <c r="AF329" s="1923">
        <v>0</v>
      </c>
      <c r="AG329" s="1923"/>
      <c r="AH329" s="1917">
        <v>0</v>
      </c>
      <c r="AI329" s="1917"/>
      <c r="AJ329" s="1917"/>
      <c r="AK329" s="1885"/>
      <c r="AL329" s="1885"/>
      <c r="AM329" s="1885"/>
      <c r="AN329" s="1885"/>
      <c r="AO329" s="1885"/>
      <c r="AP329" s="1885"/>
      <c r="AQ329" s="1885"/>
      <c r="AR329" s="1885"/>
      <c r="AS329" s="1419"/>
    </row>
    <row r="330" spans="1:45" ht="15" customHeight="1">
      <c r="A330" s="1924" t="s">
        <v>1911</v>
      </c>
      <c r="B330" s="1924"/>
      <c r="C330" s="1925" t="s">
        <v>1654</v>
      </c>
      <c r="D330" s="1925"/>
      <c r="E330" s="1925"/>
      <c r="F330" s="1926" t="s">
        <v>1655</v>
      </c>
      <c r="G330" s="1926"/>
      <c r="H330" s="1926"/>
      <c r="I330" s="1927">
        <v>325</v>
      </c>
      <c r="J330" s="1927"/>
      <c r="K330" s="1928" t="s">
        <v>1656</v>
      </c>
      <c r="L330" s="1928"/>
      <c r="M330" s="1862" t="s">
        <v>1912</v>
      </c>
      <c r="N330" s="1862"/>
      <c r="O330" s="1862"/>
      <c r="P330" s="1862"/>
      <c r="Q330" s="1942">
        <v>44422</v>
      </c>
      <c r="R330" s="1942"/>
      <c r="S330" s="1942"/>
      <c r="T330" s="1942">
        <v>44774</v>
      </c>
      <c r="U330" s="1942"/>
      <c r="V330" s="1942">
        <v>45138</v>
      </c>
      <c r="W330" s="1942"/>
      <c r="X330" s="1942"/>
      <c r="Y330" s="1941">
        <v>564</v>
      </c>
      <c r="Z330" s="1941"/>
      <c r="AA330" s="1862" t="s">
        <v>1658</v>
      </c>
      <c r="AB330" s="1862"/>
      <c r="AC330" s="1862"/>
      <c r="AD330" s="1862"/>
      <c r="AE330" s="1862"/>
      <c r="AF330" s="1923">
        <v>0</v>
      </c>
      <c r="AG330" s="1923"/>
      <c r="AH330" s="1930">
        <v>-45</v>
      </c>
      <c r="AI330" s="1930"/>
      <c r="AJ330" s="1930"/>
      <c r="AK330" s="1917">
        <v>514</v>
      </c>
      <c r="AL330" s="1917"/>
      <c r="AM330" s="1917"/>
      <c r="AN330" s="1941">
        <v>0</v>
      </c>
      <c r="AO330" s="1941"/>
      <c r="AP330" s="1941"/>
      <c r="AQ330" s="1941">
        <v>0</v>
      </c>
      <c r="AR330" s="1941"/>
      <c r="AS330" s="1419"/>
    </row>
    <row r="331" spans="1:45" ht="14.1" customHeight="1">
      <c r="A331" s="1885"/>
      <c r="B331" s="1885"/>
      <c r="C331" s="1885"/>
      <c r="D331" s="1885"/>
      <c r="E331" s="1885"/>
      <c r="F331" s="1885"/>
      <c r="G331" s="1885"/>
      <c r="H331" s="1885"/>
      <c r="I331" s="1885"/>
      <c r="J331" s="1885"/>
      <c r="K331" s="1885"/>
      <c r="L331" s="1885"/>
      <c r="M331" s="1885"/>
      <c r="N331" s="1885"/>
      <c r="O331" s="1885"/>
      <c r="P331" s="1885"/>
      <c r="Q331" s="1885"/>
      <c r="R331" s="1885"/>
      <c r="S331" s="1885"/>
      <c r="T331" s="1885"/>
      <c r="U331" s="1885"/>
      <c r="V331" s="1885"/>
      <c r="W331" s="1885"/>
      <c r="X331" s="1885"/>
      <c r="Y331" s="1885"/>
      <c r="Z331" s="1885"/>
      <c r="AA331" s="1862" t="s">
        <v>1659</v>
      </c>
      <c r="AB331" s="1862"/>
      <c r="AC331" s="1862"/>
      <c r="AD331" s="1862"/>
      <c r="AE331" s="1862"/>
      <c r="AF331" s="1923">
        <v>544</v>
      </c>
      <c r="AG331" s="1923"/>
      <c r="AH331" s="1917">
        <v>0</v>
      </c>
      <c r="AI331" s="1917"/>
      <c r="AJ331" s="1917"/>
      <c r="AK331" s="1885"/>
      <c r="AL331" s="1885"/>
      <c r="AM331" s="1885"/>
      <c r="AN331" s="1885"/>
      <c r="AO331" s="1885"/>
      <c r="AP331" s="1885"/>
      <c r="AQ331" s="1885"/>
      <c r="AR331" s="1885"/>
      <c r="AS331" s="1419"/>
    </row>
    <row r="332" spans="1:45" ht="15" customHeight="1">
      <c r="A332" s="1885"/>
      <c r="B332" s="1885"/>
      <c r="C332" s="1885"/>
      <c r="D332" s="1885"/>
      <c r="E332" s="1885"/>
      <c r="F332" s="1885"/>
      <c r="G332" s="1885"/>
      <c r="H332" s="1885"/>
      <c r="I332" s="1885"/>
      <c r="J332" s="1885"/>
      <c r="K332" s="1885"/>
      <c r="L332" s="1885"/>
      <c r="M332" s="1885"/>
      <c r="N332" s="1885"/>
      <c r="O332" s="1885"/>
      <c r="P332" s="1885"/>
      <c r="Q332" s="1885"/>
      <c r="R332" s="1885"/>
      <c r="S332" s="1885"/>
      <c r="T332" s="1885"/>
      <c r="U332" s="1885"/>
      <c r="V332" s="1885"/>
      <c r="W332" s="1885"/>
      <c r="X332" s="1885"/>
      <c r="Y332" s="1885"/>
      <c r="Z332" s="1885"/>
      <c r="AA332" s="1862" t="s">
        <v>1660</v>
      </c>
      <c r="AB332" s="1862"/>
      <c r="AC332" s="1862"/>
      <c r="AD332" s="1862"/>
      <c r="AE332" s="1862"/>
      <c r="AF332" s="1923">
        <v>0</v>
      </c>
      <c r="AG332" s="1923"/>
      <c r="AH332" s="1929">
        <v>15</v>
      </c>
      <c r="AI332" s="1929"/>
      <c r="AJ332" s="1929"/>
      <c r="AK332" s="1885"/>
      <c r="AL332" s="1885"/>
      <c r="AM332" s="1885"/>
      <c r="AN332" s="1885"/>
      <c r="AO332" s="1885"/>
      <c r="AP332" s="1885"/>
      <c r="AQ332" s="1885"/>
      <c r="AR332" s="1885"/>
      <c r="AS332" s="1419"/>
    </row>
    <row r="333" spans="1:45" ht="14.1" customHeight="1">
      <c r="A333" s="1924" t="s">
        <v>1913</v>
      </c>
      <c r="B333" s="1924"/>
      <c r="C333" s="1925" t="s">
        <v>1654</v>
      </c>
      <c r="D333" s="1925"/>
      <c r="E333" s="1925"/>
      <c r="F333" s="1926" t="s">
        <v>1655</v>
      </c>
      <c r="G333" s="1926"/>
      <c r="H333" s="1926"/>
      <c r="I333" s="1927">
        <v>325</v>
      </c>
      <c r="J333" s="1927"/>
      <c r="K333" s="1928" t="s">
        <v>1676</v>
      </c>
      <c r="L333" s="1928"/>
      <c r="M333" s="1924" t="s">
        <v>1677</v>
      </c>
      <c r="N333" s="1924"/>
      <c r="O333" s="1924"/>
      <c r="P333" s="1924"/>
      <c r="Q333" s="1885"/>
      <c r="R333" s="1885"/>
      <c r="S333" s="1885"/>
      <c r="T333" s="1885"/>
      <c r="U333" s="1885"/>
      <c r="V333" s="1885"/>
      <c r="W333" s="1885"/>
      <c r="X333" s="1885"/>
      <c r="Y333" s="1941">
        <v>564</v>
      </c>
      <c r="Z333" s="1941"/>
      <c r="AA333" s="1885"/>
      <c r="AB333" s="1885"/>
      <c r="AC333" s="1885"/>
      <c r="AD333" s="1885"/>
      <c r="AE333" s="1885"/>
      <c r="AF333" s="1923">
        <v>0</v>
      </c>
      <c r="AG333" s="1923"/>
      <c r="AH333" s="1917">
        <v>0</v>
      </c>
      <c r="AI333" s="1917"/>
      <c r="AJ333" s="1917"/>
      <c r="AK333" s="1885"/>
      <c r="AL333" s="1885"/>
      <c r="AM333" s="1885"/>
      <c r="AN333" s="1885"/>
      <c r="AO333" s="1885"/>
      <c r="AP333" s="1885"/>
      <c r="AQ333" s="1885"/>
      <c r="AR333" s="1885"/>
      <c r="AS333" s="1419"/>
    </row>
    <row r="334" spans="1:45" ht="14.1" customHeight="1">
      <c r="A334" s="1924" t="s">
        <v>1914</v>
      </c>
      <c r="B334" s="1924"/>
      <c r="C334" s="1925" t="s">
        <v>1654</v>
      </c>
      <c r="D334" s="1925"/>
      <c r="E334" s="1925"/>
      <c r="F334" s="1926" t="s">
        <v>1655</v>
      </c>
      <c r="G334" s="1926"/>
      <c r="H334" s="1926"/>
      <c r="I334" s="1927">
        <v>325</v>
      </c>
      <c r="J334" s="1927"/>
      <c r="K334" s="1928" t="s">
        <v>1656</v>
      </c>
      <c r="L334" s="1928"/>
      <c r="M334" s="1862" t="s">
        <v>1915</v>
      </c>
      <c r="N334" s="1862"/>
      <c r="O334" s="1862"/>
      <c r="P334" s="1862"/>
      <c r="Q334" s="1942">
        <v>44774</v>
      </c>
      <c r="R334" s="1942"/>
      <c r="S334" s="1942"/>
      <c r="T334" s="1942">
        <v>44774</v>
      </c>
      <c r="U334" s="1942"/>
      <c r="V334" s="1942">
        <v>45138</v>
      </c>
      <c r="W334" s="1942"/>
      <c r="X334" s="1942"/>
      <c r="Y334" s="1941">
        <v>564</v>
      </c>
      <c r="Z334" s="1941"/>
      <c r="AA334" s="1862" t="s">
        <v>1658</v>
      </c>
      <c r="AB334" s="1862"/>
      <c r="AC334" s="1862"/>
      <c r="AD334" s="1862"/>
      <c r="AE334" s="1862"/>
      <c r="AF334" s="1923">
        <v>0</v>
      </c>
      <c r="AG334" s="1923"/>
      <c r="AH334" s="1930">
        <v>-35</v>
      </c>
      <c r="AI334" s="1930"/>
      <c r="AJ334" s="1930"/>
      <c r="AK334" s="1917">
        <v>514</v>
      </c>
      <c r="AL334" s="1917"/>
      <c r="AM334" s="1917"/>
      <c r="AN334" s="1941">
        <v>0</v>
      </c>
      <c r="AO334" s="1941"/>
      <c r="AP334" s="1941"/>
      <c r="AQ334" s="1943">
        <v>1933.37</v>
      </c>
      <c r="AR334" s="1943"/>
      <c r="AS334" s="1419"/>
    </row>
    <row r="335" spans="1:45" ht="15" customHeight="1">
      <c r="A335" s="1885"/>
      <c r="B335" s="1885"/>
      <c r="C335" s="1885"/>
      <c r="D335" s="1885"/>
      <c r="E335" s="1885"/>
      <c r="F335" s="1885"/>
      <c r="G335" s="1885"/>
      <c r="H335" s="1885"/>
      <c r="I335" s="1885"/>
      <c r="J335" s="1885"/>
      <c r="K335" s="1885"/>
      <c r="L335" s="1885"/>
      <c r="M335" s="1885"/>
      <c r="N335" s="1885"/>
      <c r="O335" s="1885"/>
      <c r="P335" s="1885"/>
      <c r="Q335" s="1885"/>
      <c r="R335" s="1885"/>
      <c r="S335" s="1885"/>
      <c r="T335" s="1885"/>
      <c r="U335" s="1885"/>
      <c r="V335" s="1885"/>
      <c r="W335" s="1885"/>
      <c r="X335" s="1885"/>
      <c r="Y335" s="1885"/>
      <c r="Z335" s="1885"/>
      <c r="AA335" s="1862" t="s">
        <v>1659</v>
      </c>
      <c r="AB335" s="1862"/>
      <c r="AC335" s="1862"/>
      <c r="AD335" s="1862"/>
      <c r="AE335" s="1862"/>
      <c r="AF335" s="1923">
        <v>534</v>
      </c>
      <c r="AG335" s="1923"/>
      <c r="AH335" s="1917">
        <v>0</v>
      </c>
      <c r="AI335" s="1917"/>
      <c r="AJ335" s="1917"/>
      <c r="AK335" s="1885"/>
      <c r="AL335" s="1885"/>
      <c r="AM335" s="1885"/>
      <c r="AN335" s="1885"/>
      <c r="AO335" s="1885"/>
      <c r="AP335" s="1885"/>
      <c r="AQ335" s="1885"/>
      <c r="AR335" s="1885"/>
      <c r="AS335" s="1419"/>
    </row>
    <row r="336" spans="1:45" ht="14.1" customHeight="1">
      <c r="A336" s="1885"/>
      <c r="B336" s="1885"/>
      <c r="C336" s="1885"/>
      <c r="D336" s="1885"/>
      <c r="E336" s="1885"/>
      <c r="F336" s="1885"/>
      <c r="G336" s="1885"/>
      <c r="H336" s="1885"/>
      <c r="I336" s="1885"/>
      <c r="J336" s="1885"/>
      <c r="K336" s="1885"/>
      <c r="L336" s="1885"/>
      <c r="M336" s="1885"/>
      <c r="N336" s="1885"/>
      <c r="O336" s="1885"/>
      <c r="P336" s="1885"/>
      <c r="Q336" s="1885"/>
      <c r="R336" s="1885"/>
      <c r="S336" s="1885"/>
      <c r="T336" s="1885"/>
      <c r="U336" s="1885"/>
      <c r="V336" s="1885"/>
      <c r="W336" s="1885"/>
      <c r="X336" s="1885"/>
      <c r="Y336" s="1885"/>
      <c r="Z336" s="1885"/>
      <c r="AA336" s="1862" t="s">
        <v>1660</v>
      </c>
      <c r="AB336" s="1862"/>
      <c r="AC336" s="1862"/>
      <c r="AD336" s="1862"/>
      <c r="AE336" s="1862"/>
      <c r="AF336" s="1923">
        <v>0</v>
      </c>
      <c r="AG336" s="1923"/>
      <c r="AH336" s="1929">
        <v>15</v>
      </c>
      <c r="AI336" s="1929"/>
      <c r="AJ336" s="1929"/>
      <c r="AK336" s="1885"/>
      <c r="AL336" s="1885"/>
      <c r="AM336" s="1885"/>
      <c r="AN336" s="1885"/>
      <c r="AO336" s="1885"/>
      <c r="AP336" s="1885"/>
      <c r="AQ336" s="1885"/>
      <c r="AR336" s="1885"/>
      <c r="AS336" s="1419"/>
    </row>
    <row r="337" spans="1:45" ht="15" customHeight="1">
      <c r="A337" s="1924" t="s">
        <v>1916</v>
      </c>
      <c r="B337" s="1924"/>
      <c r="C337" s="1925" t="s">
        <v>1654</v>
      </c>
      <c r="D337" s="1925"/>
      <c r="E337" s="1925"/>
      <c r="F337" s="1926" t="s">
        <v>1655</v>
      </c>
      <c r="G337" s="1926"/>
      <c r="H337" s="1926"/>
      <c r="I337" s="1927">
        <v>325</v>
      </c>
      <c r="J337" s="1927"/>
      <c r="K337" s="1928" t="s">
        <v>1676</v>
      </c>
      <c r="L337" s="1928"/>
      <c r="M337" s="1924" t="s">
        <v>1677</v>
      </c>
      <c r="N337" s="1924"/>
      <c r="O337" s="1924"/>
      <c r="P337" s="1924"/>
      <c r="Q337" s="1885"/>
      <c r="R337" s="1885"/>
      <c r="S337" s="1885"/>
      <c r="T337" s="1885"/>
      <c r="U337" s="1885"/>
      <c r="V337" s="1885"/>
      <c r="W337" s="1885"/>
      <c r="X337" s="1885"/>
      <c r="Y337" s="1941">
        <v>564</v>
      </c>
      <c r="Z337" s="1941"/>
      <c r="AA337" s="1885"/>
      <c r="AB337" s="1885"/>
      <c r="AC337" s="1885"/>
      <c r="AD337" s="1885"/>
      <c r="AE337" s="1885"/>
      <c r="AF337" s="1923">
        <v>0</v>
      </c>
      <c r="AG337" s="1923"/>
      <c r="AH337" s="1917">
        <v>0</v>
      </c>
      <c r="AI337" s="1917"/>
      <c r="AJ337" s="1917"/>
      <c r="AK337" s="1885"/>
      <c r="AL337" s="1885"/>
      <c r="AM337" s="1885"/>
      <c r="AN337" s="1885"/>
      <c r="AO337" s="1885"/>
      <c r="AP337" s="1885"/>
      <c r="AQ337" s="1885"/>
      <c r="AR337" s="1885"/>
      <c r="AS337" s="1419"/>
    </row>
    <row r="338" spans="1:45" ht="14.1" customHeight="1">
      <c r="A338" s="1924" t="s">
        <v>1917</v>
      </c>
      <c r="B338" s="1924"/>
      <c r="C338" s="1925" t="s">
        <v>1654</v>
      </c>
      <c r="D338" s="1925"/>
      <c r="E338" s="1925"/>
      <c r="F338" s="1926" t="s">
        <v>1655</v>
      </c>
      <c r="G338" s="1926"/>
      <c r="H338" s="1926"/>
      <c r="I338" s="1927">
        <v>325</v>
      </c>
      <c r="J338" s="1927"/>
      <c r="K338" s="1928" t="s">
        <v>1676</v>
      </c>
      <c r="L338" s="1928"/>
      <c r="M338" s="1924" t="s">
        <v>1677</v>
      </c>
      <c r="N338" s="1924"/>
      <c r="O338" s="1924"/>
      <c r="P338" s="1924"/>
      <c r="Q338" s="1885"/>
      <c r="R338" s="1885"/>
      <c r="S338" s="1885"/>
      <c r="T338" s="1885"/>
      <c r="U338" s="1885"/>
      <c r="V338" s="1885"/>
      <c r="W338" s="1885"/>
      <c r="X338" s="1885"/>
      <c r="Y338" s="1941">
        <v>564</v>
      </c>
      <c r="Z338" s="1941"/>
      <c r="AA338" s="1885"/>
      <c r="AB338" s="1885"/>
      <c r="AC338" s="1885"/>
      <c r="AD338" s="1885"/>
      <c r="AE338" s="1885"/>
      <c r="AF338" s="1923">
        <v>0</v>
      </c>
      <c r="AG338" s="1923"/>
      <c r="AH338" s="1917">
        <v>0</v>
      </c>
      <c r="AI338" s="1917"/>
      <c r="AJ338" s="1917"/>
      <c r="AK338" s="1885"/>
      <c r="AL338" s="1885"/>
      <c r="AM338" s="1885"/>
      <c r="AN338" s="1885"/>
      <c r="AO338" s="1885"/>
      <c r="AP338" s="1885"/>
      <c r="AQ338" s="1885"/>
      <c r="AR338" s="1885"/>
      <c r="AS338" s="1419"/>
    </row>
    <row r="339" spans="1:45" ht="15" customHeight="1">
      <c r="A339" s="1924" t="s">
        <v>1918</v>
      </c>
      <c r="B339" s="1924"/>
      <c r="C339" s="1925" t="s">
        <v>1654</v>
      </c>
      <c r="D339" s="1925"/>
      <c r="E339" s="1925"/>
      <c r="F339" s="1926" t="s">
        <v>1655</v>
      </c>
      <c r="G339" s="1926"/>
      <c r="H339" s="1926"/>
      <c r="I339" s="1927">
        <v>325</v>
      </c>
      <c r="J339" s="1927"/>
      <c r="K339" s="1928" t="s">
        <v>1676</v>
      </c>
      <c r="L339" s="1928"/>
      <c r="M339" s="1924" t="s">
        <v>1677</v>
      </c>
      <c r="N339" s="1924"/>
      <c r="O339" s="1924"/>
      <c r="P339" s="1924"/>
      <c r="Q339" s="1885"/>
      <c r="R339" s="1885"/>
      <c r="S339" s="1885"/>
      <c r="T339" s="1885"/>
      <c r="U339" s="1885"/>
      <c r="V339" s="1885"/>
      <c r="W339" s="1885"/>
      <c r="X339" s="1885"/>
      <c r="Y339" s="1941">
        <v>564</v>
      </c>
      <c r="Z339" s="1941"/>
      <c r="AA339" s="1885"/>
      <c r="AB339" s="1885"/>
      <c r="AC339" s="1885"/>
      <c r="AD339" s="1885"/>
      <c r="AE339" s="1885"/>
      <c r="AF339" s="1923">
        <v>0</v>
      </c>
      <c r="AG339" s="1923"/>
      <c r="AH339" s="1917">
        <v>0</v>
      </c>
      <c r="AI339" s="1917"/>
      <c r="AJ339" s="1917"/>
      <c r="AK339" s="1885"/>
      <c r="AL339" s="1885"/>
      <c r="AM339" s="1885"/>
      <c r="AN339" s="1885"/>
      <c r="AO339" s="1885"/>
      <c r="AP339" s="1885"/>
      <c r="AQ339" s="1885"/>
      <c r="AR339" s="1885"/>
      <c r="AS339" s="1419"/>
    </row>
    <row r="340" spans="1:45" ht="14.1" customHeight="1">
      <c r="A340" s="1924" t="s">
        <v>1919</v>
      </c>
      <c r="B340" s="1924"/>
      <c r="C340" s="1925" t="s">
        <v>1654</v>
      </c>
      <c r="D340" s="1925"/>
      <c r="E340" s="1925"/>
      <c r="F340" s="1926" t="s">
        <v>1655</v>
      </c>
      <c r="G340" s="1926"/>
      <c r="H340" s="1926"/>
      <c r="I340" s="1927">
        <v>325</v>
      </c>
      <c r="J340" s="1927"/>
      <c r="K340" s="1928" t="s">
        <v>1676</v>
      </c>
      <c r="L340" s="1928"/>
      <c r="M340" s="1924" t="s">
        <v>1677</v>
      </c>
      <c r="N340" s="1924"/>
      <c r="O340" s="1924"/>
      <c r="P340" s="1924"/>
      <c r="Q340" s="1885"/>
      <c r="R340" s="1885"/>
      <c r="S340" s="1885"/>
      <c r="T340" s="1885"/>
      <c r="U340" s="1885"/>
      <c r="V340" s="1885"/>
      <c r="W340" s="1885"/>
      <c r="X340" s="1885"/>
      <c r="Y340" s="1941">
        <v>564</v>
      </c>
      <c r="Z340" s="1941"/>
      <c r="AA340" s="1885"/>
      <c r="AB340" s="1885"/>
      <c r="AC340" s="1885"/>
      <c r="AD340" s="1885"/>
      <c r="AE340" s="1885"/>
      <c r="AF340" s="1923">
        <v>0</v>
      </c>
      <c r="AG340" s="1923"/>
      <c r="AH340" s="1917">
        <v>0</v>
      </c>
      <c r="AI340" s="1917"/>
      <c r="AJ340" s="1917"/>
      <c r="AK340" s="1885"/>
      <c r="AL340" s="1885"/>
      <c r="AM340" s="1885"/>
      <c r="AN340" s="1885"/>
      <c r="AO340" s="1885"/>
      <c r="AP340" s="1885"/>
      <c r="AQ340" s="1885"/>
      <c r="AR340" s="1885"/>
      <c r="AS340" s="1419"/>
    </row>
    <row r="341" spans="1:45" ht="20.100000000000001" customHeight="1">
      <c r="A341" s="1924" t="s">
        <v>1920</v>
      </c>
      <c r="B341" s="1924"/>
      <c r="C341" s="1925" t="s">
        <v>1654</v>
      </c>
      <c r="D341" s="1925"/>
      <c r="E341" s="1925"/>
      <c r="F341" s="1926" t="s">
        <v>1655</v>
      </c>
      <c r="G341" s="1926"/>
      <c r="H341" s="1926"/>
      <c r="I341" s="1927">
        <v>325</v>
      </c>
      <c r="J341" s="1927"/>
      <c r="K341" s="1928" t="s">
        <v>1656</v>
      </c>
      <c r="L341" s="1928"/>
      <c r="M341" s="1862" t="s">
        <v>1921</v>
      </c>
      <c r="N341" s="1862"/>
      <c r="O341" s="1862"/>
      <c r="P341" s="1862"/>
      <c r="Q341" s="1942">
        <v>44776</v>
      </c>
      <c r="R341" s="1942"/>
      <c r="S341" s="1942"/>
      <c r="T341" s="1942">
        <v>44776</v>
      </c>
      <c r="U341" s="1942"/>
      <c r="V341" s="1942">
        <v>45138</v>
      </c>
      <c r="W341" s="1942"/>
      <c r="X341" s="1942"/>
      <c r="Y341" s="1941">
        <v>564</v>
      </c>
      <c r="Z341" s="1941"/>
      <c r="AA341" s="1862" t="s">
        <v>1658</v>
      </c>
      <c r="AB341" s="1862"/>
      <c r="AC341" s="1862"/>
      <c r="AD341" s="1862"/>
      <c r="AE341" s="1862"/>
      <c r="AF341" s="1923">
        <v>0</v>
      </c>
      <c r="AG341" s="1923"/>
      <c r="AH341" s="1930">
        <v>-25</v>
      </c>
      <c r="AI341" s="1930"/>
      <c r="AJ341" s="1930"/>
      <c r="AK341" s="1917">
        <v>524</v>
      </c>
      <c r="AL341" s="1917"/>
      <c r="AM341" s="1917"/>
      <c r="AN341" s="1941">
        <v>0</v>
      </c>
      <c r="AO341" s="1941"/>
      <c r="AP341" s="1941"/>
      <c r="AQ341" s="1941">
        <v>0</v>
      </c>
      <c r="AR341" s="1941"/>
      <c r="AS341" s="1419"/>
    </row>
    <row r="342" spans="1:45" ht="15" customHeight="1">
      <c r="A342" s="1885"/>
      <c r="B342" s="1885"/>
      <c r="C342" s="1885"/>
      <c r="D342" s="1885"/>
      <c r="E342" s="1885"/>
      <c r="F342" s="1885"/>
      <c r="G342" s="1885"/>
      <c r="H342" s="1885"/>
      <c r="I342" s="1885"/>
      <c r="J342" s="1885"/>
      <c r="K342" s="1885"/>
      <c r="L342" s="1885"/>
      <c r="M342" s="1885"/>
      <c r="N342" s="1885"/>
      <c r="O342" s="1885"/>
      <c r="P342" s="1885"/>
      <c r="Q342" s="1885"/>
      <c r="R342" s="1885"/>
      <c r="S342" s="1885"/>
      <c r="T342" s="1885"/>
      <c r="U342" s="1885"/>
      <c r="V342" s="1885"/>
      <c r="W342" s="1885"/>
      <c r="X342" s="1885"/>
      <c r="Y342" s="1885"/>
      <c r="Z342" s="1885"/>
      <c r="AA342" s="1862" t="s">
        <v>1659</v>
      </c>
      <c r="AB342" s="1862"/>
      <c r="AC342" s="1862"/>
      <c r="AD342" s="1862"/>
      <c r="AE342" s="1862"/>
      <c r="AF342" s="1923">
        <v>534</v>
      </c>
      <c r="AG342" s="1923"/>
      <c r="AH342" s="1917">
        <v>0</v>
      </c>
      <c r="AI342" s="1917"/>
      <c r="AJ342" s="1917"/>
      <c r="AK342" s="1885"/>
      <c r="AL342" s="1885"/>
      <c r="AM342" s="1885"/>
      <c r="AN342" s="1885"/>
      <c r="AO342" s="1885"/>
      <c r="AP342" s="1885"/>
      <c r="AQ342" s="1885"/>
      <c r="AR342" s="1885"/>
      <c r="AS342" s="1419"/>
    </row>
    <row r="343" spans="1:45" ht="14.1" customHeight="1">
      <c r="A343" s="1885"/>
      <c r="B343" s="1885"/>
      <c r="C343" s="1885"/>
      <c r="D343" s="1885"/>
      <c r="E343" s="1885"/>
      <c r="F343" s="1885"/>
      <c r="G343" s="1885"/>
      <c r="H343" s="1885"/>
      <c r="I343" s="1885"/>
      <c r="J343" s="1885"/>
      <c r="K343" s="1885"/>
      <c r="L343" s="1885"/>
      <c r="M343" s="1885"/>
      <c r="N343" s="1885"/>
      <c r="O343" s="1885"/>
      <c r="P343" s="1885"/>
      <c r="Q343" s="1885"/>
      <c r="R343" s="1885"/>
      <c r="S343" s="1885"/>
      <c r="T343" s="1885"/>
      <c r="U343" s="1885"/>
      <c r="V343" s="1885"/>
      <c r="W343" s="1885"/>
      <c r="X343" s="1885"/>
      <c r="Y343" s="1885"/>
      <c r="Z343" s="1885"/>
      <c r="AA343" s="1862" t="s">
        <v>1660</v>
      </c>
      <c r="AB343" s="1862"/>
      <c r="AC343" s="1862"/>
      <c r="AD343" s="1862"/>
      <c r="AE343" s="1862"/>
      <c r="AF343" s="1923">
        <v>0</v>
      </c>
      <c r="AG343" s="1923"/>
      <c r="AH343" s="1929">
        <v>15</v>
      </c>
      <c r="AI343" s="1929"/>
      <c r="AJ343" s="1929"/>
      <c r="AK343" s="1885"/>
      <c r="AL343" s="1885"/>
      <c r="AM343" s="1885"/>
      <c r="AN343" s="1885"/>
      <c r="AO343" s="1885"/>
      <c r="AP343" s="1885"/>
      <c r="AQ343" s="1885"/>
      <c r="AR343" s="1885"/>
      <c r="AS343" s="1419"/>
    </row>
    <row r="344" spans="1:45" ht="15" customHeight="1">
      <c r="A344" s="1924" t="s">
        <v>1922</v>
      </c>
      <c r="B344" s="1924"/>
      <c r="C344" s="1925" t="s">
        <v>1654</v>
      </c>
      <c r="D344" s="1925"/>
      <c r="E344" s="1925"/>
      <c r="F344" s="1926" t="s">
        <v>1655</v>
      </c>
      <c r="G344" s="1926"/>
      <c r="H344" s="1926"/>
      <c r="I344" s="1927">
        <v>325</v>
      </c>
      <c r="J344" s="1927"/>
      <c r="K344" s="1928" t="s">
        <v>1656</v>
      </c>
      <c r="L344" s="1928"/>
      <c r="M344" s="1862" t="s">
        <v>1923</v>
      </c>
      <c r="N344" s="1862"/>
      <c r="O344" s="1862"/>
      <c r="P344" s="1862"/>
      <c r="Q344" s="1942">
        <v>44446</v>
      </c>
      <c r="R344" s="1942"/>
      <c r="S344" s="1942"/>
      <c r="T344" s="1942">
        <v>44774</v>
      </c>
      <c r="U344" s="1942"/>
      <c r="V344" s="1942">
        <v>45138</v>
      </c>
      <c r="W344" s="1942"/>
      <c r="X344" s="1942"/>
      <c r="Y344" s="1941">
        <v>564</v>
      </c>
      <c r="Z344" s="1941"/>
      <c r="AA344" s="1862" t="s">
        <v>1658</v>
      </c>
      <c r="AB344" s="1862"/>
      <c r="AC344" s="1862"/>
      <c r="AD344" s="1862"/>
      <c r="AE344" s="1862"/>
      <c r="AF344" s="1923">
        <v>0</v>
      </c>
      <c r="AG344" s="1923"/>
      <c r="AH344" s="1930">
        <v>-25</v>
      </c>
      <c r="AI344" s="1930"/>
      <c r="AJ344" s="1930"/>
      <c r="AK344" s="1917">
        <v>494</v>
      </c>
      <c r="AL344" s="1917"/>
      <c r="AM344" s="1917"/>
      <c r="AN344" s="1941">
        <v>0</v>
      </c>
      <c r="AO344" s="1941"/>
      <c r="AP344" s="1941"/>
      <c r="AQ344" s="1941">
        <v>467.51</v>
      </c>
      <c r="AR344" s="1941"/>
      <c r="AS344" s="1419"/>
    </row>
    <row r="345" spans="1:45" ht="14.1" customHeight="1">
      <c r="A345" s="1885"/>
      <c r="B345" s="1885"/>
      <c r="C345" s="1885"/>
      <c r="D345" s="1885"/>
      <c r="E345" s="1885"/>
      <c r="F345" s="1885"/>
      <c r="G345" s="1885"/>
      <c r="H345" s="1885"/>
      <c r="I345" s="1885"/>
      <c r="J345" s="1885"/>
      <c r="K345" s="1885"/>
      <c r="L345" s="1885"/>
      <c r="M345" s="1885"/>
      <c r="N345" s="1885"/>
      <c r="O345" s="1885"/>
      <c r="P345" s="1885"/>
      <c r="Q345" s="1885"/>
      <c r="R345" s="1885"/>
      <c r="S345" s="1885"/>
      <c r="T345" s="1885"/>
      <c r="U345" s="1885"/>
      <c r="V345" s="1885"/>
      <c r="W345" s="1885"/>
      <c r="X345" s="1885"/>
      <c r="Y345" s="1885"/>
      <c r="Z345" s="1885"/>
      <c r="AA345" s="1862" t="s">
        <v>1659</v>
      </c>
      <c r="AB345" s="1862"/>
      <c r="AC345" s="1862"/>
      <c r="AD345" s="1862"/>
      <c r="AE345" s="1862"/>
      <c r="AF345" s="1923">
        <v>519</v>
      </c>
      <c r="AG345" s="1923"/>
      <c r="AH345" s="1917">
        <v>0</v>
      </c>
      <c r="AI345" s="1917"/>
      <c r="AJ345" s="1917"/>
      <c r="AK345" s="1885"/>
      <c r="AL345" s="1885"/>
      <c r="AM345" s="1885"/>
      <c r="AN345" s="1885"/>
      <c r="AO345" s="1885"/>
      <c r="AP345" s="1885"/>
      <c r="AQ345" s="1885"/>
      <c r="AR345" s="1885"/>
      <c r="AS345" s="1419"/>
    </row>
    <row r="346" spans="1:45" ht="15" customHeight="1">
      <c r="A346" s="1924" t="s">
        <v>1924</v>
      </c>
      <c r="B346" s="1924"/>
      <c r="C346" s="1925" t="s">
        <v>1654</v>
      </c>
      <c r="D346" s="1925"/>
      <c r="E346" s="1925"/>
      <c r="F346" s="1926" t="s">
        <v>1655</v>
      </c>
      <c r="G346" s="1926"/>
      <c r="H346" s="1926"/>
      <c r="I346" s="1927">
        <v>325</v>
      </c>
      <c r="J346" s="1927"/>
      <c r="K346" s="1928" t="s">
        <v>1676</v>
      </c>
      <c r="L346" s="1928"/>
      <c r="M346" s="1924" t="s">
        <v>1677</v>
      </c>
      <c r="N346" s="1924"/>
      <c r="O346" s="1924"/>
      <c r="P346" s="1924"/>
      <c r="Q346" s="1885"/>
      <c r="R346" s="1885"/>
      <c r="S346" s="1885"/>
      <c r="T346" s="1885"/>
      <c r="U346" s="1885"/>
      <c r="V346" s="1885"/>
      <c r="W346" s="1885"/>
      <c r="X346" s="1885"/>
      <c r="Y346" s="1941">
        <v>564</v>
      </c>
      <c r="Z346" s="1941"/>
      <c r="AA346" s="1885"/>
      <c r="AB346" s="1885"/>
      <c r="AC346" s="1885"/>
      <c r="AD346" s="1885"/>
      <c r="AE346" s="1885"/>
      <c r="AF346" s="1923">
        <v>0</v>
      </c>
      <c r="AG346" s="1923"/>
      <c r="AH346" s="1917">
        <v>0</v>
      </c>
      <c r="AI346" s="1917"/>
      <c r="AJ346" s="1917"/>
      <c r="AK346" s="1885"/>
      <c r="AL346" s="1885"/>
      <c r="AM346" s="1885"/>
      <c r="AN346" s="1885"/>
      <c r="AO346" s="1885"/>
      <c r="AP346" s="1885"/>
      <c r="AQ346" s="1885"/>
      <c r="AR346" s="1885"/>
      <c r="AS346" s="1419"/>
    </row>
    <row r="347" spans="1:45" ht="14.1" customHeight="1">
      <c r="A347" s="1924" t="s">
        <v>1925</v>
      </c>
      <c r="B347" s="1924"/>
      <c r="C347" s="1925" t="s">
        <v>1654</v>
      </c>
      <c r="D347" s="1925"/>
      <c r="E347" s="1925"/>
      <c r="F347" s="1926" t="s">
        <v>1655</v>
      </c>
      <c r="G347" s="1926"/>
      <c r="H347" s="1926"/>
      <c r="I347" s="1927">
        <v>325</v>
      </c>
      <c r="J347" s="1927"/>
      <c r="K347" s="1928" t="s">
        <v>1656</v>
      </c>
      <c r="L347" s="1928"/>
      <c r="M347" s="1862" t="s">
        <v>1926</v>
      </c>
      <c r="N347" s="1862"/>
      <c r="O347" s="1862"/>
      <c r="P347" s="1862"/>
      <c r="Q347" s="1942">
        <v>44776</v>
      </c>
      <c r="R347" s="1942"/>
      <c r="S347" s="1942"/>
      <c r="T347" s="1942">
        <v>44776</v>
      </c>
      <c r="U347" s="1942"/>
      <c r="V347" s="1942">
        <v>45138</v>
      </c>
      <c r="W347" s="1942"/>
      <c r="X347" s="1942"/>
      <c r="Y347" s="1941">
        <v>564</v>
      </c>
      <c r="Z347" s="1941"/>
      <c r="AA347" s="1862" t="s">
        <v>1658</v>
      </c>
      <c r="AB347" s="1862"/>
      <c r="AC347" s="1862"/>
      <c r="AD347" s="1862"/>
      <c r="AE347" s="1862"/>
      <c r="AF347" s="1923">
        <v>0</v>
      </c>
      <c r="AG347" s="1923"/>
      <c r="AH347" s="1930">
        <v>-45</v>
      </c>
      <c r="AI347" s="1930"/>
      <c r="AJ347" s="1930"/>
      <c r="AK347" s="1917">
        <v>514</v>
      </c>
      <c r="AL347" s="1917"/>
      <c r="AM347" s="1917"/>
      <c r="AN347" s="1941">
        <v>0</v>
      </c>
      <c r="AO347" s="1941"/>
      <c r="AP347" s="1941"/>
      <c r="AQ347" s="1959">
        <v>-923</v>
      </c>
      <c r="AR347" s="1959"/>
      <c r="AS347" s="1419"/>
    </row>
    <row r="348" spans="1:45" ht="15" customHeight="1">
      <c r="A348" s="1885"/>
      <c r="B348" s="1885"/>
      <c r="C348" s="1885"/>
      <c r="D348" s="1885"/>
      <c r="E348" s="1885"/>
      <c r="F348" s="1885"/>
      <c r="G348" s="1885"/>
      <c r="H348" s="1885"/>
      <c r="I348" s="1885"/>
      <c r="J348" s="1885"/>
      <c r="K348" s="1885"/>
      <c r="L348" s="1885"/>
      <c r="M348" s="1885"/>
      <c r="N348" s="1885"/>
      <c r="O348" s="1885"/>
      <c r="P348" s="1885"/>
      <c r="Q348" s="1885"/>
      <c r="R348" s="1885"/>
      <c r="S348" s="1885"/>
      <c r="T348" s="1885"/>
      <c r="U348" s="1885"/>
      <c r="V348" s="1885"/>
      <c r="W348" s="1885"/>
      <c r="X348" s="1885"/>
      <c r="Y348" s="1885"/>
      <c r="Z348" s="1885"/>
      <c r="AA348" s="1862" t="s">
        <v>1788</v>
      </c>
      <c r="AB348" s="1862"/>
      <c r="AC348" s="1862"/>
      <c r="AD348" s="1862"/>
      <c r="AE348" s="1862"/>
      <c r="AF348" s="1923">
        <v>544</v>
      </c>
      <c r="AG348" s="1923"/>
      <c r="AH348" s="1917">
        <v>0</v>
      </c>
      <c r="AI348" s="1917"/>
      <c r="AJ348" s="1917"/>
      <c r="AK348" s="1885"/>
      <c r="AL348" s="1885"/>
      <c r="AM348" s="1885"/>
      <c r="AN348" s="1885"/>
      <c r="AO348" s="1885"/>
      <c r="AP348" s="1885"/>
      <c r="AQ348" s="1885"/>
      <c r="AR348" s="1885"/>
      <c r="AS348" s="1419"/>
    </row>
    <row r="349" spans="1:45" ht="14.45" customHeight="1">
      <c r="A349" s="1885"/>
      <c r="B349" s="1885"/>
      <c r="C349" s="1885"/>
      <c r="D349" s="1885"/>
      <c r="E349" s="1885"/>
      <c r="F349" s="1885"/>
      <c r="G349" s="1885"/>
      <c r="H349" s="1885"/>
      <c r="I349" s="1885"/>
      <c r="J349" s="1885"/>
      <c r="K349" s="1885"/>
      <c r="L349" s="1885"/>
      <c r="M349" s="1885"/>
      <c r="N349" s="1885"/>
      <c r="O349" s="1885"/>
      <c r="P349" s="1885"/>
      <c r="Q349" s="1885"/>
      <c r="R349" s="1885"/>
      <c r="S349" s="1885"/>
      <c r="T349" s="1885"/>
      <c r="U349" s="1885"/>
      <c r="V349" s="1885"/>
      <c r="W349" s="1885"/>
      <c r="X349" s="1885"/>
      <c r="Y349" s="1885"/>
      <c r="Z349" s="1885"/>
      <c r="AA349" s="1862" t="s">
        <v>1660</v>
      </c>
      <c r="AB349" s="1862"/>
      <c r="AC349" s="1862"/>
      <c r="AD349" s="1862"/>
      <c r="AE349" s="1862"/>
      <c r="AF349" s="1923">
        <v>0</v>
      </c>
      <c r="AG349" s="1923"/>
      <c r="AH349" s="1929">
        <v>15</v>
      </c>
      <c r="AI349" s="1929"/>
      <c r="AJ349" s="1929"/>
      <c r="AK349" s="1885"/>
      <c r="AL349" s="1885"/>
      <c r="AM349" s="1885"/>
      <c r="AN349" s="1885"/>
      <c r="AO349" s="1885"/>
      <c r="AP349" s="1885"/>
      <c r="AQ349" s="1885"/>
      <c r="AR349" s="1885"/>
      <c r="AS349" s="1419"/>
    </row>
    <row r="350" spans="1:45" ht="9" customHeight="1">
      <c r="A350" s="1855"/>
      <c r="B350" s="1855"/>
      <c r="C350" s="1855"/>
      <c r="D350" s="1855"/>
      <c r="E350" s="1855"/>
      <c r="F350" s="1855"/>
      <c r="G350" s="1855"/>
      <c r="H350" s="1855"/>
      <c r="I350" s="1855"/>
      <c r="J350" s="1855"/>
      <c r="K350" s="1855"/>
      <c r="L350" s="1855"/>
      <c r="M350" s="1855"/>
      <c r="N350" s="1855"/>
      <c r="O350" s="1855"/>
      <c r="P350" s="1855"/>
      <c r="Q350" s="1855"/>
      <c r="R350" s="1855"/>
      <c r="S350" s="1855"/>
      <c r="T350" s="1855"/>
      <c r="U350" s="1855"/>
      <c r="V350" s="1855"/>
      <c r="W350" s="1855"/>
      <c r="X350" s="1855"/>
      <c r="Y350" s="1855"/>
      <c r="Z350" s="1855"/>
      <c r="AA350" s="1855"/>
      <c r="AB350" s="1855"/>
      <c r="AC350" s="1855"/>
      <c r="AD350" s="1855"/>
      <c r="AE350" s="1855"/>
      <c r="AF350" s="1855"/>
      <c r="AG350" s="1855"/>
      <c r="AH350" s="1416"/>
      <c r="AI350" s="1955" t="s">
        <v>1640</v>
      </c>
      <c r="AJ350" s="1955"/>
      <c r="AK350" s="1955"/>
      <c r="AL350" s="1955"/>
      <c r="AM350" s="1955"/>
      <c r="AN350" s="1955"/>
      <c r="AO350" s="1955"/>
      <c r="AP350" s="1955"/>
      <c r="AQ350" s="1955"/>
      <c r="AR350" s="1955"/>
      <c r="AS350" s="1955"/>
    </row>
    <row r="351" spans="1:45" ht="20.100000000000001" customHeight="1">
      <c r="A351" s="1938" t="s">
        <v>1641</v>
      </c>
      <c r="B351" s="1938"/>
      <c r="C351" s="1938" t="s">
        <v>1642</v>
      </c>
      <c r="D351" s="1938"/>
      <c r="E351" s="1938"/>
      <c r="F351" s="1954" t="s">
        <v>1643</v>
      </c>
      <c r="G351" s="1954"/>
      <c r="H351" s="1954"/>
      <c r="I351" s="1939" t="s">
        <v>1644</v>
      </c>
      <c r="J351" s="1939"/>
      <c r="K351" s="1954" t="s">
        <v>1645</v>
      </c>
      <c r="L351" s="1954"/>
      <c r="M351" s="1940" t="s">
        <v>1646</v>
      </c>
      <c r="N351" s="1940"/>
      <c r="O351" s="1940"/>
      <c r="P351" s="1940"/>
      <c r="Q351" s="1873" t="s">
        <v>1647</v>
      </c>
      <c r="R351" s="1873"/>
      <c r="S351" s="1873"/>
      <c r="T351" s="1937" t="s">
        <v>1648</v>
      </c>
      <c r="U351" s="1937"/>
      <c r="V351" s="1937" t="s">
        <v>1649</v>
      </c>
      <c r="W351" s="1937"/>
      <c r="X351" s="1937"/>
      <c r="Y351" s="1937" t="s">
        <v>1650</v>
      </c>
      <c r="Z351" s="1937"/>
      <c r="AA351" s="1956" t="s">
        <v>1651</v>
      </c>
      <c r="AB351" s="1956"/>
      <c r="AC351" s="1956"/>
      <c r="AD351" s="1956"/>
      <c r="AE351" s="1956"/>
      <c r="AF351" s="1936" t="s">
        <v>1652</v>
      </c>
      <c r="AG351" s="1936"/>
      <c r="AH351" s="1936"/>
      <c r="AI351" s="1936"/>
      <c r="AJ351" s="1936"/>
      <c r="AK351" s="1936"/>
      <c r="AL351" s="1936"/>
      <c r="AM351" s="1936"/>
      <c r="AN351" s="1936"/>
      <c r="AO351" s="1936"/>
      <c r="AP351" s="1936"/>
      <c r="AQ351" s="1936"/>
      <c r="AR351" s="1936"/>
      <c r="AS351" s="1419"/>
    </row>
    <row r="352" spans="1:45" ht="5.25" customHeight="1">
      <c r="A352" s="1948"/>
      <c r="B352" s="1948"/>
      <c r="C352" s="1948"/>
      <c r="D352" s="1948"/>
      <c r="E352" s="1948"/>
      <c r="F352" s="1948"/>
      <c r="G352" s="1948"/>
      <c r="H352" s="1948"/>
      <c r="I352" s="1948"/>
      <c r="J352" s="1948"/>
      <c r="K352" s="1948"/>
      <c r="L352" s="1948"/>
      <c r="M352" s="1948"/>
      <c r="N352" s="1948"/>
      <c r="O352" s="1948"/>
      <c r="P352" s="1948"/>
      <c r="Q352" s="1948"/>
      <c r="R352" s="1948"/>
      <c r="S352" s="1948"/>
      <c r="T352" s="1948"/>
      <c r="U352" s="1948"/>
      <c r="V352" s="1948"/>
      <c r="W352" s="1948"/>
      <c r="X352" s="1948"/>
      <c r="Y352" s="1948"/>
      <c r="Z352" s="1948"/>
      <c r="AA352" s="1948"/>
      <c r="AB352" s="1948"/>
      <c r="AC352" s="1948"/>
      <c r="AD352" s="1948"/>
      <c r="AE352" s="1948"/>
      <c r="AF352" s="1948"/>
      <c r="AG352" s="1948"/>
      <c r="AH352" s="1948"/>
      <c r="AI352" s="1948"/>
      <c r="AJ352" s="1948"/>
      <c r="AK352" s="1948"/>
      <c r="AL352" s="1948"/>
      <c r="AM352" s="1948"/>
      <c r="AN352" s="1948"/>
      <c r="AO352" s="1948"/>
      <c r="AP352" s="1948"/>
      <c r="AQ352" s="1948"/>
      <c r="AR352" s="1948"/>
      <c r="AS352" s="1416"/>
    </row>
    <row r="353" spans="1:45" ht="27" customHeight="1">
      <c r="A353" s="1965" t="s">
        <v>1927</v>
      </c>
      <c r="B353" s="1965"/>
      <c r="C353" s="1966" t="s">
        <v>1654</v>
      </c>
      <c r="D353" s="1966"/>
      <c r="E353" s="1966"/>
      <c r="F353" s="1967" t="s">
        <v>1655</v>
      </c>
      <c r="G353" s="1967"/>
      <c r="H353" s="1967"/>
      <c r="I353" s="1968">
        <v>325</v>
      </c>
      <c r="J353" s="1968"/>
      <c r="K353" s="1969" t="s">
        <v>1656</v>
      </c>
      <c r="L353" s="1969"/>
      <c r="M353" s="1963" t="s">
        <v>1928</v>
      </c>
      <c r="N353" s="1963"/>
      <c r="O353" s="1963"/>
      <c r="P353" s="1963"/>
      <c r="Q353" s="1962">
        <v>44845</v>
      </c>
      <c r="R353" s="1962"/>
      <c r="S353" s="1962"/>
      <c r="T353" s="1962">
        <v>44845</v>
      </c>
      <c r="U353" s="1962"/>
      <c r="V353" s="1962">
        <v>45138</v>
      </c>
      <c r="W353" s="1962"/>
      <c r="X353" s="1962"/>
      <c r="Y353" s="1961">
        <v>564</v>
      </c>
      <c r="Z353" s="1961"/>
      <c r="AA353" s="1963" t="s">
        <v>1658</v>
      </c>
      <c r="AB353" s="1963"/>
      <c r="AC353" s="1963"/>
      <c r="AD353" s="1963"/>
      <c r="AE353" s="1963"/>
      <c r="AF353" s="1960">
        <v>0</v>
      </c>
      <c r="AG353" s="1960"/>
      <c r="AH353" s="1964">
        <v>-25</v>
      </c>
      <c r="AI353" s="1964"/>
      <c r="AJ353" s="1964"/>
      <c r="AK353" s="1989">
        <v>534</v>
      </c>
      <c r="AL353" s="1989"/>
      <c r="AM353" s="1989"/>
      <c r="AN353" s="1961">
        <v>0</v>
      </c>
      <c r="AO353" s="1961"/>
      <c r="AP353" s="1961"/>
      <c r="AQ353" s="1961">
        <v>140.5</v>
      </c>
      <c r="AR353" s="1961"/>
      <c r="AS353" s="1427"/>
    </row>
    <row r="354" spans="1:45" ht="14.1" customHeight="1">
      <c r="A354" s="1885"/>
      <c r="B354" s="1885"/>
      <c r="C354" s="1885"/>
      <c r="D354" s="1885"/>
      <c r="E354" s="1885"/>
      <c r="F354" s="1885"/>
      <c r="G354" s="1885"/>
      <c r="H354" s="1885"/>
      <c r="I354" s="1885"/>
      <c r="J354" s="1885"/>
      <c r="K354" s="1885"/>
      <c r="L354" s="1885"/>
      <c r="M354" s="1885"/>
      <c r="N354" s="1885"/>
      <c r="O354" s="1885"/>
      <c r="P354" s="1885"/>
      <c r="Q354" s="1885"/>
      <c r="R354" s="1885"/>
      <c r="S354" s="1885"/>
      <c r="T354" s="1885"/>
      <c r="U354" s="1885"/>
      <c r="V354" s="1885"/>
      <c r="W354" s="1885"/>
      <c r="X354" s="1885"/>
      <c r="Y354" s="1885"/>
      <c r="Z354" s="1885"/>
      <c r="AA354" s="1862" t="s">
        <v>1659</v>
      </c>
      <c r="AB354" s="1862"/>
      <c r="AC354" s="1862"/>
      <c r="AD354" s="1862"/>
      <c r="AE354" s="1862"/>
      <c r="AF354" s="1923">
        <v>544</v>
      </c>
      <c r="AG354" s="1923"/>
      <c r="AH354" s="1917">
        <v>0</v>
      </c>
      <c r="AI354" s="1917"/>
      <c r="AJ354" s="1917"/>
      <c r="AK354" s="1885"/>
      <c r="AL354" s="1885"/>
      <c r="AM354" s="1885"/>
      <c r="AN354" s="1885"/>
      <c r="AO354" s="1885"/>
      <c r="AP354" s="1885"/>
      <c r="AQ354" s="1885"/>
      <c r="AR354" s="1885"/>
      <c r="AS354" s="1419"/>
    </row>
    <row r="355" spans="1:45" ht="14.1" customHeight="1">
      <c r="A355" s="1885"/>
      <c r="B355" s="1885"/>
      <c r="C355" s="1885"/>
      <c r="D355" s="1885"/>
      <c r="E355" s="1885"/>
      <c r="F355" s="1885"/>
      <c r="G355" s="1885"/>
      <c r="H355" s="1885"/>
      <c r="I355" s="1885"/>
      <c r="J355" s="1885"/>
      <c r="K355" s="1885"/>
      <c r="L355" s="1885"/>
      <c r="M355" s="1885"/>
      <c r="N355" s="1885"/>
      <c r="O355" s="1885"/>
      <c r="P355" s="1885"/>
      <c r="Q355" s="1885"/>
      <c r="R355" s="1885"/>
      <c r="S355" s="1885"/>
      <c r="T355" s="1885"/>
      <c r="U355" s="1885"/>
      <c r="V355" s="1885"/>
      <c r="W355" s="1885"/>
      <c r="X355" s="1885"/>
      <c r="Y355" s="1885"/>
      <c r="Z355" s="1885"/>
      <c r="AA355" s="1862" t="s">
        <v>1660</v>
      </c>
      <c r="AB355" s="1862"/>
      <c r="AC355" s="1862"/>
      <c r="AD355" s="1862"/>
      <c r="AE355" s="1862"/>
      <c r="AF355" s="1923">
        <v>0</v>
      </c>
      <c r="AG355" s="1923"/>
      <c r="AH355" s="1929">
        <v>15</v>
      </c>
      <c r="AI355" s="1929"/>
      <c r="AJ355" s="1929"/>
      <c r="AK355" s="1885"/>
      <c r="AL355" s="1885"/>
      <c r="AM355" s="1885"/>
      <c r="AN355" s="1885"/>
      <c r="AO355" s="1885"/>
      <c r="AP355" s="1885"/>
      <c r="AQ355" s="1885"/>
      <c r="AR355" s="1885"/>
      <c r="AS355" s="1419"/>
    </row>
    <row r="356" spans="1:45" ht="15" customHeight="1">
      <c r="A356" s="1924" t="s">
        <v>1929</v>
      </c>
      <c r="B356" s="1924"/>
      <c r="C356" s="1925" t="s">
        <v>1654</v>
      </c>
      <c r="D356" s="1925"/>
      <c r="E356" s="1925"/>
      <c r="F356" s="1926" t="s">
        <v>1655</v>
      </c>
      <c r="G356" s="1926"/>
      <c r="H356" s="1926"/>
      <c r="I356" s="1927">
        <v>325</v>
      </c>
      <c r="J356" s="1927"/>
      <c r="K356" s="1928" t="s">
        <v>1676</v>
      </c>
      <c r="L356" s="1928"/>
      <c r="M356" s="1924" t="s">
        <v>1677</v>
      </c>
      <c r="N356" s="1924"/>
      <c r="O356" s="1924"/>
      <c r="P356" s="1924"/>
      <c r="Q356" s="1885"/>
      <c r="R356" s="1885"/>
      <c r="S356" s="1885"/>
      <c r="T356" s="1885"/>
      <c r="U356" s="1885"/>
      <c r="V356" s="1885"/>
      <c r="W356" s="1885"/>
      <c r="X356" s="1885"/>
      <c r="Y356" s="1941">
        <v>564</v>
      </c>
      <c r="Z356" s="1941"/>
      <c r="AA356" s="1885"/>
      <c r="AB356" s="1885"/>
      <c r="AC356" s="1885"/>
      <c r="AD356" s="1885"/>
      <c r="AE356" s="1885"/>
      <c r="AF356" s="1923">
        <v>0</v>
      </c>
      <c r="AG356" s="1923"/>
      <c r="AH356" s="1917">
        <v>0</v>
      </c>
      <c r="AI356" s="1917"/>
      <c r="AJ356" s="1917"/>
      <c r="AK356" s="1885"/>
      <c r="AL356" s="1885"/>
      <c r="AM356" s="1885"/>
      <c r="AN356" s="1885"/>
      <c r="AO356" s="1885"/>
      <c r="AP356" s="1885"/>
      <c r="AQ356" s="1885"/>
      <c r="AR356" s="1885"/>
      <c r="AS356" s="1419"/>
    </row>
    <row r="357" spans="1:45" ht="14.1" customHeight="1">
      <c r="A357" s="1924" t="s">
        <v>1930</v>
      </c>
      <c r="B357" s="1924"/>
      <c r="C357" s="1925" t="s">
        <v>1654</v>
      </c>
      <c r="D357" s="1925"/>
      <c r="E357" s="1925"/>
      <c r="F357" s="1926" t="s">
        <v>1655</v>
      </c>
      <c r="G357" s="1926"/>
      <c r="H357" s="1926"/>
      <c r="I357" s="1927">
        <v>325</v>
      </c>
      <c r="J357" s="1927"/>
      <c r="K357" s="1928" t="s">
        <v>1656</v>
      </c>
      <c r="L357" s="1928"/>
      <c r="M357" s="1862" t="s">
        <v>1931</v>
      </c>
      <c r="N357" s="1862"/>
      <c r="O357" s="1862"/>
      <c r="P357" s="1862"/>
      <c r="Q357" s="1942">
        <v>44844</v>
      </c>
      <c r="R357" s="1942"/>
      <c r="S357" s="1942"/>
      <c r="T357" s="1942">
        <v>44844</v>
      </c>
      <c r="U357" s="1942"/>
      <c r="V357" s="1942">
        <v>45138</v>
      </c>
      <c r="W357" s="1942"/>
      <c r="X357" s="1942"/>
      <c r="Y357" s="1941">
        <v>564</v>
      </c>
      <c r="Z357" s="1941"/>
      <c r="AA357" s="1862" t="s">
        <v>1658</v>
      </c>
      <c r="AB357" s="1862"/>
      <c r="AC357" s="1862"/>
      <c r="AD357" s="1862"/>
      <c r="AE357" s="1862"/>
      <c r="AF357" s="1923">
        <v>0</v>
      </c>
      <c r="AG357" s="1923"/>
      <c r="AH357" s="1930">
        <v>-45</v>
      </c>
      <c r="AI357" s="1930"/>
      <c r="AJ357" s="1930"/>
      <c r="AK357" s="1917">
        <v>499</v>
      </c>
      <c r="AL357" s="1917"/>
      <c r="AM357" s="1917"/>
      <c r="AN357" s="1941">
        <v>0</v>
      </c>
      <c r="AO357" s="1941"/>
      <c r="AP357" s="1941"/>
      <c r="AQ357" s="1941">
        <v>0</v>
      </c>
      <c r="AR357" s="1941"/>
      <c r="AS357" s="1419"/>
    </row>
    <row r="358" spans="1:45" ht="15" customHeight="1">
      <c r="A358" s="1885"/>
      <c r="B358" s="1885"/>
      <c r="C358" s="1885"/>
      <c r="D358" s="1885"/>
      <c r="E358" s="1885"/>
      <c r="F358" s="1885"/>
      <c r="G358" s="1885"/>
      <c r="H358" s="1885"/>
      <c r="I358" s="1885"/>
      <c r="J358" s="1885"/>
      <c r="K358" s="1885"/>
      <c r="L358" s="1885"/>
      <c r="M358" s="1885"/>
      <c r="N358" s="1885"/>
      <c r="O358" s="1885"/>
      <c r="P358" s="1885"/>
      <c r="Q358" s="1885"/>
      <c r="R358" s="1885"/>
      <c r="S358" s="1885"/>
      <c r="T358" s="1885"/>
      <c r="U358" s="1885"/>
      <c r="V358" s="1885"/>
      <c r="W358" s="1885"/>
      <c r="X358" s="1885"/>
      <c r="Y358" s="1885"/>
      <c r="Z358" s="1885"/>
      <c r="AA358" s="1862" t="s">
        <v>1659</v>
      </c>
      <c r="AB358" s="1862"/>
      <c r="AC358" s="1862"/>
      <c r="AD358" s="1862"/>
      <c r="AE358" s="1862"/>
      <c r="AF358" s="1923">
        <v>544</v>
      </c>
      <c r="AG358" s="1923"/>
      <c r="AH358" s="1917">
        <v>0</v>
      </c>
      <c r="AI358" s="1917"/>
      <c r="AJ358" s="1917"/>
      <c r="AK358" s="1885"/>
      <c r="AL358" s="1885"/>
      <c r="AM358" s="1885"/>
      <c r="AN358" s="1885"/>
      <c r="AO358" s="1885"/>
      <c r="AP358" s="1885"/>
      <c r="AQ358" s="1885"/>
      <c r="AR358" s="1885"/>
      <c r="AS358" s="1419"/>
    </row>
    <row r="359" spans="1:45" ht="14.1" customHeight="1">
      <c r="A359" s="1924" t="s">
        <v>1932</v>
      </c>
      <c r="B359" s="1924"/>
      <c r="C359" s="1925" t="s">
        <v>1654</v>
      </c>
      <c r="D359" s="1925"/>
      <c r="E359" s="1925"/>
      <c r="F359" s="1926" t="s">
        <v>1655</v>
      </c>
      <c r="G359" s="1926"/>
      <c r="H359" s="1926"/>
      <c r="I359" s="1927">
        <v>325</v>
      </c>
      <c r="J359" s="1927"/>
      <c r="K359" s="1928" t="s">
        <v>1656</v>
      </c>
      <c r="L359" s="1928"/>
      <c r="M359" s="1862" t="s">
        <v>1933</v>
      </c>
      <c r="N359" s="1862"/>
      <c r="O359" s="1862"/>
      <c r="P359" s="1862"/>
      <c r="Q359" s="1942">
        <v>44776</v>
      </c>
      <c r="R359" s="1942"/>
      <c r="S359" s="1942"/>
      <c r="T359" s="1942">
        <v>44776</v>
      </c>
      <c r="U359" s="1942"/>
      <c r="V359" s="1942">
        <v>45138</v>
      </c>
      <c r="W359" s="1942"/>
      <c r="X359" s="1942"/>
      <c r="Y359" s="1941">
        <v>564</v>
      </c>
      <c r="Z359" s="1941"/>
      <c r="AA359" s="1862" t="s">
        <v>1658</v>
      </c>
      <c r="AB359" s="1862"/>
      <c r="AC359" s="1862"/>
      <c r="AD359" s="1862"/>
      <c r="AE359" s="1862"/>
      <c r="AF359" s="1923">
        <v>0</v>
      </c>
      <c r="AG359" s="1923"/>
      <c r="AH359" s="1930">
        <v>-10</v>
      </c>
      <c r="AI359" s="1930"/>
      <c r="AJ359" s="1930"/>
      <c r="AK359" s="1917">
        <v>509</v>
      </c>
      <c r="AL359" s="1917"/>
      <c r="AM359" s="1917"/>
      <c r="AN359" s="1941">
        <v>0</v>
      </c>
      <c r="AO359" s="1941"/>
      <c r="AP359" s="1941"/>
      <c r="AQ359" s="1941">
        <v>0</v>
      </c>
      <c r="AR359" s="1941"/>
      <c r="AS359" s="1419"/>
    </row>
    <row r="360" spans="1:45" ht="15" customHeight="1">
      <c r="A360" s="1885"/>
      <c r="B360" s="1885"/>
      <c r="C360" s="1885"/>
      <c r="D360" s="1885"/>
      <c r="E360" s="1885"/>
      <c r="F360" s="1885"/>
      <c r="G360" s="1885"/>
      <c r="H360" s="1885"/>
      <c r="I360" s="1885"/>
      <c r="J360" s="1885"/>
      <c r="K360" s="1885"/>
      <c r="L360" s="1885"/>
      <c r="M360" s="1885"/>
      <c r="N360" s="1885"/>
      <c r="O360" s="1885"/>
      <c r="P360" s="1885"/>
      <c r="Q360" s="1885"/>
      <c r="R360" s="1885"/>
      <c r="S360" s="1885"/>
      <c r="T360" s="1885"/>
      <c r="U360" s="1885"/>
      <c r="V360" s="1885"/>
      <c r="W360" s="1885"/>
      <c r="X360" s="1885"/>
      <c r="Y360" s="1885"/>
      <c r="Z360" s="1885"/>
      <c r="AA360" s="1862" t="s">
        <v>1659</v>
      </c>
      <c r="AB360" s="1862"/>
      <c r="AC360" s="1862"/>
      <c r="AD360" s="1862"/>
      <c r="AE360" s="1862"/>
      <c r="AF360" s="1923">
        <v>519</v>
      </c>
      <c r="AG360" s="1923"/>
      <c r="AH360" s="1917">
        <v>0</v>
      </c>
      <c r="AI360" s="1917"/>
      <c r="AJ360" s="1917"/>
      <c r="AK360" s="1885"/>
      <c r="AL360" s="1885"/>
      <c r="AM360" s="1885"/>
      <c r="AN360" s="1885"/>
      <c r="AO360" s="1885"/>
      <c r="AP360" s="1885"/>
      <c r="AQ360" s="1885"/>
      <c r="AR360" s="1885"/>
      <c r="AS360" s="1419"/>
    </row>
    <row r="361" spans="1:45" ht="20.100000000000001" customHeight="1">
      <c r="A361" s="1924" t="s">
        <v>1934</v>
      </c>
      <c r="B361" s="1924"/>
      <c r="C361" s="1925" t="s">
        <v>1654</v>
      </c>
      <c r="D361" s="1925"/>
      <c r="E361" s="1925"/>
      <c r="F361" s="1926" t="s">
        <v>1655</v>
      </c>
      <c r="G361" s="1926"/>
      <c r="H361" s="1926"/>
      <c r="I361" s="1927">
        <v>325</v>
      </c>
      <c r="J361" s="1927"/>
      <c r="K361" s="1928" t="s">
        <v>1656</v>
      </c>
      <c r="L361" s="1928"/>
      <c r="M361" s="1862" t="s">
        <v>1935</v>
      </c>
      <c r="N361" s="1862"/>
      <c r="O361" s="1862"/>
      <c r="P361" s="1862"/>
      <c r="Q361" s="1942">
        <v>44785</v>
      </c>
      <c r="R361" s="1942"/>
      <c r="S361" s="1942"/>
      <c r="T361" s="1942">
        <v>44785</v>
      </c>
      <c r="U361" s="1942"/>
      <c r="V361" s="1942">
        <v>45138</v>
      </c>
      <c r="W361" s="1942"/>
      <c r="X361" s="1942"/>
      <c r="Y361" s="1941">
        <v>564</v>
      </c>
      <c r="Z361" s="1941"/>
      <c r="AA361" s="1862" t="s">
        <v>1658</v>
      </c>
      <c r="AB361" s="1862"/>
      <c r="AC361" s="1862"/>
      <c r="AD361" s="1862"/>
      <c r="AE361" s="1862"/>
      <c r="AF361" s="1923">
        <v>0</v>
      </c>
      <c r="AG361" s="1923"/>
      <c r="AH361" s="1930">
        <v>-45</v>
      </c>
      <c r="AI361" s="1930"/>
      <c r="AJ361" s="1930"/>
      <c r="AK361" s="1917">
        <v>514</v>
      </c>
      <c r="AL361" s="1917"/>
      <c r="AM361" s="1917"/>
      <c r="AN361" s="1941">
        <v>0</v>
      </c>
      <c r="AO361" s="1941"/>
      <c r="AP361" s="1941"/>
      <c r="AQ361" s="1941">
        <v>0</v>
      </c>
      <c r="AR361" s="1941"/>
      <c r="AS361" s="1419"/>
    </row>
    <row r="362" spans="1:45" ht="15" customHeight="1">
      <c r="A362" s="1885"/>
      <c r="B362" s="1885"/>
      <c r="C362" s="1885"/>
      <c r="D362" s="1885"/>
      <c r="E362" s="1885"/>
      <c r="F362" s="1885"/>
      <c r="G362" s="1885"/>
      <c r="H362" s="1885"/>
      <c r="I362" s="1885"/>
      <c r="J362" s="1885"/>
      <c r="K362" s="1885"/>
      <c r="L362" s="1885"/>
      <c r="M362" s="1885"/>
      <c r="N362" s="1885"/>
      <c r="O362" s="1885"/>
      <c r="P362" s="1885"/>
      <c r="Q362" s="1885"/>
      <c r="R362" s="1885"/>
      <c r="S362" s="1885"/>
      <c r="T362" s="1885"/>
      <c r="U362" s="1885"/>
      <c r="V362" s="1885"/>
      <c r="W362" s="1885"/>
      <c r="X362" s="1885"/>
      <c r="Y362" s="1885"/>
      <c r="Z362" s="1885"/>
      <c r="AA362" s="1862" t="s">
        <v>1659</v>
      </c>
      <c r="AB362" s="1862"/>
      <c r="AC362" s="1862"/>
      <c r="AD362" s="1862"/>
      <c r="AE362" s="1862"/>
      <c r="AF362" s="1923">
        <v>544</v>
      </c>
      <c r="AG362" s="1923"/>
      <c r="AH362" s="1917">
        <v>0</v>
      </c>
      <c r="AI362" s="1917"/>
      <c r="AJ362" s="1917"/>
      <c r="AK362" s="1885"/>
      <c r="AL362" s="1885"/>
      <c r="AM362" s="1885"/>
      <c r="AN362" s="1885"/>
      <c r="AO362" s="1885"/>
      <c r="AP362" s="1885"/>
      <c r="AQ362" s="1885"/>
      <c r="AR362" s="1885"/>
      <c r="AS362" s="1419"/>
    </row>
    <row r="363" spans="1:45" ht="14.1" customHeight="1">
      <c r="A363" s="1885"/>
      <c r="B363" s="1885"/>
      <c r="C363" s="1885"/>
      <c r="D363" s="1885"/>
      <c r="E363" s="1885"/>
      <c r="F363" s="1885"/>
      <c r="G363" s="1885"/>
      <c r="H363" s="1885"/>
      <c r="I363" s="1885"/>
      <c r="J363" s="1885"/>
      <c r="K363" s="1885"/>
      <c r="L363" s="1885"/>
      <c r="M363" s="1885"/>
      <c r="N363" s="1885"/>
      <c r="O363" s="1885"/>
      <c r="P363" s="1885"/>
      <c r="Q363" s="1885"/>
      <c r="R363" s="1885"/>
      <c r="S363" s="1885"/>
      <c r="T363" s="1885"/>
      <c r="U363" s="1885"/>
      <c r="V363" s="1885"/>
      <c r="W363" s="1885"/>
      <c r="X363" s="1885"/>
      <c r="Y363" s="1885"/>
      <c r="Z363" s="1885"/>
      <c r="AA363" s="1862" t="s">
        <v>1660</v>
      </c>
      <c r="AB363" s="1862"/>
      <c r="AC363" s="1862"/>
      <c r="AD363" s="1862"/>
      <c r="AE363" s="1862"/>
      <c r="AF363" s="1923">
        <v>0</v>
      </c>
      <c r="AG363" s="1923"/>
      <c r="AH363" s="1929">
        <v>15</v>
      </c>
      <c r="AI363" s="1929"/>
      <c r="AJ363" s="1929"/>
      <c r="AK363" s="1885"/>
      <c r="AL363" s="1885"/>
      <c r="AM363" s="1885"/>
      <c r="AN363" s="1885"/>
      <c r="AO363" s="1885"/>
      <c r="AP363" s="1885"/>
      <c r="AQ363" s="1885"/>
      <c r="AR363" s="1885"/>
      <c r="AS363" s="1419"/>
    </row>
    <row r="364" spans="1:45" ht="20.100000000000001" customHeight="1">
      <c r="A364" s="1924" t="s">
        <v>1936</v>
      </c>
      <c r="B364" s="1924"/>
      <c r="C364" s="1925" t="s">
        <v>1654</v>
      </c>
      <c r="D364" s="1925"/>
      <c r="E364" s="1925"/>
      <c r="F364" s="1926" t="s">
        <v>1655</v>
      </c>
      <c r="G364" s="1926"/>
      <c r="H364" s="1926"/>
      <c r="I364" s="1927">
        <v>325</v>
      </c>
      <c r="J364" s="1927"/>
      <c r="K364" s="1928" t="s">
        <v>1656</v>
      </c>
      <c r="L364" s="1928"/>
      <c r="M364" s="1862" t="s">
        <v>1937</v>
      </c>
      <c r="N364" s="1862"/>
      <c r="O364" s="1862"/>
      <c r="P364" s="1862"/>
      <c r="Q364" s="1942">
        <v>44785</v>
      </c>
      <c r="R364" s="1942"/>
      <c r="S364" s="1942"/>
      <c r="T364" s="1942">
        <v>44785</v>
      </c>
      <c r="U364" s="1942"/>
      <c r="V364" s="1942">
        <v>45138</v>
      </c>
      <c r="W364" s="1942"/>
      <c r="X364" s="1942"/>
      <c r="Y364" s="1941">
        <v>564</v>
      </c>
      <c r="Z364" s="1941"/>
      <c r="AA364" s="1862" t="s">
        <v>1658</v>
      </c>
      <c r="AB364" s="1862"/>
      <c r="AC364" s="1862"/>
      <c r="AD364" s="1862"/>
      <c r="AE364" s="1862"/>
      <c r="AF364" s="1923">
        <v>0</v>
      </c>
      <c r="AG364" s="1923"/>
      <c r="AH364" s="1930">
        <v>-35</v>
      </c>
      <c r="AI364" s="1930"/>
      <c r="AJ364" s="1930"/>
      <c r="AK364" s="1917">
        <v>499</v>
      </c>
      <c r="AL364" s="1917"/>
      <c r="AM364" s="1917"/>
      <c r="AN364" s="1941">
        <v>0</v>
      </c>
      <c r="AO364" s="1941"/>
      <c r="AP364" s="1941"/>
      <c r="AQ364" s="1941">
        <v>0</v>
      </c>
      <c r="AR364" s="1941"/>
      <c r="AS364" s="1419"/>
    </row>
    <row r="365" spans="1:45" ht="15" customHeight="1">
      <c r="A365" s="1885"/>
      <c r="B365" s="1885"/>
      <c r="C365" s="1885"/>
      <c r="D365" s="1885"/>
      <c r="E365" s="1885"/>
      <c r="F365" s="1885"/>
      <c r="G365" s="1885"/>
      <c r="H365" s="1885"/>
      <c r="I365" s="1885"/>
      <c r="J365" s="1885"/>
      <c r="K365" s="1885"/>
      <c r="L365" s="1885"/>
      <c r="M365" s="1885"/>
      <c r="N365" s="1885"/>
      <c r="O365" s="1885"/>
      <c r="P365" s="1885"/>
      <c r="Q365" s="1885"/>
      <c r="R365" s="1885"/>
      <c r="S365" s="1885"/>
      <c r="T365" s="1885"/>
      <c r="U365" s="1885"/>
      <c r="V365" s="1885"/>
      <c r="W365" s="1885"/>
      <c r="X365" s="1885"/>
      <c r="Y365" s="1885"/>
      <c r="Z365" s="1885"/>
      <c r="AA365" s="1862" t="s">
        <v>1659</v>
      </c>
      <c r="AB365" s="1862"/>
      <c r="AC365" s="1862"/>
      <c r="AD365" s="1862"/>
      <c r="AE365" s="1862"/>
      <c r="AF365" s="1923">
        <v>534</v>
      </c>
      <c r="AG365" s="1923"/>
      <c r="AH365" s="1917">
        <v>0</v>
      </c>
      <c r="AI365" s="1917"/>
      <c r="AJ365" s="1917"/>
      <c r="AK365" s="1885"/>
      <c r="AL365" s="1885"/>
      <c r="AM365" s="1885"/>
      <c r="AN365" s="1885"/>
      <c r="AO365" s="1885"/>
      <c r="AP365" s="1885"/>
      <c r="AQ365" s="1885"/>
      <c r="AR365" s="1885"/>
      <c r="AS365" s="1419"/>
    </row>
    <row r="366" spans="1:45" ht="14.1" customHeight="1">
      <c r="A366" s="1924" t="s">
        <v>1938</v>
      </c>
      <c r="B366" s="1924"/>
      <c r="C366" s="1925" t="s">
        <v>1654</v>
      </c>
      <c r="D366" s="1925"/>
      <c r="E366" s="1925"/>
      <c r="F366" s="1926" t="s">
        <v>1655</v>
      </c>
      <c r="G366" s="1926"/>
      <c r="H366" s="1926"/>
      <c r="I366" s="1927">
        <v>325</v>
      </c>
      <c r="J366" s="1927"/>
      <c r="K366" s="1928" t="s">
        <v>1656</v>
      </c>
      <c r="L366" s="1928"/>
      <c r="M366" s="1862" t="s">
        <v>1939</v>
      </c>
      <c r="N366" s="1862"/>
      <c r="O366" s="1862"/>
      <c r="P366" s="1862"/>
      <c r="Q366" s="1942">
        <v>44776</v>
      </c>
      <c r="R366" s="1942"/>
      <c r="S366" s="1942"/>
      <c r="T366" s="1942">
        <v>44776</v>
      </c>
      <c r="U366" s="1942"/>
      <c r="V366" s="1942">
        <v>45138</v>
      </c>
      <c r="W366" s="1942"/>
      <c r="X366" s="1942"/>
      <c r="Y366" s="1941">
        <v>564</v>
      </c>
      <c r="Z366" s="1941"/>
      <c r="AA366" s="1862" t="s">
        <v>1658</v>
      </c>
      <c r="AB366" s="1862"/>
      <c r="AC366" s="1862"/>
      <c r="AD366" s="1862"/>
      <c r="AE366" s="1862"/>
      <c r="AF366" s="1923">
        <v>0</v>
      </c>
      <c r="AG366" s="1923"/>
      <c r="AH366" s="1930">
        <v>-50</v>
      </c>
      <c r="AI366" s="1930"/>
      <c r="AJ366" s="1930"/>
      <c r="AK366" s="1917">
        <v>514</v>
      </c>
      <c r="AL366" s="1917"/>
      <c r="AM366" s="1917"/>
      <c r="AN366" s="1941">
        <v>0</v>
      </c>
      <c r="AO366" s="1941"/>
      <c r="AP366" s="1941"/>
      <c r="AQ366" s="1959">
        <v>-42.2</v>
      </c>
      <c r="AR366" s="1959"/>
      <c r="AS366" s="1419"/>
    </row>
    <row r="367" spans="1:45" ht="15" customHeight="1">
      <c r="A367" s="1885"/>
      <c r="B367" s="1885"/>
      <c r="C367" s="1885"/>
      <c r="D367" s="1885"/>
      <c r="E367" s="1885"/>
      <c r="F367" s="1885"/>
      <c r="G367" s="1885"/>
      <c r="H367" s="1885"/>
      <c r="I367" s="1885"/>
      <c r="J367" s="1885"/>
      <c r="K367" s="1885"/>
      <c r="L367" s="1885"/>
      <c r="M367" s="1885"/>
      <c r="N367" s="1885"/>
      <c r="O367" s="1885"/>
      <c r="P367" s="1885"/>
      <c r="Q367" s="1885"/>
      <c r="R367" s="1885"/>
      <c r="S367" s="1885"/>
      <c r="T367" s="1885"/>
      <c r="U367" s="1885"/>
      <c r="V367" s="1885"/>
      <c r="W367" s="1885"/>
      <c r="X367" s="1885"/>
      <c r="Y367" s="1885"/>
      <c r="Z367" s="1885"/>
      <c r="AA367" s="1862" t="s">
        <v>1659</v>
      </c>
      <c r="AB367" s="1862"/>
      <c r="AC367" s="1862"/>
      <c r="AD367" s="1862"/>
      <c r="AE367" s="1862"/>
      <c r="AF367" s="1923">
        <v>549</v>
      </c>
      <c r="AG367" s="1923"/>
      <c r="AH367" s="1917">
        <v>0</v>
      </c>
      <c r="AI367" s="1917"/>
      <c r="AJ367" s="1917"/>
      <c r="AK367" s="1885"/>
      <c r="AL367" s="1885"/>
      <c r="AM367" s="1885"/>
      <c r="AN367" s="1885"/>
      <c r="AO367" s="1885"/>
      <c r="AP367" s="1885"/>
      <c r="AQ367" s="1885"/>
      <c r="AR367" s="1885"/>
      <c r="AS367" s="1419"/>
    </row>
    <row r="368" spans="1:45" ht="14.1" customHeight="1">
      <c r="A368" s="1885"/>
      <c r="B368" s="1885"/>
      <c r="C368" s="1885"/>
      <c r="D368" s="1885"/>
      <c r="E368" s="1885"/>
      <c r="F368" s="1885"/>
      <c r="G368" s="1885"/>
      <c r="H368" s="1885"/>
      <c r="I368" s="1885"/>
      <c r="J368" s="1885"/>
      <c r="K368" s="1885"/>
      <c r="L368" s="1885"/>
      <c r="M368" s="1885"/>
      <c r="N368" s="1885"/>
      <c r="O368" s="1885"/>
      <c r="P368" s="1885"/>
      <c r="Q368" s="1885"/>
      <c r="R368" s="1885"/>
      <c r="S368" s="1885"/>
      <c r="T368" s="1885"/>
      <c r="U368" s="1885"/>
      <c r="V368" s="1885"/>
      <c r="W368" s="1885"/>
      <c r="X368" s="1885"/>
      <c r="Y368" s="1885"/>
      <c r="Z368" s="1885"/>
      <c r="AA368" s="1862" t="s">
        <v>1660</v>
      </c>
      <c r="AB368" s="1862"/>
      <c r="AC368" s="1862"/>
      <c r="AD368" s="1862"/>
      <c r="AE368" s="1862"/>
      <c r="AF368" s="1923">
        <v>0</v>
      </c>
      <c r="AG368" s="1923"/>
      <c r="AH368" s="1929">
        <v>15</v>
      </c>
      <c r="AI368" s="1929"/>
      <c r="AJ368" s="1929"/>
      <c r="AK368" s="1885"/>
      <c r="AL368" s="1885"/>
      <c r="AM368" s="1885"/>
      <c r="AN368" s="1885"/>
      <c r="AO368" s="1885"/>
      <c r="AP368" s="1885"/>
      <c r="AQ368" s="1885"/>
      <c r="AR368" s="1885"/>
      <c r="AS368" s="1419"/>
    </row>
    <row r="369" spans="1:45" ht="15" customHeight="1">
      <c r="A369" s="1924" t="s">
        <v>1940</v>
      </c>
      <c r="B369" s="1924"/>
      <c r="C369" s="1925" t="s">
        <v>1654</v>
      </c>
      <c r="D369" s="1925"/>
      <c r="E369" s="1925"/>
      <c r="F369" s="1926" t="s">
        <v>1655</v>
      </c>
      <c r="G369" s="1926"/>
      <c r="H369" s="1926"/>
      <c r="I369" s="1927">
        <v>325</v>
      </c>
      <c r="J369" s="1927"/>
      <c r="K369" s="1928" t="s">
        <v>1656</v>
      </c>
      <c r="L369" s="1928"/>
      <c r="M369" s="1862" t="s">
        <v>1941</v>
      </c>
      <c r="N369" s="1862"/>
      <c r="O369" s="1862"/>
      <c r="P369" s="1862"/>
      <c r="Q369" s="1942">
        <v>44776</v>
      </c>
      <c r="R369" s="1942"/>
      <c r="S369" s="1942"/>
      <c r="T369" s="1942">
        <v>44776</v>
      </c>
      <c r="U369" s="1942"/>
      <c r="V369" s="1942">
        <v>45138</v>
      </c>
      <c r="W369" s="1942"/>
      <c r="X369" s="1942"/>
      <c r="Y369" s="1941">
        <v>564</v>
      </c>
      <c r="Z369" s="1941"/>
      <c r="AA369" s="1862" t="s">
        <v>1658</v>
      </c>
      <c r="AB369" s="1862"/>
      <c r="AC369" s="1862"/>
      <c r="AD369" s="1862"/>
      <c r="AE369" s="1862"/>
      <c r="AF369" s="1923">
        <v>0</v>
      </c>
      <c r="AG369" s="1923"/>
      <c r="AH369" s="1930">
        <v>-45</v>
      </c>
      <c r="AI369" s="1930"/>
      <c r="AJ369" s="1930"/>
      <c r="AK369" s="1917">
        <v>514</v>
      </c>
      <c r="AL369" s="1917"/>
      <c r="AM369" s="1917"/>
      <c r="AN369" s="1941">
        <v>0</v>
      </c>
      <c r="AO369" s="1941"/>
      <c r="AP369" s="1941"/>
      <c r="AQ369" s="1941">
        <v>0</v>
      </c>
      <c r="AR369" s="1941"/>
      <c r="AS369" s="1419"/>
    </row>
    <row r="370" spans="1:45" ht="14.1" customHeight="1">
      <c r="A370" s="1885"/>
      <c r="B370" s="1885"/>
      <c r="C370" s="1885"/>
      <c r="D370" s="1885"/>
      <c r="E370" s="1885"/>
      <c r="F370" s="1885"/>
      <c r="G370" s="1885"/>
      <c r="H370" s="1885"/>
      <c r="I370" s="1885"/>
      <c r="J370" s="1885"/>
      <c r="K370" s="1885"/>
      <c r="L370" s="1885"/>
      <c r="M370" s="1885"/>
      <c r="N370" s="1885"/>
      <c r="O370" s="1885"/>
      <c r="P370" s="1885"/>
      <c r="Q370" s="1885"/>
      <c r="R370" s="1885"/>
      <c r="S370" s="1885"/>
      <c r="T370" s="1885"/>
      <c r="U370" s="1885"/>
      <c r="V370" s="1885"/>
      <c r="W370" s="1885"/>
      <c r="X370" s="1885"/>
      <c r="Y370" s="1885"/>
      <c r="Z370" s="1885"/>
      <c r="AA370" s="1862" t="s">
        <v>1659</v>
      </c>
      <c r="AB370" s="1862"/>
      <c r="AC370" s="1862"/>
      <c r="AD370" s="1862"/>
      <c r="AE370" s="1862"/>
      <c r="AF370" s="1923">
        <v>544</v>
      </c>
      <c r="AG370" s="1923"/>
      <c r="AH370" s="1917">
        <v>0</v>
      </c>
      <c r="AI370" s="1917"/>
      <c r="AJ370" s="1917"/>
      <c r="AK370" s="1885"/>
      <c r="AL370" s="1885"/>
      <c r="AM370" s="1885"/>
      <c r="AN370" s="1885"/>
      <c r="AO370" s="1885"/>
      <c r="AP370" s="1885"/>
      <c r="AQ370" s="1885"/>
      <c r="AR370" s="1885"/>
      <c r="AS370" s="1419"/>
    </row>
    <row r="371" spans="1:45" ht="15" customHeight="1">
      <c r="A371" s="1885"/>
      <c r="B371" s="1885"/>
      <c r="C371" s="1885"/>
      <c r="D371" s="1885"/>
      <c r="E371" s="1885"/>
      <c r="F371" s="1885"/>
      <c r="G371" s="1885"/>
      <c r="H371" s="1885"/>
      <c r="I371" s="1885"/>
      <c r="J371" s="1885"/>
      <c r="K371" s="1885"/>
      <c r="L371" s="1885"/>
      <c r="M371" s="1885"/>
      <c r="N371" s="1885"/>
      <c r="O371" s="1885"/>
      <c r="P371" s="1885"/>
      <c r="Q371" s="1885"/>
      <c r="R371" s="1885"/>
      <c r="S371" s="1885"/>
      <c r="T371" s="1885"/>
      <c r="U371" s="1885"/>
      <c r="V371" s="1885"/>
      <c r="W371" s="1885"/>
      <c r="X371" s="1885"/>
      <c r="Y371" s="1885"/>
      <c r="Z371" s="1885"/>
      <c r="AA371" s="1862" t="s">
        <v>1660</v>
      </c>
      <c r="AB371" s="1862"/>
      <c r="AC371" s="1862"/>
      <c r="AD371" s="1862"/>
      <c r="AE371" s="1862"/>
      <c r="AF371" s="1923">
        <v>0</v>
      </c>
      <c r="AG371" s="1923"/>
      <c r="AH371" s="1929">
        <v>15</v>
      </c>
      <c r="AI371" s="1929"/>
      <c r="AJ371" s="1929"/>
      <c r="AK371" s="1885"/>
      <c r="AL371" s="1885"/>
      <c r="AM371" s="1885"/>
      <c r="AN371" s="1885"/>
      <c r="AO371" s="1885"/>
      <c r="AP371" s="1885"/>
      <c r="AQ371" s="1885"/>
      <c r="AR371" s="1885"/>
      <c r="AS371" s="1419"/>
    </row>
    <row r="372" spans="1:45" ht="14.1" customHeight="1">
      <c r="A372" s="1924" t="s">
        <v>1942</v>
      </c>
      <c r="B372" s="1924"/>
      <c r="C372" s="1925" t="s">
        <v>1654</v>
      </c>
      <c r="D372" s="1925"/>
      <c r="E372" s="1925"/>
      <c r="F372" s="1926" t="s">
        <v>1655</v>
      </c>
      <c r="G372" s="1926"/>
      <c r="H372" s="1926"/>
      <c r="I372" s="1927">
        <v>325</v>
      </c>
      <c r="J372" s="1927"/>
      <c r="K372" s="1928" t="s">
        <v>1676</v>
      </c>
      <c r="L372" s="1928"/>
      <c r="M372" s="1924" t="s">
        <v>1677</v>
      </c>
      <c r="N372" s="1924"/>
      <c r="O372" s="1924"/>
      <c r="P372" s="1924"/>
      <c r="Q372" s="1885"/>
      <c r="R372" s="1885"/>
      <c r="S372" s="1885"/>
      <c r="T372" s="1885"/>
      <c r="U372" s="1885"/>
      <c r="V372" s="1885"/>
      <c r="W372" s="1885"/>
      <c r="X372" s="1885"/>
      <c r="Y372" s="1941">
        <v>564</v>
      </c>
      <c r="Z372" s="1941"/>
      <c r="AA372" s="1885"/>
      <c r="AB372" s="1885"/>
      <c r="AC372" s="1885"/>
      <c r="AD372" s="1885"/>
      <c r="AE372" s="1885"/>
      <c r="AF372" s="1923">
        <v>0</v>
      </c>
      <c r="AG372" s="1923"/>
      <c r="AH372" s="1917">
        <v>0</v>
      </c>
      <c r="AI372" s="1917"/>
      <c r="AJ372" s="1917"/>
      <c r="AK372" s="1885"/>
      <c r="AL372" s="1885"/>
      <c r="AM372" s="1885"/>
      <c r="AN372" s="1885"/>
      <c r="AO372" s="1885"/>
      <c r="AP372" s="1885"/>
      <c r="AQ372" s="1885"/>
      <c r="AR372" s="1885"/>
      <c r="AS372" s="1419"/>
    </row>
    <row r="373" spans="1:45" ht="20.100000000000001" customHeight="1">
      <c r="A373" s="1924" t="s">
        <v>1943</v>
      </c>
      <c r="B373" s="1924"/>
      <c r="C373" s="1925" t="s">
        <v>1654</v>
      </c>
      <c r="D373" s="1925"/>
      <c r="E373" s="1925"/>
      <c r="F373" s="1926" t="s">
        <v>1655</v>
      </c>
      <c r="G373" s="1926"/>
      <c r="H373" s="1926"/>
      <c r="I373" s="1927">
        <v>325</v>
      </c>
      <c r="J373" s="1927"/>
      <c r="K373" s="1928" t="s">
        <v>1656</v>
      </c>
      <c r="L373" s="1928"/>
      <c r="M373" s="1862" t="s">
        <v>1944</v>
      </c>
      <c r="N373" s="1862"/>
      <c r="O373" s="1862"/>
      <c r="P373" s="1862"/>
      <c r="Q373" s="1942">
        <v>44048</v>
      </c>
      <c r="R373" s="1942"/>
      <c r="S373" s="1942"/>
      <c r="T373" s="1942">
        <v>44774</v>
      </c>
      <c r="U373" s="1942"/>
      <c r="V373" s="1942">
        <v>45138</v>
      </c>
      <c r="W373" s="1942"/>
      <c r="X373" s="1942"/>
      <c r="Y373" s="1941">
        <v>564</v>
      </c>
      <c r="Z373" s="1941"/>
      <c r="AA373" s="1862" t="s">
        <v>1658</v>
      </c>
      <c r="AB373" s="1862"/>
      <c r="AC373" s="1862"/>
      <c r="AD373" s="1862"/>
      <c r="AE373" s="1862"/>
      <c r="AF373" s="1923">
        <v>0</v>
      </c>
      <c r="AG373" s="1923"/>
      <c r="AH373" s="1930">
        <v>-50</v>
      </c>
      <c r="AI373" s="1930"/>
      <c r="AJ373" s="1930"/>
      <c r="AK373" s="1917">
        <v>514</v>
      </c>
      <c r="AL373" s="1917"/>
      <c r="AM373" s="1917"/>
      <c r="AN373" s="1941">
        <v>0</v>
      </c>
      <c r="AO373" s="1941"/>
      <c r="AP373" s="1941"/>
      <c r="AQ373" s="1943">
        <v>1510.25</v>
      </c>
      <c r="AR373" s="1943"/>
      <c r="AS373" s="1419"/>
    </row>
    <row r="374" spans="1:45" ht="15" customHeight="1">
      <c r="A374" s="1885"/>
      <c r="B374" s="1885"/>
      <c r="C374" s="1885"/>
      <c r="D374" s="1885"/>
      <c r="E374" s="1885"/>
      <c r="F374" s="1885"/>
      <c r="G374" s="1885"/>
      <c r="H374" s="1885"/>
      <c r="I374" s="1885"/>
      <c r="J374" s="1885"/>
      <c r="K374" s="1885"/>
      <c r="L374" s="1885"/>
      <c r="M374" s="1885"/>
      <c r="N374" s="1885"/>
      <c r="O374" s="1885"/>
      <c r="P374" s="1885"/>
      <c r="Q374" s="1885"/>
      <c r="R374" s="1885"/>
      <c r="S374" s="1885"/>
      <c r="T374" s="1885"/>
      <c r="U374" s="1885"/>
      <c r="V374" s="1885"/>
      <c r="W374" s="1885"/>
      <c r="X374" s="1885"/>
      <c r="Y374" s="1885"/>
      <c r="Z374" s="1885"/>
      <c r="AA374" s="1862" t="s">
        <v>1659</v>
      </c>
      <c r="AB374" s="1862"/>
      <c r="AC374" s="1862"/>
      <c r="AD374" s="1862"/>
      <c r="AE374" s="1862"/>
      <c r="AF374" s="1923">
        <v>549</v>
      </c>
      <c r="AG374" s="1923"/>
      <c r="AH374" s="1917">
        <v>0</v>
      </c>
      <c r="AI374" s="1917"/>
      <c r="AJ374" s="1917"/>
      <c r="AK374" s="1885"/>
      <c r="AL374" s="1885"/>
      <c r="AM374" s="1885"/>
      <c r="AN374" s="1885"/>
      <c r="AO374" s="1885"/>
      <c r="AP374" s="1885"/>
      <c r="AQ374" s="1885"/>
      <c r="AR374" s="1885"/>
      <c r="AS374" s="1419"/>
    </row>
    <row r="375" spans="1:45" ht="14.1" customHeight="1">
      <c r="A375" s="1885"/>
      <c r="B375" s="1885"/>
      <c r="C375" s="1885"/>
      <c r="D375" s="1885"/>
      <c r="E375" s="1885"/>
      <c r="F375" s="1885"/>
      <c r="G375" s="1885"/>
      <c r="H375" s="1885"/>
      <c r="I375" s="1885"/>
      <c r="J375" s="1885"/>
      <c r="K375" s="1885"/>
      <c r="L375" s="1885"/>
      <c r="M375" s="1885"/>
      <c r="N375" s="1885"/>
      <c r="O375" s="1885"/>
      <c r="P375" s="1885"/>
      <c r="Q375" s="1885"/>
      <c r="R375" s="1885"/>
      <c r="S375" s="1885"/>
      <c r="T375" s="1885"/>
      <c r="U375" s="1885"/>
      <c r="V375" s="1885"/>
      <c r="W375" s="1885"/>
      <c r="X375" s="1885"/>
      <c r="Y375" s="1885"/>
      <c r="Z375" s="1885"/>
      <c r="AA375" s="1862" t="s">
        <v>1660</v>
      </c>
      <c r="AB375" s="1862"/>
      <c r="AC375" s="1862"/>
      <c r="AD375" s="1862"/>
      <c r="AE375" s="1862"/>
      <c r="AF375" s="1923">
        <v>0</v>
      </c>
      <c r="AG375" s="1923"/>
      <c r="AH375" s="1929">
        <v>15</v>
      </c>
      <c r="AI375" s="1929"/>
      <c r="AJ375" s="1929"/>
      <c r="AK375" s="1885"/>
      <c r="AL375" s="1885"/>
      <c r="AM375" s="1885"/>
      <c r="AN375" s="1885"/>
      <c r="AO375" s="1885"/>
      <c r="AP375" s="1885"/>
      <c r="AQ375" s="1885"/>
      <c r="AR375" s="1885"/>
      <c r="AS375" s="1419"/>
    </row>
    <row r="376" spans="1:45" ht="15" customHeight="1">
      <c r="A376" s="1924" t="s">
        <v>1945</v>
      </c>
      <c r="B376" s="1924"/>
      <c r="C376" s="1925" t="s">
        <v>1654</v>
      </c>
      <c r="D376" s="1925"/>
      <c r="E376" s="1925"/>
      <c r="F376" s="1926" t="s">
        <v>1655</v>
      </c>
      <c r="G376" s="1926"/>
      <c r="H376" s="1926"/>
      <c r="I376" s="1927">
        <v>325</v>
      </c>
      <c r="J376" s="1927"/>
      <c r="K376" s="1928" t="s">
        <v>1656</v>
      </c>
      <c r="L376" s="1928"/>
      <c r="M376" s="1862" t="s">
        <v>1946</v>
      </c>
      <c r="N376" s="1862"/>
      <c r="O376" s="1862"/>
      <c r="P376" s="1862"/>
      <c r="Q376" s="1942">
        <v>44704</v>
      </c>
      <c r="R376" s="1942"/>
      <c r="S376" s="1942"/>
      <c r="T376" s="1942">
        <v>44774</v>
      </c>
      <c r="U376" s="1942"/>
      <c r="V376" s="1942">
        <v>45138</v>
      </c>
      <c r="W376" s="1942"/>
      <c r="X376" s="1942"/>
      <c r="Y376" s="1941">
        <v>564</v>
      </c>
      <c r="Z376" s="1941"/>
      <c r="AA376" s="1862" t="s">
        <v>1658</v>
      </c>
      <c r="AB376" s="1862"/>
      <c r="AC376" s="1862"/>
      <c r="AD376" s="1862"/>
      <c r="AE376" s="1862"/>
      <c r="AF376" s="1923">
        <v>0</v>
      </c>
      <c r="AG376" s="1923"/>
      <c r="AH376" s="1930">
        <v>-25</v>
      </c>
      <c r="AI376" s="1930"/>
      <c r="AJ376" s="1930"/>
      <c r="AK376" s="1917">
        <v>534</v>
      </c>
      <c r="AL376" s="1917"/>
      <c r="AM376" s="1917"/>
      <c r="AN376" s="1941">
        <v>0</v>
      </c>
      <c r="AO376" s="1941"/>
      <c r="AP376" s="1941"/>
      <c r="AQ376" s="1941">
        <v>567.5</v>
      </c>
      <c r="AR376" s="1941"/>
      <c r="AS376" s="1419"/>
    </row>
    <row r="377" spans="1:45" ht="14.1" customHeight="1">
      <c r="A377" s="1885"/>
      <c r="B377" s="1885"/>
      <c r="C377" s="1885"/>
      <c r="D377" s="1885"/>
      <c r="E377" s="1885"/>
      <c r="F377" s="1885"/>
      <c r="G377" s="1885"/>
      <c r="H377" s="1885"/>
      <c r="I377" s="1885"/>
      <c r="J377" s="1885"/>
      <c r="K377" s="1885"/>
      <c r="L377" s="1885"/>
      <c r="M377" s="1885"/>
      <c r="N377" s="1885"/>
      <c r="O377" s="1885"/>
      <c r="P377" s="1885"/>
      <c r="Q377" s="1885"/>
      <c r="R377" s="1885"/>
      <c r="S377" s="1885"/>
      <c r="T377" s="1885"/>
      <c r="U377" s="1885"/>
      <c r="V377" s="1885"/>
      <c r="W377" s="1885"/>
      <c r="X377" s="1885"/>
      <c r="Y377" s="1885"/>
      <c r="Z377" s="1885"/>
      <c r="AA377" s="1862" t="s">
        <v>1659</v>
      </c>
      <c r="AB377" s="1862"/>
      <c r="AC377" s="1862"/>
      <c r="AD377" s="1862"/>
      <c r="AE377" s="1862"/>
      <c r="AF377" s="1923">
        <v>544</v>
      </c>
      <c r="AG377" s="1923"/>
      <c r="AH377" s="1917">
        <v>0</v>
      </c>
      <c r="AI377" s="1917"/>
      <c r="AJ377" s="1917"/>
      <c r="AK377" s="1885"/>
      <c r="AL377" s="1885"/>
      <c r="AM377" s="1885"/>
      <c r="AN377" s="1885"/>
      <c r="AO377" s="1885"/>
      <c r="AP377" s="1885"/>
      <c r="AQ377" s="1885"/>
      <c r="AR377" s="1885"/>
      <c r="AS377" s="1419"/>
    </row>
    <row r="378" spans="1:45" ht="15" customHeight="1">
      <c r="A378" s="1885"/>
      <c r="B378" s="1885"/>
      <c r="C378" s="1885"/>
      <c r="D378" s="1885"/>
      <c r="E378" s="1885"/>
      <c r="F378" s="1885"/>
      <c r="G378" s="1885"/>
      <c r="H378" s="1885"/>
      <c r="I378" s="1885"/>
      <c r="J378" s="1885"/>
      <c r="K378" s="1885"/>
      <c r="L378" s="1885"/>
      <c r="M378" s="1885"/>
      <c r="N378" s="1885"/>
      <c r="O378" s="1885"/>
      <c r="P378" s="1885"/>
      <c r="Q378" s="1885"/>
      <c r="R378" s="1885"/>
      <c r="S378" s="1885"/>
      <c r="T378" s="1885"/>
      <c r="U378" s="1885"/>
      <c r="V378" s="1885"/>
      <c r="W378" s="1885"/>
      <c r="X378" s="1885"/>
      <c r="Y378" s="1885"/>
      <c r="Z378" s="1885"/>
      <c r="AA378" s="1862" t="s">
        <v>1660</v>
      </c>
      <c r="AB378" s="1862"/>
      <c r="AC378" s="1862"/>
      <c r="AD378" s="1862"/>
      <c r="AE378" s="1862"/>
      <c r="AF378" s="1923">
        <v>0</v>
      </c>
      <c r="AG378" s="1923"/>
      <c r="AH378" s="1929">
        <v>15</v>
      </c>
      <c r="AI378" s="1929"/>
      <c r="AJ378" s="1929"/>
      <c r="AK378" s="1885"/>
      <c r="AL378" s="1885"/>
      <c r="AM378" s="1885"/>
      <c r="AN378" s="1885"/>
      <c r="AO378" s="1885"/>
      <c r="AP378" s="1885"/>
      <c r="AQ378" s="1885"/>
      <c r="AR378" s="1885"/>
      <c r="AS378" s="1419"/>
    </row>
    <row r="379" spans="1:45" ht="14.1" customHeight="1">
      <c r="A379" s="1924" t="s">
        <v>1947</v>
      </c>
      <c r="B379" s="1924"/>
      <c r="C379" s="1925" t="s">
        <v>1654</v>
      </c>
      <c r="D379" s="1925"/>
      <c r="E379" s="1925"/>
      <c r="F379" s="1926" t="s">
        <v>1655</v>
      </c>
      <c r="G379" s="1926"/>
      <c r="H379" s="1926"/>
      <c r="I379" s="1927">
        <v>325</v>
      </c>
      <c r="J379" s="1927"/>
      <c r="K379" s="1928" t="s">
        <v>1676</v>
      </c>
      <c r="L379" s="1928"/>
      <c r="M379" s="1924" t="s">
        <v>1677</v>
      </c>
      <c r="N379" s="1924"/>
      <c r="O379" s="1924"/>
      <c r="P379" s="1924"/>
      <c r="Q379" s="1885"/>
      <c r="R379" s="1885"/>
      <c r="S379" s="1885"/>
      <c r="T379" s="1885"/>
      <c r="U379" s="1885"/>
      <c r="V379" s="1885"/>
      <c r="W379" s="1885"/>
      <c r="X379" s="1885"/>
      <c r="Y379" s="1941">
        <v>564</v>
      </c>
      <c r="Z379" s="1941"/>
      <c r="AA379" s="1885"/>
      <c r="AB379" s="1885"/>
      <c r="AC379" s="1885"/>
      <c r="AD379" s="1885"/>
      <c r="AE379" s="1885"/>
      <c r="AF379" s="1923">
        <v>0</v>
      </c>
      <c r="AG379" s="1923"/>
      <c r="AH379" s="1917">
        <v>0</v>
      </c>
      <c r="AI379" s="1917"/>
      <c r="AJ379" s="1917"/>
      <c r="AK379" s="1885"/>
      <c r="AL379" s="1885"/>
      <c r="AM379" s="1885"/>
      <c r="AN379" s="1885"/>
      <c r="AO379" s="1885"/>
      <c r="AP379" s="1885"/>
      <c r="AQ379" s="1885"/>
      <c r="AR379" s="1885"/>
      <c r="AS379" s="1419"/>
    </row>
    <row r="380" spans="1:45" ht="15" customHeight="1">
      <c r="A380" s="1924" t="s">
        <v>1948</v>
      </c>
      <c r="B380" s="1924"/>
      <c r="C380" s="1925" t="s">
        <v>1654</v>
      </c>
      <c r="D380" s="1925"/>
      <c r="E380" s="1925"/>
      <c r="F380" s="1926" t="s">
        <v>1655</v>
      </c>
      <c r="G380" s="1926"/>
      <c r="H380" s="1926"/>
      <c r="I380" s="1927">
        <v>325</v>
      </c>
      <c r="J380" s="1927"/>
      <c r="K380" s="1928" t="s">
        <v>1656</v>
      </c>
      <c r="L380" s="1928"/>
      <c r="M380" s="1862" t="s">
        <v>1949</v>
      </c>
      <c r="N380" s="1862"/>
      <c r="O380" s="1862"/>
      <c r="P380" s="1862"/>
      <c r="Q380" s="1942">
        <v>44209</v>
      </c>
      <c r="R380" s="1942"/>
      <c r="S380" s="1942"/>
      <c r="T380" s="1942">
        <v>44774</v>
      </c>
      <c r="U380" s="1942"/>
      <c r="V380" s="1942">
        <v>45138</v>
      </c>
      <c r="W380" s="1942"/>
      <c r="X380" s="1942"/>
      <c r="Y380" s="1941">
        <v>564</v>
      </c>
      <c r="Z380" s="1941"/>
      <c r="AA380" s="1862" t="s">
        <v>1658</v>
      </c>
      <c r="AB380" s="1862"/>
      <c r="AC380" s="1862"/>
      <c r="AD380" s="1862"/>
      <c r="AE380" s="1862"/>
      <c r="AF380" s="1923">
        <v>0</v>
      </c>
      <c r="AG380" s="1923"/>
      <c r="AH380" s="1930">
        <v>-50</v>
      </c>
      <c r="AI380" s="1930"/>
      <c r="AJ380" s="1930"/>
      <c r="AK380" s="1917">
        <v>514</v>
      </c>
      <c r="AL380" s="1917"/>
      <c r="AM380" s="1917"/>
      <c r="AN380" s="1941">
        <v>0</v>
      </c>
      <c r="AO380" s="1941"/>
      <c r="AP380" s="1941"/>
      <c r="AQ380" s="1941">
        <v>525.27</v>
      </c>
      <c r="AR380" s="1941"/>
      <c r="AS380" s="1419"/>
    </row>
    <row r="381" spans="1:45" ht="9" customHeight="1">
      <c r="A381" s="1855"/>
      <c r="B381" s="1855"/>
      <c r="C381" s="1855"/>
      <c r="D381" s="1855"/>
      <c r="E381" s="1855"/>
      <c r="F381" s="1855"/>
      <c r="G381" s="1855"/>
      <c r="H381" s="1855"/>
      <c r="I381" s="1855"/>
      <c r="J381" s="1855"/>
      <c r="K381" s="1855"/>
      <c r="L381" s="1855"/>
      <c r="M381" s="1855"/>
      <c r="N381" s="1855"/>
      <c r="O381" s="1855"/>
      <c r="P381" s="1855"/>
      <c r="Q381" s="1855"/>
      <c r="R381" s="1855"/>
      <c r="S381" s="1855"/>
      <c r="T381" s="1855"/>
      <c r="U381" s="1855"/>
      <c r="V381" s="1855"/>
      <c r="W381" s="1855"/>
      <c r="X381" s="1855"/>
      <c r="Y381" s="1855"/>
      <c r="Z381" s="1855"/>
      <c r="AA381" s="1855"/>
      <c r="AB381" s="1855"/>
      <c r="AC381" s="1855"/>
      <c r="AD381" s="1855"/>
      <c r="AE381" s="1855"/>
      <c r="AF381" s="1855"/>
      <c r="AG381" s="1855"/>
      <c r="AH381" s="1416"/>
      <c r="AI381" s="1955" t="s">
        <v>1640</v>
      </c>
      <c r="AJ381" s="1955"/>
      <c r="AK381" s="1955"/>
      <c r="AL381" s="1955"/>
      <c r="AM381" s="1955"/>
      <c r="AN381" s="1955"/>
      <c r="AO381" s="1955"/>
      <c r="AP381" s="1955"/>
      <c r="AQ381" s="1955"/>
      <c r="AR381" s="1955"/>
      <c r="AS381" s="1955"/>
    </row>
    <row r="382" spans="1:45" ht="20.100000000000001" customHeight="1">
      <c r="A382" s="1938" t="s">
        <v>1641</v>
      </c>
      <c r="B382" s="1938"/>
      <c r="C382" s="1938" t="s">
        <v>1642</v>
      </c>
      <c r="D382" s="1938"/>
      <c r="E382" s="1938"/>
      <c r="F382" s="1954" t="s">
        <v>1643</v>
      </c>
      <c r="G382" s="1954"/>
      <c r="H382" s="1954"/>
      <c r="I382" s="1939" t="s">
        <v>1644</v>
      </c>
      <c r="J382" s="1939"/>
      <c r="K382" s="1954" t="s">
        <v>1645</v>
      </c>
      <c r="L382" s="1954"/>
      <c r="M382" s="1940" t="s">
        <v>1646</v>
      </c>
      <c r="N382" s="1940"/>
      <c r="O382" s="1940"/>
      <c r="P382" s="1940"/>
      <c r="Q382" s="1873" t="s">
        <v>1647</v>
      </c>
      <c r="R382" s="1873"/>
      <c r="S382" s="1873"/>
      <c r="T382" s="1937" t="s">
        <v>1648</v>
      </c>
      <c r="U382" s="1937"/>
      <c r="V382" s="1937" t="s">
        <v>1649</v>
      </c>
      <c r="W382" s="1937"/>
      <c r="X382" s="1937"/>
      <c r="Y382" s="1937" t="s">
        <v>1650</v>
      </c>
      <c r="Z382" s="1937"/>
      <c r="AA382" s="1956" t="s">
        <v>1651</v>
      </c>
      <c r="AB382" s="1956"/>
      <c r="AC382" s="1956"/>
      <c r="AD382" s="1956"/>
      <c r="AE382" s="1956"/>
      <c r="AF382" s="1936" t="s">
        <v>1652</v>
      </c>
      <c r="AG382" s="1936"/>
      <c r="AH382" s="1936"/>
      <c r="AI382" s="1936"/>
      <c r="AJ382" s="1936"/>
      <c r="AK382" s="1936"/>
      <c r="AL382" s="1936"/>
      <c r="AM382" s="1936"/>
      <c r="AN382" s="1936"/>
      <c r="AO382" s="1936"/>
      <c r="AP382" s="1936"/>
      <c r="AQ382" s="1936"/>
      <c r="AR382" s="1936"/>
      <c r="AS382" s="1419"/>
    </row>
    <row r="383" spans="1:45" ht="5.25" customHeight="1">
      <c r="A383" s="1948"/>
      <c r="B383" s="1948"/>
      <c r="C383" s="1948"/>
      <c r="D383" s="1948"/>
      <c r="E383" s="1948"/>
      <c r="F383" s="1948"/>
      <c r="G383" s="1948"/>
      <c r="H383" s="1948"/>
      <c r="I383" s="1948"/>
      <c r="J383" s="1948"/>
      <c r="K383" s="1948"/>
      <c r="L383" s="1948"/>
      <c r="M383" s="1948"/>
      <c r="N383" s="1948"/>
      <c r="O383" s="1948"/>
      <c r="P383" s="1948"/>
      <c r="Q383" s="1948"/>
      <c r="R383" s="1948"/>
      <c r="S383" s="1948"/>
      <c r="T383" s="1948"/>
      <c r="U383" s="1948"/>
      <c r="V383" s="1948"/>
      <c r="W383" s="1948"/>
      <c r="X383" s="1948"/>
      <c r="Y383" s="1948"/>
      <c r="Z383" s="1948"/>
      <c r="AA383" s="1948"/>
      <c r="AB383" s="1948"/>
      <c r="AC383" s="1948"/>
      <c r="AD383" s="1948"/>
      <c r="AE383" s="1948"/>
      <c r="AF383" s="1948"/>
      <c r="AG383" s="1948"/>
      <c r="AH383" s="1948"/>
      <c r="AI383" s="1948"/>
      <c r="AJ383" s="1948"/>
      <c r="AK383" s="1948"/>
      <c r="AL383" s="1948"/>
      <c r="AM383" s="1948"/>
      <c r="AN383" s="1948"/>
      <c r="AO383" s="1948"/>
      <c r="AP383" s="1948"/>
      <c r="AQ383" s="1948"/>
      <c r="AR383" s="1948"/>
      <c r="AS383" s="1416"/>
    </row>
    <row r="384" spans="1:45" ht="21" customHeight="1">
      <c r="A384" s="1944"/>
      <c r="B384" s="1944"/>
      <c r="C384" s="1944"/>
      <c r="D384" s="1944"/>
      <c r="E384" s="1944"/>
      <c r="F384" s="1944"/>
      <c r="G384" s="1944"/>
      <c r="H384" s="1944"/>
      <c r="I384" s="1944"/>
      <c r="J384" s="1944"/>
      <c r="K384" s="1944"/>
      <c r="L384" s="1944"/>
      <c r="M384" s="1944"/>
      <c r="N384" s="1944"/>
      <c r="O384" s="1944"/>
      <c r="P384" s="1944"/>
      <c r="Q384" s="1944"/>
      <c r="R384" s="1944"/>
      <c r="S384" s="1944"/>
      <c r="T384" s="1944"/>
      <c r="U384" s="1944"/>
      <c r="V384" s="1944"/>
      <c r="W384" s="1944"/>
      <c r="X384" s="1944"/>
      <c r="Y384" s="1944"/>
      <c r="Z384" s="1944"/>
      <c r="AA384" s="1944" t="s">
        <v>1659</v>
      </c>
      <c r="AB384" s="1944"/>
      <c r="AC384" s="1944"/>
      <c r="AD384" s="1944"/>
      <c r="AE384" s="1944"/>
      <c r="AF384" s="1946">
        <v>549</v>
      </c>
      <c r="AG384" s="1946"/>
      <c r="AH384" s="1947">
        <v>0</v>
      </c>
      <c r="AI384" s="1947"/>
      <c r="AJ384" s="1947"/>
      <c r="AK384" s="1944"/>
      <c r="AL384" s="1944"/>
      <c r="AM384" s="1944"/>
      <c r="AN384" s="1944"/>
      <c r="AO384" s="1944"/>
      <c r="AP384" s="1944"/>
      <c r="AQ384" s="1944"/>
      <c r="AR384" s="1944"/>
      <c r="AS384" s="1419"/>
    </row>
    <row r="385" spans="1:45" ht="14.1" customHeight="1">
      <c r="A385" s="1885"/>
      <c r="B385" s="1885"/>
      <c r="C385" s="1885"/>
      <c r="D385" s="1885"/>
      <c r="E385" s="1885"/>
      <c r="F385" s="1885"/>
      <c r="G385" s="1885"/>
      <c r="H385" s="1885"/>
      <c r="I385" s="1885"/>
      <c r="J385" s="1885"/>
      <c r="K385" s="1885"/>
      <c r="L385" s="1885"/>
      <c r="M385" s="1885"/>
      <c r="N385" s="1885"/>
      <c r="O385" s="1885"/>
      <c r="P385" s="1885"/>
      <c r="Q385" s="1885"/>
      <c r="R385" s="1885"/>
      <c r="S385" s="1885"/>
      <c r="T385" s="1885"/>
      <c r="U385" s="1885"/>
      <c r="V385" s="1885"/>
      <c r="W385" s="1885"/>
      <c r="X385" s="1885"/>
      <c r="Y385" s="1885"/>
      <c r="Z385" s="1885"/>
      <c r="AA385" s="1862" t="s">
        <v>1660</v>
      </c>
      <c r="AB385" s="1862"/>
      <c r="AC385" s="1862"/>
      <c r="AD385" s="1862"/>
      <c r="AE385" s="1862"/>
      <c r="AF385" s="1923">
        <v>0</v>
      </c>
      <c r="AG385" s="1923"/>
      <c r="AH385" s="1929">
        <v>15</v>
      </c>
      <c r="AI385" s="1929"/>
      <c r="AJ385" s="1929"/>
      <c r="AK385" s="1885"/>
      <c r="AL385" s="1885"/>
      <c r="AM385" s="1885"/>
      <c r="AN385" s="1885"/>
      <c r="AO385" s="1885"/>
      <c r="AP385" s="1885"/>
      <c r="AQ385" s="1885"/>
      <c r="AR385" s="1885"/>
      <c r="AS385" s="1419"/>
    </row>
    <row r="386" spans="1:45" ht="20.100000000000001" customHeight="1">
      <c r="A386" s="1924" t="s">
        <v>1950</v>
      </c>
      <c r="B386" s="1924"/>
      <c r="C386" s="1925" t="s">
        <v>1654</v>
      </c>
      <c r="D386" s="1925"/>
      <c r="E386" s="1925"/>
      <c r="F386" s="1926" t="s">
        <v>1655</v>
      </c>
      <c r="G386" s="1926"/>
      <c r="H386" s="1926"/>
      <c r="I386" s="1927">
        <v>325</v>
      </c>
      <c r="J386" s="1927"/>
      <c r="K386" s="1928" t="s">
        <v>1656</v>
      </c>
      <c r="L386" s="1928"/>
      <c r="M386" s="1862" t="s">
        <v>1951</v>
      </c>
      <c r="N386" s="1862"/>
      <c r="O386" s="1862"/>
      <c r="P386" s="1862"/>
      <c r="Q386" s="1942">
        <v>44805</v>
      </c>
      <c r="R386" s="1942"/>
      <c r="S386" s="1942"/>
      <c r="T386" s="1942">
        <v>44805</v>
      </c>
      <c r="U386" s="1942"/>
      <c r="V386" s="1942">
        <v>45138</v>
      </c>
      <c r="W386" s="1942"/>
      <c r="X386" s="1942"/>
      <c r="Y386" s="1941">
        <v>564</v>
      </c>
      <c r="Z386" s="1941"/>
      <c r="AA386" s="1862" t="s">
        <v>1658</v>
      </c>
      <c r="AB386" s="1862"/>
      <c r="AC386" s="1862"/>
      <c r="AD386" s="1862"/>
      <c r="AE386" s="1862"/>
      <c r="AF386" s="1923">
        <v>0</v>
      </c>
      <c r="AG386" s="1923"/>
      <c r="AH386" s="1930">
        <v>-45</v>
      </c>
      <c r="AI386" s="1930"/>
      <c r="AJ386" s="1930"/>
      <c r="AK386" s="1917">
        <v>514</v>
      </c>
      <c r="AL386" s="1917"/>
      <c r="AM386" s="1917"/>
      <c r="AN386" s="1941">
        <v>0</v>
      </c>
      <c r="AO386" s="1941"/>
      <c r="AP386" s="1941"/>
      <c r="AQ386" s="1941">
        <v>0</v>
      </c>
      <c r="AR386" s="1941"/>
      <c r="AS386" s="1419"/>
    </row>
    <row r="387" spans="1:45" ht="15" customHeight="1">
      <c r="A387" s="1885"/>
      <c r="B387" s="1885"/>
      <c r="C387" s="1885"/>
      <c r="D387" s="1885"/>
      <c r="E387" s="1885"/>
      <c r="F387" s="1885"/>
      <c r="G387" s="1885"/>
      <c r="H387" s="1885"/>
      <c r="I387" s="1885"/>
      <c r="J387" s="1885"/>
      <c r="K387" s="1885"/>
      <c r="L387" s="1885"/>
      <c r="M387" s="1885"/>
      <c r="N387" s="1885"/>
      <c r="O387" s="1885"/>
      <c r="P387" s="1885"/>
      <c r="Q387" s="1885"/>
      <c r="R387" s="1885"/>
      <c r="S387" s="1885"/>
      <c r="T387" s="1885"/>
      <c r="U387" s="1885"/>
      <c r="V387" s="1885"/>
      <c r="W387" s="1885"/>
      <c r="X387" s="1885"/>
      <c r="Y387" s="1885"/>
      <c r="Z387" s="1885"/>
      <c r="AA387" s="1862" t="s">
        <v>1659</v>
      </c>
      <c r="AB387" s="1862"/>
      <c r="AC387" s="1862"/>
      <c r="AD387" s="1862"/>
      <c r="AE387" s="1862"/>
      <c r="AF387" s="1923">
        <v>544</v>
      </c>
      <c r="AG387" s="1923"/>
      <c r="AH387" s="1917">
        <v>0</v>
      </c>
      <c r="AI387" s="1917"/>
      <c r="AJ387" s="1917"/>
      <c r="AK387" s="1885"/>
      <c r="AL387" s="1885"/>
      <c r="AM387" s="1885"/>
      <c r="AN387" s="1885"/>
      <c r="AO387" s="1885"/>
      <c r="AP387" s="1885"/>
      <c r="AQ387" s="1885"/>
      <c r="AR387" s="1885"/>
      <c r="AS387" s="1419"/>
    </row>
    <row r="388" spans="1:45" ht="14.1" customHeight="1">
      <c r="A388" s="1885"/>
      <c r="B388" s="1885"/>
      <c r="C388" s="1885"/>
      <c r="D388" s="1885"/>
      <c r="E388" s="1885"/>
      <c r="F388" s="1885"/>
      <c r="G388" s="1885"/>
      <c r="H388" s="1885"/>
      <c r="I388" s="1885"/>
      <c r="J388" s="1885"/>
      <c r="K388" s="1885"/>
      <c r="L388" s="1885"/>
      <c r="M388" s="1885"/>
      <c r="N388" s="1885"/>
      <c r="O388" s="1885"/>
      <c r="P388" s="1885"/>
      <c r="Q388" s="1885"/>
      <c r="R388" s="1885"/>
      <c r="S388" s="1885"/>
      <c r="T388" s="1885"/>
      <c r="U388" s="1885"/>
      <c r="V388" s="1885"/>
      <c r="W388" s="1885"/>
      <c r="X388" s="1885"/>
      <c r="Y388" s="1885"/>
      <c r="Z388" s="1885"/>
      <c r="AA388" s="1862" t="s">
        <v>1660</v>
      </c>
      <c r="AB388" s="1862"/>
      <c r="AC388" s="1862"/>
      <c r="AD388" s="1862"/>
      <c r="AE388" s="1862"/>
      <c r="AF388" s="1923">
        <v>0</v>
      </c>
      <c r="AG388" s="1923"/>
      <c r="AH388" s="1929">
        <v>15</v>
      </c>
      <c r="AI388" s="1929"/>
      <c r="AJ388" s="1929"/>
      <c r="AK388" s="1885"/>
      <c r="AL388" s="1885"/>
      <c r="AM388" s="1885"/>
      <c r="AN388" s="1885"/>
      <c r="AO388" s="1885"/>
      <c r="AP388" s="1885"/>
      <c r="AQ388" s="1885"/>
      <c r="AR388" s="1885"/>
      <c r="AS388" s="1419"/>
    </row>
    <row r="389" spans="1:45" ht="15" customHeight="1">
      <c r="A389" s="1924" t="s">
        <v>1952</v>
      </c>
      <c r="B389" s="1924"/>
      <c r="C389" s="1925" t="s">
        <v>1654</v>
      </c>
      <c r="D389" s="1925"/>
      <c r="E389" s="1925"/>
      <c r="F389" s="1926" t="s">
        <v>1655</v>
      </c>
      <c r="G389" s="1926"/>
      <c r="H389" s="1926"/>
      <c r="I389" s="1927">
        <v>325</v>
      </c>
      <c r="J389" s="1927"/>
      <c r="K389" s="1928" t="s">
        <v>1676</v>
      </c>
      <c r="L389" s="1928"/>
      <c r="M389" s="1924" t="s">
        <v>1677</v>
      </c>
      <c r="N389" s="1924"/>
      <c r="O389" s="1924"/>
      <c r="P389" s="1924"/>
      <c r="Q389" s="1885"/>
      <c r="R389" s="1885"/>
      <c r="S389" s="1885"/>
      <c r="T389" s="1885"/>
      <c r="U389" s="1885"/>
      <c r="V389" s="1885"/>
      <c r="W389" s="1885"/>
      <c r="X389" s="1885"/>
      <c r="Y389" s="1941">
        <v>564</v>
      </c>
      <c r="Z389" s="1941"/>
      <c r="AA389" s="1885"/>
      <c r="AB389" s="1885"/>
      <c r="AC389" s="1885"/>
      <c r="AD389" s="1885"/>
      <c r="AE389" s="1885"/>
      <c r="AF389" s="1923">
        <v>0</v>
      </c>
      <c r="AG389" s="1923"/>
      <c r="AH389" s="1917">
        <v>0</v>
      </c>
      <c r="AI389" s="1917"/>
      <c r="AJ389" s="1917"/>
      <c r="AK389" s="1885"/>
      <c r="AL389" s="1885"/>
      <c r="AM389" s="1885"/>
      <c r="AN389" s="1885"/>
      <c r="AO389" s="1885"/>
      <c r="AP389" s="1885"/>
      <c r="AQ389" s="1885"/>
      <c r="AR389" s="1885"/>
      <c r="AS389" s="1419"/>
    </row>
    <row r="390" spans="1:45" ht="14.1" customHeight="1">
      <c r="A390" s="1924" t="s">
        <v>1953</v>
      </c>
      <c r="B390" s="1924"/>
      <c r="C390" s="1925" t="s">
        <v>1654</v>
      </c>
      <c r="D390" s="1925"/>
      <c r="E390" s="1925"/>
      <c r="F390" s="1926" t="s">
        <v>1655</v>
      </c>
      <c r="G390" s="1926"/>
      <c r="H390" s="1926"/>
      <c r="I390" s="1927">
        <v>325</v>
      </c>
      <c r="J390" s="1927"/>
      <c r="K390" s="1928" t="s">
        <v>1656</v>
      </c>
      <c r="L390" s="1928"/>
      <c r="M390" s="1862" t="s">
        <v>1954</v>
      </c>
      <c r="N390" s="1862"/>
      <c r="O390" s="1862"/>
      <c r="P390" s="1862"/>
      <c r="Q390" s="1942">
        <v>44786</v>
      </c>
      <c r="R390" s="1942"/>
      <c r="S390" s="1942"/>
      <c r="T390" s="1942">
        <v>44786</v>
      </c>
      <c r="U390" s="1942"/>
      <c r="V390" s="1942">
        <v>45138</v>
      </c>
      <c r="W390" s="1942"/>
      <c r="X390" s="1942"/>
      <c r="Y390" s="1941">
        <v>564</v>
      </c>
      <c r="Z390" s="1941"/>
      <c r="AA390" s="1862" t="s">
        <v>1658</v>
      </c>
      <c r="AB390" s="1862"/>
      <c r="AC390" s="1862"/>
      <c r="AD390" s="1862"/>
      <c r="AE390" s="1862"/>
      <c r="AF390" s="1923">
        <v>0</v>
      </c>
      <c r="AG390" s="1923"/>
      <c r="AH390" s="1930">
        <v>-50</v>
      </c>
      <c r="AI390" s="1930"/>
      <c r="AJ390" s="1930"/>
      <c r="AK390" s="1917">
        <v>514</v>
      </c>
      <c r="AL390" s="1917"/>
      <c r="AM390" s="1917"/>
      <c r="AN390" s="1941">
        <v>0</v>
      </c>
      <c r="AO390" s="1941"/>
      <c r="AP390" s="1941"/>
      <c r="AQ390" s="1941">
        <v>0</v>
      </c>
      <c r="AR390" s="1941"/>
      <c r="AS390" s="1419"/>
    </row>
    <row r="391" spans="1:45" ht="15" customHeight="1">
      <c r="A391" s="1885"/>
      <c r="B391" s="1885"/>
      <c r="C391" s="1885"/>
      <c r="D391" s="1885"/>
      <c r="E391" s="1885"/>
      <c r="F391" s="1885"/>
      <c r="G391" s="1885"/>
      <c r="H391" s="1885"/>
      <c r="I391" s="1885"/>
      <c r="J391" s="1885"/>
      <c r="K391" s="1885"/>
      <c r="L391" s="1885"/>
      <c r="M391" s="1885"/>
      <c r="N391" s="1885"/>
      <c r="O391" s="1885"/>
      <c r="P391" s="1885"/>
      <c r="Q391" s="1885"/>
      <c r="R391" s="1885"/>
      <c r="S391" s="1885"/>
      <c r="T391" s="1885"/>
      <c r="U391" s="1885"/>
      <c r="V391" s="1885"/>
      <c r="W391" s="1885"/>
      <c r="X391" s="1885"/>
      <c r="Y391" s="1885"/>
      <c r="Z391" s="1885"/>
      <c r="AA391" s="1862" t="s">
        <v>1659</v>
      </c>
      <c r="AB391" s="1862"/>
      <c r="AC391" s="1862"/>
      <c r="AD391" s="1862"/>
      <c r="AE391" s="1862"/>
      <c r="AF391" s="1923">
        <v>549</v>
      </c>
      <c r="AG391" s="1923"/>
      <c r="AH391" s="1917">
        <v>0</v>
      </c>
      <c r="AI391" s="1917"/>
      <c r="AJ391" s="1917"/>
      <c r="AK391" s="1885"/>
      <c r="AL391" s="1885"/>
      <c r="AM391" s="1885"/>
      <c r="AN391" s="1885"/>
      <c r="AO391" s="1885"/>
      <c r="AP391" s="1885"/>
      <c r="AQ391" s="1885"/>
      <c r="AR391" s="1885"/>
      <c r="AS391" s="1419"/>
    </row>
    <row r="392" spans="1:45" ht="14.1" customHeight="1">
      <c r="A392" s="1885"/>
      <c r="B392" s="1885"/>
      <c r="C392" s="1885"/>
      <c r="D392" s="1885"/>
      <c r="E392" s="1885"/>
      <c r="F392" s="1885"/>
      <c r="G392" s="1885"/>
      <c r="H392" s="1885"/>
      <c r="I392" s="1885"/>
      <c r="J392" s="1885"/>
      <c r="K392" s="1885"/>
      <c r="L392" s="1885"/>
      <c r="M392" s="1885"/>
      <c r="N392" s="1885"/>
      <c r="O392" s="1885"/>
      <c r="P392" s="1885"/>
      <c r="Q392" s="1885"/>
      <c r="R392" s="1885"/>
      <c r="S392" s="1885"/>
      <c r="T392" s="1885"/>
      <c r="U392" s="1885"/>
      <c r="V392" s="1885"/>
      <c r="W392" s="1885"/>
      <c r="X392" s="1885"/>
      <c r="Y392" s="1885"/>
      <c r="Z392" s="1885"/>
      <c r="AA392" s="1862" t="s">
        <v>1660</v>
      </c>
      <c r="AB392" s="1862"/>
      <c r="AC392" s="1862"/>
      <c r="AD392" s="1862"/>
      <c r="AE392" s="1862"/>
      <c r="AF392" s="1923">
        <v>0</v>
      </c>
      <c r="AG392" s="1923"/>
      <c r="AH392" s="1929">
        <v>15</v>
      </c>
      <c r="AI392" s="1929"/>
      <c r="AJ392" s="1929"/>
      <c r="AK392" s="1885"/>
      <c r="AL392" s="1885"/>
      <c r="AM392" s="1885"/>
      <c r="AN392" s="1885"/>
      <c r="AO392" s="1885"/>
      <c r="AP392" s="1885"/>
      <c r="AQ392" s="1885"/>
      <c r="AR392" s="1885"/>
      <c r="AS392" s="1419"/>
    </row>
    <row r="393" spans="1:45" ht="21" customHeight="1">
      <c r="A393" s="1924" t="s">
        <v>1955</v>
      </c>
      <c r="B393" s="1924"/>
      <c r="C393" s="1925" t="s">
        <v>1654</v>
      </c>
      <c r="D393" s="1925"/>
      <c r="E393" s="1925"/>
      <c r="F393" s="1926" t="s">
        <v>1655</v>
      </c>
      <c r="G393" s="1926"/>
      <c r="H393" s="1926"/>
      <c r="I393" s="1927">
        <v>325</v>
      </c>
      <c r="J393" s="1927"/>
      <c r="K393" s="1928" t="s">
        <v>1656</v>
      </c>
      <c r="L393" s="1928"/>
      <c r="M393" s="1862" t="s">
        <v>1956</v>
      </c>
      <c r="N393" s="1862"/>
      <c r="O393" s="1862"/>
      <c r="P393" s="1862"/>
      <c r="Q393" s="1942">
        <v>44422</v>
      </c>
      <c r="R393" s="1942"/>
      <c r="S393" s="1942"/>
      <c r="T393" s="1942">
        <v>44774</v>
      </c>
      <c r="U393" s="1942"/>
      <c r="V393" s="1942">
        <v>45138</v>
      </c>
      <c r="W393" s="1942"/>
      <c r="X393" s="1942"/>
      <c r="Y393" s="1941">
        <v>564</v>
      </c>
      <c r="Z393" s="1941"/>
      <c r="AA393" s="1862" t="s">
        <v>1658</v>
      </c>
      <c r="AB393" s="1862"/>
      <c r="AC393" s="1862"/>
      <c r="AD393" s="1862"/>
      <c r="AE393" s="1862"/>
      <c r="AF393" s="1923">
        <v>0</v>
      </c>
      <c r="AG393" s="1923"/>
      <c r="AH393" s="1930">
        <v>-45</v>
      </c>
      <c r="AI393" s="1930"/>
      <c r="AJ393" s="1930"/>
      <c r="AK393" s="1917">
        <v>499</v>
      </c>
      <c r="AL393" s="1917"/>
      <c r="AM393" s="1917"/>
      <c r="AN393" s="1941">
        <v>0</v>
      </c>
      <c r="AO393" s="1941"/>
      <c r="AP393" s="1941"/>
      <c r="AQ393" s="1959">
        <v>-549</v>
      </c>
      <c r="AR393" s="1959"/>
      <c r="AS393" s="1419"/>
    </row>
    <row r="394" spans="1:45" ht="14.1" customHeight="1">
      <c r="A394" s="1885"/>
      <c r="B394" s="1885"/>
      <c r="C394" s="1885"/>
      <c r="D394" s="1885"/>
      <c r="E394" s="1885"/>
      <c r="F394" s="1885"/>
      <c r="G394" s="1885"/>
      <c r="H394" s="1885"/>
      <c r="I394" s="1885"/>
      <c r="J394" s="1885"/>
      <c r="K394" s="1885"/>
      <c r="L394" s="1885"/>
      <c r="M394" s="1885"/>
      <c r="N394" s="1885"/>
      <c r="O394" s="1885"/>
      <c r="P394" s="1885"/>
      <c r="Q394" s="1885"/>
      <c r="R394" s="1885"/>
      <c r="S394" s="1885"/>
      <c r="T394" s="1885"/>
      <c r="U394" s="1885"/>
      <c r="V394" s="1885"/>
      <c r="W394" s="1885"/>
      <c r="X394" s="1885"/>
      <c r="Y394" s="1885"/>
      <c r="Z394" s="1885"/>
      <c r="AA394" s="1862" t="s">
        <v>1659</v>
      </c>
      <c r="AB394" s="1862"/>
      <c r="AC394" s="1862"/>
      <c r="AD394" s="1862"/>
      <c r="AE394" s="1862"/>
      <c r="AF394" s="1923">
        <v>544</v>
      </c>
      <c r="AG394" s="1923"/>
      <c r="AH394" s="1917">
        <v>0</v>
      </c>
      <c r="AI394" s="1917"/>
      <c r="AJ394" s="1917"/>
      <c r="AK394" s="1885"/>
      <c r="AL394" s="1885"/>
      <c r="AM394" s="1885"/>
      <c r="AN394" s="1885"/>
      <c r="AO394" s="1885"/>
      <c r="AP394" s="1885"/>
      <c r="AQ394" s="1885"/>
      <c r="AR394" s="1885"/>
      <c r="AS394" s="1419"/>
    </row>
    <row r="395" spans="1:45" ht="20.100000000000001" customHeight="1">
      <c r="A395" s="1924" t="s">
        <v>1957</v>
      </c>
      <c r="B395" s="1924"/>
      <c r="C395" s="1925" t="s">
        <v>1654</v>
      </c>
      <c r="D395" s="1925"/>
      <c r="E395" s="1925"/>
      <c r="F395" s="1926" t="s">
        <v>1655</v>
      </c>
      <c r="G395" s="1926"/>
      <c r="H395" s="1926"/>
      <c r="I395" s="1927">
        <v>325</v>
      </c>
      <c r="J395" s="1927"/>
      <c r="K395" s="1928" t="s">
        <v>1656</v>
      </c>
      <c r="L395" s="1928"/>
      <c r="M395" s="1862" t="s">
        <v>1958</v>
      </c>
      <c r="N395" s="1862"/>
      <c r="O395" s="1862"/>
      <c r="P395" s="1862"/>
      <c r="Q395" s="1942">
        <v>44422</v>
      </c>
      <c r="R395" s="1942"/>
      <c r="S395" s="1942"/>
      <c r="T395" s="1942">
        <v>44774</v>
      </c>
      <c r="U395" s="1942"/>
      <c r="V395" s="1942">
        <v>45138</v>
      </c>
      <c r="W395" s="1942"/>
      <c r="X395" s="1942"/>
      <c r="Y395" s="1941">
        <v>564</v>
      </c>
      <c r="Z395" s="1941"/>
      <c r="AA395" s="1862" t="s">
        <v>1658</v>
      </c>
      <c r="AB395" s="1862"/>
      <c r="AC395" s="1862"/>
      <c r="AD395" s="1862"/>
      <c r="AE395" s="1862"/>
      <c r="AF395" s="1923">
        <v>0</v>
      </c>
      <c r="AG395" s="1923"/>
      <c r="AH395" s="1930">
        <v>-45</v>
      </c>
      <c r="AI395" s="1930"/>
      <c r="AJ395" s="1930"/>
      <c r="AK395" s="1917">
        <v>514</v>
      </c>
      <c r="AL395" s="1917"/>
      <c r="AM395" s="1917"/>
      <c r="AN395" s="1941">
        <v>0</v>
      </c>
      <c r="AO395" s="1941"/>
      <c r="AP395" s="1941"/>
      <c r="AQ395" s="1970">
        <v>-2274.8200000000002</v>
      </c>
      <c r="AR395" s="1970"/>
      <c r="AS395" s="1419"/>
    </row>
    <row r="396" spans="1:45" ht="15" customHeight="1">
      <c r="A396" s="1885"/>
      <c r="B396" s="1885"/>
      <c r="C396" s="1885"/>
      <c r="D396" s="1885"/>
      <c r="E396" s="1885"/>
      <c r="F396" s="1885"/>
      <c r="G396" s="1885"/>
      <c r="H396" s="1885"/>
      <c r="I396" s="1885"/>
      <c r="J396" s="1885"/>
      <c r="K396" s="1885"/>
      <c r="L396" s="1885"/>
      <c r="M396" s="1885"/>
      <c r="N396" s="1885"/>
      <c r="O396" s="1885"/>
      <c r="P396" s="1885"/>
      <c r="Q396" s="1885"/>
      <c r="R396" s="1885"/>
      <c r="S396" s="1885"/>
      <c r="T396" s="1885"/>
      <c r="U396" s="1885"/>
      <c r="V396" s="1885"/>
      <c r="W396" s="1885"/>
      <c r="X396" s="1885"/>
      <c r="Y396" s="1885"/>
      <c r="Z396" s="1885"/>
      <c r="AA396" s="1862" t="s">
        <v>1659</v>
      </c>
      <c r="AB396" s="1862"/>
      <c r="AC396" s="1862"/>
      <c r="AD396" s="1862"/>
      <c r="AE396" s="1862"/>
      <c r="AF396" s="1923">
        <v>544</v>
      </c>
      <c r="AG396" s="1923"/>
      <c r="AH396" s="1917">
        <v>0</v>
      </c>
      <c r="AI396" s="1917"/>
      <c r="AJ396" s="1917"/>
      <c r="AK396" s="1885"/>
      <c r="AL396" s="1885"/>
      <c r="AM396" s="1885"/>
      <c r="AN396" s="1885"/>
      <c r="AO396" s="1885"/>
      <c r="AP396" s="1885"/>
      <c r="AQ396" s="1885"/>
      <c r="AR396" s="1885"/>
      <c r="AS396" s="1419"/>
    </row>
    <row r="397" spans="1:45" ht="14.1" customHeight="1">
      <c r="A397" s="1885"/>
      <c r="B397" s="1885"/>
      <c r="C397" s="1885"/>
      <c r="D397" s="1885"/>
      <c r="E397" s="1885"/>
      <c r="F397" s="1885"/>
      <c r="G397" s="1885"/>
      <c r="H397" s="1885"/>
      <c r="I397" s="1885"/>
      <c r="J397" s="1885"/>
      <c r="K397" s="1885"/>
      <c r="L397" s="1885"/>
      <c r="M397" s="1885"/>
      <c r="N397" s="1885"/>
      <c r="O397" s="1885"/>
      <c r="P397" s="1885"/>
      <c r="Q397" s="1885"/>
      <c r="R397" s="1885"/>
      <c r="S397" s="1885"/>
      <c r="T397" s="1885"/>
      <c r="U397" s="1885"/>
      <c r="V397" s="1885"/>
      <c r="W397" s="1885"/>
      <c r="X397" s="1885"/>
      <c r="Y397" s="1885"/>
      <c r="Z397" s="1885"/>
      <c r="AA397" s="1862" t="s">
        <v>1660</v>
      </c>
      <c r="AB397" s="1862"/>
      <c r="AC397" s="1862"/>
      <c r="AD397" s="1862"/>
      <c r="AE397" s="1862"/>
      <c r="AF397" s="1923">
        <v>0</v>
      </c>
      <c r="AG397" s="1923"/>
      <c r="AH397" s="1929">
        <v>15</v>
      </c>
      <c r="AI397" s="1929"/>
      <c r="AJ397" s="1929"/>
      <c r="AK397" s="1885"/>
      <c r="AL397" s="1885"/>
      <c r="AM397" s="1885"/>
      <c r="AN397" s="1885"/>
      <c r="AO397" s="1885"/>
      <c r="AP397" s="1885"/>
      <c r="AQ397" s="1885"/>
      <c r="AR397" s="1885"/>
      <c r="AS397" s="1419"/>
    </row>
    <row r="398" spans="1:45" ht="21" customHeight="1">
      <c r="A398" s="1924" t="s">
        <v>1959</v>
      </c>
      <c r="B398" s="1924"/>
      <c r="C398" s="1925" t="s">
        <v>1654</v>
      </c>
      <c r="D398" s="1925"/>
      <c r="E398" s="1925"/>
      <c r="F398" s="1926" t="s">
        <v>1655</v>
      </c>
      <c r="G398" s="1926"/>
      <c r="H398" s="1926"/>
      <c r="I398" s="1927">
        <v>325</v>
      </c>
      <c r="J398" s="1927"/>
      <c r="K398" s="1928" t="s">
        <v>1656</v>
      </c>
      <c r="L398" s="1928"/>
      <c r="M398" s="1862" t="s">
        <v>1960</v>
      </c>
      <c r="N398" s="1862"/>
      <c r="O398" s="1862"/>
      <c r="P398" s="1862"/>
      <c r="Q398" s="1942">
        <v>44422</v>
      </c>
      <c r="R398" s="1942"/>
      <c r="S398" s="1942"/>
      <c r="T398" s="1942">
        <v>44774</v>
      </c>
      <c r="U398" s="1942"/>
      <c r="V398" s="1942">
        <v>45138</v>
      </c>
      <c r="W398" s="1942"/>
      <c r="X398" s="1942"/>
      <c r="Y398" s="1941">
        <v>564</v>
      </c>
      <c r="Z398" s="1941"/>
      <c r="AA398" s="1862" t="s">
        <v>1658</v>
      </c>
      <c r="AB398" s="1862"/>
      <c r="AC398" s="1862"/>
      <c r="AD398" s="1862"/>
      <c r="AE398" s="1862"/>
      <c r="AF398" s="1923">
        <v>0</v>
      </c>
      <c r="AG398" s="1923"/>
      <c r="AH398" s="1930">
        <v>-45</v>
      </c>
      <c r="AI398" s="1930"/>
      <c r="AJ398" s="1930"/>
      <c r="AK398" s="1917">
        <v>514</v>
      </c>
      <c r="AL398" s="1917"/>
      <c r="AM398" s="1917"/>
      <c r="AN398" s="1941">
        <v>0</v>
      </c>
      <c r="AO398" s="1941"/>
      <c r="AP398" s="1941"/>
      <c r="AQ398" s="1941">
        <v>25</v>
      </c>
      <c r="AR398" s="1941"/>
      <c r="AS398" s="1419"/>
    </row>
    <row r="399" spans="1:45" ht="14.1" customHeight="1">
      <c r="A399" s="1885"/>
      <c r="B399" s="1885"/>
      <c r="C399" s="1885"/>
      <c r="D399" s="1885"/>
      <c r="E399" s="1885"/>
      <c r="F399" s="1885"/>
      <c r="G399" s="1885"/>
      <c r="H399" s="1885"/>
      <c r="I399" s="1885"/>
      <c r="J399" s="1885"/>
      <c r="K399" s="1885"/>
      <c r="L399" s="1885"/>
      <c r="M399" s="1885"/>
      <c r="N399" s="1885"/>
      <c r="O399" s="1885"/>
      <c r="P399" s="1885"/>
      <c r="Q399" s="1885"/>
      <c r="R399" s="1885"/>
      <c r="S399" s="1885"/>
      <c r="T399" s="1885"/>
      <c r="U399" s="1885"/>
      <c r="V399" s="1885"/>
      <c r="W399" s="1885"/>
      <c r="X399" s="1885"/>
      <c r="Y399" s="1885"/>
      <c r="Z399" s="1885"/>
      <c r="AA399" s="1862" t="s">
        <v>1659</v>
      </c>
      <c r="AB399" s="1862"/>
      <c r="AC399" s="1862"/>
      <c r="AD399" s="1862"/>
      <c r="AE399" s="1862"/>
      <c r="AF399" s="1923">
        <v>544</v>
      </c>
      <c r="AG399" s="1923"/>
      <c r="AH399" s="1917">
        <v>0</v>
      </c>
      <c r="AI399" s="1917"/>
      <c r="AJ399" s="1917"/>
      <c r="AK399" s="1885"/>
      <c r="AL399" s="1885"/>
      <c r="AM399" s="1885"/>
      <c r="AN399" s="1885"/>
      <c r="AO399" s="1885"/>
      <c r="AP399" s="1885"/>
      <c r="AQ399" s="1885"/>
      <c r="AR399" s="1885"/>
      <c r="AS399" s="1419"/>
    </row>
    <row r="400" spans="1:45" ht="15" customHeight="1">
      <c r="A400" s="1885"/>
      <c r="B400" s="1885"/>
      <c r="C400" s="1885"/>
      <c r="D400" s="1885"/>
      <c r="E400" s="1885"/>
      <c r="F400" s="1885"/>
      <c r="G400" s="1885"/>
      <c r="H400" s="1885"/>
      <c r="I400" s="1885"/>
      <c r="J400" s="1885"/>
      <c r="K400" s="1885"/>
      <c r="L400" s="1885"/>
      <c r="M400" s="1885"/>
      <c r="N400" s="1885"/>
      <c r="O400" s="1885"/>
      <c r="P400" s="1885"/>
      <c r="Q400" s="1885"/>
      <c r="R400" s="1885"/>
      <c r="S400" s="1885"/>
      <c r="T400" s="1885"/>
      <c r="U400" s="1885"/>
      <c r="V400" s="1885"/>
      <c r="W400" s="1885"/>
      <c r="X400" s="1885"/>
      <c r="Y400" s="1885"/>
      <c r="Z400" s="1885"/>
      <c r="AA400" s="1862" t="s">
        <v>1660</v>
      </c>
      <c r="AB400" s="1862"/>
      <c r="AC400" s="1862"/>
      <c r="AD400" s="1862"/>
      <c r="AE400" s="1862"/>
      <c r="AF400" s="1923">
        <v>0</v>
      </c>
      <c r="AG400" s="1923"/>
      <c r="AH400" s="1929">
        <v>15</v>
      </c>
      <c r="AI400" s="1929"/>
      <c r="AJ400" s="1929"/>
      <c r="AK400" s="1885"/>
      <c r="AL400" s="1885"/>
      <c r="AM400" s="1885"/>
      <c r="AN400" s="1885"/>
      <c r="AO400" s="1885"/>
      <c r="AP400" s="1885"/>
      <c r="AQ400" s="1885"/>
      <c r="AR400" s="1885"/>
      <c r="AS400" s="1419"/>
    </row>
    <row r="401" spans="1:45" ht="14.1" customHeight="1">
      <c r="A401" s="1924" t="s">
        <v>1961</v>
      </c>
      <c r="B401" s="1924"/>
      <c r="C401" s="1925" t="s">
        <v>1654</v>
      </c>
      <c r="D401" s="1925"/>
      <c r="E401" s="1925"/>
      <c r="F401" s="1926" t="s">
        <v>1655</v>
      </c>
      <c r="G401" s="1926"/>
      <c r="H401" s="1926"/>
      <c r="I401" s="1927">
        <v>325</v>
      </c>
      <c r="J401" s="1927"/>
      <c r="K401" s="1928" t="s">
        <v>1656</v>
      </c>
      <c r="L401" s="1928"/>
      <c r="M401" s="1862" t="s">
        <v>1962</v>
      </c>
      <c r="N401" s="1862"/>
      <c r="O401" s="1862"/>
      <c r="P401" s="1862"/>
      <c r="Q401" s="1942">
        <v>44422</v>
      </c>
      <c r="R401" s="1942"/>
      <c r="S401" s="1942"/>
      <c r="T401" s="1942">
        <v>44774</v>
      </c>
      <c r="U401" s="1942"/>
      <c r="V401" s="1942">
        <v>45138</v>
      </c>
      <c r="W401" s="1942"/>
      <c r="X401" s="1942"/>
      <c r="Y401" s="1941">
        <v>564</v>
      </c>
      <c r="Z401" s="1941"/>
      <c r="AA401" s="1862" t="s">
        <v>1658</v>
      </c>
      <c r="AB401" s="1862"/>
      <c r="AC401" s="1862"/>
      <c r="AD401" s="1862"/>
      <c r="AE401" s="1862"/>
      <c r="AF401" s="1923">
        <v>0</v>
      </c>
      <c r="AG401" s="1923"/>
      <c r="AH401" s="1930">
        <v>-45</v>
      </c>
      <c r="AI401" s="1930"/>
      <c r="AJ401" s="1930"/>
      <c r="AK401" s="1917">
        <v>514</v>
      </c>
      <c r="AL401" s="1917"/>
      <c r="AM401" s="1917"/>
      <c r="AN401" s="1941">
        <v>0</v>
      </c>
      <c r="AO401" s="1941"/>
      <c r="AP401" s="1941"/>
      <c r="AQ401" s="1941">
        <v>25</v>
      </c>
      <c r="AR401" s="1941"/>
      <c r="AS401" s="1419"/>
    </row>
    <row r="402" spans="1:45" ht="14.1" customHeight="1">
      <c r="A402" s="1885"/>
      <c r="B402" s="1885"/>
      <c r="C402" s="1885"/>
      <c r="D402" s="1885"/>
      <c r="E402" s="1885"/>
      <c r="F402" s="1885"/>
      <c r="G402" s="1885"/>
      <c r="H402" s="1885"/>
      <c r="I402" s="1885"/>
      <c r="J402" s="1885"/>
      <c r="K402" s="1885"/>
      <c r="L402" s="1885"/>
      <c r="M402" s="1885"/>
      <c r="N402" s="1885"/>
      <c r="O402" s="1885"/>
      <c r="P402" s="1885"/>
      <c r="Q402" s="1885"/>
      <c r="R402" s="1885"/>
      <c r="S402" s="1885"/>
      <c r="T402" s="1885"/>
      <c r="U402" s="1885"/>
      <c r="V402" s="1885"/>
      <c r="W402" s="1885"/>
      <c r="X402" s="1885"/>
      <c r="Y402" s="1885"/>
      <c r="Z402" s="1885"/>
      <c r="AA402" s="1862" t="s">
        <v>1659</v>
      </c>
      <c r="AB402" s="1862"/>
      <c r="AC402" s="1862"/>
      <c r="AD402" s="1862"/>
      <c r="AE402" s="1862"/>
      <c r="AF402" s="1923">
        <v>544</v>
      </c>
      <c r="AG402" s="1923"/>
      <c r="AH402" s="1917">
        <v>0</v>
      </c>
      <c r="AI402" s="1917"/>
      <c r="AJ402" s="1917"/>
      <c r="AK402" s="1885"/>
      <c r="AL402" s="1885"/>
      <c r="AM402" s="1885"/>
      <c r="AN402" s="1885"/>
      <c r="AO402" s="1885"/>
      <c r="AP402" s="1885"/>
      <c r="AQ402" s="1885"/>
      <c r="AR402" s="1885"/>
      <c r="AS402" s="1419"/>
    </row>
    <row r="403" spans="1:45" ht="15" customHeight="1">
      <c r="A403" s="1885"/>
      <c r="B403" s="1885"/>
      <c r="C403" s="1885"/>
      <c r="D403" s="1885"/>
      <c r="E403" s="1885"/>
      <c r="F403" s="1885"/>
      <c r="G403" s="1885"/>
      <c r="H403" s="1885"/>
      <c r="I403" s="1885"/>
      <c r="J403" s="1885"/>
      <c r="K403" s="1885"/>
      <c r="L403" s="1885"/>
      <c r="M403" s="1885"/>
      <c r="N403" s="1885"/>
      <c r="O403" s="1885"/>
      <c r="P403" s="1885"/>
      <c r="Q403" s="1885"/>
      <c r="R403" s="1885"/>
      <c r="S403" s="1885"/>
      <c r="T403" s="1885"/>
      <c r="U403" s="1885"/>
      <c r="V403" s="1885"/>
      <c r="W403" s="1885"/>
      <c r="X403" s="1885"/>
      <c r="Y403" s="1885"/>
      <c r="Z403" s="1885"/>
      <c r="AA403" s="1862" t="s">
        <v>1660</v>
      </c>
      <c r="AB403" s="1862"/>
      <c r="AC403" s="1862"/>
      <c r="AD403" s="1862"/>
      <c r="AE403" s="1862"/>
      <c r="AF403" s="1923">
        <v>0</v>
      </c>
      <c r="AG403" s="1923"/>
      <c r="AH403" s="1929">
        <v>15</v>
      </c>
      <c r="AI403" s="1929"/>
      <c r="AJ403" s="1929"/>
      <c r="AK403" s="1885"/>
      <c r="AL403" s="1885"/>
      <c r="AM403" s="1885"/>
      <c r="AN403" s="1885"/>
      <c r="AO403" s="1885"/>
      <c r="AP403" s="1885"/>
      <c r="AQ403" s="1885"/>
      <c r="AR403" s="1885"/>
      <c r="AS403" s="1419"/>
    </row>
    <row r="404" spans="1:45" ht="14.1" customHeight="1">
      <c r="A404" s="1924" t="s">
        <v>1963</v>
      </c>
      <c r="B404" s="1924"/>
      <c r="C404" s="1925" t="s">
        <v>1654</v>
      </c>
      <c r="D404" s="1925"/>
      <c r="E404" s="1925"/>
      <c r="F404" s="1926" t="s">
        <v>1655</v>
      </c>
      <c r="G404" s="1926"/>
      <c r="H404" s="1926"/>
      <c r="I404" s="1927">
        <v>325</v>
      </c>
      <c r="J404" s="1927"/>
      <c r="K404" s="1928" t="s">
        <v>1656</v>
      </c>
      <c r="L404" s="1928"/>
      <c r="M404" s="1862" t="s">
        <v>1964</v>
      </c>
      <c r="N404" s="1862"/>
      <c r="O404" s="1862"/>
      <c r="P404" s="1862"/>
      <c r="Q404" s="1942">
        <v>44422</v>
      </c>
      <c r="R404" s="1942"/>
      <c r="S404" s="1942"/>
      <c r="T404" s="1942">
        <v>44774</v>
      </c>
      <c r="U404" s="1942"/>
      <c r="V404" s="1942">
        <v>45138</v>
      </c>
      <c r="W404" s="1942"/>
      <c r="X404" s="1942"/>
      <c r="Y404" s="1941">
        <v>564</v>
      </c>
      <c r="Z404" s="1941"/>
      <c r="AA404" s="1862" t="s">
        <v>1658</v>
      </c>
      <c r="AB404" s="1862"/>
      <c r="AC404" s="1862"/>
      <c r="AD404" s="1862"/>
      <c r="AE404" s="1862"/>
      <c r="AF404" s="1923">
        <v>0</v>
      </c>
      <c r="AG404" s="1923"/>
      <c r="AH404" s="1930">
        <v>-45</v>
      </c>
      <c r="AI404" s="1930"/>
      <c r="AJ404" s="1930"/>
      <c r="AK404" s="1917">
        <v>514</v>
      </c>
      <c r="AL404" s="1917"/>
      <c r="AM404" s="1917"/>
      <c r="AN404" s="1941">
        <v>0</v>
      </c>
      <c r="AO404" s="1941"/>
      <c r="AP404" s="1941"/>
      <c r="AQ404" s="1941">
        <v>175.37</v>
      </c>
      <c r="AR404" s="1941"/>
      <c r="AS404" s="1419"/>
    </row>
    <row r="405" spans="1:45" ht="15" customHeight="1">
      <c r="A405" s="1885"/>
      <c r="B405" s="1885"/>
      <c r="C405" s="1885"/>
      <c r="D405" s="1885"/>
      <c r="E405" s="1885"/>
      <c r="F405" s="1885"/>
      <c r="G405" s="1885"/>
      <c r="H405" s="1885"/>
      <c r="I405" s="1885"/>
      <c r="J405" s="1885"/>
      <c r="K405" s="1885"/>
      <c r="L405" s="1885"/>
      <c r="M405" s="1885"/>
      <c r="N405" s="1885"/>
      <c r="O405" s="1885"/>
      <c r="P405" s="1885"/>
      <c r="Q405" s="1885"/>
      <c r="R405" s="1885"/>
      <c r="S405" s="1885"/>
      <c r="T405" s="1885"/>
      <c r="U405" s="1885"/>
      <c r="V405" s="1885"/>
      <c r="W405" s="1885"/>
      <c r="X405" s="1885"/>
      <c r="Y405" s="1885"/>
      <c r="Z405" s="1885"/>
      <c r="AA405" s="1862" t="s">
        <v>1659</v>
      </c>
      <c r="AB405" s="1862"/>
      <c r="AC405" s="1862"/>
      <c r="AD405" s="1862"/>
      <c r="AE405" s="1862"/>
      <c r="AF405" s="1923">
        <v>544</v>
      </c>
      <c r="AG405" s="1923"/>
      <c r="AH405" s="1917">
        <v>0</v>
      </c>
      <c r="AI405" s="1917"/>
      <c r="AJ405" s="1917"/>
      <c r="AK405" s="1885"/>
      <c r="AL405" s="1885"/>
      <c r="AM405" s="1885"/>
      <c r="AN405" s="1885"/>
      <c r="AO405" s="1885"/>
      <c r="AP405" s="1885"/>
      <c r="AQ405" s="1885"/>
      <c r="AR405" s="1885"/>
      <c r="AS405" s="1419"/>
    </row>
    <row r="406" spans="1:45" ht="14.1" customHeight="1">
      <c r="A406" s="1885"/>
      <c r="B406" s="1885"/>
      <c r="C406" s="1885"/>
      <c r="D406" s="1885"/>
      <c r="E406" s="1885"/>
      <c r="F406" s="1885"/>
      <c r="G406" s="1885"/>
      <c r="H406" s="1885"/>
      <c r="I406" s="1885"/>
      <c r="J406" s="1885"/>
      <c r="K406" s="1885"/>
      <c r="L406" s="1885"/>
      <c r="M406" s="1885"/>
      <c r="N406" s="1885"/>
      <c r="O406" s="1885"/>
      <c r="P406" s="1885"/>
      <c r="Q406" s="1885"/>
      <c r="R406" s="1885"/>
      <c r="S406" s="1885"/>
      <c r="T406" s="1885"/>
      <c r="U406" s="1885"/>
      <c r="V406" s="1885"/>
      <c r="W406" s="1885"/>
      <c r="X406" s="1885"/>
      <c r="Y406" s="1885"/>
      <c r="Z406" s="1885"/>
      <c r="AA406" s="1862" t="s">
        <v>1660</v>
      </c>
      <c r="AB406" s="1862"/>
      <c r="AC406" s="1862"/>
      <c r="AD406" s="1862"/>
      <c r="AE406" s="1862"/>
      <c r="AF406" s="1923">
        <v>0</v>
      </c>
      <c r="AG406" s="1923"/>
      <c r="AH406" s="1929">
        <v>15</v>
      </c>
      <c r="AI406" s="1929"/>
      <c r="AJ406" s="1929"/>
      <c r="AK406" s="1885"/>
      <c r="AL406" s="1885"/>
      <c r="AM406" s="1885"/>
      <c r="AN406" s="1885"/>
      <c r="AO406" s="1885"/>
      <c r="AP406" s="1885"/>
      <c r="AQ406" s="1885"/>
      <c r="AR406" s="1885"/>
      <c r="AS406" s="1419"/>
    </row>
    <row r="407" spans="1:45" ht="15" customHeight="1">
      <c r="A407" s="1924" t="s">
        <v>1965</v>
      </c>
      <c r="B407" s="1924"/>
      <c r="C407" s="1925" t="s">
        <v>1654</v>
      </c>
      <c r="D407" s="1925"/>
      <c r="E407" s="1925"/>
      <c r="F407" s="1926" t="s">
        <v>1655</v>
      </c>
      <c r="G407" s="1926"/>
      <c r="H407" s="1926"/>
      <c r="I407" s="1927">
        <v>325</v>
      </c>
      <c r="J407" s="1927"/>
      <c r="K407" s="1928" t="s">
        <v>1656</v>
      </c>
      <c r="L407" s="1928"/>
      <c r="M407" s="1862" t="s">
        <v>1966</v>
      </c>
      <c r="N407" s="1862"/>
      <c r="O407" s="1862"/>
      <c r="P407" s="1862"/>
      <c r="Q407" s="1942">
        <v>44422</v>
      </c>
      <c r="R407" s="1942"/>
      <c r="S407" s="1942"/>
      <c r="T407" s="1942">
        <v>44774</v>
      </c>
      <c r="U407" s="1942"/>
      <c r="V407" s="1942">
        <v>45138</v>
      </c>
      <c r="W407" s="1942"/>
      <c r="X407" s="1942"/>
      <c r="Y407" s="1941">
        <v>564</v>
      </c>
      <c r="Z407" s="1941"/>
      <c r="AA407" s="1862" t="s">
        <v>1658</v>
      </c>
      <c r="AB407" s="1862"/>
      <c r="AC407" s="1862"/>
      <c r="AD407" s="1862"/>
      <c r="AE407" s="1862"/>
      <c r="AF407" s="1923">
        <v>0</v>
      </c>
      <c r="AG407" s="1923"/>
      <c r="AH407" s="1930">
        <v>-45</v>
      </c>
      <c r="AI407" s="1930"/>
      <c r="AJ407" s="1930"/>
      <c r="AK407" s="1917">
        <v>265</v>
      </c>
      <c r="AL407" s="1917"/>
      <c r="AM407" s="1917"/>
      <c r="AN407" s="1941">
        <v>0</v>
      </c>
      <c r="AO407" s="1941"/>
      <c r="AP407" s="1941"/>
      <c r="AQ407" s="1941">
        <v>187.23</v>
      </c>
      <c r="AR407" s="1941"/>
      <c r="AS407" s="1419"/>
    </row>
    <row r="408" spans="1:45" ht="14.1" customHeight="1">
      <c r="A408" s="1885"/>
      <c r="B408" s="1885"/>
      <c r="C408" s="1885"/>
      <c r="D408" s="1885"/>
      <c r="E408" s="1885"/>
      <c r="F408" s="1885"/>
      <c r="G408" s="1885"/>
      <c r="H408" s="1885"/>
      <c r="I408" s="1885"/>
      <c r="J408" s="1885"/>
      <c r="K408" s="1885"/>
      <c r="L408" s="1885"/>
      <c r="M408" s="1885"/>
      <c r="N408" s="1885"/>
      <c r="O408" s="1885"/>
      <c r="P408" s="1885"/>
      <c r="Q408" s="1885"/>
      <c r="R408" s="1885"/>
      <c r="S408" s="1885"/>
      <c r="T408" s="1885"/>
      <c r="U408" s="1885"/>
      <c r="V408" s="1885"/>
      <c r="W408" s="1885"/>
      <c r="X408" s="1885"/>
      <c r="Y408" s="1885"/>
      <c r="Z408" s="1885"/>
      <c r="AA408" s="1862" t="s">
        <v>1683</v>
      </c>
      <c r="AB408" s="1862"/>
      <c r="AC408" s="1862"/>
      <c r="AD408" s="1862"/>
      <c r="AE408" s="1862"/>
      <c r="AF408" s="1923">
        <v>0</v>
      </c>
      <c r="AG408" s="1923"/>
      <c r="AH408" s="1930">
        <v>-249</v>
      </c>
      <c r="AI408" s="1930"/>
      <c r="AJ408" s="1930"/>
      <c r="AK408" s="1885"/>
      <c r="AL408" s="1885"/>
      <c r="AM408" s="1885"/>
      <c r="AN408" s="1885"/>
      <c r="AO408" s="1885"/>
      <c r="AP408" s="1885"/>
      <c r="AQ408" s="1885"/>
      <c r="AR408" s="1885"/>
      <c r="AS408" s="1419"/>
    </row>
    <row r="409" spans="1:45" ht="15" customHeight="1">
      <c r="A409" s="1885"/>
      <c r="B409" s="1885"/>
      <c r="C409" s="1885"/>
      <c r="D409" s="1885"/>
      <c r="E409" s="1885"/>
      <c r="F409" s="1885"/>
      <c r="G409" s="1885"/>
      <c r="H409" s="1885"/>
      <c r="I409" s="1885"/>
      <c r="J409" s="1885"/>
      <c r="K409" s="1885"/>
      <c r="L409" s="1885"/>
      <c r="M409" s="1885"/>
      <c r="N409" s="1885"/>
      <c r="O409" s="1885"/>
      <c r="P409" s="1885"/>
      <c r="Q409" s="1885"/>
      <c r="R409" s="1885"/>
      <c r="S409" s="1885"/>
      <c r="T409" s="1885"/>
      <c r="U409" s="1885"/>
      <c r="V409" s="1885"/>
      <c r="W409" s="1885"/>
      <c r="X409" s="1885"/>
      <c r="Y409" s="1885"/>
      <c r="Z409" s="1885"/>
      <c r="AA409" s="1862" t="s">
        <v>1659</v>
      </c>
      <c r="AB409" s="1862"/>
      <c r="AC409" s="1862"/>
      <c r="AD409" s="1862"/>
      <c r="AE409" s="1862"/>
      <c r="AF409" s="1923">
        <v>544</v>
      </c>
      <c r="AG409" s="1923"/>
      <c r="AH409" s="1917">
        <v>0</v>
      </c>
      <c r="AI409" s="1917"/>
      <c r="AJ409" s="1917"/>
      <c r="AK409" s="1885"/>
      <c r="AL409" s="1885"/>
      <c r="AM409" s="1885"/>
      <c r="AN409" s="1885"/>
      <c r="AO409" s="1885"/>
      <c r="AP409" s="1885"/>
      <c r="AQ409" s="1885"/>
      <c r="AR409" s="1885"/>
      <c r="AS409" s="1419"/>
    </row>
    <row r="410" spans="1:45" ht="14.1" customHeight="1">
      <c r="A410" s="1885"/>
      <c r="B410" s="1885"/>
      <c r="C410" s="1885"/>
      <c r="D410" s="1885"/>
      <c r="E410" s="1885"/>
      <c r="F410" s="1885"/>
      <c r="G410" s="1885"/>
      <c r="H410" s="1885"/>
      <c r="I410" s="1885"/>
      <c r="J410" s="1885"/>
      <c r="K410" s="1885"/>
      <c r="L410" s="1885"/>
      <c r="M410" s="1885"/>
      <c r="N410" s="1885"/>
      <c r="O410" s="1885"/>
      <c r="P410" s="1885"/>
      <c r="Q410" s="1885"/>
      <c r="R410" s="1885"/>
      <c r="S410" s="1885"/>
      <c r="T410" s="1885"/>
      <c r="U410" s="1885"/>
      <c r="V410" s="1885"/>
      <c r="W410" s="1885"/>
      <c r="X410" s="1885"/>
      <c r="Y410" s="1885"/>
      <c r="Z410" s="1885"/>
      <c r="AA410" s="1862" t="s">
        <v>1660</v>
      </c>
      <c r="AB410" s="1862"/>
      <c r="AC410" s="1862"/>
      <c r="AD410" s="1862"/>
      <c r="AE410" s="1862"/>
      <c r="AF410" s="1923">
        <v>0</v>
      </c>
      <c r="AG410" s="1923"/>
      <c r="AH410" s="1929">
        <v>15</v>
      </c>
      <c r="AI410" s="1929"/>
      <c r="AJ410" s="1929"/>
      <c r="AK410" s="1885"/>
      <c r="AL410" s="1885"/>
      <c r="AM410" s="1885"/>
      <c r="AN410" s="1885"/>
      <c r="AO410" s="1885"/>
      <c r="AP410" s="1885"/>
      <c r="AQ410" s="1885"/>
      <c r="AR410" s="1885"/>
      <c r="AS410" s="1419"/>
    </row>
    <row r="411" spans="1:45" ht="15" customHeight="1">
      <c r="A411" s="1924" t="s">
        <v>1967</v>
      </c>
      <c r="B411" s="1924"/>
      <c r="C411" s="1925" t="s">
        <v>1654</v>
      </c>
      <c r="D411" s="1925"/>
      <c r="E411" s="1925"/>
      <c r="F411" s="1926" t="s">
        <v>1655</v>
      </c>
      <c r="G411" s="1926"/>
      <c r="H411" s="1926"/>
      <c r="I411" s="1927">
        <v>325</v>
      </c>
      <c r="J411" s="1927"/>
      <c r="K411" s="1928" t="s">
        <v>1656</v>
      </c>
      <c r="L411" s="1928"/>
      <c r="M411" s="1862" t="s">
        <v>1968</v>
      </c>
      <c r="N411" s="1862"/>
      <c r="O411" s="1862"/>
      <c r="P411" s="1862"/>
      <c r="Q411" s="1942">
        <v>44789</v>
      </c>
      <c r="R411" s="1942"/>
      <c r="S411" s="1942"/>
      <c r="T411" s="1942">
        <v>44789</v>
      </c>
      <c r="U411" s="1942"/>
      <c r="V411" s="1942">
        <v>45138</v>
      </c>
      <c r="W411" s="1942"/>
      <c r="X411" s="1942"/>
      <c r="Y411" s="1941">
        <v>564</v>
      </c>
      <c r="Z411" s="1941"/>
      <c r="AA411" s="1862" t="s">
        <v>1658</v>
      </c>
      <c r="AB411" s="1862"/>
      <c r="AC411" s="1862"/>
      <c r="AD411" s="1862"/>
      <c r="AE411" s="1862"/>
      <c r="AF411" s="1923">
        <v>0</v>
      </c>
      <c r="AG411" s="1923"/>
      <c r="AH411" s="1930">
        <v>-45</v>
      </c>
      <c r="AI411" s="1930"/>
      <c r="AJ411" s="1930"/>
      <c r="AK411" s="1917">
        <v>514</v>
      </c>
      <c r="AL411" s="1917"/>
      <c r="AM411" s="1917"/>
      <c r="AN411" s="1941">
        <v>0</v>
      </c>
      <c r="AO411" s="1941"/>
      <c r="AP411" s="1941"/>
      <c r="AQ411" s="1959">
        <v>-489</v>
      </c>
      <c r="AR411" s="1959"/>
      <c r="AS411" s="1419"/>
    </row>
    <row r="412" spans="1:45" ht="9" customHeight="1">
      <c r="A412" s="1855"/>
      <c r="B412" s="1855"/>
      <c r="C412" s="1855"/>
      <c r="D412" s="1855"/>
      <c r="E412" s="1855"/>
      <c r="F412" s="1855"/>
      <c r="G412" s="1855"/>
      <c r="H412" s="1855"/>
      <c r="I412" s="1855"/>
      <c r="J412" s="1855"/>
      <c r="K412" s="1855"/>
      <c r="L412" s="1855"/>
      <c r="M412" s="1855"/>
      <c r="N412" s="1855"/>
      <c r="O412" s="1855"/>
      <c r="P412" s="1855"/>
      <c r="Q412" s="1855"/>
      <c r="R412" s="1855"/>
      <c r="S412" s="1855"/>
      <c r="T412" s="1855"/>
      <c r="U412" s="1855"/>
      <c r="V412" s="1855"/>
      <c r="W412" s="1855"/>
      <c r="X412" s="1855"/>
      <c r="Y412" s="1855"/>
      <c r="Z412" s="1855"/>
      <c r="AA412" s="1855"/>
      <c r="AB412" s="1855"/>
      <c r="AC412" s="1855"/>
      <c r="AD412" s="1855"/>
      <c r="AE412" s="1855"/>
      <c r="AF412" s="1855"/>
      <c r="AG412" s="1855"/>
      <c r="AH412" s="1416"/>
      <c r="AI412" s="1955" t="s">
        <v>1640</v>
      </c>
      <c r="AJ412" s="1955"/>
      <c r="AK412" s="1955"/>
      <c r="AL412" s="1955"/>
      <c r="AM412" s="1955"/>
      <c r="AN412" s="1955"/>
      <c r="AO412" s="1955"/>
      <c r="AP412" s="1955"/>
      <c r="AQ412" s="1955"/>
      <c r="AR412" s="1955"/>
      <c r="AS412" s="1955"/>
    </row>
    <row r="413" spans="1:45" ht="20.100000000000001" customHeight="1">
      <c r="A413" s="1938" t="s">
        <v>1641</v>
      </c>
      <c r="B413" s="1938"/>
      <c r="C413" s="1938" t="s">
        <v>1642</v>
      </c>
      <c r="D413" s="1938"/>
      <c r="E413" s="1938"/>
      <c r="F413" s="1954" t="s">
        <v>1643</v>
      </c>
      <c r="G413" s="1954"/>
      <c r="H413" s="1954"/>
      <c r="I413" s="1939" t="s">
        <v>1644</v>
      </c>
      <c r="J413" s="1939"/>
      <c r="K413" s="1954" t="s">
        <v>1645</v>
      </c>
      <c r="L413" s="1954"/>
      <c r="M413" s="1940" t="s">
        <v>1646</v>
      </c>
      <c r="N413" s="1940"/>
      <c r="O413" s="1940"/>
      <c r="P413" s="1940"/>
      <c r="Q413" s="1873" t="s">
        <v>1647</v>
      </c>
      <c r="R413" s="1873"/>
      <c r="S413" s="1873"/>
      <c r="T413" s="1937" t="s">
        <v>1648</v>
      </c>
      <c r="U413" s="1937"/>
      <c r="V413" s="1937" t="s">
        <v>1649</v>
      </c>
      <c r="W413" s="1937"/>
      <c r="X413" s="1937"/>
      <c r="Y413" s="1937" t="s">
        <v>1650</v>
      </c>
      <c r="Z413" s="1937"/>
      <c r="AA413" s="1956" t="s">
        <v>1651</v>
      </c>
      <c r="AB413" s="1956"/>
      <c r="AC413" s="1956"/>
      <c r="AD413" s="1956"/>
      <c r="AE413" s="1956"/>
      <c r="AF413" s="1936" t="s">
        <v>1652</v>
      </c>
      <c r="AG413" s="1936"/>
      <c r="AH413" s="1936"/>
      <c r="AI413" s="1936"/>
      <c r="AJ413" s="1936"/>
      <c r="AK413" s="1936"/>
      <c r="AL413" s="1936"/>
      <c r="AM413" s="1936"/>
      <c r="AN413" s="1936"/>
      <c r="AO413" s="1936"/>
      <c r="AP413" s="1936"/>
      <c r="AQ413" s="1936"/>
      <c r="AR413" s="1936"/>
      <c r="AS413" s="1419"/>
    </row>
    <row r="414" spans="1:45" ht="5.25" customHeight="1">
      <c r="A414" s="1948"/>
      <c r="B414" s="1948"/>
      <c r="C414" s="1948"/>
      <c r="D414" s="1948"/>
      <c r="E414" s="1948"/>
      <c r="F414" s="1948"/>
      <c r="G414" s="1948"/>
      <c r="H414" s="1948"/>
      <c r="I414" s="1948"/>
      <c r="J414" s="1948"/>
      <c r="K414" s="1948"/>
      <c r="L414" s="1948"/>
      <c r="M414" s="1948"/>
      <c r="N414" s="1948"/>
      <c r="O414" s="1948"/>
      <c r="P414" s="1948"/>
      <c r="Q414" s="1948"/>
      <c r="R414" s="1948"/>
      <c r="S414" s="1948"/>
      <c r="T414" s="1948"/>
      <c r="U414" s="1948"/>
      <c r="V414" s="1948"/>
      <c r="W414" s="1948"/>
      <c r="X414" s="1948"/>
      <c r="Y414" s="1948"/>
      <c r="Z414" s="1948"/>
      <c r="AA414" s="1948"/>
      <c r="AB414" s="1948"/>
      <c r="AC414" s="1948"/>
      <c r="AD414" s="1948"/>
      <c r="AE414" s="1948"/>
      <c r="AF414" s="1948"/>
      <c r="AG414" s="1948"/>
      <c r="AH414" s="1948"/>
      <c r="AI414" s="1948"/>
      <c r="AJ414" s="1948"/>
      <c r="AK414" s="1948"/>
      <c r="AL414" s="1948"/>
      <c r="AM414" s="1948"/>
      <c r="AN414" s="1948"/>
      <c r="AO414" s="1948"/>
      <c r="AP414" s="1948"/>
      <c r="AQ414" s="1948"/>
      <c r="AR414" s="1948"/>
      <c r="AS414" s="1416"/>
    </row>
    <row r="415" spans="1:45" ht="21" customHeight="1">
      <c r="A415" s="1944"/>
      <c r="B415" s="1944"/>
      <c r="C415" s="1944"/>
      <c r="D415" s="1944"/>
      <c r="E415" s="1944"/>
      <c r="F415" s="1944"/>
      <c r="G415" s="1944"/>
      <c r="H415" s="1944"/>
      <c r="I415" s="1944"/>
      <c r="J415" s="1944"/>
      <c r="K415" s="1944"/>
      <c r="L415" s="1944"/>
      <c r="M415" s="1944"/>
      <c r="N415" s="1944"/>
      <c r="O415" s="1944"/>
      <c r="P415" s="1944"/>
      <c r="Q415" s="1944"/>
      <c r="R415" s="1944"/>
      <c r="S415" s="1944"/>
      <c r="T415" s="1944"/>
      <c r="U415" s="1944"/>
      <c r="V415" s="1944"/>
      <c r="W415" s="1944"/>
      <c r="X415" s="1944"/>
      <c r="Y415" s="1944"/>
      <c r="Z415" s="1944"/>
      <c r="AA415" s="1944" t="s">
        <v>1659</v>
      </c>
      <c r="AB415" s="1944"/>
      <c r="AC415" s="1944"/>
      <c r="AD415" s="1944"/>
      <c r="AE415" s="1944"/>
      <c r="AF415" s="1946">
        <v>544</v>
      </c>
      <c r="AG415" s="1946"/>
      <c r="AH415" s="1947">
        <v>0</v>
      </c>
      <c r="AI415" s="1947"/>
      <c r="AJ415" s="1947"/>
      <c r="AK415" s="1944"/>
      <c r="AL415" s="1944"/>
      <c r="AM415" s="1944"/>
      <c r="AN415" s="1944"/>
      <c r="AO415" s="1944"/>
      <c r="AP415" s="1944"/>
      <c r="AQ415" s="1944"/>
      <c r="AR415" s="1944"/>
      <c r="AS415" s="1419"/>
    </row>
    <row r="416" spans="1:45" ht="14.1" customHeight="1">
      <c r="A416" s="1885"/>
      <c r="B416" s="1885"/>
      <c r="C416" s="1885"/>
      <c r="D416" s="1885"/>
      <c r="E416" s="1885"/>
      <c r="F416" s="1885"/>
      <c r="G416" s="1885"/>
      <c r="H416" s="1885"/>
      <c r="I416" s="1885"/>
      <c r="J416" s="1885"/>
      <c r="K416" s="1885"/>
      <c r="L416" s="1885"/>
      <c r="M416" s="1885"/>
      <c r="N416" s="1885"/>
      <c r="O416" s="1885"/>
      <c r="P416" s="1885"/>
      <c r="Q416" s="1885"/>
      <c r="R416" s="1885"/>
      <c r="S416" s="1885"/>
      <c r="T416" s="1885"/>
      <c r="U416" s="1885"/>
      <c r="V416" s="1885"/>
      <c r="W416" s="1885"/>
      <c r="X416" s="1885"/>
      <c r="Y416" s="1885"/>
      <c r="Z416" s="1885"/>
      <c r="AA416" s="1862" t="s">
        <v>1660</v>
      </c>
      <c r="AB416" s="1862"/>
      <c r="AC416" s="1862"/>
      <c r="AD416" s="1862"/>
      <c r="AE416" s="1862"/>
      <c r="AF416" s="1923">
        <v>0</v>
      </c>
      <c r="AG416" s="1923"/>
      <c r="AH416" s="1929">
        <v>15</v>
      </c>
      <c r="AI416" s="1929"/>
      <c r="AJ416" s="1929"/>
      <c r="AK416" s="1885"/>
      <c r="AL416" s="1885"/>
      <c r="AM416" s="1885"/>
      <c r="AN416" s="1885"/>
      <c r="AO416" s="1885"/>
      <c r="AP416" s="1885"/>
      <c r="AQ416" s="1885"/>
      <c r="AR416" s="1885"/>
      <c r="AS416" s="1419"/>
    </row>
    <row r="417" spans="1:45" ht="15" customHeight="1">
      <c r="A417" s="1924" t="s">
        <v>1969</v>
      </c>
      <c r="B417" s="1924"/>
      <c r="C417" s="1925" t="s">
        <v>1654</v>
      </c>
      <c r="D417" s="1925"/>
      <c r="E417" s="1925"/>
      <c r="F417" s="1926" t="s">
        <v>1655</v>
      </c>
      <c r="G417" s="1926"/>
      <c r="H417" s="1926"/>
      <c r="I417" s="1927">
        <v>325</v>
      </c>
      <c r="J417" s="1927"/>
      <c r="K417" s="1928" t="s">
        <v>1676</v>
      </c>
      <c r="L417" s="1928"/>
      <c r="M417" s="1924" t="s">
        <v>1677</v>
      </c>
      <c r="N417" s="1924"/>
      <c r="O417" s="1924"/>
      <c r="P417" s="1924"/>
      <c r="Q417" s="1885"/>
      <c r="R417" s="1885"/>
      <c r="S417" s="1885"/>
      <c r="T417" s="1885"/>
      <c r="U417" s="1885"/>
      <c r="V417" s="1885"/>
      <c r="W417" s="1885"/>
      <c r="X417" s="1885"/>
      <c r="Y417" s="1941">
        <v>564</v>
      </c>
      <c r="Z417" s="1941"/>
      <c r="AA417" s="1885"/>
      <c r="AB417" s="1885"/>
      <c r="AC417" s="1885"/>
      <c r="AD417" s="1885"/>
      <c r="AE417" s="1885"/>
      <c r="AF417" s="1923">
        <v>0</v>
      </c>
      <c r="AG417" s="1923"/>
      <c r="AH417" s="1917">
        <v>0</v>
      </c>
      <c r="AI417" s="1917"/>
      <c r="AJ417" s="1917"/>
      <c r="AK417" s="1885"/>
      <c r="AL417" s="1885"/>
      <c r="AM417" s="1885"/>
      <c r="AN417" s="1885"/>
      <c r="AO417" s="1885"/>
      <c r="AP417" s="1885"/>
      <c r="AQ417" s="1885"/>
      <c r="AR417" s="1885"/>
      <c r="AS417" s="1419"/>
    </row>
    <row r="418" spans="1:45" ht="14.1" customHeight="1">
      <c r="A418" s="1924" t="s">
        <v>1970</v>
      </c>
      <c r="B418" s="1924"/>
      <c r="C418" s="1925" t="s">
        <v>1654</v>
      </c>
      <c r="D418" s="1925"/>
      <c r="E418" s="1925"/>
      <c r="F418" s="1926" t="s">
        <v>1655</v>
      </c>
      <c r="G418" s="1926"/>
      <c r="H418" s="1926"/>
      <c r="I418" s="1927">
        <v>325</v>
      </c>
      <c r="J418" s="1927"/>
      <c r="K418" s="1928" t="s">
        <v>1656</v>
      </c>
      <c r="L418" s="1928"/>
      <c r="M418" s="1862" t="s">
        <v>1971</v>
      </c>
      <c r="N418" s="1862"/>
      <c r="O418" s="1862"/>
      <c r="P418" s="1862"/>
      <c r="Q418" s="1942">
        <v>44776</v>
      </c>
      <c r="R418" s="1942"/>
      <c r="S418" s="1942"/>
      <c r="T418" s="1942">
        <v>44776</v>
      </c>
      <c r="U418" s="1942"/>
      <c r="V418" s="1942">
        <v>45138</v>
      </c>
      <c r="W418" s="1942"/>
      <c r="X418" s="1942"/>
      <c r="Y418" s="1941">
        <v>564</v>
      </c>
      <c r="Z418" s="1941"/>
      <c r="AA418" s="1862" t="s">
        <v>1658</v>
      </c>
      <c r="AB418" s="1862"/>
      <c r="AC418" s="1862"/>
      <c r="AD418" s="1862"/>
      <c r="AE418" s="1862"/>
      <c r="AF418" s="1923">
        <v>0</v>
      </c>
      <c r="AG418" s="1923"/>
      <c r="AH418" s="1930">
        <v>-45</v>
      </c>
      <c r="AI418" s="1930"/>
      <c r="AJ418" s="1930"/>
      <c r="AK418" s="1929">
        <v>514</v>
      </c>
      <c r="AL418" s="1929"/>
      <c r="AM418" s="1929"/>
      <c r="AN418" s="1941">
        <v>0</v>
      </c>
      <c r="AO418" s="1941"/>
      <c r="AP418" s="1941"/>
      <c r="AQ418" s="1941">
        <v>885.75</v>
      </c>
      <c r="AR418" s="1941"/>
      <c r="AS418" s="1419"/>
    </row>
    <row r="419" spans="1:45" ht="14.1" customHeight="1">
      <c r="A419" s="1885"/>
      <c r="B419" s="1885"/>
      <c r="C419" s="1885"/>
      <c r="D419" s="1885"/>
      <c r="E419" s="1885"/>
      <c r="F419" s="1885"/>
      <c r="G419" s="1885"/>
      <c r="H419" s="1885"/>
      <c r="I419" s="1885"/>
      <c r="J419" s="1885"/>
      <c r="K419" s="1885"/>
      <c r="L419" s="1885"/>
      <c r="M419" s="1885"/>
      <c r="N419" s="1885"/>
      <c r="O419" s="1885"/>
      <c r="P419" s="1885"/>
      <c r="Q419" s="1885"/>
      <c r="R419" s="1885"/>
      <c r="S419" s="1885"/>
      <c r="T419" s="1885"/>
      <c r="U419" s="1885"/>
      <c r="V419" s="1885"/>
      <c r="W419" s="1885"/>
      <c r="X419" s="1885"/>
      <c r="Y419" s="1885"/>
      <c r="Z419" s="1885"/>
      <c r="AA419" s="1862" t="s">
        <v>1659</v>
      </c>
      <c r="AB419" s="1862"/>
      <c r="AC419" s="1862"/>
      <c r="AD419" s="1862"/>
      <c r="AE419" s="1862"/>
      <c r="AF419" s="1923">
        <v>544</v>
      </c>
      <c r="AG419" s="1923"/>
      <c r="AH419" s="1917">
        <v>0</v>
      </c>
      <c r="AI419" s="1917"/>
      <c r="AJ419" s="1917"/>
      <c r="AK419" s="1885"/>
      <c r="AL419" s="1885"/>
      <c r="AM419" s="1885"/>
      <c r="AN419" s="1885"/>
      <c r="AO419" s="1885"/>
      <c r="AP419" s="1885"/>
      <c r="AQ419" s="1885"/>
      <c r="AR419" s="1885"/>
      <c r="AS419" s="1419"/>
    </row>
    <row r="420" spans="1:45" ht="15" customHeight="1">
      <c r="A420" s="1885"/>
      <c r="B420" s="1885"/>
      <c r="C420" s="1885"/>
      <c r="D420" s="1885"/>
      <c r="E420" s="1885"/>
      <c r="F420" s="1885"/>
      <c r="G420" s="1885"/>
      <c r="H420" s="1885"/>
      <c r="I420" s="1885"/>
      <c r="J420" s="1885"/>
      <c r="K420" s="1885"/>
      <c r="L420" s="1885"/>
      <c r="M420" s="1885"/>
      <c r="N420" s="1885"/>
      <c r="O420" s="1885"/>
      <c r="P420" s="1885"/>
      <c r="Q420" s="1885"/>
      <c r="R420" s="1885"/>
      <c r="S420" s="1885"/>
      <c r="T420" s="1885"/>
      <c r="U420" s="1885"/>
      <c r="V420" s="1885"/>
      <c r="W420" s="1885"/>
      <c r="X420" s="1885"/>
      <c r="Y420" s="1885"/>
      <c r="Z420" s="1885"/>
      <c r="AA420" s="1862" t="s">
        <v>1660</v>
      </c>
      <c r="AB420" s="1862"/>
      <c r="AC420" s="1862"/>
      <c r="AD420" s="1862"/>
      <c r="AE420" s="1862"/>
      <c r="AF420" s="1923">
        <v>0</v>
      </c>
      <c r="AG420" s="1923"/>
      <c r="AH420" s="1929">
        <v>15</v>
      </c>
      <c r="AI420" s="1929"/>
      <c r="AJ420" s="1929"/>
      <c r="AK420" s="1885"/>
      <c r="AL420" s="1885"/>
      <c r="AM420" s="1885"/>
      <c r="AN420" s="1885"/>
      <c r="AO420" s="1885"/>
      <c r="AP420" s="1885"/>
      <c r="AQ420" s="1885"/>
      <c r="AR420" s="1885"/>
      <c r="AS420" s="1419"/>
    </row>
    <row r="421" spans="1:45" ht="14.1" customHeight="1">
      <c r="A421" s="1924" t="s">
        <v>1972</v>
      </c>
      <c r="B421" s="1924"/>
      <c r="C421" s="1925" t="s">
        <v>1654</v>
      </c>
      <c r="D421" s="1925"/>
      <c r="E421" s="1925"/>
      <c r="F421" s="1926" t="s">
        <v>1655</v>
      </c>
      <c r="G421" s="1926"/>
      <c r="H421" s="1926"/>
      <c r="I421" s="1927">
        <v>325</v>
      </c>
      <c r="J421" s="1927"/>
      <c r="K421" s="1928" t="s">
        <v>1676</v>
      </c>
      <c r="L421" s="1928"/>
      <c r="M421" s="1924" t="s">
        <v>1677</v>
      </c>
      <c r="N421" s="1924"/>
      <c r="O421" s="1924"/>
      <c r="P421" s="1924"/>
      <c r="Q421" s="1885"/>
      <c r="R421" s="1885"/>
      <c r="S421" s="1885"/>
      <c r="T421" s="1885"/>
      <c r="U421" s="1885"/>
      <c r="V421" s="1885"/>
      <c r="W421" s="1885"/>
      <c r="X421" s="1885"/>
      <c r="Y421" s="1941">
        <v>564</v>
      </c>
      <c r="Z421" s="1941"/>
      <c r="AA421" s="1885"/>
      <c r="AB421" s="1885"/>
      <c r="AC421" s="1885"/>
      <c r="AD421" s="1885"/>
      <c r="AE421" s="1885"/>
      <c r="AF421" s="1923">
        <v>0</v>
      </c>
      <c r="AG421" s="1923"/>
      <c r="AH421" s="1917">
        <v>0</v>
      </c>
      <c r="AI421" s="1917"/>
      <c r="AJ421" s="1917"/>
      <c r="AK421" s="1885"/>
      <c r="AL421" s="1885"/>
      <c r="AM421" s="1885"/>
      <c r="AN421" s="1885"/>
      <c r="AO421" s="1885"/>
      <c r="AP421" s="1885"/>
      <c r="AQ421" s="1885"/>
      <c r="AR421" s="1885"/>
      <c r="AS421" s="1419"/>
    </row>
    <row r="422" spans="1:45" ht="15" customHeight="1">
      <c r="A422" s="1924" t="s">
        <v>1973</v>
      </c>
      <c r="B422" s="1924"/>
      <c r="C422" s="1925" t="s">
        <v>1654</v>
      </c>
      <c r="D422" s="1925"/>
      <c r="E422" s="1925"/>
      <c r="F422" s="1926" t="s">
        <v>1655</v>
      </c>
      <c r="G422" s="1926"/>
      <c r="H422" s="1926"/>
      <c r="I422" s="1927">
        <v>325</v>
      </c>
      <c r="J422" s="1927"/>
      <c r="K422" s="1928" t="s">
        <v>1656</v>
      </c>
      <c r="L422" s="1928"/>
      <c r="M422" s="1862" t="s">
        <v>1974</v>
      </c>
      <c r="N422" s="1862"/>
      <c r="O422" s="1862"/>
      <c r="P422" s="1862"/>
      <c r="Q422" s="1942">
        <v>44774</v>
      </c>
      <c r="R422" s="1942"/>
      <c r="S422" s="1942"/>
      <c r="T422" s="1942">
        <v>44774</v>
      </c>
      <c r="U422" s="1942"/>
      <c r="V422" s="1942">
        <v>45138</v>
      </c>
      <c r="W422" s="1942"/>
      <c r="X422" s="1942"/>
      <c r="Y422" s="1941">
        <v>564</v>
      </c>
      <c r="Z422" s="1941"/>
      <c r="AA422" s="1862" t="s">
        <v>1658</v>
      </c>
      <c r="AB422" s="1862"/>
      <c r="AC422" s="1862"/>
      <c r="AD422" s="1862"/>
      <c r="AE422" s="1862"/>
      <c r="AF422" s="1923">
        <v>0</v>
      </c>
      <c r="AG422" s="1923"/>
      <c r="AH422" s="1930">
        <v>-35</v>
      </c>
      <c r="AI422" s="1930"/>
      <c r="AJ422" s="1930"/>
      <c r="AK422" s="1929">
        <v>499</v>
      </c>
      <c r="AL422" s="1929"/>
      <c r="AM422" s="1929"/>
      <c r="AN422" s="1941">
        <v>0</v>
      </c>
      <c r="AO422" s="1941"/>
      <c r="AP422" s="1941"/>
      <c r="AQ422" s="1941">
        <v>499</v>
      </c>
      <c r="AR422" s="1941"/>
      <c r="AS422" s="1419"/>
    </row>
    <row r="423" spans="1:45" ht="14.1" customHeight="1">
      <c r="A423" s="1885"/>
      <c r="B423" s="1885"/>
      <c r="C423" s="1885"/>
      <c r="D423" s="1885"/>
      <c r="E423" s="1885"/>
      <c r="F423" s="1885"/>
      <c r="G423" s="1885"/>
      <c r="H423" s="1885"/>
      <c r="I423" s="1885"/>
      <c r="J423" s="1885"/>
      <c r="K423" s="1885"/>
      <c r="L423" s="1885"/>
      <c r="M423" s="1885"/>
      <c r="N423" s="1885"/>
      <c r="O423" s="1885"/>
      <c r="P423" s="1885"/>
      <c r="Q423" s="1885"/>
      <c r="R423" s="1885"/>
      <c r="S423" s="1885"/>
      <c r="T423" s="1885"/>
      <c r="U423" s="1885"/>
      <c r="V423" s="1885"/>
      <c r="W423" s="1885"/>
      <c r="X423" s="1885"/>
      <c r="Y423" s="1885"/>
      <c r="Z423" s="1885"/>
      <c r="AA423" s="1862" t="s">
        <v>1659</v>
      </c>
      <c r="AB423" s="1862"/>
      <c r="AC423" s="1862"/>
      <c r="AD423" s="1862"/>
      <c r="AE423" s="1862"/>
      <c r="AF423" s="1923">
        <v>534</v>
      </c>
      <c r="AG423" s="1923"/>
      <c r="AH423" s="1917">
        <v>0</v>
      </c>
      <c r="AI423" s="1917"/>
      <c r="AJ423" s="1917"/>
      <c r="AK423" s="1885"/>
      <c r="AL423" s="1885"/>
      <c r="AM423" s="1885"/>
      <c r="AN423" s="1885"/>
      <c r="AO423" s="1885"/>
      <c r="AP423" s="1885"/>
      <c r="AQ423" s="1885"/>
      <c r="AR423" s="1885"/>
      <c r="AS423" s="1419"/>
    </row>
    <row r="424" spans="1:45" ht="15" customHeight="1">
      <c r="A424" s="1924" t="s">
        <v>1975</v>
      </c>
      <c r="B424" s="1924"/>
      <c r="C424" s="1925" t="s">
        <v>1654</v>
      </c>
      <c r="D424" s="1925"/>
      <c r="E424" s="1925"/>
      <c r="F424" s="1926" t="s">
        <v>1655</v>
      </c>
      <c r="G424" s="1926"/>
      <c r="H424" s="1926"/>
      <c r="I424" s="1927">
        <v>325</v>
      </c>
      <c r="J424" s="1927"/>
      <c r="K424" s="1928" t="s">
        <v>1656</v>
      </c>
      <c r="L424" s="1928"/>
      <c r="M424" s="1862" t="s">
        <v>1976</v>
      </c>
      <c r="N424" s="1862"/>
      <c r="O424" s="1862"/>
      <c r="P424" s="1862"/>
      <c r="Q424" s="1942">
        <v>44422</v>
      </c>
      <c r="R424" s="1942"/>
      <c r="S424" s="1942"/>
      <c r="T424" s="1942">
        <v>44774</v>
      </c>
      <c r="U424" s="1942"/>
      <c r="V424" s="1942">
        <v>45138</v>
      </c>
      <c r="W424" s="1942"/>
      <c r="X424" s="1942"/>
      <c r="Y424" s="1941">
        <v>564</v>
      </c>
      <c r="Z424" s="1941"/>
      <c r="AA424" s="1862" t="s">
        <v>1658</v>
      </c>
      <c r="AB424" s="1862"/>
      <c r="AC424" s="1862"/>
      <c r="AD424" s="1862"/>
      <c r="AE424" s="1862"/>
      <c r="AF424" s="1923">
        <v>0</v>
      </c>
      <c r="AG424" s="1923"/>
      <c r="AH424" s="1930">
        <v>-15</v>
      </c>
      <c r="AI424" s="1930"/>
      <c r="AJ424" s="1930"/>
      <c r="AK424" s="1929">
        <v>549</v>
      </c>
      <c r="AL424" s="1929"/>
      <c r="AM424" s="1929"/>
      <c r="AN424" s="1941">
        <v>300</v>
      </c>
      <c r="AO424" s="1941"/>
      <c r="AP424" s="1941"/>
      <c r="AQ424" s="1941">
        <v>822.69</v>
      </c>
      <c r="AR424" s="1941"/>
      <c r="AS424" s="1419"/>
    </row>
    <row r="425" spans="1:45" ht="14.1" customHeight="1">
      <c r="A425" s="1885"/>
      <c r="B425" s="1885"/>
      <c r="C425" s="1885"/>
      <c r="D425" s="1885"/>
      <c r="E425" s="1885"/>
      <c r="F425" s="1885"/>
      <c r="G425" s="1885"/>
      <c r="H425" s="1885"/>
      <c r="I425" s="1885"/>
      <c r="J425" s="1885"/>
      <c r="K425" s="1885"/>
      <c r="L425" s="1885"/>
      <c r="M425" s="1885"/>
      <c r="N425" s="1885"/>
      <c r="O425" s="1885"/>
      <c r="P425" s="1885"/>
      <c r="Q425" s="1885"/>
      <c r="R425" s="1885"/>
      <c r="S425" s="1885"/>
      <c r="T425" s="1885"/>
      <c r="U425" s="1885"/>
      <c r="V425" s="1885"/>
      <c r="W425" s="1885"/>
      <c r="X425" s="1885"/>
      <c r="Y425" s="1885"/>
      <c r="Z425" s="1885"/>
      <c r="AA425" s="1862" t="s">
        <v>1684</v>
      </c>
      <c r="AB425" s="1862"/>
      <c r="AC425" s="1862"/>
      <c r="AD425" s="1862"/>
      <c r="AE425" s="1862"/>
      <c r="AF425" s="1923">
        <v>0</v>
      </c>
      <c r="AG425" s="1923"/>
      <c r="AH425" s="1929">
        <v>30</v>
      </c>
      <c r="AI425" s="1929"/>
      <c r="AJ425" s="1929"/>
      <c r="AK425" s="1885"/>
      <c r="AL425" s="1885"/>
      <c r="AM425" s="1885"/>
      <c r="AN425" s="1885"/>
      <c r="AO425" s="1885"/>
      <c r="AP425" s="1885"/>
      <c r="AQ425" s="1885"/>
      <c r="AR425" s="1885"/>
      <c r="AS425" s="1419"/>
    </row>
    <row r="426" spans="1:45" ht="15" customHeight="1">
      <c r="A426" s="1885"/>
      <c r="B426" s="1885"/>
      <c r="C426" s="1885"/>
      <c r="D426" s="1885"/>
      <c r="E426" s="1885"/>
      <c r="F426" s="1885"/>
      <c r="G426" s="1885"/>
      <c r="H426" s="1885"/>
      <c r="I426" s="1885"/>
      <c r="J426" s="1885"/>
      <c r="K426" s="1885"/>
      <c r="L426" s="1885"/>
      <c r="M426" s="1885"/>
      <c r="N426" s="1885"/>
      <c r="O426" s="1885"/>
      <c r="P426" s="1885"/>
      <c r="Q426" s="1885"/>
      <c r="R426" s="1885"/>
      <c r="S426" s="1885"/>
      <c r="T426" s="1885"/>
      <c r="U426" s="1885"/>
      <c r="V426" s="1885"/>
      <c r="W426" s="1885"/>
      <c r="X426" s="1885"/>
      <c r="Y426" s="1885"/>
      <c r="Z426" s="1885"/>
      <c r="AA426" s="1862" t="s">
        <v>1659</v>
      </c>
      <c r="AB426" s="1862"/>
      <c r="AC426" s="1862"/>
      <c r="AD426" s="1862"/>
      <c r="AE426" s="1862"/>
      <c r="AF426" s="1923">
        <v>519</v>
      </c>
      <c r="AG426" s="1923"/>
      <c r="AH426" s="1917">
        <v>0</v>
      </c>
      <c r="AI426" s="1917"/>
      <c r="AJ426" s="1917"/>
      <c r="AK426" s="1885"/>
      <c r="AL426" s="1885"/>
      <c r="AM426" s="1885"/>
      <c r="AN426" s="1885"/>
      <c r="AO426" s="1885"/>
      <c r="AP426" s="1885"/>
      <c r="AQ426" s="1885"/>
      <c r="AR426" s="1885"/>
      <c r="AS426" s="1419"/>
    </row>
    <row r="427" spans="1:45" ht="14.1" customHeight="1">
      <c r="A427" s="1885"/>
      <c r="B427" s="1885"/>
      <c r="C427" s="1885"/>
      <c r="D427" s="1885"/>
      <c r="E427" s="1885"/>
      <c r="F427" s="1885"/>
      <c r="G427" s="1885"/>
      <c r="H427" s="1885"/>
      <c r="I427" s="1885"/>
      <c r="J427" s="1885"/>
      <c r="K427" s="1885"/>
      <c r="L427" s="1885"/>
      <c r="M427" s="1885"/>
      <c r="N427" s="1885"/>
      <c r="O427" s="1885"/>
      <c r="P427" s="1885"/>
      <c r="Q427" s="1885"/>
      <c r="R427" s="1885"/>
      <c r="S427" s="1885"/>
      <c r="T427" s="1885"/>
      <c r="U427" s="1885"/>
      <c r="V427" s="1885"/>
      <c r="W427" s="1885"/>
      <c r="X427" s="1885"/>
      <c r="Y427" s="1885"/>
      <c r="Z427" s="1885"/>
      <c r="AA427" s="1862" t="s">
        <v>1660</v>
      </c>
      <c r="AB427" s="1862"/>
      <c r="AC427" s="1862"/>
      <c r="AD427" s="1862"/>
      <c r="AE427" s="1862"/>
      <c r="AF427" s="1923">
        <v>0</v>
      </c>
      <c r="AG427" s="1923"/>
      <c r="AH427" s="1929">
        <v>15</v>
      </c>
      <c r="AI427" s="1929"/>
      <c r="AJ427" s="1929"/>
      <c r="AK427" s="1885"/>
      <c r="AL427" s="1885"/>
      <c r="AM427" s="1885"/>
      <c r="AN427" s="1885"/>
      <c r="AO427" s="1885"/>
      <c r="AP427" s="1885"/>
      <c r="AQ427" s="1885"/>
      <c r="AR427" s="1885"/>
      <c r="AS427" s="1419"/>
    </row>
    <row r="428" spans="1:45" ht="14.1" customHeight="1">
      <c r="A428" s="1924" t="s">
        <v>1977</v>
      </c>
      <c r="B428" s="1924"/>
      <c r="C428" s="1925" t="s">
        <v>1654</v>
      </c>
      <c r="D428" s="1925"/>
      <c r="E428" s="1925"/>
      <c r="F428" s="1926" t="s">
        <v>1655</v>
      </c>
      <c r="G428" s="1926"/>
      <c r="H428" s="1926"/>
      <c r="I428" s="1927">
        <v>325</v>
      </c>
      <c r="J428" s="1927"/>
      <c r="K428" s="1928" t="s">
        <v>1676</v>
      </c>
      <c r="L428" s="1928"/>
      <c r="M428" s="1924" t="s">
        <v>1677</v>
      </c>
      <c r="N428" s="1924"/>
      <c r="O428" s="1924"/>
      <c r="P428" s="1924"/>
      <c r="Q428" s="1885"/>
      <c r="R428" s="1885"/>
      <c r="S428" s="1885"/>
      <c r="T428" s="1885"/>
      <c r="U428" s="1885"/>
      <c r="V428" s="1885"/>
      <c r="W428" s="1885"/>
      <c r="X428" s="1885"/>
      <c r="Y428" s="1941">
        <v>564</v>
      </c>
      <c r="Z428" s="1941"/>
      <c r="AA428" s="1885"/>
      <c r="AB428" s="1885"/>
      <c r="AC428" s="1885"/>
      <c r="AD428" s="1885"/>
      <c r="AE428" s="1885"/>
      <c r="AF428" s="1923">
        <v>0</v>
      </c>
      <c r="AG428" s="1923"/>
      <c r="AH428" s="1917">
        <v>0</v>
      </c>
      <c r="AI428" s="1917"/>
      <c r="AJ428" s="1917"/>
      <c r="AK428" s="1885"/>
      <c r="AL428" s="1885"/>
      <c r="AM428" s="1885"/>
      <c r="AN428" s="1885"/>
      <c r="AO428" s="1885"/>
      <c r="AP428" s="1885"/>
      <c r="AQ428" s="1885"/>
      <c r="AR428" s="1885"/>
      <c r="AS428" s="1419"/>
    </row>
    <row r="429" spans="1:45" ht="15" customHeight="1">
      <c r="A429" s="1924" t="s">
        <v>1978</v>
      </c>
      <c r="B429" s="1924"/>
      <c r="C429" s="1925" t="s">
        <v>1654</v>
      </c>
      <c r="D429" s="1925"/>
      <c r="E429" s="1925"/>
      <c r="F429" s="1926" t="s">
        <v>1655</v>
      </c>
      <c r="G429" s="1926"/>
      <c r="H429" s="1926"/>
      <c r="I429" s="1927">
        <v>325</v>
      </c>
      <c r="J429" s="1927"/>
      <c r="K429" s="1928" t="s">
        <v>1676</v>
      </c>
      <c r="L429" s="1928"/>
      <c r="M429" s="1924" t="s">
        <v>1677</v>
      </c>
      <c r="N429" s="1924"/>
      <c r="O429" s="1924"/>
      <c r="P429" s="1924"/>
      <c r="Q429" s="1885"/>
      <c r="R429" s="1885"/>
      <c r="S429" s="1885"/>
      <c r="T429" s="1885"/>
      <c r="U429" s="1885"/>
      <c r="V429" s="1885"/>
      <c r="W429" s="1885"/>
      <c r="X429" s="1885"/>
      <c r="Y429" s="1941">
        <v>564</v>
      </c>
      <c r="Z429" s="1941"/>
      <c r="AA429" s="1885"/>
      <c r="AB429" s="1885"/>
      <c r="AC429" s="1885"/>
      <c r="AD429" s="1885"/>
      <c r="AE429" s="1885"/>
      <c r="AF429" s="1923">
        <v>0</v>
      </c>
      <c r="AG429" s="1923"/>
      <c r="AH429" s="1917">
        <v>0</v>
      </c>
      <c r="AI429" s="1917"/>
      <c r="AJ429" s="1917"/>
      <c r="AK429" s="1885"/>
      <c r="AL429" s="1885"/>
      <c r="AM429" s="1885"/>
      <c r="AN429" s="1885"/>
      <c r="AO429" s="1885"/>
      <c r="AP429" s="1885"/>
      <c r="AQ429" s="1885"/>
      <c r="AR429" s="1885"/>
      <c r="AS429" s="1419"/>
    </row>
    <row r="430" spans="1:45" ht="14.1" customHeight="1">
      <c r="A430" s="1924" t="s">
        <v>1979</v>
      </c>
      <c r="B430" s="1924"/>
      <c r="C430" s="1925" t="s">
        <v>1654</v>
      </c>
      <c r="D430" s="1925"/>
      <c r="E430" s="1925"/>
      <c r="F430" s="1926" t="s">
        <v>1655</v>
      </c>
      <c r="G430" s="1926"/>
      <c r="H430" s="1926"/>
      <c r="I430" s="1927">
        <v>325</v>
      </c>
      <c r="J430" s="1927"/>
      <c r="K430" s="1928" t="s">
        <v>1676</v>
      </c>
      <c r="L430" s="1928"/>
      <c r="M430" s="1924" t="s">
        <v>1677</v>
      </c>
      <c r="N430" s="1924"/>
      <c r="O430" s="1924"/>
      <c r="P430" s="1924"/>
      <c r="Q430" s="1885"/>
      <c r="R430" s="1885"/>
      <c r="S430" s="1885"/>
      <c r="T430" s="1885"/>
      <c r="U430" s="1885"/>
      <c r="V430" s="1885"/>
      <c r="W430" s="1885"/>
      <c r="X430" s="1885"/>
      <c r="Y430" s="1941">
        <v>564</v>
      </c>
      <c r="Z430" s="1941"/>
      <c r="AA430" s="1885"/>
      <c r="AB430" s="1885"/>
      <c r="AC430" s="1885"/>
      <c r="AD430" s="1885"/>
      <c r="AE430" s="1885"/>
      <c r="AF430" s="1923">
        <v>0</v>
      </c>
      <c r="AG430" s="1923"/>
      <c r="AH430" s="1917">
        <v>0</v>
      </c>
      <c r="AI430" s="1917"/>
      <c r="AJ430" s="1917"/>
      <c r="AK430" s="1885"/>
      <c r="AL430" s="1885"/>
      <c r="AM430" s="1885"/>
      <c r="AN430" s="1885"/>
      <c r="AO430" s="1885"/>
      <c r="AP430" s="1885"/>
      <c r="AQ430" s="1885"/>
      <c r="AR430" s="1885"/>
      <c r="AS430" s="1419"/>
    </row>
    <row r="431" spans="1:45" ht="15" customHeight="1">
      <c r="A431" s="1924" t="s">
        <v>1980</v>
      </c>
      <c r="B431" s="1924"/>
      <c r="C431" s="1925" t="s">
        <v>1654</v>
      </c>
      <c r="D431" s="1925"/>
      <c r="E431" s="1925"/>
      <c r="F431" s="1926" t="s">
        <v>1655</v>
      </c>
      <c r="G431" s="1926"/>
      <c r="H431" s="1926"/>
      <c r="I431" s="1927">
        <v>325</v>
      </c>
      <c r="J431" s="1927"/>
      <c r="K431" s="1928" t="s">
        <v>1676</v>
      </c>
      <c r="L431" s="1928"/>
      <c r="M431" s="1924" t="s">
        <v>1677</v>
      </c>
      <c r="N431" s="1924"/>
      <c r="O431" s="1924"/>
      <c r="P431" s="1924"/>
      <c r="Q431" s="1885"/>
      <c r="R431" s="1885"/>
      <c r="S431" s="1885"/>
      <c r="T431" s="1885"/>
      <c r="U431" s="1885"/>
      <c r="V431" s="1885"/>
      <c r="W431" s="1885"/>
      <c r="X431" s="1885"/>
      <c r="Y431" s="1941">
        <v>564</v>
      </c>
      <c r="Z431" s="1941"/>
      <c r="AA431" s="1885"/>
      <c r="AB431" s="1885"/>
      <c r="AC431" s="1885"/>
      <c r="AD431" s="1885"/>
      <c r="AE431" s="1885"/>
      <c r="AF431" s="1923">
        <v>0</v>
      </c>
      <c r="AG431" s="1923"/>
      <c r="AH431" s="1917">
        <v>0</v>
      </c>
      <c r="AI431" s="1917"/>
      <c r="AJ431" s="1917"/>
      <c r="AK431" s="1885"/>
      <c r="AL431" s="1885"/>
      <c r="AM431" s="1885"/>
      <c r="AN431" s="1885"/>
      <c r="AO431" s="1885"/>
      <c r="AP431" s="1885"/>
      <c r="AQ431" s="1885"/>
      <c r="AR431" s="1885"/>
      <c r="AS431" s="1419"/>
    </row>
    <row r="432" spans="1:45" ht="20.100000000000001" customHeight="1">
      <c r="A432" s="1924" t="s">
        <v>1981</v>
      </c>
      <c r="B432" s="1924"/>
      <c r="C432" s="1925" t="s">
        <v>1654</v>
      </c>
      <c r="D432" s="1925"/>
      <c r="E432" s="1925"/>
      <c r="F432" s="1926" t="s">
        <v>1655</v>
      </c>
      <c r="G432" s="1926"/>
      <c r="H432" s="1926"/>
      <c r="I432" s="1927">
        <v>325</v>
      </c>
      <c r="J432" s="1927"/>
      <c r="K432" s="1928" t="s">
        <v>1656</v>
      </c>
      <c r="L432" s="1928"/>
      <c r="M432" s="1862" t="s">
        <v>1982</v>
      </c>
      <c r="N432" s="1862"/>
      <c r="O432" s="1862"/>
      <c r="P432" s="1862"/>
      <c r="Q432" s="1942">
        <v>44774</v>
      </c>
      <c r="R432" s="1942"/>
      <c r="S432" s="1942"/>
      <c r="T432" s="1942">
        <v>44774</v>
      </c>
      <c r="U432" s="1942"/>
      <c r="V432" s="1942">
        <v>45138</v>
      </c>
      <c r="W432" s="1942"/>
      <c r="X432" s="1942"/>
      <c r="Y432" s="1941">
        <v>564</v>
      </c>
      <c r="Z432" s="1941"/>
      <c r="AA432" s="1862" t="s">
        <v>1658</v>
      </c>
      <c r="AB432" s="1862"/>
      <c r="AC432" s="1862"/>
      <c r="AD432" s="1862"/>
      <c r="AE432" s="1862"/>
      <c r="AF432" s="1923">
        <v>0</v>
      </c>
      <c r="AG432" s="1923"/>
      <c r="AH432" s="1930">
        <v>-29</v>
      </c>
      <c r="AI432" s="1930"/>
      <c r="AJ432" s="1930"/>
      <c r="AK432" s="1929">
        <v>510</v>
      </c>
      <c r="AL432" s="1929"/>
      <c r="AM432" s="1929"/>
      <c r="AN432" s="1941">
        <v>0</v>
      </c>
      <c r="AO432" s="1941"/>
      <c r="AP432" s="1941"/>
      <c r="AQ432" s="1959">
        <v>-510</v>
      </c>
      <c r="AR432" s="1959"/>
      <c r="AS432" s="1419"/>
    </row>
    <row r="433" spans="1:45" ht="15" customHeight="1">
      <c r="A433" s="1885"/>
      <c r="B433" s="1885"/>
      <c r="C433" s="1885"/>
      <c r="D433" s="1885"/>
      <c r="E433" s="1885"/>
      <c r="F433" s="1885"/>
      <c r="G433" s="1885"/>
      <c r="H433" s="1885"/>
      <c r="I433" s="1885"/>
      <c r="J433" s="1885"/>
      <c r="K433" s="1885"/>
      <c r="L433" s="1885"/>
      <c r="M433" s="1885"/>
      <c r="N433" s="1885"/>
      <c r="O433" s="1885"/>
      <c r="P433" s="1885"/>
      <c r="Q433" s="1885"/>
      <c r="R433" s="1885"/>
      <c r="S433" s="1885"/>
      <c r="T433" s="1885"/>
      <c r="U433" s="1885"/>
      <c r="V433" s="1885"/>
      <c r="W433" s="1885"/>
      <c r="X433" s="1885"/>
      <c r="Y433" s="1885"/>
      <c r="Z433" s="1885"/>
      <c r="AA433" s="1862" t="s">
        <v>1659</v>
      </c>
      <c r="AB433" s="1862"/>
      <c r="AC433" s="1862"/>
      <c r="AD433" s="1862"/>
      <c r="AE433" s="1862"/>
      <c r="AF433" s="1923">
        <v>524</v>
      </c>
      <c r="AG433" s="1923"/>
      <c r="AH433" s="1917">
        <v>0</v>
      </c>
      <c r="AI433" s="1917"/>
      <c r="AJ433" s="1917"/>
      <c r="AK433" s="1885"/>
      <c r="AL433" s="1885"/>
      <c r="AM433" s="1885"/>
      <c r="AN433" s="1885"/>
      <c r="AO433" s="1885"/>
      <c r="AP433" s="1885"/>
      <c r="AQ433" s="1885"/>
      <c r="AR433" s="1885"/>
      <c r="AS433" s="1419"/>
    </row>
    <row r="434" spans="1:45" ht="14.1" customHeight="1">
      <c r="A434" s="1885"/>
      <c r="B434" s="1885"/>
      <c r="C434" s="1885"/>
      <c r="D434" s="1885"/>
      <c r="E434" s="1885"/>
      <c r="F434" s="1885"/>
      <c r="G434" s="1885"/>
      <c r="H434" s="1885"/>
      <c r="I434" s="1885"/>
      <c r="J434" s="1885"/>
      <c r="K434" s="1885"/>
      <c r="L434" s="1885"/>
      <c r="M434" s="1885"/>
      <c r="N434" s="1885"/>
      <c r="O434" s="1885"/>
      <c r="P434" s="1885"/>
      <c r="Q434" s="1885"/>
      <c r="R434" s="1885"/>
      <c r="S434" s="1885"/>
      <c r="T434" s="1885"/>
      <c r="U434" s="1885"/>
      <c r="V434" s="1885"/>
      <c r="W434" s="1885"/>
      <c r="X434" s="1885"/>
      <c r="Y434" s="1885"/>
      <c r="Z434" s="1885"/>
      <c r="AA434" s="1862" t="s">
        <v>1660</v>
      </c>
      <c r="AB434" s="1862"/>
      <c r="AC434" s="1862"/>
      <c r="AD434" s="1862"/>
      <c r="AE434" s="1862"/>
      <c r="AF434" s="1923">
        <v>0</v>
      </c>
      <c r="AG434" s="1923"/>
      <c r="AH434" s="1929">
        <v>15</v>
      </c>
      <c r="AI434" s="1929"/>
      <c r="AJ434" s="1929"/>
      <c r="AK434" s="1885"/>
      <c r="AL434" s="1885"/>
      <c r="AM434" s="1885"/>
      <c r="AN434" s="1885"/>
      <c r="AO434" s="1885"/>
      <c r="AP434" s="1885"/>
      <c r="AQ434" s="1885"/>
      <c r="AR434" s="1885"/>
      <c r="AS434" s="1419"/>
    </row>
    <row r="435" spans="1:45" ht="15" customHeight="1">
      <c r="A435" s="1924" t="s">
        <v>1983</v>
      </c>
      <c r="B435" s="1924"/>
      <c r="C435" s="1925" t="s">
        <v>1654</v>
      </c>
      <c r="D435" s="1925"/>
      <c r="E435" s="1925"/>
      <c r="F435" s="1926" t="s">
        <v>1655</v>
      </c>
      <c r="G435" s="1926"/>
      <c r="H435" s="1926"/>
      <c r="I435" s="1927">
        <v>325</v>
      </c>
      <c r="J435" s="1927"/>
      <c r="K435" s="1928" t="s">
        <v>1656</v>
      </c>
      <c r="L435" s="1928"/>
      <c r="M435" s="1862" t="s">
        <v>1984</v>
      </c>
      <c r="N435" s="1862"/>
      <c r="O435" s="1862"/>
      <c r="P435" s="1862"/>
      <c r="Q435" s="1942">
        <v>44786</v>
      </c>
      <c r="R435" s="1942"/>
      <c r="S435" s="1942"/>
      <c r="T435" s="1942">
        <v>44786</v>
      </c>
      <c r="U435" s="1942"/>
      <c r="V435" s="1942">
        <v>45138</v>
      </c>
      <c r="W435" s="1942"/>
      <c r="X435" s="1942"/>
      <c r="Y435" s="1941">
        <v>564</v>
      </c>
      <c r="Z435" s="1941"/>
      <c r="AA435" s="1862" t="s">
        <v>1658</v>
      </c>
      <c r="AB435" s="1862"/>
      <c r="AC435" s="1862"/>
      <c r="AD435" s="1862"/>
      <c r="AE435" s="1862"/>
      <c r="AF435" s="1923">
        <v>0</v>
      </c>
      <c r="AG435" s="1923"/>
      <c r="AH435" s="1930">
        <v>-45</v>
      </c>
      <c r="AI435" s="1930"/>
      <c r="AJ435" s="1930"/>
      <c r="AK435" s="1929">
        <v>499</v>
      </c>
      <c r="AL435" s="1929"/>
      <c r="AM435" s="1929"/>
      <c r="AN435" s="1941">
        <v>0</v>
      </c>
      <c r="AO435" s="1941"/>
      <c r="AP435" s="1941"/>
      <c r="AQ435" s="1941">
        <v>472.17</v>
      </c>
      <c r="AR435" s="1941"/>
      <c r="AS435" s="1419"/>
    </row>
    <row r="436" spans="1:45" ht="14.1" customHeight="1">
      <c r="A436" s="1885"/>
      <c r="B436" s="1885"/>
      <c r="C436" s="1885"/>
      <c r="D436" s="1885"/>
      <c r="E436" s="1885"/>
      <c r="F436" s="1885"/>
      <c r="G436" s="1885"/>
      <c r="H436" s="1885"/>
      <c r="I436" s="1885"/>
      <c r="J436" s="1885"/>
      <c r="K436" s="1885"/>
      <c r="L436" s="1885"/>
      <c r="M436" s="1885"/>
      <c r="N436" s="1885"/>
      <c r="O436" s="1885"/>
      <c r="P436" s="1885"/>
      <c r="Q436" s="1885"/>
      <c r="R436" s="1885"/>
      <c r="S436" s="1885"/>
      <c r="T436" s="1885"/>
      <c r="U436" s="1885"/>
      <c r="V436" s="1885"/>
      <c r="W436" s="1885"/>
      <c r="X436" s="1885"/>
      <c r="Y436" s="1885"/>
      <c r="Z436" s="1885"/>
      <c r="AA436" s="1862" t="s">
        <v>1659</v>
      </c>
      <c r="AB436" s="1862"/>
      <c r="AC436" s="1862"/>
      <c r="AD436" s="1862"/>
      <c r="AE436" s="1862"/>
      <c r="AF436" s="1923">
        <v>544</v>
      </c>
      <c r="AG436" s="1923"/>
      <c r="AH436" s="1917">
        <v>0</v>
      </c>
      <c r="AI436" s="1917"/>
      <c r="AJ436" s="1917"/>
      <c r="AK436" s="1885"/>
      <c r="AL436" s="1885"/>
      <c r="AM436" s="1885"/>
      <c r="AN436" s="1885"/>
      <c r="AO436" s="1885"/>
      <c r="AP436" s="1885"/>
      <c r="AQ436" s="1885"/>
      <c r="AR436" s="1885"/>
      <c r="AS436" s="1419"/>
    </row>
    <row r="437" spans="1:45" ht="14.1" customHeight="1">
      <c r="A437" s="1924" t="s">
        <v>1985</v>
      </c>
      <c r="B437" s="1924"/>
      <c r="C437" s="1925" t="s">
        <v>1654</v>
      </c>
      <c r="D437" s="1925"/>
      <c r="E437" s="1925"/>
      <c r="F437" s="1926" t="s">
        <v>1655</v>
      </c>
      <c r="G437" s="1926"/>
      <c r="H437" s="1926"/>
      <c r="I437" s="1927">
        <v>325</v>
      </c>
      <c r="J437" s="1927"/>
      <c r="K437" s="1928" t="s">
        <v>1656</v>
      </c>
      <c r="L437" s="1928"/>
      <c r="M437" s="1862" t="s">
        <v>1986</v>
      </c>
      <c r="N437" s="1862"/>
      <c r="O437" s="1862"/>
      <c r="P437" s="1862"/>
      <c r="Q437" s="1942">
        <v>44786</v>
      </c>
      <c r="R437" s="1942"/>
      <c r="S437" s="1942"/>
      <c r="T437" s="1942">
        <v>44786</v>
      </c>
      <c r="U437" s="1942"/>
      <c r="V437" s="1942">
        <v>45138</v>
      </c>
      <c r="W437" s="1942"/>
      <c r="X437" s="1942"/>
      <c r="Y437" s="1941">
        <v>564</v>
      </c>
      <c r="Z437" s="1941"/>
      <c r="AA437" s="1862" t="s">
        <v>1658</v>
      </c>
      <c r="AB437" s="1862"/>
      <c r="AC437" s="1862"/>
      <c r="AD437" s="1862"/>
      <c r="AE437" s="1862"/>
      <c r="AF437" s="1923">
        <v>0</v>
      </c>
      <c r="AG437" s="1923"/>
      <c r="AH437" s="1930">
        <v>-35</v>
      </c>
      <c r="AI437" s="1930"/>
      <c r="AJ437" s="1930"/>
      <c r="AK437" s="1929">
        <v>514</v>
      </c>
      <c r="AL437" s="1929"/>
      <c r="AM437" s="1929"/>
      <c r="AN437" s="1941">
        <v>0</v>
      </c>
      <c r="AO437" s="1941"/>
      <c r="AP437" s="1941"/>
      <c r="AQ437" s="1941">
        <v>297.88</v>
      </c>
      <c r="AR437" s="1941"/>
      <c r="AS437" s="1419"/>
    </row>
    <row r="438" spans="1:45" ht="15" customHeight="1">
      <c r="A438" s="1885"/>
      <c r="B438" s="1885"/>
      <c r="C438" s="1885"/>
      <c r="D438" s="1885"/>
      <c r="E438" s="1885"/>
      <c r="F438" s="1885"/>
      <c r="G438" s="1885"/>
      <c r="H438" s="1885"/>
      <c r="I438" s="1885"/>
      <c r="J438" s="1885"/>
      <c r="K438" s="1885"/>
      <c r="L438" s="1885"/>
      <c r="M438" s="1885"/>
      <c r="N438" s="1885"/>
      <c r="O438" s="1885"/>
      <c r="P438" s="1885"/>
      <c r="Q438" s="1885"/>
      <c r="R438" s="1885"/>
      <c r="S438" s="1885"/>
      <c r="T438" s="1885"/>
      <c r="U438" s="1885"/>
      <c r="V438" s="1885"/>
      <c r="W438" s="1885"/>
      <c r="X438" s="1885"/>
      <c r="Y438" s="1885"/>
      <c r="Z438" s="1885"/>
      <c r="AA438" s="1862" t="s">
        <v>1659</v>
      </c>
      <c r="AB438" s="1862"/>
      <c r="AC438" s="1862"/>
      <c r="AD438" s="1862"/>
      <c r="AE438" s="1862"/>
      <c r="AF438" s="1923">
        <v>534</v>
      </c>
      <c r="AG438" s="1923"/>
      <c r="AH438" s="1917">
        <v>0</v>
      </c>
      <c r="AI438" s="1917"/>
      <c r="AJ438" s="1917"/>
      <c r="AK438" s="1885"/>
      <c r="AL438" s="1885"/>
      <c r="AM438" s="1885"/>
      <c r="AN438" s="1885"/>
      <c r="AO438" s="1885"/>
      <c r="AP438" s="1885"/>
      <c r="AQ438" s="1885"/>
      <c r="AR438" s="1885"/>
      <c r="AS438" s="1419"/>
    </row>
    <row r="439" spans="1:45" ht="14.1" customHeight="1">
      <c r="A439" s="1885"/>
      <c r="B439" s="1885"/>
      <c r="C439" s="1885"/>
      <c r="D439" s="1885"/>
      <c r="E439" s="1885"/>
      <c r="F439" s="1885"/>
      <c r="G439" s="1885"/>
      <c r="H439" s="1885"/>
      <c r="I439" s="1885"/>
      <c r="J439" s="1885"/>
      <c r="K439" s="1885"/>
      <c r="L439" s="1885"/>
      <c r="M439" s="1885"/>
      <c r="N439" s="1885"/>
      <c r="O439" s="1885"/>
      <c r="P439" s="1885"/>
      <c r="Q439" s="1885"/>
      <c r="R439" s="1885"/>
      <c r="S439" s="1885"/>
      <c r="T439" s="1885"/>
      <c r="U439" s="1885"/>
      <c r="V439" s="1885"/>
      <c r="W439" s="1885"/>
      <c r="X439" s="1885"/>
      <c r="Y439" s="1885"/>
      <c r="Z439" s="1885"/>
      <c r="AA439" s="1862" t="s">
        <v>1660</v>
      </c>
      <c r="AB439" s="1862"/>
      <c r="AC439" s="1862"/>
      <c r="AD439" s="1862"/>
      <c r="AE439" s="1862"/>
      <c r="AF439" s="1923">
        <v>0</v>
      </c>
      <c r="AG439" s="1923"/>
      <c r="AH439" s="1929">
        <v>15</v>
      </c>
      <c r="AI439" s="1929"/>
      <c r="AJ439" s="1929"/>
      <c r="AK439" s="1885"/>
      <c r="AL439" s="1885"/>
      <c r="AM439" s="1885"/>
      <c r="AN439" s="1885"/>
      <c r="AO439" s="1885"/>
      <c r="AP439" s="1885"/>
      <c r="AQ439" s="1885"/>
      <c r="AR439" s="1885"/>
      <c r="AS439" s="1419"/>
    </row>
    <row r="440" spans="1:45" ht="15" customHeight="1">
      <c r="A440" s="1885"/>
      <c r="B440" s="1885"/>
      <c r="C440" s="1885"/>
      <c r="D440" s="1885"/>
      <c r="E440" s="1885"/>
      <c r="F440" s="1926" t="s">
        <v>1655</v>
      </c>
      <c r="G440" s="1926"/>
      <c r="H440" s="1926"/>
      <c r="I440" s="1885"/>
      <c r="J440" s="1885"/>
      <c r="K440" s="1991" t="s">
        <v>1716</v>
      </c>
      <c r="L440" s="1991"/>
      <c r="M440" s="1862" t="s">
        <v>1986</v>
      </c>
      <c r="N440" s="1862"/>
      <c r="O440" s="1862"/>
      <c r="P440" s="1862"/>
      <c r="Q440" s="1942">
        <v>44786</v>
      </c>
      <c r="R440" s="1942"/>
      <c r="S440" s="1942"/>
      <c r="T440" s="1942">
        <v>45139</v>
      </c>
      <c r="U440" s="1942"/>
      <c r="V440" s="1942">
        <v>45504</v>
      </c>
      <c r="W440" s="1942"/>
      <c r="X440" s="1942"/>
      <c r="Y440" s="1885"/>
      <c r="Z440" s="1885"/>
      <c r="AA440" s="1862" t="s">
        <v>1659</v>
      </c>
      <c r="AB440" s="1862"/>
      <c r="AC440" s="1862"/>
      <c r="AD440" s="1862"/>
      <c r="AE440" s="1862"/>
      <c r="AF440" s="1923">
        <v>499</v>
      </c>
      <c r="AG440" s="1923"/>
      <c r="AH440" s="1917">
        <v>0</v>
      </c>
      <c r="AI440" s="1917"/>
      <c r="AJ440" s="1917"/>
      <c r="AK440" s="1973" t="s">
        <v>1717</v>
      </c>
      <c r="AL440" s="1973"/>
      <c r="AM440" s="1973"/>
      <c r="AN440" s="1941">
        <v>0</v>
      </c>
      <c r="AO440" s="1941"/>
      <c r="AP440" s="1941"/>
      <c r="AQ440" s="1941">
        <v>0</v>
      </c>
      <c r="AR440" s="1941"/>
      <c r="AS440" s="1419"/>
    </row>
    <row r="441" spans="1:45" ht="14.1" customHeight="1">
      <c r="A441" s="1924" t="s">
        <v>1987</v>
      </c>
      <c r="B441" s="1924"/>
      <c r="C441" s="1925" t="s">
        <v>1654</v>
      </c>
      <c r="D441" s="1925"/>
      <c r="E441" s="1925"/>
      <c r="F441" s="1926" t="s">
        <v>1655</v>
      </c>
      <c r="G441" s="1926"/>
      <c r="H441" s="1926"/>
      <c r="I441" s="1927">
        <v>325</v>
      </c>
      <c r="J441" s="1927"/>
      <c r="K441" s="1928" t="s">
        <v>1676</v>
      </c>
      <c r="L441" s="1928"/>
      <c r="M441" s="1924" t="s">
        <v>1677</v>
      </c>
      <c r="N441" s="1924"/>
      <c r="O441" s="1924"/>
      <c r="P441" s="1924"/>
      <c r="Q441" s="1885"/>
      <c r="R441" s="1885"/>
      <c r="S441" s="1885"/>
      <c r="T441" s="1885"/>
      <c r="U441" s="1885"/>
      <c r="V441" s="1885"/>
      <c r="W441" s="1885"/>
      <c r="X441" s="1885"/>
      <c r="Y441" s="1941">
        <v>564</v>
      </c>
      <c r="Z441" s="1941"/>
      <c r="AA441" s="1885"/>
      <c r="AB441" s="1885"/>
      <c r="AC441" s="1885"/>
      <c r="AD441" s="1885"/>
      <c r="AE441" s="1885"/>
      <c r="AF441" s="1923">
        <v>0</v>
      </c>
      <c r="AG441" s="1923"/>
      <c r="AH441" s="1917">
        <v>0</v>
      </c>
      <c r="AI441" s="1917"/>
      <c r="AJ441" s="1917"/>
      <c r="AK441" s="1885"/>
      <c r="AL441" s="1885"/>
      <c r="AM441" s="1885"/>
      <c r="AN441" s="1885"/>
      <c r="AO441" s="1885"/>
      <c r="AP441" s="1885"/>
      <c r="AQ441" s="1885"/>
      <c r="AR441" s="1885"/>
      <c r="AS441" s="1419"/>
    </row>
    <row r="442" spans="1:45" ht="15" customHeight="1">
      <c r="A442" s="1924" t="s">
        <v>1988</v>
      </c>
      <c r="B442" s="1924"/>
      <c r="C442" s="1925" t="s">
        <v>1654</v>
      </c>
      <c r="D442" s="1925"/>
      <c r="E442" s="1925"/>
      <c r="F442" s="1926" t="s">
        <v>1655</v>
      </c>
      <c r="G442" s="1926"/>
      <c r="H442" s="1926"/>
      <c r="I442" s="1927">
        <v>325</v>
      </c>
      <c r="J442" s="1927"/>
      <c r="K442" s="1928" t="s">
        <v>1656</v>
      </c>
      <c r="L442" s="1928"/>
      <c r="M442" s="1862" t="s">
        <v>1989</v>
      </c>
      <c r="N442" s="1862"/>
      <c r="O442" s="1862"/>
      <c r="P442" s="1862"/>
      <c r="Q442" s="1942">
        <v>44774</v>
      </c>
      <c r="R442" s="1942"/>
      <c r="S442" s="1942"/>
      <c r="T442" s="1942">
        <v>44774</v>
      </c>
      <c r="U442" s="1942"/>
      <c r="V442" s="1942">
        <v>45138</v>
      </c>
      <c r="W442" s="1942"/>
      <c r="X442" s="1942"/>
      <c r="Y442" s="1941">
        <v>564</v>
      </c>
      <c r="Z442" s="1941"/>
      <c r="AA442" s="1862" t="s">
        <v>1658</v>
      </c>
      <c r="AB442" s="1862"/>
      <c r="AC442" s="1862"/>
      <c r="AD442" s="1862"/>
      <c r="AE442" s="1862"/>
      <c r="AF442" s="1923">
        <v>0</v>
      </c>
      <c r="AG442" s="1923"/>
      <c r="AH442" s="1930">
        <v>-35</v>
      </c>
      <c r="AI442" s="1930"/>
      <c r="AJ442" s="1930"/>
      <c r="AK442" s="1929">
        <v>514</v>
      </c>
      <c r="AL442" s="1929"/>
      <c r="AM442" s="1929"/>
      <c r="AN442" s="1941">
        <v>0</v>
      </c>
      <c r="AO442" s="1941"/>
      <c r="AP442" s="1941"/>
      <c r="AQ442" s="1959">
        <v>-193.17</v>
      </c>
      <c r="AR442" s="1959"/>
      <c r="AS442" s="1419"/>
    </row>
    <row r="443" spans="1:45" ht="14.45" customHeight="1">
      <c r="A443" s="1885"/>
      <c r="B443" s="1885"/>
      <c r="C443" s="1885"/>
      <c r="D443" s="1885"/>
      <c r="E443" s="1885"/>
      <c r="F443" s="1885"/>
      <c r="G443" s="1885"/>
      <c r="H443" s="1885"/>
      <c r="I443" s="1885"/>
      <c r="J443" s="1885"/>
      <c r="K443" s="1885"/>
      <c r="L443" s="1885"/>
      <c r="M443" s="1885"/>
      <c r="N443" s="1885"/>
      <c r="O443" s="1885"/>
      <c r="P443" s="1885"/>
      <c r="Q443" s="1885"/>
      <c r="R443" s="1885"/>
      <c r="S443" s="1885"/>
      <c r="T443" s="1885"/>
      <c r="U443" s="1885"/>
      <c r="V443" s="1885"/>
      <c r="W443" s="1885"/>
      <c r="X443" s="1885"/>
      <c r="Y443" s="1885"/>
      <c r="Z443" s="1885"/>
      <c r="AA443" s="1862" t="s">
        <v>1659</v>
      </c>
      <c r="AB443" s="1862"/>
      <c r="AC443" s="1862"/>
      <c r="AD443" s="1862"/>
      <c r="AE443" s="1862"/>
      <c r="AF443" s="1923">
        <v>534</v>
      </c>
      <c r="AG443" s="1923"/>
      <c r="AH443" s="1917">
        <v>0</v>
      </c>
      <c r="AI443" s="1917"/>
      <c r="AJ443" s="1917"/>
      <c r="AK443" s="1885"/>
      <c r="AL443" s="1885"/>
      <c r="AM443" s="1885"/>
      <c r="AN443" s="1885"/>
      <c r="AO443" s="1885"/>
      <c r="AP443" s="1885"/>
      <c r="AQ443" s="1885"/>
      <c r="AR443" s="1885"/>
      <c r="AS443" s="1419"/>
    </row>
    <row r="444" spans="1:45" ht="139.5" customHeight="1">
      <c r="A444" s="1425" t="s">
        <v>1641</v>
      </c>
      <c r="B444" s="1985" t="s">
        <v>1642</v>
      </c>
      <c r="C444" s="1985"/>
      <c r="D444" s="1986" t="s">
        <v>1727</v>
      </c>
      <c r="E444" s="1986"/>
      <c r="F444" s="1986"/>
      <c r="G444" s="1986"/>
      <c r="H444" s="1985" t="s">
        <v>1644</v>
      </c>
      <c r="I444" s="1985"/>
      <c r="J444" s="1984" t="s">
        <v>1728</v>
      </c>
      <c r="K444" s="1984"/>
      <c r="L444" s="1984"/>
      <c r="M444" s="1984"/>
      <c r="N444" s="1984"/>
      <c r="O444" s="1987" t="s">
        <v>1729</v>
      </c>
      <c r="P444" s="1987"/>
      <c r="Q444" s="1987"/>
      <c r="R444" s="1987"/>
      <c r="S444" s="1984" t="s">
        <v>1730</v>
      </c>
      <c r="T444" s="1984"/>
      <c r="U444" s="1982" t="s">
        <v>1731</v>
      </c>
      <c r="V444" s="1982"/>
      <c r="W444" s="1982"/>
      <c r="X444" s="1982" t="s">
        <v>1650</v>
      </c>
      <c r="Y444" s="1982"/>
      <c r="Z444" s="1980" t="s">
        <v>1732</v>
      </c>
      <c r="AA444" s="1980"/>
      <c r="AB444" s="1980"/>
      <c r="AC444" s="1426" t="s">
        <v>1733</v>
      </c>
      <c r="AD444" s="1983" t="s">
        <v>1734</v>
      </c>
      <c r="AE444" s="1983"/>
      <c r="AF444" s="1983"/>
      <c r="AG444" s="1983" t="s">
        <v>1735</v>
      </c>
      <c r="AH444" s="1983"/>
      <c r="AI444" s="1983"/>
      <c r="AJ444" s="1984" t="s">
        <v>1736</v>
      </c>
      <c r="AK444" s="1984"/>
      <c r="AL444" s="1984"/>
      <c r="AM444" s="1980" t="s">
        <v>1737</v>
      </c>
      <c r="AN444" s="1980"/>
      <c r="AO444" s="1980"/>
      <c r="AP444" s="1981" t="s">
        <v>1738</v>
      </c>
      <c r="AQ444" s="1981"/>
      <c r="AR444" s="1981"/>
      <c r="AS444" s="1981"/>
    </row>
    <row r="445" spans="1:45" ht="12.95" customHeight="1">
      <c r="A445" s="1944"/>
      <c r="B445" s="1944"/>
      <c r="C445" s="1944"/>
      <c r="D445" s="1944"/>
      <c r="E445" s="1944"/>
      <c r="F445" s="1944"/>
      <c r="G445" s="1944"/>
      <c r="H445" s="1944"/>
      <c r="I445" s="1420"/>
      <c r="J445" s="1944"/>
      <c r="K445" s="1944"/>
      <c r="L445" s="1944"/>
      <c r="M445" s="1944"/>
      <c r="N445" s="1944"/>
      <c r="O445" s="1944"/>
      <c r="P445" s="1944"/>
      <c r="Q445" s="1944"/>
      <c r="R445" s="1944"/>
      <c r="S445" s="1944"/>
      <c r="T445" s="1944"/>
      <c r="U445" s="1944"/>
      <c r="V445" s="1944"/>
      <c r="W445" s="1944"/>
      <c r="X445" s="1944"/>
      <c r="Y445" s="1420"/>
      <c r="Z445" s="1978" t="s">
        <v>1660</v>
      </c>
      <c r="AA445" s="1978"/>
      <c r="AB445" s="1978"/>
      <c r="AC445" s="1978"/>
      <c r="AD445" s="1978"/>
      <c r="AE445" s="1978"/>
      <c r="AF445" s="1979">
        <v>0</v>
      </c>
      <c r="AG445" s="1979"/>
      <c r="AH445" s="1979">
        <v>15</v>
      </c>
      <c r="AI445" s="1979"/>
      <c r="AJ445" s="1979"/>
      <c r="AK445" s="1944"/>
      <c r="AL445" s="1944"/>
      <c r="AM445" s="1944"/>
      <c r="AN445" s="1944"/>
      <c r="AO445" s="1944"/>
      <c r="AP445" s="1944"/>
      <c r="AQ445" s="1944"/>
      <c r="AR445" s="1944"/>
      <c r="AS445" s="1419"/>
    </row>
    <row r="446" spans="1:45" ht="14.1" customHeight="1">
      <c r="A446" s="1924" t="s">
        <v>1990</v>
      </c>
      <c r="B446" s="1924"/>
      <c r="C446" s="1925" t="s">
        <v>1654</v>
      </c>
      <c r="D446" s="1925"/>
      <c r="E446" s="1925"/>
      <c r="F446" s="1971" t="s">
        <v>1655</v>
      </c>
      <c r="G446" s="1971"/>
      <c r="H446" s="1971"/>
      <c r="I446" s="1422">
        <v>325</v>
      </c>
      <c r="J446" s="1976" t="s">
        <v>1656</v>
      </c>
      <c r="K446" s="1976"/>
      <c r="L446" s="1976"/>
      <c r="M446" s="1862" t="s">
        <v>1991</v>
      </c>
      <c r="N446" s="1862"/>
      <c r="O446" s="1862"/>
      <c r="P446" s="1862"/>
      <c r="Q446" s="1942">
        <v>44629</v>
      </c>
      <c r="R446" s="1942"/>
      <c r="S446" s="1977">
        <v>44774</v>
      </c>
      <c r="T446" s="1977"/>
      <c r="U446" s="1977"/>
      <c r="V446" s="1932">
        <v>45138</v>
      </c>
      <c r="W446" s="1932"/>
      <c r="X446" s="1932"/>
      <c r="Y446" s="1423">
        <v>564</v>
      </c>
      <c r="Z446" s="1973" t="s">
        <v>1658</v>
      </c>
      <c r="AA446" s="1973"/>
      <c r="AB446" s="1973"/>
      <c r="AC446" s="1973"/>
      <c r="AD446" s="1973"/>
      <c r="AE446" s="1973"/>
      <c r="AF446" s="1929">
        <v>0</v>
      </c>
      <c r="AG446" s="1929"/>
      <c r="AH446" s="1930">
        <v>-35</v>
      </c>
      <c r="AI446" s="1930"/>
      <c r="AJ446" s="1930"/>
      <c r="AK446" s="1929">
        <v>514</v>
      </c>
      <c r="AL446" s="1929"/>
      <c r="AM446" s="1929"/>
      <c r="AN446" s="1975">
        <v>0</v>
      </c>
      <c r="AO446" s="1975"/>
      <c r="AP446" s="1975"/>
      <c r="AQ446" s="1959">
        <v>-191.18</v>
      </c>
      <c r="AR446" s="1959"/>
      <c r="AS446" s="1419"/>
    </row>
    <row r="447" spans="1:45" ht="15" customHeight="1">
      <c r="A447" s="1885"/>
      <c r="B447" s="1885"/>
      <c r="C447" s="1885"/>
      <c r="D447" s="1885"/>
      <c r="E447" s="1885"/>
      <c r="F447" s="1885"/>
      <c r="G447" s="1885"/>
      <c r="H447" s="1885"/>
      <c r="I447" s="1421"/>
      <c r="J447" s="1885"/>
      <c r="K447" s="1885"/>
      <c r="L447" s="1885"/>
      <c r="M447" s="1885"/>
      <c r="N447" s="1885"/>
      <c r="O447" s="1885"/>
      <c r="P447" s="1885"/>
      <c r="Q447" s="1885"/>
      <c r="R447" s="1885"/>
      <c r="S447" s="1885"/>
      <c r="T447" s="1885"/>
      <c r="U447" s="1885"/>
      <c r="V447" s="1885"/>
      <c r="W447" s="1885"/>
      <c r="X447" s="1885"/>
      <c r="Y447" s="1421"/>
      <c r="Z447" s="1973" t="s">
        <v>1659</v>
      </c>
      <c r="AA447" s="1973"/>
      <c r="AB447" s="1973"/>
      <c r="AC447" s="1973"/>
      <c r="AD447" s="1973"/>
      <c r="AE447" s="1973"/>
      <c r="AF447" s="1974">
        <v>534</v>
      </c>
      <c r="AG447" s="1974"/>
      <c r="AH447" s="1917">
        <v>0</v>
      </c>
      <c r="AI447" s="1917"/>
      <c r="AJ447" s="1917"/>
      <c r="AK447" s="1885"/>
      <c r="AL447" s="1885"/>
      <c r="AM447" s="1885"/>
      <c r="AN447" s="1885"/>
      <c r="AO447" s="1885"/>
      <c r="AP447" s="1885"/>
      <c r="AQ447" s="1885"/>
      <c r="AR447" s="1885"/>
      <c r="AS447" s="1419"/>
    </row>
    <row r="448" spans="1:45" ht="14.1" customHeight="1">
      <c r="A448" s="1885"/>
      <c r="B448" s="1885"/>
      <c r="C448" s="1885"/>
      <c r="D448" s="1885"/>
      <c r="E448" s="1885"/>
      <c r="F448" s="1885"/>
      <c r="G448" s="1885"/>
      <c r="H448" s="1885"/>
      <c r="I448" s="1421"/>
      <c r="J448" s="1885"/>
      <c r="K448" s="1885"/>
      <c r="L448" s="1885"/>
      <c r="M448" s="1885"/>
      <c r="N448" s="1885"/>
      <c r="O448" s="1885"/>
      <c r="P448" s="1885"/>
      <c r="Q448" s="1885"/>
      <c r="R448" s="1885"/>
      <c r="S448" s="1885"/>
      <c r="T448" s="1885"/>
      <c r="U448" s="1885"/>
      <c r="V448" s="1885"/>
      <c r="W448" s="1885"/>
      <c r="X448" s="1885"/>
      <c r="Y448" s="1421"/>
      <c r="Z448" s="1973" t="s">
        <v>1660</v>
      </c>
      <c r="AA448" s="1973"/>
      <c r="AB448" s="1973"/>
      <c r="AC448" s="1973"/>
      <c r="AD448" s="1973"/>
      <c r="AE448" s="1973"/>
      <c r="AF448" s="1929">
        <v>0</v>
      </c>
      <c r="AG448" s="1929"/>
      <c r="AH448" s="1929">
        <v>15</v>
      </c>
      <c r="AI448" s="1929"/>
      <c r="AJ448" s="1929"/>
      <c r="AK448" s="1885"/>
      <c r="AL448" s="1885"/>
      <c r="AM448" s="1885"/>
      <c r="AN448" s="1885"/>
      <c r="AO448" s="1885"/>
      <c r="AP448" s="1885"/>
      <c r="AQ448" s="1885"/>
      <c r="AR448" s="1885"/>
      <c r="AS448" s="1419"/>
    </row>
    <row r="449" spans="1:45" ht="14.1" customHeight="1">
      <c r="A449" s="1924" t="s">
        <v>1992</v>
      </c>
      <c r="B449" s="1924"/>
      <c r="C449" s="1925" t="s">
        <v>1654</v>
      </c>
      <c r="D449" s="1925"/>
      <c r="E449" s="1925"/>
      <c r="F449" s="1971" t="s">
        <v>1655</v>
      </c>
      <c r="G449" s="1971"/>
      <c r="H449" s="1971"/>
      <c r="I449" s="1422">
        <v>325</v>
      </c>
      <c r="J449" s="1976" t="s">
        <v>1656</v>
      </c>
      <c r="K449" s="1976"/>
      <c r="L449" s="1976"/>
      <c r="M449" s="1862" t="s">
        <v>1991</v>
      </c>
      <c r="N449" s="1862"/>
      <c r="O449" s="1862"/>
      <c r="P449" s="1862"/>
      <c r="Q449" s="1942">
        <v>44648</v>
      </c>
      <c r="R449" s="1942"/>
      <c r="S449" s="1977">
        <v>44774</v>
      </c>
      <c r="T449" s="1977"/>
      <c r="U449" s="1977"/>
      <c r="V449" s="1932">
        <v>45138</v>
      </c>
      <c r="W449" s="1932"/>
      <c r="X449" s="1932"/>
      <c r="Y449" s="1423">
        <v>564</v>
      </c>
      <c r="Z449" s="1973" t="s">
        <v>1658</v>
      </c>
      <c r="AA449" s="1973"/>
      <c r="AB449" s="1973"/>
      <c r="AC449" s="1973"/>
      <c r="AD449" s="1973"/>
      <c r="AE449" s="1973"/>
      <c r="AF449" s="1929">
        <v>0</v>
      </c>
      <c r="AG449" s="1929"/>
      <c r="AH449" s="1930">
        <v>-35</v>
      </c>
      <c r="AI449" s="1930"/>
      <c r="AJ449" s="1930"/>
      <c r="AK449" s="1929">
        <v>514</v>
      </c>
      <c r="AL449" s="1929"/>
      <c r="AM449" s="1929"/>
      <c r="AN449" s="1975">
        <v>0</v>
      </c>
      <c r="AO449" s="1975"/>
      <c r="AP449" s="1975"/>
      <c r="AQ449" s="1959">
        <v>-898.25</v>
      </c>
      <c r="AR449" s="1959"/>
      <c r="AS449" s="1419"/>
    </row>
    <row r="450" spans="1:45" ht="15" customHeight="1">
      <c r="A450" s="1885"/>
      <c r="B450" s="1885"/>
      <c r="C450" s="1885"/>
      <c r="D450" s="1885"/>
      <c r="E450" s="1885"/>
      <c r="F450" s="1885"/>
      <c r="G450" s="1885"/>
      <c r="H450" s="1885"/>
      <c r="I450" s="1421"/>
      <c r="J450" s="1885"/>
      <c r="K450" s="1885"/>
      <c r="L450" s="1885"/>
      <c r="M450" s="1885"/>
      <c r="N450" s="1885"/>
      <c r="O450" s="1885"/>
      <c r="P450" s="1885"/>
      <c r="Q450" s="1885"/>
      <c r="R450" s="1885"/>
      <c r="S450" s="1885"/>
      <c r="T450" s="1885"/>
      <c r="U450" s="1885"/>
      <c r="V450" s="1885"/>
      <c r="W450" s="1885"/>
      <c r="X450" s="1885"/>
      <c r="Y450" s="1421"/>
      <c r="Z450" s="1973" t="s">
        <v>1659</v>
      </c>
      <c r="AA450" s="1973"/>
      <c r="AB450" s="1973"/>
      <c r="AC450" s="1973"/>
      <c r="AD450" s="1973"/>
      <c r="AE450" s="1973"/>
      <c r="AF450" s="1974">
        <v>534</v>
      </c>
      <c r="AG450" s="1974"/>
      <c r="AH450" s="1917">
        <v>0</v>
      </c>
      <c r="AI450" s="1917"/>
      <c r="AJ450" s="1917"/>
      <c r="AK450" s="1885"/>
      <c r="AL450" s="1885"/>
      <c r="AM450" s="1885"/>
      <c r="AN450" s="1885"/>
      <c r="AO450" s="1885"/>
      <c r="AP450" s="1885"/>
      <c r="AQ450" s="1885"/>
      <c r="AR450" s="1885"/>
      <c r="AS450" s="1419"/>
    </row>
    <row r="451" spans="1:45" ht="14.1" customHeight="1">
      <c r="A451" s="1885"/>
      <c r="B451" s="1885"/>
      <c r="C451" s="1885"/>
      <c r="D451" s="1885"/>
      <c r="E451" s="1885"/>
      <c r="F451" s="1885"/>
      <c r="G451" s="1885"/>
      <c r="H451" s="1885"/>
      <c r="I451" s="1421"/>
      <c r="J451" s="1885"/>
      <c r="K451" s="1885"/>
      <c r="L451" s="1885"/>
      <c r="M451" s="1885"/>
      <c r="N451" s="1885"/>
      <c r="O451" s="1885"/>
      <c r="P451" s="1885"/>
      <c r="Q451" s="1885"/>
      <c r="R451" s="1885"/>
      <c r="S451" s="1885"/>
      <c r="T451" s="1885"/>
      <c r="U451" s="1885"/>
      <c r="V451" s="1885"/>
      <c r="W451" s="1885"/>
      <c r="X451" s="1885"/>
      <c r="Y451" s="1421"/>
      <c r="Z451" s="1973" t="s">
        <v>1660</v>
      </c>
      <c r="AA451" s="1973"/>
      <c r="AB451" s="1973"/>
      <c r="AC451" s="1973"/>
      <c r="AD451" s="1973"/>
      <c r="AE451" s="1973"/>
      <c r="AF451" s="1929">
        <v>0</v>
      </c>
      <c r="AG451" s="1929"/>
      <c r="AH451" s="1929">
        <v>15</v>
      </c>
      <c r="AI451" s="1929"/>
      <c r="AJ451" s="1929"/>
      <c r="AK451" s="1885"/>
      <c r="AL451" s="1885"/>
      <c r="AM451" s="1885"/>
      <c r="AN451" s="1885"/>
      <c r="AO451" s="1885"/>
      <c r="AP451" s="1885"/>
      <c r="AQ451" s="1885"/>
      <c r="AR451" s="1885"/>
      <c r="AS451" s="1419"/>
    </row>
    <row r="452" spans="1:45" ht="15" customHeight="1">
      <c r="A452" s="1924" t="s">
        <v>1993</v>
      </c>
      <c r="B452" s="1924"/>
      <c r="C452" s="1925" t="s">
        <v>1654</v>
      </c>
      <c r="D452" s="1925"/>
      <c r="E452" s="1925"/>
      <c r="F452" s="1971" t="s">
        <v>1655</v>
      </c>
      <c r="G452" s="1971"/>
      <c r="H452" s="1971"/>
      <c r="I452" s="1422">
        <v>325</v>
      </c>
      <c r="J452" s="1976" t="s">
        <v>1656</v>
      </c>
      <c r="K452" s="1976"/>
      <c r="L452" s="1976"/>
      <c r="M452" s="1862" t="s">
        <v>1991</v>
      </c>
      <c r="N452" s="1862"/>
      <c r="O452" s="1862"/>
      <c r="P452" s="1862"/>
      <c r="Q452" s="1942">
        <v>44607</v>
      </c>
      <c r="R452" s="1942"/>
      <c r="S452" s="1977">
        <v>44774</v>
      </c>
      <c r="T452" s="1977"/>
      <c r="U452" s="1977"/>
      <c r="V452" s="1932">
        <v>45138</v>
      </c>
      <c r="W452" s="1932"/>
      <c r="X452" s="1932"/>
      <c r="Y452" s="1423">
        <v>564</v>
      </c>
      <c r="Z452" s="1973" t="s">
        <v>1658</v>
      </c>
      <c r="AA452" s="1973"/>
      <c r="AB452" s="1973"/>
      <c r="AC452" s="1973"/>
      <c r="AD452" s="1973"/>
      <c r="AE452" s="1973"/>
      <c r="AF452" s="1929">
        <v>0</v>
      </c>
      <c r="AG452" s="1929"/>
      <c r="AH452" s="1930">
        <v>-35</v>
      </c>
      <c r="AI452" s="1930"/>
      <c r="AJ452" s="1930"/>
      <c r="AK452" s="1929">
        <v>514</v>
      </c>
      <c r="AL452" s="1929"/>
      <c r="AM452" s="1929"/>
      <c r="AN452" s="1975">
        <v>0</v>
      </c>
      <c r="AO452" s="1975"/>
      <c r="AP452" s="1975"/>
      <c r="AQ452" s="1959">
        <v>-898.25</v>
      </c>
      <c r="AR452" s="1959"/>
      <c r="AS452" s="1419"/>
    </row>
    <row r="453" spans="1:45" ht="14.1" customHeight="1">
      <c r="A453" s="1885"/>
      <c r="B453" s="1885"/>
      <c r="C453" s="1885"/>
      <c r="D453" s="1885"/>
      <c r="E453" s="1885"/>
      <c r="F453" s="1885"/>
      <c r="G453" s="1885"/>
      <c r="H453" s="1885"/>
      <c r="I453" s="1421"/>
      <c r="J453" s="1885"/>
      <c r="K453" s="1885"/>
      <c r="L453" s="1885"/>
      <c r="M453" s="1885"/>
      <c r="N453" s="1885"/>
      <c r="O453" s="1885"/>
      <c r="P453" s="1885"/>
      <c r="Q453" s="1885"/>
      <c r="R453" s="1885"/>
      <c r="S453" s="1885"/>
      <c r="T453" s="1885"/>
      <c r="U453" s="1885"/>
      <c r="V453" s="1885"/>
      <c r="W453" s="1885"/>
      <c r="X453" s="1885"/>
      <c r="Y453" s="1421"/>
      <c r="Z453" s="1973" t="s">
        <v>1659</v>
      </c>
      <c r="AA453" s="1973"/>
      <c r="AB453" s="1973"/>
      <c r="AC453" s="1973"/>
      <c r="AD453" s="1973"/>
      <c r="AE453" s="1973"/>
      <c r="AF453" s="1974">
        <v>534</v>
      </c>
      <c r="AG453" s="1974"/>
      <c r="AH453" s="1917">
        <v>0</v>
      </c>
      <c r="AI453" s="1917"/>
      <c r="AJ453" s="1917"/>
      <c r="AK453" s="1885"/>
      <c r="AL453" s="1885"/>
      <c r="AM453" s="1885"/>
      <c r="AN453" s="1885"/>
      <c r="AO453" s="1885"/>
      <c r="AP453" s="1885"/>
      <c r="AQ453" s="1885"/>
      <c r="AR453" s="1885"/>
      <c r="AS453" s="1419"/>
    </row>
    <row r="454" spans="1:45" ht="15" customHeight="1">
      <c r="A454" s="1885"/>
      <c r="B454" s="1885"/>
      <c r="C454" s="1885"/>
      <c r="D454" s="1885"/>
      <c r="E454" s="1885"/>
      <c r="F454" s="1885"/>
      <c r="G454" s="1885"/>
      <c r="H454" s="1885"/>
      <c r="I454" s="1421"/>
      <c r="J454" s="1885"/>
      <c r="K454" s="1885"/>
      <c r="L454" s="1885"/>
      <c r="M454" s="1885"/>
      <c r="N454" s="1885"/>
      <c r="O454" s="1885"/>
      <c r="P454" s="1885"/>
      <c r="Q454" s="1885"/>
      <c r="R454" s="1885"/>
      <c r="S454" s="1885"/>
      <c r="T454" s="1885"/>
      <c r="U454" s="1885"/>
      <c r="V454" s="1885"/>
      <c r="W454" s="1885"/>
      <c r="X454" s="1885"/>
      <c r="Y454" s="1421"/>
      <c r="Z454" s="1973" t="s">
        <v>1660</v>
      </c>
      <c r="AA454" s="1973"/>
      <c r="AB454" s="1973"/>
      <c r="AC454" s="1973"/>
      <c r="AD454" s="1973"/>
      <c r="AE454" s="1973"/>
      <c r="AF454" s="1929">
        <v>0</v>
      </c>
      <c r="AG454" s="1929"/>
      <c r="AH454" s="1929">
        <v>15</v>
      </c>
      <c r="AI454" s="1929"/>
      <c r="AJ454" s="1929"/>
      <c r="AK454" s="1885"/>
      <c r="AL454" s="1885"/>
      <c r="AM454" s="1885"/>
      <c r="AN454" s="1885"/>
      <c r="AO454" s="1885"/>
      <c r="AP454" s="1885"/>
      <c r="AQ454" s="1885"/>
      <c r="AR454" s="1885"/>
      <c r="AS454" s="1419"/>
    </row>
    <row r="455" spans="1:45" ht="14.1" customHeight="1">
      <c r="A455" s="1924" t="s">
        <v>1994</v>
      </c>
      <c r="B455" s="1924"/>
      <c r="C455" s="1925" t="s">
        <v>1654</v>
      </c>
      <c r="D455" s="1925"/>
      <c r="E455" s="1925"/>
      <c r="F455" s="1971" t="s">
        <v>1655</v>
      </c>
      <c r="G455" s="1971"/>
      <c r="H455" s="1971"/>
      <c r="I455" s="1422">
        <v>325</v>
      </c>
      <c r="J455" s="1976" t="s">
        <v>1656</v>
      </c>
      <c r="K455" s="1976"/>
      <c r="L455" s="1976"/>
      <c r="M455" s="1862" t="s">
        <v>1995</v>
      </c>
      <c r="N455" s="1862"/>
      <c r="O455" s="1862"/>
      <c r="P455" s="1862"/>
      <c r="Q455" s="1942">
        <v>44786</v>
      </c>
      <c r="R455" s="1942"/>
      <c r="S455" s="1977">
        <v>44786</v>
      </c>
      <c r="T455" s="1977"/>
      <c r="U455" s="1977"/>
      <c r="V455" s="1932">
        <v>45138</v>
      </c>
      <c r="W455" s="1932"/>
      <c r="X455" s="1932"/>
      <c r="Y455" s="1423">
        <v>564</v>
      </c>
      <c r="Z455" s="1973" t="s">
        <v>1658</v>
      </c>
      <c r="AA455" s="1973"/>
      <c r="AB455" s="1973"/>
      <c r="AC455" s="1973"/>
      <c r="AD455" s="1973"/>
      <c r="AE455" s="1973"/>
      <c r="AF455" s="1929">
        <v>0</v>
      </c>
      <c r="AG455" s="1929"/>
      <c r="AH455" s="1930">
        <v>-50</v>
      </c>
      <c r="AI455" s="1930"/>
      <c r="AJ455" s="1930"/>
      <c r="AK455" s="1929">
        <v>499</v>
      </c>
      <c r="AL455" s="1929"/>
      <c r="AM455" s="1929"/>
      <c r="AN455" s="1975">
        <v>0</v>
      </c>
      <c r="AO455" s="1975"/>
      <c r="AP455" s="1975"/>
      <c r="AQ455" s="1959">
        <v>-279.32</v>
      </c>
      <c r="AR455" s="1959"/>
      <c r="AS455" s="1419"/>
    </row>
    <row r="456" spans="1:45" ht="15" customHeight="1">
      <c r="A456" s="1885"/>
      <c r="B456" s="1885"/>
      <c r="C456" s="1885"/>
      <c r="D456" s="1885"/>
      <c r="E456" s="1885"/>
      <c r="F456" s="1885"/>
      <c r="G456" s="1885"/>
      <c r="H456" s="1885"/>
      <c r="I456" s="1421"/>
      <c r="J456" s="1885"/>
      <c r="K456" s="1885"/>
      <c r="L456" s="1885"/>
      <c r="M456" s="1885"/>
      <c r="N456" s="1885"/>
      <c r="O456" s="1885"/>
      <c r="P456" s="1885"/>
      <c r="Q456" s="1885"/>
      <c r="R456" s="1885"/>
      <c r="S456" s="1885"/>
      <c r="T456" s="1885"/>
      <c r="U456" s="1885"/>
      <c r="V456" s="1885"/>
      <c r="W456" s="1885"/>
      <c r="X456" s="1885"/>
      <c r="Y456" s="1421"/>
      <c r="Z456" s="1973" t="s">
        <v>1659</v>
      </c>
      <c r="AA456" s="1973"/>
      <c r="AB456" s="1973"/>
      <c r="AC456" s="1973"/>
      <c r="AD456" s="1973"/>
      <c r="AE456" s="1973"/>
      <c r="AF456" s="1974">
        <v>534</v>
      </c>
      <c r="AG456" s="1974"/>
      <c r="AH456" s="1917">
        <v>0</v>
      </c>
      <c r="AI456" s="1917"/>
      <c r="AJ456" s="1917"/>
      <c r="AK456" s="1885"/>
      <c r="AL456" s="1885"/>
      <c r="AM456" s="1885"/>
      <c r="AN456" s="1885"/>
      <c r="AO456" s="1885"/>
      <c r="AP456" s="1885"/>
      <c r="AQ456" s="1885"/>
      <c r="AR456" s="1885"/>
      <c r="AS456" s="1419"/>
    </row>
    <row r="457" spans="1:45" ht="14.1" customHeight="1">
      <c r="A457" s="1885"/>
      <c r="B457" s="1885"/>
      <c r="C457" s="1885"/>
      <c r="D457" s="1885"/>
      <c r="E457" s="1885"/>
      <c r="F457" s="1885"/>
      <c r="G457" s="1885"/>
      <c r="H457" s="1885"/>
      <c r="I457" s="1421"/>
      <c r="J457" s="1885"/>
      <c r="K457" s="1885"/>
      <c r="L457" s="1885"/>
      <c r="M457" s="1885"/>
      <c r="N457" s="1885"/>
      <c r="O457" s="1885"/>
      <c r="P457" s="1885"/>
      <c r="Q457" s="1885"/>
      <c r="R457" s="1885"/>
      <c r="S457" s="1885"/>
      <c r="T457" s="1885"/>
      <c r="U457" s="1885"/>
      <c r="V457" s="1885"/>
      <c r="W457" s="1885"/>
      <c r="X457" s="1885"/>
      <c r="Y457" s="1421"/>
      <c r="Z457" s="1973" t="s">
        <v>1660</v>
      </c>
      <c r="AA457" s="1973"/>
      <c r="AB457" s="1973"/>
      <c r="AC457" s="1973"/>
      <c r="AD457" s="1973"/>
      <c r="AE457" s="1973"/>
      <c r="AF457" s="1929">
        <v>0</v>
      </c>
      <c r="AG457" s="1929"/>
      <c r="AH457" s="1929">
        <v>15</v>
      </c>
      <c r="AI457" s="1929"/>
      <c r="AJ457" s="1929"/>
      <c r="AK457" s="1885"/>
      <c r="AL457" s="1885"/>
      <c r="AM457" s="1885"/>
      <c r="AN457" s="1885"/>
      <c r="AO457" s="1885"/>
      <c r="AP457" s="1885"/>
      <c r="AQ457" s="1885"/>
      <c r="AR457" s="1885"/>
      <c r="AS457" s="1419"/>
    </row>
    <row r="458" spans="1:45" ht="14.1" customHeight="1">
      <c r="A458" s="1924" t="s">
        <v>1996</v>
      </c>
      <c r="B458" s="1924"/>
      <c r="C458" s="1925" t="s">
        <v>1654</v>
      </c>
      <c r="D458" s="1925"/>
      <c r="E458" s="1925"/>
      <c r="F458" s="1971" t="s">
        <v>1655</v>
      </c>
      <c r="G458" s="1971"/>
      <c r="H458" s="1971"/>
      <c r="I458" s="1422">
        <v>325</v>
      </c>
      <c r="J458" s="1972" t="s">
        <v>1676</v>
      </c>
      <c r="K458" s="1972"/>
      <c r="L458" s="1972"/>
      <c r="M458" s="1924" t="s">
        <v>1677</v>
      </c>
      <c r="N458" s="1924"/>
      <c r="O458" s="1924"/>
      <c r="P458" s="1924"/>
      <c r="Q458" s="1885"/>
      <c r="R458" s="1885"/>
      <c r="S458" s="1885"/>
      <c r="T458" s="1885"/>
      <c r="U458" s="1885"/>
      <c r="V458" s="1885"/>
      <c r="W458" s="1885"/>
      <c r="X458" s="1885"/>
      <c r="Y458" s="1423">
        <v>564</v>
      </c>
      <c r="Z458" s="1885"/>
      <c r="AA458" s="1885"/>
      <c r="AB458" s="1885"/>
      <c r="AC458" s="1885"/>
      <c r="AD458" s="1885"/>
      <c r="AE458" s="1885"/>
      <c r="AF458" s="1929">
        <v>0</v>
      </c>
      <c r="AG458" s="1929"/>
      <c r="AH458" s="1917">
        <v>0</v>
      </c>
      <c r="AI458" s="1917"/>
      <c r="AJ458" s="1917"/>
      <c r="AK458" s="1885"/>
      <c r="AL458" s="1885"/>
      <c r="AM458" s="1885"/>
      <c r="AN458" s="1885"/>
      <c r="AO458" s="1885"/>
      <c r="AP458" s="1885"/>
      <c r="AQ458" s="1885"/>
      <c r="AR458" s="1885"/>
      <c r="AS458" s="1419"/>
    </row>
    <row r="459" spans="1:45" ht="15" customHeight="1">
      <c r="A459" s="1924" t="s">
        <v>1997</v>
      </c>
      <c r="B459" s="1924"/>
      <c r="C459" s="1925" t="s">
        <v>1654</v>
      </c>
      <c r="D459" s="1925"/>
      <c r="E459" s="1925"/>
      <c r="F459" s="1971" t="s">
        <v>1655</v>
      </c>
      <c r="G459" s="1971"/>
      <c r="H459" s="1971"/>
      <c r="I459" s="1422">
        <v>325</v>
      </c>
      <c r="J459" s="1976" t="s">
        <v>1656</v>
      </c>
      <c r="K459" s="1976"/>
      <c r="L459" s="1976"/>
      <c r="M459" s="1862" t="s">
        <v>1998</v>
      </c>
      <c r="N459" s="1862"/>
      <c r="O459" s="1862"/>
      <c r="P459" s="1862"/>
      <c r="Q459" s="1942">
        <v>44569</v>
      </c>
      <c r="R459" s="1942"/>
      <c r="S459" s="1977">
        <v>44774</v>
      </c>
      <c r="T459" s="1977"/>
      <c r="U459" s="1977"/>
      <c r="V459" s="1932">
        <v>45138</v>
      </c>
      <c r="W459" s="1932"/>
      <c r="X459" s="1932"/>
      <c r="Y459" s="1423">
        <v>564</v>
      </c>
      <c r="Z459" s="1973" t="s">
        <v>1658</v>
      </c>
      <c r="AA459" s="1973"/>
      <c r="AB459" s="1973"/>
      <c r="AC459" s="1973"/>
      <c r="AD459" s="1973"/>
      <c r="AE459" s="1973"/>
      <c r="AF459" s="1929">
        <v>0</v>
      </c>
      <c r="AG459" s="1929"/>
      <c r="AH459" s="1930">
        <v>-50</v>
      </c>
      <c r="AI459" s="1930"/>
      <c r="AJ459" s="1930"/>
      <c r="AK459" s="1929">
        <v>514</v>
      </c>
      <c r="AL459" s="1929"/>
      <c r="AM459" s="1929"/>
      <c r="AN459" s="1975">
        <v>0</v>
      </c>
      <c r="AO459" s="1975"/>
      <c r="AP459" s="1975"/>
      <c r="AQ459" s="1941">
        <v>245.86</v>
      </c>
      <c r="AR459" s="1941"/>
      <c r="AS459" s="1419"/>
    </row>
    <row r="460" spans="1:45" ht="14.1" customHeight="1">
      <c r="A460" s="1885"/>
      <c r="B460" s="1885"/>
      <c r="C460" s="1885"/>
      <c r="D460" s="1885"/>
      <c r="E460" s="1885"/>
      <c r="F460" s="1885"/>
      <c r="G460" s="1885"/>
      <c r="H460" s="1885"/>
      <c r="I460" s="1421"/>
      <c r="J460" s="1885"/>
      <c r="K460" s="1885"/>
      <c r="L460" s="1885"/>
      <c r="M460" s="1885"/>
      <c r="N460" s="1885"/>
      <c r="O460" s="1885"/>
      <c r="P460" s="1885"/>
      <c r="Q460" s="1885"/>
      <c r="R460" s="1885"/>
      <c r="S460" s="1885"/>
      <c r="T460" s="1885"/>
      <c r="U460" s="1885"/>
      <c r="V460" s="1885"/>
      <c r="W460" s="1885"/>
      <c r="X460" s="1885"/>
      <c r="Y460" s="1421"/>
      <c r="Z460" s="1973" t="s">
        <v>1659</v>
      </c>
      <c r="AA460" s="1973"/>
      <c r="AB460" s="1973"/>
      <c r="AC460" s="1973"/>
      <c r="AD460" s="1973"/>
      <c r="AE460" s="1973"/>
      <c r="AF460" s="1974">
        <v>549</v>
      </c>
      <c r="AG460" s="1974"/>
      <c r="AH460" s="1917">
        <v>0</v>
      </c>
      <c r="AI460" s="1917"/>
      <c r="AJ460" s="1917"/>
      <c r="AK460" s="1885"/>
      <c r="AL460" s="1885"/>
      <c r="AM460" s="1885"/>
      <c r="AN460" s="1885"/>
      <c r="AO460" s="1885"/>
      <c r="AP460" s="1885"/>
      <c r="AQ460" s="1885"/>
      <c r="AR460" s="1885"/>
      <c r="AS460" s="1419"/>
    </row>
    <row r="461" spans="1:45" ht="15" customHeight="1">
      <c r="A461" s="1885"/>
      <c r="B461" s="1885"/>
      <c r="C461" s="1885"/>
      <c r="D461" s="1885"/>
      <c r="E461" s="1885"/>
      <c r="F461" s="1885"/>
      <c r="G461" s="1885"/>
      <c r="H461" s="1885"/>
      <c r="I461" s="1421"/>
      <c r="J461" s="1885"/>
      <c r="K461" s="1885"/>
      <c r="L461" s="1885"/>
      <c r="M461" s="1885"/>
      <c r="N461" s="1885"/>
      <c r="O461" s="1885"/>
      <c r="P461" s="1885"/>
      <c r="Q461" s="1885"/>
      <c r="R461" s="1885"/>
      <c r="S461" s="1885"/>
      <c r="T461" s="1885"/>
      <c r="U461" s="1885"/>
      <c r="V461" s="1885"/>
      <c r="W461" s="1885"/>
      <c r="X461" s="1885"/>
      <c r="Y461" s="1421"/>
      <c r="Z461" s="1973" t="s">
        <v>1660</v>
      </c>
      <c r="AA461" s="1973"/>
      <c r="AB461" s="1973"/>
      <c r="AC461" s="1973"/>
      <c r="AD461" s="1973"/>
      <c r="AE461" s="1973"/>
      <c r="AF461" s="1929">
        <v>0</v>
      </c>
      <c r="AG461" s="1929"/>
      <c r="AH461" s="1929">
        <v>15</v>
      </c>
      <c r="AI461" s="1929"/>
      <c r="AJ461" s="1929"/>
      <c r="AK461" s="1885"/>
      <c r="AL461" s="1885"/>
      <c r="AM461" s="1885"/>
      <c r="AN461" s="1885"/>
      <c r="AO461" s="1885"/>
      <c r="AP461" s="1885"/>
      <c r="AQ461" s="1885"/>
      <c r="AR461" s="1885"/>
      <c r="AS461" s="1419"/>
    </row>
    <row r="462" spans="1:45" ht="14.1" customHeight="1">
      <c r="A462" s="1924" t="s">
        <v>1999</v>
      </c>
      <c r="B462" s="1924"/>
      <c r="C462" s="1925" t="s">
        <v>1654</v>
      </c>
      <c r="D462" s="1925"/>
      <c r="E462" s="1925"/>
      <c r="F462" s="1971" t="s">
        <v>1655</v>
      </c>
      <c r="G462" s="1971"/>
      <c r="H462" s="1971"/>
      <c r="I462" s="1422">
        <v>325</v>
      </c>
      <c r="J462" s="1976" t="s">
        <v>1656</v>
      </c>
      <c r="K462" s="1976"/>
      <c r="L462" s="1976"/>
      <c r="M462" s="1862" t="s">
        <v>2000</v>
      </c>
      <c r="N462" s="1862"/>
      <c r="O462" s="1862"/>
      <c r="P462" s="1862"/>
      <c r="Q462" s="1942">
        <v>44795</v>
      </c>
      <c r="R462" s="1942"/>
      <c r="S462" s="1977">
        <v>44795</v>
      </c>
      <c r="T462" s="1977"/>
      <c r="U462" s="1977"/>
      <c r="V462" s="1932">
        <v>45138</v>
      </c>
      <c r="W462" s="1932"/>
      <c r="X462" s="1932"/>
      <c r="Y462" s="1423">
        <v>564</v>
      </c>
      <c r="Z462" s="1973" t="s">
        <v>1658</v>
      </c>
      <c r="AA462" s="1973"/>
      <c r="AB462" s="1973"/>
      <c r="AC462" s="1973"/>
      <c r="AD462" s="1973"/>
      <c r="AE462" s="1973"/>
      <c r="AF462" s="1929">
        <v>0</v>
      </c>
      <c r="AG462" s="1929"/>
      <c r="AH462" s="1930">
        <v>-35</v>
      </c>
      <c r="AI462" s="1930"/>
      <c r="AJ462" s="1930"/>
      <c r="AK462" s="1929">
        <v>265</v>
      </c>
      <c r="AL462" s="1929"/>
      <c r="AM462" s="1929"/>
      <c r="AN462" s="1975">
        <v>0</v>
      </c>
      <c r="AO462" s="1975"/>
      <c r="AP462" s="1975"/>
      <c r="AQ462" s="1941">
        <v>0</v>
      </c>
      <c r="AR462" s="1941"/>
      <c r="AS462" s="1419"/>
    </row>
    <row r="463" spans="1:45" ht="15" customHeight="1">
      <c r="A463" s="1885"/>
      <c r="B463" s="1885"/>
      <c r="C463" s="1885"/>
      <c r="D463" s="1885"/>
      <c r="E463" s="1885"/>
      <c r="F463" s="1885"/>
      <c r="G463" s="1885"/>
      <c r="H463" s="1885"/>
      <c r="I463" s="1421"/>
      <c r="J463" s="1885"/>
      <c r="K463" s="1885"/>
      <c r="L463" s="1885"/>
      <c r="M463" s="1885"/>
      <c r="N463" s="1885"/>
      <c r="O463" s="1885"/>
      <c r="P463" s="1885"/>
      <c r="Q463" s="1885"/>
      <c r="R463" s="1885"/>
      <c r="S463" s="1885"/>
      <c r="T463" s="1885"/>
      <c r="U463" s="1885"/>
      <c r="V463" s="1885"/>
      <c r="W463" s="1885"/>
      <c r="X463" s="1885"/>
      <c r="Y463" s="1421"/>
      <c r="Z463" s="1973" t="s">
        <v>1683</v>
      </c>
      <c r="AA463" s="1973"/>
      <c r="AB463" s="1973"/>
      <c r="AC463" s="1973"/>
      <c r="AD463" s="1973"/>
      <c r="AE463" s="1973"/>
      <c r="AF463" s="1929">
        <v>0</v>
      </c>
      <c r="AG463" s="1929"/>
      <c r="AH463" s="1930">
        <v>-249</v>
      </c>
      <c r="AI463" s="1930"/>
      <c r="AJ463" s="1930"/>
      <c r="AK463" s="1885"/>
      <c r="AL463" s="1885"/>
      <c r="AM463" s="1885"/>
      <c r="AN463" s="1885"/>
      <c r="AO463" s="1885"/>
      <c r="AP463" s="1885"/>
      <c r="AQ463" s="1885"/>
      <c r="AR463" s="1885"/>
      <c r="AS463" s="1419"/>
    </row>
    <row r="464" spans="1:45" ht="14.1" customHeight="1">
      <c r="A464" s="1885"/>
      <c r="B464" s="1885"/>
      <c r="C464" s="1885"/>
      <c r="D464" s="1885"/>
      <c r="E464" s="1885"/>
      <c r="F464" s="1885"/>
      <c r="G464" s="1885"/>
      <c r="H464" s="1885"/>
      <c r="I464" s="1421"/>
      <c r="J464" s="1885"/>
      <c r="K464" s="1885"/>
      <c r="L464" s="1885"/>
      <c r="M464" s="1885"/>
      <c r="N464" s="1885"/>
      <c r="O464" s="1885"/>
      <c r="P464" s="1885"/>
      <c r="Q464" s="1885"/>
      <c r="R464" s="1885"/>
      <c r="S464" s="1885"/>
      <c r="T464" s="1885"/>
      <c r="U464" s="1885"/>
      <c r="V464" s="1885"/>
      <c r="W464" s="1885"/>
      <c r="X464" s="1885"/>
      <c r="Y464" s="1421"/>
      <c r="Z464" s="1973" t="s">
        <v>1659</v>
      </c>
      <c r="AA464" s="1973"/>
      <c r="AB464" s="1973"/>
      <c r="AC464" s="1973"/>
      <c r="AD464" s="1973"/>
      <c r="AE464" s="1973"/>
      <c r="AF464" s="1974">
        <v>534</v>
      </c>
      <c r="AG464" s="1974"/>
      <c r="AH464" s="1917">
        <v>0</v>
      </c>
      <c r="AI464" s="1917"/>
      <c r="AJ464" s="1917"/>
      <c r="AK464" s="1885"/>
      <c r="AL464" s="1885"/>
      <c r="AM464" s="1885"/>
      <c r="AN464" s="1885"/>
      <c r="AO464" s="1885"/>
      <c r="AP464" s="1885"/>
      <c r="AQ464" s="1885"/>
      <c r="AR464" s="1885"/>
      <c r="AS464" s="1419"/>
    </row>
    <row r="465" spans="1:45" ht="15" customHeight="1">
      <c r="A465" s="1885"/>
      <c r="B465" s="1885"/>
      <c r="C465" s="1885"/>
      <c r="D465" s="1885"/>
      <c r="E465" s="1885"/>
      <c r="F465" s="1885"/>
      <c r="G465" s="1885"/>
      <c r="H465" s="1885"/>
      <c r="I465" s="1421"/>
      <c r="J465" s="1885"/>
      <c r="K465" s="1885"/>
      <c r="L465" s="1885"/>
      <c r="M465" s="1885"/>
      <c r="N465" s="1885"/>
      <c r="O465" s="1885"/>
      <c r="P465" s="1885"/>
      <c r="Q465" s="1885"/>
      <c r="R465" s="1885"/>
      <c r="S465" s="1885"/>
      <c r="T465" s="1885"/>
      <c r="U465" s="1885"/>
      <c r="V465" s="1885"/>
      <c r="W465" s="1885"/>
      <c r="X465" s="1885"/>
      <c r="Y465" s="1421"/>
      <c r="Z465" s="1973" t="s">
        <v>1660</v>
      </c>
      <c r="AA465" s="1973"/>
      <c r="AB465" s="1973"/>
      <c r="AC465" s="1973"/>
      <c r="AD465" s="1973"/>
      <c r="AE465" s="1973"/>
      <c r="AF465" s="1929">
        <v>0</v>
      </c>
      <c r="AG465" s="1929"/>
      <c r="AH465" s="1929">
        <v>15</v>
      </c>
      <c r="AI465" s="1929"/>
      <c r="AJ465" s="1929"/>
      <c r="AK465" s="1885"/>
      <c r="AL465" s="1885"/>
      <c r="AM465" s="1885"/>
      <c r="AN465" s="1885"/>
      <c r="AO465" s="1885"/>
      <c r="AP465" s="1885"/>
      <c r="AQ465" s="1885"/>
      <c r="AR465" s="1885"/>
      <c r="AS465" s="1419"/>
    </row>
    <row r="466" spans="1:45" ht="14.1" customHeight="1">
      <c r="A466" s="1924" t="s">
        <v>2001</v>
      </c>
      <c r="B466" s="1924"/>
      <c r="C466" s="1925" t="s">
        <v>1654</v>
      </c>
      <c r="D466" s="1925"/>
      <c r="E466" s="1925"/>
      <c r="F466" s="1971" t="s">
        <v>1655</v>
      </c>
      <c r="G466" s="1971"/>
      <c r="H466" s="1971"/>
      <c r="I466" s="1422">
        <v>325</v>
      </c>
      <c r="J466" s="1976" t="s">
        <v>1656</v>
      </c>
      <c r="K466" s="1976"/>
      <c r="L466" s="1976"/>
      <c r="M466" s="1862" t="s">
        <v>2002</v>
      </c>
      <c r="N466" s="1862"/>
      <c r="O466" s="1862"/>
      <c r="P466" s="1862"/>
      <c r="Q466" s="1942">
        <v>44789</v>
      </c>
      <c r="R466" s="1942"/>
      <c r="S466" s="1977">
        <v>44789</v>
      </c>
      <c r="T466" s="1977"/>
      <c r="U466" s="1977"/>
      <c r="V466" s="1932">
        <v>45138</v>
      </c>
      <c r="W466" s="1932"/>
      <c r="X466" s="1932"/>
      <c r="Y466" s="1423">
        <v>564</v>
      </c>
      <c r="Z466" s="1973" t="s">
        <v>1658</v>
      </c>
      <c r="AA466" s="1973"/>
      <c r="AB466" s="1973"/>
      <c r="AC466" s="1973"/>
      <c r="AD466" s="1973"/>
      <c r="AE466" s="1973"/>
      <c r="AF466" s="1929">
        <v>0</v>
      </c>
      <c r="AG466" s="1929"/>
      <c r="AH466" s="1930">
        <v>-50</v>
      </c>
      <c r="AI466" s="1930"/>
      <c r="AJ466" s="1930"/>
      <c r="AK466" s="1929">
        <v>499</v>
      </c>
      <c r="AL466" s="1929"/>
      <c r="AM466" s="1929"/>
      <c r="AN466" s="1975">
        <v>0</v>
      </c>
      <c r="AO466" s="1975"/>
      <c r="AP466" s="1975"/>
      <c r="AQ466" s="1941">
        <v>0</v>
      </c>
      <c r="AR466" s="1941"/>
      <c r="AS466" s="1419"/>
    </row>
    <row r="467" spans="1:45" ht="14.1" customHeight="1">
      <c r="A467" s="1885"/>
      <c r="B467" s="1885"/>
      <c r="C467" s="1885"/>
      <c r="D467" s="1885"/>
      <c r="E467" s="1885"/>
      <c r="F467" s="1885"/>
      <c r="G467" s="1885"/>
      <c r="H467" s="1885"/>
      <c r="I467" s="1421"/>
      <c r="J467" s="1885"/>
      <c r="K467" s="1885"/>
      <c r="L467" s="1885"/>
      <c r="M467" s="1885"/>
      <c r="N467" s="1885"/>
      <c r="O467" s="1885"/>
      <c r="P467" s="1885"/>
      <c r="Q467" s="1885"/>
      <c r="R467" s="1885"/>
      <c r="S467" s="1885"/>
      <c r="T467" s="1885"/>
      <c r="U467" s="1885"/>
      <c r="V467" s="1885"/>
      <c r="W467" s="1885"/>
      <c r="X467" s="1885"/>
      <c r="Y467" s="1421"/>
      <c r="Z467" s="1973" t="s">
        <v>1659</v>
      </c>
      <c r="AA467" s="1973"/>
      <c r="AB467" s="1973"/>
      <c r="AC467" s="1973"/>
      <c r="AD467" s="1973"/>
      <c r="AE467" s="1973"/>
      <c r="AF467" s="1974">
        <v>549</v>
      </c>
      <c r="AG467" s="1974"/>
      <c r="AH467" s="1917">
        <v>0</v>
      </c>
      <c r="AI467" s="1917"/>
      <c r="AJ467" s="1917"/>
      <c r="AK467" s="1885"/>
      <c r="AL467" s="1885"/>
      <c r="AM467" s="1885"/>
      <c r="AN467" s="1885"/>
      <c r="AO467" s="1885"/>
      <c r="AP467" s="1885"/>
      <c r="AQ467" s="1885"/>
      <c r="AR467" s="1885"/>
      <c r="AS467" s="1419"/>
    </row>
    <row r="468" spans="1:45" ht="15" customHeight="1">
      <c r="A468" s="1924" t="s">
        <v>2003</v>
      </c>
      <c r="B468" s="1924"/>
      <c r="C468" s="1925" t="s">
        <v>1654</v>
      </c>
      <c r="D468" s="1925"/>
      <c r="E468" s="1925"/>
      <c r="F468" s="1971" t="s">
        <v>1655</v>
      </c>
      <c r="G468" s="1971"/>
      <c r="H468" s="1971"/>
      <c r="I468" s="1422">
        <v>325</v>
      </c>
      <c r="J468" s="1976" t="s">
        <v>1656</v>
      </c>
      <c r="K468" s="1976"/>
      <c r="L468" s="1976"/>
      <c r="M468" s="1862" t="s">
        <v>2004</v>
      </c>
      <c r="N468" s="1862"/>
      <c r="O468" s="1862"/>
      <c r="P468" s="1862"/>
      <c r="Q468" s="1942">
        <v>44789</v>
      </c>
      <c r="R468" s="1942"/>
      <c r="S468" s="1977">
        <v>44789</v>
      </c>
      <c r="T468" s="1977"/>
      <c r="U468" s="1977"/>
      <c r="V468" s="1932">
        <v>45138</v>
      </c>
      <c r="W468" s="1932"/>
      <c r="X468" s="1932"/>
      <c r="Y468" s="1423">
        <v>564</v>
      </c>
      <c r="Z468" s="1973" t="s">
        <v>1658</v>
      </c>
      <c r="AA468" s="1973"/>
      <c r="AB468" s="1973"/>
      <c r="AC468" s="1973"/>
      <c r="AD468" s="1973"/>
      <c r="AE468" s="1973"/>
      <c r="AF468" s="1929">
        <v>0</v>
      </c>
      <c r="AG468" s="1929"/>
      <c r="AH468" s="1930">
        <v>-50</v>
      </c>
      <c r="AI468" s="1930"/>
      <c r="AJ468" s="1930"/>
      <c r="AK468" s="1929">
        <v>250</v>
      </c>
      <c r="AL468" s="1929"/>
      <c r="AM468" s="1929"/>
      <c r="AN468" s="1975">
        <v>0</v>
      </c>
      <c r="AO468" s="1975"/>
      <c r="AP468" s="1975"/>
      <c r="AQ468" s="1941">
        <v>0</v>
      </c>
      <c r="AR468" s="1941"/>
      <c r="AS468" s="1419"/>
    </row>
    <row r="469" spans="1:45" ht="14.1" customHeight="1">
      <c r="A469" s="1885"/>
      <c r="B469" s="1885"/>
      <c r="C469" s="1885"/>
      <c r="D469" s="1885"/>
      <c r="E469" s="1885"/>
      <c r="F469" s="1885"/>
      <c r="G469" s="1885"/>
      <c r="H469" s="1885"/>
      <c r="I469" s="1421"/>
      <c r="J469" s="1885"/>
      <c r="K469" s="1885"/>
      <c r="L469" s="1885"/>
      <c r="M469" s="1885"/>
      <c r="N469" s="1885"/>
      <c r="O469" s="1885"/>
      <c r="P469" s="1885"/>
      <c r="Q469" s="1885"/>
      <c r="R469" s="1885"/>
      <c r="S469" s="1885"/>
      <c r="T469" s="1885"/>
      <c r="U469" s="1885"/>
      <c r="V469" s="1885"/>
      <c r="W469" s="1885"/>
      <c r="X469" s="1885"/>
      <c r="Y469" s="1421"/>
      <c r="Z469" s="1973" t="s">
        <v>1683</v>
      </c>
      <c r="AA469" s="1973"/>
      <c r="AB469" s="1973"/>
      <c r="AC469" s="1973"/>
      <c r="AD469" s="1973"/>
      <c r="AE469" s="1973"/>
      <c r="AF469" s="1929">
        <v>0</v>
      </c>
      <c r="AG469" s="1929"/>
      <c r="AH469" s="1930">
        <v>-249</v>
      </c>
      <c r="AI469" s="1930"/>
      <c r="AJ469" s="1930"/>
      <c r="AK469" s="1885"/>
      <c r="AL469" s="1885"/>
      <c r="AM469" s="1885"/>
      <c r="AN469" s="1885"/>
      <c r="AO469" s="1885"/>
      <c r="AP469" s="1885"/>
      <c r="AQ469" s="1885"/>
      <c r="AR469" s="1885"/>
      <c r="AS469" s="1419"/>
    </row>
    <row r="470" spans="1:45" ht="15" customHeight="1">
      <c r="A470" s="1885"/>
      <c r="B470" s="1885"/>
      <c r="C470" s="1885"/>
      <c r="D470" s="1885"/>
      <c r="E470" s="1885"/>
      <c r="F470" s="1885"/>
      <c r="G470" s="1885"/>
      <c r="H470" s="1885"/>
      <c r="I470" s="1421"/>
      <c r="J470" s="1885"/>
      <c r="K470" s="1885"/>
      <c r="L470" s="1885"/>
      <c r="M470" s="1885"/>
      <c r="N470" s="1885"/>
      <c r="O470" s="1885"/>
      <c r="P470" s="1885"/>
      <c r="Q470" s="1885"/>
      <c r="R470" s="1885"/>
      <c r="S470" s="1885"/>
      <c r="T470" s="1885"/>
      <c r="U470" s="1885"/>
      <c r="V470" s="1885"/>
      <c r="W470" s="1885"/>
      <c r="X470" s="1885"/>
      <c r="Y470" s="1421"/>
      <c r="Z470" s="1973" t="s">
        <v>1659</v>
      </c>
      <c r="AA470" s="1973"/>
      <c r="AB470" s="1973"/>
      <c r="AC470" s="1973"/>
      <c r="AD470" s="1973"/>
      <c r="AE470" s="1973"/>
      <c r="AF470" s="1974">
        <v>549</v>
      </c>
      <c r="AG470" s="1974"/>
      <c r="AH470" s="1917">
        <v>0</v>
      </c>
      <c r="AI470" s="1917"/>
      <c r="AJ470" s="1917"/>
      <c r="AK470" s="1885"/>
      <c r="AL470" s="1885"/>
      <c r="AM470" s="1885"/>
      <c r="AN470" s="1885"/>
      <c r="AO470" s="1885"/>
      <c r="AP470" s="1885"/>
      <c r="AQ470" s="1885"/>
      <c r="AR470" s="1885"/>
      <c r="AS470" s="1419"/>
    </row>
    <row r="471" spans="1:45" ht="14.1" customHeight="1">
      <c r="A471" s="1924" t="s">
        <v>2005</v>
      </c>
      <c r="B471" s="1924"/>
      <c r="C471" s="1925" t="s">
        <v>1654</v>
      </c>
      <c r="D471" s="1925"/>
      <c r="E471" s="1925"/>
      <c r="F471" s="1971" t="s">
        <v>1655</v>
      </c>
      <c r="G471" s="1971"/>
      <c r="H471" s="1971"/>
      <c r="I471" s="1422">
        <v>325</v>
      </c>
      <c r="J471" s="1976" t="s">
        <v>1656</v>
      </c>
      <c r="K471" s="1976"/>
      <c r="L471" s="1976"/>
      <c r="M471" s="1862" t="s">
        <v>2006</v>
      </c>
      <c r="N471" s="1862"/>
      <c r="O471" s="1862"/>
      <c r="P471" s="1862"/>
      <c r="Q471" s="1942">
        <v>44789</v>
      </c>
      <c r="R471" s="1942"/>
      <c r="S471" s="1977">
        <v>44789</v>
      </c>
      <c r="T471" s="1977"/>
      <c r="U471" s="1977"/>
      <c r="V471" s="1932">
        <v>45138</v>
      </c>
      <c r="W471" s="1932"/>
      <c r="X471" s="1932"/>
      <c r="Y471" s="1423">
        <v>564</v>
      </c>
      <c r="Z471" s="1973" t="s">
        <v>1658</v>
      </c>
      <c r="AA471" s="1973"/>
      <c r="AB471" s="1973"/>
      <c r="AC471" s="1973"/>
      <c r="AD471" s="1973"/>
      <c r="AE471" s="1973"/>
      <c r="AF471" s="1929">
        <v>0</v>
      </c>
      <c r="AG471" s="1929"/>
      <c r="AH471" s="1930">
        <v>-50</v>
      </c>
      <c r="AI471" s="1930"/>
      <c r="AJ471" s="1930"/>
      <c r="AK471" s="1929">
        <v>499</v>
      </c>
      <c r="AL471" s="1929"/>
      <c r="AM471" s="1929"/>
      <c r="AN471" s="1975">
        <v>0</v>
      </c>
      <c r="AO471" s="1975"/>
      <c r="AP471" s="1975"/>
      <c r="AQ471" s="1941">
        <v>0</v>
      </c>
      <c r="AR471" s="1941"/>
      <c r="AS471" s="1419"/>
    </row>
    <row r="472" spans="1:45" ht="15" customHeight="1">
      <c r="A472" s="1885"/>
      <c r="B472" s="1885"/>
      <c r="C472" s="1885"/>
      <c r="D472" s="1885"/>
      <c r="E472" s="1885"/>
      <c r="F472" s="1885"/>
      <c r="G472" s="1885"/>
      <c r="H472" s="1885"/>
      <c r="I472" s="1421"/>
      <c r="J472" s="1885"/>
      <c r="K472" s="1885"/>
      <c r="L472" s="1885"/>
      <c r="M472" s="1885"/>
      <c r="N472" s="1885"/>
      <c r="O472" s="1885"/>
      <c r="P472" s="1885"/>
      <c r="Q472" s="1885"/>
      <c r="R472" s="1885"/>
      <c r="S472" s="1885"/>
      <c r="T472" s="1885"/>
      <c r="U472" s="1885"/>
      <c r="V472" s="1885"/>
      <c r="W472" s="1885"/>
      <c r="X472" s="1885"/>
      <c r="Y472" s="1421"/>
      <c r="Z472" s="1973" t="s">
        <v>1659</v>
      </c>
      <c r="AA472" s="1973"/>
      <c r="AB472" s="1973"/>
      <c r="AC472" s="1973"/>
      <c r="AD472" s="1973"/>
      <c r="AE472" s="1973"/>
      <c r="AF472" s="1974">
        <v>549</v>
      </c>
      <c r="AG472" s="1974"/>
      <c r="AH472" s="1917">
        <v>0</v>
      </c>
      <c r="AI472" s="1917"/>
      <c r="AJ472" s="1917"/>
      <c r="AK472" s="1885"/>
      <c r="AL472" s="1885"/>
      <c r="AM472" s="1885"/>
      <c r="AN472" s="1885"/>
      <c r="AO472" s="1885"/>
      <c r="AP472" s="1885"/>
      <c r="AQ472" s="1885"/>
      <c r="AR472" s="1885"/>
      <c r="AS472" s="1419"/>
    </row>
    <row r="473" spans="1:45" ht="14.1" customHeight="1">
      <c r="A473" s="1924" t="s">
        <v>2007</v>
      </c>
      <c r="B473" s="1924"/>
      <c r="C473" s="1925" t="s">
        <v>1654</v>
      </c>
      <c r="D473" s="1925"/>
      <c r="E473" s="1925"/>
      <c r="F473" s="1971" t="s">
        <v>1655</v>
      </c>
      <c r="G473" s="1971"/>
      <c r="H473" s="1971"/>
      <c r="I473" s="1422">
        <v>325</v>
      </c>
      <c r="J473" s="1976" t="s">
        <v>1656</v>
      </c>
      <c r="K473" s="1976"/>
      <c r="L473" s="1976"/>
      <c r="M473" s="1862" t="s">
        <v>2008</v>
      </c>
      <c r="N473" s="1862"/>
      <c r="O473" s="1862"/>
      <c r="P473" s="1862"/>
      <c r="Q473" s="1942">
        <v>44789</v>
      </c>
      <c r="R473" s="1942"/>
      <c r="S473" s="1977">
        <v>44789</v>
      </c>
      <c r="T473" s="1977"/>
      <c r="U473" s="1977"/>
      <c r="V473" s="1932">
        <v>45138</v>
      </c>
      <c r="W473" s="1932"/>
      <c r="X473" s="1932"/>
      <c r="Y473" s="1423">
        <v>564</v>
      </c>
      <c r="Z473" s="1973" t="s">
        <v>1658</v>
      </c>
      <c r="AA473" s="1973"/>
      <c r="AB473" s="1973"/>
      <c r="AC473" s="1973"/>
      <c r="AD473" s="1973"/>
      <c r="AE473" s="1973"/>
      <c r="AF473" s="1929">
        <v>0</v>
      </c>
      <c r="AG473" s="1929"/>
      <c r="AH473" s="1930">
        <v>-50</v>
      </c>
      <c r="AI473" s="1930"/>
      <c r="AJ473" s="1930"/>
      <c r="AK473" s="1929">
        <v>499</v>
      </c>
      <c r="AL473" s="1929"/>
      <c r="AM473" s="1929"/>
      <c r="AN473" s="1975">
        <v>0</v>
      </c>
      <c r="AO473" s="1975"/>
      <c r="AP473" s="1975"/>
      <c r="AQ473" s="1941">
        <v>0</v>
      </c>
      <c r="AR473" s="1941"/>
      <c r="AS473" s="1419"/>
    </row>
    <row r="474" spans="1:45" ht="15" customHeight="1">
      <c r="A474" s="1885"/>
      <c r="B474" s="1885"/>
      <c r="C474" s="1885"/>
      <c r="D474" s="1885"/>
      <c r="E474" s="1885"/>
      <c r="F474" s="1885"/>
      <c r="G474" s="1885"/>
      <c r="H474" s="1885"/>
      <c r="I474" s="1421"/>
      <c r="J474" s="1885"/>
      <c r="K474" s="1885"/>
      <c r="L474" s="1885"/>
      <c r="M474" s="1885"/>
      <c r="N474" s="1885"/>
      <c r="O474" s="1885"/>
      <c r="P474" s="1885"/>
      <c r="Q474" s="1885"/>
      <c r="R474" s="1885"/>
      <c r="S474" s="1885"/>
      <c r="T474" s="1885"/>
      <c r="U474" s="1885"/>
      <c r="V474" s="1885"/>
      <c r="W474" s="1885"/>
      <c r="X474" s="1885"/>
      <c r="Y474" s="1421"/>
      <c r="Z474" s="1973" t="s">
        <v>1659</v>
      </c>
      <c r="AA474" s="1973"/>
      <c r="AB474" s="1973"/>
      <c r="AC474" s="1973"/>
      <c r="AD474" s="1973"/>
      <c r="AE474" s="1973"/>
      <c r="AF474" s="1974">
        <v>549</v>
      </c>
      <c r="AG474" s="1974"/>
      <c r="AH474" s="1917">
        <v>0</v>
      </c>
      <c r="AI474" s="1917"/>
      <c r="AJ474" s="1917"/>
      <c r="AK474" s="1885"/>
      <c r="AL474" s="1885"/>
      <c r="AM474" s="1885"/>
      <c r="AN474" s="1885"/>
      <c r="AO474" s="1885"/>
      <c r="AP474" s="1885"/>
      <c r="AQ474" s="1885"/>
      <c r="AR474" s="1885"/>
      <c r="AS474" s="1419"/>
    </row>
    <row r="475" spans="1:45" ht="9" customHeight="1">
      <c r="A475" s="1855"/>
      <c r="B475" s="1855"/>
      <c r="C475" s="1855"/>
      <c r="D475" s="1855"/>
      <c r="E475" s="1855"/>
      <c r="F475" s="1855"/>
      <c r="G475" s="1855"/>
      <c r="H475" s="1855"/>
      <c r="I475" s="1855"/>
      <c r="J475" s="1855"/>
      <c r="K475" s="1855"/>
      <c r="L475" s="1855"/>
      <c r="M475" s="1855"/>
      <c r="N475" s="1855"/>
      <c r="O475" s="1855"/>
      <c r="P475" s="1855"/>
      <c r="Q475" s="1855"/>
      <c r="R475" s="1855"/>
      <c r="S475" s="1855"/>
      <c r="T475" s="1855"/>
      <c r="U475" s="1855"/>
      <c r="V475" s="1855"/>
      <c r="W475" s="1855"/>
      <c r="X475" s="1855"/>
      <c r="Y475" s="1855"/>
      <c r="Z475" s="1855"/>
      <c r="AA475" s="1855"/>
      <c r="AB475" s="1855"/>
      <c r="AC475" s="1855"/>
      <c r="AD475" s="1855"/>
      <c r="AE475" s="1855"/>
      <c r="AF475" s="1855"/>
      <c r="AG475" s="1855"/>
      <c r="AH475" s="1416"/>
      <c r="AI475" s="1955" t="s">
        <v>1640</v>
      </c>
      <c r="AJ475" s="1955"/>
      <c r="AK475" s="1955"/>
      <c r="AL475" s="1955"/>
      <c r="AM475" s="1955"/>
      <c r="AN475" s="1955"/>
      <c r="AO475" s="1955"/>
      <c r="AP475" s="1955"/>
      <c r="AQ475" s="1955"/>
      <c r="AR475" s="1955"/>
      <c r="AS475" s="1955"/>
    </row>
    <row r="476" spans="1:45" ht="20.100000000000001" customHeight="1">
      <c r="A476" s="1938" t="s">
        <v>1641</v>
      </c>
      <c r="B476" s="1938"/>
      <c r="C476" s="1938" t="s">
        <v>1642</v>
      </c>
      <c r="D476" s="1938"/>
      <c r="E476" s="1938"/>
      <c r="F476" s="1954" t="s">
        <v>1643</v>
      </c>
      <c r="G476" s="1954"/>
      <c r="H476" s="1954"/>
      <c r="I476" s="1939" t="s">
        <v>1644</v>
      </c>
      <c r="J476" s="1939"/>
      <c r="K476" s="1954" t="s">
        <v>1645</v>
      </c>
      <c r="L476" s="1954"/>
      <c r="M476" s="1940" t="s">
        <v>1646</v>
      </c>
      <c r="N476" s="1940"/>
      <c r="O476" s="1940"/>
      <c r="P476" s="1940"/>
      <c r="Q476" s="1873" t="s">
        <v>1647</v>
      </c>
      <c r="R476" s="1873"/>
      <c r="S476" s="1873"/>
      <c r="T476" s="1937" t="s">
        <v>1648</v>
      </c>
      <c r="U476" s="1937"/>
      <c r="V476" s="1937" t="s">
        <v>1649</v>
      </c>
      <c r="W476" s="1937"/>
      <c r="X476" s="1937"/>
      <c r="Y476" s="1937" t="s">
        <v>1650</v>
      </c>
      <c r="Z476" s="1937"/>
      <c r="AA476" s="1954" t="s">
        <v>1763</v>
      </c>
      <c r="AB476" s="1954"/>
      <c r="AC476" s="1873" t="s">
        <v>1764</v>
      </c>
      <c r="AD476" s="1873"/>
      <c r="AE476" s="1873"/>
      <c r="AF476" s="1936" t="s">
        <v>1652</v>
      </c>
      <c r="AG476" s="1936"/>
      <c r="AH476" s="1936"/>
      <c r="AI476" s="1936"/>
      <c r="AJ476" s="1936"/>
      <c r="AK476" s="1936"/>
      <c r="AL476" s="1936"/>
      <c r="AM476" s="1936"/>
      <c r="AN476" s="1936"/>
      <c r="AO476" s="1936"/>
      <c r="AP476" s="1936"/>
      <c r="AQ476" s="1936"/>
      <c r="AR476" s="1936"/>
      <c r="AS476" s="1419"/>
    </row>
    <row r="477" spans="1:45" ht="5.25" customHeight="1">
      <c r="A477" s="1948"/>
      <c r="B477" s="1948"/>
      <c r="C477" s="1948"/>
      <c r="D477" s="1948"/>
      <c r="E477" s="1948"/>
      <c r="F477" s="1948"/>
      <c r="G477" s="1948"/>
      <c r="H477" s="1948"/>
      <c r="I477" s="1948"/>
      <c r="J477" s="1948"/>
      <c r="K477" s="1948"/>
      <c r="L477" s="1948"/>
      <c r="M477" s="1948"/>
      <c r="N477" s="1948"/>
      <c r="O477" s="1948"/>
      <c r="P477" s="1948"/>
      <c r="Q477" s="1948"/>
      <c r="R477" s="1948"/>
      <c r="S477" s="1948"/>
      <c r="T477" s="1948"/>
      <c r="U477" s="1948"/>
      <c r="V477" s="1948"/>
      <c r="W477" s="1948"/>
      <c r="X477" s="1948"/>
      <c r="Y477" s="1948"/>
      <c r="Z477" s="1948"/>
      <c r="AA477" s="1948"/>
      <c r="AB477" s="1948"/>
      <c r="AC477" s="1948"/>
      <c r="AD477" s="1948"/>
      <c r="AE477" s="1948"/>
      <c r="AF477" s="1948"/>
      <c r="AG477" s="1948"/>
      <c r="AH477" s="1948"/>
      <c r="AI477" s="1948"/>
      <c r="AJ477" s="1948"/>
      <c r="AK477" s="1948"/>
      <c r="AL477" s="1948"/>
      <c r="AM477" s="1948"/>
      <c r="AN477" s="1948"/>
      <c r="AO477" s="1948"/>
      <c r="AP477" s="1948"/>
      <c r="AQ477" s="1948"/>
      <c r="AR477" s="1948"/>
      <c r="AS477" s="1416"/>
    </row>
    <row r="478" spans="1:45" ht="21" customHeight="1">
      <c r="A478" s="1949" t="s">
        <v>2009</v>
      </c>
      <c r="B478" s="1949"/>
      <c r="C478" s="1950" t="s">
        <v>1654</v>
      </c>
      <c r="D478" s="1950"/>
      <c r="E478" s="1950"/>
      <c r="F478" s="1951" t="s">
        <v>1655</v>
      </c>
      <c r="G478" s="1951"/>
      <c r="H478" s="1951"/>
      <c r="I478" s="1952">
        <v>325</v>
      </c>
      <c r="J478" s="1952"/>
      <c r="K478" s="1953" t="s">
        <v>1676</v>
      </c>
      <c r="L478" s="1953"/>
      <c r="M478" s="1949" t="s">
        <v>1677</v>
      </c>
      <c r="N478" s="1949"/>
      <c r="O478" s="1949"/>
      <c r="P478" s="1949"/>
      <c r="Q478" s="1944"/>
      <c r="R478" s="1944"/>
      <c r="S478" s="1944"/>
      <c r="T478" s="1944"/>
      <c r="U478" s="1944"/>
      <c r="V478" s="1944"/>
      <c r="W478" s="1944"/>
      <c r="X478" s="1944"/>
      <c r="Y478" s="1945">
        <v>564</v>
      </c>
      <c r="Z478" s="1945"/>
      <c r="AA478" s="1944"/>
      <c r="AB478" s="1944"/>
      <c r="AC478" s="1944"/>
      <c r="AD478" s="1944"/>
      <c r="AE478" s="1944"/>
      <c r="AF478" s="1946">
        <v>0</v>
      </c>
      <c r="AG478" s="1946"/>
      <c r="AH478" s="1947">
        <v>0</v>
      </c>
      <c r="AI478" s="1947"/>
      <c r="AJ478" s="1947"/>
      <c r="AK478" s="1944"/>
      <c r="AL478" s="1944"/>
      <c r="AM478" s="1944"/>
      <c r="AN478" s="1944"/>
      <c r="AO478" s="1944"/>
      <c r="AP478" s="1944"/>
      <c r="AQ478" s="1944"/>
      <c r="AR478" s="1944"/>
      <c r="AS478" s="1419"/>
    </row>
    <row r="479" spans="1:45" ht="14.1" customHeight="1">
      <c r="A479" s="1924" t="s">
        <v>2010</v>
      </c>
      <c r="B479" s="1924"/>
      <c r="C479" s="1925" t="s">
        <v>1654</v>
      </c>
      <c r="D479" s="1925"/>
      <c r="E479" s="1925"/>
      <c r="F479" s="1926" t="s">
        <v>1655</v>
      </c>
      <c r="G479" s="1926"/>
      <c r="H479" s="1926"/>
      <c r="I479" s="1927">
        <v>325</v>
      </c>
      <c r="J479" s="1927"/>
      <c r="K479" s="1928" t="s">
        <v>1676</v>
      </c>
      <c r="L479" s="1928"/>
      <c r="M479" s="1924" t="s">
        <v>1677</v>
      </c>
      <c r="N479" s="1924"/>
      <c r="O479" s="1924"/>
      <c r="P479" s="1924"/>
      <c r="Q479" s="1885"/>
      <c r="R479" s="1885"/>
      <c r="S479" s="1885"/>
      <c r="T479" s="1885"/>
      <c r="U479" s="1885"/>
      <c r="V479" s="1885"/>
      <c r="W479" s="1885"/>
      <c r="X479" s="1885"/>
      <c r="Y479" s="1941">
        <v>564</v>
      </c>
      <c r="Z479" s="1941"/>
      <c r="AA479" s="1885"/>
      <c r="AB479" s="1885"/>
      <c r="AC479" s="1885"/>
      <c r="AD479" s="1885"/>
      <c r="AE479" s="1885"/>
      <c r="AF479" s="1923">
        <v>0</v>
      </c>
      <c r="AG479" s="1923"/>
      <c r="AH479" s="1917">
        <v>0</v>
      </c>
      <c r="AI479" s="1917"/>
      <c r="AJ479" s="1917"/>
      <c r="AK479" s="1885"/>
      <c r="AL479" s="1885"/>
      <c r="AM479" s="1885"/>
      <c r="AN479" s="1885"/>
      <c r="AO479" s="1885"/>
      <c r="AP479" s="1885"/>
      <c r="AQ479" s="1885"/>
      <c r="AR479" s="1885"/>
      <c r="AS479" s="1419"/>
    </row>
    <row r="480" spans="1:45" ht="15" customHeight="1">
      <c r="A480" s="1924" t="s">
        <v>2011</v>
      </c>
      <c r="B480" s="1924"/>
      <c r="C480" s="1925" t="s">
        <v>1654</v>
      </c>
      <c r="D480" s="1925"/>
      <c r="E480" s="1925"/>
      <c r="F480" s="1926" t="s">
        <v>1655</v>
      </c>
      <c r="G480" s="1926"/>
      <c r="H480" s="1926"/>
      <c r="I480" s="1927">
        <v>325</v>
      </c>
      <c r="J480" s="1927"/>
      <c r="K480" s="1928" t="s">
        <v>1676</v>
      </c>
      <c r="L480" s="1928"/>
      <c r="M480" s="1924" t="s">
        <v>1677</v>
      </c>
      <c r="N480" s="1924"/>
      <c r="O480" s="1924"/>
      <c r="P480" s="1924"/>
      <c r="Q480" s="1885"/>
      <c r="R480" s="1885"/>
      <c r="S480" s="1885"/>
      <c r="T480" s="1885"/>
      <c r="U480" s="1885"/>
      <c r="V480" s="1885"/>
      <c r="W480" s="1885"/>
      <c r="X480" s="1885"/>
      <c r="Y480" s="1941">
        <v>564</v>
      </c>
      <c r="Z480" s="1941"/>
      <c r="AA480" s="1885"/>
      <c r="AB480" s="1885"/>
      <c r="AC480" s="1885"/>
      <c r="AD480" s="1885"/>
      <c r="AE480" s="1885"/>
      <c r="AF480" s="1923">
        <v>0</v>
      </c>
      <c r="AG480" s="1923"/>
      <c r="AH480" s="1917">
        <v>0</v>
      </c>
      <c r="AI480" s="1917"/>
      <c r="AJ480" s="1917"/>
      <c r="AK480" s="1885"/>
      <c r="AL480" s="1885"/>
      <c r="AM480" s="1885"/>
      <c r="AN480" s="1885"/>
      <c r="AO480" s="1885"/>
      <c r="AP480" s="1885"/>
      <c r="AQ480" s="1885"/>
      <c r="AR480" s="1885"/>
      <c r="AS480" s="1419"/>
    </row>
    <row r="481" spans="1:45" ht="14.1" customHeight="1">
      <c r="A481" s="1924" t="s">
        <v>2012</v>
      </c>
      <c r="B481" s="1924"/>
      <c r="C481" s="1925" t="s">
        <v>1654</v>
      </c>
      <c r="D481" s="1925"/>
      <c r="E481" s="1925"/>
      <c r="F481" s="1926" t="s">
        <v>1655</v>
      </c>
      <c r="G481" s="1926"/>
      <c r="H481" s="1926"/>
      <c r="I481" s="1927">
        <v>325</v>
      </c>
      <c r="J481" s="1927"/>
      <c r="K481" s="1928" t="s">
        <v>1676</v>
      </c>
      <c r="L481" s="1928"/>
      <c r="M481" s="1924" t="s">
        <v>1677</v>
      </c>
      <c r="N481" s="1924"/>
      <c r="O481" s="1924"/>
      <c r="P481" s="1924"/>
      <c r="Q481" s="1885"/>
      <c r="R481" s="1885"/>
      <c r="S481" s="1885"/>
      <c r="T481" s="1885"/>
      <c r="U481" s="1885"/>
      <c r="V481" s="1885"/>
      <c r="W481" s="1885"/>
      <c r="X481" s="1885"/>
      <c r="Y481" s="1941">
        <v>564</v>
      </c>
      <c r="Z481" s="1941"/>
      <c r="AA481" s="1885"/>
      <c r="AB481" s="1885"/>
      <c r="AC481" s="1885"/>
      <c r="AD481" s="1885"/>
      <c r="AE481" s="1885"/>
      <c r="AF481" s="1923">
        <v>0</v>
      </c>
      <c r="AG481" s="1923"/>
      <c r="AH481" s="1917">
        <v>0</v>
      </c>
      <c r="AI481" s="1917"/>
      <c r="AJ481" s="1917"/>
      <c r="AK481" s="1885"/>
      <c r="AL481" s="1885"/>
      <c r="AM481" s="1885"/>
      <c r="AN481" s="1885"/>
      <c r="AO481" s="1885"/>
      <c r="AP481" s="1885"/>
      <c r="AQ481" s="1885"/>
      <c r="AR481" s="1885"/>
      <c r="AS481" s="1419"/>
    </row>
    <row r="482" spans="1:45" ht="14.1" customHeight="1">
      <c r="A482" s="1924" t="s">
        <v>2013</v>
      </c>
      <c r="B482" s="1924"/>
      <c r="C482" s="1925" t="s">
        <v>1654</v>
      </c>
      <c r="D482" s="1925"/>
      <c r="E482" s="1925"/>
      <c r="F482" s="1926" t="s">
        <v>1655</v>
      </c>
      <c r="G482" s="1926"/>
      <c r="H482" s="1926"/>
      <c r="I482" s="1927">
        <v>325</v>
      </c>
      <c r="J482" s="1927"/>
      <c r="K482" s="1928" t="s">
        <v>1656</v>
      </c>
      <c r="L482" s="1928"/>
      <c r="M482" s="1862" t="s">
        <v>1991</v>
      </c>
      <c r="N482" s="1862"/>
      <c r="O482" s="1862"/>
      <c r="P482" s="1862"/>
      <c r="Q482" s="1942">
        <v>44652</v>
      </c>
      <c r="R482" s="1942"/>
      <c r="S482" s="1942"/>
      <c r="T482" s="1942">
        <v>44774</v>
      </c>
      <c r="U482" s="1942"/>
      <c r="V482" s="1942">
        <v>45138</v>
      </c>
      <c r="W482" s="1942"/>
      <c r="X482" s="1942"/>
      <c r="Y482" s="1941">
        <v>564</v>
      </c>
      <c r="Z482" s="1941"/>
      <c r="AA482" s="1862" t="s">
        <v>1658</v>
      </c>
      <c r="AB482" s="1862"/>
      <c r="AC482" s="1862"/>
      <c r="AD482" s="1862"/>
      <c r="AE482" s="1862"/>
      <c r="AF482" s="1923">
        <v>0</v>
      </c>
      <c r="AG482" s="1923"/>
      <c r="AH482" s="1930">
        <v>-35</v>
      </c>
      <c r="AI482" s="1930"/>
      <c r="AJ482" s="1930"/>
      <c r="AK482" s="1917">
        <v>514</v>
      </c>
      <c r="AL482" s="1917"/>
      <c r="AM482" s="1917"/>
      <c r="AN482" s="1941">
        <v>0</v>
      </c>
      <c r="AO482" s="1941"/>
      <c r="AP482" s="1941"/>
      <c r="AQ482" s="1959">
        <v>-898.25</v>
      </c>
      <c r="AR482" s="1959"/>
      <c r="AS482" s="1419"/>
    </row>
    <row r="483" spans="1:45" ht="15" customHeight="1">
      <c r="A483" s="1885"/>
      <c r="B483" s="1885"/>
      <c r="C483" s="1885"/>
      <c r="D483" s="1885"/>
      <c r="E483" s="1885"/>
      <c r="F483" s="1885"/>
      <c r="G483" s="1885"/>
      <c r="H483" s="1885"/>
      <c r="I483" s="1885"/>
      <c r="J483" s="1885"/>
      <c r="K483" s="1885"/>
      <c r="L483" s="1885"/>
      <c r="M483" s="1885"/>
      <c r="N483" s="1885"/>
      <c r="O483" s="1885"/>
      <c r="P483" s="1885"/>
      <c r="Q483" s="1885"/>
      <c r="R483" s="1885"/>
      <c r="S483" s="1885"/>
      <c r="T483" s="1885"/>
      <c r="U483" s="1885"/>
      <c r="V483" s="1885"/>
      <c r="W483" s="1885"/>
      <c r="X483" s="1885"/>
      <c r="Y483" s="1885"/>
      <c r="Z483" s="1885"/>
      <c r="AA483" s="1862" t="s">
        <v>1659</v>
      </c>
      <c r="AB483" s="1862"/>
      <c r="AC483" s="1862"/>
      <c r="AD483" s="1862"/>
      <c r="AE483" s="1862"/>
      <c r="AF483" s="1923">
        <v>534</v>
      </c>
      <c r="AG483" s="1923"/>
      <c r="AH483" s="1917">
        <v>0</v>
      </c>
      <c r="AI483" s="1917"/>
      <c r="AJ483" s="1917"/>
      <c r="AK483" s="1885"/>
      <c r="AL483" s="1885"/>
      <c r="AM483" s="1885"/>
      <c r="AN483" s="1885"/>
      <c r="AO483" s="1885"/>
      <c r="AP483" s="1885"/>
      <c r="AQ483" s="1885"/>
      <c r="AR483" s="1885"/>
      <c r="AS483" s="1419"/>
    </row>
    <row r="484" spans="1:45" ht="14.1" customHeight="1">
      <c r="A484" s="1885"/>
      <c r="B484" s="1885"/>
      <c r="C484" s="1885"/>
      <c r="D484" s="1885"/>
      <c r="E484" s="1885"/>
      <c r="F484" s="1885"/>
      <c r="G484" s="1885"/>
      <c r="H484" s="1885"/>
      <c r="I484" s="1885"/>
      <c r="J484" s="1885"/>
      <c r="K484" s="1885"/>
      <c r="L484" s="1885"/>
      <c r="M484" s="1885"/>
      <c r="N484" s="1885"/>
      <c r="O484" s="1885"/>
      <c r="P484" s="1885"/>
      <c r="Q484" s="1885"/>
      <c r="R484" s="1885"/>
      <c r="S484" s="1885"/>
      <c r="T484" s="1885"/>
      <c r="U484" s="1885"/>
      <c r="V484" s="1885"/>
      <c r="W484" s="1885"/>
      <c r="X484" s="1885"/>
      <c r="Y484" s="1885"/>
      <c r="Z484" s="1885"/>
      <c r="AA484" s="1862" t="s">
        <v>1660</v>
      </c>
      <c r="AB484" s="1862"/>
      <c r="AC484" s="1862"/>
      <c r="AD484" s="1862"/>
      <c r="AE484" s="1862"/>
      <c r="AF484" s="1923">
        <v>0</v>
      </c>
      <c r="AG484" s="1923"/>
      <c r="AH484" s="1929">
        <v>15</v>
      </c>
      <c r="AI484" s="1929"/>
      <c r="AJ484" s="1929"/>
      <c r="AK484" s="1885"/>
      <c r="AL484" s="1885"/>
      <c r="AM484" s="1885"/>
      <c r="AN484" s="1885"/>
      <c r="AO484" s="1885"/>
      <c r="AP484" s="1885"/>
      <c r="AQ484" s="1885"/>
      <c r="AR484" s="1885"/>
      <c r="AS484" s="1419"/>
    </row>
    <row r="485" spans="1:45" ht="15" customHeight="1">
      <c r="A485" s="1924" t="s">
        <v>2014</v>
      </c>
      <c r="B485" s="1924"/>
      <c r="C485" s="1925" t="s">
        <v>1654</v>
      </c>
      <c r="D485" s="1925"/>
      <c r="E485" s="1925"/>
      <c r="F485" s="1926" t="s">
        <v>1655</v>
      </c>
      <c r="G485" s="1926"/>
      <c r="H485" s="1926"/>
      <c r="I485" s="1927">
        <v>325</v>
      </c>
      <c r="J485" s="1927"/>
      <c r="K485" s="1928" t="s">
        <v>1656</v>
      </c>
      <c r="L485" s="1928"/>
      <c r="M485" s="1862" t="s">
        <v>1989</v>
      </c>
      <c r="N485" s="1862"/>
      <c r="O485" s="1862"/>
      <c r="P485" s="1862"/>
      <c r="Q485" s="1942">
        <v>44652</v>
      </c>
      <c r="R485" s="1942"/>
      <c r="S485" s="1942"/>
      <c r="T485" s="1942">
        <v>44774</v>
      </c>
      <c r="U485" s="1942"/>
      <c r="V485" s="1942">
        <v>45138</v>
      </c>
      <c r="W485" s="1942"/>
      <c r="X485" s="1942"/>
      <c r="Y485" s="1941">
        <v>564</v>
      </c>
      <c r="Z485" s="1941"/>
      <c r="AA485" s="1862" t="s">
        <v>1658</v>
      </c>
      <c r="AB485" s="1862"/>
      <c r="AC485" s="1862"/>
      <c r="AD485" s="1862"/>
      <c r="AE485" s="1862"/>
      <c r="AF485" s="1923">
        <v>0</v>
      </c>
      <c r="AG485" s="1923"/>
      <c r="AH485" s="1930">
        <v>-35</v>
      </c>
      <c r="AI485" s="1930"/>
      <c r="AJ485" s="1930"/>
      <c r="AK485" s="1917">
        <v>514</v>
      </c>
      <c r="AL485" s="1917"/>
      <c r="AM485" s="1917"/>
      <c r="AN485" s="1941">
        <v>0</v>
      </c>
      <c r="AO485" s="1941"/>
      <c r="AP485" s="1941"/>
      <c r="AQ485" s="1959">
        <v>-136.71</v>
      </c>
      <c r="AR485" s="1959"/>
      <c r="AS485" s="1419"/>
    </row>
    <row r="486" spans="1:45" ht="14.1" customHeight="1">
      <c r="A486" s="1885"/>
      <c r="B486" s="1885"/>
      <c r="C486" s="1885"/>
      <c r="D486" s="1885"/>
      <c r="E486" s="1885"/>
      <c r="F486" s="1885"/>
      <c r="G486" s="1885"/>
      <c r="H486" s="1885"/>
      <c r="I486" s="1885"/>
      <c r="J486" s="1885"/>
      <c r="K486" s="1885"/>
      <c r="L486" s="1885"/>
      <c r="M486" s="1885"/>
      <c r="N486" s="1885"/>
      <c r="O486" s="1885"/>
      <c r="P486" s="1885"/>
      <c r="Q486" s="1885"/>
      <c r="R486" s="1885"/>
      <c r="S486" s="1885"/>
      <c r="T486" s="1885"/>
      <c r="U486" s="1885"/>
      <c r="V486" s="1885"/>
      <c r="W486" s="1885"/>
      <c r="X486" s="1885"/>
      <c r="Y486" s="1885"/>
      <c r="Z486" s="1885"/>
      <c r="AA486" s="1862" t="s">
        <v>1659</v>
      </c>
      <c r="AB486" s="1862"/>
      <c r="AC486" s="1862"/>
      <c r="AD486" s="1862"/>
      <c r="AE486" s="1862"/>
      <c r="AF486" s="1923">
        <v>534</v>
      </c>
      <c r="AG486" s="1923"/>
      <c r="AH486" s="1917">
        <v>0</v>
      </c>
      <c r="AI486" s="1917"/>
      <c r="AJ486" s="1917"/>
      <c r="AK486" s="1885"/>
      <c r="AL486" s="1885"/>
      <c r="AM486" s="1885"/>
      <c r="AN486" s="1885"/>
      <c r="AO486" s="1885"/>
      <c r="AP486" s="1885"/>
      <c r="AQ486" s="1885"/>
      <c r="AR486" s="1885"/>
      <c r="AS486" s="1419"/>
    </row>
    <row r="487" spans="1:45" ht="15" customHeight="1">
      <c r="A487" s="1885"/>
      <c r="B487" s="1885"/>
      <c r="C487" s="1885"/>
      <c r="D487" s="1885"/>
      <c r="E487" s="1885"/>
      <c r="F487" s="1885"/>
      <c r="G487" s="1885"/>
      <c r="H487" s="1885"/>
      <c r="I487" s="1885"/>
      <c r="J487" s="1885"/>
      <c r="K487" s="1885"/>
      <c r="L487" s="1885"/>
      <c r="M487" s="1885"/>
      <c r="N487" s="1885"/>
      <c r="O487" s="1885"/>
      <c r="P487" s="1885"/>
      <c r="Q487" s="1885"/>
      <c r="R487" s="1885"/>
      <c r="S487" s="1885"/>
      <c r="T487" s="1885"/>
      <c r="U487" s="1885"/>
      <c r="V487" s="1885"/>
      <c r="W487" s="1885"/>
      <c r="X487" s="1885"/>
      <c r="Y487" s="1885"/>
      <c r="Z487" s="1885"/>
      <c r="AA487" s="1862" t="s">
        <v>1660</v>
      </c>
      <c r="AB487" s="1862"/>
      <c r="AC487" s="1862"/>
      <c r="AD487" s="1862"/>
      <c r="AE487" s="1862"/>
      <c r="AF487" s="1923">
        <v>0</v>
      </c>
      <c r="AG487" s="1923"/>
      <c r="AH487" s="1929">
        <v>15</v>
      </c>
      <c r="AI487" s="1929"/>
      <c r="AJ487" s="1929"/>
      <c r="AK487" s="1885"/>
      <c r="AL487" s="1885"/>
      <c r="AM487" s="1885"/>
      <c r="AN487" s="1885"/>
      <c r="AO487" s="1885"/>
      <c r="AP487" s="1885"/>
      <c r="AQ487" s="1885"/>
      <c r="AR487" s="1885"/>
      <c r="AS487" s="1419"/>
    </row>
    <row r="488" spans="1:45" ht="14.1" customHeight="1">
      <c r="A488" s="1924" t="s">
        <v>2015</v>
      </c>
      <c r="B488" s="1924"/>
      <c r="C488" s="1925" t="s">
        <v>1654</v>
      </c>
      <c r="D488" s="1925"/>
      <c r="E488" s="1925"/>
      <c r="F488" s="1926" t="s">
        <v>1655</v>
      </c>
      <c r="G488" s="1926"/>
      <c r="H488" s="1926"/>
      <c r="I488" s="1927">
        <v>325</v>
      </c>
      <c r="J488" s="1927"/>
      <c r="K488" s="1928" t="s">
        <v>1656</v>
      </c>
      <c r="L488" s="1928"/>
      <c r="M488" s="1862" t="s">
        <v>1991</v>
      </c>
      <c r="N488" s="1862"/>
      <c r="O488" s="1862"/>
      <c r="P488" s="1862"/>
      <c r="Q488" s="1942">
        <v>44652</v>
      </c>
      <c r="R488" s="1942"/>
      <c r="S488" s="1942"/>
      <c r="T488" s="1942">
        <v>44774</v>
      </c>
      <c r="U488" s="1942"/>
      <c r="V488" s="1942">
        <v>45138</v>
      </c>
      <c r="W488" s="1942"/>
      <c r="X488" s="1942"/>
      <c r="Y488" s="1941">
        <v>564</v>
      </c>
      <c r="Z488" s="1941"/>
      <c r="AA488" s="1862" t="s">
        <v>1658</v>
      </c>
      <c r="AB488" s="1862"/>
      <c r="AC488" s="1862"/>
      <c r="AD488" s="1862"/>
      <c r="AE488" s="1862"/>
      <c r="AF488" s="1923">
        <v>0</v>
      </c>
      <c r="AG488" s="1923"/>
      <c r="AH488" s="1930">
        <v>-35</v>
      </c>
      <c r="AI488" s="1930"/>
      <c r="AJ488" s="1930"/>
      <c r="AK488" s="1917">
        <v>514</v>
      </c>
      <c r="AL488" s="1917"/>
      <c r="AM488" s="1917"/>
      <c r="AN488" s="1941">
        <v>0</v>
      </c>
      <c r="AO488" s="1941"/>
      <c r="AP488" s="1941"/>
      <c r="AQ488" s="1959">
        <v>-136.69</v>
      </c>
      <c r="AR488" s="1959"/>
      <c r="AS488" s="1419"/>
    </row>
    <row r="489" spans="1:45" ht="15" customHeight="1">
      <c r="A489" s="1885"/>
      <c r="B489" s="1885"/>
      <c r="C489" s="1885"/>
      <c r="D489" s="1885"/>
      <c r="E489" s="1885"/>
      <c r="F489" s="1885"/>
      <c r="G489" s="1885"/>
      <c r="H489" s="1885"/>
      <c r="I489" s="1885"/>
      <c r="J489" s="1885"/>
      <c r="K489" s="1885"/>
      <c r="L489" s="1885"/>
      <c r="M489" s="1885"/>
      <c r="N489" s="1885"/>
      <c r="O489" s="1885"/>
      <c r="P489" s="1885"/>
      <c r="Q489" s="1885"/>
      <c r="R489" s="1885"/>
      <c r="S489" s="1885"/>
      <c r="T489" s="1885"/>
      <c r="U489" s="1885"/>
      <c r="V489" s="1885"/>
      <c r="W489" s="1885"/>
      <c r="X489" s="1885"/>
      <c r="Y489" s="1885"/>
      <c r="Z489" s="1885"/>
      <c r="AA489" s="1862" t="s">
        <v>1659</v>
      </c>
      <c r="AB489" s="1862"/>
      <c r="AC489" s="1862"/>
      <c r="AD489" s="1862"/>
      <c r="AE489" s="1862"/>
      <c r="AF489" s="1923">
        <v>534</v>
      </c>
      <c r="AG489" s="1923"/>
      <c r="AH489" s="1917">
        <v>0</v>
      </c>
      <c r="AI489" s="1917"/>
      <c r="AJ489" s="1917"/>
      <c r="AK489" s="1885"/>
      <c r="AL489" s="1885"/>
      <c r="AM489" s="1885"/>
      <c r="AN489" s="1885"/>
      <c r="AO489" s="1885"/>
      <c r="AP489" s="1885"/>
      <c r="AQ489" s="1885"/>
      <c r="AR489" s="1885"/>
      <c r="AS489" s="1419"/>
    </row>
    <row r="490" spans="1:45" ht="14.1" customHeight="1">
      <c r="A490" s="1885"/>
      <c r="B490" s="1885"/>
      <c r="C490" s="1885"/>
      <c r="D490" s="1885"/>
      <c r="E490" s="1885"/>
      <c r="F490" s="1885"/>
      <c r="G490" s="1885"/>
      <c r="H490" s="1885"/>
      <c r="I490" s="1885"/>
      <c r="J490" s="1885"/>
      <c r="K490" s="1885"/>
      <c r="L490" s="1885"/>
      <c r="M490" s="1885"/>
      <c r="N490" s="1885"/>
      <c r="O490" s="1885"/>
      <c r="P490" s="1885"/>
      <c r="Q490" s="1885"/>
      <c r="R490" s="1885"/>
      <c r="S490" s="1885"/>
      <c r="T490" s="1885"/>
      <c r="U490" s="1885"/>
      <c r="V490" s="1885"/>
      <c r="W490" s="1885"/>
      <c r="X490" s="1885"/>
      <c r="Y490" s="1885"/>
      <c r="Z490" s="1885"/>
      <c r="AA490" s="1862" t="s">
        <v>1660</v>
      </c>
      <c r="AB490" s="1862"/>
      <c r="AC490" s="1862"/>
      <c r="AD490" s="1862"/>
      <c r="AE490" s="1862"/>
      <c r="AF490" s="1923">
        <v>0</v>
      </c>
      <c r="AG490" s="1923"/>
      <c r="AH490" s="1929">
        <v>15</v>
      </c>
      <c r="AI490" s="1929"/>
      <c r="AJ490" s="1929"/>
      <c r="AK490" s="1885"/>
      <c r="AL490" s="1885"/>
      <c r="AM490" s="1885"/>
      <c r="AN490" s="1885"/>
      <c r="AO490" s="1885"/>
      <c r="AP490" s="1885"/>
      <c r="AQ490" s="1885"/>
      <c r="AR490" s="1885"/>
      <c r="AS490" s="1419"/>
    </row>
    <row r="491" spans="1:45" ht="14.1" customHeight="1">
      <c r="A491" s="1924" t="s">
        <v>2016</v>
      </c>
      <c r="B491" s="1924"/>
      <c r="C491" s="1925" t="s">
        <v>1654</v>
      </c>
      <c r="D491" s="1925"/>
      <c r="E491" s="1925"/>
      <c r="F491" s="1926" t="s">
        <v>1655</v>
      </c>
      <c r="G491" s="1926"/>
      <c r="H491" s="1926"/>
      <c r="I491" s="1927">
        <v>325</v>
      </c>
      <c r="J491" s="1927"/>
      <c r="K491" s="1928" t="s">
        <v>1656</v>
      </c>
      <c r="L491" s="1928"/>
      <c r="M491" s="1862" t="s">
        <v>1991</v>
      </c>
      <c r="N491" s="1862"/>
      <c r="O491" s="1862"/>
      <c r="P491" s="1862"/>
      <c r="Q491" s="1942">
        <v>44655</v>
      </c>
      <c r="R491" s="1942"/>
      <c r="S491" s="1942"/>
      <c r="T491" s="1942">
        <v>44774</v>
      </c>
      <c r="U491" s="1942"/>
      <c r="V491" s="1942">
        <v>45138</v>
      </c>
      <c r="W491" s="1942"/>
      <c r="X491" s="1942"/>
      <c r="Y491" s="1941">
        <v>564</v>
      </c>
      <c r="Z491" s="1941"/>
      <c r="AA491" s="1862" t="s">
        <v>1658</v>
      </c>
      <c r="AB491" s="1862"/>
      <c r="AC491" s="1862"/>
      <c r="AD491" s="1862"/>
      <c r="AE491" s="1862"/>
      <c r="AF491" s="1923">
        <v>0</v>
      </c>
      <c r="AG491" s="1923"/>
      <c r="AH491" s="1930">
        <v>-35</v>
      </c>
      <c r="AI491" s="1930"/>
      <c r="AJ491" s="1930"/>
      <c r="AK491" s="1917">
        <v>514</v>
      </c>
      <c r="AL491" s="1917"/>
      <c r="AM491" s="1917"/>
      <c r="AN491" s="1941">
        <v>0</v>
      </c>
      <c r="AO491" s="1941"/>
      <c r="AP491" s="1941"/>
      <c r="AQ491" s="1959">
        <v>-900.25</v>
      </c>
      <c r="AR491" s="1959"/>
      <c r="AS491" s="1419"/>
    </row>
    <row r="492" spans="1:45" ht="15" customHeight="1">
      <c r="A492" s="1885"/>
      <c r="B492" s="1885"/>
      <c r="C492" s="1885"/>
      <c r="D492" s="1885"/>
      <c r="E492" s="1885"/>
      <c r="F492" s="1885"/>
      <c r="G492" s="1885"/>
      <c r="H492" s="1885"/>
      <c r="I492" s="1885"/>
      <c r="J492" s="1885"/>
      <c r="K492" s="1885"/>
      <c r="L492" s="1885"/>
      <c r="M492" s="1885"/>
      <c r="N492" s="1885"/>
      <c r="O492" s="1885"/>
      <c r="P492" s="1885"/>
      <c r="Q492" s="1885"/>
      <c r="R492" s="1885"/>
      <c r="S492" s="1885"/>
      <c r="T492" s="1885"/>
      <c r="U492" s="1885"/>
      <c r="V492" s="1885"/>
      <c r="W492" s="1885"/>
      <c r="X492" s="1885"/>
      <c r="Y492" s="1885"/>
      <c r="Z492" s="1885"/>
      <c r="AA492" s="1862" t="s">
        <v>1659</v>
      </c>
      <c r="AB492" s="1862"/>
      <c r="AC492" s="1862"/>
      <c r="AD492" s="1862"/>
      <c r="AE492" s="1862"/>
      <c r="AF492" s="1923">
        <v>534</v>
      </c>
      <c r="AG492" s="1923"/>
      <c r="AH492" s="1917">
        <v>0</v>
      </c>
      <c r="AI492" s="1917"/>
      <c r="AJ492" s="1917"/>
      <c r="AK492" s="1885"/>
      <c r="AL492" s="1885"/>
      <c r="AM492" s="1885"/>
      <c r="AN492" s="1885"/>
      <c r="AO492" s="1885"/>
      <c r="AP492" s="1885"/>
      <c r="AQ492" s="1885"/>
      <c r="AR492" s="1885"/>
      <c r="AS492" s="1419"/>
    </row>
    <row r="493" spans="1:45" ht="14.1" customHeight="1">
      <c r="A493" s="1885"/>
      <c r="B493" s="1885"/>
      <c r="C493" s="1885"/>
      <c r="D493" s="1885"/>
      <c r="E493" s="1885"/>
      <c r="F493" s="1885"/>
      <c r="G493" s="1885"/>
      <c r="H493" s="1885"/>
      <c r="I493" s="1885"/>
      <c r="J493" s="1885"/>
      <c r="K493" s="1885"/>
      <c r="L493" s="1885"/>
      <c r="M493" s="1885"/>
      <c r="N493" s="1885"/>
      <c r="O493" s="1885"/>
      <c r="P493" s="1885"/>
      <c r="Q493" s="1885"/>
      <c r="R493" s="1885"/>
      <c r="S493" s="1885"/>
      <c r="T493" s="1885"/>
      <c r="U493" s="1885"/>
      <c r="V493" s="1885"/>
      <c r="W493" s="1885"/>
      <c r="X493" s="1885"/>
      <c r="Y493" s="1885"/>
      <c r="Z493" s="1885"/>
      <c r="AA493" s="1862" t="s">
        <v>1660</v>
      </c>
      <c r="AB493" s="1862"/>
      <c r="AC493" s="1862"/>
      <c r="AD493" s="1862"/>
      <c r="AE493" s="1862"/>
      <c r="AF493" s="1923">
        <v>0</v>
      </c>
      <c r="AG493" s="1923"/>
      <c r="AH493" s="1929">
        <v>15</v>
      </c>
      <c r="AI493" s="1929"/>
      <c r="AJ493" s="1929"/>
      <c r="AK493" s="1885"/>
      <c r="AL493" s="1885"/>
      <c r="AM493" s="1885"/>
      <c r="AN493" s="1885"/>
      <c r="AO493" s="1885"/>
      <c r="AP493" s="1885"/>
      <c r="AQ493" s="1885"/>
      <c r="AR493" s="1885"/>
      <c r="AS493" s="1419"/>
    </row>
    <row r="494" spans="1:45" ht="15" customHeight="1">
      <c r="A494" s="1924" t="s">
        <v>2017</v>
      </c>
      <c r="B494" s="1924"/>
      <c r="C494" s="1925" t="s">
        <v>1654</v>
      </c>
      <c r="D494" s="1925"/>
      <c r="E494" s="1925"/>
      <c r="F494" s="1926" t="s">
        <v>1655</v>
      </c>
      <c r="G494" s="1926"/>
      <c r="H494" s="1926"/>
      <c r="I494" s="1927">
        <v>325</v>
      </c>
      <c r="J494" s="1927"/>
      <c r="K494" s="1928" t="s">
        <v>1676</v>
      </c>
      <c r="L494" s="1928"/>
      <c r="M494" s="1924" t="s">
        <v>1677</v>
      </c>
      <c r="N494" s="1924"/>
      <c r="O494" s="1924"/>
      <c r="P494" s="1924"/>
      <c r="Q494" s="1885"/>
      <c r="R494" s="1885"/>
      <c r="S494" s="1885"/>
      <c r="T494" s="1885"/>
      <c r="U494" s="1885"/>
      <c r="V494" s="1885"/>
      <c r="W494" s="1885"/>
      <c r="X494" s="1885"/>
      <c r="Y494" s="1941">
        <v>564</v>
      </c>
      <c r="Z494" s="1941"/>
      <c r="AA494" s="1885"/>
      <c r="AB494" s="1885"/>
      <c r="AC494" s="1885"/>
      <c r="AD494" s="1885"/>
      <c r="AE494" s="1885"/>
      <c r="AF494" s="1923">
        <v>0</v>
      </c>
      <c r="AG494" s="1923"/>
      <c r="AH494" s="1917">
        <v>0</v>
      </c>
      <c r="AI494" s="1917"/>
      <c r="AJ494" s="1917"/>
      <c r="AK494" s="1885"/>
      <c r="AL494" s="1885"/>
      <c r="AM494" s="1885"/>
      <c r="AN494" s="1885"/>
      <c r="AO494" s="1885"/>
      <c r="AP494" s="1885"/>
      <c r="AQ494" s="1885"/>
      <c r="AR494" s="1885"/>
      <c r="AS494" s="1419"/>
    </row>
    <row r="495" spans="1:45" ht="14.1" customHeight="1">
      <c r="A495" s="1924" t="s">
        <v>2018</v>
      </c>
      <c r="B495" s="1924"/>
      <c r="C495" s="1925" t="s">
        <v>1654</v>
      </c>
      <c r="D495" s="1925"/>
      <c r="E495" s="1925"/>
      <c r="F495" s="1926" t="s">
        <v>1655</v>
      </c>
      <c r="G495" s="1926"/>
      <c r="H495" s="1926"/>
      <c r="I495" s="1927">
        <v>325</v>
      </c>
      <c r="J495" s="1927"/>
      <c r="K495" s="1928" t="s">
        <v>1676</v>
      </c>
      <c r="L495" s="1928"/>
      <c r="M495" s="1924" t="s">
        <v>1677</v>
      </c>
      <c r="N495" s="1924"/>
      <c r="O495" s="1924"/>
      <c r="P495" s="1924"/>
      <c r="Q495" s="1885"/>
      <c r="R495" s="1885"/>
      <c r="S495" s="1885"/>
      <c r="T495" s="1885"/>
      <c r="U495" s="1885"/>
      <c r="V495" s="1885"/>
      <c r="W495" s="1885"/>
      <c r="X495" s="1885"/>
      <c r="Y495" s="1941">
        <v>564</v>
      </c>
      <c r="Z495" s="1941"/>
      <c r="AA495" s="1885"/>
      <c r="AB495" s="1885"/>
      <c r="AC495" s="1885"/>
      <c r="AD495" s="1885"/>
      <c r="AE495" s="1885"/>
      <c r="AF495" s="1923">
        <v>0</v>
      </c>
      <c r="AG495" s="1923"/>
      <c r="AH495" s="1917">
        <v>0</v>
      </c>
      <c r="AI495" s="1917"/>
      <c r="AJ495" s="1917"/>
      <c r="AK495" s="1885"/>
      <c r="AL495" s="1885"/>
      <c r="AM495" s="1885"/>
      <c r="AN495" s="1885"/>
      <c r="AO495" s="1885"/>
      <c r="AP495" s="1885"/>
      <c r="AQ495" s="1885"/>
      <c r="AR495" s="1885"/>
      <c r="AS495" s="1419"/>
    </row>
    <row r="496" spans="1:45" ht="15" customHeight="1">
      <c r="A496" s="1924" t="s">
        <v>2019</v>
      </c>
      <c r="B496" s="1924"/>
      <c r="C496" s="1925" t="s">
        <v>1654</v>
      </c>
      <c r="D496" s="1925"/>
      <c r="E496" s="1925"/>
      <c r="F496" s="1926" t="s">
        <v>1655</v>
      </c>
      <c r="G496" s="1926"/>
      <c r="H496" s="1926"/>
      <c r="I496" s="1927">
        <v>325</v>
      </c>
      <c r="J496" s="1927"/>
      <c r="K496" s="1928" t="s">
        <v>1676</v>
      </c>
      <c r="L496" s="1928"/>
      <c r="M496" s="1924" t="s">
        <v>1677</v>
      </c>
      <c r="N496" s="1924"/>
      <c r="O496" s="1924"/>
      <c r="P496" s="1924"/>
      <c r="Q496" s="1885"/>
      <c r="R496" s="1885"/>
      <c r="S496" s="1885"/>
      <c r="T496" s="1885"/>
      <c r="U496" s="1885"/>
      <c r="V496" s="1885"/>
      <c r="W496" s="1885"/>
      <c r="X496" s="1885"/>
      <c r="Y496" s="1941">
        <v>564</v>
      </c>
      <c r="Z496" s="1941"/>
      <c r="AA496" s="1885"/>
      <c r="AB496" s="1885"/>
      <c r="AC496" s="1885"/>
      <c r="AD496" s="1885"/>
      <c r="AE496" s="1885"/>
      <c r="AF496" s="1923">
        <v>0</v>
      </c>
      <c r="AG496" s="1923"/>
      <c r="AH496" s="1917">
        <v>0</v>
      </c>
      <c r="AI496" s="1917"/>
      <c r="AJ496" s="1917"/>
      <c r="AK496" s="1885"/>
      <c r="AL496" s="1885"/>
      <c r="AM496" s="1885"/>
      <c r="AN496" s="1885"/>
      <c r="AO496" s="1885"/>
      <c r="AP496" s="1885"/>
      <c r="AQ496" s="1885"/>
      <c r="AR496" s="1885"/>
      <c r="AS496" s="1419"/>
    </row>
    <row r="497" spans="1:45" ht="14.1" customHeight="1">
      <c r="A497" s="1924" t="s">
        <v>2020</v>
      </c>
      <c r="B497" s="1924"/>
      <c r="C497" s="1925" t="s">
        <v>1654</v>
      </c>
      <c r="D497" s="1925"/>
      <c r="E497" s="1925"/>
      <c r="F497" s="1926" t="s">
        <v>1655</v>
      </c>
      <c r="G497" s="1926"/>
      <c r="H497" s="1926"/>
      <c r="I497" s="1927">
        <v>325</v>
      </c>
      <c r="J497" s="1927"/>
      <c r="K497" s="1928" t="s">
        <v>1676</v>
      </c>
      <c r="L497" s="1928"/>
      <c r="M497" s="1924" t="s">
        <v>1677</v>
      </c>
      <c r="N497" s="1924"/>
      <c r="O497" s="1924"/>
      <c r="P497" s="1924"/>
      <c r="Q497" s="1885"/>
      <c r="R497" s="1885"/>
      <c r="S497" s="1885"/>
      <c r="T497" s="1885"/>
      <c r="U497" s="1885"/>
      <c r="V497" s="1885"/>
      <c r="W497" s="1885"/>
      <c r="X497" s="1885"/>
      <c r="Y497" s="1941">
        <v>564</v>
      </c>
      <c r="Z497" s="1941"/>
      <c r="AA497" s="1885"/>
      <c r="AB497" s="1885"/>
      <c r="AC497" s="1885"/>
      <c r="AD497" s="1885"/>
      <c r="AE497" s="1885"/>
      <c r="AF497" s="1923">
        <v>0</v>
      </c>
      <c r="AG497" s="1923"/>
      <c r="AH497" s="1917">
        <v>0</v>
      </c>
      <c r="AI497" s="1917"/>
      <c r="AJ497" s="1917"/>
      <c r="AK497" s="1885"/>
      <c r="AL497" s="1885"/>
      <c r="AM497" s="1885"/>
      <c r="AN497" s="1885"/>
      <c r="AO497" s="1885"/>
      <c r="AP497" s="1885"/>
      <c r="AQ497" s="1885"/>
      <c r="AR497" s="1885"/>
      <c r="AS497" s="1419"/>
    </row>
    <row r="498" spans="1:45" ht="15" customHeight="1">
      <c r="A498" s="1924" t="s">
        <v>2021</v>
      </c>
      <c r="B498" s="1924"/>
      <c r="C498" s="1925" t="s">
        <v>1654</v>
      </c>
      <c r="D498" s="1925"/>
      <c r="E498" s="1925"/>
      <c r="F498" s="1926" t="s">
        <v>1655</v>
      </c>
      <c r="G498" s="1926"/>
      <c r="H498" s="1926"/>
      <c r="I498" s="1927">
        <v>325</v>
      </c>
      <c r="J498" s="1927"/>
      <c r="K498" s="1928" t="s">
        <v>1676</v>
      </c>
      <c r="L498" s="1928"/>
      <c r="M498" s="1924" t="s">
        <v>1677</v>
      </c>
      <c r="N498" s="1924"/>
      <c r="O498" s="1924"/>
      <c r="P498" s="1924"/>
      <c r="Q498" s="1885"/>
      <c r="R498" s="1885"/>
      <c r="S498" s="1885"/>
      <c r="T498" s="1885"/>
      <c r="U498" s="1885"/>
      <c r="V498" s="1885"/>
      <c r="W498" s="1885"/>
      <c r="X498" s="1885"/>
      <c r="Y498" s="1941">
        <v>564</v>
      </c>
      <c r="Z498" s="1941"/>
      <c r="AA498" s="1885"/>
      <c r="AB498" s="1885"/>
      <c r="AC498" s="1885"/>
      <c r="AD498" s="1885"/>
      <c r="AE498" s="1885"/>
      <c r="AF498" s="1923">
        <v>0</v>
      </c>
      <c r="AG498" s="1923"/>
      <c r="AH498" s="1917">
        <v>0</v>
      </c>
      <c r="AI498" s="1917"/>
      <c r="AJ498" s="1917"/>
      <c r="AK498" s="1885"/>
      <c r="AL498" s="1885"/>
      <c r="AM498" s="1885"/>
      <c r="AN498" s="1885"/>
      <c r="AO498" s="1885"/>
      <c r="AP498" s="1885"/>
      <c r="AQ498" s="1885"/>
      <c r="AR498" s="1885"/>
      <c r="AS498" s="1419"/>
    </row>
    <row r="499" spans="1:45" ht="14.1" customHeight="1">
      <c r="A499" s="1924" t="s">
        <v>2022</v>
      </c>
      <c r="B499" s="1924"/>
      <c r="C499" s="1925" t="s">
        <v>1654</v>
      </c>
      <c r="D499" s="1925"/>
      <c r="E499" s="1925"/>
      <c r="F499" s="1926" t="s">
        <v>1655</v>
      </c>
      <c r="G499" s="1926"/>
      <c r="H499" s="1926"/>
      <c r="I499" s="1927">
        <v>325</v>
      </c>
      <c r="J499" s="1927"/>
      <c r="K499" s="1928" t="s">
        <v>1656</v>
      </c>
      <c r="L499" s="1928"/>
      <c r="M499" s="1862" t="s">
        <v>2023</v>
      </c>
      <c r="N499" s="1862"/>
      <c r="O499" s="1862"/>
      <c r="P499" s="1862"/>
      <c r="Q499" s="1942">
        <v>44058</v>
      </c>
      <c r="R499" s="1942"/>
      <c r="S499" s="1942"/>
      <c r="T499" s="1942">
        <v>44774</v>
      </c>
      <c r="U499" s="1942"/>
      <c r="V499" s="1942">
        <v>45138</v>
      </c>
      <c r="W499" s="1942"/>
      <c r="X499" s="1942"/>
      <c r="Y499" s="1941">
        <v>564</v>
      </c>
      <c r="Z499" s="1941"/>
      <c r="AA499" s="1862" t="s">
        <v>1658</v>
      </c>
      <c r="AB499" s="1862"/>
      <c r="AC499" s="1862"/>
      <c r="AD499" s="1862"/>
      <c r="AE499" s="1862"/>
      <c r="AF499" s="1923">
        <v>0</v>
      </c>
      <c r="AG499" s="1923"/>
      <c r="AH499" s="1930">
        <v>-25</v>
      </c>
      <c r="AI499" s="1930"/>
      <c r="AJ499" s="1930"/>
      <c r="AK499" s="1917">
        <v>509</v>
      </c>
      <c r="AL499" s="1917"/>
      <c r="AM499" s="1917"/>
      <c r="AN499" s="1941">
        <v>0</v>
      </c>
      <c r="AO499" s="1941"/>
      <c r="AP499" s="1941"/>
      <c r="AQ499" s="1941">
        <v>34</v>
      </c>
      <c r="AR499" s="1941"/>
      <c r="AS499" s="1419"/>
    </row>
    <row r="500" spans="1:45" ht="14.1" customHeight="1">
      <c r="A500" s="1885"/>
      <c r="B500" s="1885"/>
      <c r="C500" s="1885"/>
      <c r="D500" s="1885"/>
      <c r="E500" s="1885"/>
      <c r="F500" s="1885"/>
      <c r="G500" s="1885"/>
      <c r="H500" s="1885"/>
      <c r="I500" s="1885"/>
      <c r="J500" s="1885"/>
      <c r="K500" s="1885"/>
      <c r="L500" s="1885"/>
      <c r="M500" s="1885"/>
      <c r="N500" s="1885"/>
      <c r="O500" s="1885"/>
      <c r="P500" s="1885"/>
      <c r="Q500" s="1885"/>
      <c r="R500" s="1885"/>
      <c r="S500" s="1885"/>
      <c r="T500" s="1885"/>
      <c r="U500" s="1885"/>
      <c r="V500" s="1885"/>
      <c r="W500" s="1885"/>
      <c r="X500" s="1885"/>
      <c r="Y500" s="1885"/>
      <c r="Z500" s="1885"/>
      <c r="AA500" s="1862" t="s">
        <v>1659</v>
      </c>
      <c r="AB500" s="1862"/>
      <c r="AC500" s="1862"/>
      <c r="AD500" s="1862"/>
      <c r="AE500" s="1862"/>
      <c r="AF500" s="1923">
        <v>519</v>
      </c>
      <c r="AG500" s="1923"/>
      <c r="AH500" s="1917">
        <v>0</v>
      </c>
      <c r="AI500" s="1917"/>
      <c r="AJ500" s="1917"/>
      <c r="AK500" s="1885"/>
      <c r="AL500" s="1885"/>
      <c r="AM500" s="1885"/>
      <c r="AN500" s="1885"/>
      <c r="AO500" s="1885"/>
      <c r="AP500" s="1885"/>
      <c r="AQ500" s="1885"/>
      <c r="AR500" s="1885"/>
      <c r="AS500" s="1419"/>
    </row>
    <row r="501" spans="1:45" ht="15" customHeight="1">
      <c r="A501" s="1885"/>
      <c r="B501" s="1885"/>
      <c r="C501" s="1885"/>
      <c r="D501" s="1885"/>
      <c r="E501" s="1885"/>
      <c r="F501" s="1885"/>
      <c r="G501" s="1885"/>
      <c r="H501" s="1885"/>
      <c r="I501" s="1885"/>
      <c r="J501" s="1885"/>
      <c r="K501" s="1885"/>
      <c r="L501" s="1885"/>
      <c r="M501" s="1885"/>
      <c r="N501" s="1885"/>
      <c r="O501" s="1885"/>
      <c r="P501" s="1885"/>
      <c r="Q501" s="1885"/>
      <c r="R501" s="1885"/>
      <c r="S501" s="1885"/>
      <c r="T501" s="1885"/>
      <c r="U501" s="1885"/>
      <c r="V501" s="1885"/>
      <c r="W501" s="1885"/>
      <c r="X501" s="1885"/>
      <c r="Y501" s="1885"/>
      <c r="Z501" s="1885"/>
      <c r="AA501" s="1862" t="s">
        <v>1660</v>
      </c>
      <c r="AB501" s="1862"/>
      <c r="AC501" s="1862"/>
      <c r="AD501" s="1862"/>
      <c r="AE501" s="1862"/>
      <c r="AF501" s="1923">
        <v>0</v>
      </c>
      <c r="AG501" s="1923"/>
      <c r="AH501" s="1929">
        <v>15</v>
      </c>
      <c r="AI501" s="1929"/>
      <c r="AJ501" s="1929"/>
      <c r="AK501" s="1885"/>
      <c r="AL501" s="1885"/>
      <c r="AM501" s="1885"/>
      <c r="AN501" s="1885"/>
      <c r="AO501" s="1885"/>
      <c r="AP501" s="1885"/>
      <c r="AQ501" s="1885"/>
      <c r="AR501" s="1885"/>
      <c r="AS501" s="1419"/>
    </row>
    <row r="502" spans="1:45" ht="20.100000000000001" customHeight="1">
      <c r="A502" s="1924" t="s">
        <v>2024</v>
      </c>
      <c r="B502" s="1924"/>
      <c r="C502" s="1925" t="s">
        <v>1654</v>
      </c>
      <c r="D502" s="1925"/>
      <c r="E502" s="1925"/>
      <c r="F502" s="1926" t="s">
        <v>1655</v>
      </c>
      <c r="G502" s="1926"/>
      <c r="H502" s="1926"/>
      <c r="I502" s="1927">
        <v>325</v>
      </c>
      <c r="J502" s="1927"/>
      <c r="K502" s="1928" t="s">
        <v>1656</v>
      </c>
      <c r="L502" s="1928"/>
      <c r="M502" s="1862" t="s">
        <v>2025</v>
      </c>
      <c r="N502" s="1862"/>
      <c r="O502" s="1862"/>
      <c r="P502" s="1862"/>
      <c r="Q502" s="1942">
        <v>44786</v>
      </c>
      <c r="R502" s="1942"/>
      <c r="S502" s="1942"/>
      <c r="T502" s="1942">
        <v>44786</v>
      </c>
      <c r="U502" s="1942"/>
      <c r="V502" s="1942">
        <v>45138</v>
      </c>
      <c r="W502" s="1942"/>
      <c r="X502" s="1942"/>
      <c r="Y502" s="1941">
        <v>564</v>
      </c>
      <c r="Z502" s="1941"/>
      <c r="AA502" s="1862" t="s">
        <v>1658</v>
      </c>
      <c r="AB502" s="1862"/>
      <c r="AC502" s="1862"/>
      <c r="AD502" s="1862"/>
      <c r="AE502" s="1862"/>
      <c r="AF502" s="1923">
        <v>0</v>
      </c>
      <c r="AG502" s="1923"/>
      <c r="AH502" s="1930">
        <v>-50</v>
      </c>
      <c r="AI502" s="1930"/>
      <c r="AJ502" s="1930"/>
      <c r="AK502" s="1917">
        <v>514</v>
      </c>
      <c r="AL502" s="1917"/>
      <c r="AM502" s="1917"/>
      <c r="AN502" s="1941">
        <v>0</v>
      </c>
      <c r="AO502" s="1941"/>
      <c r="AP502" s="1941"/>
      <c r="AQ502" s="1941">
        <v>373.81</v>
      </c>
      <c r="AR502" s="1941"/>
      <c r="AS502" s="1419"/>
    </row>
    <row r="503" spans="1:45" ht="15" customHeight="1">
      <c r="A503" s="1885"/>
      <c r="B503" s="1885"/>
      <c r="C503" s="1885"/>
      <c r="D503" s="1885"/>
      <c r="E503" s="1885"/>
      <c r="F503" s="1885"/>
      <c r="G503" s="1885"/>
      <c r="H503" s="1885"/>
      <c r="I503" s="1885"/>
      <c r="J503" s="1885"/>
      <c r="K503" s="1885"/>
      <c r="L503" s="1885"/>
      <c r="M503" s="1885"/>
      <c r="N503" s="1885"/>
      <c r="O503" s="1885"/>
      <c r="P503" s="1885"/>
      <c r="Q503" s="1885"/>
      <c r="R503" s="1885"/>
      <c r="S503" s="1885"/>
      <c r="T503" s="1885"/>
      <c r="U503" s="1885"/>
      <c r="V503" s="1885"/>
      <c r="W503" s="1885"/>
      <c r="X503" s="1885"/>
      <c r="Y503" s="1885"/>
      <c r="Z503" s="1885"/>
      <c r="AA503" s="1862" t="s">
        <v>1659</v>
      </c>
      <c r="AB503" s="1862"/>
      <c r="AC503" s="1862"/>
      <c r="AD503" s="1862"/>
      <c r="AE503" s="1862"/>
      <c r="AF503" s="1923">
        <v>549</v>
      </c>
      <c r="AG503" s="1923"/>
      <c r="AH503" s="1917">
        <v>0</v>
      </c>
      <c r="AI503" s="1917"/>
      <c r="AJ503" s="1917"/>
      <c r="AK503" s="1885"/>
      <c r="AL503" s="1885"/>
      <c r="AM503" s="1885"/>
      <c r="AN503" s="1885"/>
      <c r="AO503" s="1885"/>
      <c r="AP503" s="1885"/>
      <c r="AQ503" s="1885"/>
      <c r="AR503" s="1885"/>
      <c r="AS503" s="1419"/>
    </row>
    <row r="504" spans="1:45" ht="14.1" customHeight="1">
      <c r="A504" s="1885"/>
      <c r="B504" s="1885"/>
      <c r="C504" s="1885"/>
      <c r="D504" s="1885"/>
      <c r="E504" s="1885"/>
      <c r="F504" s="1885"/>
      <c r="G504" s="1885"/>
      <c r="H504" s="1885"/>
      <c r="I504" s="1885"/>
      <c r="J504" s="1885"/>
      <c r="K504" s="1885"/>
      <c r="L504" s="1885"/>
      <c r="M504" s="1885"/>
      <c r="N504" s="1885"/>
      <c r="O504" s="1885"/>
      <c r="P504" s="1885"/>
      <c r="Q504" s="1885"/>
      <c r="R504" s="1885"/>
      <c r="S504" s="1885"/>
      <c r="T504" s="1885"/>
      <c r="U504" s="1885"/>
      <c r="V504" s="1885"/>
      <c r="W504" s="1885"/>
      <c r="X504" s="1885"/>
      <c r="Y504" s="1885"/>
      <c r="Z504" s="1885"/>
      <c r="AA504" s="1862" t="s">
        <v>1660</v>
      </c>
      <c r="AB504" s="1862"/>
      <c r="AC504" s="1862"/>
      <c r="AD504" s="1862"/>
      <c r="AE504" s="1862"/>
      <c r="AF504" s="1923">
        <v>0</v>
      </c>
      <c r="AG504" s="1923"/>
      <c r="AH504" s="1929">
        <v>15</v>
      </c>
      <c r="AI504" s="1929"/>
      <c r="AJ504" s="1929"/>
      <c r="AK504" s="1885"/>
      <c r="AL504" s="1885"/>
      <c r="AM504" s="1885"/>
      <c r="AN504" s="1885"/>
      <c r="AO504" s="1885"/>
      <c r="AP504" s="1885"/>
      <c r="AQ504" s="1885"/>
      <c r="AR504" s="1885"/>
      <c r="AS504" s="1419"/>
    </row>
    <row r="505" spans="1:45" ht="15" customHeight="1">
      <c r="A505" s="1924" t="s">
        <v>2026</v>
      </c>
      <c r="B505" s="1924"/>
      <c r="C505" s="1925" t="s">
        <v>1654</v>
      </c>
      <c r="D505" s="1925"/>
      <c r="E505" s="1925"/>
      <c r="F505" s="1926" t="s">
        <v>1655</v>
      </c>
      <c r="G505" s="1926"/>
      <c r="H505" s="1926"/>
      <c r="I505" s="1927">
        <v>325</v>
      </c>
      <c r="J505" s="1927"/>
      <c r="K505" s="1928" t="s">
        <v>1656</v>
      </c>
      <c r="L505" s="1928"/>
      <c r="M505" s="1862" t="s">
        <v>2027</v>
      </c>
      <c r="N505" s="1862"/>
      <c r="O505" s="1862"/>
      <c r="P505" s="1862"/>
      <c r="Q505" s="1942">
        <v>44422</v>
      </c>
      <c r="R505" s="1942"/>
      <c r="S505" s="1942"/>
      <c r="T505" s="1942">
        <v>44774</v>
      </c>
      <c r="U505" s="1942"/>
      <c r="V505" s="1942">
        <v>45138</v>
      </c>
      <c r="W505" s="1942"/>
      <c r="X505" s="1942"/>
      <c r="Y505" s="1941">
        <v>564</v>
      </c>
      <c r="Z505" s="1941"/>
      <c r="AA505" s="1862" t="s">
        <v>1658</v>
      </c>
      <c r="AB505" s="1862"/>
      <c r="AC505" s="1862"/>
      <c r="AD505" s="1862"/>
      <c r="AE505" s="1862"/>
      <c r="AF505" s="1923">
        <v>0</v>
      </c>
      <c r="AG505" s="1923"/>
      <c r="AH505" s="1930">
        <v>-10</v>
      </c>
      <c r="AI505" s="1930"/>
      <c r="AJ505" s="1930"/>
      <c r="AK505" s="1917">
        <v>524</v>
      </c>
      <c r="AL505" s="1917"/>
      <c r="AM505" s="1917"/>
      <c r="AN505" s="1941">
        <v>0</v>
      </c>
      <c r="AO505" s="1941"/>
      <c r="AP505" s="1941"/>
      <c r="AQ505" s="1941">
        <v>0</v>
      </c>
      <c r="AR505" s="1941"/>
      <c r="AS505" s="1419"/>
    </row>
    <row r="506" spans="1:45" ht="14.45" customHeight="1">
      <c r="A506" s="1885"/>
      <c r="B506" s="1885"/>
      <c r="C506" s="1885"/>
      <c r="D506" s="1885"/>
      <c r="E506" s="1885"/>
      <c r="F506" s="1885"/>
      <c r="G506" s="1885"/>
      <c r="H506" s="1885"/>
      <c r="I506" s="1885"/>
      <c r="J506" s="1885"/>
      <c r="K506" s="1885"/>
      <c r="L506" s="1885"/>
      <c r="M506" s="1885"/>
      <c r="N506" s="1885"/>
      <c r="O506" s="1885"/>
      <c r="P506" s="1885"/>
      <c r="Q506" s="1885"/>
      <c r="R506" s="1885"/>
      <c r="S506" s="1885"/>
      <c r="T506" s="1885"/>
      <c r="U506" s="1885"/>
      <c r="V506" s="1885"/>
      <c r="W506" s="1885"/>
      <c r="X506" s="1885"/>
      <c r="Y506" s="1885"/>
      <c r="Z506" s="1885"/>
      <c r="AA506" s="1862" t="s">
        <v>1659</v>
      </c>
      <c r="AB506" s="1862"/>
      <c r="AC506" s="1862"/>
      <c r="AD506" s="1862"/>
      <c r="AE506" s="1862"/>
      <c r="AF506" s="1923">
        <v>519</v>
      </c>
      <c r="AG506" s="1923"/>
      <c r="AH506" s="1917">
        <v>0</v>
      </c>
      <c r="AI506" s="1917"/>
      <c r="AJ506" s="1917"/>
      <c r="AK506" s="1885"/>
      <c r="AL506" s="1885"/>
      <c r="AM506" s="1885"/>
      <c r="AN506" s="1885"/>
      <c r="AO506" s="1885"/>
      <c r="AP506" s="1885"/>
      <c r="AQ506" s="1885"/>
      <c r="AR506" s="1885"/>
      <c r="AS506" s="1419"/>
    </row>
    <row r="507" spans="1:45" ht="139.5" customHeight="1">
      <c r="A507" s="1425" t="s">
        <v>1641</v>
      </c>
      <c r="B507" s="1985" t="s">
        <v>1642</v>
      </c>
      <c r="C507" s="1985"/>
      <c r="D507" s="1986" t="s">
        <v>1727</v>
      </c>
      <c r="E507" s="1986"/>
      <c r="F507" s="1986"/>
      <c r="G507" s="1986"/>
      <c r="H507" s="1985" t="s">
        <v>1644</v>
      </c>
      <c r="I507" s="1985"/>
      <c r="J507" s="1984" t="s">
        <v>1728</v>
      </c>
      <c r="K507" s="1984"/>
      <c r="L507" s="1984"/>
      <c r="M507" s="1984"/>
      <c r="N507" s="1984"/>
      <c r="O507" s="1987" t="s">
        <v>1729</v>
      </c>
      <c r="P507" s="1987"/>
      <c r="Q507" s="1987"/>
      <c r="R507" s="1987"/>
      <c r="S507" s="1984" t="s">
        <v>1730</v>
      </c>
      <c r="T507" s="1984"/>
      <c r="U507" s="1982" t="s">
        <v>1731</v>
      </c>
      <c r="V507" s="1982"/>
      <c r="W507" s="1982"/>
      <c r="X507" s="1982" t="s">
        <v>1650</v>
      </c>
      <c r="Y507" s="1982"/>
      <c r="Z507" s="1980" t="s">
        <v>1732</v>
      </c>
      <c r="AA507" s="1980"/>
      <c r="AB507" s="1980"/>
      <c r="AC507" s="1426" t="s">
        <v>1733</v>
      </c>
      <c r="AD507" s="1983" t="s">
        <v>1734</v>
      </c>
      <c r="AE507" s="1983"/>
      <c r="AF507" s="1983"/>
      <c r="AG507" s="1983" t="s">
        <v>1735</v>
      </c>
      <c r="AH507" s="1983"/>
      <c r="AI507" s="1983"/>
      <c r="AJ507" s="1984" t="s">
        <v>1736</v>
      </c>
      <c r="AK507" s="1984"/>
      <c r="AL507" s="1984"/>
      <c r="AM507" s="1980" t="s">
        <v>1737</v>
      </c>
      <c r="AN507" s="1980"/>
      <c r="AO507" s="1980"/>
      <c r="AP507" s="1981" t="s">
        <v>1738</v>
      </c>
      <c r="AQ507" s="1981"/>
      <c r="AR507" s="1981"/>
      <c r="AS507" s="1981"/>
    </row>
    <row r="508" spans="1:45" ht="12.95" customHeight="1">
      <c r="A508" s="1944"/>
      <c r="B508" s="1944"/>
      <c r="C508" s="1944"/>
      <c r="D508" s="1944"/>
      <c r="E508" s="1944"/>
      <c r="F508" s="1944"/>
      <c r="G508" s="1944"/>
      <c r="H508" s="1944"/>
      <c r="I508" s="1944"/>
      <c r="J508" s="1944"/>
      <c r="K508" s="1944"/>
      <c r="L508" s="1944"/>
      <c r="M508" s="1944"/>
      <c r="N508" s="1944"/>
      <c r="O508" s="1944"/>
      <c r="P508" s="1944"/>
      <c r="Q508" s="1944"/>
      <c r="R508" s="1944"/>
      <c r="S508" s="1944"/>
      <c r="T508" s="1944"/>
      <c r="U508" s="1944"/>
      <c r="V508" s="1944"/>
      <c r="W508" s="1944"/>
      <c r="X508" s="1944"/>
      <c r="Y508" s="1944"/>
      <c r="Z508" s="1978" t="s">
        <v>1660</v>
      </c>
      <c r="AA508" s="1978"/>
      <c r="AB508" s="1978"/>
      <c r="AC508" s="1978"/>
      <c r="AD508" s="1978"/>
      <c r="AE508" s="1978"/>
      <c r="AF508" s="1979">
        <v>0</v>
      </c>
      <c r="AG508" s="1979"/>
      <c r="AH508" s="1979">
        <v>15</v>
      </c>
      <c r="AI508" s="1979"/>
      <c r="AJ508" s="1979"/>
      <c r="AK508" s="1944"/>
      <c r="AL508" s="1944"/>
      <c r="AM508" s="1944"/>
      <c r="AN508" s="1944"/>
      <c r="AO508" s="1944"/>
      <c r="AP508" s="1944"/>
      <c r="AQ508" s="1944"/>
      <c r="AR508" s="1944"/>
      <c r="AS508" s="1419"/>
    </row>
    <row r="509" spans="1:45" ht="14.1" customHeight="1">
      <c r="A509" s="1924" t="s">
        <v>2028</v>
      </c>
      <c r="B509" s="1924"/>
      <c r="C509" s="1925" t="s">
        <v>1654</v>
      </c>
      <c r="D509" s="1925"/>
      <c r="E509" s="1925"/>
      <c r="F509" s="1971" t="s">
        <v>1655</v>
      </c>
      <c r="G509" s="1971"/>
      <c r="H509" s="1971"/>
      <c r="I509" s="1422">
        <v>325</v>
      </c>
      <c r="J509" s="1972" t="s">
        <v>1676</v>
      </c>
      <c r="K509" s="1972"/>
      <c r="L509" s="1972"/>
      <c r="M509" s="1924" t="s">
        <v>1677</v>
      </c>
      <c r="N509" s="1924"/>
      <c r="O509" s="1924"/>
      <c r="P509" s="1924"/>
      <c r="Q509" s="1885"/>
      <c r="R509" s="1885"/>
      <c r="S509" s="1885"/>
      <c r="T509" s="1885"/>
      <c r="U509" s="1885"/>
      <c r="V509" s="1885"/>
      <c r="W509" s="1885"/>
      <c r="X509" s="1885"/>
      <c r="Y509" s="1423">
        <v>564</v>
      </c>
      <c r="Z509" s="1885"/>
      <c r="AA509" s="1885"/>
      <c r="AB509" s="1885"/>
      <c r="AC509" s="1885"/>
      <c r="AD509" s="1885"/>
      <c r="AE509" s="1885"/>
      <c r="AF509" s="1929">
        <v>0</v>
      </c>
      <c r="AG509" s="1929"/>
      <c r="AH509" s="1917">
        <v>0</v>
      </c>
      <c r="AI509" s="1917"/>
      <c r="AJ509" s="1917"/>
      <c r="AK509" s="1885"/>
      <c r="AL509" s="1885"/>
      <c r="AM509" s="1885"/>
      <c r="AN509" s="1885"/>
      <c r="AO509" s="1885"/>
      <c r="AP509" s="1885"/>
      <c r="AQ509" s="1885"/>
      <c r="AR509" s="1885"/>
      <c r="AS509" s="1419"/>
    </row>
    <row r="510" spans="1:45" ht="15" customHeight="1">
      <c r="A510" s="1924" t="s">
        <v>2029</v>
      </c>
      <c r="B510" s="1924"/>
      <c r="C510" s="1925" t="s">
        <v>1654</v>
      </c>
      <c r="D510" s="1925"/>
      <c r="E510" s="1925"/>
      <c r="F510" s="1971" t="s">
        <v>1655</v>
      </c>
      <c r="G510" s="1971"/>
      <c r="H510" s="1971"/>
      <c r="I510" s="1422">
        <v>325</v>
      </c>
      <c r="J510" s="1972" t="s">
        <v>1676</v>
      </c>
      <c r="K510" s="1972"/>
      <c r="L510" s="1972"/>
      <c r="M510" s="1924" t="s">
        <v>1677</v>
      </c>
      <c r="N510" s="1924"/>
      <c r="O510" s="1924"/>
      <c r="P510" s="1924"/>
      <c r="Q510" s="1885"/>
      <c r="R510" s="1885"/>
      <c r="S510" s="1885"/>
      <c r="T510" s="1885"/>
      <c r="U510" s="1885"/>
      <c r="V510" s="1885"/>
      <c r="W510" s="1885"/>
      <c r="X510" s="1885"/>
      <c r="Y510" s="1423">
        <v>564</v>
      </c>
      <c r="Z510" s="1885"/>
      <c r="AA510" s="1885"/>
      <c r="AB510" s="1885"/>
      <c r="AC510" s="1885"/>
      <c r="AD510" s="1885"/>
      <c r="AE510" s="1885"/>
      <c r="AF510" s="1929">
        <v>0</v>
      </c>
      <c r="AG510" s="1929"/>
      <c r="AH510" s="1917">
        <v>0</v>
      </c>
      <c r="AI510" s="1917"/>
      <c r="AJ510" s="1917"/>
      <c r="AK510" s="1885"/>
      <c r="AL510" s="1885"/>
      <c r="AM510" s="1885"/>
      <c r="AN510" s="1885"/>
      <c r="AO510" s="1885"/>
      <c r="AP510" s="1885"/>
      <c r="AQ510" s="1885"/>
      <c r="AR510" s="1885"/>
      <c r="AS510" s="1419"/>
    </row>
    <row r="511" spans="1:45" ht="14.1" customHeight="1">
      <c r="A511" s="1924" t="s">
        <v>2030</v>
      </c>
      <c r="B511" s="1924"/>
      <c r="C511" s="1925" t="s">
        <v>1654</v>
      </c>
      <c r="D511" s="1925"/>
      <c r="E511" s="1925"/>
      <c r="F511" s="1971" t="s">
        <v>1655</v>
      </c>
      <c r="G511" s="1971"/>
      <c r="H511" s="1971"/>
      <c r="I511" s="1422">
        <v>325</v>
      </c>
      <c r="J511" s="1972" t="s">
        <v>1676</v>
      </c>
      <c r="K511" s="1972"/>
      <c r="L511" s="1972"/>
      <c r="M511" s="1924" t="s">
        <v>1677</v>
      </c>
      <c r="N511" s="1924"/>
      <c r="O511" s="1924"/>
      <c r="P511" s="1924"/>
      <c r="Q511" s="1885"/>
      <c r="R511" s="1885"/>
      <c r="S511" s="1885"/>
      <c r="T511" s="1885"/>
      <c r="U511" s="1885"/>
      <c r="V511" s="1885"/>
      <c r="W511" s="1885"/>
      <c r="X511" s="1885"/>
      <c r="Y511" s="1423">
        <v>564</v>
      </c>
      <c r="Z511" s="1885"/>
      <c r="AA511" s="1885"/>
      <c r="AB511" s="1885"/>
      <c r="AC511" s="1885"/>
      <c r="AD511" s="1885"/>
      <c r="AE511" s="1885"/>
      <c r="AF511" s="1929">
        <v>0</v>
      </c>
      <c r="AG511" s="1929"/>
      <c r="AH511" s="1917">
        <v>0</v>
      </c>
      <c r="AI511" s="1917"/>
      <c r="AJ511" s="1917"/>
      <c r="AK511" s="1885"/>
      <c r="AL511" s="1885"/>
      <c r="AM511" s="1885"/>
      <c r="AN511" s="1885"/>
      <c r="AO511" s="1885"/>
      <c r="AP511" s="1885"/>
      <c r="AQ511" s="1885"/>
      <c r="AR511" s="1885"/>
      <c r="AS511" s="1419"/>
    </row>
    <row r="512" spans="1:45" ht="14.1" customHeight="1">
      <c r="A512" s="1924" t="s">
        <v>2031</v>
      </c>
      <c r="B512" s="1924"/>
      <c r="C512" s="1925" t="s">
        <v>1654</v>
      </c>
      <c r="D512" s="1925"/>
      <c r="E512" s="1925"/>
      <c r="F512" s="1971" t="s">
        <v>1655</v>
      </c>
      <c r="G512" s="1971"/>
      <c r="H512" s="1971"/>
      <c r="I512" s="1422">
        <v>325</v>
      </c>
      <c r="J512" s="1972" t="s">
        <v>1676</v>
      </c>
      <c r="K512" s="1972"/>
      <c r="L512" s="1972"/>
      <c r="M512" s="1924" t="s">
        <v>1677</v>
      </c>
      <c r="N512" s="1924"/>
      <c r="O512" s="1924"/>
      <c r="P512" s="1924"/>
      <c r="Q512" s="1885"/>
      <c r="R512" s="1885"/>
      <c r="S512" s="1885"/>
      <c r="T512" s="1885"/>
      <c r="U512" s="1885"/>
      <c r="V512" s="1885"/>
      <c r="W512" s="1885"/>
      <c r="X512" s="1885"/>
      <c r="Y512" s="1423">
        <v>564</v>
      </c>
      <c r="Z512" s="1885"/>
      <c r="AA512" s="1885"/>
      <c r="AB512" s="1885"/>
      <c r="AC512" s="1885"/>
      <c r="AD512" s="1885"/>
      <c r="AE512" s="1885"/>
      <c r="AF512" s="1929">
        <v>0</v>
      </c>
      <c r="AG512" s="1929"/>
      <c r="AH512" s="1917">
        <v>0</v>
      </c>
      <c r="AI512" s="1917"/>
      <c r="AJ512" s="1917"/>
      <c r="AK512" s="1885"/>
      <c r="AL512" s="1885"/>
      <c r="AM512" s="1885"/>
      <c r="AN512" s="1885"/>
      <c r="AO512" s="1885"/>
      <c r="AP512" s="1885"/>
      <c r="AQ512" s="1885"/>
      <c r="AR512" s="1885"/>
      <c r="AS512" s="1419"/>
    </row>
    <row r="513" spans="1:45" ht="15" customHeight="1">
      <c r="A513" s="1924" t="s">
        <v>2032</v>
      </c>
      <c r="B513" s="1924"/>
      <c r="C513" s="1925" t="s">
        <v>1654</v>
      </c>
      <c r="D513" s="1925"/>
      <c r="E513" s="1925"/>
      <c r="F513" s="1971" t="s">
        <v>1655</v>
      </c>
      <c r="G513" s="1971"/>
      <c r="H513" s="1971"/>
      <c r="I513" s="1422">
        <v>325</v>
      </c>
      <c r="J513" s="1972" t="s">
        <v>1676</v>
      </c>
      <c r="K513" s="1972"/>
      <c r="L513" s="1972"/>
      <c r="M513" s="1924" t="s">
        <v>1677</v>
      </c>
      <c r="N513" s="1924"/>
      <c r="O513" s="1924"/>
      <c r="P513" s="1924"/>
      <c r="Q513" s="1885"/>
      <c r="R513" s="1885"/>
      <c r="S513" s="1885"/>
      <c r="T513" s="1885"/>
      <c r="U513" s="1885"/>
      <c r="V513" s="1885"/>
      <c r="W513" s="1885"/>
      <c r="X513" s="1885"/>
      <c r="Y513" s="1423">
        <v>564</v>
      </c>
      <c r="Z513" s="1885"/>
      <c r="AA513" s="1885"/>
      <c r="AB513" s="1885"/>
      <c r="AC513" s="1885"/>
      <c r="AD513" s="1885"/>
      <c r="AE513" s="1885"/>
      <c r="AF513" s="1929">
        <v>0</v>
      </c>
      <c r="AG513" s="1929"/>
      <c r="AH513" s="1917">
        <v>0</v>
      </c>
      <c r="AI513" s="1917"/>
      <c r="AJ513" s="1917"/>
      <c r="AK513" s="1885"/>
      <c r="AL513" s="1885"/>
      <c r="AM513" s="1885"/>
      <c r="AN513" s="1885"/>
      <c r="AO513" s="1885"/>
      <c r="AP513" s="1885"/>
      <c r="AQ513" s="1885"/>
      <c r="AR513" s="1885"/>
      <c r="AS513" s="1419"/>
    </row>
    <row r="514" spans="1:45" ht="14.1" customHeight="1">
      <c r="A514" s="1924" t="s">
        <v>2033</v>
      </c>
      <c r="B514" s="1924"/>
      <c r="C514" s="1925" t="s">
        <v>1654</v>
      </c>
      <c r="D514" s="1925"/>
      <c r="E514" s="1925"/>
      <c r="F514" s="1971" t="s">
        <v>1655</v>
      </c>
      <c r="G514" s="1971"/>
      <c r="H514" s="1971"/>
      <c r="I514" s="1422">
        <v>325</v>
      </c>
      <c r="J514" s="1976" t="s">
        <v>1656</v>
      </c>
      <c r="K514" s="1976"/>
      <c r="L514" s="1976"/>
      <c r="M514" s="1862" t="s">
        <v>2034</v>
      </c>
      <c r="N514" s="1862"/>
      <c r="O514" s="1862"/>
      <c r="P514" s="1862"/>
      <c r="Q514" s="1942">
        <v>43907</v>
      </c>
      <c r="R514" s="1942"/>
      <c r="S514" s="1977">
        <v>44774</v>
      </c>
      <c r="T514" s="1977"/>
      <c r="U514" s="1977"/>
      <c r="V514" s="1932">
        <v>45138</v>
      </c>
      <c r="W514" s="1932"/>
      <c r="X514" s="1932"/>
      <c r="Y514" s="1423">
        <v>564</v>
      </c>
      <c r="Z514" s="1973" t="s">
        <v>1658</v>
      </c>
      <c r="AA514" s="1973"/>
      <c r="AB514" s="1973"/>
      <c r="AC514" s="1973"/>
      <c r="AD514" s="1973"/>
      <c r="AE514" s="1973"/>
      <c r="AF514" s="1929">
        <v>0</v>
      </c>
      <c r="AG514" s="1929"/>
      <c r="AH514" s="1930">
        <v>-45</v>
      </c>
      <c r="AI514" s="1930"/>
      <c r="AJ514" s="1930"/>
      <c r="AK514" s="1929">
        <v>514</v>
      </c>
      <c r="AL514" s="1929"/>
      <c r="AM514" s="1929"/>
      <c r="AN514" s="1975">
        <v>0</v>
      </c>
      <c r="AO514" s="1975"/>
      <c r="AP514" s="1975"/>
      <c r="AQ514" s="1941">
        <v>908.02</v>
      </c>
      <c r="AR514" s="1941"/>
      <c r="AS514" s="1419"/>
    </row>
    <row r="515" spans="1:45" ht="15" customHeight="1">
      <c r="A515" s="1885"/>
      <c r="B515" s="1885"/>
      <c r="C515" s="1885"/>
      <c r="D515" s="1885"/>
      <c r="E515" s="1885"/>
      <c r="F515" s="1885"/>
      <c r="G515" s="1885"/>
      <c r="H515" s="1885"/>
      <c r="I515" s="1421"/>
      <c r="J515" s="1885"/>
      <c r="K515" s="1885"/>
      <c r="L515" s="1885"/>
      <c r="M515" s="1885"/>
      <c r="N515" s="1885"/>
      <c r="O515" s="1885"/>
      <c r="P515" s="1885"/>
      <c r="Q515" s="1885"/>
      <c r="R515" s="1885"/>
      <c r="S515" s="1885"/>
      <c r="T515" s="1885"/>
      <c r="U515" s="1885"/>
      <c r="V515" s="1885"/>
      <c r="W515" s="1885"/>
      <c r="X515" s="1885"/>
      <c r="Y515" s="1421"/>
      <c r="Z515" s="1973" t="s">
        <v>1659</v>
      </c>
      <c r="AA515" s="1973"/>
      <c r="AB515" s="1973"/>
      <c r="AC515" s="1973"/>
      <c r="AD515" s="1973"/>
      <c r="AE515" s="1973"/>
      <c r="AF515" s="1974">
        <v>544</v>
      </c>
      <c r="AG515" s="1974"/>
      <c r="AH515" s="1917">
        <v>0</v>
      </c>
      <c r="AI515" s="1917"/>
      <c r="AJ515" s="1917"/>
      <c r="AK515" s="1885"/>
      <c r="AL515" s="1885"/>
      <c r="AM515" s="1885"/>
      <c r="AN515" s="1885"/>
      <c r="AO515" s="1885"/>
      <c r="AP515" s="1885"/>
      <c r="AQ515" s="1885"/>
      <c r="AR515" s="1885"/>
      <c r="AS515" s="1419"/>
    </row>
    <row r="516" spans="1:45" ht="14.1" customHeight="1">
      <c r="A516" s="1885"/>
      <c r="B516" s="1885"/>
      <c r="C516" s="1885"/>
      <c r="D516" s="1885"/>
      <c r="E516" s="1885"/>
      <c r="F516" s="1885"/>
      <c r="G516" s="1885"/>
      <c r="H516" s="1885"/>
      <c r="I516" s="1421"/>
      <c r="J516" s="1885"/>
      <c r="K516" s="1885"/>
      <c r="L516" s="1885"/>
      <c r="M516" s="1885"/>
      <c r="N516" s="1885"/>
      <c r="O516" s="1885"/>
      <c r="P516" s="1885"/>
      <c r="Q516" s="1885"/>
      <c r="R516" s="1885"/>
      <c r="S516" s="1885"/>
      <c r="T516" s="1885"/>
      <c r="U516" s="1885"/>
      <c r="V516" s="1885"/>
      <c r="W516" s="1885"/>
      <c r="X516" s="1885"/>
      <c r="Y516" s="1421"/>
      <c r="Z516" s="1973" t="s">
        <v>1660</v>
      </c>
      <c r="AA516" s="1973"/>
      <c r="AB516" s="1973"/>
      <c r="AC516" s="1973"/>
      <c r="AD516" s="1973"/>
      <c r="AE516" s="1973"/>
      <c r="AF516" s="1929">
        <v>0</v>
      </c>
      <c r="AG516" s="1929"/>
      <c r="AH516" s="1929">
        <v>15</v>
      </c>
      <c r="AI516" s="1929"/>
      <c r="AJ516" s="1929"/>
      <c r="AK516" s="1885"/>
      <c r="AL516" s="1885"/>
      <c r="AM516" s="1885"/>
      <c r="AN516" s="1885"/>
      <c r="AO516" s="1885"/>
      <c r="AP516" s="1885"/>
      <c r="AQ516" s="1885"/>
      <c r="AR516" s="1885"/>
      <c r="AS516" s="1419"/>
    </row>
    <row r="517" spans="1:45" ht="15" customHeight="1">
      <c r="A517" s="1924" t="s">
        <v>2035</v>
      </c>
      <c r="B517" s="1924"/>
      <c r="C517" s="1925" t="s">
        <v>1654</v>
      </c>
      <c r="D517" s="1925"/>
      <c r="E517" s="1925"/>
      <c r="F517" s="1971" t="s">
        <v>1655</v>
      </c>
      <c r="G517" s="1971"/>
      <c r="H517" s="1971"/>
      <c r="I517" s="1422">
        <v>325</v>
      </c>
      <c r="J517" s="1972" t="s">
        <v>1676</v>
      </c>
      <c r="K517" s="1972"/>
      <c r="L517" s="1972"/>
      <c r="M517" s="1924" t="s">
        <v>1677</v>
      </c>
      <c r="N517" s="1924"/>
      <c r="O517" s="1924"/>
      <c r="P517" s="1924"/>
      <c r="Q517" s="1885"/>
      <c r="R517" s="1885"/>
      <c r="S517" s="1885"/>
      <c r="T517" s="1885"/>
      <c r="U517" s="1885"/>
      <c r="V517" s="1885"/>
      <c r="W517" s="1885"/>
      <c r="X517" s="1885"/>
      <c r="Y517" s="1423">
        <v>564</v>
      </c>
      <c r="Z517" s="1885"/>
      <c r="AA517" s="1885"/>
      <c r="AB517" s="1885"/>
      <c r="AC517" s="1885"/>
      <c r="AD517" s="1885"/>
      <c r="AE517" s="1885"/>
      <c r="AF517" s="1929">
        <v>0</v>
      </c>
      <c r="AG517" s="1929"/>
      <c r="AH517" s="1917">
        <v>0</v>
      </c>
      <c r="AI517" s="1917"/>
      <c r="AJ517" s="1917"/>
      <c r="AK517" s="1885"/>
      <c r="AL517" s="1885"/>
      <c r="AM517" s="1885"/>
      <c r="AN517" s="1885"/>
      <c r="AO517" s="1885"/>
      <c r="AP517" s="1885"/>
      <c r="AQ517" s="1885"/>
      <c r="AR517" s="1885"/>
      <c r="AS517" s="1419"/>
    </row>
    <row r="518" spans="1:45" ht="14.1" customHeight="1">
      <c r="A518" s="1924" t="s">
        <v>2036</v>
      </c>
      <c r="B518" s="1924"/>
      <c r="C518" s="1925" t="s">
        <v>1654</v>
      </c>
      <c r="D518" s="1925"/>
      <c r="E518" s="1925"/>
      <c r="F518" s="1971" t="s">
        <v>1655</v>
      </c>
      <c r="G518" s="1971"/>
      <c r="H518" s="1971"/>
      <c r="I518" s="1422">
        <v>325</v>
      </c>
      <c r="J518" s="1976" t="s">
        <v>1656</v>
      </c>
      <c r="K518" s="1976"/>
      <c r="L518" s="1976"/>
      <c r="M518" s="1862" t="s">
        <v>2037</v>
      </c>
      <c r="N518" s="1862"/>
      <c r="O518" s="1862"/>
      <c r="P518" s="1862"/>
      <c r="Q518" s="1942">
        <v>44432</v>
      </c>
      <c r="R518" s="1942"/>
      <c r="S518" s="1977">
        <v>44774</v>
      </c>
      <c r="T518" s="1977"/>
      <c r="U518" s="1977"/>
      <c r="V518" s="1932">
        <v>45138</v>
      </c>
      <c r="W518" s="1932"/>
      <c r="X518" s="1932"/>
      <c r="Y518" s="1423">
        <v>564</v>
      </c>
      <c r="Z518" s="1973" t="s">
        <v>1658</v>
      </c>
      <c r="AA518" s="1973"/>
      <c r="AB518" s="1973"/>
      <c r="AC518" s="1973"/>
      <c r="AD518" s="1973"/>
      <c r="AE518" s="1973"/>
      <c r="AF518" s="1929">
        <v>0</v>
      </c>
      <c r="AG518" s="1929"/>
      <c r="AH518" s="1930">
        <v>-50</v>
      </c>
      <c r="AI518" s="1930"/>
      <c r="AJ518" s="1930"/>
      <c r="AK518" s="1929">
        <v>514</v>
      </c>
      <c r="AL518" s="1929"/>
      <c r="AM518" s="1929"/>
      <c r="AN518" s="1975">
        <v>0</v>
      </c>
      <c r="AO518" s="1975"/>
      <c r="AP518" s="1975"/>
      <c r="AQ518" s="1941">
        <v>0</v>
      </c>
      <c r="AR518" s="1941"/>
      <c r="AS518" s="1419"/>
    </row>
    <row r="519" spans="1:45" ht="15" customHeight="1">
      <c r="A519" s="1885"/>
      <c r="B519" s="1885"/>
      <c r="C519" s="1885"/>
      <c r="D519" s="1885"/>
      <c r="E519" s="1885"/>
      <c r="F519" s="1885"/>
      <c r="G519" s="1885"/>
      <c r="H519" s="1885"/>
      <c r="I519" s="1421"/>
      <c r="J519" s="1885"/>
      <c r="K519" s="1885"/>
      <c r="L519" s="1885"/>
      <c r="M519" s="1885"/>
      <c r="N519" s="1885"/>
      <c r="O519" s="1885"/>
      <c r="P519" s="1885"/>
      <c r="Q519" s="1885"/>
      <c r="R519" s="1885"/>
      <c r="S519" s="1885"/>
      <c r="T519" s="1885"/>
      <c r="U519" s="1885"/>
      <c r="V519" s="1885"/>
      <c r="W519" s="1885"/>
      <c r="X519" s="1885"/>
      <c r="Y519" s="1421"/>
      <c r="Z519" s="1973" t="s">
        <v>1659</v>
      </c>
      <c r="AA519" s="1973"/>
      <c r="AB519" s="1973"/>
      <c r="AC519" s="1973"/>
      <c r="AD519" s="1973"/>
      <c r="AE519" s="1973"/>
      <c r="AF519" s="1974">
        <v>549</v>
      </c>
      <c r="AG519" s="1974"/>
      <c r="AH519" s="1917">
        <v>0</v>
      </c>
      <c r="AI519" s="1917"/>
      <c r="AJ519" s="1917"/>
      <c r="AK519" s="1885"/>
      <c r="AL519" s="1885"/>
      <c r="AM519" s="1885"/>
      <c r="AN519" s="1885"/>
      <c r="AO519" s="1885"/>
      <c r="AP519" s="1885"/>
      <c r="AQ519" s="1885"/>
      <c r="AR519" s="1885"/>
      <c r="AS519" s="1419"/>
    </row>
    <row r="520" spans="1:45" ht="14.1" customHeight="1">
      <c r="A520" s="1885"/>
      <c r="B520" s="1885"/>
      <c r="C520" s="1885"/>
      <c r="D520" s="1885"/>
      <c r="E520" s="1885"/>
      <c r="F520" s="1885"/>
      <c r="G520" s="1885"/>
      <c r="H520" s="1885"/>
      <c r="I520" s="1421"/>
      <c r="J520" s="1885"/>
      <c r="K520" s="1885"/>
      <c r="L520" s="1885"/>
      <c r="M520" s="1885"/>
      <c r="N520" s="1885"/>
      <c r="O520" s="1885"/>
      <c r="P520" s="1885"/>
      <c r="Q520" s="1885"/>
      <c r="R520" s="1885"/>
      <c r="S520" s="1885"/>
      <c r="T520" s="1885"/>
      <c r="U520" s="1885"/>
      <c r="V520" s="1885"/>
      <c r="W520" s="1885"/>
      <c r="X520" s="1885"/>
      <c r="Y520" s="1421"/>
      <c r="Z520" s="1973" t="s">
        <v>1660</v>
      </c>
      <c r="AA520" s="1973"/>
      <c r="AB520" s="1973"/>
      <c r="AC520" s="1973"/>
      <c r="AD520" s="1973"/>
      <c r="AE520" s="1973"/>
      <c r="AF520" s="1929">
        <v>0</v>
      </c>
      <c r="AG520" s="1929"/>
      <c r="AH520" s="1929">
        <v>15</v>
      </c>
      <c r="AI520" s="1929"/>
      <c r="AJ520" s="1929"/>
      <c r="AK520" s="1885"/>
      <c r="AL520" s="1885"/>
      <c r="AM520" s="1885"/>
      <c r="AN520" s="1885"/>
      <c r="AO520" s="1885"/>
      <c r="AP520" s="1885"/>
      <c r="AQ520" s="1885"/>
      <c r="AR520" s="1885"/>
      <c r="AS520" s="1419"/>
    </row>
    <row r="521" spans="1:45" ht="14.1" customHeight="1">
      <c r="A521" s="1924" t="s">
        <v>2038</v>
      </c>
      <c r="B521" s="1924"/>
      <c r="C521" s="1925" t="s">
        <v>1654</v>
      </c>
      <c r="D521" s="1925"/>
      <c r="E521" s="1925"/>
      <c r="F521" s="1971" t="s">
        <v>1655</v>
      </c>
      <c r="G521" s="1971"/>
      <c r="H521" s="1971"/>
      <c r="I521" s="1422">
        <v>325</v>
      </c>
      <c r="J521" s="1972" t="s">
        <v>1676</v>
      </c>
      <c r="K521" s="1972"/>
      <c r="L521" s="1972"/>
      <c r="M521" s="1924" t="s">
        <v>1677</v>
      </c>
      <c r="N521" s="1924"/>
      <c r="O521" s="1924"/>
      <c r="P521" s="1924"/>
      <c r="Q521" s="1885"/>
      <c r="R521" s="1885"/>
      <c r="S521" s="1885"/>
      <c r="T521" s="1885"/>
      <c r="U521" s="1885"/>
      <c r="V521" s="1885"/>
      <c r="W521" s="1885"/>
      <c r="X521" s="1885"/>
      <c r="Y521" s="1423">
        <v>564</v>
      </c>
      <c r="Z521" s="1885"/>
      <c r="AA521" s="1885"/>
      <c r="AB521" s="1885"/>
      <c r="AC521" s="1885"/>
      <c r="AD521" s="1885"/>
      <c r="AE521" s="1885"/>
      <c r="AF521" s="1929">
        <v>0</v>
      </c>
      <c r="AG521" s="1929"/>
      <c r="AH521" s="1917">
        <v>0</v>
      </c>
      <c r="AI521" s="1917"/>
      <c r="AJ521" s="1917"/>
      <c r="AK521" s="1885"/>
      <c r="AL521" s="1885"/>
      <c r="AM521" s="1885"/>
      <c r="AN521" s="1885"/>
      <c r="AO521" s="1885"/>
      <c r="AP521" s="1885"/>
      <c r="AQ521" s="1885"/>
      <c r="AR521" s="1885"/>
      <c r="AS521" s="1419"/>
    </row>
    <row r="522" spans="1:45" ht="15" customHeight="1">
      <c r="A522" s="1924" t="s">
        <v>2039</v>
      </c>
      <c r="B522" s="1924"/>
      <c r="C522" s="1925" t="s">
        <v>1654</v>
      </c>
      <c r="D522" s="1925"/>
      <c r="E522" s="1925"/>
      <c r="F522" s="1971" t="s">
        <v>1655</v>
      </c>
      <c r="G522" s="1971"/>
      <c r="H522" s="1971"/>
      <c r="I522" s="1422">
        <v>325</v>
      </c>
      <c r="J522" s="1972" t="s">
        <v>1676</v>
      </c>
      <c r="K522" s="1972"/>
      <c r="L522" s="1972"/>
      <c r="M522" s="1924" t="s">
        <v>1677</v>
      </c>
      <c r="N522" s="1924"/>
      <c r="O522" s="1924"/>
      <c r="P522" s="1924"/>
      <c r="Q522" s="1885"/>
      <c r="R522" s="1885"/>
      <c r="S522" s="1885"/>
      <c r="T522" s="1885"/>
      <c r="U522" s="1885"/>
      <c r="V522" s="1885"/>
      <c r="W522" s="1885"/>
      <c r="X522" s="1885"/>
      <c r="Y522" s="1423">
        <v>564</v>
      </c>
      <c r="Z522" s="1885"/>
      <c r="AA522" s="1885"/>
      <c r="AB522" s="1885"/>
      <c r="AC522" s="1885"/>
      <c r="AD522" s="1885"/>
      <c r="AE522" s="1885"/>
      <c r="AF522" s="1929">
        <v>0</v>
      </c>
      <c r="AG522" s="1929"/>
      <c r="AH522" s="1917">
        <v>0</v>
      </c>
      <c r="AI522" s="1917"/>
      <c r="AJ522" s="1917"/>
      <c r="AK522" s="1885"/>
      <c r="AL522" s="1885"/>
      <c r="AM522" s="1885"/>
      <c r="AN522" s="1885"/>
      <c r="AO522" s="1885"/>
      <c r="AP522" s="1885"/>
      <c r="AQ522" s="1885"/>
      <c r="AR522" s="1885"/>
      <c r="AS522" s="1419"/>
    </row>
    <row r="523" spans="1:45" ht="14.1" customHeight="1">
      <c r="A523" s="1924" t="s">
        <v>2040</v>
      </c>
      <c r="B523" s="1924"/>
      <c r="C523" s="1925" t="s">
        <v>1654</v>
      </c>
      <c r="D523" s="1925"/>
      <c r="E523" s="1925"/>
      <c r="F523" s="1971" t="s">
        <v>1655</v>
      </c>
      <c r="G523" s="1971"/>
      <c r="H523" s="1971"/>
      <c r="I523" s="1422">
        <v>325</v>
      </c>
      <c r="J523" s="1972" t="s">
        <v>1676</v>
      </c>
      <c r="K523" s="1972"/>
      <c r="L523" s="1972"/>
      <c r="M523" s="1924" t="s">
        <v>1677</v>
      </c>
      <c r="N523" s="1924"/>
      <c r="O523" s="1924"/>
      <c r="P523" s="1924"/>
      <c r="Q523" s="1885"/>
      <c r="R523" s="1885"/>
      <c r="S523" s="1885"/>
      <c r="T523" s="1885"/>
      <c r="U523" s="1885"/>
      <c r="V523" s="1885"/>
      <c r="W523" s="1885"/>
      <c r="X523" s="1885"/>
      <c r="Y523" s="1423">
        <v>564</v>
      </c>
      <c r="Z523" s="1885"/>
      <c r="AA523" s="1885"/>
      <c r="AB523" s="1885"/>
      <c r="AC523" s="1885"/>
      <c r="AD523" s="1885"/>
      <c r="AE523" s="1885"/>
      <c r="AF523" s="1929">
        <v>0</v>
      </c>
      <c r="AG523" s="1929"/>
      <c r="AH523" s="1917">
        <v>0</v>
      </c>
      <c r="AI523" s="1917"/>
      <c r="AJ523" s="1917"/>
      <c r="AK523" s="1885"/>
      <c r="AL523" s="1885"/>
      <c r="AM523" s="1885"/>
      <c r="AN523" s="1885"/>
      <c r="AO523" s="1885"/>
      <c r="AP523" s="1885"/>
      <c r="AQ523" s="1885"/>
      <c r="AR523" s="1885"/>
      <c r="AS523" s="1419"/>
    </row>
    <row r="524" spans="1:45" ht="15" customHeight="1">
      <c r="A524" s="1924" t="s">
        <v>2041</v>
      </c>
      <c r="B524" s="1924"/>
      <c r="C524" s="1925" t="s">
        <v>1654</v>
      </c>
      <c r="D524" s="1925"/>
      <c r="E524" s="1925"/>
      <c r="F524" s="1971" t="s">
        <v>1655</v>
      </c>
      <c r="G524" s="1971"/>
      <c r="H524" s="1971"/>
      <c r="I524" s="1422">
        <v>325</v>
      </c>
      <c r="J524" s="1972" t="s">
        <v>1676</v>
      </c>
      <c r="K524" s="1972"/>
      <c r="L524" s="1972"/>
      <c r="M524" s="1924" t="s">
        <v>1677</v>
      </c>
      <c r="N524" s="1924"/>
      <c r="O524" s="1924"/>
      <c r="P524" s="1924"/>
      <c r="Q524" s="1885"/>
      <c r="R524" s="1885"/>
      <c r="S524" s="1885"/>
      <c r="T524" s="1885"/>
      <c r="U524" s="1885"/>
      <c r="V524" s="1885"/>
      <c r="W524" s="1885"/>
      <c r="X524" s="1885"/>
      <c r="Y524" s="1423">
        <v>564</v>
      </c>
      <c r="Z524" s="1885"/>
      <c r="AA524" s="1885"/>
      <c r="AB524" s="1885"/>
      <c r="AC524" s="1885"/>
      <c r="AD524" s="1885"/>
      <c r="AE524" s="1885"/>
      <c r="AF524" s="1929">
        <v>0</v>
      </c>
      <c r="AG524" s="1929"/>
      <c r="AH524" s="1917">
        <v>0</v>
      </c>
      <c r="AI524" s="1917"/>
      <c r="AJ524" s="1917"/>
      <c r="AK524" s="1885"/>
      <c r="AL524" s="1885"/>
      <c r="AM524" s="1885"/>
      <c r="AN524" s="1885"/>
      <c r="AO524" s="1885"/>
      <c r="AP524" s="1885"/>
      <c r="AQ524" s="1885"/>
      <c r="AR524" s="1885"/>
      <c r="AS524" s="1419"/>
    </row>
    <row r="525" spans="1:45" ht="14.1" customHeight="1">
      <c r="A525" s="1924" t="s">
        <v>2042</v>
      </c>
      <c r="B525" s="1924"/>
      <c r="C525" s="1925" t="s">
        <v>1654</v>
      </c>
      <c r="D525" s="1925"/>
      <c r="E525" s="1925"/>
      <c r="F525" s="1971" t="s">
        <v>1655</v>
      </c>
      <c r="G525" s="1971"/>
      <c r="H525" s="1971"/>
      <c r="I525" s="1422">
        <v>325</v>
      </c>
      <c r="J525" s="1976" t="s">
        <v>1656</v>
      </c>
      <c r="K525" s="1976"/>
      <c r="L525" s="1976"/>
      <c r="M525" s="1862" t="s">
        <v>2043</v>
      </c>
      <c r="N525" s="1862"/>
      <c r="O525" s="1862"/>
      <c r="P525" s="1862"/>
      <c r="Q525" s="1942">
        <v>44058</v>
      </c>
      <c r="R525" s="1942"/>
      <c r="S525" s="1977">
        <v>44774</v>
      </c>
      <c r="T525" s="1977"/>
      <c r="U525" s="1977"/>
      <c r="V525" s="1932">
        <v>45138</v>
      </c>
      <c r="W525" s="1932"/>
      <c r="X525" s="1932"/>
      <c r="Y525" s="1423">
        <v>564</v>
      </c>
      <c r="Z525" s="1973" t="s">
        <v>1658</v>
      </c>
      <c r="AA525" s="1973"/>
      <c r="AB525" s="1973"/>
      <c r="AC525" s="1973"/>
      <c r="AD525" s="1973"/>
      <c r="AE525" s="1973"/>
      <c r="AF525" s="1929">
        <v>0</v>
      </c>
      <c r="AG525" s="1929"/>
      <c r="AH525" s="1930">
        <v>-45</v>
      </c>
      <c r="AI525" s="1930"/>
      <c r="AJ525" s="1930"/>
      <c r="AK525" s="1929">
        <v>514</v>
      </c>
      <c r="AL525" s="1929"/>
      <c r="AM525" s="1929"/>
      <c r="AN525" s="1975">
        <v>0</v>
      </c>
      <c r="AO525" s="1975"/>
      <c r="AP525" s="1975"/>
      <c r="AQ525" s="1941">
        <v>0</v>
      </c>
      <c r="AR525" s="1941"/>
      <c r="AS525" s="1419"/>
    </row>
    <row r="526" spans="1:45" ht="15" customHeight="1">
      <c r="A526" s="1885"/>
      <c r="B526" s="1885"/>
      <c r="C526" s="1885"/>
      <c r="D526" s="1885"/>
      <c r="E526" s="1885"/>
      <c r="F526" s="1885"/>
      <c r="G526" s="1885"/>
      <c r="H526" s="1885"/>
      <c r="I526" s="1421"/>
      <c r="J526" s="1885"/>
      <c r="K526" s="1885"/>
      <c r="L526" s="1885"/>
      <c r="M526" s="1885"/>
      <c r="N526" s="1885"/>
      <c r="O526" s="1885"/>
      <c r="P526" s="1885"/>
      <c r="Q526" s="1885"/>
      <c r="R526" s="1885"/>
      <c r="S526" s="1885"/>
      <c r="T526" s="1885"/>
      <c r="U526" s="1885"/>
      <c r="V526" s="1885"/>
      <c r="W526" s="1885"/>
      <c r="X526" s="1885"/>
      <c r="Y526" s="1421"/>
      <c r="Z526" s="1973" t="s">
        <v>1659</v>
      </c>
      <c r="AA526" s="1973"/>
      <c r="AB526" s="1973"/>
      <c r="AC526" s="1973"/>
      <c r="AD526" s="1973"/>
      <c r="AE526" s="1973"/>
      <c r="AF526" s="1974">
        <v>544</v>
      </c>
      <c r="AG526" s="1974"/>
      <c r="AH526" s="1917">
        <v>0</v>
      </c>
      <c r="AI526" s="1917"/>
      <c r="AJ526" s="1917"/>
      <c r="AK526" s="1885"/>
      <c r="AL526" s="1885"/>
      <c r="AM526" s="1885"/>
      <c r="AN526" s="1885"/>
      <c r="AO526" s="1885"/>
      <c r="AP526" s="1885"/>
      <c r="AQ526" s="1885"/>
      <c r="AR526" s="1885"/>
      <c r="AS526" s="1419"/>
    </row>
    <row r="527" spans="1:45" ht="14.1" customHeight="1">
      <c r="A527" s="1885"/>
      <c r="B527" s="1885"/>
      <c r="C527" s="1885"/>
      <c r="D527" s="1885"/>
      <c r="E527" s="1885"/>
      <c r="F527" s="1885"/>
      <c r="G527" s="1885"/>
      <c r="H527" s="1885"/>
      <c r="I527" s="1421"/>
      <c r="J527" s="1885"/>
      <c r="K527" s="1885"/>
      <c r="L527" s="1885"/>
      <c r="M527" s="1885"/>
      <c r="N527" s="1885"/>
      <c r="O527" s="1885"/>
      <c r="P527" s="1885"/>
      <c r="Q527" s="1885"/>
      <c r="R527" s="1885"/>
      <c r="S527" s="1885"/>
      <c r="T527" s="1885"/>
      <c r="U527" s="1885"/>
      <c r="V527" s="1885"/>
      <c r="W527" s="1885"/>
      <c r="X527" s="1885"/>
      <c r="Y527" s="1421"/>
      <c r="Z527" s="1973" t="s">
        <v>1660</v>
      </c>
      <c r="AA527" s="1973"/>
      <c r="AB527" s="1973"/>
      <c r="AC527" s="1973"/>
      <c r="AD527" s="1973"/>
      <c r="AE527" s="1973"/>
      <c r="AF527" s="1929">
        <v>0</v>
      </c>
      <c r="AG527" s="1929"/>
      <c r="AH527" s="1929">
        <v>15</v>
      </c>
      <c r="AI527" s="1929"/>
      <c r="AJ527" s="1929"/>
      <c r="AK527" s="1885"/>
      <c r="AL527" s="1885"/>
      <c r="AM527" s="1885"/>
      <c r="AN527" s="1885"/>
      <c r="AO527" s="1885"/>
      <c r="AP527" s="1885"/>
      <c r="AQ527" s="1885"/>
      <c r="AR527" s="1885"/>
      <c r="AS527" s="1419"/>
    </row>
    <row r="528" spans="1:45" ht="15" customHeight="1">
      <c r="A528" s="1924" t="s">
        <v>2044</v>
      </c>
      <c r="B528" s="1924"/>
      <c r="C528" s="1925" t="s">
        <v>1654</v>
      </c>
      <c r="D528" s="1925"/>
      <c r="E528" s="1925"/>
      <c r="F528" s="1971" t="s">
        <v>1655</v>
      </c>
      <c r="G528" s="1971"/>
      <c r="H528" s="1971"/>
      <c r="I528" s="1422">
        <v>325</v>
      </c>
      <c r="J528" s="1976" t="s">
        <v>1656</v>
      </c>
      <c r="K528" s="1976"/>
      <c r="L528" s="1976"/>
      <c r="M528" s="1862" t="s">
        <v>2045</v>
      </c>
      <c r="N528" s="1862"/>
      <c r="O528" s="1862"/>
      <c r="P528" s="1862"/>
      <c r="Q528" s="1942">
        <v>44805</v>
      </c>
      <c r="R528" s="1942"/>
      <c r="S528" s="1977">
        <v>44805</v>
      </c>
      <c r="T528" s="1977"/>
      <c r="U528" s="1977"/>
      <c r="V528" s="1932">
        <v>45138</v>
      </c>
      <c r="W528" s="1932"/>
      <c r="X528" s="1932"/>
      <c r="Y528" s="1423">
        <v>564</v>
      </c>
      <c r="Z528" s="1973" t="s">
        <v>1659</v>
      </c>
      <c r="AA528" s="1973"/>
      <c r="AB528" s="1973"/>
      <c r="AC528" s="1973"/>
      <c r="AD528" s="1973"/>
      <c r="AE528" s="1973"/>
      <c r="AF528" s="1974">
        <v>599</v>
      </c>
      <c r="AG528" s="1974"/>
      <c r="AH528" s="1917">
        <v>0</v>
      </c>
      <c r="AI528" s="1917"/>
      <c r="AJ528" s="1917"/>
      <c r="AK528" s="1929">
        <v>614</v>
      </c>
      <c r="AL528" s="1929"/>
      <c r="AM528" s="1929"/>
      <c r="AN528" s="1975">
        <v>0</v>
      </c>
      <c r="AO528" s="1975"/>
      <c r="AP528" s="1975"/>
      <c r="AQ528" s="1941">
        <v>0</v>
      </c>
      <c r="AR528" s="1941"/>
      <c r="AS528" s="1419"/>
    </row>
    <row r="529" spans="1:45" ht="14.1" customHeight="1">
      <c r="A529" s="1885"/>
      <c r="B529" s="1885"/>
      <c r="C529" s="1885"/>
      <c r="D529" s="1885"/>
      <c r="E529" s="1885"/>
      <c r="F529" s="1885"/>
      <c r="G529" s="1885"/>
      <c r="H529" s="1885"/>
      <c r="I529" s="1421"/>
      <c r="J529" s="1885"/>
      <c r="K529" s="1885"/>
      <c r="L529" s="1885"/>
      <c r="M529" s="1885"/>
      <c r="N529" s="1885"/>
      <c r="O529" s="1885"/>
      <c r="P529" s="1885"/>
      <c r="Q529" s="1885"/>
      <c r="R529" s="1885"/>
      <c r="S529" s="1885"/>
      <c r="T529" s="1885"/>
      <c r="U529" s="1885"/>
      <c r="V529" s="1885"/>
      <c r="W529" s="1885"/>
      <c r="X529" s="1885"/>
      <c r="Y529" s="1421"/>
      <c r="Z529" s="1973" t="s">
        <v>1660</v>
      </c>
      <c r="AA529" s="1973"/>
      <c r="AB529" s="1973"/>
      <c r="AC529" s="1973"/>
      <c r="AD529" s="1973"/>
      <c r="AE529" s="1973"/>
      <c r="AF529" s="1929">
        <v>0</v>
      </c>
      <c r="AG529" s="1929"/>
      <c r="AH529" s="1929">
        <v>15</v>
      </c>
      <c r="AI529" s="1929"/>
      <c r="AJ529" s="1929"/>
      <c r="AK529" s="1885"/>
      <c r="AL529" s="1885"/>
      <c r="AM529" s="1885"/>
      <c r="AN529" s="1885"/>
      <c r="AO529" s="1885"/>
      <c r="AP529" s="1885"/>
      <c r="AQ529" s="1885"/>
      <c r="AR529" s="1885"/>
      <c r="AS529" s="1419"/>
    </row>
    <row r="530" spans="1:45" ht="14.1" customHeight="1">
      <c r="A530" s="1924" t="s">
        <v>2046</v>
      </c>
      <c r="B530" s="1924"/>
      <c r="C530" s="1925" t="s">
        <v>1654</v>
      </c>
      <c r="D530" s="1925"/>
      <c r="E530" s="1925"/>
      <c r="F530" s="1971" t="s">
        <v>1655</v>
      </c>
      <c r="G530" s="1971"/>
      <c r="H530" s="1971"/>
      <c r="I530" s="1422">
        <v>325</v>
      </c>
      <c r="J530" s="1972" t="s">
        <v>1676</v>
      </c>
      <c r="K530" s="1972"/>
      <c r="L530" s="1972"/>
      <c r="M530" s="1924" t="s">
        <v>1677</v>
      </c>
      <c r="N530" s="1924"/>
      <c r="O530" s="1924"/>
      <c r="P530" s="1924"/>
      <c r="Q530" s="1885"/>
      <c r="R530" s="1885"/>
      <c r="S530" s="1885"/>
      <c r="T530" s="1885"/>
      <c r="U530" s="1885"/>
      <c r="V530" s="1885"/>
      <c r="W530" s="1885"/>
      <c r="X530" s="1885"/>
      <c r="Y530" s="1423">
        <v>564</v>
      </c>
      <c r="Z530" s="1885"/>
      <c r="AA530" s="1885"/>
      <c r="AB530" s="1885"/>
      <c r="AC530" s="1885"/>
      <c r="AD530" s="1885"/>
      <c r="AE530" s="1885"/>
      <c r="AF530" s="1929">
        <v>0</v>
      </c>
      <c r="AG530" s="1929"/>
      <c r="AH530" s="1917">
        <v>0</v>
      </c>
      <c r="AI530" s="1917"/>
      <c r="AJ530" s="1917"/>
      <c r="AK530" s="1885"/>
      <c r="AL530" s="1885"/>
      <c r="AM530" s="1885"/>
      <c r="AN530" s="1885"/>
      <c r="AO530" s="1885"/>
      <c r="AP530" s="1885"/>
      <c r="AQ530" s="1885"/>
      <c r="AR530" s="1885"/>
      <c r="AS530" s="1419"/>
    </row>
    <row r="531" spans="1:45" ht="15" customHeight="1">
      <c r="A531" s="1924" t="s">
        <v>2047</v>
      </c>
      <c r="B531" s="1924"/>
      <c r="C531" s="1925" t="s">
        <v>1654</v>
      </c>
      <c r="D531" s="1925"/>
      <c r="E531" s="1925"/>
      <c r="F531" s="1971" t="s">
        <v>1655</v>
      </c>
      <c r="G531" s="1971"/>
      <c r="H531" s="1971"/>
      <c r="I531" s="1422">
        <v>325</v>
      </c>
      <c r="J531" s="1972" t="s">
        <v>1676</v>
      </c>
      <c r="K531" s="1972"/>
      <c r="L531" s="1972"/>
      <c r="M531" s="1924" t="s">
        <v>1677</v>
      </c>
      <c r="N531" s="1924"/>
      <c r="O531" s="1924"/>
      <c r="P531" s="1924"/>
      <c r="Q531" s="1885"/>
      <c r="R531" s="1885"/>
      <c r="S531" s="1885"/>
      <c r="T531" s="1885"/>
      <c r="U531" s="1885"/>
      <c r="V531" s="1885"/>
      <c r="W531" s="1885"/>
      <c r="X531" s="1885"/>
      <c r="Y531" s="1423">
        <v>564</v>
      </c>
      <c r="Z531" s="1885"/>
      <c r="AA531" s="1885"/>
      <c r="AB531" s="1885"/>
      <c r="AC531" s="1885"/>
      <c r="AD531" s="1885"/>
      <c r="AE531" s="1885"/>
      <c r="AF531" s="1929">
        <v>0</v>
      </c>
      <c r="AG531" s="1929"/>
      <c r="AH531" s="1917">
        <v>0</v>
      </c>
      <c r="AI531" s="1917"/>
      <c r="AJ531" s="1917"/>
      <c r="AK531" s="1885"/>
      <c r="AL531" s="1885"/>
      <c r="AM531" s="1885"/>
      <c r="AN531" s="1885"/>
      <c r="AO531" s="1885"/>
      <c r="AP531" s="1885"/>
      <c r="AQ531" s="1885"/>
      <c r="AR531" s="1885"/>
      <c r="AS531" s="1419"/>
    </row>
    <row r="532" spans="1:45" ht="14.1" customHeight="1">
      <c r="A532" s="1924" t="s">
        <v>2048</v>
      </c>
      <c r="B532" s="1924"/>
      <c r="C532" s="1925" t="s">
        <v>1654</v>
      </c>
      <c r="D532" s="1925"/>
      <c r="E532" s="1925"/>
      <c r="F532" s="1971" t="s">
        <v>1655</v>
      </c>
      <c r="G532" s="1971"/>
      <c r="H532" s="1971"/>
      <c r="I532" s="1422">
        <v>325</v>
      </c>
      <c r="J532" s="1972" t="s">
        <v>1676</v>
      </c>
      <c r="K532" s="1972"/>
      <c r="L532" s="1972"/>
      <c r="M532" s="1924" t="s">
        <v>1677</v>
      </c>
      <c r="N532" s="1924"/>
      <c r="O532" s="1924"/>
      <c r="P532" s="1924"/>
      <c r="Q532" s="1885"/>
      <c r="R532" s="1885"/>
      <c r="S532" s="1885"/>
      <c r="T532" s="1885"/>
      <c r="U532" s="1885"/>
      <c r="V532" s="1885"/>
      <c r="W532" s="1885"/>
      <c r="X532" s="1885"/>
      <c r="Y532" s="1423">
        <v>564</v>
      </c>
      <c r="Z532" s="1885"/>
      <c r="AA532" s="1885"/>
      <c r="AB532" s="1885"/>
      <c r="AC532" s="1885"/>
      <c r="AD532" s="1885"/>
      <c r="AE532" s="1885"/>
      <c r="AF532" s="1929">
        <v>0</v>
      </c>
      <c r="AG532" s="1929"/>
      <c r="AH532" s="1917">
        <v>0</v>
      </c>
      <c r="AI532" s="1917"/>
      <c r="AJ532" s="1917"/>
      <c r="AK532" s="1885"/>
      <c r="AL532" s="1885"/>
      <c r="AM532" s="1885"/>
      <c r="AN532" s="1885"/>
      <c r="AO532" s="1885"/>
      <c r="AP532" s="1885"/>
      <c r="AQ532" s="1885"/>
      <c r="AR532" s="1885"/>
      <c r="AS532" s="1419"/>
    </row>
    <row r="533" spans="1:45" ht="15" customHeight="1">
      <c r="A533" s="1924" t="s">
        <v>2049</v>
      </c>
      <c r="B533" s="1924"/>
      <c r="C533" s="1925" t="s">
        <v>1654</v>
      </c>
      <c r="D533" s="1925"/>
      <c r="E533" s="1925"/>
      <c r="F533" s="1971" t="s">
        <v>1655</v>
      </c>
      <c r="G533" s="1971"/>
      <c r="H533" s="1971"/>
      <c r="I533" s="1422">
        <v>325</v>
      </c>
      <c r="J533" s="1972" t="s">
        <v>1676</v>
      </c>
      <c r="K533" s="1972"/>
      <c r="L533" s="1972"/>
      <c r="M533" s="1924" t="s">
        <v>1677</v>
      </c>
      <c r="N533" s="1924"/>
      <c r="O533" s="1924"/>
      <c r="P533" s="1924"/>
      <c r="Q533" s="1885"/>
      <c r="R533" s="1885"/>
      <c r="S533" s="1885"/>
      <c r="T533" s="1885"/>
      <c r="U533" s="1885"/>
      <c r="V533" s="1885"/>
      <c r="W533" s="1885"/>
      <c r="X533" s="1885"/>
      <c r="Y533" s="1423">
        <v>564</v>
      </c>
      <c r="Z533" s="1885"/>
      <c r="AA533" s="1885"/>
      <c r="AB533" s="1885"/>
      <c r="AC533" s="1885"/>
      <c r="AD533" s="1885"/>
      <c r="AE533" s="1885"/>
      <c r="AF533" s="1929">
        <v>0</v>
      </c>
      <c r="AG533" s="1929"/>
      <c r="AH533" s="1917">
        <v>0</v>
      </c>
      <c r="AI533" s="1917"/>
      <c r="AJ533" s="1917"/>
      <c r="AK533" s="1885"/>
      <c r="AL533" s="1885"/>
      <c r="AM533" s="1885"/>
      <c r="AN533" s="1885"/>
      <c r="AO533" s="1885"/>
      <c r="AP533" s="1885"/>
      <c r="AQ533" s="1885"/>
      <c r="AR533" s="1885"/>
      <c r="AS533" s="1419"/>
    </row>
    <row r="534" spans="1:45" ht="14.1" customHeight="1">
      <c r="A534" s="1924" t="s">
        <v>2050</v>
      </c>
      <c r="B534" s="1924"/>
      <c r="C534" s="1925" t="s">
        <v>1654</v>
      </c>
      <c r="D534" s="1925"/>
      <c r="E534" s="1925"/>
      <c r="F534" s="1971" t="s">
        <v>1655</v>
      </c>
      <c r="G534" s="1971"/>
      <c r="H534" s="1971"/>
      <c r="I534" s="1422">
        <v>325</v>
      </c>
      <c r="J534" s="1972" t="s">
        <v>1676</v>
      </c>
      <c r="K534" s="1972"/>
      <c r="L534" s="1972"/>
      <c r="M534" s="1924" t="s">
        <v>1677</v>
      </c>
      <c r="N534" s="1924"/>
      <c r="O534" s="1924"/>
      <c r="P534" s="1924"/>
      <c r="Q534" s="1885"/>
      <c r="R534" s="1885"/>
      <c r="S534" s="1885"/>
      <c r="T534" s="1885"/>
      <c r="U534" s="1885"/>
      <c r="V534" s="1885"/>
      <c r="W534" s="1885"/>
      <c r="X534" s="1885"/>
      <c r="Y534" s="1423">
        <v>564</v>
      </c>
      <c r="Z534" s="1885"/>
      <c r="AA534" s="1885"/>
      <c r="AB534" s="1885"/>
      <c r="AC534" s="1885"/>
      <c r="AD534" s="1885"/>
      <c r="AE534" s="1885"/>
      <c r="AF534" s="1929">
        <v>0</v>
      </c>
      <c r="AG534" s="1929"/>
      <c r="AH534" s="1917">
        <v>0</v>
      </c>
      <c r="AI534" s="1917"/>
      <c r="AJ534" s="1917"/>
      <c r="AK534" s="1885"/>
      <c r="AL534" s="1885"/>
      <c r="AM534" s="1885"/>
      <c r="AN534" s="1885"/>
      <c r="AO534" s="1885"/>
      <c r="AP534" s="1885"/>
      <c r="AQ534" s="1885"/>
      <c r="AR534" s="1885"/>
      <c r="AS534" s="1419"/>
    </row>
    <row r="535" spans="1:45" ht="15" customHeight="1">
      <c r="A535" s="1924" t="s">
        <v>2051</v>
      </c>
      <c r="B535" s="1924"/>
      <c r="C535" s="1925" t="s">
        <v>1654</v>
      </c>
      <c r="D535" s="1925"/>
      <c r="E535" s="1925"/>
      <c r="F535" s="1971" t="s">
        <v>1655</v>
      </c>
      <c r="G535" s="1971"/>
      <c r="H535" s="1971"/>
      <c r="I535" s="1422">
        <v>325</v>
      </c>
      <c r="J535" s="1972" t="s">
        <v>1676</v>
      </c>
      <c r="K535" s="1972"/>
      <c r="L535" s="1972"/>
      <c r="M535" s="1924" t="s">
        <v>1677</v>
      </c>
      <c r="N535" s="1924"/>
      <c r="O535" s="1924"/>
      <c r="P535" s="1924"/>
      <c r="Q535" s="1885"/>
      <c r="R535" s="1885"/>
      <c r="S535" s="1885"/>
      <c r="T535" s="1885"/>
      <c r="U535" s="1885"/>
      <c r="V535" s="1885"/>
      <c r="W535" s="1885"/>
      <c r="X535" s="1885"/>
      <c r="Y535" s="1423">
        <v>564</v>
      </c>
      <c r="Z535" s="1885"/>
      <c r="AA535" s="1885"/>
      <c r="AB535" s="1885"/>
      <c r="AC535" s="1885"/>
      <c r="AD535" s="1885"/>
      <c r="AE535" s="1885"/>
      <c r="AF535" s="1929">
        <v>0</v>
      </c>
      <c r="AG535" s="1929"/>
      <c r="AH535" s="1917">
        <v>0</v>
      </c>
      <c r="AI535" s="1917"/>
      <c r="AJ535" s="1917"/>
      <c r="AK535" s="1885"/>
      <c r="AL535" s="1885"/>
      <c r="AM535" s="1885"/>
      <c r="AN535" s="1885"/>
      <c r="AO535" s="1885"/>
      <c r="AP535" s="1885"/>
      <c r="AQ535" s="1885"/>
      <c r="AR535" s="1885"/>
      <c r="AS535" s="1419"/>
    </row>
    <row r="536" spans="1:45" ht="14.1" customHeight="1">
      <c r="A536" s="1924" t="s">
        <v>2052</v>
      </c>
      <c r="B536" s="1924"/>
      <c r="C536" s="1925" t="s">
        <v>1654</v>
      </c>
      <c r="D536" s="1925"/>
      <c r="E536" s="1925"/>
      <c r="F536" s="1971" t="s">
        <v>1655</v>
      </c>
      <c r="G536" s="1971"/>
      <c r="H536" s="1971"/>
      <c r="I536" s="1422">
        <v>325</v>
      </c>
      <c r="J536" s="1976" t="s">
        <v>1656</v>
      </c>
      <c r="K536" s="1976"/>
      <c r="L536" s="1976"/>
      <c r="M536" s="1862" t="s">
        <v>2053</v>
      </c>
      <c r="N536" s="1862"/>
      <c r="O536" s="1862"/>
      <c r="P536" s="1862"/>
      <c r="Q536" s="1942">
        <v>44784</v>
      </c>
      <c r="R536" s="1942"/>
      <c r="S536" s="1977">
        <v>44784</v>
      </c>
      <c r="T536" s="1977"/>
      <c r="U536" s="1977"/>
      <c r="V536" s="1932">
        <v>45138</v>
      </c>
      <c r="W536" s="1932"/>
      <c r="X536" s="1932"/>
      <c r="Y536" s="1423">
        <v>564</v>
      </c>
      <c r="Z536" s="1973" t="s">
        <v>1658</v>
      </c>
      <c r="AA536" s="1973"/>
      <c r="AB536" s="1973"/>
      <c r="AC536" s="1973"/>
      <c r="AD536" s="1973"/>
      <c r="AE536" s="1973"/>
      <c r="AF536" s="1929">
        <v>0</v>
      </c>
      <c r="AG536" s="1929"/>
      <c r="AH536" s="1930">
        <v>-45</v>
      </c>
      <c r="AI536" s="1930"/>
      <c r="AJ536" s="1930"/>
      <c r="AK536" s="1929">
        <v>514</v>
      </c>
      <c r="AL536" s="1929"/>
      <c r="AM536" s="1929"/>
      <c r="AN536" s="1975">
        <v>0</v>
      </c>
      <c r="AO536" s="1975"/>
      <c r="AP536" s="1975"/>
      <c r="AQ536" s="1941">
        <v>0</v>
      </c>
      <c r="AR536" s="1941"/>
      <c r="AS536" s="1419"/>
    </row>
    <row r="537" spans="1:45" ht="15" customHeight="1">
      <c r="A537" s="1885"/>
      <c r="B537" s="1885"/>
      <c r="C537" s="1885"/>
      <c r="D537" s="1885"/>
      <c r="E537" s="1885"/>
      <c r="F537" s="1885"/>
      <c r="G537" s="1885"/>
      <c r="H537" s="1885"/>
      <c r="I537" s="1421"/>
      <c r="J537" s="1885"/>
      <c r="K537" s="1885"/>
      <c r="L537" s="1885"/>
      <c r="M537" s="1885"/>
      <c r="N537" s="1885"/>
      <c r="O537" s="1885"/>
      <c r="P537" s="1885"/>
      <c r="Q537" s="1885"/>
      <c r="R537" s="1885"/>
      <c r="S537" s="1885"/>
      <c r="T537" s="1885"/>
      <c r="U537" s="1885"/>
      <c r="V537" s="1885"/>
      <c r="W537" s="1885"/>
      <c r="X537" s="1885"/>
      <c r="Y537" s="1421"/>
      <c r="Z537" s="1973" t="s">
        <v>1659</v>
      </c>
      <c r="AA537" s="1973"/>
      <c r="AB537" s="1973"/>
      <c r="AC537" s="1973"/>
      <c r="AD537" s="1973"/>
      <c r="AE537" s="1973"/>
      <c r="AF537" s="1974">
        <v>544</v>
      </c>
      <c r="AG537" s="1974"/>
      <c r="AH537" s="1917">
        <v>0</v>
      </c>
      <c r="AI537" s="1917"/>
      <c r="AJ537" s="1917"/>
      <c r="AK537" s="1885"/>
      <c r="AL537" s="1885"/>
      <c r="AM537" s="1885"/>
      <c r="AN537" s="1885"/>
      <c r="AO537" s="1885"/>
      <c r="AP537" s="1885"/>
      <c r="AQ537" s="1885"/>
      <c r="AR537" s="1885"/>
      <c r="AS537" s="1419"/>
    </row>
    <row r="538" spans="1:45" ht="139.5" customHeight="1">
      <c r="A538" s="1425" t="s">
        <v>1641</v>
      </c>
      <c r="B538" s="1985" t="s">
        <v>1642</v>
      </c>
      <c r="C538" s="1985"/>
      <c r="D538" s="1986" t="s">
        <v>1727</v>
      </c>
      <c r="E538" s="1986"/>
      <c r="F538" s="1986"/>
      <c r="G538" s="1986"/>
      <c r="H538" s="1985" t="s">
        <v>1644</v>
      </c>
      <c r="I538" s="1985"/>
      <c r="J538" s="1984" t="s">
        <v>1728</v>
      </c>
      <c r="K538" s="1984"/>
      <c r="L538" s="1984"/>
      <c r="M538" s="1984"/>
      <c r="N538" s="1984"/>
      <c r="O538" s="1987" t="s">
        <v>1729</v>
      </c>
      <c r="P538" s="1987"/>
      <c r="Q538" s="1987"/>
      <c r="R538" s="1987"/>
      <c r="S538" s="1984" t="s">
        <v>1730</v>
      </c>
      <c r="T538" s="1984"/>
      <c r="U538" s="1982" t="s">
        <v>1731</v>
      </c>
      <c r="V538" s="1982"/>
      <c r="W538" s="1982"/>
      <c r="X538" s="1982" t="s">
        <v>1650</v>
      </c>
      <c r="Y538" s="1982"/>
      <c r="Z538" s="1980" t="s">
        <v>1732</v>
      </c>
      <c r="AA538" s="1980"/>
      <c r="AB538" s="1980"/>
      <c r="AC538" s="1426" t="s">
        <v>1733</v>
      </c>
      <c r="AD538" s="1983" t="s">
        <v>1734</v>
      </c>
      <c r="AE538" s="1983"/>
      <c r="AF538" s="1983"/>
      <c r="AG538" s="1983" t="s">
        <v>1735</v>
      </c>
      <c r="AH538" s="1983"/>
      <c r="AI538" s="1983"/>
      <c r="AJ538" s="1984" t="s">
        <v>1736</v>
      </c>
      <c r="AK538" s="1984"/>
      <c r="AL538" s="1984"/>
      <c r="AM538" s="1980" t="s">
        <v>1737</v>
      </c>
      <c r="AN538" s="1980"/>
      <c r="AO538" s="1980"/>
      <c r="AP538" s="1981" t="s">
        <v>1738</v>
      </c>
      <c r="AQ538" s="1981"/>
      <c r="AR538" s="1981"/>
      <c r="AS538" s="1981"/>
    </row>
    <row r="539" spans="1:45" ht="12.95" customHeight="1">
      <c r="A539" s="1944"/>
      <c r="B539" s="1944"/>
      <c r="C539" s="1944"/>
      <c r="D539" s="1944"/>
      <c r="E539" s="1944"/>
      <c r="F539" s="1944"/>
      <c r="G539" s="1944"/>
      <c r="H539" s="1944"/>
      <c r="I539" s="1420"/>
      <c r="J539" s="1944"/>
      <c r="K539" s="1944"/>
      <c r="L539" s="1944"/>
      <c r="M539" s="1944"/>
      <c r="N539" s="1944"/>
      <c r="O539" s="1944"/>
      <c r="P539" s="1944"/>
      <c r="Q539" s="1944"/>
      <c r="R539" s="1944"/>
      <c r="S539" s="1944"/>
      <c r="T539" s="1944"/>
      <c r="U539" s="1944"/>
      <c r="V539" s="1944"/>
      <c r="W539" s="1944"/>
      <c r="X539" s="1944"/>
      <c r="Y539" s="1420"/>
      <c r="Z539" s="1978" t="s">
        <v>1660</v>
      </c>
      <c r="AA539" s="1978"/>
      <c r="AB539" s="1978"/>
      <c r="AC539" s="1978"/>
      <c r="AD539" s="1978"/>
      <c r="AE539" s="1978"/>
      <c r="AF539" s="1979">
        <v>0</v>
      </c>
      <c r="AG539" s="1979"/>
      <c r="AH539" s="1979">
        <v>15</v>
      </c>
      <c r="AI539" s="1979"/>
      <c r="AJ539" s="1979"/>
      <c r="AK539" s="1944"/>
      <c r="AL539" s="1944"/>
      <c r="AM539" s="1944"/>
      <c r="AN539" s="1944"/>
      <c r="AO539" s="1944"/>
      <c r="AP539" s="1944"/>
      <c r="AQ539" s="1944"/>
      <c r="AR539" s="1944"/>
      <c r="AS539" s="1419"/>
    </row>
    <row r="540" spans="1:45" ht="14.1" customHeight="1">
      <c r="A540" s="1924" t="s">
        <v>2054</v>
      </c>
      <c r="B540" s="1924"/>
      <c r="C540" s="1925" t="s">
        <v>1654</v>
      </c>
      <c r="D540" s="1925"/>
      <c r="E540" s="1925"/>
      <c r="F540" s="1971" t="s">
        <v>1655</v>
      </c>
      <c r="G540" s="1971"/>
      <c r="H540" s="1971"/>
      <c r="I540" s="1422">
        <v>325</v>
      </c>
      <c r="J540" s="1976" t="s">
        <v>1656</v>
      </c>
      <c r="K540" s="1976"/>
      <c r="L540" s="1976"/>
      <c r="M540" s="1862" t="s">
        <v>2055</v>
      </c>
      <c r="N540" s="1862"/>
      <c r="O540" s="1862"/>
      <c r="P540" s="1862"/>
      <c r="Q540" s="1942">
        <v>44799</v>
      </c>
      <c r="R540" s="1942"/>
      <c r="S540" s="1977">
        <v>44799</v>
      </c>
      <c r="T540" s="1977"/>
      <c r="U540" s="1977"/>
      <c r="V540" s="1932">
        <v>45138</v>
      </c>
      <c r="W540" s="1932"/>
      <c r="X540" s="1932"/>
      <c r="Y540" s="1423">
        <v>564</v>
      </c>
      <c r="Z540" s="1973" t="s">
        <v>1658</v>
      </c>
      <c r="AA540" s="1973"/>
      <c r="AB540" s="1973"/>
      <c r="AC540" s="1973"/>
      <c r="AD540" s="1973"/>
      <c r="AE540" s="1973"/>
      <c r="AF540" s="1929">
        <v>0</v>
      </c>
      <c r="AG540" s="1929"/>
      <c r="AH540" s="1930">
        <v>-45</v>
      </c>
      <c r="AI540" s="1930"/>
      <c r="AJ540" s="1930"/>
      <c r="AK540" s="1929">
        <v>514</v>
      </c>
      <c r="AL540" s="1929"/>
      <c r="AM540" s="1929"/>
      <c r="AN540" s="1975">
        <v>0</v>
      </c>
      <c r="AO540" s="1975"/>
      <c r="AP540" s="1975"/>
      <c r="AQ540" s="1943">
        <v>2457.77</v>
      </c>
      <c r="AR540" s="1943"/>
      <c r="AS540" s="1419"/>
    </row>
    <row r="541" spans="1:45" ht="15" customHeight="1">
      <c r="A541" s="1885"/>
      <c r="B541" s="1885"/>
      <c r="C541" s="1885"/>
      <c r="D541" s="1885"/>
      <c r="E541" s="1885"/>
      <c r="F541" s="1885"/>
      <c r="G541" s="1885"/>
      <c r="H541" s="1885"/>
      <c r="I541" s="1421"/>
      <c r="J541" s="1885"/>
      <c r="K541" s="1885"/>
      <c r="L541" s="1885"/>
      <c r="M541" s="1885"/>
      <c r="N541" s="1885"/>
      <c r="O541" s="1885"/>
      <c r="P541" s="1885"/>
      <c r="Q541" s="1885"/>
      <c r="R541" s="1885"/>
      <c r="S541" s="1885"/>
      <c r="T541" s="1885"/>
      <c r="U541" s="1885"/>
      <c r="V541" s="1885"/>
      <c r="W541" s="1885"/>
      <c r="X541" s="1885"/>
      <c r="Y541" s="1421"/>
      <c r="Z541" s="1973" t="s">
        <v>1659</v>
      </c>
      <c r="AA541" s="1973"/>
      <c r="AB541" s="1973"/>
      <c r="AC541" s="1973"/>
      <c r="AD541" s="1973"/>
      <c r="AE541" s="1973"/>
      <c r="AF541" s="1974">
        <v>544</v>
      </c>
      <c r="AG541" s="1974"/>
      <c r="AH541" s="1917">
        <v>0</v>
      </c>
      <c r="AI541" s="1917"/>
      <c r="AJ541" s="1917"/>
      <c r="AK541" s="1885"/>
      <c r="AL541" s="1885"/>
      <c r="AM541" s="1885"/>
      <c r="AN541" s="1885"/>
      <c r="AO541" s="1885"/>
      <c r="AP541" s="1885"/>
      <c r="AQ541" s="1885"/>
      <c r="AR541" s="1885"/>
      <c r="AS541" s="1419"/>
    </row>
    <row r="542" spans="1:45" ht="14.1" customHeight="1">
      <c r="A542" s="1885"/>
      <c r="B542" s="1885"/>
      <c r="C542" s="1885"/>
      <c r="D542" s="1885"/>
      <c r="E542" s="1885"/>
      <c r="F542" s="1885"/>
      <c r="G542" s="1885"/>
      <c r="H542" s="1885"/>
      <c r="I542" s="1421"/>
      <c r="J542" s="1885"/>
      <c r="K542" s="1885"/>
      <c r="L542" s="1885"/>
      <c r="M542" s="1885"/>
      <c r="N542" s="1885"/>
      <c r="O542" s="1885"/>
      <c r="P542" s="1885"/>
      <c r="Q542" s="1885"/>
      <c r="R542" s="1885"/>
      <c r="S542" s="1885"/>
      <c r="T542" s="1885"/>
      <c r="U542" s="1885"/>
      <c r="V542" s="1885"/>
      <c r="W542" s="1885"/>
      <c r="X542" s="1885"/>
      <c r="Y542" s="1421"/>
      <c r="Z542" s="1973" t="s">
        <v>1660</v>
      </c>
      <c r="AA542" s="1973"/>
      <c r="AB542" s="1973"/>
      <c r="AC542" s="1973"/>
      <c r="AD542" s="1973"/>
      <c r="AE542" s="1973"/>
      <c r="AF542" s="1929">
        <v>0</v>
      </c>
      <c r="AG542" s="1929"/>
      <c r="AH542" s="1929">
        <v>15</v>
      </c>
      <c r="AI542" s="1929"/>
      <c r="AJ542" s="1929"/>
      <c r="AK542" s="1885"/>
      <c r="AL542" s="1885"/>
      <c r="AM542" s="1885"/>
      <c r="AN542" s="1885"/>
      <c r="AO542" s="1885"/>
      <c r="AP542" s="1885"/>
      <c r="AQ542" s="1885"/>
      <c r="AR542" s="1885"/>
      <c r="AS542" s="1419"/>
    </row>
    <row r="543" spans="1:45" ht="14.1" customHeight="1">
      <c r="A543" s="1924" t="s">
        <v>2056</v>
      </c>
      <c r="B543" s="1924"/>
      <c r="C543" s="1925" t="s">
        <v>1654</v>
      </c>
      <c r="D543" s="1925"/>
      <c r="E543" s="1925"/>
      <c r="F543" s="1971" t="s">
        <v>1655</v>
      </c>
      <c r="G543" s="1971"/>
      <c r="H543" s="1971"/>
      <c r="I543" s="1422">
        <v>325</v>
      </c>
      <c r="J543" s="1976" t="s">
        <v>1656</v>
      </c>
      <c r="K543" s="1976"/>
      <c r="L543" s="1976"/>
      <c r="M543" s="1862" t="s">
        <v>2057</v>
      </c>
      <c r="N543" s="1862"/>
      <c r="O543" s="1862"/>
      <c r="P543" s="1862"/>
      <c r="Q543" s="1942">
        <v>44799</v>
      </c>
      <c r="R543" s="1942"/>
      <c r="S543" s="1977">
        <v>44799</v>
      </c>
      <c r="T543" s="1977"/>
      <c r="U543" s="1977"/>
      <c r="V543" s="1932">
        <v>45138</v>
      </c>
      <c r="W543" s="1932"/>
      <c r="X543" s="1932"/>
      <c r="Y543" s="1423">
        <v>564</v>
      </c>
      <c r="Z543" s="1973" t="s">
        <v>1658</v>
      </c>
      <c r="AA543" s="1973"/>
      <c r="AB543" s="1973"/>
      <c r="AC543" s="1973"/>
      <c r="AD543" s="1973"/>
      <c r="AE543" s="1973"/>
      <c r="AF543" s="1929">
        <v>0</v>
      </c>
      <c r="AG543" s="1929"/>
      <c r="AH543" s="1930">
        <v>-35</v>
      </c>
      <c r="AI543" s="1930"/>
      <c r="AJ543" s="1930"/>
      <c r="AK543" s="1929">
        <v>514</v>
      </c>
      <c r="AL543" s="1929"/>
      <c r="AM543" s="1929"/>
      <c r="AN543" s="1975">
        <v>0</v>
      </c>
      <c r="AO543" s="1975"/>
      <c r="AP543" s="1975"/>
      <c r="AQ543" s="1941">
        <v>686.62</v>
      </c>
      <c r="AR543" s="1941"/>
      <c r="AS543" s="1419"/>
    </row>
    <row r="544" spans="1:45" ht="15" customHeight="1">
      <c r="A544" s="1885"/>
      <c r="B544" s="1885"/>
      <c r="C544" s="1885"/>
      <c r="D544" s="1885"/>
      <c r="E544" s="1885"/>
      <c r="F544" s="1885"/>
      <c r="G544" s="1885"/>
      <c r="H544" s="1885"/>
      <c r="I544" s="1421"/>
      <c r="J544" s="1885"/>
      <c r="K544" s="1885"/>
      <c r="L544" s="1885"/>
      <c r="M544" s="1885"/>
      <c r="N544" s="1885"/>
      <c r="O544" s="1885"/>
      <c r="P544" s="1885"/>
      <c r="Q544" s="1885"/>
      <c r="R544" s="1885"/>
      <c r="S544" s="1885"/>
      <c r="T544" s="1885"/>
      <c r="U544" s="1885"/>
      <c r="V544" s="1885"/>
      <c r="W544" s="1885"/>
      <c r="X544" s="1885"/>
      <c r="Y544" s="1421"/>
      <c r="Z544" s="1973" t="s">
        <v>1659</v>
      </c>
      <c r="AA544" s="1973"/>
      <c r="AB544" s="1973"/>
      <c r="AC544" s="1973"/>
      <c r="AD544" s="1973"/>
      <c r="AE544" s="1973"/>
      <c r="AF544" s="1974">
        <v>534</v>
      </c>
      <c r="AG544" s="1974"/>
      <c r="AH544" s="1917">
        <v>0</v>
      </c>
      <c r="AI544" s="1917"/>
      <c r="AJ544" s="1917"/>
      <c r="AK544" s="1885"/>
      <c r="AL544" s="1885"/>
      <c r="AM544" s="1885"/>
      <c r="AN544" s="1885"/>
      <c r="AO544" s="1885"/>
      <c r="AP544" s="1885"/>
      <c r="AQ544" s="1885"/>
      <c r="AR544" s="1885"/>
      <c r="AS544" s="1419"/>
    </row>
    <row r="545" spans="1:45" ht="14.1" customHeight="1">
      <c r="A545" s="1885"/>
      <c r="B545" s="1885"/>
      <c r="C545" s="1885"/>
      <c r="D545" s="1885"/>
      <c r="E545" s="1885"/>
      <c r="F545" s="1885"/>
      <c r="G545" s="1885"/>
      <c r="H545" s="1885"/>
      <c r="I545" s="1421"/>
      <c r="J545" s="1885"/>
      <c r="K545" s="1885"/>
      <c r="L545" s="1885"/>
      <c r="M545" s="1885"/>
      <c r="N545" s="1885"/>
      <c r="O545" s="1885"/>
      <c r="P545" s="1885"/>
      <c r="Q545" s="1885"/>
      <c r="R545" s="1885"/>
      <c r="S545" s="1885"/>
      <c r="T545" s="1885"/>
      <c r="U545" s="1885"/>
      <c r="V545" s="1885"/>
      <c r="W545" s="1885"/>
      <c r="X545" s="1885"/>
      <c r="Y545" s="1421"/>
      <c r="Z545" s="1973" t="s">
        <v>1660</v>
      </c>
      <c r="AA545" s="1973"/>
      <c r="AB545" s="1973"/>
      <c r="AC545" s="1973"/>
      <c r="AD545" s="1973"/>
      <c r="AE545" s="1973"/>
      <c r="AF545" s="1929">
        <v>0</v>
      </c>
      <c r="AG545" s="1929"/>
      <c r="AH545" s="1929">
        <v>15</v>
      </c>
      <c r="AI545" s="1929"/>
      <c r="AJ545" s="1929"/>
      <c r="AK545" s="1885"/>
      <c r="AL545" s="1885"/>
      <c r="AM545" s="1885"/>
      <c r="AN545" s="1885"/>
      <c r="AO545" s="1885"/>
      <c r="AP545" s="1885"/>
      <c r="AQ545" s="1885"/>
      <c r="AR545" s="1885"/>
      <c r="AS545" s="1419"/>
    </row>
    <row r="546" spans="1:45" ht="15" customHeight="1">
      <c r="A546" s="1924" t="s">
        <v>2058</v>
      </c>
      <c r="B546" s="1924"/>
      <c r="C546" s="1925" t="s">
        <v>1654</v>
      </c>
      <c r="D546" s="1925"/>
      <c r="E546" s="1925"/>
      <c r="F546" s="1971" t="s">
        <v>1655</v>
      </c>
      <c r="G546" s="1971"/>
      <c r="H546" s="1971"/>
      <c r="I546" s="1422">
        <v>325</v>
      </c>
      <c r="J546" s="1976" t="s">
        <v>1656</v>
      </c>
      <c r="K546" s="1976"/>
      <c r="L546" s="1976"/>
      <c r="M546" s="1862" t="s">
        <v>2059</v>
      </c>
      <c r="N546" s="1862"/>
      <c r="O546" s="1862"/>
      <c r="P546" s="1862"/>
      <c r="Q546" s="1942">
        <v>44902</v>
      </c>
      <c r="R546" s="1942"/>
      <c r="S546" s="1977">
        <v>44902</v>
      </c>
      <c r="T546" s="1977"/>
      <c r="U546" s="1977"/>
      <c r="V546" s="1932">
        <v>45138</v>
      </c>
      <c r="W546" s="1932"/>
      <c r="X546" s="1932"/>
      <c r="Y546" s="1423">
        <v>564</v>
      </c>
      <c r="Z546" s="1973" t="s">
        <v>1658</v>
      </c>
      <c r="AA546" s="1973"/>
      <c r="AB546" s="1973"/>
      <c r="AC546" s="1973"/>
      <c r="AD546" s="1973"/>
      <c r="AE546" s="1973"/>
      <c r="AF546" s="1929">
        <v>0</v>
      </c>
      <c r="AG546" s="1929"/>
      <c r="AH546" s="1930">
        <v>-25</v>
      </c>
      <c r="AI546" s="1930"/>
      <c r="AJ546" s="1930"/>
      <c r="AK546" s="1929">
        <v>509</v>
      </c>
      <c r="AL546" s="1929"/>
      <c r="AM546" s="1929"/>
      <c r="AN546" s="1975">
        <v>0</v>
      </c>
      <c r="AO546" s="1975"/>
      <c r="AP546" s="1975"/>
      <c r="AQ546" s="1941">
        <v>9</v>
      </c>
      <c r="AR546" s="1941"/>
      <c r="AS546" s="1419"/>
    </row>
    <row r="547" spans="1:45" ht="14.1" customHeight="1">
      <c r="A547" s="1885"/>
      <c r="B547" s="1885"/>
      <c r="C547" s="1885"/>
      <c r="D547" s="1885"/>
      <c r="E547" s="1885"/>
      <c r="F547" s="1885"/>
      <c r="G547" s="1885"/>
      <c r="H547" s="1885"/>
      <c r="I547" s="1421"/>
      <c r="J547" s="1885"/>
      <c r="K547" s="1885"/>
      <c r="L547" s="1885"/>
      <c r="M547" s="1885"/>
      <c r="N547" s="1885"/>
      <c r="O547" s="1885"/>
      <c r="P547" s="1885"/>
      <c r="Q547" s="1885"/>
      <c r="R547" s="1885"/>
      <c r="S547" s="1885"/>
      <c r="T547" s="1885"/>
      <c r="U547" s="1885"/>
      <c r="V547" s="1885"/>
      <c r="W547" s="1885"/>
      <c r="X547" s="1885"/>
      <c r="Y547" s="1421"/>
      <c r="Z547" s="1973" t="s">
        <v>1659</v>
      </c>
      <c r="AA547" s="1973"/>
      <c r="AB547" s="1973"/>
      <c r="AC547" s="1973"/>
      <c r="AD547" s="1973"/>
      <c r="AE547" s="1973"/>
      <c r="AF547" s="1974">
        <v>534</v>
      </c>
      <c r="AG547" s="1974"/>
      <c r="AH547" s="1917">
        <v>0</v>
      </c>
      <c r="AI547" s="1917"/>
      <c r="AJ547" s="1917"/>
      <c r="AK547" s="1885"/>
      <c r="AL547" s="1885"/>
      <c r="AM547" s="1885"/>
      <c r="AN547" s="1885"/>
      <c r="AO547" s="1885"/>
      <c r="AP547" s="1885"/>
      <c r="AQ547" s="1885"/>
      <c r="AR547" s="1885"/>
      <c r="AS547" s="1419"/>
    </row>
    <row r="548" spans="1:45" ht="15" customHeight="1">
      <c r="A548" s="1924" t="s">
        <v>2060</v>
      </c>
      <c r="B548" s="1924"/>
      <c r="C548" s="1925" t="s">
        <v>1654</v>
      </c>
      <c r="D548" s="1925"/>
      <c r="E548" s="1925"/>
      <c r="F548" s="1971" t="s">
        <v>1655</v>
      </c>
      <c r="G548" s="1971"/>
      <c r="H548" s="1971"/>
      <c r="I548" s="1422">
        <v>325</v>
      </c>
      <c r="J548" s="1976" t="s">
        <v>1656</v>
      </c>
      <c r="K548" s="1976"/>
      <c r="L548" s="1976"/>
      <c r="M548" s="1862" t="s">
        <v>2061</v>
      </c>
      <c r="N548" s="1862"/>
      <c r="O548" s="1862"/>
      <c r="P548" s="1862"/>
      <c r="Q548" s="1942">
        <v>44844</v>
      </c>
      <c r="R548" s="1942"/>
      <c r="S548" s="1977">
        <v>44844</v>
      </c>
      <c r="T548" s="1977"/>
      <c r="U548" s="1977"/>
      <c r="V548" s="1932">
        <v>45138</v>
      </c>
      <c r="W548" s="1932"/>
      <c r="X548" s="1932"/>
      <c r="Y548" s="1423">
        <v>564</v>
      </c>
      <c r="Z548" s="1973" t="s">
        <v>1658</v>
      </c>
      <c r="AA548" s="1973"/>
      <c r="AB548" s="1973"/>
      <c r="AC548" s="1973"/>
      <c r="AD548" s="1973"/>
      <c r="AE548" s="1973"/>
      <c r="AF548" s="1929">
        <v>0</v>
      </c>
      <c r="AG548" s="1929"/>
      <c r="AH548" s="1930">
        <v>-45</v>
      </c>
      <c r="AI548" s="1930"/>
      <c r="AJ548" s="1930"/>
      <c r="AK548" s="1929">
        <v>514</v>
      </c>
      <c r="AL548" s="1929"/>
      <c r="AM548" s="1929"/>
      <c r="AN548" s="1975">
        <v>0</v>
      </c>
      <c r="AO548" s="1975"/>
      <c r="AP548" s="1975"/>
      <c r="AQ548" s="1941">
        <v>185.11</v>
      </c>
      <c r="AR548" s="1941"/>
      <c r="AS548" s="1419"/>
    </row>
    <row r="549" spans="1:45" ht="14.1" customHeight="1">
      <c r="A549" s="1885"/>
      <c r="B549" s="1885"/>
      <c r="C549" s="1885"/>
      <c r="D549" s="1885"/>
      <c r="E549" s="1885"/>
      <c r="F549" s="1885"/>
      <c r="G549" s="1885"/>
      <c r="H549" s="1885"/>
      <c r="I549" s="1421"/>
      <c r="J549" s="1885"/>
      <c r="K549" s="1885"/>
      <c r="L549" s="1885"/>
      <c r="M549" s="1885"/>
      <c r="N549" s="1885"/>
      <c r="O549" s="1885"/>
      <c r="P549" s="1885"/>
      <c r="Q549" s="1885"/>
      <c r="R549" s="1885"/>
      <c r="S549" s="1885"/>
      <c r="T549" s="1885"/>
      <c r="U549" s="1885"/>
      <c r="V549" s="1885"/>
      <c r="W549" s="1885"/>
      <c r="X549" s="1885"/>
      <c r="Y549" s="1421"/>
      <c r="Z549" s="1973" t="s">
        <v>1659</v>
      </c>
      <c r="AA549" s="1973"/>
      <c r="AB549" s="1973"/>
      <c r="AC549" s="1973"/>
      <c r="AD549" s="1973"/>
      <c r="AE549" s="1973"/>
      <c r="AF549" s="1974">
        <v>544</v>
      </c>
      <c r="AG549" s="1974"/>
      <c r="AH549" s="1917">
        <v>0</v>
      </c>
      <c r="AI549" s="1917"/>
      <c r="AJ549" s="1917"/>
      <c r="AK549" s="1885"/>
      <c r="AL549" s="1885"/>
      <c r="AM549" s="1885"/>
      <c r="AN549" s="1885"/>
      <c r="AO549" s="1885"/>
      <c r="AP549" s="1885"/>
      <c r="AQ549" s="1885"/>
      <c r="AR549" s="1885"/>
      <c r="AS549" s="1419"/>
    </row>
    <row r="550" spans="1:45" ht="15" customHeight="1">
      <c r="A550" s="1885"/>
      <c r="B550" s="1885"/>
      <c r="C550" s="1885"/>
      <c r="D550" s="1885"/>
      <c r="E550" s="1885"/>
      <c r="F550" s="1885"/>
      <c r="G550" s="1885"/>
      <c r="H550" s="1885"/>
      <c r="I550" s="1421"/>
      <c r="J550" s="1885"/>
      <c r="K550" s="1885"/>
      <c r="L550" s="1885"/>
      <c r="M550" s="1885"/>
      <c r="N550" s="1885"/>
      <c r="O550" s="1885"/>
      <c r="P550" s="1885"/>
      <c r="Q550" s="1885"/>
      <c r="R550" s="1885"/>
      <c r="S550" s="1885"/>
      <c r="T550" s="1885"/>
      <c r="U550" s="1885"/>
      <c r="V550" s="1885"/>
      <c r="W550" s="1885"/>
      <c r="X550" s="1885"/>
      <c r="Y550" s="1421"/>
      <c r="Z550" s="1973" t="s">
        <v>1660</v>
      </c>
      <c r="AA550" s="1973"/>
      <c r="AB550" s="1973"/>
      <c r="AC550" s="1973"/>
      <c r="AD550" s="1973"/>
      <c r="AE550" s="1973"/>
      <c r="AF550" s="1929">
        <v>0</v>
      </c>
      <c r="AG550" s="1929"/>
      <c r="AH550" s="1929">
        <v>15</v>
      </c>
      <c r="AI550" s="1929"/>
      <c r="AJ550" s="1929"/>
      <c r="AK550" s="1885"/>
      <c r="AL550" s="1885"/>
      <c r="AM550" s="1885"/>
      <c r="AN550" s="1885"/>
      <c r="AO550" s="1885"/>
      <c r="AP550" s="1885"/>
      <c r="AQ550" s="1885"/>
      <c r="AR550" s="1885"/>
      <c r="AS550" s="1419"/>
    </row>
    <row r="551" spans="1:45" ht="20.100000000000001" customHeight="1">
      <c r="A551" s="1924" t="s">
        <v>2062</v>
      </c>
      <c r="B551" s="1924"/>
      <c r="C551" s="1925" t="s">
        <v>1654</v>
      </c>
      <c r="D551" s="1925"/>
      <c r="E551" s="1925"/>
      <c r="F551" s="1971" t="s">
        <v>1655</v>
      </c>
      <c r="G551" s="1971"/>
      <c r="H551" s="1971"/>
      <c r="I551" s="1422">
        <v>325</v>
      </c>
      <c r="J551" s="1976" t="s">
        <v>1656</v>
      </c>
      <c r="K551" s="1976"/>
      <c r="L551" s="1976"/>
      <c r="M551" s="1862" t="s">
        <v>2063</v>
      </c>
      <c r="N551" s="1862"/>
      <c r="O551" s="1862"/>
      <c r="P551" s="1862"/>
      <c r="Q551" s="1942">
        <v>43776</v>
      </c>
      <c r="R551" s="1942"/>
      <c r="S551" s="1977">
        <v>44774</v>
      </c>
      <c r="T551" s="1977"/>
      <c r="U551" s="1977"/>
      <c r="V551" s="1932">
        <v>45138</v>
      </c>
      <c r="W551" s="1932"/>
      <c r="X551" s="1932"/>
      <c r="Y551" s="1423">
        <v>564</v>
      </c>
      <c r="Z551" s="1973" t="s">
        <v>1658</v>
      </c>
      <c r="AA551" s="1973"/>
      <c r="AB551" s="1973"/>
      <c r="AC551" s="1973"/>
      <c r="AD551" s="1973"/>
      <c r="AE551" s="1973"/>
      <c r="AF551" s="1929">
        <v>0</v>
      </c>
      <c r="AG551" s="1929"/>
      <c r="AH551" s="1930">
        <v>-50</v>
      </c>
      <c r="AI551" s="1930"/>
      <c r="AJ551" s="1930"/>
      <c r="AK551" s="1929">
        <v>514</v>
      </c>
      <c r="AL551" s="1929"/>
      <c r="AM551" s="1929"/>
      <c r="AN551" s="1975">
        <v>0</v>
      </c>
      <c r="AO551" s="1975"/>
      <c r="AP551" s="1975"/>
      <c r="AQ551" s="1941">
        <v>459.17</v>
      </c>
      <c r="AR551" s="1941"/>
      <c r="AS551" s="1419"/>
    </row>
    <row r="552" spans="1:45" ht="14.1" customHeight="1">
      <c r="A552" s="1885"/>
      <c r="B552" s="1885"/>
      <c r="C552" s="1885"/>
      <c r="D552" s="1885"/>
      <c r="E552" s="1885"/>
      <c r="F552" s="1885"/>
      <c r="G552" s="1885"/>
      <c r="H552" s="1885"/>
      <c r="I552" s="1421"/>
      <c r="J552" s="1885"/>
      <c r="K552" s="1885"/>
      <c r="L552" s="1885"/>
      <c r="M552" s="1885"/>
      <c r="N552" s="1885"/>
      <c r="O552" s="1885"/>
      <c r="P552" s="1885"/>
      <c r="Q552" s="1885"/>
      <c r="R552" s="1885"/>
      <c r="S552" s="1885"/>
      <c r="T552" s="1885"/>
      <c r="U552" s="1885"/>
      <c r="V552" s="1885"/>
      <c r="W552" s="1885"/>
      <c r="X552" s="1885"/>
      <c r="Y552" s="1421"/>
      <c r="Z552" s="1973" t="s">
        <v>1659</v>
      </c>
      <c r="AA552" s="1973"/>
      <c r="AB552" s="1973"/>
      <c r="AC552" s="1973"/>
      <c r="AD552" s="1973"/>
      <c r="AE552" s="1973"/>
      <c r="AF552" s="1974">
        <v>549</v>
      </c>
      <c r="AG552" s="1974"/>
      <c r="AH552" s="1917">
        <v>0</v>
      </c>
      <c r="AI552" s="1917"/>
      <c r="AJ552" s="1917"/>
      <c r="AK552" s="1885"/>
      <c r="AL552" s="1885"/>
      <c r="AM552" s="1885"/>
      <c r="AN552" s="1885"/>
      <c r="AO552" s="1885"/>
      <c r="AP552" s="1885"/>
      <c r="AQ552" s="1885"/>
      <c r="AR552" s="1885"/>
      <c r="AS552" s="1419"/>
    </row>
    <row r="553" spans="1:45" ht="15" customHeight="1">
      <c r="A553" s="1885"/>
      <c r="B553" s="1885"/>
      <c r="C553" s="1885"/>
      <c r="D553" s="1885"/>
      <c r="E553" s="1885"/>
      <c r="F553" s="1885"/>
      <c r="G553" s="1885"/>
      <c r="H553" s="1885"/>
      <c r="I553" s="1421"/>
      <c r="J553" s="1885"/>
      <c r="K553" s="1885"/>
      <c r="L553" s="1885"/>
      <c r="M553" s="1885"/>
      <c r="N553" s="1885"/>
      <c r="O553" s="1885"/>
      <c r="P553" s="1885"/>
      <c r="Q553" s="1885"/>
      <c r="R553" s="1885"/>
      <c r="S553" s="1885"/>
      <c r="T553" s="1885"/>
      <c r="U553" s="1885"/>
      <c r="V553" s="1885"/>
      <c r="W553" s="1885"/>
      <c r="X553" s="1885"/>
      <c r="Y553" s="1421"/>
      <c r="Z553" s="1973" t="s">
        <v>1660</v>
      </c>
      <c r="AA553" s="1973"/>
      <c r="AB553" s="1973"/>
      <c r="AC553" s="1973"/>
      <c r="AD553" s="1973"/>
      <c r="AE553" s="1973"/>
      <c r="AF553" s="1929">
        <v>0</v>
      </c>
      <c r="AG553" s="1929"/>
      <c r="AH553" s="1929">
        <v>15</v>
      </c>
      <c r="AI553" s="1929"/>
      <c r="AJ553" s="1929"/>
      <c r="AK553" s="1885"/>
      <c r="AL553" s="1885"/>
      <c r="AM553" s="1885"/>
      <c r="AN553" s="1885"/>
      <c r="AO553" s="1885"/>
      <c r="AP553" s="1885"/>
      <c r="AQ553" s="1885"/>
      <c r="AR553" s="1885"/>
      <c r="AS553" s="1419"/>
    </row>
    <row r="554" spans="1:45" ht="14.1" customHeight="1">
      <c r="A554" s="1924" t="s">
        <v>2064</v>
      </c>
      <c r="B554" s="1924"/>
      <c r="C554" s="1925" t="s">
        <v>1654</v>
      </c>
      <c r="D554" s="1925"/>
      <c r="E554" s="1925"/>
      <c r="F554" s="1971" t="s">
        <v>1655</v>
      </c>
      <c r="G554" s="1971"/>
      <c r="H554" s="1971"/>
      <c r="I554" s="1422">
        <v>325</v>
      </c>
      <c r="J554" s="1976" t="s">
        <v>1656</v>
      </c>
      <c r="K554" s="1976"/>
      <c r="L554" s="1976"/>
      <c r="M554" s="1862" t="s">
        <v>2065</v>
      </c>
      <c r="N554" s="1862"/>
      <c r="O554" s="1862"/>
      <c r="P554" s="1862"/>
      <c r="Q554" s="1942">
        <v>44795</v>
      </c>
      <c r="R554" s="1942"/>
      <c r="S554" s="1977">
        <v>44795</v>
      </c>
      <c r="T554" s="1977"/>
      <c r="U554" s="1977"/>
      <c r="V554" s="1932">
        <v>45138</v>
      </c>
      <c r="W554" s="1932"/>
      <c r="X554" s="1932"/>
      <c r="Y554" s="1423">
        <v>564</v>
      </c>
      <c r="Z554" s="1973" t="s">
        <v>1658</v>
      </c>
      <c r="AA554" s="1973"/>
      <c r="AB554" s="1973"/>
      <c r="AC554" s="1973"/>
      <c r="AD554" s="1973"/>
      <c r="AE554" s="1973"/>
      <c r="AF554" s="1929">
        <v>0</v>
      </c>
      <c r="AG554" s="1929"/>
      <c r="AH554" s="1930">
        <v>-45</v>
      </c>
      <c r="AI554" s="1930"/>
      <c r="AJ554" s="1930"/>
      <c r="AK554" s="1929">
        <v>514</v>
      </c>
      <c r="AL554" s="1929"/>
      <c r="AM554" s="1929"/>
      <c r="AN554" s="1975">
        <v>0</v>
      </c>
      <c r="AO554" s="1975"/>
      <c r="AP554" s="1975"/>
      <c r="AQ554" s="1941">
        <v>0</v>
      </c>
      <c r="AR554" s="1941"/>
      <c r="AS554" s="1419"/>
    </row>
    <row r="555" spans="1:45" ht="15" customHeight="1">
      <c r="A555" s="1885"/>
      <c r="B555" s="1885"/>
      <c r="C555" s="1885"/>
      <c r="D555" s="1885"/>
      <c r="E555" s="1885"/>
      <c r="F555" s="1885"/>
      <c r="G555" s="1885"/>
      <c r="H555" s="1885"/>
      <c r="I555" s="1421"/>
      <c r="J555" s="1885"/>
      <c r="K555" s="1885"/>
      <c r="L555" s="1885"/>
      <c r="M555" s="1885"/>
      <c r="N555" s="1885"/>
      <c r="O555" s="1885"/>
      <c r="P555" s="1885"/>
      <c r="Q555" s="1885"/>
      <c r="R555" s="1885"/>
      <c r="S555" s="1885"/>
      <c r="T555" s="1885"/>
      <c r="U555" s="1885"/>
      <c r="V555" s="1885"/>
      <c r="W555" s="1885"/>
      <c r="X555" s="1885"/>
      <c r="Y555" s="1421"/>
      <c r="Z555" s="1973" t="s">
        <v>1659</v>
      </c>
      <c r="AA555" s="1973"/>
      <c r="AB555" s="1973"/>
      <c r="AC555" s="1973"/>
      <c r="AD555" s="1973"/>
      <c r="AE555" s="1973"/>
      <c r="AF555" s="1974">
        <v>544</v>
      </c>
      <c r="AG555" s="1974"/>
      <c r="AH555" s="1917">
        <v>0</v>
      </c>
      <c r="AI555" s="1917"/>
      <c r="AJ555" s="1917"/>
      <c r="AK555" s="1885"/>
      <c r="AL555" s="1885"/>
      <c r="AM555" s="1885"/>
      <c r="AN555" s="1885"/>
      <c r="AO555" s="1885"/>
      <c r="AP555" s="1885"/>
      <c r="AQ555" s="1885"/>
      <c r="AR555" s="1885"/>
      <c r="AS555" s="1419"/>
    </row>
    <row r="556" spans="1:45" ht="14.1" customHeight="1">
      <c r="A556" s="1885"/>
      <c r="B556" s="1885"/>
      <c r="C556" s="1885"/>
      <c r="D556" s="1885"/>
      <c r="E556" s="1885"/>
      <c r="F556" s="1885"/>
      <c r="G556" s="1885"/>
      <c r="H556" s="1885"/>
      <c r="I556" s="1421"/>
      <c r="J556" s="1885"/>
      <c r="K556" s="1885"/>
      <c r="L556" s="1885"/>
      <c r="M556" s="1885"/>
      <c r="N556" s="1885"/>
      <c r="O556" s="1885"/>
      <c r="P556" s="1885"/>
      <c r="Q556" s="1885"/>
      <c r="R556" s="1885"/>
      <c r="S556" s="1885"/>
      <c r="T556" s="1885"/>
      <c r="U556" s="1885"/>
      <c r="V556" s="1885"/>
      <c r="W556" s="1885"/>
      <c r="X556" s="1885"/>
      <c r="Y556" s="1421"/>
      <c r="Z556" s="1973" t="s">
        <v>1660</v>
      </c>
      <c r="AA556" s="1973"/>
      <c r="AB556" s="1973"/>
      <c r="AC556" s="1973"/>
      <c r="AD556" s="1973"/>
      <c r="AE556" s="1973"/>
      <c r="AF556" s="1929">
        <v>0</v>
      </c>
      <c r="AG556" s="1929"/>
      <c r="AH556" s="1929">
        <v>15</v>
      </c>
      <c r="AI556" s="1929"/>
      <c r="AJ556" s="1929"/>
      <c r="AK556" s="1885"/>
      <c r="AL556" s="1885"/>
      <c r="AM556" s="1885"/>
      <c r="AN556" s="1885"/>
      <c r="AO556" s="1885"/>
      <c r="AP556" s="1885"/>
      <c r="AQ556" s="1885"/>
      <c r="AR556" s="1885"/>
      <c r="AS556" s="1419"/>
    </row>
    <row r="557" spans="1:45" ht="15" customHeight="1">
      <c r="A557" s="1924" t="s">
        <v>2066</v>
      </c>
      <c r="B557" s="1924"/>
      <c r="C557" s="1925" t="s">
        <v>1654</v>
      </c>
      <c r="D557" s="1925"/>
      <c r="E557" s="1925"/>
      <c r="F557" s="1971" t="s">
        <v>1655</v>
      </c>
      <c r="G557" s="1971"/>
      <c r="H557" s="1971"/>
      <c r="I557" s="1422">
        <v>325</v>
      </c>
      <c r="J557" s="1972" t="s">
        <v>1676</v>
      </c>
      <c r="K557" s="1972"/>
      <c r="L557" s="1972"/>
      <c r="M557" s="1924" t="s">
        <v>1677</v>
      </c>
      <c r="N557" s="1924"/>
      <c r="O557" s="1924"/>
      <c r="P557" s="1924"/>
      <c r="Q557" s="1885"/>
      <c r="R557" s="1885"/>
      <c r="S557" s="1885"/>
      <c r="T557" s="1885"/>
      <c r="U557" s="1885"/>
      <c r="V557" s="1885"/>
      <c r="W557" s="1885"/>
      <c r="X557" s="1885"/>
      <c r="Y557" s="1423">
        <v>564</v>
      </c>
      <c r="Z557" s="1885"/>
      <c r="AA557" s="1885"/>
      <c r="AB557" s="1885"/>
      <c r="AC557" s="1885"/>
      <c r="AD557" s="1885"/>
      <c r="AE557" s="1885"/>
      <c r="AF557" s="1929">
        <v>0</v>
      </c>
      <c r="AG557" s="1929"/>
      <c r="AH557" s="1917">
        <v>0</v>
      </c>
      <c r="AI557" s="1917"/>
      <c r="AJ557" s="1917"/>
      <c r="AK557" s="1885"/>
      <c r="AL557" s="1885"/>
      <c r="AM557" s="1885"/>
      <c r="AN557" s="1885"/>
      <c r="AO557" s="1885"/>
      <c r="AP557" s="1885"/>
      <c r="AQ557" s="1885"/>
      <c r="AR557" s="1885"/>
      <c r="AS557" s="1419"/>
    </row>
    <row r="558" spans="1:45" ht="14.1" customHeight="1">
      <c r="A558" s="1924" t="s">
        <v>2067</v>
      </c>
      <c r="B558" s="1924"/>
      <c r="C558" s="1925" t="s">
        <v>1654</v>
      </c>
      <c r="D558" s="1925"/>
      <c r="E558" s="1925"/>
      <c r="F558" s="1971" t="s">
        <v>1655</v>
      </c>
      <c r="G558" s="1971"/>
      <c r="H558" s="1971"/>
      <c r="I558" s="1422">
        <v>325</v>
      </c>
      <c r="J558" s="1972" t="s">
        <v>1676</v>
      </c>
      <c r="K558" s="1972"/>
      <c r="L558" s="1972"/>
      <c r="M558" s="1924" t="s">
        <v>1677</v>
      </c>
      <c r="N558" s="1924"/>
      <c r="O558" s="1924"/>
      <c r="P558" s="1924"/>
      <c r="Q558" s="1885"/>
      <c r="R558" s="1885"/>
      <c r="S558" s="1885"/>
      <c r="T558" s="1885"/>
      <c r="U558" s="1885"/>
      <c r="V558" s="1885"/>
      <c r="W558" s="1885"/>
      <c r="X558" s="1885"/>
      <c r="Y558" s="1423">
        <v>564</v>
      </c>
      <c r="Z558" s="1885"/>
      <c r="AA558" s="1885"/>
      <c r="AB558" s="1885"/>
      <c r="AC558" s="1885"/>
      <c r="AD558" s="1885"/>
      <c r="AE558" s="1885"/>
      <c r="AF558" s="1929">
        <v>0</v>
      </c>
      <c r="AG558" s="1929"/>
      <c r="AH558" s="1917">
        <v>0</v>
      </c>
      <c r="AI558" s="1917"/>
      <c r="AJ558" s="1917"/>
      <c r="AK558" s="1885"/>
      <c r="AL558" s="1885"/>
      <c r="AM558" s="1885"/>
      <c r="AN558" s="1885"/>
      <c r="AO558" s="1885"/>
      <c r="AP558" s="1885"/>
      <c r="AQ558" s="1885"/>
      <c r="AR558" s="1885"/>
      <c r="AS558" s="1419"/>
    </row>
    <row r="559" spans="1:45" ht="15" customHeight="1">
      <c r="A559" s="1924" t="s">
        <v>2068</v>
      </c>
      <c r="B559" s="1924"/>
      <c r="C559" s="1925" t="s">
        <v>1654</v>
      </c>
      <c r="D559" s="1925"/>
      <c r="E559" s="1925"/>
      <c r="F559" s="1971" t="s">
        <v>1655</v>
      </c>
      <c r="G559" s="1971"/>
      <c r="H559" s="1971"/>
      <c r="I559" s="1422">
        <v>325</v>
      </c>
      <c r="J559" s="1972" t="s">
        <v>1676</v>
      </c>
      <c r="K559" s="1972"/>
      <c r="L559" s="1972"/>
      <c r="M559" s="1924" t="s">
        <v>1677</v>
      </c>
      <c r="N559" s="1924"/>
      <c r="O559" s="1924"/>
      <c r="P559" s="1924"/>
      <c r="Q559" s="1885"/>
      <c r="R559" s="1885"/>
      <c r="S559" s="1885"/>
      <c r="T559" s="1885"/>
      <c r="U559" s="1885"/>
      <c r="V559" s="1885"/>
      <c r="W559" s="1885"/>
      <c r="X559" s="1885"/>
      <c r="Y559" s="1423">
        <v>564</v>
      </c>
      <c r="Z559" s="1885"/>
      <c r="AA559" s="1885"/>
      <c r="AB559" s="1885"/>
      <c r="AC559" s="1885"/>
      <c r="AD559" s="1885"/>
      <c r="AE559" s="1885"/>
      <c r="AF559" s="1929">
        <v>0</v>
      </c>
      <c r="AG559" s="1929"/>
      <c r="AH559" s="1917">
        <v>0</v>
      </c>
      <c r="AI559" s="1917"/>
      <c r="AJ559" s="1917"/>
      <c r="AK559" s="1885"/>
      <c r="AL559" s="1885"/>
      <c r="AM559" s="1885"/>
      <c r="AN559" s="1885"/>
      <c r="AO559" s="1885"/>
      <c r="AP559" s="1885"/>
      <c r="AQ559" s="1885"/>
      <c r="AR559" s="1885"/>
      <c r="AS559" s="1419"/>
    </row>
    <row r="560" spans="1:45" ht="14.1" customHeight="1">
      <c r="A560" s="1924" t="s">
        <v>2069</v>
      </c>
      <c r="B560" s="1924"/>
      <c r="C560" s="1925" t="s">
        <v>1654</v>
      </c>
      <c r="D560" s="1925"/>
      <c r="E560" s="1925"/>
      <c r="F560" s="1971" t="s">
        <v>1655</v>
      </c>
      <c r="G560" s="1971"/>
      <c r="H560" s="1971"/>
      <c r="I560" s="1422">
        <v>325</v>
      </c>
      <c r="J560" s="1972" t="s">
        <v>1676</v>
      </c>
      <c r="K560" s="1972"/>
      <c r="L560" s="1972"/>
      <c r="M560" s="1924" t="s">
        <v>1677</v>
      </c>
      <c r="N560" s="1924"/>
      <c r="O560" s="1924"/>
      <c r="P560" s="1924"/>
      <c r="Q560" s="1885"/>
      <c r="R560" s="1885"/>
      <c r="S560" s="1885"/>
      <c r="T560" s="1885"/>
      <c r="U560" s="1885"/>
      <c r="V560" s="1885"/>
      <c r="W560" s="1885"/>
      <c r="X560" s="1885"/>
      <c r="Y560" s="1423">
        <v>564</v>
      </c>
      <c r="Z560" s="1885"/>
      <c r="AA560" s="1885"/>
      <c r="AB560" s="1885"/>
      <c r="AC560" s="1885"/>
      <c r="AD560" s="1885"/>
      <c r="AE560" s="1885"/>
      <c r="AF560" s="1929">
        <v>0</v>
      </c>
      <c r="AG560" s="1929"/>
      <c r="AH560" s="1917">
        <v>0</v>
      </c>
      <c r="AI560" s="1917"/>
      <c r="AJ560" s="1917"/>
      <c r="AK560" s="1885"/>
      <c r="AL560" s="1885"/>
      <c r="AM560" s="1885"/>
      <c r="AN560" s="1885"/>
      <c r="AO560" s="1885"/>
      <c r="AP560" s="1885"/>
      <c r="AQ560" s="1885"/>
      <c r="AR560" s="1885"/>
      <c r="AS560" s="1419"/>
    </row>
    <row r="561" spans="1:45" ht="14.1" customHeight="1">
      <c r="A561" s="1924" t="s">
        <v>2070</v>
      </c>
      <c r="B561" s="1924"/>
      <c r="C561" s="1925" t="s">
        <v>1654</v>
      </c>
      <c r="D561" s="1925"/>
      <c r="E561" s="1925"/>
      <c r="F561" s="1971" t="s">
        <v>1655</v>
      </c>
      <c r="G561" s="1971"/>
      <c r="H561" s="1971"/>
      <c r="I561" s="1422">
        <v>325</v>
      </c>
      <c r="J561" s="1976" t="s">
        <v>1656</v>
      </c>
      <c r="K561" s="1976"/>
      <c r="L561" s="1976"/>
      <c r="M561" s="1862" t="s">
        <v>2071</v>
      </c>
      <c r="N561" s="1862"/>
      <c r="O561" s="1862"/>
      <c r="P561" s="1862"/>
      <c r="Q561" s="1942">
        <v>44694</v>
      </c>
      <c r="R561" s="1942"/>
      <c r="S561" s="1977">
        <v>44774</v>
      </c>
      <c r="T561" s="1977"/>
      <c r="U561" s="1977"/>
      <c r="V561" s="1932">
        <v>45138</v>
      </c>
      <c r="W561" s="1932"/>
      <c r="X561" s="1932"/>
      <c r="Y561" s="1423">
        <v>564</v>
      </c>
      <c r="Z561" s="1973" t="s">
        <v>1658</v>
      </c>
      <c r="AA561" s="1973"/>
      <c r="AB561" s="1973"/>
      <c r="AC561" s="1973"/>
      <c r="AD561" s="1973"/>
      <c r="AE561" s="1973"/>
      <c r="AF561" s="1929">
        <v>0</v>
      </c>
      <c r="AG561" s="1929"/>
      <c r="AH561" s="1930">
        <v>-45</v>
      </c>
      <c r="AI561" s="1930"/>
      <c r="AJ561" s="1930"/>
      <c r="AK561" s="1929">
        <v>544</v>
      </c>
      <c r="AL561" s="1929"/>
      <c r="AM561" s="1929"/>
      <c r="AN561" s="1975">
        <v>0</v>
      </c>
      <c r="AO561" s="1975"/>
      <c r="AP561" s="1975"/>
      <c r="AQ561" s="1941">
        <v>365.43</v>
      </c>
      <c r="AR561" s="1941"/>
      <c r="AS561" s="1419"/>
    </row>
    <row r="562" spans="1:45" ht="15" customHeight="1">
      <c r="A562" s="1885"/>
      <c r="B562" s="1885"/>
      <c r="C562" s="1885"/>
      <c r="D562" s="1885"/>
      <c r="E562" s="1885"/>
      <c r="F562" s="1885"/>
      <c r="G562" s="1885"/>
      <c r="H562" s="1885"/>
      <c r="I562" s="1421"/>
      <c r="J562" s="1885"/>
      <c r="K562" s="1885"/>
      <c r="L562" s="1885"/>
      <c r="M562" s="1885"/>
      <c r="N562" s="1885"/>
      <c r="O562" s="1885"/>
      <c r="P562" s="1885"/>
      <c r="Q562" s="1885"/>
      <c r="R562" s="1885"/>
      <c r="S562" s="1885"/>
      <c r="T562" s="1885"/>
      <c r="U562" s="1885"/>
      <c r="V562" s="1885"/>
      <c r="W562" s="1885"/>
      <c r="X562" s="1885"/>
      <c r="Y562" s="1421"/>
      <c r="Z562" s="1973" t="s">
        <v>1684</v>
      </c>
      <c r="AA562" s="1973"/>
      <c r="AB562" s="1973"/>
      <c r="AC562" s="1973"/>
      <c r="AD562" s="1973"/>
      <c r="AE562" s="1973"/>
      <c r="AF562" s="1929">
        <v>0</v>
      </c>
      <c r="AG562" s="1929"/>
      <c r="AH562" s="1929">
        <v>30</v>
      </c>
      <c r="AI562" s="1929"/>
      <c r="AJ562" s="1929"/>
      <c r="AK562" s="1885"/>
      <c r="AL562" s="1885"/>
      <c r="AM562" s="1885"/>
      <c r="AN562" s="1885"/>
      <c r="AO562" s="1885"/>
      <c r="AP562" s="1885"/>
      <c r="AQ562" s="1885"/>
      <c r="AR562" s="1885"/>
      <c r="AS562" s="1419"/>
    </row>
    <row r="563" spans="1:45" ht="14.1" customHeight="1">
      <c r="A563" s="1885"/>
      <c r="B563" s="1885"/>
      <c r="C563" s="1885"/>
      <c r="D563" s="1885"/>
      <c r="E563" s="1885"/>
      <c r="F563" s="1885"/>
      <c r="G563" s="1885"/>
      <c r="H563" s="1885"/>
      <c r="I563" s="1421"/>
      <c r="J563" s="1885"/>
      <c r="K563" s="1885"/>
      <c r="L563" s="1885"/>
      <c r="M563" s="1885"/>
      <c r="N563" s="1885"/>
      <c r="O563" s="1885"/>
      <c r="P563" s="1885"/>
      <c r="Q563" s="1885"/>
      <c r="R563" s="1885"/>
      <c r="S563" s="1885"/>
      <c r="T563" s="1885"/>
      <c r="U563" s="1885"/>
      <c r="V563" s="1885"/>
      <c r="W563" s="1885"/>
      <c r="X563" s="1885"/>
      <c r="Y563" s="1421"/>
      <c r="Z563" s="1973" t="s">
        <v>1659</v>
      </c>
      <c r="AA563" s="1973"/>
      <c r="AB563" s="1973"/>
      <c r="AC563" s="1973"/>
      <c r="AD563" s="1973"/>
      <c r="AE563" s="1973"/>
      <c r="AF563" s="1974">
        <v>544</v>
      </c>
      <c r="AG563" s="1974"/>
      <c r="AH563" s="1917">
        <v>0</v>
      </c>
      <c r="AI563" s="1917"/>
      <c r="AJ563" s="1917"/>
      <c r="AK563" s="1885"/>
      <c r="AL563" s="1885"/>
      <c r="AM563" s="1885"/>
      <c r="AN563" s="1885"/>
      <c r="AO563" s="1885"/>
      <c r="AP563" s="1885"/>
      <c r="AQ563" s="1885"/>
      <c r="AR563" s="1885"/>
      <c r="AS563" s="1419"/>
    </row>
    <row r="564" spans="1:45" ht="15" customHeight="1">
      <c r="A564" s="1885"/>
      <c r="B564" s="1885"/>
      <c r="C564" s="1885"/>
      <c r="D564" s="1885"/>
      <c r="E564" s="1885"/>
      <c r="F564" s="1885"/>
      <c r="G564" s="1885"/>
      <c r="H564" s="1885"/>
      <c r="I564" s="1421"/>
      <c r="J564" s="1885"/>
      <c r="K564" s="1885"/>
      <c r="L564" s="1885"/>
      <c r="M564" s="1885"/>
      <c r="N564" s="1885"/>
      <c r="O564" s="1885"/>
      <c r="P564" s="1885"/>
      <c r="Q564" s="1885"/>
      <c r="R564" s="1885"/>
      <c r="S564" s="1885"/>
      <c r="T564" s="1885"/>
      <c r="U564" s="1885"/>
      <c r="V564" s="1885"/>
      <c r="W564" s="1885"/>
      <c r="X564" s="1885"/>
      <c r="Y564" s="1421"/>
      <c r="Z564" s="1973" t="s">
        <v>1660</v>
      </c>
      <c r="AA564" s="1973"/>
      <c r="AB564" s="1973"/>
      <c r="AC564" s="1973"/>
      <c r="AD564" s="1973"/>
      <c r="AE564" s="1973"/>
      <c r="AF564" s="1929">
        <v>0</v>
      </c>
      <c r="AG564" s="1929"/>
      <c r="AH564" s="1929">
        <v>15</v>
      </c>
      <c r="AI564" s="1929"/>
      <c r="AJ564" s="1929"/>
      <c r="AK564" s="1885"/>
      <c r="AL564" s="1885"/>
      <c r="AM564" s="1885"/>
      <c r="AN564" s="1885"/>
      <c r="AO564" s="1885"/>
      <c r="AP564" s="1885"/>
      <c r="AQ564" s="1885"/>
      <c r="AR564" s="1885"/>
      <c r="AS564" s="1419"/>
    </row>
    <row r="565" spans="1:45" ht="14.1" customHeight="1">
      <c r="A565" s="1924" t="s">
        <v>2072</v>
      </c>
      <c r="B565" s="1924"/>
      <c r="C565" s="1925" t="s">
        <v>1654</v>
      </c>
      <c r="D565" s="1925"/>
      <c r="E565" s="1925"/>
      <c r="F565" s="1971" t="s">
        <v>1655</v>
      </c>
      <c r="G565" s="1971"/>
      <c r="H565" s="1971"/>
      <c r="I565" s="1422">
        <v>325</v>
      </c>
      <c r="J565" s="1976" t="s">
        <v>1656</v>
      </c>
      <c r="K565" s="1976"/>
      <c r="L565" s="1976"/>
      <c r="M565" s="1862" t="s">
        <v>2073</v>
      </c>
      <c r="N565" s="1862"/>
      <c r="O565" s="1862"/>
      <c r="P565" s="1862"/>
      <c r="Q565" s="1942">
        <v>44805</v>
      </c>
      <c r="R565" s="1942"/>
      <c r="S565" s="1977">
        <v>44805</v>
      </c>
      <c r="T565" s="1977"/>
      <c r="U565" s="1977"/>
      <c r="V565" s="1932">
        <v>45138</v>
      </c>
      <c r="W565" s="1932"/>
      <c r="X565" s="1932"/>
      <c r="Y565" s="1423">
        <v>564</v>
      </c>
      <c r="Z565" s="1973" t="s">
        <v>1658</v>
      </c>
      <c r="AA565" s="1973"/>
      <c r="AB565" s="1973"/>
      <c r="AC565" s="1973"/>
      <c r="AD565" s="1973"/>
      <c r="AE565" s="1973"/>
      <c r="AF565" s="1929">
        <v>0</v>
      </c>
      <c r="AG565" s="1929"/>
      <c r="AH565" s="1930">
        <v>-40</v>
      </c>
      <c r="AI565" s="1930"/>
      <c r="AJ565" s="1930"/>
      <c r="AK565" s="1929">
        <v>524</v>
      </c>
      <c r="AL565" s="1929"/>
      <c r="AM565" s="1929"/>
      <c r="AN565" s="1975">
        <v>0</v>
      </c>
      <c r="AO565" s="1975"/>
      <c r="AP565" s="1975"/>
      <c r="AQ565" s="1941">
        <v>146</v>
      </c>
      <c r="AR565" s="1941"/>
      <c r="AS565" s="1419"/>
    </row>
    <row r="566" spans="1:45" ht="15" customHeight="1">
      <c r="A566" s="1885"/>
      <c r="B566" s="1885"/>
      <c r="C566" s="1885"/>
      <c r="D566" s="1885"/>
      <c r="E566" s="1885"/>
      <c r="F566" s="1885"/>
      <c r="G566" s="1885"/>
      <c r="H566" s="1885"/>
      <c r="I566" s="1421"/>
      <c r="J566" s="1885"/>
      <c r="K566" s="1885"/>
      <c r="L566" s="1885"/>
      <c r="M566" s="1885"/>
      <c r="N566" s="1885"/>
      <c r="O566" s="1885"/>
      <c r="P566" s="1885"/>
      <c r="Q566" s="1885"/>
      <c r="R566" s="1885"/>
      <c r="S566" s="1885"/>
      <c r="T566" s="1885"/>
      <c r="U566" s="1885"/>
      <c r="V566" s="1885"/>
      <c r="W566" s="1885"/>
      <c r="X566" s="1885"/>
      <c r="Y566" s="1421"/>
      <c r="Z566" s="1973" t="s">
        <v>1659</v>
      </c>
      <c r="AA566" s="1973"/>
      <c r="AB566" s="1973"/>
      <c r="AC566" s="1973"/>
      <c r="AD566" s="1973"/>
      <c r="AE566" s="1973"/>
      <c r="AF566" s="1974">
        <v>549</v>
      </c>
      <c r="AG566" s="1974"/>
      <c r="AH566" s="1917">
        <v>0</v>
      </c>
      <c r="AI566" s="1917"/>
      <c r="AJ566" s="1917"/>
      <c r="AK566" s="1885"/>
      <c r="AL566" s="1885"/>
      <c r="AM566" s="1885"/>
      <c r="AN566" s="1885"/>
      <c r="AO566" s="1885"/>
      <c r="AP566" s="1885"/>
      <c r="AQ566" s="1885"/>
      <c r="AR566" s="1885"/>
      <c r="AS566" s="1419"/>
    </row>
    <row r="567" spans="1:45" ht="14.45" customHeight="1">
      <c r="A567" s="1885"/>
      <c r="B567" s="1885"/>
      <c r="C567" s="1885"/>
      <c r="D567" s="1885"/>
      <c r="E567" s="1885"/>
      <c r="F567" s="1885"/>
      <c r="G567" s="1885"/>
      <c r="H567" s="1885"/>
      <c r="I567" s="1421"/>
      <c r="J567" s="1885"/>
      <c r="K567" s="1885"/>
      <c r="L567" s="1885"/>
      <c r="M567" s="1885"/>
      <c r="N567" s="1885"/>
      <c r="O567" s="1885"/>
      <c r="P567" s="1885"/>
      <c r="Q567" s="1885"/>
      <c r="R567" s="1885"/>
      <c r="S567" s="1885"/>
      <c r="T567" s="1885"/>
      <c r="U567" s="1885"/>
      <c r="V567" s="1885"/>
      <c r="W567" s="1885"/>
      <c r="X567" s="1885"/>
      <c r="Y567" s="1421"/>
      <c r="Z567" s="1973" t="s">
        <v>1660</v>
      </c>
      <c r="AA567" s="1973"/>
      <c r="AB567" s="1973"/>
      <c r="AC567" s="1973"/>
      <c r="AD567" s="1973"/>
      <c r="AE567" s="1973"/>
      <c r="AF567" s="1929">
        <v>0</v>
      </c>
      <c r="AG567" s="1929"/>
      <c r="AH567" s="1929">
        <v>15</v>
      </c>
      <c r="AI567" s="1929"/>
      <c r="AJ567" s="1929"/>
      <c r="AK567" s="1885"/>
      <c r="AL567" s="1885"/>
      <c r="AM567" s="1885"/>
      <c r="AN567" s="1885"/>
      <c r="AO567" s="1885"/>
      <c r="AP567" s="1885"/>
      <c r="AQ567" s="1885"/>
      <c r="AR567" s="1885"/>
      <c r="AS567" s="1419"/>
    </row>
    <row r="568" spans="1:45" ht="9" customHeight="1">
      <c r="A568" s="1855"/>
      <c r="B568" s="1855"/>
      <c r="C568" s="1855"/>
      <c r="D568" s="1855"/>
      <c r="E568" s="1855"/>
      <c r="F568" s="1855"/>
      <c r="G568" s="1855"/>
      <c r="H568" s="1855"/>
      <c r="I568" s="1855"/>
      <c r="J568" s="1855"/>
      <c r="K568" s="1855"/>
      <c r="L568" s="1855"/>
      <c r="M568" s="1855"/>
      <c r="N568" s="1855"/>
      <c r="O568" s="1855"/>
      <c r="P568" s="1855"/>
      <c r="Q568" s="1855"/>
      <c r="R568" s="1855"/>
      <c r="S568" s="1855"/>
      <c r="T568" s="1855"/>
      <c r="U568" s="1855"/>
      <c r="V568" s="1855"/>
      <c r="W568" s="1855"/>
      <c r="X568" s="1855"/>
      <c r="Y568" s="1855"/>
      <c r="Z568" s="1855"/>
      <c r="AA568" s="1855"/>
      <c r="AB568" s="1855"/>
      <c r="AC568" s="1855"/>
      <c r="AD568" s="1855"/>
      <c r="AE568" s="1855"/>
      <c r="AF568" s="1855"/>
      <c r="AG568" s="1855"/>
      <c r="AH568" s="1416"/>
      <c r="AI568" s="1955" t="s">
        <v>1640</v>
      </c>
      <c r="AJ568" s="1955"/>
      <c r="AK568" s="1955"/>
      <c r="AL568" s="1955"/>
      <c r="AM568" s="1955"/>
      <c r="AN568" s="1955"/>
      <c r="AO568" s="1955"/>
      <c r="AP568" s="1955"/>
      <c r="AQ568" s="1955"/>
      <c r="AR568" s="1955"/>
      <c r="AS568" s="1955"/>
    </row>
    <row r="569" spans="1:45" ht="20.100000000000001" customHeight="1">
      <c r="A569" s="1938" t="s">
        <v>1641</v>
      </c>
      <c r="B569" s="1938"/>
      <c r="C569" s="1938" t="s">
        <v>1642</v>
      </c>
      <c r="D569" s="1938"/>
      <c r="E569" s="1938"/>
      <c r="F569" s="1954" t="s">
        <v>1643</v>
      </c>
      <c r="G569" s="1954"/>
      <c r="H569" s="1954"/>
      <c r="I569" s="1939" t="s">
        <v>1644</v>
      </c>
      <c r="J569" s="1939"/>
      <c r="K569" s="1954" t="s">
        <v>1645</v>
      </c>
      <c r="L569" s="1954"/>
      <c r="M569" s="1940" t="s">
        <v>1646</v>
      </c>
      <c r="N569" s="1940"/>
      <c r="O569" s="1940"/>
      <c r="P569" s="1940"/>
      <c r="Q569" s="1873" t="s">
        <v>1647</v>
      </c>
      <c r="R569" s="1873"/>
      <c r="S569" s="1873"/>
      <c r="T569" s="1937" t="s">
        <v>1648</v>
      </c>
      <c r="U569" s="1937"/>
      <c r="V569" s="1937" t="s">
        <v>1649</v>
      </c>
      <c r="W569" s="1937"/>
      <c r="X569" s="1937"/>
      <c r="Y569" s="1937" t="s">
        <v>1650</v>
      </c>
      <c r="Z569" s="1937"/>
      <c r="AA569" s="1956" t="s">
        <v>1651</v>
      </c>
      <c r="AB569" s="1956"/>
      <c r="AC569" s="1956"/>
      <c r="AD569" s="1956"/>
      <c r="AE569" s="1956"/>
      <c r="AF569" s="1936" t="s">
        <v>1652</v>
      </c>
      <c r="AG569" s="1936"/>
      <c r="AH569" s="1936"/>
      <c r="AI569" s="1936"/>
      <c r="AJ569" s="1936"/>
      <c r="AK569" s="1936"/>
      <c r="AL569" s="1936"/>
      <c r="AM569" s="1936"/>
      <c r="AN569" s="1936"/>
      <c r="AO569" s="1936"/>
      <c r="AP569" s="1936"/>
      <c r="AQ569" s="1936"/>
      <c r="AR569" s="1936"/>
      <c r="AS569" s="1419"/>
    </row>
    <row r="570" spans="1:45" ht="5.25" customHeight="1">
      <c r="A570" s="1948"/>
      <c r="B570" s="1948"/>
      <c r="C570" s="1948"/>
      <c r="D570" s="1948"/>
      <c r="E570" s="1948"/>
      <c r="F570" s="1948"/>
      <c r="G570" s="1948"/>
      <c r="H570" s="1948"/>
      <c r="I570" s="1948"/>
      <c r="J570" s="1948"/>
      <c r="K570" s="1948"/>
      <c r="L570" s="1948"/>
      <c r="M570" s="1948"/>
      <c r="N570" s="1948"/>
      <c r="O570" s="1948"/>
      <c r="P570" s="1948"/>
      <c r="Q570" s="1948"/>
      <c r="R570" s="1948"/>
      <c r="S570" s="1948"/>
      <c r="T570" s="1948"/>
      <c r="U570" s="1948"/>
      <c r="V570" s="1948"/>
      <c r="W570" s="1948"/>
      <c r="X570" s="1948"/>
      <c r="Y570" s="1948"/>
      <c r="Z570" s="1948"/>
      <c r="AA570" s="1948"/>
      <c r="AB570" s="1948"/>
      <c r="AC570" s="1948"/>
      <c r="AD570" s="1948"/>
      <c r="AE570" s="1948"/>
      <c r="AF570" s="1948"/>
      <c r="AG570" s="1948"/>
      <c r="AH570" s="1948"/>
      <c r="AI570" s="1948"/>
      <c r="AJ570" s="1948"/>
      <c r="AK570" s="1948"/>
      <c r="AL570" s="1948"/>
      <c r="AM570" s="1948"/>
      <c r="AN570" s="1948"/>
      <c r="AO570" s="1948"/>
      <c r="AP570" s="1948"/>
      <c r="AQ570" s="1948"/>
      <c r="AR570" s="1948"/>
      <c r="AS570" s="1416"/>
    </row>
    <row r="571" spans="1:45" ht="27" customHeight="1">
      <c r="A571" s="1965" t="s">
        <v>2074</v>
      </c>
      <c r="B571" s="1965"/>
      <c r="C571" s="1966" t="s">
        <v>1654</v>
      </c>
      <c r="D571" s="1966"/>
      <c r="E571" s="1966"/>
      <c r="F571" s="1967" t="s">
        <v>1655</v>
      </c>
      <c r="G571" s="1967"/>
      <c r="H571" s="1967"/>
      <c r="I571" s="1968">
        <v>325</v>
      </c>
      <c r="J571" s="1968"/>
      <c r="K571" s="1969" t="s">
        <v>1656</v>
      </c>
      <c r="L571" s="1969"/>
      <c r="M571" s="1963" t="s">
        <v>2075</v>
      </c>
      <c r="N571" s="1963"/>
      <c r="O571" s="1963"/>
      <c r="P571" s="1963"/>
      <c r="Q571" s="1962">
        <v>44636</v>
      </c>
      <c r="R571" s="1962"/>
      <c r="S571" s="1962"/>
      <c r="T571" s="1962">
        <v>44774</v>
      </c>
      <c r="U571" s="1962"/>
      <c r="V571" s="1962">
        <v>45138</v>
      </c>
      <c r="W571" s="1962"/>
      <c r="X571" s="1962"/>
      <c r="Y571" s="1961">
        <v>564</v>
      </c>
      <c r="Z571" s="1961"/>
      <c r="AA571" s="1963" t="s">
        <v>1658</v>
      </c>
      <c r="AB571" s="1963"/>
      <c r="AC571" s="1963"/>
      <c r="AD571" s="1963"/>
      <c r="AE571" s="1963"/>
      <c r="AF571" s="1960">
        <v>0</v>
      </c>
      <c r="AG571" s="1960"/>
      <c r="AH571" s="1964">
        <v>-50</v>
      </c>
      <c r="AI571" s="1964"/>
      <c r="AJ571" s="1964"/>
      <c r="AK571" s="1989">
        <v>514</v>
      </c>
      <c r="AL571" s="1989"/>
      <c r="AM571" s="1989"/>
      <c r="AN571" s="1961">
        <v>0</v>
      </c>
      <c r="AO571" s="1961"/>
      <c r="AP571" s="1961"/>
      <c r="AQ571" s="1990">
        <v>-601.65</v>
      </c>
      <c r="AR571" s="1990"/>
      <c r="AS571" s="1427"/>
    </row>
    <row r="572" spans="1:45" ht="14.1" customHeight="1">
      <c r="A572" s="1885"/>
      <c r="B572" s="1885"/>
      <c r="C572" s="1885"/>
      <c r="D572" s="1885"/>
      <c r="E572" s="1885"/>
      <c r="F572" s="1885"/>
      <c r="G572" s="1885"/>
      <c r="H572" s="1885"/>
      <c r="I572" s="1885"/>
      <c r="J572" s="1885"/>
      <c r="K572" s="1885"/>
      <c r="L572" s="1885"/>
      <c r="M572" s="1885"/>
      <c r="N572" s="1885"/>
      <c r="O572" s="1885"/>
      <c r="P572" s="1885"/>
      <c r="Q572" s="1885"/>
      <c r="R572" s="1885"/>
      <c r="S572" s="1885"/>
      <c r="T572" s="1885"/>
      <c r="U572" s="1885"/>
      <c r="V572" s="1885"/>
      <c r="W572" s="1885"/>
      <c r="X572" s="1885"/>
      <c r="Y572" s="1885"/>
      <c r="Z572" s="1885"/>
      <c r="AA572" s="1862" t="s">
        <v>1659</v>
      </c>
      <c r="AB572" s="1862"/>
      <c r="AC572" s="1862"/>
      <c r="AD572" s="1862"/>
      <c r="AE572" s="1862"/>
      <c r="AF572" s="1923">
        <v>549</v>
      </c>
      <c r="AG572" s="1923"/>
      <c r="AH572" s="1917">
        <v>0</v>
      </c>
      <c r="AI572" s="1917"/>
      <c r="AJ572" s="1917"/>
      <c r="AK572" s="1885"/>
      <c r="AL572" s="1885"/>
      <c r="AM572" s="1885"/>
      <c r="AN572" s="1885"/>
      <c r="AO572" s="1885"/>
      <c r="AP572" s="1885"/>
      <c r="AQ572" s="1885"/>
      <c r="AR572" s="1885"/>
      <c r="AS572" s="1419"/>
    </row>
    <row r="573" spans="1:45" ht="14.1" customHeight="1">
      <c r="A573" s="1885"/>
      <c r="B573" s="1885"/>
      <c r="C573" s="1885"/>
      <c r="D573" s="1885"/>
      <c r="E573" s="1885"/>
      <c r="F573" s="1885"/>
      <c r="G573" s="1885"/>
      <c r="H573" s="1885"/>
      <c r="I573" s="1885"/>
      <c r="J573" s="1885"/>
      <c r="K573" s="1885"/>
      <c r="L573" s="1885"/>
      <c r="M573" s="1885"/>
      <c r="N573" s="1885"/>
      <c r="O573" s="1885"/>
      <c r="P573" s="1885"/>
      <c r="Q573" s="1885"/>
      <c r="R573" s="1885"/>
      <c r="S573" s="1885"/>
      <c r="T573" s="1885"/>
      <c r="U573" s="1885"/>
      <c r="V573" s="1885"/>
      <c r="W573" s="1885"/>
      <c r="X573" s="1885"/>
      <c r="Y573" s="1885"/>
      <c r="Z573" s="1885"/>
      <c r="AA573" s="1862" t="s">
        <v>1660</v>
      </c>
      <c r="AB573" s="1862"/>
      <c r="AC573" s="1862"/>
      <c r="AD573" s="1862"/>
      <c r="AE573" s="1862"/>
      <c r="AF573" s="1923">
        <v>0</v>
      </c>
      <c r="AG573" s="1923"/>
      <c r="AH573" s="1929">
        <v>15</v>
      </c>
      <c r="AI573" s="1929"/>
      <c r="AJ573" s="1929"/>
      <c r="AK573" s="1885"/>
      <c r="AL573" s="1885"/>
      <c r="AM573" s="1885"/>
      <c r="AN573" s="1885"/>
      <c r="AO573" s="1885"/>
      <c r="AP573" s="1885"/>
      <c r="AQ573" s="1885"/>
      <c r="AR573" s="1885"/>
      <c r="AS573" s="1419"/>
    </row>
    <row r="574" spans="1:45" ht="15" customHeight="1">
      <c r="A574" s="1924" t="s">
        <v>2076</v>
      </c>
      <c r="B574" s="1924"/>
      <c r="C574" s="1925" t="s">
        <v>1654</v>
      </c>
      <c r="D574" s="1925"/>
      <c r="E574" s="1925"/>
      <c r="F574" s="1926" t="s">
        <v>1655</v>
      </c>
      <c r="G574" s="1926"/>
      <c r="H574" s="1926"/>
      <c r="I574" s="1927">
        <v>325</v>
      </c>
      <c r="J574" s="1927"/>
      <c r="K574" s="1928" t="s">
        <v>1676</v>
      </c>
      <c r="L574" s="1928"/>
      <c r="M574" s="1924" t="s">
        <v>1677</v>
      </c>
      <c r="N574" s="1924"/>
      <c r="O574" s="1924"/>
      <c r="P574" s="1924"/>
      <c r="Q574" s="1885"/>
      <c r="R574" s="1885"/>
      <c r="S574" s="1885"/>
      <c r="T574" s="1885"/>
      <c r="U574" s="1885"/>
      <c r="V574" s="1885"/>
      <c r="W574" s="1885"/>
      <c r="X574" s="1885"/>
      <c r="Y574" s="1941">
        <v>564</v>
      </c>
      <c r="Z574" s="1941"/>
      <c r="AA574" s="1885"/>
      <c r="AB574" s="1885"/>
      <c r="AC574" s="1885"/>
      <c r="AD574" s="1885"/>
      <c r="AE574" s="1885"/>
      <c r="AF574" s="1923">
        <v>0</v>
      </c>
      <c r="AG574" s="1923"/>
      <c r="AH574" s="1917">
        <v>0</v>
      </c>
      <c r="AI574" s="1917"/>
      <c r="AJ574" s="1917"/>
      <c r="AK574" s="1885"/>
      <c r="AL574" s="1885"/>
      <c r="AM574" s="1885"/>
      <c r="AN574" s="1885"/>
      <c r="AO574" s="1885"/>
      <c r="AP574" s="1885"/>
      <c r="AQ574" s="1885"/>
      <c r="AR574" s="1885"/>
      <c r="AS574" s="1419"/>
    </row>
    <row r="575" spans="1:45" ht="14.1" customHeight="1">
      <c r="A575" s="1924" t="s">
        <v>2077</v>
      </c>
      <c r="B575" s="1924"/>
      <c r="C575" s="1925" t="s">
        <v>1654</v>
      </c>
      <c r="D575" s="1925"/>
      <c r="E575" s="1925"/>
      <c r="F575" s="1926" t="s">
        <v>1655</v>
      </c>
      <c r="G575" s="1926"/>
      <c r="H575" s="1926"/>
      <c r="I575" s="1927">
        <v>325</v>
      </c>
      <c r="J575" s="1927"/>
      <c r="K575" s="1928" t="s">
        <v>1676</v>
      </c>
      <c r="L575" s="1928"/>
      <c r="M575" s="1924" t="s">
        <v>1677</v>
      </c>
      <c r="N575" s="1924"/>
      <c r="O575" s="1924"/>
      <c r="P575" s="1924"/>
      <c r="Q575" s="1885"/>
      <c r="R575" s="1885"/>
      <c r="S575" s="1885"/>
      <c r="T575" s="1885"/>
      <c r="U575" s="1885"/>
      <c r="V575" s="1885"/>
      <c r="W575" s="1885"/>
      <c r="X575" s="1885"/>
      <c r="Y575" s="1941">
        <v>564</v>
      </c>
      <c r="Z575" s="1941"/>
      <c r="AA575" s="1885"/>
      <c r="AB575" s="1885"/>
      <c r="AC575" s="1885"/>
      <c r="AD575" s="1885"/>
      <c r="AE575" s="1885"/>
      <c r="AF575" s="1923">
        <v>0</v>
      </c>
      <c r="AG575" s="1923"/>
      <c r="AH575" s="1917">
        <v>0</v>
      </c>
      <c r="AI575" s="1917"/>
      <c r="AJ575" s="1917"/>
      <c r="AK575" s="1885"/>
      <c r="AL575" s="1885"/>
      <c r="AM575" s="1885"/>
      <c r="AN575" s="1885"/>
      <c r="AO575" s="1885"/>
      <c r="AP575" s="1885"/>
      <c r="AQ575" s="1885"/>
      <c r="AR575" s="1885"/>
      <c r="AS575" s="1419"/>
    </row>
    <row r="576" spans="1:45" ht="15" customHeight="1">
      <c r="A576" s="1924" t="s">
        <v>2078</v>
      </c>
      <c r="B576" s="1924"/>
      <c r="C576" s="1925" t="s">
        <v>1654</v>
      </c>
      <c r="D576" s="1925"/>
      <c r="E576" s="1925"/>
      <c r="F576" s="1926" t="s">
        <v>1655</v>
      </c>
      <c r="G576" s="1926"/>
      <c r="H576" s="1926"/>
      <c r="I576" s="1927">
        <v>325</v>
      </c>
      <c r="J576" s="1927"/>
      <c r="K576" s="1928" t="s">
        <v>1656</v>
      </c>
      <c r="L576" s="1928"/>
      <c r="M576" s="1862" t="s">
        <v>2079</v>
      </c>
      <c r="N576" s="1862"/>
      <c r="O576" s="1862"/>
      <c r="P576" s="1862"/>
      <c r="Q576" s="1942">
        <v>44786</v>
      </c>
      <c r="R576" s="1942"/>
      <c r="S576" s="1942"/>
      <c r="T576" s="1942">
        <v>44786</v>
      </c>
      <c r="U576" s="1942"/>
      <c r="V576" s="1942">
        <v>45138</v>
      </c>
      <c r="W576" s="1942"/>
      <c r="X576" s="1942"/>
      <c r="Y576" s="1941">
        <v>564</v>
      </c>
      <c r="Z576" s="1941"/>
      <c r="AA576" s="1862" t="s">
        <v>1658</v>
      </c>
      <c r="AB576" s="1862"/>
      <c r="AC576" s="1862"/>
      <c r="AD576" s="1862"/>
      <c r="AE576" s="1862"/>
      <c r="AF576" s="1923">
        <v>0</v>
      </c>
      <c r="AG576" s="1923"/>
      <c r="AH576" s="1930">
        <v>-45</v>
      </c>
      <c r="AI576" s="1930"/>
      <c r="AJ576" s="1930"/>
      <c r="AK576" s="1917">
        <v>544</v>
      </c>
      <c r="AL576" s="1917"/>
      <c r="AM576" s="1917"/>
      <c r="AN576" s="1941">
        <v>0</v>
      </c>
      <c r="AO576" s="1941"/>
      <c r="AP576" s="1941"/>
      <c r="AQ576" s="1943">
        <v>1989.75</v>
      </c>
      <c r="AR576" s="1943"/>
      <c r="AS576" s="1419"/>
    </row>
    <row r="577" spans="1:45" ht="14.1" customHeight="1">
      <c r="A577" s="1885"/>
      <c r="B577" s="1885"/>
      <c r="C577" s="1885"/>
      <c r="D577" s="1885"/>
      <c r="E577" s="1885"/>
      <c r="F577" s="1885"/>
      <c r="G577" s="1885"/>
      <c r="H577" s="1885"/>
      <c r="I577" s="1885"/>
      <c r="J577" s="1885"/>
      <c r="K577" s="1885"/>
      <c r="L577" s="1885"/>
      <c r="M577" s="1885"/>
      <c r="N577" s="1885"/>
      <c r="O577" s="1885"/>
      <c r="P577" s="1885"/>
      <c r="Q577" s="1885"/>
      <c r="R577" s="1885"/>
      <c r="S577" s="1885"/>
      <c r="T577" s="1885"/>
      <c r="U577" s="1885"/>
      <c r="V577" s="1885"/>
      <c r="W577" s="1885"/>
      <c r="X577" s="1885"/>
      <c r="Y577" s="1885"/>
      <c r="Z577" s="1885"/>
      <c r="AA577" s="1862" t="s">
        <v>1684</v>
      </c>
      <c r="AB577" s="1862"/>
      <c r="AC577" s="1862"/>
      <c r="AD577" s="1862"/>
      <c r="AE577" s="1862"/>
      <c r="AF577" s="1923">
        <v>0</v>
      </c>
      <c r="AG577" s="1923"/>
      <c r="AH577" s="1929">
        <v>30</v>
      </c>
      <c r="AI577" s="1929"/>
      <c r="AJ577" s="1929"/>
      <c r="AK577" s="1885"/>
      <c r="AL577" s="1885"/>
      <c r="AM577" s="1885"/>
      <c r="AN577" s="1885"/>
      <c r="AO577" s="1885"/>
      <c r="AP577" s="1885"/>
      <c r="AQ577" s="1885"/>
      <c r="AR577" s="1885"/>
      <c r="AS577" s="1419"/>
    </row>
    <row r="578" spans="1:45" ht="15" customHeight="1">
      <c r="A578" s="1885"/>
      <c r="B578" s="1885"/>
      <c r="C578" s="1885"/>
      <c r="D578" s="1885"/>
      <c r="E578" s="1885"/>
      <c r="F578" s="1885"/>
      <c r="G578" s="1885"/>
      <c r="H578" s="1885"/>
      <c r="I578" s="1885"/>
      <c r="J578" s="1885"/>
      <c r="K578" s="1885"/>
      <c r="L578" s="1885"/>
      <c r="M578" s="1885"/>
      <c r="N578" s="1885"/>
      <c r="O578" s="1885"/>
      <c r="P578" s="1885"/>
      <c r="Q578" s="1885"/>
      <c r="R578" s="1885"/>
      <c r="S578" s="1885"/>
      <c r="T578" s="1885"/>
      <c r="U578" s="1885"/>
      <c r="V578" s="1885"/>
      <c r="W578" s="1885"/>
      <c r="X578" s="1885"/>
      <c r="Y578" s="1885"/>
      <c r="Z578" s="1885"/>
      <c r="AA578" s="1862" t="s">
        <v>1659</v>
      </c>
      <c r="AB578" s="1862"/>
      <c r="AC578" s="1862"/>
      <c r="AD578" s="1862"/>
      <c r="AE578" s="1862"/>
      <c r="AF578" s="1923">
        <v>544</v>
      </c>
      <c r="AG578" s="1923"/>
      <c r="AH578" s="1917">
        <v>0</v>
      </c>
      <c r="AI578" s="1917"/>
      <c r="AJ578" s="1917"/>
      <c r="AK578" s="1885"/>
      <c r="AL578" s="1885"/>
      <c r="AM578" s="1885"/>
      <c r="AN578" s="1885"/>
      <c r="AO578" s="1885"/>
      <c r="AP578" s="1885"/>
      <c r="AQ578" s="1885"/>
      <c r="AR578" s="1885"/>
      <c r="AS578" s="1419"/>
    </row>
    <row r="579" spans="1:45" ht="14.1" customHeight="1">
      <c r="A579" s="1885"/>
      <c r="B579" s="1885"/>
      <c r="C579" s="1885"/>
      <c r="D579" s="1885"/>
      <c r="E579" s="1885"/>
      <c r="F579" s="1885"/>
      <c r="G579" s="1885"/>
      <c r="H579" s="1885"/>
      <c r="I579" s="1885"/>
      <c r="J579" s="1885"/>
      <c r="K579" s="1885"/>
      <c r="L579" s="1885"/>
      <c r="M579" s="1885"/>
      <c r="N579" s="1885"/>
      <c r="O579" s="1885"/>
      <c r="P579" s="1885"/>
      <c r="Q579" s="1885"/>
      <c r="R579" s="1885"/>
      <c r="S579" s="1885"/>
      <c r="T579" s="1885"/>
      <c r="U579" s="1885"/>
      <c r="V579" s="1885"/>
      <c r="W579" s="1885"/>
      <c r="X579" s="1885"/>
      <c r="Y579" s="1885"/>
      <c r="Z579" s="1885"/>
      <c r="AA579" s="1862" t="s">
        <v>1660</v>
      </c>
      <c r="AB579" s="1862"/>
      <c r="AC579" s="1862"/>
      <c r="AD579" s="1862"/>
      <c r="AE579" s="1862"/>
      <c r="AF579" s="1923">
        <v>0</v>
      </c>
      <c r="AG579" s="1923"/>
      <c r="AH579" s="1929">
        <v>15</v>
      </c>
      <c r="AI579" s="1929"/>
      <c r="AJ579" s="1929"/>
      <c r="AK579" s="1885"/>
      <c r="AL579" s="1885"/>
      <c r="AM579" s="1885"/>
      <c r="AN579" s="1885"/>
      <c r="AO579" s="1885"/>
      <c r="AP579" s="1885"/>
      <c r="AQ579" s="1885"/>
      <c r="AR579" s="1885"/>
      <c r="AS579" s="1419"/>
    </row>
    <row r="580" spans="1:45" ht="15" customHeight="1">
      <c r="A580" s="1924" t="s">
        <v>2080</v>
      </c>
      <c r="B580" s="1924"/>
      <c r="C580" s="1925" t="s">
        <v>1654</v>
      </c>
      <c r="D580" s="1925"/>
      <c r="E580" s="1925"/>
      <c r="F580" s="1926" t="s">
        <v>1655</v>
      </c>
      <c r="G580" s="1926"/>
      <c r="H580" s="1926"/>
      <c r="I580" s="1927">
        <v>325</v>
      </c>
      <c r="J580" s="1927"/>
      <c r="K580" s="1928" t="s">
        <v>1676</v>
      </c>
      <c r="L580" s="1928"/>
      <c r="M580" s="1924" t="s">
        <v>1677</v>
      </c>
      <c r="N580" s="1924"/>
      <c r="O580" s="1924"/>
      <c r="P580" s="1924"/>
      <c r="Q580" s="1885"/>
      <c r="R580" s="1885"/>
      <c r="S580" s="1885"/>
      <c r="T580" s="1885"/>
      <c r="U580" s="1885"/>
      <c r="V580" s="1885"/>
      <c r="W580" s="1885"/>
      <c r="X580" s="1885"/>
      <c r="Y580" s="1941">
        <v>564</v>
      </c>
      <c r="Z580" s="1941"/>
      <c r="AA580" s="1885"/>
      <c r="AB580" s="1885"/>
      <c r="AC580" s="1885"/>
      <c r="AD580" s="1885"/>
      <c r="AE580" s="1885"/>
      <c r="AF580" s="1923">
        <v>0</v>
      </c>
      <c r="AG580" s="1923"/>
      <c r="AH580" s="1917">
        <v>0</v>
      </c>
      <c r="AI580" s="1917"/>
      <c r="AJ580" s="1917"/>
      <c r="AK580" s="1885"/>
      <c r="AL580" s="1885"/>
      <c r="AM580" s="1885"/>
      <c r="AN580" s="1885"/>
      <c r="AO580" s="1885"/>
      <c r="AP580" s="1885"/>
      <c r="AQ580" s="1885"/>
      <c r="AR580" s="1885"/>
      <c r="AS580" s="1419"/>
    </row>
    <row r="581" spans="1:45" ht="14.1" customHeight="1">
      <c r="A581" s="1924" t="s">
        <v>2081</v>
      </c>
      <c r="B581" s="1924"/>
      <c r="C581" s="1925" t="s">
        <v>1654</v>
      </c>
      <c r="D581" s="1925"/>
      <c r="E581" s="1925"/>
      <c r="F581" s="1926" t="s">
        <v>1655</v>
      </c>
      <c r="G581" s="1926"/>
      <c r="H581" s="1926"/>
      <c r="I581" s="1927">
        <v>325</v>
      </c>
      <c r="J581" s="1927"/>
      <c r="K581" s="1928" t="s">
        <v>1676</v>
      </c>
      <c r="L581" s="1928"/>
      <c r="M581" s="1924" t="s">
        <v>1677</v>
      </c>
      <c r="N581" s="1924"/>
      <c r="O581" s="1924"/>
      <c r="P581" s="1924"/>
      <c r="Q581" s="1885"/>
      <c r="R581" s="1885"/>
      <c r="S581" s="1885"/>
      <c r="T581" s="1885"/>
      <c r="U581" s="1885"/>
      <c r="V581" s="1885"/>
      <c r="W581" s="1885"/>
      <c r="X581" s="1885"/>
      <c r="Y581" s="1941">
        <v>564</v>
      </c>
      <c r="Z581" s="1941"/>
      <c r="AA581" s="1885"/>
      <c r="AB581" s="1885"/>
      <c r="AC581" s="1885"/>
      <c r="AD581" s="1885"/>
      <c r="AE581" s="1885"/>
      <c r="AF581" s="1923">
        <v>0</v>
      </c>
      <c r="AG581" s="1923"/>
      <c r="AH581" s="1917">
        <v>0</v>
      </c>
      <c r="AI581" s="1917"/>
      <c r="AJ581" s="1917"/>
      <c r="AK581" s="1885"/>
      <c r="AL581" s="1885"/>
      <c r="AM581" s="1885"/>
      <c r="AN581" s="1885"/>
      <c r="AO581" s="1885"/>
      <c r="AP581" s="1885"/>
      <c r="AQ581" s="1885"/>
      <c r="AR581" s="1885"/>
      <c r="AS581" s="1419"/>
    </row>
    <row r="582" spans="1:45" ht="15" customHeight="1">
      <c r="A582" s="1924" t="s">
        <v>2082</v>
      </c>
      <c r="B582" s="1924"/>
      <c r="C582" s="1925" t="s">
        <v>1654</v>
      </c>
      <c r="D582" s="1925"/>
      <c r="E582" s="1925"/>
      <c r="F582" s="1926" t="s">
        <v>1655</v>
      </c>
      <c r="G582" s="1926"/>
      <c r="H582" s="1926"/>
      <c r="I582" s="1927">
        <v>325</v>
      </c>
      <c r="J582" s="1927"/>
      <c r="K582" s="1928" t="s">
        <v>1676</v>
      </c>
      <c r="L582" s="1928"/>
      <c r="M582" s="1924" t="s">
        <v>1677</v>
      </c>
      <c r="N582" s="1924"/>
      <c r="O582" s="1924"/>
      <c r="P582" s="1924"/>
      <c r="Q582" s="1885"/>
      <c r="R582" s="1885"/>
      <c r="S582" s="1885"/>
      <c r="T582" s="1885"/>
      <c r="U582" s="1885"/>
      <c r="V582" s="1885"/>
      <c r="W582" s="1885"/>
      <c r="X582" s="1885"/>
      <c r="Y582" s="1941">
        <v>564</v>
      </c>
      <c r="Z582" s="1941"/>
      <c r="AA582" s="1885"/>
      <c r="AB582" s="1885"/>
      <c r="AC582" s="1885"/>
      <c r="AD582" s="1885"/>
      <c r="AE582" s="1885"/>
      <c r="AF582" s="1923">
        <v>0</v>
      </c>
      <c r="AG582" s="1923"/>
      <c r="AH582" s="1917">
        <v>0</v>
      </c>
      <c r="AI582" s="1917"/>
      <c r="AJ582" s="1917"/>
      <c r="AK582" s="1885"/>
      <c r="AL582" s="1885"/>
      <c r="AM582" s="1885"/>
      <c r="AN582" s="1885"/>
      <c r="AO582" s="1885"/>
      <c r="AP582" s="1885"/>
      <c r="AQ582" s="1885"/>
      <c r="AR582" s="1885"/>
      <c r="AS582" s="1419"/>
    </row>
    <row r="583" spans="1:45" ht="14.1" customHeight="1">
      <c r="A583" s="1924" t="s">
        <v>2083</v>
      </c>
      <c r="B583" s="1924"/>
      <c r="C583" s="1925" t="s">
        <v>1654</v>
      </c>
      <c r="D583" s="1925"/>
      <c r="E583" s="1925"/>
      <c r="F583" s="1926" t="s">
        <v>1655</v>
      </c>
      <c r="G583" s="1926"/>
      <c r="H583" s="1926"/>
      <c r="I583" s="1927">
        <v>325</v>
      </c>
      <c r="J583" s="1927"/>
      <c r="K583" s="1928" t="s">
        <v>1676</v>
      </c>
      <c r="L583" s="1928"/>
      <c r="M583" s="1924" t="s">
        <v>1677</v>
      </c>
      <c r="N583" s="1924"/>
      <c r="O583" s="1924"/>
      <c r="P583" s="1924"/>
      <c r="Q583" s="1885"/>
      <c r="R583" s="1885"/>
      <c r="S583" s="1885"/>
      <c r="T583" s="1885"/>
      <c r="U583" s="1885"/>
      <c r="V583" s="1885"/>
      <c r="W583" s="1885"/>
      <c r="X583" s="1885"/>
      <c r="Y583" s="1941">
        <v>564</v>
      </c>
      <c r="Z583" s="1941"/>
      <c r="AA583" s="1885"/>
      <c r="AB583" s="1885"/>
      <c r="AC583" s="1885"/>
      <c r="AD583" s="1885"/>
      <c r="AE583" s="1885"/>
      <c r="AF583" s="1923">
        <v>0</v>
      </c>
      <c r="AG583" s="1923"/>
      <c r="AH583" s="1917">
        <v>0</v>
      </c>
      <c r="AI583" s="1917"/>
      <c r="AJ583" s="1917"/>
      <c r="AK583" s="1885"/>
      <c r="AL583" s="1885"/>
      <c r="AM583" s="1885"/>
      <c r="AN583" s="1885"/>
      <c r="AO583" s="1885"/>
      <c r="AP583" s="1885"/>
      <c r="AQ583" s="1885"/>
      <c r="AR583" s="1885"/>
      <c r="AS583" s="1419"/>
    </row>
    <row r="584" spans="1:45" ht="14.1" customHeight="1">
      <c r="A584" s="1924" t="s">
        <v>2084</v>
      </c>
      <c r="B584" s="1924"/>
      <c r="C584" s="1925" t="s">
        <v>1654</v>
      </c>
      <c r="D584" s="1925"/>
      <c r="E584" s="1925"/>
      <c r="F584" s="1926" t="s">
        <v>1655</v>
      </c>
      <c r="G584" s="1926"/>
      <c r="H584" s="1926"/>
      <c r="I584" s="1927">
        <v>325</v>
      </c>
      <c r="J584" s="1927"/>
      <c r="K584" s="1928" t="s">
        <v>1676</v>
      </c>
      <c r="L584" s="1928"/>
      <c r="M584" s="1924" t="s">
        <v>1677</v>
      </c>
      <c r="N584" s="1924"/>
      <c r="O584" s="1924"/>
      <c r="P584" s="1924"/>
      <c r="Q584" s="1885"/>
      <c r="R584" s="1885"/>
      <c r="S584" s="1885"/>
      <c r="T584" s="1885"/>
      <c r="U584" s="1885"/>
      <c r="V584" s="1885"/>
      <c r="W584" s="1885"/>
      <c r="X584" s="1885"/>
      <c r="Y584" s="1941">
        <v>564</v>
      </c>
      <c r="Z584" s="1941"/>
      <c r="AA584" s="1885"/>
      <c r="AB584" s="1885"/>
      <c r="AC584" s="1885"/>
      <c r="AD584" s="1885"/>
      <c r="AE584" s="1885"/>
      <c r="AF584" s="1923">
        <v>0</v>
      </c>
      <c r="AG584" s="1923"/>
      <c r="AH584" s="1917">
        <v>0</v>
      </c>
      <c r="AI584" s="1917"/>
      <c r="AJ584" s="1917"/>
      <c r="AK584" s="1885"/>
      <c r="AL584" s="1885"/>
      <c r="AM584" s="1885"/>
      <c r="AN584" s="1885"/>
      <c r="AO584" s="1885"/>
      <c r="AP584" s="1885"/>
      <c r="AQ584" s="1885"/>
      <c r="AR584" s="1885"/>
      <c r="AS584" s="1419"/>
    </row>
    <row r="585" spans="1:45" ht="15" customHeight="1">
      <c r="A585" s="1924" t="s">
        <v>2085</v>
      </c>
      <c r="B585" s="1924"/>
      <c r="C585" s="1925" t="s">
        <v>1654</v>
      </c>
      <c r="D585" s="1925"/>
      <c r="E585" s="1925"/>
      <c r="F585" s="1926" t="s">
        <v>1655</v>
      </c>
      <c r="G585" s="1926"/>
      <c r="H585" s="1926"/>
      <c r="I585" s="1927">
        <v>325</v>
      </c>
      <c r="J585" s="1927"/>
      <c r="K585" s="1928" t="s">
        <v>1676</v>
      </c>
      <c r="L585" s="1928"/>
      <c r="M585" s="1924" t="s">
        <v>1677</v>
      </c>
      <c r="N585" s="1924"/>
      <c r="O585" s="1924"/>
      <c r="P585" s="1924"/>
      <c r="Q585" s="1885"/>
      <c r="R585" s="1885"/>
      <c r="S585" s="1885"/>
      <c r="T585" s="1885"/>
      <c r="U585" s="1885"/>
      <c r="V585" s="1885"/>
      <c r="W585" s="1885"/>
      <c r="X585" s="1885"/>
      <c r="Y585" s="1941">
        <v>564</v>
      </c>
      <c r="Z585" s="1941"/>
      <c r="AA585" s="1885"/>
      <c r="AB585" s="1885"/>
      <c r="AC585" s="1885"/>
      <c r="AD585" s="1885"/>
      <c r="AE585" s="1885"/>
      <c r="AF585" s="1923">
        <v>0</v>
      </c>
      <c r="AG585" s="1923"/>
      <c r="AH585" s="1917">
        <v>0</v>
      </c>
      <c r="AI585" s="1917"/>
      <c r="AJ585" s="1917"/>
      <c r="AK585" s="1885"/>
      <c r="AL585" s="1885"/>
      <c r="AM585" s="1885"/>
      <c r="AN585" s="1885"/>
      <c r="AO585" s="1885"/>
      <c r="AP585" s="1885"/>
      <c r="AQ585" s="1885"/>
      <c r="AR585" s="1885"/>
      <c r="AS585" s="1419"/>
    </row>
    <row r="586" spans="1:45" ht="14.1" customHeight="1">
      <c r="A586" s="1924" t="s">
        <v>2086</v>
      </c>
      <c r="B586" s="1924"/>
      <c r="C586" s="1925" t="s">
        <v>1654</v>
      </c>
      <c r="D586" s="1925"/>
      <c r="E586" s="1925"/>
      <c r="F586" s="1926" t="s">
        <v>1655</v>
      </c>
      <c r="G586" s="1926"/>
      <c r="H586" s="1926"/>
      <c r="I586" s="1927">
        <v>325</v>
      </c>
      <c r="J586" s="1927"/>
      <c r="K586" s="1928" t="s">
        <v>1676</v>
      </c>
      <c r="L586" s="1928"/>
      <c r="M586" s="1924" t="s">
        <v>1677</v>
      </c>
      <c r="N586" s="1924"/>
      <c r="O586" s="1924"/>
      <c r="P586" s="1924"/>
      <c r="Q586" s="1885"/>
      <c r="R586" s="1885"/>
      <c r="S586" s="1885"/>
      <c r="T586" s="1885"/>
      <c r="U586" s="1885"/>
      <c r="V586" s="1885"/>
      <c r="W586" s="1885"/>
      <c r="X586" s="1885"/>
      <c r="Y586" s="1941">
        <v>564</v>
      </c>
      <c r="Z586" s="1941"/>
      <c r="AA586" s="1885"/>
      <c r="AB586" s="1885"/>
      <c r="AC586" s="1885"/>
      <c r="AD586" s="1885"/>
      <c r="AE586" s="1885"/>
      <c r="AF586" s="1923">
        <v>0</v>
      </c>
      <c r="AG586" s="1923"/>
      <c r="AH586" s="1917">
        <v>0</v>
      </c>
      <c r="AI586" s="1917"/>
      <c r="AJ586" s="1917"/>
      <c r="AK586" s="1885"/>
      <c r="AL586" s="1885"/>
      <c r="AM586" s="1885"/>
      <c r="AN586" s="1885"/>
      <c r="AO586" s="1885"/>
      <c r="AP586" s="1885"/>
      <c r="AQ586" s="1885"/>
      <c r="AR586" s="1885"/>
      <c r="AS586" s="1419"/>
    </row>
    <row r="587" spans="1:45" ht="15" customHeight="1">
      <c r="A587" s="1924" t="s">
        <v>2087</v>
      </c>
      <c r="B587" s="1924"/>
      <c r="C587" s="1925" t="s">
        <v>1654</v>
      </c>
      <c r="D587" s="1925"/>
      <c r="E587" s="1925"/>
      <c r="F587" s="1926" t="s">
        <v>1655</v>
      </c>
      <c r="G587" s="1926"/>
      <c r="H587" s="1926"/>
      <c r="I587" s="1927">
        <v>325</v>
      </c>
      <c r="J587" s="1927"/>
      <c r="K587" s="1928" t="s">
        <v>1676</v>
      </c>
      <c r="L587" s="1928"/>
      <c r="M587" s="1924" t="s">
        <v>1677</v>
      </c>
      <c r="N587" s="1924"/>
      <c r="O587" s="1924"/>
      <c r="P587" s="1924"/>
      <c r="Q587" s="1885"/>
      <c r="R587" s="1885"/>
      <c r="S587" s="1885"/>
      <c r="T587" s="1885"/>
      <c r="U587" s="1885"/>
      <c r="V587" s="1885"/>
      <c r="W587" s="1885"/>
      <c r="X587" s="1885"/>
      <c r="Y587" s="1941">
        <v>564</v>
      </c>
      <c r="Z587" s="1941"/>
      <c r="AA587" s="1885"/>
      <c r="AB587" s="1885"/>
      <c r="AC587" s="1885"/>
      <c r="AD587" s="1885"/>
      <c r="AE587" s="1885"/>
      <c r="AF587" s="1923">
        <v>0</v>
      </c>
      <c r="AG587" s="1923"/>
      <c r="AH587" s="1917">
        <v>0</v>
      </c>
      <c r="AI587" s="1917"/>
      <c r="AJ587" s="1917"/>
      <c r="AK587" s="1885"/>
      <c r="AL587" s="1885"/>
      <c r="AM587" s="1885"/>
      <c r="AN587" s="1885"/>
      <c r="AO587" s="1885"/>
      <c r="AP587" s="1885"/>
      <c r="AQ587" s="1885"/>
      <c r="AR587" s="1885"/>
      <c r="AS587" s="1419"/>
    </row>
    <row r="588" spans="1:45" ht="14.1" customHeight="1">
      <c r="A588" s="1924" t="s">
        <v>2088</v>
      </c>
      <c r="B588" s="1924"/>
      <c r="C588" s="1925" t="s">
        <v>1654</v>
      </c>
      <c r="D588" s="1925"/>
      <c r="E588" s="1925"/>
      <c r="F588" s="1926" t="s">
        <v>1655</v>
      </c>
      <c r="G588" s="1926"/>
      <c r="H588" s="1926"/>
      <c r="I588" s="1927">
        <v>325</v>
      </c>
      <c r="J588" s="1927"/>
      <c r="K588" s="1928" t="s">
        <v>1676</v>
      </c>
      <c r="L588" s="1928"/>
      <c r="M588" s="1924" t="s">
        <v>1677</v>
      </c>
      <c r="N588" s="1924"/>
      <c r="O588" s="1924"/>
      <c r="P588" s="1924"/>
      <c r="Q588" s="1885"/>
      <c r="R588" s="1885"/>
      <c r="S588" s="1885"/>
      <c r="T588" s="1885"/>
      <c r="U588" s="1885"/>
      <c r="V588" s="1885"/>
      <c r="W588" s="1885"/>
      <c r="X588" s="1885"/>
      <c r="Y588" s="1941">
        <v>564</v>
      </c>
      <c r="Z588" s="1941"/>
      <c r="AA588" s="1885"/>
      <c r="AB588" s="1885"/>
      <c r="AC588" s="1885"/>
      <c r="AD588" s="1885"/>
      <c r="AE588" s="1885"/>
      <c r="AF588" s="1923">
        <v>0</v>
      </c>
      <c r="AG588" s="1923"/>
      <c r="AH588" s="1917">
        <v>0</v>
      </c>
      <c r="AI588" s="1917"/>
      <c r="AJ588" s="1917"/>
      <c r="AK588" s="1885"/>
      <c r="AL588" s="1885"/>
      <c r="AM588" s="1885"/>
      <c r="AN588" s="1885"/>
      <c r="AO588" s="1885"/>
      <c r="AP588" s="1885"/>
      <c r="AQ588" s="1885"/>
      <c r="AR588" s="1885"/>
      <c r="AS588" s="1419"/>
    </row>
    <row r="589" spans="1:45" ht="15" customHeight="1">
      <c r="A589" s="1924" t="s">
        <v>2089</v>
      </c>
      <c r="B589" s="1924"/>
      <c r="C589" s="1925" t="s">
        <v>1654</v>
      </c>
      <c r="D589" s="1925"/>
      <c r="E589" s="1925"/>
      <c r="F589" s="1926" t="s">
        <v>1655</v>
      </c>
      <c r="G589" s="1926"/>
      <c r="H589" s="1926"/>
      <c r="I589" s="1927">
        <v>325</v>
      </c>
      <c r="J589" s="1927"/>
      <c r="K589" s="1928" t="s">
        <v>1676</v>
      </c>
      <c r="L589" s="1928"/>
      <c r="M589" s="1924" t="s">
        <v>1677</v>
      </c>
      <c r="N589" s="1924"/>
      <c r="O589" s="1924"/>
      <c r="P589" s="1924"/>
      <c r="Q589" s="1885"/>
      <c r="R589" s="1885"/>
      <c r="S589" s="1885"/>
      <c r="T589" s="1885"/>
      <c r="U589" s="1885"/>
      <c r="V589" s="1885"/>
      <c r="W589" s="1885"/>
      <c r="X589" s="1885"/>
      <c r="Y589" s="1941">
        <v>564</v>
      </c>
      <c r="Z589" s="1941"/>
      <c r="AA589" s="1885"/>
      <c r="AB589" s="1885"/>
      <c r="AC589" s="1885"/>
      <c r="AD589" s="1885"/>
      <c r="AE589" s="1885"/>
      <c r="AF589" s="1923">
        <v>0</v>
      </c>
      <c r="AG589" s="1923"/>
      <c r="AH589" s="1917">
        <v>0</v>
      </c>
      <c r="AI589" s="1917"/>
      <c r="AJ589" s="1917"/>
      <c r="AK589" s="1885"/>
      <c r="AL589" s="1885"/>
      <c r="AM589" s="1885"/>
      <c r="AN589" s="1885"/>
      <c r="AO589" s="1885"/>
      <c r="AP589" s="1885"/>
      <c r="AQ589" s="1885"/>
      <c r="AR589" s="1885"/>
      <c r="AS589" s="1419"/>
    </row>
    <row r="590" spans="1:45" ht="14.1" customHeight="1">
      <c r="A590" s="1924" t="s">
        <v>2090</v>
      </c>
      <c r="B590" s="1924"/>
      <c r="C590" s="1925" t="s">
        <v>1654</v>
      </c>
      <c r="D590" s="1925"/>
      <c r="E590" s="1925"/>
      <c r="F590" s="1926" t="s">
        <v>1655</v>
      </c>
      <c r="G590" s="1926"/>
      <c r="H590" s="1926"/>
      <c r="I590" s="1927">
        <v>325</v>
      </c>
      <c r="J590" s="1927"/>
      <c r="K590" s="1928" t="s">
        <v>1676</v>
      </c>
      <c r="L590" s="1928"/>
      <c r="M590" s="1924" t="s">
        <v>1677</v>
      </c>
      <c r="N590" s="1924"/>
      <c r="O590" s="1924"/>
      <c r="P590" s="1924"/>
      <c r="Q590" s="1885"/>
      <c r="R590" s="1885"/>
      <c r="S590" s="1885"/>
      <c r="T590" s="1885"/>
      <c r="U590" s="1885"/>
      <c r="V590" s="1885"/>
      <c r="W590" s="1885"/>
      <c r="X590" s="1885"/>
      <c r="Y590" s="1941">
        <v>564</v>
      </c>
      <c r="Z590" s="1941"/>
      <c r="AA590" s="1885"/>
      <c r="AB590" s="1885"/>
      <c r="AC590" s="1885"/>
      <c r="AD590" s="1885"/>
      <c r="AE590" s="1885"/>
      <c r="AF590" s="1923">
        <v>0</v>
      </c>
      <c r="AG590" s="1923"/>
      <c r="AH590" s="1917">
        <v>0</v>
      </c>
      <c r="AI590" s="1917"/>
      <c r="AJ590" s="1917"/>
      <c r="AK590" s="1885"/>
      <c r="AL590" s="1885"/>
      <c r="AM590" s="1885"/>
      <c r="AN590" s="1885"/>
      <c r="AO590" s="1885"/>
      <c r="AP590" s="1885"/>
      <c r="AQ590" s="1885"/>
      <c r="AR590" s="1885"/>
      <c r="AS590" s="1419"/>
    </row>
    <row r="591" spans="1:45" ht="15" customHeight="1">
      <c r="A591" s="1924" t="s">
        <v>2091</v>
      </c>
      <c r="B591" s="1924"/>
      <c r="C591" s="1925" t="s">
        <v>1654</v>
      </c>
      <c r="D591" s="1925"/>
      <c r="E591" s="1925"/>
      <c r="F591" s="1926" t="s">
        <v>1655</v>
      </c>
      <c r="G591" s="1926"/>
      <c r="H591" s="1926"/>
      <c r="I591" s="1927">
        <v>325</v>
      </c>
      <c r="J591" s="1927"/>
      <c r="K591" s="1928" t="s">
        <v>1676</v>
      </c>
      <c r="L591" s="1928"/>
      <c r="M591" s="1924" t="s">
        <v>1677</v>
      </c>
      <c r="N591" s="1924"/>
      <c r="O591" s="1924"/>
      <c r="P591" s="1924"/>
      <c r="Q591" s="1885"/>
      <c r="R591" s="1885"/>
      <c r="S591" s="1885"/>
      <c r="T591" s="1885"/>
      <c r="U591" s="1885"/>
      <c r="V591" s="1885"/>
      <c r="W591" s="1885"/>
      <c r="X591" s="1885"/>
      <c r="Y591" s="1941">
        <v>564</v>
      </c>
      <c r="Z591" s="1941"/>
      <c r="AA591" s="1885"/>
      <c r="AB591" s="1885"/>
      <c r="AC591" s="1885"/>
      <c r="AD591" s="1885"/>
      <c r="AE591" s="1885"/>
      <c r="AF591" s="1923">
        <v>0</v>
      </c>
      <c r="AG591" s="1923"/>
      <c r="AH591" s="1917">
        <v>0</v>
      </c>
      <c r="AI591" s="1917"/>
      <c r="AJ591" s="1917"/>
      <c r="AK591" s="1885"/>
      <c r="AL591" s="1885"/>
      <c r="AM591" s="1885"/>
      <c r="AN591" s="1885"/>
      <c r="AO591" s="1885"/>
      <c r="AP591" s="1885"/>
      <c r="AQ591" s="1885"/>
      <c r="AR591" s="1885"/>
      <c r="AS591" s="1419"/>
    </row>
    <row r="592" spans="1:45" ht="14.1" customHeight="1">
      <c r="A592" s="1924" t="s">
        <v>2092</v>
      </c>
      <c r="B592" s="1924"/>
      <c r="C592" s="1925" t="s">
        <v>1654</v>
      </c>
      <c r="D592" s="1925"/>
      <c r="E592" s="1925"/>
      <c r="F592" s="1926" t="s">
        <v>1655</v>
      </c>
      <c r="G592" s="1926"/>
      <c r="H592" s="1926"/>
      <c r="I592" s="1927">
        <v>325</v>
      </c>
      <c r="J592" s="1927"/>
      <c r="K592" s="1928" t="s">
        <v>1676</v>
      </c>
      <c r="L592" s="1928"/>
      <c r="M592" s="1924" t="s">
        <v>1677</v>
      </c>
      <c r="N592" s="1924"/>
      <c r="O592" s="1924"/>
      <c r="P592" s="1924"/>
      <c r="Q592" s="1885"/>
      <c r="R592" s="1885"/>
      <c r="S592" s="1885"/>
      <c r="T592" s="1885"/>
      <c r="U592" s="1885"/>
      <c r="V592" s="1885"/>
      <c r="W592" s="1885"/>
      <c r="X592" s="1885"/>
      <c r="Y592" s="1941">
        <v>564</v>
      </c>
      <c r="Z592" s="1941"/>
      <c r="AA592" s="1885"/>
      <c r="AB592" s="1885"/>
      <c r="AC592" s="1885"/>
      <c r="AD592" s="1885"/>
      <c r="AE592" s="1885"/>
      <c r="AF592" s="1923">
        <v>0</v>
      </c>
      <c r="AG592" s="1923"/>
      <c r="AH592" s="1917">
        <v>0</v>
      </c>
      <c r="AI592" s="1917"/>
      <c r="AJ592" s="1917"/>
      <c r="AK592" s="1885"/>
      <c r="AL592" s="1885"/>
      <c r="AM592" s="1885"/>
      <c r="AN592" s="1885"/>
      <c r="AO592" s="1885"/>
      <c r="AP592" s="1885"/>
      <c r="AQ592" s="1885"/>
      <c r="AR592" s="1885"/>
      <c r="AS592" s="1419"/>
    </row>
    <row r="593" spans="1:45" ht="14.1" customHeight="1">
      <c r="A593" s="1924" t="s">
        <v>2093</v>
      </c>
      <c r="B593" s="1924"/>
      <c r="C593" s="1925" t="s">
        <v>1654</v>
      </c>
      <c r="D593" s="1925"/>
      <c r="E593" s="1925"/>
      <c r="F593" s="1926" t="s">
        <v>1655</v>
      </c>
      <c r="G593" s="1926"/>
      <c r="H593" s="1926"/>
      <c r="I593" s="1927">
        <v>325</v>
      </c>
      <c r="J593" s="1927"/>
      <c r="K593" s="1928" t="s">
        <v>1676</v>
      </c>
      <c r="L593" s="1928"/>
      <c r="M593" s="1924" t="s">
        <v>1677</v>
      </c>
      <c r="N593" s="1924"/>
      <c r="O593" s="1924"/>
      <c r="P593" s="1924"/>
      <c r="Q593" s="1885"/>
      <c r="R593" s="1885"/>
      <c r="S593" s="1885"/>
      <c r="T593" s="1885"/>
      <c r="U593" s="1885"/>
      <c r="V593" s="1885"/>
      <c r="W593" s="1885"/>
      <c r="X593" s="1885"/>
      <c r="Y593" s="1941">
        <v>564</v>
      </c>
      <c r="Z593" s="1941"/>
      <c r="AA593" s="1885"/>
      <c r="AB593" s="1885"/>
      <c r="AC593" s="1885"/>
      <c r="AD593" s="1885"/>
      <c r="AE593" s="1885"/>
      <c r="AF593" s="1923">
        <v>0</v>
      </c>
      <c r="AG593" s="1923"/>
      <c r="AH593" s="1917">
        <v>0</v>
      </c>
      <c r="AI593" s="1917"/>
      <c r="AJ593" s="1917"/>
      <c r="AK593" s="1885"/>
      <c r="AL593" s="1885"/>
      <c r="AM593" s="1885"/>
      <c r="AN593" s="1885"/>
      <c r="AO593" s="1885"/>
      <c r="AP593" s="1885"/>
      <c r="AQ593" s="1885"/>
      <c r="AR593" s="1885"/>
      <c r="AS593" s="1419"/>
    </row>
    <row r="594" spans="1:45" ht="15" customHeight="1">
      <c r="A594" s="1924" t="s">
        <v>2094</v>
      </c>
      <c r="B594" s="1924"/>
      <c r="C594" s="1925" t="s">
        <v>1654</v>
      </c>
      <c r="D594" s="1925"/>
      <c r="E594" s="1925"/>
      <c r="F594" s="1926" t="s">
        <v>1655</v>
      </c>
      <c r="G594" s="1926"/>
      <c r="H594" s="1926"/>
      <c r="I594" s="1927">
        <v>325</v>
      </c>
      <c r="J594" s="1927"/>
      <c r="K594" s="1928" t="s">
        <v>1676</v>
      </c>
      <c r="L594" s="1928"/>
      <c r="M594" s="1924" t="s">
        <v>1677</v>
      </c>
      <c r="N594" s="1924"/>
      <c r="O594" s="1924"/>
      <c r="P594" s="1924"/>
      <c r="Q594" s="1885"/>
      <c r="R594" s="1885"/>
      <c r="S594" s="1885"/>
      <c r="T594" s="1885"/>
      <c r="U594" s="1885"/>
      <c r="V594" s="1885"/>
      <c r="W594" s="1885"/>
      <c r="X594" s="1885"/>
      <c r="Y594" s="1941">
        <v>564</v>
      </c>
      <c r="Z594" s="1941"/>
      <c r="AA594" s="1885"/>
      <c r="AB594" s="1885"/>
      <c r="AC594" s="1885"/>
      <c r="AD594" s="1885"/>
      <c r="AE594" s="1885"/>
      <c r="AF594" s="1923">
        <v>0</v>
      </c>
      <c r="AG594" s="1923"/>
      <c r="AH594" s="1917">
        <v>0</v>
      </c>
      <c r="AI594" s="1917"/>
      <c r="AJ594" s="1917"/>
      <c r="AK594" s="1885"/>
      <c r="AL594" s="1885"/>
      <c r="AM594" s="1885"/>
      <c r="AN594" s="1885"/>
      <c r="AO594" s="1885"/>
      <c r="AP594" s="1885"/>
      <c r="AQ594" s="1885"/>
      <c r="AR594" s="1885"/>
      <c r="AS594" s="1419"/>
    </row>
    <row r="595" spans="1:45" ht="14.1" customHeight="1">
      <c r="A595" s="1924" t="s">
        <v>2095</v>
      </c>
      <c r="B595" s="1924"/>
      <c r="C595" s="1925" t="s">
        <v>1654</v>
      </c>
      <c r="D595" s="1925"/>
      <c r="E595" s="1925"/>
      <c r="F595" s="1926" t="s">
        <v>1655</v>
      </c>
      <c r="G595" s="1926"/>
      <c r="H595" s="1926"/>
      <c r="I595" s="1927">
        <v>325</v>
      </c>
      <c r="J595" s="1927"/>
      <c r="K595" s="1928" t="s">
        <v>1676</v>
      </c>
      <c r="L595" s="1928"/>
      <c r="M595" s="1924" t="s">
        <v>1677</v>
      </c>
      <c r="N595" s="1924"/>
      <c r="O595" s="1924"/>
      <c r="P595" s="1924"/>
      <c r="Q595" s="1885"/>
      <c r="R595" s="1885"/>
      <c r="S595" s="1885"/>
      <c r="T595" s="1885"/>
      <c r="U595" s="1885"/>
      <c r="V595" s="1885"/>
      <c r="W595" s="1885"/>
      <c r="X595" s="1885"/>
      <c r="Y595" s="1941">
        <v>564</v>
      </c>
      <c r="Z595" s="1941"/>
      <c r="AA595" s="1885"/>
      <c r="AB595" s="1885"/>
      <c r="AC595" s="1885"/>
      <c r="AD595" s="1885"/>
      <c r="AE595" s="1885"/>
      <c r="AF595" s="1923">
        <v>0</v>
      </c>
      <c r="AG595" s="1923"/>
      <c r="AH595" s="1917">
        <v>0</v>
      </c>
      <c r="AI595" s="1917"/>
      <c r="AJ595" s="1917"/>
      <c r="AK595" s="1885"/>
      <c r="AL595" s="1885"/>
      <c r="AM595" s="1885"/>
      <c r="AN595" s="1885"/>
      <c r="AO595" s="1885"/>
      <c r="AP595" s="1885"/>
      <c r="AQ595" s="1885"/>
      <c r="AR595" s="1885"/>
      <c r="AS595" s="1419"/>
    </row>
    <row r="596" spans="1:45" ht="15" customHeight="1">
      <c r="A596" s="1924" t="s">
        <v>2096</v>
      </c>
      <c r="B596" s="1924"/>
      <c r="C596" s="1925" t="s">
        <v>1654</v>
      </c>
      <c r="D596" s="1925"/>
      <c r="E596" s="1925"/>
      <c r="F596" s="1926" t="s">
        <v>1655</v>
      </c>
      <c r="G596" s="1926"/>
      <c r="H596" s="1926"/>
      <c r="I596" s="1927">
        <v>325</v>
      </c>
      <c r="J596" s="1927"/>
      <c r="K596" s="1928" t="s">
        <v>1676</v>
      </c>
      <c r="L596" s="1928"/>
      <c r="M596" s="1924" t="s">
        <v>1677</v>
      </c>
      <c r="N596" s="1924"/>
      <c r="O596" s="1924"/>
      <c r="P596" s="1924"/>
      <c r="Q596" s="1885"/>
      <c r="R596" s="1885"/>
      <c r="S596" s="1885"/>
      <c r="T596" s="1885"/>
      <c r="U596" s="1885"/>
      <c r="V596" s="1885"/>
      <c r="W596" s="1885"/>
      <c r="X596" s="1885"/>
      <c r="Y596" s="1941">
        <v>564</v>
      </c>
      <c r="Z596" s="1941"/>
      <c r="AA596" s="1885"/>
      <c r="AB596" s="1885"/>
      <c r="AC596" s="1885"/>
      <c r="AD596" s="1885"/>
      <c r="AE596" s="1885"/>
      <c r="AF596" s="1923">
        <v>0</v>
      </c>
      <c r="AG596" s="1923"/>
      <c r="AH596" s="1917">
        <v>0</v>
      </c>
      <c r="AI596" s="1917"/>
      <c r="AJ596" s="1917"/>
      <c r="AK596" s="1885"/>
      <c r="AL596" s="1885"/>
      <c r="AM596" s="1885"/>
      <c r="AN596" s="1885"/>
      <c r="AO596" s="1885"/>
      <c r="AP596" s="1885"/>
      <c r="AQ596" s="1885"/>
      <c r="AR596" s="1885"/>
      <c r="AS596" s="1419"/>
    </row>
    <row r="597" spans="1:45" ht="14.1" customHeight="1">
      <c r="A597" s="1924" t="s">
        <v>2097</v>
      </c>
      <c r="B597" s="1924"/>
      <c r="C597" s="1925" t="s">
        <v>1654</v>
      </c>
      <c r="D597" s="1925"/>
      <c r="E597" s="1925"/>
      <c r="F597" s="1926" t="s">
        <v>1655</v>
      </c>
      <c r="G597" s="1926"/>
      <c r="H597" s="1926"/>
      <c r="I597" s="1927">
        <v>325</v>
      </c>
      <c r="J597" s="1927"/>
      <c r="K597" s="1928" t="s">
        <v>1676</v>
      </c>
      <c r="L597" s="1928"/>
      <c r="M597" s="1924" t="s">
        <v>1677</v>
      </c>
      <c r="N597" s="1924"/>
      <c r="O597" s="1924"/>
      <c r="P597" s="1924"/>
      <c r="Q597" s="1885"/>
      <c r="R597" s="1885"/>
      <c r="S597" s="1885"/>
      <c r="T597" s="1885"/>
      <c r="U597" s="1885"/>
      <c r="V597" s="1885"/>
      <c r="W597" s="1885"/>
      <c r="X597" s="1885"/>
      <c r="Y597" s="1941">
        <v>564</v>
      </c>
      <c r="Z597" s="1941"/>
      <c r="AA597" s="1885"/>
      <c r="AB597" s="1885"/>
      <c r="AC597" s="1885"/>
      <c r="AD597" s="1885"/>
      <c r="AE597" s="1885"/>
      <c r="AF597" s="1923">
        <v>0</v>
      </c>
      <c r="AG597" s="1923"/>
      <c r="AH597" s="1917">
        <v>0</v>
      </c>
      <c r="AI597" s="1917"/>
      <c r="AJ597" s="1917"/>
      <c r="AK597" s="1885"/>
      <c r="AL597" s="1885"/>
      <c r="AM597" s="1885"/>
      <c r="AN597" s="1885"/>
      <c r="AO597" s="1885"/>
      <c r="AP597" s="1885"/>
      <c r="AQ597" s="1885"/>
      <c r="AR597" s="1885"/>
      <c r="AS597" s="1419"/>
    </row>
    <row r="598" spans="1:45" ht="15" customHeight="1">
      <c r="A598" s="1924" t="s">
        <v>2098</v>
      </c>
      <c r="B598" s="1924"/>
      <c r="C598" s="1925" t="s">
        <v>1654</v>
      </c>
      <c r="D598" s="1925"/>
      <c r="E598" s="1925"/>
      <c r="F598" s="1926" t="s">
        <v>1655</v>
      </c>
      <c r="G598" s="1926"/>
      <c r="H598" s="1926"/>
      <c r="I598" s="1927">
        <v>325</v>
      </c>
      <c r="J598" s="1927"/>
      <c r="K598" s="1928" t="s">
        <v>1656</v>
      </c>
      <c r="L598" s="1928"/>
      <c r="M598" s="1862" t="s">
        <v>2099</v>
      </c>
      <c r="N598" s="1862"/>
      <c r="O598" s="1862"/>
      <c r="P598" s="1862"/>
      <c r="Q598" s="1942">
        <v>44422</v>
      </c>
      <c r="R598" s="1942"/>
      <c r="S598" s="1942"/>
      <c r="T598" s="1942">
        <v>44774</v>
      </c>
      <c r="U598" s="1942"/>
      <c r="V598" s="1942">
        <v>45138</v>
      </c>
      <c r="W598" s="1942"/>
      <c r="X598" s="1942"/>
      <c r="Y598" s="1941">
        <v>564</v>
      </c>
      <c r="Z598" s="1941"/>
      <c r="AA598" s="1862" t="s">
        <v>1658</v>
      </c>
      <c r="AB598" s="1862"/>
      <c r="AC598" s="1862"/>
      <c r="AD598" s="1862"/>
      <c r="AE598" s="1862"/>
      <c r="AF598" s="1923">
        <v>0</v>
      </c>
      <c r="AG598" s="1923"/>
      <c r="AH598" s="1930">
        <v>-50</v>
      </c>
      <c r="AI598" s="1930"/>
      <c r="AJ598" s="1930"/>
      <c r="AK598" s="1917">
        <v>514</v>
      </c>
      <c r="AL598" s="1917"/>
      <c r="AM598" s="1917"/>
      <c r="AN598" s="1941">
        <v>0</v>
      </c>
      <c r="AO598" s="1941"/>
      <c r="AP598" s="1941"/>
      <c r="AQ598" s="1943">
        <v>2182.52</v>
      </c>
      <c r="AR598" s="1943"/>
      <c r="AS598" s="1419"/>
    </row>
    <row r="599" spans="1:45" ht="14.45" customHeight="1">
      <c r="A599" s="1885"/>
      <c r="B599" s="1885"/>
      <c r="C599" s="1885"/>
      <c r="D599" s="1885"/>
      <c r="E599" s="1885"/>
      <c r="F599" s="1885"/>
      <c r="G599" s="1885"/>
      <c r="H599" s="1885"/>
      <c r="I599" s="1885"/>
      <c r="J599" s="1885"/>
      <c r="K599" s="1885"/>
      <c r="L599" s="1885"/>
      <c r="M599" s="1885"/>
      <c r="N599" s="1885"/>
      <c r="O599" s="1885"/>
      <c r="P599" s="1885"/>
      <c r="Q599" s="1885"/>
      <c r="R599" s="1885"/>
      <c r="S599" s="1885"/>
      <c r="T599" s="1885"/>
      <c r="U599" s="1885"/>
      <c r="V599" s="1885"/>
      <c r="W599" s="1885"/>
      <c r="X599" s="1885"/>
      <c r="Y599" s="1885"/>
      <c r="Z599" s="1885"/>
      <c r="AA599" s="1862" t="s">
        <v>1659</v>
      </c>
      <c r="AB599" s="1862"/>
      <c r="AC599" s="1862"/>
      <c r="AD599" s="1862"/>
      <c r="AE599" s="1862"/>
      <c r="AF599" s="1923">
        <v>549</v>
      </c>
      <c r="AG599" s="1923"/>
      <c r="AH599" s="1917">
        <v>0</v>
      </c>
      <c r="AI599" s="1917"/>
      <c r="AJ599" s="1917"/>
      <c r="AK599" s="1885"/>
      <c r="AL599" s="1885"/>
      <c r="AM599" s="1885"/>
      <c r="AN599" s="1885"/>
      <c r="AO599" s="1885"/>
      <c r="AP599" s="1885"/>
      <c r="AQ599" s="1885"/>
      <c r="AR599" s="1885"/>
      <c r="AS599" s="1419"/>
    </row>
    <row r="600" spans="1:45" ht="139.5" customHeight="1">
      <c r="A600" s="1425" t="s">
        <v>1641</v>
      </c>
      <c r="B600" s="1985" t="s">
        <v>1642</v>
      </c>
      <c r="C600" s="1985"/>
      <c r="D600" s="1986" t="s">
        <v>1727</v>
      </c>
      <c r="E600" s="1986"/>
      <c r="F600" s="1986"/>
      <c r="G600" s="1986"/>
      <c r="H600" s="1985" t="s">
        <v>1644</v>
      </c>
      <c r="I600" s="1985"/>
      <c r="J600" s="1984" t="s">
        <v>1728</v>
      </c>
      <c r="K600" s="1984"/>
      <c r="L600" s="1984"/>
      <c r="M600" s="1984"/>
      <c r="N600" s="1984"/>
      <c r="O600" s="1987" t="s">
        <v>1729</v>
      </c>
      <c r="P600" s="1987"/>
      <c r="Q600" s="1987"/>
      <c r="R600" s="1987"/>
      <c r="S600" s="1984" t="s">
        <v>1730</v>
      </c>
      <c r="T600" s="1984"/>
      <c r="U600" s="1982" t="s">
        <v>1731</v>
      </c>
      <c r="V600" s="1982"/>
      <c r="W600" s="1982"/>
      <c r="X600" s="1982" t="s">
        <v>1650</v>
      </c>
      <c r="Y600" s="1982"/>
      <c r="Z600" s="1980" t="s">
        <v>1732</v>
      </c>
      <c r="AA600" s="1980"/>
      <c r="AB600" s="1980"/>
      <c r="AC600" s="1426" t="s">
        <v>1733</v>
      </c>
      <c r="AD600" s="1983" t="s">
        <v>1734</v>
      </c>
      <c r="AE600" s="1983"/>
      <c r="AF600" s="1983"/>
      <c r="AG600" s="1983" t="s">
        <v>1735</v>
      </c>
      <c r="AH600" s="1983"/>
      <c r="AI600" s="1983"/>
      <c r="AJ600" s="1984" t="s">
        <v>1736</v>
      </c>
      <c r="AK600" s="1984"/>
      <c r="AL600" s="1984"/>
      <c r="AM600" s="1980" t="s">
        <v>1737</v>
      </c>
      <c r="AN600" s="1980"/>
      <c r="AO600" s="1980"/>
      <c r="AP600" s="1981" t="s">
        <v>1738</v>
      </c>
      <c r="AQ600" s="1981"/>
      <c r="AR600" s="1981"/>
      <c r="AS600" s="1981"/>
    </row>
    <row r="601" spans="1:45" ht="12.95" customHeight="1">
      <c r="A601" s="1944"/>
      <c r="B601" s="1944"/>
      <c r="C601" s="1944"/>
      <c r="D601" s="1944"/>
      <c r="E601" s="1944"/>
      <c r="F601" s="1944"/>
      <c r="G601" s="1944"/>
      <c r="H601" s="1944"/>
      <c r="I601" s="1420"/>
      <c r="J601" s="1944"/>
      <c r="K601" s="1944"/>
      <c r="L601" s="1944"/>
      <c r="M601" s="1944"/>
      <c r="N601" s="1944"/>
      <c r="O601" s="1944"/>
      <c r="P601" s="1944"/>
      <c r="Q601" s="1944"/>
      <c r="R601" s="1944"/>
      <c r="S601" s="1944"/>
      <c r="T601" s="1944"/>
      <c r="U601" s="1944"/>
      <c r="V601" s="1944"/>
      <c r="W601" s="1944"/>
      <c r="X601" s="1944"/>
      <c r="Y601" s="1420"/>
      <c r="Z601" s="1978" t="s">
        <v>1660</v>
      </c>
      <c r="AA601" s="1978"/>
      <c r="AB601" s="1978"/>
      <c r="AC601" s="1978"/>
      <c r="AD601" s="1978"/>
      <c r="AE601" s="1978"/>
      <c r="AF601" s="1979">
        <v>0</v>
      </c>
      <c r="AG601" s="1979"/>
      <c r="AH601" s="1979">
        <v>15</v>
      </c>
      <c r="AI601" s="1979"/>
      <c r="AJ601" s="1979"/>
      <c r="AK601" s="1944"/>
      <c r="AL601" s="1944"/>
      <c r="AM601" s="1944"/>
      <c r="AN601" s="1944"/>
      <c r="AO601" s="1944"/>
      <c r="AP601" s="1944"/>
      <c r="AQ601" s="1944"/>
      <c r="AR601" s="1944"/>
      <c r="AS601" s="1419"/>
    </row>
    <row r="602" spans="1:45" ht="14.1" customHeight="1">
      <c r="A602" s="1924" t="s">
        <v>2100</v>
      </c>
      <c r="B602" s="1924"/>
      <c r="C602" s="1925" t="s">
        <v>1654</v>
      </c>
      <c r="D602" s="1925"/>
      <c r="E602" s="1925"/>
      <c r="F602" s="1971" t="s">
        <v>1655</v>
      </c>
      <c r="G602" s="1971"/>
      <c r="H602" s="1971"/>
      <c r="I602" s="1422">
        <v>325</v>
      </c>
      <c r="J602" s="1976" t="s">
        <v>1656</v>
      </c>
      <c r="K602" s="1976"/>
      <c r="L602" s="1976"/>
      <c r="M602" s="1862" t="s">
        <v>2101</v>
      </c>
      <c r="N602" s="1862"/>
      <c r="O602" s="1862"/>
      <c r="P602" s="1862"/>
      <c r="Q602" s="1942">
        <v>44774</v>
      </c>
      <c r="R602" s="1942"/>
      <c r="S602" s="1977">
        <v>44774</v>
      </c>
      <c r="T602" s="1977"/>
      <c r="U602" s="1977"/>
      <c r="V602" s="1932">
        <v>45138</v>
      </c>
      <c r="W602" s="1932"/>
      <c r="X602" s="1932"/>
      <c r="Y602" s="1423">
        <v>564</v>
      </c>
      <c r="Z602" s="1973" t="s">
        <v>1658</v>
      </c>
      <c r="AA602" s="1973"/>
      <c r="AB602" s="1973"/>
      <c r="AC602" s="1973"/>
      <c r="AD602" s="1973"/>
      <c r="AE602" s="1973"/>
      <c r="AF602" s="1929">
        <v>0</v>
      </c>
      <c r="AG602" s="1929"/>
      <c r="AH602" s="1930">
        <v>-29</v>
      </c>
      <c r="AI602" s="1930"/>
      <c r="AJ602" s="1930"/>
      <c r="AK602" s="1929">
        <v>505</v>
      </c>
      <c r="AL602" s="1929"/>
      <c r="AM602" s="1929"/>
      <c r="AN602" s="1988">
        <v>99</v>
      </c>
      <c r="AO602" s="1988"/>
      <c r="AP602" s="1988"/>
      <c r="AQ602" s="1941">
        <v>0</v>
      </c>
      <c r="AR602" s="1941"/>
      <c r="AS602" s="1419"/>
    </row>
    <row r="603" spans="1:45" ht="15" customHeight="1">
      <c r="A603" s="1885"/>
      <c r="B603" s="1885"/>
      <c r="C603" s="1885"/>
      <c r="D603" s="1885"/>
      <c r="E603" s="1885"/>
      <c r="F603" s="1885"/>
      <c r="G603" s="1885"/>
      <c r="H603" s="1885"/>
      <c r="I603" s="1421"/>
      <c r="J603" s="1885"/>
      <c r="K603" s="1885"/>
      <c r="L603" s="1885"/>
      <c r="M603" s="1885"/>
      <c r="N603" s="1885"/>
      <c r="O603" s="1885"/>
      <c r="P603" s="1885"/>
      <c r="Q603" s="1885"/>
      <c r="R603" s="1885"/>
      <c r="S603" s="1885"/>
      <c r="T603" s="1885"/>
      <c r="U603" s="1885"/>
      <c r="V603" s="1885"/>
      <c r="W603" s="1885"/>
      <c r="X603" s="1885"/>
      <c r="Y603" s="1421"/>
      <c r="Z603" s="1973" t="s">
        <v>1659</v>
      </c>
      <c r="AA603" s="1973"/>
      <c r="AB603" s="1973"/>
      <c r="AC603" s="1973"/>
      <c r="AD603" s="1973"/>
      <c r="AE603" s="1973"/>
      <c r="AF603" s="1974">
        <v>534</v>
      </c>
      <c r="AG603" s="1974"/>
      <c r="AH603" s="1917">
        <v>0</v>
      </c>
      <c r="AI603" s="1917"/>
      <c r="AJ603" s="1917"/>
      <c r="AK603" s="1885"/>
      <c r="AL603" s="1885"/>
      <c r="AM603" s="1885"/>
      <c r="AN603" s="1885"/>
      <c r="AO603" s="1885"/>
      <c r="AP603" s="1885"/>
      <c r="AQ603" s="1885"/>
      <c r="AR603" s="1885"/>
      <c r="AS603" s="1419"/>
    </row>
    <row r="604" spans="1:45" ht="14.1" customHeight="1">
      <c r="A604" s="1924" t="s">
        <v>2102</v>
      </c>
      <c r="B604" s="1924"/>
      <c r="C604" s="1925" t="s">
        <v>1654</v>
      </c>
      <c r="D604" s="1925"/>
      <c r="E604" s="1925"/>
      <c r="F604" s="1971" t="s">
        <v>1655</v>
      </c>
      <c r="G604" s="1971"/>
      <c r="H604" s="1971"/>
      <c r="I604" s="1422">
        <v>325</v>
      </c>
      <c r="J604" s="1976" t="s">
        <v>1656</v>
      </c>
      <c r="K604" s="1976"/>
      <c r="L604" s="1976"/>
      <c r="M604" s="1862" t="s">
        <v>2103</v>
      </c>
      <c r="N604" s="1862"/>
      <c r="O604" s="1862"/>
      <c r="P604" s="1862"/>
      <c r="Q604" s="1942">
        <v>44754</v>
      </c>
      <c r="R604" s="1942"/>
      <c r="S604" s="1977">
        <v>44774</v>
      </c>
      <c r="T604" s="1977"/>
      <c r="U604" s="1977"/>
      <c r="V604" s="1932">
        <v>45138</v>
      </c>
      <c r="W604" s="1932"/>
      <c r="X604" s="1932"/>
      <c r="Y604" s="1423">
        <v>564</v>
      </c>
      <c r="Z604" s="1973" t="s">
        <v>1658</v>
      </c>
      <c r="AA604" s="1973"/>
      <c r="AB604" s="1973"/>
      <c r="AC604" s="1973"/>
      <c r="AD604" s="1973"/>
      <c r="AE604" s="1973"/>
      <c r="AF604" s="1929">
        <v>0</v>
      </c>
      <c r="AG604" s="1929"/>
      <c r="AH604" s="1930">
        <v>-45</v>
      </c>
      <c r="AI604" s="1930"/>
      <c r="AJ604" s="1930"/>
      <c r="AK604" s="1929">
        <v>514</v>
      </c>
      <c r="AL604" s="1929"/>
      <c r="AM604" s="1929"/>
      <c r="AN604" s="1975">
        <v>0</v>
      </c>
      <c r="AO604" s="1975"/>
      <c r="AP604" s="1975"/>
      <c r="AQ604" s="1941">
        <v>835.2</v>
      </c>
      <c r="AR604" s="1941"/>
      <c r="AS604" s="1419"/>
    </row>
    <row r="605" spans="1:45" ht="14.1" customHeight="1">
      <c r="A605" s="1885"/>
      <c r="B605" s="1885"/>
      <c r="C605" s="1885"/>
      <c r="D605" s="1885"/>
      <c r="E605" s="1885"/>
      <c r="F605" s="1885"/>
      <c r="G605" s="1885"/>
      <c r="H605" s="1885"/>
      <c r="I605" s="1421"/>
      <c r="J605" s="1885"/>
      <c r="K605" s="1885"/>
      <c r="L605" s="1885"/>
      <c r="M605" s="1885"/>
      <c r="N605" s="1885"/>
      <c r="O605" s="1885"/>
      <c r="P605" s="1885"/>
      <c r="Q605" s="1885"/>
      <c r="R605" s="1885"/>
      <c r="S605" s="1885"/>
      <c r="T605" s="1885"/>
      <c r="U605" s="1885"/>
      <c r="V605" s="1885"/>
      <c r="W605" s="1885"/>
      <c r="X605" s="1885"/>
      <c r="Y605" s="1421"/>
      <c r="Z605" s="1973" t="s">
        <v>1659</v>
      </c>
      <c r="AA605" s="1973"/>
      <c r="AB605" s="1973"/>
      <c r="AC605" s="1973"/>
      <c r="AD605" s="1973"/>
      <c r="AE605" s="1973"/>
      <c r="AF605" s="1974">
        <v>544</v>
      </c>
      <c r="AG605" s="1974"/>
      <c r="AH605" s="1917">
        <v>0</v>
      </c>
      <c r="AI605" s="1917"/>
      <c r="AJ605" s="1917"/>
      <c r="AK605" s="1885"/>
      <c r="AL605" s="1885"/>
      <c r="AM605" s="1885"/>
      <c r="AN605" s="1885"/>
      <c r="AO605" s="1885"/>
      <c r="AP605" s="1885"/>
      <c r="AQ605" s="1885"/>
      <c r="AR605" s="1885"/>
      <c r="AS605" s="1419"/>
    </row>
    <row r="606" spans="1:45" ht="15" customHeight="1">
      <c r="A606" s="1885"/>
      <c r="B606" s="1885"/>
      <c r="C606" s="1885"/>
      <c r="D606" s="1885"/>
      <c r="E606" s="1885"/>
      <c r="F606" s="1885"/>
      <c r="G606" s="1885"/>
      <c r="H606" s="1885"/>
      <c r="I606" s="1421"/>
      <c r="J606" s="1885"/>
      <c r="K606" s="1885"/>
      <c r="L606" s="1885"/>
      <c r="M606" s="1885"/>
      <c r="N606" s="1885"/>
      <c r="O606" s="1885"/>
      <c r="P606" s="1885"/>
      <c r="Q606" s="1885"/>
      <c r="R606" s="1885"/>
      <c r="S606" s="1885"/>
      <c r="T606" s="1885"/>
      <c r="U606" s="1885"/>
      <c r="V606" s="1885"/>
      <c r="W606" s="1885"/>
      <c r="X606" s="1885"/>
      <c r="Y606" s="1421"/>
      <c r="Z606" s="1973" t="s">
        <v>1660</v>
      </c>
      <c r="AA606" s="1973"/>
      <c r="AB606" s="1973"/>
      <c r="AC606" s="1973"/>
      <c r="AD606" s="1973"/>
      <c r="AE606" s="1973"/>
      <c r="AF606" s="1929">
        <v>0</v>
      </c>
      <c r="AG606" s="1929"/>
      <c r="AH606" s="1929">
        <v>15</v>
      </c>
      <c r="AI606" s="1929"/>
      <c r="AJ606" s="1929"/>
      <c r="AK606" s="1885"/>
      <c r="AL606" s="1885"/>
      <c r="AM606" s="1885"/>
      <c r="AN606" s="1885"/>
      <c r="AO606" s="1885"/>
      <c r="AP606" s="1885"/>
      <c r="AQ606" s="1885"/>
      <c r="AR606" s="1885"/>
      <c r="AS606" s="1419"/>
    </row>
    <row r="607" spans="1:45" ht="14.1" customHeight="1">
      <c r="A607" s="1924" t="s">
        <v>2104</v>
      </c>
      <c r="B607" s="1924"/>
      <c r="C607" s="1925" t="s">
        <v>1654</v>
      </c>
      <c r="D607" s="1925"/>
      <c r="E607" s="1925"/>
      <c r="F607" s="1971" t="s">
        <v>1655</v>
      </c>
      <c r="G607" s="1971"/>
      <c r="H607" s="1971"/>
      <c r="I607" s="1422">
        <v>325</v>
      </c>
      <c r="J607" s="1972" t="s">
        <v>1676</v>
      </c>
      <c r="K607" s="1972"/>
      <c r="L607" s="1972"/>
      <c r="M607" s="1924" t="s">
        <v>1677</v>
      </c>
      <c r="N607" s="1924"/>
      <c r="O607" s="1924"/>
      <c r="P607" s="1924"/>
      <c r="Q607" s="1885"/>
      <c r="R607" s="1885"/>
      <c r="S607" s="1885"/>
      <c r="T607" s="1885"/>
      <c r="U607" s="1885"/>
      <c r="V607" s="1885"/>
      <c r="W607" s="1885"/>
      <c r="X607" s="1885"/>
      <c r="Y607" s="1423">
        <v>564</v>
      </c>
      <c r="Z607" s="1885"/>
      <c r="AA607" s="1885"/>
      <c r="AB607" s="1885"/>
      <c r="AC607" s="1885"/>
      <c r="AD607" s="1885"/>
      <c r="AE607" s="1885"/>
      <c r="AF607" s="1929">
        <v>0</v>
      </c>
      <c r="AG607" s="1929"/>
      <c r="AH607" s="1917">
        <v>0</v>
      </c>
      <c r="AI607" s="1917"/>
      <c r="AJ607" s="1917"/>
      <c r="AK607" s="1885"/>
      <c r="AL607" s="1885"/>
      <c r="AM607" s="1885"/>
      <c r="AN607" s="1885"/>
      <c r="AO607" s="1885"/>
      <c r="AP607" s="1885"/>
      <c r="AQ607" s="1885"/>
      <c r="AR607" s="1885"/>
      <c r="AS607" s="1419"/>
    </row>
    <row r="608" spans="1:45" ht="21" customHeight="1">
      <c r="A608" s="1924" t="s">
        <v>2105</v>
      </c>
      <c r="B608" s="1924"/>
      <c r="C608" s="1925" t="s">
        <v>1654</v>
      </c>
      <c r="D608" s="1925"/>
      <c r="E608" s="1925"/>
      <c r="F608" s="1971" t="s">
        <v>1655</v>
      </c>
      <c r="G608" s="1971"/>
      <c r="H608" s="1971"/>
      <c r="I608" s="1422">
        <v>325</v>
      </c>
      <c r="J608" s="1976" t="s">
        <v>1656</v>
      </c>
      <c r="K608" s="1976"/>
      <c r="L608" s="1976"/>
      <c r="M608" s="1862" t="s">
        <v>2106</v>
      </c>
      <c r="N608" s="1862"/>
      <c r="O608" s="1862"/>
      <c r="P608" s="1862"/>
      <c r="Q608" s="1942">
        <v>44510</v>
      </c>
      <c r="R608" s="1942"/>
      <c r="S608" s="1977">
        <v>44774</v>
      </c>
      <c r="T608" s="1977"/>
      <c r="U608" s="1977"/>
      <c r="V608" s="1932">
        <v>45138</v>
      </c>
      <c r="W608" s="1932"/>
      <c r="X608" s="1932"/>
      <c r="Y608" s="1423">
        <v>564</v>
      </c>
      <c r="Z608" s="1973" t="s">
        <v>1658</v>
      </c>
      <c r="AA608" s="1973"/>
      <c r="AB608" s="1973"/>
      <c r="AC608" s="1973"/>
      <c r="AD608" s="1973"/>
      <c r="AE608" s="1973"/>
      <c r="AF608" s="1929">
        <v>0</v>
      </c>
      <c r="AG608" s="1929"/>
      <c r="AH608" s="1930">
        <v>-10</v>
      </c>
      <c r="AI608" s="1930"/>
      <c r="AJ608" s="1930"/>
      <c r="AK608" s="1929">
        <v>524</v>
      </c>
      <c r="AL608" s="1929"/>
      <c r="AM608" s="1929"/>
      <c r="AN608" s="1975">
        <v>0</v>
      </c>
      <c r="AO608" s="1975"/>
      <c r="AP608" s="1975"/>
      <c r="AQ608" s="1941">
        <v>609.30999999999995</v>
      </c>
      <c r="AR608" s="1941"/>
      <c r="AS608" s="1419"/>
    </row>
    <row r="609" spans="1:45" ht="14.1" customHeight="1">
      <c r="A609" s="1885"/>
      <c r="B609" s="1885"/>
      <c r="C609" s="1885"/>
      <c r="D609" s="1885"/>
      <c r="E609" s="1885"/>
      <c r="F609" s="1885"/>
      <c r="G609" s="1885"/>
      <c r="H609" s="1885"/>
      <c r="I609" s="1421"/>
      <c r="J609" s="1885"/>
      <c r="K609" s="1885"/>
      <c r="L609" s="1885"/>
      <c r="M609" s="1885"/>
      <c r="N609" s="1885"/>
      <c r="O609" s="1885"/>
      <c r="P609" s="1885"/>
      <c r="Q609" s="1885"/>
      <c r="R609" s="1885"/>
      <c r="S609" s="1885"/>
      <c r="T609" s="1885"/>
      <c r="U609" s="1885"/>
      <c r="V609" s="1885"/>
      <c r="W609" s="1885"/>
      <c r="X609" s="1885"/>
      <c r="Y609" s="1421"/>
      <c r="Z609" s="1973" t="s">
        <v>1659</v>
      </c>
      <c r="AA609" s="1973"/>
      <c r="AB609" s="1973"/>
      <c r="AC609" s="1973"/>
      <c r="AD609" s="1973"/>
      <c r="AE609" s="1973"/>
      <c r="AF609" s="1974">
        <v>519</v>
      </c>
      <c r="AG609" s="1974"/>
      <c r="AH609" s="1917">
        <v>0</v>
      </c>
      <c r="AI609" s="1917"/>
      <c r="AJ609" s="1917"/>
      <c r="AK609" s="1885"/>
      <c r="AL609" s="1885"/>
      <c r="AM609" s="1885"/>
      <c r="AN609" s="1885"/>
      <c r="AO609" s="1885"/>
      <c r="AP609" s="1885"/>
      <c r="AQ609" s="1885"/>
      <c r="AR609" s="1885"/>
      <c r="AS609" s="1419"/>
    </row>
    <row r="610" spans="1:45" ht="15" customHeight="1">
      <c r="A610" s="1885"/>
      <c r="B610" s="1885"/>
      <c r="C610" s="1885"/>
      <c r="D610" s="1885"/>
      <c r="E610" s="1885"/>
      <c r="F610" s="1885"/>
      <c r="G610" s="1885"/>
      <c r="H610" s="1885"/>
      <c r="I610" s="1421"/>
      <c r="J610" s="1885"/>
      <c r="K610" s="1885"/>
      <c r="L610" s="1885"/>
      <c r="M610" s="1885"/>
      <c r="N610" s="1885"/>
      <c r="O610" s="1885"/>
      <c r="P610" s="1885"/>
      <c r="Q610" s="1885"/>
      <c r="R610" s="1885"/>
      <c r="S610" s="1885"/>
      <c r="T610" s="1885"/>
      <c r="U610" s="1885"/>
      <c r="V610" s="1885"/>
      <c r="W610" s="1885"/>
      <c r="X610" s="1885"/>
      <c r="Y610" s="1421"/>
      <c r="Z610" s="1973" t="s">
        <v>1660</v>
      </c>
      <c r="AA610" s="1973"/>
      <c r="AB610" s="1973"/>
      <c r="AC610" s="1973"/>
      <c r="AD610" s="1973"/>
      <c r="AE610" s="1973"/>
      <c r="AF610" s="1929">
        <v>0</v>
      </c>
      <c r="AG610" s="1929"/>
      <c r="AH610" s="1929">
        <v>15</v>
      </c>
      <c r="AI610" s="1929"/>
      <c r="AJ610" s="1929"/>
      <c r="AK610" s="1885"/>
      <c r="AL610" s="1885"/>
      <c r="AM610" s="1885"/>
      <c r="AN610" s="1885"/>
      <c r="AO610" s="1885"/>
      <c r="AP610" s="1885"/>
      <c r="AQ610" s="1885"/>
      <c r="AR610" s="1885"/>
      <c r="AS610" s="1419"/>
    </row>
    <row r="611" spans="1:45" ht="14.1" customHeight="1">
      <c r="A611" s="1924" t="s">
        <v>2107</v>
      </c>
      <c r="B611" s="1924"/>
      <c r="C611" s="1925" t="s">
        <v>1654</v>
      </c>
      <c r="D611" s="1925"/>
      <c r="E611" s="1925"/>
      <c r="F611" s="1971" t="s">
        <v>1655</v>
      </c>
      <c r="G611" s="1971"/>
      <c r="H611" s="1971"/>
      <c r="I611" s="1422">
        <v>325</v>
      </c>
      <c r="J611" s="1976" t="s">
        <v>1656</v>
      </c>
      <c r="K611" s="1976"/>
      <c r="L611" s="1976"/>
      <c r="M611" s="1862" t="s">
        <v>2108</v>
      </c>
      <c r="N611" s="1862"/>
      <c r="O611" s="1862"/>
      <c r="P611" s="1862"/>
      <c r="Q611" s="1942">
        <v>44422</v>
      </c>
      <c r="R611" s="1942"/>
      <c r="S611" s="1977">
        <v>44774</v>
      </c>
      <c r="T611" s="1977"/>
      <c r="U611" s="1977"/>
      <c r="V611" s="1932">
        <v>45138</v>
      </c>
      <c r="W611" s="1932"/>
      <c r="X611" s="1932"/>
      <c r="Y611" s="1423">
        <v>564</v>
      </c>
      <c r="Z611" s="1973" t="s">
        <v>1658</v>
      </c>
      <c r="AA611" s="1973"/>
      <c r="AB611" s="1973"/>
      <c r="AC611" s="1973"/>
      <c r="AD611" s="1973"/>
      <c r="AE611" s="1973"/>
      <c r="AF611" s="1929">
        <v>0</v>
      </c>
      <c r="AG611" s="1929"/>
      <c r="AH611" s="1930">
        <v>-65</v>
      </c>
      <c r="AI611" s="1930"/>
      <c r="AJ611" s="1930"/>
      <c r="AK611" s="1929">
        <v>494</v>
      </c>
      <c r="AL611" s="1929"/>
      <c r="AM611" s="1929"/>
      <c r="AN611" s="1975">
        <v>0</v>
      </c>
      <c r="AO611" s="1975"/>
      <c r="AP611" s="1975"/>
      <c r="AQ611" s="1943">
        <v>1209.0999999999999</v>
      </c>
      <c r="AR611" s="1943"/>
      <c r="AS611" s="1419"/>
    </row>
    <row r="612" spans="1:45" ht="15" customHeight="1">
      <c r="A612" s="1885"/>
      <c r="B612" s="1885"/>
      <c r="C612" s="1885"/>
      <c r="D612" s="1885"/>
      <c r="E612" s="1885"/>
      <c r="F612" s="1885"/>
      <c r="G612" s="1885"/>
      <c r="H612" s="1885"/>
      <c r="I612" s="1421"/>
      <c r="J612" s="1885"/>
      <c r="K612" s="1885"/>
      <c r="L612" s="1885"/>
      <c r="M612" s="1885"/>
      <c r="N612" s="1885"/>
      <c r="O612" s="1885"/>
      <c r="P612" s="1885"/>
      <c r="Q612" s="1885"/>
      <c r="R612" s="1885"/>
      <c r="S612" s="1885"/>
      <c r="T612" s="1885"/>
      <c r="U612" s="1885"/>
      <c r="V612" s="1885"/>
      <c r="W612" s="1885"/>
      <c r="X612" s="1885"/>
      <c r="Y612" s="1421"/>
      <c r="Z612" s="1973" t="s">
        <v>1659</v>
      </c>
      <c r="AA612" s="1973"/>
      <c r="AB612" s="1973"/>
      <c r="AC612" s="1973"/>
      <c r="AD612" s="1973"/>
      <c r="AE612" s="1973"/>
      <c r="AF612" s="1974">
        <v>544</v>
      </c>
      <c r="AG612" s="1974"/>
      <c r="AH612" s="1917">
        <v>0</v>
      </c>
      <c r="AI612" s="1917"/>
      <c r="AJ612" s="1917"/>
      <c r="AK612" s="1885"/>
      <c r="AL612" s="1885"/>
      <c r="AM612" s="1885"/>
      <c r="AN612" s="1885"/>
      <c r="AO612" s="1885"/>
      <c r="AP612" s="1885"/>
      <c r="AQ612" s="1885"/>
      <c r="AR612" s="1885"/>
      <c r="AS612" s="1419"/>
    </row>
    <row r="613" spans="1:45" ht="14.1" customHeight="1">
      <c r="A613" s="1885"/>
      <c r="B613" s="1885"/>
      <c r="C613" s="1885"/>
      <c r="D613" s="1885"/>
      <c r="E613" s="1885"/>
      <c r="F613" s="1885"/>
      <c r="G613" s="1885"/>
      <c r="H613" s="1885"/>
      <c r="I613" s="1421"/>
      <c r="J613" s="1885"/>
      <c r="K613" s="1885"/>
      <c r="L613" s="1885"/>
      <c r="M613" s="1885"/>
      <c r="N613" s="1885"/>
      <c r="O613" s="1885"/>
      <c r="P613" s="1885"/>
      <c r="Q613" s="1885"/>
      <c r="R613" s="1885"/>
      <c r="S613" s="1885"/>
      <c r="T613" s="1885"/>
      <c r="U613" s="1885"/>
      <c r="V613" s="1885"/>
      <c r="W613" s="1885"/>
      <c r="X613" s="1885"/>
      <c r="Y613" s="1421"/>
      <c r="Z613" s="1973" t="s">
        <v>1660</v>
      </c>
      <c r="AA613" s="1973"/>
      <c r="AB613" s="1973"/>
      <c r="AC613" s="1973"/>
      <c r="AD613" s="1973"/>
      <c r="AE613" s="1973"/>
      <c r="AF613" s="1929">
        <v>0</v>
      </c>
      <c r="AG613" s="1929"/>
      <c r="AH613" s="1929">
        <v>15</v>
      </c>
      <c r="AI613" s="1929"/>
      <c r="AJ613" s="1929"/>
      <c r="AK613" s="1885"/>
      <c r="AL613" s="1885"/>
      <c r="AM613" s="1885"/>
      <c r="AN613" s="1885"/>
      <c r="AO613" s="1885"/>
      <c r="AP613" s="1885"/>
      <c r="AQ613" s="1885"/>
      <c r="AR613" s="1885"/>
      <c r="AS613" s="1419"/>
    </row>
    <row r="614" spans="1:45" ht="14.1" customHeight="1">
      <c r="A614" s="1924" t="s">
        <v>2109</v>
      </c>
      <c r="B614" s="1924"/>
      <c r="C614" s="1925" t="s">
        <v>1654</v>
      </c>
      <c r="D614" s="1925"/>
      <c r="E614" s="1925"/>
      <c r="F614" s="1971" t="s">
        <v>1655</v>
      </c>
      <c r="G614" s="1971"/>
      <c r="H614" s="1971"/>
      <c r="I614" s="1422">
        <v>325</v>
      </c>
      <c r="J614" s="1976" t="s">
        <v>1656</v>
      </c>
      <c r="K614" s="1976"/>
      <c r="L614" s="1976"/>
      <c r="M614" s="1862" t="s">
        <v>2110</v>
      </c>
      <c r="N614" s="1862"/>
      <c r="O614" s="1862"/>
      <c r="P614" s="1862"/>
      <c r="Q614" s="1942">
        <v>44422</v>
      </c>
      <c r="R614" s="1942"/>
      <c r="S614" s="1977">
        <v>44774</v>
      </c>
      <c r="T614" s="1977"/>
      <c r="U614" s="1977"/>
      <c r="V614" s="1932">
        <v>45138</v>
      </c>
      <c r="W614" s="1932"/>
      <c r="X614" s="1932"/>
      <c r="Y614" s="1423">
        <v>564</v>
      </c>
      <c r="Z614" s="1973" t="s">
        <v>1658</v>
      </c>
      <c r="AA614" s="1973"/>
      <c r="AB614" s="1973"/>
      <c r="AC614" s="1973"/>
      <c r="AD614" s="1973"/>
      <c r="AE614" s="1973"/>
      <c r="AF614" s="1929">
        <v>0</v>
      </c>
      <c r="AG614" s="1929"/>
      <c r="AH614" s="1930">
        <v>-85</v>
      </c>
      <c r="AI614" s="1930"/>
      <c r="AJ614" s="1930"/>
      <c r="AK614" s="1929">
        <v>474</v>
      </c>
      <c r="AL614" s="1929"/>
      <c r="AM614" s="1929"/>
      <c r="AN614" s="1975">
        <v>0</v>
      </c>
      <c r="AO614" s="1975"/>
      <c r="AP614" s="1975"/>
      <c r="AQ614" s="1943">
        <v>1695.82</v>
      </c>
      <c r="AR614" s="1943"/>
      <c r="AS614" s="1419"/>
    </row>
    <row r="615" spans="1:45" ht="15" customHeight="1">
      <c r="A615" s="1885"/>
      <c r="B615" s="1885"/>
      <c r="C615" s="1885"/>
      <c r="D615" s="1885"/>
      <c r="E615" s="1885"/>
      <c r="F615" s="1885"/>
      <c r="G615" s="1885"/>
      <c r="H615" s="1885"/>
      <c r="I615" s="1421"/>
      <c r="J615" s="1885"/>
      <c r="K615" s="1885"/>
      <c r="L615" s="1885"/>
      <c r="M615" s="1885"/>
      <c r="N615" s="1885"/>
      <c r="O615" s="1885"/>
      <c r="P615" s="1885"/>
      <c r="Q615" s="1885"/>
      <c r="R615" s="1885"/>
      <c r="S615" s="1885"/>
      <c r="T615" s="1885"/>
      <c r="U615" s="1885"/>
      <c r="V615" s="1885"/>
      <c r="W615" s="1885"/>
      <c r="X615" s="1885"/>
      <c r="Y615" s="1421"/>
      <c r="Z615" s="1973" t="s">
        <v>1659</v>
      </c>
      <c r="AA615" s="1973"/>
      <c r="AB615" s="1973"/>
      <c r="AC615" s="1973"/>
      <c r="AD615" s="1973"/>
      <c r="AE615" s="1973"/>
      <c r="AF615" s="1974">
        <v>544</v>
      </c>
      <c r="AG615" s="1974"/>
      <c r="AH615" s="1917">
        <v>0</v>
      </c>
      <c r="AI615" s="1917"/>
      <c r="AJ615" s="1917"/>
      <c r="AK615" s="1885"/>
      <c r="AL615" s="1885"/>
      <c r="AM615" s="1885"/>
      <c r="AN615" s="1885"/>
      <c r="AO615" s="1885"/>
      <c r="AP615" s="1885"/>
      <c r="AQ615" s="1885"/>
      <c r="AR615" s="1885"/>
      <c r="AS615" s="1419"/>
    </row>
    <row r="616" spans="1:45" ht="14.1" customHeight="1">
      <c r="A616" s="1885"/>
      <c r="B616" s="1885"/>
      <c r="C616" s="1885"/>
      <c r="D616" s="1885"/>
      <c r="E616" s="1885"/>
      <c r="F616" s="1885"/>
      <c r="G616" s="1885"/>
      <c r="H616" s="1885"/>
      <c r="I616" s="1421"/>
      <c r="J616" s="1885"/>
      <c r="K616" s="1885"/>
      <c r="L616" s="1885"/>
      <c r="M616" s="1885"/>
      <c r="N616" s="1885"/>
      <c r="O616" s="1885"/>
      <c r="P616" s="1885"/>
      <c r="Q616" s="1885"/>
      <c r="R616" s="1885"/>
      <c r="S616" s="1885"/>
      <c r="T616" s="1885"/>
      <c r="U616" s="1885"/>
      <c r="V616" s="1885"/>
      <c r="W616" s="1885"/>
      <c r="X616" s="1885"/>
      <c r="Y616" s="1421"/>
      <c r="Z616" s="1973" t="s">
        <v>1660</v>
      </c>
      <c r="AA616" s="1973"/>
      <c r="AB616" s="1973"/>
      <c r="AC616" s="1973"/>
      <c r="AD616" s="1973"/>
      <c r="AE616" s="1973"/>
      <c r="AF616" s="1929">
        <v>0</v>
      </c>
      <c r="AG616" s="1929"/>
      <c r="AH616" s="1929">
        <v>15</v>
      </c>
      <c r="AI616" s="1929"/>
      <c r="AJ616" s="1929"/>
      <c r="AK616" s="1885"/>
      <c r="AL616" s="1885"/>
      <c r="AM616" s="1885"/>
      <c r="AN616" s="1885"/>
      <c r="AO616" s="1885"/>
      <c r="AP616" s="1885"/>
      <c r="AQ616" s="1885"/>
      <c r="AR616" s="1885"/>
      <c r="AS616" s="1419"/>
    </row>
    <row r="617" spans="1:45" ht="15" customHeight="1">
      <c r="A617" s="1924" t="s">
        <v>2111</v>
      </c>
      <c r="B617" s="1924"/>
      <c r="C617" s="1925" t="s">
        <v>1654</v>
      </c>
      <c r="D617" s="1925"/>
      <c r="E617" s="1925"/>
      <c r="F617" s="1971" t="s">
        <v>1655</v>
      </c>
      <c r="G617" s="1971"/>
      <c r="H617" s="1971"/>
      <c r="I617" s="1422">
        <v>325</v>
      </c>
      <c r="J617" s="1972" t="s">
        <v>1676</v>
      </c>
      <c r="K617" s="1972"/>
      <c r="L617" s="1972"/>
      <c r="M617" s="1924" t="s">
        <v>1677</v>
      </c>
      <c r="N617" s="1924"/>
      <c r="O617" s="1924"/>
      <c r="P617" s="1924"/>
      <c r="Q617" s="1885"/>
      <c r="R617" s="1885"/>
      <c r="S617" s="1885"/>
      <c r="T617" s="1885"/>
      <c r="U617" s="1885"/>
      <c r="V617" s="1885"/>
      <c r="W617" s="1885"/>
      <c r="X617" s="1885"/>
      <c r="Y617" s="1423">
        <v>564</v>
      </c>
      <c r="Z617" s="1885"/>
      <c r="AA617" s="1885"/>
      <c r="AB617" s="1885"/>
      <c r="AC617" s="1885"/>
      <c r="AD617" s="1885"/>
      <c r="AE617" s="1885"/>
      <c r="AF617" s="1929">
        <v>0</v>
      </c>
      <c r="AG617" s="1929"/>
      <c r="AH617" s="1917">
        <v>0</v>
      </c>
      <c r="AI617" s="1917"/>
      <c r="AJ617" s="1917"/>
      <c r="AK617" s="1885"/>
      <c r="AL617" s="1885"/>
      <c r="AM617" s="1885"/>
      <c r="AN617" s="1885"/>
      <c r="AO617" s="1885"/>
      <c r="AP617" s="1885"/>
      <c r="AQ617" s="1885"/>
      <c r="AR617" s="1885"/>
      <c r="AS617" s="1419"/>
    </row>
    <row r="618" spans="1:45" ht="14.1" customHeight="1">
      <c r="A618" s="1924" t="s">
        <v>2112</v>
      </c>
      <c r="B618" s="1924"/>
      <c r="C618" s="1925" t="s">
        <v>1654</v>
      </c>
      <c r="D618" s="1925"/>
      <c r="E618" s="1925"/>
      <c r="F618" s="1971" t="s">
        <v>1655</v>
      </c>
      <c r="G618" s="1971"/>
      <c r="H618" s="1971"/>
      <c r="I618" s="1422">
        <v>325</v>
      </c>
      <c r="J618" s="1972" t="s">
        <v>1676</v>
      </c>
      <c r="K618" s="1972"/>
      <c r="L618" s="1972"/>
      <c r="M618" s="1924" t="s">
        <v>1677</v>
      </c>
      <c r="N618" s="1924"/>
      <c r="O618" s="1924"/>
      <c r="P618" s="1924"/>
      <c r="Q618" s="1885"/>
      <c r="R618" s="1885"/>
      <c r="S618" s="1885"/>
      <c r="T618" s="1885"/>
      <c r="U618" s="1885"/>
      <c r="V618" s="1885"/>
      <c r="W618" s="1885"/>
      <c r="X618" s="1885"/>
      <c r="Y618" s="1423">
        <v>564</v>
      </c>
      <c r="Z618" s="1885"/>
      <c r="AA618" s="1885"/>
      <c r="AB618" s="1885"/>
      <c r="AC618" s="1885"/>
      <c r="AD618" s="1885"/>
      <c r="AE618" s="1885"/>
      <c r="AF618" s="1929">
        <v>0</v>
      </c>
      <c r="AG618" s="1929"/>
      <c r="AH618" s="1917">
        <v>0</v>
      </c>
      <c r="AI618" s="1917"/>
      <c r="AJ618" s="1917"/>
      <c r="AK618" s="1885"/>
      <c r="AL618" s="1885"/>
      <c r="AM618" s="1885"/>
      <c r="AN618" s="1885"/>
      <c r="AO618" s="1885"/>
      <c r="AP618" s="1885"/>
      <c r="AQ618" s="1885"/>
      <c r="AR618" s="1885"/>
      <c r="AS618" s="1419"/>
    </row>
    <row r="619" spans="1:45" ht="15" customHeight="1">
      <c r="A619" s="1924" t="s">
        <v>2113</v>
      </c>
      <c r="B619" s="1924"/>
      <c r="C619" s="1925" t="s">
        <v>1654</v>
      </c>
      <c r="D619" s="1925"/>
      <c r="E619" s="1925"/>
      <c r="F619" s="1971" t="s">
        <v>1655</v>
      </c>
      <c r="G619" s="1971"/>
      <c r="H619" s="1971"/>
      <c r="I619" s="1422">
        <v>325</v>
      </c>
      <c r="J619" s="1976" t="s">
        <v>1656</v>
      </c>
      <c r="K619" s="1976"/>
      <c r="L619" s="1976"/>
      <c r="M619" s="1862" t="s">
        <v>2114</v>
      </c>
      <c r="N619" s="1862"/>
      <c r="O619" s="1862"/>
      <c r="P619" s="1862"/>
      <c r="Q619" s="1942">
        <v>44569</v>
      </c>
      <c r="R619" s="1942"/>
      <c r="S619" s="1977">
        <v>44774</v>
      </c>
      <c r="T619" s="1977"/>
      <c r="U619" s="1977"/>
      <c r="V619" s="1932">
        <v>45138</v>
      </c>
      <c r="W619" s="1932"/>
      <c r="X619" s="1932"/>
      <c r="Y619" s="1423">
        <v>564</v>
      </c>
      <c r="Z619" s="1973" t="s">
        <v>2115</v>
      </c>
      <c r="AA619" s="1973"/>
      <c r="AB619" s="1973"/>
      <c r="AC619" s="1973"/>
      <c r="AD619" s="1973"/>
      <c r="AE619" s="1973"/>
      <c r="AF619" s="1929">
        <v>0</v>
      </c>
      <c r="AG619" s="1929"/>
      <c r="AH619" s="1930">
        <v>-549</v>
      </c>
      <c r="AI619" s="1930"/>
      <c r="AJ619" s="1930"/>
      <c r="AK619" s="1988">
        <v>15</v>
      </c>
      <c r="AL619" s="1988"/>
      <c r="AM619" s="1988"/>
      <c r="AN619" s="1975">
        <v>0</v>
      </c>
      <c r="AO619" s="1975"/>
      <c r="AP619" s="1975"/>
      <c r="AQ619" s="1941">
        <v>196.32</v>
      </c>
      <c r="AR619" s="1941"/>
      <c r="AS619" s="1419"/>
    </row>
    <row r="620" spans="1:45" ht="14.1" customHeight="1">
      <c r="A620" s="1885"/>
      <c r="B620" s="1885"/>
      <c r="C620" s="1885"/>
      <c r="D620" s="1885"/>
      <c r="E620" s="1885"/>
      <c r="F620" s="1885"/>
      <c r="G620" s="1885"/>
      <c r="H620" s="1885"/>
      <c r="I620" s="1421"/>
      <c r="J620" s="1885"/>
      <c r="K620" s="1885"/>
      <c r="L620" s="1885"/>
      <c r="M620" s="1885"/>
      <c r="N620" s="1885"/>
      <c r="O620" s="1885"/>
      <c r="P620" s="1885"/>
      <c r="Q620" s="1885"/>
      <c r="R620" s="1885"/>
      <c r="S620" s="1885"/>
      <c r="T620" s="1885"/>
      <c r="U620" s="1885"/>
      <c r="V620" s="1885"/>
      <c r="W620" s="1885"/>
      <c r="X620" s="1885"/>
      <c r="Y620" s="1421"/>
      <c r="Z620" s="1973" t="s">
        <v>1659</v>
      </c>
      <c r="AA620" s="1973"/>
      <c r="AB620" s="1973"/>
      <c r="AC620" s="1973"/>
      <c r="AD620" s="1973"/>
      <c r="AE620" s="1973"/>
      <c r="AF620" s="1974">
        <v>549</v>
      </c>
      <c r="AG620" s="1974"/>
      <c r="AH620" s="1917">
        <v>0</v>
      </c>
      <c r="AI620" s="1917"/>
      <c r="AJ620" s="1917"/>
      <c r="AK620" s="1885"/>
      <c r="AL620" s="1885"/>
      <c r="AM620" s="1885"/>
      <c r="AN620" s="1885"/>
      <c r="AO620" s="1885"/>
      <c r="AP620" s="1885"/>
      <c r="AQ620" s="1885"/>
      <c r="AR620" s="1885"/>
      <c r="AS620" s="1419"/>
    </row>
    <row r="621" spans="1:45" ht="15" customHeight="1">
      <c r="A621" s="1885"/>
      <c r="B621" s="1885"/>
      <c r="C621" s="1885"/>
      <c r="D621" s="1885"/>
      <c r="E621" s="1885"/>
      <c r="F621" s="1885"/>
      <c r="G621" s="1885"/>
      <c r="H621" s="1885"/>
      <c r="I621" s="1421"/>
      <c r="J621" s="1885"/>
      <c r="K621" s="1885"/>
      <c r="L621" s="1885"/>
      <c r="M621" s="1885"/>
      <c r="N621" s="1885"/>
      <c r="O621" s="1885"/>
      <c r="P621" s="1885"/>
      <c r="Q621" s="1885"/>
      <c r="R621" s="1885"/>
      <c r="S621" s="1885"/>
      <c r="T621" s="1885"/>
      <c r="U621" s="1885"/>
      <c r="V621" s="1885"/>
      <c r="W621" s="1885"/>
      <c r="X621" s="1885"/>
      <c r="Y621" s="1421"/>
      <c r="Z621" s="1973" t="s">
        <v>1660</v>
      </c>
      <c r="AA621" s="1973"/>
      <c r="AB621" s="1973"/>
      <c r="AC621" s="1973"/>
      <c r="AD621" s="1973"/>
      <c r="AE621" s="1973"/>
      <c r="AF621" s="1929">
        <v>0</v>
      </c>
      <c r="AG621" s="1929"/>
      <c r="AH621" s="1929">
        <v>15</v>
      </c>
      <c r="AI621" s="1929"/>
      <c r="AJ621" s="1929"/>
      <c r="AK621" s="1885"/>
      <c r="AL621" s="1885"/>
      <c r="AM621" s="1885"/>
      <c r="AN621" s="1885"/>
      <c r="AO621" s="1885"/>
      <c r="AP621" s="1885"/>
      <c r="AQ621" s="1885"/>
      <c r="AR621" s="1885"/>
      <c r="AS621" s="1419"/>
    </row>
    <row r="622" spans="1:45" ht="14.1" customHeight="1">
      <c r="A622" s="1924" t="s">
        <v>2116</v>
      </c>
      <c r="B622" s="1924"/>
      <c r="C622" s="1925" t="s">
        <v>1654</v>
      </c>
      <c r="D622" s="1925"/>
      <c r="E622" s="1925"/>
      <c r="F622" s="1971" t="s">
        <v>1655</v>
      </c>
      <c r="G622" s="1971"/>
      <c r="H622" s="1971"/>
      <c r="I622" s="1422">
        <v>325</v>
      </c>
      <c r="J622" s="1976" t="s">
        <v>1656</v>
      </c>
      <c r="K622" s="1976"/>
      <c r="L622" s="1976"/>
      <c r="M622" s="1862" t="s">
        <v>2114</v>
      </c>
      <c r="N622" s="1862"/>
      <c r="O622" s="1862"/>
      <c r="P622" s="1862"/>
      <c r="Q622" s="1942">
        <v>44569</v>
      </c>
      <c r="R622" s="1942"/>
      <c r="S622" s="1977">
        <v>44774</v>
      </c>
      <c r="T622" s="1977"/>
      <c r="U622" s="1977"/>
      <c r="V622" s="1932">
        <v>45138</v>
      </c>
      <c r="W622" s="1932"/>
      <c r="X622" s="1932"/>
      <c r="Y622" s="1423">
        <v>564</v>
      </c>
      <c r="Z622" s="1973" t="s">
        <v>2115</v>
      </c>
      <c r="AA622" s="1973"/>
      <c r="AB622" s="1973"/>
      <c r="AC622" s="1973"/>
      <c r="AD622" s="1973"/>
      <c r="AE622" s="1973"/>
      <c r="AF622" s="1929">
        <v>0</v>
      </c>
      <c r="AG622" s="1929"/>
      <c r="AH622" s="1930">
        <v>-549</v>
      </c>
      <c r="AI622" s="1930"/>
      <c r="AJ622" s="1930"/>
      <c r="AK622" s="1988">
        <v>0</v>
      </c>
      <c r="AL622" s="1988"/>
      <c r="AM622" s="1988"/>
      <c r="AN622" s="1975">
        <v>0</v>
      </c>
      <c r="AO622" s="1975"/>
      <c r="AP622" s="1975"/>
      <c r="AQ622" s="1941">
        <v>121.33</v>
      </c>
      <c r="AR622" s="1941"/>
      <c r="AS622" s="1419"/>
    </row>
    <row r="623" spans="1:45" ht="14.1" customHeight="1">
      <c r="A623" s="1885"/>
      <c r="B623" s="1885"/>
      <c r="C623" s="1885"/>
      <c r="D623" s="1885"/>
      <c r="E623" s="1885"/>
      <c r="F623" s="1885"/>
      <c r="G623" s="1885"/>
      <c r="H623" s="1885"/>
      <c r="I623" s="1421"/>
      <c r="J623" s="1885"/>
      <c r="K623" s="1885"/>
      <c r="L623" s="1885"/>
      <c r="M623" s="1885"/>
      <c r="N623" s="1885"/>
      <c r="O623" s="1885"/>
      <c r="P623" s="1885"/>
      <c r="Q623" s="1885"/>
      <c r="R623" s="1885"/>
      <c r="S623" s="1885"/>
      <c r="T623" s="1885"/>
      <c r="U623" s="1885"/>
      <c r="V623" s="1885"/>
      <c r="W623" s="1885"/>
      <c r="X623" s="1885"/>
      <c r="Y623" s="1421"/>
      <c r="Z623" s="1973" t="s">
        <v>1659</v>
      </c>
      <c r="AA623" s="1973"/>
      <c r="AB623" s="1973"/>
      <c r="AC623" s="1973"/>
      <c r="AD623" s="1973"/>
      <c r="AE623" s="1973"/>
      <c r="AF623" s="1974">
        <v>549</v>
      </c>
      <c r="AG623" s="1974"/>
      <c r="AH623" s="1917">
        <v>0</v>
      </c>
      <c r="AI623" s="1917"/>
      <c r="AJ623" s="1917"/>
      <c r="AK623" s="1885"/>
      <c r="AL623" s="1885"/>
      <c r="AM623" s="1885"/>
      <c r="AN623" s="1885"/>
      <c r="AO623" s="1885"/>
      <c r="AP623" s="1885"/>
      <c r="AQ623" s="1885"/>
      <c r="AR623" s="1885"/>
      <c r="AS623" s="1419"/>
    </row>
    <row r="624" spans="1:45" ht="15" customHeight="1">
      <c r="A624" s="1924" t="s">
        <v>2117</v>
      </c>
      <c r="B624" s="1924"/>
      <c r="C624" s="1925" t="s">
        <v>1654</v>
      </c>
      <c r="D624" s="1925"/>
      <c r="E624" s="1925"/>
      <c r="F624" s="1971" t="s">
        <v>1655</v>
      </c>
      <c r="G624" s="1971"/>
      <c r="H624" s="1971"/>
      <c r="I624" s="1422">
        <v>325</v>
      </c>
      <c r="J624" s="1976" t="s">
        <v>1656</v>
      </c>
      <c r="K624" s="1976"/>
      <c r="L624" s="1976"/>
      <c r="M624" s="1862" t="s">
        <v>2114</v>
      </c>
      <c r="N624" s="1862"/>
      <c r="O624" s="1862"/>
      <c r="P624" s="1862"/>
      <c r="Q624" s="1942">
        <v>44569</v>
      </c>
      <c r="R624" s="1942"/>
      <c r="S624" s="1977">
        <v>44774</v>
      </c>
      <c r="T624" s="1977"/>
      <c r="U624" s="1977"/>
      <c r="V624" s="1932">
        <v>45138</v>
      </c>
      <c r="W624" s="1932"/>
      <c r="X624" s="1932"/>
      <c r="Y624" s="1423">
        <v>564</v>
      </c>
      <c r="Z624" s="1973" t="s">
        <v>2115</v>
      </c>
      <c r="AA624" s="1973"/>
      <c r="AB624" s="1973"/>
      <c r="AC624" s="1973"/>
      <c r="AD624" s="1973"/>
      <c r="AE624" s="1973"/>
      <c r="AF624" s="1929">
        <v>0</v>
      </c>
      <c r="AG624" s="1929"/>
      <c r="AH624" s="1930">
        <v>-549</v>
      </c>
      <c r="AI624" s="1930"/>
      <c r="AJ624" s="1930"/>
      <c r="AK624" s="1988">
        <v>0</v>
      </c>
      <c r="AL624" s="1988"/>
      <c r="AM624" s="1988"/>
      <c r="AN624" s="1975">
        <v>0</v>
      </c>
      <c r="AO624" s="1975"/>
      <c r="AP624" s="1975"/>
      <c r="AQ624" s="1941">
        <v>0</v>
      </c>
      <c r="AR624" s="1941"/>
      <c r="AS624" s="1419"/>
    </row>
    <row r="625" spans="1:45" ht="14.1" customHeight="1">
      <c r="A625" s="1885"/>
      <c r="B625" s="1885"/>
      <c r="C625" s="1885"/>
      <c r="D625" s="1885"/>
      <c r="E625" s="1885"/>
      <c r="F625" s="1885"/>
      <c r="G625" s="1885"/>
      <c r="H625" s="1885"/>
      <c r="I625" s="1421"/>
      <c r="J625" s="1885"/>
      <c r="K625" s="1885"/>
      <c r="L625" s="1885"/>
      <c r="M625" s="1885"/>
      <c r="N625" s="1885"/>
      <c r="O625" s="1885"/>
      <c r="P625" s="1885"/>
      <c r="Q625" s="1885"/>
      <c r="R625" s="1885"/>
      <c r="S625" s="1885"/>
      <c r="T625" s="1885"/>
      <c r="U625" s="1885"/>
      <c r="V625" s="1885"/>
      <c r="W625" s="1885"/>
      <c r="X625" s="1885"/>
      <c r="Y625" s="1421"/>
      <c r="Z625" s="1973" t="s">
        <v>1659</v>
      </c>
      <c r="AA625" s="1973"/>
      <c r="AB625" s="1973"/>
      <c r="AC625" s="1973"/>
      <c r="AD625" s="1973"/>
      <c r="AE625" s="1973"/>
      <c r="AF625" s="1974">
        <v>549</v>
      </c>
      <c r="AG625" s="1974"/>
      <c r="AH625" s="1917">
        <v>0</v>
      </c>
      <c r="AI625" s="1917"/>
      <c r="AJ625" s="1917"/>
      <c r="AK625" s="1885"/>
      <c r="AL625" s="1885"/>
      <c r="AM625" s="1885"/>
      <c r="AN625" s="1885"/>
      <c r="AO625" s="1885"/>
      <c r="AP625" s="1885"/>
      <c r="AQ625" s="1885"/>
      <c r="AR625" s="1885"/>
      <c r="AS625" s="1419"/>
    </row>
    <row r="626" spans="1:45" ht="15" customHeight="1">
      <c r="A626" s="1924" t="s">
        <v>2118</v>
      </c>
      <c r="B626" s="1924"/>
      <c r="C626" s="1925" t="s">
        <v>1654</v>
      </c>
      <c r="D626" s="1925"/>
      <c r="E626" s="1925"/>
      <c r="F626" s="1971" t="s">
        <v>1655</v>
      </c>
      <c r="G626" s="1971"/>
      <c r="H626" s="1971"/>
      <c r="I626" s="1422">
        <v>325</v>
      </c>
      <c r="J626" s="1976" t="s">
        <v>1656</v>
      </c>
      <c r="K626" s="1976"/>
      <c r="L626" s="1976"/>
      <c r="M626" s="1862" t="s">
        <v>2114</v>
      </c>
      <c r="N626" s="1862"/>
      <c r="O626" s="1862"/>
      <c r="P626" s="1862"/>
      <c r="Q626" s="1942">
        <v>44569</v>
      </c>
      <c r="R626" s="1942"/>
      <c r="S626" s="1977">
        <v>44774</v>
      </c>
      <c r="T626" s="1977"/>
      <c r="U626" s="1977"/>
      <c r="V626" s="1932">
        <v>45138</v>
      </c>
      <c r="W626" s="1932"/>
      <c r="X626" s="1932"/>
      <c r="Y626" s="1423">
        <v>564</v>
      </c>
      <c r="Z626" s="1973" t="s">
        <v>2115</v>
      </c>
      <c r="AA626" s="1973"/>
      <c r="AB626" s="1973"/>
      <c r="AC626" s="1973"/>
      <c r="AD626" s="1973"/>
      <c r="AE626" s="1973"/>
      <c r="AF626" s="1929">
        <v>0</v>
      </c>
      <c r="AG626" s="1929"/>
      <c r="AH626" s="1930">
        <v>-549</v>
      </c>
      <c r="AI626" s="1930"/>
      <c r="AJ626" s="1930"/>
      <c r="AK626" s="1988">
        <v>0</v>
      </c>
      <c r="AL626" s="1988"/>
      <c r="AM626" s="1988"/>
      <c r="AN626" s="1975">
        <v>0</v>
      </c>
      <c r="AO626" s="1975"/>
      <c r="AP626" s="1975"/>
      <c r="AQ626" s="1941">
        <v>87.6</v>
      </c>
      <c r="AR626" s="1941"/>
      <c r="AS626" s="1419"/>
    </row>
    <row r="627" spans="1:45" ht="14.1" customHeight="1">
      <c r="A627" s="1885"/>
      <c r="B627" s="1885"/>
      <c r="C627" s="1885"/>
      <c r="D627" s="1885"/>
      <c r="E627" s="1885"/>
      <c r="F627" s="1885"/>
      <c r="G627" s="1885"/>
      <c r="H627" s="1885"/>
      <c r="I627" s="1421"/>
      <c r="J627" s="1885"/>
      <c r="K627" s="1885"/>
      <c r="L627" s="1885"/>
      <c r="M627" s="1885"/>
      <c r="N627" s="1885"/>
      <c r="O627" s="1885"/>
      <c r="P627" s="1885"/>
      <c r="Q627" s="1885"/>
      <c r="R627" s="1885"/>
      <c r="S627" s="1885"/>
      <c r="T627" s="1885"/>
      <c r="U627" s="1885"/>
      <c r="V627" s="1885"/>
      <c r="W627" s="1885"/>
      <c r="X627" s="1885"/>
      <c r="Y627" s="1421"/>
      <c r="Z627" s="1973" t="s">
        <v>1659</v>
      </c>
      <c r="AA627" s="1973"/>
      <c r="AB627" s="1973"/>
      <c r="AC627" s="1973"/>
      <c r="AD627" s="1973"/>
      <c r="AE627" s="1973"/>
      <c r="AF627" s="1974">
        <v>549</v>
      </c>
      <c r="AG627" s="1974"/>
      <c r="AH627" s="1917">
        <v>0</v>
      </c>
      <c r="AI627" s="1917"/>
      <c r="AJ627" s="1917"/>
      <c r="AK627" s="1885"/>
      <c r="AL627" s="1885"/>
      <c r="AM627" s="1885"/>
      <c r="AN627" s="1885"/>
      <c r="AO627" s="1885"/>
      <c r="AP627" s="1885"/>
      <c r="AQ627" s="1885"/>
      <c r="AR627" s="1885"/>
      <c r="AS627" s="1419"/>
    </row>
    <row r="628" spans="1:45" ht="15" customHeight="1">
      <c r="A628" s="1924" t="s">
        <v>2119</v>
      </c>
      <c r="B628" s="1924"/>
      <c r="C628" s="1925" t="s">
        <v>1654</v>
      </c>
      <c r="D628" s="1925"/>
      <c r="E628" s="1925"/>
      <c r="F628" s="1971" t="s">
        <v>1655</v>
      </c>
      <c r="G628" s="1971"/>
      <c r="H628" s="1971"/>
      <c r="I628" s="1422">
        <v>325</v>
      </c>
      <c r="J628" s="1972" t="s">
        <v>1676</v>
      </c>
      <c r="K628" s="1972"/>
      <c r="L628" s="1972"/>
      <c r="M628" s="1924" t="s">
        <v>1677</v>
      </c>
      <c r="N628" s="1924"/>
      <c r="O628" s="1924"/>
      <c r="P628" s="1924"/>
      <c r="Q628" s="1885"/>
      <c r="R628" s="1885"/>
      <c r="S628" s="1885"/>
      <c r="T628" s="1885"/>
      <c r="U628" s="1885"/>
      <c r="V628" s="1885"/>
      <c r="W628" s="1885"/>
      <c r="X628" s="1885"/>
      <c r="Y628" s="1423">
        <v>564</v>
      </c>
      <c r="Z628" s="1885"/>
      <c r="AA628" s="1885"/>
      <c r="AB628" s="1885"/>
      <c r="AC628" s="1885"/>
      <c r="AD628" s="1885"/>
      <c r="AE628" s="1885"/>
      <c r="AF628" s="1929">
        <v>0</v>
      </c>
      <c r="AG628" s="1929"/>
      <c r="AH628" s="1917">
        <v>0</v>
      </c>
      <c r="AI628" s="1917"/>
      <c r="AJ628" s="1917"/>
      <c r="AK628" s="1885"/>
      <c r="AL628" s="1885"/>
      <c r="AM628" s="1885"/>
      <c r="AN628" s="1885"/>
      <c r="AO628" s="1885"/>
      <c r="AP628" s="1885"/>
      <c r="AQ628" s="1885"/>
      <c r="AR628" s="1885"/>
      <c r="AS628" s="1419"/>
    </row>
    <row r="629" spans="1:45" ht="14.45" customHeight="1">
      <c r="A629" s="1924" t="s">
        <v>2120</v>
      </c>
      <c r="B629" s="1924"/>
      <c r="C629" s="1925" t="s">
        <v>1654</v>
      </c>
      <c r="D629" s="1925"/>
      <c r="E629" s="1925"/>
      <c r="F629" s="1971" t="s">
        <v>1655</v>
      </c>
      <c r="G629" s="1971"/>
      <c r="H629" s="1971"/>
      <c r="I629" s="1422">
        <v>325</v>
      </c>
      <c r="J629" s="1972" t="s">
        <v>1676</v>
      </c>
      <c r="K629" s="1972"/>
      <c r="L629" s="1972"/>
      <c r="M629" s="1924" t="s">
        <v>1677</v>
      </c>
      <c r="N629" s="1924"/>
      <c r="O629" s="1924"/>
      <c r="P629" s="1924"/>
      <c r="Q629" s="1885"/>
      <c r="R629" s="1885"/>
      <c r="S629" s="1885"/>
      <c r="T629" s="1885"/>
      <c r="U629" s="1885"/>
      <c r="V629" s="1885"/>
      <c r="W629" s="1885"/>
      <c r="X629" s="1885"/>
      <c r="Y629" s="1423">
        <v>564</v>
      </c>
      <c r="Z629" s="1885"/>
      <c r="AA629" s="1885"/>
      <c r="AB629" s="1885"/>
      <c r="AC629" s="1885"/>
      <c r="AD629" s="1885"/>
      <c r="AE629" s="1885"/>
      <c r="AF629" s="1929">
        <v>0</v>
      </c>
      <c r="AG629" s="1929"/>
      <c r="AH629" s="1917">
        <v>0</v>
      </c>
      <c r="AI629" s="1917"/>
      <c r="AJ629" s="1917"/>
      <c r="AK629" s="1885"/>
      <c r="AL629" s="1885"/>
      <c r="AM629" s="1885"/>
      <c r="AN629" s="1885"/>
      <c r="AO629" s="1885"/>
      <c r="AP629" s="1885"/>
      <c r="AQ629" s="1885"/>
      <c r="AR629" s="1885"/>
      <c r="AS629" s="1419"/>
    </row>
    <row r="630" spans="1:45" ht="9" customHeight="1">
      <c r="A630" s="1855"/>
      <c r="B630" s="1855"/>
      <c r="C630" s="1855"/>
      <c r="D630" s="1855"/>
      <c r="E630" s="1855"/>
      <c r="F630" s="1855"/>
      <c r="G630" s="1855"/>
      <c r="H630" s="1855"/>
      <c r="I630" s="1855"/>
      <c r="J630" s="1855"/>
      <c r="K630" s="1855"/>
      <c r="L630" s="1855"/>
      <c r="M630" s="1855"/>
      <c r="N630" s="1855"/>
      <c r="O630" s="1855"/>
      <c r="P630" s="1855"/>
      <c r="Q630" s="1855"/>
      <c r="R630" s="1855"/>
      <c r="S630" s="1855"/>
      <c r="T630" s="1855"/>
      <c r="U630" s="1855"/>
      <c r="V630" s="1855"/>
      <c r="W630" s="1855"/>
      <c r="X630" s="1855"/>
      <c r="Y630" s="1855"/>
      <c r="Z630" s="1855"/>
      <c r="AA630" s="1855"/>
      <c r="AB630" s="1855"/>
      <c r="AC630" s="1855"/>
      <c r="AD630" s="1855"/>
      <c r="AE630" s="1855"/>
      <c r="AF630" s="1855"/>
      <c r="AG630" s="1855"/>
      <c r="AH630" s="1416"/>
      <c r="AI630" s="1955" t="s">
        <v>1640</v>
      </c>
      <c r="AJ630" s="1955"/>
      <c r="AK630" s="1955"/>
      <c r="AL630" s="1955"/>
      <c r="AM630" s="1955"/>
      <c r="AN630" s="1955"/>
      <c r="AO630" s="1955"/>
      <c r="AP630" s="1955"/>
      <c r="AQ630" s="1955"/>
      <c r="AR630" s="1955"/>
      <c r="AS630" s="1955"/>
    </row>
    <row r="631" spans="1:45" ht="20.100000000000001" customHeight="1">
      <c r="A631" s="1938" t="s">
        <v>1641</v>
      </c>
      <c r="B631" s="1938"/>
      <c r="C631" s="1938" t="s">
        <v>1642</v>
      </c>
      <c r="D631" s="1938"/>
      <c r="E631" s="1938"/>
      <c r="F631" s="1954" t="s">
        <v>1643</v>
      </c>
      <c r="G631" s="1954"/>
      <c r="H631" s="1954"/>
      <c r="I631" s="1939" t="s">
        <v>1644</v>
      </c>
      <c r="J631" s="1939"/>
      <c r="K631" s="1954" t="s">
        <v>1645</v>
      </c>
      <c r="L631" s="1954"/>
      <c r="M631" s="1940" t="s">
        <v>1646</v>
      </c>
      <c r="N631" s="1940"/>
      <c r="O631" s="1940"/>
      <c r="P631" s="1940"/>
      <c r="Q631" s="1873" t="s">
        <v>1647</v>
      </c>
      <c r="R631" s="1873"/>
      <c r="S631" s="1873"/>
      <c r="T631" s="1937" t="s">
        <v>1648</v>
      </c>
      <c r="U631" s="1937"/>
      <c r="V631" s="1937" t="s">
        <v>1649</v>
      </c>
      <c r="W631" s="1937"/>
      <c r="X631" s="1937"/>
      <c r="Y631" s="1937" t="s">
        <v>1650</v>
      </c>
      <c r="Z631" s="1937"/>
      <c r="AA631" s="1954" t="s">
        <v>1763</v>
      </c>
      <c r="AB631" s="1954"/>
      <c r="AC631" s="1873" t="s">
        <v>1764</v>
      </c>
      <c r="AD631" s="1873"/>
      <c r="AE631" s="1873"/>
      <c r="AF631" s="1936" t="s">
        <v>1652</v>
      </c>
      <c r="AG631" s="1936"/>
      <c r="AH631" s="1936"/>
      <c r="AI631" s="1936"/>
      <c r="AJ631" s="1936"/>
      <c r="AK631" s="1936"/>
      <c r="AL631" s="1936"/>
      <c r="AM631" s="1936"/>
      <c r="AN631" s="1936"/>
      <c r="AO631" s="1936"/>
      <c r="AP631" s="1936"/>
      <c r="AQ631" s="1936"/>
      <c r="AR631" s="1936"/>
      <c r="AS631" s="1419"/>
    </row>
    <row r="632" spans="1:45" ht="5.25" customHeight="1">
      <c r="A632" s="1948"/>
      <c r="B632" s="1948"/>
      <c r="C632" s="1948"/>
      <c r="D632" s="1948"/>
      <c r="E632" s="1948"/>
      <c r="F632" s="1948"/>
      <c r="G632" s="1948"/>
      <c r="H632" s="1948"/>
      <c r="I632" s="1948"/>
      <c r="J632" s="1948"/>
      <c r="K632" s="1948"/>
      <c r="L632" s="1948"/>
      <c r="M632" s="1948"/>
      <c r="N632" s="1948"/>
      <c r="O632" s="1948"/>
      <c r="P632" s="1948"/>
      <c r="Q632" s="1948"/>
      <c r="R632" s="1948"/>
      <c r="S632" s="1948"/>
      <c r="T632" s="1948"/>
      <c r="U632" s="1948"/>
      <c r="V632" s="1948"/>
      <c r="W632" s="1948"/>
      <c r="X632" s="1948"/>
      <c r="Y632" s="1948"/>
      <c r="Z632" s="1948"/>
      <c r="AA632" s="1948"/>
      <c r="AB632" s="1948"/>
      <c r="AC632" s="1948"/>
      <c r="AD632" s="1948"/>
      <c r="AE632" s="1948"/>
      <c r="AF632" s="1948"/>
      <c r="AG632" s="1948"/>
      <c r="AH632" s="1948"/>
      <c r="AI632" s="1948"/>
      <c r="AJ632" s="1948"/>
      <c r="AK632" s="1948"/>
      <c r="AL632" s="1948"/>
      <c r="AM632" s="1948"/>
      <c r="AN632" s="1948"/>
      <c r="AO632" s="1948"/>
      <c r="AP632" s="1948"/>
      <c r="AQ632" s="1948"/>
      <c r="AR632" s="1948"/>
      <c r="AS632" s="1416"/>
    </row>
    <row r="633" spans="1:45" ht="21" customHeight="1">
      <c r="A633" s="1949" t="s">
        <v>2121</v>
      </c>
      <c r="B633" s="1949"/>
      <c r="C633" s="1950" t="s">
        <v>1654</v>
      </c>
      <c r="D633" s="1950"/>
      <c r="E633" s="1950"/>
      <c r="F633" s="1951" t="s">
        <v>1655</v>
      </c>
      <c r="G633" s="1951"/>
      <c r="H633" s="1951"/>
      <c r="I633" s="1952">
        <v>325</v>
      </c>
      <c r="J633" s="1952"/>
      <c r="K633" s="1953" t="s">
        <v>1676</v>
      </c>
      <c r="L633" s="1953"/>
      <c r="M633" s="1949" t="s">
        <v>1677</v>
      </c>
      <c r="N633" s="1949"/>
      <c r="O633" s="1949"/>
      <c r="P633" s="1949"/>
      <c r="Q633" s="1944"/>
      <c r="R633" s="1944"/>
      <c r="S633" s="1944"/>
      <c r="T633" s="1944"/>
      <c r="U633" s="1944"/>
      <c r="V633" s="1944"/>
      <c r="W633" s="1944"/>
      <c r="X633" s="1944"/>
      <c r="Y633" s="1945">
        <v>564</v>
      </c>
      <c r="Z633" s="1945"/>
      <c r="AA633" s="1944"/>
      <c r="AB633" s="1944"/>
      <c r="AC633" s="1944"/>
      <c r="AD633" s="1944"/>
      <c r="AE633" s="1944"/>
      <c r="AF633" s="1946">
        <v>0</v>
      </c>
      <c r="AG633" s="1946"/>
      <c r="AH633" s="1947">
        <v>0</v>
      </c>
      <c r="AI633" s="1947"/>
      <c r="AJ633" s="1947"/>
      <c r="AK633" s="1944"/>
      <c r="AL633" s="1944"/>
      <c r="AM633" s="1944"/>
      <c r="AN633" s="1944"/>
      <c r="AO633" s="1944"/>
      <c r="AP633" s="1944"/>
      <c r="AQ633" s="1944"/>
      <c r="AR633" s="1944"/>
      <c r="AS633" s="1419"/>
    </row>
    <row r="634" spans="1:45" ht="14.1" customHeight="1">
      <c r="A634" s="1924" t="s">
        <v>2122</v>
      </c>
      <c r="B634" s="1924"/>
      <c r="C634" s="1925" t="s">
        <v>1654</v>
      </c>
      <c r="D634" s="1925"/>
      <c r="E634" s="1925"/>
      <c r="F634" s="1926" t="s">
        <v>1655</v>
      </c>
      <c r="G634" s="1926"/>
      <c r="H634" s="1926"/>
      <c r="I634" s="1927">
        <v>325</v>
      </c>
      <c r="J634" s="1927"/>
      <c r="K634" s="1928" t="s">
        <v>1676</v>
      </c>
      <c r="L634" s="1928"/>
      <c r="M634" s="1924" t="s">
        <v>1677</v>
      </c>
      <c r="N634" s="1924"/>
      <c r="O634" s="1924"/>
      <c r="P634" s="1924"/>
      <c r="Q634" s="1885"/>
      <c r="R634" s="1885"/>
      <c r="S634" s="1885"/>
      <c r="T634" s="1885"/>
      <c r="U634" s="1885"/>
      <c r="V634" s="1885"/>
      <c r="W634" s="1885"/>
      <c r="X634" s="1885"/>
      <c r="Y634" s="1941">
        <v>564</v>
      </c>
      <c r="Z634" s="1941"/>
      <c r="AA634" s="1885"/>
      <c r="AB634" s="1885"/>
      <c r="AC634" s="1885"/>
      <c r="AD634" s="1885"/>
      <c r="AE634" s="1885"/>
      <c r="AF634" s="1923">
        <v>0</v>
      </c>
      <c r="AG634" s="1923"/>
      <c r="AH634" s="1917">
        <v>0</v>
      </c>
      <c r="AI634" s="1917"/>
      <c r="AJ634" s="1917"/>
      <c r="AK634" s="1885"/>
      <c r="AL634" s="1885"/>
      <c r="AM634" s="1885"/>
      <c r="AN634" s="1885"/>
      <c r="AO634" s="1885"/>
      <c r="AP634" s="1885"/>
      <c r="AQ634" s="1885"/>
      <c r="AR634" s="1885"/>
      <c r="AS634" s="1419"/>
    </row>
    <row r="635" spans="1:45" ht="15" customHeight="1">
      <c r="A635" s="1924" t="s">
        <v>2123</v>
      </c>
      <c r="B635" s="1924"/>
      <c r="C635" s="1925" t="s">
        <v>1654</v>
      </c>
      <c r="D635" s="1925"/>
      <c r="E635" s="1925"/>
      <c r="F635" s="1926" t="s">
        <v>1655</v>
      </c>
      <c r="G635" s="1926"/>
      <c r="H635" s="1926"/>
      <c r="I635" s="1927">
        <v>325</v>
      </c>
      <c r="J635" s="1927"/>
      <c r="K635" s="1928" t="s">
        <v>1656</v>
      </c>
      <c r="L635" s="1928"/>
      <c r="M635" s="1862" t="s">
        <v>2124</v>
      </c>
      <c r="N635" s="1862"/>
      <c r="O635" s="1862"/>
      <c r="P635" s="1862"/>
      <c r="Q635" s="1942">
        <v>44774</v>
      </c>
      <c r="R635" s="1942"/>
      <c r="S635" s="1942"/>
      <c r="T635" s="1942">
        <v>44774</v>
      </c>
      <c r="U635" s="1942"/>
      <c r="V635" s="1942">
        <v>45138</v>
      </c>
      <c r="W635" s="1942"/>
      <c r="X635" s="1942"/>
      <c r="Y635" s="1941">
        <v>564</v>
      </c>
      <c r="Z635" s="1941"/>
      <c r="AA635" s="1862" t="s">
        <v>1658</v>
      </c>
      <c r="AB635" s="1862"/>
      <c r="AC635" s="1862"/>
      <c r="AD635" s="1862"/>
      <c r="AE635" s="1862"/>
      <c r="AF635" s="1923">
        <v>0</v>
      </c>
      <c r="AG635" s="1923"/>
      <c r="AH635" s="1930">
        <v>-25</v>
      </c>
      <c r="AI635" s="1930"/>
      <c r="AJ635" s="1930"/>
      <c r="AK635" s="1917">
        <v>524</v>
      </c>
      <c r="AL635" s="1917"/>
      <c r="AM635" s="1917"/>
      <c r="AN635" s="1941">
        <v>0</v>
      </c>
      <c r="AO635" s="1941"/>
      <c r="AP635" s="1941"/>
      <c r="AQ635" s="1941">
        <v>600.63</v>
      </c>
      <c r="AR635" s="1941"/>
      <c r="AS635" s="1419"/>
    </row>
    <row r="636" spans="1:45" ht="14.1" customHeight="1">
      <c r="A636" s="1885"/>
      <c r="B636" s="1885"/>
      <c r="C636" s="1885"/>
      <c r="D636" s="1885"/>
      <c r="E636" s="1885"/>
      <c r="F636" s="1885"/>
      <c r="G636" s="1885"/>
      <c r="H636" s="1885"/>
      <c r="I636" s="1885"/>
      <c r="J636" s="1885"/>
      <c r="K636" s="1885"/>
      <c r="L636" s="1885"/>
      <c r="M636" s="1885"/>
      <c r="N636" s="1885"/>
      <c r="O636" s="1885"/>
      <c r="P636" s="1885"/>
      <c r="Q636" s="1885"/>
      <c r="R636" s="1885"/>
      <c r="S636" s="1885"/>
      <c r="T636" s="1885"/>
      <c r="U636" s="1885"/>
      <c r="V636" s="1885"/>
      <c r="W636" s="1885"/>
      <c r="X636" s="1885"/>
      <c r="Y636" s="1885"/>
      <c r="Z636" s="1885"/>
      <c r="AA636" s="1862" t="s">
        <v>1659</v>
      </c>
      <c r="AB636" s="1862"/>
      <c r="AC636" s="1862"/>
      <c r="AD636" s="1862"/>
      <c r="AE636" s="1862"/>
      <c r="AF636" s="1923">
        <v>534</v>
      </c>
      <c r="AG636" s="1923"/>
      <c r="AH636" s="1917">
        <v>0</v>
      </c>
      <c r="AI636" s="1917"/>
      <c r="AJ636" s="1917"/>
      <c r="AK636" s="1885"/>
      <c r="AL636" s="1885"/>
      <c r="AM636" s="1885"/>
      <c r="AN636" s="1885"/>
      <c r="AO636" s="1885"/>
      <c r="AP636" s="1885"/>
      <c r="AQ636" s="1885"/>
      <c r="AR636" s="1885"/>
      <c r="AS636" s="1419"/>
    </row>
    <row r="637" spans="1:45" ht="14.1" customHeight="1">
      <c r="A637" s="1885"/>
      <c r="B637" s="1885"/>
      <c r="C637" s="1885"/>
      <c r="D637" s="1885"/>
      <c r="E637" s="1885"/>
      <c r="F637" s="1885"/>
      <c r="G637" s="1885"/>
      <c r="H637" s="1885"/>
      <c r="I637" s="1885"/>
      <c r="J637" s="1885"/>
      <c r="K637" s="1885"/>
      <c r="L637" s="1885"/>
      <c r="M637" s="1885"/>
      <c r="N637" s="1885"/>
      <c r="O637" s="1885"/>
      <c r="P637" s="1885"/>
      <c r="Q637" s="1885"/>
      <c r="R637" s="1885"/>
      <c r="S637" s="1885"/>
      <c r="T637" s="1885"/>
      <c r="U637" s="1885"/>
      <c r="V637" s="1885"/>
      <c r="W637" s="1885"/>
      <c r="X637" s="1885"/>
      <c r="Y637" s="1885"/>
      <c r="Z637" s="1885"/>
      <c r="AA637" s="1862" t="s">
        <v>1660</v>
      </c>
      <c r="AB637" s="1862"/>
      <c r="AC637" s="1862"/>
      <c r="AD637" s="1862"/>
      <c r="AE637" s="1862"/>
      <c r="AF637" s="1923">
        <v>0</v>
      </c>
      <c r="AG637" s="1923"/>
      <c r="AH637" s="1929">
        <v>15</v>
      </c>
      <c r="AI637" s="1929"/>
      <c r="AJ637" s="1929"/>
      <c r="AK637" s="1885"/>
      <c r="AL637" s="1885"/>
      <c r="AM637" s="1885"/>
      <c r="AN637" s="1885"/>
      <c r="AO637" s="1885"/>
      <c r="AP637" s="1885"/>
      <c r="AQ637" s="1885"/>
      <c r="AR637" s="1885"/>
      <c r="AS637" s="1419"/>
    </row>
    <row r="638" spans="1:45" ht="15" customHeight="1">
      <c r="A638" s="1924" t="s">
        <v>2125</v>
      </c>
      <c r="B638" s="1924"/>
      <c r="C638" s="1925" t="s">
        <v>1654</v>
      </c>
      <c r="D638" s="1925"/>
      <c r="E638" s="1925"/>
      <c r="F638" s="1926" t="s">
        <v>1655</v>
      </c>
      <c r="G638" s="1926"/>
      <c r="H638" s="1926"/>
      <c r="I638" s="1927">
        <v>325</v>
      </c>
      <c r="J638" s="1927"/>
      <c r="K638" s="1928" t="s">
        <v>1656</v>
      </c>
      <c r="L638" s="1928"/>
      <c r="M638" s="1862" t="s">
        <v>2126</v>
      </c>
      <c r="N638" s="1862"/>
      <c r="O638" s="1862"/>
      <c r="P638" s="1862"/>
      <c r="Q638" s="1942">
        <v>44786</v>
      </c>
      <c r="R638" s="1942"/>
      <c r="S638" s="1942"/>
      <c r="T638" s="1942">
        <v>44786</v>
      </c>
      <c r="U638" s="1942"/>
      <c r="V638" s="1942">
        <v>45138</v>
      </c>
      <c r="W638" s="1942"/>
      <c r="X638" s="1942"/>
      <c r="Y638" s="1941">
        <v>564</v>
      </c>
      <c r="Z638" s="1941"/>
      <c r="AA638" s="1862" t="s">
        <v>1658</v>
      </c>
      <c r="AB638" s="1862"/>
      <c r="AC638" s="1862"/>
      <c r="AD638" s="1862"/>
      <c r="AE638" s="1862"/>
      <c r="AF638" s="1923">
        <v>0</v>
      </c>
      <c r="AG638" s="1923"/>
      <c r="AH638" s="1930">
        <v>-25</v>
      </c>
      <c r="AI638" s="1930"/>
      <c r="AJ638" s="1930"/>
      <c r="AK638" s="1917">
        <v>534</v>
      </c>
      <c r="AL638" s="1917"/>
      <c r="AM638" s="1917"/>
      <c r="AN638" s="1941">
        <v>0</v>
      </c>
      <c r="AO638" s="1941"/>
      <c r="AP638" s="1941"/>
      <c r="AQ638" s="1941">
        <v>362.56</v>
      </c>
      <c r="AR638" s="1941"/>
      <c r="AS638" s="1419"/>
    </row>
    <row r="639" spans="1:45" ht="14.1" customHeight="1">
      <c r="A639" s="1885"/>
      <c r="B639" s="1885"/>
      <c r="C639" s="1885"/>
      <c r="D639" s="1885"/>
      <c r="E639" s="1885"/>
      <c r="F639" s="1885"/>
      <c r="G639" s="1885"/>
      <c r="H639" s="1885"/>
      <c r="I639" s="1885"/>
      <c r="J639" s="1885"/>
      <c r="K639" s="1885"/>
      <c r="L639" s="1885"/>
      <c r="M639" s="1885"/>
      <c r="N639" s="1885"/>
      <c r="O639" s="1885"/>
      <c r="P639" s="1885"/>
      <c r="Q639" s="1885"/>
      <c r="R639" s="1885"/>
      <c r="S639" s="1885"/>
      <c r="T639" s="1885"/>
      <c r="U639" s="1885"/>
      <c r="V639" s="1885"/>
      <c r="W639" s="1885"/>
      <c r="X639" s="1885"/>
      <c r="Y639" s="1885"/>
      <c r="Z639" s="1885"/>
      <c r="AA639" s="1862" t="s">
        <v>1659</v>
      </c>
      <c r="AB639" s="1862"/>
      <c r="AC639" s="1862"/>
      <c r="AD639" s="1862"/>
      <c r="AE639" s="1862"/>
      <c r="AF639" s="1923">
        <v>544</v>
      </c>
      <c r="AG639" s="1923"/>
      <c r="AH639" s="1917">
        <v>0</v>
      </c>
      <c r="AI639" s="1917"/>
      <c r="AJ639" s="1917"/>
      <c r="AK639" s="1885"/>
      <c r="AL639" s="1885"/>
      <c r="AM639" s="1885"/>
      <c r="AN639" s="1885"/>
      <c r="AO639" s="1885"/>
      <c r="AP639" s="1885"/>
      <c r="AQ639" s="1885"/>
      <c r="AR639" s="1885"/>
      <c r="AS639" s="1419"/>
    </row>
    <row r="640" spans="1:45" ht="15" customHeight="1">
      <c r="A640" s="1885"/>
      <c r="B640" s="1885"/>
      <c r="C640" s="1885"/>
      <c r="D640" s="1885"/>
      <c r="E640" s="1885"/>
      <c r="F640" s="1885"/>
      <c r="G640" s="1885"/>
      <c r="H640" s="1885"/>
      <c r="I640" s="1885"/>
      <c r="J640" s="1885"/>
      <c r="K640" s="1885"/>
      <c r="L640" s="1885"/>
      <c r="M640" s="1885"/>
      <c r="N640" s="1885"/>
      <c r="O640" s="1885"/>
      <c r="P640" s="1885"/>
      <c r="Q640" s="1885"/>
      <c r="R640" s="1885"/>
      <c r="S640" s="1885"/>
      <c r="T640" s="1885"/>
      <c r="U640" s="1885"/>
      <c r="V640" s="1885"/>
      <c r="W640" s="1885"/>
      <c r="X640" s="1885"/>
      <c r="Y640" s="1885"/>
      <c r="Z640" s="1885"/>
      <c r="AA640" s="1862" t="s">
        <v>1660</v>
      </c>
      <c r="AB640" s="1862"/>
      <c r="AC640" s="1862"/>
      <c r="AD640" s="1862"/>
      <c r="AE640" s="1862"/>
      <c r="AF640" s="1923">
        <v>0</v>
      </c>
      <c r="AG640" s="1923"/>
      <c r="AH640" s="1929">
        <v>15</v>
      </c>
      <c r="AI640" s="1929"/>
      <c r="AJ640" s="1929"/>
      <c r="AK640" s="1885"/>
      <c r="AL640" s="1885"/>
      <c r="AM640" s="1885"/>
      <c r="AN640" s="1885"/>
      <c r="AO640" s="1885"/>
      <c r="AP640" s="1885"/>
      <c r="AQ640" s="1885"/>
      <c r="AR640" s="1885"/>
      <c r="AS640" s="1419"/>
    </row>
    <row r="641" spans="1:45" ht="14.1" customHeight="1">
      <c r="A641" s="1924" t="s">
        <v>2127</v>
      </c>
      <c r="B641" s="1924"/>
      <c r="C641" s="1925" t="s">
        <v>1654</v>
      </c>
      <c r="D641" s="1925"/>
      <c r="E641" s="1925"/>
      <c r="F641" s="1926" t="s">
        <v>1655</v>
      </c>
      <c r="G641" s="1926"/>
      <c r="H641" s="1926"/>
      <c r="I641" s="1927">
        <v>325</v>
      </c>
      <c r="J641" s="1927"/>
      <c r="K641" s="1928" t="s">
        <v>1676</v>
      </c>
      <c r="L641" s="1928"/>
      <c r="M641" s="1924" t="s">
        <v>1677</v>
      </c>
      <c r="N641" s="1924"/>
      <c r="O641" s="1924"/>
      <c r="P641" s="1924"/>
      <c r="Q641" s="1885"/>
      <c r="R641" s="1885"/>
      <c r="S641" s="1885"/>
      <c r="T641" s="1885"/>
      <c r="U641" s="1885"/>
      <c r="V641" s="1885"/>
      <c r="W641" s="1885"/>
      <c r="X641" s="1885"/>
      <c r="Y641" s="1941">
        <v>564</v>
      </c>
      <c r="Z641" s="1941"/>
      <c r="AA641" s="1885"/>
      <c r="AB641" s="1885"/>
      <c r="AC641" s="1885"/>
      <c r="AD641" s="1885"/>
      <c r="AE641" s="1885"/>
      <c r="AF641" s="1923">
        <v>0</v>
      </c>
      <c r="AG641" s="1923"/>
      <c r="AH641" s="1917">
        <v>0</v>
      </c>
      <c r="AI641" s="1917"/>
      <c r="AJ641" s="1917"/>
      <c r="AK641" s="1885"/>
      <c r="AL641" s="1885"/>
      <c r="AM641" s="1885"/>
      <c r="AN641" s="1885"/>
      <c r="AO641" s="1885"/>
      <c r="AP641" s="1885"/>
      <c r="AQ641" s="1885"/>
      <c r="AR641" s="1885"/>
      <c r="AS641" s="1419"/>
    </row>
    <row r="642" spans="1:45" ht="15" customHeight="1">
      <c r="A642" s="1924" t="s">
        <v>2128</v>
      </c>
      <c r="B642" s="1924"/>
      <c r="C642" s="1925" t="s">
        <v>1654</v>
      </c>
      <c r="D642" s="1925"/>
      <c r="E642" s="1925"/>
      <c r="F642" s="1926" t="s">
        <v>1655</v>
      </c>
      <c r="G642" s="1926"/>
      <c r="H642" s="1926"/>
      <c r="I642" s="1927">
        <v>325</v>
      </c>
      <c r="J642" s="1927"/>
      <c r="K642" s="1928" t="s">
        <v>1656</v>
      </c>
      <c r="L642" s="1928"/>
      <c r="M642" s="1862" t="s">
        <v>2129</v>
      </c>
      <c r="N642" s="1862"/>
      <c r="O642" s="1862"/>
      <c r="P642" s="1862"/>
      <c r="Q642" s="1942">
        <v>44564</v>
      </c>
      <c r="R642" s="1942"/>
      <c r="S642" s="1942"/>
      <c r="T642" s="1942">
        <v>44774</v>
      </c>
      <c r="U642" s="1942"/>
      <c r="V642" s="1942">
        <v>45138</v>
      </c>
      <c r="W642" s="1942"/>
      <c r="X642" s="1942"/>
      <c r="Y642" s="1941">
        <v>564</v>
      </c>
      <c r="Z642" s="1941"/>
      <c r="AA642" s="1862" t="s">
        <v>1658</v>
      </c>
      <c r="AB642" s="1862"/>
      <c r="AC642" s="1862"/>
      <c r="AD642" s="1862"/>
      <c r="AE642" s="1862"/>
      <c r="AF642" s="1923">
        <v>0</v>
      </c>
      <c r="AG642" s="1923"/>
      <c r="AH642" s="1930">
        <v>-50</v>
      </c>
      <c r="AI642" s="1930"/>
      <c r="AJ642" s="1930"/>
      <c r="AK642" s="1917">
        <v>514</v>
      </c>
      <c r="AL642" s="1917"/>
      <c r="AM642" s="1917"/>
      <c r="AN642" s="1941">
        <v>0</v>
      </c>
      <c r="AO642" s="1941"/>
      <c r="AP642" s="1941"/>
      <c r="AQ642" s="1941">
        <v>922.75</v>
      </c>
      <c r="AR642" s="1941"/>
      <c r="AS642" s="1419"/>
    </row>
    <row r="643" spans="1:45" ht="14.1" customHeight="1">
      <c r="A643" s="1885"/>
      <c r="B643" s="1885"/>
      <c r="C643" s="1885"/>
      <c r="D643" s="1885"/>
      <c r="E643" s="1885"/>
      <c r="F643" s="1885"/>
      <c r="G643" s="1885"/>
      <c r="H643" s="1885"/>
      <c r="I643" s="1885"/>
      <c r="J643" s="1885"/>
      <c r="K643" s="1885"/>
      <c r="L643" s="1885"/>
      <c r="M643" s="1885"/>
      <c r="N643" s="1885"/>
      <c r="O643" s="1885"/>
      <c r="P643" s="1885"/>
      <c r="Q643" s="1885"/>
      <c r="R643" s="1885"/>
      <c r="S643" s="1885"/>
      <c r="T643" s="1885"/>
      <c r="U643" s="1885"/>
      <c r="V643" s="1885"/>
      <c r="W643" s="1885"/>
      <c r="X643" s="1885"/>
      <c r="Y643" s="1885"/>
      <c r="Z643" s="1885"/>
      <c r="AA643" s="1862" t="s">
        <v>1659</v>
      </c>
      <c r="AB643" s="1862"/>
      <c r="AC643" s="1862"/>
      <c r="AD643" s="1862"/>
      <c r="AE643" s="1862"/>
      <c r="AF643" s="1923">
        <v>549</v>
      </c>
      <c r="AG643" s="1923"/>
      <c r="AH643" s="1917">
        <v>0</v>
      </c>
      <c r="AI643" s="1917"/>
      <c r="AJ643" s="1917"/>
      <c r="AK643" s="1885"/>
      <c r="AL643" s="1885"/>
      <c r="AM643" s="1885"/>
      <c r="AN643" s="1885"/>
      <c r="AO643" s="1885"/>
      <c r="AP643" s="1885"/>
      <c r="AQ643" s="1885"/>
      <c r="AR643" s="1885"/>
      <c r="AS643" s="1419"/>
    </row>
    <row r="644" spans="1:45" ht="15" customHeight="1">
      <c r="A644" s="1885"/>
      <c r="B644" s="1885"/>
      <c r="C644" s="1885"/>
      <c r="D644" s="1885"/>
      <c r="E644" s="1885"/>
      <c r="F644" s="1885"/>
      <c r="G644" s="1885"/>
      <c r="H644" s="1885"/>
      <c r="I644" s="1885"/>
      <c r="J644" s="1885"/>
      <c r="K644" s="1885"/>
      <c r="L644" s="1885"/>
      <c r="M644" s="1885"/>
      <c r="N644" s="1885"/>
      <c r="O644" s="1885"/>
      <c r="P644" s="1885"/>
      <c r="Q644" s="1885"/>
      <c r="R644" s="1885"/>
      <c r="S644" s="1885"/>
      <c r="T644" s="1885"/>
      <c r="U644" s="1885"/>
      <c r="V644" s="1885"/>
      <c r="W644" s="1885"/>
      <c r="X644" s="1885"/>
      <c r="Y644" s="1885"/>
      <c r="Z644" s="1885"/>
      <c r="AA644" s="1862" t="s">
        <v>1660</v>
      </c>
      <c r="AB644" s="1862"/>
      <c r="AC644" s="1862"/>
      <c r="AD644" s="1862"/>
      <c r="AE644" s="1862"/>
      <c r="AF644" s="1923">
        <v>0</v>
      </c>
      <c r="AG644" s="1923"/>
      <c r="AH644" s="1929">
        <v>15</v>
      </c>
      <c r="AI644" s="1929"/>
      <c r="AJ644" s="1929"/>
      <c r="AK644" s="1885"/>
      <c r="AL644" s="1885"/>
      <c r="AM644" s="1885"/>
      <c r="AN644" s="1885"/>
      <c r="AO644" s="1885"/>
      <c r="AP644" s="1885"/>
      <c r="AQ644" s="1885"/>
      <c r="AR644" s="1885"/>
      <c r="AS644" s="1419"/>
    </row>
    <row r="645" spans="1:45" ht="14.1" customHeight="1">
      <c r="A645" s="1924" t="s">
        <v>2130</v>
      </c>
      <c r="B645" s="1924"/>
      <c r="C645" s="1925" t="s">
        <v>1654</v>
      </c>
      <c r="D645" s="1925"/>
      <c r="E645" s="1925"/>
      <c r="F645" s="1926" t="s">
        <v>1655</v>
      </c>
      <c r="G645" s="1926"/>
      <c r="H645" s="1926"/>
      <c r="I645" s="1927">
        <v>325</v>
      </c>
      <c r="J645" s="1927"/>
      <c r="K645" s="1928" t="s">
        <v>1656</v>
      </c>
      <c r="L645" s="1928"/>
      <c r="M645" s="1862" t="s">
        <v>2131</v>
      </c>
      <c r="N645" s="1862"/>
      <c r="O645" s="1862"/>
      <c r="P645" s="1862"/>
      <c r="Q645" s="1942">
        <v>44805</v>
      </c>
      <c r="R645" s="1942"/>
      <c r="S645" s="1942"/>
      <c r="T645" s="1942">
        <v>44805</v>
      </c>
      <c r="U645" s="1942"/>
      <c r="V645" s="1942">
        <v>45138</v>
      </c>
      <c r="W645" s="1942"/>
      <c r="X645" s="1942"/>
      <c r="Y645" s="1941">
        <v>564</v>
      </c>
      <c r="Z645" s="1941"/>
      <c r="AA645" s="1862" t="s">
        <v>1658</v>
      </c>
      <c r="AB645" s="1862"/>
      <c r="AC645" s="1862"/>
      <c r="AD645" s="1862"/>
      <c r="AE645" s="1862"/>
      <c r="AF645" s="1923">
        <v>0</v>
      </c>
      <c r="AG645" s="1923"/>
      <c r="AH645" s="1930">
        <v>-50</v>
      </c>
      <c r="AI645" s="1930"/>
      <c r="AJ645" s="1930"/>
      <c r="AK645" s="1917">
        <v>514</v>
      </c>
      <c r="AL645" s="1917"/>
      <c r="AM645" s="1917"/>
      <c r="AN645" s="1941">
        <v>0</v>
      </c>
      <c r="AO645" s="1941"/>
      <c r="AP645" s="1941"/>
      <c r="AQ645" s="1959">
        <v>-6</v>
      </c>
      <c r="AR645" s="1959"/>
      <c r="AS645" s="1419"/>
    </row>
    <row r="646" spans="1:45" ht="14.1" customHeight="1">
      <c r="A646" s="1885"/>
      <c r="B646" s="1885"/>
      <c r="C646" s="1885"/>
      <c r="D646" s="1885"/>
      <c r="E646" s="1885"/>
      <c r="F646" s="1885"/>
      <c r="G646" s="1885"/>
      <c r="H646" s="1885"/>
      <c r="I646" s="1885"/>
      <c r="J646" s="1885"/>
      <c r="K646" s="1885"/>
      <c r="L646" s="1885"/>
      <c r="M646" s="1885"/>
      <c r="N646" s="1885"/>
      <c r="O646" s="1885"/>
      <c r="P646" s="1885"/>
      <c r="Q646" s="1885"/>
      <c r="R646" s="1885"/>
      <c r="S646" s="1885"/>
      <c r="T646" s="1885"/>
      <c r="U646" s="1885"/>
      <c r="V646" s="1885"/>
      <c r="W646" s="1885"/>
      <c r="X646" s="1885"/>
      <c r="Y646" s="1885"/>
      <c r="Z646" s="1885"/>
      <c r="AA646" s="1862" t="s">
        <v>1659</v>
      </c>
      <c r="AB646" s="1862"/>
      <c r="AC646" s="1862"/>
      <c r="AD646" s="1862"/>
      <c r="AE646" s="1862"/>
      <c r="AF646" s="1923">
        <v>549</v>
      </c>
      <c r="AG646" s="1923"/>
      <c r="AH646" s="1917">
        <v>0</v>
      </c>
      <c r="AI646" s="1917"/>
      <c r="AJ646" s="1917"/>
      <c r="AK646" s="1885"/>
      <c r="AL646" s="1885"/>
      <c r="AM646" s="1885"/>
      <c r="AN646" s="1885"/>
      <c r="AO646" s="1885"/>
      <c r="AP646" s="1885"/>
      <c r="AQ646" s="1885"/>
      <c r="AR646" s="1885"/>
      <c r="AS646" s="1419"/>
    </row>
    <row r="647" spans="1:45" ht="15" customHeight="1">
      <c r="A647" s="1885"/>
      <c r="B647" s="1885"/>
      <c r="C647" s="1885"/>
      <c r="D647" s="1885"/>
      <c r="E647" s="1885"/>
      <c r="F647" s="1885"/>
      <c r="G647" s="1885"/>
      <c r="H647" s="1885"/>
      <c r="I647" s="1885"/>
      <c r="J647" s="1885"/>
      <c r="K647" s="1885"/>
      <c r="L647" s="1885"/>
      <c r="M647" s="1885"/>
      <c r="N647" s="1885"/>
      <c r="O647" s="1885"/>
      <c r="P647" s="1885"/>
      <c r="Q647" s="1885"/>
      <c r="R647" s="1885"/>
      <c r="S647" s="1885"/>
      <c r="T647" s="1885"/>
      <c r="U647" s="1885"/>
      <c r="V647" s="1885"/>
      <c r="W647" s="1885"/>
      <c r="X647" s="1885"/>
      <c r="Y647" s="1885"/>
      <c r="Z647" s="1885"/>
      <c r="AA647" s="1862" t="s">
        <v>1660</v>
      </c>
      <c r="AB647" s="1862"/>
      <c r="AC647" s="1862"/>
      <c r="AD647" s="1862"/>
      <c r="AE647" s="1862"/>
      <c r="AF647" s="1923">
        <v>0</v>
      </c>
      <c r="AG647" s="1923"/>
      <c r="AH647" s="1929">
        <v>15</v>
      </c>
      <c r="AI647" s="1929"/>
      <c r="AJ647" s="1929"/>
      <c r="AK647" s="1885"/>
      <c r="AL647" s="1885"/>
      <c r="AM647" s="1885"/>
      <c r="AN647" s="1885"/>
      <c r="AO647" s="1885"/>
      <c r="AP647" s="1885"/>
      <c r="AQ647" s="1885"/>
      <c r="AR647" s="1885"/>
      <c r="AS647" s="1419"/>
    </row>
    <row r="648" spans="1:45" ht="14.1" customHeight="1">
      <c r="A648" s="1924" t="s">
        <v>2132</v>
      </c>
      <c r="B648" s="1924"/>
      <c r="C648" s="1925" t="s">
        <v>1654</v>
      </c>
      <c r="D648" s="1925"/>
      <c r="E648" s="1925"/>
      <c r="F648" s="1926" t="s">
        <v>1655</v>
      </c>
      <c r="G648" s="1926"/>
      <c r="H648" s="1926"/>
      <c r="I648" s="1927">
        <v>325</v>
      </c>
      <c r="J648" s="1927"/>
      <c r="K648" s="1928" t="s">
        <v>1656</v>
      </c>
      <c r="L648" s="1928"/>
      <c r="M648" s="1862" t="s">
        <v>2133</v>
      </c>
      <c r="N648" s="1862"/>
      <c r="O648" s="1862"/>
      <c r="P648" s="1862"/>
      <c r="Q648" s="1942">
        <v>44786</v>
      </c>
      <c r="R648" s="1942"/>
      <c r="S648" s="1942"/>
      <c r="T648" s="1942">
        <v>44786</v>
      </c>
      <c r="U648" s="1942"/>
      <c r="V648" s="1942">
        <v>45138</v>
      </c>
      <c r="W648" s="1942"/>
      <c r="X648" s="1942"/>
      <c r="Y648" s="1941">
        <v>564</v>
      </c>
      <c r="Z648" s="1941"/>
      <c r="AA648" s="1862" t="s">
        <v>1658</v>
      </c>
      <c r="AB648" s="1862"/>
      <c r="AC648" s="1862"/>
      <c r="AD648" s="1862"/>
      <c r="AE648" s="1862"/>
      <c r="AF648" s="1923">
        <v>0</v>
      </c>
      <c r="AG648" s="1923"/>
      <c r="AH648" s="1930">
        <v>-40</v>
      </c>
      <c r="AI648" s="1930"/>
      <c r="AJ648" s="1930"/>
      <c r="AK648" s="1917">
        <v>509</v>
      </c>
      <c r="AL648" s="1917"/>
      <c r="AM648" s="1917"/>
      <c r="AN648" s="1941">
        <v>0</v>
      </c>
      <c r="AO648" s="1941"/>
      <c r="AP648" s="1941"/>
      <c r="AQ648" s="1941">
        <v>541.5</v>
      </c>
      <c r="AR648" s="1941"/>
      <c r="AS648" s="1419"/>
    </row>
    <row r="649" spans="1:45" ht="15" customHeight="1">
      <c r="A649" s="1885"/>
      <c r="B649" s="1885"/>
      <c r="C649" s="1885"/>
      <c r="D649" s="1885"/>
      <c r="E649" s="1885"/>
      <c r="F649" s="1885"/>
      <c r="G649" s="1885"/>
      <c r="H649" s="1885"/>
      <c r="I649" s="1885"/>
      <c r="J649" s="1885"/>
      <c r="K649" s="1885"/>
      <c r="L649" s="1885"/>
      <c r="M649" s="1885"/>
      <c r="N649" s="1885"/>
      <c r="O649" s="1885"/>
      <c r="P649" s="1885"/>
      <c r="Q649" s="1885"/>
      <c r="R649" s="1885"/>
      <c r="S649" s="1885"/>
      <c r="T649" s="1885"/>
      <c r="U649" s="1885"/>
      <c r="V649" s="1885"/>
      <c r="W649" s="1885"/>
      <c r="X649" s="1885"/>
      <c r="Y649" s="1885"/>
      <c r="Z649" s="1885"/>
      <c r="AA649" s="1862" t="s">
        <v>1659</v>
      </c>
      <c r="AB649" s="1862"/>
      <c r="AC649" s="1862"/>
      <c r="AD649" s="1862"/>
      <c r="AE649" s="1862"/>
      <c r="AF649" s="1923">
        <v>534</v>
      </c>
      <c r="AG649" s="1923"/>
      <c r="AH649" s="1917">
        <v>0</v>
      </c>
      <c r="AI649" s="1917"/>
      <c r="AJ649" s="1917"/>
      <c r="AK649" s="1885"/>
      <c r="AL649" s="1885"/>
      <c r="AM649" s="1885"/>
      <c r="AN649" s="1885"/>
      <c r="AO649" s="1885"/>
      <c r="AP649" s="1885"/>
      <c r="AQ649" s="1885"/>
      <c r="AR649" s="1885"/>
      <c r="AS649" s="1419"/>
    </row>
    <row r="650" spans="1:45" ht="14.1" customHeight="1">
      <c r="A650" s="1885"/>
      <c r="B650" s="1885"/>
      <c r="C650" s="1885"/>
      <c r="D650" s="1885"/>
      <c r="E650" s="1885"/>
      <c r="F650" s="1885"/>
      <c r="G650" s="1885"/>
      <c r="H650" s="1885"/>
      <c r="I650" s="1885"/>
      <c r="J650" s="1885"/>
      <c r="K650" s="1885"/>
      <c r="L650" s="1885"/>
      <c r="M650" s="1885"/>
      <c r="N650" s="1885"/>
      <c r="O650" s="1885"/>
      <c r="P650" s="1885"/>
      <c r="Q650" s="1885"/>
      <c r="R650" s="1885"/>
      <c r="S650" s="1885"/>
      <c r="T650" s="1885"/>
      <c r="U650" s="1885"/>
      <c r="V650" s="1885"/>
      <c r="W650" s="1885"/>
      <c r="X650" s="1885"/>
      <c r="Y650" s="1885"/>
      <c r="Z650" s="1885"/>
      <c r="AA650" s="1862" t="s">
        <v>1660</v>
      </c>
      <c r="AB650" s="1862"/>
      <c r="AC650" s="1862"/>
      <c r="AD650" s="1862"/>
      <c r="AE650" s="1862"/>
      <c r="AF650" s="1923">
        <v>0</v>
      </c>
      <c r="AG650" s="1923"/>
      <c r="AH650" s="1929">
        <v>15</v>
      </c>
      <c r="AI650" s="1929"/>
      <c r="AJ650" s="1929"/>
      <c r="AK650" s="1885"/>
      <c r="AL650" s="1885"/>
      <c r="AM650" s="1885"/>
      <c r="AN650" s="1885"/>
      <c r="AO650" s="1885"/>
      <c r="AP650" s="1885"/>
      <c r="AQ650" s="1885"/>
      <c r="AR650" s="1885"/>
      <c r="AS650" s="1419"/>
    </row>
    <row r="651" spans="1:45" ht="15" customHeight="1">
      <c r="A651" s="1924" t="s">
        <v>2134</v>
      </c>
      <c r="B651" s="1924"/>
      <c r="C651" s="1925" t="s">
        <v>1654</v>
      </c>
      <c r="D651" s="1925"/>
      <c r="E651" s="1925"/>
      <c r="F651" s="1926" t="s">
        <v>1655</v>
      </c>
      <c r="G651" s="1926"/>
      <c r="H651" s="1926"/>
      <c r="I651" s="1927">
        <v>325</v>
      </c>
      <c r="J651" s="1927"/>
      <c r="K651" s="1928" t="s">
        <v>1656</v>
      </c>
      <c r="L651" s="1928"/>
      <c r="M651" s="1862" t="s">
        <v>2135</v>
      </c>
      <c r="N651" s="1862"/>
      <c r="O651" s="1862"/>
      <c r="P651" s="1862"/>
      <c r="Q651" s="1942">
        <v>44786</v>
      </c>
      <c r="R651" s="1942"/>
      <c r="S651" s="1942"/>
      <c r="T651" s="1942">
        <v>44786</v>
      </c>
      <c r="U651" s="1942"/>
      <c r="V651" s="1942">
        <v>45138</v>
      </c>
      <c r="W651" s="1942"/>
      <c r="X651" s="1942"/>
      <c r="Y651" s="1941">
        <v>564</v>
      </c>
      <c r="Z651" s="1941"/>
      <c r="AA651" s="1862" t="s">
        <v>1658</v>
      </c>
      <c r="AB651" s="1862"/>
      <c r="AC651" s="1862"/>
      <c r="AD651" s="1862"/>
      <c r="AE651" s="1862"/>
      <c r="AF651" s="1923">
        <v>0</v>
      </c>
      <c r="AG651" s="1923"/>
      <c r="AH651" s="1930">
        <v>-45</v>
      </c>
      <c r="AI651" s="1930"/>
      <c r="AJ651" s="1930"/>
      <c r="AK651" s="1917">
        <v>514</v>
      </c>
      <c r="AL651" s="1917"/>
      <c r="AM651" s="1917"/>
      <c r="AN651" s="1941">
        <v>0</v>
      </c>
      <c r="AO651" s="1941"/>
      <c r="AP651" s="1941"/>
      <c r="AQ651" s="1941">
        <v>944.83</v>
      </c>
      <c r="AR651" s="1941"/>
      <c r="AS651" s="1419"/>
    </row>
    <row r="652" spans="1:45" ht="14.1" customHeight="1">
      <c r="A652" s="1885"/>
      <c r="B652" s="1885"/>
      <c r="C652" s="1885"/>
      <c r="D652" s="1885"/>
      <c r="E652" s="1885"/>
      <c r="F652" s="1885"/>
      <c r="G652" s="1885"/>
      <c r="H652" s="1885"/>
      <c r="I652" s="1885"/>
      <c r="J652" s="1885"/>
      <c r="K652" s="1885"/>
      <c r="L652" s="1885"/>
      <c r="M652" s="1885"/>
      <c r="N652" s="1885"/>
      <c r="O652" s="1885"/>
      <c r="P652" s="1885"/>
      <c r="Q652" s="1885"/>
      <c r="R652" s="1885"/>
      <c r="S652" s="1885"/>
      <c r="T652" s="1885"/>
      <c r="U652" s="1885"/>
      <c r="V652" s="1885"/>
      <c r="W652" s="1885"/>
      <c r="X652" s="1885"/>
      <c r="Y652" s="1885"/>
      <c r="Z652" s="1885"/>
      <c r="AA652" s="1862" t="s">
        <v>1659</v>
      </c>
      <c r="AB652" s="1862"/>
      <c r="AC652" s="1862"/>
      <c r="AD652" s="1862"/>
      <c r="AE652" s="1862"/>
      <c r="AF652" s="1923">
        <v>544</v>
      </c>
      <c r="AG652" s="1923"/>
      <c r="AH652" s="1917">
        <v>0</v>
      </c>
      <c r="AI652" s="1917"/>
      <c r="AJ652" s="1917"/>
      <c r="AK652" s="1885"/>
      <c r="AL652" s="1885"/>
      <c r="AM652" s="1885"/>
      <c r="AN652" s="1885"/>
      <c r="AO652" s="1885"/>
      <c r="AP652" s="1885"/>
      <c r="AQ652" s="1885"/>
      <c r="AR652" s="1885"/>
      <c r="AS652" s="1419"/>
    </row>
    <row r="653" spans="1:45" ht="15" customHeight="1">
      <c r="A653" s="1885"/>
      <c r="B653" s="1885"/>
      <c r="C653" s="1885"/>
      <c r="D653" s="1885"/>
      <c r="E653" s="1885"/>
      <c r="F653" s="1885"/>
      <c r="G653" s="1885"/>
      <c r="H653" s="1885"/>
      <c r="I653" s="1885"/>
      <c r="J653" s="1885"/>
      <c r="K653" s="1885"/>
      <c r="L653" s="1885"/>
      <c r="M653" s="1885"/>
      <c r="N653" s="1885"/>
      <c r="O653" s="1885"/>
      <c r="P653" s="1885"/>
      <c r="Q653" s="1885"/>
      <c r="R653" s="1885"/>
      <c r="S653" s="1885"/>
      <c r="T653" s="1885"/>
      <c r="U653" s="1885"/>
      <c r="V653" s="1885"/>
      <c r="W653" s="1885"/>
      <c r="X653" s="1885"/>
      <c r="Y653" s="1885"/>
      <c r="Z653" s="1885"/>
      <c r="AA653" s="1862" t="s">
        <v>1660</v>
      </c>
      <c r="AB653" s="1862"/>
      <c r="AC653" s="1862"/>
      <c r="AD653" s="1862"/>
      <c r="AE653" s="1862"/>
      <c r="AF653" s="1923">
        <v>0</v>
      </c>
      <c r="AG653" s="1923"/>
      <c r="AH653" s="1929">
        <v>15</v>
      </c>
      <c r="AI653" s="1929"/>
      <c r="AJ653" s="1929"/>
      <c r="AK653" s="1885"/>
      <c r="AL653" s="1885"/>
      <c r="AM653" s="1885"/>
      <c r="AN653" s="1885"/>
      <c r="AO653" s="1885"/>
      <c r="AP653" s="1885"/>
      <c r="AQ653" s="1885"/>
      <c r="AR653" s="1885"/>
      <c r="AS653" s="1419"/>
    </row>
    <row r="654" spans="1:45" ht="20.100000000000001" customHeight="1">
      <c r="A654" s="1924" t="s">
        <v>2136</v>
      </c>
      <c r="B654" s="1924"/>
      <c r="C654" s="1925" t="s">
        <v>1654</v>
      </c>
      <c r="D654" s="1925"/>
      <c r="E654" s="1925"/>
      <c r="F654" s="1926" t="s">
        <v>1655</v>
      </c>
      <c r="G654" s="1926"/>
      <c r="H654" s="1926"/>
      <c r="I654" s="1927">
        <v>325</v>
      </c>
      <c r="J654" s="1927"/>
      <c r="K654" s="1928" t="s">
        <v>1656</v>
      </c>
      <c r="L654" s="1928"/>
      <c r="M654" s="1862" t="s">
        <v>2137</v>
      </c>
      <c r="N654" s="1862"/>
      <c r="O654" s="1862"/>
      <c r="P654" s="1862"/>
      <c r="Q654" s="1942">
        <v>44422</v>
      </c>
      <c r="R654" s="1942"/>
      <c r="S654" s="1942"/>
      <c r="T654" s="1942">
        <v>44774</v>
      </c>
      <c r="U654" s="1942"/>
      <c r="V654" s="1942">
        <v>45138</v>
      </c>
      <c r="W654" s="1942"/>
      <c r="X654" s="1942"/>
      <c r="Y654" s="1941">
        <v>564</v>
      </c>
      <c r="Z654" s="1941"/>
      <c r="AA654" s="1862" t="s">
        <v>1658</v>
      </c>
      <c r="AB654" s="1862"/>
      <c r="AC654" s="1862"/>
      <c r="AD654" s="1862"/>
      <c r="AE654" s="1862"/>
      <c r="AF654" s="1923">
        <v>0</v>
      </c>
      <c r="AG654" s="1923"/>
      <c r="AH654" s="1930">
        <v>-15</v>
      </c>
      <c r="AI654" s="1930"/>
      <c r="AJ654" s="1930"/>
      <c r="AK654" s="1917">
        <v>519</v>
      </c>
      <c r="AL654" s="1917"/>
      <c r="AM654" s="1917"/>
      <c r="AN654" s="1941">
        <v>0</v>
      </c>
      <c r="AO654" s="1941"/>
      <c r="AP654" s="1941"/>
      <c r="AQ654" s="1943">
        <v>1928.63</v>
      </c>
      <c r="AR654" s="1943"/>
      <c r="AS654" s="1419"/>
    </row>
    <row r="655" spans="1:45" ht="14.1" customHeight="1">
      <c r="A655" s="1885"/>
      <c r="B655" s="1885"/>
      <c r="C655" s="1885"/>
      <c r="D655" s="1885"/>
      <c r="E655" s="1885"/>
      <c r="F655" s="1885"/>
      <c r="G655" s="1885"/>
      <c r="H655" s="1885"/>
      <c r="I655" s="1885"/>
      <c r="J655" s="1885"/>
      <c r="K655" s="1885"/>
      <c r="L655" s="1885"/>
      <c r="M655" s="1885"/>
      <c r="N655" s="1885"/>
      <c r="O655" s="1885"/>
      <c r="P655" s="1885"/>
      <c r="Q655" s="1885"/>
      <c r="R655" s="1885"/>
      <c r="S655" s="1885"/>
      <c r="T655" s="1885"/>
      <c r="U655" s="1885"/>
      <c r="V655" s="1885"/>
      <c r="W655" s="1885"/>
      <c r="X655" s="1885"/>
      <c r="Y655" s="1885"/>
      <c r="Z655" s="1885"/>
      <c r="AA655" s="1862" t="s">
        <v>1659</v>
      </c>
      <c r="AB655" s="1862"/>
      <c r="AC655" s="1862"/>
      <c r="AD655" s="1862"/>
      <c r="AE655" s="1862"/>
      <c r="AF655" s="1923">
        <v>519</v>
      </c>
      <c r="AG655" s="1923"/>
      <c r="AH655" s="1917">
        <v>0</v>
      </c>
      <c r="AI655" s="1917"/>
      <c r="AJ655" s="1917"/>
      <c r="AK655" s="1885"/>
      <c r="AL655" s="1885"/>
      <c r="AM655" s="1885"/>
      <c r="AN655" s="1885"/>
      <c r="AO655" s="1885"/>
      <c r="AP655" s="1885"/>
      <c r="AQ655" s="1885"/>
      <c r="AR655" s="1885"/>
      <c r="AS655" s="1419"/>
    </row>
    <row r="656" spans="1:45" ht="15" customHeight="1">
      <c r="A656" s="1885"/>
      <c r="B656" s="1885"/>
      <c r="C656" s="1885"/>
      <c r="D656" s="1885"/>
      <c r="E656" s="1885"/>
      <c r="F656" s="1885"/>
      <c r="G656" s="1885"/>
      <c r="H656" s="1885"/>
      <c r="I656" s="1885"/>
      <c r="J656" s="1885"/>
      <c r="K656" s="1885"/>
      <c r="L656" s="1885"/>
      <c r="M656" s="1885"/>
      <c r="N656" s="1885"/>
      <c r="O656" s="1885"/>
      <c r="P656" s="1885"/>
      <c r="Q656" s="1885"/>
      <c r="R656" s="1885"/>
      <c r="S656" s="1885"/>
      <c r="T656" s="1885"/>
      <c r="U656" s="1885"/>
      <c r="V656" s="1885"/>
      <c r="W656" s="1885"/>
      <c r="X656" s="1885"/>
      <c r="Y656" s="1885"/>
      <c r="Z656" s="1885"/>
      <c r="AA656" s="1862" t="s">
        <v>1660</v>
      </c>
      <c r="AB656" s="1862"/>
      <c r="AC656" s="1862"/>
      <c r="AD656" s="1862"/>
      <c r="AE656" s="1862"/>
      <c r="AF656" s="1923">
        <v>0</v>
      </c>
      <c r="AG656" s="1923"/>
      <c r="AH656" s="1929">
        <v>15</v>
      </c>
      <c r="AI656" s="1929"/>
      <c r="AJ656" s="1929"/>
      <c r="AK656" s="1885"/>
      <c r="AL656" s="1885"/>
      <c r="AM656" s="1885"/>
      <c r="AN656" s="1885"/>
      <c r="AO656" s="1885"/>
      <c r="AP656" s="1885"/>
      <c r="AQ656" s="1885"/>
      <c r="AR656" s="1885"/>
      <c r="AS656" s="1419"/>
    </row>
    <row r="657" spans="1:45" ht="14.1" customHeight="1">
      <c r="A657" s="1924" t="s">
        <v>2138</v>
      </c>
      <c r="B657" s="1924"/>
      <c r="C657" s="1925" t="s">
        <v>1654</v>
      </c>
      <c r="D657" s="1925"/>
      <c r="E657" s="1925"/>
      <c r="F657" s="1926" t="s">
        <v>1655</v>
      </c>
      <c r="G657" s="1926"/>
      <c r="H657" s="1926"/>
      <c r="I657" s="1927">
        <v>325</v>
      </c>
      <c r="J657" s="1927"/>
      <c r="K657" s="1928" t="s">
        <v>1676</v>
      </c>
      <c r="L657" s="1928"/>
      <c r="M657" s="1924" t="s">
        <v>1677</v>
      </c>
      <c r="N657" s="1924"/>
      <c r="O657" s="1924"/>
      <c r="P657" s="1924"/>
      <c r="Q657" s="1885"/>
      <c r="R657" s="1885"/>
      <c r="S657" s="1885"/>
      <c r="T657" s="1885"/>
      <c r="U657" s="1885"/>
      <c r="V657" s="1885"/>
      <c r="W657" s="1885"/>
      <c r="X657" s="1885"/>
      <c r="Y657" s="1941">
        <v>564</v>
      </c>
      <c r="Z657" s="1941"/>
      <c r="AA657" s="1885"/>
      <c r="AB657" s="1885"/>
      <c r="AC657" s="1885"/>
      <c r="AD657" s="1885"/>
      <c r="AE657" s="1885"/>
      <c r="AF657" s="1923">
        <v>0</v>
      </c>
      <c r="AG657" s="1923"/>
      <c r="AH657" s="1917">
        <v>0</v>
      </c>
      <c r="AI657" s="1917"/>
      <c r="AJ657" s="1917"/>
      <c r="AK657" s="1885"/>
      <c r="AL657" s="1885"/>
      <c r="AM657" s="1885"/>
      <c r="AN657" s="1885"/>
      <c r="AO657" s="1885"/>
      <c r="AP657" s="1885"/>
      <c r="AQ657" s="1885"/>
      <c r="AR657" s="1885"/>
      <c r="AS657" s="1419"/>
    </row>
    <row r="658" spans="1:45" ht="15" customHeight="1">
      <c r="A658" s="1924" t="s">
        <v>2139</v>
      </c>
      <c r="B658" s="1924"/>
      <c r="C658" s="1925" t="s">
        <v>1654</v>
      </c>
      <c r="D658" s="1925"/>
      <c r="E658" s="1925"/>
      <c r="F658" s="1926" t="s">
        <v>1655</v>
      </c>
      <c r="G658" s="1926"/>
      <c r="H658" s="1926"/>
      <c r="I658" s="1927">
        <v>325</v>
      </c>
      <c r="J658" s="1927"/>
      <c r="K658" s="1928" t="s">
        <v>1676</v>
      </c>
      <c r="L658" s="1928"/>
      <c r="M658" s="1924" t="s">
        <v>1677</v>
      </c>
      <c r="N658" s="1924"/>
      <c r="O658" s="1924"/>
      <c r="P658" s="1924"/>
      <c r="Q658" s="1885"/>
      <c r="R658" s="1885"/>
      <c r="S658" s="1885"/>
      <c r="T658" s="1885"/>
      <c r="U658" s="1885"/>
      <c r="V658" s="1885"/>
      <c r="W658" s="1885"/>
      <c r="X658" s="1885"/>
      <c r="Y658" s="1941">
        <v>564</v>
      </c>
      <c r="Z658" s="1941"/>
      <c r="AA658" s="1885"/>
      <c r="AB658" s="1885"/>
      <c r="AC658" s="1885"/>
      <c r="AD658" s="1885"/>
      <c r="AE658" s="1885"/>
      <c r="AF658" s="1923">
        <v>0</v>
      </c>
      <c r="AG658" s="1923"/>
      <c r="AH658" s="1917">
        <v>0</v>
      </c>
      <c r="AI658" s="1917"/>
      <c r="AJ658" s="1917"/>
      <c r="AK658" s="1885"/>
      <c r="AL658" s="1885"/>
      <c r="AM658" s="1885"/>
      <c r="AN658" s="1885"/>
      <c r="AO658" s="1885"/>
      <c r="AP658" s="1885"/>
      <c r="AQ658" s="1885"/>
      <c r="AR658" s="1885"/>
      <c r="AS658" s="1419"/>
    </row>
    <row r="659" spans="1:45" ht="14.1" customHeight="1">
      <c r="A659" s="1924" t="s">
        <v>2140</v>
      </c>
      <c r="B659" s="1924"/>
      <c r="C659" s="1925" t="s">
        <v>1654</v>
      </c>
      <c r="D659" s="1925"/>
      <c r="E659" s="1925"/>
      <c r="F659" s="1926" t="s">
        <v>1655</v>
      </c>
      <c r="G659" s="1926"/>
      <c r="H659" s="1926"/>
      <c r="I659" s="1927">
        <v>325</v>
      </c>
      <c r="J659" s="1927"/>
      <c r="K659" s="1928" t="s">
        <v>1676</v>
      </c>
      <c r="L659" s="1928"/>
      <c r="M659" s="1924" t="s">
        <v>1677</v>
      </c>
      <c r="N659" s="1924"/>
      <c r="O659" s="1924"/>
      <c r="P659" s="1924"/>
      <c r="Q659" s="1885"/>
      <c r="R659" s="1885"/>
      <c r="S659" s="1885"/>
      <c r="T659" s="1885"/>
      <c r="U659" s="1885"/>
      <c r="V659" s="1885"/>
      <c r="W659" s="1885"/>
      <c r="X659" s="1885"/>
      <c r="Y659" s="1941">
        <v>564</v>
      </c>
      <c r="Z659" s="1941"/>
      <c r="AA659" s="1885"/>
      <c r="AB659" s="1885"/>
      <c r="AC659" s="1885"/>
      <c r="AD659" s="1885"/>
      <c r="AE659" s="1885"/>
      <c r="AF659" s="1923">
        <v>0</v>
      </c>
      <c r="AG659" s="1923"/>
      <c r="AH659" s="1917">
        <v>0</v>
      </c>
      <c r="AI659" s="1917"/>
      <c r="AJ659" s="1917"/>
      <c r="AK659" s="1885"/>
      <c r="AL659" s="1885"/>
      <c r="AM659" s="1885"/>
      <c r="AN659" s="1885"/>
      <c r="AO659" s="1885"/>
      <c r="AP659" s="1885"/>
      <c r="AQ659" s="1885"/>
      <c r="AR659" s="1885"/>
      <c r="AS659" s="1419"/>
    </row>
    <row r="660" spans="1:45" ht="15" customHeight="1">
      <c r="A660" s="1924" t="s">
        <v>2141</v>
      </c>
      <c r="B660" s="1924"/>
      <c r="C660" s="1925" t="s">
        <v>1654</v>
      </c>
      <c r="D660" s="1925"/>
      <c r="E660" s="1925"/>
      <c r="F660" s="1926" t="s">
        <v>1655</v>
      </c>
      <c r="G660" s="1926"/>
      <c r="H660" s="1926"/>
      <c r="I660" s="1927">
        <v>325</v>
      </c>
      <c r="J660" s="1927"/>
      <c r="K660" s="1928" t="s">
        <v>1676</v>
      </c>
      <c r="L660" s="1928"/>
      <c r="M660" s="1924" t="s">
        <v>1677</v>
      </c>
      <c r="N660" s="1924"/>
      <c r="O660" s="1924"/>
      <c r="P660" s="1924"/>
      <c r="Q660" s="1885"/>
      <c r="R660" s="1885"/>
      <c r="S660" s="1885"/>
      <c r="T660" s="1885"/>
      <c r="U660" s="1885"/>
      <c r="V660" s="1885"/>
      <c r="W660" s="1885"/>
      <c r="X660" s="1885"/>
      <c r="Y660" s="1941">
        <v>564</v>
      </c>
      <c r="Z660" s="1941"/>
      <c r="AA660" s="1885"/>
      <c r="AB660" s="1885"/>
      <c r="AC660" s="1885"/>
      <c r="AD660" s="1885"/>
      <c r="AE660" s="1885"/>
      <c r="AF660" s="1923">
        <v>0</v>
      </c>
      <c r="AG660" s="1923"/>
      <c r="AH660" s="1917">
        <v>0</v>
      </c>
      <c r="AI660" s="1917"/>
      <c r="AJ660" s="1917"/>
      <c r="AK660" s="1885"/>
      <c r="AL660" s="1885"/>
      <c r="AM660" s="1885"/>
      <c r="AN660" s="1885"/>
      <c r="AO660" s="1885"/>
      <c r="AP660" s="1885"/>
      <c r="AQ660" s="1885"/>
      <c r="AR660" s="1885"/>
      <c r="AS660" s="1419"/>
    </row>
    <row r="661" spans="1:45" ht="14.45" customHeight="1">
      <c r="A661" s="1924" t="s">
        <v>2142</v>
      </c>
      <c r="B661" s="1924"/>
      <c r="C661" s="1925" t="s">
        <v>1654</v>
      </c>
      <c r="D661" s="1925"/>
      <c r="E661" s="1925"/>
      <c r="F661" s="1926" t="s">
        <v>1655</v>
      </c>
      <c r="G661" s="1926"/>
      <c r="H661" s="1926"/>
      <c r="I661" s="1927">
        <v>325</v>
      </c>
      <c r="J661" s="1927"/>
      <c r="K661" s="1928" t="s">
        <v>1676</v>
      </c>
      <c r="L661" s="1928"/>
      <c r="M661" s="1924" t="s">
        <v>1677</v>
      </c>
      <c r="N661" s="1924"/>
      <c r="O661" s="1924"/>
      <c r="P661" s="1924"/>
      <c r="Q661" s="1885"/>
      <c r="R661" s="1885"/>
      <c r="S661" s="1885"/>
      <c r="T661" s="1885"/>
      <c r="U661" s="1885"/>
      <c r="V661" s="1885"/>
      <c r="W661" s="1885"/>
      <c r="X661" s="1885"/>
      <c r="Y661" s="1941">
        <v>564</v>
      </c>
      <c r="Z661" s="1941"/>
      <c r="AA661" s="1885"/>
      <c r="AB661" s="1885"/>
      <c r="AC661" s="1885"/>
      <c r="AD661" s="1885"/>
      <c r="AE661" s="1885"/>
      <c r="AF661" s="1923">
        <v>0</v>
      </c>
      <c r="AG661" s="1923"/>
      <c r="AH661" s="1917">
        <v>0</v>
      </c>
      <c r="AI661" s="1917"/>
      <c r="AJ661" s="1917"/>
      <c r="AK661" s="1885"/>
      <c r="AL661" s="1885"/>
      <c r="AM661" s="1885"/>
      <c r="AN661" s="1885"/>
      <c r="AO661" s="1885"/>
      <c r="AP661" s="1885"/>
      <c r="AQ661" s="1885"/>
      <c r="AR661" s="1885"/>
      <c r="AS661" s="1419"/>
    </row>
    <row r="662" spans="1:45" ht="9" customHeight="1">
      <c r="A662" s="1855"/>
      <c r="B662" s="1855"/>
      <c r="C662" s="1855"/>
      <c r="D662" s="1855"/>
      <c r="E662" s="1855"/>
      <c r="F662" s="1855"/>
      <c r="G662" s="1855"/>
      <c r="H662" s="1855"/>
      <c r="I662" s="1855"/>
      <c r="J662" s="1855"/>
      <c r="K662" s="1855"/>
      <c r="L662" s="1855"/>
      <c r="M662" s="1855"/>
      <c r="N662" s="1855"/>
      <c r="O662" s="1855"/>
      <c r="P662" s="1855"/>
      <c r="Q662" s="1855"/>
      <c r="R662" s="1855"/>
      <c r="S662" s="1855"/>
      <c r="T662" s="1855"/>
      <c r="U662" s="1855"/>
      <c r="V662" s="1855"/>
      <c r="W662" s="1855"/>
      <c r="X662" s="1855"/>
      <c r="Y662" s="1855"/>
      <c r="Z662" s="1855"/>
      <c r="AA662" s="1855"/>
      <c r="AB662" s="1855"/>
      <c r="AC662" s="1855"/>
      <c r="AD662" s="1855"/>
      <c r="AE662" s="1855"/>
      <c r="AF662" s="1855"/>
      <c r="AG662" s="1855"/>
      <c r="AH662" s="1416"/>
      <c r="AI662" s="1955" t="s">
        <v>1640</v>
      </c>
      <c r="AJ662" s="1955"/>
      <c r="AK662" s="1955"/>
      <c r="AL662" s="1955"/>
      <c r="AM662" s="1955"/>
      <c r="AN662" s="1955"/>
      <c r="AO662" s="1955"/>
      <c r="AP662" s="1955"/>
      <c r="AQ662" s="1955"/>
      <c r="AR662" s="1955"/>
      <c r="AS662" s="1955"/>
    </row>
    <row r="663" spans="1:45" ht="20.100000000000001" customHeight="1">
      <c r="A663" s="1938" t="s">
        <v>1641</v>
      </c>
      <c r="B663" s="1938"/>
      <c r="C663" s="1938" t="s">
        <v>1642</v>
      </c>
      <c r="D663" s="1938"/>
      <c r="E663" s="1938"/>
      <c r="F663" s="1954" t="s">
        <v>1643</v>
      </c>
      <c r="G663" s="1954"/>
      <c r="H663" s="1954"/>
      <c r="I663" s="1939" t="s">
        <v>1644</v>
      </c>
      <c r="J663" s="1939"/>
      <c r="K663" s="1954" t="s">
        <v>1645</v>
      </c>
      <c r="L663" s="1954"/>
      <c r="M663" s="1940" t="s">
        <v>1646</v>
      </c>
      <c r="N663" s="1940"/>
      <c r="O663" s="1940"/>
      <c r="P663" s="1940"/>
      <c r="Q663" s="1873" t="s">
        <v>1647</v>
      </c>
      <c r="R663" s="1873"/>
      <c r="S663" s="1873"/>
      <c r="T663" s="1937" t="s">
        <v>1648</v>
      </c>
      <c r="U663" s="1937"/>
      <c r="V663" s="1937" t="s">
        <v>1649</v>
      </c>
      <c r="W663" s="1937"/>
      <c r="X663" s="1937"/>
      <c r="Y663" s="1937" t="s">
        <v>1650</v>
      </c>
      <c r="Z663" s="1937"/>
      <c r="AA663" s="1954" t="s">
        <v>1763</v>
      </c>
      <c r="AB663" s="1954"/>
      <c r="AC663" s="1873" t="s">
        <v>1764</v>
      </c>
      <c r="AD663" s="1873"/>
      <c r="AE663" s="1873"/>
      <c r="AF663" s="1936" t="s">
        <v>1652</v>
      </c>
      <c r="AG663" s="1936"/>
      <c r="AH663" s="1936"/>
      <c r="AI663" s="1936"/>
      <c r="AJ663" s="1936"/>
      <c r="AK663" s="1936"/>
      <c r="AL663" s="1936"/>
      <c r="AM663" s="1936"/>
      <c r="AN663" s="1936"/>
      <c r="AO663" s="1936"/>
      <c r="AP663" s="1936"/>
      <c r="AQ663" s="1936"/>
      <c r="AR663" s="1936"/>
      <c r="AS663" s="1419"/>
    </row>
    <row r="664" spans="1:45" ht="5.25" customHeight="1">
      <c r="A664" s="1948"/>
      <c r="B664" s="1948"/>
      <c r="C664" s="1948"/>
      <c r="D664" s="1948"/>
      <c r="E664" s="1948"/>
      <c r="F664" s="1948"/>
      <c r="G664" s="1948"/>
      <c r="H664" s="1948"/>
      <c r="I664" s="1948"/>
      <c r="J664" s="1948"/>
      <c r="K664" s="1948"/>
      <c r="L664" s="1948"/>
      <c r="M664" s="1948"/>
      <c r="N664" s="1948"/>
      <c r="O664" s="1948"/>
      <c r="P664" s="1948"/>
      <c r="Q664" s="1948"/>
      <c r="R664" s="1948"/>
      <c r="S664" s="1948"/>
      <c r="T664" s="1948"/>
      <c r="U664" s="1948"/>
      <c r="V664" s="1948"/>
      <c r="W664" s="1948"/>
      <c r="X664" s="1948"/>
      <c r="Y664" s="1948"/>
      <c r="Z664" s="1948"/>
      <c r="AA664" s="1948"/>
      <c r="AB664" s="1948"/>
      <c r="AC664" s="1948"/>
      <c r="AD664" s="1948"/>
      <c r="AE664" s="1948"/>
      <c r="AF664" s="1948"/>
      <c r="AG664" s="1948"/>
      <c r="AH664" s="1948"/>
      <c r="AI664" s="1948"/>
      <c r="AJ664" s="1948"/>
      <c r="AK664" s="1948"/>
      <c r="AL664" s="1948"/>
      <c r="AM664" s="1948"/>
      <c r="AN664" s="1948"/>
      <c r="AO664" s="1948"/>
      <c r="AP664" s="1948"/>
      <c r="AQ664" s="1948"/>
      <c r="AR664" s="1948"/>
      <c r="AS664" s="1416"/>
    </row>
    <row r="665" spans="1:45" ht="21" customHeight="1">
      <c r="A665" s="1949" t="s">
        <v>2143</v>
      </c>
      <c r="B665" s="1949"/>
      <c r="C665" s="1950" t="s">
        <v>1654</v>
      </c>
      <c r="D665" s="1950"/>
      <c r="E665" s="1950"/>
      <c r="F665" s="1951" t="s">
        <v>1655</v>
      </c>
      <c r="G665" s="1951"/>
      <c r="H665" s="1951"/>
      <c r="I665" s="1952">
        <v>325</v>
      </c>
      <c r="J665" s="1952"/>
      <c r="K665" s="1953" t="s">
        <v>1676</v>
      </c>
      <c r="L665" s="1953"/>
      <c r="M665" s="1949" t="s">
        <v>1677</v>
      </c>
      <c r="N665" s="1949"/>
      <c r="O665" s="1949"/>
      <c r="P665" s="1949"/>
      <c r="Q665" s="1944"/>
      <c r="R665" s="1944"/>
      <c r="S665" s="1944"/>
      <c r="T665" s="1944"/>
      <c r="U665" s="1944"/>
      <c r="V665" s="1944"/>
      <c r="W665" s="1944"/>
      <c r="X665" s="1944"/>
      <c r="Y665" s="1945">
        <v>564</v>
      </c>
      <c r="Z665" s="1945"/>
      <c r="AA665" s="1944"/>
      <c r="AB665" s="1944"/>
      <c r="AC665" s="1944"/>
      <c r="AD665" s="1944"/>
      <c r="AE665" s="1944"/>
      <c r="AF665" s="1946">
        <v>0</v>
      </c>
      <c r="AG665" s="1946"/>
      <c r="AH665" s="1947">
        <v>0</v>
      </c>
      <c r="AI665" s="1947"/>
      <c r="AJ665" s="1947"/>
      <c r="AK665" s="1944"/>
      <c r="AL665" s="1944"/>
      <c r="AM665" s="1944"/>
      <c r="AN665" s="1944"/>
      <c r="AO665" s="1944"/>
      <c r="AP665" s="1944"/>
      <c r="AQ665" s="1944"/>
      <c r="AR665" s="1944"/>
      <c r="AS665" s="1419"/>
    </row>
    <row r="666" spans="1:45" ht="14.1" customHeight="1">
      <c r="A666" s="1924" t="s">
        <v>2144</v>
      </c>
      <c r="B666" s="1924"/>
      <c r="C666" s="1925" t="s">
        <v>1654</v>
      </c>
      <c r="D666" s="1925"/>
      <c r="E666" s="1925"/>
      <c r="F666" s="1926" t="s">
        <v>1655</v>
      </c>
      <c r="G666" s="1926"/>
      <c r="H666" s="1926"/>
      <c r="I666" s="1927">
        <v>325</v>
      </c>
      <c r="J666" s="1927"/>
      <c r="K666" s="1928" t="s">
        <v>1676</v>
      </c>
      <c r="L666" s="1928"/>
      <c r="M666" s="1924" t="s">
        <v>1677</v>
      </c>
      <c r="N666" s="1924"/>
      <c r="O666" s="1924"/>
      <c r="P666" s="1924"/>
      <c r="Q666" s="1885"/>
      <c r="R666" s="1885"/>
      <c r="S666" s="1885"/>
      <c r="T666" s="1885"/>
      <c r="U666" s="1885"/>
      <c r="V666" s="1885"/>
      <c r="W666" s="1885"/>
      <c r="X666" s="1885"/>
      <c r="Y666" s="1941">
        <v>564</v>
      </c>
      <c r="Z666" s="1941"/>
      <c r="AA666" s="1885"/>
      <c r="AB666" s="1885"/>
      <c r="AC666" s="1885"/>
      <c r="AD666" s="1885"/>
      <c r="AE666" s="1885"/>
      <c r="AF666" s="1923">
        <v>0</v>
      </c>
      <c r="AG666" s="1923"/>
      <c r="AH666" s="1917">
        <v>0</v>
      </c>
      <c r="AI666" s="1917"/>
      <c r="AJ666" s="1917"/>
      <c r="AK666" s="1885"/>
      <c r="AL666" s="1885"/>
      <c r="AM666" s="1885"/>
      <c r="AN666" s="1885"/>
      <c r="AO666" s="1885"/>
      <c r="AP666" s="1885"/>
      <c r="AQ666" s="1885"/>
      <c r="AR666" s="1885"/>
      <c r="AS666" s="1419"/>
    </row>
    <row r="667" spans="1:45" ht="15" customHeight="1">
      <c r="A667" s="1924" t="s">
        <v>2145</v>
      </c>
      <c r="B667" s="1924"/>
      <c r="C667" s="1925" t="s">
        <v>1654</v>
      </c>
      <c r="D667" s="1925"/>
      <c r="E667" s="1925"/>
      <c r="F667" s="1926" t="s">
        <v>1655</v>
      </c>
      <c r="G667" s="1926"/>
      <c r="H667" s="1926"/>
      <c r="I667" s="1927">
        <v>325</v>
      </c>
      <c r="J667" s="1927"/>
      <c r="K667" s="1928" t="s">
        <v>1676</v>
      </c>
      <c r="L667" s="1928"/>
      <c r="M667" s="1924" t="s">
        <v>1677</v>
      </c>
      <c r="N667" s="1924"/>
      <c r="O667" s="1924"/>
      <c r="P667" s="1924"/>
      <c r="Q667" s="1885"/>
      <c r="R667" s="1885"/>
      <c r="S667" s="1885"/>
      <c r="T667" s="1885"/>
      <c r="U667" s="1885"/>
      <c r="V667" s="1885"/>
      <c r="W667" s="1885"/>
      <c r="X667" s="1885"/>
      <c r="Y667" s="1941">
        <v>564</v>
      </c>
      <c r="Z667" s="1941"/>
      <c r="AA667" s="1885"/>
      <c r="AB667" s="1885"/>
      <c r="AC667" s="1885"/>
      <c r="AD667" s="1885"/>
      <c r="AE667" s="1885"/>
      <c r="AF667" s="1923">
        <v>0</v>
      </c>
      <c r="AG667" s="1923"/>
      <c r="AH667" s="1917">
        <v>0</v>
      </c>
      <c r="AI667" s="1917"/>
      <c r="AJ667" s="1917"/>
      <c r="AK667" s="1885"/>
      <c r="AL667" s="1885"/>
      <c r="AM667" s="1885"/>
      <c r="AN667" s="1885"/>
      <c r="AO667" s="1885"/>
      <c r="AP667" s="1885"/>
      <c r="AQ667" s="1885"/>
      <c r="AR667" s="1885"/>
      <c r="AS667" s="1419"/>
    </row>
    <row r="668" spans="1:45" ht="14.1" customHeight="1">
      <c r="A668" s="1924" t="s">
        <v>2146</v>
      </c>
      <c r="B668" s="1924"/>
      <c r="C668" s="1925" t="s">
        <v>1654</v>
      </c>
      <c r="D668" s="1925"/>
      <c r="E668" s="1925"/>
      <c r="F668" s="1926" t="s">
        <v>1655</v>
      </c>
      <c r="G668" s="1926"/>
      <c r="H668" s="1926"/>
      <c r="I668" s="1927">
        <v>325</v>
      </c>
      <c r="J668" s="1927"/>
      <c r="K668" s="1928" t="s">
        <v>1676</v>
      </c>
      <c r="L668" s="1928"/>
      <c r="M668" s="1924" t="s">
        <v>1677</v>
      </c>
      <c r="N668" s="1924"/>
      <c r="O668" s="1924"/>
      <c r="P668" s="1924"/>
      <c r="Q668" s="1885"/>
      <c r="R668" s="1885"/>
      <c r="S668" s="1885"/>
      <c r="T668" s="1885"/>
      <c r="U668" s="1885"/>
      <c r="V668" s="1885"/>
      <c r="W668" s="1885"/>
      <c r="X668" s="1885"/>
      <c r="Y668" s="1941">
        <v>564</v>
      </c>
      <c r="Z668" s="1941"/>
      <c r="AA668" s="1885"/>
      <c r="AB668" s="1885"/>
      <c r="AC668" s="1885"/>
      <c r="AD668" s="1885"/>
      <c r="AE668" s="1885"/>
      <c r="AF668" s="1923">
        <v>0</v>
      </c>
      <c r="AG668" s="1923"/>
      <c r="AH668" s="1917">
        <v>0</v>
      </c>
      <c r="AI668" s="1917"/>
      <c r="AJ668" s="1917"/>
      <c r="AK668" s="1885"/>
      <c r="AL668" s="1885"/>
      <c r="AM668" s="1885"/>
      <c r="AN668" s="1885"/>
      <c r="AO668" s="1885"/>
      <c r="AP668" s="1885"/>
      <c r="AQ668" s="1885"/>
      <c r="AR668" s="1885"/>
      <c r="AS668" s="1419"/>
    </row>
    <row r="669" spans="1:45" ht="14.1" customHeight="1">
      <c r="A669" s="1924" t="s">
        <v>2147</v>
      </c>
      <c r="B669" s="1924"/>
      <c r="C669" s="1925" t="s">
        <v>1654</v>
      </c>
      <c r="D669" s="1925"/>
      <c r="E669" s="1925"/>
      <c r="F669" s="1926" t="s">
        <v>1655</v>
      </c>
      <c r="G669" s="1926"/>
      <c r="H669" s="1926"/>
      <c r="I669" s="1927">
        <v>325</v>
      </c>
      <c r="J669" s="1927"/>
      <c r="K669" s="1928" t="s">
        <v>1676</v>
      </c>
      <c r="L669" s="1928"/>
      <c r="M669" s="1924" t="s">
        <v>1677</v>
      </c>
      <c r="N669" s="1924"/>
      <c r="O669" s="1924"/>
      <c r="P669" s="1924"/>
      <c r="Q669" s="1885"/>
      <c r="R669" s="1885"/>
      <c r="S669" s="1885"/>
      <c r="T669" s="1885"/>
      <c r="U669" s="1885"/>
      <c r="V669" s="1885"/>
      <c r="W669" s="1885"/>
      <c r="X669" s="1885"/>
      <c r="Y669" s="1941">
        <v>564</v>
      </c>
      <c r="Z669" s="1941"/>
      <c r="AA669" s="1885"/>
      <c r="AB669" s="1885"/>
      <c r="AC669" s="1885"/>
      <c r="AD669" s="1885"/>
      <c r="AE669" s="1885"/>
      <c r="AF669" s="1923">
        <v>0</v>
      </c>
      <c r="AG669" s="1923"/>
      <c r="AH669" s="1917">
        <v>0</v>
      </c>
      <c r="AI669" s="1917"/>
      <c r="AJ669" s="1917"/>
      <c r="AK669" s="1885"/>
      <c r="AL669" s="1885"/>
      <c r="AM669" s="1885"/>
      <c r="AN669" s="1885"/>
      <c r="AO669" s="1885"/>
      <c r="AP669" s="1885"/>
      <c r="AQ669" s="1885"/>
      <c r="AR669" s="1885"/>
      <c r="AS669" s="1419"/>
    </row>
    <row r="670" spans="1:45" ht="15" customHeight="1">
      <c r="A670" s="1924" t="s">
        <v>2148</v>
      </c>
      <c r="B670" s="1924"/>
      <c r="C670" s="1925" t="s">
        <v>1654</v>
      </c>
      <c r="D670" s="1925"/>
      <c r="E670" s="1925"/>
      <c r="F670" s="1926" t="s">
        <v>1655</v>
      </c>
      <c r="G670" s="1926"/>
      <c r="H670" s="1926"/>
      <c r="I670" s="1927">
        <v>325</v>
      </c>
      <c r="J670" s="1927"/>
      <c r="K670" s="1928" t="s">
        <v>1676</v>
      </c>
      <c r="L670" s="1928"/>
      <c r="M670" s="1924" t="s">
        <v>1677</v>
      </c>
      <c r="N670" s="1924"/>
      <c r="O670" s="1924"/>
      <c r="P670" s="1924"/>
      <c r="Q670" s="1885"/>
      <c r="R670" s="1885"/>
      <c r="S670" s="1885"/>
      <c r="T670" s="1885"/>
      <c r="U670" s="1885"/>
      <c r="V670" s="1885"/>
      <c r="W670" s="1885"/>
      <c r="X670" s="1885"/>
      <c r="Y670" s="1941">
        <v>564</v>
      </c>
      <c r="Z670" s="1941"/>
      <c r="AA670" s="1885"/>
      <c r="AB670" s="1885"/>
      <c r="AC670" s="1885"/>
      <c r="AD670" s="1885"/>
      <c r="AE670" s="1885"/>
      <c r="AF670" s="1923">
        <v>0</v>
      </c>
      <c r="AG670" s="1923"/>
      <c r="AH670" s="1917">
        <v>0</v>
      </c>
      <c r="AI670" s="1917"/>
      <c r="AJ670" s="1917"/>
      <c r="AK670" s="1885"/>
      <c r="AL670" s="1885"/>
      <c r="AM670" s="1885"/>
      <c r="AN670" s="1885"/>
      <c r="AO670" s="1885"/>
      <c r="AP670" s="1885"/>
      <c r="AQ670" s="1885"/>
      <c r="AR670" s="1885"/>
      <c r="AS670" s="1419"/>
    </row>
    <row r="671" spans="1:45" ht="14.1" customHeight="1">
      <c r="A671" s="1924" t="s">
        <v>2149</v>
      </c>
      <c r="B671" s="1924"/>
      <c r="C671" s="1925" t="s">
        <v>1654</v>
      </c>
      <c r="D671" s="1925"/>
      <c r="E671" s="1925"/>
      <c r="F671" s="1926" t="s">
        <v>1655</v>
      </c>
      <c r="G671" s="1926"/>
      <c r="H671" s="1926"/>
      <c r="I671" s="1927">
        <v>325</v>
      </c>
      <c r="J671" s="1927"/>
      <c r="K671" s="1928" t="s">
        <v>1656</v>
      </c>
      <c r="L671" s="1928"/>
      <c r="M671" s="1862" t="s">
        <v>2150</v>
      </c>
      <c r="N671" s="1862"/>
      <c r="O671" s="1862"/>
      <c r="P671" s="1862"/>
      <c r="Q671" s="1942">
        <v>44058</v>
      </c>
      <c r="R671" s="1942"/>
      <c r="S671" s="1942"/>
      <c r="T671" s="1942">
        <v>44774</v>
      </c>
      <c r="U671" s="1942"/>
      <c r="V671" s="1942">
        <v>45138</v>
      </c>
      <c r="W671" s="1942"/>
      <c r="X671" s="1942"/>
      <c r="Y671" s="1941">
        <v>564</v>
      </c>
      <c r="Z671" s="1941"/>
      <c r="AA671" s="1862" t="s">
        <v>1658</v>
      </c>
      <c r="AB671" s="1862"/>
      <c r="AC671" s="1862"/>
      <c r="AD671" s="1862"/>
      <c r="AE671" s="1862"/>
      <c r="AF671" s="1923">
        <v>0</v>
      </c>
      <c r="AG671" s="1923"/>
      <c r="AH671" s="1930">
        <v>-50</v>
      </c>
      <c r="AI671" s="1930"/>
      <c r="AJ671" s="1930"/>
      <c r="AK671" s="1917">
        <v>514</v>
      </c>
      <c r="AL671" s="1917"/>
      <c r="AM671" s="1917"/>
      <c r="AN671" s="1941">
        <v>0</v>
      </c>
      <c r="AO671" s="1941"/>
      <c r="AP671" s="1941"/>
      <c r="AQ671" s="1941">
        <v>467.88</v>
      </c>
      <c r="AR671" s="1941"/>
      <c r="AS671" s="1419"/>
    </row>
    <row r="672" spans="1:45" ht="15" customHeight="1">
      <c r="A672" s="1885"/>
      <c r="B672" s="1885"/>
      <c r="C672" s="1885"/>
      <c r="D672" s="1885"/>
      <c r="E672" s="1885"/>
      <c r="F672" s="1885"/>
      <c r="G672" s="1885"/>
      <c r="H672" s="1885"/>
      <c r="I672" s="1885"/>
      <c r="J672" s="1885"/>
      <c r="K672" s="1885"/>
      <c r="L672" s="1885"/>
      <c r="M672" s="1885"/>
      <c r="N672" s="1885"/>
      <c r="O672" s="1885"/>
      <c r="P672" s="1885"/>
      <c r="Q672" s="1885"/>
      <c r="R672" s="1885"/>
      <c r="S672" s="1885"/>
      <c r="T672" s="1885"/>
      <c r="U672" s="1885"/>
      <c r="V672" s="1885"/>
      <c r="W672" s="1885"/>
      <c r="X672" s="1885"/>
      <c r="Y672" s="1885"/>
      <c r="Z672" s="1885"/>
      <c r="AA672" s="1862" t="s">
        <v>1659</v>
      </c>
      <c r="AB672" s="1862"/>
      <c r="AC672" s="1862"/>
      <c r="AD672" s="1862"/>
      <c r="AE672" s="1862"/>
      <c r="AF672" s="1923">
        <v>549</v>
      </c>
      <c r="AG672" s="1923"/>
      <c r="AH672" s="1917">
        <v>0</v>
      </c>
      <c r="AI672" s="1917"/>
      <c r="AJ672" s="1917"/>
      <c r="AK672" s="1885"/>
      <c r="AL672" s="1885"/>
      <c r="AM672" s="1885"/>
      <c r="AN672" s="1885"/>
      <c r="AO672" s="1885"/>
      <c r="AP672" s="1885"/>
      <c r="AQ672" s="1885"/>
      <c r="AR672" s="1885"/>
      <c r="AS672" s="1419"/>
    </row>
    <row r="673" spans="1:45" ht="14.1" customHeight="1">
      <c r="A673" s="1885"/>
      <c r="B673" s="1885"/>
      <c r="C673" s="1885"/>
      <c r="D673" s="1885"/>
      <c r="E673" s="1885"/>
      <c r="F673" s="1885"/>
      <c r="G673" s="1885"/>
      <c r="H673" s="1885"/>
      <c r="I673" s="1885"/>
      <c r="J673" s="1885"/>
      <c r="K673" s="1885"/>
      <c r="L673" s="1885"/>
      <c r="M673" s="1885"/>
      <c r="N673" s="1885"/>
      <c r="O673" s="1885"/>
      <c r="P673" s="1885"/>
      <c r="Q673" s="1885"/>
      <c r="R673" s="1885"/>
      <c r="S673" s="1885"/>
      <c r="T673" s="1885"/>
      <c r="U673" s="1885"/>
      <c r="V673" s="1885"/>
      <c r="W673" s="1885"/>
      <c r="X673" s="1885"/>
      <c r="Y673" s="1885"/>
      <c r="Z673" s="1885"/>
      <c r="AA673" s="1862" t="s">
        <v>1660</v>
      </c>
      <c r="AB673" s="1862"/>
      <c r="AC673" s="1862"/>
      <c r="AD673" s="1862"/>
      <c r="AE673" s="1862"/>
      <c r="AF673" s="1923">
        <v>0</v>
      </c>
      <c r="AG673" s="1923"/>
      <c r="AH673" s="1929">
        <v>15</v>
      </c>
      <c r="AI673" s="1929"/>
      <c r="AJ673" s="1929"/>
      <c r="AK673" s="1885"/>
      <c r="AL673" s="1885"/>
      <c r="AM673" s="1885"/>
      <c r="AN673" s="1885"/>
      <c r="AO673" s="1885"/>
      <c r="AP673" s="1885"/>
      <c r="AQ673" s="1885"/>
      <c r="AR673" s="1885"/>
      <c r="AS673" s="1419"/>
    </row>
    <row r="674" spans="1:45" ht="21" customHeight="1">
      <c r="A674" s="1924" t="s">
        <v>2151</v>
      </c>
      <c r="B674" s="1924"/>
      <c r="C674" s="1925" t="s">
        <v>1654</v>
      </c>
      <c r="D674" s="1925"/>
      <c r="E674" s="1925"/>
      <c r="F674" s="1926" t="s">
        <v>1655</v>
      </c>
      <c r="G674" s="1926"/>
      <c r="H674" s="1926"/>
      <c r="I674" s="1927">
        <v>325</v>
      </c>
      <c r="J674" s="1927"/>
      <c r="K674" s="1928" t="s">
        <v>1656</v>
      </c>
      <c r="L674" s="1928"/>
      <c r="M674" s="1862" t="s">
        <v>2152</v>
      </c>
      <c r="N674" s="1862"/>
      <c r="O674" s="1862"/>
      <c r="P674" s="1862"/>
      <c r="Q674" s="1942">
        <v>44761</v>
      </c>
      <c r="R674" s="1942"/>
      <c r="S674" s="1942"/>
      <c r="T674" s="1942">
        <v>44774</v>
      </c>
      <c r="U674" s="1942"/>
      <c r="V674" s="1942">
        <v>45138</v>
      </c>
      <c r="W674" s="1942"/>
      <c r="X674" s="1942"/>
      <c r="Y674" s="1941">
        <v>564</v>
      </c>
      <c r="Z674" s="1941"/>
      <c r="AA674" s="1862" t="s">
        <v>1658</v>
      </c>
      <c r="AB674" s="1862"/>
      <c r="AC674" s="1862"/>
      <c r="AD674" s="1862"/>
      <c r="AE674" s="1862"/>
      <c r="AF674" s="1923">
        <v>0</v>
      </c>
      <c r="AG674" s="1923"/>
      <c r="AH674" s="1930">
        <v>-45</v>
      </c>
      <c r="AI674" s="1930"/>
      <c r="AJ674" s="1930"/>
      <c r="AK674" s="1917">
        <v>514</v>
      </c>
      <c r="AL674" s="1917"/>
      <c r="AM674" s="1917"/>
      <c r="AN674" s="1941">
        <v>0</v>
      </c>
      <c r="AO674" s="1941"/>
      <c r="AP674" s="1941"/>
      <c r="AQ674" s="1941">
        <v>524.22</v>
      </c>
      <c r="AR674" s="1941"/>
      <c r="AS674" s="1419"/>
    </row>
    <row r="675" spans="1:45" ht="14.1" customHeight="1">
      <c r="A675" s="1885"/>
      <c r="B675" s="1885"/>
      <c r="C675" s="1885"/>
      <c r="D675" s="1885"/>
      <c r="E675" s="1885"/>
      <c r="F675" s="1885"/>
      <c r="G675" s="1885"/>
      <c r="H675" s="1885"/>
      <c r="I675" s="1885"/>
      <c r="J675" s="1885"/>
      <c r="K675" s="1885"/>
      <c r="L675" s="1885"/>
      <c r="M675" s="1885"/>
      <c r="N675" s="1885"/>
      <c r="O675" s="1885"/>
      <c r="P675" s="1885"/>
      <c r="Q675" s="1885"/>
      <c r="R675" s="1885"/>
      <c r="S675" s="1885"/>
      <c r="T675" s="1885"/>
      <c r="U675" s="1885"/>
      <c r="V675" s="1885"/>
      <c r="W675" s="1885"/>
      <c r="X675" s="1885"/>
      <c r="Y675" s="1885"/>
      <c r="Z675" s="1885"/>
      <c r="AA675" s="1862" t="s">
        <v>1659</v>
      </c>
      <c r="AB675" s="1862"/>
      <c r="AC675" s="1862"/>
      <c r="AD675" s="1862"/>
      <c r="AE675" s="1862"/>
      <c r="AF675" s="1923">
        <v>544</v>
      </c>
      <c r="AG675" s="1923"/>
      <c r="AH675" s="1917">
        <v>0</v>
      </c>
      <c r="AI675" s="1917"/>
      <c r="AJ675" s="1917"/>
      <c r="AK675" s="1885"/>
      <c r="AL675" s="1885"/>
      <c r="AM675" s="1885"/>
      <c r="AN675" s="1885"/>
      <c r="AO675" s="1885"/>
      <c r="AP675" s="1885"/>
      <c r="AQ675" s="1885"/>
      <c r="AR675" s="1885"/>
      <c r="AS675" s="1419"/>
    </row>
    <row r="676" spans="1:45" ht="15" customHeight="1">
      <c r="A676" s="1885"/>
      <c r="B676" s="1885"/>
      <c r="C676" s="1885"/>
      <c r="D676" s="1885"/>
      <c r="E676" s="1885"/>
      <c r="F676" s="1885"/>
      <c r="G676" s="1885"/>
      <c r="H676" s="1885"/>
      <c r="I676" s="1885"/>
      <c r="J676" s="1885"/>
      <c r="K676" s="1885"/>
      <c r="L676" s="1885"/>
      <c r="M676" s="1885"/>
      <c r="N676" s="1885"/>
      <c r="O676" s="1885"/>
      <c r="P676" s="1885"/>
      <c r="Q676" s="1885"/>
      <c r="R676" s="1885"/>
      <c r="S676" s="1885"/>
      <c r="T676" s="1885"/>
      <c r="U676" s="1885"/>
      <c r="V676" s="1885"/>
      <c r="W676" s="1885"/>
      <c r="X676" s="1885"/>
      <c r="Y676" s="1885"/>
      <c r="Z676" s="1885"/>
      <c r="AA676" s="1862" t="s">
        <v>1660</v>
      </c>
      <c r="AB676" s="1862"/>
      <c r="AC676" s="1862"/>
      <c r="AD676" s="1862"/>
      <c r="AE676" s="1862"/>
      <c r="AF676" s="1923">
        <v>0</v>
      </c>
      <c r="AG676" s="1923"/>
      <c r="AH676" s="1929">
        <v>15</v>
      </c>
      <c r="AI676" s="1929"/>
      <c r="AJ676" s="1929"/>
      <c r="AK676" s="1885"/>
      <c r="AL676" s="1885"/>
      <c r="AM676" s="1885"/>
      <c r="AN676" s="1885"/>
      <c r="AO676" s="1885"/>
      <c r="AP676" s="1885"/>
      <c r="AQ676" s="1885"/>
      <c r="AR676" s="1885"/>
      <c r="AS676" s="1419"/>
    </row>
    <row r="677" spans="1:45" ht="14.1" customHeight="1">
      <c r="A677" s="1924" t="s">
        <v>2153</v>
      </c>
      <c r="B677" s="1924"/>
      <c r="C677" s="1925" t="s">
        <v>1654</v>
      </c>
      <c r="D677" s="1925"/>
      <c r="E677" s="1925"/>
      <c r="F677" s="1926" t="s">
        <v>1655</v>
      </c>
      <c r="G677" s="1926"/>
      <c r="H677" s="1926"/>
      <c r="I677" s="1927">
        <v>325</v>
      </c>
      <c r="J677" s="1927"/>
      <c r="K677" s="1928" t="s">
        <v>1676</v>
      </c>
      <c r="L677" s="1928"/>
      <c r="M677" s="1924" t="s">
        <v>1677</v>
      </c>
      <c r="N677" s="1924"/>
      <c r="O677" s="1924"/>
      <c r="P677" s="1924"/>
      <c r="Q677" s="1885"/>
      <c r="R677" s="1885"/>
      <c r="S677" s="1885"/>
      <c r="T677" s="1885"/>
      <c r="U677" s="1885"/>
      <c r="V677" s="1885"/>
      <c r="W677" s="1885"/>
      <c r="X677" s="1885"/>
      <c r="Y677" s="1941">
        <v>564</v>
      </c>
      <c r="Z677" s="1941"/>
      <c r="AA677" s="1885"/>
      <c r="AB677" s="1885"/>
      <c r="AC677" s="1885"/>
      <c r="AD677" s="1885"/>
      <c r="AE677" s="1885"/>
      <c r="AF677" s="1923">
        <v>0</v>
      </c>
      <c r="AG677" s="1923"/>
      <c r="AH677" s="1917">
        <v>0</v>
      </c>
      <c r="AI677" s="1917"/>
      <c r="AJ677" s="1917"/>
      <c r="AK677" s="1885"/>
      <c r="AL677" s="1885"/>
      <c r="AM677" s="1885"/>
      <c r="AN677" s="1885"/>
      <c r="AO677" s="1885"/>
      <c r="AP677" s="1885"/>
      <c r="AQ677" s="1885"/>
      <c r="AR677" s="1885"/>
      <c r="AS677" s="1419"/>
    </row>
    <row r="678" spans="1:45" ht="20.100000000000001" customHeight="1">
      <c r="A678" s="1924" t="s">
        <v>2154</v>
      </c>
      <c r="B678" s="1924"/>
      <c r="C678" s="1925" t="s">
        <v>1654</v>
      </c>
      <c r="D678" s="1925"/>
      <c r="E678" s="1925"/>
      <c r="F678" s="1926" t="s">
        <v>1655</v>
      </c>
      <c r="G678" s="1926"/>
      <c r="H678" s="1926"/>
      <c r="I678" s="1927">
        <v>325</v>
      </c>
      <c r="J678" s="1927"/>
      <c r="K678" s="1928" t="s">
        <v>1656</v>
      </c>
      <c r="L678" s="1928"/>
      <c r="M678" s="1862" t="s">
        <v>2155</v>
      </c>
      <c r="N678" s="1862"/>
      <c r="O678" s="1862"/>
      <c r="P678" s="1862"/>
      <c r="Q678" s="1942">
        <v>44774</v>
      </c>
      <c r="R678" s="1942"/>
      <c r="S678" s="1942"/>
      <c r="T678" s="1942">
        <v>44774</v>
      </c>
      <c r="U678" s="1942"/>
      <c r="V678" s="1942">
        <v>45138</v>
      </c>
      <c r="W678" s="1942"/>
      <c r="X678" s="1942"/>
      <c r="Y678" s="1941">
        <v>564</v>
      </c>
      <c r="Z678" s="1941"/>
      <c r="AA678" s="1862" t="s">
        <v>1658</v>
      </c>
      <c r="AB678" s="1862"/>
      <c r="AC678" s="1862"/>
      <c r="AD678" s="1862"/>
      <c r="AE678" s="1862"/>
      <c r="AF678" s="1923">
        <v>0</v>
      </c>
      <c r="AG678" s="1923"/>
      <c r="AH678" s="1930">
        <v>-35</v>
      </c>
      <c r="AI678" s="1930"/>
      <c r="AJ678" s="1930"/>
      <c r="AK678" s="1917">
        <v>514</v>
      </c>
      <c r="AL678" s="1917"/>
      <c r="AM678" s="1917"/>
      <c r="AN678" s="1941">
        <v>0</v>
      </c>
      <c r="AO678" s="1941"/>
      <c r="AP678" s="1941"/>
      <c r="AQ678" s="1941">
        <v>543.49</v>
      </c>
      <c r="AR678" s="1941"/>
      <c r="AS678" s="1419"/>
    </row>
    <row r="679" spans="1:45" ht="15" customHeight="1">
      <c r="A679" s="1885"/>
      <c r="B679" s="1885"/>
      <c r="C679" s="1885"/>
      <c r="D679" s="1885"/>
      <c r="E679" s="1885"/>
      <c r="F679" s="1885"/>
      <c r="G679" s="1885"/>
      <c r="H679" s="1885"/>
      <c r="I679" s="1885"/>
      <c r="J679" s="1885"/>
      <c r="K679" s="1885"/>
      <c r="L679" s="1885"/>
      <c r="M679" s="1885"/>
      <c r="N679" s="1885"/>
      <c r="O679" s="1885"/>
      <c r="P679" s="1885"/>
      <c r="Q679" s="1885"/>
      <c r="R679" s="1885"/>
      <c r="S679" s="1885"/>
      <c r="T679" s="1885"/>
      <c r="U679" s="1885"/>
      <c r="V679" s="1885"/>
      <c r="W679" s="1885"/>
      <c r="X679" s="1885"/>
      <c r="Y679" s="1885"/>
      <c r="Z679" s="1885"/>
      <c r="AA679" s="1862" t="s">
        <v>1659</v>
      </c>
      <c r="AB679" s="1862"/>
      <c r="AC679" s="1862"/>
      <c r="AD679" s="1862"/>
      <c r="AE679" s="1862"/>
      <c r="AF679" s="1923">
        <v>534</v>
      </c>
      <c r="AG679" s="1923"/>
      <c r="AH679" s="1917">
        <v>0</v>
      </c>
      <c r="AI679" s="1917"/>
      <c r="AJ679" s="1917"/>
      <c r="AK679" s="1885"/>
      <c r="AL679" s="1885"/>
      <c r="AM679" s="1885"/>
      <c r="AN679" s="1885"/>
      <c r="AO679" s="1885"/>
      <c r="AP679" s="1885"/>
      <c r="AQ679" s="1885"/>
      <c r="AR679" s="1885"/>
      <c r="AS679" s="1419"/>
    </row>
    <row r="680" spans="1:45" ht="14.1" customHeight="1">
      <c r="A680" s="1885"/>
      <c r="B680" s="1885"/>
      <c r="C680" s="1885"/>
      <c r="D680" s="1885"/>
      <c r="E680" s="1885"/>
      <c r="F680" s="1885"/>
      <c r="G680" s="1885"/>
      <c r="H680" s="1885"/>
      <c r="I680" s="1885"/>
      <c r="J680" s="1885"/>
      <c r="K680" s="1885"/>
      <c r="L680" s="1885"/>
      <c r="M680" s="1885"/>
      <c r="N680" s="1885"/>
      <c r="O680" s="1885"/>
      <c r="P680" s="1885"/>
      <c r="Q680" s="1885"/>
      <c r="R680" s="1885"/>
      <c r="S680" s="1885"/>
      <c r="T680" s="1885"/>
      <c r="U680" s="1885"/>
      <c r="V680" s="1885"/>
      <c r="W680" s="1885"/>
      <c r="X680" s="1885"/>
      <c r="Y680" s="1885"/>
      <c r="Z680" s="1885"/>
      <c r="AA680" s="1862" t="s">
        <v>1660</v>
      </c>
      <c r="AB680" s="1862"/>
      <c r="AC680" s="1862"/>
      <c r="AD680" s="1862"/>
      <c r="AE680" s="1862"/>
      <c r="AF680" s="1923">
        <v>0</v>
      </c>
      <c r="AG680" s="1923"/>
      <c r="AH680" s="1929">
        <v>15</v>
      </c>
      <c r="AI680" s="1929"/>
      <c r="AJ680" s="1929"/>
      <c r="AK680" s="1885"/>
      <c r="AL680" s="1885"/>
      <c r="AM680" s="1885"/>
      <c r="AN680" s="1885"/>
      <c r="AO680" s="1885"/>
      <c r="AP680" s="1885"/>
      <c r="AQ680" s="1885"/>
      <c r="AR680" s="1885"/>
      <c r="AS680" s="1419"/>
    </row>
    <row r="681" spans="1:45" ht="15" customHeight="1">
      <c r="A681" s="1924" t="s">
        <v>2156</v>
      </c>
      <c r="B681" s="1924"/>
      <c r="C681" s="1925" t="s">
        <v>1654</v>
      </c>
      <c r="D681" s="1925"/>
      <c r="E681" s="1925"/>
      <c r="F681" s="1926" t="s">
        <v>1655</v>
      </c>
      <c r="G681" s="1926"/>
      <c r="H681" s="1926"/>
      <c r="I681" s="1927">
        <v>325</v>
      </c>
      <c r="J681" s="1927"/>
      <c r="K681" s="1928" t="s">
        <v>1656</v>
      </c>
      <c r="L681" s="1928"/>
      <c r="M681" s="1862" t="s">
        <v>2157</v>
      </c>
      <c r="N681" s="1862"/>
      <c r="O681" s="1862"/>
      <c r="P681" s="1862"/>
      <c r="Q681" s="1942">
        <v>44569</v>
      </c>
      <c r="R681" s="1942"/>
      <c r="S681" s="1942"/>
      <c r="T681" s="1942">
        <v>44774</v>
      </c>
      <c r="U681" s="1942"/>
      <c r="V681" s="1942">
        <v>45138</v>
      </c>
      <c r="W681" s="1942"/>
      <c r="X681" s="1942"/>
      <c r="Y681" s="1941">
        <v>564</v>
      </c>
      <c r="Z681" s="1941"/>
      <c r="AA681" s="1862" t="s">
        <v>1658</v>
      </c>
      <c r="AB681" s="1862"/>
      <c r="AC681" s="1862"/>
      <c r="AD681" s="1862"/>
      <c r="AE681" s="1862"/>
      <c r="AF681" s="1923">
        <v>0</v>
      </c>
      <c r="AG681" s="1923"/>
      <c r="AH681" s="1930">
        <v>-35</v>
      </c>
      <c r="AI681" s="1930"/>
      <c r="AJ681" s="1930"/>
      <c r="AK681" s="1917">
        <v>514</v>
      </c>
      <c r="AL681" s="1917"/>
      <c r="AM681" s="1917"/>
      <c r="AN681" s="1941">
        <v>0</v>
      </c>
      <c r="AO681" s="1941"/>
      <c r="AP681" s="1941"/>
      <c r="AQ681" s="1941">
        <v>549.26</v>
      </c>
      <c r="AR681" s="1941"/>
      <c r="AS681" s="1419"/>
    </row>
    <row r="682" spans="1:45" ht="14.1" customHeight="1">
      <c r="A682" s="1885"/>
      <c r="B682" s="1885"/>
      <c r="C682" s="1885"/>
      <c r="D682" s="1885"/>
      <c r="E682" s="1885"/>
      <c r="F682" s="1885"/>
      <c r="G682" s="1885"/>
      <c r="H682" s="1885"/>
      <c r="I682" s="1885"/>
      <c r="J682" s="1885"/>
      <c r="K682" s="1885"/>
      <c r="L682" s="1885"/>
      <c r="M682" s="1885"/>
      <c r="N682" s="1885"/>
      <c r="O682" s="1885"/>
      <c r="P682" s="1885"/>
      <c r="Q682" s="1885"/>
      <c r="R682" s="1885"/>
      <c r="S682" s="1885"/>
      <c r="T682" s="1885"/>
      <c r="U682" s="1885"/>
      <c r="V682" s="1885"/>
      <c r="W682" s="1885"/>
      <c r="X682" s="1885"/>
      <c r="Y682" s="1885"/>
      <c r="Z682" s="1885"/>
      <c r="AA682" s="1862" t="s">
        <v>1659</v>
      </c>
      <c r="AB682" s="1862"/>
      <c r="AC682" s="1862"/>
      <c r="AD682" s="1862"/>
      <c r="AE682" s="1862"/>
      <c r="AF682" s="1923">
        <v>534</v>
      </c>
      <c r="AG682" s="1923"/>
      <c r="AH682" s="1917">
        <v>0</v>
      </c>
      <c r="AI682" s="1917"/>
      <c r="AJ682" s="1917"/>
      <c r="AK682" s="1885"/>
      <c r="AL682" s="1885"/>
      <c r="AM682" s="1885"/>
      <c r="AN682" s="1885"/>
      <c r="AO682" s="1885"/>
      <c r="AP682" s="1885"/>
      <c r="AQ682" s="1885"/>
      <c r="AR682" s="1885"/>
      <c r="AS682" s="1419"/>
    </row>
    <row r="683" spans="1:45" ht="15" customHeight="1">
      <c r="A683" s="1885"/>
      <c r="B683" s="1885"/>
      <c r="C683" s="1885"/>
      <c r="D683" s="1885"/>
      <c r="E683" s="1885"/>
      <c r="F683" s="1885"/>
      <c r="G683" s="1885"/>
      <c r="H683" s="1885"/>
      <c r="I683" s="1885"/>
      <c r="J683" s="1885"/>
      <c r="K683" s="1885"/>
      <c r="L683" s="1885"/>
      <c r="M683" s="1885"/>
      <c r="N683" s="1885"/>
      <c r="O683" s="1885"/>
      <c r="P683" s="1885"/>
      <c r="Q683" s="1885"/>
      <c r="R683" s="1885"/>
      <c r="S683" s="1885"/>
      <c r="T683" s="1885"/>
      <c r="U683" s="1885"/>
      <c r="V683" s="1885"/>
      <c r="W683" s="1885"/>
      <c r="X683" s="1885"/>
      <c r="Y683" s="1885"/>
      <c r="Z683" s="1885"/>
      <c r="AA683" s="1862" t="s">
        <v>1660</v>
      </c>
      <c r="AB683" s="1862"/>
      <c r="AC683" s="1862"/>
      <c r="AD683" s="1862"/>
      <c r="AE683" s="1862"/>
      <c r="AF683" s="1923">
        <v>0</v>
      </c>
      <c r="AG683" s="1923"/>
      <c r="AH683" s="1929">
        <v>15</v>
      </c>
      <c r="AI683" s="1929"/>
      <c r="AJ683" s="1929"/>
      <c r="AK683" s="1885"/>
      <c r="AL683" s="1885"/>
      <c r="AM683" s="1885"/>
      <c r="AN683" s="1885"/>
      <c r="AO683" s="1885"/>
      <c r="AP683" s="1885"/>
      <c r="AQ683" s="1885"/>
      <c r="AR683" s="1885"/>
      <c r="AS683" s="1419"/>
    </row>
    <row r="684" spans="1:45" ht="14.1" customHeight="1">
      <c r="A684" s="1924" t="s">
        <v>2158</v>
      </c>
      <c r="B684" s="1924"/>
      <c r="C684" s="1925" t="s">
        <v>1654</v>
      </c>
      <c r="D684" s="1925"/>
      <c r="E684" s="1925"/>
      <c r="F684" s="1926" t="s">
        <v>1655</v>
      </c>
      <c r="G684" s="1926"/>
      <c r="H684" s="1926"/>
      <c r="I684" s="1927">
        <v>325</v>
      </c>
      <c r="J684" s="1927"/>
      <c r="K684" s="1928" t="s">
        <v>1676</v>
      </c>
      <c r="L684" s="1928"/>
      <c r="M684" s="1924" t="s">
        <v>1677</v>
      </c>
      <c r="N684" s="1924"/>
      <c r="O684" s="1924"/>
      <c r="P684" s="1924"/>
      <c r="Q684" s="1885"/>
      <c r="R684" s="1885"/>
      <c r="S684" s="1885"/>
      <c r="T684" s="1885"/>
      <c r="U684" s="1885"/>
      <c r="V684" s="1885"/>
      <c r="W684" s="1885"/>
      <c r="X684" s="1885"/>
      <c r="Y684" s="1941">
        <v>564</v>
      </c>
      <c r="Z684" s="1941"/>
      <c r="AA684" s="1885"/>
      <c r="AB684" s="1885"/>
      <c r="AC684" s="1885"/>
      <c r="AD684" s="1885"/>
      <c r="AE684" s="1885"/>
      <c r="AF684" s="1923">
        <v>0</v>
      </c>
      <c r="AG684" s="1923"/>
      <c r="AH684" s="1917">
        <v>0</v>
      </c>
      <c r="AI684" s="1917"/>
      <c r="AJ684" s="1917"/>
      <c r="AK684" s="1885"/>
      <c r="AL684" s="1885"/>
      <c r="AM684" s="1885"/>
      <c r="AN684" s="1885"/>
      <c r="AO684" s="1885"/>
      <c r="AP684" s="1885"/>
      <c r="AQ684" s="1885"/>
      <c r="AR684" s="1885"/>
      <c r="AS684" s="1419"/>
    </row>
    <row r="685" spans="1:45" ht="14.1" customHeight="1">
      <c r="A685" s="1924" t="s">
        <v>2159</v>
      </c>
      <c r="B685" s="1924"/>
      <c r="C685" s="1925" t="s">
        <v>1654</v>
      </c>
      <c r="D685" s="1925"/>
      <c r="E685" s="1925"/>
      <c r="F685" s="1926" t="s">
        <v>1655</v>
      </c>
      <c r="G685" s="1926"/>
      <c r="H685" s="1926"/>
      <c r="I685" s="1927">
        <v>325</v>
      </c>
      <c r="J685" s="1927"/>
      <c r="K685" s="1928" t="s">
        <v>1676</v>
      </c>
      <c r="L685" s="1928"/>
      <c r="M685" s="1924" t="s">
        <v>1677</v>
      </c>
      <c r="N685" s="1924"/>
      <c r="O685" s="1924"/>
      <c r="P685" s="1924"/>
      <c r="Q685" s="1885"/>
      <c r="R685" s="1885"/>
      <c r="S685" s="1885"/>
      <c r="T685" s="1885"/>
      <c r="U685" s="1885"/>
      <c r="V685" s="1885"/>
      <c r="W685" s="1885"/>
      <c r="X685" s="1885"/>
      <c r="Y685" s="1941">
        <v>564</v>
      </c>
      <c r="Z685" s="1941"/>
      <c r="AA685" s="1885"/>
      <c r="AB685" s="1885"/>
      <c r="AC685" s="1885"/>
      <c r="AD685" s="1885"/>
      <c r="AE685" s="1885"/>
      <c r="AF685" s="1923">
        <v>0</v>
      </c>
      <c r="AG685" s="1923"/>
      <c r="AH685" s="1917">
        <v>0</v>
      </c>
      <c r="AI685" s="1917"/>
      <c r="AJ685" s="1917"/>
      <c r="AK685" s="1885"/>
      <c r="AL685" s="1885"/>
      <c r="AM685" s="1885"/>
      <c r="AN685" s="1885"/>
      <c r="AO685" s="1885"/>
      <c r="AP685" s="1885"/>
      <c r="AQ685" s="1885"/>
      <c r="AR685" s="1885"/>
      <c r="AS685" s="1419"/>
    </row>
    <row r="686" spans="1:45" ht="15" customHeight="1">
      <c r="A686" s="1924" t="s">
        <v>2160</v>
      </c>
      <c r="B686" s="1924"/>
      <c r="C686" s="1925" t="s">
        <v>1654</v>
      </c>
      <c r="D686" s="1925"/>
      <c r="E686" s="1925"/>
      <c r="F686" s="1926" t="s">
        <v>1655</v>
      </c>
      <c r="G686" s="1926"/>
      <c r="H686" s="1926"/>
      <c r="I686" s="1927">
        <v>325</v>
      </c>
      <c r="J686" s="1927"/>
      <c r="K686" s="1928" t="s">
        <v>1676</v>
      </c>
      <c r="L686" s="1928"/>
      <c r="M686" s="1924" t="s">
        <v>1677</v>
      </c>
      <c r="N686" s="1924"/>
      <c r="O686" s="1924"/>
      <c r="P686" s="1924"/>
      <c r="Q686" s="1885"/>
      <c r="R686" s="1885"/>
      <c r="S686" s="1885"/>
      <c r="T686" s="1885"/>
      <c r="U686" s="1885"/>
      <c r="V686" s="1885"/>
      <c r="W686" s="1885"/>
      <c r="X686" s="1885"/>
      <c r="Y686" s="1941">
        <v>564</v>
      </c>
      <c r="Z686" s="1941"/>
      <c r="AA686" s="1885"/>
      <c r="AB686" s="1885"/>
      <c r="AC686" s="1885"/>
      <c r="AD686" s="1885"/>
      <c r="AE686" s="1885"/>
      <c r="AF686" s="1923">
        <v>0</v>
      </c>
      <c r="AG686" s="1923"/>
      <c r="AH686" s="1917">
        <v>0</v>
      </c>
      <c r="AI686" s="1917"/>
      <c r="AJ686" s="1917"/>
      <c r="AK686" s="1885"/>
      <c r="AL686" s="1885"/>
      <c r="AM686" s="1885"/>
      <c r="AN686" s="1885"/>
      <c r="AO686" s="1885"/>
      <c r="AP686" s="1885"/>
      <c r="AQ686" s="1885"/>
      <c r="AR686" s="1885"/>
      <c r="AS686" s="1419"/>
    </row>
    <row r="687" spans="1:45" ht="14.1" customHeight="1">
      <c r="A687" s="1924" t="s">
        <v>2161</v>
      </c>
      <c r="B687" s="1924"/>
      <c r="C687" s="1925" t="s">
        <v>1654</v>
      </c>
      <c r="D687" s="1925"/>
      <c r="E687" s="1925"/>
      <c r="F687" s="1926" t="s">
        <v>1655</v>
      </c>
      <c r="G687" s="1926"/>
      <c r="H687" s="1926"/>
      <c r="I687" s="1927">
        <v>325</v>
      </c>
      <c r="J687" s="1927"/>
      <c r="K687" s="1928" t="s">
        <v>1676</v>
      </c>
      <c r="L687" s="1928"/>
      <c r="M687" s="1924" t="s">
        <v>1677</v>
      </c>
      <c r="N687" s="1924"/>
      <c r="O687" s="1924"/>
      <c r="P687" s="1924"/>
      <c r="Q687" s="1885"/>
      <c r="R687" s="1885"/>
      <c r="S687" s="1885"/>
      <c r="T687" s="1885"/>
      <c r="U687" s="1885"/>
      <c r="V687" s="1885"/>
      <c r="W687" s="1885"/>
      <c r="X687" s="1885"/>
      <c r="Y687" s="1941">
        <v>564</v>
      </c>
      <c r="Z687" s="1941"/>
      <c r="AA687" s="1885"/>
      <c r="AB687" s="1885"/>
      <c r="AC687" s="1885"/>
      <c r="AD687" s="1885"/>
      <c r="AE687" s="1885"/>
      <c r="AF687" s="1923">
        <v>0</v>
      </c>
      <c r="AG687" s="1923"/>
      <c r="AH687" s="1917">
        <v>0</v>
      </c>
      <c r="AI687" s="1917"/>
      <c r="AJ687" s="1917"/>
      <c r="AK687" s="1885"/>
      <c r="AL687" s="1885"/>
      <c r="AM687" s="1885"/>
      <c r="AN687" s="1885"/>
      <c r="AO687" s="1885"/>
      <c r="AP687" s="1885"/>
      <c r="AQ687" s="1885"/>
      <c r="AR687" s="1885"/>
      <c r="AS687" s="1419"/>
    </row>
    <row r="688" spans="1:45" ht="15" customHeight="1">
      <c r="A688" s="1924" t="s">
        <v>2162</v>
      </c>
      <c r="B688" s="1924"/>
      <c r="C688" s="1925" t="s">
        <v>1654</v>
      </c>
      <c r="D688" s="1925"/>
      <c r="E688" s="1925"/>
      <c r="F688" s="1926" t="s">
        <v>1655</v>
      </c>
      <c r="G688" s="1926"/>
      <c r="H688" s="1926"/>
      <c r="I688" s="1927">
        <v>325</v>
      </c>
      <c r="J688" s="1927"/>
      <c r="K688" s="1928" t="s">
        <v>1676</v>
      </c>
      <c r="L688" s="1928"/>
      <c r="M688" s="1924" t="s">
        <v>1677</v>
      </c>
      <c r="N688" s="1924"/>
      <c r="O688" s="1924"/>
      <c r="P688" s="1924"/>
      <c r="Q688" s="1885"/>
      <c r="R688" s="1885"/>
      <c r="S688" s="1885"/>
      <c r="T688" s="1885"/>
      <c r="U688" s="1885"/>
      <c r="V688" s="1885"/>
      <c r="W688" s="1885"/>
      <c r="X688" s="1885"/>
      <c r="Y688" s="1941">
        <v>564</v>
      </c>
      <c r="Z688" s="1941"/>
      <c r="AA688" s="1885"/>
      <c r="AB688" s="1885"/>
      <c r="AC688" s="1885"/>
      <c r="AD688" s="1885"/>
      <c r="AE688" s="1885"/>
      <c r="AF688" s="1923">
        <v>0</v>
      </c>
      <c r="AG688" s="1923"/>
      <c r="AH688" s="1917">
        <v>0</v>
      </c>
      <c r="AI688" s="1917"/>
      <c r="AJ688" s="1917"/>
      <c r="AK688" s="1885"/>
      <c r="AL688" s="1885"/>
      <c r="AM688" s="1885"/>
      <c r="AN688" s="1885"/>
      <c r="AO688" s="1885"/>
      <c r="AP688" s="1885"/>
      <c r="AQ688" s="1885"/>
      <c r="AR688" s="1885"/>
      <c r="AS688" s="1419"/>
    </row>
    <row r="689" spans="1:45" ht="14.1" customHeight="1">
      <c r="A689" s="1924" t="s">
        <v>2163</v>
      </c>
      <c r="B689" s="1924"/>
      <c r="C689" s="1925" t="s">
        <v>1654</v>
      </c>
      <c r="D689" s="1925"/>
      <c r="E689" s="1925"/>
      <c r="F689" s="1926" t="s">
        <v>1655</v>
      </c>
      <c r="G689" s="1926"/>
      <c r="H689" s="1926"/>
      <c r="I689" s="1927">
        <v>325</v>
      </c>
      <c r="J689" s="1927"/>
      <c r="K689" s="1928" t="s">
        <v>1676</v>
      </c>
      <c r="L689" s="1928"/>
      <c r="M689" s="1924" t="s">
        <v>1677</v>
      </c>
      <c r="N689" s="1924"/>
      <c r="O689" s="1924"/>
      <c r="P689" s="1924"/>
      <c r="Q689" s="1885"/>
      <c r="R689" s="1885"/>
      <c r="S689" s="1885"/>
      <c r="T689" s="1885"/>
      <c r="U689" s="1885"/>
      <c r="V689" s="1885"/>
      <c r="W689" s="1885"/>
      <c r="X689" s="1885"/>
      <c r="Y689" s="1941">
        <v>564</v>
      </c>
      <c r="Z689" s="1941"/>
      <c r="AA689" s="1885"/>
      <c r="AB689" s="1885"/>
      <c r="AC689" s="1885"/>
      <c r="AD689" s="1885"/>
      <c r="AE689" s="1885"/>
      <c r="AF689" s="1923">
        <v>0</v>
      </c>
      <c r="AG689" s="1923"/>
      <c r="AH689" s="1917">
        <v>0</v>
      </c>
      <c r="AI689" s="1917"/>
      <c r="AJ689" s="1917"/>
      <c r="AK689" s="1885"/>
      <c r="AL689" s="1885"/>
      <c r="AM689" s="1885"/>
      <c r="AN689" s="1885"/>
      <c r="AO689" s="1885"/>
      <c r="AP689" s="1885"/>
      <c r="AQ689" s="1885"/>
      <c r="AR689" s="1885"/>
      <c r="AS689" s="1419"/>
    </row>
    <row r="690" spans="1:45" ht="15" customHeight="1">
      <c r="A690" s="1924" t="s">
        <v>2164</v>
      </c>
      <c r="B690" s="1924"/>
      <c r="C690" s="1925" t="s">
        <v>1654</v>
      </c>
      <c r="D690" s="1925"/>
      <c r="E690" s="1925"/>
      <c r="F690" s="1926" t="s">
        <v>1655</v>
      </c>
      <c r="G690" s="1926"/>
      <c r="H690" s="1926"/>
      <c r="I690" s="1927">
        <v>325</v>
      </c>
      <c r="J690" s="1927"/>
      <c r="K690" s="1928" t="s">
        <v>1676</v>
      </c>
      <c r="L690" s="1928"/>
      <c r="M690" s="1924" t="s">
        <v>1677</v>
      </c>
      <c r="N690" s="1924"/>
      <c r="O690" s="1924"/>
      <c r="P690" s="1924"/>
      <c r="Q690" s="1885"/>
      <c r="R690" s="1885"/>
      <c r="S690" s="1885"/>
      <c r="T690" s="1885"/>
      <c r="U690" s="1885"/>
      <c r="V690" s="1885"/>
      <c r="W690" s="1885"/>
      <c r="X690" s="1885"/>
      <c r="Y690" s="1941">
        <v>564</v>
      </c>
      <c r="Z690" s="1941"/>
      <c r="AA690" s="1885"/>
      <c r="AB690" s="1885"/>
      <c r="AC690" s="1885"/>
      <c r="AD690" s="1885"/>
      <c r="AE690" s="1885"/>
      <c r="AF690" s="1923">
        <v>0</v>
      </c>
      <c r="AG690" s="1923"/>
      <c r="AH690" s="1917">
        <v>0</v>
      </c>
      <c r="AI690" s="1917"/>
      <c r="AJ690" s="1917"/>
      <c r="AK690" s="1885"/>
      <c r="AL690" s="1885"/>
      <c r="AM690" s="1885"/>
      <c r="AN690" s="1885"/>
      <c r="AO690" s="1885"/>
      <c r="AP690" s="1885"/>
      <c r="AQ690" s="1885"/>
      <c r="AR690" s="1885"/>
      <c r="AS690" s="1419"/>
    </row>
    <row r="691" spans="1:45" ht="14.1" customHeight="1">
      <c r="A691" s="1924" t="s">
        <v>2165</v>
      </c>
      <c r="B691" s="1924"/>
      <c r="C691" s="1925" t="s">
        <v>1654</v>
      </c>
      <c r="D691" s="1925"/>
      <c r="E691" s="1925"/>
      <c r="F691" s="1926" t="s">
        <v>1655</v>
      </c>
      <c r="G691" s="1926"/>
      <c r="H691" s="1926"/>
      <c r="I691" s="1927">
        <v>325</v>
      </c>
      <c r="J691" s="1927"/>
      <c r="K691" s="1928" t="s">
        <v>1676</v>
      </c>
      <c r="L691" s="1928"/>
      <c r="M691" s="1924" t="s">
        <v>1677</v>
      </c>
      <c r="N691" s="1924"/>
      <c r="O691" s="1924"/>
      <c r="P691" s="1924"/>
      <c r="Q691" s="1885"/>
      <c r="R691" s="1885"/>
      <c r="S691" s="1885"/>
      <c r="T691" s="1885"/>
      <c r="U691" s="1885"/>
      <c r="V691" s="1885"/>
      <c r="W691" s="1885"/>
      <c r="X691" s="1885"/>
      <c r="Y691" s="1941">
        <v>564</v>
      </c>
      <c r="Z691" s="1941"/>
      <c r="AA691" s="1885"/>
      <c r="AB691" s="1885"/>
      <c r="AC691" s="1885"/>
      <c r="AD691" s="1885"/>
      <c r="AE691" s="1885"/>
      <c r="AF691" s="1923">
        <v>0</v>
      </c>
      <c r="AG691" s="1923"/>
      <c r="AH691" s="1917">
        <v>0</v>
      </c>
      <c r="AI691" s="1917"/>
      <c r="AJ691" s="1917"/>
      <c r="AK691" s="1885"/>
      <c r="AL691" s="1885"/>
      <c r="AM691" s="1885"/>
      <c r="AN691" s="1885"/>
      <c r="AO691" s="1885"/>
      <c r="AP691" s="1885"/>
      <c r="AQ691" s="1885"/>
      <c r="AR691" s="1885"/>
      <c r="AS691" s="1419"/>
    </row>
    <row r="692" spans="1:45" ht="21" customHeight="1">
      <c r="A692" s="1924" t="s">
        <v>2166</v>
      </c>
      <c r="B692" s="1924"/>
      <c r="C692" s="1925" t="s">
        <v>1654</v>
      </c>
      <c r="D692" s="1925"/>
      <c r="E692" s="1925"/>
      <c r="F692" s="1926" t="s">
        <v>1655</v>
      </c>
      <c r="G692" s="1926"/>
      <c r="H692" s="1926"/>
      <c r="I692" s="1927">
        <v>325</v>
      </c>
      <c r="J692" s="1927"/>
      <c r="K692" s="1928" t="s">
        <v>1656</v>
      </c>
      <c r="L692" s="1928"/>
      <c r="M692" s="1862" t="s">
        <v>2167</v>
      </c>
      <c r="N692" s="1862"/>
      <c r="O692" s="1862"/>
      <c r="P692" s="1862"/>
      <c r="Q692" s="1942">
        <v>44805</v>
      </c>
      <c r="R692" s="1942"/>
      <c r="S692" s="1942"/>
      <c r="T692" s="1942">
        <v>44805</v>
      </c>
      <c r="U692" s="1942"/>
      <c r="V692" s="1942">
        <v>45169</v>
      </c>
      <c r="W692" s="1942"/>
      <c r="X692" s="1942"/>
      <c r="Y692" s="1941">
        <v>564</v>
      </c>
      <c r="Z692" s="1941"/>
      <c r="AA692" s="1862" t="s">
        <v>1658</v>
      </c>
      <c r="AB692" s="1862"/>
      <c r="AC692" s="1862"/>
      <c r="AD692" s="1862"/>
      <c r="AE692" s="1862"/>
      <c r="AF692" s="1923">
        <v>0</v>
      </c>
      <c r="AG692" s="1923"/>
      <c r="AH692" s="1930">
        <v>-40</v>
      </c>
      <c r="AI692" s="1930"/>
      <c r="AJ692" s="1930"/>
      <c r="AK692" s="1917">
        <v>539</v>
      </c>
      <c r="AL692" s="1917"/>
      <c r="AM692" s="1917"/>
      <c r="AN692" s="1941">
        <v>0</v>
      </c>
      <c r="AO692" s="1941"/>
      <c r="AP692" s="1941"/>
      <c r="AQ692" s="1941">
        <v>106.19</v>
      </c>
      <c r="AR692" s="1941"/>
      <c r="AS692" s="1419"/>
    </row>
    <row r="693" spans="1:45" ht="9" customHeight="1">
      <c r="A693" s="1855"/>
      <c r="B693" s="1855"/>
      <c r="C693" s="1855"/>
      <c r="D693" s="1855"/>
      <c r="E693" s="1855"/>
      <c r="F693" s="1855"/>
      <c r="G693" s="1855"/>
      <c r="H693" s="1855"/>
      <c r="I693" s="1855"/>
      <c r="J693" s="1855"/>
      <c r="K693" s="1855"/>
      <c r="L693" s="1855"/>
      <c r="M693" s="1855"/>
      <c r="N693" s="1855"/>
      <c r="O693" s="1855"/>
      <c r="P693" s="1855"/>
      <c r="Q693" s="1855"/>
      <c r="R693" s="1855"/>
      <c r="S693" s="1855"/>
      <c r="T693" s="1855"/>
      <c r="U693" s="1855"/>
      <c r="V693" s="1855"/>
      <c r="W693" s="1855"/>
      <c r="X693" s="1855"/>
      <c r="Y693" s="1855"/>
      <c r="Z693" s="1855"/>
      <c r="AA693" s="1855"/>
      <c r="AB693" s="1855"/>
      <c r="AC693" s="1855"/>
      <c r="AD693" s="1855"/>
      <c r="AE693" s="1855"/>
      <c r="AF693" s="1855"/>
      <c r="AG693" s="1855"/>
      <c r="AH693" s="1416"/>
      <c r="AI693" s="1955" t="s">
        <v>1640</v>
      </c>
      <c r="AJ693" s="1955"/>
      <c r="AK693" s="1955"/>
      <c r="AL693" s="1955"/>
      <c r="AM693" s="1955"/>
      <c r="AN693" s="1955"/>
      <c r="AO693" s="1955"/>
      <c r="AP693" s="1955"/>
      <c r="AQ693" s="1955"/>
      <c r="AR693" s="1955"/>
      <c r="AS693" s="1955"/>
    </row>
    <row r="694" spans="1:45" ht="20.100000000000001" customHeight="1">
      <c r="A694" s="1938" t="s">
        <v>1641</v>
      </c>
      <c r="B694" s="1938"/>
      <c r="C694" s="1938" t="s">
        <v>1642</v>
      </c>
      <c r="D694" s="1938"/>
      <c r="E694" s="1938"/>
      <c r="F694" s="1954" t="s">
        <v>1643</v>
      </c>
      <c r="G694" s="1954"/>
      <c r="H694" s="1954"/>
      <c r="I694" s="1939" t="s">
        <v>1644</v>
      </c>
      <c r="J694" s="1939"/>
      <c r="K694" s="1954" t="s">
        <v>1645</v>
      </c>
      <c r="L694" s="1954"/>
      <c r="M694" s="1940" t="s">
        <v>1646</v>
      </c>
      <c r="N694" s="1940"/>
      <c r="O694" s="1940"/>
      <c r="P694" s="1940"/>
      <c r="Q694" s="1873" t="s">
        <v>1647</v>
      </c>
      <c r="R694" s="1873"/>
      <c r="S694" s="1873"/>
      <c r="T694" s="1937" t="s">
        <v>1648</v>
      </c>
      <c r="U694" s="1937"/>
      <c r="V694" s="1937" t="s">
        <v>1649</v>
      </c>
      <c r="W694" s="1937"/>
      <c r="X694" s="1937"/>
      <c r="Y694" s="1937" t="s">
        <v>1650</v>
      </c>
      <c r="Z694" s="1937"/>
      <c r="AA694" s="1956" t="s">
        <v>1651</v>
      </c>
      <c r="AB694" s="1956"/>
      <c r="AC694" s="1956"/>
      <c r="AD694" s="1956"/>
      <c r="AE694" s="1956"/>
      <c r="AF694" s="1936" t="s">
        <v>1652</v>
      </c>
      <c r="AG694" s="1936"/>
      <c r="AH694" s="1936"/>
      <c r="AI694" s="1936"/>
      <c r="AJ694" s="1936"/>
      <c r="AK694" s="1936"/>
      <c r="AL694" s="1936"/>
      <c r="AM694" s="1936"/>
      <c r="AN694" s="1936"/>
      <c r="AO694" s="1936"/>
      <c r="AP694" s="1936"/>
      <c r="AQ694" s="1936"/>
      <c r="AR694" s="1936"/>
      <c r="AS694" s="1419"/>
    </row>
    <row r="695" spans="1:45" ht="5.25" customHeight="1">
      <c r="A695" s="1948"/>
      <c r="B695" s="1948"/>
      <c r="C695" s="1948"/>
      <c r="D695" s="1948"/>
      <c r="E695" s="1948"/>
      <c r="F695" s="1948"/>
      <c r="G695" s="1948"/>
      <c r="H695" s="1948"/>
      <c r="I695" s="1948"/>
      <c r="J695" s="1948"/>
      <c r="K695" s="1948"/>
      <c r="L695" s="1948"/>
      <c r="M695" s="1948"/>
      <c r="N695" s="1948"/>
      <c r="O695" s="1948"/>
      <c r="P695" s="1948"/>
      <c r="Q695" s="1948"/>
      <c r="R695" s="1948"/>
      <c r="S695" s="1948"/>
      <c r="T695" s="1948"/>
      <c r="U695" s="1948"/>
      <c r="V695" s="1948"/>
      <c r="W695" s="1948"/>
      <c r="X695" s="1948"/>
      <c r="Y695" s="1948"/>
      <c r="Z695" s="1948"/>
      <c r="AA695" s="1948"/>
      <c r="AB695" s="1948"/>
      <c r="AC695" s="1948"/>
      <c r="AD695" s="1948"/>
      <c r="AE695" s="1948"/>
      <c r="AF695" s="1948"/>
      <c r="AG695" s="1948"/>
      <c r="AH695" s="1948"/>
      <c r="AI695" s="1948"/>
      <c r="AJ695" s="1948"/>
      <c r="AK695" s="1948"/>
      <c r="AL695" s="1948"/>
      <c r="AM695" s="1948"/>
      <c r="AN695" s="1948"/>
      <c r="AO695" s="1948"/>
      <c r="AP695" s="1948"/>
      <c r="AQ695" s="1948"/>
      <c r="AR695" s="1948"/>
      <c r="AS695" s="1416"/>
    </row>
    <row r="696" spans="1:45" ht="21" customHeight="1">
      <c r="A696" s="1944"/>
      <c r="B696" s="1944"/>
      <c r="C696" s="1944"/>
      <c r="D696" s="1944"/>
      <c r="E696" s="1944"/>
      <c r="F696" s="1944"/>
      <c r="G696" s="1944"/>
      <c r="H696" s="1944"/>
      <c r="I696" s="1944"/>
      <c r="J696" s="1944"/>
      <c r="K696" s="1944"/>
      <c r="L696" s="1944"/>
      <c r="M696" s="1944"/>
      <c r="N696" s="1944"/>
      <c r="O696" s="1944"/>
      <c r="P696" s="1944"/>
      <c r="Q696" s="1944"/>
      <c r="R696" s="1944"/>
      <c r="S696" s="1944"/>
      <c r="T696" s="1944"/>
      <c r="U696" s="1944"/>
      <c r="V696" s="1944"/>
      <c r="W696" s="1944"/>
      <c r="X696" s="1944"/>
      <c r="Y696" s="1944"/>
      <c r="Z696" s="1944"/>
      <c r="AA696" s="1944" t="s">
        <v>1659</v>
      </c>
      <c r="AB696" s="1944"/>
      <c r="AC696" s="1944"/>
      <c r="AD696" s="1944"/>
      <c r="AE696" s="1944"/>
      <c r="AF696" s="1946">
        <v>564</v>
      </c>
      <c r="AG696" s="1946"/>
      <c r="AH696" s="1947">
        <v>0</v>
      </c>
      <c r="AI696" s="1947"/>
      <c r="AJ696" s="1947"/>
      <c r="AK696" s="1944"/>
      <c r="AL696" s="1944"/>
      <c r="AM696" s="1944"/>
      <c r="AN696" s="1944"/>
      <c r="AO696" s="1944"/>
      <c r="AP696" s="1944"/>
      <c r="AQ696" s="1944"/>
      <c r="AR696" s="1944"/>
      <c r="AS696" s="1419"/>
    </row>
    <row r="697" spans="1:45" ht="14.1" customHeight="1">
      <c r="A697" s="1885"/>
      <c r="B697" s="1885"/>
      <c r="C697" s="1885"/>
      <c r="D697" s="1885"/>
      <c r="E697" s="1885"/>
      <c r="F697" s="1885"/>
      <c r="G697" s="1885"/>
      <c r="H697" s="1885"/>
      <c r="I697" s="1885"/>
      <c r="J697" s="1885"/>
      <c r="K697" s="1885"/>
      <c r="L697" s="1885"/>
      <c r="M697" s="1885"/>
      <c r="N697" s="1885"/>
      <c r="O697" s="1885"/>
      <c r="P697" s="1885"/>
      <c r="Q697" s="1885"/>
      <c r="R697" s="1885"/>
      <c r="S697" s="1885"/>
      <c r="T697" s="1885"/>
      <c r="U697" s="1885"/>
      <c r="V697" s="1885"/>
      <c r="W697" s="1885"/>
      <c r="X697" s="1885"/>
      <c r="Y697" s="1885"/>
      <c r="Z697" s="1885"/>
      <c r="AA697" s="1862" t="s">
        <v>1660</v>
      </c>
      <c r="AB697" s="1862"/>
      <c r="AC697" s="1862"/>
      <c r="AD697" s="1862"/>
      <c r="AE697" s="1862"/>
      <c r="AF697" s="1923">
        <v>0</v>
      </c>
      <c r="AG697" s="1923"/>
      <c r="AH697" s="1929">
        <v>15</v>
      </c>
      <c r="AI697" s="1929"/>
      <c r="AJ697" s="1929"/>
      <c r="AK697" s="1885"/>
      <c r="AL697" s="1885"/>
      <c r="AM697" s="1885"/>
      <c r="AN697" s="1885"/>
      <c r="AO697" s="1885"/>
      <c r="AP697" s="1885"/>
      <c r="AQ697" s="1885"/>
      <c r="AR697" s="1885"/>
      <c r="AS697" s="1419"/>
    </row>
    <row r="698" spans="1:45" ht="15" customHeight="1">
      <c r="A698" s="1924" t="s">
        <v>2168</v>
      </c>
      <c r="B698" s="1924"/>
      <c r="C698" s="1925" t="s">
        <v>1654</v>
      </c>
      <c r="D698" s="1925"/>
      <c r="E698" s="1925"/>
      <c r="F698" s="1926" t="s">
        <v>1655</v>
      </c>
      <c r="G698" s="1926"/>
      <c r="H698" s="1926"/>
      <c r="I698" s="1927">
        <v>325</v>
      </c>
      <c r="J698" s="1927"/>
      <c r="K698" s="1928" t="s">
        <v>1656</v>
      </c>
      <c r="L698" s="1928"/>
      <c r="M698" s="1862" t="s">
        <v>2169</v>
      </c>
      <c r="N698" s="1862"/>
      <c r="O698" s="1862"/>
      <c r="P698" s="1862"/>
      <c r="Q698" s="1942">
        <v>44786</v>
      </c>
      <c r="R698" s="1942"/>
      <c r="S698" s="1942"/>
      <c r="T698" s="1942">
        <v>44786</v>
      </c>
      <c r="U698" s="1942"/>
      <c r="V698" s="1942">
        <v>45138</v>
      </c>
      <c r="W698" s="1942"/>
      <c r="X698" s="1942"/>
      <c r="Y698" s="1941">
        <v>564</v>
      </c>
      <c r="Z698" s="1941"/>
      <c r="AA698" s="1862" t="s">
        <v>1658</v>
      </c>
      <c r="AB698" s="1862"/>
      <c r="AC698" s="1862"/>
      <c r="AD698" s="1862"/>
      <c r="AE698" s="1862"/>
      <c r="AF698" s="1923">
        <v>0</v>
      </c>
      <c r="AG698" s="1923"/>
      <c r="AH698" s="1930">
        <v>-50</v>
      </c>
      <c r="AI698" s="1930"/>
      <c r="AJ698" s="1930"/>
      <c r="AK698" s="1917">
        <v>484</v>
      </c>
      <c r="AL698" s="1917"/>
      <c r="AM698" s="1917"/>
      <c r="AN698" s="1941">
        <v>0</v>
      </c>
      <c r="AO698" s="1941"/>
      <c r="AP698" s="1941"/>
      <c r="AQ698" s="1941">
        <v>99.6</v>
      </c>
      <c r="AR698" s="1941"/>
      <c r="AS698" s="1419"/>
    </row>
    <row r="699" spans="1:45" ht="14.1" customHeight="1">
      <c r="A699" s="1885"/>
      <c r="B699" s="1885"/>
      <c r="C699" s="1885"/>
      <c r="D699" s="1885"/>
      <c r="E699" s="1885"/>
      <c r="F699" s="1885"/>
      <c r="G699" s="1885"/>
      <c r="H699" s="1885"/>
      <c r="I699" s="1885"/>
      <c r="J699" s="1885"/>
      <c r="K699" s="1885"/>
      <c r="L699" s="1885"/>
      <c r="M699" s="1885"/>
      <c r="N699" s="1885"/>
      <c r="O699" s="1885"/>
      <c r="P699" s="1885"/>
      <c r="Q699" s="1885"/>
      <c r="R699" s="1885"/>
      <c r="S699" s="1885"/>
      <c r="T699" s="1885"/>
      <c r="U699" s="1885"/>
      <c r="V699" s="1885"/>
      <c r="W699" s="1885"/>
      <c r="X699" s="1885"/>
      <c r="Y699" s="1885"/>
      <c r="Z699" s="1885"/>
      <c r="AA699" s="1862" t="s">
        <v>1659</v>
      </c>
      <c r="AB699" s="1862"/>
      <c r="AC699" s="1862"/>
      <c r="AD699" s="1862"/>
      <c r="AE699" s="1862"/>
      <c r="AF699" s="1923">
        <v>534</v>
      </c>
      <c r="AG699" s="1923"/>
      <c r="AH699" s="1917">
        <v>0</v>
      </c>
      <c r="AI699" s="1917"/>
      <c r="AJ699" s="1917"/>
      <c r="AK699" s="1885"/>
      <c r="AL699" s="1885"/>
      <c r="AM699" s="1885"/>
      <c r="AN699" s="1885"/>
      <c r="AO699" s="1885"/>
      <c r="AP699" s="1885"/>
      <c r="AQ699" s="1885"/>
      <c r="AR699" s="1885"/>
      <c r="AS699" s="1419"/>
    </row>
    <row r="700" spans="1:45" ht="14.1" customHeight="1">
      <c r="A700" s="1924" t="s">
        <v>2170</v>
      </c>
      <c r="B700" s="1924"/>
      <c r="C700" s="1925" t="s">
        <v>1654</v>
      </c>
      <c r="D700" s="1925"/>
      <c r="E700" s="1925"/>
      <c r="F700" s="1926" t="s">
        <v>1655</v>
      </c>
      <c r="G700" s="1926"/>
      <c r="H700" s="1926"/>
      <c r="I700" s="1927">
        <v>325</v>
      </c>
      <c r="J700" s="1927"/>
      <c r="K700" s="1928" t="s">
        <v>1656</v>
      </c>
      <c r="L700" s="1928"/>
      <c r="M700" s="1862" t="s">
        <v>2171</v>
      </c>
      <c r="N700" s="1862"/>
      <c r="O700" s="1862"/>
      <c r="P700" s="1862"/>
      <c r="Q700" s="1942">
        <v>44733</v>
      </c>
      <c r="R700" s="1942"/>
      <c r="S700" s="1942"/>
      <c r="T700" s="1942">
        <v>44774</v>
      </c>
      <c r="U700" s="1942"/>
      <c r="V700" s="1942">
        <v>45138</v>
      </c>
      <c r="W700" s="1942"/>
      <c r="X700" s="1942"/>
      <c r="Y700" s="1941">
        <v>564</v>
      </c>
      <c r="Z700" s="1941"/>
      <c r="AA700" s="1862" t="s">
        <v>1658</v>
      </c>
      <c r="AB700" s="1862"/>
      <c r="AC700" s="1862"/>
      <c r="AD700" s="1862"/>
      <c r="AE700" s="1862"/>
      <c r="AF700" s="1923">
        <v>0</v>
      </c>
      <c r="AG700" s="1923"/>
      <c r="AH700" s="1930">
        <v>-50</v>
      </c>
      <c r="AI700" s="1930"/>
      <c r="AJ700" s="1930"/>
      <c r="AK700" s="1917">
        <v>514</v>
      </c>
      <c r="AL700" s="1917"/>
      <c r="AM700" s="1917"/>
      <c r="AN700" s="1941">
        <v>0</v>
      </c>
      <c r="AO700" s="1941"/>
      <c r="AP700" s="1941"/>
      <c r="AQ700" s="1941">
        <v>102.89</v>
      </c>
      <c r="AR700" s="1941"/>
      <c r="AS700" s="1419"/>
    </row>
    <row r="701" spans="1:45" ht="15" customHeight="1">
      <c r="A701" s="1885"/>
      <c r="B701" s="1885"/>
      <c r="C701" s="1885"/>
      <c r="D701" s="1885"/>
      <c r="E701" s="1885"/>
      <c r="F701" s="1885"/>
      <c r="G701" s="1885"/>
      <c r="H701" s="1885"/>
      <c r="I701" s="1885"/>
      <c r="J701" s="1885"/>
      <c r="K701" s="1885"/>
      <c r="L701" s="1885"/>
      <c r="M701" s="1885"/>
      <c r="N701" s="1885"/>
      <c r="O701" s="1885"/>
      <c r="P701" s="1885"/>
      <c r="Q701" s="1885"/>
      <c r="R701" s="1885"/>
      <c r="S701" s="1885"/>
      <c r="T701" s="1885"/>
      <c r="U701" s="1885"/>
      <c r="V701" s="1885"/>
      <c r="W701" s="1885"/>
      <c r="X701" s="1885"/>
      <c r="Y701" s="1885"/>
      <c r="Z701" s="1885"/>
      <c r="AA701" s="1862" t="s">
        <v>1659</v>
      </c>
      <c r="AB701" s="1862"/>
      <c r="AC701" s="1862"/>
      <c r="AD701" s="1862"/>
      <c r="AE701" s="1862"/>
      <c r="AF701" s="1923">
        <v>549</v>
      </c>
      <c r="AG701" s="1923"/>
      <c r="AH701" s="1917">
        <v>0</v>
      </c>
      <c r="AI701" s="1917"/>
      <c r="AJ701" s="1917"/>
      <c r="AK701" s="1885"/>
      <c r="AL701" s="1885"/>
      <c r="AM701" s="1885"/>
      <c r="AN701" s="1885"/>
      <c r="AO701" s="1885"/>
      <c r="AP701" s="1885"/>
      <c r="AQ701" s="1885"/>
      <c r="AR701" s="1885"/>
      <c r="AS701" s="1419"/>
    </row>
    <row r="702" spans="1:45" ht="14.1" customHeight="1">
      <c r="A702" s="1885"/>
      <c r="B702" s="1885"/>
      <c r="C702" s="1885"/>
      <c r="D702" s="1885"/>
      <c r="E702" s="1885"/>
      <c r="F702" s="1885"/>
      <c r="G702" s="1885"/>
      <c r="H702" s="1885"/>
      <c r="I702" s="1885"/>
      <c r="J702" s="1885"/>
      <c r="K702" s="1885"/>
      <c r="L702" s="1885"/>
      <c r="M702" s="1885"/>
      <c r="N702" s="1885"/>
      <c r="O702" s="1885"/>
      <c r="P702" s="1885"/>
      <c r="Q702" s="1885"/>
      <c r="R702" s="1885"/>
      <c r="S702" s="1885"/>
      <c r="T702" s="1885"/>
      <c r="U702" s="1885"/>
      <c r="V702" s="1885"/>
      <c r="W702" s="1885"/>
      <c r="X702" s="1885"/>
      <c r="Y702" s="1885"/>
      <c r="Z702" s="1885"/>
      <c r="AA702" s="1862" t="s">
        <v>1660</v>
      </c>
      <c r="AB702" s="1862"/>
      <c r="AC702" s="1862"/>
      <c r="AD702" s="1862"/>
      <c r="AE702" s="1862"/>
      <c r="AF702" s="1923">
        <v>0</v>
      </c>
      <c r="AG702" s="1923"/>
      <c r="AH702" s="1929">
        <v>15</v>
      </c>
      <c r="AI702" s="1929"/>
      <c r="AJ702" s="1929"/>
      <c r="AK702" s="1885"/>
      <c r="AL702" s="1885"/>
      <c r="AM702" s="1885"/>
      <c r="AN702" s="1885"/>
      <c r="AO702" s="1885"/>
      <c r="AP702" s="1885"/>
      <c r="AQ702" s="1885"/>
      <c r="AR702" s="1885"/>
      <c r="AS702" s="1419"/>
    </row>
    <row r="703" spans="1:45" ht="15" customHeight="1">
      <c r="A703" s="1924" t="s">
        <v>2172</v>
      </c>
      <c r="B703" s="1924"/>
      <c r="C703" s="1925" t="s">
        <v>1654</v>
      </c>
      <c r="D703" s="1925"/>
      <c r="E703" s="1925"/>
      <c r="F703" s="1926" t="s">
        <v>1655</v>
      </c>
      <c r="G703" s="1926"/>
      <c r="H703" s="1926"/>
      <c r="I703" s="1927">
        <v>325</v>
      </c>
      <c r="J703" s="1927"/>
      <c r="K703" s="1928" t="s">
        <v>1656</v>
      </c>
      <c r="L703" s="1928"/>
      <c r="M703" s="1862" t="s">
        <v>2173</v>
      </c>
      <c r="N703" s="1862"/>
      <c r="O703" s="1862"/>
      <c r="P703" s="1862"/>
      <c r="Q703" s="1942">
        <v>44805</v>
      </c>
      <c r="R703" s="1942"/>
      <c r="S703" s="1942"/>
      <c r="T703" s="1942">
        <v>44805</v>
      </c>
      <c r="U703" s="1942"/>
      <c r="V703" s="1942">
        <v>45138</v>
      </c>
      <c r="W703" s="1942"/>
      <c r="X703" s="1942"/>
      <c r="Y703" s="1941">
        <v>564</v>
      </c>
      <c r="Z703" s="1941"/>
      <c r="AA703" s="1862" t="s">
        <v>1658</v>
      </c>
      <c r="AB703" s="1862"/>
      <c r="AC703" s="1862"/>
      <c r="AD703" s="1862"/>
      <c r="AE703" s="1862"/>
      <c r="AF703" s="1923">
        <v>0</v>
      </c>
      <c r="AG703" s="1923"/>
      <c r="AH703" s="1930">
        <v>-50</v>
      </c>
      <c r="AI703" s="1930"/>
      <c r="AJ703" s="1930"/>
      <c r="AK703" s="1917">
        <v>514</v>
      </c>
      <c r="AL703" s="1917"/>
      <c r="AM703" s="1917"/>
      <c r="AN703" s="1941">
        <v>0</v>
      </c>
      <c r="AO703" s="1941"/>
      <c r="AP703" s="1941"/>
      <c r="AQ703" s="1943">
        <v>1267.24</v>
      </c>
      <c r="AR703" s="1943"/>
      <c r="AS703" s="1419"/>
    </row>
    <row r="704" spans="1:45" ht="14.1" customHeight="1">
      <c r="A704" s="1885"/>
      <c r="B704" s="1885"/>
      <c r="C704" s="1885"/>
      <c r="D704" s="1885"/>
      <c r="E704" s="1885"/>
      <c r="F704" s="1885"/>
      <c r="G704" s="1885"/>
      <c r="H704" s="1885"/>
      <c r="I704" s="1885"/>
      <c r="J704" s="1885"/>
      <c r="K704" s="1885"/>
      <c r="L704" s="1885"/>
      <c r="M704" s="1885"/>
      <c r="N704" s="1885"/>
      <c r="O704" s="1885"/>
      <c r="P704" s="1885"/>
      <c r="Q704" s="1885"/>
      <c r="R704" s="1885"/>
      <c r="S704" s="1885"/>
      <c r="T704" s="1885"/>
      <c r="U704" s="1885"/>
      <c r="V704" s="1885"/>
      <c r="W704" s="1885"/>
      <c r="X704" s="1885"/>
      <c r="Y704" s="1885"/>
      <c r="Z704" s="1885"/>
      <c r="AA704" s="1862" t="s">
        <v>1659</v>
      </c>
      <c r="AB704" s="1862"/>
      <c r="AC704" s="1862"/>
      <c r="AD704" s="1862"/>
      <c r="AE704" s="1862"/>
      <c r="AF704" s="1923">
        <v>549</v>
      </c>
      <c r="AG704" s="1923"/>
      <c r="AH704" s="1917">
        <v>0</v>
      </c>
      <c r="AI704" s="1917"/>
      <c r="AJ704" s="1917"/>
      <c r="AK704" s="1885"/>
      <c r="AL704" s="1885"/>
      <c r="AM704" s="1885"/>
      <c r="AN704" s="1885"/>
      <c r="AO704" s="1885"/>
      <c r="AP704" s="1885"/>
      <c r="AQ704" s="1885"/>
      <c r="AR704" s="1885"/>
      <c r="AS704" s="1419"/>
    </row>
    <row r="705" spans="1:45" ht="15" customHeight="1">
      <c r="A705" s="1885"/>
      <c r="B705" s="1885"/>
      <c r="C705" s="1885"/>
      <c r="D705" s="1885"/>
      <c r="E705" s="1885"/>
      <c r="F705" s="1885"/>
      <c r="G705" s="1885"/>
      <c r="H705" s="1885"/>
      <c r="I705" s="1885"/>
      <c r="J705" s="1885"/>
      <c r="K705" s="1885"/>
      <c r="L705" s="1885"/>
      <c r="M705" s="1885"/>
      <c r="N705" s="1885"/>
      <c r="O705" s="1885"/>
      <c r="P705" s="1885"/>
      <c r="Q705" s="1885"/>
      <c r="R705" s="1885"/>
      <c r="S705" s="1885"/>
      <c r="T705" s="1885"/>
      <c r="U705" s="1885"/>
      <c r="V705" s="1885"/>
      <c r="W705" s="1885"/>
      <c r="X705" s="1885"/>
      <c r="Y705" s="1885"/>
      <c r="Z705" s="1885"/>
      <c r="AA705" s="1862" t="s">
        <v>1660</v>
      </c>
      <c r="AB705" s="1862"/>
      <c r="AC705" s="1862"/>
      <c r="AD705" s="1862"/>
      <c r="AE705" s="1862"/>
      <c r="AF705" s="1923">
        <v>0</v>
      </c>
      <c r="AG705" s="1923"/>
      <c r="AH705" s="1929">
        <v>15</v>
      </c>
      <c r="AI705" s="1929"/>
      <c r="AJ705" s="1929"/>
      <c r="AK705" s="1885"/>
      <c r="AL705" s="1885"/>
      <c r="AM705" s="1885"/>
      <c r="AN705" s="1885"/>
      <c r="AO705" s="1885"/>
      <c r="AP705" s="1885"/>
      <c r="AQ705" s="1885"/>
      <c r="AR705" s="1885"/>
      <c r="AS705" s="1419"/>
    </row>
    <row r="706" spans="1:45" ht="14.1" customHeight="1">
      <c r="A706" s="1924" t="s">
        <v>2174</v>
      </c>
      <c r="B706" s="1924"/>
      <c r="C706" s="1925" t="s">
        <v>1654</v>
      </c>
      <c r="D706" s="1925"/>
      <c r="E706" s="1925"/>
      <c r="F706" s="1926" t="s">
        <v>1655</v>
      </c>
      <c r="G706" s="1926"/>
      <c r="H706" s="1926"/>
      <c r="I706" s="1927">
        <v>325</v>
      </c>
      <c r="J706" s="1927"/>
      <c r="K706" s="1928" t="s">
        <v>1676</v>
      </c>
      <c r="L706" s="1928"/>
      <c r="M706" s="1924" t="s">
        <v>1677</v>
      </c>
      <c r="N706" s="1924"/>
      <c r="O706" s="1924"/>
      <c r="P706" s="1924"/>
      <c r="Q706" s="1885"/>
      <c r="R706" s="1885"/>
      <c r="S706" s="1885"/>
      <c r="T706" s="1885"/>
      <c r="U706" s="1885"/>
      <c r="V706" s="1885"/>
      <c r="W706" s="1885"/>
      <c r="X706" s="1885"/>
      <c r="Y706" s="1941">
        <v>564</v>
      </c>
      <c r="Z706" s="1941"/>
      <c r="AA706" s="1885"/>
      <c r="AB706" s="1885"/>
      <c r="AC706" s="1885"/>
      <c r="AD706" s="1885"/>
      <c r="AE706" s="1885"/>
      <c r="AF706" s="1923">
        <v>0</v>
      </c>
      <c r="AG706" s="1923"/>
      <c r="AH706" s="1917">
        <v>0</v>
      </c>
      <c r="AI706" s="1917"/>
      <c r="AJ706" s="1917"/>
      <c r="AK706" s="1885"/>
      <c r="AL706" s="1885"/>
      <c r="AM706" s="1885"/>
      <c r="AN706" s="1885"/>
      <c r="AO706" s="1885"/>
      <c r="AP706" s="1885"/>
      <c r="AQ706" s="1885"/>
      <c r="AR706" s="1885"/>
      <c r="AS706" s="1419"/>
    </row>
    <row r="707" spans="1:45" ht="15" customHeight="1">
      <c r="A707" s="1924" t="s">
        <v>2175</v>
      </c>
      <c r="B707" s="1924"/>
      <c r="C707" s="1925" t="s">
        <v>1654</v>
      </c>
      <c r="D707" s="1925"/>
      <c r="E707" s="1925"/>
      <c r="F707" s="1926" t="s">
        <v>1655</v>
      </c>
      <c r="G707" s="1926"/>
      <c r="H707" s="1926"/>
      <c r="I707" s="1927">
        <v>325</v>
      </c>
      <c r="J707" s="1927"/>
      <c r="K707" s="1928" t="s">
        <v>1656</v>
      </c>
      <c r="L707" s="1928"/>
      <c r="M707" s="1862" t="s">
        <v>2176</v>
      </c>
      <c r="N707" s="1862"/>
      <c r="O707" s="1862"/>
      <c r="P707" s="1862"/>
      <c r="Q707" s="1942">
        <v>44422</v>
      </c>
      <c r="R707" s="1942"/>
      <c r="S707" s="1942"/>
      <c r="T707" s="1942">
        <v>44774</v>
      </c>
      <c r="U707" s="1942"/>
      <c r="V707" s="1942">
        <v>45138</v>
      </c>
      <c r="W707" s="1942"/>
      <c r="X707" s="1942"/>
      <c r="Y707" s="1941">
        <v>564</v>
      </c>
      <c r="Z707" s="1941"/>
      <c r="AA707" s="1862" t="s">
        <v>1658</v>
      </c>
      <c r="AB707" s="1862"/>
      <c r="AC707" s="1862"/>
      <c r="AD707" s="1862"/>
      <c r="AE707" s="1862"/>
      <c r="AF707" s="1923">
        <v>0</v>
      </c>
      <c r="AG707" s="1923"/>
      <c r="AH707" s="1930">
        <v>-10</v>
      </c>
      <c r="AI707" s="1930"/>
      <c r="AJ707" s="1930"/>
      <c r="AK707" s="1917">
        <v>524</v>
      </c>
      <c r="AL707" s="1917"/>
      <c r="AM707" s="1917"/>
      <c r="AN707" s="1941">
        <v>0</v>
      </c>
      <c r="AO707" s="1941"/>
      <c r="AP707" s="1941"/>
      <c r="AQ707" s="1959">
        <v>-439</v>
      </c>
      <c r="AR707" s="1959"/>
      <c r="AS707" s="1419"/>
    </row>
    <row r="708" spans="1:45" ht="14.1" customHeight="1">
      <c r="A708" s="1885"/>
      <c r="B708" s="1885"/>
      <c r="C708" s="1885"/>
      <c r="D708" s="1885"/>
      <c r="E708" s="1885"/>
      <c r="F708" s="1885"/>
      <c r="G708" s="1885"/>
      <c r="H708" s="1885"/>
      <c r="I708" s="1885"/>
      <c r="J708" s="1885"/>
      <c r="K708" s="1885"/>
      <c r="L708" s="1885"/>
      <c r="M708" s="1885"/>
      <c r="N708" s="1885"/>
      <c r="O708" s="1885"/>
      <c r="P708" s="1885"/>
      <c r="Q708" s="1885"/>
      <c r="R708" s="1885"/>
      <c r="S708" s="1885"/>
      <c r="T708" s="1885"/>
      <c r="U708" s="1885"/>
      <c r="V708" s="1885"/>
      <c r="W708" s="1885"/>
      <c r="X708" s="1885"/>
      <c r="Y708" s="1885"/>
      <c r="Z708" s="1885"/>
      <c r="AA708" s="1862" t="s">
        <v>1659</v>
      </c>
      <c r="AB708" s="1862"/>
      <c r="AC708" s="1862"/>
      <c r="AD708" s="1862"/>
      <c r="AE708" s="1862"/>
      <c r="AF708" s="1923">
        <v>519</v>
      </c>
      <c r="AG708" s="1923"/>
      <c r="AH708" s="1917">
        <v>0</v>
      </c>
      <c r="AI708" s="1917"/>
      <c r="AJ708" s="1917"/>
      <c r="AK708" s="1885"/>
      <c r="AL708" s="1885"/>
      <c r="AM708" s="1885"/>
      <c r="AN708" s="1885"/>
      <c r="AO708" s="1885"/>
      <c r="AP708" s="1885"/>
      <c r="AQ708" s="1885"/>
      <c r="AR708" s="1885"/>
      <c r="AS708" s="1419"/>
    </row>
    <row r="709" spans="1:45" ht="14.1" customHeight="1">
      <c r="A709" s="1885"/>
      <c r="B709" s="1885"/>
      <c r="C709" s="1885"/>
      <c r="D709" s="1885"/>
      <c r="E709" s="1885"/>
      <c r="F709" s="1885"/>
      <c r="G709" s="1885"/>
      <c r="H709" s="1885"/>
      <c r="I709" s="1885"/>
      <c r="J709" s="1885"/>
      <c r="K709" s="1885"/>
      <c r="L709" s="1885"/>
      <c r="M709" s="1885"/>
      <c r="N709" s="1885"/>
      <c r="O709" s="1885"/>
      <c r="P709" s="1885"/>
      <c r="Q709" s="1885"/>
      <c r="R709" s="1885"/>
      <c r="S709" s="1885"/>
      <c r="T709" s="1885"/>
      <c r="U709" s="1885"/>
      <c r="V709" s="1885"/>
      <c r="W709" s="1885"/>
      <c r="X709" s="1885"/>
      <c r="Y709" s="1885"/>
      <c r="Z709" s="1885"/>
      <c r="AA709" s="1862" t="s">
        <v>1660</v>
      </c>
      <c r="AB709" s="1862"/>
      <c r="AC709" s="1862"/>
      <c r="AD709" s="1862"/>
      <c r="AE709" s="1862"/>
      <c r="AF709" s="1923">
        <v>0</v>
      </c>
      <c r="AG709" s="1923"/>
      <c r="AH709" s="1929">
        <v>15</v>
      </c>
      <c r="AI709" s="1929"/>
      <c r="AJ709" s="1929"/>
      <c r="AK709" s="1885"/>
      <c r="AL709" s="1885"/>
      <c r="AM709" s="1885"/>
      <c r="AN709" s="1885"/>
      <c r="AO709" s="1885"/>
      <c r="AP709" s="1885"/>
      <c r="AQ709" s="1885"/>
      <c r="AR709" s="1885"/>
      <c r="AS709" s="1419"/>
    </row>
    <row r="710" spans="1:45" ht="21" customHeight="1">
      <c r="A710" s="1924" t="s">
        <v>2177</v>
      </c>
      <c r="B710" s="1924"/>
      <c r="C710" s="1925" t="s">
        <v>1654</v>
      </c>
      <c r="D710" s="1925"/>
      <c r="E710" s="1925"/>
      <c r="F710" s="1926" t="s">
        <v>1655</v>
      </c>
      <c r="G710" s="1926"/>
      <c r="H710" s="1926"/>
      <c r="I710" s="1927">
        <v>325</v>
      </c>
      <c r="J710" s="1927"/>
      <c r="K710" s="1928" t="s">
        <v>1656</v>
      </c>
      <c r="L710" s="1928"/>
      <c r="M710" s="1862" t="s">
        <v>2178</v>
      </c>
      <c r="N710" s="1862"/>
      <c r="O710" s="1862"/>
      <c r="P710" s="1862"/>
      <c r="Q710" s="1942">
        <v>44422</v>
      </c>
      <c r="R710" s="1942"/>
      <c r="S710" s="1942"/>
      <c r="T710" s="1942">
        <v>44774</v>
      </c>
      <c r="U710" s="1942"/>
      <c r="V710" s="1942">
        <v>45138</v>
      </c>
      <c r="W710" s="1942"/>
      <c r="X710" s="1942"/>
      <c r="Y710" s="1941">
        <v>564</v>
      </c>
      <c r="Z710" s="1941"/>
      <c r="AA710" s="1862" t="s">
        <v>1658</v>
      </c>
      <c r="AB710" s="1862"/>
      <c r="AC710" s="1862"/>
      <c r="AD710" s="1862"/>
      <c r="AE710" s="1862"/>
      <c r="AF710" s="1923">
        <v>0</v>
      </c>
      <c r="AG710" s="1923"/>
      <c r="AH710" s="1930">
        <v>-50</v>
      </c>
      <c r="AI710" s="1930"/>
      <c r="AJ710" s="1930"/>
      <c r="AK710" s="1917">
        <v>514</v>
      </c>
      <c r="AL710" s="1917"/>
      <c r="AM710" s="1917"/>
      <c r="AN710" s="1941">
        <v>0</v>
      </c>
      <c r="AO710" s="1941"/>
      <c r="AP710" s="1941"/>
      <c r="AQ710" s="1941">
        <v>0</v>
      </c>
      <c r="AR710" s="1941"/>
      <c r="AS710" s="1419"/>
    </row>
    <row r="711" spans="1:45" ht="14.1" customHeight="1">
      <c r="A711" s="1885"/>
      <c r="B711" s="1885"/>
      <c r="C711" s="1885"/>
      <c r="D711" s="1885"/>
      <c r="E711" s="1885"/>
      <c r="F711" s="1885"/>
      <c r="G711" s="1885"/>
      <c r="H711" s="1885"/>
      <c r="I711" s="1885"/>
      <c r="J711" s="1885"/>
      <c r="K711" s="1885"/>
      <c r="L711" s="1885"/>
      <c r="M711" s="1885"/>
      <c r="N711" s="1885"/>
      <c r="O711" s="1885"/>
      <c r="P711" s="1885"/>
      <c r="Q711" s="1885"/>
      <c r="R711" s="1885"/>
      <c r="S711" s="1885"/>
      <c r="T711" s="1885"/>
      <c r="U711" s="1885"/>
      <c r="V711" s="1885"/>
      <c r="W711" s="1885"/>
      <c r="X711" s="1885"/>
      <c r="Y711" s="1885"/>
      <c r="Z711" s="1885"/>
      <c r="AA711" s="1862" t="s">
        <v>1659</v>
      </c>
      <c r="AB711" s="1862"/>
      <c r="AC711" s="1862"/>
      <c r="AD711" s="1862"/>
      <c r="AE711" s="1862"/>
      <c r="AF711" s="1923">
        <v>549</v>
      </c>
      <c r="AG711" s="1923"/>
      <c r="AH711" s="1917">
        <v>0</v>
      </c>
      <c r="AI711" s="1917"/>
      <c r="AJ711" s="1917"/>
      <c r="AK711" s="1885"/>
      <c r="AL711" s="1885"/>
      <c r="AM711" s="1885"/>
      <c r="AN711" s="1885"/>
      <c r="AO711" s="1885"/>
      <c r="AP711" s="1885"/>
      <c r="AQ711" s="1885"/>
      <c r="AR711" s="1885"/>
      <c r="AS711" s="1419"/>
    </row>
    <row r="712" spans="1:45" ht="15" customHeight="1">
      <c r="A712" s="1885"/>
      <c r="B712" s="1885"/>
      <c r="C712" s="1885"/>
      <c r="D712" s="1885"/>
      <c r="E712" s="1885"/>
      <c r="F712" s="1885"/>
      <c r="G712" s="1885"/>
      <c r="H712" s="1885"/>
      <c r="I712" s="1885"/>
      <c r="J712" s="1885"/>
      <c r="K712" s="1885"/>
      <c r="L712" s="1885"/>
      <c r="M712" s="1885"/>
      <c r="N712" s="1885"/>
      <c r="O712" s="1885"/>
      <c r="P712" s="1885"/>
      <c r="Q712" s="1885"/>
      <c r="R712" s="1885"/>
      <c r="S712" s="1885"/>
      <c r="T712" s="1885"/>
      <c r="U712" s="1885"/>
      <c r="V712" s="1885"/>
      <c r="W712" s="1885"/>
      <c r="X712" s="1885"/>
      <c r="Y712" s="1885"/>
      <c r="Z712" s="1885"/>
      <c r="AA712" s="1862" t="s">
        <v>1660</v>
      </c>
      <c r="AB712" s="1862"/>
      <c r="AC712" s="1862"/>
      <c r="AD712" s="1862"/>
      <c r="AE712" s="1862"/>
      <c r="AF712" s="1923">
        <v>0</v>
      </c>
      <c r="AG712" s="1923"/>
      <c r="AH712" s="1929">
        <v>15</v>
      </c>
      <c r="AI712" s="1929"/>
      <c r="AJ712" s="1929"/>
      <c r="AK712" s="1885"/>
      <c r="AL712" s="1885"/>
      <c r="AM712" s="1885"/>
      <c r="AN712" s="1885"/>
      <c r="AO712" s="1885"/>
      <c r="AP712" s="1885"/>
      <c r="AQ712" s="1885"/>
      <c r="AR712" s="1885"/>
      <c r="AS712" s="1419"/>
    </row>
    <row r="713" spans="1:45" ht="14.1" customHeight="1">
      <c r="A713" s="1924" t="s">
        <v>2179</v>
      </c>
      <c r="B713" s="1924"/>
      <c r="C713" s="1925" t="s">
        <v>1654</v>
      </c>
      <c r="D713" s="1925"/>
      <c r="E713" s="1925"/>
      <c r="F713" s="1926" t="s">
        <v>1655</v>
      </c>
      <c r="G713" s="1926"/>
      <c r="H713" s="1926"/>
      <c r="I713" s="1927">
        <v>325</v>
      </c>
      <c r="J713" s="1927"/>
      <c r="K713" s="1928" t="s">
        <v>1676</v>
      </c>
      <c r="L713" s="1928"/>
      <c r="M713" s="1924" t="s">
        <v>1677</v>
      </c>
      <c r="N713" s="1924"/>
      <c r="O713" s="1924"/>
      <c r="P713" s="1924"/>
      <c r="Q713" s="1885"/>
      <c r="R713" s="1885"/>
      <c r="S713" s="1885"/>
      <c r="T713" s="1885"/>
      <c r="U713" s="1885"/>
      <c r="V713" s="1885"/>
      <c r="W713" s="1885"/>
      <c r="X713" s="1885"/>
      <c r="Y713" s="1941">
        <v>564</v>
      </c>
      <c r="Z713" s="1941"/>
      <c r="AA713" s="1885"/>
      <c r="AB713" s="1885"/>
      <c r="AC713" s="1885"/>
      <c r="AD713" s="1885"/>
      <c r="AE713" s="1885"/>
      <c r="AF713" s="1923">
        <v>0</v>
      </c>
      <c r="AG713" s="1923"/>
      <c r="AH713" s="1917">
        <v>0</v>
      </c>
      <c r="AI713" s="1917"/>
      <c r="AJ713" s="1917"/>
      <c r="AK713" s="1885"/>
      <c r="AL713" s="1885"/>
      <c r="AM713" s="1885"/>
      <c r="AN713" s="1885"/>
      <c r="AO713" s="1885"/>
      <c r="AP713" s="1885"/>
      <c r="AQ713" s="1885"/>
      <c r="AR713" s="1885"/>
      <c r="AS713" s="1419"/>
    </row>
    <row r="714" spans="1:45" ht="15" customHeight="1">
      <c r="A714" s="1924" t="s">
        <v>2180</v>
      </c>
      <c r="B714" s="1924"/>
      <c r="C714" s="1925" t="s">
        <v>1654</v>
      </c>
      <c r="D714" s="1925"/>
      <c r="E714" s="1925"/>
      <c r="F714" s="1926" t="s">
        <v>1655</v>
      </c>
      <c r="G714" s="1926"/>
      <c r="H714" s="1926"/>
      <c r="I714" s="1927">
        <v>325</v>
      </c>
      <c r="J714" s="1927"/>
      <c r="K714" s="1928" t="s">
        <v>1656</v>
      </c>
      <c r="L714" s="1928"/>
      <c r="M714" s="1862" t="s">
        <v>2181</v>
      </c>
      <c r="N714" s="1862"/>
      <c r="O714" s="1862"/>
      <c r="P714" s="1862"/>
      <c r="Q714" s="1942">
        <v>44607</v>
      </c>
      <c r="R714" s="1942"/>
      <c r="S714" s="1942"/>
      <c r="T714" s="1942">
        <v>44774</v>
      </c>
      <c r="U714" s="1942"/>
      <c r="V714" s="1942">
        <v>45138</v>
      </c>
      <c r="W714" s="1942"/>
      <c r="X714" s="1942"/>
      <c r="Y714" s="1941">
        <v>564</v>
      </c>
      <c r="Z714" s="1941"/>
      <c r="AA714" s="1862" t="s">
        <v>1658</v>
      </c>
      <c r="AB714" s="1862"/>
      <c r="AC714" s="1862"/>
      <c r="AD714" s="1862"/>
      <c r="AE714" s="1862"/>
      <c r="AF714" s="1923">
        <v>0</v>
      </c>
      <c r="AG714" s="1923"/>
      <c r="AH714" s="1930">
        <v>-50</v>
      </c>
      <c r="AI714" s="1930"/>
      <c r="AJ714" s="1930"/>
      <c r="AK714" s="1917">
        <v>514</v>
      </c>
      <c r="AL714" s="1917"/>
      <c r="AM714" s="1917"/>
      <c r="AN714" s="1941">
        <v>0</v>
      </c>
      <c r="AO714" s="1941"/>
      <c r="AP714" s="1941"/>
      <c r="AQ714" s="1941">
        <v>0</v>
      </c>
      <c r="AR714" s="1941"/>
      <c r="AS714" s="1419"/>
    </row>
    <row r="715" spans="1:45" ht="14.1" customHeight="1">
      <c r="A715" s="1885"/>
      <c r="B715" s="1885"/>
      <c r="C715" s="1885"/>
      <c r="D715" s="1885"/>
      <c r="E715" s="1885"/>
      <c r="F715" s="1885"/>
      <c r="G715" s="1885"/>
      <c r="H715" s="1885"/>
      <c r="I715" s="1885"/>
      <c r="J715" s="1885"/>
      <c r="K715" s="1885"/>
      <c r="L715" s="1885"/>
      <c r="M715" s="1885"/>
      <c r="N715" s="1885"/>
      <c r="O715" s="1885"/>
      <c r="P715" s="1885"/>
      <c r="Q715" s="1885"/>
      <c r="R715" s="1885"/>
      <c r="S715" s="1885"/>
      <c r="T715" s="1885"/>
      <c r="U715" s="1885"/>
      <c r="V715" s="1885"/>
      <c r="W715" s="1885"/>
      <c r="X715" s="1885"/>
      <c r="Y715" s="1885"/>
      <c r="Z715" s="1885"/>
      <c r="AA715" s="1862" t="s">
        <v>1659</v>
      </c>
      <c r="AB715" s="1862"/>
      <c r="AC715" s="1862"/>
      <c r="AD715" s="1862"/>
      <c r="AE715" s="1862"/>
      <c r="AF715" s="1923">
        <v>549</v>
      </c>
      <c r="AG715" s="1923"/>
      <c r="AH715" s="1917">
        <v>0</v>
      </c>
      <c r="AI715" s="1917"/>
      <c r="AJ715" s="1917"/>
      <c r="AK715" s="1885"/>
      <c r="AL715" s="1885"/>
      <c r="AM715" s="1885"/>
      <c r="AN715" s="1885"/>
      <c r="AO715" s="1885"/>
      <c r="AP715" s="1885"/>
      <c r="AQ715" s="1885"/>
      <c r="AR715" s="1885"/>
      <c r="AS715" s="1419"/>
    </row>
    <row r="716" spans="1:45" ht="15" customHeight="1">
      <c r="A716" s="1885"/>
      <c r="B716" s="1885"/>
      <c r="C716" s="1885"/>
      <c r="D716" s="1885"/>
      <c r="E716" s="1885"/>
      <c r="F716" s="1885"/>
      <c r="G716" s="1885"/>
      <c r="H716" s="1885"/>
      <c r="I716" s="1885"/>
      <c r="J716" s="1885"/>
      <c r="K716" s="1885"/>
      <c r="L716" s="1885"/>
      <c r="M716" s="1885"/>
      <c r="N716" s="1885"/>
      <c r="O716" s="1885"/>
      <c r="P716" s="1885"/>
      <c r="Q716" s="1885"/>
      <c r="R716" s="1885"/>
      <c r="S716" s="1885"/>
      <c r="T716" s="1885"/>
      <c r="U716" s="1885"/>
      <c r="V716" s="1885"/>
      <c r="W716" s="1885"/>
      <c r="X716" s="1885"/>
      <c r="Y716" s="1885"/>
      <c r="Z716" s="1885"/>
      <c r="AA716" s="1862" t="s">
        <v>1660</v>
      </c>
      <c r="AB716" s="1862"/>
      <c r="AC716" s="1862"/>
      <c r="AD716" s="1862"/>
      <c r="AE716" s="1862"/>
      <c r="AF716" s="1923">
        <v>0</v>
      </c>
      <c r="AG716" s="1923"/>
      <c r="AH716" s="1929">
        <v>15</v>
      </c>
      <c r="AI716" s="1929"/>
      <c r="AJ716" s="1929"/>
      <c r="AK716" s="1885"/>
      <c r="AL716" s="1885"/>
      <c r="AM716" s="1885"/>
      <c r="AN716" s="1885"/>
      <c r="AO716" s="1885"/>
      <c r="AP716" s="1885"/>
      <c r="AQ716" s="1885"/>
      <c r="AR716" s="1885"/>
      <c r="AS716" s="1419"/>
    </row>
    <row r="717" spans="1:45" ht="20.100000000000001" customHeight="1">
      <c r="A717" s="1924" t="s">
        <v>2182</v>
      </c>
      <c r="B717" s="1924"/>
      <c r="C717" s="1925" t="s">
        <v>1654</v>
      </c>
      <c r="D717" s="1925"/>
      <c r="E717" s="1925"/>
      <c r="F717" s="1926" t="s">
        <v>1655</v>
      </c>
      <c r="G717" s="1926"/>
      <c r="H717" s="1926"/>
      <c r="I717" s="1927">
        <v>325</v>
      </c>
      <c r="J717" s="1927"/>
      <c r="K717" s="1928" t="s">
        <v>1656</v>
      </c>
      <c r="L717" s="1928"/>
      <c r="M717" s="1862" t="s">
        <v>2183</v>
      </c>
      <c r="N717" s="1862"/>
      <c r="O717" s="1862"/>
      <c r="P717" s="1862"/>
      <c r="Q717" s="1942">
        <v>44786</v>
      </c>
      <c r="R717" s="1942"/>
      <c r="S717" s="1942"/>
      <c r="T717" s="1942">
        <v>44786</v>
      </c>
      <c r="U717" s="1942"/>
      <c r="V717" s="1942">
        <v>45138</v>
      </c>
      <c r="W717" s="1942"/>
      <c r="X717" s="1942"/>
      <c r="Y717" s="1941">
        <v>564</v>
      </c>
      <c r="Z717" s="1941"/>
      <c r="AA717" s="1862" t="s">
        <v>1658</v>
      </c>
      <c r="AB717" s="1862"/>
      <c r="AC717" s="1862"/>
      <c r="AD717" s="1862"/>
      <c r="AE717" s="1862"/>
      <c r="AF717" s="1923">
        <v>0</v>
      </c>
      <c r="AG717" s="1923"/>
      <c r="AH717" s="1930">
        <v>-35</v>
      </c>
      <c r="AI717" s="1930"/>
      <c r="AJ717" s="1930"/>
      <c r="AK717" s="1917">
        <v>514</v>
      </c>
      <c r="AL717" s="1917"/>
      <c r="AM717" s="1917"/>
      <c r="AN717" s="1941">
        <v>0</v>
      </c>
      <c r="AO717" s="1941"/>
      <c r="AP717" s="1941"/>
      <c r="AQ717" s="1941">
        <v>78.25</v>
      </c>
      <c r="AR717" s="1941"/>
      <c r="AS717" s="1419"/>
    </row>
    <row r="718" spans="1:45" ht="14.1" customHeight="1">
      <c r="A718" s="1885"/>
      <c r="B718" s="1885"/>
      <c r="C718" s="1885"/>
      <c r="D718" s="1885"/>
      <c r="E718" s="1885"/>
      <c r="F718" s="1885"/>
      <c r="G718" s="1885"/>
      <c r="H718" s="1885"/>
      <c r="I718" s="1885"/>
      <c r="J718" s="1885"/>
      <c r="K718" s="1885"/>
      <c r="L718" s="1885"/>
      <c r="M718" s="1885"/>
      <c r="N718" s="1885"/>
      <c r="O718" s="1885"/>
      <c r="P718" s="1885"/>
      <c r="Q718" s="1885"/>
      <c r="R718" s="1885"/>
      <c r="S718" s="1885"/>
      <c r="T718" s="1885"/>
      <c r="U718" s="1885"/>
      <c r="V718" s="1885"/>
      <c r="W718" s="1885"/>
      <c r="X718" s="1885"/>
      <c r="Y718" s="1885"/>
      <c r="Z718" s="1885"/>
      <c r="AA718" s="1862" t="s">
        <v>1659</v>
      </c>
      <c r="AB718" s="1862"/>
      <c r="AC718" s="1862"/>
      <c r="AD718" s="1862"/>
      <c r="AE718" s="1862"/>
      <c r="AF718" s="1923">
        <v>534</v>
      </c>
      <c r="AG718" s="1923"/>
      <c r="AH718" s="1917">
        <v>0</v>
      </c>
      <c r="AI718" s="1917"/>
      <c r="AJ718" s="1917"/>
      <c r="AK718" s="1885"/>
      <c r="AL718" s="1885"/>
      <c r="AM718" s="1885"/>
      <c r="AN718" s="1885"/>
      <c r="AO718" s="1885"/>
      <c r="AP718" s="1885"/>
      <c r="AQ718" s="1885"/>
      <c r="AR718" s="1885"/>
      <c r="AS718" s="1419"/>
    </row>
    <row r="719" spans="1:45" ht="15" customHeight="1">
      <c r="A719" s="1885"/>
      <c r="B719" s="1885"/>
      <c r="C719" s="1885"/>
      <c r="D719" s="1885"/>
      <c r="E719" s="1885"/>
      <c r="F719" s="1885"/>
      <c r="G719" s="1885"/>
      <c r="H719" s="1885"/>
      <c r="I719" s="1885"/>
      <c r="J719" s="1885"/>
      <c r="K719" s="1885"/>
      <c r="L719" s="1885"/>
      <c r="M719" s="1885"/>
      <c r="N719" s="1885"/>
      <c r="O719" s="1885"/>
      <c r="P719" s="1885"/>
      <c r="Q719" s="1885"/>
      <c r="R719" s="1885"/>
      <c r="S719" s="1885"/>
      <c r="T719" s="1885"/>
      <c r="U719" s="1885"/>
      <c r="V719" s="1885"/>
      <c r="W719" s="1885"/>
      <c r="X719" s="1885"/>
      <c r="Y719" s="1885"/>
      <c r="Z719" s="1885"/>
      <c r="AA719" s="1862" t="s">
        <v>1660</v>
      </c>
      <c r="AB719" s="1862"/>
      <c r="AC719" s="1862"/>
      <c r="AD719" s="1862"/>
      <c r="AE719" s="1862"/>
      <c r="AF719" s="1923">
        <v>0</v>
      </c>
      <c r="AG719" s="1923"/>
      <c r="AH719" s="1929">
        <v>15</v>
      </c>
      <c r="AI719" s="1929"/>
      <c r="AJ719" s="1929"/>
      <c r="AK719" s="1885"/>
      <c r="AL719" s="1885"/>
      <c r="AM719" s="1885"/>
      <c r="AN719" s="1885"/>
      <c r="AO719" s="1885"/>
      <c r="AP719" s="1885"/>
      <c r="AQ719" s="1885"/>
      <c r="AR719" s="1885"/>
      <c r="AS719" s="1419"/>
    </row>
    <row r="720" spans="1:45" ht="14.1" customHeight="1">
      <c r="A720" s="1924" t="s">
        <v>2184</v>
      </c>
      <c r="B720" s="1924"/>
      <c r="C720" s="1925" t="s">
        <v>1654</v>
      </c>
      <c r="D720" s="1925"/>
      <c r="E720" s="1925"/>
      <c r="F720" s="1926" t="s">
        <v>1655</v>
      </c>
      <c r="G720" s="1926"/>
      <c r="H720" s="1926"/>
      <c r="I720" s="1927">
        <v>325</v>
      </c>
      <c r="J720" s="1927"/>
      <c r="K720" s="1928" t="s">
        <v>1656</v>
      </c>
      <c r="L720" s="1928"/>
      <c r="M720" s="1862" t="s">
        <v>2185</v>
      </c>
      <c r="N720" s="1862"/>
      <c r="O720" s="1862"/>
      <c r="P720" s="1862"/>
      <c r="Q720" s="1942">
        <v>44786</v>
      </c>
      <c r="R720" s="1942"/>
      <c r="S720" s="1942"/>
      <c r="T720" s="1942">
        <v>44786</v>
      </c>
      <c r="U720" s="1942"/>
      <c r="V720" s="1942">
        <v>45138</v>
      </c>
      <c r="W720" s="1942"/>
      <c r="X720" s="1942"/>
      <c r="Y720" s="1941">
        <v>564</v>
      </c>
      <c r="Z720" s="1941"/>
      <c r="AA720" s="1862" t="s">
        <v>1658</v>
      </c>
      <c r="AB720" s="1862"/>
      <c r="AC720" s="1862"/>
      <c r="AD720" s="1862"/>
      <c r="AE720" s="1862"/>
      <c r="AF720" s="1923">
        <v>0</v>
      </c>
      <c r="AG720" s="1923"/>
      <c r="AH720" s="1930">
        <v>-45</v>
      </c>
      <c r="AI720" s="1930"/>
      <c r="AJ720" s="1930"/>
      <c r="AK720" s="1917">
        <v>514</v>
      </c>
      <c r="AL720" s="1917"/>
      <c r="AM720" s="1917"/>
      <c r="AN720" s="1941">
        <v>0</v>
      </c>
      <c r="AO720" s="1941"/>
      <c r="AP720" s="1941"/>
      <c r="AQ720" s="1941">
        <v>535.95000000000005</v>
      </c>
      <c r="AR720" s="1941"/>
      <c r="AS720" s="1419"/>
    </row>
    <row r="721" spans="1:45" ht="15" customHeight="1">
      <c r="A721" s="1885"/>
      <c r="B721" s="1885"/>
      <c r="C721" s="1885"/>
      <c r="D721" s="1885"/>
      <c r="E721" s="1885"/>
      <c r="F721" s="1885"/>
      <c r="G721" s="1885"/>
      <c r="H721" s="1885"/>
      <c r="I721" s="1885"/>
      <c r="J721" s="1885"/>
      <c r="K721" s="1885"/>
      <c r="L721" s="1885"/>
      <c r="M721" s="1885"/>
      <c r="N721" s="1885"/>
      <c r="O721" s="1885"/>
      <c r="P721" s="1885"/>
      <c r="Q721" s="1885"/>
      <c r="R721" s="1885"/>
      <c r="S721" s="1885"/>
      <c r="T721" s="1885"/>
      <c r="U721" s="1885"/>
      <c r="V721" s="1885"/>
      <c r="W721" s="1885"/>
      <c r="X721" s="1885"/>
      <c r="Y721" s="1885"/>
      <c r="Z721" s="1885"/>
      <c r="AA721" s="1862" t="s">
        <v>1659</v>
      </c>
      <c r="AB721" s="1862"/>
      <c r="AC721" s="1862"/>
      <c r="AD721" s="1862"/>
      <c r="AE721" s="1862"/>
      <c r="AF721" s="1923">
        <v>544</v>
      </c>
      <c r="AG721" s="1923"/>
      <c r="AH721" s="1917">
        <v>0</v>
      </c>
      <c r="AI721" s="1917"/>
      <c r="AJ721" s="1917"/>
      <c r="AK721" s="1885"/>
      <c r="AL721" s="1885"/>
      <c r="AM721" s="1885"/>
      <c r="AN721" s="1885"/>
      <c r="AO721" s="1885"/>
      <c r="AP721" s="1885"/>
      <c r="AQ721" s="1885"/>
      <c r="AR721" s="1885"/>
      <c r="AS721" s="1419"/>
    </row>
    <row r="722" spans="1:45" ht="14.1" customHeight="1">
      <c r="A722" s="1885"/>
      <c r="B722" s="1885"/>
      <c r="C722" s="1885"/>
      <c r="D722" s="1885"/>
      <c r="E722" s="1885"/>
      <c r="F722" s="1885"/>
      <c r="G722" s="1885"/>
      <c r="H722" s="1885"/>
      <c r="I722" s="1885"/>
      <c r="J722" s="1885"/>
      <c r="K722" s="1885"/>
      <c r="L722" s="1885"/>
      <c r="M722" s="1885"/>
      <c r="N722" s="1885"/>
      <c r="O722" s="1885"/>
      <c r="P722" s="1885"/>
      <c r="Q722" s="1885"/>
      <c r="R722" s="1885"/>
      <c r="S722" s="1885"/>
      <c r="T722" s="1885"/>
      <c r="U722" s="1885"/>
      <c r="V722" s="1885"/>
      <c r="W722" s="1885"/>
      <c r="X722" s="1885"/>
      <c r="Y722" s="1885"/>
      <c r="Z722" s="1885"/>
      <c r="AA722" s="1862" t="s">
        <v>1660</v>
      </c>
      <c r="AB722" s="1862"/>
      <c r="AC722" s="1862"/>
      <c r="AD722" s="1862"/>
      <c r="AE722" s="1862"/>
      <c r="AF722" s="1923">
        <v>0</v>
      </c>
      <c r="AG722" s="1923"/>
      <c r="AH722" s="1929">
        <v>15</v>
      </c>
      <c r="AI722" s="1929"/>
      <c r="AJ722" s="1929"/>
      <c r="AK722" s="1885"/>
      <c r="AL722" s="1885"/>
      <c r="AM722" s="1885"/>
      <c r="AN722" s="1885"/>
      <c r="AO722" s="1885"/>
      <c r="AP722" s="1885"/>
      <c r="AQ722" s="1885"/>
      <c r="AR722" s="1885"/>
      <c r="AS722" s="1419"/>
    </row>
    <row r="723" spans="1:45" ht="15" customHeight="1">
      <c r="A723" s="1924" t="s">
        <v>2186</v>
      </c>
      <c r="B723" s="1924"/>
      <c r="C723" s="1925" t="s">
        <v>1654</v>
      </c>
      <c r="D723" s="1925"/>
      <c r="E723" s="1925"/>
      <c r="F723" s="1926" t="s">
        <v>1655</v>
      </c>
      <c r="G723" s="1926"/>
      <c r="H723" s="1926"/>
      <c r="I723" s="1927">
        <v>325</v>
      </c>
      <c r="J723" s="1927"/>
      <c r="K723" s="1928" t="s">
        <v>1656</v>
      </c>
      <c r="L723" s="1928"/>
      <c r="M723" s="1862" t="s">
        <v>2187</v>
      </c>
      <c r="N723" s="1862"/>
      <c r="O723" s="1862"/>
      <c r="P723" s="1862"/>
      <c r="Q723" s="1942">
        <v>44786</v>
      </c>
      <c r="R723" s="1942"/>
      <c r="S723" s="1942"/>
      <c r="T723" s="1942">
        <v>44786</v>
      </c>
      <c r="U723" s="1942"/>
      <c r="V723" s="1942">
        <v>45138</v>
      </c>
      <c r="W723" s="1942"/>
      <c r="X723" s="1942"/>
      <c r="Y723" s="1941">
        <v>564</v>
      </c>
      <c r="Z723" s="1941"/>
      <c r="AA723" s="1862" t="s">
        <v>1658</v>
      </c>
      <c r="AB723" s="1862"/>
      <c r="AC723" s="1862"/>
      <c r="AD723" s="1862"/>
      <c r="AE723" s="1862"/>
      <c r="AF723" s="1923">
        <v>0</v>
      </c>
      <c r="AG723" s="1923"/>
      <c r="AH723" s="1930">
        <v>-50</v>
      </c>
      <c r="AI723" s="1930"/>
      <c r="AJ723" s="1930"/>
      <c r="AK723" s="1917">
        <v>514</v>
      </c>
      <c r="AL723" s="1917"/>
      <c r="AM723" s="1917"/>
      <c r="AN723" s="1941">
        <v>0</v>
      </c>
      <c r="AO723" s="1941"/>
      <c r="AP723" s="1941"/>
      <c r="AQ723" s="1941">
        <v>541.5</v>
      </c>
      <c r="AR723" s="1941"/>
      <c r="AS723" s="1419"/>
    </row>
    <row r="724" spans="1:45" ht="14.45" customHeight="1">
      <c r="A724" s="1885"/>
      <c r="B724" s="1885"/>
      <c r="C724" s="1885"/>
      <c r="D724" s="1885"/>
      <c r="E724" s="1885"/>
      <c r="F724" s="1885"/>
      <c r="G724" s="1885"/>
      <c r="H724" s="1885"/>
      <c r="I724" s="1885"/>
      <c r="J724" s="1885"/>
      <c r="K724" s="1885"/>
      <c r="L724" s="1885"/>
      <c r="M724" s="1885"/>
      <c r="N724" s="1885"/>
      <c r="O724" s="1885"/>
      <c r="P724" s="1885"/>
      <c r="Q724" s="1885"/>
      <c r="R724" s="1885"/>
      <c r="S724" s="1885"/>
      <c r="T724" s="1885"/>
      <c r="U724" s="1885"/>
      <c r="V724" s="1885"/>
      <c r="W724" s="1885"/>
      <c r="X724" s="1885"/>
      <c r="Y724" s="1885"/>
      <c r="Z724" s="1885"/>
      <c r="AA724" s="1862" t="s">
        <v>1659</v>
      </c>
      <c r="AB724" s="1862"/>
      <c r="AC724" s="1862"/>
      <c r="AD724" s="1862"/>
      <c r="AE724" s="1862"/>
      <c r="AF724" s="1923">
        <v>549</v>
      </c>
      <c r="AG724" s="1923"/>
      <c r="AH724" s="1917">
        <v>0</v>
      </c>
      <c r="AI724" s="1917"/>
      <c r="AJ724" s="1917"/>
      <c r="AK724" s="1885"/>
      <c r="AL724" s="1885"/>
      <c r="AM724" s="1885"/>
      <c r="AN724" s="1885"/>
      <c r="AO724" s="1885"/>
      <c r="AP724" s="1885"/>
      <c r="AQ724" s="1885"/>
      <c r="AR724" s="1885"/>
      <c r="AS724" s="1419"/>
    </row>
    <row r="725" spans="1:45" ht="139.5" customHeight="1">
      <c r="A725" s="1425" t="s">
        <v>1641</v>
      </c>
      <c r="B725" s="1985" t="s">
        <v>1642</v>
      </c>
      <c r="C725" s="1985"/>
      <c r="D725" s="1986" t="s">
        <v>1727</v>
      </c>
      <c r="E725" s="1986"/>
      <c r="F725" s="1986"/>
      <c r="G725" s="1986"/>
      <c r="H725" s="1985" t="s">
        <v>1644</v>
      </c>
      <c r="I725" s="1985"/>
      <c r="J725" s="1984" t="s">
        <v>1728</v>
      </c>
      <c r="K725" s="1984"/>
      <c r="L725" s="1984"/>
      <c r="M725" s="1984"/>
      <c r="N725" s="1984"/>
      <c r="O725" s="1987" t="s">
        <v>1729</v>
      </c>
      <c r="P725" s="1987"/>
      <c r="Q725" s="1987"/>
      <c r="R725" s="1987"/>
      <c r="S725" s="1984" t="s">
        <v>1730</v>
      </c>
      <c r="T725" s="1984"/>
      <c r="U725" s="1982" t="s">
        <v>1731</v>
      </c>
      <c r="V725" s="1982"/>
      <c r="W725" s="1982"/>
      <c r="X725" s="1982" t="s">
        <v>1650</v>
      </c>
      <c r="Y725" s="1982"/>
      <c r="Z725" s="1980" t="s">
        <v>1732</v>
      </c>
      <c r="AA725" s="1980"/>
      <c r="AB725" s="1980"/>
      <c r="AC725" s="1426" t="s">
        <v>1733</v>
      </c>
      <c r="AD725" s="1983" t="s">
        <v>1734</v>
      </c>
      <c r="AE725" s="1983"/>
      <c r="AF725" s="1983"/>
      <c r="AG725" s="1983" t="s">
        <v>1735</v>
      </c>
      <c r="AH725" s="1983"/>
      <c r="AI725" s="1983"/>
      <c r="AJ725" s="1984" t="s">
        <v>1736</v>
      </c>
      <c r="AK725" s="1984"/>
      <c r="AL725" s="1984"/>
      <c r="AM725" s="1980" t="s">
        <v>1737</v>
      </c>
      <c r="AN725" s="1980"/>
      <c r="AO725" s="1980"/>
      <c r="AP725" s="1981" t="s">
        <v>1738</v>
      </c>
      <c r="AQ725" s="1981"/>
      <c r="AR725" s="1981"/>
      <c r="AS725" s="1981"/>
    </row>
    <row r="726" spans="1:45" ht="12.95" customHeight="1">
      <c r="A726" s="1944"/>
      <c r="B726" s="1944"/>
      <c r="C726" s="1944"/>
      <c r="D726" s="1944"/>
      <c r="E726" s="1944"/>
      <c r="F726" s="1944"/>
      <c r="G726" s="1944"/>
      <c r="H726" s="1944"/>
      <c r="I726" s="1420"/>
      <c r="J726" s="1944"/>
      <c r="K726" s="1944"/>
      <c r="L726" s="1944"/>
      <c r="M726" s="1944"/>
      <c r="N726" s="1944"/>
      <c r="O726" s="1944"/>
      <c r="P726" s="1944"/>
      <c r="Q726" s="1944"/>
      <c r="R726" s="1944"/>
      <c r="S726" s="1944"/>
      <c r="T726" s="1944"/>
      <c r="U726" s="1944"/>
      <c r="V726" s="1944"/>
      <c r="W726" s="1944"/>
      <c r="X726" s="1944"/>
      <c r="Y726" s="1420"/>
      <c r="Z726" s="1978" t="s">
        <v>1660</v>
      </c>
      <c r="AA726" s="1978"/>
      <c r="AB726" s="1978"/>
      <c r="AC726" s="1978"/>
      <c r="AD726" s="1978"/>
      <c r="AE726" s="1978"/>
      <c r="AF726" s="1979">
        <v>0</v>
      </c>
      <c r="AG726" s="1979"/>
      <c r="AH726" s="1979">
        <v>15</v>
      </c>
      <c r="AI726" s="1979"/>
      <c r="AJ726" s="1979"/>
      <c r="AK726" s="1944"/>
      <c r="AL726" s="1944"/>
      <c r="AM726" s="1944"/>
      <c r="AN726" s="1944"/>
      <c r="AO726" s="1944"/>
      <c r="AP726" s="1944"/>
      <c r="AQ726" s="1944"/>
      <c r="AR726" s="1944"/>
      <c r="AS726" s="1419"/>
    </row>
    <row r="727" spans="1:45" ht="14.1" customHeight="1">
      <c r="A727" s="1924" t="s">
        <v>2188</v>
      </c>
      <c r="B727" s="1924"/>
      <c r="C727" s="1925" t="s">
        <v>1654</v>
      </c>
      <c r="D727" s="1925"/>
      <c r="E727" s="1925"/>
      <c r="F727" s="1971" t="s">
        <v>1655</v>
      </c>
      <c r="G727" s="1971"/>
      <c r="H727" s="1971"/>
      <c r="I727" s="1422">
        <v>325</v>
      </c>
      <c r="J727" s="1972" t="s">
        <v>1676</v>
      </c>
      <c r="K727" s="1972"/>
      <c r="L727" s="1972"/>
      <c r="M727" s="1924" t="s">
        <v>1677</v>
      </c>
      <c r="N727" s="1924"/>
      <c r="O727" s="1924"/>
      <c r="P727" s="1924"/>
      <c r="Q727" s="1885"/>
      <c r="R727" s="1885"/>
      <c r="S727" s="1885"/>
      <c r="T727" s="1885"/>
      <c r="U727" s="1885"/>
      <c r="V727" s="1885"/>
      <c r="W727" s="1885"/>
      <c r="X727" s="1885"/>
      <c r="Y727" s="1423">
        <v>564</v>
      </c>
      <c r="Z727" s="1885"/>
      <c r="AA727" s="1885"/>
      <c r="AB727" s="1885"/>
      <c r="AC727" s="1885"/>
      <c r="AD727" s="1885"/>
      <c r="AE727" s="1885"/>
      <c r="AF727" s="1929">
        <v>0</v>
      </c>
      <c r="AG727" s="1929"/>
      <c r="AH727" s="1917">
        <v>0</v>
      </c>
      <c r="AI727" s="1917"/>
      <c r="AJ727" s="1917"/>
      <c r="AK727" s="1885"/>
      <c r="AL727" s="1885"/>
      <c r="AM727" s="1885"/>
      <c r="AN727" s="1885"/>
      <c r="AO727" s="1885"/>
      <c r="AP727" s="1885"/>
      <c r="AQ727" s="1885"/>
      <c r="AR727" s="1885"/>
      <c r="AS727" s="1419"/>
    </row>
    <row r="728" spans="1:45" ht="15" customHeight="1">
      <c r="A728" s="1924" t="s">
        <v>2189</v>
      </c>
      <c r="B728" s="1924"/>
      <c r="C728" s="1925" t="s">
        <v>1654</v>
      </c>
      <c r="D728" s="1925"/>
      <c r="E728" s="1925"/>
      <c r="F728" s="1971" t="s">
        <v>1655</v>
      </c>
      <c r="G728" s="1971"/>
      <c r="H728" s="1971"/>
      <c r="I728" s="1422">
        <v>325</v>
      </c>
      <c r="J728" s="1972" t="s">
        <v>1676</v>
      </c>
      <c r="K728" s="1972"/>
      <c r="L728" s="1972"/>
      <c r="M728" s="1924" t="s">
        <v>1677</v>
      </c>
      <c r="N728" s="1924"/>
      <c r="O728" s="1924"/>
      <c r="P728" s="1924"/>
      <c r="Q728" s="1885"/>
      <c r="R728" s="1885"/>
      <c r="S728" s="1885"/>
      <c r="T728" s="1885"/>
      <c r="U728" s="1885"/>
      <c r="V728" s="1885"/>
      <c r="W728" s="1885"/>
      <c r="X728" s="1885"/>
      <c r="Y728" s="1423">
        <v>564</v>
      </c>
      <c r="Z728" s="1885"/>
      <c r="AA728" s="1885"/>
      <c r="AB728" s="1885"/>
      <c r="AC728" s="1885"/>
      <c r="AD728" s="1885"/>
      <c r="AE728" s="1885"/>
      <c r="AF728" s="1929">
        <v>0</v>
      </c>
      <c r="AG728" s="1929"/>
      <c r="AH728" s="1917">
        <v>0</v>
      </c>
      <c r="AI728" s="1917"/>
      <c r="AJ728" s="1917"/>
      <c r="AK728" s="1885"/>
      <c r="AL728" s="1885"/>
      <c r="AM728" s="1885"/>
      <c r="AN728" s="1885"/>
      <c r="AO728" s="1885"/>
      <c r="AP728" s="1885"/>
      <c r="AQ728" s="1885"/>
      <c r="AR728" s="1885"/>
      <c r="AS728" s="1419"/>
    </row>
    <row r="729" spans="1:45" ht="14.1" customHeight="1">
      <c r="A729" s="1924" t="s">
        <v>2190</v>
      </c>
      <c r="B729" s="1924"/>
      <c r="C729" s="1925" t="s">
        <v>1654</v>
      </c>
      <c r="D729" s="1925"/>
      <c r="E729" s="1925"/>
      <c r="F729" s="1971" t="s">
        <v>1655</v>
      </c>
      <c r="G729" s="1971"/>
      <c r="H729" s="1971"/>
      <c r="I729" s="1422">
        <v>325</v>
      </c>
      <c r="J729" s="1972" t="s">
        <v>1676</v>
      </c>
      <c r="K729" s="1972"/>
      <c r="L729" s="1972"/>
      <c r="M729" s="1924" t="s">
        <v>1677</v>
      </c>
      <c r="N729" s="1924"/>
      <c r="O729" s="1924"/>
      <c r="P729" s="1924"/>
      <c r="Q729" s="1885"/>
      <c r="R729" s="1885"/>
      <c r="S729" s="1885"/>
      <c r="T729" s="1885"/>
      <c r="U729" s="1885"/>
      <c r="V729" s="1885"/>
      <c r="W729" s="1885"/>
      <c r="X729" s="1885"/>
      <c r="Y729" s="1423">
        <v>564</v>
      </c>
      <c r="Z729" s="1885"/>
      <c r="AA729" s="1885"/>
      <c r="AB729" s="1885"/>
      <c r="AC729" s="1885"/>
      <c r="AD729" s="1885"/>
      <c r="AE729" s="1885"/>
      <c r="AF729" s="1929">
        <v>0</v>
      </c>
      <c r="AG729" s="1929"/>
      <c r="AH729" s="1917">
        <v>0</v>
      </c>
      <c r="AI729" s="1917"/>
      <c r="AJ729" s="1917"/>
      <c r="AK729" s="1885"/>
      <c r="AL729" s="1885"/>
      <c r="AM729" s="1885"/>
      <c r="AN729" s="1885"/>
      <c r="AO729" s="1885"/>
      <c r="AP729" s="1885"/>
      <c r="AQ729" s="1885"/>
      <c r="AR729" s="1885"/>
      <c r="AS729" s="1419"/>
    </row>
    <row r="730" spans="1:45" ht="14.1" customHeight="1">
      <c r="A730" s="1924" t="s">
        <v>2191</v>
      </c>
      <c r="B730" s="1924"/>
      <c r="C730" s="1925" t="s">
        <v>1654</v>
      </c>
      <c r="D730" s="1925"/>
      <c r="E730" s="1925"/>
      <c r="F730" s="1971" t="s">
        <v>1655</v>
      </c>
      <c r="G730" s="1971"/>
      <c r="H730" s="1971"/>
      <c r="I730" s="1422">
        <v>325</v>
      </c>
      <c r="J730" s="1972" t="s">
        <v>1676</v>
      </c>
      <c r="K730" s="1972"/>
      <c r="L730" s="1972"/>
      <c r="M730" s="1924" t="s">
        <v>1677</v>
      </c>
      <c r="N730" s="1924"/>
      <c r="O730" s="1924"/>
      <c r="P730" s="1924"/>
      <c r="Q730" s="1885"/>
      <c r="R730" s="1885"/>
      <c r="S730" s="1885"/>
      <c r="T730" s="1885"/>
      <c r="U730" s="1885"/>
      <c r="V730" s="1885"/>
      <c r="W730" s="1885"/>
      <c r="X730" s="1885"/>
      <c r="Y730" s="1423">
        <v>564</v>
      </c>
      <c r="Z730" s="1885"/>
      <c r="AA730" s="1885"/>
      <c r="AB730" s="1885"/>
      <c r="AC730" s="1885"/>
      <c r="AD730" s="1885"/>
      <c r="AE730" s="1885"/>
      <c r="AF730" s="1929">
        <v>0</v>
      </c>
      <c r="AG730" s="1929"/>
      <c r="AH730" s="1917">
        <v>0</v>
      </c>
      <c r="AI730" s="1917"/>
      <c r="AJ730" s="1917"/>
      <c r="AK730" s="1885"/>
      <c r="AL730" s="1885"/>
      <c r="AM730" s="1885"/>
      <c r="AN730" s="1885"/>
      <c r="AO730" s="1885"/>
      <c r="AP730" s="1885"/>
      <c r="AQ730" s="1885"/>
      <c r="AR730" s="1885"/>
      <c r="AS730" s="1419"/>
    </row>
    <row r="731" spans="1:45" ht="21" customHeight="1">
      <c r="A731" s="1924" t="s">
        <v>2192</v>
      </c>
      <c r="B731" s="1924"/>
      <c r="C731" s="1925" t="s">
        <v>1654</v>
      </c>
      <c r="D731" s="1925"/>
      <c r="E731" s="1925"/>
      <c r="F731" s="1971" t="s">
        <v>1655</v>
      </c>
      <c r="G731" s="1971"/>
      <c r="H731" s="1971"/>
      <c r="I731" s="1422">
        <v>325</v>
      </c>
      <c r="J731" s="1976" t="s">
        <v>1656</v>
      </c>
      <c r="K731" s="1976"/>
      <c r="L731" s="1976"/>
      <c r="M731" s="1862" t="s">
        <v>2193</v>
      </c>
      <c r="N731" s="1862"/>
      <c r="O731" s="1862"/>
      <c r="P731" s="1862"/>
      <c r="Q731" s="1942">
        <v>44422</v>
      </c>
      <c r="R731" s="1942"/>
      <c r="S731" s="1977">
        <v>44774</v>
      </c>
      <c r="T731" s="1977"/>
      <c r="U731" s="1977"/>
      <c r="V731" s="1932">
        <v>45138</v>
      </c>
      <c r="W731" s="1932"/>
      <c r="X731" s="1932"/>
      <c r="Y731" s="1423">
        <v>564</v>
      </c>
      <c r="Z731" s="1973" t="s">
        <v>1658</v>
      </c>
      <c r="AA731" s="1973"/>
      <c r="AB731" s="1973"/>
      <c r="AC731" s="1973"/>
      <c r="AD731" s="1973"/>
      <c r="AE731" s="1973"/>
      <c r="AF731" s="1929">
        <v>0</v>
      </c>
      <c r="AG731" s="1929"/>
      <c r="AH731" s="1930">
        <v>-45</v>
      </c>
      <c r="AI731" s="1930"/>
      <c r="AJ731" s="1930"/>
      <c r="AK731" s="1929">
        <v>514</v>
      </c>
      <c r="AL731" s="1929"/>
      <c r="AM731" s="1929"/>
      <c r="AN731" s="1975">
        <v>0</v>
      </c>
      <c r="AO731" s="1975"/>
      <c r="AP731" s="1975"/>
      <c r="AQ731" s="1941">
        <v>468.54</v>
      </c>
      <c r="AR731" s="1941"/>
      <c r="AS731" s="1419"/>
    </row>
    <row r="732" spans="1:45" ht="14.1" customHeight="1">
      <c r="A732" s="1885"/>
      <c r="B732" s="1885"/>
      <c r="C732" s="1885"/>
      <c r="D732" s="1885"/>
      <c r="E732" s="1885"/>
      <c r="F732" s="1885"/>
      <c r="G732" s="1885"/>
      <c r="H732" s="1885"/>
      <c r="I732" s="1421"/>
      <c r="J732" s="1885"/>
      <c r="K732" s="1885"/>
      <c r="L732" s="1885"/>
      <c r="M732" s="1885"/>
      <c r="N732" s="1885"/>
      <c r="O732" s="1885"/>
      <c r="P732" s="1885"/>
      <c r="Q732" s="1885"/>
      <c r="R732" s="1885"/>
      <c r="S732" s="1885"/>
      <c r="T732" s="1885"/>
      <c r="U732" s="1885"/>
      <c r="V732" s="1885"/>
      <c r="W732" s="1885"/>
      <c r="X732" s="1885"/>
      <c r="Y732" s="1421"/>
      <c r="Z732" s="1973" t="s">
        <v>1659</v>
      </c>
      <c r="AA732" s="1973"/>
      <c r="AB732" s="1973"/>
      <c r="AC732" s="1973"/>
      <c r="AD732" s="1973"/>
      <c r="AE732" s="1973"/>
      <c r="AF732" s="1974">
        <v>544</v>
      </c>
      <c r="AG732" s="1974"/>
      <c r="AH732" s="1917">
        <v>0</v>
      </c>
      <c r="AI732" s="1917"/>
      <c r="AJ732" s="1917"/>
      <c r="AK732" s="1885"/>
      <c r="AL732" s="1885"/>
      <c r="AM732" s="1885"/>
      <c r="AN732" s="1885"/>
      <c r="AO732" s="1885"/>
      <c r="AP732" s="1885"/>
      <c r="AQ732" s="1885"/>
      <c r="AR732" s="1885"/>
      <c r="AS732" s="1419"/>
    </row>
    <row r="733" spans="1:45" ht="15" customHeight="1">
      <c r="A733" s="1885"/>
      <c r="B733" s="1885"/>
      <c r="C733" s="1885"/>
      <c r="D733" s="1885"/>
      <c r="E733" s="1885"/>
      <c r="F733" s="1885"/>
      <c r="G733" s="1885"/>
      <c r="H733" s="1885"/>
      <c r="I733" s="1421"/>
      <c r="J733" s="1885"/>
      <c r="K733" s="1885"/>
      <c r="L733" s="1885"/>
      <c r="M733" s="1885"/>
      <c r="N733" s="1885"/>
      <c r="O733" s="1885"/>
      <c r="P733" s="1885"/>
      <c r="Q733" s="1885"/>
      <c r="R733" s="1885"/>
      <c r="S733" s="1885"/>
      <c r="T733" s="1885"/>
      <c r="U733" s="1885"/>
      <c r="V733" s="1885"/>
      <c r="W733" s="1885"/>
      <c r="X733" s="1885"/>
      <c r="Y733" s="1421"/>
      <c r="Z733" s="1973" t="s">
        <v>1660</v>
      </c>
      <c r="AA733" s="1973"/>
      <c r="AB733" s="1973"/>
      <c r="AC733" s="1973"/>
      <c r="AD733" s="1973"/>
      <c r="AE733" s="1973"/>
      <c r="AF733" s="1929">
        <v>0</v>
      </c>
      <c r="AG733" s="1929"/>
      <c r="AH733" s="1929">
        <v>15</v>
      </c>
      <c r="AI733" s="1929"/>
      <c r="AJ733" s="1929"/>
      <c r="AK733" s="1885"/>
      <c r="AL733" s="1885"/>
      <c r="AM733" s="1885"/>
      <c r="AN733" s="1885"/>
      <c r="AO733" s="1885"/>
      <c r="AP733" s="1885"/>
      <c r="AQ733" s="1885"/>
      <c r="AR733" s="1885"/>
      <c r="AS733" s="1419"/>
    </row>
    <row r="734" spans="1:45" ht="20.100000000000001" customHeight="1">
      <c r="A734" s="1924" t="s">
        <v>2194</v>
      </c>
      <c r="B734" s="1924"/>
      <c r="C734" s="1925" t="s">
        <v>1654</v>
      </c>
      <c r="D734" s="1925"/>
      <c r="E734" s="1925"/>
      <c r="F734" s="1971" t="s">
        <v>1655</v>
      </c>
      <c r="G734" s="1971"/>
      <c r="H734" s="1971"/>
      <c r="I734" s="1422">
        <v>325</v>
      </c>
      <c r="J734" s="1976" t="s">
        <v>1656</v>
      </c>
      <c r="K734" s="1976"/>
      <c r="L734" s="1976"/>
      <c r="M734" s="1862" t="s">
        <v>2195</v>
      </c>
      <c r="N734" s="1862"/>
      <c r="O734" s="1862"/>
      <c r="P734" s="1862"/>
      <c r="Q734" s="1942">
        <v>44845</v>
      </c>
      <c r="R734" s="1942"/>
      <c r="S734" s="1977">
        <v>44845</v>
      </c>
      <c r="T734" s="1977"/>
      <c r="U734" s="1977"/>
      <c r="V734" s="1932">
        <v>45138</v>
      </c>
      <c r="W734" s="1932"/>
      <c r="X734" s="1932"/>
      <c r="Y734" s="1423">
        <v>564</v>
      </c>
      <c r="Z734" s="1973" t="s">
        <v>1658</v>
      </c>
      <c r="AA734" s="1973"/>
      <c r="AB734" s="1973"/>
      <c r="AC734" s="1973"/>
      <c r="AD734" s="1973"/>
      <c r="AE734" s="1973"/>
      <c r="AF734" s="1929">
        <v>0</v>
      </c>
      <c r="AG734" s="1929"/>
      <c r="AH734" s="1930">
        <v>-45</v>
      </c>
      <c r="AI734" s="1930"/>
      <c r="AJ734" s="1930"/>
      <c r="AK734" s="1929">
        <v>265</v>
      </c>
      <c r="AL734" s="1929"/>
      <c r="AM734" s="1929"/>
      <c r="AN734" s="1975">
        <v>0</v>
      </c>
      <c r="AO734" s="1975"/>
      <c r="AP734" s="1975"/>
      <c r="AQ734" s="1941">
        <v>0</v>
      </c>
      <c r="AR734" s="1941"/>
      <c r="AS734" s="1419"/>
    </row>
    <row r="735" spans="1:45" ht="15" customHeight="1">
      <c r="A735" s="1885"/>
      <c r="B735" s="1885"/>
      <c r="C735" s="1885"/>
      <c r="D735" s="1885"/>
      <c r="E735" s="1885"/>
      <c r="F735" s="1885"/>
      <c r="G735" s="1885"/>
      <c r="H735" s="1885"/>
      <c r="I735" s="1421"/>
      <c r="J735" s="1885"/>
      <c r="K735" s="1885"/>
      <c r="L735" s="1885"/>
      <c r="M735" s="1885"/>
      <c r="N735" s="1885"/>
      <c r="O735" s="1885"/>
      <c r="P735" s="1885"/>
      <c r="Q735" s="1885"/>
      <c r="R735" s="1885"/>
      <c r="S735" s="1885"/>
      <c r="T735" s="1885"/>
      <c r="U735" s="1885"/>
      <c r="V735" s="1885"/>
      <c r="W735" s="1885"/>
      <c r="X735" s="1885"/>
      <c r="Y735" s="1421"/>
      <c r="Z735" s="1973" t="s">
        <v>1683</v>
      </c>
      <c r="AA735" s="1973"/>
      <c r="AB735" s="1973"/>
      <c r="AC735" s="1973"/>
      <c r="AD735" s="1973"/>
      <c r="AE735" s="1973"/>
      <c r="AF735" s="1929">
        <v>0</v>
      </c>
      <c r="AG735" s="1929"/>
      <c r="AH735" s="1930">
        <v>-249</v>
      </c>
      <c r="AI735" s="1930"/>
      <c r="AJ735" s="1930"/>
      <c r="AK735" s="1885"/>
      <c r="AL735" s="1885"/>
      <c r="AM735" s="1885"/>
      <c r="AN735" s="1885"/>
      <c r="AO735" s="1885"/>
      <c r="AP735" s="1885"/>
      <c r="AQ735" s="1885"/>
      <c r="AR735" s="1885"/>
      <c r="AS735" s="1419"/>
    </row>
    <row r="736" spans="1:45" ht="14.1" customHeight="1">
      <c r="A736" s="1885"/>
      <c r="B736" s="1885"/>
      <c r="C736" s="1885"/>
      <c r="D736" s="1885"/>
      <c r="E736" s="1885"/>
      <c r="F736" s="1885"/>
      <c r="G736" s="1885"/>
      <c r="H736" s="1885"/>
      <c r="I736" s="1421"/>
      <c r="J736" s="1885"/>
      <c r="K736" s="1885"/>
      <c r="L736" s="1885"/>
      <c r="M736" s="1885"/>
      <c r="N736" s="1885"/>
      <c r="O736" s="1885"/>
      <c r="P736" s="1885"/>
      <c r="Q736" s="1885"/>
      <c r="R736" s="1885"/>
      <c r="S736" s="1885"/>
      <c r="T736" s="1885"/>
      <c r="U736" s="1885"/>
      <c r="V736" s="1885"/>
      <c r="W736" s="1885"/>
      <c r="X736" s="1885"/>
      <c r="Y736" s="1421"/>
      <c r="Z736" s="1973" t="s">
        <v>1659</v>
      </c>
      <c r="AA736" s="1973"/>
      <c r="AB736" s="1973"/>
      <c r="AC736" s="1973"/>
      <c r="AD736" s="1973"/>
      <c r="AE736" s="1973"/>
      <c r="AF736" s="1974">
        <v>544</v>
      </c>
      <c r="AG736" s="1974"/>
      <c r="AH736" s="1917">
        <v>0</v>
      </c>
      <c r="AI736" s="1917"/>
      <c r="AJ736" s="1917"/>
      <c r="AK736" s="1885"/>
      <c r="AL736" s="1885"/>
      <c r="AM736" s="1885"/>
      <c r="AN736" s="1885"/>
      <c r="AO736" s="1885"/>
      <c r="AP736" s="1885"/>
      <c r="AQ736" s="1885"/>
      <c r="AR736" s="1885"/>
      <c r="AS736" s="1419"/>
    </row>
    <row r="737" spans="1:45" ht="14.1" customHeight="1">
      <c r="A737" s="1885"/>
      <c r="B737" s="1885"/>
      <c r="C737" s="1885"/>
      <c r="D737" s="1885"/>
      <c r="E737" s="1885"/>
      <c r="F737" s="1885"/>
      <c r="G737" s="1885"/>
      <c r="H737" s="1885"/>
      <c r="I737" s="1421"/>
      <c r="J737" s="1885"/>
      <c r="K737" s="1885"/>
      <c r="L737" s="1885"/>
      <c r="M737" s="1885"/>
      <c r="N737" s="1885"/>
      <c r="O737" s="1885"/>
      <c r="P737" s="1885"/>
      <c r="Q737" s="1885"/>
      <c r="R737" s="1885"/>
      <c r="S737" s="1885"/>
      <c r="T737" s="1885"/>
      <c r="U737" s="1885"/>
      <c r="V737" s="1885"/>
      <c r="W737" s="1885"/>
      <c r="X737" s="1885"/>
      <c r="Y737" s="1421"/>
      <c r="Z737" s="1973" t="s">
        <v>1660</v>
      </c>
      <c r="AA737" s="1973"/>
      <c r="AB737" s="1973"/>
      <c r="AC737" s="1973"/>
      <c r="AD737" s="1973"/>
      <c r="AE737" s="1973"/>
      <c r="AF737" s="1929">
        <v>0</v>
      </c>
      <c r="AG737" s="1929"/>
      <c r="AH737" s="1929">
        <v>15</v>
      </c>
      <c r="AI737" s="1929"/>
      <c r="AJ737" s="1929"/>
      <c r="AK737" s="1885"/>
      <c r="AL737" s="1885"/>
      <c r="AM737" s="1885"/>
      <c r="AN737" s="1885"/>
      <c r="AO737" s="1885"/>
      <c r="AP737" s="1885"/>
      <c r="AQ737" s="1885"/>
      <c r="AR737" s="1885"/>
      <c r="AS737" s="1419"/>
    </row>
    <row r="738" spans="1:45" ht="15" customHeight="1">
      <c r="A738" s="1924" t="s">
        <v>2196</v>
      </c>
      <c r="B738" s="1924"/>
      <c r="C738" s="1925" t="s">
        <v>1654</v>
      </c>
      <c r="D738" s="1925"/>
      <c r="E738" s="1925"/>
      <c r="F738" s="1971" t="s">
        <v>1655</v>
      </c>
      <c r="G738" s="1971"/>
      <c r="H738" s="1971"/>
      <c r="I738" s="1422">
        <v>325</v>
      </c>
      <c r="J738" s="1972" t="s">
        <v>1676</v>
      </c>
      <c r="K738" s="1972"/>
      <c r="L738" s="1972"/>
      <c r="M738" s="1924" t="s">
        <v>1677</v>
      </c>
      <c r="N738" s="1924"/>
      <c r="O738" s="1924"/>
      <c r="P738" s="1924"/>
      <c r="Q738" s="1885"/>
      <c r="R738" s="1885"/>
      <c r="S738" s="1885"/>
      <c r="T738" s="1885"/>
      <c r="U738" s="1885"/>
      <c r="V738" s="1885"/>
      <c r="W738" s="1885"/>
      <c r="X738" s="1885"/>
      <c r="Y738" s="1423">
        <v>564</v>
      </c>
      <c r="Z738" s="1885"/>
      <c r="AA738" s="1885"/>
      <c r="AB738" s="1885"/>
      <c r="AC738" s="1885"/>
      <c r="AD738" s="1885"/>
      <c r="AE738" s="1885"/>
      <c r="AF738" s="1929">
        <v>0</v>
      </c>
      <c r="AG738" s="1929"/>
      <c r="AH738" s="1917">
        <v>0</v>
      </c>
      <c r="AI738" s="1917"/>
      <c r="AJ738" s="1917"/>
      <c r="AK738" s="1885"/>
      <c r="AL738" s="1885"/>
      <c r="AM738" s="1885"/>
      <c r="AN738" s="1885"/>
      <c r="AO738" s="1885"/>
      <c r="AP738" s="1885"/>
      <c r="AQ738" s="1885"/>
      <c r="AR738" s="1885"/>
      <c r="AS738" s="1419"/>
    </row>
    <row r="739" spans="1:45" ht="14.1" customHeight="1">
      <c r="A739" s="1924" t="s">
        <v>2197</v>
      </c>
      <c r="B739" s="1924"/>
      <c r="C739" s="1925" t="s">
        <v>1654</v>
      </c>
      <c r="D739" s="1925"/>
      <c r="E739" s="1925"/>
      <c r="F739" s="1971" t="s">
        <v>1655</v>
      </c>
      <c r="G739" s="1971"/>
      <c r="H739" s="1971"/>
      <c r="I739" s="1422">
        <v>325</v>
      </c>
      <c r="J739" s="1976" t="s">
        <v>1656</v>
      </c>
      <c r="K739" s="1976"/>
      <c r="L739" s="1976"/>
      <c r="M739" s="1862" t="s">
        <v>2198</v>
      </c>
      <c r="N739" s="1862"/>
      <c r="O739" s="1862"/>
      <c r="P739" s="1862"/>
      <c r="Q739" s="1942">
        <v>44845</v>
      </c>
      <c r="R739" s="1942"/>
      <c r="S739" s="1977">
        <v>44845</v>
      </c>
      <c r="T739" s="1977"/>
      <c r="U739" s="1977"/>
      <c r="V739" s="1932">
        <v>45138</v>
      </c>
      <c r="W739" s="1932"/>
      <c r="X739" s="1932"/>
      <c r="Y739" s="1423">
        <v>564</v>
      </c>
      <c r="Z739" s="1973" t="s">
        <v>1658</v>
      </c>
      <c r="AA739" s="1973"/>
      <c r="AB739" s="1973"/>
      <c r="AC739" s="1973"/>
      <c r="AD739" s="1973"/>
      <c r="AE739" s="1973"/>
      <c r="AF739" s="1929">
        <v>0</v>
      </c>
      <c r="AG739" s="1929"/>
      <c r="AH739" s="1930">
        <v>-35</v>
      </c>
      <c r="AI739" s="1930"/>
      <c r="AJ739" s="1930"/>
      <c r="AK739" s="1929">
        <v>514</v>
      </c>
      <c r="AL739" s="1929"/>
      <c r="AM739" s="1929"/>
      <c r="AN739" s="1975">
        <v>0</v>
      </c>
      <c r="AO739" s="1975"/>
      <c r="AP739" s="1975"/>
      <c r="AQ739" s="1959">
        <v>-0.14000000000000001</v>
      </c>
      <c r="AR739" s="1959"/>
      <c r="AS739" s="1419"/>
    </row>
    <row r="740" spans="1:45" ht="15" customHeight="1">
      <c r="A740" s="1885"/>
      <c r="B740" s="1885"/>
      <c r="C740" s="1885"/>
      <c r="D740" s="1885"/>
      <c r="E740" s="1885"/>
      <c r="F740" s="1885"/>
      <c r="G740" s="1885"/>
      <c r="H740" s="1885"/>
      <c r="I740" s="1421"/>
      <c r="J740" s="1885"/>
      <c r="K740" s="1885"/>
      <c r="L740" s="1885"/>
      <c r="M740" s="1885"/>
      <c r="N740" s="1885"/>
      <c r="O740" s="1885"/>
      <c r="P740" s="1885"/>
      <c r="Q740" s="1885"/>
      <c r="R740" s="1885"/>
      <c r="S740" s="1885"/>
      <c r="T740" s="1885"/>
      <c r="U740" s="1885"/>
      <c r="V740" s="1885"/>
      <c r="W740" s="1885"/>
      <c r="X740" s="1885"/>
      <c r="Y740" s="1421"/>
      <c r="Z740" s="1973" t="s">
        <v>1659</v>
      </c>
      <c r="AA740" s="1973"/>
      <c r="AB740" s="1973"/>
      <c r="AC740" s="1973"/>
      <c r="AD740" s="1973"/>
      <c r="AE740" s="1973"/>
      <c r="AF740" s="1974">
        <v>534</v>
      </c>
      <c r="AG740" s="1974"/>
      <c r="AH740" s="1917">
        <v>0</v>
      </c>
      <c r="AI740" s="1917"/>
      <c r="AJ740" s="1917"/>
      <c r="AK740" s="1885"/>
      <c r="AL740" s="1885"/>
      <c r="AM740" s="1885"/>
      <c r="AN740" s="1885"/>
      <c r="AO740" s="1885"/>
      <c r="AP740" s="1885"/>
      <c r="AQ740" s="1885"/>
      <c r="AR740" s="1885"/>
      <c r="AS740" s="1419"/>
    </row>
    <row r="741" spans="1:45" ht="14.1" customHeight="1">
      <c r="A741" s="1885"/>
      <c r="B741" s="1885"/>
      <c r="C741" s="1885"/>
      <c r="D741" s="1885"/>
      <c r="E741" s="1885"/>
      <c r="F741" s="1885"/>
      <c r="G741" s="1885"/>
      <c r="H741" s="1885"/>
      <c r="I741" s="1421"/>
      <c r="J741" s="1885"/>
      <c r="K741" s="1885"/>
      <c r="L741" s="1885"/>
      <c r="M741" s="1885"/>
      <c r="N741" s="1885"/>
      <c r="O741" s="1885"/>
      <c r="P741" s="1885"/>
      <c r="Q741" s="1885"/>
      <c r="R741" s="1885"/>
      <c r="S741" s="1885"/>
      <c r="T741" s="1885"/>
      <c r="U741" s="1885"/>
      <c r="V741" s="1885"/>
      <c r="W741" s="1885"/>
      <c r="X741" s="1885"/>
      <c r="Y741" s="1421"/>
      <c r="Z741" s="1973" t="s">
        <v>1660</v>
      </c>
      <c r="AA741" s="1973"/>
      <c r="AB741" s="1973"/>
      <c r="AC741" s="1973"/>
      <c r="AD741" s="1973"/>
      <c r="AE741" s="1973"/>
      <c r="AF741" s="1929">
        <v>0</v>
      </c>
      <c r="AG741" s="1929"/>
      <c r="AH741" s="1929">
        <v>15</v>
      </c>
      <c r="AI741" s="1929"/>
      <c r="AJ741" s="1929"/>
      <c r="AK741" s="1885"/>
      <c r="AL741" s="1885"/>
      <c r="AM741" s="1885"/>
      <c r="AN741" s="1885"/>
      <c r="AO741" s="1885"/>
      <c r="AP741" s="1885"/>
      <c r="AQ741" s="1885"/>
      <c r="AR741" s="1885"/>
      <c r="AS741" s="1419"/>
    </row>
    <row r="742" spans="1:45" ht="15" customHeight="1">
      <c r="A742" s="1924" t="s">
        <v>2199</v>
      </c>
      <c r="B742" s="1924"/>
      <c r="C742" s="1925" t="s">
        <v>1654</v>
      </c>
      <c r="D742" s="1925"/>
      <c r="E742" s="1925"/>
      <c r="F742" s="1971" t="s">
        <v>1655</v>
      </c>
      <c r="G742" s="1971"/>
      <c r="H742" s="1971"/>
      <c r="I742" s="1422">
        <v>325</v>
      </c>
      <c r="J742" s="1972" t="s">
        <v>1676</v>
      </c>
      <c r="K742" s="1972"/>
      <c r="L742" s="1972"/>
      <c r="M742" s="1924" t="s">
        <v>1677</v>
      </c>
      <c r="N742" s="1924"/>
      <c r="O742" s="1924"/>
      <c r="P742" s="1924"/>
      <c r="Q742" s="1885"/>
      <c r="R742" s="1885"/>
      <c r="S742" s="1885"/>
      <c r="T742" s="1885"/>
      <c r="U742" s="1885"/>
      <c r="V742" s="1885"/>
      <c r="W742" s="1885"/>
      <c r="X742" s="1885"/>
      <c r="Y742" s="1423">
        <v>564</v>
      </c>
      <c r="Z742" s="1885"/>
      <c r="AA742" s="1885"/>
      <c r="AB742" s="1885"/>
      <c r="AC742" s="1885"/>
      <c r="AD742" s="1885"/>
      <c r="AE742" s="1885"/>
      <c r="AF742" s="1929">
        <v>0</v>
      </c>
      <c r="AG742" s="1929"/>
      <c r="AH742" s="1917">
        <v>0</v>
      </c>
      <c r="AI742" s="1917"/>
      <c r="AJ742" s="1917"/>
      <c r="AK742" s="1885"/>
      <c r="AL742" s="1885"/>
      <c r="AM742" s="1885"/>
      <c r="AN742" s="1885"/>
      <c r="AO742" s="1885"/>
      <c r="AP742" s="1885"/>
      <c r="AQ742" s="1885"/>
      <c r="AR742" s="1885"/>
      <c r="AS742" s="1419"/>
    </row>
    <row r="743" spans="1:45" ht="14.1" customHeight="1">
      <c r="A743" s="1924" t="s">
        <v>2200</v>
      </c>
      <c r="B743" s="1924"/>
      <c r="C743" s="1925" t="s">
        <v>1654</v>
      </c>
      <c r="D743" s="1925"/>
      <c r="E743" s="1925"/>
      <c r="F743" s="1971" t="s">
        <v>1655</v>
      </c>
      <c r="G743" s="1971"/>
      <c r="H743" s="1971"/>
      <c r="I743" s="1422">
        <v>325</v>
      </c>
      <c r="J743" s="1976" t="s">
        <v>1656</v>
      </c>
      <c r="K743" s="1976"/>
      <c r="L743" s="1976"/>
      <c r="M743" s="1862" t="s">
        <v>2201</v>
      </c>
      <c r="N743" s="1862"/>
      <c r="O743" s="1862"/>
      <c r="P743" s="1862"/>
      <c r="Q743" s="1942">
        <v>44422</v>
      </c>
      <c r="R743" s="1942"/>
      <c r="S743" s="1977">
        <v>44774</v>
      </c>
      <c r="T743" s="1977"/>
      <c r="U743" s="1977"/>
      <c r="V743" s="1932">
        <v>45138</v>
      </c>
      <c r="W743" s="1932"/>
      <c r="X743" s="1932"/>
      <c r="Y743" s="1423">
        <v>564</v>
      </c>
      <c r="Z743" s="1973" t="s">
        <v>1658</v>
      </c>
      <c r="AA743" s="1973"/>
      <c r="AB743" s="1973"/>
      <c r="AC743" s="1973"/>
      <c r="AD743" s="1973"/>
      <c r="AE743" s="1973"/>
      <c r="AF743" s="1929">
        <v>0</v>
      </c>
      <c r="AG743" s="1929"/>
      <c r="AH743" s="1930">
        <v>-45</v>
      </c>
      <c r="AI743" s="1930"/>
      <c r="AJ743" s="1930"/>
      <c r="AK743" s="1929">
        <v>265</v>
      </c>
      <c r="AL743" s="1929"/>
      <c r="AM743" s="1929"/>
      <c r="AN743" s="1975">
        <v>0</v>
      </c>
      <c r="AO743" s="1975"/>
      <c r="AP743" s="1975"/>
      <c r="AQ743" s="1941">
        <v>299.5</v>
      </c>
      <c r="AR743" s="1941"/>
      <c r="AS743" s="1419"/>
    </row>
    <row r="744" spans="1:45" ht="15" customHeight="1">
      <c r="A744" s="1885"/>
      <c r="B744" s="1885"/>
      <c r="C744" s="1885"/>
      <c r="D744" s="1885"/>
      <c r="E744" s="1885"/>
      <c r="F744" s="1885"/>
      <c r="G744" s="1885"/>
      <c r="H744" s="1885"/>
      <c r="I744" s="1421"/>
      <c r="J744" s="1885"/>
      <c r="K744" s="1885"/>
      <c r="L744" s="1885"/>
      <c r="M744" s="1885"/>
      <c r="N744" s="1885"/>
      <c r="O744" s="1885"/>
      <c r="P744" s="1885"/>
      <c r="Q744" s="1885"/>
      <c r="R744" s="1885"/>
      <c r="S744" s="1885"/>
      <c r="T744" s="1885"/>
      <c r="U744" s="1885"/>
      <c r="V744" s="1885"/>
      <c r="W744" s="1885"/>
      <c r="X744" s="1885"/>
      <c r="Y744" s="1421"/>
      <c r="Z744" s="1973" t="s">
        <v>1683</v>
      </c>
      <c r="AA744" s="1973"/>
      <c r="AB744" s="1973"/>
      <c r="AC744" s="1973"/>
      <c r="AD744" s="1973"/>
      <c r="AE744" s="1973"/>
      <c r="AF744" s="1929">
        <v>0</v>
      </c>
      <c r="AG744" s="1929"/>
      <c r="AH744" s="1930">
        <v>-249</v>
      </c>
      <c r="AI744" s="1930"/>
      <c r="AJ744" s="1930"/>
      <c r="AK744" s="1885"/>
      <c r="AL744" s="1885"/>
      <c r="AM744" s="1885"/>
      <c r="AN744" s="1885"/>
      <c r="AO744" s="1885"/>
      <c r="AP744" s="1885"/>
      <c r="AQ744" s="1885"/>
      <c r="AR744" s="1885"/>
      <c r="AS744" s="1419"/>
    </row>
    <row r="745" spans="1:45" ht="14.1" customHeight="1">
      <c r="A745" s="1885"/>
      <c r="B745" s="1885"/>
      <c r="C745" s="1885"/>
      <c r="D745" s="1885"/>
      <c r="E745" s="1885"/>
      <c r="F745" s="1885"/>
      <c r="G745" s="1885"/>
      <c r="H745" s="1885"/>
      <c r="I745" s="1421"/>
      <c r="J745" s="1885"/>
      <c r="K745" s="1885"/>
      <c r="L745" s="1885"/>
      <c r="M745" s="1885"/>
      <c r="N745" s="1885"/>
      <c r="O745" s="1885"/>
      <c r="P745" s="1885"/>
      <c r="Q745" s="1885"/>
      <c r="R745" s="1885"/>
      <c r="S745" s="1885"/>
      <c r="T745" s="1885"/>
      <c r="U745" s="1885"/>
      <c r="V745" s="1885"/>
      <c r="W745" s="1885"/>
      <c r="X745" s="1885"/>
      <c r="Y745" s="1421"/>
      <c r="Z745" s="1973" t="s">
        <v>1659</v>
      </c>
      <c r="AA745" s="1973"/>
      <c r="AB745" s="1973"/>
      <c r="AC745" s="1973"/>
      <c r="AD745" s="1973"/>
      <c r="AE745" s="1973"/>
      <c r="AF745" s="1974">
        <v>544</v>
      </c>
      <c r="AG745" s="1974"/>
      <c r="AH745" s="1917">
        <v>0</v>
      </c>
      <c r="AI745" s="1917"/>
      <c r="AJ745" s="1917"/>
      <c r="AK745" s="1885"/>
      <c r="AL745" s="1885"/>
      <c r="AM745" s="1885"/>
      <c r="AN745" s="1885"/>
      <c r="AO745" s="1885"/>
      <c r="AP745" s="1885"/>
      <c r="AQ745" s="1885"/>
      <c r="AR745" s="1885"/>
      <c r="AS745" s="1419"/>
    </row>
    <row r="746" spans="1:45" ht="14.1" customHeight="1">
      <c r="A746" s="1885"/>
      <c r="B746" s="1885"/>
      <c r="C746" s="1885"/>
      <c r="D746" s="1885"/>
      <c r="E746" s="1885"/>
      <c r="F746" s="1885"/>
      <c r="G746" s="1885"/>
      <c r="H746" s="1885"/>
      <c r="I746" s="1421"/>
      <c r="J746" s="1885"/>
      <c r="K746" s="1885"/>
      <c r="L746" s="1885"/>
      <c r="M746" s="1885"/>
      <c r="N746" s="1885"/>
      <c r="O746" s="1885"/>
      <c r="P746" s="1885"/>
      <c r="Q746" s="1885"/>
      <c r="R746" s="1885"/>
      <c r="S746" s="1885"/>
      <c r="T746" s="1885"/>
      <c r="U746" s="1885"/>
      <c r="V746" s="1885"/>
      <c r="W746" s="1885"/>
      <c r="X746" s="1885"/>
      <c r="Y746" s="1421"/>
      <c r="Z746" s="1973" t="s">
        <v>1660</v>
      </c>
      <c r="AA746" s="1973"/>
      <c r="AB746" s="1973"/>
      <c r="AC746" s="1973"/>
      <c r="AD746" s="1973"/>
      <c r="AE746" s="1973"/>
      <c r="AF746" s="1929">
        <v>0</v>
      </c>
      <c r="AG746" s="1929"/>
      <c r="AH746" s="1929">
        <v>15</v>
      </c>
      <c r="AI746" s="1929"/>
      <c r="AJ746" s="1929"/>
      <c r="AK746" s="1885"/>
      <c r="AL746" s="1885"/>
      <c r="AM746" s="1885"/>
      <c r="AN746" s="1885"/>
      <c r="AO746" s="1885"/>
      <c r="AP746" s="1885"/>
      <c r="AQ746" s="1885"/>
      <c r="AR746" s="1885"/>
      <c r="AS746" s="1419"/>
    </row>
    <row r="747" spans="1:45" ht="15" customHeight="1">
      <c r="A747" s="1924" t="s">
        <v>2202</v>
      </c>
      <c r="B747" s="1924"/>
      <c r="C747" s="1925" t="s">
        <v>1654</v>
      </c>
      <c r="D747" s="1925"/>
      <c r="E747" s="1925"/>
      <c r="F747" s="1971" t="s">
        <v>1655</v>
      </c>
      <c r="G747" s="1971"/>
      <c r="H747" s="1971"/>
      <c r="I747" s="1422">
        <v>325</v>
      </c>
      <c r="J747" s="1972" t="s">
        <v>1676</v>
      </c>
      <c r="K747" s="1972"/>
      <c r="L747" s="1972"/>
      <c r="M747" s="1924" t="s">
        <v>1677</v>
      </c>
      <c r="N747" s="1924"/>
      <c r="O747" s="1924"/>
      <c r="P747" s="1924"/>
      <c r="Q747" s="1885"/>
      <c r="R747" s="1885"/>
      <c r="S747" s="1885"/>
      <c r="T747" s="1885"/>
      <c r="U747" s="1885"/>
      <c r="V747" s="1885"/>
      <c r="W747" s="1885"/>
      <c r="X747" s="1885"/>
      <c r="Y747" s="1423">
        <v>564</v>
      </c>
      <c r="Z747" s="1885"/>
      <c r="AA747" s="1885"/>
      <c r="AB747" s="1885"/>
      <c r="AC747" s="1885"/>
      <c r="AD747" s="1885"/>
      <c r="AE747" s="1885"/>
      <c r="AF747" s="1929">
        <v>0</v>
      </c>
      <c r="AG747" s="1929"/>
      <c r="AH747" s="1917">
        <v>0</v>
      </c>
      <c r="AI747" s="1917"/>
      <c r="AJ747" s="1917"/>
      <c r="AK747" s="1885"/>
      <c r="AL747" s="1885"/>
      <c r="AM747" s="1885"/>
      <c r="AN747" s="1885"/>
      <c r="AO747" s="1885"/>
      <c r="AP747" s="1885"/>
      <c r="AQ747" s="1885"/>
      <c r="AR747" s="1885"/>
      <c r="AS747" s="1419"/>
    </row>
    <row r="748" spans="1:45" ht="20.100000000000001" customHeight="1">
      <c r="A748" s="1924" t="s">
        <v>2203</v>
      </c>
      <c r="B748" s="1924"/>
      <c r="C748" s="1925" t="s">
        <v>1654</v>
      </c>
      <c r="D748" s="1925"/>
      <c r="E748" s="1925"/>
      <c r="F748" s="1971" t="s">
        <v>1655</v>
      </c>
      <c r="G748" s="1971"/>
      <c r="H748" s="1971"/>
      <c r="I748" s="1422">
        <v>325</v>
      </c>
      <c r="J748" s="1976" t="s">
        <v>1656</v>
      </c>
      <c r="K748" s="1976"/>
      <c r="L748" s="1976"/>
      <c r="M748" s="1862" t="s">
        <v>2204</v>
      </c>
      <c r="N748" s="1862"/>
      <c r="O748" s="1862"/>
      <c r="P748" s="1862"/>
      <c r="Q748" s="1942">
        <v>44422</v>
      </c>
      <c r="R748" s="1942"/>
      <c r="S748" s="1977">
        <v>44774</v>
      </c>
      <c r="T748" s="1977"/>
      <c r="U748" s="1977"/>
      <c r="V748" s="1932">
        <v>45138</v>
      </c>
      <c r="W748" s="1932"/>
      <c r="X748" s="1932"/>
      <c r="Y748" s="1423">
        <v>564</v>
      </c>
      <c r="Z748" s="1973" t="s">
        <v>1658</v>
      </c>
      <c r="AA748" s="1973"/>
      <c r="AB748" s="1973"/>
      <c r="AC748" s="1973"/>
      <c r="AD748" s="1973"/>
      <c r="AE748" s="1973"/>
      <c r="AF748" s="1929">
        <v>0</v>
      </c>
      <c r="AG748" s="1929"/>
      <c r="AH748" s="1930">
        <v>-45</v>
      </c>
      <c r="AI748" s="1930"/>
      <c r="AJ748" s="1930"/>
      <c r="AK748" s="1929">
        <v>265</v>
      </c>
      <c r="AL748" s="1929"/>
      <c r="AM748" s="1929"/>
      <c r="AN748" s="1975">
        <v>0</v>
      </c>
      <c r="AO748" s="1975"/>
      <c r="AP748" s="1975"/>
      <c r="AQ748" s="1941">
        <v>0</v>
      </c>
      <c r="AR748" s="1941"/>
      <c r="AS748" s="1419"/>
    </row>
    <row r="749" spans="1:45" ht="15" customHeight="1">
      <c r="A749" s="1885"/>
      <c r="B749" s="1885"/>
      <c r="C749" s="1885"/>
      <c r="D749" s="1885"/>
      <c r="E749" s="1885"/>
      <c r="F749" s="1885"/>
      <c r="G749" s="1885"/>
      <c r="H749" s="1885"/>
      <c r="I749" s="1421"/>
      <c r="J749" s="1885"/>
      <c r="K749" s="1885"/>
      <c r="L749" s="1885"/>
      <c r="M749" s="1885"/>
      <c r="N749" s="1885"/>
      <c r="O749" s="1885"/>
      <c r="P749" s="1885"/>
      <c r="Q749" s="1885"/>
      <c r="R749" s="1885"/>
      <c r="S749" s="1885"/>
      <c r="T749" s="1885"/>
      <c r="U749" s="1885"/>
      <c r="V749" s="1885"/>
      <c r="W749" s="1885"/>
      <c r="X749" s="1885"/>
      <c r="Y749" s="1421"/>
      <c r="Z749" s="1973" t="s">
        <v>1683</v>
      </c>
      <c r="AA749" s="1973"/>
      <c r="AB749" s="1973"/>
      <c r="AC749" s="1973"/>
      <c r="AD749" s="1973"/>
      <c r="AE749" s="1973"/>
      <c r="AF749" s="1929">
        <v>0</v>
      </c>
      <c r="AG749" s="1929"/>
      <c r="AH749" s="1930">
        <v>-249</v>
      </c>
      <c r="AI749" s="1930"/>
      <c r="AJ749" s="1930"/>
      <c r="AK749" s="1885"/>
      <c r="AL749" s="1885"/>
      <c r="AM749" s="1885"/>
      <c r="AN749" s="1885"/>
      <c r="AO749" s="1885"/>
      <c r="AP749" s="1885"/>
      <c r="AQ749" s="1885"/>
      <c r="AR749" s="1885"/>
      <c r="AS749" s="1419"/>
    </row>
    <row r="750" spans="1:45" ht="14.1" customHeight="1">
      <c r="A750" s="1885"/>
      <c r="B750" s="1885"/>
      <c r="C750" s="1885"/>
      <c r="D750" s="1885"/>
      <c r="E750" s="1885"/>
      <c r="F750" s="1885"/>
      <c r="G750" s="1885"/>
      <c r="H750" s="1885"/>
      <c r="I750" s="1421"/>
      <c r="J750" s="1885"/>
      <c r="K750" s="1885"/>
      <c r="L750" s="1885"/>
      <c r="M750" s="1885"/>
      <c r="N750" s="1885"/>
      <c r="O750" s="1885"/>
      <c r="P750" s="1885"/>
      <c r="Q750" s="1885"/>
      <c r="R750" s="1885"/>
      <c r="S750" s="1885"/>
      <c r="T750" s="1885"/>
      <c r="U750" s="1885"/>
      <c r="V750" s="1885"/>
      <c r="W750" s="1885"/>
      <c r="X750" s="1885"/>
      <c r="Y750" s="1421"/>
      <c r="Z750" s="1973" t="s">
        <v>1659</v>
      </c>
      <c r="AA750" s="1973"/>
      <c r="AB750" s="1973"/>
      <c r="AC750" s="1973"/>
      <c r="AD750" s="1973"/>
      <c r="AE750" s="1973"/>
      <c r="AF750" s="1974">
        <v>544</v>
      </c>
      <c r="AG750" s="1974"/>
      <c r="AH750" s="1917">
        <v>0</v>
      </c>
      <c r="AI750" s="1917"/>
      <c r="AJ750" s="1917"/>
      <c r="AK750" s="1885"/>
      <c r="AL750" s="1885"/>
      <c r="AM750" s="1885"/>
      <c r="AN750" s="1885"/>
      <c r="AO750" s="1885"/>
      <c r="AP750" s="1885"/>
      <c r="AQ750" s="1885"/>
      <c r="AR750" s="1885"/>
      <c r="AS750" s="1419"/>
    </row>
    <row r="751" spans="1:45" ht="15" customHeight="1">
      <c r="A751" s="1885"/>
      <c r="B751" s="1885"/>
      <c r="C751" s="1885"/>
      <c r="D751" s="1885"/>
      <c r="E751" s="1885"/>
      <c r="F751" s="1885"/>
      <c r="G751" s="1885"/>
      <c r="H751" s="1885"/>
      <c r="I751" s="1421"/>
      <c r="J751" s="1885"/>
      <c r="K751" s="1885"/>
      <c r="L751" s="1885"/>
      <c r="M751" s="1885"/>
      <c r="N751" s="1885"/>
      <c r="O751" s="1885"/>
      <c r="P751" s="1885"/>
      <c r="Q751" s="1885"/>
      <c r="R751" s="1885"/>
      <c r="S751" s="1885"/>
      <c r="T751" s="1885"/>
      <c r="U751" s="1885"/>
      <c r="V751" s="1885"/>
      <c r="W751" s="1885"/>
      <c r="X751" s="1885"/>
      <c r="Y751" s="1421"/>
      <c r="Z751" s="1973" t="s">
        <v>1660</v>
      </c>
      <c r="AA751" s="1973"/>
      <c r="AB751" s="1973"/>
      <c r="AC751" s="1973"/>
      <c r="AD751" s="1973"/>
      <c r="AE751" s="1973"/>
      <c r="AF751" s="1929">
        <v>0</v>
      </c>
      <c r="AG751" s="1929"/>
      <c r="AH751" s="1929">
        <v>15</v>
      </c>
      <c r="AI751" s="1929"/>
      <c r="AJ751" s="1929"/>
      <c r="AK751" s="1885"/>
      <c r="AL751" s="1885"/>
      <c r="AM751" s="1885"/>
      <c r="AN751" s="1885"/>
      <c r="AO751" s="1885"/>
      <c r="AP751" s="1885"/>
      <c r="AQ751" s="1885"/>
      <c r="AR751" s="1885"/>
      <c r="AS751" s="1419"/>
    </row>
    <row r="752" spans="1:45" ht="14.1" customHeight="1">
      <c r="A752" s="1924" t="s">
        <v>2205</v>
      </c>
      <c r="B752" s="1924"/>
      <c r="C752" s="1925" t="s">
        <v>1654</v>
      </c>
      <c r="D752" s="1925"/>
      <c r="E752" s="1925"/>
      <c r="F752" s="1971" t="s">
        <v>1655</v>
      </c>
      <c r="G752" s="1971"/>
      <c r="H752" s="1971"/>
      <c r="I752" s="1422">
        <v>325</v>
      </c>
      <c r="J752" s="1972" t="s">
        <v>1676</v>
      </c>
      <c r="K752" s="1972"/>
      <c r="L752" s="1972"/>
      <c r="M752" s="1924" t="s">
        <v>1677</v>
      </c>
      <c r="N752" s="1924"/>
      <c r="O752" s="1924"/>
      <c r="P752" s="1924"/>
      <c r="Q752" s="1885"/>
      <c r="R752" s="1885"/>
      <c r="S752" s="1885"/>
      <c r="T752" s="1885"/>
      <c r="U752" s="1885"/>
      <c r="V752" s="1885"/>
      <c r="W752" s="1885"/>
      <c r="X752" s="1885"/>
      <c r="Y752" s="1423">
        <v>564</v>
      </c>
      <c r="Z752" s="1885"/>
      <c r="AA752" s="1885"/>
      <c r="AB752" s="1885"/>
      <c r="AC752" s="1885"/>
      <c r="AD752" s="1885"/>
      <c r="AE752" s="1885"/>
      <c r="AF752" s="1929">
        <v>0</v>
      </c>
      <c r="AG752" s="1929"/>
      <c r="AH752" s="1917">
        <v>0</v>
      </c>
      <c r="AI752" s="1917"/>
      <c r="AJ752" s="1917"/>
      <c r="AK752" s="1885"/>
      <c r="AL752" s="1885"/>
      <c r="AM752" s="1885"/>
      <c r="AN752" s="1885"/>
      <c r="AO752" s="1885"/>
      <c r="AP752" s="1885"/>
      <c r="AQ752" s="1885"/>
      <c r="AR752" s="1885"/>
      <c r="AS752" s="1419"/>
    </row>
    <row r="753" spans="1:45" ht="15" customHeight="1">
      <c r="A753" s="1924" t="s">
        <v>2206</v>
      </c>
      <c r="B753" s="1924"/>
      <c r="C753" s="1925" t="s">
        <v>1654</v>
      </c>
      <c r="D753" s="1925"/>
      <c r="E753" s="1925"/>
      <c r="F753" s="1971" t="s">
        <v>1655</v>
      </c>
      <c r="G753" s="1971"/>
      <c r="H753" s="1971"/>
      <c r="I753" s="1422">
        <v>325</v>
      </c>
      <c r="J753" s="1972" t="s">
        <v>1676</v>
      </c>
      <c r="K753" s="1972"/>
      <c r="L753" s="1972"/>
      <c r="M753" s="1924" t="s">
        <v>1677</v>
      </c>
      <c r="N753" s="1924"/>
      <c r="O753" s="1924"/>
      <c r="P753" s="1924"/>
      <c r="Q753" s="1885"/>
      <c r="R753" s="1885"/>
      <c r="S753" s="1885"/>
      <c r="T753" s="1885"/>
      <c r="U753" s="1885"/>
      <c r="V753" s="1885"/>
      <c r="W753" s="1885"/>
      <c r="X753" s="1885"/>
      <c r="Y753" s="1423">
        <v>564</v>
      </c>
      <c r="Z753" s="1885"/>
      <c r="AA753" s="1885"/>
      <c r="AB753" s="1885"/>
      <c r="AC753" s="1885"/>
      <c r="AD753" s="1885"/>
      <c r="AE753" s="1885"/>
      <c r="AF753" s="1929">
        <v>0</v>
      </c>
      <c r="AG753" s="1929"/>
      <c r="AH753" s="1917">
        <v>0</v>
      </c>
      <c r="AI753" s="1917"/>
      <c r="AJ753" s="1917"/>
      <c r="AK753" s="1885"/>
      <c r="AL753" s="1885"/>
      <c r="AM753" s="1885"/>
      <c r="AN753" s="1885"/>
      <c r="AO753" s="1885"/>
      <c r="AP753" s="1885"/>
      <c r="AQ753" s="1885"/>
      <c r="AR753" s="1885"/>
      <c r="AS753" s="1419"/>
    </row>
    <row r="754" spans="1:45" ht="9" customHeight="1">
      <c r="A754" s="1855"/>
      <c r="B754" s="1855"/>
      <c r="C754" s="1855"/>
      <c r="D754" s="1855"/>
      <c r="E754" s="1855"/>
      <c r="F754" s="1855"/>
      <c r="G754" s="1855"/>
      <c r="H754" s="1855"/>
      <c r="I754" s="1855"/>
      <c r="J754" s="1855"/>
      <c r="K754" s="1855"/>
      <c r="L754" s="1855"/>
      <c r="M754" s="1855"/>
      <c r="N754" s="1855"/>
      <c r="O754" s="1855"/>
      <c r="P754" s="1855"/>
      <c r="Q754" s="1855"/>
      <c r="R754" s="1855"/>
      <c r="S754" s="1855"/>
      <c r="T754" s="1855"/>
      <c r="U754" s="1855"/>
      <c r="V754" s="1855"/>
      <c r="W754" s="1855"/>
      <c r="X754" s="1855"/>
      <c r="Y754" s="1855"/>
      <c r="Z754" s="1855"/>
      <c r="AA754" s="1855"/>
      <c r="AB754" s="1855"/>
      <c r="AC754" s="1855"/>
      <c r="AD754" s="1855"/>
      <c r="AE754" s="1855"/>
      <c r="AF754" s="1855"/>
      <c r="AG754" s="1855"/>
      <c r="AH754" s="1416"/>
      <c r="AI754" s="1955" t="s">
        <v>1640</v>
      </c>
      <c r="AJ754" s="1955"/>
      <c r="AK754" s="1955"/>
      <c r="AL754" s="1955"/>
      <c r="AM754" s="1955"/>
      <c r="AN754" s="1955"/>
      <c r="AO754" s="1955"/>
      <c r="AP754" s="1955"/>
      <c r="AQ754" s="1955"/>
      <c r="AR754" s="1955"/>
      <c r="AS754" s="1955"/>
    </row>
    <row r="755" spans="1:45" ht="20.100000000000001" customHeight="1">
      <c r="A755" s="1938" t="s">
        <v>1641</v>
      </c>
      <c r="B755" s="1938"/>
      <c r="C755" s="1938" t="s">
        <v>1642</v>
      </c>
      <c r="D755" s="1938"/>
      <c r="E755" s="1938"/>
      <c r="F755" s="1954" t="s">
        <v>1643</v>
      </c>
      <c r="G755" s="1954"/>
      <c r="H755" s="1954"/>
      <c r="I755" s="1939" t="s">
        <v>1644</v>
      </c>
      <c r="J755" s="1939"/>
      <c r="K755" s="1954" t="s">
        <v>1645</v>
      </c>
      <c r="L755" s="1954"/>
      <c r="M755" s="1940" t="s">
        <v>1646</v>
      </c>
      <c r="N755" s="1940"/>
      <c r="O755" s="1940"/>
      <c r="P755" s="1940"/>
      <c r="Q755" s="1873" t="s">
        <v>1647</v>
      </c>
      <c r="R755" s="1873"/>
      <c r="S755" s="1873"/>
      <c r="T755" s="1937" t="s">
        <v>1648</v>
      </c>
      <c r="U755" s="1937"/>
      <c r="V755" s="1937" t="s">
        <v>1649</v>
      </c>
      <c r="W755" s="1937"/>
      <c r="X755" s="1937"/>
      <c r="Y755" s="1937" t="s">
        <v>1650</v>
      </c>
      <c r="Z755" s="1937"/>
      <c r="AA755" s="1954" t="s">
        <v>1763</v>
      </c>
      <c r="AB755" s="1954"/>
      <c r="AC755" s="1873" t="s">
        <v>1764</v>
      </c>
      <c r="AD755" s="1873"/>
      <c r="AE755" s="1873"/>
      <c r="AF755" s="1936" t="s">
        <v>1652</v>
      </c>
      <c r="AG755" s="1936"/>
      <c r="AH755" s="1936"/>
      <c r="AI755" s="1936"/>
      <c r="AJ755" s="1936"/>
      <c r="AK755" s="1936"/>
      <c r="AL755" s="1936"/>
      <c r="AM755" s="1936"/>
      <c r="AN755" s="1936"/>
      <c r="AO755" s="1936"/>
      <c r="AP755" s="1936"/>
      <c r="AQ755" s="1936"/>
      <c r="AR755" s="1936"/>
      <c r="AS755" s="1419"/>
    </row>
    <row r="756" spans="1:45" ht="5.25" customHeight="1">
      <c r="A756" s="1948"/>
      <c r="B756" s="1948"/>
      <c r="C756" s="1948"/>
      <c r="D756" s="1948"/>
      <c r="E756" s="1948"/>
      <c r="F756" s="1948"/>
      <c r="G756" s="1948"/>
      <c r="H756" s="1948"/>
      <c r="I756" s="1948"/>
      <c r="J756" s="1948"/>
      <c r="K756" s="1948"/>
      <c r="L756" s="1948"/>
      <c r="M756" s="1948"/>
      <c r="N756" s="1948"/>
      <c r="O756" s="1948"/>
      <c r="P756" s="1948"/>
      <c r="Q756" s="1948"/>
      <c r="R756" s="1948"/>
      <c r="S756" s="1948"/>
      <c r="T756" s="1948"/>
      <c r="U756" s="1948"/>
      <c r="V756" s="1948"/>
      <c r="W756" s="1948"/>
      <c r="X756" s="1948"/>
      <c r="Y756" s="1948"/>
      <c r="Z756" s="1948"/>
      <c r="AA756" s="1948"/>
      <c r="AB756" s="1948"/>
      <c r="AC756" s="1948"/>
      <c r="AD756" s="1948"/>
      <c r="AE756" s="1948"/>
      <c r="AF756" s="1948"/>
      <c r="AG756" s="1948"/>
      <c r="AH756" s="1948"/>
      <c r="AI756" s="1948"/>
      <c r="AJ756" s="1948"/>
      <c r="AK756" s="1948"/>
      <c r="AL756" s="1948"/>
      <c r="AM756" s="1948"/>
      <c r="AN756" s="1948"/>
      <c r="AO756" s="1948"/>
      <c r="AP756" s="1948"/>
      <c r="AQ756" s="1948"/>
      <c r="AR756" s="1948"/>
      <c r="AS756" s="1416"/>
    </row>
    <row r="757" spans="1:45" ht="21" customHeight="1">
      <c r="A757" s="1949" t="s">
        <v>2207</v>
      </c>
      <c r="B757" s="1949"/>
      <c r="C757" s="1950" t="s">
        <v>1654</v>
      </c>
      <c r="D757" s="1950"/>
      <c r="E757" s="1950"/>
      <c r="F757" s="1951" t="s">
        <v>1655</v>
      </c>
      <c r="G757" s="1951"/>
      <c r="H757" s="1951"/>
      <c r="I757" s="1952">
        <v>325</v>
      </c>
      <c r="J757" s="1952"/>
      <c r="K757" s="1953" t="s">
        <v>1676</v>
      </c>
      <c r="L757" s="1953"/>
      <c r="M757" s="1949" t="s">
        <v>1677</v>
      </c>
      <c r="N757" s="1949"/>
      <c r="O757" s="1949"/>
      <c r="P757" s="1949"/>
      <c r="Q757" s="1944"/>
      <c r="R757" s="1944"/>
      <c r="S757" s="1944"/>
      <c r="T757" s="1944"/>
      <c r="U757" s="1944"/>
      <c r="V757" s="1944"/>
      <c r="W757" s="1944"/>
      <c r="X757" s="1944"/>
      <c r="Y757" s="1945">
        <v>564</v>
      </c>
      <c r="Z757" s="1945"/>
      <c r="AA757" s="1944"/>
      <c r="AB757" s="1944"/>
      <c r="AC757" s="1944"/>
      <c r="AD757" s="1944"/>
      <c r="AE757" s="1944"/>
      <c r="AF757" s="1946">
        <v>0</v>
      </c>
      <c r="AG757" s="1946"/>
      <c r="AH757" s="1947">
        <v>0</v>
      </c>
      <c r="AI757" s="1947"/>
      <c r="AJ757" s="1947"/>
      <c r="AK757" s="1944"/>
      <c r="AL757" s="1944"/>
      <c r="AM757" s="1944"/>
      <c r="AN757" s="1944"/>
      <c r="AO757" s="1944"/>
      <c r="AP757" s="1944"/>
      <c r="AQ757" s="1944"/>
      <c r="AR757" s="1944"/>
      <c r="AS757" s="1419"/>
    </row>
    <row r="758" spans="1:45" ht="14.1" customHeight="1">
      <c r="A758" s="1924" t="s">
        <v>2208</v>
      </c>
      <c r="B758" s="1924"/>
      <c r="C758" s="1925" t="s">
        <v>1654</v>
      </c>
      <c r="D758" s="1925"/>
      <c r="E758" s="1925"/>
      <c r="F758" s="1926" t="s">
        <v>1655</v>
      </c>
      <c r="G758" s="1926"/>
      <c r="H758" s="1926"/>
      <c r="I758" s="1927">
        <v>325</v>
      </c>
      <c r="J758" s="1927"/>
      <c r="K758" s="1928" t="s">
        <v>1676</v>
      </c>
      <c r="L758" s="1928"/>
      <c r="M758" s="1924" t="s">
        <v>1677</v>
      </c>
      <c r="N758" s="1924"/>
      <c r="O758" s="1924"/>
      <c r="P758" s="1924"/>
      <c r="Q758" s="1885"/>
      <c r="R758" s="1885"/>
      <c r="S758" s="1885"/>
      <c r="T758" s="1885"/>
      <c r="U758" s="1885"/>
      <c r="V758" s="1885"/>
      <c r="W758" s="1885"/>
      <c r="X758" s="1885"/>
      <c r="Y758" s="1941">
        <v>564</v>
      </c>
      <c r="Z758" s="1941"/>
      <c r="AA758" s="1885"/>
      <c r="AB758" s="1885"/>
      <c r="AC758" s="1885"/>
      <c r="AD758" s="1885"/>
      <c r="AE758" s="1885"/>
      <c r="AF758" s="1923">
        <v>0</v>
      </c>
      <c r="AG758" s="1923"/>
      <c r="AH758" s="1917">
        <v>0</v>
      </c>
      <c r="AI758" s="1917"/>
      <c r="AJ758" s="1917"/>
      <c r="AK758" s="1885"/>
      <c r="AL758" s="1885"/>
      <c r="AM758" s="1885"/>
      <c r="AN758" s="1885"/>
      <c r="AO758" s="1885"/>
      <c r="AP758" s="1885"/>
      <c r="AQ758" s="1885"/>
      <c r="AR758" s="1885"/>
      <c r="AS758" s="1419"/>
    </row>
    <row r="759" spans="1:45" ht="15" customHeight="1">
      <c r="A759" s="1924" t="s">
        <v>2209</v>
      </c>
      <c r="B759" s="1924"/>
      <c r="C759" s="1925" t="s">
        <v>1654</v>
      </c>
      <c r="D759" s="1925"/>
      <c r="E759" s="1925"/>
      <c r="F759" s="1926" t="s">
        <v>1655</v>
      </c>
      <c r="G759" s="1926"/>
      <c r="H759" s="1926"/>
      <c r="I759" s="1927">
        <v>325</v>
      </c>
      <c r="J759" s="1927"/>
      <c r="K759" s="1928" t="s">
        <v>1676</v>
      </c>
      <c r="L759" s="1928"/>
      <c r="M759" s="1924" t="s">
        <v>1677</v>
      </c>
      <c r="N759" s="1924"/>
      <c r="O759" s="1924"/>
      <c r="P759" s="1924"/>
      <c r="Q759" s="1885"/>
      <c r="R759" s="1885"/>
      <c r="S759" s="1885"/>
      <c r="T759" s="1885"/>
      <c r="U759" s="1885"/>
      <c r="V759" s="1885"/>
      <c r="W759" s="1885"/>
      <c r="X759" s="1885"/>
      <c r="Y759" s="1941">
        <v>564</v>
      </c>
      <c r="Z759" s="1941"/>
      <c r="AA759" s="1885"/>
      <c r="AB759" s="1885"/>
      <c r="AC759" s="1885"/>
      <c r="AD759" s="1885"/>
      <c r="AE759" s="1885"/>
      <c r="AF759" s="1923">
        <v>0</v>
      </c>
      <c r="AG759" s="1923"/>
      <c r="AH759" s="1917">
        <v>0</v>
      </c>
      <c r="AI759" s="1917"/>
      <c r="AJ759" s="1917"/>
      <c r="AK759" s="1885"/>
      <c r="AL759" s="1885"/>
      <c r="AM759" s="1885"/>
      <c r="AN759" s="1885"/>
      <c r="AO759" s="1885"/>
      <c r="AP759" s="1885"/>
      <c r="AQ759" s="1885"/>
      <c r="AR759" s="1885"/>
      <c r="AS759" s="1419"/>
    </row>
    <row r="760" spans="1:45" ht="14.1" customHeight="1">
      <c r="A760" s="1924" t="s">
        <v>2210</v>
      </c>
      <c r="B760" s="1924"/>
      <c r="C760" s="1925" t="s">
        <v>1654</v>
      </c>
      <c r="D760" s="1925"/>
      <c r="E760" s="1925"/>
      <c r="F760" s="1926" t="s">
        <v>1655</v>
      </c>
      <c r="G760" s="1926"/>
      <c r="H760" s="1926"/>
      <c r="I760" s="1927">
        <v>325</v>
      </c>
      <c r="J760" s="1927"/>
      <c r="K760" s="1928" t="s">
        <v>1656</v>
      </c>
      <c r="L760" s="1928"/>
      <c r="M760" s="1862" t="s">
        <v>2211</v>
      </c>
      <c r="N760" s="1862"/>
      <c r="O760" s="1862"/>
      <c r="P760" s="1862"/>
      <c r="Q760" s="1942">
        <v>44844</v>
      </c>
      <c r="R760" s="1942"/>
      <c r="S760" s="1942"/>
      <c r="T760" s="1942">
        <v>44844</v>
      </c>
      <c r="U760" s="1942"/>
      <c r="V760" s="1942">
        <v>45138</v>
      </c>
      <c r="W760" s="1942"/>
      <c r="X760" s="1942"/>
      <c r="Y760" s="1941">
        <v>564</v>
      </c>
      <c r="Z760" s="1941"/>
      <c r="AA760" s="1862" t="s">
        <v>1658</v>
      </c>
      <c r="AB760" s="1862"/>
      <c r="AC760" s="1862"/>
      <c r="AD760" s="1862"/>
      <c r="AE760" s="1862"/>
      <c r="AF760" s="1923">
        <v>0</v>
      </c>
      <c r="AG760" s="1923"/>
      <c r="AH760" s="1930">
        <v>-35</v>
      </c>
      <c r="AI760" s="1930"/>
      <c r="AJ760" s="1930"/>
      <c r="AK760" s="1917">
        <v>514</v>
      </c>
      <c r="AL760" s="1917"/>
      <c r="AM760" s="1917"/>
      <c r="AN760" s="1941">
        <v>0</v>
      </c>
      <c r="AO760" s="1941"/>
      <c r="AP760" s="1941"/>
      <c r="AQ760" s="1941">
        <v>187.92</v>
      </c>
      <c r="AR760" s="1941"/>
      <c r="AS760" s="1419"/>
    </row>
    <row r="761" spans="1:45" ht="14.1" customHeight="1">
      <c r="A761" s="1885"/>
      <c r="B761" s="1885"/>
      <c r="C761" s="1885"/>
      <c r="D761" s="1885"/>
      <c r="E761" s="1885"/>
      <c r="F761" s="1885"/>
      <c r="G761" s="1885"/>
      <c r="H761" s="1885"/>
      <c r="I761" s="1885"/>
      <c r="J761" s="1885"/>
      <c r="K761" s="1885"/>
      <c r="L761" s="1885"/>
      <c r="M761" s="1885"/>
      <c r="N761" s="1885"/>
      <c r="O761" s="1885"/>
      <c r="P761" s="1885"/>
      <c r="Q761" s="1885"/>
      <c r="R761" s="1885"/>
      <c r="S761" s="1885"/>
      <c r="T761" s="1885"/>
      <c r="U761" s="1885"/>
      <c r="V761" s="1885"/>
      <c r="W761" s="1885"/>
      <c r="X761" s="1885"/>
      <c r="Y761" s="1885"/>
      <c r="Z761" s="1885"/>
      <c r="AA761" s="1862" t="s">
        <v>1659</v>
      </c>
      <c r="AB761" s="1862"/>
      <c r="AC761" s="1862"/>
      <c r="AD761" s="1862"/>
      <c r="AE761" s="1862"/>
      <c r="AF761" s="1923">
        <v>534</v>
      </c>
      <c r="AG761" s="1923"/>
      <c r="AH761" s="1917">
        <v>0</v>
      </c>
      <c r="AI761" s="1917"/>
      <c r="AJ761" s="1917"/>
      <c r="AK761" s="1885"/>
      <c r="AL761" s="1885"/>
      <c r="AM761" s="1885"/>
      <c r="AN761" s="1885"/>
      <c r="AO761" s="1885"/>
      <c r="AP761" s="1885"/>
      <c r="AQ761" s="1885"/>
      <c r="AR761" s="1885"/>
      <c r="AS761" s="1419"/>
    </row>
    <row r="762" spans="1:45" ht="15" customHeight="1">
      <c r="A762" s="1885"/>
      <c r="B762" s="1885"/>
      <c r="C762" s="1885"/>
      <c r="D762" s="1885"/>
      <c r="E762" s="1885"/>
      <c r="F762" s="1885"/>
      <c r="G762" s="1885"/>
      <c r="H762" s="1885"/>
      <c r="I762" s="1885"/>
      <c r="J762" s="1885"/>
      <c r="K762" s="1885"/>
      <c r="L762" s="1885"/>
      <c r="M762" s="1885"/>
      <c r="N762" s="1885"/>
      <c r="O762" s="1885"/>
      <c r="P762" s="1885"/>
      <c r="Q762" s="1885"/>
      <c r="R762" s="1885"/>
      <c r="S762" s="1885"/>
      <c r="T762" s="1885"/>
      <c r="U762" s="1885"/>
      <c r="V762" s="1885"/>
      <c r="W762" s="1885"/>
      <c r="X762" s="1885"/>
      <c r="Y762" s="1885"/>
      <c r="Z762" s="1885"/>
      <c r="AA762" s="1862" t="s">
        <v>1660</v>
      </c>
      <c r="AB762" s="1862"/>
      <c r="AC762" s="1862"/>
      <c r="AD762" s="1862"/>
      <c r="AE762" s="1862"/>
      <c r="AF762" s="1923">
        <v>0</v>
      </c>
      <c r="AG762" s="1923"/>
      <c r="AH762" s="1929">
        <v>15</v>
      </c>
      <c r="AI762" s="1929"/>
      <c r="AJ762" s="1929"/>
      <c r="AK762" s="1885"/>
      <c r="AL762" s="1885"/>
      <c r="AM762" s="1885"/>
      <c r="AN762" s="1885"/>
      <c r="AO762" s="1885"/>
      <c r="AP762" s="1885"/>
      <c r="AQ762" s="1885"/>
      <c r="AR762" s="1885"/>
      <c r="AS762" s="1419"/>
    </row>
    <row r="763" spans="1:45" ht="14.1" customHeight="1">
      <c r="A763" s="1924" t="s">
        <v>2212</v>
      </c>
      <c r="B763" s="1924"/>
      <c r="C763" s="1925" t="s">
        <v>1654</v>
      </c>
      <c r="D763" s="1925"/>
      <c r="E763" s="1925"/>
      <c r="F763" s="1926" t="s">
        <v>1655</v>
      </c>
      <c r="G763" s="1926"/>
      <c r="H763" s="1926"/>
      <c r="I763" s="1927">
        <v>325</v>
      </c>
      <c r="J763" s="1927"/>
      <c r="K763" s="1928" t="s">
        <v>1656</v>
      </c>
      <c r="L763" s="1928"/>
      <c r="M763" s="1862" t="s">
        <v>2213</v>
      </c>
      <c r="N763" s="1862"/>
      <c r="O763" s="1862"/>
      <c r="P763" s="1862"/>
      <c r="Q763" s="1942">
        <v>44582</v>
      </c>
      <c r="R763" s="1942"/>
      <c r="S763" s="1942"/>
      <c r="T763" s="1942">
        <v>44774</v>
      </c>
      <c r="U763" s="1942"/>
      <c r="V763" s="1942">
        <v>45138</v>
      </c>
      <c r="W763" s="1942"/>
      <c r="X763" s="1942"/>
      <c r="Y763" s="1941">
        <v>564</v>
      </c>
      <c r="Z763" s="1941"/>
      <c r="AA763" s="1862" t="s">
        <v>1658</v>
      </c>
      <c r="AB763" s="1862"/>
      <c r="AC763" s="1862"/>
      <c r="AD763" s="1862"/>
      <c r="AE763" s="1862"/>
      <c r="AF763" s="1923">
        <v>0</v>
      </c>
      <c r="AG763" s="1923"/>
      <c r="AH763" s="1930">
        <v>-35</v>
      </c>
      <c r="AI763" s="1930"/>
      <c r="AJ763" s="1930"/>
      <c r="AK763" s="1917">
        <v>499</v>
      </c>
      <c r="AL763" s="1917"/>
      <c r="AM763" s="1917"/>
      <c r="AN763" s="1941">
        <v>0</v>
      </c>
      <c r="AO763" s="1941"/>
      <c r="AP763" s="1941"/>
      <c r="AQ763" s="1941">
        <v>35</v>
      </c>
      <c r="AR763" s="1941"/>
      <c r="AS763" s="1419"/>
    </row>
    <row r="764" spans="1:45" ht="15" customHeight="1">
      <c r="A764" s="1885"/>
      <c r="B764" s="1885"/>
      <c r="C764" s="1885"/>
      <c r="D764" s="1885"/>
      <c r="E764" s="1885"/>
      <c r="F764" s="1885"/>
      <c r="G764" s="1885"/>
      <c r="H764" s="1885"/>
      <c r="I764" s="1885"/>
      <c r="J764" s="1885"/>
      <c r="K764" s="1885"/>
      <c r="L764" s="1885"/>
      <c r="M764" s="1885"/>
      <c r="N764" s="1885"/>
      <c r="O764" s="1885"/>
      <c r="P764" s="1885"/>
      <c r="Q764" s="1885"/>
      <c r="R764" s="1885"/>
      <c r="S764" s="1885"/>
      <c r="T764" s="1885"/>
      <c r="U764" s="1885"/>
      <c r="V764" s="1885"/>
      <c r="W764" s="1885"/>
      <c r="X764" s="1885"/>
      <c r="Y764" s="1885"/>
      <c r="Z764" s="1885"/>
      <c r="AA764" s="1862" t="s">
        <v>1659</v>
      </c>
      <c r="AB764" s="1862"/>
      <c r="AC764" s="1862"/>
      <c r="AD764" s="1862"/>
      <c r="AE764" s="1862"/>
      <c r="AF764" s="1923">
        <v>534</v>
      </c>
      <c r="AG764" s="1923"/>
      <c r="AH764" s="1917">
        <v>0</v>
      </c>
      <c r="AI764" s="1917"/>
      <c r="AJ764" s="1917"/>
      <c r="AK764" s="1885"/>
      <c r="AL764" s="1885"/>
      <c r="AM764" s="1885"/>
      <c r="AN764" s="1885"/>
      <c r="AO764" s="1885"/>
      <c r="AP764" s="1885"/>
      <c r="AQ764" s="1885"/>
      <c r="AR764" s="1885"/>
      <c r="AS764" s="1419"/>
    </row>
    <row r="765" spans="1:45" ht="14.1" customHeight="1">
      <c r="A765" s="1924" t="s">
        <v>2214</v>
      </c>
      <c r="B765" s="1924"/>
      <c r="C765" s="1925" t="s">
        <v>1654</v>
      </c>
      <c r="D765" s="1925"/>
      <c r="E765" s="1925"/>
      <c r="F765" s="1926" t="s">
        <v>1655</v>
      </c>
      <c r="G765" s="1926"/>
      <c r="H765" s="1926"/>
      <c r="I765" s="1927">
        <v>325</v>
      </c>
      <c r="J765" s="1927"/>
      <c r="K765" s="1928" t="s">
        <v>1676</v>
      </c>
      <c r="L765" s="1928"/>
      <c r="M765" s="1924" t="s">
        <v>1677</v>
      </c>
      <c r="N765" s="1924"/>
      <c r="O765" s="1924"/>
      <c r="P765" s="1924"/>
      <c r="Q765" s="1885"/>
      <c r="R765" s="1885"/>
      <c r="S765" s="1885"/>
      <c r="T765" s="1885"/>
      <c r="U765" s="1885"/>
      <c r="V765" s="1885"/>
      <c r="W765" s="1885"/>
      <c r="X765" s="1885"/>
      <c r="Y765" s="1941">
        <v>564</v>
      </c>
      <c r="Z765" s="1941"/>
      <c r="AA765" s="1885"/>
      <c r="AB765" s="1885"/>
      <c r="AC765" s="1885"/>
      <c r="AD765" s="1885"/>
      <c r="AE765" s="1885"/>
      <c r="AF765" s="1923">
        <v>0</v>
      </c>
      <c r="AG765" s="1923"/>
      <c r="AH765" s="1917">
        <v>0</v>
      </c>
      <c r="AI765" s="1917"/>
      <c r="AJ765" s="1917"/>
      <c r="AK765" s="1885"/>
      <c r="AL765" s="1885"/>
      <c r="AM765" s="1885"/>
      <c r="AN765" s="1885"/>
      <c r="AO765" s="1885"/>
      <c r="AP765" s="1885"/>
      <c r="AQ765" s="1885"/>
      <c r="AR765" s="1885"/>
      <c r="AS765" s="1419"/>
    </row>
    <row r="766" spans="1:45" ht="15" customHeight="1">
      <c r="A766" s="1924" t="s">
        <v>2215</v>
      </c>
      <c r="B766" s="1924"/>
      <c r="C766" s="1925" t="s">
        <v>1654</v>
      </c>
      <c r="D766" s="1925"/>
      <c r="E766" s="1925"/>
      <c r="F766" s="1926" t="s">
        <v>1655</v>
      </c>
      <c r="G766" s="1926"/>
      <c r="H766" s="1926"/>
      <c r="I766" s="1927">
        <v>325</v>
      </c>
      <c r="J766" s="1927"/>
      <c r="K766" s="1928" t="s">
        <v>1676</v>
      </c>
      <c r="L766" s="1928"/>
      <c r="M766" s="1924" t="s">
        <v>1677</v>
      </c>
      <c r="N766" s="1924"/>
      <c r="O766" s="1924"/>
      <c r="P766" s="1924"/>
      <c r="Q766" s="1885"/>
      <c r="R766" s="1885"/>
      <c r="S766" s="1885"/>
      <c r="T766" s="1885"/>
      <c r="U766" s="1885"/>
      <c r="V766" s="1885"/>
      <c r="W766" s="1885"/>
      <c r="X766" s="1885"/>
      <c r="Y766" s="1941">
        <v>564</v>
      </c>
      <c r="Z766" s="1941"/>
      <c r="AA766" s="1885"/>
      <c r="AB766" s="1885"/>
      <c r="AC766" s="1885"/>
      <c r="AD766" s="1885"/>
      <c r="AE766" s="1885"/>
      <c r="AF766" s="1923">
        <v>0</v>
      </c>
      <c r="AG766" s="1923"/>
      <c r="AH766" s="1917">
        <v>0</v>
      </c>
      <c r="AI766" s="1917"/>
      <c r="AJ766" s="1917"/>
      <c r="AK766" s="1885"/>
      <c r="AL766" s="1885"/>
      <c r="AM766" s="1885"/>
      <c r="AN766" s="1885"/>
      <c r="AO766" s="1885"/>
      <c r="AP766" s="1885"/>
      <c r="AQ766" s="1885"/>
      <c r="AR766" s="1885"/>
      <c r="AS766" s="1419"/>
    </row>
    <row r="767" spans="1:45" ht="14.1" customHeight="1">
      <c r="A767" s="1924" t="s">
        <v>2216</v>
      </c>
      <c r="B767" s="1924"/>
      <c r="C767" s="1925" t="s">
        <v>1654</v>
      </c>
      <c r="D767" s="1925"/>
      <c r="E767" s="1925"/>
      <c r="F767" s="1926" t="s">
        <v>1655</v>
      </c>
      <c r="G767" s="1926"/>
      <c r="H767" s="1926"/>
      <c r="I767" s="1927">
        <v>325</v>
      </c>
      <c r="J767" s="1927"/>
      <c r="K767" s="1928" t="s">
        <v>1676</v>
      </c>
      <c r="L767" s="1928"/>
      <c r="M767" s="1924" t="s">
        <v>1677</v>
      </c>
      <c r="N767" s="1924"/>
      <c r="O767" s="1924"/>
      <c r="P767" s="1924"/>
      <c r="Q767" s="1885"/>
      <c r="R767" s="1885"/>
      <c r="S767" s="1885"/>
      <c r="T767" s="1885"/>
      <c r="U767" s="1885"/>
      <c r="V767" s="1885"/>
      <c r="W767" s="1885"/>
      <c r="X767" s="1885"/>
      <c r="Y767" s="1941">
        <v>564</v>
      </c>
      <c r="Z767" s="1941"/>
      <c r="AA767" s="1885"/>
      <c r="AB767" s="1885"/>
      <c r="AC767" s="1885"/>
      <c r="AD767" s="1885"/>
      <c r="AE767" s="1885"/>
      <c r="AF767" s="1923">
        <v>0</v>
      </c>
      <c r="AG767" s="1923"/>
      <c r="AH767" s="1917">
        <v>0</v>
      </c>
      <c r="AI767" s="1917"/>
      <c r="AJ767" s="1917"/>
      <c r="AK767" s="1885"/>
      <c r="AL767" s="1885"/>
      <c r="AM767" s="1885"/>
      <c r="AN767" s="1885"/>
      <c r="AO767" s="1885"/>
      <c r="AP767" s="1885"/>
      <c r="AQ767" s="1885"/>
      <c r="AR767" s="1885"/>
      <c r="AS767" s="1419"/>
    </row>
    <row r="768" spans="1:45" ht="15" customHeight="1">
      <c r="A768" s="1924" t="s">
        <v>2217</v>
      </c>
      <c r="B768" s="1924"/>
      <c r="C768" s="1925" t="s">
        <v>1654</v>
      </c>
      <c r="D768" s="1925"/>
      <c r="E768" s="1925"/>
      <c r="F768" s="1926" t="s">
        <v>1655</v>
      </c>
      <c r="G768" s="1926"/>
      <c r="H768" s="1926"/>
      <c r="I768" s="1927">
        <v>325</v>
      </c>
      <c r="J768" s="1927"/>
      <c r="K768" s="1928" t="s">
        <v>1656</v>
      </c>
      <c r="L768" s="1928"/>
      <c r="M768" s="1862" t="s">
        <v>2218</v>
      </c>
      <c r="N768" s="1862"/>
      <c r="O768" s="1862"/>
      <c r="P768" s="1862"/>
      <c r="Q768" s="1942">
        <v>44844</v>
      </c>
      <c r="R768" s="1942"/>
      <c r="S768" s="1942"/>
      <c r="T768" s="1942">
        <v>44844</v>
      </c>
      <c r="U768" s="1942"/>
      <c r="V768" s="1942">
        <v>45138</v>
      </c>
      <c r="W768" s="1942"/>
      <c r="X768" s="1942"/>
      <c r="Y768" s="1941">
        <v>564</v>
      </c>
      <c r="Z768" s="1941"/>
      <c r="AA768" s="1862" t="s">
        <v>1658</v>
      </c>
      <c r="AB768" s="1862"/>
      <c r="AC768" s="1862"/>
      <c r="AD768" s="1862"/>
      <c r="AE768" s="1862"/>
      <c r="AF768" s="1923">
        <v>0</v>
      </c>
      <c r="AG768" s="1923"/>
      <c r="AH768" s="1930">
        <v>-45</v>
      </c>
      <c r="AI768" s="1930"/>
      <c r="AJ768" s="1930"/>
      <c r="AK768" s="1917">
        <v>544</v>
      </c>
      <c r="AL768" s="1917"/>
      <c r="AM768" s="1917"/>
      <c r="AN768" s="1941">
        <v>0</v>
      </c>
      <c r="AO768" s="1941"/>
      <c r="AP768" s="1941"/>
      <c r="AQ768" s="1941">
        <v>0</v>
      </c>
      <c r="AR768" s="1941"/>
      <c r="AS768" s="1419"/>
    </row>
    <row r="769" spans="1:45" ht="14.1" customHeight="1">
      <c r="A769" s="1885"/>
      <c r="B769" s="1885"/>
      <c r="C769" s="1885"/>
      <c r="D769" s="1885"/>
      <c r="E769" s="1885"/>
      <c r="F769" s="1885"/>
      <c r="G769" s="1885"/>
      <c r="H769" s="1885"/>
      <c r="I769" s="1885"/>
      <c r="J769" s="1885"/>
      <c r="K769" s="1885"/>
      <c r="L769" s="1885"/>
      <c r="M769" s="1885"/>
      <c r="N769" s="1885"/>
      <c r="O769" s="1885"/>
      <c r="P769" s="1885"/>
      <c r="Q769" s="1885"/>
      <c r="R769" s="1885"/>
      <c r="S769" s="1885"/>
      <c r="T769" s="1885"/>
      <c r="U769" s="1885"/>
      <c r="V769" s="1885"/>
      <c r="W769" s="1885"/>
      <c r="X769" s="1885"/>
      <c r="Y769" s="1885"/>
      <c r="Z769" s="1885"/>
      <c r="AA769" s="1862" t="s">
        <v>1684</v>
      </c>
      <c r="AB769" s="1862"/>
      <c r="AC769" s="1862"/>
      <c r="AD769" s="1862"/>
      <c r="AE769" s="1862"/>
      <c r="AF769" s="1923">
        <v>0</v>
      </c>
      <c r="AG769" s="1923"/>
      <c r="AH769" s="1929">
        <v>30</v>
      </c>
      <c r="AI769" s="1929"/>
      <c r="AJ769" s="1929"/>
      <c r="AK769" s="1885"/>
      <c r="AL769" s="1885"/>
      <c r="AM769" s="1885"/>
      <c r="AN769" s="1885"/>
      <c r="AO769" s="1885"/>
      <c r="AP769" s="1885"/>
      <c r="AQ769" s="1885"/>
      <c r="AR769" s="1885"/>
      <c r="AS769" s="1419"/>
    </row>
    <row r="770" spans="1:45" ht="14.1" customHeight="1">
      <c r="A770" s="1885"/>
      <c r="B770" s="1885"/>
      <c r="C770" s="1885"/>
      <c r="D770" s="1885"/>
      <c r="E770" s="1885"/>
      <c r="F770" s="1885"/>
      <c r="G770" s="1885"/>
      <c r="H770" s="1885"/>
      <c r="I770" s="1885"/>
      <c r="J770" s="1885"/>
      <c r="K770" s="1885"/>
      <c r="L770" s="1885"/>
      <c r="M770" s="1885"/>
      <c r="N770" s="1885"/>
      <c r="O770" s="1885"/>
      <c r="P770" s="1885"/>
      <c r="Q770" s="1885"/>
      <c r="R770" s="1885"/>
      <c r="S770" s="1885"/>
      <c r="T770" s="1885"/>
      <c r="U770" s="1885"/>
      <c r="V770" s="1885"/>
      <c r="W770" s="1885"/>
      <c r="X770" s="1885"/>
      <c r="Y770" s="1885"/>
      <c r="Z770" s="1885"/>
      <c r="AA770" s="1862" t="s">
        <v>1659</v>
      </c>
      <c r="AB770" s="1862"/>
      <c r="AC770" s="1862"/>
      <c r="AD770" s="1862"/>
      <c r="AE770" s="1862"/>
      <c r="AF770" s="1923">
        <v>544</v>
      </c>
      <c r="AG770" s="1923"/>
      <c r="AH770" s="1917">
        <v>0</v>
      </c>
      <c r="AI770" s="1917"/>
      <c r="AJ770" s="1917"/>
      <c r="AK770" s="1885"/>
      <c r="AL770" s="1885"/>
      <c r="AM770" s="1885"/>
      <c r="AN770" s="1885"/>
      <c r="AO770" s="1885"/>
      <c r="AP770" s="1885"/>
      <c r="AQ770" s="1885"/>
      <c r="AR770" s="1885"/>
      <c r="AS770" s="1419"/>
    </row>
    <row r="771" spans="1:45" ht="15" customHeight="1">
      <c r="A771" s="1885"/>
      <c r="B771" s="1885"/>
      <c r="C771" s="1885"/>
      <c r="D771" s="1885"/>
      <c r="E771" s="1885"/>
      <c r="F771" s="1885"/>
      <c r="G771" s="1885"/>
      <c r="H771" s="1885"/>
      <c r="I771" s="1885"/>
      <c r="J771" s="1885"/>
      <c r="K771" s="1885"/>
      <c r="L771" s="1885"/>
      <c r="M771" s="1885"/>
      <c r="N771" s="1885"/>
      <c r="O771" s="1885"/>
      <c r="P771" s="1885"/>
      <c r="Q771" s="1885"/>
      <c r="R771" s="1885"/>
      <c r="S771" s="1885"/>
      <c r="T771" s="1885"/>
      <c r="U771" s="1885"/>
      <c r="V771" s="1885"/>
      <c r="W771" s="1885"/>
      <c r="X771" s="1885"/>
      <c r="Y771" s="1885"/>
      <c r="Z771" s="1885"/>
      <c r="AA771" s="1862" t="s">
        <v>1660</v>
      </c>
      <c r="AB771" s="1862"/>
      <c r="AC771" s="1862"/>
      <c r="AD771" s="1862"/>
      <c r="AE771" s="1862"/>
      <c r="AF771" s="1923">
        <v>0</v>
      </c>
      <c r="AG771" s="1923"/>
      <c r="AH771" s="1929">
        <v>15</v>
      </c>
      <c r="AI771" s="1929"/>
      <c r="AJ771" s="1929"/>
      <c r="AK771" s="1885"/>
      <c r="AL771" s="1885"/>
      <c r="AM771" s="1885"/>
      <c r="AN771" s="1885"/>
      <c r="AO771" s="1885"/>
      <c r="AP771" s="1885"/>
      <c r="AQ771" s="1885"/>
      <c r="AR771" s="1885"/>
      <c r="AS771" s="1419"/>
    </row>
    <row r="772" spans="1:45" ht="14.1" customHeight="1">
      <c r="A772" s="1924" t="s">
        <v>2219</v>
      </c>
      <c r="B772" s="1924"/>
      <c r="C772" s="1925" t="s">
        <v>1654</v>
      </c>
      <c r="D772" s="1925"/>
      <c r="E772" s="1925"/>
      <c r="F772" s="1926" t="s">
        <v>1655</v>
      </c>
      <c r="G772" s="1926"/>
      <c r="H772" s="1926"/>
      <c r="I772" s="1927">
        <v>325</v>
      </c>
      <c r="J772" s="1927"/>
      <c r="K772" s="1928" t="s">
        <v>1656</v>
      </c>
      <c r="L772" s="1928"/>
      <c r="M772" s="1862" t="s">
        <v>2220</v>
      </c>
      <c r="N772" s="1862"/>
      <c r="O772" s="1862"/>
      <c r="P772" s="1862"/>
      <c r="Q772" s="1942">
        <v>43330</v>
      </c>
      <c r="R772" s="1942"/>
      <c r="S772" s="1942"/>
      <c r="T772" s="1942">
        <v>44774</v>
      </c>
      <c r="U772" s="1942"/>
      <c r="V772" s="1942">
        <v>45138</v>
      </c>
      <c r="W772" s="1942"/>
      <c r="X772" s="1942"/>
      <c r="Y772" s="1941">
        <v>564</v>
      </c>
      <c r="Z772" s="1941"/>
      <c r="AA772" s="1862" t="s">
        <v>1658</v>
      </c>
      <c r="AB772" s="1862"/>
      <c r="AC772" s="1862"/>
      <c r="AD772" s="1862"/>
      <c r="AE772" s="1862"/>
      <c r="AF772" s="1923">
        <v>0</v>
      </c>
      <c r="AG772" s="1923"/>
      <c r="AH772" s="1930">
        <v>-50</v>
      </c>
      <c r="AI772" s="1930"/>
      <c r="AJ772" s="1930"/>
      <c r="AK772" s="1917">
        <v>514</v>
      </c>
      <c r="AL772" s="1917"/>
      <c r="AM772" s="1917"/>
      <c r="AN772" s="1941">
        <v>0</v>
      </c>
      <c r="AO772" s="1941"/>
      <c r="AP772" s="1941"/>
      <c r="AQ772" s="1941">
        <v>546.5</v>
      </c>
      <c r="AR772" s="1941"/>
      <c r="AS772" s="1419"/>
    </row>
    <row r="773" spans="1:45" ht="15" customHeight="1">
      <c r="A773" s="1885"/>
      <c r="B773" s="1885"/>
      <c r="C773" s="1885"/>
      <c r="D773" s="1885"/>
      <c r="E773" s="1885"/>
      <c r="F773" s="1885"/>
      <c r="G773" s="1885"/>
      <c r="H773" s="1885"/>
      <c r="I773" s="1885"/>
      <c r="J773" s="1885"/>
      <c r="K773" s="1885"/>
      <c r="L773" s="1885"/>
      <c r="M773" s="1885"/>
      <c r="N773" s="1885"/>
      <c r="O773" s="1885"/>
      <c r="P773" s="1885"/>
      <c r="Q773" s="1885"/>
      <c r="R773" s="1885"/>
      <c r="S773" s="1885"/>
      <c r="T773" s="1885"/>
      <c r="U773" s="1885"/>
      <c r="V773" s="1885"/>
      <c r="W773" s="1885"/>
      <c r="X773" s="1885"/>
      <c r="Y773" s="1885"/>
      <c r="Z773" s="1885"/>
      <c r="AA773" s="1862" t="s">
        <v>1659</v>
      </c>
      <c r="AB773" s="1862"/>
      <c r="AC773" s="1862"/>
      <c r="AD773" s="1862"/>
      <c r="AE773" s="1862"/>
      <c r="AF773" s="1923">
        <v>549</v>
      </c>
      <c r="AG773" s="1923"/>
      <c r="AH773" s="1917">
        <v>0</v>
      </c>
      <c r="AI773" s="1917"/>
      <c r="AJ773" s="1917"/>
      <c r="AK773" s="1885"/>
      <c r="AL773" s="1885"/>
      <c r="AM773" s="1885"/>
      <c r="AN773" s="1885"/>
      <c r="AO773" s="1885"/>
      <c r="AP773" s="1885"/>
      <c r="AQ773" s="1885"/>
      <c r="AR773" s="1885"/>
      <c r="AS773" s="1419"/>
    </row>
    <row r="774" spans="1:45" ht="14.1" customHeight="1">
      <c r="A774" s="1885"/>
      <c r="B774" s="1885"/>
      <c r="C774" s="1885"/>
      <c r="D774" s="1885"/>
      <c r="E774" s="1885"/>
      <c r="F774" s="1885"/>
      <c r="G774" s="1885"/>
      <c r="H774" s="1885"/>
      <c r="I774" s="1885"/>
      <c r="J774" s="1885"/>
      <c r="K774" s="1885"/>
      <c r="L774" s="1885"/>
      <c r="M774" s="1885"/>
      <c r="N774" s="1885"/>
      <c r="O774" s="1885"/>
      <c r="P774" s="1885"/>
      <c r="Q774" s="1885"/>
      <c r="R774" s="1885"/>
      <c r="S774" s="1885"/>
      <c r="T774" s="1885"/>
      <c r="U774" s="1885"/>
      <c r="V774" s="1885"/>
      <c r="W774" s="1885"/>
      <c r="X774" s="1885"/>
      <c r="Y774" s="1885"/>
      <c r="Z774" s="1885"/>
      <c r="AA774" s="1862" t="s">
        <v>1660</v>
      </c>
      <c r="AB774" s="1862"/>
      <c r="AC774" s="1862"/>
      <c r="AD774" s="1862"/>
      <c r="AE774" s="1862"/>
      <c r="AF774" s="1923">
        <v>0</v>
      </c>
      <c r="AG774" s="1923"/>
      <c r="AH774" s="1929">
        <v>15</v>
      </c>
      <c r="AI774" s="1929"/>
      <c r="AJ774" s="1929"/>
      <c r="AK774" s="1885"/>
      <c r="AL774" s="1885"/>
      <c r="AM774" s="1885"/>
      <c r="AN774" s="1885"/>
      <c r="AO774" s="1885"/>
      <c r="AP774" s="1885"/>
      <c r="AQ774" s="1885"/>
      <c r="AR774" s="1885"/>
      <c r="AS774" s="1419"/>
    </row>
    <row r="775" spans="1:45" ht="15" customHeight="1">
      <c r="A775" s="1924" t="s">
        <v>2221</v>
      </c>
      <c r="B775" s="1924"/>
      <c r="C775" s="1925" t="s">
        <v>1654</v>
      </c>
      <c r="D775" s="1925"/>
      <c r="E775" s="1925"/>
      <c r="F775" s="1926" t="s">
        <v>1655</v>
      </c>
      <c r="G775" s="1926"/>
      <c r="H775" s="1926"/>
      <c r="I775" s="1927">
        <v>325</v>
      </c>
      <c r="J775" s="1927"/>
      <c r="K775" s="1928" t="s">
        <v>1676</v>
      </c>
      <c r="L775" s="1928"/>
      <c r="M775" s="1924" t="s">
        <v>1677</v>
      </c>
      <c r="N775" s="1924"/>
      <c r="O775" s="1924"/>
      <c r="P775" s="1924"/>
      <c r="Q775" s="1885"/>
      <c r="R775" s="1885"/>
      <c r="S775" s="1885"/>
      <c r="T775" s="1885"/>
      <c r="U775" s="1885"/>
      <c r="V775" s="1885"/>
      <c r="W775" s="1885"/>
      <c r="X775" s="1885"/>
      <c r="Y775" s="1941">
        <v>564</v>
      </c>
      <c r="Z775" s="1941"/>
      <c r="AA775" s="1885"/>
      <c r="AB775" s="1885"/>
      <c r="AC775" s="1885"/>
      <c r="AD775" s="1885"/>
      <c r="AE775" s="1885"/>
      <c r="AF775" s="1923">
        <v>0</v>
      </c>
      <c r="AG775" s="1923"/>
      <c r="AH775" s="1917">
        <v>0</v>
      </c>
      <c r="AI775" s="1917"/>
      <c r="AJ775" s="1917"/>
      <c r="AK775" s="1885"/>
      <c r="AL775" s="1885"/>
      <c r="AM775" s="1885"/>
      <c r="AN775" s="1885"/>
      <c r="AO775" s="1885"/>
      <c r="AP775" s="1885"/>
      <c r="AQ775" s="1885"/>
      <c r="AR775" s="1885"/>
      <c r="AS775" s="1419"/>
    </row>
    <row r="776" spans="1:45" ht="14.1" customHeight="1">
      <c r="A776" s="1924" t="s">
        <v>2222</v>
      </c>
      <c r="B776" s="1924"/>
      <c r="C776" s="1925" t="s">
        <v>1654</v>
      </c>
      <c r="D776" s="1925"/>
      <c r="E776" s="1925"/>
      <c r="F776" s="1926" t="s">
        <v>1655</v>
      </c>
      <c r="G776" s="1926"/>
      <c r="H776" s="1926"/>
      <c r="I776" s="1927">
        <v>325</v>
      </c>
      <c r="J776" s="1927"/>
      <c r="K776" s="1928" t="s">
        <v>1676</v>
      </c>
      <c r="L776" s="1928"/>
      <c r="M776" s="1924" t="s">
        <v>1677</v>
      </c>
      <c r="N776" s="1924"/>
      <c r="O776" s="1924"/>
      <c r="P776" s="1924"/>
      <c r="Q776" s="1885"/>
      <c r="R776" s="1885"/>
      <c r="S776" s="1885"/>
      <c r="T776" s="1885"/>
      <c r="U776" s="1885"/>
      <c r="V776" s="1885"/>
      <c r="W776" s="1885"/>
      <c r="X776" s="1885"/>
      <c r="Y776" s="1941">
        <v>564</v>
      </c>
      <c r="Z776" s="1941"/>
      <c r="AA776" s="1885"/>
      <c r="AB776" s="1885"/>
      <c r="AC776" s="1885"/>
      <c r="AD776" s="1885"/>
      <c r="AE776" s="1885"/>
      <c r="AF776" s="1923">
        <v>0</v>
      </c>
      <c r="AG776" s="1923"/>
      <c r="AH776" s="1917">
        <v>0</v>
      </c>
      <c r="AI776" s="1917"/>
      <c r="AJ776" s="1917"/>
      <c r="AK776" s="1885"/>
      <c r="AL776" s="1885"/>
      <c r="AM776" s="1885"/>
      <c r="AN776" s="1885"/>
      <c r="AO776" s="1885"/>
      <c r="AP776" s="1885"/>
      <c r="AQ776" s="1885"/>
      <c r="AR776" s="1885"/>
      <c r="AS776" s="1419"/>
    </row>
    <row r="777" spans="1:45" ht="15" customHeight="1">
      <c r="A777" s="1924" t="s">
        <v>2223</v>
      </c>
      <c r="B777" s="1924"/>
      <c r="C777" s="1925" t="s">
        <v>1654</v>
      </c>
      <c r="D777" s="1925"/>
      <c r="E777" s="1925"/>
      <c r="F777" s="1926" t="s">
        <v>1655</v>
      </c>
      <c r="G777" s="1926"/>
      <c r="H777" s="1926"/>
      <c r="I777" s="1927">
        <v>325</v>
      </c>
      <c r="J777" s="1927"/>
      <c r="K777" s="1928" t="s">
        <v>1676</v>
      </c>
      <c r="L777" s="1928"/>
      <c r="M777" s="1924" t="s">
        <v>1677</v>
      </c>
      <c r="N777" s="1924"/>
      <c r="O777" s="1924"/>
      <c r="P777" s="1924"/>
      <c r="Q777" s="1885"/>
      <c r="R777" s="1885"/>
      <c r="S777" s="1885"/>
      <c r="T777" s="1885"/>
      <c r="U777" s="1885"/>
      <c r="V777" s="1885"/>
      <c r="W777" s="1885"/>
      <c r="X777" s="1885"/>
      <c r="Y777" s="1941">
        <v>564</v>
      </c>
      <c r="Z777" s="1941"/>
      <c r="AA777" s="1885"/>
      <c r="AB777" s="1885"/>
      <c r="AC777" s="1885"/>
      <c r="AD777" s="1885"/>
      <c r="AE777" s="1885"/>
      <c r="AF777" s="1923">
        <v>0</v>
      </c>
      <c r="AG777" s="1923"/>
      <c r="AH777" s="1917">
        <v>0</v>
      </c>
      <c r="AI777" s="1917"/>
      <c r="AJ777" s="1917"/>
      <c r="AK777" s="1885"/>
      <c r="AL777" s="1885"/>
      <c r="AM777" s="1885"/>
      <c r="AN777" s="1885"/>
      <c r="AO777" s="1885"/>
      <c r="AP777" s="1885"/>
      <c r="AQ777" s="1885"/>
      <c r="AR777" s="1885"/>
      <c r="AS777" s="1419"/>
    </row>
    <row r="778" spans="1:45" ht="14.1" customHeight="1">
      <c r="A778" s="1924" t="s">
        <v>2224</v>
      </c>
      <c r="B778" s="1924"/>
      <c r="C778" s="1925" t="s">
        <v>1654</v>
      </c>
      <c r="D778" s="1925"/>
      <c r="E778" s="1925"/>
      <c r="F778" s="1926" t="s">
        <v>1655</v>
      </c>
      <c r="G778" s="1926"/>
      <c r="H778" s="1926"/>
      <c r="I778" s="1927">
        <v>325</v>
      </c>
      <c r="J778" s="1927"/>
      <c r="K778" s="1928" t="s">
        <v>1676</v>
      </c>
      <c r="L778" s="1928"/>
      <c r="M778" s="1924" t="s">
        <v>1677</v>
      </c>
      <c r="N778" s="1924"/>
      <c r="O778" s="1924"/>
      <c r="P778" s="1924"/>
      <c r="Q778" s="1885"/>
      <c r="R778" s="1885"/>
      <c r="S778" s="1885"/>
      <c r="T778" s="1885"/>
      <c r="U778" s="1885"/>
      <c r="V778" s="1885"/>
      <c r="W778" s="1885"/>
      <c r="X778" s="1885"/>
      <c r="Y778" s="1941">
        <v>564</v>
      </c>
      <c r="Z778" s="1941"/>
      <c r="AA778" s="1885"/>
      <c r="AB778" s="1885"/>
      <c r="AC778" s="1885"/>
      <c r="AD778" s="1885"/>
      <c r="AE778" s="1885"/>
      <c r="AF778" s="1923">
        <v>0</v>
      </c>
      <c r="AG778" s="1923"/>
      <c r="AH778" s="1917">
        <v>0</v>
      </c>
      <c r="AI778" s="1917"/>
      <c r="AJ778" s="1917"/>
      <c r="AK778" s="1885"/>
      <c r="AL778" s="1885"/>
      <c r="AM778" s="1885"/>
      <c r="AN778" s="1885"/>
      <c r="AO778" s="1885"/>
      <c r="AP778" s="1885"/>
      <c r="AQ778" s="1885"/>
      <c r="AR778" s="1885"/>
      <c r="AS778" s="1419"/>
    </row>
    <row r="779" spans="1:45" ht="14.1" customHeight="1">
      <c r="A779" s="1924" t="s">
        <v>2225</v>
      </c>
      <c r="B779" s="1924"/>
      <c r="C779" s="1925" t="s">
        <v>1654</v>
      </c>
      <c r="D779" s="1925"/>
      <c r="E779" s="1925"/>
      <c r="F779" s="1926" t="s">
        <v>1655</v>
      </c>
      <c r="G779" s="1926"/>
      <c r="H779" s="1926"/>
      <c r="I779" s="1927">
        <v>325</v>
      </c>
      <c r="J779" s="1927"/>
      <c r="K779" s="1928" t="s">
        <v>1676</v>
      </c>
      <c r="L779" s="1928"/>
      <c r="M779" s="1924" t="s">
        <v>1677</v>
      </c>
      <c r="N779" s="1924"/>
      <c r="O779" s="1924"/>
      <c r="P779" s="1924"/>
      <c r="Q779" s="1885"/>
      <c r="R779" s="1885"/>
      <c r="S779" s="1885"/>
      <c r="T779" s="1885"/>
      <c r="U779" s="1885"/>
      <c r="V779" s="1885"/>
      <c r="W779" s="1885"/>
      <c r="X779" s="1885"/>
      <c r="Y779" s="1941">
        <v>564</v>
      </c>
      <c r="Z779" s="1941"/>
      <c r="AA779" s="1885"/>
      <c r="AB779" s="1885"/>
      <c r="AC779" s="1885"/>
      <c r="AD779" s="1885"/>
      <c r="AE779" s="1885"/>
      <c r="AF779" s="1923">
        <v>0</v>
      </c>
      <c r="AG779" s="1923"/>
      <c r="AH779" s="1917">
        <v>0</v>
      </c>
      <c r="AI779" s="1917"/>
      <c r="AJ779" s="1917"/>
      <c r="AK779" s="1885"/>
      <c r="AL779" s="1885"/>
      <c r="AM779" s="1885"/>
      <c r="AN779" s="1885"/>
      <c r="AO779" s="1885"/>
      <c r="AP779" s="1885"/>
      <c r="AQ779" s="1885"/>
      <c r="AR779" s="1885"/>
      <c r="AS779" s="1419"/>
    </row>
    <row r="780" spans="1:45" ht="15" customHeight="1">
      <c r="A780" s="1924" t="s">
        <v>2226</v>
      </c>
      <c r="B780" s="1924"/>
      <c r="C780" s="1925" t="s">
        <v>1654</v>
      </c>
      <c r="D780" s="1925"/>
      <c r="E780" s="1925"/>
      <c r="F780" s="1926" t="s">
        <v>1655</v>
      </c>
      <c r="G780" s="1926"/>
      <c r="H780" s="1926"/>
      <c r="I780" s="1927">
        <v>325</v>
      </c>
      <c r="J780" s="1927"/>
      <c r="K780" s="1928" t="s">
        <v>1676</v>
      </c>
      <c r="L780" s="1928"/>
      <c r="M780" s="1924" t="s">
        <v>1677</v>
      </c>
      <c r="N780" s="1924"/>
      <c r="O780" s="1924"/>
      <c r="P780" s="1924"/>
      <c r="Q780" s="1885"/>
      <c r="R780" s="1885"/>
      <c r="S780" s="1885"/>
      <c r="T780" s="1885"/>
      <c r="U780" s="1885"/>
      <c r="V780" s="1885"/>
      <c r="W780" s="1885"/>
      <c r="X780" s="1885"/>
      <c r="Y780" s="1941">
        <v>564</v>
      </c>
      <c r="Z780" s="1941"/>
      <c r="AA780" s="1885"/>
      <c r="AB780" s="1885"/>
      <c r="AC780" s="1885"/>
      <c r="AD780" s="1885"/>
      <c r="AE780" s="1885"/>
      <c r="AF780" s="1923">
        <v>0</v>
      </c>
      <c r="AG780" s="1923"/>
      <c r="AH780" s="1917">
        <v>0</v>
      </c>
      <c r="AI780" s="1917"/>
      <c r="AJ780" s="1917"/>
      <c r="AK780" s="1885"/>
      <c r="AL780" s="1885"/>
      <c r="AM780" s="1885"/>
      <c r="AN780" s="1885"/>
      <c r="AO780" s="1885"/>
      <c r="AP780" s="1885"/>
      <c r="AQ780" s="1885"/>
      <c r="AR780" s="1885"/>
      <c r="AS780" s="1419"/>
    </row>
    <row r="781" spans="1:45" ht="14.1" customHeight="1">
      <c r="A781" s="1924" t="s">
        <v>2227</v>
      </c>
      <c r="B781" s="1924"/>
      <c r="C781" s="1925" t="s">
        <v>1654</v>
      </c>
      <c r="D781" s="1925"/>
      <c r="E781" s="1925"/>
      <c r="F781" s="1926" t="s">
        <v>1655</v>
      </c>
      <c r="G781" s="1926"/>
      <c r="H781" s="1926"/>
      <c r="I781" s="1927">
        <v>325</v>
      </c>
      <c r="J781" s="1927"/>
      <c r="K781" s="1928" t="s">
        <v>1676</v>
      </c>
      <c r="L781" s="1928"/>
      <c r="M781" s="1924" t="s">
        <v>1677</v>
      </c>
      <c r="N781" s="1924"/>
      <c r="O781" s="1924"/>
      <c r="P781" s="1924"/>
      <c r="Q781" s="1885"/>
      <c r="R781" s="1885"/>
      <c r="S781" s="1885"/>
      <c r="T781" s="1885"/>
      <c r="U781" s="1885"/>
      <c r="V781" s="1885"/>
      <c r="W781" s="1885"/>
      <c r="X781" s="1885"/>
      <c r="Y781" s="1941">
        <v>564</v>
      </c>
      <c r="Z781" s="1941"/>
      <c r="AA781" s="1885"/>
      <c r="AB781" s="1885"/>
      <c r="AC781" s="1885"/>
      <c r="AD781" s="1885"/>
      <c r="AE781" s="1885"/>
      <c r="AF781" s="1923">
        <v>0</v>
      </c>
      <c r="AG781" s="1923"/>
      <c r="AH781" s="1917">
        <v>0</v>
      </c>
      <c r="AI781" s="1917"/>
      <c r="AJ781" s="1917"/>
      <c r="AK781" s="1885"/>
      <c r="AL781" s="1885"/>
      <c r="AM781" s="1885"/>
      <c r="AN781" s="1885"/>
      <c r="AO781" s="1885"/>
      <c r="AP781" s="1885"/>
      <c r="AQ781" s="1885"/>
      <c r="AR781" s="1885"/>
      <c r="AS781" s="1419"/>
    </row>
    <row r="782" spans="1:45" ht="15" customHeight="1">
      <c r="A782" s="1924" t="s">
        <v>2228</v>
      </c>
      <c r="B782" s="1924"/>
      <c r="C782" s="1925" t="s">
        <v>1654</v>
      </c>
      <c r="D782" s="1925"/>
      <c r="E782" s="1925"/>
      <c r="F782" s="1926" t="s">
        <v>1655</v>
      </c>
      <c r="G782" s="1926"/>
      <c r="H782" s="1926"/>
      <c r="I782" s="1927">
        <v>325</v>
      </c>
      <c r="J782" s="1927"/>
      <c r="K782" s="1928" t="s">
        <v>1656</v>
      </c>
      <c r="L782" s="1928"/>
      <c r="M782" s="1862" t="s">
        <v>2229</v>
      </c>
      <c r="N782" s="1862"/>
      <c r="O782" s="1862"/>
      <c r="P782" s="1862"/>
      <c r="Q782" s="1942">
        <v>44422</v>
      </c>
      <c r="R782" s="1942"/>
      <c r="S782" s="1942"/>
      <c r="T782" s="1942">
        <v>44774</v>
      </c>
      <c r="U782" s="1942"/>
      <c r="V782" s="1942">
        <v>45138</v>
      </c>
      <c r="W782" s="1942"/>
      <c r="X782" s="1942"/>
      <c r="Y782" s="1941">
        <v>564</v>
      </c>
      <c r="Z782" s="1941"/>
      <c r="AA782" s="1862" t="s">
        <v>1658</v>
      </c>
      <c r="AB782" s="1862"/>
      <c r="AC782" s="1862"/>
      <c r="AD782" s="1862"/>
      <c r="AE782" s="1862"/>
      <c r="AF782" s="1923">
        <v>0</v>
      </c>
      <c r="AG782" s="1923"/>
      <c r="AH782" s="1930">
        <v>-25</v>
      </c>
      <c r="AI782" s="1930"/>
      <c r="AJ782" s="1930"/>
      <c r="AK782" s="1917">
        <v>509</v>
      </c>
      <c r="AL782" s="1917"/>
      <c r="AM782" s="1917"/>
      <c r="AN782" s="1941">
        <v>0</v>
      </c>
      <c r="AO782" s="1941"/>
      <c r="AP782" s="1941"/>
      <c r="AQ782" s="1941">
        <v>734</v>
      </c>
      <c r="AR782" s="1941"/>
      <c r="AS782" s="1419"/>
    </row>
    <row r="783" spans="1:45" ht="14.1" customHeight="1">
      <c r="A783" s="1885"/>
      <c r="B783" s="1885"/>
      <c r="C783" s="1885"/>
      <c r="D783" s="1885"/>
      <c r="E783" s="1885"/>
      <c r="F783" s="1885"/>
      <c r="G783" s="1885"/>
      <c r="H783" s="1885"/>
      <c r="I783" s="1885"/>
      <c r="J783" s="1885"/>
      <c r="K783" s="1885"/>
      <c r="L783" s="1885"/>
      <c r="M783" s="1885"/>
      <c r="N783" s="1885"/>
      <c r="O783" s="1885"/>
      <c r="P783" s="1885"/>
      <c r="Q783" s="1885"/>
      <c r="R783" s="1885"/>
      <c r="S783" s="1885"/>
      <c r="T783" s="1885"/>
      <c r="U783" s="1885"/>
      <c r="V783" s="1885"/>
      <c r="W783" s="1885"/>
      <c r="X783" s="1885"/>
      <c r="Y783" s="1885"/>
      <c r="Z783" s="1885"/>
      <c r="AA783" s="1862" t="s">
        <v>1659</v>
      </c>
      <c r="AB783" s="1862"/>
      <c r="AC783" s="1862"/>
      <c r="AD783" s="1862"/>
      <c r="AE783" s="1862"/>
      <c r="AF783" s="1923">
        <v>519</v>
      </c>
      <c r="AG783" s="1923"/>
      <c r="AH783" s="1917">
        <v>0</v>
      </c>
      <c r="AI783" s="1917"/>
      <c r="AJ783" s="1917"/>
      <c r="AK783" s="1885"/>
      <c r="AL783" s="1885"/>
      <c r="AM783" s="1885"/>
      <c r="AN783" s="1885"/>
      <c r="AO783" s="1885"/>
      <c r="AP783" s="1885"/>
      <c r="AQ783" s="1885"/>
      <c r="AR783" s="1885"/>
      <c r="AS783" s="1419"/>
    </row>
    <row r="784" spans="1:45" ht="15" customHeight="1">
      <c r="A784" s="1885"/>
      <c r="B784" s="1885"/>
      <c r="C784" s="1885"/>
      <c r="D784" s="1885"/>
      <c r="E784" s="1885"/>
      <c r="F784" s="1885"/>
      <c r="G784" s="1885"/>
      <c r="H784" s="1885"/>
      <c r="I784" s="1885"/>
      <c r="J784" s="1885"/>
      <c r="K784" s="1885"/>
      <c r="L784" s="1885"/>
      <c r="M784" s="1885"/>
      <c r="N784" s="1885"/>
      <c r="O784" s="1885"/>
      <c r="P784" s="1885"/>
      <c r="Q784" s="1885"/>
      <c r="R784" s="1885"/>
      <c r="S784" s="1885"/>
      <c r="T784" s="1885"/>
      <c r="U784" s="1885"/>
      <c r="V784" s="1885"/>
      <c r="W784" s="1885"/>
      <c r="X784" s="1885"/>
      <c r="Y784" s="1885"/>
      <c r="Z784" s="1885"/>
      <c r="AA784" s="1862" t="s">
        <v>1660</v>
      </c>
      <c r="AB784" s="1862"/>
      <c r="AC784" s="1862"/>
      <c r="AD784" s="1862"/>
      <c r="AE784" s="1862"/>
      <c r="AF784" s="1923">
        <v>0</v>
      </c>
      <c r="AG784" s="1923"/>
      <c r="AH784" s="1929">
        <v>15</v>
      </c>
      <c r="AI784" s="1929"/>
      <c r="AJ784" s="1929"/>
      <c r="AK784" s="1885"/>
      <c r="AL784" s="1885"/>
      <c r="AM784" s="1885"/>
      <c r="AN784" s="1885"/>
      <c r="AO784" s="1885"/>
      <c r="AP784" s="1885"/>
      <c r="AQ784" s="1885"/>
      <c r="AR784" s="1885"/>
      <c r="AS784" s="1419"/>
    </row>
    <row r="785" spans="1:45" ht="14.1" customHeight="1">
      <c r="A785" s="1924" t="s">
        <v>2230</v>
      </c>
      <c r="B785" s="1924"/>
      <c r="C785" s="1925" t="s">
        <v>1654</v>
      </c>
      <c r="D785" s="1925"/>
      <c r="E785" s="1925"/>
      <c r="F785" s="1926" t="s">
        <v>1655</v>
      </c>
      <c r="G785" s="1926"/>
      <c r="H785" s="1926"/>
      <c r="I785" s="1927">
        <v>325</v>
      </c>
      <c r="J785" s="1927"/>
      <c r="K785" s="1928" t="s">
        <v>1676</v>
      </c>
      <c r="L785" s="1928"/>
      <c r="M785" s="1924" t="s">
        <v>1677</v>
      </c>
      <c r="N785" s="1924"/>
      <c r="O785" s="1924"/>
      <c r="P785" s="1924"/>
      <c r="Q785" s="1885"/>
      <c r="R785" s="1885"/>
      <c r="S785" s="1885"/>
      <c r="T785" s="1885"/>
      <c r="U785" s="1885"/>
      <c r="V785" s="1885"/>
      <c r="W785" s="1885"/>
      <c r="X785" s="1885"/>
      <c r="Y785" s="1941">
        <v>564</v>
      </c>
      <c r="Z785" s="1941"/>
      <c r="AA785" s="1885"/>
      <c r="AB785" s="1885"/>
      <c r="AC785" s="1885"/>
      <c r="AD785" s="1885"/>
      <c r="AE785" s="1885"/>
      <c r="AF785" s="1923">
        <v>0</v>
      </c>
      <c r="AG785" s="1923"/>
      <c r="AH785" s="1917">
        <v>0</v>
      </c>
      <c r="AI785" s="1917"/>
      <c r="AJ785" s="1917"/>
      <c r="AK785" s="1885"/>
      <c r="AL785" s="1885"/>
      <c r="AM785" s="1885"/>
      <c r="AN785" s="1885"/>
      <c r="AO785" s="1885"/>
      <c r="AP785" s="1885"/>
      <c r="AQ785" s="1885"/>
      <c r="AR785" s="1885"/>
      <c r="AS785" s="1419"/>
    </row>
    <row r="786" spans="1:45" ht="15" customHeight="1">
      <c r="A786" s="1924" t="s">
        <v>2231</v>
      </c>
      <c r="B786" s="1924"/>
      <c r="C786" s="1925" t="s">
        <v>1654</v>
      </c>
      <c r="D786" s="1925"/>
      <c r="E786" s="1925"/>
      <c r="F786" s="1926" t="s">
        <v>1655</v>
      </c>
      <c r="G786" s="1926"/>
      <c r="H786" s="1926"/>
      <c r="I786" s="1927">
        <v>325</v>
      </c>
      <c r="J786" s="1927"/>
      <c r="K786" s="1928" t="s">
        <v>1676</v>
      </c>
      <c r="L786" s="1928"/>
      <c r="M786" s="1924" t="s">
        <v>1677</v>
      </c>
      <c r="N786" s="1924"/>
      <c r="O786" s="1924"/>
      <c r="P786" s="1924"/>
      <c r="Q786" s="1885"/>
      <c r="R786" s="1885"/>
      <c r="S786" s="1885"/>
      <c r="T786" s="1885"/>
      <c r="U786" s="1885"/>
      <c r="V786" s="1885"/>
      <c r="W786" s="1885"/>
      <c r="X786" s="1885"/>
      <c r="Y786" s="1941">
        <v>564</v>
      </c>
      <c r="Z786" s="1941"/>
      <c r="AA786" s="1885"/>
      <c r="AB786" s="1885"/>
      <c r="AC786" s="1885"/>
      <c r="AD786" s="1885"/>
      <c r="AE786" s="1885"/>
      <c r="AF786" s="1923">
        <v>0</v>
      </c>
      <c r="AG786" s="1923"/>
      <c r="AH786" s="1917">
        <v>0</v>
      </c>
      <c r="AI786" s="1917"/>
      <c r="AJ786" s="1917"/>
      <c r="AK786" s="1885"/>
      <c r="AL786" s="1885"/>
      <c r="AM786" s="1885"/>
      <c r="AN786" s="1885"/>
      <c r="AO786" s="1885"/>
      <c r="AP786" s="1885"/>
      <c r="AQ786" s="1885"/>
      <c r="AR786" s="1885"/>
      <c r="AS786" s="1419"/>
    </row>
    <row r="787" spans="1:45" ht="9" customHeight="1">
      <c r="A787" s="1855"/>
      <c r="B787" s="1855"/>
      <c r="C787" s="1855"/>
      <c r="D787" s="1855"/>
      <c r="E787" s="1855"/>
      <c r="F787" s="1855"/>
      <c r="G787" s="1855"/>
      <c r="H787" s="1855"/>
      <c r="I787" s="1855"/>
      <c r="J787" s="1855"/>
      <c r="K787" s="1855"/>
      <c r="L787" s="1855"/>
      <c r="M787" s="1855"/>
      <c r="N787" s="1855"/>
      <c r="O787" s="1855"/>
      <c r="P787" s="1855"/>
      <c r="Q787" s="1855"/>
      <c r="R787" s="1855"/>
      <c r="S787" s="1855"/>
      <c r="T787" s="1855"/>
      <c r="U787" s="1855"/>
      <c r="V787" s="1855"/>
      <c r="W787" s="1855"/>
      <c r="X787" s="1855"/>
      <c r="Y787" s="1855"/>
      <c r="Z787" s="1855"/>
      <c r="AA787" s="1855"/>
      <c r="AB787" s="1855"/>
      <c r="AC787" s="1855"/>
      <c r="AD787" s="1855"/>
      <c r="AE787" s="1855"/>
      <c r="AF787" s="1855"/>
      <c r="AG787" s="1855"/>
      <c r="AH787" s="1416"/>
      <c r="AI787" s="1955" t="s">
        <v>1640</v>
      </c>
      <c r="AJ787" s="1955"/>
      <c r="AK787" s="1955"/>
      <c r="AL787" s="1955"/>
      <c r="AM787" s="1955"/>
      <c r="AN787" s="1955"/>
      <c r="AO787" s="1955"/>
      <c r="AP787" s="1955"/>
      <c r="AQ787" s="1955"/>
      <c r="AR787" s="1955"/>
      <c r="AS787" s="1955"/>
    </row>
    <row r="788" spans="1:45" ht="20.100000000000001" customHeight="1">
      <c r="A788" s="1938" t="s">
        <v>1641</v>
      </c>
      <c r="B788" s="1938"/>
      <c r="C788" s="1938" t="s">
        <v>1642</v>
      </c>
      <c r="D788" s="1938"/>
      <c r="E788" s="1938"/>
      <c r="F788" s="1954" t="s">
        <v>1643</v>
      </c>
      <c r="G788" s="1954"/>
      <c r="H788" s="1954"/>
      <c r="I788" s="1939" t="s">
        <v>1644</v>
      </c>
      <c r="J788" s="1939"/>
      <c r="K788" s="1954" t="s">
        <v>1645</v>
      </c>
      <c r="L788" s="1954"/>
      <c r="M788" s="1940" t="s">
        <v>1646</v>
      </c>
      <c r="N788" s="1940"/>
      <c r="O788" s="1940"/>
      <c r="P788" s="1940"/>
      <c r="Q788" s="1873" t="s">
        <v>1647</v>
      </c>
      <c r="R788" s="1873"/>
      <c r="S788" s="1873"/>
      <c r="T788" s="1937" t="s">
        <v>1648</v>
      </c>
      <c r="U788" s="1937"/>
      <c r="V788" s="1937" t="s">
        <v>1649</v>
      </c>
      <c r="W788" s="1937"/>
      <c r="X788" s="1937"/>
      <c r="Y788" s="1937" t="s">
        <v>1650</v>
      </c>
      <c r="Z788" s="1937"/>
      <c r="AA788" s="1954" t="s">
        <v>1763</v>
      </c>
      <c r="AB788" s="1954"/>
      <c r="AC788" s="1873" t="s">
        <v>1764</v>
      </c>
      <c r="AD788" s="1873"/>
      <c r="AE788" s="1873"/>
      <c r="AF788" s="1936" t="s">
        <v>1652</v>
      </c>
      <c r="AG788" s="1936"/>
      <c r="AH788" s="1936"/>
      <c r="AI788" s="1936"/>
      <c r="AJ788" s="1936"/>
      <c r="AK788" s="1936"/>
      <c r="AL788" s="1936"/>
      <c r="AM788" s="1936"/>
      <c r="AN788" s="1936"/>
      <c r="AO788" s="1936"/>
      <c r="AP788" s="1936"/>
      <c r="AQ788" s="1936"/>
      <c r="AR788" s="1936"/>
      <c r="AS788" s="1419"/>
    </row>
    <row r="789" spans="1:45" ht="5.25" customHeight="1">
      <c r="A789" s="1948"/>
      <c r="B789" s="1948"/>
      <c r="C789" s="1948"/>
      <c r="D789" s="1948"/>
      <c r="E789" s="1948"/>
      <c r="F789" s="1948"/>
      <c r="G789" s="1948"/>
      <c r="H789" s="1948"/>
      <c r="I789" s="1948"/>
      <c r="J789" s="1948"/>
      <c r="K789" s="1948"/>
      <c r="L789" s="1948"/>
      <c r="M789" s="1948"/>
      <c r="N789" s="1948"/>
      <c r="O789" s="1948"/>
      <c r="P789" s="1948"/>
      <c r="Q789" s="1948"/>
      <c r="R789" s="1948"/>
      <c r="S789" s="1948"/>
      <c r="T789" s="1948"/>
      <c r="U789" s="1948"/>
      <c r="V789" s="1948"/>
      <c r="W789" s="1948"/>
      <c r="X789" s="1948"/>
      <c r="Y789" s="1948"/>
      <c r="Z789" s="1948"/>
      <c r="AA789" s="1948"/>
      <c r="AB789" s="1948"/>
      <c r="AC789" s="1948"/>
      <c r="AD789" s="1948"/>
      <c r="AE789" s="1948"/>
      <c r="AF789" s="1948"/>
      <c r="AG789" s="1948"/>
      <c r="AH789" s="1948"/>
      <c r="AI789" s="1948"/>
      <c r="AJ789" s="1948"/>
      <c r="AK789" s="1948"/>
      <c r="AL789" s="1948"/>
      <c r="AM789" s="1948"/>
      <c r="AN789" s="1948"/>
      <c r="AO789" s="1948"/>
      <c r="AP789" s="1948"/>
      <c r="AQ789" s="1948"/>
      <c r="AR789" s="1948"/>
      <c r="AS789" s="1416"/>
    </row>
    <row r="790" spans="1:45" ht="21" customHeight="1">
      <c r="A790" s="1949" t="s">
        <v>2232</v>
      </c>
      <c r="B790" s="1949"/>
      <c r="C790" s="1950" t="s">
        <v>1654</v>
      </c>
      <c r="D790" s="1950"/>
      <c r="E790" s="1950"/>
      <c r="F790" s="1951" t="s">
        <v>1655</v>
      </c>
      <c r="G790" s="1951"/>
      <c r="H790" s="1951"/>
      <c r="I790" s="1952">
        <v>325</v>
      </c>
      <c r="J790" s="1952"/>
      <c r="K790" s="1953" t="s">
        <v>1676</v>
      </c>
      <c r="L790" s="1953"/>
      <c r="M790" s="1949" t="s">
        <v>1677</v>
      </c>
      <c r="N790" s="1949"/>
      <c r="O790" s="1949"/>
      <c r="P790" s="1949"/>
      <c r="Q790" s="1944"/>
      <c r="R790" s="1944"/>
      <c r="S790" s="1944"/>
      <c r="T790" s="1944"/>
      <c r="U790" s="1944"/>
      <c r="V790" s="1944"/>
      <c r="W790" s="1944"/>
      <c r="X790" s="1944"/>
      <c r="Y790" s="1945">
        <v>564</v>
      </c>
      <c r="Z790" s="1945"/>
      <c r="AA790" s="1944"/>
      <c r="AB790" s="1944"/>
      <c r="AC790" s="1944"/>
      <c r="AD790" s="1944"/>
      <c r="AE790" s="1944"/>
      <c r="AF790" s="1946">
        <v>0</v>
      </c>
      <c r="AG790" s="1946"/>
      <c r="AH790" s="1947">
        <v>0</v>
      </c>
      <c r="AI790" s="1947"/>
      <c r="AJ790" s="1947"/>
      <c r="AK790" s="1944"/>
      <c r="AL790" s="1944"/>
      <c r="AM790" s="1944"/>
      <c r="AN790" s="1944"/>
      <c r="AO790" s="1944"/>
      <c r="AP790" s="1944"/>
      <c r="AQ790" s="1944"/>
      <c r="AR790" s="1944"/>
      <c r="AS790" s="1419"/>
    </row>
    <row r="791" spans="1:45" ht="14.1" customHeight="1">
      <c r="A791" s="1924" t="s">
        <v>2233</v>
      </c>
      <c r="B791" s="1924"/>
      <c r="C791" s="1925" t="s">
        <v>1654</v>
      </c>
      <c r="D791" s="1925"/>
      <c r="E791" s="1925"/>
      <c r="F791" s="1926" t="s">
        <v>1655</v>
      </c>
      <c r="G791" s="1926"/>
      <c r="H791" s="1926"/>
      <c r="I791" s="1927">
        <v>325</v>
      </c>
      <c r="J791" s="1927"/>
      <c r="K791" s="1928" t="s">
        <v>1676</v>
      </c>
      <c r="L791" s="1928"/>
      <c r="M791" s="1924" t="s">
        <v>1677</v>
      </c>
      <c r="N791" s="1924"/>
      <c r="O791" s="1924"/>
      <c r="P791" s="1924"/>
      <c r="Q791" s="1885"/>
      <c r="R791" s="1885"/>
      <c r="S791" s="1885"/>
      <c r="T791" s="1885"/>
      <c r="U791" s="1885"/>
      <c r="V791" s="1885"/>
      <c r="W791" s="1885"/>
      <c r="X791" s="1885"/>
      <c r="Y791" s="1941">
        <v>564</v>
      </c>
      <c r="Z791" s="1941"/>
      <c r="AA791" s="1885"/>
      <c r="AB791" s="1885"/>
      <c r="AC791" s="1885"/>
      <c r="AD791" s="1885"/>
      <c r="AE791" s="1885"/>
      <c r="AF791" s="1923">
        <v>0</v>
      </c>
      <c r="AG791" s="1923"/>
      <c r="AH791" s="1917">
        <v>0</v>
      </c>
      <c r="AI791" s="1917"/>
      <c r="AJ791" s="1917"/>
      <c r="AK791" s="1885"/>
      <c r="AL791" s="1885"/>
      <c r="AM791" s="1885"/>
      <c r="AN791" s="1885"/>
      <c r="AO791" s="1885"/>
      <c r="AP791" s="1885"/>
      <c r="AQ791" s="1885"/>
      <c r="AR791" s="1885"/>
      <c r="AS791" s="1419"/>
    </row>
    <row r="792" spans="1:45" ht="15" customHeight="1">
      <c r="A792" s="1924" t="s">
        <v>2234</v>
      </c>
      <c r="B792" s="1924"/>
      <c r="C792" s="1925" t="s">
        <v>1654</v>
      </c>
      <c r="D792" s="1925"/>
      <c r="E792" s="1925"/>
      <c r="F792" s="1926" t="s">
        <v>1655</v>
      </c>
      <c r="G792" s="1926"/>
      <c r="H792" s="1926"/>
      <c r="I792" s="1927">
        <v>325</v>
      </c>
      <c r="J792" s="1927"/>
      <c r="K792" s="1928" t="s">
        <v>1656</v>
      </c>
      <c r="L792" s="1928"/>
      <c r="M792" s="1862" t="s">
        <v>2235</v>
      </c>
      <c r="N792" s="1862"/>
      <c r="O792" s="1862"/>
      <c r="P792" s="1862"/>
      <c r="Q792" s="1942">
        <v>44882</v>
      </c>
      <c r="R792" s="1942"/>
      <c r="S792" s="1942"/>
      <c r="T792" s="1942">
        <v>44882</v>
      </c>
      <c r="U792" s="1942"/>
      <c r="V792" s="1942">
        <v>45138</v>
      </c>
      <c r="W792" s="1942"/>
      <c r="X792" s="1942"/>
      <c r="Y792" s="1941">
        <v>564</v>
      </c>
      <c r="Z792" s="1941"/>
      <c r="AA792" s="1862" t="s">
        <v>1658</v>
      </c>
      <c r="AB792" s="1862"/>
      <c r="AC792" s="1862"/>
      <c r="AD792" s="1862"/>
      <c r="AE792" s="1862"/>
      <c r="AF792" s="1923">
        <v>0</v>
      </c>
      <c r="AG792" s="1923"/>
      <c r="AH792" s="1930">
        <v>-50</v>
      </c>
      <c r="AI792" s="1930"/>
      <c r="AJ792" s="1930"/>
      <c r="AK792" s="1917">
        <v>514</v>
      </c>
      <c r="AL792" s="1917"/>
      <c r="AM792" s="1917"/>
      <c r="AN792" s="1941">
        <v>0</v>
      </c>
      <c r="AO792" s="1941"/>
      <c r="AP792" s="1941"/>
      <c r="AQ792" s="1941">
        <v>0</v>
      </c>
      <c r="AR792" s="1941"/>
      <c r="AS792" s="1419"/>
    </row>
    <row r="793" spans="1:45" ht="14.1" customHeight="1">
      <c r="A793" s="1885"/>
      <c r="B793" s="1885"/>
      <c r="C793" s="1885"/>
      <c r="D793" s="1885"/>
      <c r="E793" s="1885"/>
      <c r="F793" s="1885"/>
      <c r="G793" s="1885"/>
      <c r="H793" s="1885"/>
      <c r="I793" s="1885"/>
      <c r="J793" s="1885"/>
      <c r="K793" s="1885"/>
      <c r="L793" s="1885"/>
      <c r="M793" s="1885"/>
      <c r="N793" s="1885"/>
      <c r="O793" s="1885"/>
      <c r="P793" s="1885"/>
      <c r="Q793" s="1885"/>
      <c r="R793" s="1885"/>
      <c r="S793" s="1885"/>
      <c r="T793" s="1885"/>
      <c r="U793" s="1885"/>
      <c r="V793" s="1885"/>
      <c r="W793" s="1885"/>
      <c r="X793" s="1885"/>
      <c r="Y793" s="1885"/>
      <c r="Z793" s="1885"/>
      <c r="AA793" s="1862" t="s">
        <v>1659</v>
      </c>
      <c r="AB793" s="1862"/>
      <c r="AC793" s="1862"/>
      <c r="AD793" s="1862"/>
      <c r="AE793" s="1862"/>
      <c r="AF793" s="1923">
        <v>549</v>
      </c>
      <c r="AG793" s="1923"/>
      <c r="AH793" s="1917">
        <v>0</v>
      </c>
      <c r="AI793" s="1917"/>
      <c r="AJ793" s="1917"/>
      <c r="AK793" s="1885"/>
      <c r="AL793" s="1885"/>
      <c r="AM793" s="1885"/>
      <c r="AN793" s="1885"/>
      <c r="AO793" s="1885"/>
      <c r="AP793" s="1885"/>
      <c r="AQ793" s="1885"/>
      <c r="AR793" s="1885"/>
      <c r="AS793" s="1419"/>
    </row>
    <row r="794" spans="1:45" ht="14.1" customHeight="1">
      <c r="A794" s="1885"/>
      <c r="B794" s="1885"/>
      <c r="C794" s="1885"/>
      <c r="D794" s="1885"/>
      <c r="E794" s="1885"/>
      <c r="F794" s="1885"/>
      <c r="G794" s="1885"/>
      <c r="H794" s="1885"/>
      <c r="I794" s="1885"/>
      <c r="J794" s="1885"/>
      <c r="K794" s="1885"/>
      <c r="L794" s="1885"/>
      <c r="M794" s="1885"/>
      <c r="N794" s="1885"/>
      <c r="O794" s="1885"/>
      <c r="P794" s="1885"/>
      <c r="Q794" s="1885"/>
      <c r="R794" s="1885"/>
      <c r="S794" s="1885"/>
      <c r="T794" s="1885"/>
      <c r="U794" s="1885"/>
      <c r="V794" s="1885"/>
      <c r="W794" s="1885"/>
      <c r="X794" s="1885"/>
      <c r="Y794" s="1885"/>
      <c r="Z794" s="1885"/>
      <c r="AA794" s="1862" t="s">
        <v>1660</v>
      </c>
      <c r="AB794" s="1862"/>
      <c r="AC794" s="1862"/>
      <c r="AD794" s="1862"/>
      <c r="AE794" s="1862"/>
      <c r="AF794" s="1923">
        <v>0</v>
      </c>
      <c r="AG794" s="1923"/>
      <c r="AH794" s="1929">
        <v>15</v>
      </c>
      <c r="AI794" s="1929"/>
      <c r="AJ794" s="1929"/>
      <c r="AK794" s="1885"/>
      <c r="AL794" s="1885"/>
      <c r="AM794" s="1885"/>
      <c r="AN794" s="1885"/>
      <c r="AO794" s="1885"/>
      <c r="AP794" s="1885"/>
      <c r="AQ794" s="1885"/>
      <c r="AR794" s="1885"/>
      <c r="AS794" s="1419"/>
    </row>
    <row r="795" spans="1:45" ht="15" customHeight="1">
      <c r="A795" s="1924" t="s">
        <v>2236</v>
      </c>
      <c r="B795" s="1924"/>
      <c r="C795" s="1925" t="s">
        <v>1654</v>
      </c>
      <c r="D795" s="1925"/>
      <c r="E795" s="1925"/>
      <c r="F795" s="1926" t="s">
        <v>1655</v>
      </c>
      <c r="G795" s="1926"/>
      <c r="H795" s="1926"/>
      <c r="I795" s="1927">
        <v>325</v>
      </c>
      <c r="J795" s="1927"/>
      <c r="K795" s="1928" t="s">
        <v>1656</v>
      </c>
      <c r="L795" s="1928"/>
      <c r="M795" s="1862" t="s">
        <v>2237</v>
      </c>
      <c r="N795" s="1862"/>
      <c r="O795" s="1862"/>
      <c r="P795" s="1862"/>
      <c r="Q795" s="1942">
        <v>44776</v>
      </c>
      <c r="R795" s="1942"/>
      <c r="S795" s="1942"/>
      <c r="T795" s="1942">
        <v>44776</v>
      </c>
      <c r="U795" s="1942"/>
      <c r="V795" s="1942">
        <v>45138</v>
      </c>
      <c r="W795" s="1942"/>
      <c r="X795" s="1942"/>
      <c r="Y795" s="1941">
        <v>564</v>
      </c>
      <c r="Z795" s="1941"/>
      <c r="AA795" s="1862" t="s">
        <v>1658</v>
      </c>
      <c r="AB795" s="1862"/>
      <c r="AC795" s="1862"/>
      <c r="AD795" s="1862"/>
      <c r="AE795" s="1862"/>
      <c r="AF795" s="1923">
        <v>0</v>
      </c>
      <c r="AG795" s="1923"/>
      <c r="AH795" s="1930">
        <v>-15</v>
      </c>
      <c r="AI795" s="1930"/>
      <c r="AJ795" s="1930"/>
      <c r="AK795" s="1917">
        <v>534</v>
      </c>
      <c r="AL795" s="1917"/>
      <c r="AM795" s="1917"/>
      <c r="AN795" s="1941">
        <v>0</v>
      </c>
      <c r="AO795" s="1941"/>
      <c r="AP795" s="1941"/>
      <c r="AQ795" s="1970">
        <v>-1976</v>
      </c>
      <c r="AR795" s="1970"/>
      <c r="AS795" s="1419"/>
    </row>
    <row r="796" spans="1:45" ht="14.1" customHeight="1">
      <c r="A796" s="1885"/>
      <c r="B796" s="1885"/>
      <c r="C796" s="1885"/>
      <c r="D796" s="1885"/>
      <c r="E796" s="1885"/>
      <c r="F796" s="1885"/>
      <c r="G796" s="1885"/>
      <c r="H796" s="1885"/>
      <c r="I796" s="1885"/>
      <c r="J796" s="1885"/>
      <c r="K796" s="1885"/>
      <c r="L796" s="1885"/>
      <c r="M796" s="1885"/>
      <c r="N796" s="1885"/>
      <c r="O796" s="1885"/>
      <c r="P796" s="1885"/>
      <c r="Q796" s="1885"/>
      <c r="R796" s="1885"/>
      <c r="S796" s="1885"/>
      <c r="T796" s="1885"/>
      <c r="U796" s="1885"/>
      <c r="V796" s="1885"/>
      <c r="W796" s="1885"/>
      <c r="X796" s="1885"/>
      <c r="Y796" s="1885"/>
      <c r="Z796" s="1885"/>
      <c r="AA796" s="1862" t="s">
        <v>1659</v>
      </c>
      <c r="AB796" s="1862"/>
      <c r="AC796" s="1862"/>
      <c r="AD796" s="1862"/>
      <c r="AE796" s="1862"/>
      <c r="AF796" s="1923">
        <v>534</v>
      </c>
      <c r="AG796" s="1923"/>
      <c r="AH796" s="1917">
        <v>0</v>
      </c>
      <c r="AI796" s="1917"/>
      <c r="AJ796" s="1917"/>
      <c r="AK796" s="1885"/>
      <c r="AL796" s="1885"/>
      <c r="AM796" s="1885"/>
      <c r="AN796" s="1885"/>
      <c r="AO796" s="1885"/>
      <c r="AP796" s="1885"/>
      <c r="AQ796" s="1885"/>
      <c r="AR796" s="1885"/>
      <c r="AS796" s="1419"/>
    </row>
    <row r="797" spans="1:45" ht="15" customHeight="1">
      <c r="A797" s="1885"/>
      <c r="B797" s="1885"/>
      <c r="C797" s="1885"/>
      <c r="D797" s="1885"/>
      <c r="E797" s="1885"/>
      <c r="F797" s="1885"/>
      <c r="G797" s="1885"/>
      <c r="H797" s="1885"/>
      <c r="I797" s="1885"/>
      <c r="J797" s="1885"/>
      <c r="K797" s="1885"/>
      <c r="L797" s="1885"/>
      <c r="M797" s="1885"/>
      <c r="N797" s="1885"/>
      <c r="O797" s="1885"/>
      <c r="P797" s="1885"/>
      <c r="Q797" s="1885"/>
      <c r="R797" s="1885"/>
      <c r="S797" s="1885"/>
      <c r="T797" s="1885"/>
      <c r="U797" s="1885"/>
      <c r="V797" s="1885"/>
      <c r="W797" s="1885"/>
      <c r="X797" s="1885"/>
      <c r="Y797" s="1885"/>
      <c r="Z797" s="1885"/>
      <c r="AA797" s="1862" t="s">
        <v>1660</v>
      </c>
      <c r="AB797" s="1862"/>
      <c r="AC797" s="1862"/>
      <c r="AD797" s="1862"/>
      <c r="AE797" s="1862"/>
      <c r="AF797" s="1923">
        <v>0</v>
      </c>
      <c r="AG797" s="1923"/>
      <c r="AH797" s="1929">
        <v>15</v>
      </c>
      <c r="AI797" s="1929"/>
      <c r="AJ797" s="1929"/>
      <c r="AK797" s="1885"/>
      <c r="AL797" s="1885"/>
      <c r="AM797" s="1885"/>
      <c r="AN797" s="1885"/>
      <c r="AO797" s="1885"/>
      <c r="AP797" s="1885"/>
      <c r="AQ797" s="1885"/>
      <c r="AR797" s="1885"/>
      <c r="AS797" s="1419"/>
    </row>
    <row r="798" spans="1:45" ht="14.1" customHeight="1">
      <c r="A798" s="1924" t="s">
        <v>2238</v>
      </c>
      <c r="B798" s="1924"/>
      <c r="C798" s="1925" t="s">
        <v>1654</v>
      </c>
      <c r="D798" s="1925"/>
      <c r="E798" s="1925"/>
      <c r="F798" s="1926" t="s">
        <v>1655</v>
      </c>
      <c r="G798" s="1926"/>
      <c r="H798" s="1926"/>
      <c r="I798" s="1927">
        <v>325</v>
      </c>
      <c r="J798" s="1927"/>
      <c r="K798" s="1928" t="s">
        <v>1656</v>
      </c>
      <c r="L798" s="1928"/>
      <c r="M798" s="1862" t="s">
        <v>2239</v>
      </c>
      <c r="N798" s="1862"/>
      <c r="O798" s="1862"/>
      <c r="P798" s="1862"/>
      <c r="Q798" s="1942">
        <v>44683</v>
      </c>
      <c r="R798" s="1942"/>
      <c r="S798" s="1942"/>
      <c r="T798" s="1942">
        <v>44774</v>
      </c>
      <c r="U798" s="1942"/>
      <c r="V798" s="1942">
        <v>45138</v>
      </c>
      <c r="W798" s="1942"/>
      <c r="X798" s="1942"/>
      <c r="Y798" s="1941">
        <v>564</v>
      </c>
      <c r="Z798" s="1941"/>
      <c r="AA798" s="1862" t="s">
        <v>1658</v>
      </c>
      <c r="AB798" s="1862"/>
      <c r="AC798" s="1862"/>
      <c r="AD798" s="1862"/>
      <c r="AE798" s="1862"/>
      <c r="AF798" s="1923">
        <v>0</v>
      </c>
      <c r="AG798" s="1923"/>
      <c r="AH798" s="1930">
        <v>-35</v>
      </c>
      <c r="AI798" s="1930"/>
      <c r="AJ798" s="1930"/>
      <c r="AK798" s="1917">
        <v>524</v>
      </c>
      <c r="AL798" s="1917"/>
      <c r="AM798" s="1917"/>
      <c r="AN798" s="1941">
        <v>0</v>
      </c>
      <c r="AO798" s="1941"/>
      <c r="AP798" s="1941"/>
      <c r="AQ798" s="1959">
        <v>-110.12</v>
      </c>
      <c r="AR798" s="1959"/>
      <c r="AS798" s="1419"/>
    </row>
    <row r="799" spans="1:45" ht="15" customHeight="1">
      <c r="A799" s="1885"/>
      <c r="B799" s="1885"/>
      <c r="C799" s="1885"/>
      <c r="D799" s="1885"/>
      <c r="E799" s="1885"/>
      <c r="F799" s="1885"/>
      <c r="G799" s="1885"/>
      <c r="H799" s="1885"/>
      <c r="I799" s="1885"/>
      <c r="J799" s="1885"/>
      <c r="K799" s="1885"/>
      <c r="L799" s="1885"/>
      <c r="M799" s="1885"/>
      <c r="N799" s="1885"/>
      <c r="O799" s="1885"/>
      <c r="P799" s="1885"/>
      <c r="Q799" s="1885"/>
      <c r="R799" s="1885"/>
      <c r="S799" s="1885"/>
      <c r="T799" s="1885"/>
      <c r="U799" s="1885"/>
      <c r="V799" s="1885"/>
      <c r="W799" s="1885"/>
      <c r="X799" s="1885"/>
      <c r="Y799" s="1885"/>
      <c r="Z799" s="1885"/>
      <c r="AA799" s="1862" t="s">
        <v>1659</v>
      </c>
      <c r="AB799" s="1862"/>
      <c r="AC799" s="1862"/>
      <c r="AD799" s="1862"/>
      <c r="AE799" s="1862"/>
      <c r="AF799" s="1923">
        <v>544</v>
      </c>
      <c r="AG799" s="1923"/>
      <c r="AH799" s="1917">
        <v>0</v>
      </c>
      <c r="AI799" s="1917"/>
      <c r="AJ799" s="1917"/>
      <c r="AK799" s="1885"/>
      <c r="AL799" s="1885"/>
      <c r="AM799" s="1885"/>
      <c r="AN799" s="1885"/>
      <c r="AO799" s="1885"/>
      <c r="AP799" s="1885"/>
      <c r="AQ799" s="1885"/>
      <c r="AR799" s="1885"/>
      <c r="AS799" s="1419"/>
    </row>
    <row r="800" spans="1:45" ht="14.1" customHeight="1">
      <c r="A800" s="1885"/>
      <c r="B800" s="1885"/>
      <c r="C800" s="1885"/>
      <c r="D800" s="1885"/>
      <c r="E800" s="1885"/>
      <c r="F800" s="1885"/>
      <c r="G800" s="1885"/>
      <c r="H800" s="1885"/>
      <c r="I800" s="1885"/>
      <c r="J800" s="1885"/>
      <c r="K800" s="1885"/>
      <c r="L800" s="1885"/>
      <c r="M800" s="1885"/>
      <c r="N800" s="1885"/>
      <c r="O800" s="1885"/>
      <c r="P800" s="1885"/>
      <c r="Q800" s="1885"/>
      <c r="R800" s="1885"/>
      <c r="S800" s="1885"/>
      <c r="T800" s="1885"/>
      <c r="U800" s="1885"/>
      <c r="V800" s="1885"/>
      <c r="W800" s="1885"/>
      <c r="X800" s="1885"/>
      <c r="Y800" s="1885"/>
      <c r="Z800" s="1885"/>
      <c r="AA800" s="1862" t="s">
        <v>1660</v>
      </c>
      <c r="AB800" s="1862"/>
      <c r="AC800" s="1862"/>
      <c r="AD800" s="1862"/>
      <c r="AE800" s="1862"/>
      <c r="AF800" s="1923">
        <v>0</v>
      </c>
      <c r="AG800" s="1923"/>
      <c r="AH800" s="1929">
        <v>15</v>
      </c>
      <c r="AI800" s="1929"/>
      <c r="AJ800" s="1929"/>
      <c r="AK800" s="1885"/>
      <c r="AL800" s="1885"/>
      <c r="AM800" s="1885"/>
      <c r="AN800" s="1885"/>
      <c r="AO800" s="1885"/>
      <c r="AP800" s="1885"/>
      <c r="AQ800" s="1885"/>
      <c r="AR800" s="1885"/>
      <c r="AS800" s="1419"/>
    </row>
    <row r="801" spans="1:45" ht="15" customHeight="1">
      <c r="A801" s="1924" t="s">
        <v>2240</v>
      </c>
      <c r="B801" s="1924"/>
      <c r="C801" s="1925" t="s">
        <v>1654</v>
      </c>
      <c r="D801" s="1925"/>
      <c r="E801" s="1925"/>
      <c r="F801" s="1926" t="s">
        <v>1655</v>
      </c>
      <c r="G801" s="1926"/>
      <c r="H801" s="1926"/>
      <c r="I801" s="1927">
        <v>325</v>
      </c>
      <c r="J801" s="1927"/>
      <c r="K801" s="1928" t="s">
        <v>1676</v>
      </c>
      <c r="L801" s="1928"/>
      <c r="M801" s="1924" t="s">
        <v>1677</v>
      </c>
      <c r="N801" s="1924"/>
      <c r="O801" s="1924"/>
      <c r="P801" s="1924"/>
      <c r="Q801" s="1885"/>
      <c r="R801" s="1885"/>
      <c r="S801" s="1885"/>
      <c r="T801" s="1885"/>
      <c r="U801" s="1885"/>
      <c r="V801" s="1885"/>
      <c r="W801" s="1885"/>
      <c r="X801" s="1885"/>
      <c r="Y801" s="1941">
        <v>564</v>
      </c>
      <c r="Z801" s="1941"/>
      <c r="AA801" s="1885"/>
      <c r="AB801" s="1885"/>
      <c r="AC801" s="1885"/>
      <c r="AD801" s="1885"/>
      <c r="AE801" s="1885"/>
      <c r="AF801" s="1923">
        <v>0</v>
      </c>
      <c r="AG801" s="1923"/>
      <c r="AH801" s="1917">
        <v>0</v>
      </c>
      <c r="AI801" s="1917"/>
      <c r="AJ801" s="1917"/>
      <c r="AK801" s="1885"/>
      <c r="AL801" s="1885"/>
      <c r="AM801" s="1885"/>
      <c r="AN801" s="1885"/>
      <c r="AO801" s="1885"/>
      <c r="AP801" s="1885"/>
      <c r="AQ801" s="1885"/>
      <c r="AR801" s="1885"/>
      <c r="AS801" s="1419"/>
    </row>
    <row r="802" spans="1:45" ht="14.1" customHeight="1">
      <c r="A802" s="1924" t="s">
        <v>2241</v>
      </c>
      <c r="B802" s="1924"/>
      <c r="C802" s="1925" t="s">
        <v>1654</v>
      </c>
      <c r="D802" s="1925"/>
      <c r="E802" s="1925"/>
      <c r="F802" s="1926" t="s">
        <v>1655</v>
      </c>
      <c r="G802" s="1926"/>
      <c r="H802" s="1926"/>
      <c r="I802" s="1927">
        <v>325</v>
      </c>
      <c r="J802" s="1927"/>
      <c r="K802" s="1928" t="s">
        <v>1656</v>
      </c>
      <c r="L802" s="1928"/>
      <c r="M802" s="1862" t="s">
        <v>2242</v>
      </c>
      <c r="N802" s="1862"/>
      <c r="O802" s="1862"/>
      <c r="P802" s="1862"/>
      <c r="Q802" s="1942">
        <v>44844</v>
      </c>
      <c r="R802" s="1942"/>
      <c r="S802" s="1942"/>
      <c r="T802" s="1942">
        <v>44844</v>
      </c>
      <c r="U802" s="1942"/>
      <c r="V802" s="1942">
        <v>45138</v>
      </c>
      <c r="W802" s="1942"/>
      <c r="X802" s="1942"/>
      <c r="Y802" s="1941">
        <v>564</v>
      </c>
      <c r="Z802" s="1941"/>
      <c r="AA802" s="1862" t="s">
        <v>1658</v>
      </c>
      <c r="AB802" s="1862"/>
      <c r="AC802" s="1862"/>
      <c r="AD802" s="1862"/>
      <c r="AE802" s="1862"/>
      <c r="AF802" s="1923">
        <v>0</v>
      </c>
      <c r="AG802" s="1923"/>
      <c r="AH802" s="1930">
        <v>-50</v>
      </c>
      <c r="AI802" s="1930"/>
      <c r="AJ802" s="1930"/>
      <c r="AK802" s="1917">
        <v>514</v>
      </c>
      <c r="AL802" s="1917"/>
      <c r="AM802" s="1917"/>
      <c r="AN802" s="1941">
        <v>0</v>
      </c>
      <c r="AO802" s="1941"/>
      <c r="AP802" s="1941"/>
      <c r="AQ802" s="1943">
        <v>1289.74</v>
      </c>
      <c r="AR802" s="1943"/>
      <c r="AS802" s="1419"/>
    </row>
    <row r="803" spans="1:45" ht="14.1" customHeight="1">
      <c r="A803" s="1885"/>
      <c r="B803" s="1885"/>
      <c r="C803" s="1885"/>
      <c r="D803" s="1885"/>
      <c r="E803" s="1885"/>
      <c r="F803" s="1885"/>
      <c r="G803" s="1885"/>
      <c r="H803" s="1885"/>
      <c r="I803" s="1885"/>
      <c r="J803" s="1885"/>
      <c r="K803" s="1885"/>
      <c r="L803" s="1885"/>
      <c r="M803" s="1885"/>
      <c r="N803" s="1885"/>
      <c r="O803" s="1885"/>
      <c r="P803" s="1885"/>
      <c r="Q803" s="1885"/>
      <c r="R803" s="1885"/>
      <c r="S803" s="1885"/>
      <c r="T803" s="1885"/>
      <c r="U803" s="1885"/>
      <c r="V803" s="1885"/>
      <c r="W803" s="1885"/>
      <c r="X803" s="1885"/>
      <c r="Y803" s="1885"/>
      <c r="Z803" s="1885"/>
      <c r="AA803" s="1862" t="s">
        <v>1659</v>
      </c>
      <c r="AB803" s="1862"/>
      <c r="AC803" s="1862"/>
      <c r="AD803" s="1862"/>
      <c r="AE803" s="1862"/>
      <c r="AF803" s="1923">
        <v>549</v>
      </c>
      <c r="AG803" s="1923"/>
      <c r="AH803" s="1917">
        <v>0</v>
      </c>
      <c r="AI803" s="1917"/>
      <c r="AJ803" s="1917"/>
      <c r="AK803" s="1885"/>
      <c r="AL803" s="1885"/>
      <c r="AM803" s="1885"/>
      <c r="AN803" s="1885"/>
      <c r="AO803" s="1885"/>
      <c r="AP803" s="1885"/>
      <c r="AQ803" s="1885"/>
      <c r="AR803" s="1885"/>
      <c r="AS803" s="1419"/>
    </row>
    <row r="804" spans="1:45" ht="15" customHeight="1">
      <c r="A804" s="1885"/>
      <c r="B804" s="1885"/>
      <c r="C804" s="1885"/>
      <c r="D804" s="1885"/>
      <c r="E804" s="1885"/>
      <c r="F804" s="1885"/>
      <c r="G804" s="1885"/>
      <c r="H804" s="1885"/>
      <c r="I804" s="1885"/>
      <c r="J804" s="1885"/>
      <c r="K804" s="1885"/>
      <c r="L804" s="1885"/>
      <c r="M804" s="1885"/>
      <c r="N804" s="1885"/>
      <c r="O804" s="1885"/>
      <c r="P804" s="1885"/>
      <c r="Q804" s="1885"/>
      <c r="R804" s="1885"/>
      <c r="S804" s="1885"/>
      <c r="T804" s="1885"/>
      <c r="U804" s="1885"/>
      <c r="V804" s="1885"/>
      <c r="W804" s="1885"/>
      <c r="X804" s="1885"/>
      <c r="Y804" s="1885"/>
      <c r="Z804" s="1885"/>
      <c r="AA804" s="1862" t="s">
        <v>1660</v>
      </c>
      <c r="AB804" s="1862"/>
      <c r="AC804" s="1862"/>
      <c r="AD804" s="1862"/>
      <c r="AE804" s="1862"/>
      <c r="AF804" s="1923">
        <v>0</v>
      </c>
      <c r="AG804" s="1923"/>
      <c r="AH804" s="1929">
        <v>15</v>
      </c>
      <c r="AI804" s="1929"/>
      <c r="AJ804" s="1929"/>
      <c r="AK804" s="1885"/>
      <c r="AL804" s="1885"/>
      <c r="AM804" s="1885"/>
      <c r="AN804" s="1885"/>
      <c r="AO804" s="1885"/>
      <c r="AP804" s="1885"/>
      <c r="AQ804" s="1885"/>
      <c r="AR804" s="1885"/>
      <c r="AS804" s="1419"/>
    </row>
    <row r="805" spans="1:45" ht="20.100000000000001" customHeight="1">
      <c r="A805" s="1924" t="s">
        <v>2243</v>
      </c>
      <c r="B805" s="1924"/>
      <c r="C805" s="1925" t="s">
        <v>1654</v>
      </c>
      <c r="D805" s="1925"/>
      <c r="E805" s="1925"/>
      <c r="F805" s="1926" t="s">
        <v>1655</v>
      </c>
      <c r="G805" s="1926"/>
      <c r="H805" s="1926"/>
      <c r="I805" s="1927">
        <v>325</v>
      </c>
      <c r="J805" s="1927"/>
      <c r="K805" s="1928" t="s">
        <v>1656</v>
      </c>
      <c r="L805" s="1928"/>
      <c r="M805" s="1862" t="s">
        <v>2244</v>
      </c>
      <c r="N805" s="1862"/>
      <c r="O805" s="1862"/>
      <c r="P805" s="1862"/>
      <c r="Q805" s="1942">
        <v>44844</v>
      </c>
      <c r="R805" s="1942"/>
      <c r="S805" s="1942"/>
      <c r="T805" s="1942">
        <v>44844</v>
      </c>
      <c r="U805" s="1942"/>
      <c r="V805" s="1942">
        <v>45138</v>
      </c>
      <c r="W805" s="1942"/>
      <c r="X805" s="1942"/>
      <c r="Y805" s="1941">
        <v>564</v>
      </c>
      <c r="Z805" s="1941"/>
      <c r="AA805" s="1862" t="s">
        <v>1658</v>
      </c>
      <c r="AB805" s="1862"/>
      <c r="AC805" s="1862"/>
      <c r="AD805" s="1862"/>
      <c r="AE805" s="1862"/>
      <c r="AF805" s="1923">
        <v>0</v>
      </c>
      <c r="AG805" s="1923"/>
      <c r="AH805" s="1930">
        <v>-50</v>
      </c>
      <c r="AI805" s="1930"/>
      <c r="AJ805" s="1930"/>
      <c r="AK805" s="1917">
        <v>514</v>
      </c>
      <c r="AL805" s="1917"/>
      <c r="AM805" s="1917"/>
      <c r="AN805" s="1941">
        <v>0</v>
      </c>
      <c r="AO805" s="1941"/>
      <c r="AP805" s="1941"/>
      <c r="AQ805" s="1943">
        <v>1367.48</v>
      </c>
      <c r="AR805" s="1943"/>
      <c r="AS805" s="1419"/>
    </row>
    <row r="806" spans="1:45" ht="15" customHeight="1">
      <c r="A806" s="1885"/>
      <c r="B806" s="1885"/>
      <c r="C806" s="1885"/>
      <c r="D806" s="1885"/>
      <c r="E806" s="1885"/>
      <c r="F806" s="1885"/>
      <c r="G806" s="1885"/>
      <c r="H806" s="1885"/>
      <c r="I806" s="1885"/>
      <c r="J806" s="1885"/>
      <c r="K806" s="1885"/>
      <c r="L806" s="1885"/>
      <c r="M806" s="1885"/>
      <c r="N806" s="1885"/>
      <c r="O806" s="1885"/>
      <c r="P806" s="1885"/>
      <c r="Q806" s="1885"/>
      <c r="R806" s="1885"/>
      <c r="S806" s="1885"/>
      <c r="T806" s="1885"/>
      <c r="U806" s="1885"/>
      <c r="V806" s="1885"/>
      <c r="W806" s="1885"/>
      <c r="X806" s="1885"/>
      <c r="Y806" s="1885"/>
      <c r="Z806" s="1885"/>
      <c r="AA806" s="1862" t="s">
        <v>1659</v>
      </c>
      <c r="AB806" s="1862"/>
      <c r="AC806" s="1862"/>
      <c r="AD806" s="1862"/>
      <c r="AE806" s="1862"/>
      <c r="AF806" s="1923">
        <v>549</v>
      </c>
      <c r="AG806" s="1923"/>
      <c r="AH806" s="1917">
        <v>0</v>
      </c>
      <c r="AI806" s="1917"/>
      <c r="AJ806" s="1917"/>
      <c r="AK806" s="1885"/>
      <c r="AL806" s="1885"/>
      <c r="AM806" s="1885"/>
      <c r="AN806" s="1885"/>
      <c r="AO806" s="1885"/>
      <c r="AP806" s="1885"/>
      <c r="AQ806" s="1885"/>
      <c r="AR806" s="1885"/>
      <c r="AS806" s="1419"/>
    </row>
    <row r="807" spans="1:45" ht="14.1" customHeight="1">
      <c r="A807" s="1885"/>
      <c r="B807" s="1885"/>
      <c r="C807" s="1885"/>
      <c r="D807" s="1885"/>
      <c r="E807" s="1885"/>
      <c r="F807" s="1885"/>
      <c r="G807" s="1885"/>
      <c r="H807" s="1885"/>
      <c r="I807" s="1885"/>
      <c r="J807" s="1885"/>
      <c r="K807" s="1885"/>
      <c r="L807" s="1885"/>
      <c r="M807" s="1885"/>
      <c r="N807" s="1885"/>
      <c r="O807" s="1885"/>
      <c r="P807" s="1885"/>
      <c r="Q807" s="1885"/>
      <c r="R807" s="1885"/>
      <c r="S807" s="1885"/>
      <c r="T807" s="1885"/>
      <c r="U807" s="1885"/>
      <c r="V807" s="1885"/>
      <c r="W807" s="1885"/>
      <c r="X807" s="1885"/>
      <c r="Y807" s="1885"/>
      <c r="Z807" s="1885"/>
      <c r="AA807" s="1862" t="s">
        <v>1660</v>
      </c>
      <c r="AB807" s="1862"/>
      <c r="AC807" s="1862"/>
      <c r="AD807" s="1862"/>
      <c r="AE807" s="1862"/>
      <c r="AF807" s="1923">
        <v>0</v>
      </c>
      <c r="AG807" s="1923"/>
      <c r="AH807" s="1929">
        <v>15</v>
      </c>
      <c r="AI807" s="1929"/>
      <c r="AJ807" s="1929"/>
      <c r="AK807" s="1885"/>
      <c r="AL807" s="1885"/>
      <c r="AM807" s="1885"/>
      <c r="AN807" s="1885"/>
      <c r="AO807" s="1885"/>
      <c r="AP807" s="1885"/>
      <c r="AQ807" s="1885"/>
      <c r="AR807" s="1885"/>
      <c r="AS807" s="1419"/>
    </row>
    <row r="808" spans="1:45" ht="15" customHeight="1">
      <c r="A808" s="1924" t="s">
        <v>2245</v>
      </c>
      <c r="B808" s="1924"/>
      <c r="C808" s="1925" t="s">
        <v>1654</v>
      </c>
      <c r="D808" s="1925"/>
      <c r="E808" s="1925"/>
      <c r="F808" s="1926" t="s">
        <v>1655</v>
      </c>
      <c r="G808" s="1926"/>
      <c r="H808" s="1926"/>
      <c r="I808" s="1927">
        <v>325</v>
      </c>
      <c r="J808" s="1927"/>
      <c r="K808" s="1928" t="s">
        <v>1676</v>
      </c>
      <c r="L808" s="1928"/>
      <c r="M808" s="1924" t="s">
        <v>1677</v>
      </c>
      <c r="N808" s="1924"/>
      <c r="O808" s="1924"/>
      <c r="P808" s="1924"/>
      <c r="Q808" s="1885"/>
      <c r="R808" s="1885"/>
      <c r="S808" s="1885"/>
      <c r="T808" s="1885"/>
      <c r="U808" s="1885"/>
      <c r="V808" s="1885"/>
      <c r="W808" s="1885"/>
      <c r="X808" s="1885"/>
      <c r="Y808" s="1941">
        <v>564</v>
      </c>
      <c r="Z808" s="1941"/>
      <c r="AA808" s="1885"/>
      <c r="AB808" s="1885"/>
      <c r="AC808" s="1885"/>
      <c r="AD808" s="1885"/>
      <c r="AE808" s="1885"/>
      <c r="AF808" s="1923">
        <v>0</v>
      </c>
      <c r="AG808" s="1923"/>
      <c r="AH808" s="1917">
        <v>0</v>
      </c>
      <c r="AI808" s="1917"/>
      <c r="AJ808" s="1917"/>
      <c r="AK808" s="1885"/>
      <c r="AL808" s="1885"/>
      <c r="AM808" s="1885"/>
      <c r="AN808" s="1885"/>
      <c r="AO808" s="1885"/>
      <c r="AP808" s="1885"/>
      <c r="AQ808" s="1885"/>
      <c r="AR808" s="1885"/>
      <c r="AS808" s="1419"/>
    </row>
    <row r="809" spans="1:45" ht="14.1" customHeight="1">
      <c r="A809" s="1924" t="s">
        <v>2246</v>
      </c>
      <c r="B809" s="1924"/>
      <c r="C809" s="1925" t="s">
        <v>1654</v>
      </c>
      <c r="D809" s="1925"/>
      <c r="E809" s="1925"/>
      <c r="F809" s="1926" t="s">
        <v>1655</v>
      </c>
      <c r="G809" s="1926"/>
      <c r="H809" s="1926"/>
      <c r="I809" s="1927">
        <v>325</v>
      </c>
      <c r="J809" s="1927"/>
      <c r="K809" s="1928" t="s">
        <v>1656</v>
      </c>
      <c r="L809" s="1928"/>
      <c r="M809" s="1862" t="s">
        <v>2247</v>
      </c>
      <c r="N809" s="1862"/>
      <c r="O809" s="1862"/>
      <c r="P809" s="1862"/>
      <c r="Q809" s="1942">
        <v>44774</v>
      </c>
      <c r="R809" s="1942"/>
      <c r="S809" s="1942"/>
      <c r="T809" s="1942">
        <v>44774</v>
      </c>
      <c r="U809" s="1942"/>
      <c r="V809" s="1942">
        <v>45138</v>
      </c>
      <c r="W809" s="1942"/>
      <c r="X809" s="1942"/>
      <c r="Y809" s="1941">
        <v>564</v>
      </c>
      <c r="Z809" s="1941"/>
      <c r="AA809" s="1862" t="s">
        <v>1658</v>
      </c>
      <c r="AB809" s="1862"/>
      <c r="AC809" s="1862"/>
      <c r="AD809" s="1862"/>
      <c r="AE809" s="1862"/>
      <c r="AF809" s="1923">
        <v>0</v>
      </c>
      <c r="AG809" s="1923"/>
      <c r="AH809" s="1930">
        <v>-25</v>
      </c>
      <c r="AI809" s="1930"/>
      <c r="AJ809" s="1930"/>
      <c r="AK809" s="1917">
        <v>524</v>
      </c>
      <c r="AL809" s="1917"/>
      <c r="AM809" s="1917"/>
      <c r="AN809" s="1941">
        <v>0</v>
      </c>
      <c r="AO809" s="1941"/>
      <c r="AP809" s="1941"/>
      <c r="AQ809" s="1941">
        <v>882.19</v>
      </c>
      <c r="AR809" s="1941"/>
      <c r="AS809" s="1419"/>
    </row>
    <row r="810" spans="1:45" ht="15" customHeight="1">
      <c r="A810" s="1885"/>
      <c r="B810" s="1885"/>
      <c r="C810" s="1885"/>
      <c r="D810" s="1885"/>
      <c r="E810" s="1885"/>
      <c r="F810" s="1885"/>
      <c r="G810" s="1885"/>
      <c r="H810" s="1885"/>
      <c r="I810" s="1885"/>
      <c r="J810" s="1885"/>
      <c r="K810" s="1885"/>
      <c r="L810" s="1885"/>
      <c r="M810" s="1885"/>
      <c r="N810" s="1885"/>
      <c r="O810" s="1885"/>
      <c r="P810" s="1885"/>
      <c r="Q810" s="1885"/>
      <c r="R810" s="1885"/>
      <c r="S810" s="1885"/>
      <c r="T810" s="1885"/>
      <c r="U810" s="1885"/>
      <c r="V810" s="1885"/>
      <c r="W810" s="1885"/>
      <c r="X810" s="1885"/>
      <c r="Y810" s="1885"/>
      <c r="Z810" s="1885"/>
      <c r="AA810" s="1862" t="s">
        <v>1659</v>
      </c>
      <c r="AB810" s="1862"/>
      <c r="AC810" s="1862"/>
      <c r="AD810" s="1862"/>
      <c r="AE810" s="1862"/>
      <c r="AF810" s="1923">
        <v>534</v>
      </c>
      <c r="AG810" s="1923"/>
      <c r="AH810" s="1917">
        <v>0</v>
      </c>
      <c r="AI810" s="1917"/>
      <c r="AJ810" s="1917"/>
      <c r="AK810" s="1885"/>
      <c r="AL810" s="1885"/>
      <c r="AM810" s="1885"/>
      <c r="AN810" s="1885"/>
      <c r="AO810" s="1885"/>
      <c r="AP810" s="1885"/>
      <c r="AQ810" s="1885"/>
      <c r="AR810" s="1885"/>
      <c r="AS810" s="1419"/>
    </row>
    <row r="811" spans="1:45" ht="14.1" customHeight="1">
      <c r="A811" s="1885"/>
      <c r="B811" s="1885"/>
      <c r="C811" s="1885"/>
      <c r="D811" s="1885"/>
      <c r="E811" s="1885"/>
      <c r="F811" s="1885"/>
      <c r="G811" s="1885"/>
      <c r="H811" s="1885"/>
      <c r="I811" s="1885"/>
      <c r="J811" s="1885"/>
      <c r="K811" s="1885"/>
      <c r="L811" s="1885"/>
      <c r="M811" s="1885"/>
      <c r="N811" s="1885"/>
      <c r="O811" s="1885"/>
      <c r="P811" s="1885"/>
      <c r="Q811" s="1885"/>
      <c r="R811" s="1885"/>
      <c r="S811" s="1885"/>
      <c r="T811" s="1885"/>
      <c r="U811" s="1885"/>
      <c r="V811" s="1885"/>
      <c r="W811" s="1885"/>
      <c r="X811" s="1885"/>
      <c r="Y811" s="1885"/>
      <c r="Z811" s="1885"/>
      <c r="AA811" s="1862" t="s">
        <v>1660</v>
      </c>
      <c r="AB811" s="1862"/>
      <c r="AC811" s="1862"/>
      <c r="AD811" s="1862"/>
      <c r="AE811" s="1862"/>
      <c r="AF811" s="1923">
        <v>0</v>
      </c>
      <c r="AG811" s="1923"/>
      <c r="AH811" s="1929">
        <v>15</v>
      </c>
      <c r="AI811" s="1929"/>
      <c r="AJ811" s="1929"/>
      <c r="AK811" s="1885"/>
      <c r="AL811" s="1885"/>
      <c r="AM811" s="1885"/>
      <c r="AN811" s="1885"/>
      <c r="AO811" s="1885"/>
      <c r="AP811" s="1885"/>
      <c r="AQ811" s="1885"/>
      <c r="AR811" s="1885"/>
      <c r="AS811" s="1419"/>
    </row>
    <row r="812" spans="1:45" ht="14.1" customHeight="1">
      <c r="A812" s="1924" t="s">
        <v>2248</v>
      </c>
      <c r="B812" s="1924"/>
      <c r="C812" s="1925" t="s">
        <v>1654</v>
      </c>
      <c r="D812" s="1925"/>
      <c r="E812" s="1925"/>
      <c r="F812" s="1926" t="s">
        <v>1655</v>
      </c>
      <c r="G812" s="1926"/>
      <c r="H812" s="1926"/>
      <c r="I812" s="1927">
        <v>325</v>
      </c>
      <c r="J812" s="1927"/>
      <c r="K812" s="1928" t="s">
        <v>1656</v>
      </c>
      <c r="L812" s="1928"/>
      <c r="M812" s="1862" t="s">
        <v>2249</v>
      </c>
      <c r="N812" s="1862"/>
      <c r="O812" s="1862"/>
      <c r="P812" s="1862"/>
      <c r="Q812" s="1942">
        <v>44659</v>
      </c>
      <c r="R812" s="1942"/>
      <c r="S812" s="1942"/>
      <c r="T812" s="1942">
        <v>44774</v>
      </c>
      <c r="U812" s="1942"/>
      <c r="V812" s="1942">
        <v>45138</v>
      </c>
      <c r="W812" s="1942"/>
      <c r="X812" s="1942"/>
      <c r="Y812" s="1941">
        <v>564</v>
      </c>
      <c r="Z812" s="1941"/>
      <c r="AA812" s="1862" t="s">
        <v>1658</v>
      </c>
      <c r="AB812" s="1862"/>
      <c r="AC812" s="1862"/>
      <c r="AD812" s="1862"/>
      <c r="AE812" s="1862"/>
      <c r="AF812" s="1923">
        <v>0</v>
      </c>
      <c r="AG812" s="1923"/>
      <c r="AH812" s="1930">
        <v>-50</v>
      </c>
      <c r="AI812" s="1930"/>
      <c r="AJ812" s="1930"/>
      <c r="AK812" s="1917">
        <v>265</v>
      </c>
      <c r="AL812" s="1917"/>
      <c r="AM812" s="1917"/>
      <c r="AN812" s="1941">
        <v>0</v>
      </c>
      <c r="AO812" s="1941"/>
      <c r="AP812" s="1941"/>
      <c r="AQ812" s="1941">
        <v>231.36</v>
      </c>
      <c r="AR812" s="1941"/>
      <c r="AS812" s="1419"/>
    </row>
    <row r="813" spans="1:45" ht="15" customHeight="1">
      <c r="A813" s="1885"/>
      <c r="B813" s="1885"/>
      <c r="C813" s="1885"/>
      <c r="D813" s="1885"/>
      <c r="E813" s="1885"/>
      <c r="F813" s="1885"/>
      <c r="G813" s="1885"/>
      <c r="H813" s="1885"/>
      <c r="I813" s="1885"/>
      <c r="J813" s="1885"/>
      <c r="K813" s="1885"/>
      <c r="L813" s="1885"/>
      <c r="M813" s="1885"/>
      <c r="N813" s="1885"/>
      <c r="O813" s="1885"/>
      <c r="P813" s="1885"/>
      <c r="Q813" s="1885"/>
      <c r="R813" s="1885"/>
      <c r="S813" s="1885"/>
      <c r="T813" s="1885"/>
      <c r="U813" s="1885"/>
      <c r="V813" s="1885"/>
      <c r="W813" s="1885"/>
      <c r="X813" s="1885"/>
      <c r="Y813" s="1885"/>
      <c r="Z813" s="1885"/>
      <c r="AA813" s="1862" t="s">
        <v>1683</v>
      </c>
      <c r="AB813" s="1862"/>
      <c r="AC813" s="1862"/>
      <c r="AD813" s="1862"/>
      <c r="AE813" s="1862"/>
      <c r="AF813" s="1923">
        <v>0</v>
      </c>
      <c r="AG813" s="1923"/>
      <c r="AH813" s="1930">
        <v>-249</v>
      </c>
      <c r="AI813" s="1930"/>
      <c r="AJ813" s="1930"/>
      <c r="AK813" s="1885"/>
      <c r="AL813" s="1885"/>
      <c r="AM813" s="1885"/>
      <c r="AN813" s="1885"/>
      <c r="AO813" s="1885"/>
      <c r="AP813" s="1885"/>
      <c r="AQ813" s="1885"/>
      <c r="AR813" s="1885"/>
      <c r="AS813" s="1419"/>
    </row>
    <row r="814" spans="1:45" ht="14.1" customHeight="1">
      <c r="A814" s="1885"/>
      <c r="B814" s="1885"/>
      <c r="C814" s="1885"/>
      <c r="D814" s="1885"/>
      <c r="E814" s="1885"/>
      <c r="F814" s="1885"/>
      <c r="G814" s="1885"/>
      <c r="H814" s="1885"/>
      <c r="I814" s="1885"/>
      <c r="J814" s="1885"/>
      <c r="K814" s="1885"/>
      <c r="L814" s="1885"/>
      <c r="M814" s="1885"/>
      <c r="N814" s="1885"/>
      <c r="O814" s="1885"/>
      <c r="P814" s="1885"/>
      <c r="Q814" s="1885"/>
      <c r="R814" s="1885"/>
      <c r="S814" s="1885"/>
      <c r="T814" s="1885"/>
      <c r="U814" s="1885"/>
      <c r="V814" s="1885"/>
      <c r="W814" s="1885"/>
      <c r="X814" s="1885"/>
      <c r="Y814" s="1885"/>
      <c r="Z814" s="1885"/>
      <c r="AA814" s="1862" t="s">
        <v>1659</v>
      </c>
      <c r="AB814" s="1862"/>
      <c r="AC814" s="1862"/>
      <c r="AD814" s="1862"/>
      <c r="AE814" s="1862"/>
      <c r="AF814" s="1923">
        <v>549</v>
      </c>
      <c r="AG814" s="1923"/>
      <c r="AH814" s="1917">
        <v>0</v>
      </c>
      <c r="AI814" s="1917"/>
      <c r="AJ814" s="1917"/>
      <c r="AK814" s="1885"/>
      <c r="AL814" s="1885"/>
      <c r="AM814" s="1885"/>
      <c r="AN814" s="1885"/>
      <c r="AO814" s="1885"/>
      <c r="AP814" s="1885"/>
      <c r="AQ814" s="1885"/>
      <c r="AR814" s="1885"/>
      <c r="AS814" s="1419"/>
    </row>
    <row r="815" spans="1:45" ht="15" customHeight="1">
      <c r="A815" s="1885"/>
      <c r="B815" s="1885"/>
      <c r="C815" s="1885"/>
      <c r="D815" s="1885"/>
      <c r="E815" s="1885"/>
      <c r="F815" s="1885"/>
      <c r="G815" s="1885"/>
      <c r="H815" s="1885"/>
      <c r="I815" s="1885"/>
      <c r="J815" s="1885"/>
      <c r="K815" s="1885"/>
      <c r="L815" s="1885"/>
      <c r="M815" s="1885"/>
      <c r="N815" s="1885"/>
      <c r="O815" s="1885"/>
      <c r="P815" s="1885"/>
      <c r="Q815" s="1885"/>
      <c r="R815" s="1885"/>
      <c r="S815" s="1885"/>
      <c r="T815" s="1885"/>
      <c r="U815" s="1885"/>
      <c r="V815" s="1885"/>
      <c r="W815" s="1885"/>
      <c r="X815" s="1885"/>
      <c r="Y815" s="1885"/>
      <c r="Z815" s="1885"/>
      <c r="AA815" s="1862" t="s">
        <v>1660</v>
      </c>
      <c r="AB815" s="1862"/>
      <c r="AC815" s="1862"/>
      <c r="AD815" s="1862"/>
      <c r="AE815" s="1862"/>
      <c r="AF815" s="1923">
        <v>0</v>
      </c>
      <c r="AG815" s="1923"/>
      <c r="AH815" s="1929">
        <v>15</v>
      </c>
      <c r="AI815" s="1929"/>
      <c r="AJ815" s="1929"/>
      <c r="AK815" s="1885"/>
      <c r="AL815" s="1885"/>
      <c r="AM815" s="1885"/>
      <c r="AN815" s="1885"/>
      <c r="AO815" s="1885"/>
      <c r="AP815" s="1885"/>
      <c r="AQ815" s="1885"/>
      <c r="AR815" s="1885"/>
      <c r="AS815" s="1419"/>
    </row>
    <row r="816" spans="1:45" ht="20.100000000000001" customHeight="1">
      <c r="A816" s="1924" t="s">
        <v>2250</v>
      </c>
      <c r="B816" s="1924"/>
      <c r="C816" s="1925" t="s">
        <v>1654</v>
      </c>
      <c r="D816" s="1925"/>
      <c r="E816" s="1925"/>
      <c r="F816" s="1926" t="s">
        <v>1655</v>
      </c>
      <c r="G816" s="1926"/>
      <c r="H816" s="1926"/>
      <c r="I816" s="1927">
        <v>325</v>
      </c>
      <c r="J816" s="1927"/>
      <c r="K816" s="1928" t="s">
        <v>1656</v>
      </c>
      <c r="L816" s="1928"/>
      <c r="M816" s="1862" t="s">
        <v>2251</v>
      </c>
      <c r="N816" s="1862"/>
      <c r="O816" s="1862"/>
      <c r="P816" s="1862"/>
      <c r="Q816" s="1942">
        <v>44649</v>
      </c>
      <c r="R816" s="1942"/>
      <c r="S816" s="1942"/>
      <c r="T816" s="1942">
        <v>44774</v>
      </c>
      <c r="U816" s="1942"/>
      <c r="V816" s="1942">
        <v>45138</v>
      </c>
      <c r="W816" s="1942"/>
      <c r="X816" s="1942"/>
      <c r="Y816" s="1941">
        <v>564</v>
      </c>
      <c r="Z816" s="1941"/>
      <c r="AA816" s="1862" t="s">
        <v>1658</v>
      </c>
      <c r="AB816" s="1862"/>
      <c r="AC816" s="1862"/>
      <c r="AD816" s="1862"/>
      <c r="AE816" s="1862"/>
      <c r="AF816" s="1923">
        <v>0</v>
      </c>
      <c r="AG816" s="1923"/>
      <c r="AH816" s="1930">
        <v>-50</v>
      </c>
      <c r="AI816" s="1930"/>
      <c r="AJ816" s="1930"/>
      <c r="AK816" s="1917">
        <v>514</v>
      </c>
      <c r="AL816" s="1917"/>
      <c r="AM816" s="1917"/>
      <c r="AN816" s="1941">
        <v>0</v>
      </c>
      <c r="AO816" s="1941"/>
      <c r="AP816" s="1941"/>
      <c r="AQ816" s="1943">
        <v>1805.88</v>
      </c>
      <c r="AR816" s="1943"/>
      <c r="AS816" s="1419"/>
    </row>
    <row r="817" spans="1:45" ht="15" customHeight="1">
      <c r="A817" s="1885"/>
      <c r="B817" s="1885"/>
      <c r="C817" s="1885"/>
      <c r="D817" s="1885"/>
      <c r="E817" s="1885"/>
      <c r="F817" s="1885"/>
      <c r="G817" s="1885"/>
      <c r="H817" s="1885"/>
      <c r="I817" s="1885"/>
      <c r="J817" s="1885"/>
      <c r="K817" s="1885"/>
      <c r="L817" s="1885"/>
      <c r="M817" s="1885"/>
      <c r="N817" s="1885"/>
      <c r="O817" s="1885"/>
      <c r="P817" s="1885"/>
      <c r="Q817" s="1885"/>
      <c r="R817" s="1885"/>
      <c r="S817" s="1885"/>
      <c r="T817" s="1885"/>
      <c r="U817" s="1885"/>
      <c r="V817" s="1885"/>
      <c r="W817" s="1885"/>
      <c r="X817" s="1885"/>
      <c r="Y817" s="1885"/>
      <c r="Z817" s="1885"/>
      <c r="AA817" s="1862" t="s">
        <v>1788</v>
      </c>
      <c r="AB817" s="1862"/>
      <c r="AC817" s="1862"/>
      <c r="AD817" s="1862"/>
      <c r="AE817" s="1862"/>
      <c r="AF817" s="1923">
        <v>549</v>
      </c>
      <c r="AG817" s="1923"/>
      <c r="AH817" s="1917">
        <v>0</v>
      </c>
      <c r="AI817" s="1917"/>
      <c r="AJ817" s="1917"/>
      <c r="AK817" s="1885"/>
      <c r="AL817" s="1885"/>
      <c r="AM817" s="1885"/>
      <c r="AN817" s="1885"/>
      <c r="AO817" s="1885"/>
      <c r="AP817" s="1885"/>
      <c r="AQ817" s="1885"/>
      <c r="AR817" s="1885"/>
      <c r="AS817" s="1419"/>
    </row>
    <row r="818" spans="1:45" ht="14.45" customHeight="1">
      <c r="A818" s="1885"/>
      <c r="B818" s="1885"/>
      <c r="C818" s="1885"/>
      <c r="D818" s="1885"/>
      <c r="E818" s="1885"/>
      <c r="F818" s="1885"/>
      <c r="G818" s="1885"/>
      <c r="H818" s="1885"/>
      <c r="I818" s="1885"/>
      <c r="J818" s="1885"/>
      <c r="K818" s="1885"/>
      <c r="L818" s="1885"/>
      <c r="M818" s="1885"/>
      <c r="N818" s="1885"/>
      <c r="O818" s="1885"/>
      <c r="P818" s="1885"/>
      <c r="Q818" s="1885"/>
      <c r="R818" s="1885"/>
      <c r="S818" s="1885"/>
      <c r="T818" s="1885"/>
      <c r="U818" s="1885"/>
      <c r="V818" s="1885"/>
      <c r="W818" s="1885"/>
      <c r="X818" s="1885"/>
      <c r="Y818" s="1885"/>
      <c r="Z818" s="1885"/>
      <c r="AA818" s="1862" t="s">
        <v>1660</v>
      </c>
      <c r="AB818" s="1862"/>
      <c r="AC818" s="1862"/>
      <c r="AD818" s="1862"/>
      <c r="AE818" s="1862"/>
      <c r="AF818" s="1923">
        <v>0</v>
      </c>
      <c r="AG818" s="1923"/>
      <c r="AH818" s="1929">
        <v>15</v>
      </c>
      <c r="AI818" s="1929"/>
      <c r="AJ818" s="1929"/>
      <c r="AK818" s="1885"/>
      <c r="AL818" s="1885"/>
      <c r="AM818" s="1885"/>
      <c r="AN818" s="1885"/>
      <c r="AO818" s="1885"/>
      <c r="AP818" s="1885"/>
      <c r="AQ818" s="1885"/>
      <c r="AR818" s="1885"/>
      <c r="AS818" s="1419"/>
    </row>
    <row r="819" spans="1:45" ht="9" customHeight="1">
      <c r="A819" s="1855"/>
      <c r="B819" s="1855"/>
      <c r="C819" s="1855"/>
      <c r="D819" s="1855"/>
      <c r="E819" s="1855"/>
      <c r="F819" s="1855"/>
      <c r="G819" s="1855"/>
      <c r="H819" s="1855"/>
      <c r="I819" s="1855"/>
      <c r="J819" s="1855"/>
      <c r="K819" s="1855"/>
      <c r="L819" s="1855"/>
      <c r="M819" s="1855"/>
      <c r="N819" s="1855"/>
      <c r="O819" s="1855"/>
      <c r="P819" s="1855"/>
      <c r="Q819" s="1855"/>
      <c r="R819" s="1855"/>
      <c r="S819" s="1855"/>
      <c r="T819" s="1855"/>
      <c r="U819" s="1855"/>
      <c r="V819" s="1855"/>
      <c r="W819" s="1855"/>
      <c r="X819" s="1855"/>
      <c r="Y819" s="1855"/>
      <c r="Z819" s="1855"/>
      <c r="AA819" s="1855"/>
      <c r="AB819" s="1855"/>
      <c r="AC819" s="1855"/>
      <c r="AD819" s="1855"/>
      <c r="AE819" s="1855"/>
      <c r="AF819" s="1855"/>
      <c r="AG819" s="1855"/>
      <c r="AH819" s="1416"/>
      <c r="AI819" s="1955" t="s">
        <v>1640</v>
      </c>
      <c r="AJ819" s="1955"/>
      <c r="AK819" s="1955"/>
      <c r="AL819" s="1955"/>
      <c r="AM819" s="1955"/>
      <c r="AN819" s="1955"/>
      <c r="AO819" s="1955"/>
      <c r="AP819" s="1955"/>
      <c r="AQ819" s="1955"/>
      <c r="AR819" s="1955"/>
      <c r="AS819" s="1955"/>
    </row>
    <row r="820" spans="1:45" ht="20.100000000000001" customHeight="1">
      <c r="A820" s="1938" t="s">
        <v>1641</v>
      </c>
      <c r="B820" s="1938"/>
      <c r="C820" s="1938" t="s">
        <v>1642</v>
      </c>
      <c r="D820" s="1938"/>
      <c r="E820" s="1938"/>
      <c r="F820" s="1954" t="s">
        <v>1643</v>
      </c>
      <c r="G820" s="1954"/>
      <c r="H820" s="1954"/>
      <c r="I820" s="1939" t="s">
        <v>1644</v>
      </c>
      <c r="J820" s="1939"/>
      <c r="K820" s="1954" t="s">
        <v>1645</v>
      </c>
      <c r="L820" s="1954"/>
      <c r="M820" s="1940" t="s">
        <v>1646</v>
      </c>
      <c r="N820" s="1940"/>
      <c r="O820" s="1940"/>
      <c r="P820" s="1940"/>
      <c r="Q820" s="1873" t="s">
        <v>1647</v>
      </c>
      <c r="R820" s="1873"/>
      <c r="S820" s="1873"/>
      <c r="T820" s="1937" t="s">
        <v>1648</v>
      </c>
      <c r="U820" s="1937"/>
      <c r="V820" s="1937" t="s">
        <v>1649</v>
      </c>
      <c r="W820" s="1937"/>
      <c r="X820" s="1937"/>
      <c r="Y820" s="1937" t="s">
        <v>1650</v>
      </c>
      <c r="Z820" s="1937"/>
      <c r="AA820" s="1956" t="s">
        <v>1651</v>
      </c>
      <c r="AB820" s="1956"/>
      <c r="AC820" s="1956"/>
      <c r="AD820" s="1956"/>
      <c r="AE820" s="1956"/>
      <c r="AF820" s="1936" t="s">
        <v>1652</v>
      </c>
      <c r="AG820" s="1936"/>
      <c r="AH820" s="1936"/>
      <c r="AI820" s="1936"/>
      <c r="AJ820" s="1936"/>
      <c r="AK820" s="1936"/>
      <c r="AL820" s="1936"/>
      <c r="AM820" s="1936"/>
      <c r="AN820" s="1936"/>
      <c r="AO820" s="1936"/>
      <c r="AP820" s="1936"/>
      <c r="AQ820" s="1936"/>
      <c r="AR820" s="1936"/>
      <c r="AS820" s="1419"/>
    </row>
    <row r="821" spans="1:45" ht="5.25" customHeight="1">
      <c r="A821" s="1948"/>
      <c r="B821" s="1948"/>
      <c r="C821" s="1948"/>
      <c r="D821" s="1948"/>
      <c r="E821" s="1948"/>
      <c r="F821" s="1948"/>
      <c r="G821" s="1948"/>
      <c r="H821" s="1948"/>
      <c r="I821" s="1948"/>
      <c r="J821" s="1948"/>
      <c r="K821" s="1948"/>
      <c r="L821" s="1948"/>
      <c r="M821" s="1948"/>
      <c r="N821" s="1948"/>
      <c r="O821" s="1948"/>
      <c r="P821" s="1948"/>
      <c r="Q821" s="1948"/>
      <c r="R821" s="1948"/>
      <c r="S821" s="1948"/>
      <c r="T821" s="1948"/>
      <c r="U821" s="1948"/>
      <c r="V821" s="1948"/>
      <c r="W821" s="1948"/>
      <c r="X821" s="1948"/>
      <c r="Y821" s="1948"/>
      <c r="Z821" s="1948"/>
      <c r="AA821" s="1948"/>
      <c r="AB821" s="1948"/>
      <c r="AC821" s="1948"/>
      <c r="AD821" s="1948"/>
      <c r="AE821" s="1948"/>
      <c r="AF821" s="1948"/>
      <c r="AG821" s="1948"/>
      <c r="AH821" s="1948"/>
      <c r="AI821" s="1948"/>
      <c r="AJ821" s="1948"/>
      <c r="AK821" s="1948"/>
      <c r="AL821" s="1948"/>
      <c r="AM821" s="1948"/>
      <c r="AN821" s="1948"/>
      <c r="AO821" s="1948"/>
      <c r="AP821" s="1948"/>
      <c r="AQ821" s="1948"/>
      <c r="AR821" s="1948"/>
      <c r="AS821" s="1416"/>
    </row>
    <row r="822" spans="1:45" ht="27" customHeight="1">
      <c r="A822" s="1965" t="s">
        <v>2252</v>
      </c>
      <c r="B822" s="1965"/>
      <c r="C822" s="1966" t="s">
        <v>1654</v>
      </c>
      <c r="D822" s="1966"/>
      <c r="E822" s="1966"/>
      <c r="F822" s="1967" t="s">
        <v>1655</v>
      </c>
      <c r="G822" s="1967"/>
      <c r="H822" s="1967"/>
      <c r="I822" s="1968">
        <v>325</v>
      </c>
      <c r="J822" s="1968"/>
      <c r="K822" s="1969" t="s">
        <v>1656</v>
      </c>
      <c r="L822" s="1969"/>
      <c r="M822" s="1963" t="s">
        <v>2253</v>
      </c>
      <c r="N822" s="1963"/>
      <c r="O822" s="1963"/>
      <c r="P822" s="1963"/>
      <c r="Q822" s="1962">
        <v>44774</v>
      </c>
      <c r="R822" s="1962"/>
      <c r="S822" s="1962"/>
      <c r="T822" s="1962">
        <v>44774</v>
      </c>
      <c r="U822" s="1962"/>
      <c r="V822" s="1962">
        <v>45138</v>
      </c>
      <c r="W822" s="1962"/>
      <c r="X822" s="1962"/>
      <c r="Y822" s="1961">
        <v>564</v>
      </c>
      <c r="Z822" s="1961"/>
      <c r="AA822" s="1963" t="s">
        <v>1658</v>
      </c>
      <c r="AB822" s="1963"/>
      <c r="AC822" s="1963"/>
      <c r="AD822" s="1963"/>
      <c r="AE822" s="1963"/>
      <c r="AF822" s="1960">
        <v>0</v>
      </c>
      <c r="AG822" s="1960"/>
      <c r="AH822" s="1964">
        <v>-35</v>
      </c>
      <c r="AI822" s="1964"/>
      <c r="AJ822" s="1964"/>
      <c r="AK822" s="1960">
        <v>514</v>
      </c>
      <c r="AL822" s="1960"/>
      <c r="AM822" s="1960"/>
      <c r="AN822" s="1961">
        <v>0</v>
      </c>
      <c r="AO822" s="1961"/>
      <c r="AP822" s="1961"/>
      <c r="AQ822" s="1961">
        <v>799.92</v>
      </c>
      <c r="AR822" s="1961"/>
      <c r="AS822" s="1427"/>
    </row>
    <row r="823" spans="1:45" ht="14.1" customHeight="1">
      <c r="A823" s="1885"/>
      <c r="B823" s="1885"/>
      <c r="C823" s="1885"/>
      <c r="D823" s="1885"/>
      <c r="E823" s="1885"/>
      <c r="F823" s="1885"/>
      <c r="G823" s="1885"/>
      <c r="H823" s="1885"/>
      <c r="I823" s="1885"/>
      <c r="J823" s="1885"/>
      <c r="K823" s="1885"/>
      <c r="L823" s="1885"/>
      <c r="M823" s="1885"/>
      <c r="N823" s="1885"/>
      <c r="O823" s="1885"/>
      <c r="P823" s="1885"/>
      <c r="Q823" s="1885"/>
      <c r="R823" s="1885"/>
      <c r="S823" s="1885"/>
      <c r="T823" s="1885"/>
      <c r="U823" s="1885"/>
      <c r="V823" s="1885"/>
      <c r="W823" s="1885"/>
      <c r="X823" s="1885"/>
      <c r="Y823" s="1885"/>
      <c r="Z823" s="1885"/>
      <c r="AA823" s="1862" t="s">
        <v>1659</v>
      </c>
      <c r="AB823" s="1862"/>
      <c r="AC823" s="1862"/>
      <c r="AD823" s="1862"/>
      <c r="AE823" s="1862"/>
      <c r="AF823" s="1923">
        <v>534</v>
      </c>
      <c r="AG823" s="1923"/>
      <c r="AH823" s="1917">
        <v>0</v>
      </c>
      <c r="AI823" s="1917"/>
      <c r="AJ823" s="1917"/>
      <c r="AK823" s="1885"/>
      <c r="AL823" s="1885"/>
      <c r="AM823" s="1885"/>
      <c r="AN823" s="1885"/>
      <c r="AO823" s="1885"/>
      <c r="AP823" s="1885"/>
      <c r="AQ823" s="1885"/>
      <c r="AR823" s="1885"/>
      <c r="AS823" s="1419"/>
    </row>
    <row r="824" spans="1:45" ht="14.1" customHeight="1">
      <c r="A824" s="1885"/>
      <c r="B824" s="1885"/>
      <c r="C824" s="1885"/>
      <c r="D824" s="1885"/>
      <c r="E824" s="1885"/>
      <c r="F824" s="1885"/>
      <c r="G824" s="1885"/>
      <c r="H824" s="1885"/>
      <c r="I824" s="1885"/>
      <c r="J824" s="1885"/>
      <c r="K824" s="1885"/>
      <c r="L824" s="1885"/>
      <c r="M824" s="1885"/>
      <c r="N824" s="1885"/>
      <c r="O824" s="1885"/>
      <c r="P824" s="1885"/>
      <c r="Q824" s="1885"/>
      <c r="R824" s="1885"/>
      <c r="S824" s="1885"/>
      <c r="T824" s="1885"/>
      <c r="U824" s="1885"/>
      <c r="V824" s="1885"/>
      <c r="W824" s="1885"/>
      <c r="X824" s="1885"/>
      <c r="Y824" s="1885"/>
      <c r="Z824" s="1885"/>
      <c r="AA824" s="1862" t="s">
        <v>1660</v>
      </c>
      <c r="AB824" s="1862"/>
      <c r="AC824" s="1862"/>
      <c r="AD824" s="1862"/>
      <c r="AE824" s="1862"/>
      <c r="AF824" s="1923">
        <v>0</v>
      </c>
      <c r="AG824" s="1923"/>
      <c r="AH824" s="1929">
        <v>15</v>
      </c>
      <c r="AI824" s="1929"/>
      <c r="AJ824" s="1929"/>
      <c r="AK824" s="1885"/>
      <c r="AL824" s="1885"/>
      <c r="AM824" s="1885"/>
      <c r="AN824" s="1885"/>
      <c r="AO824" s="1885"/>
      <c r="AP824" s="1885"/>
      <c r="AQ824" s="1885"/>
      <c r="AR824" s="1885"/>
      <c r="AS824" s="1419"/>
    </row>
    <row r="825" spans="1:45" ht="15" customHeight="1">
      <c r="A825" s="1924" t="s">
        <v>2254</v>
      </c>
      <c r="B825" s="1924"/>
      <c r="C825" s="1925" t="s">
        <v>1654</v>
      </c>
      <c r="D825" s="1925"/>
      <c r="E825" s="1925"/>
      <c r="F825" s="1926" t="s">
        <v>1655</v>
      </c>
      <c r="G825" s="1926"/>
      <c r="H825" s="1926"/>
      <c r="I825" s="1927">
        <v>325</v>
      </c>
      <c r="J825" s="1927"/>
      <c r="K825" s="1928" t="s">
        <v>1656</v>
      </c>
      <c r="L825" s="1928"/>
      <c r="M825" s="1862" t="s">
        <v>2255</v>
      </c>
      <c r="N825" s="1862"/>
      <c r="O825" s="1862"/>
      <c r="P825" s="1862"/>
      <c r="Q825" s="1942">
        <v>44610</v>
      </c>
      <c r="R825" s="1942"/>
      <c r="S825" s="1942"/>
      <c r="T825" s="1942">
        <v>44774</v>
      </c>
      <c r="U825" s="1942"/>
      <c r="V825" s="1942">
        <v>45138</v>
      </c>
      <c r="W825" s="1942"/>
      <c r="X825" s="1942"/>
      <c r="Y825" s="1941">
        <v>564</v>
      </c>
      <c r="Z825" s="1941"/>
      <c r="AA825" s="1862" t="s">
        <v>1658</v>
      </c>
      <c r="AB825" s="1862"/>
      <c r="AC825" s="1862"/>
      <c r="AD825" s="1862"/>
      <c r="AE825" s="1862"/>
      <c r="AF825" s="1923">
        <v>0</v>
      </c>
      <c r="AG825" s="1923"/>
      <c r="AH825" s="1930">
        <v>-35</v>
      </c>
      <c r="AI825" s="1930"/>
      <c r="AJ825" s="1930"/>
      <c r="AK825" s="1923">
        <v>514</v>
      </c>
      <c r="AL825" s="1923"/>
      <c r="AM825" s="1923"/>
      <c r="AN825" s="1941">
        <v>0</v>
      </c>
      <c r="AO825" s="1941"/>
      <c r="AP825" s="1941"/>
      <c r="AQ825" s="1941">
        <v>546.05999999999995</v>
      </c>
      <c r="AR825" s="1941"/>
      <c r="AS825" s="1419"/>
    </row>
    <row r="826" spans="1:45" ht="14.1" customHeight="1">
      <c r="A826" s="1885"/>
      <c r="B826" s="1885"/>
      <c r="C826" s="1885"/>
      <c r="D826" s="1885"/>
      <c r="E826" s="1885"/>
      <c r="F826" s="1885"/>
      <c r="G826" s="1885"/>
      <c r="H826" s="1885"/>
      <c r="I826" s="1885"/>
      <c r="J826" s="1885"/>
      <c r="K826" s="1885"/>
      <c r="L826" s="1885"/>
      <c r="M826" s="1885"/>
      <c r="N826" s="1885"/>
      <c r="O826" s="1885"/>
      <c r="P826" s="1885"/>
      <c r="Q826" s="1885"/>
      <c r="R826" s="1885"/>
      <c r="S826" s="1885"/>
      <c r="T826" s="1885"/>
      <c r="U826" s="1885"/>
      <c r="V826" s="1885"/>
      <c r="W826" s="1885"/>
      <c r="X826" s="1885"/>
      <c r="Y826" s="1885"/>
      <c r="Z826" s="1885"/>
      <c r="AA826" s="1862" t="s">
        <v>1659</v>
      </c>
      <c r="AB826" s="1862"/>
      <c r="AC826" s="1862"/>
      <c r="AD826" s="1862"/>
      <c r="AE826" s="1862"/>
      <c r="AF826" s="1923">
        <v>534</v>
      </c>
      <c r="AG826" s="1923"/>
      <c r="AH826" s="1917">
        <v>0</v>
      </c>
      <c r="AI826" s="1917"/>
      <c r="AJ826" s="1917"/>
      <c r="AK826" s="1885"/>
      <c r="AL826" s="1885"/>
      <c r="AM826" s="1885"/>
      <c r="AN826" s="1885"/>
      <c r="AO826" s="1885"/>
      <c r="AP826" s="1885"/>
      <c r="AQ826" s="1885"/>
      <c r="AR826" s="1885"/>
      <c r="AS826" s="1419"/>
    </row>
    <row r="827" spans="1:45" ht="15" customHeight="1">
      <c r="A827" s="1885"/>
      <c r="B827" s="1885"/>
      <c r="C827" s="1885"/>
      <c r="D827" s="1885"/>
      <c r="E827" s="1885"/>
      <c r="F827" s="1885"/>
      <c r="G827" s="1885"/>
      <c r="H827" s="1885"/>
      <c r="I827" s="1885"/>
      <c r="J827" s="1885"/>
      <c r="K827" s="1885"/>
      <c r="L827" s="1885"/>
      <c r="M827" s="1885"/>
      <c r="N827" s="1885"/>
      <c r="O827" s="1885"/>
      <c r="P827" s="1885"/>
      <c r="Q827" s="1885"/>
      <c r="R827" s="1885"/>
      <c r="S827" s="1885"/>
      <c r="T827" s="1885"/>
      <c r="U827" s="1885"/>
      <c r="V827" s="1885"/>
      <c r="W827" s="1885"/>
      <c r="X827" s="1885"/>
      <c r="Y827" s="1885"/>
      <c r="Z827" s="1885"/>
      <c r="AA827" s="1862" t="s">
        <v>1660</v>
      </c>
      <c r="AB827" s="1862"/>
      <c r="AC827" s="1862"/>
      <c r="AD827" s="1862"/>
      <c r="AE827" s="1862"/>
      <c r="AF827" s="1923">
        <v>0</v>
      </c>
      <c r="AG827" s="1923"/>
      <c r="AH827" s="1929">
        <v>15</v>
      </c>
      <c r="AI827" s="1929"/>
      <c r="AJ827" s="1929"/>
      <c r="AK827" s="1885"/>
      <c r="AL827" s="1885"/>
      <c r="AM827" s="1885"/>
      <c r="AN827" s="1885"/>
      <c r="AO827" s="1885"/>
      <c r="AP827" s="1885"/>
      <c r="AQ827" s="1885"/>
      <c r="AR827" s="1885"/>
      <c r="AS827" s="1419"/>
    </row>
    <row r="828" spans="1:45" ht="14.1" customHeight="1">
      <c r="A828" s="1924" t="s">
        <v>2256</v>
      </c>
      <c r="B828" s="1924"/>
      <c r="C828" s="1925" t="s">
        <v>1654</v>
      </c>
      <c r="D828" s="1925"/>
      <c r="E828" s="1925"/>
      <c r="F828" s="1926" t="s">
        <v>1655</v>
      </c>
      <c r="G828" s="1926"/>
      <c r="H828" s="1926"/>
      <c r="I828" s="1927">
        <v>325</v>
      </c>
      <c r="J828" s="1927"/>
      <c r="K828" s="1928" t="s">
        <v>1656</v>
      </c>
      <c r="L828" s="1928"/>
      <c r="M828" s="1862" t="s">
        <v>2257</v>
      </c>
      <c r="N828" s="1862"/>
      <c r="O828" s="1862"/>
      <c r="P828" s="1862"/>
      <c r="Q828" s="1942">
        <v>44718</v>
      </c>
      <c r="R828" s="1942"/>
      <c r="S828" s="1942"/>
      <c r="T828" s="1942">
        <v>44774</v>
      </c>
      <c r="U828" s="1942"/>
      <c r="V828" s="1942">
        <v>45138</v>
      </c>
      <c r="W828" s="1942"/>
      <c r="X828" s="1942"/>
      <c r="Y828" s="1941">
        <v>564</v>
      </c>
      <c r="Z828" s="1941"/>
      <c r="AA828" s="1862" t="s">
        <v>1658</v>
      </c>
      <c r="AB828" s="1862"/>
      <c r="AC828" s="1862"/>
      <c r="AD828" s="1862"/>
      <c r="AE828" s="1862"/>
      <c r="AF828" s="1923">
        <v>0</v>
      </c>
      <c r="AG828" s="1923"/>
      <c r="AH828" s="1930">
        <v>-45</v>
      </c>
      <c r="AI828" s="1930"/>
      <c r="AJ828" s="1930"/>
      <c r="AK828" s="1923">
        <v>514</v>
      </c>
      <c r="AL828" s="1923"/>
      <c r="AM828" s="1923"/>
      <c r="AN828" s="1941">
        <v>0</v>
      </c>
      <c r="AO828" s="1941"/>
      <c r="AP828" s="1941"/>
      <c r="AQ828" s="1941">
        <v>0</v>
      </c>
      <c r="AR828" s="1941"/>
      <c r="AS828" s="1419"/>
    </row>
    <row r="829" spans="1:45" ht="15" customHeight="1">
      <c r="A829" s="1885"/>
      <c r="B829" s="1885"/>
      <c r="C829" s="1885"/>
      <c r="D829" s="1885"/>
      <c r="E829" s="1885"/>
      <c r="F829" s="1885"/>
      <c r="G829" s="1885"/>
      <c r="H829" s="1885"/>
      <c r="I829" s="1885"/>
      <c r="J829" s="1885"/>
      <c r="K829" s="1885"/>
      <c r="L829" s="1885"/>
      <c r="M829" s="1885"/>
      <c r="N829" s="1885"/>
      <c r="O829" s="1885"/>
      <c r="P829" s="1885"/>
      <c r="Q829" s="1885"/>
      <c r="R829" s="1885"/>
      <c r="S829" s="1885"/>
      <c r="T829" s="1885"/>
      <c r="U829" s="1885"/>
      <c r="V829" s="1885"/>
      <c r="W829" s="1885"/>
      <c r="X829" s="1885"/>
      <c r="Y829" s="1885"/>
      <c r="Z829" s="1885"/>
      <c r="AA829" s="1862" t="s">
        <v>1659</v>
      </c>
      <c r="AB829" s="1862"/>
      <c r="AC829" s="1862"/>
      <c r="AD829" s="1862"/>
      <c r="AE829" s="1862"/>
      <c r="AF829" s="1923">
        <v>544</v>
      </c>
      <c r="AG829" s="1923"/>
      <c r="AH829" s="1917">
        <v>0</v>
      </c>
      <c r="AI829" s="1917"/>
      <c r="AJ829" s="1917"/>
      <c r="AK829" s="1885"/>
      <c r="AL829" s="1885"/>
      <c r="AM829" s="1885"/>
      <c r="AN829" s="1885"/>
      <c r="AO829" s="1885"/>
      <c r="AP829" s="1885"/>
      <c r="AQ829" s="1885"/>
      <c r="AR829" s="1885"/>
      <c r="AS829" s="1419"/>
    </row>
    <row r="830" spans="1:45" ht="14.1" customHeight="1">
      <c r="A830" s="1885"/>
      <c r="B830" s="1885"/>
      <c r="C830" s="1885"/>
      <c r="D830" s="1885"/>
      <c r="E830" s="1885"/>
      <c r="F830" s="1885"/>
      <c r="G830" s="1885"/>
      <c r="H830" s="1885"/>
      <c r="I830" s="1885"/>
      <c r="J830" s="1885"/>
      <c r="K830" s="1885"/>
      <c r="L830" s="1885"/>
      <c r="M830" s="1885"/>
      <c r="N830" s="1885"/>
      <c r="O830" s="1885"/>
      <c r="P830" s="1885"/>
      <c r="Q830" s="1885"/>
      <c r="R830" s="1885"/>
      <c r="S830" s="1885"/>
      <c r="T830" s="1885"/>
      <c r="U830" s="1885"/>
      <c r="V830" s="1885"/>
      <c r="W830" s="1885"/>
      <c r="X830" s="1885"/>
      <c r="Y830" s="1885"/>
      <c r="Z830" s="1885"/>
      <c r="AA830" s="1862" t="s">
        <v>1660</v>
      </c>
      <c r="AB830" s="1862"/>
      <c r="AC830" s="1862"/>
      <c r="AD830" s="1862"/>
      <c r="AE830" s="1862"/>
      <c r="AF830" s="1923">
        <v>0</v>
      </c>
      <c r="AG830" s="1923"/>
      <c r="AH830" s="1929">
        <v>15</v>
      </c>
      <c r="AI830" s="1929"/>
      <c r="AJ830" s="1929"/>
      <c r="AK830" s="1885"/>
      <c r="AL830" s="1885"/>
      <c r="AM830" s="1885"/>
      <c r="AN830" s="1885"/>
      <c r="AO830" s="1885"/>
      <c r="AP830" s="1885"/>
      <c r="AQ830" s="1885"/>
      <c r="AR830" s="1885"/>
      <c r="AS830" s="1419"/>
    </row>
    <row r="831" spans="1:45" ht="15" customHeight="1">
      <c r="A831" s="1924" t="s">
        <v>2258</v>
      </c>
      <c r="B831" s="1924"/>
      <c r="C831" s="1925" t="s">
        <v>1654</v>
      </c>
      <c r="D831" s="1925"/>
      <c r="E831" s="1925"/>
      <c r="F831" s="1926" t="s">
        <v>1655</v>
      </c>
      <c r="G831" s="1926"/>
      <c r="H831" s="1926"/>
      <c r="I831" s="1927">
        <v>325</v>
      </c>
      <c r="J831" s="1927"/>
      <c r="K831" s="1928" t="s">
        <v>1656</v>
      </c>
      <c r="L831" s="1928"/>
      <c r="M831" s="1862" t="s">
        <v>2259</v>
      </c>
      <c r="N831" s="1862"/>
      <c r="O831" s="1862"/>
      <c r="P831" s="1862"/>
      <c r="Q831" s="1942">
        <v>44768</v>
      </c>
      <c r="R831" s="1942"/>
      <c r="S831" s="1942"/>
      <c r="T831" s="1942">
        <v>44774</v>
      </c>
      <c r="U831" s="1942"/>
      <c r="V831" s="1942">
        <v>45138</v>
      </c>
      <c r="W831" s="1942"/>
      <c r="X831" s="1942"/>
      <c r="Y831" s="1941">
        <v>564</v>
      </c>
      <c r="Z831" s="1941"/>
      <c r="AA831" s="1862" t="s">
        <v>1658</v>
      </c>
      <c r="AB831" s="1862"/>
      <c r="AC831" s="1862"/>
      <c r="AD831" s="1862"/>
      <c r="AE831" s="1862"/>
      <c r="AF831" s="1923">
        <v>0</v>
      </c>
      <c r="AG831" s="1923"/>
      <c r="AH831" s="1930">
        <v>-45</v>
      </c>
      <c r="AI831" s="1930"/>
      <c r="AJ831" s="1930"/>
      <c r="AK831" s="1923">
        <v>514</v>
      </c>
      <c r="AL831" s="1923"/>
      <c r="AM831" s="1923"/>
      <c r="AN831" s="1941">
        <v>0</v>
      </c>
      <c r="AO831" s="1941"/>
      <c r="AP831" s="1941"/>
      <c r="AQ831" s="1941">
        <v>0</v>
      </c>
      <c r="AR831" s="1941"/>
      <c r="AS831" s="1419"/>
    </row>
    <row r="832" spans="1:45" ht="14.1" customHeight="1">
      <c r="A832" s="1885"/>
      <c r="B832" s="1885"/>
      <c r="C832" s="1885"/>
      <c r="D832" s="1885"/>
      <c r="E832" s="1885"/>
      <c r="F832" s="1885"/>
      <c r="G832" s="1885"/>
      <c r="H832" s="1885"/>
      <c r="I832" s="1885"/>
      <c r="J832" s="1885"/>
      <c r="K832" s="1885"/>
      <c r="L832" s="1885"/>
      <c r="M832" s="1885"/>
      <c r="N832" s="1885"/>
      <c r="O832" s="1885"/>
      <c r="P832" s="1885"/>
      <c r="Q832" s="1885"/>
      <c r="R832" s="1885"/>
      <c r="S832" s="1885"/>
      <c r="T832" s="1885"/>
      <c r="U832" s="1885"/>
      <c r="V832" s="1885"/>
      <c r="W832" s="1885"/>
      <c r="X832" s="1885"/>
      <c r="Y832" s="1885"/>
      <c r="Z832" s="1885"/>
      <c r="AA832" s="1862" t="s">
        <v>1659</v>
      </c>
      <c r="AB832" s="1862"/>
      <c r="AC832" s="1862"/>
      <c r="AD832" s="1862"/>
      <c r="AE832" s="1862"/>
      <c r="AF832" s="1923">
        <v>544</v>
      </c>
      <c r="AG832" s="1923"/>
      <c r="AH832" s="1917">
        <v>0</v>
      </c>
      <c r="AI832" s="1917"/>
      <c r="AJ832" s="1917"/>
      <c r="AK832" s="1885"/>
      <c r="AL832" s="1885"/>
      <c r="AM832" s="1885"/>
      <c r="AN832" s="1885"/>
      <c r="AO832" s="1885"/>
      <c r="AP832" s="1885"/>
      <c r="AQ832" s="1885"/>
      <c r="AR832" s="1885"/>
      <c r="AS832" s="1419"/>
    </row>
    <row r="833" spans="1:45" ht="15" customHeight="1">
      <c r="A833" s="1885"/>
      <c r="B833" s="1885"/>
      <c r="C833" s="1885"/>
      <c r="D833" s="1885"/>
      <c r="E833" s="1885"/>
      <c r="F833" s="1885"/>
      <c r="G833" s="1885"/>
      <c r="H833" s="1885"/>
      <c r="I833" s="1885"/>
      <c r="J833" s="1885"/>
      <c r="K833" s="1885"/>
      <c r="L833" s="1885"/>
      <c r="M833" s="1885"/>
      <c r="N833" s="1885"/>
      <c r="O833" s="1885"/>
      <c r="P833" s="1885"/>
      <c r="Q833" s="1885"/>
      <c r="R833" s="1885"/>
      <c r="S833" s="1885"/>
      <c r="T833" s="1885"/>
      <c r="U833" s="1885"/>
      <c r="V833" s="1885"/>
      <c r="W833" s="1885"/>
      <c r="X833" s="1885"/>
      <c r="Y833" s="1885"/>
      <c r="Z833" s="1885"/>
      <c r="AA833" s="1862" t="s">
        <v>1660</v>
      </c>
      <c r="AB833" s="1862"/>
      <c r="AC833" s="1862"/>
      <c r="AD833" s="1862"/>
      <c r="AE833" s="1862"/>
      <c r="AF833" s="1923">
        <v>0</v>
      </c>
      <c r="AG833" s="1923"/>
      <c r="AH833" s="1929">
        <v>15</v>
      </c>
      <c r="AI833" s="1929"/>
      <c r="AJ833" s="1929"/>
      <c r="AK833" s="1885"/>
      <c r="AL833" s="1885"/>
      <c r="AM833" s="1885"/>
      <c r="AN833" s="1885"/>
      <c r="AO833" s="1885"/>
      <c r="AP833" s="1885"/>
      <c r="AQ833" s="1885"/>
      <c r="AR833" s="1885"/>
      <c r="AS833" s="1419"/>
    </row>
    <row r="834" spans="1:45" ht="14.1" customHeight="1">
      <c r="A834" s="1924" t="s">
        <v>2260</v>
      </c>
      <c r="B834" s="1924"/>
      <c r="C834" s="1925" t="s">
        <v>1654</v>
      </c>
      <c r="D834" s="1925"/>
      <c r="E834" s="1925"/>
      <c r="F834" s="1926" t="s">
        <v>1655</v>
      </c>
      <c r="G834" s="1926"/>
      <c r="H834" s="1926"/>
      <c r="I834" s="1927">
        <v>325</v>
      </c>
      <c r="J834" s="1927"/>
      <c r="K834" s="1928" t="s">
        <v>1656</v>
      </c>
      <c r="L834" s="1928"/>
      <c r="M834" s="1862" t="s">
        <v>2261</v>
      </c>
      <c r="N834" s="1862"/>
      <c r="O834" s="1862"/>
      <c r="P834" s="1862"/>
      <c r="Q834" s="1942">
        <v>44722</v>
      </c>
      <c r="R834" s="1942"/>
      <c r="S834" s="1942"/>
      <c r="T834" s="1942">
        <v>44774</v>
      </c>
      <c r="U834" s="1942"/>
      <c r="V834" s="1942">
        <v>45138</v>
      </c>
      <c r="W834" s="1942"/>
      <c r="X834" s="1942"/>
      <c r="Y834" s="1941">
        <v>564</v>
      </c>
      <c r="Z834" s="1941"/>
      <c r="AA834" s="1862" t="s">
        <v>1658</v>
      </c>
      <c r="AB834" s="1862"/>
      <c r="AC834" s="1862"/>
      <c r="AD834" s="1862"/>
      <c r="AE834" s="1862"/>
      <c r="AF834" s="1923">
        <v>0</v>
      </c>
      <c r="AG834" s="1923"/>
      <c r="AH834" s="1930">
        <v>-45</v>
      </c>
      <c r="AI834" s="1930"/>
      <c r="AJ834" s="1930"/>
      <c r="AK834" s="1923">
        <v>514</v>
      </c>
      <c r="AL834" s="1923"/>
      <c r="AM834" s="1923"/>
      <c r="AN834" s="1941">
        <v>0</v>
      </c>
      <c r="AO834" s="1941"/>
      <c r="AP834" s="1941"/>
      <c r="AQ834" s="1943">
        <v>1176.67</v>
      </c>
      <c r="AR834" s="1943"/>
      <c r="AS834" s="1419"/>
    </row>
    <row r="835" spans="1:45" ht="14.1" customHeight="1">
      <c r="A835" s="1885"/>
      <c r="B835" s="1885"/>
      <c r="C835" s="1885"/>
      <c r="D835" s="1885"/>
      <c r="E835" s="1885"/>
      <c r="F835" s="1885"/>
      <c r="G835" s="1885"/>
      <c r="H835" s="1885"/>
      <c r="I835" s="1885"/>
      <c r="J835" s="1885"/>
      <c r="K835" s="1885"/>
      <c r="L835" s="1885"/>
      <c r="M835" s="1885"/>
      <c r="N835" s="1885"/>
      <c r="O835" s="1885"/>
      <c r="P835" s="1885"/>
      <c r="Q835" s="1885"/>
      <c r="R835" s="1885"/>
      <c r="S835" s="1885"/>
      <c r="T835" s="1885"/>
      <c r="U835" s="1885"/>
      <c r="V835" s="1885"/>
      <c r="W835" s="1885"/>
      <c r="X835" s="1885"/>
      <c r="Y835" s="1885"/>
      <c r="Z835" s="1885"/>
      <c r="AA835" s="1862" t="s">
        <v>1659</v>
      </c>
      <c r="AB835" s="1862"/>
      <c r="AC835" s="1862"/>
      <c r="AD835" s="1862"/>
      <c r="AE835" s="1862"/>
      <c r="AF835" s="1923">
        <v>544</v>
      </c>
      <c r="AG835" s="1923"/>
      <c r="AH835" s="1917">
        <v>0</v>
      </c>
      <c r="AI835" s="1917"/>
      <c r="AJ835" s="1917"/>
      <c r="AK835" s="1885"/>
      <c r="AL835" s="1885"/>
      <c r="AM835" s="1885"/>
      <c r="AN835" s="1885"/>
      <c r="AO835" s="1885"/>
      <c r="AP835" s="1885"/>
      <c r="AQ835" s="1885"/>
      <c r="AR835" s="1885"/>
      <c r="AS835" s="1419"/>
    </row>
    <row r="836" spans="1:45" ht="15" customHeight="1">
      <c r="A836" s="1885"/>
      <c r="B836" s="1885"/>
      <c r="C836" s="1885"/>
      <c r="D836" s="1885"/>
      <c r="E836" s="1885"/>
      <c r="F836" s="1885"/>
      <c r="G836" s="1885"/>
      <c r="H836" s="1885"/>
      <c r="I836" s="1885"/>
      <c r="J836" s="1885"/>
      <c r="K836" s="1885"/>
      <c r="L836" s="1885"/>
      <c r="M836" s="1885"/>
      <c r="N836" s="1885"/>
      <c r="O836" s="1885"/>
      <c r="P836" s="1885"/>
      <c r="Q836" s="1885"/>
      <c r="R836" s="1885"/>
      <c r="S836" s="1885"/>
      <c r="T836" s="1885"/>
      <c r="U836" s="1885"/>
      <c r="V836" s="1885"/>
      <c r="W836" s="1885"/>
      <c r="X836" s="1885"/>
      <c r="Y836" s="1885"/>
      <c r="Z836" s="1885"/>
      <c r="AA836" s="1862" t="s">
        <v>1660</v>
      </c>
      <c r="AB836" s="1862"/>
      <c r="AC836" s="1862"/>
      <c r="AD836" s="1862"/>
      <c r="AE836" s="1862"/>
      <c r="AF836" s="1923">
        <v>0</v>
      </c>
      <c r="AG836" s="1923"/>
      <c r="AH836" s="1929">
        <v>15</v>
      </c>
      <c r="AI836" s="1929"/>
      <c r="AJ836" s="1929"/>
      <c r="AK836" s="1885"/>
      <c r="AL836" s="1885"/>
      <c r="AM836" s="1885"/>
      <c r="AN836" s="1885"/>
      <c r="AO836" s="1885"/>
      <c r="AP836" s="1885"/>
      <c r="AQ836" s="1885"/>
      <c r="AR836" s="1885"/>
      <c r="AS836" s="1419"/>
    </row>
    <row r="837" spans="1:45" ht="14.1" customHeight="1">
      <c r="A837" s="1924" t="s">
        <v>2262</v>
      </c>
      <c r="B837" s="1924"/>
      <c r="C837" s="1925" t="s">
        <v>1654</v>
      </c>
      <c r="D837" s="1925"/>
      <c r="E837" s="1925"/>
      <c r="F837" s="1926" t="s">
        <v>1655</v>
      </c>
      <c r="G837" s="1926"/>
      <c r="H837" s="1926"/>
      <c r="I837" s="1927">
        <v>325</v>
      </c>
      <c r="J837" s="1927"/>
      <c r="K837" s="1928" t="s">
        <v>1676</v>
      </c>
      <c r="L837" s="1928"/>
      <c r="M837" s="1924" t="s">
        <v>1677</v>
      </c>
      <c r="N837" s="1924"/>
      <c r="O837" s="1924"/>
      <c r="P837" s="1924"/>
      <c r="Q837" s="1885"/>
      <c r="R837" s="1885"/>
      <c r="S837" s="1885"/>
      <c r="T837" s="1885"/>
      <c r="U837" s="1885"/>
      <c r="V837" s="1885"/>
      <c r="W837" s="1885"/>
      <c r="X837" s="1885"/>
      <c r="Y837" s="1941">
        <v>564</v>
      </c>
      <c r="Z837" s="1941"/>
      <c r="AA837" s="1885"/>
      <c r="AB837" s="1885"/>
      <c r="AC837" s="1885"/>
      <c r="AD837" s="1885"/>
      <c r="AE837" s="1885"/>
      <c r="AF837" s="1923">
        <v>0</v>
      </c>
      <c r="AG837" s="1923"/>
      <c r="AH837" s="1917">
        <v>0</v>
      </c>
      <c r="AI837" s="1917"/>
      <c r="AJ837" s="1917"/>
      <c r="AK837" s="1885"/>
      <c r="AL837" s="1885"/>
      <c r="AM837" s="1885"/>
      <c r="AN837" s="1885"/>
      <c r="AO837" s="1885"/>
      <c r="AP837" s="1885"/>
      <c r="AQ837" s="1885"/>
      <c r="AR837" s="1885"/>
      <c r="AS837" s="1419"/>
    </row>
    <row r="838" spans="1:45" ht="15" customHeight="1">
      <c r="A838" s="1924" t="s">
        <v>2263</v>
      </c>
      <c r="B838" s="1924"/>
      <c r="C838" s="1925" t="s">
        <v>1654</v>
      </c>
      <c r="D838" s="1925"/>
      <c r="E838" s="1925"/>
      <c r="F838" s="1926" t="s">
        <v>1655</v>
      </c>
      <c r="G838" s="1926"/>
      <c r="H838" s="1926"/>
      <c r="I838" s="1927">
        <v>325</v>
      </c>
      <c r="J838" s="1927"/>
      <c r="K838" s="1928" t="s">
        <v>1676</v>
      </c>
      <c r="L838" s="1928"/>
      <c r="M838" s="1924" t="s">
        <v>1677</v>
      </c>
      <c r="N838" s="1924"/>
      <c r="O838" s="1924"/>
      <c r="P838" s="1924"/>
      <c r="Q838" s="1885"/>
      <c r="R838" s="1885"/>
      <c r="S838" s="1885"/>
      <c r="T838" s="1885"/>
      <c r="U838" s="1885"/>
      <c r="V838" s="1885"/>
      <c r="W838" s="1885"/>
      <c r="X838" s="1885"/>
      <c r="Y838" s="1941">
        <v>564</v>
      </c>
      <c r="Z838" s="1941"/>
      <c r="AA838" s="1885"/>
      <c r="AB838" s="1885"/>
      <c r="AC838" s="1885"/>
      <c r="AD838" s="1885"/>
      <c r="AE838" s="1885"/>
      <c r="AF838" s="1923">
        <v>0</v>
      </c>
      <c r="AG838" s="1923"/>
      <c r="AH838" s="1917">
        <v>0</v>
      </c>
      <c r="AI838" s="1917"/>
      <c r="AJ838" s="1917"/>
      <c r="AK838" s="1885"/>
      <c r="AL838" s="1885"/>
      <c r="AM838" s="1885"/>
      <c r="AN838" s="1885"/>
      <c r="AO838" s="1885"/>
      <c r="AP838" s="1885"/>
      <c r="AQ838" s="1885"/>
      <c r="AR838" s="1885"/>
      <c r="AS838" s="1419"/>
    </row>
    <row r="839" spans="1:45" ht="14.1" customHeight="1">
      <c r="A839" s="1924" t="s">
        <v>2264</v>
      </c>
      <c r="B839" s="1924"/>
      <c r="C839" s="1925" t="s">
        <v>1654</v>
      </c>
      <c r="D839" s="1925"/>
      <c r="E839" s="1925"/>
      <c r="F839" s="1926" t="s">
        <v>1655</v>
      </c>
      <c r="G839" s="1926"/>
      <c r="H839" s="1926"/>
      <c r="I839" s="1927">
        <v>325</v>
      </c>
      <c r="J839" s="1927"/>
      <c r="K839" s="1928" t="s">
        <v>1676</v>
      </c>
      <c r="L839" s="1928"/>
      <c r="M839" s="1924" t="s">
        <v>1677</v>
      </c>
      <c r="N839" s="1924"/>
      <c r="O839" s="1924"/>
      <c r="P839" s="1924"/>
      <c r="Q839" s="1885"/>
      <c r="R839" s="1885"/>
      <c r="S839" s="1885"/>
      <c r="T839" s="1885"/>
      <c r="U839" s="1885"/>
      <c r="V839" s="1885"/>
      <c r="W839" s="1885"/>
      <c r="X839" s="1885"/>
      <c r="Y839" s="1941">
        <v>564</v>
      </c>
      <c r="Z839" s="1941"/>
      <c r="AA839" s="1885"/>
      <c r="AB839" s="1885"/>
      <c r="AC839" s="1885"/>
      <c r="AD839" s="1885"/>
      <c r="AE839" s="1885"/>
      <c r="AF839" s="1923">
        <v>0</v>
      </c>
      <c r="AG839" s="1923"/>
      <c r="AH839" s="1917">
        <v>0</v>
      </c>
      <c r="AI839" s="1917"/>
      <c r="AJ839" s="1917"/>
      <c r="AK839" s="1885"/>
      <c r="AL839" s="1885"/>
      <c r="AM839" s="1885"/>
      <c r="AN839" s="1885"/>
      <c r="AO839" s="1885"/>
      <c r="AP839" s="1885"/>
      <c r="AQ839" s="1885"/>
      <c r="AR839" s="1885"/>
      <c r="AS839" s="1419"/>
    </row>
    <row r="840" spans="1:45" ht="15" customHeight="1">
      <c r="A840" s="1924" t="s">
        <v>2265</v>
      </c>
      <c r="B840" s="1924"/>
      <c r="C840" s="1925" t="s">
        <v>1654</v>
      </c>
      <c r="D840" s="1925"/>
      <c r="E840" s="1925"/>
      <c r="F840" s="1926" t="s">
        <v>1655</v>
      </c>
      <c r="G840" s="1926"/>
      <c r="H840" s="1926"/>
      <c r="I840" s="1927">
        <v>325</v>
      </c>
      <c r="J840" s="1927"/>
      <c r="K840" s="1928" t="s">
        <v>1676</v>
      </c>
      <c r="L840" s="1928"/>
      <c r="M840" s="1924" t="s">
        <v>1677</v>
      </c>
      <c r="N840" s="1924"/>
      <c r="O840" s="1924"/>
      <c r="P840" s="1924"/>
      <c r="Q840" s="1885"/>
      <c r="R840" s="1885"/>
      <c r="S840" s="1885"/>
      <c r="T840" s="1885"/>
      <c r="U840" s="1885"/>
      <c r="V840" s="1885"/>
      <c r="W840" s="1885"/>
      <c r="X840" s="1885"/>
      <c r="Y840" s="1941">
        <v>564</v>
      </c>
      <c r="Z840" s="1941"/>
      <c r="AA840" s="1885"/>
      <c r="AB840" s="1885"/>
      <c r="AC840" s="1885"/>
      <c r="AD840" s="1885"/>
      <c r="AE840" s="1885"/>
      <c r="AF840" s="1923">
        <v>0</v>
      </c>
      <c r="AG840" s="1923"/>
      <c r="AH840" s="1917">
        <v>0</v>
      </c>
      <c r="AI840" s="1917"/>
      <c r="AJ840" s="1917"/>
      <c r="AK840" s="1885"/>
      <c r="AL840" s="1885"/>
      <c r="AM840" s="1885"/>
      <c r="AN840" s="1885"/>
      <c r="AO840" s="1885"/>
      <c r="AP840" s="1885"/>
      <c r="AQ840" s="1885"/>
      <c r="AR840" s="1885"/>
      <c r="AS840" s="1419"/>
    </row>
    <row r="841" spans="1:45" ht="14.1" customHeight="1">
      <c r="A841" s="1924" t="s">
        <v>2266</v>
      </c>
      <c r="B841" s="1924"/>
      <c r="C841" s="1925" t="s">
        <v>1654</v>
      </c>
      <c r="D841" s="1925"/>
      <c r="E841" s="1925"/>
      <c r="F841" s="1926" t="s">
        <v>1655</v>
      </c>
      <c r="G841" s="1926"/>
      <c r="H841" s="1926"/>
      <c r="I841" s="1927">
        <v>325</v>
      </c>
      <c r="J841" s="1927"/>
      <c r="K841" s="1928" t="s">
        <v>1676</v>
      </c>
      <c r="L841" s="1928"/>
      <c r="M841" s="1924" t="s">
        <v>1677</v>
      </c>
      <c r="N841" s="1924"/>
      <c r="O841" s="1924"/>
      <c r="P841" s="1924"/>
      <c r="Q841" s="1885"/>
      <c r="R841" s="1885"/>
      <c r="S841" s="1885"/>
      <c r="T841" s="1885"/>
      <c r="U841" s="1885"/>
      <c r="V841" s="1885"/>
      <c r="W841" s="1885"/>
      <c r="X841" s="1885"/>
      <c r="Y841" s="1941">
        <v>564</v>
      </c>
      <c r="Z841" s="1941"/>
      <c r="AA841" s="1885"/>
      <c r="AB841" s="1885"/>
      <c r="AC841" s="1885"/>
      <c r="AD841" s="1885"/>
      <c r="AE841" s="1885"/>
      <c r="AF841" s="1923">
        <v>0</v>
      </c>
      <c r="AG841" s="1923"/>
      <c r="AH841" s="1917">
        <v>0</v>
      </c>
      <c r="AI841" s="1917"/>
      <c r="AJ841" s="1917"/>
      <c r="AK841" s="1885"/>
      <c r="AL841" s="1885"/>
      <c r="AM841" s="1885"/>
      <c r="AN841" s="1885"/>
      <c r="AO841" s="1885"/>
      <c r="AP841" s="1885"/>
      <c r="AQ841" s="1885"/>
      <c r="AR841" s="1885"/>
      <c r="AS841" s="1419"/>
    </row>
    <row r="842" spans="1:45" ht="15" customHeight="1">
      <c r="A842" s="1924" t="s">
        <v>2267</v>
      </c>
      <c r="B842" s="1924"/>
      <c r="C842" s="1925" t="s">
        <v>1654</v>
      </c>
      <c r="D842" s="1925"/>
      <c r="E842" s="1925"/>
      <c r="F842" s="1926" t="s">
        <v>1655</v>
      </c>
      <c r="G842" s="1926"/>
      <c r="H842" s="1926"/>
      <c r="I842" s="1927">
        <v>325</v>
      </c>
      <c r="J842" s="1927"/>
      <c r="K842" s="1928" t="s">
        <v>1656</v>
      </c>
      <c r="L842" s="1928"/>
      <c r="M842" s="1862" t="s">
        <v>2268</v>
      </c>
      <c r="N842" s="1862"/>
      <c r="O842" s="1862"/>
      <c r="P842" s="1862"/>
      <c r="Q842" s="1942">
        <v>44617</v>
      </c>
      <c r="R842" s="1942"/>
      <c r="S842" s="1942"/>
      <c r="T842" s="1942">
        <v>44774</v>
      </c>
      <c r="U842" s="1942"/>
      <c r="V842" s="1942">
        <v>45138</v>
      </c>
      <c r="W842" s="1942"/>
      <c r="X842" s="1942"/>
      <c r="Y842" s="1941">
        <v>564</v>
      </c>
      <c r="Z842" s="1941"/>
      <c r="AA842" s="1862" t="s">
        <v>2115</v>
      </c>
      <c r="AB842" s="1862"/>
      <c r="AC842" s="1862"/>
      <c r="AD842" s="1862"/>
      <c r="AE842" s="1862"/>
      <c r="AF842" s="1923">
        <v>0</v>
      </c>
      <c r="AG842" s="1923"/>
      <c r="AH842" s="1930">
        <v>-504</v>
      </c>
      <c r="AI842" s="1930"/>
      <c r="AJ842" s="1930"/>
      <c r="AK842" s="1923">
        <v>0</v>
      </c>
      <c r="AL842" s="1923"/>
      <c r="AM842" s="1923"/>
      <c r="AN842" s="1941">
        <v>0</v>
      </c>
      <c r="AO842" s="1941"/>
      <c r="AP842" s="1941"/>
      <c r="AQ842" s="1941">
        <v>0</v>
      </c>
      <c r="AR842" s="1941"/>
      <c r="AS842" s="1419"/>
    </row>
    <row r="843" spans="1:45" ht="14.1" customHeight="1">
      <c r="A843" s="1885"/>
      <c r="B843" s="1885"/>
      <c r="C843" s="1885"/>
      <c r="D843" s="1885"/>
      <c r="E843" s="1885"/>
      <c r="F843" s="1885"/>
      <c r="G843" s="1885"/>
      <c r="H843" s="1885"/>
      <c r="I843" s="1885"/>
      <c r="J843" s="1885"/>
      <c r="K843" s="1885"/>
      <c r="L843" s="1885"/>
      <c r="M843" s="1885"/>
      <c r="N843" s="1885"/>
      <c r="O843" s="1885"/>
      <c r="P843" s="1885"/>
      <c r="Q843" s="1885"/>
      <c r="R843" s="1885"/>
      <c r="S843" s="1885"/>
      <c r="T843" s="1885"/>
      <c r="U843" s="1885"/>
      <c r="V843" s="1885"/>
      <c r="W843" s="1885"/>
      <c r="X843" s="1885"/>
      <c r="Y843" s="1885"/>
      <c r="Z843" s="1885"/>
      <c r="AA843" s="1862" t="s">
        <v>1659</v>
      </c>
      <c r="AB843" s="1862"/>
      <c r="AC843" s="1862"/>
      <c r="AD843" s="1862"/>
      <c r="AE843" s="1862"/>
      <c r="AF843" s="1923">
        <v>504</v>
      </c>
      <c r="AG843" s="1923"/>
      <c r="AH843" s="1917">
        <v>0</v>
      </c>
      <c r="AI843" s="1917"/>
      <c r="AJ843" s="1917"/>
      <c r="AK843" s="1885"/>
      <c r="AL843" s="1885"/>
      <c r="AM843" s="1885"/>
      <c r="AN843" s="1885"/>
      <c r="AO843" s="1885"/>
      <c r="AP843" s="1885"/>
      <c r="AQ843" s="1885"/>
      <c r="AR843" s="1885"/>
      <c r="AS843" s="1419"/>
    </row>
    <row r="844" spans="1:45" ht="14.1" customHeight="1">
      <c r="A844" s="1924" t="s">
        <v>2269</v>
      </c>
      <c r="B844" s="1924"/>
      <c r="C844" s="1925" t="s">
        <v>1654</v>
      </c>
      <c r="D844" s="1925"/>
      <c r="E844" s="1925"/>
      <c r="F844" s="1926" t="s">
        <v>1655</v>
      </c>
      <c r="G844" s="1926"/>
      <c r="H844" s="1926"/>
      <c r="I844" s="1927">
        <v>325</v>
      </c>
      <c r="J844" s="1927"/>
      <c r="K844" s="1928" t="s">
        <v>1656</v>
      </c>
      <c r="L844" s="1928"/>
      <c r="M844" s="1862" t="s">
        <v>2268</v>
      </c>
      <c r="N844" s="1862"/>
      <c r="O844" s="1862"/>
      <c r="P844" s="1862"/>
      <c r="Q844" s="1942">
        <v>44648</v>
      </c>
      <c r="R844" s="1942"/>
      <c r="S844" s="1942"/>
      <c r="T844" s="1942">
        <v>44774</v>
      </c>
      <c r="U844" s="1942"/>
      <c r="V844" s="1942">
        <v>45138</v>
      </c>
      <c r="W844" s="1942"/>
      <c r="X844" s="1942"/>
      <c r="Y844" s="1941">
        <v>564</v>
      </c>
      <c r="Z844" s="1941"/>
      <c r="AA844" s="1862" t="s">
        <v>2115</v>
      </c>
      <c r="AB844" s="1862"/>
      <c r="AC844" s="1862"/>
      <c r="AD844" s="1862"/>
      <c r="AE844" s="1862"/>
      <c r="AF844" s="1923">
        <v>0</v>
      </c>
      <c r="AG844" s="1923"/>
      <c r="AH844" s="1930">
        <v>-504</v>
      </c>
      <c r="AI844" s="1930"/>
      <c r="AJ844" s="1930"/>
      <c r="AK844" s="1923">
        <v>0</v>
      </c>
      <c r="AL844" s="1923"/>
      <c r="AM844" s="1923"/>
      <c r="AN844" s="1941">
        <v>0</v>
      </c>
      <c r="AO844" s="1941"/>
      <c r="AP844" s="1941"/>
      <c r="AQ844" s="1941">
        <v>0</v>
      </c>
      <c r="AR844" s="1941"/>
      <c r="AS844" s="1419"/>
    </row>
    <row r="845" spans="1:45" ht="15" customHeight="1">
      <c r="A845" s="1885"/>
      <c r="B845" s="1885"/>
      <c r="C845" s="1885"/>
      <c r="D845" s="1885"/>
      <c r="E845" s="1885"/>
      <c r="F845" s="1885"/>
      <c r="G845" s="1885"/>
      <c r="H845" s="1885"/>
      <c r="I845" s="1885"/>
      <c r="J845" s="1885"/>
      <c r="K845" s="1885"/>
      <c r="L845" s="1885"/>
      <c r="M845" s="1885"/>
      <c r="N845" s="1885"/>
      <c r="O845" s="1885"/>
      <c r="P845" s="1885"/>
      <c r="Q845" s="1885"/>
      <c r="R845" s="1885"/>
      <c r="S845" s="1885"/>
      <c r="T845" s="1885"/>
      <c r="U845" s="1885"/>
      <c r="V845" s="1885"/>
      <c r="W845" s="1885"/>
      <c r="X845" s="1885"/>
      <c r="Y845" s="1885"/>
      <c r="Z845" s="1885"/>
      <c r="AA845" s="1862" t="s">
        <v>1659</v>
      </c>
      <c r="AB845" s="1862"/>
      <c r="AC845" s="1862"/>
      <c r="AD845" s="1862"/>
      <c r="AE845" s="1862"/>
      <c r="AF845" s="1923">
        <v>504</v>
      </c>
      <c r="AG845" s="1923"/>
      <c r="AH845" s="1917">
        <v>0</v>
      </c>
      <c r="AI845" s="1917"/>
      <c r="AJ845" s="1917"/>
      <c r="AK845" s="1885"/>
      <c r="AL845" s="1885"/>
      <c r="AM845" s="1885"/>
      <c r="AN845" s="1885"/>
      <c r="AO845" s="1885"/>
      <c r="AP845" s="1885"/>
      <c r="AQ845" s="1885"/>
      <c r="AR845" s="1885"/>
      <c r="AS845" s="1419"/>
    </row>
    <row r="846" spans="1:45" ht="14.1" customHeight="1">
      <c r="A846" s="1924" t="s">
        <v>2270</v>
      </c>
      <c r="B846" s="1924"/>
      <c r="C846" s="1925" t="s">
        <v>1654</v>
      </c>
      <c r="D846" s="1925"/>
      <c r="E846" s="1925"/>
      <c r="F846" s="1926" t="s">
        <v>1655</v>
      </c>
      <c r="G846" s="1926"/>
      <c r="H846" s="1926"/>
      <c r="I846" s="1927">
        <v>325</v>
      </c>
      <c r="J846" s="1927"/>
      <c r="K846" s="1928" t="s">
        <v>1656</v>
      </c>
      <c r="L846" s="1928"/>
      <c r="M846" s="1862" t="s">
        <v>2268</v>
      </c>
      <c r="N846" s="1862"/>
      <c r="O846" s="1862"/>
      <c r="P846" s="1862"/>
      <c r="Q846" s="1942">
        <v>44648</v>
      </c>
      <c r="R846" s="1942"/>
      <c r="S846" s="1942"/>
      <c r="T846" s="1942">
        <v>44774</v>
      </c>
      <c r="U846" s="1942"/>
      <c r="V846" s="1942">
        <v>45138</v>
      </c>
      <c r="W846" s="1942"/>
      <c r="X846" s="1942"/>
      <c r="Y846" s="1941">
        <v>564</v>
      </c>
      <c r="Z846" s="1941"/>
      <c r="AA846" s="1862" t="s">
        <v>2115</v>
      </c>
      <c r="AB846" s="1862"/>
      <c r="AC846" s="1862"/>
      <c r="AD846" s="1862"/>
      <c r="AE846" s="1862"/>
      <c r="AF846" s="1923">
        <v>0</v>
      </c>
      <c r="AG846" s="1923"/>
      <c r="AH846" s="1930">
        <v>-504</v>
      </c>
      <c r="AI846" s="1930"/>
      <c r="AJ846" s="1930"/>
      <c r="AK846" s="1923">
        <v>0</v>
      </c>
      <c r="AL846" s="1923"/>
      <c r="AM846" s="1923"/>
      <c r="AN846" s="1941">
        <v>0</v>
      </c>
      <c r="AO846" s="1941"/>
      <c r="AP846" s="1941"/>
      <c r="AQ846" s="1941">
        <v>0</v>
      </c>
      <c r="AR846" s="1941"/>
      <c r="AS846" s="1419"/>
    </row>
    <row r="847" spans="1:45" ht="15" customHeight="1">
      <c r="A847" s="1885"/>
      <c r="B847" s="1885"/>
      <c r="C847" s="1885"/>
      <c r="D847" s="1885"/>
      <c r="E847" s="1885"/>
      <c r="F847" s="1885"/>
      <c r="G847" s="1885"/>
      <c r="H847" s="1885"/>
      <c r="I847" s="1885"/>
      <c r="J847" s="1885"/>
      <c r="K847" s="1885"/>
      <c r="L847" s="1885"/>
      <c r="M847" s="1885"/>
      <c r="N847" s="1885"/>
      <c r="O847" s="1885"/>
      <c r="P847" s="1885"/>
      <c r="Q847" s="1885"/>
      <c r="R847" s="1885"/>
      <c r="S847" s="1885"/>
      <c r="T847" s="1885"/>
      <c r="U847" s="1885"/>
      <c r="V847" s="1885"/>
      <c r="W847" s="1885"/>
      <c r="X847" s="1885"/>
      <c r="Y847" s="1885"/>
      <c r="Z847" s="1885"/>
      <c r="AA847" s="1862" t="s">
        <v>1659</v>
      </c>
      <c r="AB847" s="1862"/>
      <c r="AC847" s="1862"/>
      <c r="AD847" s="1862"/>
      <c r="AE847" s="1862"/>
      <c r="AF847" s="1923">
        <v>504</v>
      </c>
      <c r="AG847" s="1923"/>
      <c r="AH847" s="1917">
        <v>0</v>
      </c>
      <c r="AI847" s="1917"/>
      <c r="AJ847" s="1917"/>
      <c r="AK847" s="1885"/>
      <c r="AL847" s="1885"/>
      <c r="AM847" s="1885"/>
      <c r="AN847" s="1885"/>
      <c r="AO847" s="1885"/>
      <c r="AP847" s="1885"/>
      <c r="AQ847" s="1885"/>
      <c r="AR847" s="1885"/>
      <c r="AS847" s="1419"/>
    </row>
    <row r="848" spans="1:45" ht="14.1" customHeight="1">
      <c r="A848" s="1924" t="s">
        <v>2271</v>
      </c>
      <c r="B848" s="1924"/>
      <c r="C848" s="1925" t="s">
        <v>1654</v>
      </c>
      <c r="D848" s="1925"/>
      <c r="E848" s="1925"/>
      <c r="F848" s="1926" t="s">
        <v>1655</v>
      </c>
      <c r="G848" s="1926"/>
      <c r="H848" s="1926"/>
      <c r="I848" s="1927">
        <v>325</v>
      </c>
      <c r="J848" s="1927"/>
      <c r="K848" s="1928" t="s">
        <v>1656</v>
      </c>
      <c r="L848" s="1928"/>
      <c r="M848" s="1862" t="s">
        <v>2268</v>
      </c>
      <c r="N848" s="1862"/>
      <c r="O848" s="1862"/>
      <c r="P848" s="1862"/>
      <c r="Q848" s="1942">
        <v>44648</v>
      </c>
      <c r="R848" s="1942"/>
      <c r="S848" s="1942"/>
      <c r="T848" s="1942">
        <v>44774</v>
      </c>
      <c r="U848" s="1942"/>
      <c r="V848" s="1942">
        <v>45138</v>
      </c>
      <c r="W848" s="1942"/>
      <c r="X848" s="1942"/>
      <c r="Y848" s="1941">
        <v>564</v>
      </c>
      <c r="Z848" s="1941"/>
      <c r="AA848" s="1862" t="s">
        <v>2115</v>
      </c>
      <c r="AB848" s="1862"/>
      <c r="AC848" s="1862"/>
      <c r="AD848" s="1862"/>
      <c r="AE848" s="1862"/>
      <c r="AF848" s="1923">
        <v>0</v>
      </c>
      <c r="AG848" s="1923"/>
      <c r="AH848" s="1930">
        <v>-504</v>
      </c>
      <c r="AI848" s="1930"/>
      <c r="AJ848" s="1930"/>
      <c r="AK848" s="1923">
        <v>0</v>
      </c>
      <c r="AL848" s="1923"/>
      <c r="AM848" s="1923"/>
      <c r="AN848" s="1941">
        <v>0</v>
      </c>
      <c r="AO848" s="1941"/>
      <c r="AP848" s="1941"/>
      <c r="AQ848" s="1941">
        <v>66</v>
      </c>
      <c r="AR848" s="1941"/>
      <c r="AS848" s="1419"/>
    </row>
    <row r="849" spans="1:45" ht="15" customHeight="1">
      <c r="A849" s="1885"/>
      <c r="B849" s="1885"/>
      <c r="C849" s="1885"/>
      <c r="D849" s="1885"/>
      <c r="E849" s="1885"/>
      <c r="F849" s="1885"/>
      <c r="G849" s="1885"/>
      <c r="H849" s="1885"/>
      <c r="I849" s="1885"/>
      <c r="J849" s="1885"/>
      <c r="K849" s="1885"/>
      <c r="L849" s="1885"/>
      <c r="M849" s="1885"/>
      <c r="N849" s="1885"/>
      <c r="O849" s="1885"/>
      <c r="P849" s="1885"/>
      <c r="Q849" s="1885"/>
      <c r="R849" s="1885"/>
      <c r="S849" s="1885"/>
      <c r="T849" s="1885"/>
      <c r="U849" s="1885"/>
      <c r="V849" s="1885"/>
      <c r="W849" s="1885"/>
      <c r="X849" s="1885"/>
      <c r="Y849" s="1885"/>
      <c r="Z849" s="1885"/>
      <c r="AA849" s="1862" t="s">
        <v>1659</v>
      </c>
      <c r="AB849" s="1862"/>
      <c r="AC849" s="1862"/>
      <c r="AD849" s="1862"/>
      <c r="AE849" s="1862"/>
      <c r="AF849" s="1923">
        <v>504</v>
      </c>
      <c r="AG849" s="1923"/>
      <c r="AH849" s="1917">
        <v>0</v>
      </c>
      <c r="AI849" s="1917"/>
      <c r="AJ849" s="1917"/>
      <c r="AK849" s="1885"/>
      <c r="AL849" s="1885"/>
      <c r="AM849" s="1885"/>
      <c r="AN849" s="1885"/>
      <c r="AO849" s="1885"/>
      <c r="AP849" s="1885"/>
      <c r="AQ849" s="1885"/>
      <c r="AR849" s="1885"/>
      <c r="AS849" s="1419"/>
    </row>
    <row r="850" spans="1:45" ht="14.45" customHeight="1">
      <c r="A850" s="1924" t="s">
        <v>2272</v>
      </c>
      <c r="B850" s="1924"/>
      <c r="C850" s="1925" t="s">
        <v>1654</v>
      </c>
      <c r="D850" s="1925"/>
      <c r="E850" s="1925"/>
      <c r="F850" s="1926" t="s">
        <v>1655</v>
      </c>
      <c r="G850" s="1926"/>
      <c r="H850" s="1926"/>
      <c r="I850" s="1927">
        <v>325</v>
      </c>
      <c r="J850" s="1927"/>
      <c r="K850" s="1928" t="s">
        <v>1656</v>
      </c>
      <c r="L850" s="1928"/>
      <c r="M850" s="1862" t="s">
        <v>2273</v>
      </c>
      <c r="N850" s="1862"/>
      <c r="O850" s="1862"/>
      <c r="P850" s="1862"/>
      <c r="Q850" s="1942">
        <v>43694</v>
      </c>
      <c r="R850" s="1942"/>
      <c r="S850" s="1942"/>
      <c r="T850" s="1942">
        <v>44774</v>
      </c>
      <c r="U850" s="1942"/>
      <c r="V850" s="1942">
        <v>45138</v>
      </c>
      <c r="W850" s="1942"/>
      <c r="X850" s="1942"/>
      <c r="Y850" s="1941">
        <v>564</v>
      </c>
      <c r="Z850" s="1941"/>
      <c r="AA850" s="1862" t="s">
        <v>1658</v>
      </c>
      <c r="AB850" s="1862"/>
      <c r="AC850" s="1862"/>
      <c r="AD850" s="1862"/>
      <c r="AE850" s="1862"/>
      <c r="AF850" s="1923">
        <v>0</v>
      </c>
      <c r="AG850" s="1923"/>
      <c r="AH850" s="1930">
        <v>-65</v>
      </c>
      <c r="AI850" s="1930"/>
      <c r="AJ850" s="1930"/>
      <c r="AK850" s="1923">
        <v>494</v>
      </c>
      <c r="AL850" s="1923"/>
      <c r="AM850" s="1923"/>
      <c r="AN850" s="1941">
        <v>0</v>
      </c>
      <c r="AO850" s="1941"/>
      <c r="AP850" s="1941"/>
      <c r="AQ850" s="1941">
        <v>227.01</v>
      </c>
      <c r="AR850" s="1941"/>
      <c r="AS850" s="1419"/>
    </row>
    <row r="851" spans="1:45" ht="9" customHeight="1">
      <c r="A851" s="1855"/>
      <c r="B851" s="1855"/>
      <c r="C851" s="1855"/>
      <c r="D851" s="1855"/>
      <c r="E851" s="1855"/>
      <c r="F851" s="1855"/>
      <c r="G851" s="1855"/>
      <c r="H851" s="1855"/>
      <c r="I851" s="1855"/>
      <c r="J851" s="1855"/>
      <c r="K851" s="1855"/>
      <c r="L851" s="1855"/>
      <c r="M851" s="1855"/>
      <c r="N851" s="1855"/>
      <c r="O851" s="1855"/>
      <c r="P851" s="1855"/>
      <c r="Q851" s="1855"/>
      <c r="R851" s="1855"/>
      <c r="S851" s="1855"/>
      <c r="T851" s="1855"/>
      <c r="U851" s="1855"/>
      <c r="V851" s="1855"/>
      <c r="W851" s="1855"/>
      <c r="X851" s="1855"/>
      <c r="Y851" s="1855"/>
      <c r="Z851" s="1855"/>
      <c r="AA851" s="1855"/>
      <c r="AB851" s="1855"/>
      <c r="AC851" s="1855"/>
      <c r="AD851" s="1855"/>
      <c r="AE851" s="1855"/>
      <c r="AF851" s="1855"/>
      <c r="AG851" s="1855"/>
      <c r="AH851" s="1416"/>
      <c r="AI851" s="1955" t="s">
        <v>1640</v>
      </c>
      <c r="AJ851" s="1955"/>
      <c r="AK851" s="1955"/>
      <c r="AL851" s="1955"/>
      <c r="AM851" s="1955"/>
      <c r="AN851" s="1955"/>
      <c r="AO851" s="1955"/>
      <c r="AP851" s="1955"/>
      <c r="AQ851" s="1955"/>
      <c r="AR851" s="1955"/>
      <c r="AS851" s="1955"/>
    </row>
    <row r="852" spans="1:45" ht="20.100000000000001" customHeight="1">
      <c r="A852" s="1938" t="s">
        <v>1641</v>
      </c>
      <c r="B852" s="1938"/>
      <c r="C852" s="1938" t="s">
        <v>1642</v>
      </c>
      <c r="D852" s="1938"/>
      <c r="E852" s="1938"/>
      <c r="F852" s="1954" t="s">
        <v>1643</v>
      </c>
      <c r="G852" s="1954"/>
      <c r="H852" s="1954"/>
      <c r="I852" s="1939" t="s">
        <v>1644</v>
      </c>
      <c r="J852" s="1939"/>
      <c r="K852" s="1954" t="s">
        <v>1645</v>
      </c>
      <c r="L852" s="1954"/>
      <c r="M852" s="1940" t="s">
        <v>1646</v>
      </c>
      <c r="N852" s="1940"/>
      <c r="O852" s="1940"/>
      <c r="P852" s="1940"/>
      <c r="Q852" s="1873" t="s">
        <v>1647</v>
      </c>
      <c r="R852" s="1873"/>
      <c r="S852" s="1873"/>
      <c r="T852" s="1937" t="s">
        <v>1648</v>
      </c>
      <c r="U852" s="1937"/>
      <c r="V852" s="1937" t="s">
        <v>1649</v>
      </c>
      <c r="W852" s="1937"/>
      <c r="X852" s="1937"/>
      <c r="Y852" s="1937" t="s">
        <v>1650</v>
      </c>
      <c r="Z852" s="1937"/>
      <c r="AA852" s="1956" t="s">
        <v>1651</v>
      </c>
      <c r="AB852" s="1956"/>
      <c r="AC852" s="1956"/>
      <c r="AD852" s="1956"/>
      <c r="AE852" s="1956"/>
      <c r="AF852" s="1936" t="s">
        <v>1652</v>
      </c>
      <c r="AG852" s="1936"/>
      <c r="AH852" s="1936"/>
      <c r="AI852" s="1936"/>
      <c r="AJ852" s="1936"/>
      <c r="AK852" s="1936"/>
      <c r="AL852" s="1936"/>
      <c r="AM852" s="1936"/>
      <c r="AN852" s="1936"/>
      <c r="AO852" s="1936"/>
      <c r="AP852" s="1936"/>
      <c r="AQ852" s="1936"/>
      <c r="AR852" s="1936"/>
      <c r="AS852" s="1419"/>
    </row>
    <row r="853" spans="1:45" ht="5.25" customHeight="1">
      <c r="A853" s="1948"/>
      <c r="B853" s="1948"/>
      <c r="C853" s="1948"/>
      <c r="D853" s="1948"/>
      <c r="E853" s="1948"/>
      <c r="F853" s="1948"/>
      <c r="G853" s="1948"/>
      <c r="H853" s="1948"/>
      <c r="I853" s="1948"/>
      <c r="J853" s="1948"/>
      <c r="K853" s="1948"/>
      <c r="L853" s="1948"/>
      <c r="M853" s="1948"/>
      <c r="N853" s="1948"/>
      <c r="O853" s="1948"/>
      <c r="P853" s="1948"/>
      <c r="Q853" s="1948"/>
      <c r="R853" s="1948"/>
      <c r="S853" s="1948"/>
      <c r="T853" s="1948"/>
      <c r="U853" s="1948"/>
      <c r="V853" s="1948"/>
      <c r="W853" s="1948"/>
      <c r="X853" s="1948"/>
      <c r="Y853" s="1948"/>
      <c r="Z853" s="1948"/>
      <c r="AA853" s="1948"/>
      <c r="AB853" s="1948"/>
      <c r="AC853" s="1948"/>
      <c r="AD853" s="1948"/>
      <c r="AE853" s="1948"/>
      <c r="AF853" s="1948"/>
      <c r="AG853" s="1948"/>
      <c r="AH853" s="1948"/>
      <c r="AI853" s="1948"/>
      <c r="AJ853" s="1948"/>
      <c r="AK853" s="1948"/>
      <c r="AL853" s="1948"/>
      <c r="AM853" s="1948"/>
      <c r="AN853" s="1948"/>
      <c r="AO853" s="1948"/>
      <c r="AP853" s="1948"/>
      <c r="AQ853" s="1948"/>
      <c r="AR853" s="1948"/>
      <c r="AS853" s="1416"/>
    </row>
    <row r="854" spans="1:45" ht="21" customHeight="1">
      <c r="A854" s="1944"/>
      <c r="B854" s="1944"/>
      <c r="C854" s="1944"/>
      <c r="D854" s="1944"/>
      <c r="E854" s="1944"/>
      <c r="F854" s="1944"/>
      <c r="G854" s="1944"/>
      <c r="H854" s="1944"/>
      <c r="I854" s="1944"/>
      <c r="J854" s="1944"/>
      <c r="K854" s="1944"/>
      <c r="L854" s="1944"/>
      <c r="M854" s="1944"/>
      <c r="N854" s="1944"/>
      <c r="O854" s="1944"/>
      <c r="P854" s="1944"/>
      <c r="Q854" s="1944"/>
      <c r="R854" s="1944"/>
      <c r="S854" s="1944"/>
      <c r="T854" s="1944"/>
      <c r="U854" s="1944"/>
      <c r="V854" s="1944"/>
      <c r="W854" s="1944"/>
      <c r="X854" s="1944"/>
      <c r="Y854" s="1944"/>
      <c r="Z854" s="1944"/>
      <c r="AA854" s="1944" t="s">
        <v>1659</v>
      </c>
      <c r="AB854" s="1944"/>
      <c r="AC854" s="1944"/>
      <c r="AD854" s="1944"/>
      <c r="AE854" s="1944"/>
      <c r="AF854" s="1946">
        <v>544</v>
      </c>
      <c r="AG854" s="1946"/>
      <c r="AH854" s="1947">
        <v>0</v>
      </c>
      <c r="AI854" s="1947"/>
      <c r="AJ854" s="1947"/>
      <c r="AK854" s="1944"/>
      <c r="AL854" s="1944"/>
      <c r="AM854" s="1944"/>
      <c r="AN854" s="1944"/>
      <c r="AO854" s="1944"/>
      <c r="AP854" s="1944"/>
      <c r="AQ854" s="1944"/>
      <c r="AR854" s="1944"/>
      <c r="AS854" s="1419"/>
    </row>
    <row r="855" spans="1:45" ht="14.1" customHeight="1">
      <c r="A855" s="1885"/>
      <c r="B855" s="1885"/>
      <c r="C855" s="1885"/>
      <c r="D855" s="1885"/>
      <c r="E855" s="1885"/>
      <c r="F855" s="1885"/>
      <c r="G855" s="1885"/>
      <c r="H855" s="1885"/>
      <c r="I855" s="1885"/>
      <c r="J855" s="1885"/>
      <c r="K855" s="1885"/>
      <c r="L855" s="1885"/>
      <c r="M855" s="1885"/>
      <c r="N855" s="1885"/>
      <c r="O855" s="1885"/>
      <c r="P855" s="1885"/>
      <c r="Q855" s="1885"/>
      <c r="R855" s="1885"/>
      <c r="S855" s="1885"/>
      <c r="T855" s="1885"/>
      <c r="U855" s="1885"/>
      <c r="V855" s="1885"/>
      <c r="W855" s="1885"/>
      <c r="X855" s="1885"/>
      <c r="Y855" s="1885"/>
      <c r="Z855" s="1885"/>
      <c r="AA855" s="1862" t="s">
        <v>1660</v>
      </c>
      <c r="AB855" s="1862"/>
      <c r="AC855" s="1862"/>
      <c r="AD855" s="1862"/>
      <c r="AE855" s="1862"/>
      <c r="AF855" s="1923">
        <v>0</v>
      </c>
      <c r="AG855" s="1923"/>
      <c r="AH855" s="1929">
        <v>15</v>
      </c>
      <c r="AI855" s="1929"/>
      <c r="AJ855" s="1929"/>
      <c r="AK855" s="1885"/>
      <c r="AL855" s="1885"/>
      <c r="AM855" s="1885"/>
      <c r="AN855" s="1885"/>
      <c r="AO855" s="1885"/>
      <c r="AP855" s="1885"/>
      <c r="AQ855" s="1885"/>
      <c r="AR855" s="1885"/>
      <c r="AS855" s="1419"/>
    </row>
    <row r="856" spans="1:45" ht="15" customHeight="1">
      <c r="A856" s="1924" t="s">
        <v>2274</v>
      </c>
      <c r="B856" s="1924"/>
      <c r="C856" s="1925" t="s">
        <v>1654</v>
      </c>
      <c r="D856" s="1925"/>
      <c r="E856" s="1925"/>
      <c r="F856" s="1926" t="s">
        <v>1655</v>
      </c>
      <c r="G856" s="1926"/>
      <c r="H856" s="1926"/>
      <c r="I856" s="1927">
        <v>325</v>
      </c>
      <c r="J856" s="1927"/>
      <c r="K856" s="1928" t="s">
        <v>1656</v>
      </c>
      <c r="L856" s="1928"/>
      <c r="M856" s="1862" t="s">
        <v>2275</v>
      </c>
      <c r="N856" s="1862"/>
      <c r="O856" s="1862"/>
      <c r="P856" s="1862"/>
      <c r="Q856" s="1942">
        <v>44786</v>
      </c>
      <c r="R856" s="1942"/>
      <c r="S856" s="1942"/>
      <c r="T856" s="1942">
        <v>44786</v>
      </c>
      <c r="U856" s="1942"/>
      <c r="V856" s="1942">
        <v>45138</v>
      </c>
      <c r="W856" s="1942"/>
      <c r="X856" s="1942"/>
      <c r="Y856" s="1941">
        <v>564</v>
      </c>
      <c r="Z856" s="1941"/>
      <c r="AA856" s="1862" t="s">
        <v>1658</v>
      </c>
      <c r="AB856" s="1862"/>
      <c r="AC856" s="1862"/>
      <c r="AD856" s="1862"/>
      <c r="AE856" s="1862"/>
      <c r="AF856" s="1923">
        <v>0</v>
      </c>
      <c r="AG856" s="1923"/>
      <c r="AH856" s="1930">
        <v>-35</v>
      </c>
      <c r="AI856" s="1930"/>
      <c r="AJ856" s="1930"/>
      <c r="AK856" s="1917">
        <v>514</v>
      </c>
      <c r="AL856" s="1917"/>
      <c r="AM856" s="1917"/>
      <c r="AN856" s="1941">
        <v>0</v>
      </c>
      <c r="AO856" s="1941"/>
      <c r="AP856" s="1941"/>
      <c r="AQ856" s="1941">
        <v>376.61</v>
      </c>
      <c r="AR856" s="1941"/>
      <c r="AS856" s="1419"/>
    </row>
    <row r="857" spans="1:45" ht="14.1" customHeight="1">
      <c r="A857" s="1885"/>
      <c r="B857" s="1885"/>
      <c r="C857" s="1885"/>
      <c r="D857" s="1885"/>
      <c r="E857" s="1885"/>
      <c r="F857" s="1885"/>
      <c r="G857" s="1885"/>
      <c r="H857" s="1885"/>
      <c r="I857" s="1885"/>
      <c r="J857" s="1885"/>
      <c r="K857" s="1885"/>
      <c r="L857" s="1885"/>
      <c r="M857" s="1885"/>
      <c r="N857" s="1885"/>
      <c r="O857" s="1885"/>
      <c r="P857" s="1885"/>
      <c r="Q857" s="1885"/>
      <c r="R857" s="1885"/>
      <c r="S857" s="1885"/>
      <c r="T857" s="1885"/>
      <c r="U857" s="1885"/>
      <c r="V857" s="1885"/>
      <c r="W857" s="1885"/>
      <c r="X857" s="1885"/>
      <c r="Y857" s="1885"/>
      <c r="Z857" s="1885"/>
      <c r="AA857" s="1862" t="s">
        <v>1659</v>
      </c>
      <c r="AB857" s="1862"/>
      <c r="AC857" s="1862"/>
      <c r="AD857" s="1862"/>
      <c r="AE857" s="1862"/>
      <c r="AF857" s="1923">
        <v>534</v>
      </c>
      <c r="AG857" s="1923"/>
      <c r="AH857" s="1917">
        <v>0</v>
      </c>
      <c r="AI857" s="1917"/>
      <c r="AJ857" s="1917"/>
      <c r="AK857" s="1885"/>
      <c r="AL857" s="1885"/>
      <c r="AM857" s="1885"/>
      <c r="AN857" s="1885"/>
      <c r="AO857" s="1885"/>
      <c r="AP857" s="1885"/>
      <c r="AQ857" s="1885"/>
      <c r="AR857" s="1885"/>
      <c r="AS857" s="1419"/>
    </row>
    <row r="858" spans="1:45" ht="14.1" customHeight="1">
      <c r="A858" s="1885"/>
      <c r="B858" s="1885"/>
      <c r="C858" s="1885"/>
      <c r="D858" s="1885"/>
      <c r="E858" s="1885"/>
      <c r="F858" s="1885"/>
      <c r="G858" s="1885"/>
      <c r="H858" s="1885"/>
      <c r="I858" s="1885"/>
      <c r="J858" s="1885"/>
      <c r="K858" s="1885"/>
      <c r="L858" s="1885"/>
      <c r="M858" s="1885"/>
      <c r="N858" s="1885"/>
      <c r="O858" s="1885"/>
      <c r="P858" s="1885"/>
      <c r="Q858" s="1885"/>
      <c r="R858" s="1885"/>
      <c r="S858" s="1885"/>
      <c r="T858" s="1885"/>
      <c r="U858" s="1885"/>
      <c r="V858" s="1885"/>
      <c r="W858" s="1885"/>
      <c r="X858" s="1885"/>
      <c r="Y858" s="1885"/>
      <c r="Z858" s="1885"/>
      <c r="AA858" s="1862" t="s">
        <v>1660</v>
      </c>
      <c r="AB858" s="1862"/>
      <c r="AC858" s="1862"/>
      <c r="AD858" s="1862"/>
      <c r="AE858" s="1862"/>
      <c r="AF858" s="1923">
        <v>0</v>
      </c>
      <c r="AG858" s="1923"/>
      <c r="AH858" s="1929">
        <v>15</v>
      </c>
      <c r="AI858" s="1929"/>
      <c r="AJ858" s="1929"/>
      <c r="AK858" s="1885"/>
      <c r="AL858" s="1885"/>
      <c r="AM858" s="1885"/>
      <c r="AN858" s="1885"/>
      <c r="AO858" s="1885"/>
      <c r="AP858" s="1885"/>
      <c r="AQ858" s="1885"/>
      <c r="AR858" s="1885"/>
      <c r="AS858" s="1419"/>
    </row>
    <row r="859" spans="1:45" ht="21" customHeight="1">
      <c r="A859" s="1924" t="s">
        <v>2276</v>
      </c>
      <c r="B859" s="1924"/>
      <c r="C859" s="1925" t="s">
        <v>1654</v>
      </c>
      <c r="D859" s="1925"/>
      <c r="E859" s="1925"/>
      <c r="F859" s="1926" t="s">
        <v>1655</v>
      </c>
      <c r="G859" s="1926"/>
      <c r="H859" s="1926"/>
      <c r="I859" s="1927">
        <v>325</v>
      </c>
      <c r="J859" s="1927"/>
      <c r="K859" s="1928" t="s">
        <v>1656</v>
      </c>
      <c r="L859" s="1928"/>
      <c r="M859" s="1862" t="s">
        <v>2277</v>
      </c>
      <c r="N859" s="1862"/>
      <c r="O859" s="1862"/>
      <c r="P859" s="1862"/>
      <c r="Q859" s="1942">
        <v>44784</v>
      </c>
      <c r="R859" s="1942"/>
      <c r="S859" s="1942"/>
      <c r="T859" s="1942">
        <v>44784</v>
      </c>
      <c r="U859" s="1942"/>
      <c r="V859" s="1942">
        <v>45138</v>
      </c>
      <c r="W859" s="1942"/>
      <c r="X859" s="1942"/>
      <c r="Y859" s="1941">
        <v>564</v>
      </c>
      <c r="Z859" s="1941"/>
      <c r="AA859" s="1862" t="s">
        <v>1658</v>
      </c>
      <c r="AB859" s="1862"/>
      <c r="AC859" s="1862"/>
      <c r="AD859" s="1862"/>
      <c r="AE859" s="1862"/>
      <c r="AF859" s="1923">
        <v>0</v>
      </c>
      <c r="AG859" s="1923"/>
      <c r="AH859" s="1930">
        <v>-50</v>
      </c>
      <c r="AI859" s="1930"/>
      <c r="AJ859" s="1930"/>
      <c r="AK859" s="1917">
        <v>514</v>
      </c>
      <c r="AL859" s="1917"/>
      <c r="AM859" s="1917"/>
      <c r="AN859" s="1941">
        <v>0</v>
      </c>
      <c r="AO859" s="1941"/>
      <c r="AP859" s="1941"/>
      <c r="AQ859" s="1941">
        <v>544</v>
      </c>
      <c r="AR859" s="1941"/>
      <c r="AS859" s="1419"/>
    </row>
    <row r="860" spans="1:45" ht="14.1" customHeight="1">
      <c r="A860" s="1885"/>
      <c r="B860" s="1885"/>
      <c r="C860" s="1885"/>
      <c r="D860" s="1885"/>
      <c r="E860" s="1885"/>
      <c r="F860" s="1885"/>
      <c r="G860" s="1885"/>
      <c r="H860" s="1885"/>
      <c r="I860" s="1885"/>
      <c r="J860" s="1885"/>
      <c r="K860" s="1885"/>
      <c r="L860" s="1885"/>
      <c r="M860" s="1885"/>
      <c r="N860" s="1885"/>
      <c r="O860" s="1885"/>
      <c r="P860" s="1885"/>
      <c r="Q860" s="1885"/>
      <c r="R860" s="1885"/>
      <c r="S860" s="1885"/>
      <c r="T860" s="1885"/>
      <c r="U860" s="1885"/>
      <c r="V860" s="1885"/>
      <c r="W860" s="1885"/>
      <c r="X860" s="1885"/>
      <c r="Y860" s="1885"/>
      <c r="Z860" s="1885"/>
      <c r="AA860" s="1862" t="s">
        <v>1659</v>
      </c>
      <c r="AB860" s="1862"/>
      <c r="AC860" s="1862"/>
      <c r="AD860" s="1862"/>
      <c r="AE860" s="1862"/>
      <c r="AF860" s="1923">
        <v>549</v>
      </c>
      <c r="AG860" s="1923"/>
      <c r="AH860" s="1917">
        <v>0</v>
      </c>
      <c r="AI860" s="1917"/>
      <c r="AJ860" s="1917"/>
      <c r="AK860" s="1885"/>
      <c r="AL860" s="1885"/>
      <c r="AM860" s="1885"/>
      <c r="AN860" s="1885"/>
      <c r="AO860" s="1885"/>
      <c r="AP860" s="1885"/>
      <c r="AQ860" s="1885"/>
      <c r="AR860" s="1885"/>
      <c r="AS860" s="1419"/>
    </row>
    <row r="861" spans="1:45" ht="15" customHeight="1">
      <c r="A861" s="1885"/>
      <c r="B861" s="1885"/>
      <c r="C861" s="1885"/>
      <c r="D861" s="1885"/>
      <c r="E861" s="1885"/>
      <c r="F861" s="1885"/>
      <c r="G861" s="1885"/>
      <c r="H861" s="1885"/>
      <c r="I861" s="1885"/>
      <c r="J861" s="1885"/>
      <c r="K861" s="1885"/>
      <c r="L861" s="1885"/>
      <c r="M861" s="1885"/>
      <c r="N861" s="1885"/>
      <c r="O861" s="1885"/>
      <c r="P861" s="1885"/>
      <c r="Q861" s="1885"/>
      <c r="R861" s="1885"/>
      <c r="S861" s="1885"/>
      <c r="T861" s="1885"/>
      <c r="U861" s="1885"/>
      <c r="V861" s="1885"/>
      <c r="W861" s="1885"/>
      <c r="X861" s="1885"/>
      <c r="Y861" s="1885"/>
      <c r="Z861" s="1885"/>
      <c r="AA861" s="1862" t="s">
        <v>1660</v>
      </c>
      <c r="AB861" s="1862"/>
      <c r="AC861" s="1862"/>
      <c r="AD861" s="1862"/>
      <c r="AE861" s="1862"/>
      <c r="AF861" s="1923">
        <v>0</v>
      </c>
      <c r="AG861" s="1923"/>
      <c r="AH861" s="1929">
        <v>15</v>
      </c>
      <c r="AI861" s="1929"/>
      <c r="AJ861" s="1929"/>
      <c r="AK861" s="1885"/>
      <c r="AL861" s="1885"/>
      <c r="AM861" s="1885"/>
      <c r="AN861" s="1885"/>
      <c r="AO861" s="1885"/>
      <c r="AP861" s="1885"/>
      <c r="AQ861" s="1885"/>
      <c r="AR861" s="1885"/>
      <c r="AS861" s="1419"/>
    </row>
    <row r="862" spans="1:45" ht="14.1" customHeight="1">
      <c r="A862" s="1924" t="s">
        <v>2278</v>
      </c>
      <c r="B862" s="1924"/>
      <c r="C862" s="1925" t="s">
        <v>1654</v>
      </c>
      <c r="D862" s="1925"/>
      <c r="E862" s="1925"/>
      <c r="F862" s="1926" t="s">
        <v>1655</v>
      </c>
      <c r="G862" s="1926"/>
      <c r="H862" s="1926"/>
      <c r="I862" s="1927">
        <v>325</v>
      </c>
      <c r="J862" s="1927"/>
      <c r="K862" s="1928" t="s">
        <v>1676</v>
      </c>
      <c r="L862" s="1928"/>
      <c r="M862" s="1924" t="s">
        <v>1677</v>
      </c>
      <c r="N862" s="1924"/>
      <c r="O862" s="1924"/>
      <c r="P862" s="1924"/>
      <c r="Q862" s="1885"/>
      <c r="R862" s="1885"/>
      <c r="S862" s="1885"/>
      <c r="T862" s="1885"/>
      <c r="U862" s="1885"/>
      <c r="V862" s="1885"/>
      <c r="W862" s="1885"/>
      <c r="X862" s="1885"/>
      <c r="Y862" s="1941">
        <v>564</v>
      </c>
      <c r="Z862" s="1941"/>
      <c r="AA862" s="1885"/>
      <c r="AB862" s="1885"/>
      <c r="AC862" s="1885"/>
      <c r="AD862" s="1885"/>
      <c r="AE862" s="1885"/>
      <c r="AF862" s="1923">
        <v>0</v>
      </c>
      <c r="AG862" s="1923"/>
      <c r="AH862" s="1917">
        <v>0</v>
      </c>
      <c r="AI862" s="1917"/>
      <c r="AJ862" s="1917"/>
      <c r="AK862" s="1885"/>
      <c r="AL862" s="1885"/>
      <c r="AM862" s="1885"/>
      <c r="AN862" s="1885"/>
      <c r="AO862" s="1885"/>
      <c r="AP862" s="1885"/>
      <c r="AQ862" s="1885"/>
      <c r="AR862" s="1885"/>
      <c r="AS862" s="1419"/>
    </row>
    <row r="863" spans="1:45" ht="15" customHeight="1">
      <c r="A863" s="1924" t="s">
        <v>2279</v>
      </c>
      <c r="B863" s="1924"/>
      <c r="C863" s="1925" t="s">
        <v>1654</v>
      </c>
      <c r="D863" s="1925"/>
      <c r="E863" s="1925"/>
      <c r="F863" s="1926" t="s">
        <v>1655</v>
      </c>
      <c r="G863" s="1926"/>
      <c r="H863" s="1926"/>
      <c r="I863" s="1927">
        <v>325</v>
      </c>
      <c r="J863" s="1927"/>
      <c r="K863" s="1928" t="s">
        <v>1656</v>
      </c>
      <c r="L863" s="1928"/>
      <c r="M863" s="1862" t="s">
        <v>2280</v>
      </c>
      <c r="N863" s="1862"/>
      <c r="O863" s="1862"/>
      <c r="P863" s="1862"/>
      <c r="Q863" s="1942">
        <v>44786</v>
      </c>
      <c r="R863" s="1942"/>
      <c r="S863" s="1942"/>
      <c r="T863" s="1942">
        <v>44786</v>
      </c>
      <c r="U863" s="1942"/>
      <c r="V863" s="1942">
        <v>45138</v>
      </c>
      <c r="W863" s="1942"/>
      <c r="X863" s="1942"/>
      <c r="Y863" s="1941">
        <v>564</v>
      </c>
      <c r="Z863" s="1941"/>
      <c r="AA863" s="1862" t="s">
        <v>1658</v>
      </c>
      <c r="AB863" s="1862"/>
      <c r="AC863" s="1862"/>
      <c r="AD863" s="1862"/>
      <c r="AE863" s="1862"/>
      <c r="AF863" s="1923">
        <v>0</v>
      </c>
      <c r="AG863" s="1923"/>
      <c r="AH863" s="1930">
        <v>-35</v>
      </c>
      <c r="AI863" s="1930"/>
      <c r="AJ863" s="1930"/>
      <c r="AK863" s="1917">
        <v>514</v>
      </c>
      <c r="AL863" s="1917"/>
      <c r="AM863" s="1917"/>
      <c r="AN863" s="1941">
        <v>0</v>
      </c>
      <c r="AO863" s="1941"/>
      <c r="AP863" s="1941"/>
      <c r="AQ863" s="1959">
        <v>-2</v>
      </c>
      <c r="AR863" s="1959"/>
      <c r="AS863" s="1419"/>
    </row>
    <row r="864" spans="1:45" ht="14.1" customHeight="1">
      <c r="A864" s="1885"/>
      <c r="B864" s="1885"/>
      <c r="C864" s="1885"/>
      <c r="D864" s="1885"/>
      <c r="E864" s="1885"/>
      <c r="F864" s="1885"/>
      <c r="G864" s="1885"/>
      <c r="H864" s="1885"/>
      <c r="I864" s="1885"/>
      <c r="J864" s="1885"/>
      <c r="K864" s="1885"/>
      <c r="L864" s="1885"/>
      <c r="M864" s="1885"/>
      <c r="N864" s="1885"/>
      <c r="O864" s="1885"/>
      <c r="P864" s="1885"/>
      <c r="Q864" s="1885"/>
      <c r="R864" s="1885"/>
      <c r="S864" s="1885"/>
      <c r="T864" s="1885"/>
      <c r="U864" s="1885"/>
      <c r="V864" s="1885"/>
      <c r="W864" s="1885"/>
      <c r="X864" s="1885"/>
      <c r="Y864" s="1885"/>
      <c r="Z864" s="1885"/>
      <c r="AA864" s="1862" t="s">
        <v>1659</v>
      </c>
      <c r="AB864" s="1862"/>
      <c r="AC864" s="1862"/>
      <c r="AD864" s="1862"/>
      <c r="AE864" s="1862"/>
      <c r="AF864" s="1923">
        <v>534</v>
      </c>
      <c r="AG864" s="1923"/>
      <c r="AH864" s="1917">
        <v>0</v>
      </c>
      <c r="AI864" s="1917"/>
      <c r="AJ864" s="1917"/>
      <c r="AK864" s="1885"/>
      <c r="AL864" s="1885"/>
      <c r="AM864" s="1885"/>
      <c r="AN864" s="1885"/>
      <c r="AO864" s="1885"/>
      <c r="AP864" s="1885"/>
      <c r="AQ864" s="1885"/>
      <c r="AR864" s="1885"/>
      <c r="AS864" s="1419"/>
    </row>
    <row r="865" spans="1:45" ht="15" customHeight="1">
      <c r="A865" s="1885"/>
      <c r="B865" s="1885"/>
      <c r="C865" s="1885"/>
      <c r="D865" s="1885"/>
      <c r="E865" s="1885"/>
      <c r="F865" s="1885"/>
      <c r="G865" s="1885"/>
      <c r="H865" s="1885"/>
      <c r="I865" s="1885"/>
      <c r="J865" s="1885"/>
      <c r="K865" s="1885"/>
      <c r="L865" s="1885"/>
      <c r="M865" s="1885"/>
      <c r="N865" s="1885"/>
      <c r="O865" s="1885"/>
      <c r="P865" s="1885"/>
      <c r="Q865" s="1885"/>
      <c r="R865" s="1885"/>
      <c r="S865" s="1885"/>
      <c r="T865" s="1885"/>
      <c r="U865" s="1885"/>
      <c r="V865" s="1885"/>
      <c r="W865" s="1885"/>
      <c r="X865" s="1885"/>
      <c r="Y865" s="1885"/>
      <c r="Z865" s="1885"/>
      <c r="AA865" s="1862" t="s">
        <v>1660</v>
      </c>
      <c r="AB865" s="1862"/>
      <c r="AC865" s="1862"/>
      <c r="AD865" s="1862"/>
      <c r="AE865" s="1862"/>
      <c r="AF865" s="1923">
        <v>0</v>
      </c>
      <c r="AG865" s="1923"/>
      <c r="AH865" s="1929">
        <v>15</v>
      </c>
      <c r="AI865" s="1929"/>
      <c r="AJ865" s="1929"/>
      <c r="AK865" s="1885"/>
      <c r="AL865" s="1885"/>
      <c r="AM865" s="1885"/>
      <c r="AN865" s="1885"/>
      <c r="AO865" s="1885"/>
      <c r="AP865" s="1885"/>
      <c r="AQ865" s="1885"/>
      <c r="AR865" s="1885"/>
      <c r="AS865" s="1419"/>
    </row>
    <row r="866" spans="1:45" ht="14.1" customHeight="1">
      <c r="A866" s="1924" t="s">
        <v>2281</v>
      </c>
      <c r="B866" s="1924"/>
      <c r="C866" s="1925" t="s">
        <v>1654</v>
      </c>
      <c r="D866" s="1925"/>
      <c r="E866" s="1925"/>
      <c r="F866" s="1926" t="s">
        <v>1655</v>
      </c>
      <c r="G866" s="1926"/>
      <c r="H866" s="1926"/>
      <c r="I866" s="1927">
        <v>325</v>
      </c>
      <c r="J866" s="1927"/>
      <c r="K866" s="1928" t="s">
        <v>1656</v>
      </c>
      <c r="L866" s="1928"/>
      <c r="M866" s="1862" t="s">
        <v>2282</v>
      </c>
      <c r="N866" s="1862"/>
      <c r="O866" s="1862"/>
      <c r="P866" s="1862"/>
      <c r="Q866" s="1942">
        <v>44422</v>
      </c>
      <c r="R866" s="1942"/>
      <c r="S866" s="1942"/>
      <c r="T866" s="1942">
        <v>44774</v>
      </c>
      <c r="U866" s="1942"/>
      <c r="V866" s="1942">
        <v>45138</v>
      </c>
      <c r="W866" s="1942"/>
      <c r="X866" s="1942"/>
      <c r="Y866" s="1941">
        <v>564</v>
      </c>
      <c r="Z866" s="1941"/>
      <c r="AA866" s="1862" t="s">
        <v>1658</v>
      </c>
      <c r="AB866" s="1862"/>
      <c r="AC866" s="1862"/>
      <c r="AD866" s="1862"/>
      <c r="AE866" s="1862"/>
      <c r="AF866" s="1923">
        <v>0</v>
      </c>
      <c r="AG866" s="1923"/>
      <c r="AH866" s="1930">
        <v>-45</v>
      </c>
      <c r="AI866" s="1930"/>
      <c r="AJ866" s="1930"/>
      <c r="AK866" s="1917">
        <v>265</v>
      </c>
      <c r="AL866" s="1917"/>
      <c r="AM866" s="1917"/>
      <c r="AN866" s="1941">
        <v>0</v>
      </c>
      <c r="AO866" s="1941"/>
      <c r="AP866" s="1941"/>
      <c r="AQ866" s="1959">
        <v>-265</v>
      </c>
      <c r="AR866" s="1959"/>
      <c r="AS866" s="1419"/>
    </row>
    <row r="867" spans="1:45" ht="14.1" customHeight="1">
      <c r="A867" s="1885"/>
      <c r="B867" s="1885"/>
      <c r="C867" s="1885"/>
      <c r="D867" s="1885"/>
      <c r="E867" s="1885"/>
      <c r="F867" s="1885"/>
      <c r="G867" s="1885"/>
      <c r="H867" s="1885"/>
      <c r="I867" s="1885"/>
      <c r="J867" s="1885"/>
      <c r="K867" s="1885"/>
      <c r="L867" s="1885"/>
      <c r="M867" s="1885"/>
      <c r="N867" s="1885"/>
      <c r="O867" s="1885"/>
      <c r="P867" s="1885"/>
      <c r="Q867" s="1885"/>
      <c r="R867" s="1885"/>
      <c r="S867" s="1885"/>
      <c r="T867" s="1885"/>
      <c r="U867" s="1885"/>
      <c r="V867" s="1885"/>
      <c r="W867" s="1885"/>
      <c r="X867" s="1885"/>
      <c r="Y867" s="1885"/>
      <c r="Z867" s="1885"/>
      <c r="AA867" s="1862" t="s">
        <v>1683</v>
      </c>
      <c r="AB867" s="1862"/>
      <c r="AC867" s="1862"/>
      <c r="AD867" s="1862"/>
      <c r="AE867" s="1862"/>
      <c r="AF867" s="1923">
        <v>0</v>
      </c>
      <c r="AG867" s="1923"/>
      <c r="AH867" s="1930">
        <v>-249</v>
      </c>
      <c r="AI867" s="1930"/>
      <c r="AJ867" s="1930"/>
      <c r="AK867" s="1885"/>
      <c r="AL867" s="1885"/>
      <c r="AM867" s="1885"/>
      <c r="AN867" s="1885"/>
      <c r="AO867" s="1885"/>
      <c r="AP867" s="1885"/>
      <c r="AQ867" s="1885"/>
      <c r="AR867" s="1885"/>
      <c r="AS867" s="1419"/>
    </row>
    <row r="868" spans="1:45" ht="15" customHeight="1">
      <c r="A868" s="1885"/>
      <c r="B868" s="1885"/>
      <c r="C868" s="1885"/>
      <c r="D868" s="1885"/>
      <c r="E868" s="1885"/>
      <c r="F868" s="1885"/>
      <c r="G868" s="1885"/>
      <c r="H868" s="1885"/>
      <c r="I868" s="1885"/>
      <c r="J868" s="1885"/>
      <c r="K868" s="1885"/>
      <c r="L868" s="1885"/>
      <c r="M868" s="1885"/>
      <c r="N868" s="1885"/>
      <c r="O868" s="1885"/>
      <c r="P868" s="1885"/>
      <c r="Q868" s="1885"/>
      <c r="R868" s="1885"/>
      <c r="S868" s="1885"/>
      <c r="T868" s="1885"/>
      <c r="U868" s="1885"/>
      <c r="V868" s="1885"/>
      <c r="W868" s="1885"/>
      <c r="X868" s="1885"/>
      <c r="Y868" s="1885"/>
      <c r="Z868" s="1885"/>
      <c r="AA868" s="1862" t="s">
        <v>1659</v>
      </c>
      <c r="AB868" s="1862"/>
      <c r="AC868" s="1862"/>
      <c r="AD868" s="1862"/>
      <c r="AE868" s="1862"/>
      <c r="AF868" s="1923">
        <v>544</v>
      </c>
      <c r="AG868" s="1923"/>
      <c r="AH868" s="1917">
        <v>0</v>
      </c>
      <c r="AI868" s="1917"/>
      <c r="AJ868" s="1917"/>
      <c r="AK868" s="1885"/>
      <c r="AL868" s="1885"/>
      <c r="AM868" s="1885"/>
      <c r="AN868" s="1885"/>
      <c r="AO868" s="1885"/>
      <c r="AP868" s="1885"/>
      <c r="AQ868" s="1885"/>
      <c r="AR868" s="1885"/>
      <c r="AS868" s="1419"/>
    </row>
    <row r="869" spans="1:45" ht="14.1" customHeight="1">
      <c r="A869" s="1885"/>
      <c r="B869" s="1885"/>
      <c r="C869" s="1885"/>
      <c r="D869" s="1885"/>
      <c r="E869" s="1885"/>
      <c r="F869" s="1885"/>
      <c r="G869" s="1885"/>
      <c r="H869" s="1885"/>
      <c r="I869" s="1885"/>
      <c r="J869" s="1885"/>
      <c r="K869" s="1885"/>
      <c r="L869" s="1885"/>
      <c r="M869" s="1885"/>
      <c r="N869" s="1885"/>
      <c r="O869" s="1885"/>
      <c r="P869" s="1885"/>
      <c r="Q869" s="1885"/>
      <c r="R869" s="1885"/>
      <c r="S869" s="1885"/>
      <c r="T869" s="1885"/>
      <c r="U869" s="1885"/>
      <c r="V869" s="1885"/>
      <c r="W869" s="1885"/>
      <c r="X869" s="1885"/>
      <c r="Y869" s="1885"/>
      <c r="Z869" s="1885"/>
      <c r="AA869" s="1862" t="s">
        <v>1660</v>
      </c>
      <c r="AB869" s="1862"/>
      <c r="AC869" s="1862"/>
      <c r="AD869" s="1862"/>
      <c r="AE869" s="1862"/>
      <c r="AF869" s="1923">
        <v>0</v>
      </c>
      <c r="AG869" s="1923"/>
      <c r="AH869" s="1929">
        <v>15</v>
      </c>
      <c r="AI869" s="1929"/>
      <c r="AJ869" s="1929"/>
      <c r="AK869" s="1885"/>
      <c r="AL869" s="1885"/>
      <c r="AM869" s="1885"/>
      <c r="AN869" s="1885"/>
      <c r="AO869" s="1885"/>
      <c r="AP869" s="1885"/>
      <c r="AQ869" s="1885"/>
      <c r="AR869" s="1885"/>
      <c r="AS869" s="1419"/>
    </row>
    <row r="870" spans="1:45" ht="15" customHeight="1">
      <c r="A870" s="1924" t="s">
        <v>2283</v>
      </c>
      <c r="B870" s="1924"/>
      <c r="C870" s="1925" t="s">
        <v>1654</v>
      </c>
      <c r="D870" s="1925"/>
      <c r="E870" s="1925"/>
      <c r="F870" s="1926" t="s">
        <v>1655</v>
      </c>
      <c r="G870" s="1926"/>
      <c r="H870" s="1926"/>
      <c r="I870" s="1927">
        <v>325</v>
      </c>
      <c r="J870" s="1927"/>
      <c r="K870" s="1928" t="s">
        <v>1656</v>
      </c>
      <c r="L870" s="1928"/>
      <c r="M870" s="1862" t="s">
        <v>2284</v>
      </c>
      <c r="N870" s="1862"/>
      <c r="O870" s="1862"/>
      <c r="P870" s="1862"/>
      <c r="Q870" s="1942">
        <v>44422</v>
      </c>
      <c r="R870" s="1942"/>
      <c r="S870" s="1942"/>
      <c r="T870" s="1942">
        <v>44774</v>
      </c>
      <c r="U870" s="1942"/>
      <c r="V870" s="1942">
        <v>45138</v>
      </c>
      <c r="W870" s="1942"/>
      <c r="X870" s="1942"/>
      <c r="Y870" s="1941">
        <v>564</v>
      </c>
      <c r="Z870" s="1941"/>
      <c r="AA870" s="1862" t="s">
        <v>1658</v>
      </c>
      <c r="AB870" s="1862"/>
      <c r="AC870" s="1862"/>
      <c r="AD870" s="1862"/>
      <c r="AE870" s="1862"/>
      <c r="AF870" s="1923">
        <v>0</v>
      </c>
      <c r="AG870" s="1923"/>
      <c r="AH870" s="1930">
        <v>-45</v>
      </c>
      <c r="AI870" s="1930"/>
      <c r="AJ870" s="1930"/>
      <c r="AK870" s="1917">
        <v>514</v>
      </c>
      <c r="AL870" s="1917"/>
      <c r="AM870" s="1917"/>
      <c r="AN870" s="1941">
        <v>0</v>
      </c>
      <c r="AO870" s="1941"/>
      <c r="AP870" s="1941"/>
      <c r="AQ870" s="1941">
        <v>0</v>
      </c>
      <c r="AR870" s="1941"/>
      <c r="AS870" s="1419"/>
    </row>
    <row r="871" spans="1:45" ht="14.1" customHeight="1">
      <c r="A871" s="1885"/>
      <c r="B871" s="1885"/>
      <c r="C871" s="1885"/>
      <c r="D871" s="1885"/>
      <c r="E871" s="1885"/>
      <c r="F871" s="1885"/>
      <c r="G871" s="1885"/>
      <c r="H871" s="1885"/>
      <c r="I871" s="1885"/>
      <c r="J871" s="1885"/>
      <c r="K871" s="1885"/>
      <c r="L871" s="1885"/>
      <c r="M871" s="1885"/>
      <c r="N871" s="1885"/>
      <c r="O871" s="1885"/>
      <c r="P871" s="1885"/>
      <c r="Q871" s="1885"/>
      <c r="R871" s="1885"/>
      <c r="S871" s="1885"/>
      <c r="T871" s="1885"/>
      <c r="U871" s="1885"/>
      <c r="V871" s="1885"/>
      <c r="W871" s="1885"/>
      <c r="X871" s="1885"/>
      <c r="Y871" s="1885"/>
      <c r="Z871" s="1885"/>
      <c r="AA871" s="1862" t="s">
        <v>1659</v>
      </c>
      <c r="AB871" s="1862"/>
      <c r="AC871" s="1862"/>
      <c r="AD871" s="1862"/>
      <c r="AE871" s="1862"/>
      <c r="AF871" s="1923">
        <v>544</v>
      </c>
      <c r="AG871" s="1923"/>
      <c r="AH871" s="1917">
        <v>0</v>
      </c>
      <c r="AI871" s="1917"/>
      <c r="AJ871" s="1917"/>
      <c r="AK871" s="1885"/>
      <c r="AL871" s="1885"/>
      <c r="AM871" s="1885"/>
      <c r="AN871" s="1885"/>
      <c r="AO871" s="1885"/>
      <c r="AP871" s="1885"/>
      <c r="AQ871" s="1885"/>
      <c r="AR871" s="1885"/>
      <c r="AS871" s="1419"/>
    </row>
    <row r="872" spans="1:45" ht="15" customHeight="1">
      <c r="A872" s="1885"/>
      <c r="B872" s="1885"/>
      <c r="C872" s="1885"/>
      <c r="D872" s="1885"/>
      <c r="E872" s="1885"/>
      <c r="F872" s="1885"/>
      <c r="G872" s="1885"/>
      <c r="H872" s="1885"/>
      <c r="I872" s="1885"/>
      <c r="J872" s="1885"/>
      <c r="K872" s="1885"/>
      <c r="L872" s="1885"/>
      <c r="M872" s="1885"/>
      <c r="N872" s="1885"/>
      <c r="O872" s="1885"/>
      <c r="P872" s="1885"/>
      <c r="Q872" s="1885"/>
      <c r="R872" s="1885"/>
      <c r="S872" s="1885"/>
      <c r="T872" s="1885"/>
      <c r="U872" s="1885"/>
      <c r="V872" s="1885"/>
      <c r="W872" s="1885"/>
      <c r="X872" s="1885"/>
      <c r="Y872" s="1885"/>
      <c r="Z872" s="1885"/>
      <c r="AA872" s="1862" t="s">
        <v>1660</v>
      </c>
      <c r="AB872" s="1862"/>
      <c r="AC872" s="1862"/>
      <c r="AD872" s="1862"/>
      <c r="AE872" s="1862"/>
      <c r="AF872" s="1923">
        <v>0</v>
      </c>
      <c r="AG872" s="1923"/>
      <c r="AH872" s="1929">
        <v>15</v>
      </c>
      <c r="AI872" s="1929"/>
      <c r="AJ872" s="1929"/>
      <c r="AK872" s="1885"/>
      <c r="AL872" s="1885"/>
      <c r="AM872" s="1885"/>
      <c r="AN872" s="1885"/>
      <c r="AO872" s="1885"/>
      <c r="AP872" s="1885"/>
      <c r="AQ872" s="1885"/>
      <c r="AR872" s="1885"/>
      <c r="AS872" s="1419"/>
    </row>
    <row r="873" spans="1:45" ht="14.1" customHeight="1">
      <c r="A873" s="1924" t="s">
        <v>2285</v>
      </c>
      <c r="B873" s="1924"/>
      <c r="C873" s="1925" t="s">
        <v>1654</v>
      </c>
      <c r="D873" s="1925"/>
      <c r="E873" s="1925"/>
      <c r="F873" s="1926" t="s">
        <v>1655</v>
      </c>
      <c r="G873" s="1926"/>
      <c r="H873" s="1926"/>
      <c r="I873" s="1927">
        <v>325</v>
      </c>
      <c r="J873" s="1927"/>
      <c r="K873" s="1928" t="s">
        <v>1656</v>
      </c>
      <c r="L873" s="1928"/>
      <c r="M873" s="1862" t="s">
        <v>2286</v>
      </c>
      <c r="N873" s="1862"/>
      <c r="O873" s="1862"/>
      <c r="P873" s="1862"/>
      <c r="Q873" s="1942">
        <v>44774</v>
      </c>
      <c r="R873" s="1942"/>
      <c r="S873" s="1942"/>
      <c r="T873" s="1942">
        <v>44774</v>
      </c>
      <c r="U873" s="1942"/>
      <c r="V873" s="1942">
        <v>45138</v>
      </c>
      <c r="W873" s="1942"/>
      <c r="X873" s="1942"/>
      <c r="Y873" s="1941">
        <v>564</v>
      </c>
      <c r="Z873" s="1941"/>
      <c r="AA873" s="1862" t="s">
        <v>1658</v>
      </c>
      <c r="AB873" s="1862"/>
      <c r="AC873" s="1862"/>
      <c r="AD873" s="1862"/>
      <c r="AE873" s="1862"/>
      <c r="AF873" s="1923">
        <v>0</v>
      </c>
      <c r="AG873" s="1923"/>
      <c r="AH873" s="1930">
        <v>-45</v>
      </c>
      <c r="AI873" s="1930"/>
      <c r="AJ873" s="1930"/>
      <c r="AK873" s="1917">
        <v>499</v>
      </c>
      <c r="AL873" s="1917"/>
      <c r="AM873" s="1917"/>
      <c r="AN873" s="1941">
        <v>0</v>
      </c>
      <c r="AO873" s="1941"/>
      <c r="AP873" s="1941"/>
      <c r="AQ873" s="1959">
        <v>-499</v>
      </c>
      <c r="AR873" s="1959"/>
      <c r="AS873" s="1419"/>
    </row>
    <row r="874" spans="1:45" ht="15" customHeight="1">
      <c r="A874" s="1885"/>
      <c r="B874" s="1885"/>
      <c r="C874" s="1885"/>
      <c r="D874" s="1885"/>
      <c r="E874" s="1885"/>
      <c r="F874" s="1885"/>
      <c r="G874" s="1885"/>
      <c r="H874" s="1885"/>
      <c r="I874" s="1885"/>
      <c r="J874" s="1885"/>
      <c r="K874" s="1885"/>
      <c r="L874" s="1885"/>
      <c r="M874" s="1885"/>
      <c r="N874" s="1885"/>
      <c r="O874" s="1885"/>
      <c r="P874" s="1885"/>
      <c r="Q874" s="1885"/>
      <c r="R874" s="1885"/>
      <c r="S874" s="1885"/>
      <c r="T874" s="1885"/>
      <c r="U874" s="1885"/>
      <c r="V874" s="1885"/>
      <c r="W874" s="1885"/>
      <c r="X874" s="1885"/>
      <c r="Y874" s="1885"/>
      <c r="Z874" s="1885"/>
      <c r="AA874" s="1862" t="s">
        <v>1659</v>
      </c>
      <c r="AB874" s="1862"/>
      <c r="AC874" s="1862"/>
      <c r="AD874" s="1862"/>
      <c r="AE874" s="1862"/>
      <c r="AF874" s="1923">
        <v>544</v>
      </c>
      <c r="AG874" s="1923"/>
      <c r="AH874" s="1917">
        <v>0</v>
      </c>
      <c r="AI874" s="1917"/>
      <c r="AJ874" s="1917"/>
      <c r="AK874" s="1885"/>
      <c r="AL874" s="1885"/>
      <c r="AM874" s="1885"/>
      <c r="AN874" s="1885"/>
      <c r="AO874" s="1885"/>
      <c r="AP874" s="1885"/>
      <c r="AQ874" s="1885"/>
      <c r="AR874" s="1885"/>
      <c r="AS874" s="1419"/>
    </row>
    <row r="875" spans="1:45" ht="14.1" customHeight="1">
      <c r="A875" s="1924" t="s">
        <v>2287</v>
      </c>
      <c r="B875" s="1924"/>
      <c r="C875" s="1925" t="s">
        <v>1654</v>
      </c>
      <c r="D875" s="1925"/>
      <c r="E875" s="1925"/>
      <c r="F875" s="1926" t="s">
        <v>1655</v>
      </c>
      <c r="G875" s="1926"/>
      <c r="H875" s="1926"/>
      <c r="I875" s="1927">
        <v>325</v>
      </c>
      <c r="J875" s="1927"/>
      <c r="K875" s="1928" t="s">
        <v>1676</v>
      </c>
      <c r="L875" s="1928"/>
      <c r="M875" s="1924" t="s">
        <v>1677</v>
      </c>
      <c r="N875" s="1924"/>
      <c r="O875" s="1924"/>
      <c r="P875" s="1924"/>
      <c r="Q875" s="1885"/>
      <c r="R875" s="1885"/>
      <c r="S875" s="1885"/>
      <c r="T875" s="1885"/>
      <c r="U875" s="1885"/>
      <c r="V875" s="1885"/>
      <c r="W875" s="1885"/>
      <c r="X875" s="1885"/>
      <c r="Y875" s="1941">
        <v>564</v>
      </c>
      <c r="Z875" s="1941"/>
      <c r="AA875" s="1885"/>
      <c r="AB875" s="1885"/>
      <c r="AC875" s="1885"/>
      <c r="AD875" s="1885"/>
      <c r="AE875" s="1885"/>
      <c r="AF875" s="1923">
        <v>0</v>
      </c>
      <c r="AG875" s="1923"/>
      <c r="AH875" s="1917">
        <v>0</v>
      </c>
      <c r="AI875" s="1917"/>
      <c r="AJ875" s="1917"/>
      <c r="AK875" s="1885"/>
      <c r="AL875" s="1885"/>
      <c r="AM875" s="1885"/>
      <c r="AN875" s="1885"/>
      <c r="AO875" s="1885"/>
      <c r="AP875" s="1885"/>
      <c r="AQ875" s="1885"/>
      <c r="AR875" s="1885"/>
      <c r="AS875" s="1419"/>
    </row>
    <row r="876" spans="1:45" ht="14.1" customHeight="1">
      <c r="A876" s="1924" t="s">
        <v>2288</v>
      </c>
      <c r="B876" s="1924"/>
      <c r="C876" s="1925" t="s">
        <v>1654</v>
      </c>
      <c r="D876" s="1925"/>
      <c r="E876" s="1925"/>
      <c r="F876" s="1926" t="s">
        <v>1655</v>
      </c>
      <c r="G876" s="1926"/>
      <c r="H876" s="1926"/>
      <c r="I876" s="1927">
        <v>325</v>
      </c>
      <c r="J876" s="1927"/>
      <c r="K876" s="1928" t="s">
        <v>1656</v>
      </c>
      <c r="L876" s="1928"/>
      <c r="M876" s="1862" t="s">
        <v>2289</v>
      </c>
      <c r="N876" s="1862"/>
      <c r="O876" s="1862"/>
      <c r="P876" s="1862"/>
      <c r="Q876" s="1942">
        <v>44783</v>
      </c>
      <c r="R876" s="1942"/>
      <c r="S876" s="1942"/>
      <c r="T876" s="1942">
        <v>44783</v>
      </c>
      <c r="U876" s="1942"/>
      <c r="V876" s="1942">
        <v>45138</v>
      </c>
      <c r="W876" s="1942"/>
      <c r="X876" s="1942"/>
      <c r="Y876" s="1941">
        <v>564</v>
      </c>
      <c r="Z876" s="1941"/>
      <c r="AA876" s="1862" t="s">
        <v>1658</v>
      </c>
      <c r="AB876" s="1862"/>
      <c r="AC876" s="1862"/>
      <c r="AD876" s="1862"/>
      <c r="AE876" s="1862"/>
      <c r="AF876" s="1923">
        <v>0</v>
      </c>
      <c r="AG876" s="1923"/>
      <c r="AH876" s="1930">
        <v>-50</v>
      </c>
      <c r="AI876" s="1930"/>
      <c r="AJ876" s="1930"/>
      <c r="AK876" s="1917">
        <v>514</v>
      </c>
      <c r="AL876" s="1917"/>
      <c r="AM876" s="1917"/>
      <c r="AN876" s="1941">
        <v>0</v>
      </c>
      <c r="AO876" s="1941"/>
      <c r="AP876" s="1941"/>
      <c r="AQ876" s="1941">
        <v>319.3</v>
      </c>
      <c r="AR876" s="1941"/>
      <c r="AS876" s="1419"/>
    </row>
    <row r="877" spans="1:45" ht="15" customHeight="1">
      <c r="A877" s="1885"/>
      <c r="B877" s="1885"/>
      <c r="C877" s="1885"/>
      <c r="D877" s="1885"/>
      <c r="E877" s="1885"/>
      <c r="F877" s="1885"/>
      <c r="G877" s="1885"/>
      <c r="H877" s="1885"/>
      <c r="I877" s="1885"/>
      <c r="J877" s="1885"/>
      <c r="K877" s="1885"/>
      <c r="L877" s="1885"/>
      <c r="M877" s="1885"/>
      <c r="N877" s="1885"/>
      <c r="O877" s="1885"/>
      <c r="P877" s="1885"/>
      <c r="Q877" s="1885"/>
      <c r="R877" s="1885"/>
      <c r="S877" s="1885"/>
      <c r="T877" s="1885"/>
      <c r="U877" s="1885"/>
      <c r="V877" s="1885"/>
      <c r="W877" s="1885"/>
      <c r="X877" s="1885"/>
      <c r="Y877" s="1885"/>
      <c r="Z877" s="1885"/>
      <c r="AA877" s="1862" t="s">
        <v>1659</v>
      </c>
      <c r="AB877" s="1862"/>
      <c r="AC877" s="1862"/>
      <c r="AD877" s="1862"/>
      <c r="AE877" s="1862"/>
      <c r="AF877" s="1923">
        <v>549</v>
      </c>
      <c r="AG877" s="1923"/>
      <c r="AH877" s="1917">
        <v>0</v>
      </c>
      <c r="AI877" s="1917"/>
      <c r="AJ877" s="1917"/>
      <c r="AK877" s="1885"/>
      <c r="AL877" s="1885"/>
      <c r="AM877" s="1885"/>
      <c r="AN877" s="1885"/>
      <c r="AO877" s="1885"/>
      <c r="AP877" s="1885"/>
      <c r="AQ877" s="1885"/>
      <c r="AR877" s="1885"/>
      <c r="AS877" s="1419"/>
    </row>
    <row r="878" spans="1:45" ht="14.1" customHeight="1">
      <c r="A878" s="1885"/>
      <c r="B878" s="1885"/>
      <c r="C878" s="1885"/>
      <c r="D878" s="1885"/>
      <c r="E878" s="1885"/>
      <c r="F878" s="1885"/>
      <c r="G878" s="1885"/>
      <c r="H878" s="1885"/>
      <c r="I878" s="1885"/>
      <c r="J878" s="1885"/>
      <c r="K878" s="1885"/>
      <c r="L878" s="1885"/>
      <c r="M878" s="1885"/>
      <c r="N878" s="1885"/>
      <c r="O878" s="1885"/>
      <c r="P878" s="1885"/>
      <c r="Q878" s="1885"/>
      <c r="R878" s="1885"/>
      <c r="S878" s="1885"/>
      <c r="T878" s="1885"/>
      <c r="U878" s="1885"/>
      <c r="V878" s="1885"/>
      <c r="W878" s="1885"/>
      <c r="X878" s="1885"/>
      <c r="Y878" s="1885"/>
      <c r="Z878" s="1885"/>
      <c r="AA878" s="1862" t="s">
        <v>1660</v>
      </c>
      <c r="AB878" s="1862"/>
      <c r="AC878" s="1862"/>
      <c r="AD878" s="1862"/>
      <c r="AE878" s="1862"/>
      <c r="AF878" s="1923">
        <v>0</v>
      </c>
      <c r="AG878" s="1923"/>
      <c r="AH878" s="1929">
        <v>15</v>
      </c>
      <c r="AI878" s="1929"/>
      <c r="AJ878" s="1929"/>
      <c r="AK878" s="1885"/>
      <c r="AL878" s="1885"/>
      <c r="AM878" s="1885"/>
      <c r="AN878" s="1885"/>
      <c r="AO878" s="1885"/>
      <c r="AP878" s="1885"/>
      <c r="AQ878" s="1885"/>
      <c r="AR878" s="1885"/>
      <c r="AS878" s="1419"/>
    </row>
    <row r="879" spans="1:45" ht="15" customHeight="1">
      <c r="A879" s="1924" t="s">
        <v>2290</v>
      </c>
      <c r="B879" s="1924"/>
      <c r="C879" s="1925" t="s">
        <v>1654</v>
      </c>
      <c r="D879" s="1925"/>
      <c r="E879" s="1925"/>
      <c r="F879" s="1926" t="s">
        <v>1655</v>
      </c>
      <c r="G879" s="1926"/>
      <c r="H879" s="1926"/>
      <c r="I879" s="1927">
        <v>325</v>
      </c>
      <c r="J879" s="1927"/>
      <c r="K879" s="1928" t="s">
        <v>1656</v>
      </c>
      <c r="L879" s="1928"/>
      <c r="M879" s="1862" t="s">
        <v>2291</v>
      </c>
      <c r="N879" s="1862"/>
      <c r="O879" s="1862"/>
      <c r="P879" s="1862"/>
      <c r="Q879" s="1942">
        <v>44844</v>
      </c>
      <c r="R879" s="1942"/>
      <c r="S879" s="1942"/>
      <c r="T879" s="1942">
        <v>44844</v>
      </c>
      <c r="U879" s="1942"/>
      <c r="V879" s="1942">
        <v>45138</v>
      </c>
      <c r="W879" s="1942"/>
      <c r="X879" s="1942"/>
      <c r="Y879" s="1941">
        <v>564</v>
      </c>
      <c r="Z879" s="1941"/>
      <c r="AA879" s="1862" t="s">
        <v>1658</v>
      </c>
      <c r="AB879" s="1862"/>
      <c r="AC879" s="1862"/>
      <c r="AD879" s="1862"/>
      <c r="AE879" s="1862"/>
      <c r="AF879" s="1923">
        <v>0</v>
      </c>
      <c r="AG879" s="1923"/>
      <c r="AH879" s="1930">
        <v>-45</v>
      </c>
      <c r="AI879" s="1930"/>
      <c r="AJ879" s="1930"/>
      <c r="AK879" s="1917">
        <v>514</v>
      </c>
      <c r="AL879" s="1917"/>
      <c r="AM879" s="1917"/>
      <c r="AN879" s="1941">
        <v>0</v>
      </c>
      <c r="AO879" s="1941"/>
      <c r="AP879" s="1941"/>
      <c r="AQ879" s="1941">
        <v>457.52</v>
      </c>
      <c r="AR879" s="1941"/>
      <c r="AS879" s="1419"/>
    </row>
    <row r="880" spans="1:45" ht="14.1" customHeight="1">
      <c r="A880" s="1885"/>
      <c r="B880" s="1885"/>
      <c r="C880" s="1885"/>
      <c r="D880" s="1885"/>
      <c r="E880" s="1885"/>
      <c r="F880" s="1885"/>
      <c r="G880" s="1885"/>
      <c r="H880" s="1885"/>
      <c r="I880" s="1885"/>
      <c r="J880" s="1885"/>
      <c r="K880" s="1885"/>
      <c r="L880" s="1885"/>
      <c r="M880" s="1885"/>
      <c r="N880" s="1885"/>
      <c r="O880" s="1885"/>
      <c r="P880" s="1885"/>
      <c r="Q880" s="1885"/>
      <c r="R880" s="1885"/>
      <c r="S880" s="1885"/>
      <c r="T880" s="1885"/>
      <c r="U880" s="1885"/>
      <c r="V880" s="1885"/>
      <c r="W880" s="1885"/>
      <c r="X880" s="1885"/>
      <c r="Y880" s="1885"/>
      <c r="Z880" s="1885"/>
      <c r="AA880" s="1862" t="s">
        <v>1659</v>
      </c>
      <c r="AB880" s="1862"/>
      <c r="AC880" s="1862"/>
      <c r="AD880" s="1862"/>
      <c r="AE880" s="1862"/>
      <c r="AF880" s="1923">
        <v>544</v>
      </c>
      <c r="AG880" s="1923"/>
      <c r="AH880" s="1917">
        <v>0</v>
      </c>
      <c r="AI880" s="1917"/>
      <c r="AJ880" s="1917"/>
      <c r="AK880" s="1885"/>
      <c r="AL880" s="1885"/>
      <c r="AM880" s="1885"/>
      <c r="AN880" s="1885"/>
      <c r="AO880" s="1885"/>
      <c r="AP880" s="1885"/>
      <c r="AQ880" s="1885"/>
      <c r="AR880" s="1885"/>
      <c r="AS880" s="1419"/>
    </row>
    <row r="881" spans="1:45" ht="15" customHeight="1">
      <c r="A881" s="1885"/>
      <c r="B881" s="1885"/>
      <c r="C881" s="1885"/>
      <c r="D881" s="1885"/>
      <c r="E881" s="1885"/>
      <c r="F881" s="1885"/>
      <c r="G881" s="1885"/>
      <c r="H881" s="1885"/>
      <c r="I881" s="1885"/>
      <c r="J881" s="1885"/>
      <c r="K881" s="1885"/>
      <c r="L881" s="1885"/>
      <c r="M881" s="1885"/>
      <c r="N881" s="1885"/>
      <c r="O881" s="1885"/>
      <c r="P881" s="1885"/>
      <c r="Q881" s="1885"/>
      <c r="R881" s="1885"/>
      <c r="S881" s="1885"/>
      <c r="T881" s="1885"/>
      <c r="U881" s="1885"/>
      <c r="V881" s="1885"/>
      <c r="W881" s="1885"/>
      <c r="X881" s="1885"/>
      <c r="Y881" s="1885"/>
      <c r="Z881" s="1885"/>
      <c r="AA881" s="1862" t="s">
        <v>1660</v>
      </c>
      <c r="AB881" s="1862"/>
      <c r="AC881" s="1862"/>
      <c r="AD881" s="1862"/>
      <c r="AE881" s="1862"/>
      <c r="AF881" s="1923">
        <v>0</v>
      </c>
      <c r="AG881" s="1923"/>
      <c r="AH881" s="1929">
        <v>15</v>
      </c>
      <c r="AI881" s="1929"/>
      <c r="AJ881" s="1929"/>
      <c r="AK881" s="1885"/>
      <c r="AL881" s="1885"/>
      <c r="AM881" s="1885"/>
      <c r="AN881" s="1885"/>
      <c r="AO881" s="1885"/>
      <c r="AP881" s="1885"/>
      <c r="AQ881" s="1885"/>
      <c r="AR881" s="1885"/>
      <c r="AS881" s="1419"/>
    </row>
    <row r="882" spans="1:45" ht="14.45" customHeight="1">
      <c r="A882" s="1924" t="s">
        <v>2292</v>
      </c>
      <c r="B882" s="1924"/>
      <c r="C882" s="1925" t="s">
        <v>1654</v>
      </c>
      <c r="D882" s="1925"/>
      <c r="E882" s="1925"/>
      <c r="F882" s="1926" t="s">
        <v>1655</v>
      </c>
      <c r="G882" s="1926"/>
      <c r="H882" s="1926"/>
      <c r="I882" s="1927">
        <v>325</v>
      </c>
      <c r="J882" s="1927"/>
      <c r="K882" s="1928" t="s">
        <v>1676</v>
      </c>
      <c r="L882" s="1928"/>
      <c r="M882" s="1924" t="s">
        <v>1677</v>
      </c>
      <c r="N882" s="1924"/>
      <c r="O882" s="1924"/>
      <c r="P882" s="1924"/>
      <c r="Q882" s="1885"/>
      <c r="R882" s="1885"/>
      <c r="S882" s="1885"/>
      <c r="T882" s="1885"/>
      <c r="U882" s="1885"/>
      <c r="V882" s="1885"/>
      <c r="W882" s="1885"/>
      <c r="X882" s="1885"/>
      <c r="Y882" s="1941">
        <v>564</v>
      </c>
      <c r="Z882" s="1941"/>
      <c r="AA882" s="1885"/>
      <c r="AB882" s="1885"/>
      <c r="AC882" s="1885"/>
      <c r="AD882" s="1885"/>
      <c r="AE882" s="1885"/>
      <c r="AF882" s="1923">
        <v>0</v>
      </c>
      <c r="AG882" s="1923"/>
      <c r="AH882" s="1917">
        <v>0</v>
      </c>
      <c r="AI882" s="1917"/>
      <c r="AJ882" s="1917"/>
      <c r="AK882" s="1885"/>
      <c r="AL882" s="1885"/>
      <c r="AM882" s="1885"/>
      <c r="AN882" s="1885"/>
      <c r="AO882" s="1885"/>
      <c r="AP882" s="1885"/>
      <c r="AQ882" s="1885"/>
      <c r="AR882" s="1885"/>
      <c r="AS882" s="1419"/>
    </row>
    <row r="883" spans="1:45" ht="9" customHeight="1">
      <c r="A883" s="1855"/>
      <c r="B883" s="1855"/>
      <c r="C883" s="1855"/>
      <c r="D883" s="1855"/>
      <c r="E883" s="1855"/>
      <c r="F883" s="1855"/>
      <c r="G883" s="1855"/>
      <c r="H883" s="1855"/>
      <c r="I883" s="1855"/>
      <c r="J883" s="1855"/>
      <c r="K883" s="1855"/>
      <c r="L883" s="1855"/>
      <c r="M883" s="1855"/>
      <c r="N883" s="1855"/>
      <c r="O883" s="1855"/>
      <c r="P883" s="1855"/>
      <c r="Q883" s="1855"/>
      <c r="R883" s="1855"/>
      <c r="S883" s="1855"/>
      <c r="T883" s="1855"/>
      <c r="U883" s="1855"/>
      <c r="V883" s="1855"/>
      <c r="W883" s="1855"/>
      <c r="X883" s="1855"/>
      <c r="Y883" s="1855"/>
      <c r="Z883" s="1855"/>
      <c r="AA883" s="1855"/>
      <c r="AB883" s="1855"/>
      <c r="AC883" s="1855"/>
      <c r="AD883" s="1855"/>
      <c r="AE883" s="1855"/>
      <c r="AF883" s="1855"/>
      <c r="AG883" s="1855"/>
      <c r="AH883" s="1416"/>
      <c r="AI883" s="1955" t="s">
        <v>1640</v>
      </c>
      <c r="AJ883" s="1955"/>
      <c r="AK883" s="1955"/>
      <c r="AL883" s="1955"/>
      <c r="AM883" s="1955"/>
      <c r="AN883" s="1955"/>
      <c r="AO883" s="1955"/>
      <c r="AP883" s="1955"/>
      <c r="AQ883" s="1955"/>
      <c r="AR883" s="1955"/>
      <c r="AS883" s="1955"/>
    </row>
    <row r="884" spans="1:45" ht="20.100000000000001" customHeight="1">
      <c r="A884" s="1938" t="s">
        <v>1641</v>
      </c>
      <c r="B884" s="1938"/>
      <c r="C884" s="1938" t="s">
        <v>1642</v>
      </c>
      <c r="D884" s="1938"/>
      <c r="E884" s="1938"/>
      <c r="F884" s="1954" t="s">
        <v>1643</v>
      </c>
      <c r="G884" s="1954"/>
      <c r="H884" s="1954"/>
      <c r="I884" s="1939" t="s">
        <v>1644</v>
      </c>
      <c r="J884" s="1939"/>
      <c r="K884" s="1954" t="s">
        <v>1645</v>
      </c>
      <c r="L884" s="1954"/>
      <c r="M884" s="1940" t="s">
        <v>1646</v>
      </c>
      <c r="N884" s="1940"/>
      <c r="O884" s="1940"/>
      <c r="P884" s="1940"/>
      <c r="Q884" s="1873" t="s">
        <v>1647</v>
      </c>
      <c r="R884" s="1873"/>
      <c r="S884" s="1873"/>
      <c r="T884" s="1937" t="s">
        <v>1648</v>
      </c>
      <c r="U884" s="1937"/>
      <c r="V884" s="1937" t="s">
        <v>1649</v>
      </c>
      <c r="W884" s="1937"/>
      <c r="X884" s="1937"/>
      <c r="Y884" s="1937" t="s">
        <v>1650</v>
      </c>
      <c r="Z884" s="1937"/>
      <c r="AA884" s="1956" t="s">
        <v>1651</v>
      </c>
      <c r="AB884" s="1956"/>
      <c r="AC884" s="1956"/>
      <c r="AD884" s="1956"/>
      <c r="AE884" s="1956"/>
      <c r="AF884" s="1936" t="s">
        <v>1652</v>
      </c>
      <c r="AG884" s="1936"/>
      <c r="AH884" s="1936"/>
      <c r="AI884" s="1936"/>
      <c r="AJ884" s="1936"/>
      <c r="AK884" s="1936"/>
      <c r="AL884" s="1936"/>
      <c r="AM884" s="1936"/>
      <c r="AN884" s="1936"/>
      <c r="AO884" s="1936"/>
      <c r="AP884" s="1936"/>
      <c r="AQ884" s="1936"/>
      <c r="AR884" s="1936"/>
      <c r="AS884" s="1419"/>
    </row>
    <row r="885" spans="1:45" ht="5.25" customHeight="1">
      <c r="A885" s="1948"/>
      <c r="B885" s="1948"/>
      <c r="C885" s="1948"/>
      <c r="D885" s="1948"/>
      <c r="E885" s="1948"/>
      <c r="F885" s="1948"/>
      <c r="G885" s="1948"/>
      <c r="H885" s="1948"/>
      <c r="I885" s="1948"/>
      <c r="J885" s="1948"/>
      <c r="K885" s="1948"/>
      <c r="L885" s="1948"/>
      <c r="M885" s="1948"/>
      <c r="N885" s="1948"/>
      <c r="O885" s="1948"/>
      <c r="P885" s="1948"/>
      <c r="Q885" s="1948"/>
      <c r="R885" s="1948"/>
      <c r="S885" s="1948"/>
      <c r="T885" s="1948"/>
      <c r="U885" s="1948"/>
      <c r="V885" s="1948"/>
      <c r="W885" s="1948"/>
      <c r="X885" s="1948"/>
      <c r="Y885" s="1948"/>
      <c r="Z885" s="1948"/>
      <c r="AA885" s="1948"/>
      <c r="AB885" s="1948"/>
      <c r="AC885" s="1948"/>
      <c r="AD885" s="1948"/>
      <c r="AE885" s="1948"/>
      <c r="AF885" s="1948"/>
      <c r="AG885" s="1948"/>
      <c r="AH885" s="1948"/>
      <c r="AI885" s="1948"/>
      <c r="AJ885" s="1948"/>
      <c r="AK885" s="1948"/>
      <c r="AL885" s="1948"/>
      <c r="AM885" s="1948"/>
      <c r="AN885" s="1948"/>
      <c r="AO885" s="1948"/>
      <c r="AP885" s="1948"/>
      <c r="AQ885" s="1948"/>
      <c r="AR885" s="1948"/>
      <c r="AS885" s="1416"/>
    </row>
    <row r="886" spans="1:45" ht="21" customHeight="1">
      <c r="A886" s="1949" t="s">
        <v>2293</v>
      </c>
      <c r="B886" s="1949"/>
      <c r="C886" s="1950" t="s">
        <v>1654</v>
      </c>
      <c r="D886" s="1950"/>
      <c r="E886" s="1950"/>
      <c r="F886" s="1951" t="s">
        <v>1655</v>
      </c>
      <c r="G886" s="1951"/>
      <c r="H886" s="1951"/>
      <c r="I886" s="1952">
        <v>325</v>
      </c>
      <c r="J886" s="1952"/>
      <c r="K886" s="1953" t="s">
        <v>1656</v>
      </c>
      <c r="L886" s="1953"/>
      <c r="M886" s="1944" t="s">
        <v>2294</v>
      </c>
      <c r="N886" s="1944"/>
      <c r="O886" s="1944"/>
      <c r="P886" s="1944"/>
      <c r="Q886" s="1958">
        <v>44845</v>
      </c>
      <c r="R886" s="1958"/>
      <c r="S886" s="1958"/>
      <c r="T886" s="1958">
        <v>44845</v>
      </c>
      <c r="U886" s="1958"/>
      <c r="V886" s="1958">
        <v>45138</v>
      </c>
      <c r="W886" s="1958"/>
      <c r="X886" s="1958"/>
      <c r="Y886" s="1945">
        <v>564</v>
      </c>
      <c r="Z886" s="1945"/>
      <c r="AA886" s="1944" t="s">
        <v>1658</v>
      </c>
      <c r="AB886" s="1944"/>
      <c r="AC886" s="1944"/>
      <c r="AD886" s="1944"/>
      <c r="AE886" s="1944"/>
      <c r="AF886" s="1946">
        <v>0</v>
      </c>
      <c r="AG886" s="1946"/>
      <c r="AH886" s="1957">
        <v>-45</v>
      </c>
      <c r="AI886" s="1957"/>
      <c r="AJ886" s="1957"/>
      <c r="AK886" s="1947">
        <v>265</v>
      </c>
      <c r="AL886" s="1947"/>
      <c r="AM886" s="1947"/>
      <c r="AN886" s="1945">
        <v>0</v>
      </c>
      <c r="AO886" s="1945"/>
      <c r="AP886" s="1945"/>
      <c r="AQ886" s="1945">
        <v>0</v>
      </c>
      <c r="AR886" s="1945"/>
      <c r="AS886" s="1419"/>
    </row>
    <row r="887" spans="1:45" ht="14.1" customHeight="1">
      <c r="A887" s="1885"/>
      <c r="B887" s="1885"/>
      <c r="C887" s="1885"/>
      <c r="D887" s="1885"/>
      <c r="E887" s="1885"/>
      <c r="F887" s="1885"/>
      <c r="G887" s="1885"/>
      <c r="H887" s="1885"/>
      <c r="I887" s="1885"/>
      <c r="J887" s="1885"/>
      <c r="K887" s="1885"/>
      <c r="L887" s="1885"/>
      <c r="M887" s="1885"/>
      <c r="N887" s="1885"/>
      <c r="O887" s="1885"/>
      <c r="P887" s="1885"/>
      <c r="Q887" s="1885"/>
      <c r="R887" s="1885"/>
      <c r="S887" s="1885"/>
      <c r="T887" s="1885"/>
      <c r="U887" s="1885"/>
      <c r="V887" s="1885"/>
      <c r="W887" s="1885"/>
      <c r="X887" s="1885"/>
      <c r="Y887" s="1885"/>
      <c r="Z887" s="1885"/>
      <c r="AA887" s="1862" t="s">
        <v>1683</v>
      </c>
      <c r="AB887" s="1862"/>
      <c r="AC887" s="1862"/>
      <c r="AD887" s="1862"/>
      <c r="AE887" s="1862"/>
      <c r="AF887" s="1923">
        <v>0</v>
      </c>
      <c r="AG887" s="1923"/>
      <c r="AH887" s="1930">
        <v>-249</v>
      </c>
      <c r="AI887" s="1930"/>
      <c r="AJ887" s="1930"/>
      <c r="AK887" s="1885"/>
      <c r="AL887" s="1885"/>
      <c r="AM887" s="1885"/>
      <c r="AN887" s="1885"/>
      <c r="AO887" s="1885"/>
      <c r="AP887" s="1885"/>
      <c r="AQ887" s="1885"/>
      <c r="AR887" s="1885"/>
      <c r="AS887" s="1419"/>
    </row>
    <row r="888" spans="1:45" ht="15" customHeight="1">
      <c r="A888" s="1885"/>
      <c r="B888" s="1885"/>
      <c r="C888" s="1885"/>
      <c r="D888" s="1885"/>
      <c r="E888" s="1885"/>
      <c r="F888" s="1885"/>
      <c r="G888" s="1885"/>
      <c r="H888" s="1885"/>
      <c r="I888" s="1885"/>
      <c r="J888" s="1885"/>
      <c r="K888" s="1885"/>
      <c r="L888" s="1885"/>
      <c r="M888" s="1885"/>
      <c r="N888" s="1885"/>
      <c r="O888" s="1885"/>
      <c r="P888" s="1885"/>
      <c r="Q888" s="1885"/>
      <c r="R888" s="1885"/>
      <c r="S888" s="1885"/>
      <c r="T888" s="1885"/>
      <c r="U888" s="1885"/>
      <c r="V888" s="1885"/>
      <c r="W888" s="1885"/>
      <c r="X888" s="1885"/>
      <c r="Y888" s="1885"/>
      <c r="Z888" s="1885"/>
      <c r="AA888" s="1862" t="s">
        <v>1659</v>
      </c>
      <c r="AB888" s="1862"/>
      <c r="AC888" s="1862"/>
      <c r="AD888" s="1862"/>
      <c r="AE888" s="1862"/>
      <c r="AF888" s="1923">
        <v>544</v>
      </c>
      <c r="AG888" s="1923"/>
      <c r="AH888" s="1917">
        <v>0</v>
      </c>
      <c r="AI888" s="1917"/>
      <c r="AJ888" s="1917"/>
      <c r="AK888" s="1885"/>
      <c r="AL888" s="1885"/>
      <c r="AM888" s="1885"/>
      <c r="AN888" s="1885"/>
      <c r="AO888" s="1885"/>
      <c r="AP888" s="1885"/>
      <c r="AQ888" s="1885"/>
      <c r="AR888" s="1885"/>
      <c r="AS888" s="1419"/>
    </row>
    <row r="889" spans="1:45" ht="14.1" customHeight="1">
      <c r="A889" s="1885"/>
      <c r="B889" s="1885"/>
      <c r="C889" s="1885"/>
      <c r="D889" s="1885"/>
      <c r="E889" s="1885"/>
      <c r="F889" s="1885"/>
      <c r="G889" s="1885"/>
      <c r="H889" s="1885"/>
      <c r="I889" s="1885"/>
      <c r="J889" s="1885"/>
      <c r="K889" s="1885"/>
      <c r="L889" s="1885"/>
      <c r="M889" s="1885"/>
      <c r="N889" s="1885"/>
      <c r="O889" s="1885"/>
      <c r="P889" s="1885"/>
      <c r="Q889" s="1885"/>
      <c r="R889" s="1885"/>
      <c r="S889" s="1885"/>
      <c r="T889" s="1885"/>
      <c r="U889" s="1885"/>
      <c r="V889" s="1885"/>
      <c r="W889" s="1885"/>
      <c r="X889" s="1885"/>
      <c r="Y889" s="1885"/>
      <c r="Z889" s="1885"/>
      <c r="AA889" s="1862" t="s">
        <v>1660</v>
      </c>
      <c r="AB889" s="1862"/>
      <c r="AC889" s="1862"/>
      <c r="AD889" s="1862"/>
      <c r="AE889" s="1862"/>
      <c r="AF889" s="1923">
        <v>0</v>
      </c>
      <c r="AG889" s="1923"/>
      <c r="AH889" s="1929">
        <v>15</v>
      </c>
      <c r="AI889" s="1929"/>
      <c r="AJ889" s="1929"/>
      <c r="AK889" s="1885"/>
      <c r="AL889" s="1885"/>
      <c r="AM889" s="1885"/>
      <c r="AN889" s="1885"/>
      <c r="AO889" s="1885"/>
      <c r="AP889" s="1885"/>
      <c r="AQ889" s="1885"/>
      <c r="AR889" s="1885"/>
      <c r="AS889" s="1419"/>
    </row>
    <row r="890" spans="1:45" ht="14.1" customHeight="1">
      <c r="A890" s="1924" t="s">
        <v>2295</v>
      </c>
      <c r="B890" s="1924"/>
      <c r="C890" s="1925" t="s">
        <v>1654</v>
      </c>
      <c r="D890" s="1925"/>
      <c r="E890" s="1925"/>
      <c r="F890" s="1926" t="s">
        <v>1655</v>
      </c>
      <c r="G890" s="1926"/>
      <c r="H890" s="1926"/>
      <c r="I890" s="1927">
        <v>325</v>
      </c>
      <c r="J890" s="1927"/>
      <c r="K890" s="1928" t="s">
        <v>1676</v>
      </c>
      <c r="L890" s="1928"/>
      <c r="M890" s="1924" t="s">
        <v>1677</v>
      </c>
      <c r="N890" s="1924"/>
      <c r="O890" s="1924"/>
      <c r="P890" s="1924"/>
      <c r="Q890" s="1885"/>
      <c r="R890" s="1885"/>
      <c r="S890" s="1885"/>
      <c r="T890" s="1885"/>
      <c r="U890" s="1885"/>
      <c r="V890" s="1885"/>
      <c r="W890" s="1885"/>
      <c r="X890" s="1885"/>
      <c r="Y890" s="1941">
        <v>564</v>
      </c>
      <c r="Z890" s="1941"/>
      <c r="AA890" s="1885"/>
      <c r="AB890" s="1885"/>
      <c r="AC890" s="1885"/>
      <c r="AD890" s="1885"/>
      <c r="AE890" s="1885"/>
      <c r="AF890" s="1923">
        <v>0</v>
      </c>
      <c r="AG890" s="1923"/>
      <c r="AH890" s="1917">
        <v>0</v>
      </c>
      <c r="AI890" s="1917"/>
      <c r="AJ890" s="1917"/>
      <c r="AK890" s="1885"/>
      <c r="AL890" s="1885"/>
      <c r="AM890" s="1885"/>
      <c r="AN890" s="1885"/>
      <c r="AO890" s="1885"/>
      <c r="AP890" s="1885"/>
      <c r="AQ890" s="1885"/>
      <c r="AR890" s="1885"/>
      <c r="AS890" s="1419"/>
    </row>
    <row r="891" spans="1:45" ht="21" customHeight="1">
      <c r="A891" s="1924" t="s">
        <v>2296</v>
      </c>
      <c r="B891" s="1924"/>
      <c r="C891" s="1925" t="s">
        <v>1654</v>
      </c>
      <c r="D891" s="1925"/>
      <c r="E891" s="1925"/>
      <c r="F891" s="1926" t="s">
        <v>1655</v>
      </c>
      <c r="G891" s="1926"/>
      <c r="H891" s="1926"/>
      <c r="I891" s="1927">
        <v>325</v>
      </c>
      <c r="J891" s="1927"/>
      <c r="K891" s="1928" t="s">
        <v>1656</v>
      </c>
      <c r="L891" s="1928"/>
      <c r="M891" s="1862" t="s">
        <v>2297</v>
      </c>
      <c r="N891" s="1862"/>
      <c r="O891" s="1862"/>
      <c r="P891" s="1862"/>
      <c r="Q891" s="1942">
        <v>44845</v>
      </c>
      <c r="R891" s="1942"/>
      <c r="S891" s="1942"/>
      <c r="T891" s="1942">
        <v>44845</v>
      </c>
      <c r="U891" s="1942"/>
      <c r="V891" s="1942">
        <v>45138</v>
      </c>
      <c r="W891" s="1942"/>
      <c r="X891" s="1942"/>
      <c r="Y891" s="1941">
        <v>564</v>
      </c>
      <c r="Z891" s="1941"/>
      <c r="AA891" s="1862" t="s">
        <v>1658</v>
      </c>
      <c r="AB891" s="1862"/>
      <c r="AC891" s="1862"/>
      <c r="AD891" s="1862"/>
      <c r="AE891" s="1862"/>
      <c r="AF891" s="1923">
        <v>0</v>
      </c>
      <c r="AG891" s="1923"/>
      <c r="AH891" s="1930">
        <v>-45</v>
      </c>
      <c r="AI891" s="1930"/>
      <c r="AJ891" s="1930"/>
      <c r="AK891" s="1917">
        <v>499</v>
      </c>
      <c r="AL891" s="1917"/>
      <c r="AM891" s="1917"/>
      <c r="AN891" s="1941">
        <v>0</v>
      </c>
      <c r="AO891" s="1941"/>
      <c r="AP891" s="1941"/>
      <c r="AQ891" s="1941">
        <v>0</v>
      </c>
      <c r="AR891" s="1941"/>
      <c r="AS891" s="1419"/>
    </row>
    <row r="892" spans="1:45" ht="14.1" customHeight="1">
      <c r="A892" s="1885"/>
      <c r="B892" s="1885"/>
      <c r="C892" s="1885"/>
      <c r="D892" s="1885"/>
      <c r="E892" s="1885"/>
      <c r="F892" s="1885"/>
      <c r="G892" s="1885"/>
      <c r="H892" s="1885"/>
      <c r="I892" s="1885"/>
      <c r="J892" s="1885"/>
      <c r="K892" s="1885"/>
      <c r="L892" s="1885"/>
      <c r="M892" s="1885"/>
      <c r="N892" s="1885"/>
      <c r="O892" s="1885"/>
      <c r="P892" s="1885"/>
      <c r="Q892" s="1885"/>
      <c r="R892" s="1885"/>
      <c r="S892" s="1885"/>
      <c r="T892" s="1885"/>
      <c r="U892" s="1885"/>
      <c r="V892" s="1885"/>
      <c r="W892" s="1885"/>
      <c r="X892" s="1885"/>
      <c r="Y892" s="1885"/>
      <c r="Z892" s="1885"/>
      <c r="AA892" s="1862" t="s">
        <v>1659</v>
      </c>
      <c r="AB892" s="1862"/>
      <c r="AC892" s="1862"/>
      <c r="AD892" s="1862"/>
      <c r="AE892" s="1862"/>
      <c r="AF892" s="1923">
        <v>544</v>
      </c>
      <c r="AG892" s="1923"/>
      <c r="AH892" s="1917">
        <v>0</v>
      </c>
      <c r="AI892" s="1917"/>
      <c r="AJ892" s="1917"/>
      <c r="AK892" s="1885"/>
      <c r="AL892" s="1885"/>
      <c r="AM892" s="1885"/>
      <c r="AN892" s="1885"/>
      <c r="AO892" s="1885"/>
      <c r="AP892" s="1885"/>
      <c r="AQ892" s="1885"/>
      <c r="AR892" s="1885"/>
      <c r="AS892" s="1419"/>
    </row>
    <row r="893" spans="1:45" ht="15" customHeight="1">
      <c r="A893" s="1924" t="s">
        <v>2298</v>
      </c>
      <c r="B893" s="1924"/>
      <c r="C893" s="1925" t="s">
        <v>1654</v>
      </c>
      <c r="D893" s="1925"/>
      <c r="E893" s="1925"/>
      <c r="F893" s="1926" t="s">
        <v>1655</v>
      </c>
      <c r="G893" s="1926"/>
      <c r="H893" s="1926"/>
      <c r="I893" s="1927">
        <v>325</v>
      </c>
      <c r="J893" s="1927"/>
      <c r="K893" s="1928" t="s">
        <v>1656</v>
      </c>
      <c r="L893" s="1928"/>
      <c r="M893" s="1862" t="s">
        <v>2299</v>
      </c>
      <c r="N893" s="1862"/>
      <c r="O893" s="1862"/>
      <c r="P893" s="1862"/>
      <c r="Q893" s="1942">
        <v>44845</v>
      </c>
      <c r="R893" s="1942"/>
      <c r="S893" s="1942"/>
      <c r="T893" s="1942">
        <v>44845</v>
      </c>
      <c r="U893" s="1942"/>
      <c r="V893" s="1942">
        <v>45138</v>
      </c>
      <c r="W893" s="1942"/>
      <c r="X893" s="1942"/>
      <c r="Y893" s="1941">
        <v>564</v>
      </c>
      <c r="Z893" s="1941"/>
      <c r="AA893" s="1862" t="s">
        <v>1658</v>
      </c>
      <c r="AB893" s="1862"/>
      <c r="AC893" s="1862"/>
      <c r="AD893" s="1862"/>
      <c r="AE893" s="1862"/>
      <c r="AF893" s="1923">
        <v>0</v>
      </c>
      <c r="AG893" s="1923"/>
      <c r="AH893" s="1930">
        <v>-45</v>
      </c>
      <c r="AI893" s="1930"/>
      <c r="AJ893" s="1930"/>
      <c r="AK893" s="1917">
        <v>265</v>
      </c>
      <c r="AL893" s="1917"/>
      <c r="AM893" s="1917"/>
      <c r="AN893" s="1941">
        <v>0</v>
      </c>
      <c r="AO893" s="1941"/>
      <c r="AP893" s="1941"/>
      <c r="AQ893" s="1941">
        <v>0</v>
      </c>
      <c r="AR893" s="1941"/>
      <c r="AS893" s="1419"/>
    </row>
    <row r="894" spans="1:45" ht="14.1" customHeight="1">
      <c r="A894" s="1885"/>
      <c r="B894" s="1885"/>
      <c r="C894" s="1885"/>
      <c r="D894" s="1885"/>
      <c r="E894" s="1885"/>
      <c r="F894" s="1885"/>
      <c r="G894" s="1885"/>
      <c r="H894" s="1885"/>
      <c r="I894" s="1885"/>
      <c r="J894" s="1885"/>
      <c r="K894" s="1885"/>
      <c r="L894" s="1885"/>
      <c r="M894" s="1885"/>
      <c r="N894" s="1885"/>
      <c r="O894" s="1885"/>
      <c r="P894" s="1885"/>
      <c r="Q894" s="1885"/>
      <c r="R894" s="1885"/>
      <c r="S894" s="1885"/>
      <c r="T894" s="1885"/>
      <c r="U894" s="1885"/>
      <c r="V894" s="1885"/>
      <c r="W894" s="1885"/>
      <c r="X894" s="1885"/>
      <c r="Y894" s="1885"/>
      <c r="Z894" s="1885"/>
      <c r="AA894" s="1862" t="s">
        <v>1683</v>
      </c>
      <c r="AB894" s="1862"/>
      <c r="AC894" s="1862"/>
      <c r="AD894" s="1862"/>
      <c r="AE894" s="1862"/>
      <c r="AF894" s="1923">
        <v>0</v>
      </c>
      <c r="AG894" s="1923"/>
      <c r="AH894" s="1930">
        <v>-249</v>
      </c>
      <c r="AI894" s="1930"/>
      <c r="AJ894" s="1930"/>
      <c r="AK894" s="1885"/>
      <c r="AL894" s="1885"/>
      <c r="AM894" s="1885"/>
      <c r="AN894" s="1885"/>
      <c r="AO894" s="1885"/>
      <c r="AP894" s="1885"/>
      <c r="AQ894" s="1885"/>
      <c r="AR894" s="1885"/>
      <c r="AS894" s="1419"/>
    </row>
    <row r="895" spans="1:45" ht="15" customHeight="1">
      <c r="A895" s="1885"/>
      <c r="B895" s="1885"/>
      <c r="C895" s="1885"/>
      <c r="D895" s="1885"/>
      <c r="E895" s="1885"/>
      <c r="F895" s="1885"/>
      <c r="G895" s="1885"/>
      <c r="H895" s="1885"/>
      <c r="I895" s="1885"/>
      <c r="J895" s="1885"/>
      <c r="K895" s="1885"/>
      <c r="L895" s="1885"/>
      <c r="M895" s="1885"/>
      <c r="N895" s="1885"/>
      <c r="O895" s="1885"/>
      <c r="P895" s="1885"/>
      <c r="Q895" s="1885"/>
      <c r="R895" s="1885"/>
      <c r="S895" s="1885"/>
      <c r="T895" s="1885"/>
      <c r="U895" s="1885"/>
      <c r="V895" s="1885"/>
      <c r="W895" s="1885"/>
      <c r="X895" s="1885"/>
      <c r="Y895" s="1885"/>
      <c r="Z895" s="1885"/>
      <c r="AA895" s="1862" t="s">
        <v>1659</v>
      </c>
      <c r="AB895" s="1862"/>
      <c r="AC895" s="1862"/>
      <c r="AD895" s="1862"/>
      <c r="AE895" s="1862"/>
      <c r="AF895" s="1923">
        <v>544</v>
      </c>
      <c r="AG895" s="1923"/>
      <c r="AH895" s="1917">
        <v>0</v>
      </c>
      <c r="AI895" s="1917"/>
      <c r="AJ895" s="1917"/>
      <c r="AK895" s="1885"/>
      <c r="AL895" s="1885"/>
      <c r="AM895" s="1885"/>
      <c r="AN895" s="1885"/>
      <c r="AO895" s="1885"/>
      <c r="AP895" s="1885"/>
      <c r="AQ895" s="1885"/>
      <c r="AR895" s="1885"/>
      <c r="AS895" s="1419"/>
    </row>
    <row r="896" spans="1:45" ht="14.1" customHeight="1">
      <c r="A896" s="1885"/>
      <c r="B896" s="1885"/>
      <c r="C896" s="1885"/>
      <c r="D896" s="1885"/>
      <c r="E896" s="1885"/>
      <c r="F896" s="1885"/>
      <c r="G896" s="1885"/>
      <c r="H896" s="1885"/>
      <c r="I896" s="1885"/>
      <c r="J896" s="1885"/>
      <c r="K896" s="1885"/>
      <c r="L896" s="1885"/>
      <c r="M896" s="1885"/>
      <c r="N896" s="1885"/>
      <c r="O896" s="1885"/>
      <c r="P896" s="1885"/>
      <c r="Q896" s="1885"/>
      <c r="R896" s="1885"/>
      <c r="S896" s="1885"/>
      <c r="T896" s="1885"/>
      <c r="U896" s="1885"/>
      <c r="V896" s="1885"/>
      <c r="W896" s="1885"/>
      <c r="X896" s="1885"/>
      <c r="Y896" s="1885"/>
      <c r="Z896" s="1885"/>
      <c r="AA896" s="1862" t="s">
        <v>1660</v>
      </c>
      <c r="AB896" s="1862"/>
      <c r="AC896" s="1862"/>
      <c r="AD896" s="1862"/>
      <c r="AE896" s="1862"/>
      <c r="AF896" s="1923">
        <v>0</v>
      </c>
      <c r="AG896" s="1923"/>
      <c r="AH896" s="1929">
        <v>15</v>
      </c>
      <c r="AI896" s="1929"/>
      <c r="AJ896" s="1929"/>
      <c r="AK896" s="1885"/>
      <c r="AL896" s="1885"/>
      <c r="AM896" s="1885"/>
      <c r="AN896" s="1885"/>
      <c r="AO896" s="1885"/>
      <c r="AP896" s="1885"/>
      <c r="AQ896" s="1885"/>
      <c r="AR896" s="1885"/>
      <c r="AS896" s="1419"/>
    </row>
    <row r="897" spans="1:45" ht="20.100000000000001" customHeight="1">
      <c r="A897" s="1924" t="s">
        <v>2300</v>
      </c>
      <c r="B897" s="1924"/>
      <c r="C897" s="1925" t="s">
        <v>1654</v>
      </c>
      <c r="D897" s="1925"/>
      <c r="E897" s="1925"/>
      <c r="F897" s="1926" t="s">
        <v>1655</v>
      </c>
      <c r="G897" s="1926"/>
      <c r="H897" s="1926"/>
      <c r="I897" s="1927">
        <v>325</v>
      </c>
      <c r="J897" s="1927"/>
      <c r="K897" s="1928" t="s">
        <v>1656</v>
      </c>
      <c r="L897" s="1928"/>
      <c r="M897" s="1862" t="s">
        <v>2301</v>
      </c>
      <c r="N897" s="1862"/>
      <c r="O897" s="1862"/>
      <c r="P897" s="1862"/>
      <c r="Q897" s="1942">
        <v>44786</v>
      </c>
      <c r="R897" s="1942"/>
      <c r="S897" s="1942"/>
      <c r="T897" s="1942">
        <v>44786</v>
      </c>
      <c r="U897" s="1942"/>
      <c r="V897" s="1942">
        <v>45138</v>
      </c>
      <c r="W897" s="1942"/>
      <c r="X897" s="1942"/>
      <c r="Y897" s="1941">
        <v>564</v>
      </c>
      <c r="Z897" s="1941"/>
      <c r="AA897" s="1862" t="s">
        <v>1658</v>
      </c>
      <c r="AB897" s="1862"/>
      <c r="AC897" s="1862"/>
      <c r="AD897" s="1862"/>
      <c r="AE897" s="1862"/>
      <c r="AF897" s="1923">
        <v>0</v>
      </c>
      <c r="AG897" s="1923"/>
      <c r="AH897" s="1930">
        <v>-45</v>
      </c>
      <c r="AI897" s="1930"/>
      <c r="AJ897" s="1930"/>
      <c r="AK897" s="1917">
        <v>250</v>
      </c>
      <c r="AL897" s="1917"/>
      <c r="AM897" s="1917"/>
      <c r="AN897" s="1941">
        <v>0</v>
      </c>
      <c r="AO897" s="1941"/>
      <c r="AP897" s="1941"/>
      <c r="AQ897" s="1941">
        <v>134.04</v>
      </c>
      <c r="AR897" s="1941"/>
      <c r="AS897" s="1419"/>
    </row>
    <row r="898" spans="1:45" ht="15" customHeight="1">
      <c r="A898" s="1885"/>
      <c r="B898" s="1885"/>
      <c r="C898" s="1885"/>
      <c r="D898" s="1885"/>
      <c r="E898" s="1885"/>
      <c r="F898" s="1885"/>
      <c r="G898" s="1885"/>
      <c r="H898" s="1885"/>
      <c r="I898" s="1885"/>
      <c r="J898" s="1885"/>
      <c r="K898" s="1885"/>
      <c r="L898" s="1885"/>
      <c r="M898" s="1885"/>
      <c r="N898" s="1885"/>
      <c r="O898" s="1885"/>
      <c r="P898" s="1885"/>
      <c r="Q898" s="1885"/>
      <c r="R898" s="1885"/>
      <c r="S898" s="1885"/>
      <c r="T898" s="1885"/>
      <c r="U898" s="1885"/>
      <c r="V898" s="1885"/>
      <c r="W898" s="1885"/>
      <c r="X898" s="1885"/>
      <c r="Y898" s="1885"/>
      <c r="Z898" s="1885"/>
      <c r="AA898" s="1862" t="s">
        <v>1683</v>
      </c>
      <c r="AB898" s="1862"/>
      <c r="AC898" s="1862"/>
      <c r="AD898" s="1862"/>
      <c r="AE898" s="1862"/>
      <c r="AF898" s="1923">
        <v>0</v>
      </c>
      <c r="AG898" s="1923"/>
      <c r="AH898" s="1930">
        <v>-249</v>
      </c>
      <c r="AI898" s="1930"/>
      <c r="AJ898" s="1930"/>
      <c r="AK898" s="1885"/>
      <c r="AL898" s="1885"/>
      <c r="AM898" s="1885"/>
      <c r="AN898" s="1885"/>
      <c r="AO898" s="1885"/>
      <c r="AP898" s="1885"/>
      <c r="AQ898" s="1885"/>
      <c r="AR898" s="1885"/>
      <c r="AS898" s="1419"/>
    </row>
    <row r="899" spans="1:45" ht="14.1" customHeight="1">
      <c r="A899" s="1885"/>
      <c r="B899" s="1885"/>
      <c r="C899" s="1885"/>
      <c r="D899" s="1885"/>
      <c r="E899" s="1885"/>
      <c r="F899" s="1885"/>
      <c r="G899" s="1885"/>
      <c r="H899" s="1885"/>
      <c r="I899" s="1885"/>
      <c r="J899" s="1885"/>
      <c r="K899" s="1885"/>
      <c r="L899" s="1885"/>
      <c r="M899" s="1885"/>
      <c r="N899" s="1885"/>
      <c r="O899" s="1885"/>
      <c r="P899" s="1885"/>
      <c r="Q899" s="1885"/>
      <c r="R899" s="1885"/>
      <c r="S899" s="1885"/>
      <c r="T899" s="1885"/>
      <c r="U899" s="1885"/>
      <c r="V899" s="1885"/>
      <c r="W899" s="1885"/>
      <c r="X899" s="1885"/>
      <c r="Y899" s="1885"/>
      <c r="Z899" s="1885"/>
      <c r="AA899" s="1862" t="s">
        <v>1659</v>
      </c>
      <c r="AB899" s="1862"/>
      <c r="AC899" s="1862"/>
      <c r="AD899" s="1862"/>
      <c r="AE899" s="1862"/>
      <c r="AF899" s="1923">
        <v>544</v>
      </c>
      <c r="AG899" s="1923"/>
      <c r="AH899" s="1917">
        <v>0</v>
      </c>
      <c r="AI899" s="1917"/>
      <c r="AJ899" s="1917"/>
      <c r="AK899" s="1885"/>
      <c r="AL899" s="1885"/>
      <c r="AM899" s="1885"/>
      <c r="AN899" s="1885"/>
      <c r="AO899" s="1885"/>
      <c r="AP899" s="1885"/>
      <c r="AQ899" s="1885"/>
      <c r="AR899" s="1885"/>
      <c r="AS899" s="1419"/>
    </row>
    <row r="900" spans="1:45" ht="15" customHeight="1">
      <c r="A900" s="1924" t="s">
        <v>2302</v>
      </c>
      <c r="B900" s="1924"/>
      <c r="C900" s="1925" t="s">
        <v>1654</v>
      </c>
      <c r="D900" s="1925"/>
      <c r="E900" s="1925"/>
      <c r="F900" s="1926" t="s">
        <v>1655</v>
      </c>
      <c r="G900" s="1926"/>
      <c r="H900" s="1926"/>
      <c r="I900" s="1927">
        <v>325</v>
      </c>
      <c r="J900" s="1927"/>
      <c r="K900" s="1928" t="s">
        <v>1676</v>
      </c>
      <c r="L900" s="1928"/>
      <c r="M900" s="1924" t="s">
        <v>1677</v>
      </c>
      <c r="N900" s="1924"/>
      <c r="O900" s="1924"/>
      <c r="P900" s="1924"/>
      <c r="Q900" s="1885"/>
      <c r="R900" s="1885"/>
      <c r="S900" s="1885"/>
      <c r="T900" s="1885"/>
      <c r="U900" s="1885"/>
      <c r="V900" s="1885"/>
      <c r="W900" s="1885"/>
      <c r="X900" s="1885"/>
      <c r="Y900" s="1941">
        <v>564</v>
      </c>
      <c r="Z900" s="1941"/>
      <c r="AA900" s="1885"/>
      <c r="AB900" s="1885"/>
      <c r="AC900" s="1885"/>
      <c r="AD900" s="1885"/>
      <c r="AE900" s="1885"/>
      <c r="AF900" s="1923">
        <v>0</v>
      </c>
      <c r="AG900" s="1923"/>
      <c r="AH900" s="1917">
        <v>0</v>
      </c>
      <c r="AI900" s="1917"/>
      <c r="AJ900" s="1917"/>
      <c r="AK900" s="1885"/>
      <c r="AL900" s="1885"/>
      <c r="AM900" s="1885"/>
      <c r="AN900" s="1885"/>
      <c r="AO900" s="1885"/>
      <c r="AP900" s="1885"/>
      <c r="AQ900" s="1885"/>
      <c r="AR900" s="1885"/>
      <c r="AS900" s="1419"/>
    </row>
    <row r="901" spans="1:45" ht="20.100000000000001" customHeight="1">
      <c r="A901" s="1924" t="s">
        <v>2303</v>
      </c>
      <c r="B901" s="1924"/>
      <c r="C901" s="1925" t="s">
        <v>1654</v>
      </c>
      <c r="D901" s="1925"/>
      <c r="E901" s="1925"/>
      <c r="F901" s="1926" t="s">
        <v>1655</v>
      </c>
      <c r="G901" s="1926"/>
      <c r="H901" s="1926"/>
      <c r="I901" s="1927">
        <v>325</v>
      </c>
      <c r="J901" s="1927"/>
      <c r="K901" s="1928" t="s">
        <v>1656</v>
      </c>
      <c r="L901" s="1928"/>
      <c r="M901" s="1862" t="s">
        <v>2304</v>
      </c>
      <c r="N901" s="1862"/>
      <c r="O901" s="1862"/>
      <c r="P901" s="1862"/>
      <c r="Q901" s="1942">
        <v>44422</v>
      </c>
      <c r="R901" s="1942"/>
      <c r="S901" s="1942"/>
      <c r="T901" s="1942">
        <v>44774</v>
      </c>
      <c r="U901" s="1942"/>
      <c r="V901" s="1942">
        <v>45138</v>
      </c>
      <c r="W901" s="1942"/>
      <c r="X901" s="1942"/>
      <c r="Y901" s="1941">
        <v>564</v>
      </c>
      <c r="Z901" s="1941"/>
      <c r="AA901" s="1862" t="s">
        <v>1658</v>
      </c>
      <c r="AB901" s="1862"/>
      <c r="AC901" s="1862"/>
      <c r="AD901" s="1862"/>
      <c r="AE901" s="1862"/>
      <c r="AF901" s="1923">
        <v>0</v>
      </c>
      <c r="AG901" s="1923"/>
      <c r="AH901" s="1930">
        <v>-45</v>
      </c>
      <c r="AI901" s="1930"/>
      <c r="AJ901" s="1930"/>
      <c r="AK901" s="1917">
        <v>514</v>
      </c>
      <c r="AL901" s="1917"/>
      <c r="AM901" s="1917"/>
      <c r="AN901" s="1941">
        <v>0</v>
      </c>
      <c r="AO901" s="1941"/>
      <c r="AP901" s="1941"/>
      <c r="AQ901" s="1941">
        <v>0</v>
      </c>
      <c r="AR901" s="1941"/>
      <c r="AS901" s="1419"/>
    </row>
    <row r="902" spans="1:45" ht="15" customHeight="1">
      <c r="A902" s="1885"/>
      <c r="B902" s="1885"/>
      <c r="C902" s="1885"/>
      <c r="D902" s="1885"/>
      <c r="E902" s="1885"/>
      <c r="F902" s="1885"/>
      <c r="G902" s="1885"/>
      <c r="H902" s="1885"/>
      <c r="I902" s="1885"/>
      <c r="J902" s="1885"/>
      <c r="K902" s="1885"/>
      <c r="L902" s="1885"/>
      <c r="M902" s="1885"/>
      <c r="N902" s="1885"/>
      <c r="O902" s="1885"/>
      <c r="P902" s="1885"/>
      <c r="Q902" s="1885"/>
      <c r="R902" s="1885"/>
      <c r="S902" s="1885"/>
      <c r="T902" s="1885"/>
      <c r="U902" s="1885"/>
      <c r="V902" s="1885"/>
      <c r="W902" s="1885"/>
      <c r="X902" s="1885"/>
      <c r="Y902" s="1885"/>
      <c r="Z902" s="1885"/>
      <c r="AA902" s="1862" t="s">
        <v>1659</v>
      </c>
      <c r="AB902" s="1862"/>
      <c r="AC902" s="1862"/>
      <c r="AD902" s="1862"/>
      <c r="AE902" s="1862"/>
      <c r="AF902" s="1923">
        <v>544</v>
      </c>
      <c r="AG902" s="1923"/>
      <c r="AH902" s="1917">
        <v>0</v>
      </c>
      <c r="AI902" s="1917"/>
      <c r="AJ902" s="1917"/>
      <c r="AK902" s="1885"/>
      <c r="AL902" s="1885"/>
      <c r="AM902" s="1885"/>
      <c r="AN902" s="1885"/>
      <c r="AO902" s="1885"/>
      <c r="AP902" s="1885"/>
      <c r="AQ902" s="1885"/>
      <c r="AR902" s="1885"/>
      <c r="AS902" s="1419"/>
    </row>
    <row r="903" spans="1:45" ht="14.1" customHeight="1">
      <c r="A903" s="1885"/>
      <c r="B903" s="1885"/>
      <c r="C903" s="1885"/>
      <c r="D903" s="1885"/>
      <c r="E903" s="1885"/>
      <c r="F903" s="1885"/>
      <c r="G903" s="1885"/>
      <c r="H903" s="1885"/>
      <c r="I903" s="1885"/>
      <c r="J903" s="1885"/>
      <c r="K903" s="1885"/>
      <c r="L903" s="1885"/>
      <c r="M903" s="1885"/>
      <c r="N903" s="1885"/>
      <c r="O903" s="1885"/>
      <c r="P903" s="1885"/>
      <c r="Q903" s="1885"/>
      <c r="R903" s="1885"/>
      <c r="S903" s="1885"/>
      <c r="T903" s="1885"/>
      <c r="U903" s="1885"/>
      <c r="V903" s="1885"/>
      <c r="W903" s="1885"/>
      <c r="X903" s="1885"/>
      <c r="Y903" s="1885"/>
      <c r="Z903" s="1885"/>
      <c r="AA903" s="1862" t="s">
        <v>1660</v>
      </c>
      <c r="AB903" s="1862"/>
      <c r="AC903" s="1862"/>
      <c r="AD903" s="1862"/>
      <c r="AE903" s="1862"/>
      <c r="AF903" s="1923">
        <v>0</v>
      </c>
      <c r="AG903" s="1923"/>
      <c r="AH903" s="1929">
        <v>15</v>
      </c>
      <c r="AI903" s="1929"/>
      <c r="AJ903" s="1929"/>
      <c r="AK903" s="1885"/>
      <c r="AL903" s="1885"/>
      <c r="AM903" s="1885"/>
      <c r="AN903" s="1885"/>
      <c r="AO903" s="1885"/>
      <c r="AP903" s="1885"/>
      <c r="AQ903" s="1885"/>
      <c r="AR903" s="1885"/>
      <c r="AS903" s="1419"/>
    </row>
    <row r="904" spans="1:45" ht="15" customHeight="1">
      <c r="A904" s="1924" t="s">
        <v>2305</v>
      </c>
      <c r="B904" s="1924"/>
      <c r="C904" s="1925" t="s">
        <v>1654</v>
      </c>
      <c r="D904" s="1925"/>
      <c r="E904" s="1925"/>
      <c r="F904" s="1926" t="s">
        <v>1655</v>
      </c>
      <c r="G904" s="1926"/>
      <c r="H904" s="1926"/>
      <c r="I904" s="1927">
        <v>325</v>
      </c>
      <c r="J904" s="1927"/>
      <c r="K904" s="1928" t="s">
        <v>1656</v>
      </c>
      <c r="L904" s="1928"/>
      <c r="M904" s="1862" t="s">
        <v>2306</v>
      </c>
      <c r="N904" s="1862"/>
      <c r="O904" s="1862"/>
      <c r="P904" s="1862"/>
      <c r="Q904" s="1942">
        <v>44422</v>
      </c>
      <c r="R904" s="1942"/>
      <c r="S904" s="1942"/>
      <c r="T904" s="1942">
        <v>44774</v>
      </c>
      <c r="U904" s="1942"/>
      <c r="V904" s="1942">
        <v>45138</v>
      </c>
      <c r="W904" s="1942"/>
      <c r="X904" s="1942"/>
      <c r="Y904" s="1941">
        <v>564</v>
      </c>
      <c r="Z904" s="1941"/>
      <c r="AA904" s="1862" t="s">
        <v>1658</v>
      </c>
      <c r="AB904" s="1862"/>
      <c r="AC904" s="1862"/>
      <c r="AD904" s="1862"/>
      <c r="AE904" s="1862"/>
      <c r="AF904" s="1923">
        <v>0</v>
      </c>
      <c r="AG904" s="1923"/>
      <c r="AH904" s="1930">
        <v>-45</v>
      </c>
      <c r="AI904" s="1930"/>
      <c r="AJ904" s="1930"/>
      <c r="AK904" s="1917">
        <v>514</v>
      </c>
      <c r="AL904" s="1917"/>
      <c r="AM904" s="1917"/>
      <c r="AN904" s="1941">
        <v>0</v>
      </c>
      <c r="AO904" s="1941"/>
      <c r="AP904" s="1941"/>
      <c r="AQ904" s="1941">
        <v>0</v>
      </c>
      <c r="AR904" s="1941"/>
      <c r="AS904" s="1419"/>
    </row>
    <row r="905" spans="1:45" ht="14.1" customHeight="1">
      <c r="A905" s="1885"/>
      <c r="B905" s="1885"/>
      <c r="C905" s="1885"/>
      <c r="D905" s="1885"/>
      <c r="E905" s="1885"/>
      <c r="F905" s="1885"/>
      <c r="G905" s="1885"/>
      <c r="H905" s="1885"/>
      <c r="I905" s="1885"/>
      <c r="J905" s="1885"/>
      <c r="K905" s="1885"/>
      <c r="L905" s="1885"/>
      <c r="M905" s="1885"/>
      <c r="N905" s="1885"/>
      <c r="O905" s="1885"/>
      <c r="P905" s="1885"/>
      <c r="Q905" s="1885"/>
      <c r="R905" s="1885"/>
      <c r="S905" s="1885"/>
      <c r="T905" s="1885"/>
      <c r="U905" s="1885"/>
      <c r="V905" s="1885"/>
      <c r="W905" s="1885"/>
      <c r="X905" s="1885"/>
      <c r="Y905" s="1885"/>
      <c r="Z905" s="1885"/>
      <c r="AA905" s="1862" t="s">
        <v>1659</v>
      </c>
      <c r="AB905" s="1862"/>
      <c r="AC905" s="1862"/>
      <c r="AD905" s="1862"/>
      <c r="AE905" s="1862"/>
      <c r="AF905" s="1923">
        <v>544</v>
      </c>
      <c r="AG905" s="1923"/>
      <c r="AH905" s="1917">
        <v>0</v>
      </c>
      <c r="AI905" s="1917"/>
      <c r="AJ905" s="1917"/>
      <c r="AK905" s="1885"/>
      <c r="AL905" s="1885"/>
      <c r="AM905" s="1885"/>
      <c r="AN905" s="1885"/>
      <c r="AO905" s="1885"/>
      <c r="AP905" s="1885"/>
      <c r="AQ905" s="1885"/>
      <c r="AR905" s="1885"/>
      <c r="AS905" s="1419"/>
    </row>
    <row r="906" spans="1:45" ht="14.1" customHeight="1">
      <c r="A906" s="1885"/>
      <c r="B906" s="1885"/>
      <c r="C906" s="1885"/>
      <c r="D906" s="1885"/>
      <c r="E906" s="1885"/>
      <c r="F906" s="1885"/>
      <c r="G906" s="1885"/>
      <c r="H906" s="1885"/>
      <c r="I906" s="1885"/>
      <c r="J906" s="1885"/>
      <c r="K906" s="1885"/>
      <c r="L906" s="1885"/>
      <c r="M906" s="1885"/>
      <c r="N906" s="1885"/>
      <c r="O906" s="1885"/>
      <c r="P906" s="1885"/>
      <c r="Q906" s="1885"/>
      <c r="R906" s="1885"/>
      <c r="S906" s="1885"/>
      <c r="T906" s="1885"/>
      <c r="U906" s="1885"/>
      <c r="V906" s="1885"/>
      <c r="W906" s="1885"/>
      <c r="X906" s="1885"/>
      <c r="Y906" s="1885"/>
      <c r="Z906" s="1885"/>
      <c r="AA906" s="1862" t="s">
        <v>1660</v>
      </c>
      <c r="AB906" s="1862"/>
      <c r="AC906" s="1862"/>
      <c r="AD906" s="1862"/>
      <c r="AE906" s="1862"/>
      <c r="AF906" s="1923">
        <v>0</v>
      </c>
      <c r="AG906" s="1923"/>
      <c r="AH906" s="1929">
        <v>15</v>
      </c>
      <c r="AI906" s="1929"/>
      <c r="AJ906" s="1929"/>
      <c r="AK906" s="1885"/>
      <c r="AL906" s="1885"/>
      <c r="AM906" s="1885"/>
      <c r="AN906" s="1885"/>
      <c r="AO906" s="1885"/>
      <c r="AP906" s="1885"/>
      <c r="AQ906" s="1885"/>
      <c r="AR906" s="1885"/>
      <c r="AS906" s="1419"/>
    </row>
    <row r="907" spans="1:45" ht="15" customHeight="1">
      <c r="A907" s="1924" t="s">
        <v>2307</v>
      </c>
      <c r="B907" s="1924"/>
      <c r="C907" s="1925" t="s">
        <v>1654</v>
      </c>
      <c r="D907" s="1925"/>
      <c r="E907" s="1925"/>
      <c r="F907" s="1926" t="s">
        <v>1655</v>
      </c>
      <c r="G907" s="1926"/>
      <c r="H907" s="1926"/>
      <c r="I907" s="1927">
        <v>325</v>
      </c>
      <c r="J907" s="1927"/>
      <c r="K907" s="1928" t="s">
        <v>1656</v>
      </c>
      <c r="L907" s="1928"/>
      <c r="M907" s="1862" t="s">
        <v>2308</v>
      </c>
      <c r="N907" s="1862"/>
      <c r="O907" s="1862"/>
      <c r="P907" s="1862"/>
      <c r="Q907" s="1942">
        <v>44659</v>
      </c>
      <c r="R907" s="1942"/>
      <c r="S907" s="1942"/>
      <c r="T907" s="1942">
        <v>44774</v>
      </c>
      <c r="U907" s="1942"/>
      <c r="V907" s="1942">
        <v>45138</v>
      </c>
      <c r="W907" s="1942"/>
      <c r="X907" s="1942"/>
      <c r="Y907" s="1941">
        <v>564</v>
      </c>
      <c r="Z907" s="1941"/>
      <c r="AA907" s="1862" t="s">
        <v>1658</v>
      </c>
      <c r="AB907" s="1862"/>
      <c r="AC907" s="1862"/>
      <c r="AD907" s="1862"/>
      <c r="AE907" s="1862"/>
      <c r="AF907" s="1923">
        <v>0</v>
      </c>
      <c r="AG907" s="1923"/>
      <c r="AH907" s="1930">
        <v>-35</v>
      </c>
      <c r="AI907" s="1930"/>
      <c r="AJ907" s="1930"/>
      <c r="AK907" s="1917">
        <v>514</v>
      </c>
      <c r="AL907" s="1917"/>
      <c r="AM907" s="1917"/>
      <c r="AN907" s="1941">
        <v>0</v>
      </c>
      <c r="AO907" s="1941"/>
      <c r="AP907" s="1941"/>
      <c r="AQ907" s="1941">
        <v>394.93</v>
      </c>
      <c r="AR907" s="1941"/>
      <c r="AS907" s="1419"/>
    </row>
    <row r="908" spans="1:45" ht="14.1" customHeight="1">
      <c r="A908" s="1885"/>
      <c r="B908" s="1885"/>
      <c r="C908" s="1885"/>
      <c r="D908" s="1885"/>
      <c r="E908" s="1885"/>
      <c r="F908" s="1885"/>
      <c r="G908" s="1885"/>
      <c r="H908" s="1885"/>
      <c r="I908" s="1885"/>
      <c r="J908" s="1885"/>
      <c r="K908" s="1885"/>
      <c r="L908" s="1885"/>
      <c r="M908" s="1885"/>
      <c r="N908" s="1885"/>
      <c r="O908" s="1885"/>
      <c r="P908" s="1885"/>
      <c r="Q908" s="1885"/>
      <c r="R908" s="1885"/>
      <c r="S908" s="1885"/>
      <c r="T908" s="1885"/>
      <c r="U908" s="1885"/>
      <c r="V908" s="1885"/>
      <c r="W908" s="1885"/>
      <c r="X908" s="1885"/>
      <c r="Y908" s="1885"/>
      <c r="Z908" s="1885"/>
      <c r="AA908" s="1862" t="s">
        <v>1659</v>
      </c>
      <c r="AB908" s="1862"/>
      <c r="AC908" s="1862"/>
      <c r="AD908" s="1862"/>
      <c r="AE908" s="1862"/>
      <c r="AF908" s="1923">
        <v>534</v>
      </c>
      <c r="AG908" s="1923"/>
      <c r="AH908" s="1917">
        <v>0</v>
      </c>
      <c r="AI908" s="1917"/>
      <c r="AJ908" s="1917"/>
      <c r="AK908" s="1885"/>
      <c r="AL908" s="1885"/>
      <c r="AM908" s="1885"/>
      <c r="AN908" s="1885"/>
      <c r="AO908" s="1885"/>
      <c r="AP908" s="1885"/>
      <c r="AQ908" s="1885"/>
      <c r="AR908" s="1885"/>
      <c r="AS908" s="1419"/>
    </row>
    <row r="909" spans="1:45" ht="15" customHeight="1">
      <c r="A909" s="1885"/>
      <c r="B909" s="1885"/>
      <c r="C909" s="1885"/>
      <c r="D909" s="1885"/>
      <c r="E909" s="1885"/>
      <c r="F909" s="1885"/>
      <c r="G909" s="1885"/>
      <c r="H909" s="1885"/>
      <c r="I909" s="1885"/>
      <c r="J909" s="1885"/>
      <c r="K909" s="1885"/>
      <c r="L909" s="1885"/>
      <c r="M909" s="1885"/>
      <c r="N909" s="1885"/>
      <c r="O909" s="1885"/>
      <c r="P909" s="1885"/>
      <c r="Q909" s="1885"/>
      <c r="R909" s="1885"/>
      <c r="S909" s="1885"/>
      <c r="T909" s="1885"/>
      <c r="U909" s="1885"/>
      <c r="V909" s="1885"/>
      <c r="W909" s="1885"/>
      <c r="X909" s="1885"/>
      <c r="Y909" s="1885"/>
      <c r="Z909" s="1885"/>
      <c r="AA909" s="1862" t="s">
        <v>1660</v>
      </c>
      <c r="AB909" s="1862"/>
      <c r="AC909" s="1862"/>
      <c r="AD909" s="1862"/>
      <c r="AE909" s="1862"/>
      <c r="AF909" s="1923">
        <v>0</v>
      </c>
      <c r="AG909" s="1923"/>
      <c r="AH909" s="1929">
        <v>15</v>
      </c>
      <c r="AI909" s="1929"/>
      <c r="AJ909" s="1929"/>
      <c r="AK909" s="1885"/>
      <c r="AL909" s="1885"/>
      <c r="AM909" s="1885"/>
      <c r="AN909" s="1885"/>
      <c r="AO909" s="1885"/>
      <c r="AP909" s="1885"/>
      <c r="AQ909" s="1885"/>
      <c r="AR909" s="1885"/>
      <c r="AS909" s="1419"/>
    </row>
    <row r="910" spans="1:45" ht="14.1" customHeight="1">
      <c r="A910" s="1924" t="s">
        <v>2309</v>
      </c>
      <c r="B910" s="1924"/>
      <c r="C910" s="1925" t="s">
        <v>1654</v>
      </c>
      <c r="D910" s="1925"/>
      <c r="E910" s="1925"/>
      <c r="F910" s="1926" t="s">
        <v>1655</v>
      </c>
      <c r="G910" s="1926"/>
      <c r="H910" s="1926"/>
      <c r="I910" s="1927">
        <v>325</v>
      </c>
      <c r="J910" s="1927"/>
      <c r="K910" s="1928" t="s">
        <v>1656</v>
      </c>
      <c r="L910" s="1928"/>
      <c r="M910" s="1862" t="s">
        <v>2310</v>
      </c>
      <c r="N910" s="1862"/>
      <c r="O910" s="1862"/>
      <c r="P910" s="1862"/>
      <c r="Q910" s="1942">
        <v>44422</v>
      </c>
      <c r="R910" s="1942"/>
      <c r="S910" s="1942"/>
      <c r="T910" s="1942">
        <v>44774</v>
      </c>
      <c r="U910" s="1942"/>
      <c r="V910" s="1942">
        <v>45138</v>
      </c>
      <c r="W910" s="1942"/>
      <c r="X910" s="1942"/>
      <c r="Y910" s="1941">
        <v>564</v>
      </c>
      <c r="Z910" s="1941"/>
      <c r="AA910" s="1862" t="s">
        <v>1658</v>
      </c>
      <c r="AB910" s="1862"/>
      <c r="AC910" s="1862"/>
      <c r="AD910" s="1862"/>
      <c r="AE910" s="1862"/>
      <c r="AF910" s="1923">
        <v>0</v>
      </c>
      <c r="AG910" s="1923"/>
      <c r="AH910" s="1930">
        <v>-45</v>
      </c>
      <c r="AI910" s="1930"/>
      <c r="AJ910" s="1930"/>
      <c r="AK910" s="1917">
        <v>514</v>
      </c>
      <c r="AL910" s="1917"/>
      <c r="AM910" s="1917"/>
      <c r="AN910" s="1941">
        <v>0</v>
      </c>
      <c r="AO910" s="1941"/>
      <c r="AP910" s="1941"/>
      <c r="AQ910" s="1941">
        <v>578.9</v>
      </c>
      <c r="AR910" s="1941"/>
      <c r="AS910" s="1419"/>
    </row>
    <row r="911" spans="1:45" ht="15" customHeight="1">
      <c r="A911" s="1885"/>
      <c r="B911" s="1885"/>
      <c r="C911" s="1885"/>
      <c r="D911" s="1885"/>
      <c r="E911" s="1885"/>
      <c r="F911" s="1885"/>
      <c r="G911" s="1885"/>
      <c r="H911" s="1885"/>
      <c r="I911" s="1885"/>
      <c r="J911" s="1885"/>
      <c r="K911" s="1885"/>
      <c r="L911" s="1885"/>
      <c r="M911" s="1885"/>
      <c r="N911" s="1885"/>
      <c r="O911" s="1885"/>
      <c r="P911" s="1885"/>
      <c r="Q911" s="1885"/>
      <c r="R911" s="1885"/>
      <c r="S911" s="1885"/>
      <c r="T911" s="1885"/>
      <c r="U911" s="1885"/>
      <c r="V911" s="1885"/>
      <c r="W911" s="1885"/>
      <c r="X911" s="1885"/>
      <c r="Y911" s="1885"/>
      <c r="Z911" s="1885"/>
      <c r="AA911" s="1862" t="s">
        <v>1659</v>
      </c>
      <c r="AB911" s="1862"/>
      <c r="AC911" s="1862"/>
      <c r="AD911" s="1862"/>
      <c r="AE911" s="1862"/>
      <c r="AF911" s="1923">
        <v>544</v>
      </c>
      <c r="AG911" s="1923"/>
      <c r="AH911" s="1917">
        <v>0</v>
      </c>
      <c r="AI911" s="1917"/>
      <c r="AJ911" s="1917"/>
      <c r="AK911" s="1885"/>
      <c r="AL911" s="1885"/>
      <c r="AM911" s="1885"/>
      <c r="AN911" s="1885"/>
      <c r="AO911" s="1885"/>
      <c r="AP911" s="1885"/>
      <c r="AQ911" s="1885"/>
      <c r="AR911" s="1885"/>
      <c r="AS911" s="1419"/>
    </row>
    <row r="912" spans="1:45" ht="14.1" customHeight="1">
      <c r="A912" s="1885"/>
      <c r="B912" s="1885"/>
      <c r="C912" s="1885"/>
      <c r="D912" s="1885"/>
      <c r="E912" s="1885"/>
      <c r="F912" s="1885"/>
      <c r="G912" s="1885"/>
      <c r="H912" s="1885"/>
      <c r="I912" s="1885"/>
      <c r="J912" s="1885"/>
      <c r="K912" s="1885"/>
      <c r="L912" s="1885"/>
      <c r="M912" s="1885"/>
      <c r="N912" s="1885"/>
      <c r="O912" s="1885"/>
      <c r="P912" s="1885"/>
      <c r="Q912" s="1885"/>
      <c r="R912" s="1885"/>
      <c r="S912" s="1885"/>
      <c r="T912" s="1885"/>
      <c r="U912" s="1885"/>
      <c r="V912" s="1885"/>
      <c r="W912" s="1885"/>
      <c r="X912" s="1885"/>
      <c r="Y912" s="1885"/>
      <c r="Z912" s="1885"/>
      <c r="AA912" s="1862" t="s">
        <v>1660</v>
      </c>
      <c r="AB912" s="1862"/>
      <c r="AC912" s="1862"/>
      <c r="AD912" s="1862"/>
      <c r="AE912" s="1862"/>
      <c r="AF912" s="1923">
        <v>0</v>
      </c>
      <c r="AG912" s="1923"/>
      <c r="AH912" s="1929">
        <v>15</v>
      </c>
      <c r="AI912" s="1929"/>
      <c r="AJ912" s="1929"/>
      <c r="AK912" s="1885"/>
      <c r="AL912" s="1885"/>
      <c r="AM912" s="1885"/>
      <c r="AN912" s="1885"/>
      <c r="AO912" s="1885"/>
      <c r="AP912" s="1885"/>
      <c r="AQ912" s="1885"/>
      <c r="AR912" s="1885"/>
      <c r="AS912" s="1419"/>
    </row>
    <row r="913" spans="1:45" ht="21" customHeight="1">
      <c r="A913" s="1924" t="s">
        <v>2311</v>
      </c>
      <c r="B913" s="1924"/>
      <c r="C913" s="1925" t="s">
        <v>1654</v>
      </c>
      <c r="D913" s="1925"/>
      <c r="E913" s="1925"/>
      <c r="F913" s="1926" t="s">
        <v>1655</v>
      </c>
      <c r="G913" s="1926"/>
      <c r="H913" s="1926"/>
      <c r="I913" s="1927">
        <v>325</v>
      </c>
      <c r="J913" s="1927"/>
      <c r="K913" s="1928" t="s">
        <v>1656</v>
      </c>
      <c r="L913" s="1928"/>
      <c r="M913" s="1862" t="s">
        <v>2312</v>
      </c>
      <c r="N913" s="1862"/>
      <c r="O913" s="1862"/>
      <c r="P913" s="1862"/>
      <c r="Q913" s="1942">
        <v>44805</v>
      </c>
      <c r="R913" s="1942"/>
      <c r="S913" s="1942"/>
      <c r="T913" s="1942">
        <v>44805</v>
      </c>
      <c r="U913" s="1942"/>
      <c r="V913" s="1942">
        <v>45138</v>
      </c>
      <c r="W913" s="1942"/>
      <c r="X913" s="1942"/>
      <c r="Y913" s="1941">
        <v>564</v>
      </c>
      <c r="Z913" s="1941"/>
      <c r="AA913" s="1862" t="s">
        <v>1658</v>
      </c>
      <c r="AB913" s="1862"/>
      <c r="AC913" s="1862"/>
      <c r="AD913" s="1862"/>
      <c r="AE913" s="1862"/>
      <c r="AF913" s="1923">
        <v>0</v>
      </c>
      <c r="AG913" s="1923"/>
      <c r="AH913" s="1930">
        <v>-45</v>
      </c>
      <c r="AI913" s="1930"/>
      <c r="AJ913" s="1930"/>
      <c r="AK913" s="1917">
        <v>514</v>
      </c>
      <c r="AL913" s="1917"/>
      <c r="AM913" s="1917"/>
      <c r="AN913" s="1941">
        <v>0</v>
      </c>
      <c r="AO913" s="1941"/>
      <c r="AP913" s="1941"/>
      <c r="AQ913" s="1941">
        <v>0</v>
      </c>
      <c r="AR913" s="1941"/>
      <c r="AS913" s="1419"/>
    </row>
    <row r="914" spans="1:45" ht="9" customHeight="1">
      <c r="A914" s="1855"/>
      <c r="B914" s="1855"/>
      <c r="C914" s="1855"/>
      <c r="D914" s="1855"/>
      <c r="E914" s="1855"/>
      <c r="F914" s="1855"/>
      <c r="G914" s="1855"/>
      <c r="H914" s="1855"/>
      <c r="I914" s="1855"/>
      <c r="J914" s="1855"/>
      <c r="K914" s="1855"/>
      <c r="L914" s="1855"/>
      <c r="M914" s="1855"/>
      <c r="N914" s="1855"/>
      <c r="O914" s="1855"/>
      <c r="P914" s="1855"/>
      <c r="Q914" s="1855"/>
      <c r="R914" s="1855"/>
      <c r="S914" s="1855"/>
      <c r="T914" s="1855"/>
      <c r="U914" s="1855"/>
      <c r="V914" s="1855"/>
      <c r="W914" s="1855"/>
      <c r="X914" s="1855"/>
      <c r="Y914" s="1855"/>
      <c r="Z914" s="1855"/>
      <c r="AA914" s="1855"/>
      <c r="AB914" s="1855"/>
      <c r="AC914" s="1855"/>
      <c r="AD914" s="1855"/>
      <c r="AE914" s="1855"/>
      <c r="AF914" s="1855"/>
      <c r="AG914" s="1855"/>
      <c r="AH914" s="1416"/>
      <c r="AI914" s="1955" t="s">
        <v>1640</v>
      </c>
      <c r="AJ914" s="1955"/>
      <c r="AK914" s="1955"/>
      <c r="AL914" s="1955"/>
      <c r="AM914" s="1955"/>
      <c r="AN914" s="1955"/>
      <c r="AO914" s="1955"/>
      <c r="AP914" s="1955"/>
      <c r="AQ914" s="1955"/>
      <c r="AR914" s="1955"/>
      <c r="AS914" s="1955"/>
    </row>
    <row r="915" spans="1:45" ht="20.100000000000001" customHeight="1">
      <c r="A915" s="1938" t="s">
        <v>1641</v>
      </c>
      <c r="B915" s="1938"/>
      <c r="C915" s="1938" t="s">
        <v>1642</v>
      </c>
      <c r="D915" s="1938"/>
      <c r="E915" s="1938"/>
      <c r="F915" s="1954" t="s">
        <v>1643</v>
      </c>
      <c r="G915" s="1954"/>
      <c r="H915" s="1954"/>
      <c r="I915" s="1939" t="s">
        <v>1644</v>
      </c>
      <c r="J915" s="1939"/>
      <c r="K915" s="1954" t="s">
        <v>1645</v>
      </c>
      <c r="L915" s="1954"/>
      <c r="M915" s="1940" t="s">
        <v>1646</v>
      </c>
      <c r="N915" s="1940"/>
      <c r="O915" s="1940"/>
      <c r="P915" s="1940"/>
      <c r="Q915" s="1873" t="s">
        <v>1647</v>
      </c>
      <c r="R915" s="1873"/>
      <c r="S915" s="1873"/>
      <c r="T915" s="1937" t="s">
        <v>1648</v>
      </c>
      <c r="U915" s="1937"/>
      <c r="V915" s="1937" t="s">
        <v>1649</v>
      </c>
      <c r="W915" s="1937"/>
      <c r="X915" s="1937"/>
      <c r="Y915" s="1937" t="s">
        <v>1650</v>
      </c>
      <c r="Z915" s="1937"/>
      <c r="AA915" s="1956" t="s">
        <v>1651</v>
      </c>
      <c r="AB915" s="1956"/>
      <c r="AC915" s="1956"/>
      <c r="AD915" s="1956"/>
      <c r="AE915" s="1956"/>
      <c r="AF915" s="1936" t="s">
        <v>1652</v>
      </c>
      <c r="AG915" s="1936"/>
      <c r="AH915" s="1936"/>
      <c r="AI915" s="1936"/>
      <c r="AJ915" s="1936"/>
      <c r="AK915" s="1936"/>
      <c r="AL915" s="1936"/>
      <c r="AM915" s="1936"/>
      <c r="AN915" s="1936"/>
      <c r="AO915" s="1936"/>
      <c r="AP915" s="1936"/>
      <c r="AQ915" s="1936"/>
      <c r="AR915" s="1936"/>
      <c r="AS915" s="1419"/>
    </row>
    <row r="916" spans="1:45" ht="5.25" customHeight="1">
      <c r="A916" s="1948"/>
      <c r="B916" s="1948"/>
      <c r="C916" s="1948"/>
      <c r="D916" s="1948"/>
      <c r="E916" s="1948"/>
      <c r="F916" s="1948"/>
      <c r="G916" s="1948"/>
      <c r="H916" s="1948"/>
      <c r="I916" s="1948"/>
      <c r="J916" s="1948"/>
      <c r="K916" s="1948"/>
      <c r="L916" s="1948"/>
      <c r="M916" s="1948"/>
      <c r="N916" s="1948"/>
      <c r="O916" s="1948"/>
      <c r="P916" s="1948"/>
      <c r="Q916" s="1948"/>
      <c r="R916" s="1948"/>
      <c r="S916" s="1948"/>
      <c r="T916" s="1948"/>
      <c r="U916" s="1948"/>
      <c r="V916" s="1948"/>
      <c r="W916" s="1948"/>
      <c r="X916" s="1948"/>
      <c r="Y916" s="1948"/>
      <c r="Z916" s="1948"/>
      <c r="AA916" s="1948"/>
      <c r="AB916" s="1948"/>
      <c r="AC916" s="1948"/>
      <c r="AD916" s="1948"/>
      <c r="AE916" s="1948"/>
      <c r="AF916" s="1948"/>
      <c r="AG916" s="1948"/>
      <c r="AH916" s="1948"/>
      <c r="AI916" s="1948"/>
      <c r="AJ916" s="1948"/>
      <c r="AK916" s="1948"/>
      <c r="AL916" s="1948"/>
      <c r="AM916" s="1948"/>
      <c r="AN916" s="1948"/>
      <c r="AO916" s="1948"/>
      <c r="AP916" s="1948"/>
      <c r="AQ916" s="1948"/>
      <c r="AR916" s="1948"/>
      <c r="AS916" s="1416"/>
    </row>
    <row r="917" spans="1:45" ht="21" customHeight="1">
      <c r="A917" s="1944"/>
      <c r="B917" s="1944"/>
      <c r="C917" s="1944"/>
      <c r="D917" s="1944"/>
      <c r="E917" s="1944"/>
      <c r="F917" s="1944"/>
      <c r="G917" s="1944"/>
      <c r="H917" s="1944"/>
      <c r="I917" s="1944"/>
      <c r="J917" s="1944"/>
      <c r="K917" s="1944"/>
      <c r="L917" s="1944"/>
      <c r="M917" s="1944"/>
      <c r="N917" s="1944"/>
      <c r="O917" s="1944"/>
      <c r="P917" s="1944"/>
      <c r="Q917" s="1944"/>
      <c r="R917" s="1944"/>
      <c r="S917" s="1944"/>
      <c r="T917" s="1944"/>
      <c r="U917" s="1944"/>
      <c r="V917" s="1944"/>
      <c r="W917" s="1944"/>
      <c r="X917" s="1944"/>
      <c r="Y917" s="1944"/>
      <c r="Z917" s="1944"/>
      <c r="AA917" s="1944" t="s">
        <v>1659</v>
      </c>
      <c r="AB917" s="1944"/>
      <c r="AC917" s="1944"/>
      <c r="AD917" s="1944"/>
      <c r="AE917" s="1944"/>
      <c r="AF917" s="1946">
        <v>544</v>
      </c>
      <c r="AG917" s="1946"/>
      <c r="AH917" s="1947">
        <v>0</v>
      </c>
      <c r="AI917" s="1947"/>
      <c r="AJ917" s="1947"/>
      <c r="AK917" s="1944"/>
      <c r="AL917" s="1944"/>
      <c r="AM917" s="1944"/>
      <c r="AN917" s="1944"/>
      <c r="AO917" s="1944"/>
      <c r="AP917" s="1944"/>
      <c r="AQ917" s="1944"/>
      <c r="AR917" s="1944"/>
      <c r="AS917" s="1419"/>
    </row>
    <row r="918" spans="1:45" ht="14.1" customHeight="1">
      <c r="A918" s="1885"/>
      <c r="B918" s="1885"/>
      <c r="C918" s="1885"/>
      <c r="D918" s="1885"/>
      <c r="E918" s="1885"/>
      <c r="F918" s="1885"/>
      <c r="G918" s="1885"/>
      <c r="H918" s="1885"/>
      <c r="I918" s="1885"/>
      <c r="J918" s="1885"/>
      <c r="K918" s="1885"/>
      <c r="L918" s="1885"/>
      <c r="M918" s="1885"/>
      <c r="N918" s="1885"/>
      <c r="O918" s="1885"/>
      <c r="P918" s="1885"/>
      <c r="Q918" s="1885"/>
      <c r="R918" s="1885"/>
      <c r="S918" s="1885"/>
      <c r="T918" s="1885"/>
      <c r="U918" s="1885"/>
      <c r="V918" s="1885"/>
      <c r="W918" s="1885"/>
      <c r="X918" s="1885"/>
      <c r="Y918" s="1885"/>
      <c r="Z918" s="1885"/>
      <c r="AA918" s="1862" t="s">
        <v>1660</v>
      </c>
      <c r="AB918" s="1862"/>
      <c r="AC918" s="1862"/>
      <c r="AD918" s="1862"/>
      <c r="AE918" s="1862"/>
      <c r="AF918" s="1923">
        <v>0</v>
      </c>
      <c r="AG918" s="1923"/>
      <c r="AH918" s="1929">
        <v>15</v>
      </c>
      <c r="AI918" s="1929"/>
      <c r="AJ918" s="1929"/>
      <c r="AK918" s="1885"/>
      <c r="AL918" s="1885"/>
      <c r="AM918" s="1885"/>
      <c r="AN918" s="1885"/>
      <c r="AO918" s="1885"/>
      <c r="AP918" s="1885"/>
      <c r="AQ918" s="1885"/>
      <c r="AR918" s="1885"/>
      <c r="AS918" s="1419"/>
    </row>
    <row r="919" spans="1:45" ht="15" customHeight="1">
      <c r="A919" s="1924" t="s">
        <v>2313</v>
      </c>
      <c r="B919" s="1924"/>
      <c r="C919" s="1925" t="s">
        <v>1654</v>
      </c>
      <c r="D919" s="1925"/>
      <c r="E919" s="1925"/>
      <c r="F919" s="1926" t="s">
        <v>1655</v>
      </c>
      <c r="G919" s="1926"/>
      <c r="H919" s="1926"/>
      <c r="I919" s="1927">
        <v>325</v>
      </c>
      <c r="J919" s="1927"/>
      <c r="K919" s="1928" t="s">
        <v>1676</v>
      </c>
      <c r="L919" s="1928"/>
      <c r="M919" s="1924" t="s">
        <v>1677</v>
      </c>
      <c r="N919" s="1924"/>
      <c r="O919" s="1924"/>
      <c r="P919" s="1924"/>
      <c r="Q919" s="1885"/>
      <c r="R919" s="1885"/>
      <c r="S919" s="1885"/>
      <c r="T919" s="1885"/>
      <c r="U919" s="1885"/>
      <c r="V919" s="1885"/>
      <c r="W919" s="1885"/>
      <c r="X919" s="1885"/>
      <c r="Y919" s="1941">
        <v>564</v>
      </c>
      <c r="Z919" s="1941"/>
      <c r="AA919" s="1885"/>
      <c r="AB919" s="1885"/>
      <c r="AC919" s="1885"/>
      <c r="AD919" s="1885"/>
      <c r="AE919" s="1885"/>
      <c r="AF919" s="1923">
        <v>0</v>
      </c>
      <c r="AG919" s="1923"/>
      <c r="AH919" s="1917">
        <v>0</v>
      </c>
      <c r="AI919" s="1917"/>
      <c r="AJ919" s="1917"/>
      <c r="AK919" s="1885"/>
      <c r="AL919" s="1885"/>
      <c r="AM919" s="1885"/>
      <c r="AN919" s="1885"/>
      <c r="AO919" s="1885"/>
      <c r="AP919" s="1885"/>
      <c r="AQ919" s="1885"/>
      <c r="AR919" s="1885"/>
      <c r="AS919" s="1419"/>
    </row>
    <row r="920" spans="1:45" ht="14.1" customHeight="1">
      <c r="A920" s="1924" t="s">
        <v>2314</v>
      </c>
      <c r="B920" s="1924"/>
      <c r="C920" s="1925" t="s">
        <v>1654</v>
      </c>
      <c r="D920" s="1925"/>
      <c r="E920" s="1925"/>
      <c r="F920" s="1926" t="s">
        <v>1655</v>
      </c>
      <c r="G920" s="1926"/>
      <c r="H920" s="1926"/>
      <c r="I920" s="1927">
        <v>325</v>
      </c>
      <c r="J920" s="1927"/>
      <c r="K920" s="1928" t="s">
        <v>1676</v>
      </c>
      <c r="L920" s="1928"/>
      <c r="M920" s="1924" t="s">
        <v>1677</v>
      </c>
      <c r="N920" s="1924"/>
      <c r="O920" s="1924"/>
      <c r="P920" s="1924"/>
      <c r="Q920" s="1885"/>
      <c r="R920" s="1885"/>
      <c r="S920" s="1885"/>
      <c r="T920" s="1885"/>
      <c r="U920" s="1885"/>
      <c r="V920" s="1885"/>
      <c r="W920" s="1885"/>
      <c r="X920" s="1885"/>
      <c r="Y920" s="1941">
        <v>564</v>
      </c>
      <c r="Z920" s="1941"/>
      <c r="AA920" s="1885"/>
      <c r="AB920" s="1885"/>
      <c r="AC920" s="1885"/>
      <c r="AD920" s="1885"/>
      <c r="AE920" s="1885"/>
      <c r="AF920" s="1923">
        <v>0</v>
      </c>
      <c r="AG920" s="1923"/>
      <c r="AH920" s="1917">
        <v>0</v>
      </c>
      <c r="AI920" s="1917"/>
      <c r="AJ920" s="1917"/>
      <c r="AK920" s="1885"/>
      <c r="AL920" s="1885"/>
      <c r="AM920" s="1885"/>
      <c r="AN920" s="1885"/>
      <c r="AO920" s="1885"/>
      <c r="AP920" s="1885"/>
      <c r="AQ920" s="1885"/>
      <c r="AR920" s="1885"/>
      <c r="AS920" s="1419"/>
    </row>
    <row r="921" spans="1:45" ht="14.1" customHeight="1">
      <c r="A921" s="1924" t="s">
        <v>2315</v>
      </c>
      <c r="B921" s="1924"/>
      <c r="C921" s="1925" t="s">
        <v>1654</v>
      </c>
      <c r="D921" s="1925"/>
      <c r="E921" s="1925"/>
      <c r="F921" s="1926" t="s">
        <v>1655</v>
      </c>
      <c r="G921" s="1926"/>
      <c r="H921" s="1926"/>
      <c r="I921" s="1927">
        <v>325</v>
      </c>
      <c r="J921" s="1927"/>
      <c r="K921" s="1928" t="s">
        <v>1676</v>
      </c>
      <c r="L921" s="1928"/>
      <c r="M921" s="1924" t="s">
        <v>1677</v>
      </c>
      <c r="N921" s="1924"/>
      <c r="O921" s="1924"/>
      <c r="P921" s="1924"/>
      <c r="Q921" s="1885"/>
      <c r="R921" s="1885"/>
      <c r="S921" s="1885"/>
      <c r="T921" s="1885"/>
      <c r="U921" s="1885"/>
      <c r="V921" s="1885"/>
      <c r="W921" s="1885"/>
      <c r="X921" s="1885"/>
      <c r="Y921" s="1941">
        <v>564</v>
      </c>
      <c r="Z921" s="1941"/>
      <c r="AA921" s="1885"/>
      <c r="AB921" s="1885"/>
      <c r="AC921" s="1885"/>
      <c r="AD921" s="1885"/>
      <c r="AE921" s="1885"/>
      <c r="AF921" s="1923">
        <v>0</v>
      </c>
      <c r="AG921" s="1923"/>
      <c r="AH921" s="1917">
        <v>0</v>
      </c>
      <c r="AI921" s="1917"/>
      <c r="AJ921" s="1917"/>
      <c r="AK921" s="1885"/>
      <c r="AL921" s="1885"/>
      <c r="AM921" s="1885"/>
      <c r="AN921" s="1885"/>
      <c r="AO921" s="1885"/>
      <c r="AP921" s="1885"/>
      <c r="AQ921" s="1885"/>
      <c r="AR921" s="1885"/>
      <c r="AS921" s="1419"/>
    </row>
    <row r="922" spans="1:45" ht="15" customHeight="1">
      <c r="A922" s="1924" t="s">
        <v>2316</v>
      </c>
      <c r="B922" s="1924"/>
      <c r="C922" s="1925" t="s">
        <v>1654</v>
      </c>
      <c r="D922" s="1925"/>
      <c r="E922" s="1925"/>
      <c r="F922" s="1926" t="s">
        <v>1655</v>
      </c>
      <c r="G922" s="1926"/>
      <c r="H922" s="1926"/>
      <c r="I922" s="1927">
        <v>325</v>
      </c>
      <c r="J922" s="1927"/>
      <c r="K922" s="1928" t="s">
        <v>1676</v>
      </c>
      <c r="L922" s="1928"/>
      <c r="M922" s="1924" t="s">
        <v>1677</v>
      </c>
      <c r="N922" s="1924"/>
      <c r="O922" s="1924"/>
      <c r="P922" s="1924"/>
      <c r="Q922" s="1885"/>
      <c r="R922" s="1885"/>
      <c r="S922" s="1885"/>
      <c r="T922" s="1885"/>
      <c r="U922" s="1885"/>
      <c r="V922" s="1885"/>
      <c r="W922" s="1885"/>
      <c r="X922" s="1885"/>
      <c r="Y922" s="1941">
        <v>564</v>
      </c>
      <c r="Z922" s="1941"/>
      <c r="AA922" s="1885"/>
      <c r="AB922" s="1885"/>
      <c r="AC922" s="1885"/>
      <c r="AD922" s="1885"/>
      <c r="AE922" s="1885"/>
      <c r="AF922" s="1923">
        <v>0</v>
      </c>
      <c r="AG922" s="1923"/>
      <c r="AH922" s="1917">
        <v>0</v>
      </c>
      <c r="AI922" s="1917"/>
      <c r="AJ922" s="1917"/>
      <c r="AK922" s="1885"/>
      <c r="AL922" s="1885"/>
      <c r="AM922" s="1885"/>
      <c r="AN922" s="1885"/>
      <c r="AO922" s="1885"/>
      <c r="AP922" s="1885"/>
      <c r="AQ922" s="1885"/>
      <c r="AR922" s="1885"/>
      <c r="AS922" s="1419"/>
    </row>
    <row r="923" spans="1:45" ht="14.1" customHeight="1">
      <c r="A923" s="1924" t="s">
        <v>2317</v>
      </c>
      <c r="B923" s="1924"/>
      <c r="C923" s="1925" t="s">
        <v>1654</v>
      </c>
      <c r="D923" s="1925"/>
      <c r="E923" s="1925"/>
      <c r="F923" s="1926" t="s">
        <v>1655</v>
      </c>
      <c r="G923" s="1926"/>
      <c r="H923" s="1926"/>
      <c r="I923" s="1927">
        <v>325</v>
      </c>
      <c r="J923" s="1927"/>
      <c r="K923" s="1928" t="s">
        <v>1676</v>
      </c>
      <c r="L923" s="1928"/>
      <c r="M923" s="1924" t="s">
        <v>1677</v>
      </c>
      <c r="N923" s="1924"/>
      <c r="O923" s="1924"/>
      <c r="P923" s="1924"/>
      <c r="Q923" s="1885"/>
      <c r="R923" s="1885"/>
      <c r="S923" s="1885"/>
      <c r="T923" s="1885"/>
      <c r="U923" s="1885"/>
      <c r="V923" s="1885"/>
      <c r="W923" s="1885"/>
      <c r="X923" s="1885"/>
      <c r="Y923" s="1941">
        <v>564</v>
      </c>
      <c r="Z923" s="1941"/>
      <c r="AA923" s="1885"/>
      <c r="AB923" s="1885"/>
      <c r="AC923" s="1885"/>
      <c r="AD923" s="1885"/>
      <c r="AE923" s="1885"/>
      <c r="AF923" s="1923">
        <v>0</v>
      </c>
      <c r="AG923" s="1923"/>
      <c r="AH923" s="1917">
        <v>0</v>
      </c>
      <c r="AI923" s="1917"/>
      <c r="AJ923" s="1917"/>
      <c r="AK923" s="1885"/>
      <c r="AL923" s="1885"/>
      <c r="AM923" s="1885"/>
      <c r="AN923" s="1885"/>
      <c r="AO923" s="1885"/>
      <c r="AP923" s="1885"/>
      <c r="AQ923" s="1885"/>
      <c r="AR923" s="1885"/>
      <c r="AS923" s="1419"/>
    </row>
    <row r="924" spans="1:45" ht="21" customHeight="1">
      <c r="A924" s="1924" t="s">
        <v>2318</v>
      </c>
      <c r="B924" s="1924"/>
      <c r="C924" s="1925" t="s">
        <v>1654</v>
      </c>
      <c r="D924" s="1925"/>
      <c r="E924" s="1925"/>
      <c r="F924" s="1926" t="s">
        <v>1655</v>
      </c>
      <c r="G924" s="1926"/>
      <c r="H924" s="1926"/>
      <c r="I924" s="1927">
        <v>325</v>
      </c>
      <c r="J924" s="1927"/>
      <c r="K924" s="1928" t="s">
        <v>1656</v>
      </c>
      <c r="L924" s="1928"/>
      <c r="M924" s="1862" t="s">
        <v>2319</v>
      </c>
      <c r="N924" s="1862"/>
      <c r="O924" s="1862"/>
      <c r="P924" s="1862"/>
      <c r="Q924" s="1942">
        <v>44431</v>
      </c>
      <c r="R924" s="1942"/>
      <c r="S924" s="1942"/>
      <c r="T924" s="1942">
        <v>44774</v>
      </c>
      <c r="U924" s="1942"/>
      <c r="V924" s="1942">
        <v>45138</v>
      </c>
      <c r="W924" s="1942"/>
      <c r="X924" s="1942"/>
      <c r="Y924" s="1941">
        <v>564</v>
      </c>
      <c r="Z924" s="1941"/>
      <c r="AA924" s="1862" t="s">
        <v>2115</v>
      </c>
      <c r="AB924" s="1862"/>
      <c r="AC924" s="1862"/>
      <c r="AD924" s="1862"/>
      <c r="AE924" s="1862"/>
      <c r="AF924" s="1923">
        <v>0</v>
      </c>
      <c r="AG924" s="1923"/>
      <c r="AH924" s="1930">
        <v>-499</v>
      </c>
      <c r="AI924" s="1930"/>
      <c r="AJ924" s="1930"/>
      <c r="AK924" s="1917">
        <v>15</v>
      </c>
      <c r="AL924" s="1917"/>
      <c r="AM924" s="1917"/>
      <c r="AN924" s="1941">
        <v>0</v>
      </c>
      <c r="AO924" s="1941"/>
      <c r="AP924" s="1941"/>
      <c r="AQ924" s="1941">
        <v>75</v>
      </c>
      <c r="AR924" s="1941"/>
      <c r="AS924" s="1419"/>
    </row>
    <row r="925" spans="1:45" ht="14.1" customHeight="1">
      <c r="A925" s="1885"/>
      <c r="B925" s="1885"/>
      <c r="C925" s="1885"/>
      <c r="D925" s="1885"/>
      <c r="E925" s="1885"/>
      <c r="F925" s="1885"/>
      <c r="G925" s="1885"/>
      <c r="H925" s="1885"/>
      <c r="I925" s="1885"/>
      <c r="J925" s="1885"/>
      <c r="K925" s="1885"/>
      <c r="L925" s="1885"/>
      <c r="M925" s="1885"/>
      <c r="N925" s="1885"/>
      <c r="O925" s="1885"/>
      <c r="P925" s="1885"/>
      <c r="Q925" s="1885"/>
      <c r="R925" s="1885"/>
      <c r="S925" s="1885"/>
      <c r="T925" s="1885"/>
      <c r="U925" s="1885"/>
      <c r="V925" s="1885"/>
      <c r="W925" s="1885"/>
      <c r="X925" s="1885"/>
      <c r="Y925" s="1885"/>
      <c r="Z925" s="1885"/>
      <c r="AA925" s="1862" t="s">
        <v>1659</v>
      </c>
      <c r="AB925" s="1862"/>
      <c r="AC925" s="1862"/>
      <c r="AD925" s="1862"/>
      <c r="AE925" s="1862"/>
      <c r="AF925" s="1923">
        <v>499</v>
      </c>
      <c r="AG925" s="1923"/>
      <c r="AH925" s="1917">
        <v>0</v>
      </c>
      <c r="AI925" s="1917"/>
      <c r="AJ925" s="1917"/>
      <c r="AK925" s="1885"/>
      <c r="AL925" s="1885"/>
      <c r="AM925" s="1885"/>
      <c r="AN925" s="1885"/>
      <c r="AO925" s="1885"/>
      <c r="AP925" s="1885"/>
      <c r="AQ925" s="1885"/>
      <c r="AR925" s="1885"/>
      <c r="AS925" s="1419"/>
    </row>
    <row r="926" spans="1:45" ht="15" customHeight="1">
      <c r="A926" s="1885"/>
      <c r="B926" s="1885"/>
      <c r="C926" s="1885"/>
      <c r="D926" s="1885"/>
      <c r="E926" s="1885"/>
      <c r="F926" s="1885"/>
      <c r="G926" s="1885"/>
      <c r="H926" s="1885"/>
      <c r="I926" s="1885"/>
      <c r="J926" s="1885"/>
      <c r="K926" s="1885"/>
      <c r="L926" s="1885"/>
      <c r="M926" s="1885"/>
      <c r="N926" s="1885"/>
      <c r="O926" s="1885"/>
      <c r="P926" s="1885"/>
      <c r="Q926" s="1885"/>
      <c r="R926" s="1885"/>
      <c r="S926" s="1885"/>
      <c r="T926" s="1885"/>
      <c r="U926" s="1885"/>
      <c r="V926" s="1885"/>
      <c r="W926" s="1885"/>
      <c r="X926" s="1885"/>
      <c r="Y926" s="1885"/>
      <c r="Z926" s="1885"/>
      <c r="AA926" s="1862" t="s">
        <v>1660</v>
      </c>
      <c r="AB926" s="1862"/>
      <c r="AC926" s="1862"/>
      <c r="AD926" s="1862"/>
      <c r="AE926" s="1862"/>
      <c r="AF926" s="1923">
        <v>0</v>
      </c>
      <c r="AG926" s="1923"/>
      <c r="AH926" s="1929">
        <v>15</v>
      </c>
      <c r="AI926" s="1929"/>
      <c r="AJ926" s="1929"/>
      <c r="AK926" s="1885"/>
      <c r="AL926" s="1885"/>
      <c r="AM926" s="1885"/>
      <c r="AN926" s="1885"/>
      <c r="AO926" s="1885"/>
      <c r="AP926" s="1885"/>
      <c r="AQ926" s="1885"/>
      <c r="AR926" s="1885"/>
      <c r="AS926" s="1419"/>
    </row>
    <row r="927" spans="1:45" ht="20.100000000000001" customHeight="1">
      <c r="A927" s="1924" t="s">
        <v>2320</v>
      </c>
      <c r="B927" s="1924"/>
      <c r="C927" s="1925" t="s">
        <v>1654</v>
      </c>
      <c r="D927" s="1925"/>
      <c r="E927" s="1925"/>
      <c r="F927" s="1926" t="s">
        <v>1655</v>
      </c>
      <c r="G927" s="1926"/>
      <c r="H927" s="1926"/>
      <c r="I927" s="1927">
        <v>325</v>
      </c>
      <c r="J927" s="1927"/>
      <c r="K927" s="1928" t="s">
        <v>1656</v>
      </c>
      <c r="L927" s="1928"/>
      <c r="M927" s="1862" t="s">
        <v>2319</v>
      </c>
      <c r="N927" s="1862"/>
      <c r="O927" s="1862"/>
      <c r="P927" s="1862"/>
      <c r="Q927" s="1942">
        <v>44431</v>
      </c>
      <c r="R927" s="1942"/>
      <c r="S927" s="1942"/>
      <c r="T927" s="1942">
        <v>44774</v>
      </c>
      <c r="U927" s="1942"/>
      <c r="V927" s="1942">
        <v>45138</v>
      </c>
      <c r="W927" s="1942"/>
      <c r="X927" s="1942"/>
      <c r="Y927" s="1941">
        <v>564</v>
      </c>
      <c r="Z927" s="1941"/>
      <c r="AA927" s="1862" t="s">
        <v>2115</v>
      </c>
      <c r="AB927" s="1862"/>
      <c r="AC927" s="1862"/>
      <c r="AD927" s="1862"/>
      <c r="AE927" s="1862"/>
      <c r="AF927" s="1923">
        <v>0</v>
      </c>
      <c r="AG927" s="1923"/>
      <c r="AH927" s="1930">
        <v>-499</v>
      </c>
      <c r="AI927" s="1930"/>
      <c r="AJ927" s="1930"/>
      <c r="AK927" s="1917">
        <v>0</v>
      </c>
      <c r="AL927" s="1917"/>
      <c r="AM927" s="1917"/>
      <c r="AN927" s="1941">
        <v>0</v>
      </c>
      <c r="AO927" s="1941"/>
      <c r="AP927" s="1941"/>
      <c r="AQ927" s="1941">
        <v>0</v>
      </c>
      <c r="AR927" s="1941"/>
      <c r="AS927" s="1419"/>
    </row>
    <row r="928" spans="1:45" ht="14.1" customHeight="1">
      <c r="A928" s="1885"/>
      <c r="B928" s="1885"/>
      <c r="C928" s="1885"/>
      <c r="D928" s="1885"/>
      <c r="E928" s="1885"/>
      <c r="F928" s="1885"/>
      <c r="G928" s="1885"/>
      <c r="H928" s="1885"/>
      <c r="I928" s="1885"/>
      <c r="J928" s="1885"/>
      <c r="K928" s="1885"/>
      <c r="L928" s="1885"/>
      <c r="M928" s="1885"/>
      <c r="N928" s="1885"/>
      <c r="O928" s="1885"/>
      <c r="P928" s="1885"/>
      <c r="Q928" s="1885"/>
      <c r="R928" s="1885"/>
      <c r="S928" s="1885"/>
      <c r="T928" s="1885"/>
      <c r="U928" s="1885"/>
      <c r="V928" s="1885"/>
      <c r="W928" s="1885"/>
      <c r="X928" s="1885"/>
      <c r="Y928" s="1885"/>
      <c r="Z928" s="1885"/>
      <c r="AA928" s="1862" t="s">
        <v>1659</v>
      </c>
      <c r="AB928" s="1862"/>
      <c r="AC928" s="1862"/>
      <c r="AD928" s="1862"/>
      <c r="AE928" s="1862"/>
      <c r="AF928" s="1923">
        <v>499</v>
      </c>
      <c r="AG928" s="1923"/>
      <c r="AH928" s="1917">
        <v>0</v>
      </c>
      <c r="AI928" s="1917"/>
      <c r="AJ928" s="1917"/>
      <c r="AK928" s="1885"/>
      <c r="AL928" s="1885"/>
      <c r="AM928" s="1885"/>
      <c r="AN928" s="1885"/>
      <c r="AO928" s="1885"/>
      <c r="AP928" s="1885"/>
      <c r="AQ928" s="1885"/>
      <c r="AR928" s="1885"/>
      <c r="AS928" s="1419"/>
    </row>
    <row r="929" spans="1:45" ht="21" customHeight="1">
      <c r="A929" s="1924" t="s">
        <v>2321</v>
      </c>
      <c r="B929" s="1924"/>
      <c r="C929" s="1925" t="s">
        <v>1654</v>
      </c>
      <c r="D929" s="1925"/>
      <c r="E929" s="1925"/>
      <c r="F929" s="1926" t="s">
        <v>1655</v>
      </c>
      <c r="G929" s="1926"/>
      <c r="H929" s="1926"/>
      <c r="I929" s="1927">
        <v>325</v>
      </c>
      <c r="J929" s="1927"/>
      <c r="K929" s="1928" t="s">
        <v>1656</v>
      </c>
      <c r="L929" s="1928"/>
      <c r="M929" s="1862" t="s">
        <v>2319</v>
      </c>
      <c r="N929" s="1862"/>
      <c r="O929" s="1862"/>
      <c r="P929" s="1862"/>
      <c r="Q929" s="1942">
        <v>43700</v>
      </c>
      <c r="R929" s="1942"/>
      <c r="S929" s="1942"/>
      <c r="T929" s="1942">
        <v>44774</v>
      </c>
      <c r="U929" s="1942"/>
      <c r="V929" s="1942">
        <v>45138</v>
      </c>
      <c r="W929" s="1942"/>
      <c r="X929" s="1942"/>
      <c r="Y929" s="1941">
        <v>564</v>
      </c>
      <c r="Z929" s="1941"/>
      <c r="AA929" s="1862" t="s">
        <v>2115</v>
      </c>
      <c r="AB929" s="1862"/>
      <c r="AC929" s="1862"/>
      <c r="AD929" s="1862"/>
      <c r="AE929" s="1862"/>
      <c r="AF929" s="1923">
        <v>0</v>
      </c>
      <c r="AG929" s="1923"/>
      <c r="AH929" s="1930">
        <v>-344</v>
      </c>
      <c r="AI929" s="1930"/>
      <c r="AJ929" s="1930"/>
      <c r="AK929" s="1917">
        <v>200</v>
      </c>
      <c r="AL929" s="1917"/>
      <c r="AM929" s="1917"/>
      <c r="AN929" s="1941">
        <v>0</v>
      </c>
      <c r="AO929" s="1941"/>
      <c r="AP929" s="1941"/>
      <c r="AQ929" s="1941">
        <v>0</v>
      </c>
      <c r="AR929" s="1941"/>
      <c r="AS929" s="1419"/>
    </row>
    <row r="930" spans="1:45" ht="14.1" customHeight="1">
      <c r="A930" s="1885"/>
      <c r="B930" s="1885"/>
      <c r="C930" s="1885"/>
      <c r="D930" s="1885"/>
      <c r="E930" s="1885"/>
      <c r="F930" s="1885"/>
      <c r="G930" s="1885"/>
      <c r="H930" s="1885"/>
      <c r="I930" s="1885"/>
      <c r="J930" s="1885"/>
      <c r="K930" s="1885"/>
      <c r="L930" s="1885"/>
      <c r="M930" s="1885"/>
      <c r="N930" s="1885"/>
      <c r="O930" s="1885"/>
      <c r="P930" s="1885"/>
      <c r="Q930" s="1885"/>
      <c r="R930" s="1885"/>
      <c r="S930" s="1885"/>
      <c r="T930" s="1885"/>
      <c r="U930" s="1885"/>
      <c r="V930" s="1885"/>
      <c r="W930" s="1885"/>
      <c r="X930" s="1885"/>
      <c r="Y930" s="1885"/>
      <c r="Z930" s="1885"/>
      <c r="AA930" s="1862" t="s">
        <v>1659</v>
      </c>
      <c r="AB930" s="1862"/>
      <c r="AC930" s="1862"/>
      <c r="AD930" s="1862"/>
      <c r="AE930" s="1862"/>
      <c r="AF930" s="1923">
        <v>544</v>
      </c>
      <c r="AG930" s="1923"/>
      <c r="AH930" s="1917">
        <v>0</v>
      </c>
      <c r="AI930" s="1917"/>
      <c r="AJ930" s="1917"/>
      <c r="AK930" s="1885"/>
      <c r="AL930" s="1885"/>
      <c r="AM930" s="1885"/>
      <c r="AN930" s="1885"/>
      <c r="AO930" s="1885"/>
      <c r="AP930" s="1885"/>
      <c r="AQ930" s="1885"/>
      <c r="AR930" s="1885"/>
      <c r="AS930" s="1419"/>
    </row>
    <row r="931" spans="1:45" ht="21" customHeight="1">
      <c r="A931" s="1924" t="s">
        <v>2322</v>
      </c>
      <c r="B931" s="1924"/>
      <c r="C931" s="1925" t="s">
        <v>1654</v>
      </c>
      <c r="D931" s="1925"/>
      <c r="E931" s="1925"/>
      <c r="F931" s="1926" t="s">
        <v>1655</v>
      </c>
      <c r="G931" s="1926"/>
      <c r="H931" s="1926"/>
      <c r="I931" s="1927">
        <v>325</v>
      </c>
      <c r="J931" s="1927"/>
      <c r="K931" s="1928" t="s">
        <v>1656</v>
      </c>
      <c r="L931" s="1928"/>
      <c r="M931" s="1862" t="s">
        <v>2319</v>
      </c>
      <c r="N931" s="1862"/>
      <c r="O931" s="1862"/>
      <c r="P931" s="1862"/>
      <c r="Q931" s="1942">
        <v>44431</v>
      </c>
      <c r="R931" s="1942"/>
      <c r="S931" s="1942"/>
      <c r="T931" s="1942">
        <v>44774</v>
      </c>
      <c r="U931" s="1942"/>
      <c r="V931" s="1942">
        <v>45138</v>
      </c>
      <c r="W931" s="1942"/>
      <c r="X931" s="1942"/>
      <c r="Y931" s="1941">
        <v>564</v>
      </c>
      <c r="Z931" s="1941"/>
      <c r="AA931" s="1862" t="s">
        <v>2115</v>
      </c>
      <c r="AB931" s="1862"/>
      <c r="AC931" s="1862"/>
      <c r="AD931" s="1862"/>
      <c r="AE931" s="1862"/>
      <c r="AF931" s="1923">
        <v>0</v>
      </c>
      <c r="AG931" s="1923"/>
      <c r="AH931" s="1930">
        <v>-499</v>
      </c>
      <c r="AI931" s="1930"/>
      <c r="AJ931" s="1930"/>
      <c r="AK931" s="1917">
        <v>0</v>
      </c>
      <c r="AL931" s="1917"/>
      <c r="AM931" s="1917"/>
      <c r="AN931" s="1941">
        <v>0</v>
      </c>
      <c r="AO931" s="1941"/>
      <c r="AP931" s="1941"/>
      <c r="AQ931" s="1941">
        <v>0</v>
      </c>
      <c r="AR931" s="1941"/>
      <c r="AS931" s="1419"/>
    </row>
    <row r="932" spans="1:45" ht="14.1" customHeight="1">
      <c r="A932" s="1885"/>
      <c r="B932" s="1885"/>
      <c r="C932" s="1885"/>
      <c r="D932" s="1885"/>
      <c r="E932" s="1885"/>
      <c r="F932" s="1885"/>
      <c r="G932" s="1885"/>
      <c r="H932" s="1885"/>
      <c r="I932" s="1885"/>
      <c r="J932" s="1885"/>
      <c r="K932" s="1885"/>
      <c r="L932" s="1885"/>
      <c r="M932" s="1885"/>
      <c r="N932" s="1885"/>
      <c r="O932" s="1885"/>
      <c r="P932" s="1885"/>
      <c r="Q932" s="1885"/>
      <c r="R932" s="1885"/>
      <c r="S932" s="1885"/>
      <c r="T932" s="1885"/>
      <c r="U932" s="1885"/>
      <c r="V932" s="1885"/>
      <c r="W932" s="1885"/>
      <c r="X932" s="1885"/>
      <c r="Y932" s="1885"/>
      <c r="Z932" s="1885"/>
      <c r="AA932" s="1862" t="s">
        <v>1659</v>
      </c>
      <c r="AB932" s="1862"/>
      <c r="AC932" s="1862"/>
      <c r="AD932" s="1862"/>
      <c r="AE932" s="1862"/>
      <c r="AF932" s="1923">
        <v>499</v>
      </c>
      <c r="AG932" s="1923"/>
      <c r="AH932" s="1917">
        <v>0</v>
      </c>
      <c r="AI932" s="1917"/>
      <c r="AJ932" s="1917"/>
      <c r="AK932" s="1885"/>
      <c r="AL932" s="1885"/>
      <c r="AM932" s="1885"/>
      <c r="AN932" s="1885"/>
      <c r="AO932" s="1885"/>
      <c r="AP932" s="1885"/>
      <c r="AQ932" s="1885"/>
      <c r="AR932" s="1885"/>
      <c r="AS932" s="1419"/>
    </row>
    <row r="933" spans="1:45" ht="15" customHeight="1">
      <c r="A933" s="1924" t="s">
        <v>2323</v>
      </c>
      <c r="B933" s="1924"/>
      <c r="C933" s="1925" t="s">
        <v>1654</v>
      </c>
      <c r="D933" s="1925"/>
      <c r="E933" s="1925"/>
      <c r="F933" s="1926" t="s">
        <v>1655</v>
      </c>
      <c r="G933" s="1926"/>
      <c r="H933" s="1926"/>
      <c r="I933" s="1927">
        <v>325</v>
      </c>
      <c r="J933" s="1927"/>
      <c r="K933" s="1928" t="s">
        <v>1676</v>
      </c>
      <c r="L933" s="1928"/>
      <c r="M933" s="1924" t="s">
        <v>1677</v>
      </c>
      <c r="N933" s="1924"/>
      <c r="O933" s="1924"/>
      <c r="P933" s="1924"/>
      <c r="Q933" s="1885"/>
      <c r="R933" s="1885"/>
      <c r="S933" s="1885"/>
      <c r="T933" s="1885"/>
      <c r="U933" s="1885"/>
      <c r="V933" s="1885"/>
      <c r="W933" s="1885"/>
      <c r="X933" s="1885"/>
      <c r="Y933" s="1941">
        <v>564</v>
      </c>
      <c r="Z933" s="1941"/>
      <c r="AA933" s="1885"/>
      <c r="AB933" s="1885"/>
      <c r="AC933" s="1885"/>
      <c r="AD933" s="1885"/>
      <c r="AE933" s="1885"/>
      <c r="AF933" s="1923">
        <v>0</v>
      </c>
      <c r="AG933" s="1923"/>
      <c r="AH933" s="1917">
        <v>0</v>
      </c>
      <c r="AI933" s="1917"/>
      <c r="AJ933" s="1917"/>
      <c r="AK933" s="1885"/>
      <c r="AL933" s="1885"/>
      <c r="AM933" s="1885"/>
      <c r="AN933" s="1885"/>
      <c r="AO933" s="1885"/>
      <c r="AP933" s="1885"/>
      <c r="AQ933" s="1885"/>
      <c r="AR933" s="1885"/>
      <c r="AS933" s="1419"/>
    </row>
    <row r="934" spans="1:45" ht="14.1" customHeight="1">
      <c r="A934" s="1924" t="s">
        <v>2324</v>
      </c>
      <c r="B934" s="1924"/>
      <c r="C934" s="1925" t="s">
        <v>1654</v>
      </c>
      <c r="D934" s="1925"/>
      <c r="E934" s="1925"/>
      <c r="F934" s="1926" t="s">
        <v>1655</v>
      </c>
      <c r="G934" s="1926"/>
      <c r="H934" s="1926"/>
      <c r="I934" s="1927">
        <v>325</v>
      </c>
      <c r="J934" s="1927"/>
      <c r="K934" s="1928" t="s">
        <v>1676</v>
      </c>
      <c r="L934" s="1928"/>
      <c r="M934" s="1924" t="s">
        <v>1677</v>
      </c>
      <c r="N934" s="1924"/>
      <c r="O934" s="1924"/>
      <c r="P934" s="1924"/>
      <c r="Q934" s="1885"/>
      <c r="R934" s="1885"/>
      <c r="S934" s="1885"/>
      <c r="T934" s="1885"/>
      <c r="U934" s="1885"/>
      <c r="V934" s="1885"/>
      <c r="W934" s="1885"/>
      <c r="X934" s="1885"/>
      <c r="Y934" s="1941">
        <v>564</v>
      </c>
      <c r="Z934" s="1941"/>
      <c r="AA934" s="1885"/>
      <c r="AB934" s="1885"/>
      <c r="AC934" s="1885"/>
      <c r="AD934" s="1885"/>
      <c r="AE934" s="1885"/>
      <c r="AF934" s="1923">
        <v>0</v>
      </c>
      <c r="AG934" s="1923"/>
      <c r="AH934" s="1917">
        <v>0</v>
      </c>
      <c r="AI934" s="1917"/>
      <c r="AJ934" s="1917"/>
      <c r="AK934" s="1885"/>
      <c r="AL934" s="1885"/>
      <c r="AM934" s="1885"/>
      <c r="AN934" s="1885"/>
      <c r="AO934" s="1885"/>
      <c r="AP934" s="1885"/>
      <c r="AQ934" s="1885"/>
      <c r="AR934" s="1885"/>
      <c r="AS934" s="1419"/>
    </row>
    <row r="935" spans="1:45" ht="14.1" customHeight="1">
      <c r="A935" s="1924" t="s">
        <v>2325</v>
      </c>
      <c r="B935" s="1924"/>
      <c r="C935" s="1925" t="s">
        <v>1654</v>
      </c>
      <c r="D935" s="1925"/>
      <c r="E935" s="1925"/>
      <c r="F935" s="1926" t="s">
        <v>1655</v>
      </c>
      <c r="G935" s="1926"/>
      <c r="H935" s="1926"/>
      <c r="I935" s="1927">
        <v>325</v>
      </c>
      <c r="J935" s="1927"/>
      <c r="K935" s="1928" t="s">
        <v>1676</v>
      </c>
      <c r="L935" s="1928"/>
      <c r="M935" s="1924" t="s">
        <v>1677</v>
      </c>
      <c r="N935" s="1924"/>
      <c r="O935" s="1924"/>
      <c r="P935" s="1924"/>
      <c r="Q935" s="1885"/>
      <c r="R935" s="1885"/>
      <c r="S935" s="1885"/>
      <c r="T935" s="1885"/>
      <c r="U935" s="1885"/>
      <c r="V935" s="1885"/>
      <c r="W935" s="1885"/>
      <c r="X935" s="1885"/>
      <c r="Y935" s="1941">
        <v>564</v>
      </c>
      <c r="Z935" s="1941"/>
      <c r="AA935" s="1885"/>
      <c r="AB935" s="1885"/>
      <c r="AC935" s="1885"/>
      <c r="AD935" s="1885"/>
      <c r="AE935" s="1885"/>
      <c r="AF935" s="1923">
        <v>0</v>
      </c>
      <c r="AG935" s="1923"/>
      <c r="AH935" s="1917">
        <v>0</v>
      </c>
      <c r="AI935" s="1917"/>
      <c r="AJ935" s="1917"/>
      <c r="AK935" s="1885"/>
      <c r="AL935" s="1885"/>
      <c r="AM935" s="1885"/>
      <c r="AN935" s="1885"/>
      <c r="AO935" s="1885"/>
      <c r="AP935" s="1885"/>
      <c r="AQ935" s="1885"/>
      <c r="AR935" s="1885"/>
      <c r="AS935" s="1419"/>
    </row>
    <row r="936" spans="1:45" ht="15" customHeight="1">
      <c r="A936" s="1924" t="s">
        <v>2326</v>
      </c>
      <c r="B936" s="1924"/>
      <c r="C936" s="1925" t="s">
        <v>1654</v>
      </c>
      <c r="D936" s="1925"/>
      <c r="E936" s="1925"/>
      <c r="F936" s="1926" t="s">
        <v>1655</v>
      </c>
      <c r="G936" s="1926"/>
      <c r="H936" s="1926"/>
      <c r="I936" s="1927">
        <v>325</v>
      </c>
      <c r="J936" s="1927"/>
      <c r="K936" s="1928" t="s">
        <v>1676</v>
      </c>
      <c r="L936" s="1928"/>
      <c r="M936" s="1924" t="s">
        <v>1677</v>
      </c>
      <c r="N936" s="1924"/>
      <c r="O936" s="1924"/>
      <c r="P936" s="1924"/>
      <c r="Q936" s="1885"/>
      <c r="R936" s="1885"/>
      <c r="S936" s="1885"/>
      <c r="T936" s="1885"/>
      <c r="U936" s="1885"/>
      <c r="V936" s="1885"/>
      <c r="W936" s="1885"/>
      <c r="X936" s="1885"/>
      <c r="Y936" s="1941">
        <v>564</v>
      </c>
      <c r="Z936" s="1941"/>
      <c r="AA936" s="1885"/>
      <c r="AB936" s="1885"/>
      <c r="AC936" s="1885"/>
      <c r="AD936" s="1885"/>
      <c r="AE936" s="1885"/>
      <c r="AF936" s="1923">
        <v>0</v>
      </c>
      <c r="AG936" s="1923"/>
      <c r="AH936" s="1917">
        <v>0</v>
      </c>
      <c r="AI936" s="1917"/>
      <c r="AJ936" s="1917"/>
      <c r="AK936" s="1885"/>
      <c r="AL936" s="1885"/>
      <c r="AM936" s="1885"/>
      <c r="AN936" s="1885"/>
      <c r="AO936" s="1885"/>
      <c r="AP936" s="1885"/>
      <c r="AQ936" s="1885"/>
      <c r="AR936" s="1885"/>
      <c r="AS936" s="1419"/>
    </row>
    <row r="937" spans="1:45" ht="14.1" customHeight="1">
      <c r="A937" s="1924" t="s">
        <v>2327</v>
      </c>
      <c r="B937" s="1924"/>
      <c r="C937" s="1925" t="s">
        <v>1654</v>
      </c>
      <c r="D937" s="1925"/>
      <c r="E937" s="1925"/>
      <c r="F937" s="1926" t="s">
        <v>1655</v>
      </c>
      <c r="G937" s="1926"/>
      <c r="H937" s="1926"/>
      <c r="I937" s="1927">
        <v>325</v>
      </c>
      <c r="J937" s="1927"/>
      <c r="K937" s="1928" t="s">
        <v>1676</v>
      </c>
      <c r="L937" s="1928"/>
      <c r="M937" s="1924" t="s">
        <v>1677</v>
      </c>
      <c r="N937" s="1924"/>
      <c r="O937" s="1924"/>
      <c r="P937" s="1924"/>
      <c r="Q937" s="1885"/>
      <c r="R937" s="1885"/>
      <c r="S937" s="1885"/>
      <c r="T937" s="1885"/>
      <c r="U937" s="1885"/>
      <c r="V937" s="1885"/>
      <c r="W937" s="1885"/>
      <c r="X937" s="1885"/>
      <c r="Y937" s="1941">
        <v>564</v>
      </c>
      <c r="Z937" s="1941"/>
      <c r="AA937" s="1885"/>
      <c r="AB937" s="1885"/>
      <c r="AC937" s="1885"/>
      <c r="AD937" s="1885"/>
      <c r="AE937" s="1885"/>
      <c r="AF937" s="1923">
        <v>0</v>
      </c>
      <c r="AG937" s="1923"/>
      <c r="AH937" s="1917">
        <v>0</v>
      </c>
      <c r="AI937" s="1917"/>
      <c r="AJ937" s="1917"/>
      <c r="AK937" s="1885"/>
      <c r="AL937" s="1885"/>
      <c r="AM937" s="1885"/>
      <c r="AN937" s="1885"/>
      <c r="AO937" s="1885"/>
      <c r="AP937" s="1885"/>
      <c r="AQ937" s="1885"/>
      <c r="AR937" s="1885"/>
      <c r="AS937" s="1419"/>
    </row>
    <row r="938" spans="1:45" ht="15" customHeight="1">
      <c r="A938" s="1924" t="s">
        <v>2328</v>
      </c>
      <c r="B938" s="1924"/>
      <c r="C938" s="1925" t="s">
        <v>1654</v>
      </c>
      <c r="D938" s="1925"/>
      <c r="E938" s="1925"/>
      <c r="F938" s="1926" t="s">
        <v>1655</v>
      </c>
      <c r="G938" s="1926"/>
      <c r="H938" s="1926"/>
      <c r="I938" s="1927">
        <v>325</v>
      </c>
      <c r="J938" s="1927"/>
      <c r="K938" s="1928" t="s">
        <v>1676</v>
      </c>
      <c r="L938" s="1928"/>
      <c r="M938" s="1924" t="s">
        <v>1677</v>
      </c>
      <c r="N938" s="1924"/>
      <c r="O938" s="1924"/>
      <c r="P938" s="1924"/>
      <c r="Q938" s="1885"/>
      <c r="R938" s="1885"/>
      <c r="S938" s="1885"/>
      <c r="T938" s="1885"/>
      <c r="U938" s="1885"/>
      <c r="V938" s="1885"/>
      <c r="W938" s="1885"/>
      <c r="X938" s="1885"/>
      <c r="Y938" s="1941">
        <v>564</v>
      </c>
      <c r="Z938" s="1941"/>
      <c r="AA938" s="1885"/>
      <c r="AB938" s="1885"/>
      <c r="AC938" s="1885"/>
      <c r="AD938" s="1885"/>
      <c r="AE938" s="1885"/>
      <c r="AF938" s="1923">
        <v>0</v>
      </c>
      <c r="AG938" s="1923"/>
      <c r="AH938" s="1917">
        <v>0</v>
      </c>
      <c r="AI938" s="1917"/>
      <c r="AJ938" s="1917"/>
      <c r="AK938" s="1885"/>
      <c r="AL938" s="1885"/>
      <c r="AM938" s="1885"/>
      <c r="AN938" s="1885"/>
      <c r="AO938" s="1885"/>
      <c r="AP938" s="1885"/>
      <c r="AQ938" s="1885"/>
      <c r="AR938" s="1885"/>
      <c r="AS938" s="1419"/>
    </row>
    <row r="939" spans="1:45" ht="14.1" customHeight="1">
      <c r="A939" s="1924" t="s">
        <v>2329</v>
      </c>
      <c r="B939" s="1924"/>
      <c r="C939" s="1925" t="s">
        <v>1654</v>
      </c>
      <c r="D939" s="1925"/>
      <c r="E939" s="1925"/>
      <c r="F939" s="1926" t="s">
        <v>1655</v>
      </c>
      <c r="G939" s="1926"/>
      <c r="H939" s="1926"/>
      <c r="I939" s="1927">
        <v>325</v>
      </c>
      <c r="J939" s="1927"/>
      <c r="K939" s="1928" t="s">
        <v>1676</v>
      </c>
      <c r="L939" s="1928"/>
      <c r="M939" s="1924" t="s">
        <v>1677</v>
      </c>
      <c r="N939" s="1924"/>
      <c r="O939" s="1924"/>
      <c r="P939" s="1924"/>
      <c r="Q939" s="1885"/>
      <c r="R939" s="1885"/>
      <c r="S939" s="1885"/>
      <c r="T939" s="1885"/>
      <c r="U939" s="1885"/>
      <c r="V939" s="1885"/>
      <c r="W939" s="1885"/>
      <c r="X939" s="1885"/>
      <c r="Y939" s="1941">
        <v>564</v>
      </c>
      <c r="Z939" s="1941"/>
      <c r="AA939" s="1885"/>
      <c r="AB939" s="1885"/>
      <c r="AC939" s="1885"/>
      <c r="AD939" s="1885"/>
      <c r="AE939" s="1885"/>
      <c r="AF939" s="1923">
        <v>0</v>
      </c>
      <c r="AG939" s="1923"/>
      <c r="AH939" s="1917">
        <v>0</v>
      </c>
      <c r="AI939" s="1917"/>
      <c r="AJ939" s="1917"/>
      <c r="AK939" s="1885"/>
      <c r="AL939" s="1885"/>
      <c r="AM939" s="1885"/>
      <c r="AN939" s="1885"/>
      <c r="AO939" s="1885"/>
      <c r="AP939" s="1885"/>
      <c r="AQ939" s="1885"/>
      <c r="AR939" s="1885"/>
      <c r="AS939" s="1419"/>
    </row>
    <row r="940" spans="1:45" ht="15" customHeight="1">
      <c r="A940" s="1924" t="s">
        <v>2330</v>
      </c>
      <c r="B940" s="1924"/>
      <c r="C940" s="1925" t="s">
        <v>1654</v>
      </c>
      <c r="D940" s="1925"/>
      <c r="E940" s="1925"/>
      <c r="F940" s="1926" t="s">
        <v>1655</v>
      </c>
      <c r="G940" s="1926"/>
      <c r="H940" s="1926"/>
      <c r="I940" s="1927">
        <v>325</v>
      </c>
      <c r="J940" s="1927"/>
      <c r="K940" s="1928" t="s">
        <v>1676</v>
      </c>
      <c r="L940" s="1928"/>
      <c r="M940" s="1924" t="s">
        <v>1677</v>
      </c>
      <c r="N940" s="1924"/>
      <c r="O940" s="1924"/>
      <c r="P940" s="1924"/>
      <c r="Q940" s="1885"/>
      <c r="R940" s="1885"/>
      <c r="S940" s="1885"/>
      <c r="T940" s="1885"/>
      <c r="U940" s="1885"/>
      <c r="V940" s="1885"/>
      <c r="W940" s="1885"/>
      <c r="X940" s="1885"/>
      <c r="Y940" s="1941">
        <v>564</v>
      </c>
      <c r="Z940" s="1941"/>
      <c r="AA940" s="1885"/>
      <c r="AB940" s="1885"/>
      <c r="AC940" s="1885"/>
      <c r="AD940" s="1885"/>
      <c r="AE940" s="1885"/>
      <c r="AF940" s="1923">
        <v>0</v>
      </c>
      <c r="AG940" s="1923"/>
      <c r="AH940" s="1917">
        <v>0</v>
      </c>
      <c r="AI940" s="1917"/>
      <c r="AJ940" s="1917"/>
      <c r="AK940" s="1885"/>
      <c r="AL940" s="1885"/>
      <c r="AM940" s="1885"/>
      <c r="AN940" s="1885"/>
      <c r="AO940" s="1885"/>
      <c r="AP940" s="1885"/>
      <c r="AQ940" s="1885"/>
      <c r="AR940" s="1885"/>
      <c r="AS940" s="1419"/>
    </row>
    <row r="941" spans="1:45" ht="14.1" customHeight="1">
      <c r="A941" s="1924" t="s">
        <v>2331</v>
      </c>
      <c r="B941" s="1924"/>
      <c r="C941" s="1925" t="s">
        <v>1654</v>
      </c>
      <c r="D941" s="1925"/>
      <c r="E941" s="1925"/>
      <c r="F941" s="1926" t="s">
        <v>1655</v>
      </c>
      <c r="G941" s="1926"/>
      <c r="H941" s="1926"/>
      <c r="I941" s="1927">
        <v>325</v>
      </c>
      <c r="J941" s="1927"/>
      <c r="K941" s="1928" t="s">
        <v>1676</v>
      </c>
      <c r="L941" s="1928"/>
      <c r="M941" s="1924" t="s">
        <v>1677</v>
      </c>
      <c r="N941" s="1924"/>
      <c r="O941" s="1924"/>
      <c r="P941" s="1924"/>
      <c r="Q941" s="1885"/>
      <c r="R941" s="1885"/>
      <c r="S941" s="1885"/>
      <c r="T941" s="1885"/>
      <c r="U941" s="1885"/>
      <c r="V941" s="1885"/>
      <c r="W941" s="1885"/>
      <c r="X941" s="1885"/>
      <c r="Y941" s="1941">
        <v>564</v>
      </c>
      <c r="Z941" s="1941"/>
      <c r="AA941" s="1885"/>
      <c r="AB941" s="1885"/>
      <c r="AC941" s="1885"/>
      <c r="AD941" s="1885"/>
      <c r="AE941" s="1885"/>
      <c r="AF941" s="1923">
        <v>0</v>
      </c>
      <c r="AG941" s="1923"/>
      <c r="AH941" s="1917">
        <v>0</v>
      </c>
      <c r="AI941" s="1917"/>
      <c r="AJ941" s="1917"/>
      <c r="AK941" s="1885"/>
      <c r="AL941" s="1885"/>
      <c r="AM941" s="1885"/>
      <c r="AN941" s="1885"/>
      <c r="AO941" s="1885"/>
      <c r="AP941" s="1885"/>
      <c r="AQ941" s="1885"/>
      <c r="AR941" s="1885"/>
      <c r="AS941" s="1419"/>
    </row>
    <row r="942" spans="1:45" ht="15" customHeight="1">
      <c r="A942" s="1924" t="s">
        <v>2332</v>
      </c>
      <c r="B942" s="1924"/>
      <c r="C942" s="1925" t="s">
        <v>1654</v>
      </c>
      <c r="D942" s="1925"/>
      <c r="E942" s="1925"/>
      <c r="F942" s="1926" t="s">
        <v>1655</v>
      </c>
      <c r="G942" s="1926"/>
      <c r="H942" s="1926"/>
      <c r="I942" s="1927">
        <v>325</v>
      </c>
      <c r="J942" s="1927"/>
      <c r="K942" s="1928" t="s">
        <v>1656</v>
      </c>
      <c r="L942" s="1928"/>
      <c r="M942" s="1862" t="s">
        <v>2333</v>
      </c>
      <c r="N942" s="1862"/>
      <c r="O942" s="1862"/>
      <c r="P942" s="1862"/>
      <c r="Q942" s="1942">
        <v>44903</v>
      </c>
      <c r="R942" s="1942"/>
      <c r="S942" s="1942"/>
      <c r="T942" s="1942">
        <v>44903</v>
      </c>
      <c r="U942" s="1942"/>
      <c r="V942" s="1942">
        <v>45145</v>
      </c>
      <c r="W942" s="1942"/>
      <c r="X942" s="1942"/>
      <c r="Y942" s="1941">
        <v>564</v>
      </c>
      <c r="Z942" s="1941"/>
      <c r="AA942" s="1862" t="s">
        <v>1659</v>
      </c>
      <c r="AB942" s="1862"/>
      <c r="AC942" s="1862"/>
      <c r="AD942" s="1862"/>
      <c r="AE942" s="1862"/>
      <c r="AF942" s="1923">
        <v>534</v>
      </c>
      <c r="AG942" s="1923"/>
      <c r="AH942" s="1917">
        <v>0</v>
      </c>
      <c r="AI942" s="1917"/>
      <c r="AJ942" s="1917"/>
      <c r="AK942" s="1917">
        <v>534</v>
      </c>
      <c r="AL942" s="1917"/>
      <c r="AM942" s="1917"/>
      <c r="AN942" s="1941">
        <v>0</v>
      </c>
      <c r="AO942" s="1941"/>
      <c r="AP942" s="1941"/>
      <c r="AQ942" s="1941">
        <v>566.5</v>
      </c>
      <c r="AR942" s="1941"/>
      <c r="AS942" s="1419"/>
    </row>
    <row r="943" spans="1:45" ht="14.1" customHeight="1">
      <c r="A943" s="1924" t="s">
        <v>2334</v>
      </c>
      <c r="B943" s="1924"/>
      <c r="C943" s="1925" t="s">
        <v>1654</v>
      </c>
      <c r="D943" s="1925"/>
      <c r="E943" s="1925"/>
      <c r="F943" s="1926" t="s">
        <v>1655</v>
      </c>
      <c r="G943" s="1926"/>
      <c r="H943" s="1926"/>
      <c r="I943" s="1927">
        <v>325</v>
      </c>
      <c r="J943" s="1927"/>
      <c r="K943" s="1928" t="s">
        <v>1676</v>
      </c>
      <c r="L943" s="1928"/>
      <c r="M943" s="1924" t="s">
        <v>1677</v>
      </c>
      <c r="N943" s="1924"/>
      <c r="O943" s="1924"/>
      <c r="P943" s="1924"/>
      <c r="Q943" s="1885"/>
      <c r="R943" s="1885"/>
      <c r="S943" s="1885"/>
      <c r="T943" s="1885"/>
      <c r="U943" s="1885"/>
      <c r="V943" s="1885"/>
      <c r="W943" s="1885"/>
      <c r="X943" s="1885"/>
      <c r="Y943" s="1941">
        <v>564</v>
      </c>
      <c r="Z943" s="1941"/>
      <c r="AA943" s="1885"/>
      <c r="AB943" s="1885"/>
      <c r="AC943" s="1885"/>
      <c r="AD943" s="1885"/>
      <c r="AE943" s="1885"/>
      <c r="AF943" s="1923">
        <v>0</v>
      </c>
      <c r="AG943" s="1923"/>
      <c r="AH943" s="1917">
        <v>0</v>
      </c>
      <c r="AI943" s="1917"/>
      <c r="AJ943" s="1917"/>
      <c r="AK943" s="1885"/>
      <c r="AL943" s="1885"/>
      <c r="AM943" s="1885"/>
      <c r="AN943" s="1885"/>
      <c r="AO943" s="1885"/>
      <c r="AP943" s="1885"/>
      <c r="AQ943" s="1885"/>
      <c r="AR943" s="1885"/>
      <c r="AS943" s="1419"/>
    </row>
    <row r="944" spans="1:45" ht="15" customHeight="1">
      <c r="A944" s="1924" t="s">
        <v>2335</v>
      </c>
      <c r="B944" s="1924"/>
      <c r="C944" s="1925" t="s">
        <v>1654</v>
      </c>
      <c r="D944" s="1925"/>
      <c r="E944" s="1925"/>
      <c r="F944" s="1926" t="s">
        <v>1655</v>
      </c>
      <c r="G944" s="1926"/>
      <c r="H944" s="1926"/>
      <c r="I944" s="1927">
        <v>325</v>
      </c>
      <c r="J944" s="1927"/>
      <c r="K944" s="1928" t="s">
        <v>1676</v>
      </c>
      <c r="L944" s="1928"/>
      <c r="M944" s="1924" t="s">
        <v>1677</v>
      </c>
      <c r="N944" s="1924"/>
      <c r="O944" s="1924"/>
      <c r="P944" s="1924"/>
      <c r="Q944" s="1885"/>
      <c r="R944" s="1885"/>
      <c r="S944" s="1885"/>
      <c r="T944" s="1885"/>
      <c r="U944" s="1885"/>
      <c r="V944" s="1885"/>
      <c r="W944" s="1885"/>
      <c r="X944" s="1885"/>
      <c r="Y944" s="1941">
        <v>564</v>
      </c>
      <c r="Z944" s="1941"/>
      <c r="AA944" s="1885"/>
      <c r="AB944" s="1885"/>
      <c r="AC944" s="1885"/>
      <c r="AD944" s="1885"/>
      <c r="AE944" s="1885"/>
      <c r="AF944" s="1923">
        <v>0</v>
      </c>
      <c r="AG944" s="1923"/>
      <c r="AH944" s="1917">
        <v>0</v>
      </c>
      <c r="AI944" s="1917"/>
      <c r="AJ944" s="1917"/>
      <c r="AK944" s="1885"/>
      <c r="AL944" s="1885"/>
      <c r="AM944" s="1885"/>
      <c r="AN944" s="1885"/>
      <c r="AO944" s="1885"/>
      <c r="AP944" s="1885"/>
      <c r="AQ944" s="1885"/>
      <c r="AR944" s="1885"/>
      <c r="AS944" s="1419"/>
    </row>
    <row r="945" spans="1:45" ht="9" customHeight="1">
      <c r="A945" s="1855"/>
      <c r="B945" s="1855"/>
      <c r="C945" s="1855"/>
      <c r="D945" s="1855"/>
      <c r="E945" s="1855"/>
      <c r="F945" s="1855"/>
      <c r="G945" s="1855"/>
      <c r="H945" s="1855"/>
      <c r="I945" s="1855"/>
      <c r="J945" s="1855"/>
      <c r="K945" s="1855"/>
      <c r="L945" s="1855"/>
      <c r="M945" s="1855"/>
      <c r="N945" s="1855"/>
      <c r="O945" s="1855"/>
      <c r="P945" s="1855"/>
      <c r="Q945" s="1855"/>
      <c r="R945" s="1855"/>
      <c r="S945" s="1855"/>
      <c r="T945" s="1855"/>
      <c r="U945" s="1855"/>
      <c r="V945" s="1855"/>
      <c r="W945" s="1855"/>
      <c r="X945" s="1855"/>
      <c r="Y945" s="1855"/>
      <c r="Z945" s="1855"/>
      <c r="AA945" s="1855"/>
      <c r="AB945" s="1855"/>
      <c r="AC945" s="1855"/>
      <c r="AD945" s="1855"/>
      <c r="AE945" s="1855"/>
      <c r="AF945" s="1855"/>
      <c r="AG945" s="1855"/>
      <c r="AH945" s="1416"/>
      <c r="AI945" s="1955" t="s">
        <v>1640</v>
      </c>
      <c r="AJ945" s="1955"/>
      <c r="AK945" s="1955"/>
      <c r="AL945" s="1955"/>
      <c r="AM945" s="1955"/>
      <c r="AN945" s="1955"/>
      <c r="AO945" s="1955"/>
      <c r="AP945" s="1955"/>
      <c r="AQ945" s="1955"/>
      <c r="AR945" s="1955"/>
      <c r="AS945" s="1955"/>
    </row>
    <row r="946" spans="1:45" ht="20.100000000000001" customHeight="1">
      <c r="A946" s="1938" t="s">
        <v>1641</v>
      </c>
      <c r="B946" s="1938"/>
      <c r="C946" s="1938" t="s">
        <v>1642</v>
      </c>
      <c r="D946" s="1938"/>
      <c r="E946" s="1938"/>
      <c r="F946" s="1954" t="s">
        <v>1643</v>
      </c>
      <c r="G946" s="1954"/>
      <c r="H946" s="1954"/>
      <c r="I946" s="1939" t="s">
        <v>1644</v>
      </c>
      <c r="J946" s="1939"/>
      <c r="K946" s="1954" t="s">
        <v>1645</v>
      </c>
      <c r="L946" s="1954"/>
      <c r="M946" s="1940" t="s">
        <v>1646</v>
      </c>
      <c r="N946" s="1940"/>
      <c r="O946" s="1940"/>
      <c r="P946" s="1940"/>
      <c r="Q946" s="1873" t="s">
        <v>1647</v>
      </c>
      <c r="R946" s="1873"/>
      <c r="S946" s="1873"/>
      <c r="T946" s="1937" t="s">
        <v>1648</v>
      </c>
      <c r="U946" s="1937"/>
      <c r="V946" s="1937" t="s">
        <v>1649</v>
      </c>
      <c r="W946" s="1937"/>
      <c r="X946" s="1937"/>
      <c r="Y946" s="1937" t="s">
        <v>1650</v>
      </c>
      <c r="Z946" s="1937"/>
      <c r="AA946" s="1954" t="s">
        <v>1763</v>
      </c>
      <c r="AB946" s="1954"/>
      <c r="AC946" s="1873" t="s">
        <v>1764</v>
      </c>
      <c r="AD946" s="1873"/>
      <c r="AE946" s="1873"/>
      <c r="AF946" s="1936" t="s">
        <v>1652</v>
      </c>
      <c r="AG946" s="1936"/>
      <c r="AH946" s="1936"/>
      <c r="AI946" s="1936"/>
      <c r="AJ946" s="1936"/>
      <c r="AK946" s="1936"/>
      <c r="AL946" s="1936"/>
      <c r="AM946" s="1936"/>
      <c r="AN946" s="1936"/>
      <c r="AO946" s="1936"/>
      <c r="AP946" s="1936"/>
      <c r="AQ946" s="1936"/>
      <c r="AR946" s="1936"/>
      <c r="AS946" s="1419"/>
    </row>
    <row r="947" spans="1:45" ht="5.25" customHeight="1">
      <c r="A947" s="1948"/>
      <c r="B947" s="1948"/>
      <c r="C947" s="1948"/>
      <c r="D947" s="1948"/>
      <c r="E947" s="1948"/>
      <c r="F947" s="1948"/>
      <c r="G947" s="1948"/>
      <c r="H947" s="1948"/>
      <c r="I947" s="1948"/>
      <c r="J947" s="1948"/>
      <c r="K947" s="1948"/>
      <c r="L947" s="1948"/>
      <c r="M947" s="1948"/>
      <c r="N947" s="1948"/>
      <c r="O947" s="1948"/>
      <c r="P947" s="1948"/>
      <c r="Q947" s="1948"/>
      <c r="R947" s="1948"/>
      <c r="S947" s="1948"/>
      <c r="T947" s="1948"/>
      <c r="U947" s="1948"/>
      <c r="V947" s="1948"/>
      <c r="W947" s="1948"/>
      <c r="X947" s="1948"/>
      <c r="Y947" s="1948"/>
      <c r="Z947" s="1948"/>
      <c r="AA947" s="1948"/>
      <c r="AB947" s="1948"/>
      <c r="AC947" s="1948"/>
      <c r="AD947" s="1948"/>
      <c r="AE947" s="1948"/>
      <c r="AF947" s="1948"/>
      <c r="AG947" s="1948"/>
      <c r="AH947" s="1948"/>
      <c r="AI947" s="1948"/>
      <c r="AJ947" s="1948"/>
      <c r="AK947" s="1948"/>
      <c r="AL947" s="1948"/>
      <c r="AM947" s="1948"/>
      <c r="AN947" s="1948"/>
      <c r="AO947" s="1948"/>
      <c r="AP947" s="1948"/>
      <c r="AQ947" s="1948"/>
      <c r="AR947" s="1948"/>
      <c r="AS947" s="1416"/>
    </row>
    <row r="948" spans="1:45" ht="21" customHeight="1">
      <c r="A948" s="1949" t="s">
        <v>2336</v>
      </c>
      <c r="B948" s="1949"/>
      <c r="C948" s="1950" t="s">
        <v>1654</v>
      </c>
      <c r="D948" s="1950"/>
      <c r="E948" s="1950"/>
      <c r="F948" s="1951" t="s">
        <v>1655</v>
      </c>
      <c r="G948" s="1951"/>
      <c r="H948" s="1951"/>
      <c r="I948" s="1952">
        <v>325</v>
      </c>
      <c r="J948" s="1952"/>
      <c r="K948" s="1953" t="s">
        <v>1676</v>
      </c>
      <c r="L948" s="1953"/>
      <c r="M948" s="1949" t="s">
        <v>1677</v>
      </c>
      <c r="N948" s="1949"/>
      <c r="O948" s="1949"/>
      <c r="P948" s="1949"/>
      <c r="Q948" s="1944"/>
      <c r="R948" s="1944"/>
      <c r="S948" s="1944"/>
      <c r="T948" s="1944"/>
      <c r="U948" s="1944"/>
      <c r="V948" s="1944"/>
      <c r="W948" s="1944"/>
      <c r="X948" s="1944"/>
      <c r="Y948" s="1945">
        <v>564</v>
      </c>
      <c r="Z948" s="1945"/>
      <c r="AA948" s="1944"/>
      <c r="AB948" s="1944"/>
      <c r="AC948" s="1944"/>
      <c r="AD948" s="1944"/>
      <c r="AE948" s="1944"/>
      <c r="AF948" s="1946">
        <v>0</v>
      </c>
      <c r="AG948" s="1946"/>
      <c r="AH948" s="1947">
        <v>0</v>
      </c>
      <c r="AI948" s="1947"/>
      <c r="AJ948" s="1947"/>
      <c r="AK948" s="1944"/>
      <c r="AL948" s="1944"/>
      <c r="AM948" s="1944"/>
      <c r="AN948" s="1944"/>
      <c r="AO948" s="1944"/>
      <c r="AP948" s="1944"/>
      <c r="AQ948" s="1944"/>
      <c r="AR948" s="1944"/>
      <c r="AS948" s="1419"/>
    </row>
    <row r="949" spans="1:45" ht="14.1" customHeight="1">
      <c r="A949" s="1924" t="s">
        <v>2337</v>
      </c>
      <c r="B949" s="1924"/>
      <c r="C949" s="1925" t="s">
        <v>1654</v>
      </c>
      <c r="D949" s="1925"/>
      <c r="E949" s="1925"/>
      <c r="F949" s="1926" t="s">
        <v>1655</v>
      </c>
      <c r="G949" s="1926"/>
      <c r="H949" s="1926"/>
      <c r="I949" s="1927">
        <v>325</v>
      </c>
      <c r="J949" s="1927"/>
      <c r="K949" s="1928" t="s">
        <v>1676</v>
      </c>
      <c r="L949" s="1928"/>
      <c r="M949" s="1924" t="s">
        <v>1677</v>
      </c>
      <c r="N949" s="1924"/>
      <c r="O949" s="1924"/>
      <c r="P949" s="1924"/>
      <c r="Q949" s="1885"/>
      <c r="R949" s="1885"/>
      <c r="S949" s="1885"/>
      <c r="T949" s="1885"/>
      <c r="U949" s="1885"/>
      <c r="V949" s="1885"/>
      <c r="W949" s="1885"/>
      <c r="X949" s="1885"/>
      <c r="Y949" s="1941">
        <v>564</v>
      </c>
      <c r="Z949" s="1941"/>
      <c r="AA949" s="1885"/>
      <c r="AB949" s="1885"/>
      <c r="AC949" s="1885"/>
      <c r="AD949" s="1885"/>
      <c r="AE949" s="1885"/>
      <c r="AF949" s="1923">
        <v>0</v>
      </c>
      <c r="AG949" s="1923"/>
      <c r="AH949" s="1917">
        <v>0</v>
      </c>
      <c r="AI949" s="1917"/>
      <c r="AJ949" s="1917"/>
      <c r="AK949" s="1885"/>
      <c r="AL949" s="1885"/>
      <c r="AM949" s="1885"/>
      <c r="AN949" s="1885"/>
      <c r="AO949" s="1885"/>
      <c r="AP949" s="1885"/>
      <c r="AQ949" s="1885"/>
      <c r="AR949" s="1885"/>
      <c r="AS949" s="1419"/>
    </row>
    <row r="950" spans="1:45" ht="15" customHeight="1">
      <c r="A950" s="1924" t="s">
        <v>2338</v>
      </c>
      <c r="B950" s="1924"/>
      <c r="C950" s="1925" t="s">
        <v>1654</v>
      </c>
      <c r="D950" s="1925"/>
      <c r="E950" s="1925"/>
      <c r="F950" s="1926" t="s">
        <v>1655</v>
      </c>
      <c r="G950" s="1926"/>
      <c r="H950" s="1926"/>
      <c r="I950" s="1927">
        <v>325</v>
      </c>
      <c r="J950" s="1927"/>
      <c r="K950" s="1928" t="s">
        <v>1676</v>
      </c>
      <c r="L950" s="1928"/>
      <c r="M950" s="1924" t="s">
        <v>1677</v>
      </c>
      <c r="N950" s="1924"/>
      <c r="O950" s="1924"/>
      <c r="P950" s="1924"/>
      <c r="Q950" s="1885"/>
      <c r="R950" s="1885"/>
      <c r="S950" s="1885"/>
      <c r="T950" s="1885"/>
      <c r="U950" s="1885"/>
      <c r="V950" s="1885"/>
      <c r="W950" s="1885"/>
      <c r="X950" s="1885"/>
      <c r="Y950" s="1941">
        <v>564</v>
      </c>
      <c r="Z950" s="1941"/>
      <c r="AA950" s="1885"/>
      <c r="AB950" s="1885"/>
      <c r="AC950" s="1885"/>
      <c r="AD950" s="1885"/>
      <c r="AE950" s="1885"/>
      <c r="AF950" s="1923">
        <v>0</v>
      </c>
      <c r="AG950" s="1923"/>
      <c r="AH950" s="1917">
        <v>0</v>
      </c>
      <c r="AI950" s="1917"/>
      <c r="AJ950" s="1917"/>
      <c r="AK950" s="1885"/>
      <c r="AL950" s="1885"/>
      <c r="AM950" s="1885"/>
      <c r="AN950" s="1885"/>
      <c r="AO950" s="1885"/>
      <c r="AP950" s="1885"/>
      <c r="AQ950" s="1885"/>
      <c r="AR950" s="1885"/>
      <c r="AS950" s="1419"/>
    </row>
    <row r="951" spans="1:45" ht="14.1" customHeight="1">
      <c r="A951" s="1924" t="s">
        <v>2339</v>
      </c>
      <c r="B951" s="1924"/>
      <c r="C951" s="1925" t="s">
        <v>1654</v>
      </c>
      <c r="D951" s="1925"/>
      <c r="E951" s="1925"/>
      <c r="F951" s="1926" t="s">
        <v>1655</v>
      </c>
      <c r="G951" s="1926"/>
      <c r="H951" s="1926"/>
      <c r="I951" s="1927">
        <v>325</v>
      </c>
      <c r="J951" s="1927"/>
      <c r="K951" s="1928" t="s">
        <v>1676</v>
      </c>
      <c r="L951" s="1928"/>
      <c r="M951" s="1924" t="s">
        <v>1677</v>
      </c>
      <c r="N951" s="1924"/>
      <c r="O951" s="1924"/>
      <c r="P951" s="1924"/>
      <c r="Q951" s="1885"/>
      <c r="R951" s="1885"/>
      <c r="S951" s="1885"/>
      <c r="T951" s="1885"/>
      <c r="U951" s="1885"/>
      <c r="V951" s="1885"/>
      <c r="W951" s="1885"/>
      <c r="X951" s="1885"/>
      <c r="Y951" s="1941">
        <v>564</v>
      </c>
      <c r="Z951" s="1941"/>
      <c r="AA951" s="1885"/>
      <c r="AB951" s="1885"/>
      <c r="AC951" s="1885"/>
      <c r="AD951" s="1885"/>
      <c r="AE951" s="1885"/>
      <c r="AF951" s="1923">
        <v>0</v>
      </c>
      <c r="AG951" s="1923"/>
      <c r="AH951" s="1917">
        <v>0</v>
      </c>
      <c r="AI951" s="1917"/>
      <c r="AJ951" s="1917"/>
      <c r="AK951" s="1885"/>
      <c r="AL951" s="1885"/>
      <c r="AM951" s="1885"/>
      <c r="AN951" s="1885"/>
      <c r="AO951" s="1885"/>
      <c r="AP951" s="1885"/>
      <c r="AQ951" s="1885"/>
      <c r="AR951" s="1885"/>
      <c r="AS951" s="1419"/>
    </row>
    <row r="952" spans="1:45" ht="14.1" customHeight="1">
      <c r="A952" s="1924" t="s">
        <v>2340</v>
      </c>
      <c r="B952" s="1924"/>
      <c r="C952" s="1925" t="s">
        <v>1654</v>
      </c>
      <c r="D952" s="1925"/>
      <c r="E952" s="1925"/>
      <c r="F952" s="1926" t="s">
        <v>1655</v>
      </c>
      <c r="G952" s="1926"/>
      <c r="H952" s="1926"/>
      <c r="I952" s="1927">
        <v>325</v>
      </c>
      <c r="J952" s="1927"/>
      <c r="K952" s="1928" t="s">
        <v>1676</v>
      </c>
      <c r="L952" s="1928"/>
      <c r="M952" s="1924" t="s">
        <v>1677</v>
      </c>
      <c r="N952" s="1924"/>
      <c r="O952" s="1924"/>
      <c r="P952" s="1924"/>
      <c r="Q952" s="1885"/>
      <c r="R952" s="1885"/>
      <c r="S952" s="1885"/>
      <c r="T952" s="1885"/>
      <c r="U952" s="1885"/>
      <c r="V952" s="1885"/>
      <c r="W952" s="1885"/>
      <c r="X952" s="1885"/>
      <c r="Y952" s="1941">
        <v>564</v>
      </c>
      <c r="Z952" s="1941"/>
      <c r="AA952" s="1885"/>
      <c r="AB952" s="1885"/>
      <c r="AC952" s="1885"/>
      <c r="AD952" s="1885"/>
      <c r="AE952" s="1885"/>
      <c r="AF952" s="1923">
        <v>0</v>
      </c>
      <c r="AG952" s="1923"/>
      <c r="AH952" s="1917">
        <v>0</v>
      </c>
      <c r="AI952" s="1917"/>
      <c r="AJ952" s="1917"/>
      <c r="AK952" s="1885"/>
      <c r="AL952" s="1885"/>
      <c r="AM952" s="1885"/>
      <c r="AN952" s="1885"/>
      <c r="AO952" s="1885"/>
      <c r="AP952" s="1885"/>
      <c r="AQ952" s="1885"/>
      <c r="AR952" s="1885"/>
      <c r="AS952" s="1419"/>
    </row>
    <row r="953" spans="1:45" ht="15" customHeight="1">
      <c r="A953" s="1924" t="s">
        <v>2341</v>
      </c>
      <c r="B953" s="1924"/>
      <c r="C953" s="1925" t="s">
        <v>1654</v>
      </c>
      <c r="D953" s="1925"/>
      <c r="E953" s="1925"/>
      <c r="F953" s="1926" t="s">
        <v>1655</v>
      </c>
      <c r="G953" s="1926"/>
      <c r="H953" s="1926"/>
      <c r="I953" s="1927">
        <v>325</v>
      </c>
      <c r="J953" s="1927"/>
      <c r="K953" s="1928" t="s">
        <v>1676</v>
      </c>
      <c r="L953" s="1928"/>
      <c r="M953" s="1924" t="s">
        <v>1677</v>
      </c>
      <c r="N953" s="1924"/>
      <c r="O953" s="1924"/>
      <c r="P953" s="1924"/>
      <c r="Q953" s="1885"/>
      <c r="R953" s="1885"/>
      <c r="S953" s="1885"/>
      <c r="T953" s="1885"/>
      <c r="U953" s="1885"/>
      <c r="V953" s="1885"/>
      <c r="W953" s="1885"/>
      <c r="X953" s="1885"/>
      <c r="Y953" s="1941">
        <v>564</v>
      </c>
      <c r="Z953" s="1941"/>
      <c r="AA953" s="1885"/>
      <c r="AB953" s="1885"/>
      <c r="AC953" s="1885"/>
      <c r="AD953" s="1885"/>
      <c r="AE953" s="1885"/>
      <c r="AF953" s="1923">
        <v>0</v>
      </c>
      <c r="AG953" s="1923"/>
      <c r="AH953" s="1917">
        <v>0</v>
      </c>
      <c r="AI953" s="1917"/>
      <c r="AJ953" s="1917"/>
      <c r="AK953" s="1885"/>
      <c r="AL953" s="1885"/>
      <c r="AM953" s="1885"/>
      <c r="AN953" s="1885"/>
      <c r="AO953" s="1885"/>
      <c r="AP953" s="1885"/>
      <c r="AQ953" s="1885"/>
      <c r="AR953" s="1885"/>
      <c r="AS953" s="1419"/>
    </row>
    <row r="954" spans="1:45" ht="14.1" customHeight="1">
      <c r="A954" s="1924" t="s">
        <v>2342</v>
      </c>
      <c r="B954" s="1924"/>
      <c r="C954" s="1925" t="s">
        <v>1654</v>
      </c>
      <c r="D954" s="1925"/>
      <c r="E954" s="1925"/>
      <c r="F954" s="1926" t="s">
        <v>1655</v>
      </c>
      <c r="G954" s="1926"/>
      <c r="H954" s="1926"/>
      <c r="I954" s="1927">
        <v>325</v>
      </c>
      <c r="J954" s="1927"/>
      <c r="K954" s="1928" t="s">
        <v>1676</v>
      </c>
      <c r="L954" s="1928"/>
      <c r="M954" s="1924" t="s">
        <v>1677</v>
      </c>
      <c r="N954" s="1924"/>
      <c r="O954" s="1924"/>
      <c r="P954" s="1924"/>
      <c r="Q954" s="1885"/>
      <c r="R954" s="1885"/>
      <c r="S954" s="1885"/>
      <c r="T954" s="1885"/>
      <c r="U954" s="1885"/>
      <c r="V954" s="1885"/>
      <c r="W954" s="1885"/>
      <c r="X954" s="1885"/>
      <c r="Y954" s="1941">
        <v>564</v>
      </c>
      <c r="Z954" s="1941"/>
      <c r="AA954" s="1885"/>
      <c r="AB954" s="1885"/>
      <c r="AC954" s="1885"/>
      <c r="AD954" s="1885"/>
      <c r="AE954" s="1885"/>
      <c r="AF954" s="1923">
        <v>0</v>
      </c>
      <c r="AG954" s="1923"/>
      <c r="AH954" s="1917">
        <v>0</v>
      </c>
      <c r="AI954" s="1917"/>
      <c r="AJ954" s="1917"/>
      <c r="AK954" s="1885"/>
      <c r="AL954" s="1885"/>
      <c r="AM954" s="1885"/>
      <c r="AN954" s="1885"/>
      <c r="AO954" s="1885"/>
      <c r="AP954" s="1885"/>
      <c r="AQ954" s="1885"/>
      <c r="AR954" s="1885"/>
      <c r="AS954" s="1419"/>
    </row>
    <row r="955" spans="1:45" ht="15" customHeight="1">
      <c r="A955" s="1924" t="s">
        <v>2343</v>
      </c>
      <c r="B955" s="1924"/>
      <c r="C955" s="1925" t="s">
        <v>1654</v>
      </c>
      <c r="D955" s="1925"/>
      <c r="E955" s="1925"/>
      <c r="F955" s="1926" t="s">
        <v>1655</v>
      </c>
      <c r="G955" s="1926"/>
      <c r="H955" s="1926"/>
      <c r="I955" s="1927">
        <v>325</v>
      </c>
      <c r="J955" s="1927"/>
      <c r="K955" s="1928" t="s">
        <v>1676</v>
      </c>
      <c r="L955" s="1928"/>
      <c r="M955" s="1924" t="s">
        <v>1677</v>
      </c>
      <c r="N955" s="1924"/>
      <c r="O955" s="1924"/>
      <c r="P955" s="1924"/>
      <c r="Q955" s="1885"/>
      <c r="R955" s="1885"/>
      <c r="S955" s="1885"/>
      <c r="T955" s="1885"/>
      <c r="U955" s="1885"/>
      <c r="V955" s="1885"/>
      <c r="W955" s="1885"/>
      <c r="X955" s="1885"/>
      <c r="Y955" s="1941">
        <v>564</v>
      </c>
      <c r="Z955" s="1941"/>
      <c r="AA955" s="1885"/>
      <c r="AB955" s="1885"/>
      <c r="AC955" s="1885"/>
      <c r="AD955" s="1885"/>
      <c r="AE955" s="1885"/>
      <c r="AF955" s="1923">
        <v>0</v>
      </c>
      <c r="AG955" s="1923"/>
      <c r="AH955" s="1917">
        <v>0</v>
      </c>
      <c r="AI955" s="1917"/>
      <c r="AJ955" s="1917"/>
      <c r="AK955" s="1885"/>
      <c r="AL955" s="1885"/>
      <c r="AM955" s="1885"/>
      <c r="AN955" s="1885"/>
      <c r="AO955" s="1885"/>
      <c r="AP955" s="1885"/>
      <c r="AQ955" s="1885"/>
      <c r="AR955" s="1885"/>
      <c r="AS955" s="1419"/>
    </row>
    <row r="956" spans="1:45" ht="14.1" customHeight="1">
      <c r="A956" s="1924" t="s">
        <v>2344</v>
      </c>
      <c r="B956" s="1924"/>
      <c r="C956" s="1925" t="s">
        <v>1654</v>
      </c>
      <c r="D956" s="1925"/>
      <c r="E956" s="1925"/>
      <c r="F956" s="1926" t="s">
        <v>1655</v>
      </c>
      <c r="G956" s="1926"/>
      <c r="H956" s="1926"/>
      <c r="I956" s="1927">
        <v>325</v>
      </c>
      <c r="J956" s="1927"/>
      <c r="K956" s="1928" t="s">
        <v>1676</v>
      </c>
      <c r="L956" s="1928"/>
      <c r="M956" s="1924" t="s">
        <v>1677</v>
      </c>
      <c r="N956" s="1924"/>
      <c r="O956" s="1924"/>
      <c r="P956" s="1924"/>
      <c r="Q956" s="1885"/>
      <c r="R956" s="1885"/>
      <c r="S956" s="1885"/>
      <c r="T956" s="1885"/>
      <c r="U956" s="1885"/>
      <c r="V956" s="1885"/>
      <c r="W956" s="1885"/>
      <c r="X956" s="1885"/>
      <c r="Y956" s="1941">
        <v>564</v>
      </c>
      <c r="Z956" s="1941"/>
      <c r="AA956" s="1885"/>
      <c r="AB956" s="1885"/>
      <c r="AC956" s="1885"/>
      <c r="AD956" s="1885"/>
      <c r="AE956" s="1885"/>
      <c r="AF956" s="1923">
        <v>0</v>
      </c>
      <c r="AG956" s="1923"/>
      <c r="AH956" s="1917">
        <v>0</v>
      </c>
      <c r="AI956" s="1917"/>
      <c r="AJ956" s="1917"/>
      <c r="AK956" s="1885"/>
      <c r="AL956" s="1885"/>
      <c r="AM956" s="1885"/>
      <c r="AN956" s="1885"/>
      <c r="AO956" s="1885"/>
      <c r="AP956" s="1885"/>
      <c r="AQ956" s="1885"/>
      <c r="AR956" s="1885"/>
      <c r="AS956" s="1419"/>
    </row>
    <row r="957" spans="1:45" ht="15" customHeight="1">
      <c r="A957" s="1924" t="s">
        <v>2345</v>
      </c>
      <c r="B957" s="1924"/>
      <c r="C957" s="1925" t="s">
        <v>1654</v>
      </c>
      <c r="D957" s="1925"/>
      <c r="E957" s="1925"/>
      <c r="F957" s="1926" t="s">
        <v>1655</v>
      </c>
      <c r="G957" s="1926"/>
      <c r="H957" s="1926"/>
      <c r="I957" s="1927">
        <v>325</v>
      </c>
      <c r="J957" s="1927"/>
      <c r="K957" s="1928" t="s">
        <v>1656</v>
      </c>
      <c r="L957" s="1928"/>
      <c r="M957" s="1862" t="s">
        <v>2346</v>
      </c>
      <c r="N957" s="1862"/>
      <c r="O957" s="1862"/>
      <c r="P957" s="1862"/>
      <c r="Q957" s="1942">
        <v>44439</v>
      </c>
      <c r="R957" s="1942"/>
      <c r="S957" s="1942"/>
      <c r="T957" s="1942">
        <v>44774</v>
      </c>
      <c r="U957" s="1942"/>
      <c r="V957" s="1942">
        <v>45138</v>
      </c>
      <c r="W957" s="1942"/>
      <c r="X957" s="1942"/>
      <c r="Y957" s="1941">
        <v>564</v>
      </c>
      <c r="Z957" s="1941"/>
      <c r="AA957" s="1862" t="s">
        <v>1658</v>
      </c>
      <c r="AB957" s="1862"/>
      <c r="AC957" s="1862"/>
      <c r="AD957" s="1862"/>
      <c r="AE957" s="1862"/>
      <c r="AF957" s="1923">
        <v>0</v>
      </c>
      <c r="AG957" s="1923"/>
      <c r="AH957" s="1930">
        <v>-45</v>
      </c>
      <c r="AI957" s="1930"/>
      <c r="AJ957" s="1930"/>
      <c r="AK957" s="1917">
        <v>514</v>
      </c>
      <c r="AL957" s="1917"/>
      <c r="AM957" s="1917"/>
      <c r="AN957" s="1941">
        <v>0</v>
      </c>
      <c r="AO957" s="1941"/>
      <c r="AP957" s="1941"/>
      <c r="AQ957" s="1941">
        <v>191.77</v>
      </c>
      <c r="AR957" s="1941"/>
      <c r="AS957" s="1419"/>
    </row>
    <row r="958" spans="1:45" ht="14.1" customHeight="1">
      <c r="A958" s="1885"/>
      <c r="B958" s="1885"/>
      <c r="C958" s="1885"/>
      <c r="D958" s="1885"/>
      <c r="E958" s="1885"/>
      <c r="F958" s="1885"/>
      <c r="G958" s="1885"/>
      <c r="H958" s="1885"/>
      <c r="I958" s="1885"/>
      <c r="J958" s="1885"/>
      <c r="K958" s="1885"/>
      <c r="L958" s="1885"/>
      <c r="M958" s="1885"/>
      <c r="N958" s="1885"/>
      <c r="O958" s="1885"/>
      <c r="P958" s="1885"/>
      <c r="Q958" s="1885"/>
      <c r="R958" s="1885"/>
      <c r="S958" s="1885"/>
      <c r="T958" s="1885"/>
      <c r="U958" s="1885"/>
      <c r="V958" s="1885"/>
      <c r="W958" s="1885"/>
      <c r="X958" s="1885"/>
      <c r="Y958" s="1885"/>
      <c r="Z958" s="1885"/>
      <c r="AA958" s="1862" t="s">
        <v>1659</v>
      </c>
      <c r="AB958" s="1862"/>
      <c r="AC958" s="1862"/>
      <c r="AD958" s="1862"/>
      <c r="AE958" s="1862"/>
      <c r="AF958" s="1923">
        <v>544</v>
      </c>
      <c r="AG958" s="1923"/>
      <c r="AH958" s="1917">
        <v>0</v>
      </c>
      <c r="AI958" s="1917"/>
      <c r="AJ958" s="1917"/>
      <c r="AK958" s="1885"/>
      <c r="AL958" s="1885"/>
      <c r="AM958" s="1885"/>
      <c r="AN958" s="1885"/>
      <c r="AO958" s="1885"/>
      <c r="AP958" s="1885"/>
      <c r="AQ958" s="1885"/>
      <c r="AR958" s="1885"/>
      <c r="AS958" s="1419"/>
    </row>
    <row r="959" spans="1:45" ht="15" customHeight="1">
      <c r="A959" s="1885"/>
      <c r="B959" s="1885"/>
      <c r="C959" s="1885"/>
      <c r="D959" s="1885"/>
      <c r="E959" s="1885"/>
      <c r="F959" s="1885"/>
      <c r="G959" s="1885"/>
      <c r="H959" s="1885"/>
      <c r="I959" s="1885"/>
      <c r="J959" s="1885"/>
      <c r="K959" s="1885"/>
      <c r="L959" s="1885"/>
      <c r="M959" s="1885"/>
      <c r="N959" s="1885"/>
      <c r="O959" s="1885"/>
      <c r="P959" s="1885"/>
      <c r="Q959" s="1885"/>
      <c r="R959" s="1885"/>
      <c r="S959" s="1885"/>
      <c r="T959" s="1885"/>
      <c r="U959" s="1885"/>
      <c r="V959" s="1885"/>
      <c r="W959" s="1885"/>
      <c r="X959" s="1885"/>
      <c r="Y959" s="1885"/>
      <c r="Z959" s="1885"/>
      <c r="AA959" s="1862" t="s">
        <v>1660</v>
      </c>
      <c r="AB959" s="1862"/>
      <c r="AC959" s="1862"/>
      <c r="AD959" s="1862"/>
      <c r="AE959" s="1862"/>
      <c r="AF959" s="1923">
        <v>0</v>
      </c>
      <c r="AG959" s="1923"/>
      <c r="AH959" s="1929">
        <v>15</v>
      </c>
      <c r="AI959" s="1929"/>
      <c r="AJ959" s="1929"/>
      <c r="AK959" s="1885"/>
      <c r="AL959" s="1885"/>
      <c r="AM959" s="1885"/>
      <c r="AN959" s="1885"/>
      <c r="AO959" s="1885"/>
      <c r="AP959" s="1885"/>
      <c r="AQ959" s="1885"/>
      <c r="AR959" s="1885"/>
      <c r="AS959" s="1419"/>
    </row>
    <row r="960" spans="1:45" ht="20.100000000000001" customHeight="1">
      <c r="A960" s="1924" t="s">
        <v>2347</v>
      </c>
      <c r="B960" s="1924"/>
      <c r="C960" s="1925" t="s">
        <v>1654</v>
      </c>
      <c r="D960" s="1925"/>
      <c r="E960" s="1925"/>
      <c r="F960" s="1926" t="s">
        <v>1655</v>
      </c>
      <c r="G960" s="1926"/>
      <c r="H960" s="1926"/>
      <c r="I960" s="1927">
        <v>325</v>
      </c>
      <c r="J960" s="1927"/>
      <c r="K960" s="1928" t="s">
        <v>1656</v>
      </c>
      <c r="L960" s="1928"/>
      <c r="M960" s="1862" t="s">
        <v>2348</v>
      </c>
      <c r="N960" s="1862"/>
      <c r="O960" s="1862"/>
      <c r="P960" s="1862"/>
      <c r="Q960" s="1942">
        <v>44422</v>
      </c>
      <c r="R960" s="1942"/>
      <c r="S960" s="1942"/>
      <c r="T960" s="1942">
        <v>44774</v>
      </c>
      <c r="U960" s="1942"/>
      <c r="V960" s="1942">
        <v>45138</v>
      </c>
      <c r="W960" s="1942"/>
      <c r="X960" s="1942"/>
      <c r="Y960" s="1941">
        <v>564</v>
      </c>
      <c r="Z960" s="1941"/>
      <c r="AA960" s="1862" t="s">
        <v>1658</v>
      </c>
      <c r="AB960" s="1862"/>
      <c r="AC960" s="1862"/>
      <c r="AD960" s="1862"/>
      <c r="AE960" s="1862"/>
      <c r="AF960" s="1923">
        <v>0</v>
      </c>
      <c r="AG960" s="1923"/>
      <c r="AH960" s="1930">
        <v>-45</v>
      </c>
      <c r="AI960" s="1930"/>
      <c r="AJ960" s="1930"/>
      <c r="AK960" s="1917">
        <v>514</v>
      </c>
      <c r="AL960" s="1917"/>
      <c r="AM960" s="1917"/>
      <c r="AN960" s="1941">
        <v>0</v>
      </c>
      <c r="AO960" s="1941"/>
      <c r="AP960" s="1941"/>
      <c r="AQ960" s="1941">
        <v>546.5</v>
      </c>
      <c r="AR960" s="1941"/>
      <c r="AS960" s="1419"/>
    </row>
    <row r="961" spans="1:45" ht="14.1" customHeight="1">
      <c r="A961" s="1885"/>
      <c r="B961" s="1885"/>
      <c r="C961" s="1885"/>
      <c r="D961" s="1885"/>
      <c r="E961" s="1885"/>
      <c r="F961" s="1885"/>
      <c r="G961" s="1885"/>
      <c r="H961" s="1885"/>
      <c r="I961" s="1885"/>
      <c r="J961" s="1885"/>
      <c r="K961" s="1885"/>
      <c r="L961" s="1885"/>
      <c r="M961" s="1885"/>
      <c r="N961" s="1885"/>
      <c r="O961" s="1885"/>
      <c r="P961" s="1885"/>
      <c r="Q961" s="1885"/>
      <c r="R961" s="1885"/>
      <c r="S961" s="1885"/>
      <c r="T961" s="1885"/>
      <c r="U961" s="1885"/>
      <c r="V961" s="1885"/>
      <c r="W961" s="1885"/>
      <c r="X961" s="1885"/>
      <c r="Y961" s="1885"/>
      <c r="Z961" s="1885"/>
      <c r="AA961" s="1862" t="s">
        <v>1659</v>
      </c>
      <c r="AB961" s="1862"/>
      <c r="AC961" s="1862"/>
      <c r="AD961" s="1862"/>
      <c r="AE961" s="1862"/>
      <c r="AF961" s="1923">
        <v>544</v>
      </c>
      <c r="AG961" s="1923"/>
      <c r="AH961" s="1917">
        <v>0</v>
      </c>
      <c r="AI961" s="1917"/>
      <c r="AJ961" s="1917"/>
      <c r="AK961" s="1885"/>
      <c r="AL961" s="1885"/>
      <c r="AM961" s="1885"/>
      <c r="AN961" s="1885"/>
      <c r="AO961" s="1885"/>
      <c r="AP961" s="1885"/>
      <c r="AQ961" s="1885"/>
      <c r="AR961" s="1885"/>
      <c r="AS961" s="1419"/>
    </row>
    <row r="962" spans="1:45" ht="15" customHeight="1">
      <c r="A962" s="1885"/>
      <c r="B962" s="1885"/>
      <c r="C962" s="1885"/>
      <c r="D962" s="1885"/>
      <c r="E962" s="1885"/>
      <c r="F962" s="1885"/>
      <c r="G962" s="1885"/>
      <c r="H962" s="1885"/>
      <c r="I962" s="1885"/>
      <c r="J962" s="1885"/>
      <c r="K962" s="1885"/>
      <c r="L962" s="1885"/>
      <c r="M962" s="1885"/>
      <c r="N962" s="1885"/>
      <c r="O962" s="1885"/>
      <c r="P962" s="1885"/>
      <c r="Q962" s="1885"/>
      <c r="R962" s="1885"/>
      <c r="S962" s="1885"/>
      <c r="T962" s="1885"/>
      <c r="U962" s="1885"/>
      <c r="V962" s="1885"/>
      <c r="W962" s="1885"/>
      <c r="X962" s="1885"/>
      <c r="Y962" s="1885"/>
      <c r="Z962" s="1885"/>
      <c r="AA962" s="1862" t="s">
        <v>1660</v>
      </c>
      <c r="AB962" s="1862"/>
      <c r="AC962" s="1862"/>
      <c r="AD962" s="1862"/>
      <c r="AE962" s="1862"/>
      <c r="AF962" s="1923">
        <v>0</v>
      </c>
      <c r="AG962" s="1923"/>
      <c r="AH962" s="1929">
        <v>15</v>
      </c>
      <c r="AI962" s="1929"/>
      <c r="AJ962" s="1929"/>
      <c r="AK962" s="1885"/>
      <c r="AL962" s="1885"/>
      <c r="AM962" s="1885"/>
      <c r="AN962" s="1885"/>
      <c r="AO962" s="1885"/>
      <c r="AP962" s="1885"/>
      <c r="AQ962" s="1885"/>
      <c r="AR962" s="1885"/>
      <c r="AS962" s="1419"/>
    </row>
    <row r="963" spans="1:45" ht="14.1" customHeight="1">
      <c r="A963" s="1924" t="s">
        <v>2349</v>
      </c>
      <c r="B963" s="1924"/>
      <c r="C963" s="1925" t="s">
        <v>1654</v>
      </c>
      <c r="D963" s="1925"/>
      <c r="E963" s="1925"/>
      <c r="F963" s="1926" t="s">
        <v>1655</v>
      </c>
      <c r="G963" s="1926"/>
      <c r="H963" s="1926"/>
      <c r="I963" s="1927">
        <v>325</v>
      </c>
      <c r="J963" s="1927"/>
      <c r="K963" s="1928" t="s">
        <v>1676</v>
      </c>
      <c r="L963" s="1928"/>
      <c r="M963" s="1924" t="s">
        <v>1677</v>
      </c>
      <c r="N963" s="1924"/>
      <c r="O963" s="1924"/>
      <c r="P963" s="1924"/>
      <c r="Q963" s="1885"/>
      <c r="R963" s="1885"/>
      <c r="S963" s="1885"/>
      <c r="T963" s="1885"/>
      <c r="U963" s="1885"/>
      <c r="V963" s="1885"/>
      <c r="W963" s="1885"/>
      <c r="X963" s="1885"/>
      <c r="Y963" s="1941">
        <v>564</v>
      </c>
      <c r="Z963" s="1941"/>
      <c r="AA963" s="1885"/>
      <c r="AB963" s="1885"/>
      <c r="AC963" s="1885"/>
      <c r="AD963" s="1885"/>
      <c r="AE963" s="1885"/>
      <c r="AF963" s="1923">
        <v>0</v>
      </c>
      <c r="AG963" s="1923"/>
      <c r="AH963" s="1917">
        <v>0</v>
      </c>
      <c r="AI963" s="1917"/>
      <c r="AJ963" s="1917"/>
      <c r="AK963" s="1885"/>
      <c r="AL963" s="1885"/>
      <c r="AM963" s="1885"/>
      <c r="AN963" s="1885"/>
      <c r="AO963" s="1885"/>
      <c r="AP963" s="1885"/>
      <c r="AQ963" s="1885"/>
      <c r="AR963" s="1885"/>
      <c r="AS963" s="1419"/>
    </row>
    <row r="964" spans="1:45" ht="15" customHeight="1">
      <c r="A964" s="1924" t="s">
        <v>2350</v>
      </c>
      <c r="B964" s="1924"/>
      <c r="C964" s="1925" t="s">
        <v>1654</v>
      </c>
      <c r="D964" s="1925"/>
      <c r="E964" s="1925"/>
      <c r="F964" s="1926" t="s">
        <v>1655</v>
      </c>
      <c r="G964" s="1926"/>
      <c r="H964" s="1926"/>
      <c r="I964" s="1927">
        <v>325</v>
      </c>
      <c r="J964" s="1927"/>
      <c r="K964" s="1928" t="s">
        <v>1676</v>
      </c>
      <c r="L964" s="1928"/>
      <c r="M964" s="1924" t="s">
        <v>1677</v>
      </c>
      <c r="N964" s="1924"/>
      <c r="O964" s="1924"/>
      <c r="P964" s="1924"/>
      <c r="Q964" s="1885"/>
      <c r="R964" s="1885"/>
      <c r="S964" s="1885"/>
      <c r="T964" s="1885"/>
      <c r="U964" s="1885"/>
      <c r="V964" s="1885"/>
      <c r="W964" s="1885"/>
      <c r="X964" s="1885"/>
      <c r="Y964" s="1941">
        <v>564</v>
      </c>
      <c r="Z964" s="1941"/>
      <c r="AA964" s="1885"/>
      <c r="AB964" s="1885"/>
      <c r="AC964" s="1885"/>
      <c r="AD964" s="1885"/>
      <c r="AE964" s="1885"/>
      <c r="AF964" s="1923">
        <v>0</v>
      </c>
      <c r="AG964" s="1923"/>
      <c r="AH964" s="1917">
        <v>0</v>
      </c>
      <c r="AI964" s="1917"/>
      <c r="AJ964" s="1917"/>
      <c r="AK964" s="1885"/>
      <c r="AL964" s="1885"/>
      <c r="AM964" s="1885"/>
      <c r="AN964" s="1885"/>
      <c r="AO964" s="1885"/>
      <c r="AP964" s="1885"/>
      <c r="AQ964" s="1885"/>
      <c r="AR964" s="1885"/>
      <c r="AS964" s="1419"/>
    </row>
    <row r="965" spans="1:45" ht="14.1" customHeight="1">
      <c r="A965" s="1924" t="s">
        <v>2351</v>
      </c>
      <c r="B965" s="1924"/>
      <c r="C965" s="1925" t="s">
        <v>1654</v>
      </c>
      <c r="D965" s="1925"/>
      <c r="E965" s="1925"/>
      <c r="F965" s="1926" t="s">
        <v>1655</v>
      </c>
      <c r="G965" s="1926"/>
      <c r="H965" s="1926"/>
      <c r="I965" s="1927">
        <v>325</v>
      </c>
      <c r="J965" s="1927"/>
      <c r="K965" s="1928" t="s">
        <v>1676</v>
      </c>
      <c r="L965" s="1928"/>
      <c r="M965" s="1924" t="s">
        <v>1677</v>
      </c>
      <c r="N965" s="1924"/>
      <c r="O965" s="1924"/>
      <c r="P965" s="1924"/>
      <c r="Q965" s="1885"/>
      <c r="R965" s="1885"/>
      <c r="S965" s="1885"/>
      <c r="T965" s="1885"/>
      <c r="U965" s="1885"/>
      <c r="V965" s="1885"/>
      <c r="W965" s="1885"/>
      <c r="X965" s="1885"/>
      <c r="Y965" s="1941">
        <v>564</v>
      </c>
      <c r="Z965" s="1941"/>
      <c r="AA965" s="1885"/>
      <c r="AB965" s="1885"/>
      <c r="AC965" s="1885"/>
      <c r="AD965" s="1885"/>
      <c r="AE965" s="1885"/>
      <c r="AF965" s="1923">
        <v>0</v>
      </c>
      <c r="AG965" s="1923"/>
      <c r="AH965" s="1917">
        <v>0</v>
      </c>
      <c r="AI965" s="1917"/>
      <c r="AJ965" s="1917"/>
      <c r="AK965" s="1885"/>
      <c r="AL965" s="1885"/>
      <c r="AM965" s="1885"/>
      <c r="AN965" s="1885"/>
      <c r="AO965" s="1885"/>
      <c r="AP965" s="1885"/>
      <c r="AQ965" s="1885"/>
      <c r="AR965" s="1885"/>
      <c r="AS965" s="1419"/>
    </row>
    <row r="966" spans="1:45" ht="15" customHeight="1">
      <c r="A966" s="1924" t="s">
        <v>2352</v>
      </c>
      <c r="B966" s="1924"/>
      <c r="C966" s="1925" t="s">
        <v>1654</v>
      </c>
      <c r="D966" s="1925"/>
      <c r="E966" s="1925"/>
      <c r="F966" s="1926" t="s">
        <v>1655</v>
      </c>
      <c r="G966" s="1926"/>
      <c r="H966" s="1926"/>
      <c r="I966" s="1927">
        <v>325</v>
      </c>
      <c r="J966" s="1927"/>
      <c r="K966" s="1928" t="s">
        <v>1656</v>
      </c>
      <c r="L966" s="1928"/>
      <c r="M966" s="1862" t="s">
        <v>2353</v>
      </c>
      <c r="N966" s="1862"/>
      <c r="O966" s="1862"/>
      <c r="P966" s="1862"/>
      <c r="Q966" s="1942">
        <v>44098</v>
      </c>
      <c r="R966" s="1942"/>
      <c r="S966" s="1942"/>
      <c r="T966" s="1942">
        <v>44774</v>
      </c>
      <c r="U966" s="1942"/>
      <c r="V966" s="1942">
        <v>45138</v>
      </c>
      <c r="W966" s="1942"/>
      <c r="X966" s="1942"/>
      <c r="Y966" s="1941">
        <v>564</v>
      </c>
      <c r="Z966" s="1941"/>
      <c r="AA966" s="1862" t="s">
        <v>1658</v>
      </c>
      <c r="AB966" s="1862"/>
      <c r="AC966" s="1862"/>
      <c r="AD966" s="1862"/>
      <c r="AE966" s="1862"/>
      <c r="AF966" s="1923">
        <v>0</v>
      </c>
      <c r="AG966" s="1923"/>
      <c r="AH966" s="1930">
        <v>-50</v>
      </c>
      <c r="AI966" s="1930"/>
      <c r="AJ966" s="1930"/>
      <c r="AK966" s="1917">
        <v>514</v>
      </c>
      <c r="AL966" s="1917"/>
      <c r="AM966" s="1917"/>
      <c r="AN966" s="1941">
        <v>0</v>
      </c>
      <c r="AO966" s="1941"/>
      <c r="AP966" s="1941"/>
      <c r="AQ966" s="1943">
        <v>1182.97</v>
      </c>
      <c r="AR966" s="1943"/>
      <c r="AS966" s="1419"/>
    </row>
    <row r="967" spans="1:45" ht="14.1" customHeight="1">
      <c r="A967" s="1885"/>
      <c r="B967" s="1885"/>
      <c r="C967" s="1885"/>
      <c r="D967" s="1885"/>
      <c r="E967" s="1885"/>
      <c r="F967" s="1885"/>
      <c r="G967" s="1885"/>
      <c r="H967" s="1885"/>
      <c r="I967" s="1885"/>
      <c r="J967" s="1885"/>
      <c r="K967" s="1885"/>
      <c r="L967" s="1885"/>
      <c r="M967" s="1885"/>
      <c r="N967" s="1885"/>
      <c r="O967" s="1885"/>
      <c r="P967" s="1885"/>
      <c r="Q967" s="1885"/>
      <c r="R967" s="1885"/>
      <c r="S967" s="1885"/>
      <c r="T967" s="1885"/>
      <c r="U967" s="1885"/>
      <c r="V967" s="1885"/>
      <c r="W967" s="1885"/>
      <c r="X967" s="1885"/>
      <c r="Y967" s="1885"/>
      <c r="Z967" s="1885"/>
      <c r="AA967" s="1862" t="s">
        <v>1659</v>
      </c>
      <c r="AB967" s="1862"/>
      <c r="AC967" s="1862"/>
      <c r="AD967" s="1862"/>
      <c r="AE967" s="1862"/>
      <c r="AF967" s="1923">
        <v>549</v>
      </c>
      <c r="AG967" s="1923"/>
      <c r="AH967" s="1917">
        <v>0</v>
      </c>
      <c r="AI967" s="1917"/>
      <c r="AJ967" s="1917"/>
      <c r="AK967" s="1885"/>
      <c r="AL967" s="1885"/>
      <c r="AM967" s="1885"/>
      <c r="AN967" s="1885"/>
      <c r="AO967" s="1885"/>
      <c r="AP967" s="1885"/>
      <c r="AQ967" s="1885"/>
      <c r="AR967" s="1885"/>
      <c r="AS967" s="1419"/>
    </row>
    <row r="968" spans="1:45" ht="15" customHeight="1">
      <c r="A968" s="1885"/>
      <c r="B968" s="1885"/>
      <c r="C968" s="1885"/>
      <c r="D968" s="1885"/>
      <c r="E968" s="1885"/>
      <c r="F968" s="1885"/>
      <c r="G968" s="1885"/>
      <c r="H968" s="1885"/>
      <c r="I968" s="1885"/>
      <c r="J968" s="1885"/>
      <c r="K968" s="1885"/>
      <c r="L968" s="1885"/>
      <c r="M968" s="1885"/>
      <c r="N968" s="1885"/>
      <c r="O968" s="1885"/>
      <c r="P968" s="1885"/>
      <c r="Q968" s="1885"/>
      <c r="R968" s="1885"/>
      <c r="S968" s="1885"/>
      <c r="T968" s="1885"/>
      <c r="U968" s="1885"/>
      <c r="V968" s="1885"/>
      <c r="W968" s="1885"/>
      <c r="X968" s="1885"/>
      <c r="Y968" s="1885"/>
      <c r="Z968" s="1885"/>
      <c r="AA968" s="1862" t="s">
        <v>1660</v>
      </c>
      <c r="AB968" s="1862"/>
      <c r="AC968" s="1862"/>
      <c r="AD968" s="1862"/>
      <c r="AE968" s="1862"/>
      <c r="AF968" s="1923">
        <v>0</v>
      </c>
      <c r="AG968" s="1923"/>
      <c r="AH968" s="1929">
        <v>15</v>
      </c>
      <c r="AI968" s="1929"/>
      <c r="AJ968" s="1929"/>
      <c r="AK968" s="1885"/>
      <c r="AL968" s="1885"/>
      <c r="AM968" s="1885"/>
      <c r="AN968" s="1885"/>
      <c r="AO968" s="1885"/>
      <c r="AP968" s="1885"/>
      <c r="AQ968" s="1885"/>
      <c r="AR968" s="1885"/>
      <c r="AS968" s="1419"/>
    </row>
    <row r="969" spans="1:45" ht="14.1" customHeight="1">
      <c r="A969" s="1924" t="s">
        <v>2354</v>
      </c>
      <c r="B969" s="1924"/>
      <c r="C969" s="1925" t="s">
        <v>1654</v>
      </c>
      <c r="D969" s="1925"/>
      <c r="E969" s="1925"/>
      <c r="F969" s="1926" t="s">
        <v>1655</v>
      </c>
      <c r="G969" s="1926"/>
      <c r="H969" s="1926"/>
      <c r="I969" s="1927">
        <v>325</v>
      </c>
      <c r="J969" s="1927"/>
      <c r="K969" s="1928" t="s">
        <v>1676</v>
      </c>
      <c r="L969" s="1928"/>
      <c r="M969" s="1924" t="s">
        <v>1677</v>
      </c>
      <c r="N969" s="1924"/>
      <c r="O969" s="1924"/>
      <c r="P969" s="1924"/>
      <c r="Q969" s="1885"/>
      <c r="R969" s="1885"/>
      <c r="S969" s="1885"/>
      <c r="T969" s="1885"/>
      <c r="U969" s="1885"/>
      <c r="V969" s="1885"/>
      <c r="W969" s="1885"/>
      <c r="X969" s="1885"/>
      <c r="Y969" s="1941">
        <v>564</v>
      </c>
      <c r="Z969" s="1941"/>
      <c r="AA969" s="1885"/>
      <c r="AB969" s="1885"/>
      <c r="AC969" s="1885"/>
      <c r="AD969" s="1885"/>
      <c r="AE969" s="1885"/>
      <c r="AF969" s="1923">
        <v>0</v>
      </c>
      <c r="AG969" s="1923"/>
      <c r="AH969" s="1917">
        <v>0</v>
      </c>
      <c r="AI969" s="1917"/>
      <c r="AJ969" s="1917"/>
      <c r="AK969" s="1885"/>
      <c r="AL969" s="1885"/>
      <c r="AM969" s="1885"/>
      <c r="AN969" s="1885"/>
      <c r="AO969" s="1885"/>
      <c r="AP969" s="1885"/>
      <c r="AQ969" s="1885"/>
      <c r="AR969" s="1885"/>
      <c r="AS969" s="1419"/>
    </row>
    <row r="970" spans="1:45" ht="14.1" customHeight="1">
      <c r="A970" s="1924" t="s">
        <v>2355</v>
      </c>
      <c r="B970" s="1924"/>
      <c r="C970" s="1925" t="s">
        <v>1654</v>
      </c>
      <c r="D970" s="1925"/>
      <c r="E970" s="1925"/>
      <c r="F970" s="1926" t="s">
        <v>1655</v>
      </c>
      <c r="G970" s="1926"/>
      <c r="H970" s="1926"/>
      <c r="I970" s="1927">
        <v>325</v>
      </c>
      <c r="J970" s="1927"/>
      <c r="K970" s="1928" t="s">
        <v>1676</v>
      </c>
      <c r="L970" s="1928"/>
      <c r="M970" s="1924" t="s">
        <v>1677</v>
      </c>
      <c r="N970" s="1924"/>
      <c r="O970" s="1924"/>
      <c r="P970" s="1924"/>
      <c r="Q970" s="1885"/>
      <c r="R970" s="1885"/>
      <c r="S970" s="1885"/>
      <c r="T970" s="1885"/>
      <c r="U970" s="1885"/>
      <c r="V970" s="1885"/>
      <c r="W970" s="1885"/>
      <c r="X970" s="1885"/>
      <c r="Y970" s="1941">
        <v>564</v>
      </c>
      <c r="Z970" s="1941"/>
      <c r="AA970" s="1885"/>
      <c r="AB970" s="1885"/>
      <c r="AC970" s="1885"/>
      <c r="AD970" s="1885"/>
      <c r="AE970" s="1885"/>
      <c r="AF970" s="1923">
        <v>0</v>
      </c>
      <c r="AG970" s="1923"/>
      <c r="AH970" s="1917">
        <v>0</v>
      </c>
      <c r="AI970" s="1917"/>
      <c r="AJ970" s="1917"/>
      <c r="AK970" s="1885"/>
      <c r="AL970" s="1885"/>
      <c r="AM970" s="1885"/>
      <c r="AN970" s="1885"/>
      <c r="AO970" s="1885"/>
      <c r="AP970" s="1885"/>
      <c r="AQ970" s="1885"/>
      <c r="AR970" s="1885"/>
      <c r="AS970" s="1419"/>
    </row>
    <row r="971" spans="1:45" ht="15" customHeight="1">
      <c r="A971" s="1924" t="s">
        <v>2356</v>
      </c>
      <c r="B971" s="1924"/>
      <c r="C971" s="1925" t="s">
        <v>1654</v>
      </c>
      <c r="D971" s="1925"/>
      <c r="E971" s="1925"/>
      <c r="F971" s="1926" t="s">
        <v>1655</v>
      </c>
      <c r="G971" s="1926"/>
      <c r="H971" s="1926"/>
      <c r="I971" s="1927">
        <v>325</v>
      </c>
      <c r="J971" s="1927"/>
      <c r="K971" s="1928" t="s">
        <v>1676</v>
      </c>
      <c r="L971" s="1928"/>
      <c r="M971" s="1924" t="s">
        <v>1677</v>
      </c>
      <c r="N971" s="1924"/>
      <c r="O971" s="1924"/>
      <c r="P971" s="1924"/>
      <c r="Q971" s="1885"/>
      <c r="R971" s="1885"/>
      <c r="S971" s="1885"/>
      <c r="T971" s="1885"/>
      <c r="U971" s="1885"/>
      <c r="V971" s="1885"/>
      <c r="W971" s="1885"/>
      <c r="X971" s="1885"/>
      <c r="Y971" s="1941">
        <v>564</v>
      </c>
      <c r="Z971" s="1941"/>
      <c r="AA971" s="1885"/>
      <c r="AB971" s="1885"/>
      <c r="AC971" s="1885"/>
      <c r="AD971" s="1885"/>
      <c r="AE971" s="1885"/>
      <c r="AF971" s="1923">
        <v>0</v>
      </c>
      <c r="AG971" s="1923"/>
      <c r="AH971" s="1917">
        <v>0</v>
      </c>
      <c r="AI971" s="1917"/>
      <c r="AJ971" s="1917"/>
      <c r="AK971" s="1885"/>
      <c r="AL971" s="1885"/>
      <c r="AM971" s="1885"/>
      <c r="AN971" s="1885"/>
      <c r="AO971" s="1885"/>
      <c r="AP971" s="1885"/>
      <c r="AQ971" s="1885"/>
      <c r="AR971" s="1885"/>
      <c r="AS971" s="1419"/>
    </row>
    <row r="972" spans="1:45" ht="14.1" customHeight="1">
      <c r="A972" s="1924" t="s">
        <v>2357</v>
      </c>
      <c r="B972" s="1924"/>
      <c r="C972" s="1925" t="s">
        <v>1654</v>
      </c>
      <c r="D972" s="1925"/>
      <c r="E972" s="1925"/>
      <c r="F972" s="1926" t="s">
        <v>1655</v>
      </c>
      <c r="G972" s="1926"/>
      <c r="H972" s="1926"/>
      <c r="I972" s="1927">
        <v>325</v>
      </c>
      <c r="J972" s="1927"/>
      <c r="K972" s="1928" t="s">
        <v>1676</v>
      </c>
      <c r="L972" s="1928"/>
      <c r="M972" s="1924" t="s">
        <v>1677</v>
      </c>
      <c r="N972" s="1924"/>
      <c r="O972" s="1924"/>
      <c r="P972" s="1924"/>
      <c r="Q972" s="1885"/>
      <c r="R972" s="1885"/>
      <c r="S972" s="1885"/>
      <c r="T972" s="1885"/>
      <c r="U972" s="1885"/>
      <c r="V972" s="1885"/>
      <c r="W972" s="1885"/>
      <c r="X972" s="1885"/>
      <c r="Y972" s="1941">
        <v>564</v>
      </c>
      <c r="Z972" s="1941"/>
      <c r="AA972" s="1885"/>
      <c r="AB972" s="1885"/>
      <c r="AC972" s="1885"/>
      <c r="AD972" s="1885"/>
      <c r="AE972" s="1885"/>
      <c r="AF972" s="1923">
        <v>0</v>
      </c>
      <c r="AG972" s="1923"/>
      <c r="AH972" s="1917">
        <v>0</v>
      </c>
      <c r="AI972" s="1917"/>
      <c r="AJ972" s="1917"/>
      <c r="AK972" s="1885"/>
      <c r="AL972" s="1885"/>
      <c r="AM972" s="1885"/>
      <c r="AN972" s="1885"/>
      <c r="AO972" s="1885"/>
      <c r="AP972" s="1885"/>
      <c r="AQ972" s="1885"/>
      <c r="AR972" s="1885"/>
      <c r="AS972" s="1419"/>
    </row>
    <row r="973" spans="1:45" ht="15" customHeight="1">
      <c r="A973" s="1924" t="s">
        <v>2358</v>
      </c>
      <c r="B973" s="1924"/>
      <c r="C973" s="1925" t="s">
        <v>1654</v>
      </c>
      <c r="D973" s="1925"/>
      <c r="E973" s="1925"/>
      <c r="F973" s="1926" t="s">
        <v>1655</v>
      </c>
      <c r="G973" s="1926"/>
      <c r="H973" s="1926"/>
      <c r="I973" s="1927">
        <v>325</v>
      </c>
      <c r="J973" s="1927"/>
      <c r="K973" s="1928" t="s">
        <v>1676</v>
      </c>
      <c r="L973" s="1928"/>
      <c r="M973" s="1924" t="s">
        <v>1677</v>
      </c>
      <c r="N973" s="1924"/>
      <c r="O973" s="1924"/>
      <c r="P973" s="1924"/>
      <c r="Q973" s="1885"/>
      <c r="R973" s="1885"/>
      <c r="S973" s="1885"/>
      <c r="T973" s="1885"/>
      <c r="U973" s="1885"/>
      <c r="V973" s="1885"/>
      <c r="W973" s="1885"/>
      <c r="X973" s="1885"/>
      <c r="Y973" s="1941">
        <v>564</v>
      </c>
      <c r="Z973" s="1941"/>
      <c r="AA973" s="1885"/>
      <c r="AB973" s="1885"/>
      <c r="AC973" s="1885"/>
      <c r="AD973" s="1885"/>
      <c r="AE973" s="1885"/>
      <c r="AF973" s="1923">
        <v>0</v>
      </c>
      <c r="AG973" s="1923"/>
      <c r="AH973" s="1917">
        <v>0</v>
      </c>
      <c r="AI973" s="1917"/>
      <c r="AJ973" s="1917"/>
      <c r="AK973" s="1885"/>
      <c r="AL973" s="1885"/>
      <c r="AM973" s="1885"/>
      <c r="AN973" s="1885"/>
      <c r="AO973" s="1885"/>
      <c r="AP973" s="1885"/>
      <c r="AQ973" s="1885"/>
      <c r="AR973" s="1885"/>
      <c r="AS973" s="1419"/>
    </row>
    <row r="974" spans="1:45" ht="14.1" customHeight="1">
      <c r="A974" s="1924" t="s">
        <v>2359</v>
      </c>
      <c r="B974" s="1924"/>
      <c r="C974" s="1925" t="s">
        <v>1654</v>
      </c>
      <c r="D974" s="1925"/>
      <c r="E974" s="1925"/>
      <c r="F974" s="1926" t="s">
        <v>1655</v>
      </c>
      <c r="G974" s="1926"/>
      <c r="H974" s="1926"/>
      <c r="I974" s="1927">
        <v>325</v>
      </c>
      <c r="J974" s="1927"/>
      <c r="K974" s="1928" t="s">
        <v>1676</v>
      </c>
      <c r="L974" s="1928"/>
      <c r="M974" s="1924" t="s">
        <v>1677</v>
      </c>
      <c r="N974" s="1924"/>
      <c r="O974" s="1924"/>
      <c r="P974" s="1924"/>
      <c r="Q974" s="1885"/>
      <c r="R974" s="1885"/>
      <c r="S974" s="1885"/>
      <c r="T974" s="1885"/>
      <c r="U974" s="1885"/>
      <c r="V974" s="1885"/>
      <c r="W974" s="1885"/>
      <c r="X974" s="1885"/>
      <c r="Y974" s="1941">
        <v>564</v>
      </c>
      <c r="Z974" s="1941"/>
      <c r="AA974" s="1885"/>
      <c r="AB974" s="1885"/>
      <c r="AC974" s="1885"/>
      <c r="AD974" s="1885"/>
      <c r="AE974" s="1885"/>
      <c r="AF974" s="1923">
        <v>0</v>
      </c>
      <c r="AG974" s="1923"/>
      <c r="AH974" s="1917">
        <v>0</v>
      </c>
      <c r="AI974" s="1917"/>
      <c r="AJ974" s="1917"/>
      <c r="AK974" s="1885"/>
      <c r="AL974" s="1885"/>
      <c r="AM974" s="1885"/>
      <c r="AN974" s="1885"/>
      <c r="AO974" s="1885"/>
      <c r="AP974" s="1885"/>
      <c r="AQ974" s="1885"/>
      <c r="AR974" s="1885"/>
      <c r="AS974" s="1419"/>
    </row>
    <row r="975" spans="1:45" ht="15" customHeight="1">
      <c r="A975" s="1924" t="s">
        <v>2360</v>
      </c>
      <c r="B975" s="1924"/>
      <c r="C975" s="1925" t="s">
        <v>1654</v>
      </c>
      <c r="D975" s="1925"/>
      <c r="E975" s="1925"/>
      <c r="F975" s="1926" t="s">
        <v>1655</v>
      </c>
      <c r="G975" s="1926"/>
      <c r="H975" s="1926"/>
      <c r="I975" s="1927">
        <v>325</v>
      </c>
      <c r="J975" s="1927"/>
      <c r="K975" s="1928" t="s">
        <v>1676</v>
      </c>
      <c r="L975" s="1928"/>
      <c r="M975" s="1924" t="s">
        <v>1677</v>
      </c>
      <c r="N975" s="1924"/>
      <c r="O975" s="1924"/>
      <c r="P975" s="1924"/>
      <c r="Q975" s="1885"/>
      <c r="R975" s="1885"/>
      <c r="S975" s="1885"/>
      <c r="T975" s="1885"/>
      <c r="U975" s="1885"/>
      <c r="V975" s="1885"/>
      <c r="W975" s="1885"/>
      <c r="X975" s="1885"/>
      <c r="Y975" s="1941">
        <v>564</v>
      </c>
      <c r="Z975" s="1941"/>
      <c r="AA975" s="1885"/>
      <c r="AB975" s="1885"/>
      <c r="AC975" s="1885"/>
      <c r="AD975" s="1885"/>
      <c r="AE975" s="1885"/>
      <c r="AF975" s="1923">
        <v>0</v>
      </c>
      <c r="AG975" s="1923"/>
      <c r="AH975" s="1917">
        <v>0</v>
      </c>
      <c r="AI975" s="1917"/>
      <c r="AJ975" s="1917"/>
      <c r="AK975" s="1885"/>
      <c r="AL975" s="1885"/>
      <c r="AM975" s="1885"/>
      <c r="AN975" s="1885"/>
      <c r="AO975" s="1885"/>
      <c r="AP975" s="1885"/>
      <c r="AQ975" s="1885"/>
      <c r="AR975" s="1885"/>
      <c r="AS975" s="1419"/>
    </row>
    <row r="976" spans="1:45" ht="14.45" customHeight="1">
      <c r="A976" s="1924" t="s">
        <v>2361</v>
      </c>
      <c r="B976" s="1924"/>
      <c r="C976" s="1925" t="s">
        <v>1654</v>
      </c>
      <c r="D976" s="1925"/>
      <c r="E976" s="1925"/>
      <c r="F976" s="1926" t="s">
        <v>1655</v>
      </c>
      <c r="G976" s="1926"/>
      <c r="H976" s="1926"/>
      <c r="I976" s="1927">
        <v>325</v>
      </c>
      <c r="J976" s="1927"/>
      <c r="K976" s="1928" t="s">
        <v>1656</v>
      </c>
      <c r="L976" s="1928"/>
      <c r="M976" s="1862" t="s">
        <v>2362</v>
      </c>
      <c r="N976" s="1862"/>
      <c r="O976" s="1862"/>
      <c r="P976" s="1862"/>
      <c r="Q976" s="1942">
        <v>44421</v>
      </c>
      <c r="R976" s="1942"/>
      <c r="S976" s="1942"/>
      <c r="T976" s="1942">
        <v>44774</v>
      </c>
      <c r="U976" s="1942"/>
      <c r="V976" s="1942">
        <v>45138</v>
      </c>
      <c r="W976" s="1942"/>
      <c r="X976" s="1942"/>
      <c r="Y976" s="1941">
        <v>564</v>
      </c>
      <c r="Z976" s="1941"/>
      <c r="AA976" s="1862" t="s">
        <v>1658</v>
      </c>
      <c r="AB976" s="1862"/>
      <c r="AC976" s="1862"/>
      <c r="AD976" s="1862"/>
      <c r="AE976" s="1862"/>
      <c r="AF976" s="1923">
        <v>0</v>
      </c>
      <c r="AG976" s="1923"/>
      <c r="AH976" s="1930">
        <v>-35</v>
      </c>
      <c r="AI976" s="1930"/>
      <c r="AJ976" s="1930"/>
      <c r="AK976" s="1917">
        <v>514</v>
      </c>
      <c r="AL976" s="1917"/>
      <c r="AM976" s="1917"/>
      <c r="AN976" s="1941">
        <v>0</v>
      </c>
      <c r="AO976" s="1941"/>
      <c r="AP976" s="1941"/>
      <c r="AQ976" s="1941">
        <v>445.5</v>
      </c>
      <c r="AR976" s="1941"/>
      <c r="AS976" s="1419"/>
    </row>
    <row r="977" spans="1:44" ht="9" customHeight="1">
      <c r="A977" s="1855"/>
      <c r="B977" s="1855"/>
      <c r="C977" s="1855"/>
      <c r="D977" s="1855"/>
      <c r="E977" s="1855"/>
      <c r="F977" s="1855"/>
      <c r="G977" s="1855"/>
      <c r="H977" s="1855"/>
      <c r="I977" s="1855"/>
      <c r="J977" s="1855"/>
      <c r="K977" s="1855"/>
      <c r="L977" s="1855"/>
      <c r="M977" s="1855"/>
      <c r="N977" s="1855"/>
      <c r="O977" s="1855"/>
      <c r="P977" s="1855"/>
      <c r="Q977" s="1855"/>
      <c r="R977" s="1855"/>
      <c r="S977" s="1855"/>
      <c r="T977" s="1855"/>
      <c r="U977" s="1855"/>
      <c r="V977" s="1855"/>
      <c r="W977" s="1855"/>
      <c r="X977" s="1855"/>
      <c r="Y977" s="1855"/>
      <c r="Z977" s="1855"/>
      <c r="AA977" s="1855"/>
      <c r="AB977" s="1855"/>
      <c r="AC977" s="1855"/>
      <c r="AD977" s="1855"/>
      <c r="AE977" s="1855"/>
      <c r="AF977" s="1855"/>
      <c r="AG977" s="1855"/>
      <c r="AH977" s="1416"/>
      <c r="AI977" s="1417" t="s">
        <v>1640</v>
      </c>
      <c r="AJ977" s="1416"/>
      <c r="AK977" s="1855"/>
      <c r="AL977" s="1855"/>
      <c r="AM977" s="1855"/>
      <c r="AN977" s="1855"/>
      <c r="AO977" s="1855"/>
      <c r="AP977" s="1855"/>
      <c r="AQ977" s="1855"/>
      <c r="AR977" s="1855"/>
    </row>
    <row r="978" spans="1:44" ht="22.5" customHeight="1">
      <c r="A978" s="1938" t="s">
        <v>1641</v>
      </c>
      <c r="B978" s="1938"/>
      <c r="C978" s="1938" t="s">
        <v>1642</v>
      </c>
      <c r="D978" s="1938"/>
      <c r="E978" s="1938"/>
      <c r="F978" s="1937" t="s">
        <v>1727</v>
      </c>
      <c r="G978" s="1937"/>
      <c r="H978" s="1937"/>
      <c r="I978" s="1939" t="s">
        <v>1644</v>
      </c>
      <c r="J978" s="1939"/>
      <c r="K978" s="1936" t="s">
        <v>2363</v>
      </c>
      <c r="L978" s="1936"/>
      <c r="M978" s="1940" t="s">
        <v>1646</v>
      </c>
      <c r="N978" s="1940"/>
      <c r="O978" s="1940"/>
      <c r="P978" s="1940"/>
      <c r="Q978" s="1873" t="s">
        <v>1729</v>
      </c>
      <c r="R978" s="1873"/>
      <c r="S978" s="1873"/>
      <c r="T978" s="1937" t="s">
        <v>1730</v>
      </c>
      <c r="U978" s="1937"/>
      <c r="V978" s="1937" t="s">
        <v>1731</v>
      </c>
      <c r="W978" s="1937"/>
      <c r="X978" s="1937"/>
      <c r="Y978" s="1937" t="s">
        <v>1650</v>
      </c>
      <c r="Z978" s="1937"/>
      <c r="AA978" s="1873" t="s">
        <v>2364</v>
      </c>
      <c r="AB978" s="1873"/>
      <c r="AC978" s="1873"/>
      <c r="AD978" s="1873"/>
      <c r="AE978" s="1873"/>
      <c r="AF978" s="1936" t="s">
        <v>1734</v>
      </c>
      <c r="AG978" s="1936"/>
      <c r="AH978" s="1936" t="s">
        <v>2365</v>
      </c>
      <c r="AI978" s="1936"/>
      <c r="AJ978" s="1936"/>
      <c r="AK978" s="1937" t="s">
        <v>1736</v>
      </c>
      <c r="AL978" s="1937"/>
      <c r="AM978" s="1937"/>
      <c r="AN978" s="1873" t="s">
        <v>2366</v>
      </c>
      <c r="AO978" s="1873"/>
      <c r="AP978" s="1873"/>
      <c r="AQ978" s="1873"/>
      <c r="AR978" s="1873"/>
    </row>
    <row r="979" spans="1:44" ht="21" customHeight="1">
      <c r="A979" s="1933"/>
      <c r="B979" s="1933"/>
      <c r="C979" s="1933"/>
      <c r="D979" s="1933"/>
      <c r="E979" s="1933"/>
      <c r="F979" s="1933"/>
      <c r="G979" s="1933"/>
      <c r="H979" s="1933"/>
      <c r="I979" s="1933"/>
      <c r="J979" s="1933"/>
      <c r="K979" s="1933"/>
      <c r="L979" s="1933"/>
      <c r="M979" s="1933"/>
      <c r="N979" s="1933"/>
      <c r="O979" s="1933"/>
      <c r="P979" s="1933"/>
      <c r="Q979" s="1933"/>
      <c r="R979" s="1933"/>
      <c r="S979" s="1933"/>
      <c r="T979" s="1933"/>
      <c r="U979" s="1933"/>
      <c r="V979" s="1933"/>
      <c r="W979" s="1933"/>
      <c r="X979" s="1933"/>
      <c r="Y979" s="1933"/>
      <c r="Z979" s="1933"/>
      <c r="AA979" s="1933" t="s">
        <v>1659</v>
      </c>
      <c r="AB979" s="1933"/>
      <c r="AC979" s="1933"/>
      <c r="AD979" s="1933"/>
      <c r="AE979" s="1933"/>
      <c r="AF979" s="1934">
        <v>534</v>
      </c>
      <c r="AG979" s="1934"/>
      <c r="AH979" s="1935">
        <v>0</v>
      </c>
      <c r="AI979" s="1935"/>
      <c r="AJ979" s="1935"/>
      <c r="AK979" s="1933"/>
      <c r="AL979" s="1933"/>
      <c r="AM979" s="1933"/>
      <c r="AN979" s="1933"/>
      <c r="AO979" s="1933"/>
      <c r="AP979" s="1933"/>
      <c r="AQ979" s="1933"/>
      <c r="AR979" s="1933"/>
    </row>
    <row r="980" spans="1:44" ht="14.1" customHeight="1">
      <c r="A980" s="1885"/>
      <c r="B980" s="1885"/>
      <c r="C980" s="1885"/>
      <c r="D980" s="1885"/>
      <c r="E980" s="1885"/>
      <c r="F980" s="1885"/>
      <c r="G980" s="1885"/>
      <c r="H980" s="1885"/>
      <c r="I980" s="1885"/>
      <c r="J980" s="1885"/>
      <c r="K980" s="1885"/>
      <c r="L980" s="1885"/>
      <c r="M980" s="1885"/>
      <c r="N980" s="1885"/>
      <c r="O980" s="1885"/>
      <c r="P980" s="1885"/>
      <c r="Q980" s="1885"/>
      <c r="R980" s="1885"/>
      <c r="S980" s="1885"/>
      <c r="T980" s="1885"/>
      <c r="U980" s="1885"/>
      <c r="V980" s="1885"/>
      <c r="W980" s="1885"/>
      <c r="X980" s="1885"/>
      <c r="Y980" s="1885"/>
      <c r="Z980" s="1885"/>
      <c r="AA980" s="1862" t="s">
        <v>1660</v>
      </c>
      <c r="AB980" s="1862"/>
      <c r="AC980" s="1862"/>
      <c r="AD980" s="1862"/>
      <c r="AE980" s="1862"/>
      <c r="AF980" s="1923">
        <v>0</v>
      </c>
      <c r="AG980" s="1923"/>
      <c r="AH980" s="1929">
        <v>15</v>
      </c>
      <c r="AI980" s="1929"/>
      <c r="AJ980" s="1929"/>
      <c r="AK980" s="1885"/>
      <c r="AL980" s="1885"/>
      <c r="AM980" s="1885"/>
      <c r="AN980" s="1885"/>
      <c r="AO980" s="1885"/>
      <c r="AP980" s="1885"/>
      <c r="AQ980" s="1885"/>
      <c r="AR980" s="1885"/>
    </row>
    <row r="981" spans="1:44" ht="15" customHeight="1">
      <c r="A981" s="1924" t="s">
        <v>2367</v>
      </c>
      <c r="B981" s="1924"/>
      <c r="C981" s="1925" t="s">
        <v>1654</v>
      </c>
      <c r="D981" s="1925"/>
      <c r="E981" s="1925"/>
      <c r="F981" s="1926" t="s">
        <v>1655</v>
      </c>
      <c r="G981" s="1926"/>
      <c r="H981" s="1926"/>
      <c r="I981" s="1927">
        <v>325</v>
      </c>
      <c r="J981" s="1927"/>
      <c r="K981" s="1928" t="s">
        <v>1656</v>
      </c>
      <c r="L981" s="1928"/>
      <c r="M981" s="1862" t="s">
        <v>2368</v>
      </c>
      <c r="N981" s="1862"/>
      <c r="O981" s="1862"/>
      <c r="P981" s="1862"/>
      <c r="Q981" s="1932">
        <v>44422</v>
      </c>
      <c r="R981" s="1932"/>
      <c r="S981" s="1932"/>
      <c r="T981" s="1932">
        <v>44774</v>
      </c>
      <c r="U981" s="1932"/>
      <c r="V981" s="1932">
        <v>45138</v>
      </c>
      <c r="W981" s="1932"/>
      <c r="X981" s="1932"/>
      <c r="Y981" s="1917">
        <v>564</v>
      </c>
      <c r="Z981" s="1917"/>
      <c r="AA981" s="1862" t="s">
        <v>1658</v>
      </c>
      <c r="AB981" s="1862"/>
      <c r="AC981" s="1862"/>
      <c r="AD981" s="1862"/>
      <c r="AE981" s="1862"/>
      <c r="AF981" s="1923">
        <v>0</v>
      </c>
      <c r="AG981" s="1923"/>
      <c r="AH981" s="1930">
        <v>-45</v>
      </c>
      <c r="AI981" s="1930"/>
      <c r="AJ981" s="1930"/>
      <c r="AK981" s="1917">
        <v>514</v>
      </c>
      <c r="AL981" s="1917"/>
      <c r="AM981" s="1917"/>
      <c r="AN981" s="1931" t="s">
        <v>2369</v>
      </c>
      <c r="AO981" s="1931"/>
      <c r="AP981" s="1931"/>
      <c r="AQ981" s="1931"/>
      <c r="AR981" s="1931"/>
    </row>
    <row r="982" spans="1:44" ht="14.1" customHeight="1">
      <c r="A982" s="1885"/>
      <c r="B982" s="1885"/>
      <c r="C982" s="1885"/>
      <c r="D982" s="1885"/>
      <c r="E982" s="1885"/>
      <c r="F982" s="1885"/>
      <c r="G982" s="1885"/>
      <c r="H982" s="1885"/>
      <c r="I982" s="1885"/>
      <c r="J982" s="1885"/>
      <c r="K982" s="1885"/>
      <c r="L982" s="1885"/>
      <c r="M982" s="1885"/>
      <c r="N982" s="1885"/>
      <c r="O982" s="1885"/>
      <c r="P982" s="1885"/>
      <c r="Q982" s="1885"/>
      <c r="R982" s="1885"/>
      <c r="S982" s="1885"/>
      <c r="T982" s="1885"/>
      <c r="U982" s="1885"/>
      <c r="V982" s="1885"/>
      <c r="W982" s="1885"/>
      <c r="X982" s="1885"/>
      <c r="Y982" s="1885"/>
      <c r="Z982" s="1885"/>
      <c r="AA982" s="1862" t="s">
        <v>1659</v>
      </c>
      <c r="AB982" s="1862"/>
      <c r="AC982" s="1862"/>
      <c r="AD982" s="1862"/>
      <c r="AE982" s="1862"/>
      <c r="AF982" s="1923">
        <v>544</v>
      </c>
      <c r="AG982" s="1923"/>
      <c r="AH982" s="1917">
        <v>0</v>
      </c>
      <c r="AI982" s="1917"/>
      <c r="AJ982" s="1917"/>
      <c r="AK982" s="1885"/>
      <c r="AL982" s="1885"/>
      <c r="AM982" s="1885"/>
      <c r="AN982" s="1885"/>
      <c r="AO982" s="1885"/>
      <c r="AP982" s="1885"/>
      <c r="AQ982" s="1885"/>
      <c r="AR982" s="1885"/>
    </row>
    <row r="983" spans="1:44" ht="14.1" customHeight="1">
      <c r="A983" s="1885"/>
      <c r="B983" s="1885"/>
      <c r="C983" s="1885"/>
      <c r="D983" s="1885"/>
      <c r="E983" s="1885"/>
      <c r="F983" s="1885"/>
      <c r="G983" s="1885"/>
      <c r="H983" s="1885"/>
      <c r="I983" s="1885"/>
      <c r="J983" s="1885"/>
      <c r="K983" s="1885"/>
      <c r="L983" s="1885"/>
      <c r="M983" s="1885"/>
      <c r="N983" s="1885"/>
      <c r="O983" s="1885"/>
      <c r="P983" s="1885"/>
      <c r="Q983" s="1885"/>
      <c r="R983" s="1885"/>
      <c r="S983" s="1885"/>
      <c r="T983" s="1885"/>
      <c r="U983" s="1885"/>
      <c r="V983" s="1885"/>
      <c r="W983" s="1885"/>
      <c r="X983" s="1885"/>
      <c r="Y983" s="1885"/>
      <c r="Z983" s="1885"/>
      <c r="AA983" s="1862" t="s">
        <v>1660</v>
      </c>
      <c r="AB983" s="1862"/>
      <c r="AC983" s="1862"/>
      <c r="AD983" s="1862"/>
      <c r="AE983" s="1862"/>
      <c r="AF983" s="1923">
        <v>0</v>
      </c>
      <c r="AG983" s="1923"/>
      <c r="AH983" s="1929">
        <v>15</v>
      </c>
      <c r="AI983" s="1929"/>
      <c r="AJ983" s="1929"/>
      <c r="AK983" s="1885"/>
      <c r="AL983" s="1885"/>
      <c r="AM983" s="1885"/>
      <c r="AN983" s="1885"/>
      <c r="AO983" s="1885"/>
      <c r="AP983" s="1885"/>
      <c r="AQ983" s="1885"/>
      <c r="AR983" s="1885"/>
    </row>
    <row r="984" spans="1:44" ht="15" customHeight="1">
      <c r="A984" s="1924" t="s">
        <v>2370</v>
      </c>
      <c r="B984" s="1924"/>
      <c r="C984" s="1925" t="s">
        <v>1654</v>
      </c>
      <c r="D984" s="1925"/>
      <c r="E984" s="1925"/>
      <c r="F984" s="1926" t="s">
        <v>1655</v>
      </c>
      <c r="G984" s="1926"/>
      <c r="H984" s="1926"/>
      <c r="I984" s="1927">
        <v>325</v>
      </c>
      <c r="J984" s="1927"/>
      <c r="K984" s="1928" t="s">
        <v>1676</v>
      </c>
      <c r="L984" s="1928"/>
      <c r="M984" s="1924" t="s">
        <v>1677</v>
      </c>
      <c r="N984" s="1924"/>
      <c r="O984" s="1924"/>
      <c r="P984" s="1924"/>
      <c r="Q984" s="1885"/>
      <c r="R984" s="1885"/>
      <c r="S984" s="1885"/>
      <c r="T984" s="1885"/>
      <c r="U984" s="1885"/>
      <c r="V984" s="1885"/>
      <c r="W984" s="1885"/>
      <c r="X984" s="1885"/>
      <c r="Y984" s="1917">
        <v>564</v>
      </c>
      <c r="Z984" s="1917"/>
      <c r="AA984" s="1885"/>
      <c r="AB984" s="1885"/>
      <c r="AC984" s="1885"/>
      <c r="AD984" s="1885"/>
      <c r="AE984" s="1885"/>
      <c r="AF984" s="1923">
        <v>0</v>
      </c>
      <c r="AG984" s="1923"/>
      <c r="AH984" s="1917">
        <v>0</v>
      </c>
      <c r="AI984" s="1917"/>
      <c r="AJ984" s="1917"/>
      <c r="AK984" s="1885"/>
      <c r="AL984" s="1885"/>
      <c r="AM984" s="1885"/>
      <c r="AN984" s="1885"/>
      <c r="AO984" s="1885"/>
      <c r="AP984" s="1885"/>
      <c r="AQ984" s="1885"/>
      <c r="AR984" s="1885"/>
    </row>
    <row r="985" spans="1:44" ht="14.1" customHeight="1">
      <c r="A985" s="1924" t="s">
        <v>2371</v>
      </c>
      <c r="B985" s="1924"/>
      <c r="C985" s="1925" t="s">
        <v>1654</v>
      </c>
      <c r="D985" s="1925"/>
      <c r="E985" s="1925"/>
      <c r="F985" s="1926" t="s">
        <v>1655</v>
      </c>
      <c r="G985" s="1926"/>
      <c r="H985" s="1926"/>
      <c r="I985" s="1927">
        <v>325</v>
      </c>
      <c r="J985" s="1927"/>
      <c r="K985" s="1928" t="s">
        <v>1676</v>
      </c>
      <c r="L985" s="1928"/>
      <c r="M985" s="1924" t="s">
        <v>1677</v>
      </c>
      <c r="N985" s="1924"/>
      <c r="O985" s="1924"/>
      <c r="P985" s="1924"/>
      <c r="Q985" s="1885"/>
      <c r="R985" s="1885"/>
      <c r="S985" s="1885"/>
      <c r="T985" s="1885"/>
      <c r="U985" s="1885"/>
      <c r="V985" s="1885"/>
      <c r="W985" s="1885"/>
      <c r="X985" s="1885"/>
      <c r="Y985" s="1917">
        <v>564</v>
      </c>
      <c r="Z985" s="1917"/>
      <c r="AA985" s="1885"/>
      <c r="AB985" s="1885"/>
      <c r="AC985" s="1885"/>
      <c r="AD985" s="1885"/>
      <c r="AE985" s="1885"/>
      <c r="AF985" s="1923">
        <v>0</v>
      </c>
      <c r="AG985" s="1923"/>
      <c r="AH985" s="1917">
        <v>0</v>
      </c>
      <c r="AI985" s="1917"/>
      <c r="AJ985" s="1917"/>
      <c r="AK985" s="1885"/>
      <c r="AL985" s="1885"/>
      <c r="AM985" s="1885"/>
      <c r="AN985" s="1885"/>
      <c r="AO985" s="1885"/>
      <c r="AP985" s="1885"/>
      <c r="AQ985" s="1885"/>
      <c r="AR985" s="1885"/>
    </row>
    <row r="986" spans="1:44" ht="15" customHeight="1">
      <c r="A986" s="1924" t="s">
        <v>2372</v>
      </c>
      <c r="B986" s="1924"/>
      <c r="C986" s="1925" t="s">
        <v>1654</v>
      </c>
      <c r="D986" s="1925"/>
      <c r="E986" s="1925"/>
      <c r="F986" s="1926" t="s">
        <v>1655</v>
      </c>
      <c r="G986" s="1926"/>
      <c r="H986" s="1926"/>
      <c r="I986" s="1927">
        <v>325</v>
      </c>
      <c r="J986" s="1927"/>
      <c r="K986" s="1928" t="s">
        <v>1676</v>
      </c>
      <c r="L986" s="1928"/>
      <c r="M986" s="1924" t="s">
        <v>1677</v>
      </c>
      <c r="N986" s="1924"/>
      <c r="O986" s="1924"/>
      <c r="P986" s="1924"/>
      <c r="Q986" s="1885"/>
      <c r="R986" s="1885"/>
      <c r="S986" s="1885"/>
      <c r="T986" s="1885"/>
      <c r="U986" s="1885"/>
      <c r="V986" s="1885"/>
      <c r="W986" s="1885"/>
      <c r="X986" s="1885"/>
      <c r="Y986" s="1917">
        <v>564</v>
      </c>
      <c r="Z986" s="1917"/>
      <c r="AA986" s="1885"/>
      <c r="AB986" s="1885"/>
      <c r="AC986" s="1885"/>
      <c r="AD986" s="1885"/>
      <c r="AE986" s="1885"/>
      <c r="AF986" s="1923">
        <v>0</v>
      </c>
      <c r="AG986" s="1923"/>
      <c r="AH986" s="1917">
        <v>0</v>
      </c>
      <c r="AI986" s="1917"/>
      <c r="AJ986" s="1917"/>
      <c r="AK986" s="1885"/>
      <c r="AL986" s="1885"/>
      <c r="AM986" s="1885"/>
      <c r="AN986" s="1885"/>
      <c r="AO986" s="1885"/>
      <c r="AP986" s="1885"/>
      <c r="AQ986" s="1885"/>
      <c r="AR986" s="1885"/>
    </row>
    <row r="987" spans="1:44" ht="14.1" customHeight="1">
      <c r="A987" s="1918" t="s">
        <v>2373</v>
      </c>
      <c r="B987" s="1918"/>
      <c r="C987" s="1919" t="s">
        <v>1654</v>
      </c>
      <c r="D987" s="1919"/>
      <c r="E987" s="1919"/>
      <c r="F987" s="1920" t="s">
        <v>1655</v>
      </c>
      <c r="G987" s="1920"/>
      <c r="H987" s="1920"/>
      <c r="I987" s="1921">
        <v>325</v>
      </c>
      <c r="J987" s="1921"/>
      <c r="K987" s="1922" t="s">
        <v>1676</v>
      </c>
      <c r="L987" s="1922"/>
      <c r="M987" s="1918" t="s">
        <v>1677</v>
      </c>
      <c r="N987" s="1918"/>
      <c r="O987" s="1918"/>
      <c r="P987" s="1918"/>
      <c r="Q987" s="1914"/>
      <c r="R987" s="1914"/>
      <c r="S987" s="1914"/>
      <c r="T987" s="1914"/>
      <c r="U987" s="1914"/>
      <c r="V987" s="1914"/>
      <c r="W987" s="1914"/>
      <c r="X987" s="1914"/>
      <c r="Y987" s="1915">
        <v>564</v>
      </c>
      <c r="Z987" s="1915"/>
      <c r="AA987" s="1914"/>
      <c r="AB987" s="1914"/>
      <c r="AC987" s="1914"/>
      <c r="AD987" s="1914"/>
      <c r="AE987" s="1914"/>
      <c r="AF987" s="1916">
        <v>0</v>
      </c>
      <c r="AG987" s="1916"/>
      <c r="AH987" s="1915">
        <v>0</v>
      </c>
      <c r="AI987" s="1915"/>
      <c r="AJ987" s="1915"/>
      <c r="AK987" s="1914"/>
      <c r="AL987" s="1914"/>
      <c r="AM987" s="1914"/>
      <c r="AN987" s="1914"/>
      <c r="AO987" s="1914"/>
      <c r="AP987" s="1914"/>
      <c r="AQ987" s="1914"/>
      <c r="AR987" s="1914"/>
    </row>
    <row r="988" spans="1:44" ht="14.85" customHeight="1">
      <c r="A988" s="1856" t="s">
        <v>2374</v>
      </c>
      <c r="B988" s="1856"/>
      <c r="C988" s="1867"/>
      <c r="D988" s="1867"/>
      <c r="E988" s="1867"/>
      <c r="F988" s="1867"/>
      <c r="G988" s="1867"/>
      <c r="H988" s="1867"/>
      <c r="I988" s="1867"/>
      <c r="J988" s="1867"/>
      <c r="K988" s="1867"/>
      <c r="L988" s="1867"/>
      <c r="M988" s="1867"/>
      <c r="N988" s="1867"/>
      <c r="O988" s="1867"/>
      <c r="P988" s="1867"/>
      <c r="Q988" s="1867"/>
      <c r="R988" s="1867"/>
      <c r="S988" s="1867"/>
      <c r="T988" s="1867"/>
      <c r="U988" s="1867"/>
      <c r="V988" s="1867"/>
      <c r="W988" s="1867"/>
      <c r="X988" s="1867"/>
      <c r="Y988" s="1910">
        <v>270720</v>
      </c>
      <c r="Z988" s="1910"/>
      <c r="AA988" s="1911">
        <v>119833</v>
      </c>
      <c r="AB988" s="1911"/>
      <c r="AC988" s="1911"/>
      <c r="AD988" s="1911"/>
      <c r="AE988" s="1911"/>
      <c r="AF988" s="1911"/>
      <c r="AG988" s="1911"/>
      <c r="AH988" s="1912">
        <v>-14853</v>
      </c>
      <c r="AI988" s="1912"/>
      <c r="AJ988" s="1912"/>
      <c r="AK988" s="1910">
        <v>104980</v>
      </c>
      <c r="AL988" s="1910"/>
      <c r="AM988" s="1910"/>
      <c r="AN988" s="1913">
        <v>3441</v>
      </c>
      <c r="AO988" s="1913"/>
      <c r="AP988" s="1913"/>
      <c r="AQ988" s="1913"/>
      <c r="AR988" s="1913"/>
    </row>
    <row r="989" spans="1:44" ht="9" customHeight="1">
      <c r="A989" s="1870" t="s">
        <v>2375</v>
      </c>
      <c r="B989" s="1870"/>
      <c r="C989" s="1870"/>
      <c r="D989" s="1870"/>
      <c r="E989" s="1870"/>
      <c r="F989" s="1870"/>
      <c r="G989" s="1870"/>
      <c r="H989" s="1870"/>
      <c r="I989" s="1870"/>
      <c r="J989" s="1870"/>
      <c r="K989" s="1870"/>
      <c r="L989" s="1870"/>
      <c r="M989" s="1870"/>
      <c r="N989" s="1870"/>
      <c r="O989" s="1870"/>
      <c r="P989" s="1870"/>
      <c r="Q989" s="1870"/>
      <c r="R989" s="1870"/>
      <c r="S989" s="1870"/>
      <c r="T989" s="1870"/>
      <c r="U989" s="1870"/>
      <c r="V989" s="1870"/>
      <c r="W989" s="1870"/>
      <c r="X989" s="1870"/>
      <c r="Y989" s="1870"/>
      <c r="Z989" s="1870"/>
      <c r="AA989" s="1870"/>
      <c r="AB989" s="1870"/>
      <c r="AC989" s="1870"/>
      <c r="AD989" s="1870"/>
      <c r="AE989" s="1870"/>
      <c r="AF989" s="1870"/>
      <c r="AG989" s="1870"/>
      <c r="AH989" s="1870"/>
      <c r="AI989" s="1870"/>
      <c r="AJ989" s="1870"/>
      <c r="AK989" s="1870"/>
      <c r="AL989" s="1870"/>
      <c r="AM989" s="1870"/>
      <c r="AN989" s="1870"/>
      <c r="AO989" s="1870"/>
      <c r="AP989" s="1870"/>
      <c r="AQ989" s="1870"/>
    </row>
    <row r="990" spans="1:44" ht="23.1" customHeight="1">
      <c r="A990" s="1904" t="s">
        <v>1642</v>
      </c>
      <c r="B990" s="1904"/>
      <c r="C990" s="1904"/>
      <c r="D990" s="1904"/>
      <c r="E990" s="1905" t="s">
        <v>2376</v>
      </c>
      <c r="F990" s="1905"/>
      <c r="G990" s="1906" t="s">
        <v>2377</v>
      </c>
      <c r="H990" s="1906"/>
      <c r="I990" s="1906"/>
      <c r="J990" s="1906"/>
      <c r="K990" s="1906"/>
      <c r="L990" s="1907" t="s">
        <v>2378</v>
      </c>
      <c r="M990" s="1907"/>
      <c r="N990" s="1907"/>
      <c r="O990" s="1907"/>
      <c r="P990" s="1907"/>
      <c r="Q990" s="1907"/>
      <c r="R990" s="1871" t="s">
        <v>2379</v>
      </c>
      <c r="S990" s="1871"/>
      <c r="T990" s="1871"/>
      <c r="U990" s="1871"/>
      <c r="V990" s="1871"/>
      <c r="W990" s="1908" t="s">
        <v>2380</v>
      </c>
      <c r="X990" s="1908"/>
      <c r="Y990" s="1908"/>
      <c r="Z990" s="1908"/>
      <c r="AA990" s="1908"/>
      <c r="AB990" s="1871" t="s">
        <v>2381</v>
      </c>
      <c r="AC990" s="1871"/>
      <c r="AD990" s="1871"/>
      <c r="AE990" s="1909" t="s">
        <v>2382</v>
      </c>
      <c r="AF990" s="1909"/>
      <c r="AG990" s="1905" t="s">
        <v>2383</v>
      </c>
      <c r="AH990" s="1905"/>
      <c r="AI990" s="1905"/>
      <c r="AJ990" s="1905"/>
      <c r="AK990" s="1905"/>
      <c r="AL990" s="1871" t="s">
        <v>2384</v>
      </c>
      <c r="AM990" s="1871"/>
      <c r="AN990" s="1871"/>
      <c r="AO990" s="1854"/>
      <c r="AP990" s="1854"/>
      <c r="AQ990" s="1854"/>
    </row>
    <row r="991" spans="1:44" ht="14.1" customHeight="1">
      <c r="A991" s="1900" t="s">
        <v>2385</v>
      </c>
      <c r="B991" s="1900"/>
      <c r="C991" s="1900"/>
      <c r="D991" s="1900"/>
      <c r="E991" s="1897">
        <v>480</v>
      </c>
      <c r="F991" s="1897"/>
      <c r="G991" s="1901">
        <v>325</v>
      </c>
      <c r="H991" s="1901"/>
      <c r="I991" s="1901"/>
      <c r="J991" s="1901"/>
      <c r="K991" s="1901"/>
      <c r="L991" s="1902">
        <v>564</v>
      </c>
      <c r="M991" s="1902"/>
      <c r="N991" s="1902"/>
      <c r="O991" s="1902"/>
      <c r="P991" s="1902"/>
      <c r="Q991" s="1902"/>
      <c r="R991" s="1896">
        <v>1.74</v>
      </c>
      <c r="S991" s="1896"/>
      <c r="T991" s="1896"/>
      <c r="U991" s="1896"/>
      <c r="V991" s="1896"/>
      <c r="W991" s="1896">
        <v>539.79</v>
      </c>
      <c r="X991" s="1896"/>
      <c r="Y991" s="1896"/>
      <c r="Z991" s="1896"/>
      <c r="AA991" s="1896"/>
      <c r="AB991" s="1903">
        <v>1.66</v>
      </c>
      <c r="AC991" s="1903"/>
      <c r="AD991" s="1903"/>
      <c r="AE991" s="1901">
        <v>222</v>
      </c>
      <c r="AF991" s="1901"/>
      <c r="AG991" s="1896">
        <v>46.25</v>
      </c>
      <c r="AH991" s="1896"/>
      <c r="AI991" s="1896"/>
      <c r="AJ991" s="1896"/>
      <c r="AK991" s="1896"/>
      <c r="AL991" s="1897">
        <v>254</v>
      </c>
      <c r="AM991" s="1897"/>
      <c r="AN991" s="1897"/>
      <c r="AO991" s="1854"/>
      <c r="AP991" s="1854"/>
      <c r="AQ991" s="1854"/>
    </row>
    <row r="992" spans="1:44" ht="14.45" customHeight="1">
      <c r="A992" s="1871" t="s">
        <v>2386</v>
      </c>
      <c r="B992" s="1871"/>
      <c r="C992" s="1871"/>
      <c r="D992" s="1871"/>
      <c r="E992" s="1892">
        <v>480</v>
      </c>
      <c r="F992" s="1892"/>
      <c r="G992" s="1890">
        <v>325</v>
      </c>
      <c r="H992" s="1890"/>
      <c r="I992" s="1890"/>
      <c r="J992" s="1890"/>
      <c r="K992" s="1890"/>
      <c r="L992" s="1898">
        <v>564</v>
      </c>
      <c r="M992" s="1898"/>
      <c r="N992" s="1898"/>
      <c r="O992" s="1898"/>
      <c r="P992" s="1898"/>
      <c r="Q992" s="1898"/>
      <c r="R992" s="1891">
        <v>1.74</v>
      </c>
      <c r="S992" s="1891"/>
      <c r="T992" s="1891"/>
      <c r="U992" s="1891"/>
      <c r="V992" s="1891"/>
      <c r="W992" s="1891">
        <v>539.79</v>
      </c>
      <c r="X992" s="1891"/>
      <c r="Y992" s="1891"/>
      <c r="Z992" s="1891"/>
      <c r="AA992" s="1891"/>
      <c r="AB992" s="1899">
        <v>1.66</v>
      </c>
      <c r="AC992" s="1899"/>
      <c r="AD992" s="1899"/>
      <c r="AE992" s="1890">
        <v>222</v>
      </c>
      <c r="AF992" s="1890"/>
      <c r="AG992" s="1891">
        <v>46.25</v>
      </c>
      <c r="AH992" s="1891"/>
      <c r="AI992" s="1891"/>
      <c r="AJ992" s="1891"/>
      <c r="AK992" s="1891"/>
      <c r="AL992" s="1892">
        <v>254</v>
      </c>
      <c r="AM992" s="1892"/>
      <c r="AN992" s="1892"/>
      <c r="AO992" s="1854"/>
      <c r="AP992" s="1854"/>
      <c r="AQ992" s="1854"/>
    </row>
    <row r="993" spans="1:43" ht="47.45" customHeight="1">
      <c r="A993" s="1855" t="s">
        <v>2387</v>
      </c>
      <c r="B993" s="1855"/>
      <c r="C993" s="1855"/>
      <c r="D993" s="1855"/>
      <c r="E993" s="1855"/>
      <c r="F993" s="1855"/>
      <c r="G993" s="1855"/>
      <c r="H993" s="1855"/>
      <c r="I993" s="1855"/>
      <c r="J993" s="1855"/>
      <c r="K993" s="1855"/>
      <c r="L993" s="1855"/>
      <c r="M993" s="1855"/>
      <c r="N993" s="1855"/>
      <c r="O993" s="1855"/>
      <c r="P993" s="1855"/>
      <c r="Q993" s="1855"/>
      <c r="R993" s="1855"/>
      <c r="S993" s="1855"/>
      <c r="T993" s="1855"/>
      <c r="U993" s="1855"/>
      <c r="V993" s="1855"/>
      <c r="W993" s="1855"/>
      <c r="X993" s="1855"/>
      <c r="Y993" s="1855"/>
      <c r="Z993" s="1855"/>
      <c r="AA993" s="1855"/>
      <c r="AB993" s="1855"/>
      <c r="AC993" s="1855"/>
      <c r="AD993" s="1855"/>
      <c r="AE993" s="1855"/>
      <c r="AF993" s="1855"/>
      <c r="AG993" s="1855"/>
      <c r="AH993" s="1855"/>
      <c r="AI993" s="1855"/>
      <c r="AJ993" s="1855"/>
      <c r="AK993" s="1855"/>
      <c r="AL993" s="1855"/>
      <c r="AM993" s="1855"/>
      <c r="AN993" s="1855"/>
      <c r="AO993" s="1855"/>
      <c r="AP993" s="1855"/>
      <c r="AQ993" s="1855"/>
    </row>
    <row r="994" spans="1:43" ht="17.100000000000001" customHeight="1">
      <c r="A994" s="1871" t="s">
        <v>2388</v>
      </c>
      <c r="B994" s="1871"/>
      <c r="C994" s="1871"/>
      <c r="D994" s="1871"/>
      <c r="E994" s="1893" t="s">
        <v>2379</v>
      </c>
      <c r="F994" s="1893"/>
      <c r="G994" s="1893"/>
      <c r="H994" s="1893"/>
      <c r="I994" s="1893"/>
      <c r="J994" s="1893"/>
      <c r="K994" s="1893"/>
      <c r="L994" s="1894" t="s">
        <v>2389</v>
      </c>
      <c r="M994" s="1894"/>
      <c r="N994" s="1894"/>
      <c r="O994" s="1894"/>
      <c r="P994" s="1895" t="s">
        <v>2390</v>
      </c>
      <c r="Q994" s="1895"/>
      <c r="R994" s="1895"/>
      <c r="S994" s="1895"/>
      <c r="T994" s="1895"/>
      <c r="U994" s="1854"/>
      <c r="V994" s="1854"/>
      <c r="W994" s="1854"/>
      <c r="X994" s="1854"/>
      <c r="Y994" s="1854"/>
      <c r="Z994" s="1854"/>
      <c r="AA994" s="1854"/>
      <c r="AB994" s="1854"/>
      <c r="AC994" s="1854"/>
      <c r="AD994" s="1854"/>
      <c r="AE994" s="1854"/>
      <c r="AF994" s="1854"/>
      <c r="AG994" s="1854"/>
      <c r="AH994" s="1854"/>
      <c r="AI994" s="1854"/>
      <c r="AJ994" s="1854"/>
      <c r="AK994" s="1854"/>
      <c r="AL994" s="1854"/>
      <c r="AM994" s="1854"/>
      <c r="AN994" s="1854"/>
      <c r="AO994" s="1854"/>
      <c r="AP994" s="1854"/>
      <c r="AQ994" s="1854"/>
    </row>
    <row r="995" spans="1:43" ht="20.100000000000001" customHeight="1">
      <c r="A995" s="1886" t="s">
        <v>2391</v>
      </c>
      <c r="B995" s="1886"/>
      <c r="C995" s="1886"/>
      <c r="D995" s="1886"/>
      <c r="E995" s="1887">
        <v>125208</v>
      </c>
      <c r="F995" s="1887"/>
      <c r="G995" s="1887"/>
      <c r="H995" s="1887"/>
      <c r="I995" s="1887"/>
      <c r="J995" s="1887"/>
      <c r="K995" s="1887"/>
      <c r="L995" s="1888">
        <v>222</v>
      </c>
      <c r="M995" s="1888"/>
      <c r="N995" s="1888"/>
      <c r="O995" s="1888"/>
      <c r="P995" s="1889">
        <v>119833</v>
      </c>
      <c r="Q995" s="1889"/>
      <c r="R995" s="1889"/>
      <c r="S995" s="1889"/>
      <c r="T995" s="1889"/>
      <c r="U995" s="1854"/>
      <c r="V995" s="1854"/>
      <c r="W995" s="1854"/>
      <c r="X995" s="1854"/>
      <c r="Y995" s="1854"/>
      <c r="Z995" s="1854"/>
      <c r="AA995" s="1854"/>
      <c r="AB995" s="1854"/>
      <c r="AC995" s="1854"/>
      <c r="AD995" s="1854"/>
      <c r="AE995" s="1854"/>
      <c r="AF995" s="1854"/>
      <c r="AG995" s="1854"/>
      <c r="AH995" s="1854"/>
      <c r="AI995" s="1854"/>
      <c r="AJ995" s="1854"/>
      <c r="AK995" s="1854"/>
      <c r="AL995" s="1854"/>
      <c r="AM995" s="1854"/>
      <c r="AN995" s="1854"/>
      <c r="AO995" s="1854"/>
      <c r="AP995" s="1854"/>
      <c r="AQ995" s="1854"/>
    </row>
    <row r="996" spans="1:43" ht="12.95" customHeight="1">
      <c r="A996" s="1862" t="s">
        <v>2392</v>
      </c>
      <c r="B996" s="1862"/>
      <c r="C996" s="1862"/>
      <c r="D996" s="1862"/>
      <c r="E996" s="1883"/>
      <c r="F996" s="1883"/>
      <c r="G996" s="1883"/>
      <c r="H996" s="1883"/>
      <c r="I996" s="1883"/>
      <c r="J996" s="1883"/>
      <c r="K996" s="1883"/>
      <c r="L996" s="1881">
        <v>0</v>
      </c>
      <c r="M996" s="1881"/>
      <c r="N996" s="1881"/>
      <c r="O996" s="1881"/>
      <c r="P996" s="1884" t="s">
        <v>2393</v>
      </c>
      <c r="Q996" s="1884"/>
      <c r="R996" s="1884"/>
      <c r="S996" s="1884"/>
      <c r="T996" s="1884"/>
      <c r="U996" s="1855"/>
      <c r="V996" s="1855"/>
      <c r="W996" s="1855"/>
      <c r="X996" s="1855"/>
      <c r="Y996" s="1855"/>
      <c r="Z996" s="1855"/>
      <c r="AA996" s="1855"/>
      <c r="AB996" s="1855"/>
      <c r="AC996" s="1855"/>
      <c r="AD996" s="1855"/>
      <c r="AE996" s="1855"/>
      <c r="AF996" s="1855"/>
      <c r="AG996" s="1855"/>
      <c r="AH996" s="1855"/>
      <c r="AI996" s="1855"/>
      <c r="AJ996" s="1855"/>
      <c r="AK996" s="1855"/>
      <c r="AL996" s="1855"/>
      <c r="AM996" s="1855"/>
      <c r="AN996" s="1855"/>
      <c r="AO996" s="1855"/>
      <c r="AP996" s="1855"/>
      <c r="AQ996" s="1855"/>
    </row>
    <row r="997" spans="1:43" ht="14.1" customHeight="1">
      <c r="A997" s="1862" t="s">
        <v>2394</v>
      </c>
      <c r="B997" s="1862"/>
      <c r="C997" s="1862"/>
      <c r="D997" s="1862"/>
      <c r="E997" s="1885"/>
      <c r="F997" s="1885"/>
      <c r="G997" s="1885"/>
      <c r="H997" s="1885"/>
      <c r="I997" s="1885"/>
      <c r="J997" s="1885"/>
      <c r="K997" s="1885"/>
      <c r="L997" s="1881">
        <v>0</v>
      </c>
      <c r="M997" s="1881"/>
      <c r="N997" s="1881"/>
      <c r="O997" s="1881"/>
      <c r="P997" s="1884" t="s">
        <v>2393</v>
      </c>
      <c r="Q997" s="1884"/>
      <c r="R997" s="1884"/>
      <c r="S997" s="1884"/>
      <c r="T997" s="1884"/>
      <c r="U997" s="1854"/>
      <c r="V997" s="1854"/>
      <c r="W997" s="1854"/>
      <c r="X997" s="1854"/>
      <c r="Y997" s="1854"/>
      <c r="Z997" s="1854"/>
      <c r="AA997" s="1854"/>
      <c r="AB997" s="1854"/>
      <c r="AC997" s="1854"/>
      <c r="AD997" s="1854"/>
      <c r="AE997" s="1854"/>
      <c r="AF997" s="1854"/>
      <c r="AG997" s="1854"/>
      <c r="AH997" s="1854"/>
      <c r="AI997" s="1854"/>
      <c r="AJ997" s="1854"/>
      <c r="AK997" s="1854"/>
      <c r="AL997" s="1854"/>
      <c r="AM997" s="1854"/>
      <c r="AN997" s="1854"/>
      <c r="AO997" s="1854"/>
      <c r="AP997" s="1854"/>
      <c r="AQ997" s="1854"/>
    </row>
    <row r="998" spans="1:43" ht="12.95" customHeight="1">
      <c r="A998" s="1862" t="s">
        <v>2395</v>
      </c>
      <c r="B998" s="1862"/>
      <c r="C998" s="1862"/>
      <c r="D998" s="1862"/>
      <c r="E998" s="1883"/>
      <c r="F998" s="1883"/>
      <c r="G998" s="1883"/>
      <c r="H998" s="1883"/>
      <c r="I998" s="1883"/>
      <c r="J998" s="1883"/>
      <c r="K998" s="1883"/>
      <c r="L998" s="1881">
        <v>0</v>
      </c>
      <c r="M998" s="1881"/>
      <c r="N998" s="1881"/>
      <c r="O998" s="1881"/>
      <c r="P998" s="1884" t="s">
        <v>2393</v>
      </c>
      <c r="Q998" s="1884"/>
      <c r="R998" s="1884"/>
      <c r="S998" s="1884"/>
      <c r="T998" s="1884"/>
      <c r="U998" s="1855"/>
      <c r="V998" s="1855"/>
      <c r="W998" s="1855"/>
      <c r="X998" s="1855"/>
      <c r="Y998" s="1855"/>
      <c r="Z998" s="1855"/>
      <c r="AA998" s="1855"/>
      <c r="AB998" s="1855"/>
      <c r="AC998" s="1855"/>
      <c r="AD998" s="1855"/>
      <c r="AE998" s="1855"/>
      <c r="AF998" s="1855"/>
      <c r="AG998" s="1855"/>
      <c r="AH998" s="1855"/>
      <c r="AI998" s="1855"/>
      <c r="AJ998" s="1855"/>
      <c r="AK998" s="1855"/>
      <c r="AL998" s="1855"/>
      <c r="AM998" s="1855"/>
      <c r="AN998" s="1855"/>
      <c r="AO998" s="1855"/>
      <c r="AP998" s="1855"/>
      <c r="AQ998" s="1855"/>
    </row>
    <row r="999" spans="1:43" ht="12.95" customHeight="1">
      <c r="A999" s="1860" t="s">
        <v>2396</v>
      </c>
      <c r="B999" s="1860"/>
      <c r="C999" s="1860"/>
      <c r="D999" s="1860"/>
      <c r="E999" s="1880">
        <v>2256</v>
      </c>
      <c r="F999" s="1880"/>
      <c r="G999" s="1880"/>
      <c r="H999" s="1880"/>
      <c r="I999" s="1880"/>
      <c r="J999" s="1880"/>
      <c r="K999" s="1880"/>
      <c r="L999" s="1881">
        <v>4</v>
      </c>
      <c r="M999" s="1881"/>
      <c r="N999" s="1881"/>
      <c r="O999" s="1881"/>
      <c r="P999" s="1882">
        <v>2256</v>
      </c>
      <c r="Q999" s="1882"/>
      <c r="R999" s="1882"/>
      <c r="S999" s="1882"/>
      <c r="T999" s="1882"/>
      <c r="U999" s="1855"/>
      <c r="V999" s="1855"/>
      <c r="W999" s="1855"/>
      <c r="X999" s="1855"/>
      <c r="Y999" s="1855"/>
      <c r="Z999" s="1855"/>
      <c r="AA999" s="1855"/>
      <c r="AB999" s="1855"/>
      <c r="AC999" s="1855"/>
      <c r="AD999" s="1855"/>
      <c r="AE999" s="1855"/>
      <c r="AF999" s="1855"/>
      <c r="AG999" s="1855"/>
      <c r="AH999" s="1855"/>
      <c r="AI999" s="1855"/>
      <c r="AJ999" s="1855"/>
      <c r="AK999" s="1855"/>
      <c r="AL999" s="1855"/>
      <c r="AM999" s="1855"/>
      <c r="AN999" s="1855"/>
      <c r="AO999" s="1855"/>
      <c r="AP999" s="1855"/>
      <c r="AQ999" s="1855"/>
    </row>
    <row r="1000" spans="1:43" ht="14.1" customHeight="1">
      <c r="A1000" s="1858" t="s">
        <v>2397</v>
      </c>
      <c r="B1000" s="1858"/>
      <c r="C1000" s="1858"/>
      <c r="D1000" s="1858"/>
      <c r="E1000" s="1877">
        <v>143256</v>
      </c>
      <c r="F1000" s="1877"/>
      <c r="G1000" s="1877"/>
      <c r="H1000" s="1877"/>
      <c r="I1000" s="1877"/>
      <c r="J1000" s="1877"/>
      <c r="K1000" s="1877"/>
      <c r="L1000" s="1878">
        <v>254</v>
      </c>
      <c r="M1000" s="1878"/>
      <c r="N1000" s="1878"/>
      <c r="O1000" s="1878"/>
      <c r="P1000" s="1879">
        <v>143256</v>
      </c>
      <c r="Q1000" s="1879"/>
      <c r="R1000" s="1879"/>
      <c r="S1000" s="1879"/>
      <c r="T1000" s="1879"/>
      <c r="U1000" s="1854"/>
      <c r="V1000" s="1854"/>
      <c r="W1000" s="1854"/>
      <c r="X1000" s="1854"/>
      <c r="Y1000" s="1854"/>
      <c r="Z1000" s="1854"/>
      <c r="AA1000" s="1854"/>
      <c r="AB1000" s="1854"/>
      <c r="AC1000" s="1854"/>
      <c r="AD1000" s="1854"/>
      <c r="AE1000" s="1854"/>
      <c r="AF1000" s="1854"/>
      <c r="AG1000" s="1854"/>
      <c r="AH1000" s="1854"/>
      <c r="AI1000" s="1854"/>
      <c r="AJ1000" s="1854"/>
      <c r="AK1000" s="1854"/>
      <c r="AL1000" s="1854"/>
      <c r="AM1000" s="1854"/>
      <c r="AN1000" s="1854"/>
      <c r="AO1000" s="1854"/>
      <c r="AP1000" s="1854"/>
      <c r="AQ1000" s="1854"/>
    </row>
    <row r="1001" spans="1:43" ht="14.1" customHeight="1">
      <c r="A1001" s="1856" t="s">
        <v>2374</v>
      </c>
      <c r="B1001" s="1856"/>
      <c r="C1001" s="1856"/>
      <c r="D1001" s="1856"/>
      <c r="E1001" s="1874">
        <v>270720</v>
      </c>
      <c r="F1001" s="1874"/>
      <c r="G1001" s="1874"/>
      <c r="H1001" s="1874"/>
      <c r="I1001" s="1874"/>
      <c r="J1001" s="1874"/>
      <c r="K1001" s="1874"/>
      <c r="L1001" s="1875">
        <v>480</v>
      </c>
      <c r="M1001" s="1875"/>
      <c r="N1001" s="1875"/>
      <c r="O1001" s="1875"/>
      <c r="P1001" s="1876">
        <v>265345</v>
      </c>
      <c r="Q1001" s="1876"/>
      <c r="R1001" s="1876"/>
      <c r="S1001" s="1876"/>
      <c r="T1001" s="1876"/>
      <c r="U1001" s="1854"/>
      <c r="V1001" s="1854"/>
      <c r="W1001" s="1854"/>
      <c r="X1001" s="1854"/>
      <c r="Y1001" s="1854"/>
      <c r="Z1001" s="1854"/>
      <c r="AA1001" s="1854"/>
      <c r="AB1001" s="1854"/>
      <c r="AC1001" s="1854"/>
      <c r="AD1001" s="1854"/>
      <c r="AE1001" s="1854"/>
      <c r="AF1001" s="1854"/>
      <c r="AG1001" s="1854"/>
      <c r="AH1001" s="1854"/>
      <c r="AI1001" s="1854"/>
      <c r="AJ1001" s="1854"/>
      <c r="AK1001" s="1854"/>
      <c r="AL1001" s="1854"/>
      <c r="AM1001" s="1854"/>
      <c r="AN1001" s="1854"/>
      <c r="AO1001" s="1854"/>
      <c r="AP1001" s="1854"/>
      <c r="AQ1001" s="1854"/>
    </row>
    <row r="1002" spans="1:43" ht="36" customHeight="1">
      <c r="A1002" s="1872" t="s">
        <v>2398</v>
      </c>
      <c r="B1002" s="1872"/>
      <c r="C1002" s="1872"/>
      <c r="D1002" s="1872"/>
      <c r="E1002" s="1872"/>
      <c r="F1002" s="1872"/>
      <c r="G1002" s="1872"/>
      <c r="H1002" s="1872"/>
      <c r="I1002" s="1872"/>
      <c r="J1002" s="1872"/>
      <c r="K1002" s="1872"/>
      <c r="L1002" s="1873"/>
      <c r="M1002" s="1873"/>
      <c r="N1002" s="1870"/>
      <c r="O1002" s="1870"/>
      <c r="P1002" s="1870"/>
      <c r="Q1002" s="1870"/>
      <c r="R1002" s="1870"/>
      <c r="S1002" s="1870"/>
      <c r="T1002" s="1870"/>
      <c r="U1002" s="1870"/>
      <c r="V1002" s="1870"/>
      <c r="W1002" s="1870"/>
      <c r="X1002" s="1870"/>
      <c r="Y1002" s="1870"/>
      <c r="Z1002" s="1870"/>
      <c r="AA1002" s="1870"/>
      <c r="AB1002" s="1870"/>
      <c r="AC1002" s="1870"/>
      <c r="AD1002" s="1870"/>
      <c r="AE1002" s="1870"/>
      <c r="AF1002" s="1870"/>
      <c r="AG1002" s="1870"/>
      <c r="AH1002" s="1870"/>
      <c r="AI1002" s="1870"/>
      <c r="AJ1002" s="1870"/>
      <c r="AK1002" s="1870"/>
      <c r="AL1002" s="1870"/>
      <c r="AM1002" s="1870"/>
      <c r="AN1002" s="1870"/>
      <c r="AO1002" s="1870"/>
      <c r="AP1002" s="1870"/>
      <c r="AQ1002" s="1870"/>
    </row>
    <row r="1003" spans="1:43" ht="17.100000000000001" customHeight="1">
      <c r="A1003" s="1871" t="s">
        <v>2399</v>
      </c>
      <c r="B1003" s="1871"/>
      <c r="C1003" s="1871"/>
      <c r="D1003" s="1871"/>
      <c r="E1003" s="1871"/>
      <c r="F1003" s="1871"/>
      <c r="G1003" s="1871"/>
      <c r="H1003" s="1871"/>
      <c r="I1003" s="1871"/>
      <c r="J1003" s="1871"/>
      <c r="K1003" s="1871"/>
      <c r="L1003" s="1866" t="s">
        <v>2400</v>
      </c>
      <c r="M1003" s="1866"/>
      <c r="N1003" s="1854"/>
      <c r="O1003" s="1854"/>
      <c r="P1003" s="1854"/>
      <c r="Q1003" s="1854"/>
      <c r="R1003" s="1854"/>
      <c r="S1003" s="1854"/>
      <c r="T1003" s="1854"/>
      <c r="U1003" s="1854"/>
      <c r="V1003" s="1854"/>
      <c r="W1003" s="1854"/>
      <c r="X1003" s="1854"/>
      <c r="Y1003" s="1854"/>
      <c r="Z1003" s="1854"/>
      <c r="AA1003" s="1854"/>
      <c r="AB1003" s="1854"/>
      <c r="AC1003" s="1854"/>
      <c r="AD1003" s="1854"/>
      <c r="AE1003" s="1854"/>
      <c r="AF1003" s="1854"/>
      <c r="AG1003" s="1854"/>
      <c r="AH1003" s="1854"/>
      <c r="AI1003" s="1854"/>
      <c r="AJ1003" s="1854"/>
      <c r="AK1003" s="1854"/>
      <c r="AL1003" s="1854"/>
      <c r="AM1003" s="1854"/>
      <c r="AN1003" s="1854"/>
      <c r="AO1003" s="1854"/>
      <c r="AP1003" s="1854"/>
      <c r="AQ1003" s="1854"/>
    </row>
    <row r="1004" spans="1:43" ht="20.100000000000001" customHeight="1">
      <c r="A1004" s="1868" t="s">
        <v>2401</v>
      </c>
      <c r="B1004" s="1868"/>
      <c r="C1004" s="1868"/>
      <c r="D1004" s="1868"/>
      <c r="E1004" s="1868"/>
      <c r="F1004" s="1868"/>
      <c r="G1004" s="1868"/>
      <c r="H1004" s="1868"/>
      <c r="I1004" s="1868"/>
      <c r="J1004" s="1868"/>
      <c r="K1004" s="1868"/>
      <c r="L1004" s="1869">
        <v>104980</v>
      </c>
      <c r="M1004" s="1869"/>
      <c r="N1004" s="1854"/>
      <c r="O1004" s="1854"/>
      <c r="P1004" s="1854"/>
      <c r="Q1004" s="1854"/>
      <c r="R1004" s="1854"/>
      <c r="S1004" s="1854"/>
      <c r="T1004" s="1854"/>
      <c r="U1004" s="1854"/>
      <c r="V1004" s="1854"/>
      <c r="W1004" s="1854"/>
      <c r="X1004" s="1854"/>
      <c r="Y1004" s="1854"/>
      <c r="Z1004" s="1854"/>
      <c r="AA1004" s="1854"/>
      <c r="AB1004" s="1854"/>
      <c r="AC1004" s="1854"/>
      <c r="AD1004" s="1854"/>
      <c r="AE1004" s="1854"/>
      <c r="AF1004" s="1854"/>
      <c r="AG1004" s="1854"/>
      <c r="AH1004" s="1854"/>
      <c r="AI1004" s="1854"/>
      <c r="AJ1004" s="1854"/>
      <c r="AK1004" s="1854"/>
      <c r="AL1004" s="1854"/>
      <c r="AM1004" s="1854"/>
      <c r="AN1004" s="1854"/>
      <c r="AO1004" s="1854"/>
      <c r="AP1004" s="1854"/>
      <c r="AQ1004" s="1854"/>
    </row>
    <row r="1005" spans="1:43" ht="15" customHeight="1">
      <c r="A1005" s="1856" t="s">
        <v>2402</v>
      </c>
      <c r="B1005" s="1856"/>
      <c r="C1005" s="1856"/>
      <c r="D1005" s="1856"/>
      <c r="E1005" s="1856"/>
      <c r="F1005" s="1856"/>
      <c r="G1005" s="1856"/>
      <c r="H1005" s="1856"/>
      <c r="I1005" s="1856"/>
      <c r="J1005" s="1856"/>
      <c r="K1005" s="1856"/>
      <c r="L1005" s="1857">
        <v>104980</v>
      </c>
      <c r="M1005" s="1857"/>
      <c r="N1005" s="1854"/>
      <c r="O1005" s="1854"/>
      <c r="P1005" s="1854"/>
      <c r="Q1005" s="1854"/>
      <c r="R1005" s="1854"/>
      <c r="S1005" s="1854"/>
      <c r="T1005" s="1854"/>
      <c r="U1005" s="1854"/>
      <c r="V1005" s="1854"/>
      <c r="W1005" s="1854"/>
      <c r="X1005" s="1854"/>
      <c r="Y1005" s="1854"/>
      <c r="Z1005" s="1854"/>
      <c r="AA1005" s="1854"/>
      <c r="AB1005" s="1854"/>
      <c r="AC1005" s="1854"/>
      <c r="AD1005" s="1854"/>
      <c r="AE1005" s="1854"/>
      <c r="AF1005" s="1854"/>
      <c r="AG1005" s="1854"/>
      <c r="AH1005" s="1854"/>
      <c r="AI1005" s="1854"/>
      <c r="AJ1005" s="1854"/>
      <c r="AK1005" s="1854"/>
      <c r="AL1005" s="1854"/>
      <c r="AM1005" s="1854"/>
      <c r="AN1005" s="1854"/>
      <c r="AO1005" s="1854"/>
      <c r="AP1005" s="1854"/>
      <c r="AQ1005" s="1854"/>
    </row>
    <row r="1006" spans="1:43" ht="24" customHeight="1">
      <c r="A1006" s="1867" t="s">
        <v>2403</v>
      </c>
      <c r="B1006" s="1867"/>
      <c r="C1006" s="1867"/>
      <c r="D1006" s="1867"/>
      <c r="E1006" s="1867"/>
      <c r="F1006" s="1867"/>
      <c r="G1006" s="1867"/>
      <c r="H1006" s="1867"/>
      <c r="I1006" s="1867"/>
      <c r="J1006" s="1867"/>
      <c r="K1006" s="1867"/>
      <c r="L1006" s="1867"/>
      <c r="M1006" s="1867"/>
      <c r="N1006" s="1854"/>
      <c r="O1006" s="1854"/>
      <c r="P1006" s="1854"/>
      <c r="Q1006" s="1854"/>
      <c r="R1006" s="1854"/>
      <c r="S1006" s="1854"/>
      <c r="T1006" s="1854"/>
      <c r="U1006" s="1854"/>
      <c r="V1006" s="1854"/>
      <c r="W1006" s="1854"/>
      <c r="X1006" s="1854"/>
      <c r="Y1006" s="1854"/>
      <c r="Z1006" s="1854"/>
      <c r="AA1006" s="1854"/>
      <c r="AB1006" s="1854"/>
      <c r="AC1006" s="1854"/>
      <c r="AD1006" s="1854"/>
      <c r="AE1006" s="1854"/>
      <c r="AF1006" s="1854"/>
      <c r="AG1006" s="1854"/>
      <c r="AH1006" s="1854"/>
      <c r="AI1006" s="1854"/>
      <c r="AJ1006" s="1854"/>
      <c r="AK1006" s="1854"/>
      <c r="AL1006" s="1854"/>
      <c r="AM1006" s="1854"/>
      <c r="AN1006" s="1854"/>
      <c r="AO1006" s="1854"/>
      <c r="AP1006" s="1854"/>
      <c r="AQ1006" s="1854"/>
    </row>
    <row r="1007" spans="1:43" ht="17.100000000000001" customHeight="1">
      <c r="A1007" s="1856" t="s">
        <v>2404</v>
      </c>
      <c r="B1007" s="1856"/>
      <c r="C1007" s="1856"/>
      <c r="D1007" s="1856"/>
      <c r="E1007" s="1856"/>
      <c r="F1007" s="1856"/>
      <c r="G1007" s="1856"/>
      <c r="H1007" s="1856"/>
      <c r="I1007" s="1856"/>
      <c r="J1007" s="1856"/>
      <c r="K1007" s="1856"/>
      <c r="L1007" s="1866" t="s">
        <v>2400</v>
      </c>
      <c r="M1007" s="1866"/>
      <c r="N1007" s="1854"/>
      <c r="O1007" s="1854"/>
      <c r="P1007" s="1854"/>
      <c r="Q1007" s="1854"/>
      <c r="R1007" s="1854"/>
      <c r="S1007" s="1854"/>
      <c r="T1007" s="1854"/>
      <c r="U1007" s="1854"/>
      <c r="V1007" s="1854"/>
      <c r="W1007" s="1854"/>
      <c r="X1007" s="1854"/>
      <c r="Y1007" s="1854"/>
      <c r="Z1007" s="1854"/>
      <c r="AA1007" s="1854"/>
      <c r="AB1007" s="1854"/>
      <c r="AC1007" s="1854"/>
      <c r="AD1007" s="1854"/>
      <c r="AE1007" s="1854"/>
      <c r="AF1007" s="1854"/>
      <c r="AG1007" s="1854"/>
      <c r="AH1007" s="1854"/>
      <c r="AI1007" s="1854"/>
      <c r="AJ1007" s="1854"/>
      <c r="AK1007" s="1854"/>
      <c r="AL1007" s="1854"/>
      <c r="AM1007" s="1854"/>
      <c r="AN1007" s="1854"/>
      <c r="AO1007" s="1854"/>
      <c r="AP1007" s="1854"/>
      <c r="AQ1007" s="1854"/>
    </row>
    <row r="1008" spans="1:43" ht="18.95" customHeight="1">
      <c r="A1008" s="1864" t="s">
        <v>2405</v>
      </c>
      <c r="B1008" s="1864"/>
      <c r="C1008" s="1864"/>
      <c r="D1008" s="1864"/>
      <c r="E1008" s="1864"/>
      <c r="F1008" s="1864"/>
      <c r="G1008" s="1864"/>
      <c r="H1008" s="1864"/>
      <c r="I1008" s="1864"/>
      <c r="J1008" s="1864"/>
      <c r="K1008" s="1864"/>
      <c r="L1008" s="1865">
        <v>119833</v>
      </c>
      <c r="M1008" s="1865"/>
      <c r="N1008" s="1854"/>
      <c r="O1008" s="1854"/>
      <c r="P1008" s="1854"/>
      <c r="Q1008" s="1854"/>
      <c r="R1008" s="1854"/>
      <c r="S1008" s="1854"/>
      <c r="T1008" s="1854"/>
      <c r="U1008" s="1854"/>
      <c r="V1008" s="1854"/>
      <c r="W1008" s="1854"/>
      <c r="X1008" s="1854"/>
      <c r="Y1008" s="1854"/>
      <c r="Z1008" s="1854"/>
      <c r="AA1008" s="1854"/>
      <c r="AB1008" s="1854"/>
      <c r="AC1008" s="1854"/>
      <c r="AD1008" s="1854"/>
      <c r="AE1008" s="1854"/>
      <c r="AF1008" s="1854"/>
      <c r="AG1008" s="1854"/>
      <c r="AH1008" s="1854"/>
      <c r="AI1008" s="1854"/>
      <c r="AJ1008" s="1854"/>
      <c r="AK1008" s="1854"/>
      <c r="AL1008" s="1854"/>
      <c r="AM1008" s="1854"/>
      <c r="AN1008" s="1854"/>
      <c r="AO1008" s="1854"/>
      <c r="AP1008" s="1854"/>
      <c r="AQ1008" s="1854"/>
    </row>
    <row r="1009" spans="1:43" ht="12" customHeight="1">
      <c r="A1009" s="1862" t="s">
        <v>2406</v>
      </c>
      <c r="B1009" s="1862"/>
      <c r="C1009" s="1862"/>
      <c r="D1009" s="1862"/>
      <c r="E1009" s="1862"/>
      <c r="F1009" s="1862"/>
      <c r="G1009" s="1862"/>
      <c r="H1009" s="1862"/>
      <c r="I1009" s="1862"/>
      <c r="J1009" s="1862"/>
      <c r="K1009" s="1862"/>
      <c r="L1009" s="1863">
        <v>2775</v>
      </c>
      <c r="M1009" s="1863"/>
      <c r="N1009" s="1855"/>
      <c r="O1009" s="1855"/>
      <c r="P1009" s="1855"/>
      <c r="Q1009" s="1855"/>
      <c r="R1009" s="1855"/>
      <c r="S1009" s="1855"/>
      <c r="T1009" s="1855"/>
      <c r="U1009" s="1855"/>
      <c r="V1009" s="1855"/>
      <c r="W1009" s="1855"/>
      <c r="X1009" s="1855"/>
      <c r="Y1009" s="1855"/>
      <c r="Z1009" s="1855"/>
      <c r="AA1009" s="1855"/>
      <c r="AB1009" s="1855"/>
      <c r="AC1009" s="1855"/>
      <c r="AD1009" s="1855"/>
      <c r="AE1009" s="1855"/>
      <c r="AF1009" s="1855"/>
      <c r="AG1009" s="1855"/>
      <c r="AH1009" s="1855"/>
      <c r="AI1009" s="1855"/>
      <c r="AJ1009" s="1855"/>
      <c r="AK1009" s="1855"/>
      <c r="AL1009" s="1855"/>
      <c r="AM1009" s="1855"/>
      <c r="AN1009" s="1855"/>
      <c r="AO1009" s="1855"/>
      <c r="AP1009" s="1855"/>
      <c r="AQ1009" s="1855"/>
    </row>
    <row r="1010" spans="1:43" ht="12" customHeight="1">
      <c r="A1010" s="1860" t="s">
        <v>2407</v>
      </c>
      <c r="B1010" s="1860"/>
      <c r="C1010" s="1860"/>
      <c r="D1010" s="1860"/>
      <c r="E1010" s="1860"/>
      <c r="F1010" s="1860"/>
      <c r="G1010" s="1860"/>
      <c r="H1010" s="1860"/>
      <c r="I1010" s="1860"/>
      <c r="J1010" s="1860"/>
      <c r="K1010" s="1860"/>
      <c r="L1010" s="1861">
        <v>-8488</v>
      </c>
      <c r="M1010" s="1861"/>
      <c r="N1010" s="1855"/>
      <c r="O1010" s="1855"/>
      <c r="P1010" s="1855"/>
      <c r="Q1010" s="1855"/>
      <c r="R1010" s="1855"/>
      <c r="S1010" s="1855"/>
      <c r="T1010" s="1855"/>
      <c r="U1010" s="1855"/>
      <c r="V1010" s="1855"/>
      <c r="W1010" s="1855"/>
      <c r="X1010" s="1855"/>
      <c r="Y1010" s="1855"/>
      <c r="Z1010" s="1855"/>
      <c r="AA1010" s="1855"/>
      <c r="AB1010" s="1855"/>
      <c r="AC1010" s="1855"/>
      <c r="AD1010" s="1855"/>
      <c r="AE1010" s="1855"/>
      <c r="AF1010" s="1855"/>
      <c r="AG1010" s="1855"/>
      <c r="AH1010" s="1855"/>
      <c r="AI1010" s="1855"/>
      <c r="AJ1010" s="1855"/>
      <c r="AK1010" s="1855"/>
      <c r="AL1010" s="1855"/>
      <c r="AM1010" s="1855"/>
      <c r="AN1010" s="1855"/>
      <c r="AO1010" s="1855"/>
      <c r="AP1010" s="1855"/>
      <c r="AQ1010" s="1855"/>
    </row>
    <row r="1011" spans="1:43" ht="12" customHeight="1">
      <c r="A1011" s="1860" t="s">
        <v>2408</v>
      </c>
      <c r="B1011" s="1860"/>
      <c r="C1011" s="1860"/>
      <c r="D1011" s="1860"/>
      <c r="E1011" s="1860"/>
      <c r="F1011" s="1860"/>
      <c r="G1011" s="1860"/>
      <c r="H1011" s="1860"/>
      <c r="I1011" s="1860"/>
      <c r="J1011" s="1860"/>
      <c r="K1011" s="1860"/>
      <c r="L1011" s="1861">
        <v>-3237</v>
      </c>
      <c r="M1011" s="1861"/>
      <c r="N1011" s="1855"/>
      <c r="O1011" s="1855"/>
      <c r="P1011" s="1855"/>
      <c r="Q1011" s="1855"/>
      <c r="R1011" s="1855"/>
      <c r="S1011" s="1855"/>
      <c r="T1011" s="1855"/>
      <c r="U1011" s="1855"/>
      <c r="V1011" s="1855"/>
      <c r="W1011" s="1855"/>
      <c r="X1011" s="1855"/>
      <c r="Y1011" s="1855"/>
      <c r="Z1011" s="1855"/>
      <c r="AA1011" s="1855"/>
      <c r="AB1011" s="1855"/>
      <c r="AC1011" s="1855"/>
      <c r="AD1011" s="1855"/>
      <c r="AE1011" s="1855"/>
      <c r="AF1011" s="1855"/>
      <c r="AG1011" s="1855"/>
      <c r="AH1011" s="1855"/>
      <c r="AI1011" s="1855"/>
      <c r="AJ1011" s="1855"/>
      <c r="AK1011" s="1855"/>
      <c r="AL1011" s="1855"/>
      <c r="AM1011" s="1855"/>
      <c r="AN1011" s="1855"/>
      <c r="AO1011" s="1855"/>
      <c r="AP1011" s="1855"/>
      <c r="AQ1011" s="1855"/>
    </row>
    <row r="1012" spans="1:43" ht="12" customHeight="1">
      <c r="A1012" s="1860" t="s">
        <v>2409</v>
      </c>
      <c r="B1012" s="1860"/>
      <c r="C1012" s="1860"/>
      <c r="D1012" s="1860"/>
      <c r="E1012" s="1860"/>
      <c r="F1012" s="1860"/>
      <c r="G1012" s="1860"/>
      <c r="H1012" s="1860"/>
      <c r="I1012" s="1860"/>
      <c r="J1012" s="1860"/>
      <c r="K1012" s="1860"/>
      <c r="L1012" s="1861">
        <v>-6053</v>
      </c>
      <c r="M1012" s="1861"/>
      <c r="N1012" s="1855"/>
      <c r="O1012" s="1855"/>
      <c r="P1012" s="1855"/>
      <c r="Q1012" s="1855"/>
      <c r="R1012" s="1855"/>
      <c r="S1012" s="1855"/>
      <c r="T1012" s="1855"/>
      <c r="U1012" s="1855"/>
      <c r="V1012" s="1855"/>
      <c r="W1012" s="1855"/>
      <c r="X1012" s="1855"/>
      <c r="Y1012" s="1855"/>
      <c r="Z1012" s="1855"/>
      <c r="AA1012" s="1855"/>
      <c r="AB1012" s="1855"/>
      <c r="AC1012" s="1855"/>
      <c r="AD1012" s="1855"/>
      <c r="AE1012" s="1855"/>
      <c r="AF1012" s="1855"/>
      <c r="AG1012" s="1855"/>
      <c r="AH1012" s="1855"/>
      <c r="AI1012" s="1855"/>
      <c r="AJ1012" s="1855"/>
      <c r="AK1012" s="1855"/>
      <c r="AL1012" s="1855"/>
      <c r="AM1012" s="1855"/>
      <c r="AN1012" s="1855"/>
      <c r="AO1012" s="1855"/>
      <c r="AP1012" s="1855"/>
      <c r="AQ1012" s="1855"/>
    </row>
    <row r="1013" spans="1:43" ht="12" customHeight="1">
      <c r="A1013" s="1858" t="s">
        <v>2410</v>
      </c>
      <c r="B1013" s="1858"/>
      <c r="C1013" s="1858"/>
      <c r="D1013" s="1858"/>
      <c r="E1013" s="1858"/>
      <c r="F1013" s="1858"/>
      <c r="G1013" s="1858"/>
      <c r="H1013" s="1858"/>
      <c r="I1013" s="1858"/>
      <c r="J1013" s="1858"/>
      <c r="K1013" s="1858"/>
      <c r="L1013" s="1859">
        <v>150</v>
      </c>
      <c r="M1013" s="1859"/>
      <c r="N1013" s="1855"/>
      <c r="O1013" s="1855"/>
      <c r="P1013" s="1855"/>
      <c r="Q1013" s="1855"/>
      <c r="R1013" s="1855"/>
      <c r="S1013" s="1855"/>
      <c r="T1013" s="1855"/>
      <c r="U1013" s="1855"/>
      <c r="V1013" s="1855"/>
      <c r="W1013" s="1855"/>
      <c r="X1013" s="1855"/>
      <c r="Y1013" s="1855"/>
      <c r="Z1013" s="1855"/>
      <c r="AA1013" s="1855"/>
      <c r="AB1013" s="1855"/>
      <c r="AC1013" s="1855"/>
      <c r="AD1013" s="1855"/>
      <c r="AE1013" s="1855"/>
      <c r="AF1013" s="1855"/>
      <c r="AG1013" s="1855"/>
      <c r="AH1013" s="1855"/>
      <c r="AI1013" s="1855"/>
      <c r="AJ1013" s="1855"/>
      <c r="AK1013" s="1855"/>
      <c r="AL1013" s="1855"/>
      <c r="AM1013" s="1855"/>
      <c r="AN1013" s="1855"/>
      <c r="AO1013" s="1855"/>
      <c r="AP1013" s="1855"/>
      <c r="AQ1013" s="1855"/>
    </row>
    <row r="1014" spans="1:43" ht="14.25" customHeight="1">
      <c r="A1014" s="1856" t="s">
        <v>2402</v>
      </c>
      <c r="B1014" s="1856"/>
      <c r="C1014" s="1856"/>
      <c r="D1014" s="1856"/>
      <c r="E1014" s="1856"/>
      <c r="F1014" s="1856"/>
      <c r="G1014" s="1856"/>
      <c r="H1014" s="1856"/>
      <c r="I1014" s="1856"/>
      <c r="J1014" s="1856"/>
      <c r="K1014" s="1856"/>
      <c r="L1014" s="1857">
        <v>104980</v>
      </c>
      <c r="M1014" s="1857"/>
      <c r="N1014" s="1854"/>
      <c r="O1014" s="1854"/>
      <c r="P1014" s="1854"/>
      <c r="Q1014" s="1854"/>
      <c r="R1014" s="1854"/>
      <c r="S1014" s="1854"/>
      <c r="T1014" s="1854"/>
      <c r="U1014" s="1854"/>
      <c r="V1014" s="1854"/>
      <c r="W1014" s="1854"/>
      <c r="X1014" s="1854"/>
      <c r="Y1014" s="1854"/>
      <c r="Z1014" s="1854"/>
      <c r="AA1014" s="1854"/>
      <c r="AB1014" s="1854"/>
      <c r="AC1014" s="1854"/>
      <c r="AD1014" s="1854"/>
      <c r="AE1014" s="1854"/>
      <c r="AF1014" s="1854"/>
      <c r="AG1014" s="1854"/>
      <c r="AH1014" s="1854"/>
      <c r="AI1014" s="1854"/>
      <c r="AJ1014" s="1854"/>
      <c r="AK1014" s="1854"/>
      <c r="AL1014" s="1854"/>
      <c r="AM1014" s="1854"/>
      <c r="AN1014" s="1854"/>
      <c r="AO1014" s="1854"/>
      <c r="AP1014" s="1854"/>
      <c r="AQ1014" s="1854"/>
    </row>
  </sheetData>
  <mergeCells count="15449">
    <mergeCell ref="T3:U3"/>
    <mergeCell ref="V3:X3"/>
    <mergeCell ref="Y3:Z3"/>
    <mergeCell ref="AA3:AE3"/>
    <mergeCell ref="AF3:AR3"/>
    <mergeCell ref="A4:B4"/>
    <mergeCell ref="C4:E4"/>
    <mergeCell ref="F4:H4"/>
    <mergeCell ref="I4:J4"/>
    <mergeCell ref="K4:L4"/>
    <mergeCell ref="Y2:Z2"/>
    <mergeCell ref="AA2:AE2"/>
    <mergeCell ref="AF2:AR2"/>
    <mergeCell ref="A3:B3"/>
    <mergeCell ref="C3:E3"/>
    <mergeCell ref="F3:H3"/>
    <mergeCell ref="I3:J3"/>
    <mergeCell ref="K3:L3"/>
    <mergeCell ref="M3:P3"/>
    <mergeCell ref="Q3:S3"/>
    <mergeCell ref="AI1:AS1"/>
    <mergeCell ref="A2:B2"/>
    <mergeCell ref="C2:E2"/>
    <mergeCell ref="F2:H2"/>
    <mergeCell ref="I2:J2"/>
    <mergeCell ref="K2:L2"/>
    <mergeCell ref="M2:P2"/>
    <mergeCell ref="Q2:S2"/>
    <mergeCell ref="T2:U2"/>
    <mergeCell ref="V2:X2"/>
    <mergeCell ref="Q1:S1"/>
    <mergeCell ref="T1:U1"/>
    <mergeCell ref="V1:X1"/>
    <mergeCell ref="Y1:Z1"/>
    <mergeCell ref="AA1:AE1"/>
    <mergeCell ref="AF1:AG1"/>
    <mergeCell ref="A1:B1"/>
    <mergeCell ref="C1:E1"/>
    <mergeCell ref="F1:H1"/>
    <mergeCell ref="I1:J1"/>
    <mergeCell ref="K1:L1"/>
    <mergeCell ref="M1:P1"/>
    <mergeCell ref="AF6:AG6"/>
    <mergeCell ref="AH6:AJ6"/>
    <mergeCell ref="AK6:AM6"/>
    <mergeCell ref="AN6:AP6"/>
    <mergeCell ref="AQ6:AR6"/>
    <mergeCell ref="A7:B7"/>
    <mergeCell ref="C7:E7"/>
    <mergeCell ref="F7:H7"/>
    <mergeCell ref="I7:J7"/>
    <mergeCell ref="K7:L7"/>
    <mergeCell ref="M6:P6"/>
    <mergeCell ref="Q6:S6"/>
    <mergeCell ref="T6:U6"/>
    <mergeCell ref="V6:X6"/>
    <mergeCell ref="Y6:Z6"/>
    <mergeCell ref="AA6:AE6"/>
    <mergeCell ref="AF5:AG5"/>
    <mergeCell ref="AH5:AJ5"/>
    <mergeCell ref="AK5:AM5"/>
    <mergeCell ref="AN5:AP5"/>
    <mergeCell ref="AQ5:AR5"/>
    <mergeCell ref="A6:B6"/>
    <mergeCell ref="C6:E6"/>
    <mergeCell ref="F6:H6"/>
    <mergeCell ref="I6:J6"/>
    <mergeCell ref="K6:L6"/>
    <mergeCell ref="M5:P5"/>
    <mergeCell ref="Q5:S5"/>
    <mergeCell ref="T5:U5"/>
    <mergeCell ref="V5:X5"/>
    <mergeCell ref="Y5:Z5"/>
    <mergeCell ref="AA5:AE5"/>
    <mergeCell ref="AF4:AG4"/>
    <mergeCell ref="AH4:AJ4"/>
    <mergeCell ref="AK4:AM4"/>
    <mergeCell ref="AN4:AP4"/>
    <mergeCell ref="AQ4:AR4"/>
    <mergeCell ref="A5:B5"/>
    <mergeCell ref="C5:E5"/>
    <mergeCell ref="F5:H5"/>
    <mergeCell ref="I5:J5"/>
    <mergeCell ref="K5:L5"/>
    <mergeCell ref="M4:P4"/>
    <mergeCell ref="Q4:S4"/>
    <mergeCell ref="T4:U4"/>
    <mergeCell ref="V4:X4"/>
    <mergeCell ref="Y4:Z4"/>
    <mergeCell ref="AA4:AE4"/>
    <mergeCell ref="AF9:AG9"/>
    <mergeCell ref="AH9:AJ9"/>
    <mergeCell ref="AK9:AM9"/>
    <mergeCell ref="AN9:AP9"/>
    <mergeCell ref="AQ9:AR9"/>
    <mergeCell ref="A10:B10"/>
    <mergeCell ref="C10:E10"/>
    <mergeCell ref="F10:H10"/>
    <mergeCell ref="I10:J10"/>
    <mergeCell ref="K10:L10"/>
    <mergeCell ref="M9:P9"/>
    <mergeCell ref="Q9:S9"/>
    <mergeCell ref="T9:U9"/>
    <mergeCell ref="V9:X9"/>
    <mergeCell ref="Y9:Z9"/>
    <mergeCell ref="AA9:AE9"/>
    <mergeCell ref="AF8:AG8"/>
    <mergeCell ref="AH8:AJ8"/>
    <mergeCell ref="AK8:AM8"/>
    <mergeCell ref="AN8:AP8"/>
    <mergeCell ref="AQ8:AR8"/>
    <mergeCell ref="A9:B9"/>
    <mergeCell ref="C9:E9"/>
    <mergeCell ref="F9:H9"/>
    <mergeCell ref="I9:J9"/>
    <mergeCell ref="K9:L9"/>
    <mergeCell ref="M8:P8"/>
    <mergeCell ref="Q8:S8"/>
    <mergeCell ref="T8:U8"/>
    <mergeCell ref="V8:X8"/>
    <mergeCell ref="Y8:Z8"/>
    <mergeCell ref="AA8:AE8"/>
    <mergeCell ref="AF7:AG7"/>
    <mergeCell ref="AH7:AJ7"/>
    <mergeCell ref="AK7:AM7"/>
    <mergeCell ref="AN7:AP7"/>
    <mergeCell ref="AQ7:AR7"/>
    <mergeCell ref="A8:B8"/>
    <mergeCell ref="C8:E8"/>
    <mergeCell ref="F8:H8"/>
    <mergeCell ref="I8:J8"/>
    <mergeCell ref="K8:L8"/>
    <mergeCell ref="M7:P7"/>
    <mergeCell ref="Q7:S7"/>
    <mergeCell ref="T7:U7"/>
    <mergeCell ref="V7:X7"/>
    <mergeCell ref="Y7:Z7"/>
    <mergeCell ref="AA7:AE7"/>
    <mergeCell ref="AF12:AG12"/>
    <mergeCell ref="AH12:AJ12"/>
    <mergeCell ref="AK12:AM12"/>
    <mergeCell ref="AN12:AP12"/>
    <mergeCell ref="AQ12:AR12"/>
    <mergeCell ref="A13:B13"/>
    <mergeCell ref="C13:E13"/>
    <mergeCell ref="F13:H13"/>
    <mergeCell ref="I13:J13"/>
    <mergeCell ref="K13:L13"/>
    <mergeCell ref="M12:P12"/>
    <mergeCell ref="Q12:S12"/>
    <mergeCell ref="T12:U12"/>
    <mergeCell ref="V12:X12"/>
    <mergeCell ref="Y12:Z12"/>
    <mergeCell ref="AA12:AE12"/>
    <mergeCell ref="AF11:AG11"/>
    <mergeCell ref="AH11:AJ11"/>
    <mergeCell ref="AK11:AM11"/>
    <mergeCell ref="AN11:AP11"/>
    <mergeCell ref="AQ11:AR11"/>
    <mergeCell ref="A12:B12"/>
    <mergeCell ref="C12:E12"/>
    <mergeCell ref="F12:H12"/>
    <mergeCell ref="I12:J12"/>
    <mergeCell ref="K12:L12"/>
    <mergeCell ref="M11:P11"/>
    <mergeCell ref="Q11:S11"/>
    <mergeCell ref="T11:U11"/>
    <mergeCell ref="V11:X11"/>
    <mergeCell ref="Y11:Z11"/>
    <mergeCell ref="AA11:AE11"/>
    <mergeCell ref="AF10:AG10"/>
    <mergeCell ref="AH10:AJ10"/>
    <mergeCell ref="AK10:AM10"/>
    <mergeCell ref="AN10:AP10"/>
    <mergeCell ref="AQ10:AR10"/>
    <mergeCell ref="A11:B11"/>
    <mergeCell ref="C11:E11"/>
    <mergeCell ref="F11:H11"/>
    <mergeCell ref="I11:J11"/>
    <mergeCell ref="K11:L11"/>
    <mergeCell ref="M10:P10"/>
    <mergeCell ref="Q10:S10"/>
    <mergeCell ref="T10:U10"/>
    <mergeCell ref="V10:X10"/>
    <mergeCell ref="Y10:Z10"/>
    <mergeCell ref="AA10:AE10"/>
    <mergeCell ref="AF15:AG15"/>
    <mergeCell ref="AH15:AJ15"/>
    <mergeCell ref="AK15:AM15"/>
    <mergeCell ref="AN15:AP15"/>
    <mergeCell ref="AQ15:AR15"/>
    <mergeCell ref="A16:B16"/>
    <mergeCell ref="C16:E16"/>
    <mergeCell ref="F16:H16"/>
    <mergeCell ref="I16:J16"/>
    <mergeCell ref="K16:L16"/>
    <mergeCell ref="M15:P15"/>
    <mergeCell ref="Q15:S15"/>
    <mergeCell ref="T15:U15"/>
    <mergeCell ref="V15:X15"/>
    <mergeCell ref="Y15:Z15"/>
    <mergeCell ref="AA15:AE15"/>
    <mergeCell ref="AF14:AG14"/>
    <mergeCell ref="AH14:AJ14"/>
    <mergeCell ref="AK14:AM14"/>
    <mergeCell ref="AN14:AP14"/>
    <mergeCell ref="AQ14:AR14"/>
    <mergeCell ref="A15:B15"/>
    <mergeCell ref="C15:E15"/>
    <mergeCell ref="F15:H15"/>
    <mergeCell ref="I15:J15"/>
    <mergeCell ref="K15:L15"/>
    <mergeCell ref="M14:P14"/>
    <mergeCell ref="Q14:S14"/>
    <mergeCell ref="T14:U14"/>
    <mergeCell ref="V14:X14"/>
    <mergeCell ref="Y14:Z14"/>
    <mergeCell ref="AA14:AE14"/>
    <mergeCell ref="AF13:AG13"/>
    <mergeCell ref="AH13:AJ13"/>
    <mergeCell ref="AK13:AM13"/>
    <mergeCell ref="AN13:AP13"/>
    <mergeCell ref="AQ13:AR13"/>
    <mergeCell ref="A14:B14"/>
    <mergeCell ref="C14:E14"/>
    <mergeCell ref="F14:H14"/>
    <mergeCell ref="I14:J14"/>
    <mergeCell ref="K14:L14"/>
    <mergeCell ref="M13:P13"/>
    <mergeCell ref="Q13:S13"/>
    <mergeCell ref="T13:U13"/>
    <mergeCell ref="V13:X13"/>
    <mergeCell ref="Y13:Z13"/>
    <mergeCell ref="AA13:AE13"/>
    <mergeCell ref="AF18:AG18"/>
    <mergeCell ref="AH18:AJ18"/>
    <mergeCell ref="AK18:AM18"/>
    <mergeCell ref="AN18:AP18"/>
    <mergeCell ref="AQ18:AR18"/>
    <mergeCell ref="A19:B19"/>
    <mergeCell ref="C19:E19"/>
    <mergeCell ref="F19:H19"/>
    <mergeCell ref="I19:J19"/>
    <mergeCell ref="K19:L19"/>
    <mergeCell ref="M18:P18"/>
    <mergeCell ref="Q18:S18"/>
    <mergeCell ref="T18:U18"/>
    <mergeCell ref="V18:X18"/>
    <mergeCell ref="Y18:Z18"/>
    <mergeCell ref="AA18:AE18"/>
    <mergeCell ref="AF17:AG17"/>
    <mergeCell ref="AH17:AJ17"/>
    <mergeCell ref="AK17:AM17"/>
    <mergeCell ref="AN17:AP17"/>
    <mergeCell ref="AQ17:AR17"/>
    <mergeCell ref="A18:B18"/>
    <mergeCell ref="C18:E18"/>
    <mergeCell ref="F18:H18"/>
    <mergeCell ref="I18:J18"/>
    <mergeCell ref="K18:L18"/>
    <mergeCell ref="M17:P17"/>
    <mergeCell ref="Q17:S17"/>
    <mergeCell ref="T17:U17"/>
    <mergeCell ref="V17:X17"/>
    <mergeCell ref="Y17:Z17"/>
    <mergeCell ref="AA17:AE17"/>
    <mergeCell ref="AF16:AG16"/>
    <mergeCell ref="AH16:AJ16"/>
    <mergeCell ref="AK16:AM16"/>
    <mergeCell ref="AN16:AP16"/>
    <mergeCell ref="AQ16:AR16"/>
    <mergeCell ref="A17:B17"/>
    <mergeCell ref="C17:E17"/>
    <mergeCell ref="F17:H17"/>
    <mergeCell ref="I17:J17"/>
    <mergeCell ref="K17:L17"/>
    <mergeCell ref="M16:P16"/>
    <mergeCell ref="Q16:S16"/>
    <mergeCell ref="T16:U16"/>
    <mergeCell ref="V16:X16"/>
    <mergeCell ref="Y16:Z16"/>
    <mergeCell ref="AA16:AE16"/>
    <mergeCell ref="AF21:AG21"/>
    <mergeCell ref="AH21:AJ21"/>
    <mergeCell ref="AK21:AM21"/>
    <mergeCell ref="AN21:AP21"/>
    <mergeCell ref="AQ21:AR21"/>
    <mergeCell ref="A22:B22"/>
    <mergeCell ref="C22:E22"/>
    <mergeCell ref="F22:H22"/>
    <mergeCell ref="I22:J22"/>
    <mergeCell ref="K22:L22"/>
    <mergeCell ref="M21:P21"/>
    <mergeCell ref="Q21:S21"/>
    <mergeCell ref="T21:U21"/>
    <mergeCell ref="V21:X21"/>
    <mergeCell ref="Y21:Z21"/>
    <mergeCell ref="AA21:AE21"/>
    <mergeCell ref="AF20:AG20"/>
    <mergeCell ref="AH20:AJ20"/>
    <mergeCell ref="AK20:AM20"/>
    <mergeCell ref="AN20:AP20"/>
    <mergeCell ref="AQ20:AR20"/>
    <mergeCell ref="A21:B21"/>
    <mergeCell ref="C21:E21"/>
    <mergeCell ref="F21:H21"/>
    <mergeCell ref="I21:J21"/>
    <mergeCell ref="K21:L21"/>
    <mergeCell ref="M20:P20"/>
    <mergeCell ref="Q20:S20"/>
    <mergeCell ref="T20:U20"/>
    <mergeCell ref="V20:X20"/>
    <mergeCell ref="Y20:Z20"/>
    <mergeCell ref="AA20:AE20"/>
    <mergeCell ref="AF19:AG19"/>
    <mergeCell ref="AH19:AJ19"/>
    <mergeCell ref="AK19:AM19"/>
    <mergeCell ref="AN19:AP19"/>
    <mergeCell ref="AQ19:AR19"/>
    <mergeCell ref="A20:B20"/>
    <mergeCell ref="C20:E20"/>
    <mergeCell ref="F20:H20"/>
    <mergeCell ref="I20:J20"/>
    <mergeCell ref="K20:L20"/>
    <mergeCell ref="M19:P19"/>
    <mergeCell ref="Q19:S19"/>
    <mergeCell ref="T19:U19"/>
    <mergeCell ref="V19:X19"/>
    <mergeCell ref="Y19:Z19"/>
    <mergeCell ref="AA19:AE19"/>
    <mergeCell ref="AF24:AG24"/>
    <mergeCell ref="AH24:AJ24"/>
    <mergeCell ref="AK24:AM24"/>
    <mergeCell ref="AN24:AP24"/>
    <mergeCell ref="AQ24:AR24"/>
    <mergeCell ref="A25:B25"/>
    <mergeCell ref="C25:E25"/>
    <mergeCell ref="F25:H25"/>
    <mergeCell ref="I25:J25"/>
    <mergeCell ref="K25:L25"/>
    <mergeCell ref="M24:P24"/>
    <mergeCell ref="Q24:S24"/>
    <mergeCell ref="T24:U24"/>
    <mergeCell ref="V24:X24"/>
    <mergeCell ref="Y24:Z24"/>
    <mergeCell ref="AA24:AE24"/>
    <mergeCell ref="AF23:AG23"/>
    <mergeCell ref="AH23:AJ23"/>
    <mergeCell ref="AK23:AM23"/>
    <mergeCell ref="AN23:AP23"/>
    <mergeCell ref="AQ23:AR23"/>
    <mergeCell ref="A24:B24"/>
    <mergeCell ref="C24:E24"/>
    <mergeCell ref="F24:H24"/>
    <mergeCell ref="I24:J24"/>
    <mergeCell ref="K24:L24"/>
    <mergeCell ref="M23:P23"/>
    <mergeCell ref="Q23:S23"/>
    <mergeCell ref="T23:U23"/>
    <mergeCell ref="V23:X23"/>
    <mergeCell ref="Y23:Z23"/>
    <mergeCell ref="AA23:AE23"/>
    <mergeCell ref="AF22:AG22"/>
    <mergeCell ref="AH22:AJ22"/>
    <mergeCell ref="AK22:AM22"/>
    <mergeCell ref="AN22:AP22"/>
    <mergeCell ref="AQ22:AR22"/>
    <mergeCell ref="A23:B23"/>
    <mergeCell ref="C23:E23"/>
    <mergeCell ref="F23:H23"/>
    <mergeCell ref="I23:J23"/>
    <mergeCell ref="K23:L23"/>
    <mergeCell ref="M22:P22"/>
    <mergeCell ref="Q22:S22"/>
    <mergeCell ref="T22:U22"/>
    <mergeCell ref="V22:X22"/>
    <mergeCell ref="Y22:Z22"/>
    <mergeCell ref="AA22:AE22"/>
    <mergeCell ref="AF27:AG27"/>
    <mergeCell ref="AH27:AJ27"/>
    <mergeCell ref="AK27:AM27"/>
    <mergeCell ref="AN27:AP27"/>
    <mergeCell ref="AQ27:AR27"/>
    <mergeCell ref="A28:B28"/>
    <mergeCell ref="C28:E28"/>
    <mergeCell ref="F28:H28"/>
    <mergeCell ref="I28:J28"/>
    <mergeCell ref="K28:L28"/>
    <mergeCell ref="M27:P27"/>
    <mergeCell ref="Q27:S27"/>
    <mergeCell ref="T27:U27"/>
    <mergeCell ref="V27:X27"/>
    <mergeCell ref="Y27:Z27"/>
    <mergeCell ref="AA27:AE27"/>
    <mergeCell ref="AF26:AG26"/>
    <mergeCell ref="AH26:AJ26"/>
    <mergeCell ref="AK26:AM26"/>
    <mergeCell ref="AN26:AP26"/>
    <mergeCell ref="AQ26:AR26"/>
    <mergeCell ref="A27:B27"/>
    <mergeCell ref="C27:E27"/>
    <mergeCell ref="F27:H27"/>
    <mergeCell ref="I27:J27"/>
    <mergeCell ref="K27:L27"/>
    <mergeCell ref="M26:P26"/>
    <mergeCell ref="Q26:S26"/>
    <mergeCell ref="T26:U26"/>
    <mergeCell ref="V26:X26"/>
    <mergeCell ref="Y26:Z26"/>
    <mergeCell ref="AA26:AE26"/>
    <mergeCell ref="AF25:AG25"/>
    <mergeCell ref="AH25:AJ25"/>
    <mergeCell ref="AK25:AM25"/>
    <mergeCell ref="AN25:AP25"/>
    <mergeCell ref="AQ25:AR25"/>
    <mergeCell ref="A26:B26"/>
    <mergeCell ref="C26:E26"/>
    <mergeCell ref="F26:H26"/>
    <mergeCell ref="I26:J26"/>
    <mergeCell ref="K26:L26"/>
    <mergeCell ref="M25:P25"/>
    <mergeCell ref="Q25:S25"/>
    <mergeCell ref="T25:U25"/>
    <mergeCell ref="V25:X25"/>
    <mergeCell ref="Y25:Z25"/>
    <mergeCell ref="AA25:AE25"/>
    <mergeCell ref="AF30:AG30"/>
    <mergeCell ref="AH30:AJ30"/>
    <mergeCell ref="AK30:AM30"/>
    <mergeCell ref="AN30:AP30"/>
    <mergeCell ref="AQ30:AR30"/>
    <mergeCell ref="A31:B31"/>
    <mergeCell ref="C31:E31"/>
    <mergeCell ref="F31:H31"/>
    <mergeCell ref="I31:J31"/>
    <mergeCell ref="K31:L31"/>
    <mergeCell ref="M30:P30"/>
    <mergeCell ref="Q30:S30"/>
    <mergeCell ref="T30:U30"/>
    <mergeCell ref="V30:X30"/>
    <mergeCell ref="Y30:Z30"/>
    <mergeCell ref="AA30:AE30"/>
    <mergeCell ref="AF29:AG29"/>
    <mergeCell ref="AH29:AJ29"/>
    <mergeCell ref="AK29:AM29"/>
    <mergeCell ref="AN29:AP29"/>
    <mergeCell ref="AQ29:AR29"/>
    <mergeCell ref="A30:B30"/>
    <mergeCell ref="C30:E30"/>
    <mergeCell ref="F30:H30"/>
    <mergeCell ref="I30:J30"/>
    <mergeCell ref="K30:L30"/>
    <mergeCell ref="M29:P29"/>
    <mergeCell ref="Q29:S29"/>
    <mergeCell ref="T29:U29"/>
    <mergeCell ref="V29:X29"/>
    <mergeCell ref="Y29:Z29"/>
    <mergeCell ref="AA29:AE29"/>
    <mergeCell ref="AF28:AG28"/>
    <mergeCell ref="AH28:AJ28"/>
    <mergeCell ref="AK28:AM28"/>
    <mergeCell ref="AN28:AP28"/>
    <mergeCell ref="AQ28:AR28"/>
    <mergeCell ref="A29:B29"/>
    <mergeCell ref="C29:E29"/>
    <mergeCell ref="F29:H29"/>
    <mergeCell ref="I29:J29"/>
    <mergeCell ref="K29:L29"/>
    <mergeCell ref="M28:P28"/>
    <mergeCell ref="Q28:S28"/>
    <mergeCell ref="T28:U28"/>
    <mergeCell ref="V28:X28"/>
    <mergeCell ref="Y28:Z28"/>
    <mergeCell ref="AA28:AE28"/>
    <mergeCell ref="AF33:AG33"/>
    <mergeCell ref="AI33:AS33"/>
    <mergeCell ref="A34:B34"/>
    <mergeCell ref="C34:E34"/>
    <mergeCell ref="F34:H34"/>
    <mergeCell ref="I34:J34"/>
    <mergeCell ref="K34:L34"/>
    <mergeCell ref="M34:P34"/>
    <mergeCell ref="Q34:S34"/>
    <mergeCell ref="T34:U34"/>
    <mergeCell ref="M33:P33"/>
    <mergeCell ref="Q33:S33"/>
    <mergeCell ref="T33:U33"/>
    <mergeCell ref="V33:X33"/>
    <mergeCell ref="Y33:Z33"/>
    <mergeCell ref="AA33:AE33"/>
    <mergeCell ref="AF32:AG32"/>
    <mergeCell ref="AH32:AJ32"/>
    <mergeCell ref="AK32:AM32"/>
    <mergeCell ref="AN32:AP32"/>
    <mergeCell ref="AQ32:AR32"/>
    <mergeCell ref="A33:B33"/>
    <mergeCell ref="C33:E33"/>
    <mergeCell ref="F33:H33"/>
    <mergeCell ref="I33:J33"/>
    <mergeCell ref="K33:L33"/>
    <mergeCell ref="M32:P32"/>
    <mergeCell ref="Q32:S32"/>
    <mergeCell ref="T32:U32"/>
    <mergeCell ref="V32:X32"/>
    <mergeCell ref="Y32:Z32"/>
    <mergeCell ref="AA32:AE32"/>
    <mergeCell ref="AF31:AG31"/>
    <mergeCell ref="AH31:AJ31"/>
    <mergeCell ref="AK31:AM31"/>
    <mergeCell ref="AN31:AP31"/>
    <mergeCell ref="AQ31:AR31"/>
    <mergeCell ref="A32:B32"/>
    <mergeCell ref="C32:E32"/>
    <mergeCell ref="F32:H32"/>
    <mergeCell ref="I32:J32"/>
    <mergeCell ref="K32:L32"/>
    <mergeCell ref="M31:P31"/>
    <mergeCell ref="Q31:S31"/>
    <mergeCell ref="T31:U31"/>
    <mergeCell ref="V31:X31"/>
    <mergeCell ref="Y31:Z31"/>
    <mergeCell ref="AA31:AE31"/>
    <mergeCell ref="AH36:AJ36"/>
    <mergeCell ref="AK36:AM36"/>
    <mergeCell ref="AN36:AP36"/>
    <mergeCell ref="AQ36:AR36"/>
    <mergeCell ref="A37:B37"/>
    <mergeCell ref="C37:E37"/>
    <mergeCell ref="F37:H37"/>
    <mergeCell ref="I37:J37"/>
    <mergeCell ref="K37:L37"/>
    <mergeCell ref="M37:P37"/>
    <mergeCell ref="Q36:S36"/>
    <mergeCell ref="T36:U36"/>
    <mergeCell ref="V36:X36"/>
    <mergeCell ref="Y36:Z36"/>
    <mergeCell ref="AA36:AE36"/>
    <mergeCell ref="AF36:AG36"/>
    <mergeCell ref="A36:B36"/>
    <mergeCell ref="C36:E36"/>
    <mergeCell ref="F36:H36"/>
    <mergeCell ref="I36:J36"/>
    <mergeCell ref="K36:L36"/>
    <mergeCell ref="M36:P36"/>
    <mergeCell ref="Q35:S35"/>
    <mergeCell ref="T35:U35"/>
    <mergeCell ref="V35:X35"/>
    <mergeCell ref="Y35:Z35"/>
    <mergeCell ref="AA35:AE35"/>
    <mergeCell ref="AF35:AR35"/>
    <mergeCell ref="V34:X34"/>
    <mergeCell ref="Y34:Z34"/>
    <mergeCell ref="AA34:AE34"/>
    <mergeCell ref="AF34:AR34"/>
    <mergeCell ref="A35:B35"/>
    <mergeCell ref="C35:E35"/>
    <mergeCell ref="F35:H35"/>
    <mergeCell ref="I35:J35"/>
    <mergeCell ref="K35:L35"/>
    <mergeCell ref="M35:P35"/>
    <mergeCell ref="AH39:AJ39"/>
    <mergeCell ref="AK39:AM39"/>
    <mergeCell ref="AN39:AP39"/>
    <mergeCell ref="AQ39:AR39"/>
    <mergeCell ref="A40:B40"/>
    <mergeCell ref="C40:E40"/>
    <mergeCell ref="F40:H40"/>
    <mergeCell ref="I40:J40"/>
    <mergeCell ref="K40:L40"/>
    <mergeCell ref="M40:P40"/>
    <mergeCell ref="Q39:S39"/>
    <mergeCell ref="T39:U39"/>
    <mergeCell ref="V39:X39"/>
    <mergeCell ref="Y39:Z39"/>
    <mergeCell ref="AA39:AE39"/>
    <mergeCell ref="AF39:AG39"/>
    <mergeCell ref="AH38:AJ38"/>
    <mergeCell ref="AK38:AM38"/>
    <mergeCell ref="AN38:AP38"/>
    <mergeCell ref="AQ38:AR38"/>
    <mergeCell ref="A39:B39"/>
    <mergeCell ref="C39:E39"/>
    <mergeCell ref="F39:H39"/>
    <mergeCell ref="I39:J39"/>
    <mergeCell ref="K39:L39"/>
    <mergeCell ref="M39:P39"/>
    <mergeCell ref="Q38:S38"/>
    <mergeCell ref="T38:U38"/>
    <mergeCell ref="V38:X38"/>
    <mergeCell ref="Y38:Z38"/>
    <mergeCell ref="AA38:AE38"/>
    <mergeCell ref="AF38:AG38"/>
    <mergeCell ref="AH37:AJ37"/>
    <mergeCell ref="AK37:AM37"/>
    <mergeCell ref="AN37:AP37"/>
    <mergeCell ref="AQ37:AR37"/>
    <mergeCell ref="A38:B38"/>
    <mergeCell ref="C38:E38"/>
    <mergeCell ref="F38:H38"/>
    <mergeCell ref="I38:J38"/>
    <mergeCell ref="K38:L38"/>
    <mergeCell ref="M38:P38"/>
    <mergeCell ref="Q37:S37"/>
    <mergeCell ref="T37:U37"/>
    <mergeCell ref="V37:X37"/>
    <mergeCell ref="Y37:Z37"/>
    <mergeCell ref="AA37:AE37"/>
    <mergeCell ref="AF37:AG37"/>
    <mergeCell ref="AH42:AJ42"/>
    <mergeCell ref="AK42:AM42"/>
    <mergeCell ref="AN42:AP42"/>
    <mergeCell ref="AQ42:AR42"/>
    <mergeCell ref="A43:B43"/>
    <mergeCell ref="C43:E43"/>
    <mergeCell ref="F43:H43"/>
    <mergeCell ref="I43:J43"/>
    <mergeCell ref="K43:L43"/>
    <mergeCell ref="M43:P43"/>
    <mergeCell ref="Q42:S42"/>
    <mergeCell ref="T42:U42"/>
    <mergeCell ref="V42:X42"/>
    <mergeCell ref="Y42:Z42"/>
    <mergeCell ref="AA42:AE42"/>
    <mergeCell ref="AF42:AG42"/>
    <mergeCell ref="AH41:AJ41"/>
    <mergeCell ref="AK41:AM41"/>
    <mergeCell ref="AN41:AP41"/>
    <mergeCell ref="AQ41:AR41"/>
    <mergeCell ref="A42:B42"/>
    <mergeCell ref="C42:E42"/>
    <mergeCell ref="F42:H42"/>
    <mergeCell ref="I42:J42"/>
    <mergeCell ref="K42:L42"/>
    <mergeCell ref="M42:P42"/>
    <mergeCell ref="Q41:S41"/>
    <mergeCell ref="T41:U41"/>
    <mergeCell ref="V41:X41"/>
    <mergeCell ref="Y41:Z41"/>
    <mergeCell ref="AA41:AE41"/>
    <mergeCell ref="AF41:AG41"/>
    <mergeCell ref="AH40:AJ40"/>
    <mergeCell ref="AK40:AM40"/>
    <mergeCell ref="AN40:AP40"/>
    <mergeCell ref="AQ40:AR40"/>
    <mergeCell ref="A41:B41"/>
    <mergeCell ref="C41:E41"/>
    <mergeCell ref="F41:H41"/>
    <mergeCell ref="I41:J41"/>
    <mergeCell ref="K41:L41"/>
    <mergeCell ref="M41:P41"/>
    <mergeCell ref="Q40:S40"/>
    <mergeCell ref="T40:U40"/>
    <mergeCell ref="V40:X40"/>
    <mergeCell ref="Y40:Z40"/>
    <mergeCell ref="AA40:AE40"/>
    <mergeCell ref="AF40:AG40"/>
    <mergeCell ref="AH45:AJ45"/>
    <mergeCell ref="AK45:AM45"/>
    <mergeCell ref="AN45:AP45"/>
    <mergeCell ref="AQ45:AR45"/>
    <mergeCell ref="A46:B46"/>
    <mergeCell ref="C46:E46"/>
    <mergeCell ref="F46:H46"/>
    <mergeCell ref="I46:J46"/>
    <mergeCell ref="K46:L46"/>
    <mergeCell ref="M46:P46"/>
    <mergeCell ref="Q45:S45"/>
    <mergeCell ref="T45:U45"/>
    <mergeCell ref="V45:X45"/>
    <mergeCell ref="Y45:Z45"/>
    <mergeCell ref="AA45:AE45"/>
    <mergeCell ref="AF45:AG45"/>
    <mergeCell ref="AH44:AJ44"/>
    <mergeCell ref="AK44:AM44"/>
    <mergeCell ref="AN44:AP44"/>
    <mergeCell ref="AQ44:AR44"/>
    <mergeCell ref="A45:B45"/>
    <mergeCell ref="C45:E45"/>
    <mergeCell ref="F45:H45"/>
    <mergeCell ref="I45:J45"/>
    <mergeCell ref="K45:L45"/>
    <mergeCell ref="M45:P45"/>
    <mergeCell ref="Q44:S44"/>
    <mergeCell ref="T44:U44"/>
    <mergeCell ref="V44:X44"/>
    <mergeCell ref="Y44:Z44"/>
    <mergeCell ref="AA44:AE44"/>
    <mergeCell ref="AF44:AG44"/>
    <mergeCell ref="AH43:AJ43"/>
    <mergeCell ref="AK43:AM43"/>
    <mergeCell ref="AN43:AP43"/>
    <mergeCell ref="AQ43:AR43"/>
    <mergeCell ref="A44:B44"/>
    <mergeCell ref="C44:E44"/>
    <mergeCell ref="F44:H44"/>
    <mergeCell ref="I44:J44"/>
    <mergeCell ref="K44:L44"/>
    <mergeCell ref="M44:P44"/>
    <mergeCell ref="Q43:S43"/>
    <mergeCell ref="T43:U43"/>
    <mergeCell ref="V43:X43"/>
    <mergeCell ref="Y43:Z43"/>
    <mergeCell ref="AA43:AE43"/>
    <mergeCell ref="AF43:AG43"/>
    <mergeCell ref="AH48:AJ48"/>
    <mergeCell ref="AK48:AM48"/>
    <mergeCell ref="AN48:AP48"/>
    <mergeCell ref="AQ48:AR48"/>
    <mergeCell ref="A49:B49"/>
    <mergeCell ref="C49:E49"/>
    <mergeCell ref="F49:H49"/>
    <mergeCell ref="I49:J49"/>
    <mergeCell ref="K49:L49"/>
    <mergeCell ref="M49:P49"/>
    <mergeCell ref="Q48:S48"/>
    <mergeCell ref="T48:U48"/>
    <mergeCell ref="V48:X48"/>
    <mergeCell ref="Y48:Z48"/>
    <mergeCell ref="AA48:AE48"/>
    <mergeCell ref="AF48:AG48"/>
    <mergeCell ref="AH47:AJ47"/>
    <mergeCell ref="AK47:AM47"/>
    <mergeCell ref="AN47:AP47"/>
    <mergeCell ref="AQ47:AR47"/>
    <mergeCell ref="A48:B48"/>
    <mergeCell ref="C48:E48"/>
    <mergeCell ref="F48:H48"/>
    <mergeCell ref="I48:J48"/>
    <mergeCell ref="K48:L48"/>
    <mergeCell ref="M48:P48"/>
    <mergeCell ref="Q47:S47"/>
    <mergeCell ref="T47:U47"/>
    <mergeCell ref="V47:X47"/>
    <mergeCell ref="Y47:Z47"/>
    <mergeCell ref="AA47:AE47"/>
    <mergeCell ref="AF47:AG47"/>
    <mergeCell ref="AH46:AJ46"/>
    <mergeCell ref="AK46:AM46"/>
    <mergeCell ref="AN46:AP46"/>
    <mergeCell ref="AQ46:AR46"/>
    <mergeCell ref="A47:B47"/>
    <mergeCell ref="C47:E47"/>
    <mergeCell ref="F47:H47"/>
    <mergeCell ref="I47:J47"/>
    <mergeCell ref="K47:L47"/>
    <mergeCell ref="M47:P47"/>
    <mergeCell ref="Q46:S46"/>
    <mergeCell ref="T46:U46"/>
    <mergeCell ref="V46:X46"/>
    <mergeCell ref="Y46:Z46"/>
    <mergeCell ref="AA46:AE46"/>
    <mergeCell ref="AF46:AG46"/>
    <mergeCell ref="AH51:AJ51"/>
    <mergeCell ref="AK51:AM51"/>
    <mergeCell ref="AN51:AP51"/>
    <mergeCell ref="AQ51:AR51"/>
    <mergeCell ref="A52:B52"/>
    <mergeCell ref="C52:E52"/>
    <mergeCell ref="F52:H52"/>
    <mergeCell ref="I52:J52"/>
    <mergeCell ref="K52:L52"/>
    <mergeCell ref="M52:P52"/>
    <mergeCell ref="Q51:S51"/>
    <mergeCell ref="T51:U51"/>
    <mergeCell ref="V51:X51"/>
    <mergeCell ref="Y51:Z51"/>
    <mergeCell ref="AA51:AE51"/>
    <mergeCell ref="AF51:AG51"/>
    <mergeCell ref="AH50:AJ50"/>
    <mergeCell ref="AK50:AM50"/>
    <mergeCell ref="AN50:AP50"/>
    <mergeCell ref="AQ50:AR50"/>
    <mergeCell ref="A51:B51"/>
    <mergeCell ref="C51:E51"/>
    <mergeCell ref="F51:H51"/>
    <mergeCell ref="I51:J51"/>
    <mergeCell ref="K51:L51"/>
    <mergeCell ref="M51:P51"/>
    <mergeCell ref="Q50:S50"/>
    <mergeCell ref="T50:U50"/>
    <mergeCell ref="V50:X50"/>
    <mergeCell ref="Y50:Z50"/>
    <mergeCell ref="AA50:AE50"/>
    <mergeCell ref="AF50:AG50"/>
    <mergeCell ref="AH49:AJ49"/>
    <mergeCell ref="AK49:AM49"/>
    <mergeCell ref="AN49:AP49"/>
    <mergeCell ref="AQ49:AR49"/>
    <mergeCell ref="A50:B50"/>
    <mergeCell ref="C50:E50"/>
    <mergeCell ref="F50:H50"/>
    <mergeCell ref="I50:J50"/>
    <mergeCell ref="K50:L50"/>
    <mergeCell ref="M50:P50"/>
    <mergeCell ref="Q49:S49"/>
    <mergeCell ref="T49:U49"/>
    <mergeCell ref="V49:X49"/>
    <mergeCell ref="Y49:Z49"/>
    <mergeCell ref="AA49:AE49"/>
    <mergeCell ref="AF49:AG49"/>
    <mergeCell ref="AH54:AJ54"/>
    <mergeCell ref="AK54:AM54"/>
    <mergeCell ref="AN54:AP54"/>
    <mergeCell ref="AQ54:AR54"/>
    <mergeCell ref="A55:B55"/>
    <mergeCell ref="C55:E55"/>
    <mergeCell ref="F55:H55"/>
    <mergeCell ref="I55:J55"/>
    <mergeCell ref="K55:L55"/>
    <mergeCell ref="M55:P55"/>
    <mergeCell ref="Q54:S54"/>
    <mergeCell ref="T54:U54"/>
    <mergeCell ref="V54:X54"/>
    <mergeCell ref="Y54:Z54"/>
    <mergeCell ref="AA54:AE54"/>
    <mergeCell ref="AF54:AG54"/>
    <mergeCell ref="AH53:AJ53"/>
    <mergeCell ref="AK53:AM53"/>
    <mergeCell ref="AN53:AP53"/>
    <mergeCell ref="AQ53:AR53"/>
    <mergeCell ref="A54:B54"/>
    <mergeCell ref="C54:E54"/>
    <mergeCell ref="F54:H54"/>
    <mergeCell ref="I54:J54"/>
    <mergeCell ref="K54:L54"/>
    <mergeCell ref="M54:P54"/>
    <mergeCell ref="Q53:S53"/>
    <mergeCell ref="T53:U53"/>
    <mergeCell ref="V53:X53"/>
    <mergeCell ref="Y53:Z53"/>
    <mergeCell ref="AA53:AE53"/>
    <mergeCell ref="AF53:AG53"/>
    <mergeCell ref="AH52:AJ52"/>
    <mergeCell ref="AK52:AM52"/>
    <mergeCell ref="AN52:AP52"/>
    <mergeCell ref="AQ52:AR52"/>
    <mergeCell ref="A53:B53"/>
    <mergeCell ref="C53:E53"/>
    <mergeCell ref="F53:H53"/>
    <mergeCell ref="I53:J53"/>
    <mergeCell ref="K53:L53"/>
    <mergeCell ref="M53:P53"/>
    <mergeCell ref="Q52:S52"/>
    <mergeCell ref="T52:U52"/>
    <mergeCell ref="V52:X52"/>
    <mergeCell ref="Y52:Z52"/>
    <mergeCell ref="AA52:AE52"/>
    <mergeCell ref="AF52:AG52"/>
    <mergeCell ref="AH57:AJ57"/>
    <mergeCell ref="AK57:AM57"/>
    <mergeCell ref="AN57:AP57"/>
    <mergeCell ref="AQ57:AR57"/>
    <mergeCell ref="A58:B58"/>
    <mergeCell ref="C58:E58"/>
    <mergeCell ref="F58:H58"/>
    <mergeCell ref="I58:J58"/>
    <mergeCell ref="K58:L58"/>
    <mergeCell ref="M58:P58"/>
    <mergeCell ref="Q57:S57"/>
    <mergeCell ref="T57:U57"/>
    <mergeCell ref="V57:X57"/>
    <mergeCell ref="Y57:Z57"/>
    <mergeCell ref="AA57:AE57"/>
    <mergeCell ref="AF57:AG57"/>
    <mergeCell ref="AH56:AJ56"/>
    <mergeCell ref="AK56:AM56"/>
    <mergeCell ref="AN56:AP56"/>
    <mergeCell ref="AQ56:AR56"/>
    <mergeCell ref="A57:B57"/>
    <mergeCell ref="C57:E57"/>
    <mergeCell ref="F57:H57"/>
    <mergeCell ref="I57:J57"/>
    <mergeCell ref="K57:L57"/>
    <mergeCell ref="M57:P57"/>
    <mergeCell ref="Q56:S56"/>
    <mergeCell ref="T56:U56"/>
    <mergeCell ref="V56:X56"/>
    <mergeCell ref="Y56:Z56"/>
    <mergeCell ref="AA56:AE56"/>
    <mergeCell ref="AF56:AG56"/>
    <mergeCell ref="AH55:AJ55"/>
    <mergeCell ref="AK55:AM55"/>
    <mergeCell ref="AN55:AP55"/>
    <mergeCell ref="AQ55:AR55"/>
    <mergeCell ref="A56:B56"/>
    <mergeCell ref="C56:E56"/>
    <mergeCell ref="F56:H56"/>
    <mergeCell ref="I56:J56"/>
    <mergeCell ref="K56:L56"/>
    <mergeCell ref="M56:P56"/>
    <mergeCell ref="Q55:S55"/>
    <mergeCell ref="T55:U55"/>
    <mergeCell ref="V55:X55"/>
    <mergeCell ref="Y55:Z55"/>
    <mergeCell ref="AA55:AE55"/>
    <mergeCell ref="AF55:AG55"/>
    <mergeCell ref="AH60:AJ60"/>
    <mergeCell ref="AK60:AM60"/>
    <mergeCell ref="AN60:AP60"/>
    <mergeCell ref="AQ60:AR60"/>
    <mergeCell ref="A61:B61"/>
    <mergeCell ref="C61:E61"/>
    <mergeCell ref="F61:H61"/>
    <mergeCell ref="I61:J61"/>
    <mergeCell ref="K61:L61"/>
    <mergeCell ref="M61:P61"/>
    <mergeCell ref="Q60:S60"/>
    <mergeCell ref="T60:U60"/>
    <mergeCell ref="V60:X60"/>
    <mergeCell ref="Y60:Z60"/>
    <mergeCell ref="AA60:AE60"/>
    <mergeCell ref="AF60:AG60"/>
    <mergeCell ref="AH59:AJ59"/>
    <mergeCell ref="AK59:AM59"/>
    <mergeCell ref="AN59:AP59"/>
    <mergeCell ref="AQ59:AR59"/>
    <mergeCell ref="A60:B60"/>
    <mergeCell ref="C60:E60"/>
    <mergeCell ref="F60:H60"/>
    <mergeCell ref="I60:J60"/>
    <mergeCell ref="K60:L60"/>
    <mergeCell ref="M60:P60"/>
    <mergeCell ref="Q59:S59"/>
    <mergeCell ref="T59:U59"/>
    <mergeCell ref="V59:X59"/>
    <mergeCell ref="Y59:Z59"/>
    <mergeCell ref="AA59:AE59"/>
    <mergeCell ref="AF59:AG59"/>
    <mergeCell ref="AH58:AJ58"/>
    <mergeCell ref="AK58:AM58"/>
    <mergeCell ref="AN58:AP58"/>
    <mergeCell ref="AQ58:AR58"/>
    <mergeCell ref="A59:B59"/>
    <mergeCell ref="C59:E59"/>
    <mergeCell ref="F59:H59"/>
    <mergeCell ref="I59:J59"/>
    <mergeCell ref="K59:L59"/>
    <mergeCell ref="M59:P59"/>
    <mergeCell ref="Q58:S58"/>
    <mergeCell ref="T58:U58"/>
    <mergeCell ref="V58:X58"/>
    <mergeCell ref="Y58:Z58"/>
    <mergeCell ref="AA58:AE58"/>
    <mergeCell ref="AF58:AG58"/>
    <mergeCell ref="AH63:AJ63"/>
    <mergeCell ref="AK63:AM63"/>
    <mergeCell ref="AN63:AP63"/>
    <mergeCell ref="AQ63:AR63"/>
    <mergeCell ref="A64:B64"/>
    <mergeCell ref="C64:E64"/>
    <mergeCell ref="F64:H64"/>
    <mergeCell ref="I64:J64"/>
    <mergeCell ref="K64:L64"/>
    <mergeCell ref="M64:P64"/>
    <mergeCell ref="Q63:S63"/>
    <mergeCell ref="T63:U63"/>
    <mergeCell ref="V63:X63"/>
    <mergeCell ref="Y63:Z63"/>
    <mergeCell ref="AA63:AE63"/>
    <mergeCell ref="AF63:AG63"/>
    <mergeCell ref="AH62:AJ62"/>
    <mergeCell ref="AK62:AM62"/>
    <mergeCell ref="AN62:AP62"/>
    <mergeCell ref="AQ62:AR62"/>
    <mergeCell ref="A63:B63"/>
    <mergeCell ref="C63:E63"/>
    <mergeCell ref="F63:H63"/>
    <mergeCell ref="I63:J63"/>
    <mergeCell ref="K63:L63"/>
    <mergeCell ref="M63:P63"/>
    <mergeCell ref="Q62:S62"/>
    <mergeCell ref="T62:U62"/>
    <mergeCell ref="V62:X62"/>
    <mergeCell ref="Y62:Z62"/>
    <mergeCell ref="AA62:AE62"/>
    <mergeCell ref="AF62:AG62"/>
    <mergeCell ref="AH61:AJ61"/>
    <mergeCell ref="AK61:AM61"/>
    <mergeCell ref="AN61:AP61"/>
    <mergeCell ref="AQ61:AR61"/>
    <mergeCell ref="A62:B62"/>
    <mergeCell ref="C62:E62"/>
    <mergeCell ref="F62:H62"/>
    <mergeCell ref="I62:J62"/>
    <mergeCell ref="K62:L62"/>
    <mergeCell ref="M62:P62"/>
    <mergeCell ref="Q61:S61"/>
    <mergeCell ref="T61:U61"/>
    <mergeCell ref="V61:X61"/>
    <mergeCell ref="Y61:Z61"/>
    <mergeCell ref="AA61:AE61"/>
    <mergeCell ref="AF61:AG61"/>
    <mergeCell ref="T66:U66"/>
    <mergeCell ref="V66:X66"/>
    <mergeCell ref="Y66:Z66"/>
    <mergeCell ref="AA66:AE66"/>
    <mergeCell ref="AF66:AR66"/>
    <mergeCell ref="A67:B67"/>
    <mergeCell ref="C67:E67"/>
    <mergeCell ref="F67:H67"/>
    <mergeCell ref="I67:J67"/>
    <mergeCell ref="K67:L67"/>
    <mergeCell ref="Y65:Z65"/>
    <mergeCell ref="AA65:AE65"/>
    <mergeCell ref="AF65:AR65"/>
    <mergeCell ref="A66:B66"/>
    <mergeCell ref="C66:E66"/>
    <mergeCell ref="F66:H66"/>
    <mergeCell ref="I66:J66"/>
    <mergeCell ref="K66:L66"/>
    <mergeCell ref="M66:P66"/>
    <mergeCell ref="Q66:S66"/>
    <mergeCell ref="AI64:AS64"/>
    <mergeCell ref="A65:B65"/>
    <mergeCell ref="C65:E65"/>
    <mergeCell ref="F65:H65"/>
    <mergeCell ref="I65:J65"/>
    <mergeCell ref="K65:L65"/>
    <mergeCell ref="M65:P65"/>
    <mergeCell ref="Q65:S65"/>
    <mergeCell ref="T65:U65"/>
    <mergeCell ref="V65:X65"/>
    <mergeCell ref="Q64:S64"/>
    <mergeCell ref="T64:U64"/>
    <mergeCell ref="V64:X64"/>
    <mergeCell ref="Y64:Z64"/>
    <mergeCell ref="AA64:AE64"/>
    <mergeCell ref="AF64:AG64"/>
    <mergeCell ref="AF69:AG69"/>
    <mergeCell ref="AH69:AJ69"/>
    <mergeCell ref="AK69:AM69"/>
    <mergeCell ref="AN69:AP69"/>
    <mergeCell ref="AQ69:AR69"/>
    <mergeCell ref="A70:B70"/>
    <mergeCell ref="C70:E70"/>
    <mergeCell ref="F70:H70"/>
    <mergeCell ref="I70:J70"/>
    <mergeCell ref="K70:L70"/>
    <mergeCell ref="M69:P69"/>
    <mergeCell ref="Q69:S69"/>
    <mergeCell ref="T69:U69"/>
    <mergeCell ref="V69:X69"/>
    <mergeCell ref="Y69:Z69"/>
    <mergeCell ref="AA69:AE69"/>
    <mergeCell ref="AF68:AG68"/>
    <mergeCell ref="AH68:AJ68"/>
    <mergeCell ref="AK68:AM68"/>
    <mergeCell ref="AN68:AP68"/>
    <mergeCell ref="AQ68:AR68"/>
    <mergeCell ref="A69:B69"/>
    <mergeCell ref="C69:E69"/>
    <mergeCell ref="F69:H69"/>
    <mergeCell ref="I69:J69"/>
    <mergeCell ref="K69:L69"/>
    <mergeCell ref="M68:P68"/>
    <mergeCell ref="Q68:S68"/>
    <mergeCell ref="T68:U68"/>
    <mergeCell ref="V68:X68"/>
    <mergeCell ref="Y68:Z68"/>
    <mergeCell ref="AA68:AE68"/>
    <mergeCell ref="AF67:AG67"/>
    <mergeCell ref="AH67:AJ67"/>
    <mergeCell ref="AK67:AM67"/>
    <mergeCell ref="AN67:AP67"/>
    <mergeCell ref="AQ67:AR67"/>
    <mergeCell ref="A68:B68"/>
    <mergeCell ref="C68:E68"/>
    <mergeCell ref="F68:H68"/>
    <mergeCell ref="I68:J68"/>
    <mergeCell ref="K68:L68"/>
    <mergeCell ref="M67:P67"/>
    <mergeCell ref="Q67:S67"/>
    <mergeCell ref="T67:U67"/>
    <mergeCell ref="V67:X67"/>
    <mergeCell ref="Y67:Z67"/>
    <mergeCell ref="AA67:AE67"/>
    <mergeCell ref="AF72:AG72"/>
    <mergeCell ref="AH72:AJ72"/>
    <mergeCell ref="AK72:AM72"/>
    <mergeCell ref="AN72:AP72"/>
    <mergeCell ref="AQ72:AR72"/>
    <mergeCell ref="A73:B73"/>
    <mergeCell ref="C73:E73"/>
    <mergeCell ref="F73:H73"/>
    <mergeCell ref="I73:J73"/>
    <mergeCell ref="K73:L73"/>
    <mergeCell ref="M72:P72"/>
    <mergeCell ref="Q72:S72"/>
    <mergeCell ref="T72:U72"/>
    <mergeCell ref="V72:X72"/>
    <mergeCell ref="Y72:Z72"/>
    <mergeCell ref="AA72:AE72"/>
    <mergeCell ref="AF71:AG71"/>
    <mergeCell ref="AH71:AJ71"/>
    <mergeCell ref="AK71:AM71"/>
    <mergeCell ref="AN71:AP71"/>
    <mergeCell ref="AQ71:AR71"/>
    <mergeCell ref="A72:B72"/>
    <mergeCell ref="C72:E72"/>
    <mergeCell ref="F72:H72"/>
    <mergeCell ref="I72:J72"/>
    <mergeCell ref="K72:L72"/>
    <mergeCell ref="M71:P71"/>
    <mergeCell ref="Q71:S71"/>
    <mergeCell ref="T71:U71"/>
    <mergeCell ref="V71:X71"/>
    <mergeCell ref="Y71:Z71"/>
    <mergeCell ref="AA71:AE71"/>
    <mergeCell ref="AF70:AG70"/>
    <mergeCell ref="AH70:AJ70"/>
    <mergeCell ref="AK70:AM70"/>
    <mergeCell ref="AN70:AP70"/>
    <mergeCell ref="AQ70:AR70"/>
    <mergeCell ref="A71:B71"/>
    <mergeCell ref="C71:E71"/>
    <mergeCell ref="F71:H71"/>
    <mergeCell ref="I71:J71"/>
    <mergeCell ref="K71:L71"/>
    <mergeCell ref="M70:P70"/>
    <mergeCell ref="Q70:S70"/>
    <mergeCell ref="T70:U70"/>
    <mergeCell ref="V70:X70"/>
    <mergeCell ref="Y70:Z70"/>
    <mergeCell ref="AA70:AE70"/>
    <mergeCell ref="AF75:AG75"/>
    <mergeCell ref="AH75:AJ75"/>
    <mergeCell ref="AK75:AM75"/>
    <mergeCell ref="AN75:AP75"/>
    <mergeCell ref="AQ75:AR75"/>
    <mergeCell ref="A76:B76"/>
    <mergeCell ref="C76:E76"/>
    <mergeCell ref="F76:H76"/>
    <mergeCell ref="I76:J76"/>
    <mergeCell ref="K76:L76"/>
    <mergeCell ref="M75:P75"/>
    <mergeCell ref="Q75:S75"/>
    <mergeCell ref="T75:U75"/>
    <mergeCell ref="V75:X75"/>
    <mergeCell ref="Y75:Z75"/>
    <mergeCell ref="AA75:AE75"/>
    <mergeCell ref="AF74:AG74"/>
    <mergeCell ref="AH74:AJ74"/>
    <mergeCell ref="AK74:AM74"/>
    <mergeCell ref="AN74:AP74"/>
    <mergeCell ref="AQ74:AR74"/>
    <mergeCell ref="A75:B75"/>
    <mergeCell ref="C75:E75"/>
    <mergeCell ref="F75:H75"/>
    <mergeCell ref="I75:J75"/>
    <mergeCell ref="K75:L75"/>
    <mergeCell ref="M74:P74"/>
    <mergeCell ref="Q74:S74"/>
    <mergeCell ref="T74:U74"/>
    <mergeCell ref="V74:X74"/>
    <mergeCell ref="Y74:Z74"/>
    <mergeCell ref="AA74:AE74"/>
    <mergeCell ref="AF73:AG73"/>
    <mergeCell ref="AH73:AJ73"/>
    <mergeCell ref="AK73:AM73"/>
    <mergeCell ref="AN73:AP73"/>
    <mergeCell ref="AQ73:AR73"/>
    <mergeCell ref="A74:B74"/>
    <mergeCell ref="C74:E74"/>
    <mergeCell ref="F74:H74"/>
    <mergeCell ref="I74:J74"/>
    <mergeCell ref="K74:L74"/>
    <mergeCell ref="M73:P73"/>
    <mergeCell ref="Q73:S73"/>
    <mergeCell ref="T73:U73"/>
    <mergeCell ref="V73:X73"/>
    <mergeCell ref="Y73:Z73"/>
    <mergeCell ref="AA73:AE73"/>
    <mergeCell ref="AF78:AG78"/>
    <mergeCell ref="AH78:AJ78"/>
    <mergeCell ref="AK78:AM78"/>
    <mergeCell ref="AN78:AP78"/>
    <mergeCell ref="AQ78:AR78"/>
    <mergeCell ref="A79:B79"/>
    <mergeCell ref="C79:E79"/>
    <mergeCell ref="F79:H79"/>
    <mergeCell ref="I79:J79"/>
    <mergeCell ref="K79:L79"/>
    <mergeCell ref="M78:P78"/>
    <mergeCell ref="Q78:S78"/>
    <mergeCell ref="T78:U78"/>
    <mergeCell ref="V78:X78"/>
    <mergeCell ref="Y78:Z78"/>
    <mergeCell ref="AA78:AE78"/>
    <mergeCell ref="AF77:AG77"/>
    <mergeCell ref="AH77:AJ77"/>
    <mergeCell ref="AK77:AM77"/>
    <mergeCell ref="AN77:AP77"/>
    <mergeCell ref="AQ77:AR77"/>
    <mergeCell ref="A78:B78"/>
    <mergeCell ref="C78:E78"/>
    <mergeCell ref="F78:H78"/>
    <mergeCell ref="I78:J78"/>
    <mergeCell ref="K78:L78"/>
    <mergeCell ref="M77:P77"/>
    <mergeCell ref="Q77:S77"/>
    <mergeCell ref="T77:U77"/>
    <mergeCell ref="V77:X77"/>
    <mergeCell ref="Y77:Z77"/>
    <mergeCell ref="AA77:AE77"/>
    <mergeCell ref="AF76:AG76"/>
    <mergeCell ref="AH76:AJ76"/>
    <mergeCell ref="AK76:AM76"/>
    <mergeCell ref="AN76:AP76"/>
    <mergeCell ref="AQ76:AR76"/>
    <mergeCell ref="A77:B77"/>
    <mergeCell ref="C77:E77"/>
    <mergeCell ref="F77:H77"/>
    <mergeCell ref="I77:J77"/>
    <mergeCell ref="K77:L77"/>
    <mergeCell ref="M76:P76"/>
    <mergeCell ref="Q76:S76"/>
    <mergeCell ref="T76:U76"/>
    <mergeCell ref="V76:X76"/>
    <mergeCell ref="Y76:Z76"/>
    <mergeCell ref="AA76:AE76"/>
    <mergeCell ref="AF81:AG81"/>
    <mergeCell ref="AH81:AJ81"/>
    <mergeCell ref="AK81:AM81"/>
    <mergeCell ref="AN81:AP81"/>
    <mergeCell ref="AQ81:AR81"/>
    <mergeCell ref="A82:B82"/>
    <mergeCell ref="C82:E82"/>
    <mergeCell ref="F82:H82"/>
    <mergeCell ref="I82:J82"/>
    <mergeCell ref="K82:L82"/>
    <mergeCell ref="M81:P81"/>
    <mergeCell ref="Q81:S81"/>
    <mergeCell ref="T81:U81"/>
    <mergeCell ref="V81:X81"/>
    <mergeCell ref="Y81:Z81"/>
    <mergeCell ref="AA81:AE81"/>
    <mergeCell ref="AF80:AG80"/>
    <mergeCell ref="AH80:AJ80"/>
    <mergeCell ref="AK80:AM80"/>
    <mergeCell ref="AN80:AP80"/>
    <mergeCell ref="AQ80:AR80"/>
    <mergeCell ref="A81:B81"/>
    <mergeCell ref="C81:E81"/>
    <mergeCell ref="F81:H81"/>
    <mergeCell ref="I81:J81"/>
    <mergeCell ref="K81:L81"/>
    <mergeCell ref="M80:P80"/>
    <mergeCell ref="Q80:S80"/>
    <mergeCell ref="T80:U80"/>
    <mergeCell ref="V80:X80"/>
    <mergeCell ref="Y80:Z80"/>
    <mergeCell ref="AA80:AE80"/>
    <mergeCell ref="AF79:AG79"/>
    <mergeCell ref="AH79:AJ79"/>
    <mergeCell ref="AK79:AM79"/>
    <mergeCell ref="AN79:AP79"/>
    <mergeCell ref="AQ79:AR79"/>
    <mergeCell ref="A80:B80"/>
    <mergeCell ref="C80:E80"/>
    <mergeCell ref="F80:H80"/>
    <mergeCell ref="I80:J80"/>
    <mergeCell ref="K80:L80"/>
    <mergeCell ref="M79:P79"/>
    <mergeCell ref="Q79:S79"/>
    <mergeCell ref="T79:U79"/>
    <mergeCell ref="V79:X79"/>
    <mergeCell ref="Y79:Z79"/>
    <mergeCell ref="AA79:AE79"/>
    <mergeCell ref="AF84:AG84"/>
    <mergeCell ref="AH84:AJ84"/>
    <mergeCell ref="AK84:AM84"/>
    <mergeCell ref="AN84:AP84"/>
    <mergeCell ref="AQ84:AR84"/>
    <mergeCell ref="A85:B85"/>
    <mergeCell ref="C85:E85"/>
    <mergeCell ref="F85:H85"/>
    <mergeCell ref="I85:J85"/>
    <mergeCell ref="K85:L85"/>
    <mergeCell ref="M84:P84"/>
    <mergeCell ref="Q84:S84"/>
    <mergeCell ref="T84:U84"/>
    <mergeCell ref="V84:X84"/>
    <mergeCell ref="Y84:Z84"/>
    <mergeCell ref="AA84:AE84"/>
    <mergeCell ref="AF83:AG83"/>
    <mergeCell ref="AH83:AJ83"/>
    <mergeCell ref="AK83:AM83"/>
    <mergeCell ref="AN83:AP83"/>
    <mergeCell ref="AQ83:AR83"/>
    <mergeCell ref="A84:B84"/>
    <mergeCell ref="C84:E84"/>
    <mergeCell ref="F84:H84"/>
    <mergeCell ref="I84:J84"/>
    <mergeCell ref="K84:L84"/>
    <mergeCell ref="M83:P83"/>
    <mergeCell ref="Q83:S83"/>
    <mergeCell ref="T83:U83"/>
    <mergeCell ref="V83:X83"/>
    <mergeCell ref="Y83:Z83"/>
    <mergeCell ref="AA83:AE83"/>
    <mergeCell ref="AF82:AG82"/>
    <mergeCell ref="AH82:AJ82"/>
    <mergeCell ref="AK82:AM82"/>
    <mergeCell ref="AN82:AP82"/>
    <mergeCell ref="AQ82:AR82"/>
    <mergeCell ref="A83:B83"/>
    <mergeCell ref="C83:E83"/>
    <mergeCell ref="F83:H83"/>
    <mergeCell ref="I83:J83"/>
    <mergeCell ref="K83:L83"/>
    <mergeCell ref="M82:P82"/>
    <mergeCell ref="Q82:S82"/>
    <mergeCell ref="T82:U82"/>
    <mergeCell ref="V82:X82"/>
    <mergeCell ref="Y82:Z82"/>
    <mergeCell ref="AA82:AE82"/>
    <mergeCell ref="AF87:AG87"/>
    <mergeCell ref="AH87:AJ87"/>
    <mergeCell ref="AK87:AM87"/>
    <mergeCell ref="AN87:AP87"/>
    <mergeCell ref="AQ87:AR87"/>
    <mergeCell ref="A88:B88"/>
    <mergeCell ref="C88:E88"/>
    <mergeCell ref="F88:H88"/>
    <mergeCell ref="I88:J88"/>
    <mergeCell ref="K88:L88"/>
    <mergeCell ref="M87:P87"/>
    <mergeCell ref="Q87:S87"/>
    <mergeCell ref="T87:U87"/>
    <mergeCell ref="V87:X87"/>
    <mergeCell ref="Y87:Z87"/>
    <mergeCell ref="AA87:AE87"/>
    <mergeCell ref="AF86:AG86"/>
    <mergeCell ref="AH86:AJ86"/>
    <mergeCell ref="AK86:AM86"/>
    <mergeCell ref="AN86:AP86"/>
    <mergeCell ref="AQ86:AR86"/>
    <mergeCell ref="A87:B87"/>
    <mergeCell ref="C87:E87"/>
    <mergeCell ref="F87:H87"/>
    <mergeCell ref="I87:J87"/>
    <mergeCell ref="K87:L87"/>
    <mergeCell ref="M86:P86"/>
    <mergeCell ref="Q86:S86"/>
    <mergeCell ref="T86:U86"/>
    <mergeCell ref="V86:X86"/>
    <mergeCell ref="Y86:Z86"/>
    <mergeCell ref="AA86:AE86"/>
    <mergeCell ref="AF85:AG85"/>
    <mergeCell ref="AH85:AJ85"/>
    <mergeCell ref="AK85:AM85"/>
    <mergeCell ref="AN85:AP85"/>
    <mergeCell ref="AQ85:AR85"/>
    <mergeCell ref="A86:B86"/>
    <mergeCell ref="C86:E86"/>
    <mergeCell ref="F86:H86"/>
    <mergeCell ref="I86:J86"/>
    <mergeCell ref="K86:L86"/>
    <mergeCell ref="M85:P85"/>
    <mergeCell ref="Q85:S85"/>
    <mergeCell ref="T85:U85"/>
    <mergeCell ref="V85:X85"/>
    <mergeCell ref="Y85:Z85"/>
    <mergeCell ref="AA85:AE85"/>
    <mergeCell ref="AF90:AG90"/>
    <mergeCell ref="AH90:AJ90"/>
    <mergeCell ref="AK90:AM90"/>
    <mergeCell ref="AN90:AP90"/>
    <mergeCell ref="AQ90:AR90"/>
    <mergeCell ref="A91:B91"/>
    <mergeCell ref="C91:E91"/>
    <mergeCell ref="F91:H91"/>
    <mergeCell ref="I91:J91"/>
    <mergeCell ref="K91:L91"/>
    <mergeCell ref="M90:P90"/>
    <mergeCell ref="Q90:S90"/>
    <mergeCell ref="T90:U90"/>
    <mergeCell ref="V90:X90"/>
    <mergeCell ref="Y90:Z90"/>
    <mergeCell ref="AA90:AE90"/>
    <mergeCell ref="AF89:AG89"/>
    <mergeCell ref="AH89:AJ89"/>
    <mergeCell ref="AK89:AM89"/>
    <mergeCell ref="AN89:AP89"/>
    <mergeCell ref="AQ89:AR89"/>
    <mergeCell ref="A90:B90"/>
    <mergeCell ref="C90:E90"/>
    <mergeCell ref="F90:H90"/>
    <mergeCell ref="I90:J90"/>
    <mergeCell ref="K90:L90"/>
    <mergeCell ref="M89:P89"/>
    <mergeCell ref="Q89:S89"/>
    <mergeCell ref="T89:U89"/>
    <mergeCell ref="V89:X89"/>
    <mergeCell ref="Y89:Z89"/>
    <mergeCell ref="AA89:AE89"/>
    <mergeCell ref="AF88:AG88"/>
    <mergeCell ref="AH88:AJ88"/>
    <mergeCell ref="AK88:AM88"/>
    <mergeCell ref="AN88:AP88"/>
    <mergeCell ref="AQ88:AR88"/>
    <mergeCell ref="A89:B89"/>
    <mergeCell ref="C89:E89"/>
    <mergeCell ref="F89:H89"/>
    <mergeCell ref="I89:J89"/>
    <mergeCell ref="K89:L89"/>
    <mergeCell ref="M88:P88"/>
    <mergeCell ref="Q88:S88"/>
    <mergeCell ref="T88:U88"/>
    <mergeCell ref="V88:X88"/>
    <mergeCell ref="Y88:Z88"/>
    <mergeCell ref="AA88:AE88"/>
    <mergeCell ref="AF93:AG93"/>
    <mergeCell ref="AH93:AJ93"/>
    <mergeCell ref="AK93:AM93"/>
    <mergeCell ref="AN93:AP93"/>
    <mergeCell ref="AQ93:AR93"/>
    <mergeCell ref="A94:B94"/>
    <mergeCell ref="C94:E94"/>
    <mergeCell ref="F94:H94"/>
    <mergeCell ref="I94:J94"/>
    <mergeCell ref="K94:L94"/>
    <mergeCell ref="M93:P93"/>
    <mergeCell ref="Q93:S93"/>
    <mergeCell ref="T93:U93"/>
    <mergeCell ref="V93:X93"/>
    <mergeCell ref="Y93:Z93"/>
    <mergeCell ref="AA93:AE93"/>
    <mergeCell ref="AF92:AG92"/>
    <mergeCell ref="AH92:AJ92"/>
    <mergeCell ref="AK92:AM92"/>
    <mergeCell ref="AN92:AP92"/>
    <mergeCell ref="AQ92:AR92"/>
    <mergeCell ref="A93:B93"/>
    <mergeCell ref="C93:E93"/>
    <mergeCell ref="F93:H93"/>
    <mergeCell ref="I93:J93"/>
    <mergeCell ref="K93:L93"/>
    <mergeCell ref="M92:P92"/>
    <mergeCell ref="Q92:S92"/>
    <mergeCell ref="T92:U92"/>
    <mergeCell ref="V92:X92"/>
    <mergeCell ref="Y92:Z92"/>
    <mergeCell ref="AA92:AE92"/>
    <mergeCell ref="AF91:AG91"/>
    <mergeCell ref="AH91:AJ91"/>
    <mergeCell ref="AK91:AM91"/>
    <mergeCell ref="AN91:AP91"/>
    <mergeCell ref="AQ91:AR91"/>
    <mergeCell ref="A92:B92"/>
    <mergeCell ref="C92:E92"/>
    <mergeCell ref="F92:H92"/>
    <mergeCell ref="I92:J92"/>
    <mergeCell ref="K92:L92"/>
    <mergeCell ref="M91:P91"/>
    <mergeCell ref="Q91:S91"/>
    <mergeCell ref="T91:U91"/>
    <mergeCell ref="V91:X91"/>
    <mergeCell ref="Y91:Z91"/>
    <mergeCell ref="AA91:AE91"/>
    <mergeCell ref="AQ96:AR96"/>
    <mergeCell ref="A97:B97"/>
    <mergeCell ref="C97:E97"/>
    <mergeCell ref="F97:H97"/>
    <mergeCell ref="J97:L97"/>
    <mergeCell ref="M97:P97"/>
    <mergeCell ref="Q97:R97"/>
    <mergeCell ref="S97:U97"/>
    <mergeCell ref="V97:X97"/>
    <mergeCell ref="Z97:AE97"/>
    <mergeCell ref="V96:X96"/>
    <mergeCell ref="Z96:AE96"/>
    <mergeCell ref="AF96:AG96"/>
    <mergeCell ref="AH96:AJ96"/>
    <mergeCell ref="AK96:AM96"/>
    <mergeCell ref="AN96:AP96"/>
    <mergeCell ref="AJ95:AL95"/>
    <mergeCell ref="AM95:AO95"/>
    <mergeCell ref="AP95:AS95"/>
    <mergeCell ref="A96:B96"/>
    <mergeCell ref="C96:E96"/>
    <mergeCell ref="F96:H96"/>
    <mergeCell ref="J96:L96"/>
    <mergeCell ref="M96:P96"/>
    <mergeCell ref="Q96:R96"/>
    <mergeCell ref="S96:U96"/>
    <mergeCell ref="S95:T95"/>
    <mergeCell ref="U95:W95"/>
    <mergeCell ref="X95:Y95"/>
    <mergeCell ref="Z95:AB95"/>
    <mergeCell ref="AD95:AF95"/>
    <mergeCell ref="AG95:AI95"/>
    <mergeCell ref="AF94:AG94"/>
    <mergeCell ref="AH94:AJ94"/>
    <mergeCell ref="AK94:AM94"/>
    <mergeCell ref="AN94:AP94"/>
    <mergeCell ref="AQ94:AR94"/>
    <mergeCell ref="B95:C95"/>
    <mergeCell ref="D95:G95"/>
    <mergeCell ref="H95:I95"/>
    <mergeCell ref="J95:N95"/>
    <mergeCell ref="O95:R95"/>
    <mergeCell ref="M94:P94"/>
    <mergeCell ref="Q94:S94"/>
    <mergeCell ref="T94:U94"/>
    <mergeCell ref="V94:X94"/>
    <mergeCell ref="Y94:Z94"/>
    <mergeCell ref="AA94:AE94"/>
    <mergeCell ref="AQ99:AR99"/>
    <mergeCell ref="A100:B100"/>
    <mergeCell ref="C100:E100"/>
    <mergeCell ref="F100:H100"/>
    <mergeCell ref="J100:L100"/>
    <mergeCell ref="M100:P100"/>
    <mergeCell ref="Q100:R100"/>
    <mergeCell ref="S100:U100"/>
    <mergeCell ref="V100:X100"/>
    <mergeCell ref="Z100:AE100"/>
    <mergeCell ref="V99:X99"/>
    <mergeCell ref="Z99:AE99"/>
    <mergeCell ref="AF99:AG99"/>
    <mergeCell ref="AH99:AJ99"/>
    <mergeCell ref="AK99:AM99"/>
    <mergeCell ref="AN99:AP99"/>
    <mergeCell ref="AK98:AM98"/>
    <mergeCell ref="AN98:AP98"/>
    <mergeCell ref="AQ98:AR98"/>
    <mergeCell ref="A99:B99"/>
    <mergeCell ref="C99:E99"/>
    <mergeCell ref="F99:H99"/>
    <mergeCell ref="J99:L99"/>
    <mergeCell ref="M99:P99"/>
    <mergeCell ref="Q99:R99"/>
    <mergeCell ref="S99:U99"/>
    <mergeCell ref="Q98:R98"/>
    <mergeCell ref="S98:U98"/>
    <mergeCell ref="V98:X98"/>
    <mergeCell ref="Z98:AE98"/>
    <mergeCell ref="AF98:AG98"/>
    <mergeCell ref="AH98:AJ98"/>
    <mergeCell ref="AF97:AG97"/>
    <mergeCell ref="AH97:AJ97"/>
    <mergeCell ref="AK97:AM97"/>
    <mergeCell ref="AN97:AP97"/>
    <mergeCell ref="AQ97:AR97"/>
    <mergeCell ref="A98:B98"/>
    <mergeCell ref="C98:E98"/>
    <mergeCell ref="F98:H98"/>
    <mergeCell ref="J98:L98"/>
    <mergeCell ref="M98:P98"/>
    <mergeCell ref="AQ102:AR102"/>
    <mergeCell ref="A103:B103"/>
    <mergeCell ref="C103:E103"/>
    <mergeCell ref="F103:H103"/>
    <mergeCell ref="J103:L103"/>
    <mergeCell ref="M103:P103"/>
    <mergeCell ref="Q103:R103"/>
    <mergeCell ref="S103:U103"/>
    <mergeCell ref="V103:X103"/>
    <mergeCell ref="Z103:AE103"/>
    <mergeCell ref="V102:X102"/>
    <mergeCell ref="Z102:AE102"/>
    <mergeCell ref="AF102:AG102"/>
    <mergeCell ref="AH102:AJ102"/>
    <mergeCell ref="AK102:AM102"/>
    <mergeCell ref="AN102:AP102"/>
    <mergeCell ref="AK101:AM101"/>
    <mergeCell ref="AN101:AP101"/>
    <mergeCell ref="AQ101:AR101"/>
    <mergeCell ref="A102:B102"/>
    <mergeCell ref="C102:E102"/>
    <mergeCell ref="F102:H102"/>
    <mergeCell ref="J102:L102"/>
    <mergeCell ref="M102:P102"/>
    <mergeCell ref="Q102:R102"/>
    <mergeCell ref="S102:U102"/>
    <mergeCell ref="Q101:R101"/>
    <mergeCell ref="S101:U101"/>
    <mergeCell ref="V101:X101"/>
    <mergeCell ref="Z101:AE101"/>
    <mergeCell ref="AF101:AG101"/>
    <mergeCell ref="AH101:AJ101"/>
    <mergeCell ref="AF100:AG100"/>
    <mergeCell ref="AH100:AJ100"/>
    <mergeCell ref="AK100:AM100"/>
    <mergeCell ref="AN100:AP100"/>
    <mergeCell ref="AQ100:AR100"/>
    <mergeCell ref="A101:B101"/>
    <mergeCell ref="C101:E101"/>
    <mergeCell ref="F101:H101"/>
    <mergeCell ref="J101:L101"/>
    <mergeCell ref="M101:P101"/>
    <mergeCell ref="AQ105:AR105"/>
    <mergeCell ref="A106:B106"/>
    <mergeCell ref="C106:E106"/>
    <mergeCell ref="F106:H106"/>
    <mergeCell ref="J106:L106"/>
    <mergeCell ref="M106:P106"/>
    <mergeCell ref="Q106:R106"/>
    <mergeCell ref="S106:U106"/>
    <mergeCell ref="V106:X106"/>
    <mergeCell ref="Z106:AE106"/>
    <mergeCell ref="V105:X105"/>
    <mergeCell ref="Z105:AE105"/>
    <mergeCell ref="AF105:AG105"/>
    <mergeCell ref="AH105:AJ105"/>
    <mergeCell ref="AK105:AM105"/>
    <mergeCell ref="AN105:AP105"/>
    <mergeCell ref="AK104:AM104"/>
    <mergeCell ref="AN104:AP104"/>
    <mergeCell ref="AQ104:AR104"/>
    <mergeCell ref="A105:B105"/>
    <mergeCell ref="C105:E105"/>
    <mergeCell ref="F105:H105"/>
    <mergeCell ref="J105:L105"/>
    <mergeCell ref="M105:P105"/>
    <mergeCell ref="Q105:R105"/>
    <mergeCell ref="S105:U105"/>
    <mergeCell ref="Q104:R104"/>
    <mergeCell ref="S104:U104"/>
    <mergeCell ref="V104:X104"/>
    <mergeCell ref="Z104:AE104"/>
    <mergeCell ref="AF104:AG104"/>
    <mergeCell ref="AH104:AJ104"/>
    <mergeCell ref="AF103:AG103"/>
    <mergeCell ref="AH103:AJ103"/>
    <mergeCell ref="AK103:AM103"/>
    <mergeCell ref="AN103:AP103"/>
    <mergeCell ref="AQ103:AR103"/>
    <mergeCell ref="A104:B104"/>
    <mergeCell ref="C104:E104"/>
    <mergeCell ref="F104:H104"/>
    <mergeCell ref="J104:L104"/>
    <mergeCell ref="M104:P104"/>
    <mergeCell ref="AQ108:AR108"/>
    <mergeCell ref="A109:B109"/>
    <mergeCell ref="C109:E109"/>
    <mergeCell ref="F109:H109"/>
    <mergeCell ref="J109:L109"/>
    <mergeCell ref="M109:P109"/>
    <mergeCell ref="Q109:R109"/>
    <mergeCell ref="S109:U109"/>
    <mergeCell ref="V109:X109"/>
    <mergeCell ref="Z109:AE109"/>
    <mergeCell ref="V108:X108"/>
    <mergeCell ref="Z108:AE108"/>
    <mergeCell ref="AF108:AG108"/>
    <mergeCell ref="AH108:AJ108"/>
    <mergeCell ref="AK108:AM108"/>
    <mergeCell ref="AN108:AP108"/>
    <mergeCell ref="AK107:AM107"/>
    <mergeCell ref="AN107:AP107"/>
    <mergeCell ref="AQ107:AR107"/>
    <mergeCell ref="A108:B108"/>
    <mergeCell ref="C108:E108"/>
    <mergeCell ref="F108:H108"/>
    <mergeCell ref="J108:L108"/>
    <mergeCell ref="M108:P108"/>
    <mergeCell ref="Q108:R108"/>
    <mergeCell ref="S108:U108"/>
    <mergeCell ref="Q107:R107"/>
    <mergeCell ref="S107:U107"/>
    <mergeCell ref="V107:X107"/>
    <mergeCell ref="Z107:AE107"/>
    <mergeCell ref="AF107:AG107"/>
    <mergeCell ref="AH107:AJ107"/>
    <mergeCell ref="AF106:AG106"/>
    <mergeCell ref="AH106:AJ106"/>
    <mergeCell ref="AK106:AM106"/>
    <mergeCell ref="AN106:AP106"/>
    <mergeCell ref="AQ106:AR106"/>
    <mergeCell ref="A107:B107"/>
    <mergeCell ref="C107:E107"/>
    <mergeCell ref="F107:H107"/>
    <mergeCell ref="J107:L107"/>
    <mergeCell ref="M107:P107"/>
    <mergeCell ref="AQ111:AR111"/>
    <mergeCell ref="A112:B112"/>
    <mergeCell ref="C112:E112"/>
    <mergeCell ref="F112:H112"/>
    <mergeCell ref="J112:L112"/>
    <mergeCell ref="M112:P112"/>
    <mergeCell ref="Q112:R112"/>
    <mergeCell ref="S112:U112"/>
    <mergeCell ref="V112:X112"/>
    <mergeCell ref="Z112:AE112"/>
    <mergeCell ref="V111:X111"/>
    <mergeCell ref="Z111:AE111"/>
    <mergeCell ref="AF111:AG111"/>
    <mergeCell ref="AH111:AJ111"/>
    <mergeCell ref="AK111:AM111"/>
    <mergeCell ref="AN111:AP111"/>
    <mergeCell ref="AK110:AM110"/>
    <mergeCell ref="AN110:AP110"/>
    <mergeCell ref="AQ110:AR110"/>
    <mergeCell ref="A111:B111"/>
    <mergeCell ref="C111:E111"/>
    <mergeCell ref="F111:H111"/>
    <mergeCell ref="J111:L111"/>
    <mergeCell ref="M111:P111"/>
    <mergeCell ref="Q111:R111"/>
    <mergeCell ref="S111:U111"/>
    <mergeCell ref="Q110:R110"/>
    <mergeCell ref="S110:U110"/>
    <mergeCell ref="V110:X110"/>
    <mergeCell ref="Z110:AE110"/>
    <mergeCell ref="AF110:AG110"/>
    <mergeCell ref="AH110:AJ110"/>
    <mergeCell ref="AF109:AG109"/>
    <mergeCell ref="AH109:AJ109"/>
    <mergeCell ref="AK109:AM109"/>
    <mergeCell ref="AN109:AP109"/>
    <mergeCell ref="AQ109:AR109"/>
    <mergeCell ref="A110:B110"/>
    <mergeCell ref="C110:E110"/>
    <mergeCell ref="F110:H110"/>
    <mergeCell ref="J110:L110"/>
    <mergeCell ref="M110:P110"/>
    <mergeCell ref="AQ114:AR114"/>
    <mergeCell ref="A115:B115"/>
    <mergeCell ref="C115:E115"/>
    <mergeCell ref="F115:H115"/>
    <mergeCell ref="J115:L115"/>
    <mergeCell ref="M115:P115"/>
    <mergeCell ref="Q115:R115"/>
    <mergeCell ref="S115:U115"/>
    <mergeCell ref="V115:X115"/>
    <mergeCell ref="Z115:AE115"/>
    <mergeCell ref="V114:X114"/>
    <mergeCell ref="Z114:AE114"/>
    <mergeCell ref="AF114:AG114"/>
    <mergeCell ref="AH114:AJ114"/>
    <mergeCell ref="AK114:AM114"/>
    <mergeCell ref="AN114:AP114"/>
    <mergeCell ref="AK113:AM113"/>
    <mergeCell ref="AN113:AP113"/>
    <mergeCell ref="AQ113:AR113"/>
    <mergeCell ref="A114:B114"/>
    <mergeCell ref="C114:E114"/>
    <mergeCell ref="F114:H114"/>
    <mergeCell ref="J114:L114"/>
    <mergeCell ref="M114:P114"/>
    <mergeCell ref="Q114:R114"/>
    <mergeCell ref="S114:U114"/>
    <mergeCell ref="Q113:R113"/>
    <mergeCell ref="S113:U113"/>
    <mergeCell ref="V113:X113"/>
    <mergeCell ref="Z113:AE113"/>
    <mergeCell ref="AF113:AG113"/>
    <mergeCell ref="AH113:AJ113"/>
    <mergeCell ref="AF112:AG112"/>
    <mergeCell ref="AH112:AJ112"/>
    <mergeCell ref="AK112:AM112"/>
    <mergeCell ref="AN112:AP112"/>
    <mergeCell ref="AQ112:AR112"/>
    <mergeCell ref="A113:B113"/>
    <mergeCell ref="C113:E113"/>
    <mergeCell ref="F113:H113"/>
    <mergeCell ref="J113:L113"/>
    <mergeCell ref="M113:P113"/>
    <mergeCell ref="AQ117:AR117"/>
    <mergeCell ref="A118:B118"/>
    <mergeCell ref="C118:E118"/>
    <mergeCell ref="F118:H118"/>
    <mergeCell ref="J118:L118"/>
    <mergeCell ref="M118:P118"/>
    <mergeCell ref="Q118:R118"/>
    <mergeCell ref="S118:U118"/>
    <mergeCell ref="V118:X118"/>
    <mergeCell ref="Z118:AE118"/>
    <mergeCell ref="V117:X117"/>
    <mergeCell ref="Z117:AE117"/>
    <mergeCell ref="AF117:AG117"/>
    <mergeCell ref="AH117:AJ117"/>
    <mergeCell ref="AK117:AM117"/>
    <mergeCell ref="AN117:AP117"/>
    <mergeCell ref="AK116:AM116"/>
    <mergeCell ref="AN116:AP116"/>
    <mergeCell ref="AQ116:AR116"/>
    <mergeCell ref="A117:B117"/>
    <mergeCell ref="C117:E117"/>
    <mergeCell ref="F117:H117"/>
    <mergeCell ref="J117:L117"/>
    <mergeCell ref="M117:P117"/>
    <mergeCell ref="Q117:R117"/>
    <mergeCell ref="S117:U117"/>
    <mergeCell ref="Q116:R116"/>
    <mergeCell ref="S116:U116"/>
    <mergeCell ref="V116:X116"/>
    <mergeCell ref="Z116:AE116"/>
    <mergeCell ref="AF116:AG116"/>
    <mergeCell ref="AH116:AJ116"/>
    <mergeCell ref="AF115:AG115"/>
    <mergeCell ref="AH115:AJ115"/>
    <mergeCell ref="AK115:AM115"/>
    <mergeCell ref="AN115:AP115"/>
    <mergeCell ref="AQ115:AR115"/>
    <mergeCell ref="A116:B116"/>
    <mergeCell ref="C116:E116"/>
    <mergeCell ref="F116:H116"/>
    <mergeCell ref="J116:L116"/>
    <mergeCell ref="M116:P116"/>
    <mergeCell ref="AQ120:AR120"/>
    <mergeCell ref="A121:B121"/>
    <mergeCell ref="C121:E121"/>
    <mergeCell ref="F121:H121"/>
    <mergeCell ref="J121:L121"/>
    <mergeCell ref="M121:P121"/>
    <mergeCell ref="Q121:R121"/>
    <mergeCell ref="S121:U121"/>
    <mergeCell ref="V121:X121"/>
    <mergeCell ref="Z121:AE121"/>
    <mergeCell ref="V120:X120"/>
    <mergeCell ref="Z120:AE120"/>
    <mergeCell ref="AF120:AG120"/>
    <mergeCell ref="AH120:AJ120"/>
    <mergeCell ref="AK120:AM120"/>
    <mergeCell ref="AN120:AP120"/>
    <mergeCell ref="AK119:AM119"/>
    <mergeCell ref="AN119:AP119"/>
    <mergeCell ref="AQ119:AR119"/>
    <mergeCell ref="A120:B120"/>
    <mergeCell ref="C120:E120"/>
    <mergeCell ref="F120:H120"/>
    <mergeCell ref="J120:L120"/>
    <mergeCell ref="M120:P120"/>
    <mergeCell ref="Q120:R120"/>
    <mergeCell ref="S120:U120"/>
    <mergeCell ref="Q119:R119"/>
    <mergeCell ref="S119:U119"/>
    <mergeCell ref="V119:X119"/>
    <mergeCell ref="Z119:AE119"/>
    <mergeCell ref="AF119:AG119"/>
    <mergeCell ref="AH119:AJ119"/>
    <mergeCell ref="AF118:AG118"/>
    <mergeCell ref="AH118:AJ118"/>
    <mergeCell ref="AK118:AM118"/>
    <mergeCell ref="AN118:AP118"/>
    <mergeCell ref="AQ118:AR118"/>
    <mergeCell ref="A119:B119"/>
    <mergeCell ref="C119:E119"/>
    <mergeCell ref="F119:H119"/>
    <mergeCell ref="J119:L119"/>
    <mergeCell ref="M119:P119"/>
    <mergeCell ref="AQ123:AR123"/>
    <mergeCell ref="A124:B124"/>
    <mergeCell ref="C124:E124"/>
    <mergeCell ref="F124:H124"/>
    <mergeCell ref="J124:L124"/>
    <mergeCell ref="M124:P124"/>
    <mergeCell ref="Q124:R124"/>
    <mergeCell ref="S124:U124"/>
    <mergeCell ref="V124:X124"/>
    <mergeCell ref="Z124:AE124"/>
    <mergeCell ref="V123:X123"/>
    <mergeCell ref="Z123:AE123"/>
    <mergeCell ref="AF123:AG123"/>
    <mergeCell ref="AH123:AJ123"/>
    <mergeCell ref="AK123:AM123"/>
    <mergeCell ref="AN123:AP123"/>
    <mergeCell ref="AK122:AM122"/>
    <mergeCell ref="AN122:AP122"/>
    <mergeCell ref="AQ122:AR122"/>
    <mergeCell ref="A123:B123"/>
    <mergeCell ref="C123:E123"/>
    <mergeCell ref="F123:H123"/>
    <mergeCell ref="J123:L123"/>
    <mergeCell ref="M123:P123"/>
    <mergeCell ref="Q123:R123"/>
    <mergeCell ref="S123:U123"/>
    <mergeCell ref="Q122:R122"/>
    <mergeCell ref="S122:U122"/>
    <mergeCell ref="V122:X122"/>
    <mergeCell ref="Z122:AE122"/>
    <mergeCell ref="AF122:AG122"/>
    <mergeCell ref="AH122:AJ122"/>
    <mergeCell ref="AF121:AG121"/>
    <mergeCell ref="AH121:AJ121"/>
    <mergeCell ref="AK121:AM121"/>
    <mergeCell ref="AN121:AP121"/>
    <mergeCell ref="AQ121:AR121"/>
    <mergeCell ref="A122:B122"/>
    <mergeCell ref="C122:E122"/>
    <mergeCell ref="F122:H122"/>
    <mergeCell ref="J122:L122"/>
    <mergeCell ref="M122:P122"/>
    <mergeCell ref="AI126:AS126"/>
    <mergeCell ref="A127:B127"/>
    <mergeCell ref="C127:E127"/>
    <mergeCell ref="F127:H127"/>
    <mergeCell ref="I127:J127"/>
    <mergeCell ref="K127:L127"/>
    <mergeCell ref="M127:P127"/>
    <mergeCell ref="Q127:S127"/>
    <mergeCell ref="T127:U127"/>
    <mergeCell ref="V127:X127"/>
    <mergeCell ref="T126:U126"/>
    <mergeCell ref="V126:X126"/>
    <mergeCell ref="Y126:Z126"/>
    <mergeCell ref="AA126:AB126"/>
    <mergeCell ref="AC126:AE126"/>
    <mergeCell ref="AF126:AG126"/>
    <mergeCell ref="AK125:AM125"/>
    <mergeCell ref="AN125:AP125"/>
    <mergeCell ref="AQ125:AR125"/>
    <mergeCell ref="A126:B126"/>
    <mergeCell ref="C126:E126"/>
    <mergeCell ref="F126:H126"/>
    <mergeCell ref="I126:J126"/>
    <mergeCell ref="K126:L126"/>
    <mergeCell ref="M126:P126"/>
    <mergeCell ref="Q126:S126"/>
    <mergeCell ref="Q125:R125"/>
    <mergeCell ref="S125:U125"/>
    <mergeCell ref="V125:X125"/>
    <mergeCell ref="Z125:AE125"/>
    <mergeCell ref="AF125:AG125"/>
    <mergeCell ref="AH125:AJ125"/>
    <mergeCell ref="AF124:AG124"/>
    <mergeCell ref="AH124:AJ124"/>
    <mergeCell ref="AK124:AM124"/>
    <mergeCell ref="AN124:AP124"/>
    <mergeCell ref="AQ124:AR124"/>
    <mergeCell ref="A125:B125"/>
    <mergeCell ref="C125:E125"/>
    <mergeCell ref="F125:H125"/>
    <mergeCell ref="J125:L125"/>
    <mergeCell ref="M125:P125"/>
    <mergeCell ref="AQ129:AR129"/>
    <mergeCell ref="A130:B130"/>
    <mergeCell ref="C130:E130"/>
    <mergeCell ref="F130:H130"/>
    <mergeCell ref="I130:J130"/>
    <mergeCell ref="K130:L130"/>
    <mergeCell ref="M130:P130"/>
    <mergeCell ref="Q130:S130"/>
    <mergeCell ref="T130:U130"/>
    <mergeCell ref="V130:X130"/>
    <mergeCell ref="Y129:Z129"/>
    <mergeCell ref="AA129:AE129"/>
    <mergeCell ref="AF129:AG129"/>
    <mergeCell ref="AH129:AJ129"/>
    <mergeCell ref="AK129:AM129"/>
    <mergeCell ref="AN129:AP129"/>
    <mergeCell ref="AF128:AR128"/>
    <mergeCell ref="A129:B129"/>
    <mergeCell ref="C129:E129"/>
    <mergeCell ref="F129:H129"/>
    <mergeCell ref="I129:J129"/>
    <mergeCell ref="K129:L129"/>
    <mergeCell ref="M129:P129"/>
    <mergeCell ref="Q129:S129"/>
    <mergeCell ref="T129:U129"/>
    <mergeCell ref="V129:X129"/>
    <mergeCell ref="Q128:S128"/>
    <mergeCell ref="T128:U128"/>
    <mergeCell ref="V128:X128"/>
    <mergeCell ref="Y128:Z128"/>
    <mergeCell ref="AA128:AB128"/>
    <mergeCell ref="AC128:AE128"/>
    <mergeCell ref="Y127:Z127"/>
    <mergeCell ref="AA127:AB127"/>
    <mergeCell ref="AC127:AE127"/>
    <mergeCell ref="AF127:AR127"/>
    <mergeCell ref="A128:B128"/>
    <mergeCell ref="C128:E128"/>
    <mergeCell ref="F128:H128"/>
    <mergeCell ref="I128:J128"/>
    <mergeCell ref="K128:L128"/>
    <mergeCell ref="M128:P128"/>
    <mergeCell ref="AQ132:AR132"/>
    <mergeCell ref="A133:B133"/>
    <mergeCell ref="C133:E133"/>
    <mergeCell ref="F133:H133"/>
    <mergeCell ref="I133:J133"/>
    <mergeCell ref="K133:L133"/>
    <mergeCell ref="M133:P133"/>
    <mergeCell ref="Q133:S133"/>
    <mergeCell ref="T133:U133"/>
    <mergeCell ref="V133:X133"/>
    <mergeCell ref="Y132:Z132"/>
    <mergeCell ref="AA132:AE132"/>
    <mergeCell ref="AF132:AG132"/>
    <mergeCell ref="AH132:AJ132"/>
    <mergeCell ref="AK132:AM132"/>
    <mergeCell ref="AN132:AP132"/>
    <mergeCell ref="AQ131:AR131"/>
    <mergeCell ref="A132:B132"/>
    <mergeCell ref="C132:E132"/>
    <mergeCell ref="F132:H132"/>
    <mergeCell ref="I132:J132"/>
    <mergeCell ref="K132:L132"/>
    <mergeCell ref="M132:P132"/>
    <mergeCell ref="Q132:S132"/>
    <mergeCell ref="T132:U132"/>
    <mergeCell ref="V132:X132"/>
    <mergeCell ref="Y131:Z131"/>
    <mergeCell ref="AA131:AE131"/>
    <mergeCell ref="AF131:AG131"/>
    <mergeCell ref="AH131:AJ131"/>
    <mergeCell ref="AK131:AM131"/>
    <mergeCell ref="AN131:AP131"/>
    <mergeCell ref="AQ130:AR130"/>
    <mergeCell ref="A131:B131"/>
    <mergeCell ref="C131:E131"/>
    <mergeCell ref="F131:H131"/>
    <mergeCell ref="I131:J131"/>
    <mergeCell ref="K131:L131"/>
    <mergeCell ref="M131:P131"/>
    <mergeCell ref="Q131:S131"/>
    <mergeCell ref="T131:U131"/>
    <mergeCell ref="V131:X131"/>
    <mergeCell ref="Y130:Z130"/>
    <mergeCell ref="AA130:AE130"/>
    <mergeCell ref="AF130:AG130"/>
    <mergeCell ref="AH130:AJ130"/>
    <mergeCell ref="AK130:AM130"/>
    <mergeCell ref="AN130:AP130"/>
    <mergeCell ref="AQ135:AR135"/>
    <mergeCell ref="A136:B136"/>
    <mergeCell ref="C136:E136"/>
    <mergeCell ref="F136:H136"/>
    <mergeCell ref="I136:J136"/>
    <mergeCell ref="K136:L136"/>
    <mergeCell ref="M136:P136"/>
    <mergeCell ref="Q136:S136"/>
    <mergeCell ref="T136:U136"/>
    <mergeCell ref="V136:X136"/>
    <mergeCell ref="Y135:Z135"/>
    <mergeCell ref="AA135:AE135"/>
    <mergeCell ref="AF135:AG135"/>
    <mergeCell ref="AH135:AJ135"/>
    <mergeCell ref="AK135:AM135"/>
    <mergeCell ref="AN135:AP135"/>
    <mergeCell ref="AQ134:AR134"/>
    <mergeCell ref="A135:B135"/>
    <mergeCell ref="C135:E135"/>
    <mergeCell ref="F135:H135"/>
    <mergeCell ref="I135:J135"/>
    <mergeCell ref="K135:L135"/>
    <mergeCell ref="M135:P135"/>
    <mergeCell ref="Q135:S135"/>
    <mergeCell ref="T135:U135"/>
    <mergeCell ref="V135:X135"/>
    <mergeCell ref="Y134:Z134"/>
    <mergeCell ref="AA134:AE134"/>
    <mergeCell ref="AF134:AG134"/>
    <mergeCell ref="AH134:AJ134"/>
    <mergeCell ref="AK134:AM134"/>
    <mergeCell ref="AN134:AP134"/>
    <mergeCell ref="AQ133:AR133"/>
    <mergeCell ref="A134:B134"/>
    <mergeCell ref="C134:E134"/>
    <mergeCell ref="F134:H134"/>
    <mergeCell ref="I134:J134"/>
    <mergeCell ref="K134:L134"/>
    <mergeCell ref="M134:P134"/>
    <mergeCell ref="Q134:S134"/>
    <mergeCell ref="T134:U134"/>
    <mergeCell ref="V134:X134"/>
    <mergeCell ref="Y133:Z133"/>
    <mergeCell ref="AA133:AE133"/>
    <mergeCell ref="AF133:AG133"/>
    <mergeCell ref="AH133:AJ133"/>
    <mergeCell ref="AK133:AM133"/>
    <mergeCell ref="AN133:AP133"/>
    <mergeCell ref="AQ138:AR138"/>
    <mergeCell ref="A139:B139"/>
    <mergeCell ref="C139:E139"/>
    <mergeCell ref="F139:H139"/>
    <mergeCell ref="I139:J139"/>
    <mergeCell ref="K139:L139"/>
    <mergeCell ref="M139:P139"/>
    <mergeCell ref="Q139:S139"/>
    <mergeCell ref="T139:U139"/>
    <mergeCell ref="V139:X139"/>
    <mergeCell ref="Y138:Z138"/>
    <mergeCell ref="AA138:AE138"/>
    <mergeCell ref="AF138:AG138"/>
    <mergeCell ref="AH138:AJ138"/>
    <mergeCell ref="AK138:AM138"/>
    <mergeCell ref="AN138:AP138"/>
    <mergeCell ref="AQ137:AR137"/>
    <mergeCell ref="A138:B138"/>
    <mergeCell ref="C138:E138"/>
    <mergeCell ref="F138:H138"/>
    <mergeCell ref="I138:J138"/>
    <mergeCell ref="K138:L138"/>
    <mergeCell ref="M138:P138"/>
    <mergeCell ref="Q138:S138"/>
    <mergeCell ref="T138:U138"/>
    <mergeCell ref="V138:X138"/>
    <mergeCell ref="Y137:Z137"/>
    <mergeCell ref="AA137:AE137"/>
    <mergeCell ref="AF137:AG137"/>
    <mergeCell ref="AH137:AJ137"/>
    <mergeCell ref="AK137:AM137"/>
    <mergeCell ref="AN137:AP137"/>
    <mergeCell ref="AQ136:AR136"/>
    <mergeCell ref="A137:B137"/>
    <mergeCell ref="C137:E137"/>
    <mergeCell ref="F137:H137"/>
    <mergeCell ref="I137:J137"/>
    <mergeCell ref="K137:L137"/>
    <mergeCell ref="M137:P137"/>
    <mergeCell ref="Q137:S137"/>
    <mergeCell ref="T137:U137"/>
    <mergeCell ref="V137:X137"/>
    <mergeCell ref="Y136:Z136"/>
    <mergeCell ref="AA136:AE136"/>
    <mergeCell ref="AF136:AG136"/>
    <mergeCell ref="AH136:AJ136"/>
    <mergeCell ref="AK136:AM136"/>
    <mergeCell ref="AN136:AP136"/>
    <mergeCell ref="AQ141:AR141"/>
    <mergeCell ref="A142:B142"/>
    <mergeCell ref="C142:E142"/>
    <mergeCell ref="F142:H142"/>
    <mergeCell ref="I142:J142"/>
    <mergeCell ref="K142:L142"/>
    <mergeCell ref="M142:P142"/>
    <mergeCell ref="Q142:S142"/>
    <mergeCell ref="T142:U142"/>
    <mergeCell ref="V142:X142"/>
    <mergeCell ref="Y141:Z141"/>
    <mergeCell ref="AA141:AE141"/>
    <mergeCell ref="AF141:AG141"/>
    <mergeCell ref="AH141:AJ141"/>
    <mergeCell ref="AK141:AM141"/>
    <mergeCell ref="AN141:AP141"/>
    <mergeCell ref="AQ140:AR140"/>
    <mergeCell ref="A141:B141"/>
    <mergeCell ref="C141:E141"/>
    <mergeCell ref="F141:H141"/>
    <mergeCell ref="I141:J141"/>
    <mergeCell ref="K141:L141"/>
    <mergeCell ref="M141:P141"/>
    <mergeCell ref="Q141:S141"/>
    <mergeCell ref="T141:U141"/>
    <mergeCell ref="V141:X141"/>
    <mergeCell ref="Y140:Z140"/>
    <mergeCell ref="AA140:AE140"/>
    <mergeCell ref="AF140:AG140"/>
    <mergeCell ref="AH140:AJ140"/>
    <mergeCell ref="AK140:AM140"/>
    <mergeCell ref="AN140:AP140"/>
    <mergeCell ref="AQ139:AR139"/>
    <mergeCell ref="A140:B140"/>
    <mergeCell ref="C140:E140"/>
    <mergeCell ref="F140:H140"/>
    <mergeCell ref="I140:J140"/>
    <mergeCell ref="K140:L140"/>
    <mergeCell ref="M140:P140"/>
    <mergeCell ref="Q140:S140"/>
    <mergeCell ref="T140:U140"/>
    <mergeCell ref="V140:X140"/>
    <mergeCell ref="Y139:Z139"/>
    <mergeCell ref="AA139:AE139"/>
    <mergeCell ref="AF139:AG139"/>
    <mergeCell ref="AH139:AJ139"/>
    <mergeCell ref="AK139:AM139"/>
    <mergeCell ref="AN139:AP139"/>
    <mergeCell ref="AQ144:AR144"/>
    <mergeCell ref="A145:B145"/>
    <mergeCell ref="C145:E145"/>
    <mergeCell ref="F145:H145"/>
    <mergeCell ref="I145:J145"/>
    <mergeCell ref="K145:L145"/>
    <mergeCell ref="M145:P145"/>
    <mergeCell ref="Q145:S145"/>
    <mergeCell ref="T145:U145"/>
    <mergeCell ref="V145:X145"/>
    <mergeCell ref="Y144:Z144"/>
    <mergeCell ref="AA144:AE144"/>
    <mergeCell ref="AF144:AG144"/>
    <mergeCell ref="AH144:AJ144"/>
    <mergeCell ref="AK144:AM144"/>
    <mergeCell ref="AN144:AP144"/>
    <mergeCell ref="AQ143:AR143"/>
    <mergeCell ref="A144:B144"/>
    <mergeCell ref="C144:E144"/>
    <mergeCell ref="F144:H144"/>
    <mergeCell ref="I144:J144"/>
    <mergeCell ref="K144:L144"/>
    <mergeCell ref="M144:P144"/>
    <mergeCell ref="Q144:S144"/>
    <mergeCell ref="T144:U144"/>
    <mergeCell ref="V144:X144"/>
    <mergeCell ref="Y143:Z143"/>
    <mergeCell ref="AA143:AE143"/>
    <mergeCell ref="AF143:AG143"/>
    <mergeCell ref="AH143:AJ143"/>
    <mergeCell ref="AK143:AM143"/>
    <mergeCell ref="AN143:AP143"/>
    <mergeCell ref="AQ142:AR142"/>
    <mergeCell ref="A143:B143"/>
    <mergeCell ref="C143:E143"/>
    <mergeCell ref="F143:H143"/>
    <mergeCell ref="I143:J143"/>
    <mergeCell ref="K143:L143"/>
    <mergeCell ref="M143:P143"/>
    <mergeCell ref="Q143:S143"/>
    <mergeCell ref="T143:U143"/>
    <mergeCell ref="V143:X143"/>
    <mergeCell ref="Y142:Z142"/>
    <mergeCell ref="AA142:AE142"/>
    <mergeCell ref="AF142:AG142"/>
    <mergeCell ref="AH142:AJ142"/>
    <mergeCell ref="AK142:AM142"/>
    <mergeCell ref="AN142:AP142"/>
    <mergeCell ref="AQ147:AR147"/>
    <mergeCell ref="A148:B148"/>
    <mergeCell ref="C148:E148"/>
    <mergeCell ref="F148:H148"/>
    <mergeCell ref="I148:J148"/>
    <mergeCell ref="K148:L148"/>
    <mergeCell ref="M148:P148"/>
    <mergeCell ref="Q148:S148"/>
    <mergeCell ref="T148:U148"/>
    <mergeCell ref="V148:X148"/>
    <mergeCell ref="Y147:Z147"/>
    <mergeCell ref="AA147:AE147"/>
    <mergeCell ref="AF147:AG147"/>
    <mergeCell ref="AH147:AJ147"/>
    <mergeCell ref="AK147:AM147"/>
    <mergeCell ref="AN147:AP147"/>
    <mergeCell ref="AQ146:AR146"/>
    <mergeCell ref="A147:B147"/>
    <mergeCell ref="C147:E147"/>
    <mergeCell ref="F147:H147"/>
    <mergeCell ref="I147:J147"/>
    <mergeCell ref="K147:L147"/>
    <mergeCell ref="M147:P147"/>
    <mergeCell ref="Q147:S147"/>
    <mergeCell ref="T147:U147"/>
    <mergeCell ref="V147:X147"/>
    <mergeCell ref="Y146:Z146"/>
    <mergeCell ref="AA146:AE146"/>
    <mergeCell ref="AF146:AG146"/>
    <mergeCell ref="AH146:AJ146"/>
    <mergeCell ref="AK146:AM146"/>
    <mergeCell ref="AN146:AP146"/>
    <mergeCell ref="AQ145:AR145"/>
    <mergeCell ref="A146:B146"/>
    <mergeCell ref="C146:E146"/>
    <mergeCell ref="F146:H146"/>
    <mergeCell ref="I146:J146"/>
    <mergeCell ref="K146:L146"/>
    <mergeCell ref="M146:P146"/>
    <mergeCell ref="Q146:S146"/>
    <mergeCell ref="T146:U146"/>
    <mergeCell ref="V146:X146"/>
    <mergeCell ref="Y145:Z145"/>
    <mergeCell ref="AA145:AE145"/>
    <mergeCell ref="AF145:AG145"/>
    <mergeCell ref="AH145:AJ145"/>
    <mergeCell ref="AK145:AM145"/>
    <mergeCell ref="AN145:AP145"/>
    <mergeCell ref="AQ150:AR150"/>
    <mergeCell ref="A151:B151"/>
    <mergeCell ref="C151:E151"/>
    <mergeCell ref="F151:H151"/>
    <mergeCell ref="I151:J151"/>
    <mergeCell ref="K151:L151"/>
    <mergeCell ref="M151:P151"/>
    <mergeCell ref="Q151:S151"/>
    <mergeCell ref="T151:U151"/>
    <mergeCell ref="V151:X151"/>
    <mergeCell ref="Y150:Z150"/>
    <mergeCell ref="AA150:AE150"/>
    <mergeCell ref="AF150:AG150"/>
    <mergeCell ref="AH150:AJ150"/>
    <mergeCell ref="AK150:AM150"/>
    <mergeCell ref="AN150:AP150"/>
    <mergeCell ref="AQ149:AR149"/>
    <mergeCell ref="A150:B150"/>
    <mergeCell ref="C150:E150"/>
    <mergeCell ref="F150:H150"/>
    <mergeCell ref="I150:J150"/>
    <mergeCell ref="K150:L150"/>
    <mergeCell ref="M150:P150"/>
    <mergeCell ref="Q150:S150"/>
    <mergeCell ref="T150:U150"/>
    <mergeCell ref="V150:X150"/>
    <mergeCell ref="Y149:Z149"/>
    <mergeCell ref="AA149:AE149"/>
    <mergeCell ref="AF149:AG149"/>
    <mergeCell ref="AH149:AJ149"/>
    <mergeCell ref="AK149:AM149"/>
    <mergeCell ref="AN149:AP149"/>
    <mergeCell ref="AQ148:AR148"/>
    <mergeCell ref="A149:B149"/>
    <mergeCell ref="C149:E149"/>
    <mergeCell ref="F149:H149"/>
    <mergeCell ref="I149:J149"/>
    <mergeCell ref="K149:L149"/>
    <mergeCell ref="M149:P149"/>
    <mergeCell ref="Q149:S149"/>
    <mergeCell ref="T149:U149"/>
    <mergeCell ref="V149:X149"/>
    <mergeCell ref="Y148:Z148"/>
    <mergeCell ref="AA148:AE148"/>
    <mergeCell ref="AF148:AG148"/>
    <mergeCell ref="AH148:AJ148"/>
    <mergeCell ref="AK148:AM148"/>
    <mergeCell ref="AN148:AP148"/>
    <mergeCell ref="AQ153:AR153"/>
    <mergeCell ref="A154:B154"/>
    <mergeCell ref="C154:E154"/>
    <mergeCell ref="F154:H154"/>
    <mergeCell ref="I154:J154"/>
    <mergeCell ref="K154:L154"/>
    <mergeCell ref="M154:P154"/>
    <mergeCell ref="Q154:S154"/>
    <mergeCell ref="T154:U154"/>
    <mergeCell ref="V154:X154"/>
    <mergeCell ref="Y153:Z153"/>
    <mergeCell ref="AA153:AE153"/>
    <mergeCell ref="AF153:AG153"/>
    <mergeCell ref="AH153:AJ153"/>
    <mergeCell ref="AK153:AM153"/>
    <mergeCell ref="AN153:AP153"/>
    <mergeCell ref="AQ152:AR152"/>
    <mergeCell ref="A153:B153"/>
    <mergeCell ref="C153:E153"/>
    <mergeCell ref="F153:H153"/>
    <mergeCell ref="I153:J153"/>
    <mergeCell ref="K153:L153"/>
    <mergeCell ref="M153:P153"/>
    <mergeCell ref="Q153:S153"/>
    <mergeCell ref="T153:U153"/>
    <mergeCell ref="V153:X153"/>
    <mergeCell ref="Y152:Z152"/>
    <mergeCell ref="AA152:AE152"/>
    <mergeCell ref="AF152:AG152"/>
    <mergeCell ref="AH152:AJ152"/>
    <mergeCell ref="AK152:AM152"/>
    <mergeCell ref="AN152:AP152"/>
    <mergeCell ref="AQ151:AR151"/>
    <mergeCell ref="A152:B152"/>
    <mergeCell ref="C152:E152"/>
    <mergeCell ref="F152:H152"/>
    <mergeCell ref="I152:J152"/>
    <mergeCell ref="K152:L152"/>
    <mergeCell ref="M152:P152"/>
    <mergeCell ref="Q152:S152"/>
    <mergeCell ref="T152:U152"/>
    <mergeCell ref="V152:X152"/>
    <mergeCell ref="Y151:Z151"/>
    <mergeCell ref="AA151:AE151"/>
    <mergeCell ref="AF151:AG151"/>
    <mergeCell ref="AH151:AJ151"/>
    <mergeCell ref="AK151:AM151"/>
    <mergeCell ref="AN151:AP151"/>
    <mergeCell ref="AQ156:AR156"/>
    <mergeCell ref="A157:B157"/>
    <mergeCell ref="C157:E157"/>
    <mergeCell ref="F157:H157"/>
    <mergeCell ref="I157:J157"/>
    <mergeCell ref="K157:L157"/>
    <mergeCell ref="M157:P157"/>
    <mergeCell ref="Q157:S157"/>
    <mergeCell ref="T157:U157"/>
    <mergeCell ref="V157:X157"/>
    <mergeCell ref="Y156:Z156"/>
    <mergeCell ref="AA156:AE156"/>
    <mergeCell ref="AF156:AG156"/>
    <mergeCell ref="AH156:AJ156"/>
    <mergeCell ref="AK156:AM156"/>
    <mergeCell ref="AN156:AP156"/>
    <mergeCell ref="AQ155:AR155"/>
    <mergeCell ref="A156:B156"/>
    <mergeCell ref="C156:E156"/>
    <mergeCell ref="F156:H156"/>
    <mergeCell ref="I156:J156"/>
    <mergeCell ref="K156:L156"/>
    <mergeCell ref="M156:P156"/>
    <mergeCell ref="Q156:S156"/>
    <mergeCell ref="T156:U156"/>
    <mergeCell ref="V156:X156"/>
    <mergeCell ref="Y155:Z155"/>
    <mergeCell ref="AA155:AE155"/>
    <mergeCell ref="AF155:AG155"/>
    <mergeCell ref="AH155:AJ155"/>
    <mergeCell ref="AK155:AM155"/>
    <mergeCell ref="AN155:AP155"/>
    <mergeCell ref="AQ154:AR154"/>
    <mergeCell ref="A155:B155"/>
    <mergeCell ref="C155:E155"/>
    <mergeCell ref="F155:H155"/>
    <mergeCell ref="I155:J155"/>
    <mergeCell ref="K155:L155"/>
    <mergeCell ref="M155:P155"/>
    <mergeCell ref="Q155:S155"/>
    <mergeCell ref="T155:U155"/>
    <mergeCell ref="V155:X155"/>
    <mergeCell ref="Y154:Z154"/>
    <mergeCell ref="AA154:AE154"/>
    <mergeCell ref="AF154:AG154"/>
    <mergeCell ref="AH154:AJ154"/>
    <mergeCell ref="AK154:AM154"/>
    <mergeCell ref="AN154:AP154"/>
    <mergeCell ref="Q160:S160"/>
    <mergeCell ref="T160:U160"/>
    <mergeCell ref="V160:X160"/>
    <mergeCell ref="Y160:Z160"/>
    <mergeCell ref="AA160:AE160"/>
    <mergeCell ref="AF160:AR160"/>
    <mergeCell ref="A160:B160"/>
    <mergeCell ref="C160:E160"/>
    <mergeCell ref="F160:H160"/>
    <mergeCell ref="I160:J160"/>
    <mergeCell ref="K160:L160"/>
    <mergeCell ref="M160:P160"/>
    <mergeCell ref="Q159:S159"/>
    <mergeCell ref="T159:U159"/>
    <mergeCell ref="V159:X159"/>
    <mergeCell ref="Y159:Z159"/>
    <mergeCell ref="AA159:AE159"/>
    <mergeCell ref="AF159:AR159"/>
    <mergeCell ref="Y158:Z158"/>
    <mergeCell ref="AA158:AE158"/>
    <mergeCell ref="AF158:AG158"/>
    <mergeCell ref="AI158:AS158"/>
    <mergeCell ref="A159:B159"/>
    <mergeCell ref="C159:E159"/>
    <mergeCell ref="F159:H159"/>
    <mergeCell ref="I159:J159"/>
    <mergeCell ref="K159:L159"/>
    <mergeCell ref="M159:P159"/>
    <mergeCell ref="AQ157:AR157"/>
    <mergeCell ref="A158:B158"/>
    <mergeCell ref="C158:E158"/>
    <mergeCell ref="F158:H158"/>
    <mergeCell ref="I158:J158"/>
    <mergeCell ref="K158:L158"/>
    <mergeCell ref="M158:P158"/>
    <mergeCell ref="Q158:S158"/>
    <mergeCell ref="T158:U158"/>
    <mergeCell ref="V158:X158"/>
    <mergeCell ref="Y157:Z157"/>
    <mergeCell ref="AA157:AE157"/>
    <mergeCell ref="AF157:AG157"/>
    <mergeCell ref="AH157:AJ157"/>
    <mergeCell ref="AK157:AM157"/>
    <mergeCell ref="AN157:AP157"/>
    <mergeCell ref="AH163:AJ163"/>
    <mergeCell ref="AK163:AM163"/>
    <mergeCell ref="AN163:AP163"/>
    <mergeCell ref="AQ163:AR163"/>
    <mergeCell ref="A164:B164"/>
    <mergeCell ref="C164:E164"/>
    <mergeCell ref="F164:H164"/>
    <mergeCell ref="I164:J164"/>
    <mergeCell ref="K164:L164"/>
    <mergeCell ref="M164:P164"/>
    <mergeCell ref="Q163:S163"/>
    <mergeCell ref="T163:U163"/>
    <mergeCell ref="V163:X163"/>
    <mergeCell ref="Y163:Z163"/>
    <mergeCell ref="AA163:AE163"/>
    <mergeCell ref="AF163:AG163"/>
    <mergeCell ref="AH162:AJ162"/>
    <mergeCell ref="AK162:AM162"/>
    <mergeCell ref="AN162:AP162"/>
    <mergeCell ref="AQ162:AR162"/>
    <mergeCell ref="A163:B163"/>
    <mergeCell ref="C163:E163"/>
    <mergeCell ref="F163:H163"/>
    <mergeCell ref="I163:J163"/>
    <mergeCell ref="K163:L163"/>
    <mergeCell ref="M163:P163"/>
    <mergeCell ref="Q162:S162"/>
    <mergeCell ref="T162:U162"/>
    <mergeCell ref="V162:X162"/>
    <mergeCell ref="Y162:Z162"/>
    <mergeCell ref="AA162:AE162"/>
    <mergeCell ref="AF162:AG162"/>
    <mergeCell ref="AH161:AJ161"/>
    <mergeCell ref="AK161:AM161"/>
    <mergeCell ref="AN161:AP161"/>
    <mergeCell ref="AQ161:AR161"/>
    <mergeCell ref="A162:B162"/>
    <mergeCell ref="C162:E162"/>
    <mergeCell ref="F162:H162"/>
    <mergeCell ref="I162:J162"/>
    <mergeCell ref="K162:L162"/>
    <mergeCell ref="M162:P162"/>
    <mergeCell ref="Q161:S161"/>
    <mergeCell ref="T161:U161"/>
    <mergeCell ref="V161:X161"/>
    <mergeCell ref="Y161:Z161"/>
    <mergeCell ref="AA161:AE161"/>
    <mergeCell ref="AF161:AG161"/>
    <mergeCell ref="A161:B161"/>
    <mergeCell ref="C161:E161"/>
    <mergeCell ref="F161:H161"/>
    <mergeCell ref="I161:J161"/>
    <mergeCell ref="K161:L161"/>
    <mergeCell ref="M161:P161"/>
    <mergeCell ref="AH166:AJ166"/>
    <mergeCell ref="AK166:AM166"/>
    <mergeCell ref="AN166:AP166"/>
    <mergeCell ref="AQ166:AR166"/>
    <mergeCell ref="A167:B167"/>
    <mergeCell ref="C167:E167"/>
    <mergeCell ref="F167:H167"/>
    <mergeCell ref="I167:J167"/>
    <mergeCell ref="K167:L167"/>
    <mergeCell ref="M167:P167"/>
    <mergeCell ref="Q166:S166"/>
    <mergeCell ref="T166:U166"/>
    <mergeCell ref="V166:X166"/>
    <mergeCell ref="Y166:Z166"/>
    <mergeCell ref="AA166:AE166"/>
    <mergeCell ref="AF166:AG166"/>
    <mergeCell ref="AH165:AJ165"/>
    <mergeCell ref="AK165:AM165"/>
    <mergeCell ref="AN165:AP165"/>
    <mergeCell ref="AQ165:AR165"/>
    <mergeCell ref="A166:B166"/>
    <mergeCell ref="C166:E166"/>
    <mergeCell ref="F166:H166"/>
    <mergeCell ref="I166:J166"/>
    <mergeCell ref="K166:L166"/>
    <mergeCell ref="M166:P166"/>
    <mergeCell ref="Q165:S165"/>
    <mergeCell ref="T165:U165"/>
    <mergeCell ref="V165:X165"/>
    <mergeCell ref="Y165:Z165"/>
    <mergeCell ref="AA165:AE165"/>
    <mergeCell ref="AF165:AG165"/>
    <mergeCell ref="AH164:AJ164"/>
    <mergeCell ref="AK164:AM164"/>
    <mergeCell ref="AN164:AP164"/>
    <mergeCell ref="AQ164:AR164"/>
    <mergeCell ref="A165:B165"/>
    <mergeCell ref="C165:E165"/>
    <mergeCell ref="F165:H165"/>
    <mergeCell ref="I165:J165"/>
    <mergeCell ref="K165:L165"/>
    <mergeCell ref="M165:P165"/>
    <mergeCell ref="Q164:S164"/>
    <mergeCell ref="T164:U164"/>
    <mergeCell ref="V164:X164"/>
    <mergeCell ref="Y164:Z164"/>
    <mergeCell ref="AA164:AE164"/>
    <mergeCell ref="AF164:AG164"/>
    <mergeCell ref="AH169:AJ169"/>
    <mergeCell ref="AK169:AM169"/>
    <mergeCell ref="AN169:AP169"/>
    <mergeCell ref="AQ169:AR169"/>
    <mergeCell ref="A170:B170"/>
    <mergeCell ref="C170:E170"/>
    <mergeCell ref="F170:H170"/>
    <mergeCell ref="I170:J170"/>
    <mergeCell ref="K170:L170"/>
    <mergeCell ref="M170:P170"/>
    <mergeCell ref="Q169:S169"/>
    <mergeCell ref="T169:U169"/>
    <mergeCell ref="V169:X169"/>
    <mergeCell ref="Y169:Z169"/>
    <mergeCell ref="AA169:AE169"/>
    <mergeCell ref="AF169:AG169"/>
    <mergeCell ref="AH168:AJ168"/>
    <mergeCell ref="AK168:AM168"/>
    <mergeCell ref="AN168:AP168"/>
    <mergeCell ref="AQ168:AR168"/>
    <mergeCell ref="A169:B169"/>
    <mergeCell ref="C169:E169"/>
    <mergeCell ref="F169:H169"/>
    <mergeCell ref="I169:J169"/>
    <mergeCell ref="K169:L169"/>
    <mergeCell ref="M169:P169"/>
    <mergeCell ref="Q168:S168"/>
    <mergeCell ref="T168:U168"/>
    <mergeCell ref="V168:X168"/>
    <mergeCell ref="Y168:Z168"/>
    <mergeCell ref="AA168:AE168"/>
    <mergeCell ref="AF168:AG168"/>
    <mergeCell ref="AH167:AJ167"/>
    <mergeCell ref="AK167:AM167"/>
    <mergeCell ref="AN167:AP167"/>
    <mergeCell ref="AQ167:AR167"/>
    <mergeCell ref="A168:B168"/>
    <mergeCell ref="C168:E168"/>
    <mergeCell ref="F168:H168"/>
    <mergeCell ref="I168:J168"/>
    <mergeCell ref="K168:L168"/>
    <mergeCell ref="M168:P168"/>
    <mergeCell ref="Q167:S167"/>
    <mergeCell ref="T167:U167"/>
    <mergeCell ref="V167:X167"/>
    <mergeCell ref="Y167:Z167"/>
    <mergeCell ref="AA167:AE167"/>
    <mergeCell ref="AF167:AG167"/>
    <mergeCell ref="AH172:AJ172"/>
    <mergeCell ref="AK172:AM172"/>
    <mergeCell ref="AN172:AP172"/>
    <mergeCell ref="AQ172:AR172"/>
    <mergeCell ref="A173:B173"/>
    <mergeCell ref="C173:E173"/>
    <mergeCell ref="F173:H173"/>
    <mergeCell ref="I173:J173"/>
    <mergeCell ref="K173:L173"/>
    <mergeCell ref="M173:P173"/>
    <mergeCell ref="Q172:S172"/>
    <mergeCell ref="T172:U172"/>
    <mergeCell ref="V172:X172"/>
    <mergeCell ref="Y172:Z172"/>
    <mergeCell ref="AA172:AE172"/>
    <mergeCell ref="AF172:AG172"/>
    <mergeCell ref="AH171:AJ171"/>
    <mergeCell ref="AK171:AM171"/>
    <mergeCell ref="AN171:AP171"/>
    <mergeCell ref="AQ171:AR171"/>
    <mergeCell ref="A172:B172"/>
    <mergeCell ref="C172:E172"/>
    <mergeCell ref="F172:H172"/>
    <mergeCell ref="I172:J172"/>
    <mergeCell ref="K172:L172"/>
    <mergeCell ref="M172:P172"/>
    <mergeCell ref="Q171:S171"/>
    <mergeCell ref="T171:U171"/>
    <mergeCell ref="V171:X171"/>
    <mergeCell ref="Y171:Z171"/>
    <mergeCell ref="AA171:AE171"/>
    <mergeCell ref="AF171:AG171"/>
    <mergeCell ref="AH170:AJ170"/>
    <mergeCell ref="AK170:AM170"/>
    <mergeCell ref="AN170:AP170"/>
    <mergeCell ref="AQ170:AR170"/>
    <mergeCell ref="A171:B171"/>
    <mergeCell ref="C171:E171"/>
    <mergeCell ref="F171:H171"/>
    <mergeCell ref="I171:J171"/>
    <mergeCell ref="K171:L171"/>
    <mergeCell ref="M171:P171"/>
    <mergeCell ref="Q170:S170"/>
    <mergeCell ref="T170:U170"/>
    <mergeCell ref="V170:X170"/>
    <mergeCell ref="Y170:Z170"/>
    <mergeCell ref="AA170:AE170"/>
    <mergeCell ref="AF170:AG170"/>
    <mergeCell ref="AH175:AJ175"/>
    <mergeCell ref="AK175:AM175"/>
    <mergeCell ref="AN175:AP175"/>
    <mergeCell ref="AQ175:AR175"/>
    <mergeCell ref="A176:B176"/>
    <mergeCell ref="C176:E176"/>
    <mergeCell ref="F176:H176"/>
    <mergeCell ref="I176:J176"/>
    <mergeCell ref="K176:L176"/>
    <mergeCell ref="M176:P176"/>
    <mergeCell ref="Q175:S175"/>
    <mergeCell ref="T175:U175"/>
    <mergeCell ref="V175:X175"/>
    <mergeCell ref="Y175:Z175"/>
    <mergeCell ref="AA175:AE175"/>
    <mergeCell ref="AF175:AG175"/>
    <mergeCell ref="AH174:AJ174"/>
    <mergeCell ref="AK174:AM174"/>
    <mergeCell ref="AN174:AP174"/>
    <mergeCell ref="AQ174:AR174"/>
    <mergeCell ref="A175:B175"/>
    <mergeCell ref="C175:E175"/>
    <mergeCell ref="F175:H175"/>
    <mergeCell ref="I175:J175"/>
    <mergeCell ref="K175:L175"/>
    <mergeCell ref="M175:P175"/>
    <mergeCell ref="Q174:S174"/>
    <mergeCell ref="T174:U174"/>
    <mergeCell ref="V174:X174"/>
    <mergeCell ref="Y174:Z174"/>
    <mergeCell ref="AA174:AE174"/>
    <mergeCell ref="AF174:AG174"/>
    <mergeCell ref="AH173:AJ173"/>
    <mergeCell ref="AK173:AM173"/>
    <mergeCell ref="AN173:AP173"/>
    <mergeCell ref="AQ173:AR173"/>
    <mergeCell ref="A174:B174"/>
    <mergeCell ref="C174:E174"/>
    <mergeCell ref="F174:H174"/>
    <mergeCell ref="I174:J174"/>
    <mergeCell ref="K174:L174"/>
    <mergeCell ref="M174:P174"/>
    <mergeCell ref="Q173:S173"/>
    <mergeCell ref="T173:U173"/>
    <mergeCell ref="V173:X173"/>
    <mergeCell ref="Y173:Z173"/>
    <mergeCell ref="AA173:AE173"/>
    <mergeCell ref="AF173:AG173"/>
    <mergeCell ref="AH178:AJ178"/>
    <mergeCell ref="AK178:AM178"/>
    <mergeCell ref="AN178:AP178"/>
    <mergeCell ref="AQ178:AR178"/>
    <mergeCell ref="A179:B179"/>
    <mergeCell ref="C179:E179"/>
    <mergeCell ref="F179:H179"/>
    <mergeCell ref="I179:J179"/>
    <mergeCell ref="K179:L179"/>
    <mergeCell ref="M179:P179"/>
    <mergeCell ref="Q178:S178"/>
    <mergeCell ref="T178:U178"/>
    <mergeCell ref="V178:X178"/>
    <mergeCell ref="Y178:Z178"/>
    <mergeCell ref="AA178:AE178"/>
    <mergeCell ref="AF178:AG178"/>
    <mergeCell ref="AH177:AJ177"/>
    <mergeCell ref="AK177:AM177"/>
    <mergeCell ref="AN177:AP177"/>
    <mergeCell ref="AQ177:AR177"/>
    <mergeCell ref="A178:B178"/>
    <mergeCell ref="C178:E178"/>
    <mergeCell ref="F178:H178"/>
    <mergeCell ref="I178:J178"/>
    <mergeCell ref="K178:L178"/>
    <mergeCell ref="M178:P178"/>
    <mergeCell ref="Q177:S177"/>
    <mergeCell ref="T177:U177"/>
    <mergeCell ref="V177:X177"/>
    <mergeCell ref="Y177:Z177"/>
    <mergeCell ref="AA177:AE177"/>
    <mergeCell ref="AF177:AG177"/>
    <mergeCell ref="AH176:AJ176"/>
    <mergeCell ref="AK176:AM176"/>
    <mergeCell ref="AN176:AP176"/>
    <mergeCell ref="AQ176:AR176"/>
    <mergeCell ref="A177:B177"/>
    <mergeCell ref="C177:E177"/>
    <mergeCell ref="F177:H177"/>
    <mergeCell ref="I177:J177"/>
    <mergeCell ref="K177:L177"/>
    <mergeCell ref="M177:P177"/>
    <mergeCell ref="Q176:S176"/>
    <mergeCell ref="T176:U176"/>
    <mergeCell ref="V176:X176"/>
    <mergeCell ref="Y176:Z176"/>
    <mergeCell ref="AA176:AE176"/>
    <mergeCell ref="AF176:AG176"/>
    <mergeCell ref="AH181:AJ181"/>
    <mergeCell ref="AK181:AM181"/>
    <mergeCell ref="AN181:AP181"/>
    <mergeCell ref="AQ181:AR181"/>
    <mergeCell ref="A182:B182"/>
    <mergeCell ref="C182:E182"/>
    <mergeCell ref="F182:H182"/>
    <mergeCell ref="I182:J182"/>
    <mergeCell ref="K182:L182"/>
    <mergeCell ref="M182:P182"/>
    <mergeCell ref="Q181:S181"/>
    <mergeCell ref="T181:U181"/>
    <mergeCell ref="V181:X181"/>
    <mergeCell ref="Y181:Z181"/>
    <mergeCell ref="AA181:AE181"/>
    <mergeCell ref="AF181:AG181"/>
    <mergeCell ref="AH180:AJ180"/>
    <mergeCell ref="AK180:AM180"/>
    <mergeCell ref="AN180:AP180"/>
    <mergeCell ref="AQ180:AR180"/>
    <mergeCell ref="A181:B181"/>
    <mergeCell ref="C181:E181"/>
    <mergeCell ref="F181:H181"/>
    <mergeCell ref="I181:J181"/>
    <mergeCell ref="K181:L181"/>
    <mergeCell ref="M181:P181"/>
    <mergeCell ref="Q180:S180"/>
    <mergeCell ref="T180:U180"/>
    <mergeCell ref="V180:X180"/>
    <mergeCell ref="Y180:Z180"/>
    <mergeCell ref="AA180:AE180"/>
    <mergeCell ref="AF180:AG180"/>
    <mergeCell ref="AH179:AJ179"/>
    <mergeCell ref="AK179:AM179"/>
    <mergeCell ref="AN179:AP179"/>
    <mergeCell ref="AQ179:AR179"/>
    <mergeCell ref="A180:B180"/>
    <mergeCell ref="C180:E180"/>
    <mergeCell ref="F180:H180"/>
    <mergeCell ref="I180:J180"/>
    <mergeCell ref="K180:L180"/>
    <mergeCell ref="M180:P180"/>
    <mergeCell ref="Q179:S179"/>
    <mergeCell ref="T179:U179"/>
    <mergeCell ref="V179:X179"/>
    <mergeCell ref="Y179:Z179"/>
    <mergeCell ref="AA179:AE179"/>
    <mergeCell ref="AF179:AG179"/>
    <mergeCell ref="AH184:AJ184"/>
    <mergeCell ref="AK184:AM184"/>
    <mergeCell ref="AN184:AP184"/>
    <mergeCell ref="AQ184:AR184"/>
    <mergeCell ref="A185:B185"/>
    <mergeCell ref="C185:E185"/>
    <mergeCell ref="F185:H185"/>
    <mergeCell ref="I185:J185"/>
    <mergeCell ref="K185:L185"/>
    <mergeCell ref="M185:P185"/>
    <mergeCell ref="Q184:S184"/>
    <mergeCell ref="T184:U184"/>
    <mergeCell ref="V184:X184"/>
    <mergeCell ref="Y184:Z184"/>
    <mergeCell ref="AA184:AE184"/>
    <mergeCell ref="AF184:AG184"/>
    <mergeCell ref="AH183:AJ183"/>
    <mergeCell ref="AK183:AM183"/>
    <mergeCell ref="AN183:AP183"/>
    <mergeCell ref="AQ183:AR183"/>
    <mergeCell ref="A184:B184"/>
    <mergeCell ref="C184:E184"/>
    <mergeCell ref="F184:H184"/>
    <mergeCell ref="I184:J184"/>
    <mergeCell ref="K184:L184"/>
    <mergeCell ref="M184:P184"/>
    <mergeCell ref="Q183:S183"/>
    <mergeCell ref="T183:U183"/>
    <mergeCell ref="V183:X183"/>
    <mergeCell ref="Y183:Z183"/>
    <mergeCell ref="AA183:AE183"/>
    <mergeCell ref="AF183:AG183"/>
    <mergeCell ref="AH182:AJ182"/>
    <mergeCell ref="AK182:AM182"/>
    <mergeCell ref="AN182:AP182"/>
    <mergeCell ref="AQ182:AR182"/>
    <mergeCell ref="A183:B183"/>
    <mergeCell ref="C183:E183"/>
    <mergeCell ref="F183:H183"/>
    <mergeCell ref="I183:J183"/>
    <mergeCell ref="K183:L183"/>
    <mergeCell ref="M183:P183"/>
    <mergeCell ref="Q182:S182"/>
    <mergeCell ref="T182:U182"/>
    <mergeCell ref="V182:X182"/>
    <mergeCell ref="Y182:Z182"/>
    <mergeCell ref="AA182:AE182"/>
    <mergeCell ref="AF182:AG182"/>
    <mergeCell ref="AH187:AJ187"/>
    <mergeCell ref="AK187:AM187"/>
    <mergeCell ref="AN187:AP187"/>
    <mergeCell ref="AQ187:AR187"/>
    <mergeCell ref="A188:B188"/>
    <mergeCell ref="C188:E188"/>
    <mergeCell ref="F188:H188"/>
    <mergeCell ref="I188:J188"/>
    <mergeCell ref="K188:L188"/>
    <mergeCell ref="M188:P188"/>
    <mergeCell ref="Q187:S187"/>
    <mergeCell ref="T187:U187"/>
    <mergeCell ref="V187:X187"/>
    <mergeCell ref="Y187:Z187"/>
    <mergeCell ref="AA187:AE187"/>
    <mergeCell ref="AF187:AG187"/>
    <mergeCell ref="AH186:AJ186"/>
    <mergeCell ref="AK186:AM186"/>
    <mergeCell ref="AN186:AP186"/>
    <mergeCell ref="AQ186:AR186"/>
    <mergeCell ref="A187:B187"/>
    <mergeCell ref="C187:E187"/>
    <mergeCell ref="F187:H187"/>
    <mergeCell ref="I187:J187"/>
    <mergeCell ref="K187:L187"/>
    <mergeCell ref="M187:P187"/>
    <mergeCell ref="Q186:S186"/>
    <mergeCell ref="T186:U186"/>
    <mergeCell ref="V186:X186"/>
    <mergeCell ref="Y186:Z186"/>
    <mergeCell ref="AA186:AE186"/>
    <mergeCell ref="AF186:AG186"/>
    <mergeCell ref="AH185:AJ185"/>
    <mergeCell ref="AK185:AM185"/>
    <mergeCell ref="AN185:AP185"/>
    <mergeCell ref="AQ185:AR185"/>
    <mergeCell ref="A186:B186"/>
    <mergeCell ref="C186:E186"/>
    <mergeCell ref="F186:H186"/>
    <mergeCell ref="I186:J186"/>
    <mergeCell ref="K186:L186"/>
    <mergeCell ref="M186:P186"/>
    <mergeCell ref="Q185:S185"/>
    <mergeCell ref="T185:U185"/>
    <mergeCell ref="V185:X185"/>
    <mergeCell ref="Y185:Z185"/>
    <mergeCell ref="AA185:AE185"/>
    <mergeCell ref="AF185:AG185"/>
    <mergeCell ref="AI190:AS190"/>
    <mergeCell ref="A191:B191"/>
    <mergeCell ref="C191:E191"/>
    <mergeCell ref="F191:H191"/>
    <mergeCell ref="I191:J191"/>
    <mergeCell ref="K191:L191"/>
    <mergeCell ref="M191:P191"/>
    <mergeCell ref="Q191:S191"/>
    <mergeCell ref="T191:U191"/>
    <mergeCell ref="V191:X191"/>
    <mergeCell ref="Q190:S190"/>
    <mergeCell ref="T190:U190"/>
    <mergeCell ref="V190:X190"/>
    <mergeCell ref="Y190:Z190"/>
    <mergeCell ref="AA190:AE190"/>
    <mergeCell ref="AF190:AG190"/>
    <mergeCell ref="AH189:AJ189"/>
    <mergeCell ref="AK189:AM189"/>
    <mergeCell ref="AN189:AP189"/>
    <mergeCell ref="AQ189:AR189"/>
    <mergeCell ref="A190:B190"/>
    <mergeCell ref="C190:E190"/>
    <mergeCell ref="F190:H190"/>
    <mergeCell ref="I190:J190"/>
    <mergeCell ref="K190:L190"/>
    <mergeCell ref="M190:P190"/>
    <mergeCell ref="Q189:S189"/>
    <mergeCell ref="T189:U189"/>
    <mergeCell ref="V189:X189"/>
    <mergeCell ref="Y189:Z189"/>
    <mergeCell ref="AA189:AE189"/>
    <mergeCell ref="AF189:AG189"/>
    <mergeCell ref="AH188:AJ188"/>
    <mergeCell ref="AK188:AM188"/>
    <mergeCell ref="AN188:AP188"/>
    <mergeCell ref="AQ188:AR188"/>
    <mergeCell ref="A189:B189"/>
    <mergeCell ref="C189:E189"/>
    <mergeCell ref="F189:H189"/>
    <mergeCell ref="I189:J189"/>
    <mergeCell ref="K189:L189"/>
    <mergeCell ref="M189:P189"/>
    <mergeCell ref="Q188:S188"/>
    <mergeCell ref="T188:U188"/>
    <mergeCell ref="V188:X188"/>
    <mergeCell ref="Y188:Z188"/>
    <mergeCell ref="AA188:AE188"/>
    <mergeCell ref="AF188:AG188"/>
    <mergeCell ref="AF193:AG193"/>
    <mergeCell ref="AH193:AJ193"/>
    <mergeCell ref="AK193:AM193"/>
    <mergeCell ref="AN193:AP193"/>
    <mergeCell ref="AQ193:AR193"/>
    <mergeCell ref="A194:B194"/>
    <mergeCell ref="C194:E194"/>
    <mergeCell ref="F194:H194"/>
    <mergeCell ref="I194:J194"/>
    <mergeCell ref="K194:L194"/>
    <mergeCell ref="M193:P193"/>
    <mergeCell ref="Q193:S193"/>
    <mergeCell ref="T193:U193"/>
    <mergeCell ref="V193:X193"/>
    <mergeCell ref="Y193:Z193"/>
    <mergeCell ref="AA193:AE193"/>
    <mergeCell ref="T192:U192"/>
    <mergeCell ref="V192:X192"/>
    <mergeCell ref="Y192:Z192"/>
    <mergeCell ref="AA192:AE192"/>
    <mergeCell ref="AF192:AR192"/>
    <mergeCell ref="A193:B193"/>
    <mergeCell ref="C193:E193"/>
    <mergeCell ref="F193:H193"/>
    <mergeCell ref="I193:J193"/>
    <mergeCell ref="K193:L193"/>
    <mergeCell ref="Y191:Z191"/>
    <mergeCell ref="AA191:AE191"/>
    <mergeCell ref="AF191:AR191"/>
    <mergeCell ref="A192:B192"/>
    <mergeCell ref="C192:E192"/>
    <mergeCell ref="F192:H192"/>
    <mergeCell ref="I192:J192"/>
    <mergeCell ref="K192:L192"/>
    <mergeCell ref="M192:P192"/>
    <mergeCell ref="Q192:S192"/>
    <mergeCell ref="AF196:AG196"/>
    <mergeCell ref="AH196:AJ196"/>
    <mergeCell ref="AK196:AM196"/>
    <mergeCell ref="AN196:AP196"/>
    <mergeCell ref="AQ196:AR196"/>
    <mergeCell ref="A197:B197"/>
    <mergeCell ref="C197:E197"/>
    <mergeCell ref="F197:H197"/>
    <mergeCell ref="I197:J197"/>
    <mergeCell ref="K197:L197"/>
    <mergeCell ref="M196:P196"/>
    <mergeCell ref="Q196:S196"/>
    <mergeCell ref="T196:U196"/>
    <mergeCell ref="V196:X196"/>
    <mergeCell ref="Y196:Z196"/>
    <mergeCell ref="AA196:AE196"/>
    <mergeCell ref="AF195:AG195"/>
    <mergeCell ref="AH195:AJ195"/>
    <mergeCell ref="AK195:AM195"/>
    <mergeCell ref="AN195:AP195"/>
    <mergeCell ref="AQ195:AR195"/>
    <mergeCell ref="A196:B196"/>
    <mergeCell ref="C196:E196"/>
    <mergeCell ref="F196:H196"/>
    <mergeCell ref="I196:J196"/>
    <mergeCell ref="K196:L196"/>
    <mergeCell ref="M195:P195"/>
    <mergeCell ref="Q195:S195"/>
    <mergeCell ref="T195:U195"/>
    <mergeCell ref="V195:X195"/>
    <mergeCell ref="Y195:Z195"/>
    <mergeCell ref="AA195:AE195"/>
    <mergeCell ref="AF194:AG194"/>
    <mergeCell ref="AH194:AJ194"/>
    <mergeCell ref="AK194:AM194"/>
    <mergeCell ref="AN194:AP194"/>
    <mergeCell ref="AQ194:AR194"/>
    <mergeCell ref="A195:B195"/>
    <mergeCell ref="C195:E195"/>
    <mergeCell ref="F195:H195"/>
    <mergeCell ref="I195:J195"/>
    <mergeCell ref="K195:L195"/>
    <mergeCell ref="M194:P194"/>
    <mergeCell ref="Q194:S194"/>
    <mergeCell ref="T194:U194"/>
    <mergeCell ref="V194:X194"/>
    <mergeCell ref="Y194:Z194"/>
    <mergeCell ref="AA194:AE194"/>
    <mergeCell ref="AF199:AG199"/>
    <mergeCell ref="AH199:AJ199"/>
    <mergeCell ref="AK199:AM199"/>
    <mergeCell ref="AN199:AP199"/>
    <mergeCell ref="AQ199:AR199"/>
    <mergeCell ref="A200:B200"/>
    <mergeCell ref="C200:E200"/>
    <mergeCell ref="F200:H200"/>
    <mergeCell ref="I200:J200"/>
    <mergeCell ref="K200:L200"/>
    <mergeCell ref="M199:P199"/>
    <mergeCell ref="Q199:S199"/>
    <mergeCell ref="T199:U199"/>
    <mergeCell ref="V199:X199"/>
    <mergeCell ref="Y199:Z199"/>
    <mergeCell ref="AA199:AE199"/>
    <mergeCell ref="AF198:AG198"/>
    <mergeCell ref="AH198:AJ198"/>
    <mergeCell ref="AK198:AM198"/>
    <mergeCell ref="AN198:AP198"/>
    <mergeCell ref="AQ198:AR198"/>
    <mergeCell ref="A199:B199"/>
    <mergeCell ref="C199:E199"/>
    <mergeCell ref="F199:H199"/>
    <mergeCell ref="I199:J199"/>
    <mergeCell ref="K199:L199"/>
    <mergeCell ref="M198:P198"/>
    <mergeCell ref="Q198:S198"/>
    <mergeCell ref="T198:U198"/>
    <mergeCell ref="V198:X198"/>
    <mergeCell ref="Y198:Z198"/>
    <mergeCell ref="AA198:AE198"/>
    <mergeCell ref="AF197:AG197"/>
    <mergeCell ref="AH197:AJ197"/>
    <mergeCell ref="AK197:AM197"/>
    <mergeCell ref="AN197:AP197"/>
    <mergeCell ref="AQ197:AR197"/>
    <mergeCell ref="A198:B198"/>
    <mergeCell ref="C198:E198"/>
    <mergeCell ref="F198:H198"/>
    <mergeCell ref="I198:J198"/>
    <mergeCell ref="K198:L198"/>
    <mergeCell ref="M197:P197"/>
    <mergeCell ref="Q197:S197"/>
    <mergeCell ref="T197:U197"/>
    <mergeCell ref="V197:X197"/>
    <mergeCell ref="Y197:Z197"/>
    <mergeCell ref="AA197:AE197"/>
    <mergeCell ref="AF202:AG202"/>
    <mergeCell ref="AH202:AJ202"/>
    <mergeCell ref="AK202:AM202"/>
    <mergeCell ref="AN202:AP202"/>
    <mergeCell ref="AQ202:AR202"/>
    <mergeCell ref="A203:B203"/>
    <mergeCell ref="C203:E203"/>
    <mergeCell ref="F203:H203"/>
    <mergeCell ref="I203:J203"/>
    <mergeCell ref="K203:L203"/>
    <mergeCell ref="M202:P202"/>
    <mergeCell ref="Q202:S202"/>
    <mergeCell ref="T202:U202"/>
    <mergeCell ref="V202:X202"/>
    <mergeCell ref="Y202:Z202"/>
    <mergeCell ref="AA202:AE202"/>
    <mergeCell ref="AF201:AG201"/>
    <mergeCell ref="AH201:AJ201"/>
    <mergeCell ref="AK201:AM201"/>
    <mergeCell ref="AN201:AP201"/>
    <mergeCell ref="AQ201:AR201"/>
    <mergeCell ref="A202:B202"/>
    <mergeCell ref="C202:E202"/>
    <mergeCell ref="F202:H202"/>
    <mergeCell ref="I202:J202"/>
    <mergeCell ref="K202:L202"/>
    <mergeCell ref="M201:P201"/>
    <mergeCell ref="Q201:S201"/>
    <mergeCell ref="T201:U201"/>
    <mergeCell ref="V201:X201"/>
    <mergeCell ref="Y201:Z201"/>
    <mergeCell ref="AA201:AE201"/>
    <mergeCell ref="AF200:AG200"/>
    <mergeCell ref="AH200:AJ200"/>
    <mergeCell ref="AK200:AM200"/>
    <mergeCell ref="AN200:AP200"/>
    <mergeCell ref="AQ200:AR200"/>
    <mergeCell ref="A201:B201"/>
    <mergeCell ref="C201:E201"/>
    <mergeCell ref="F201:H201"/>
    <mergeCell ref="I201:J201"/>
    <mergeCell ref="K201:L201"/>
    <mergeCell ref="M200:P200"/>
    <mergeCell ref="Q200:S200"/>
    <mergeCell ref="T200:U200"/>
    <mergeCell ref="V200:X200"/>
    <mergeCell ref="Y200:Z200"/>
    <mergeCell ref="AA200:AE200"/>
    <mergeCell ref="AF205:AG205"/>
    <mergeCell ref="AH205:AJ205"/>
    <mergeCell ref="AK205:AM205"/>
    <mergeCell ref="AN205:AP205"/>
    <mergeCell ref="AQ205:AR205"/>
    <mergeCell ref="A206:B206"/>
    <mergeCell ref="C206:E206"/>
    <mergeCell ref="F206:H206"/>
    <mergeCell ref="I206:J206"/>
    <mergeCell ref="K206:L206"/>
    <mergeCell ref="M205:P205"/>
    <mergeCell ref="Q205:S205"/>
    <mergeCell ref="T205:U205"/>
    <mergeCell ref="V205:X205"/>
    <mergeCell ref="Y205:Z205"/>
    <mergeCell ref="AA205:AE205"/>
    <mergeCell ref="AF204:AG204"/>
    <mergeCell ref="AH204:AJ204"/>
    <mergeCell ref="AK204:AM204"/>
    <mergeCell ref="AN204:AP204"/>
    <mergeCell ref="AQ204:AR204"/>
    <mergeCell ref="A205:B205"/>
    <mergeCell ref="C205:E205"/>
    <mergeCell ref="F205:H205"/>
    <mergeCell ref="I205:J205"/>
    <mergeCell ref="K205:L205"/>
    <mergeCell ref="M204:P204"/>
    <mergeCell ref="Q204:S204"/>
    <mergeCell ref="T204:U204"/>
    <mergeCell ref="V204:X204"/>
    <mergeCell ref="Y204:Z204"/>
    <mergeCell ref="AA204:AE204"/>
    <mergeCell ref="AF203:AG203"/>
    <mergeCell ref="AH203:AJ203"/>
    <mergeCell ref="AK203:AM203"/>
    <mergeCell ref="AN203:AP203"/>
    <mergeCell ref="AQ203:AR203"/>
    <mergeCell ref="A204:B204"/>
    <mergeCell ref="C204:E204"/>
    <mergeCell ref="F204:H204"/>
    <mergeCell ref="I204:J204"/>
    <mergeCell ref="K204:L204"/>
    <mergeCell ref="M203:P203"/>
    <mergeCell ref="Q203:S203"/>
    <mergeCell ref="T203:U203"/>
    <mergeCell ref="V203:X203"/>
    <mergeCell ref="Y203:Z203"/>
    <mergeCell ref="AA203:AE203"/>
    <mergeCell ref="AF208:AG208"/>
    <mergeCell ref="AH208:AJ208"/>
    <mergeCell ref="AK208:AM208"/>
    <mergeCell ref="AN208:AP208"/>
    <mergeCell ref="AQ208:AR208"/>
    <mergeCell ref="A209:B209"/>
    <mergeCell ref="C209:E209"/>
    <mergeCell ref="F209:H209"/>
    <mergeCell ref="I209:J209"/>
    <mergeCell ref="K209:L209"/>
    <mergeCell ref="M208:P208"/>
    <mergeCell ref="Q208:S208"/>
    <mergeCell ref="T208:U208"/>
    <mergeCell ref="V208:X208"/>
    <mergeCell ref="Y208:Z208"/>
    <mergeCell ref="AA208:AE208"/>
    <mergeCell ref="AF207:AG207"/>
    <mergeCell ref="AH207:AJ207"/>
    <mergeCell ref="AK207:AM207"/>
    <mergeCell ref="AN207:AP207"/>
    <mergeCell ref="AQ207:AR207"/>
    <mergeCell ref="A208:B208"/>
    <mergeCell ref="C208:E208"/>
    <mergeCell ref="F208:H208"/>
    <mergeCell ref="I208:J208"/>
    <mergeCell ref="K208:L208"/>
    <mergeCell ref="M207:P207"/>
    <mergeCell ref="Q207:S207"/>
    <mergeCell ref="T207:U207"/>
    <mergeCell ref="V207:X207"/>
    <mergeCell ref="Y207:Z207"/>
    <mergeCell ref="AA207:AE207"/>
    <mergeCell ref="AF206:AG206"/>
    <mergeCell ref="AH206:AJ206"/>
    <mergeCell ref="AK206:AM206"/>
    <mergeCell ref="AN206:AP206"/>
    <mergeCell ref="AQ206:AR206"/>
    <mergeCell ref="A207:B207"/>
    <mergeCell ref="C207:E207"/>
    <mergeCell ref="F207:H207"/>
    <mergeCell ref="I207:J207"/>
    <mergeCell ref="K207:L207"/>
    <mergeCell ref="M206:P206"/>
    <mergeCell ref="Q206:S206"/>
    <mergeCell ref="T206:U206"/>
    <mergeCell ref="V206:X206"/>
    <mergeCell ref="Y206:Z206"/>
    <mergeCell ref="AA206:AE206"/>
    <mergeCell ref="AF211:AG211"/>
    <mergeCell ref="AH211:AJ211"/>
    <mergeCell ref="AK211:AM211"/>
    <mergeCell ref="AN211:AP211"/>
    <mergeCell ref="AQ211:AR211"/>
    <mergeCell ref="A212:B212"/>
    <mergeCell ref="C212:E212"/>
    <mergeCell ref="F212:H212"/>
    <mergeCell ref="I212:J212"/>
    <mergeCell ref="K212:L212"/>
    <mergeCell ref="M211:P211"/>
    <mergeCell ref="Q211:S211"/>
    <mergeCell ref="T211:U211"/>
    <mergeCell ref="V211:X211"/>
    <mergeCell ref="Y211:Z211"/>
    <mergeCell ref="AA211:AE211"/>
    <mergeCell ref="AF210:AG210"/>
    <mergeCell ref="AH210:AJ210"/>
    <mergeCell ref="AK210:AM210"/>
    <mergeCell ref="AN210:AP210"/>
    <mergeCell ref="AQ210:AR210"/>
    <mergeCell ref="A211:B211"/>
    <mergeCell ref="C211:E211"/>
    <mergeCell ref="F211:H211"/>
    <mergeCell ref="I211:J211"/>
    <mergeCell ref="K211:L211"/>
    <mergeCell ref="M210:P210"/>
    <mergeCell ref="Q210:S210"/>
    <mergeCell ref="T210:U210"/>
    <mergeCell ref="V210:X210"/>
    <mergeCell ref="Y210:Z210"/>
    <mergeCell ref="AA210:AE210"/>
    <mergeCell ref="AF209:AG209"/>
    <mergeCell ref="AH209:AJ209"/>
    <mergeCell ref="AK209:AM209"/>
    <mergeCell ref="AN209:AP209"/>
    <mergeCell ref="AQ209:AR209"/>
    <mergeCell ref="A210:B210"/>
    <mergeCell ref="C210:E210"/>
    <mergeCell ref="F210:H210"/>
    <mergeCell ref="I210:J210"/>
    <mergeCell ref="K210:L210"/>
    <mergeCell ref="M209:P209"/>
    <mergeCell ref="Q209:S209"/>
    <mergeCell ref="T209:U209"/>
    <mergeCell ref="V209:X209"/>
    <mergeCell ref="Y209:Z209"/>
    <mergeCell ref="AA209:AE209"/>
    <mergeCell ref="AF214:AG214"/>
    <mergeCell ref="AH214:AJ214"/>
    <mergeCell ref="AK214:AM214"/>
    <mergeCell ref="AN214:AP214"/>
    <mergeCell ref="AQ214:AR214"/>
    <mergeCell ref="A215:B215"/>
    <mergeCell ref="C215:E215"/>
    <mergeCell ref="F215:H215"/>
    <mergeCell ref="I215:J215"/>
    <mergeCell ref="K215:L215"/>
    <mergeCell ref="M214:P214"/>
    <mergeCell ref="Q214:S214"/>
    <mergeCell ref="T214:U214"/>
    <mergeCell ref="V214:X214"/>
    <mergeCell ref="Y214:Z214"/>
    <mergeCell ref="AA214:AE214"/>
    <mergeCell ref="AF213:AG213"/>
    <mergeCell ref="AH213:AJ213"/>
    <mergeCell ref="AK213:AM213"/>
    <mergeCell ref="AN213:AP213"/>
    <mergeCell ref="AQ213:AR213"/>
    <mergeCell ref="A214:B214"/>
    <mergeCell ref="C214:E214"/>
    <mergeCell ref="F214:H214"/>
    <mergeCell ref="I214:J214"/>
    <mergeCell ref="K214:L214"/>
    <mergeCell ref="M213:P213"/>
    <mergeCell ref="Q213:S213"/>
    <mergeCell ref="T213:U213"/>
    <mergeCell ref="V213:X213"/>
    <mergeCell ref="Y213:Z213"/>
    <mergeCell ref="AA213:AE213"/>
    <mergeCell ref="AF212:AG212"/>
    <mergeCell ref="AH212:AJ212"/>
    <mergeCell ref="AK212:AM212"/>
    <mergeCell ref="AN212:AP212"/>
    <mergeCell ref="AQ212:AR212"/>
    <mergeCell ref="A213:B213"/>
    <mergeCell ref="C213:E213"/>
    <mergeCell ref="F213:H213"/>
    <mergeCell ref="I213:J213"/>
    <mergeCell ref="K213:L213"/>
    <mergeCell ref="M212:P212"/>
    <mergeCell ref="Q212:S212"/>
    <mergeCell ref="T212:U212"/>
    <mergeCell ref="V212:X212"/>
    <mergeCell ref="Y212:Z212"/>
    <mergeCell ref="AA212:AE212"/>
    <mergeCell ref="AF217:AG217"/>
    <mergeCell ref="AH217:AJ217"/>
    <mergeCell ref="AK217:AM217"/>
    <mergeCell ref="AN217:AP217"/>
    <mergeCell ref="AQ217:AR217"/>
    <mergeCell ref="A218:B218"/>
    <mergeCell ref="C218:E218"/>
    <mergeCell ref="F218:H218"/>
    <mergeCell ref="I218:J218"/>
    <mergeCell ref="K218:L218"/>
    <mergeCell ref="M217:P217"/>
    <mergeCell ref="Q217:S217"/>
    <mergeCell ref="T217:U217"/>
    <mergeCell ref="V217:X217"/>
    <mergeCell ref="Y217:Z217"/>
    <mergeCell ref="AA217:AE217"/>
    <mergeCell ref="AF216:AG216"/>
    <mergeCell ref="AH216:AJ216"/>
    <mergeCell ref="AK216:AM216"/>
    <mergeCell ref="AN216:AP216"/>
    <mergeCell ref="AQ216:AR216"/>
    <mergeCell ref="A217:B217"/>
    <mergeCell ref="C217:E217"/>
    <mergeCell ref="F217:H217"/>
    <mergeCell ref="I217:J217"/>
    <mergeCell ref="K217:L217"/>
    <mergeCell ref="M216:P216"/>
    <mergeCell ref="Q216:S216"/>
    <mergeCell ref="T216:U216"/>
    <mergeCell ref="V216:X216"/>
    <mergeCell ref="Y216:Z216"/>
    <mergeCell ref="AA216:AE216"/>
    <mergeCell ref="AF215:AG215"/>
    <mergeCell ref="AH215:AJ215"/>
    <mergeCell ref="AK215:AM215"/>
    <mergeCell ref="AN215:AP215"/>
    <mergeCell ref="AQ215:AR215"/>
    <mergeCell ref="A216:B216"/>
    <mergeCell ref="C216:E216"/>
    <mergeCell ref="F216:H216"/>
    <mergeCell ref="I216:J216"/>
    <mergeCell ref="K216:L216"/>
    <mergeCell ref="M215:P215"/>
    <mergeCell ref="Q215:S215"/>
    <mergeCell ref="T215:U215"/>
    <mergeCell ref="V215:X215"/>
    <mergeCell ref="Y215:Z215"/>
    <mergeCell ref="AA215:AE215"/>
    <mergeCell ref="AF220:AG220"/>
    <mergeCell ref="AH220:AJ220"/>
    <mergeCell ref="AK220:AM220"/>
    <mergeCell ref="AN220:AP220"/>
    <mergeCell ref="AQ220:AR220"/>
    <mergeCell ref="A221:B221"/>
    <mergeCell ref="C221:E221"/>
    <mergeCell ref="F221:H221"/>
    <mergeCell ref="I221:J221"/>
    <mergeCell ref="K221:L221"/>
    <mergeCell ref="M220:P220"/>
    <mergeCell ref="Q220:S220"/>
    <mergeCell ref="T220:U220"/>
    <mergeCell ref="V220:X220"/>
    <mergeCell ref="Y220:Z220"/>
    <mergeCell ref="AA220:AE220"/>
    <mergeCell ref="AF219:AG219"/>
    <mergeCell ref="AH219:AJ219"/>
    <mergeCell ref="AK219:AM219"/>
    <mergeCell ref="AN219:AP219"/>
    <mergeCell ref="AQ219:AR219"/>
    <mergeCell ref="A220:B220"/>
    <mergeCell ref="C220:E220"/>
    <mergeCell ref="F220:H220"/>
    <mergeCell ref="I220:J220"/>
    <mergeCell ref="K220:L220"/>
    <mergeCell ref="M219:P219"/>
    <mergeCell ref="Q219:S219"/>
    <mergeCell ref="T219:U219"/>
    <mergeCell ref="V219:X219"/>
    <mergeCell ref="Y219:Z219"/>
    <mergeCell ref="AA219:AE219"/>
    <mergeCell ref="AF218:AG218"/>
    <mergeCell ref="AH218:AJ218"/>
    <mergeCell ref="AK218:AM218"/>
    <mergeCell ref="AN218:AP218"/>
    <mergeCell ref="AQ218:AR218"/>
    <mergeCell ref="A219:B219"/>
    <mergeCell ref="C219:E219"/>
    <mergeCell ref="F219:H219"/>
    <mergeCell ref="I219:J219"/>
    <mergeCell ref="K219:L219"/>
    <mergeCell ref="M218:P218"/>
    <mergeCell ref="Q218:S218"/>
    <mergeCell ref="T218:U218"/>
    <mergeCell ref="V218:X218"/>
    <mergeCell ref="Y218:Z218"/>
    <mergeCell ref="AA218:AE218"/>
    <mergeCell ref="Q224:S224"/>
    <mergeCell ref="T224:U224"/>
    <mergeCell ref="V224:X224"/>
    <mergeCell ref="Y224:Z224"/>
    <mergeCell ref="AA224:AE224"/>
    <mergeCell ref="AF224:AR224"/>
    <mergeCell ref="V223:X223"/>
    <mergeCell ref="Y223:Z223"/>
    <mergeCell ref="AA223:AE223"/>
    <mergeCell ref="AF223:AR223"/>
    <mergeCell ref="A224:B224"/>
    <mergeCell ref="C224:E224"/>
    <mergeCell ref="F224:H224"/>
    <mergeCell ref="I224:J224"/>
    <mergeCell ref="K224:L224"/>
    <mergeCell ref="M224:P224"/>
    <mergeCell ref="AF222:AG222"/>
    <mergeCell ref="AI222:AS222"/>
    <mergeCell ref="A223:B223"/>
    <mergeCell ref="C223:E223"/>
    <mergeCell ref="F223:H223"/>
    <mergeCell ref="I223:J223"/>
    <mergeCell ref="K223:L223"/>
    <mergeCell ref="M223:P223"/>
    <mergeCell ref="Q223:S223"/>
    <mergeCell ref="T223:U223"/>
    <mergeCell ref="M222:P222"/>
    <mergeCell ref="Q222:S222"/>
    <mergeCell ref="T222:U222"/>
    <mergeCell ref="V222:X222"/>
    <mergeCell ref="Y222:Z222"/>
    <mergeCell ref="AA222:AE222"/>
    <mergeCell ref="AF221:AG221"/>
    <mergeCell ref="AH221:AJ221"/>
    <mergeCell ref="AK221:AM221"/>
    <mergeCell ref="AN221:AP221"/>
    <mergeCell ref="AQ221:AR221"/>
    <mergeCell ref="A222:B222"/>
    <mergeCell ref="C222:E222"/>
    <mergeCell ref="F222:H222"/>
    <mergeCell ref="I222:J222"/>
    <mergeCell ref="K222:L222"/>
    <mergeCell ref="M221:P221"/>
    <mergeCell ref="Q221:S221"/>
    <mergeCell ref="T221:U221"/>
    <mergeCell ref="V221:X221"/>
    <mergeCell ref="Y221:Z221"/>
    <mergeCell ref="AA221:AE221"/>
    <mergeCell ref="AH227:AJ227"/>
    <mergeCell ref="AK227:AM227"/>
    <mergeCell ref="AN227:AP227"/>
    <mergeCell ref="AQ227:AR227"/>
    <mergeCell ref="A228:B228"/>
    <mergeCell ref="C228:E228"/>
    <mergeCell ref="F228:H228"/>
    <mergeCell ref="I228:J228"/>
    <mergeCell ref="K228:L228"/>
    <mergeCell ref="M228:P228"/>
    <mergeCell ref="Q227:S227"/>
    <mergeCell ref="T227:U227"/>
    <mergeCell ref="V227:X227"/>
    <mergeCell ref="Y227:Z227"/>
    <mergeCell ref="AA227:AE227"/>
    <mergeCell ref="AF227:AG227"/>
    <mergeCell ref="AH226:AJ226"/>
    <mergeCell ref="AK226:AM226"/>
    <mergeCell ref="AN226:AP226"/>
    <mergeCell ref="AQ226:AR226"/>
    <mergeCell ref="A227:B227"/>
    <mergeCell ref="C227:E227"/>
    <mergeCell ref="F227:H227"/>
    <mergeCell ref="I227:J227"/>
    <mergeCell ref="K227:L227"/>
    <mergeCell ref="M227:P227"/>
    <mergeCell ref="Q226:S226"/>
    <mergeCell ref="T226:U226"/>
    <mergeCell ref="V226:X226"/>
    <mergeCell ref="Y226:Z226"/>
    <mergeCell ref="AA226:AE226"/>
    <mergeCell ref="AF226:AG226"/>
    <mergeCell ref="AH225:AJ225"/>
    <mergeCell ref="AK225:AM225"/>
    <mergeCell ref="AN225:AP225"/>
    <mergeCell ref="AQ225:AR225"/>
    <mergeCell ref="A226:B226"/>
    <mergeCell ref="C226:E226"/>
    <mergeCell ref="F226:H226"/>
    <mergeCell ref="I226:J226"/>
    <mergeCell ref="K226:L226"/>
    <mergeCell ref="M226:P226"/>
    <mergeCell ref="Q225:S225"/>
    <mergeCell ref="T225:U225"/>
    <mergeCell ref="V225:X225"/>
    <mergeCell ref="Y225:Z225"/>
    <mergeCell ref="AA225:AE225"/>
    <mergeCell ref="AF225:AG225"/>
    <mergeCell ref="A225:B225"/>
    <mergeCell ref="C225:E225"/>
    <mergeCell ref="F225:H225"/>
    <mergeCell ref="I225:J225"/>
    <mergeCell ref="K225:L225"/>
    <mergeCell ref="M225:P225"/>
    <mergeCell ref="AH230:AJ230"/>
    <mergeCell ref="AK230:AM230"/>
    <mergeCell ref="AN230:AP230"/>
    <mergeCell ref="AQ230:AR230"/>
    <mergeCell ref="A231:B231"/>
    <mergeCell ref="C231:E231"/>
    <mergeCell ref="F231:H231"/>
    <mergeCell ref="I231:J231"/>
    <mergeCell ref="K231:L231"/>
    <mergeCell ref="M231:P231"/>
    <mergeCell ref="Q230:S230"/>
    <mergeCell ref="T230:U230"/>
    <mergeCell ref="V230:X230"/>
    <mergeCell ref="Y230:Z230"/>
    <mergeCell ref="AA230:AE230"/>
    <mergeCell ref="AF230:AG230"/>
    <mergeCell ref="AH229:AJ229"/>
    <mergeCell ref="AK229:AM229"/>
    <mergeCell ref="AN229:AP229"/>
    <mergeCell ref="AQ229:AR229"/>
    <mergeCell ref="A230:B230"/>
    <mergeCell ref="C230:E230"/>
    <mergeCell ref="F230:H230"/>
    <mergeCell ref="I230:J230"/>
    <mergeCell ref="K230:L230"/>
    <mergeCell ref="M230:P230"/>
    <mergeCell ref="Q229:S229"/>
    <mergeCell ref="T229:U229"/>
    <mergeCell ref="V229:X229"/>
    <mergeCell ref="Y229:Z229"/>
    <mergeCell ref="AA229:AE229"/>
    <mergeCell ref="AF229:AG229"/>
    <mergeCell ref="AH228:AJ228"/>
    <mergeCell ref="AK228:AM228"/>
    <mergeCell ref="AN228:AP228"/>
    <mergeCell ref="AQ228:AR228"/>
    <mergeCell ref="A229:B229"/>
    <mergeCell ref="C229:E229"/>
    <mergeCell ref="F229:H229"/>
    <mergeCell ref="I229:J229"/>
    <mergeCell ref="K229:L229"/>
    <mergeCell ref="M229:P229"/>
    <mergeCell ref="Q228:S228"/>
    <mergeCell ref="T228:U228"/>
    <mergeCell ref="V228:X228"/>
    <mergeCell ref="Y228:Z228"/>
    <mergeCell ref="AA228:AE228"/>
    <mergeCell ref="AF228:AG228"/>
    <mergeCell ref="AH233:AJ233"/>
    <mergeCell ref="AK233:AM233"/>
    <mergeCell ref="AN233:AP233"/>
    <mergeCell ref="AQ233:AR233"/>
    <mergeCell ref="A234:B234"/>
    <mergeCell ref="C234:E234"/>
    <mergeCell ref="F234:H234"/>
    <mergeCell ref="I234:J234"/>
    <mergeCell ref="K234:L234"/>
    <mergeCell ref="M234:P234"/>
    <mergeCell ref="Q233:S233"/>
    <mergeCell ref="T233:U233"/>
    <mergeCell ref="V233:X233"/>
    <mergeCell ref="Y233:Z233"/>
    <mergeCell ref="AA233:AE233"/>
    <mergeCell ref="AF233:AG233"/>
    <mergeCell ref="AH232:AJ232"/>
    <mergeCell ref="AK232:AM232"/>
    <mergeCell ref="AN232:AP232"/>
    <mergeCell ref="AQ232:AR232"/>
    <mergeCell ref="A233:B233"/>
    <mergeCell ref="C233:E233"/>
    <mergeCell ref="F233:H233"/>
    <mergeCell ref="I233:J233"/>
    <mergeCell ref="K233:L233"/>
    <mergeCell ref="M233:P233"/>
    <mergeCell ref="Q232:S232"/>
    <mergeCell ref="T232:U232"/>
    <mergeCell ref="V232:X232"/>
    <mergeCell ref="Y232:Z232"/>
    <mergeCell ref="AA232:AE232"/>
    <mergeCell ref="AF232:AG232"/>
    <mergeCell ref="AH231:AJ231"/>
    <mergeCell ref="AK231:AM231"/>
    <mergeCell ref="AN231:AP231"/>
    <mergeCell ref="AQ231:AR231"/>
    <mergeCell ref="A232:B232"/>
    <mergeCell ref="C232:E232"/>
    <mergeCell ref="F232:H232"/>
    <mergeCell ref="I232:J232"/>
    <mergeCell ref="K232:L232"/>
    <mergeCell ref="M232:P232"/>
    <mergeCell ref="Q231:S231"/>
    <mergeCell ref="T231:U231"/>
    <mergeCell ref="V231:X231"/>
    <mergeCell ref="Y231:Z231"/>
    <mergeCell ref="AA231:AE231"/>
    <mergeCell ref="AF231:AG231"/>
    <mergeCell ref="AH236:AJ236"/>
    <mergeCell ref="AK236:AM236"/>
    <mergeCell ref="AN236:AP236"/>
    <mergeCell ref="AQ236:AR236"/>
    <mergeCell ref="A237:B237"/>
    <mergeCell ref="C237:E237"/>
    <mergeCell ref="F237:H237"/>
    <mergeCell ref="I237:J237"/>
    <mergeCell ref="K237:L237"/>
    <mergeCell ref="M237:P237"/>
    <mergeCell ref="Q236:S236"/>
    <mergeCell ref="T236:U236"/>
    <mergeCell ref="V236:X236"/>
    <mergeCell ref="Y236:Z236"/>
    <mergeCell ref="AA236:AE236"/>
    <mergeCell ref="AF236:AG236"/>
    <mergeCell ref="AH235:AJ235"/>
    <mergeCell ref="AK235:AM235"/>
    <mergeCell ref="AN235:AP235"/>
    <mergeCell ref="AQ235:AR235"/>
    <mergeCell ref="A236:B236"/>
    <mergeCell ref="C236:E236"/>
    <mergeCell ref="F236:H236"/>
    <mergeCell ref="I236:J236"/>
    <mergeCell ref="K236:L236"/>
    <mergeCell ref="M236:P236"/>
    <mergeCell ref="Q235:S235"/>
    <mergeCell ref="T235:U235"/>
    <mergeCell ref="V235:X235"/>
    <mergeCell ref="Y235:Z235"/>
    <mergeCell ref="AA235:AE235"/>
    <mergeCell ref="AF235:AG235"/>
    <mergeCell ref="AH234:AJ234"/>
    <mergeCell ref="AK234:AM234"/>
    <mergeCell ref="AN234:AP234"/>
    <mergeCell ref="AQ234:AR234"/>
    <mergeCell ref="A235:B235"/>
    <mergeCell ref="C235:E235"/>
    <mergeCell ref="F235:H235"/>
    <mergeCell ref="I235:J235"/>
    <mergeCell ref="K235:L235"/>
    <mergeCell ref="M235:P235"/>
    <mergeCell ref="Q234:S234"/>
    <mergeCell ref="T234:U234"/>
    <mergeCell ref="V234:X234"/>
    <mergeCell ref="Y234:Z234"/>
    <mergeCell ref="AA234:AE234"/>
    <mergeCell ref="AF234:AG234"/>
    <mergeCell ref="AH239:AJ239"/>
    <mergeCell ref="AK239:AM239"/>
    <mergeCell ref="AN239:AP239"/>
    <mergeCell ref="AQ239:AR239"/>
    <mergeCell ref="A240:B240"/>
    <mergeCell ref="C240:E240"/>
    <mergeCell ref="F240:H240"/>
    <mergeCell ref="I240:J240"/>
    <mergeCell ref="K240:L240"/>
    <mergeCell ref="M240:P240"/>
    <mergeCell ref="Q239:S239"/>
    <mergeCell ref="T239:U239"/>
    <mergeCell ref="V239:X239"/>
    <mergeCell ref="Y239:Z239"/>
    <mergeCell ref="AA239:AE239"/>
    <mergeCell ref="AF239:AG239"/>
    <mergeCell ref="AH238:AJ238"/>
    <mergeCell ref="AK238:AM238"/>
    <mergeCell ref="AN238:AP238"/>
    <mergeCell ref="AQ238:AR238"/>
    <mergeCell ref="A239:B239"/>
    <mergeCell ref="C239:E239"/>
    <mergeCell ref="F239:H239"/>
    <mergeCell ref="I239:J239"/>
    <mergeCell ref="K239:L239"/>
    <mergeCell ref="M239:P239"/>
    <mergeCell ref="Q238:S238"/>
    <mergeCell ref="T238:U238"/>
    <mergeCell ref="V238:X238"/>
    <mergeCell ref="Y238:Z238"/>
    <mergeCell ref="AA238:AE238"/>
    <mergeCell ref="AF238:AG238"/>
    <mergeCell ref="AH237:AJ237"/>
    <mergeCell ref="AK237:AM237"/>
    <mergeCell ref="AN237:AP237"/>
    <mergeCell ref="AQ237:AR237"/>
    <mergeCell ref="A238:B238"/>
    <mergeCell ref="C238:E238"/>
    <mergeCell ref="F238:H238"/>
    <mergeCell ref="I238:J238"/>
    <mergeCell ref="K238:L238"/>
    <mergeCell ref="M238:P238"/>
    <mergeCell ref="Q237:S237"/>
    <mergeCell ref="T237:U237"/>
    <mergeCell ref="V237:X237"/>
    <mergeCell ref="Y237:Z237"/>
    <mergeCell ref="AA237:AE237"/>
    <mergeCell ref="AF237:AG237"/>
    <mergeCell ref="AH242:AJ242"/>
    <mergeCell ref="AK242:AM242"/>
    <mergeCell ref="AN242:AP242"/>
    <mergeCell ref="AQ242:AR242"/>
    <mergeCell ref="A243:B243"/>
    <mergeCell ref="C243:E243"/>
    <mergeCell ref="F243:H243"/>
    <mergeCell ref="I243:J243"/>
    <mergeCell ref="K243:L243"/>
    <mergeCell ref="M243:P243"/>
    <mergeCell ref="Q242:S242"/>
    <mergeCell ref="T242:U242"/>
    <mergeCell ref="V242:X242"/>
    <mergeCell ref="Y242:Z242"/>
    <mergeCell ref="AA242:AE242"/>
    <mergeCell ref="AF242:AG242"/>
    <mergeCell ref="AH241:AJ241"/>
    <mergeCell ref="AK241:AM241"/>
    <mergeCell ref="AN241:AP241"/>
    <mergeCell ref="AQ241:AR241"/>
    <mergeCell ref="A242:B242"/>
    <mergeCell ref="C242:E242"/>
    <mergeCell ref="F242:H242"/>
    <mergeCell ref="I242:J242"/>
    <mergeCell ref="K242:L242"/>
    <mergeCell ref="M242:P242"/>
    <mergeCell ref="Q241:S241"/>
    <mergeCell ref="T241:U241"/>
    <mergeCell ref="V241:X241"/>
    <mergeCell ref="Y241:Z241"/>
    <mergeCell ref="AA241:AE241"/>
    <mergeCell ref="AF241:AG241"/>
    <mergeCell ref="AH240:AJ240"/>
    <mergeCell ref="AK240:AM240"/>
    <mergeCell ref="AN240:AP240"/>
    <mergeCell ref="AQ240:AR240"/>
    <mergeCell ref="A241:B241"/>
    <mergeCell ref="C241:E241"/>
    <mergeCell ref="F241:H241"/>
    <mergeCell ref="I241:J241"/>
    <mergeCell ref="K241:L241"/>
    <mergeCell ref="M241:P241"/>
    <mergeCell ref="Q240:S240"/>
    <mergeCell ref="T240:U240"/>
    <mergeCell ref="V240:X240"/>
    <mergeCell ref="Y240:Z240"/>
    <mergeCell ref="AA240:AE240"/>
    <mergeCell ref="AF240:AG240"/>
    <mergeCell ref="AH245:AJ245"/>
    <mergeCell ref="AK245:AM245"/>
    <mergeCell ref="AN245:AP245"/>
    <mergeCell ref="AQ245:AR245"/>
    <mergeCell ref="A246:B246"/>
    <mergeCell ref="C246:E246"/>
    <mergeCell ref="F246:H246"/>
    <mergeCell ref="I246:J246"/>
    <mergeCell ref="K246:L246"/>
    <mergeCell ref="M246:P246"/>
    <mergeCell ref="Q245:S245"/>
    <mergeCell ref="T245:U245"/>
    <mergeCell ref="V245:X245"/>
    <mergeCell ref="Y245:Z245"/>
    <mergeCell ref="AA245:AE245"/>
    <mergeCell ref="AF245:AG245"/>
    <mergeCell ref="AH244:AJ244"/>
    <mergeCell ref="AK244:AM244"/>
    <mergeCell ref="AN244:AP244"/>
    <mergeCell ref="AQ244:AR244"/>
    <mergeCell ref="A245:B245"/>
    <mergeCell ref="C245:E245"/>
    <mergeCell ref="F245:H245"/>
    <mergeCell ref="I245:J245"/>
    <mergeCell ref="K245:L245"/>
    <mergeCell ref="M245:P245"/>
    <mergeCell ref="Q244:S244"/>
    <mergeCell ref="T244:U244"/>
    <mergeCell ref="V244:X244"/>
    <mergeCell ref="Y244:Z244"/>
    <mergeCell ref="AA244:AE244"/>
    <mergeCell ref="AF244:AG244"/>
    <mergeCell ref="AH243:AJ243"/>
    <mergeCell ref="AK243:AM243"/>
    <mergeCell ref="AN243:AP243"/>
    <mergeCell ref="AQ243:AR243"/>
    <mergeCell ref="A244:B244"/>
    <mergeCell ref="C244:E244"/>
    <mergeCell ref="F244:H244"/>
    <mergeCell ref="I244:J244"/>
    <mergeCell ref="K244:L244"/>
    <mergeCell ref="M244:P244"/>
    <mergeCell ref="Q243:S243"/>
    <mergeCell ref="T243:U243"/>
    <mergeCell ref="V243:X243"/>
    <mergeCell ref="Y243:Z243"/>
    <mergeCell ref="AA243:AE243"/>
    <mergeCell ref="AF243:AG243"/>
    <mergeCell ref="AH248:AJ248"/>
    <mergeCell ref="AK248:AM248"/>
    <mergeCell ref="AN248:AP248"/>
    <mergeCell ref="AQ248:AR248"/>
    <mergeCell ref="A249:B249"/>
    <mergeCell ref="C249:E249"/>
    <mergeCell ref="F249:H249"/>
    <mergeCell ref="I249:J249"/>
    <mergeCell ref="K249:L249"/>
    <mergeCell ref="M249:P249"/>
    <mergeCell ref="Q248:S248"/>
    <mergeCell ref="T248:U248"/>
    <mergeCell ref="V248:X248"/>
    <mergeCell ref="Y248:Z248"/>
    <mergeCell ref="AA248:AE248"/>
    <mergeCell ref="AF248:AG248"/>
    <mergeCell ref="AH247:AJ247"/>
    <mergeCell ref="AK247:AM247"/>
    <mergeCell ref="AN247:AP247"/>
    <mergeCell ref="AQ247:AR247"/>
    <mergeCell ref="A248:B248"/>
    <mergeCell ref="C248:E248"/>
    <mergeCell ref="F248:H248"/>
    <mergeCell ref="I248:J248"/>
    <mergeCell ref="K248:L248"/>
    <mergeCell ref="M248:P248"/>
    <mergeCell ref="Q247:S247"/>
    <mergeCell ref="T247:U247"/>
    <mergeCell ref="V247:X247"/>
    <mergeCell ref="Y247:Z247"/>
    <mergeCell ref="AA247:AE247"/>
    <mergeCell ref="AF247:AG247"/>
    <mergeCell ref="AH246:AJ246"/>
    <mergeCell ref="AK246:AM246"/>
    <mergeCell ref="AN246:AP246"/>
    <mergeCell ref="AQ246:AR246"/>
    <mergeCell ref="A247:B247"/>
    <mergeCell ref="C247:E247"/>
    <mergeCell ref="F247:H247"/>
    <mergeCell ref="I247:J247"/>
    <mergeCell ref="K247:L247"/>
    <mergeCell ref="M247:P247"/>
    <mergeCell ref="Q246:S246"/>
    <mergeCell ref="T246:U246"/>
    <mergeCell ref="V246:X246"/>
    <mergeCell ref="Y246:Z246"/>
    <mergeCell ref="AA246:AE246"/>
    <mergeCell ref="AF246:AG246"/>
    <mergeCell ref="AH251:AJ251"/>
    <mergeCell ref="AK251:AM251"/>
    <mergeCell ref="AN251:AP251"/>
    <mergeCell ref="AQ251:AR251"/>
    <mergeCell ref="A252:B252"/>
    <mergeCell ref="C252:E252"/>
    <mergeCell ref="F252:H252"/>
    <mergeCell ref="I252:J252"/>
    <mergeCell ref="K252:L252"/>
    <mergeCell ref="M252:P252"/>
    <mergeCell ref="Q251:S251"/>
    <mergeCell ref="T251:U251"/>
    <mergeCell ref="V251:X251"/>
    <mergeCell ref="Y251:Z251"/>
    <mergeCell ref="AA251:AE251"/>
    <mergeCell ref="AF251:AG251"/>
    <mergeCell ref="AH250:AJ250"/>
    <mergeCell ref="AK250:AM250"/>
    <mergeCell ref="AN250:AP250"/>
    <mergeCell ref="AQ250:AR250"/>
    <mergeCell ref="A251:B251"/>
    <mergeCell ref="C251:E251"/>
    <mergeCell ref="F251:H251"/>
    <mergeCell ref="I251:J251"/>
    <mergeCell ref="K251:L251"/>
    <mergeCell ref="M251:P251"/>
    <mergeCell ref="Q250:S250"/>
    <mergeCell ref="T250:U250"/>
    <mergeCell ref="V250:X250"/>
    <mergeCell ref="Y250:Z250"/>
    <mergeCell ref="AA250:AE250"/>
    <mergeCell ref="AF250:AG250"/>
    <mergeCell ref="AH249:AJ249"/>
    <mergeCell ref="AK249:AM249"/>
    <mergeCell ref="AN249:AP249"/>
    <mergeCell ref="AQ249:AR249"/>
    <mergeCell ref="A250:B250"/>
    <mergeCell ref="C250:E250"/>
    <mergeCell ref="F250:H250"/>
    <mergeCell ref="I250:J250"/>
    <mergeCell ref="K250:L250"/>
    <mergeCell ref="M250:P250"/>
    <mergeCell ref="Q249:S249"/>
    <mergeCell ref="T249:U249"/>
    <mergeCell ref="V249:X249"/>
    <mergeCell ref="Y249:Z249"/>
    <mergeCell ref="AA249:AE249"/>
    <mergeCell ref="AF249:AG249"/>
    <mergeCell ref="AH254:AJ254"/>
    <mergeCell ref="AK254:AM254"/>
    <mergeCell ref="AN254:AP254"/>
    <mergeCell ref="AQ254:AR254"/>
    <mergeCell ref="A255:B255"/>
    <mergeCell ref="C255:E255"/>
    <mergeCell ref="F255:H255"/>
    <mergeCell ref="I255:J255"/>
    <mergeCell ref="K255:L255"/>
    <mergeCell ref="M255:P255"/>
    <mergeCell ref="Q254:S254"/>
    <mergeCell ref="T254:U254"/>
    <mergeCell ref="V254:X254"/>
    <mergeCell ref="Y254:Z254"/>
    <mergeCell ref="AA254:AE254"/>
    <mergeCell ref="AF254:AG254"/>
    <mergeCell ref="AH253:AJ253"/>
    <mergeCell ref="AK253:AM253"/>
    <mergeCell ref="AN253:AP253"/>
    <mergeCell ref="AQ253:AR253"/>
    <mergeCell ref="A254:B254"/>
    <mergeCell ref="C254:E254"/>
    <mergeCell ref="F254:H254"/>
    <mergeCell ref="I254:J254"/>
    <mergeCell ref="K254:L254"/>
    <mergeCell ref="M254:P254"/>
    <mergeCell ref="Q253:S253"/>
    <mergeCell ref="T253:U253"/>
    <mergeCell ref="V253:X253"/>
    <mergeCell ref="Y253:Z253"/>
    <mergeCell ref="AA253:AE253"/>
    <mergeCell ref="AF253:AG253"/>
    <mergeCell ref="AH252:AJ252"/>
    <mergeCell ref="AK252:AM252"/>
    <mergeCell ref="AN252:AP252"/>
    <mergeCell ref="AQ252:AR252"/>
    <mergeCell ref="A253:B253"/>
    <mergeCell ref="C253:E253"/>
    <mergeCell ref="F253:H253"/>
    <mergeCell ref="I253:J253"/>
    <mergeCell ref="K253:L253"/>
    <mergeCell ref="M253:P253"/>
    <mergeCell ref="Q252:S252"/>
    <mergeCell ref="T252:U252"/>
    <mergeCell ref="V252:X252"/>
    <mergeCell ref="Y252:Z252"/>
    <mergeCell ref="AA252:AE252"/>
    <mergeCell ref="AF252:AG252"/>
    <mergeCell ref="T257:U257"/>
    <mergeCell ref="V257:X257"/>
    <mergeCell ref="Y257:Z257"/>
    <mergeCell ref="AA257:AE257"/>
    <mergeCell ref="AF257:AR257"/>
    <mergeCell ref="A258:B258"/>
    <mergeCell ref="C258:E258"/>
    <mergeCell ref="F258:H258"/>
    <mergeCell ref="I258:J258"/>
    <mergeCell ref="K258:L258"/>
    <mergeCell ref="Y256:Z256"/>
    <mergeCell ref="AA256:AE256"/>
    <mergeCell ref="AF256:AR256"/>
    <mergeCell ref="A257:B257"/>
    <mergeCell ref="C257:E257"/>
    <mergeCell ref="F257:H257"/>
    <mergeCell ref="I257:J257"/>
    <mergeCell ref="K257:L257"/>
    <mergeCell ref="M257:P257"/>
    <mergeCell ref="Q257:S257"/>
    <mergeCell ref="AI255:AS255"/>
    <mergeCell ref="A256:B256"/>
    <mergeCell ref="C256:E256"/>
    <mergeCell ref="F256:H256"/>
    <mergeCell ref="I256:J256"/>
    <mergeCell ref="K256:L256"/>
    <mergeCell ref="M256:P256"/>
    <mergeCell ref="Q256:S256"/>
    <mergeCell ref="T256:U256"/>
    <mergeCell ref="V256:X256"/>
    <mergeCell ref="Q255:S255"/>
    <mergeCell ref="T255:U255"/>
    <mergeCell ref="V255:X255"/>
    <mergeCell ref="Y255:Z255"/>
    <mergeCell ref="AA255:AE255"/>
    <mergeCell ref="AF255:AG255"/>
    <mergeCell ref="AF260:AG260"/>
    <mergeCell ref="AH260:AJ260"/>
    <mergeCell ref="AK260:AM260"/>
    <mergeCell ref="AN260:AP260"/>
    <mergeCell ref="AQ260:AR260"/>
    <mergeCell ref="A261:B261"/>
    <mergeCell ref="C261:E261"/>
    <mergeCell ref="F261:H261"/>
    <mergeCell ref="I261:J261"/>
    <mergeCell ref="K261:L261"/>
    <mergeCell ref="M260:P260"/>
    <mergeCell ref="Q260:S260"/>
    <mergeCell ref="T260:U260"/>
    <mergeCell ref="V260:X260"/>
    <mergeCell ref="Y260:Z260"/>
    <mergeCell ref="AA260:AE260"/>
    <mergeCell ref="AF259:AG259"/>
    <mergeCell ref="AH259:AJ259"/>
    <mergeCell ref="AK259:AM259"/>
    <mergeCell ref="AN259:AP259"/>
    <mergeCell ref="AQ259:AR259"/>
    <mergeCell ref="A260:B260"/>
    <mergeCell ref="C260:E260"/>
    <mergeCell ref="F260:H260"/>
    <mergeCell ref="I260:J260"/>
    <mergeCell ref="K260:L260"/>
    <mergeCell ref="M259:P259"/>
    <mergeCell ref="Q259:S259"/>
    <mergeCell ref="T259:U259"/>
    <mergeCell ref="V259:X259"/>
    <mergeCell ref="Y259:Z259"/>
    <mergeCell ref="AA259:AE259"/>
    <mergeCell ref="AF258:AG258"/>
    <mergeCell ref="AH258:AJ258"/>
    <mergeCell ref="AK258:AM258"/>
    <mergeCell ref="AN258:AP258"/>
    <mergeCell ref="AQ258:AR258"/>
    <mergeCell ref="A259:B259"/>
    <mergeCell ref="C259:E259"/>
    <mergeCell ref="F259:H259"/>
    <mergeCell ref="I259:J259"/>
    <mergeCell ref="K259:L259"/>
    <mergeCell ref="M258:P258"/>
    <mergeCell ref="Q258:S258"/>
    <mergeCell ref="T258:U258"/>
    <mergeCell ref="V258:X258"/>
    <mergeCell ref="Y258:Z258"/>
    <mergeCell ref="AA258:AE258"/>
    <mergeCell ref="AF263:AG263"/>
    <mergeCell ref="AH263:AJ263"/>
    <mergeCell ref="AK263:AM263"/>
    <mergeCell ref="AN263:AP263"/>
    <mergeCell ref="AQ263:AR263"/>
    <mergeCell ref="A264:B264"/>
    <mergeCell ref="C264:E264"/>
    <mergeCell ref="F264:H264"/>
    <mergeCell ref="I264:J264"/>
    <mergeCell ref="K264:L264"/>
    <mergeCell ref="M263:P263"/>
    <mergeCell ref="Q263:S263"/>
    <mergeCell ref="T263:U263"/>
    <mergeCell ref="V263:X263"/>
    <mergeCell ref="Y263:Z263"/>
    <mergeCell ref="AA263:AE263"/>
    <mergeCell ref="AF262:AG262"/>
    <mergeCell ref="AH262:AJ262"/>
    <mergeCell ref="AK262:AM262"/>
    <mergeCell ref="AN262:AP262"/>
    <mergeCell ref="AQ262:AR262"/>
    <mergeCell ref="A263:B263"/>
    <mergeCell ref="C263:E263"/>
    <mergeCell ref="F263:H263"/>
    <mergeCell ref="I263:J263"/>
    <mergeCell ref="K263:L263"/>
    <mergeCell ref="M262:P262"/>
    <mergeCell ref="Q262:S262"/>
    <mergeCell ref="T262:U262"/>
    <mergeCell ref="V262:X262"/>
    <mergeCell ref="Y262:Z262"/>
    <mergeCell ref="AA262:AE262"/>
    <mergeCell ref="AF261:AG261"/>
    <mergeCell ref="AH261:AJ261"/>
    <mergeCell ref="AK261:AM261"/>
    <mergeCell ref="AN261:AP261"/>
    <mergeCell ref="AQ261:AR261"/>
    <mergeCell ref="A262:B262"/>
    <mergeCell ref="C262:E262"/>
    <mergeCell ref="F262:H262"/>
    <mergeCell ref="I262:J262"/>
    <mergeCell ref="K262:L262"/>
    <mergeCell ref="M261:P261"/>
    <mergeCell ref="Q261:S261"/>
    <mergeCell ref="T261:U261"/>
    <mergeCell ref="V261:X261"/>
    <mergeCell ref="Y261:Z261"/>
    <mergeCell ref="AA261:AE261"/>
    <mergeCell ref="AF266:AG266"/>
    <mergeCell ref="AH266:AJ266"/>
    <mergeCell ref="AK266:AM266"/>
    <mergeCell ref="AN266:AP266"/>
    <mergeCell ref="AQ266:AR266"/>
    <mergeCell ref="A267:B267"/>
    <mergeCell ref="C267:E267"/>
    <mergeCell ref="F267:H267"/>
    <mergeCell ref="I267:J267"/>
    <mergeCell ref="K267:L267"/>
    <mergeCell ref="M266:P266"/>
    <mergeCell ref="Q266:S266"/>
    <mergeCell ref="T266:U266"/>
    <mergeCell ref="V266:X266"/>
    <mergeCell ref="Y266:Z266"/>
    <mergeCell ref="AA266:AE266"/>
    <mergeCell ref="AF265:AG265"/>
    <mergeCell ref="AH265:AJ265"/>
    <mergeCell ref="AK265:AM265"/>
    <mergeCell ref="AN265:AP265"/>
    <mergeCell ref="AQ265:AR265"/>
    <mergeCell ref="A266:B266"/>
    <mergeCell ref="C266:E266"/>
    <mergeCell ref="F266:H266"/>
    <mergeCell ref="I266:J266"/>
    <mergeCell ref="K266:L266"/>
    <mergeCell ref="M265:P265"/>
    <mergeCell ref="Q265:S265"/>
    <mergeCell ref="T265:U265"/>
    <mergeCell ref="V265:X265"/>
    <mergeCell ref="Y265:Z265"/>
    <mergeCell ref="AA265:AE265"/>
    <mergeCell ref="AF264:AG264"/>
    <mergeCell ref="AH264:AJ264"/>
    <mergeCell ref="AK264:AM264"/>
    <mergeCell ref="AN264:AP264"/>
    <mergeCell ref="AQ264:AR264"/>
    <mergeCell ref="A265:B265"/>
    <mergeCell ref="C265:E265"/>
    <mergeCell ref="F265:H265"/>
    <mergeCell ref="I265:J265"/>
    <mergeCell ref="K265:L265"/>
    <mergeCell ref="M264:P264"/>
    <mergeCell ref="Q264:S264"/>
    <mergeCell ref="T264:U264"/>
    <mergeCell ref="V264:X264"/>
    <mergeCell ref="Y264:Z264"/>
    <mergeCell ref="AA264:AE264"/>
    <mergeCell ref="AF269:AG269"/>
    <mergeCell ref="AH269:AJ269"/>
    <mergeCell ref="AK269:AM269"/>
    <mergeCell ref="AN269:AP269"/>
    <mergeCell ref="AQ269:AR269"/>
    <mergeCell ref="A270:B270"/>
    <mergeCell ref="C270:E270"/>
    <mergeCell ref="F270:H270"/>
    <mergeCell ref="I270:J270"/>
    <mergeCell ref="K270:L270"/>
    <mergeCell ref="M269:P269"/>
    <mergeCell ref="Q269:S269"/>
    <mergeCell ref="T269:U269"/>
    <mergeCell ref="V269:X269"/>
    <mergeCell ref="Y269:Z269"/>
    <mergeCell ref="AA269:AE269"/>
    <mergeCell ref="AF268:AG268"/>
    <mergeCell ref="AH268:AJ268"/>
    <mergeCell ref="AK268:AM268"/>
    <mergeCell ref="AN268:AP268"/>
    <mergeCell ref="AQ268:AR268"/>
    <mergeCell ref="A269:B269"/>
    <mergeCell ref="C269:E269"/>
    <mergeCell ref="F269:H269"/>
    <mergeCell ref="I269:J269"/>
    <mergeCell ref="K269:L269"/>
    <mergeCell ref="M268:P268"/>
    <mergeCell ref="Q268:S268"/>
    <mergeCell ref="T268:U268"/>
    <mergeCell ref="V268:X268"/>
    <mergeCell ref="Y268:Z268"/>
    <mergeCell ref="AA268:AE268"/>
    <mergeCell ref="AF267:AG267"/>
    <mergeCell ref="AH267:AJ267"/>
    <mergeCell ref="AK267:AM267"/>
    <mergeCell ref="AN267:AP267"/>
    <mergeCell ref="AQ267:AR267"/>
    <mergeCell ref="A268:B268"/>
    <mergeCell ref="C268:E268"/>
    <mergeCell ref="F268:H268"/>
    <mergeCell ref="I268:J268"/>
    <mergeCell ref="K268:L268"/>
    <mergeCell ref="M267:P267"/>
    <mergeCell ref="Q267:S267"/>
    <mergeCell ref="T267:U267"/>
    <mergeCell ref="V267:X267"/>
    <mergeCell ref="Y267:Z267"/>
    <mergeCell ref="AA267:AE267"/>
    <mergeCell ref="AF272:AG272"/>
    <mergeCell ref="AH272:AJ272"/>
    <mergeCell ref="AK272:AM272"/>
    <mergeCell ref="AN272:AP272"/>
    <mergeCell ref="AQ272:AR272"/>
    <mergeCell ref="A273:B273"/>
    <mergeCell ref="C273:E273"/>
    <mergeCell ref="F273:H273"/>
    <mergeCell ref="I273:J273"/>
    <mergeCell ref="K273:L273"/>
    <mergeCell ref="M272:P272"/>
    <mergeCell ref="Q272:S272"/>
    <mergeCell ref="T272:U272"/>
    <mergeCell ref="V272:X272"/>
    <mergeCell ref="Y272:Z272"/>
    <mergeCell ref="AA272:AE272"/>
    <mergeCell ref="AF271:AG271"/>
    <mergeCell ref="AH271:AJ271"/>
    <mergeCell ref="AK271:AM271"/>
    <mergeCell ref="AN271:AP271"/>
    <mergeCell ref="AQ271:AR271"/>
    <mergeCell ref="A272:B272"/>
    <mergeCell ref="C272:E272"/>
    <mergeCell ref="F272:H272"/>
    <mergeCell ref="I272:J272"/>
    <mergeCell ref="K272:L272"/>
    <mergeCell ref="M271:P271"/>
    <mergeCell ref="Q271:S271"/>
    <mergeCell ref="T271:U271"/>
    <mergeCell ref="V271:X271"/>
    <mergeCell ref="Y271:Z271"/>
    <mergeCell ref="AA271:AE271"/>
    <mergeCell ref="AF270:AG270"/>
    <mergeCell ref="AH270:AJ270"/>
    <mergeCell ref="AK270:AM270"/>
    <mergeCell ref="AN270:AP270"/>
    <mergeCell ref="AQ270:AR270"/>
    <mergeCell ref="A271:B271"/>
    <mergeCell ref="C271:E271"/>
    <mergeCell ref="F271:H271"/>
    <mergeCell ref="I271:J271"/>
    <mergeCell ref="K271:L271"/>
    <mergeCell ref="M270:P270"/>
    <mergeCell ref="Q270:S270"/>
    <mergeCell ref="T270:U270"/>
    <mergeCell ref="V270:X270"/>
    <mergeCell ref="Y270:Z270"/>
    <mergeCell ref="AA270:AE270"/>
    <mergeCell ref="AF275:AG275"/>
    <mergeCell ref="AH275:AJ275"/>
    <mergeCell ref="AK275:AM275"/>
    <mergeCell ref="AN275:AP275"/>
    <mergeCell ref="AQ275:AR275"/>
    <mergeCell ref="A276:B276"/>
    <mergeCell ref="C276:E276"/>
    <mergeCell ref="F276:H276"/>
    <mergeCell ref="I276:J276"/>
    <mergeCell ref="K276:L276"/>
    <mergeCell ref="M275:P275"/>
    <mergeCell ref="Q275:S275"/>
    <mergeCell ref="T275:U275"/>
    <mergeCell ref="V275:X275"/>
    <mergeCell ref="Y275:Z275"/>
    <mergeCell ref="AA275:AE275"/>
    <mergeCell ref="AF274:AG274"/>
    <mergeCell ref="AH274:AJ274"/>
    <mergeCell ref="AK274:AM274"/>
    <mergeCell ref="AN274:AP274"/>
    <mergeCell ref="AQ274:AR274"/>
    <mergeCell ref="A275:B275"/>
    <mergeCell ref="C275:E275"/>
    <mergeCell ref="F275:H275"/>
    <mergeCell ref="I275:J275"/>
    <mergeCell ref="K275:L275"/>
    <mergeCell ref="M274:P274"/>
    <mergeCell ref="Q274:S274"/>
    <mergeCell ref="T274:U274"/>
    <mergeCell ref="V274:X274"/>
    <mergeCell ref="Y274:Z274"/>
    <mergeCell ref="AA274:AE274"/>
    <mergeCell ref="AF273:AG273"/>
    <mergeCell ref="AH273:AJ273"/>
    <mergeCell ref="AK273:AM273"/>
    <mergeCell ref="AN273:AP273"/>
    <mergeCell ref="AQ273:AR273"/>
    <mergeCell ref="A274:B274"/>
    <mergeCell ref="C274:E274"/>
    <mergeCell ref="F274:H274"/>
    <mergeCell ref="I274:J274"/>
    <mergeCell ref="K274:L274"/>
    <mergeCell ref="M273:P273"/>
    <mergeCell ref="Q273:S273"/>
    <mergeCell ref="T273:U273"/>
    <mergeCell ref="V273:X273"/>
    <mergeCell ref="Y273:Z273"/>
    <mergeCell ref="AA273:AE273"/>
    <mergeCell ref="AF278:AG278"/>
    <mergeCell ref="AH278:AJ278"/>
    <mergeCell ref="AK278:AM278"/>
    <mergeCell ref="AN278:AP278"/>
    <mergeCell ref="AQ278:AR278"/>
    <mergeCell ref="A279:B279"/>
    <mergeCell ref="C279:E279"/>
    <mergeCell ref="F279:H279"/>
    <mergeCell ref="I279:J279"/>
    <mergeCell ref="K279:L279"/>
    <mergeCell ref="M278:P278"/>
    <mergeCell ref="Q278:S278"/>
    <mergeCell ref="T278:U278"/>
    <mergeCell ref="V278:X278"/>
    <mergeCell ref="Y278:Z278"/>
    <mergeCell ref="AA278:AE278"/>
    <mergeCell ref="AF277:AG277"/>
    <mergeCell ref="AH277:AJ277"/>
    <mergeCell ref="AK277:AM277"/>
    <mergeCell ref="AN277:AP277"/>
    <mergeCell ref="AQ277:AR277"/>
    <mergeCell ref="A278:B278"/>
    <mergeCell ref="C278:E278"/>
    <mergeCell ref="F278:H278"/>
    <mergeCell ref="I278:J278"/>
    <mergeCell ref="K278:L278"/>
    <mergeCell ref="M277:P277"/>
    <mergeCell ref="Q277:S277"/>
    <mergeCell ref="T277:U277"/>
    <mergeCell ref="V277:X277"/>
    <mergeCell ref="Y277:Z277"/>
    <mergeCell ref="AA277:AE277"/>
    <mergeCell ref="AF276:AG276"/>
    <mergeCell ref="AH276:AJ276"/>
    <mergeCell ref="AK276:AM276"/>
    <mergeCell ref="AN276:AP276"/>
    <mergeCell ref="AQ276:AR276"/>
    <mergeCell ref="A277:B277"/>
    <mergeCell ref="C277:E277"/>
    <mergeCell ref="F277:H277"/>
    <mergeCell ref="I277:J277"/>
    <mergeCell ref="K277:L277"/>
    <mergeCell ref="M276:P276"/>
    <mergeCell ref="Q276:S276"/>
    <mergeCell ref="T276:U276"/>
    <mergeCell ref="V276:X276"/>
    <mergeCell ref="Y276:Z276"/>
    <mergeCell ref="AA276:AE276"/>
    <mergeCell ref="AF281:AG281"/>
    <mergeCell ref="AH281:AJ281"/>
    <mergeCell ref="AK281:AM281"/>
    <mergeCell ref="AN281:AP281"/>
    <mergeCell ref="AQ281:AR281"/>
    <mergeCell ref="A282:B282"/>
    <mergeCell ref="C282:E282"/>
    <mergeCell ref="F282:H282"/>
    <mergeCell ref="I282:J282"/>
    <mergeCell ref="K282:L282"/>
    <mergeCell ref="M281:P281"/>
    <mergeCell ref="Q281:S281"/>
    <mergeCell ref="T281:U281"/>
    <mergeCell ref="V281:X281"/>
    <mergeCell ref="Y281:Z281"/>
    <mergeCell ref="AA281:AE281"/>
    <mergeCell ref="AF280:AG280"/>
    <mergeCell ref="AH280:AJ280"/>
    <mergeCell ref="AK280:AM280"/>
    <mergeCell ref="AN280:AP280"/>
    <mergeCell ref="AQ280:AR280"/>
    <mergeCell ref="A281:B281"/>
    <mergeCell ref="C281:E281"/>
    <mergeCell ref="F281:H281"/>
    <mergeCell ref="I281:J281"/>
    <mergeCell ref="K281:L281"/>
    <mergeCell ref="M280:P280"/>
    <mergeCell ref="Q280:S280"/>
    <mergeCell ref="T280:U280"/>
    <mergeCell ref="V280:X280"/>
    <mergeCell ref="Y280:Z280"/>
    <mergeCell ref="AA280:AE280"/>
    <mergeCell ref="AF279:AG279"/>
    <mergeCell ref="AH279:AJ279"/>
    <mergeCell ref="AK279:AM279"/>
    <mergeCell ref="AN279:AP279"/>
    <mergeCell ref="AQ279:AR279"/>
    <mergeCell ref="A280:B280"/>
    <mergeCell ref="C280:E280"/>
    <mergeCell ref="F280:H280"/>
    <mergeCell ref="I280:J280"/>
    <mergeCell ref="K280:L280"/>
    <mergeCell ref="M279:P279"/>
    <mergeCell ref="Q279:S279"/>
    <mergeCell ref="T279:U279"/>
    <mergeCell ref="V279:X279"/>
    <mergeCell ref="Y279:Z279"/>
    <mergeCell ref="AA279:AE279"/>
    <mergeCell ref="AF284:AG284"/>
    <mergeCell ref="AH284:AJ284"/>
    <mergeCell ref="AK284:AM284"/>
    <mergeCell ref="AN284:AP284"/>
    <mergeCell ref="AQ284:AR284"/>
    <mergeCell ref="A285:B285"/>
    <mergeCell ref="C285:E285"/>
    <mergeCell ref="F285:H285"/>
    <mergeCell ref="I285:J285"/>
    <mergeCell ref="K285:L285"/>
    <mergeCell ref="M284:P284"/>
    <mergeCell ref="Q284:S284"/>
    <mergeCell ref="T284:U284"/>
    <mergeCell ref="V284:X284"/>
    <mergeCell ref="Y284:Z284"/>
    <mergeCell ref="AA284:AE284"/>
    <mergeCell ref="AF283:AG283"/>
    <mergeCell ref="AH283:AJ283"/>
    <mergeCell ref="AK283:AM283"/>
    <mergeCell ref="AN283:AP283"/>
    <mergeCell ref="AQ283:AR283"/>
    <mergeCell ref="A284:B284"/>
    <mergeCell ref="C284:E284"/>
    <mergeCell ref="F284:H284"/>
    <mergeCell ref="I284:J284"/>
    <mergeCell ref="K284:L284"/>
    <mergeCell ref="M283:P283"/>
    <mergeCell ref="Q283:S283"/>
    <mergeCell ref="T283:U283"/>
    <mergeCell ref="V283:X283"/>
    <mergeCell ref="Y283:Z283"/>
    <mergeCell ref="AA283:AE283"/>
    <mergeCell ref="AF282:AG282"/>
    <mergeCell ref="AH282:AJ282"/>
    <mergeCell ref="AK282:AM282"/>
    <mergeCell ref="AN282:AP282"/>
    <mergeCell ref="AQ282:AR282"/>
    <mergeCell ref="A283:B283"/>
    <mergeCell ref="C283:E283"/>
    <mergeCell ref="F283:H283"/>
    <mergeCell ref="I283:J283"/>
    <mergeCell ref="K283:L283"/>
    <mergeCell ref="M282:P282"/>
    <mergeCell ref="Q282:S282"/>
    <mergeCell ref="T282:U282"/>
    <mergeCell ref="V282:X282"/>
    <mergeCell ref="Y282:Z282"/>
    <mergeCell ref="AA282:AE282"/>
    <mergeCell ref="T287:U287"/>
    <mergeCell ref="V287:X287"/>
    <mergeCell ref="Y287:Z287"/>
    <mergeCell ref="AA287:AB287"/>
    <mergeCell ref="AC287:AE287"/>
    <mergeCell ref="AF287:AR287"/>
    <mergeCell ref="AC286:AE286"/>
    <mergeCell ref="AF286:AG286"/>
    <mergeCell ref="AI286:AS286"/>
    <mergeCell ref="A287:B287"/>
    <mergeCell ref="C287:E287"/>
    <mergeCell ref="F287:H287"/>
    <mergeCell ref="I287:J287"/>
    <mergeCell ref="K287:L287"/>
    <mergeCell ref="M287:P287"/>
    <mergeCell ref="Q287:S287"/>
    <mergeCell ref="M286:P286"/>
    <mergeCell ref="Q286:S286"/>
    <mergeCell ref="T286:U286"/>
    <mergeCell ref="V286:X286"/>
    <mergeCell ref="Y286:Z286"/>
    <mergeCell ref="AA286:AB286"/>
    <mergeCell ref="AF285:AG285"/>
    <mergeCell ref="AH285:AJ285"/>
    <mergeCell ref="AK285:AM285"/>
    <mergeCell ref="AN285:AP285"/>
    <mergeCell ref="AQ285:AR285"/>
    <mergeCell ref="A286:B286"/>
    <mergeCell ref="C286:E286"/>
    <mergeCell ref="F286:H286"/>
    <mergeCell ref="I286:J286"/>
    <mergeCell ref="K286:L286"/>
    <mergeCell ref="M285:P285"/>
    <mergeCell ref="Q285:S285"/>
    <mergeCell ref="T285:U285"/>
    <mergeCell ref="V285:X285"/>
    <mergeCell ref="Y285:Z285"/>
    <mergeCell ref="AA285:AE285"/>
    <mergeCell ref="AQ289:AR289"/>
    <mergeCell ref="A290:B290"/>
    <mergeCell ref="C290:E290"/>
    <mergeCell ref="F290:H290"/>
    <mergeCell ref="I290:J290"/>
    <mergeCell ref="K290:L290"/>
    <mergeCell ref="M290:P290"/>
    <mergeCell ref="Q290:S290"/>
    <mergeCell ref="T290:U290"/>
    <mergeCell ref="V290:X290"/>
    <mergeCell ref="Y289:Z289"/>
    <mergeCell ref="AA289:AE289"/>
    <mergeCell ref="AF289:AG289"/>
    <mergeCell ref="AH289:AJ289"/>
    <mergeCell ref="AK289:AM289"/>
    <mergeCell ref="AN289:AP289"/>
    <mergeCell ref="AF288:AR288"/>
    <mergeCell ref="A289:B289"/>
    <mergeCell ref="C289:E289"/>
    <mergeCell ref="F289:H289"/>
    <mergeCell ref="I289:J289"/>
    <mergeCell ref="K289:L289"/>
    <mergeCell ref="M289:P289"/>
    <mergeCell ref="Q289:S289"/>
    <mergeCell ref="T289:U289"/>
    <mergeCell ref="V289:X289"/>
    <mergeCell ref="Q288:S288"/>
    <mergeCell ref="T288:U288"/>
    <mergeCell ref="V288:X288"/>
    <mergeCell ref="Y288:Z288"/>
    <mergeCell ref="AA288:AB288"/>
    <mergeCell ref="AC288:AE288"/>
    <mergeCell ref="A288:B288"/>
    <mergeCell ref="C288:E288"/>
    <mergeCell ref="F288:H288"/>
    <mergeCell ref="I288:J288"/>
    <mergeCell ref="K288:L288"/>
    <mergeCell ref="M288:P288"/>
    <mergeCell ref="AQ292:AR292"/>
    <mergeCell ref="A293:B293"/>
    <mergeCell ref="C293:E293"/>
    <mergeCell ref="F293:H293"/>
    <mergeCell ref="I293:J293"/>
    <mergeCell ref="K293:L293"/>
    <mergeCell ref="M293:P293"/>
    <mergeCell ref="Q293:S293"/>
    <mergeCell ref="T293:U293"/>
    <mergeCell ref="V293:X293"/>
    <mergeCell ref="Y292:Z292"/>
    <mergeCell ref="AA292:AE292"/>
    <mergeCell ref="AF292:AG292"/>
    <mergeCell ref="AH292:AJ292"/>
    <mergeCell ref="AK292:AM292"/>
    <mergeCell ref="AN292:AP292"/>
    <mergeCell ref="AQ291:AR291"/>
    <mergeCell ref="A292:B292"/>
    <mergeCell ref="C292:E292"/>
    <mergeCell ref="F292:H292"/>
    <mergeCell ref="I292:J292"/>
    <mergeCell ref="K292:L292"/>
    <mergeCell ref="M292:P292"/>
    <mergeCell ref="Q292:S292"/>
    <mergeCell ref="T292:U292"/>
    <mergeCell ref="V292:X292"/>
    <mergeCell ref="Y291:Z291"/>
    <mergeCell ref="AA291:AE291"/>
    <mergeCell ref="AF291:AG291"/>
    <mergeCell ref="AH291:AJ291"/>
    <mergeCell ref="AK291:AM291"/>
    <mergeCell ref="AN291:AP291"/>
    <mergeCell ref="AQ290:AR290"/>
    <mergeCell ref="A291:B291"/>
    <mergeCell ref="C291:E291"/>
    <mergeCell ref="F291:H291"/>
    <mergeCell ref="I291:J291"/>
    <mergeCell ref="K291:L291"/>
    <mergeCell ref="M291:P291"/>
    <mergeCell ref="Q291:S291"/>
    <mergeCell ref="T291:U291"/>
    <mergeCell ref="V291:X291"/>
    <mergeCell ref="Y290:Z290"/>
    <mergeCell ref="AA290:AE290"/>
    <mergeCell ref="AF290:AG290"/>
    <mergeCell ref="AH290:AJ290"/>
    <mergeCell ref="AK290:AM290"/>
    <mergeCell ref="AN290:AP290"/>
    <mergeCell ref="AQ295:AR295"/>
    <mergeCell ref="A296:B296"/>
    <mergeCell ref="C296:E296"/>
    <mergeCell ref="F296:H296"/>
    <mergeCell ref="I296:J296"/>
    <mergeCell ref="K296:L296"/>
    <mergeCell ref="M296:P296"/>
    <mergeCell ref="Q296:S296"/>
    <mergeCell ref="T296:U296"/>
    <mergeCell ref="V296:X296"/>
    <mergeCell ref="Y295:Z295"/>
    <mergeCell ref="AA295:AE295"/>
    <mergeCell ref="AF295:AG295"/>
    <mergeCell ref="AH295:AJ295"/>
    <mergeCell ref="AK295:AM295"/>
    <mergeCell ref="AN295:AP295"/>
    <mergeCell ref="AQ294:AR294"/>
    <mergeCell ref="A295:B295"/>
    <mergeCell ref="C295:E295"/>
    <mergeCell ref="F295:H295"/>
    <mergeCell ref="I295:J295"/>
    <mergeCell ref="K295:L295"/>
    <mergeCell ref="M295:P295"/>
    <mergeCell ref="Q295:S295"/>
    <mergeCell ref="T295:U295"/>
    <mergeCell ref="V295:X295"/>
    <mergeCell ref="Y294:Z294"/>
    <mergeCell ref="AA294:AE294"/>
    <mergeCell ref="AF294:AG294"/>
    <mergeCell ref="AH294:AJ294"/>
    <mergeCell ref="AK294:AM294"/>
    <mergeCell ref="AN294:AP294"/>
    <mergeCell ref="AQ293:AR293"/>
    <mergeCell ref="A294:B294"/>
    <mergeCell ref="C294:E294"/>
    <mergeCell ref="F294:H294"/>
    <mergeCell ref="I294:J294"/>
    <mergeCell ref="K294:L294"/>
    <mergeCell ref="M294:P294"/>
    <mergeCell ref="Q294:S294"/>
    <mergeCell ref="T294:U294"/>
    <mergeCell ref="V294:X294"/>
    <mergeCell ref="Y293:Z293"/>
    <mergeCell ref="AA293:AE293"/>
    <mergeCell ref="AF293:AG293"/>
    <mergeCell ref="AH293:AJ293"/>
    <mergeCell ref="AK293:AM293"/>
    <mergeCell ref="AN293:AP293"/>
    <mergeCell ref="AQ298:AR298"/>
    <mergeCell ref="A299:B299"/>
    <mergeCell ref="C299:E299"/>
    <mergeCell ref="F299:H299"/>
    <mergeCell ref="I299:J299"/>
    <mergeCell ref="K299:L299"/>
    <mergeCell ref="M299:P299"/>
    <mergeCell ref="Q299:S299"/>
    <mergeCell ref="T299:U299"/>
    <mergeCell ref="V299:X299"/>
    <mergeCell ref="Y298:Z298"/>
    <mergeCell ref="AA298:AE298"/>
    <mergeCell ref="AF298:AG298"/>
    <mergeCell ref="AH298:AJ298"/>
    <mergeCell ref="AK298:AM298"/>
    <mergeCell ref="AN298:AP298"/>
    <mergeCell ref="AQ297:AR297"/>
    <mergeCell ref="A298:B298"/>
    <mergeCell ref="C298:E298"/>
    <mergeCell ref="F298:H298"/>
    <mergeCell ref="I298:J298"/>
    <mergeCell ref="K298:L298"/>
    <mergeCell ref="M298:P298"/>
    <mergeCell ref="Q298:S298"/>
    <mergeCell ref="T298:U298"/>
    <mergeCell ref="V298:X298"/>
    <mergeCell ref="Y297:Z297"/>
    <mergeCell ref="AA297:AE297"/>
    <mergeCell ref="AF297:AG297"/>
    <mergeCell ref="AH297:AJ297"/>
    <mergeCell ref="AK297:AM297"/>
    <mergeCell ref="AN297:AP297"/>
    <mergeCell ref="AQ296:AR296"/>
    <mergeCell ref="A297:B297"/>
    <mergeCell ref="C297:E297"/>
    <mergeCell ref="F297:H297"/>
    <mergeCell ref="I297:J297"/>
    <mergeCell ref="K297:L297"/>
    <mergeCell ref="M297:P297"/>
    <mergeCell ref="Q297:S297"/>
    <mergeCell ref="T297:U297"/>
    <mergeCell ref="V297:X297"/>
    <mergeCell ref="Y296:Z296"/>
    <mergeCell ref="AA296:AE296"/>
    <mergeCell ref="AF296:AG296"/>
    <mergeCell ref="AH296:AJ296"/>
    <mergeCell ref="AK296:AM296"/>
    <mergeCell ref="AN296:AP296"/>
    <mergeCell ref="AQ301:AR301"/>
    <mergeCell ref="A302:B302"/>
    <mergeCell ref="C302:E302"/>
    <mergeCell ref="F302:H302"/>
    <mergeCell ref="I302:J302"/>
    <mergeCell ref="K302:L302"/>
    <mergeCell ref="M302:P302"/>
    <mergeCell ref="Q302:S302"/>
    <mergeCell ref="T302:U302"/>
    <mergeCell ref="V302:X302"/>
    <mergeCell ref="Y301:Z301"/>
    <mergeCell ref="AA301:AE301"/>
    <mergeCell ref="AF301:AG301"/>
    <mergeCell ref="AH301:AJ301"/>
    <mergeCell ref="AK301:AM301"/>
    <mergeCell ref="AN301:AP301"/>
    <mergeCell ref="AQ300:AR300"/>
    <mergeCell ref="A301:B301"/>
    <mergeCell ref="C301:E301"/>
    <mergeCell ref="F301:H301"/>
    <mergeCell ref="I301:J301"/>
    <mergeCell ref="K301:L301"/>
    <mergeCell ref="M301:P301"/>
    <mergeCell ref="Q301:S301"/>
    <mergeCell ref="T301:U301"/>
    <mergeCell ref="V301:X301"/>
    <mergeCell ref="Y300:Z300"/>
    <mergeCell ref="AA300:AE300"/>
    <mergeCell ref="AF300:AG300"/>
    <mergeCell ref="AH300:AJ300"/>
    <mergeCell ref="AK300:AM300"/>
    <mergeCell ref="AN300:AP300"/>
    <mergeCell ref="AQ299:AR299"/>
    <mergeCell ref="A300:B300"/>
    <mergeCell ref="C300:E300"/>
    <mergeCell ref="F300:H300"/>
    <mergeCell ref="I300:J300"/>
    <mergeCell ref="K300:L300"/>
    <mergeCell ref="M300:P300"/>
    <mergeCell ref="Q300:S300"/>
    <mergeCell ref="T300:U300"/>
    <mergeCell ref="V300:X300"/>
    <mergeCell ref="Y299:Z299"/>
    <mergeCell ref="AA299:AE299"/>
    <mergeCell ref="AF299:AG299"/>
    <mergeCell ref="AH299:AJ299"/>
    <mergeCell ref="AK299:AM299"/>
    <mergeCell ref="AN299:AP299"/>
    <mergeCell ref="AQ304:AR304"/>
    <mergeCell ref="A305:B305"/>
    <mergeCell ref="C305:E305"/>
    <mergeCell ref="F305:H305"/>
    <mergeCell ref="I305:J305"/>
    <mergeCell ref="K305:L305"/>
    <mergeCell ref="M305:P305"/>
    <mergeCell ref="Q305:S305"/>
    <mergeCell ref="T305:U305"/>
    <mergeCell ref="V305:X305"/>
    <mergeCell ref="Y304:Z304"/>
    <mergeCell ref="AA304:AE304"/>
    <mergeCell ref="AF304:AG304"/>
    <mergeCell ref="AH304:AJ304"/>
    <mergeCell ref="AK304:AM304"/>
    <mergeCell ref="AN304:AP304"/>
    <mergeCell ref="AQ303:AR303"/>
    <mergeCell ref="A304:B304"/>
    <mergeCell ref="C304:E304"/>
    <mergeCell ref="F304:H304"/>
    <mergeCell ref="I304:J304"/>
    <mergeCell ref="K304:L304"/>
    <mergeCell ref="M304:P304"/>
    <mergeCell ref="Q304:S304"/>
    <mergeCell ref="T304:U304"/>
    <mergeCell ref="V304:X304"/>
    <mergeCell ref="Y303:Z303"/>
    <mergeCell ref="AA303:AE303"/>
    <mergeCell ref="AF303:AG303"/>
    <mergeCell ref="AH303:AJ303"/>
    <mergeCell ref="AK303:AM303"/>
    <mergeCell ref="AN303:AP303"/>
    <mergeCell ref="AQ302:AR302"/>
    <mergeCell ref="A303:B303"/>
    <mergeCell ref="C303:E303"/>
    <mergeCell ref="F303:H303"/>
    <mergeCell ref="I303:J303"/>
    <mergeCell ref="K303:L303"/>
    <mergeCell ref="M303:P303"/>
    <mergeCell ref="Q303:S303"/>
    <mergeCell ref="T303:U303"/>
    <mergeCell ref="V303:X303"/>
    <mergeCell ref="Y302:Z302"/>
    <mergeCell ref="AA302:AE302"/>
    <mergeCell ref="AF302:AG302"/>
    <mergeCell ref="AH302:AJ302"/>
    <mergeCell ref="AK302:AM302"/>
    <mergeCell ref="AN302:AP302"/>
    <mergeCell ref="AQ307:AR307"/>
    <mergeCell ref="A308:B308"/>
    <mergeCell ref="C308:E308"/>
    <mergeCell ref="F308:H308"/>
    <mergeCell ref="I308:J308"/>
    <mergeCell ref="K308:L308"/>
    <mergeCell ref="M308:P308"/>
    <mergeCell ref="Q308:S308"/>
    <mergeCell ref="T308:U308"/>
    <mergeCell ref="V308:X308"/>
    <mergeCell ref="Y307:Z307"/>
    <mergeCell ref="AA307:AE307"/>
    <mergeCell ref="AF307:AG307"/>
    <mergeCell ref="AH307:AJ307"/>
    <mergeCell ref="AK307:AM307"/>
    <mergeCell ref="AN307:AP307"/>
    <mergeCell ref="AQ306:AR306"/>
    <mergeCell ref="A307:B307"/>
    <mergeCell ref="C307:E307"/>
    <mergeCell ref="F307:H307"/>
    <mergeCell ref="I307:J307"/>
    <mergeCell ref="K307:L307"/>
    <mergeCell ref="M307:P307"/>
    <mergeCell ref="Q307:S307"/>
    <mergeCell ref="T307:U307"/>
    <mergeCell ref="V307:X307"/>
    <mergeCell ref="Y306:Z306"/>
    <mergeCell ref="AA306:AE306"/>
    <mergeCell ref="AF306:AG306"/>
    <mergeCell ref="AH306:AJ306"/>
    <mergeCell ref="AK306:AM306"/>
    <mergeCell ref="AN306:AP306"/>
    <mergeCell ref="AQ305:AR305"/>
    <mergeCell ref="A306:B306"/>
    <mergeCell ref="C306:E306"/>
    <mergeCell ref="F306:H306"/>
    <mergeCell ref="I306:J306"/>
    <mergeCell ref="K306:L306"/>
    <mergeCell ref="M306:P306"/>
    <mergeCell ref="Q306:S306"/>
    <mergeCell ref="T306:U306"/>
    <mergeCell ref="V306:X306"/>
    <mergeCell ref="Y305:Z305"/>
    <mergeCell ref="AA305:AE305"/>
    <mergeCell ref="AF305:AG305"/>
    <mergeCell ref="AH305:AJ305"/>
    <mergeCell ref="AK305:AM305"/>
    <mergeCell ref="AN305:AP305"/>
    <mergeCell ref="AQ310:AR310"/>
    <mergeCell ref="A311:B311"/>
    <mergeCell ref="C311:E311"/>
    <mergeCell ref="F311:H311"/>
    <mergeCell ref="I311:J311"/>
    <mergeCell ref="K311:L311"/>
    <mergeCell ref="M311:P311"/>
    <mergeCell ref="Q311:S311"/>
    <mergeCell ref="T311:U311"/>
    <mergeCell ref="V311:X311"/>
    <mergeCell ref="Y310:Z310"/>
    <mergeCell ref="AA310:AE310"/>
    <mergeCell ref="AF310:AG310"/>
    <mergeCell ref="AH310:AJ310"/>
    <mergeCell ref="AK310:AM310"/>
    <mergeCell ref="AN310:AP310"/>
    <mergeCell ref="AQ309:AR309"/>
    <mergeCell ref="A310:B310"/>
    <mergeCell ref="C310:E310"/>
    <mergeCell ref="F310:H310"/>
    <mergeCell ref="I310:J310"/>
    <mergeCell ref="K310:L310"/>
    <mergeCell ref="M310:P310"/>
    <mergeCell ref="Q310:S310"/>
    <mergeCell ref="T310:U310"/>
    <mergeCell ref="V310:X310"/>
    <mergeCell ref="Y309:Z309"/>
    <mergeCell ref="AA309:AE309"/>
    <mergeCell ref="AF309:AG309"/>
    <mergeCell ref="AH309:AJ309"/>
    <mergeCell ref="AK309:AM309"/>
    <mergeCell ref="AN309:AP309"/>
    <mergeCell ref="AQ308:AR308"/>
    <mergeCell ref="A309:B309"/>
    <mergeCell ref="C309:E309"/>
    <mergeCell ref="F309:H309"/>
    <mergeCell ref="I309:J309"/>
    <mergeCell ref="K309:L309"/>
    <mergeCell ref="M309:P309"/>
    <mergeCell ref="Q309:S309"/>
    <mergeCell ref="T309:U309"/>
    <mergeCell ref="V309:X309"/>
    <mergeCell ref="Y308:Z308"/>
    <mergeCell ref="AA308:AE308"/>
    <mergeCell ref="AF308:AG308"/>
    <mergeCell ref="AH308:AJ308"/>
    <mergeCell ref="AK308:AM308"/>
    <mergeCell ref="AN308:AP308"/>
    <mergeCell ref="AQ313:AR313"/>
    <mergeCell ref="A314:B314"/>
    <mergeCell ref="C314:E314"/>
    <mergeCell ref="F314:H314"/>
    <mergeCell ref="I314:J314"/>
    <mergeCell ref="K314:L314"/>
    <mergeCell ref="M314:P314"/>
    <mergeCell ref="Q314:S314"/>
    <mergeCell ref="T314:U314"/>
    <mergeCell ref="V314:X314"/>
    <mergeCell ref="Y313:Z313"/>
    <mergeCell ref="AA313:AE313"/>
    <mergeCell ref="AF313:AG313"/>
    <mergeCell ref="AH313:AJ313"/>
    <mergeCell ref="AK313:AM313"/>
    <mergeCell ref="AN313:AP313"/>
    <mergeCell ref="AQ312:AR312"/>
    <mergeCell ref="A313:B313"/>
    <mergeCell ref="C313:E313"/>
    <mergeCell ref="F313:H313"/>
    <mergeCell ref="I313:J313"/>
    <mergeCell ref="K313:L313"/>
    <mergeCell ref="M313:P313"/>
    <mergeCell ref="Q313:S313"/>
    <mergeCell ref="T313:U313"/>
    <mergeCell ref="V313:X313"/>
    <mergeCell ref="Y312:Z312"/>
    <mergeCell ref="AA312:AE312"/>
    <mergeCell ref="AF312:AG312"/>
    <mergeCell ref="AH312:AJ312"/>
    <mergeCell ref="AK312:AM312"/>
    <mergeCell ref="AN312:AP312"/>
    <mergeCell ref="AQ311:AR311"/>
    <mergeCell ref="A312:B312"/>
    <mergeCell ref="C312:E312"/>
    <mergeCell ref="F312:H312"/>
    <mergeCell ref="I312:J312"/>
    <mergeCell ref="K312:L312"/>
    <mergeCell ref="M312:P312"/>
    <mergeCell ref="Q312:S312"/>
    <mergeCell ref="T312:U312"/>
    <mergeCell ref="V312:X312"/>
    <mergeCell ref="Y311:Z311"/>
    <mergeCell ref="AA311:AE311"/>
    <mergeCell ref="AF311:AG311"/>
    <mergeCell ref="AH311:AJ311"/>
    <mergeCell ref="AK311:AM311"/>
    <mergeCell ref="AN311:AP311"/>
    <mergeCell ref="AQ316:AR316"/>
    <mergeCell ref="A317:B317"/>
    <mergeCell ref="C317:E317"/>
    <mergeCell ref="F317:H317"/>
    <mergeCell ref="I317:J317"/>
    <mergeCell ref="K317:L317"/>
    <mergeCell ref="M317:P317"/>
    <mergeCell ref="Q317:S317"/>
    <mergeCell ref="T317:U317"/>
    <mergeCell ref="V317:X317"/>
    <mergeCell ref="Y316:Z316"/>
    <mergeCell ref="AA316:AE316"/>
    <mergeCell ref="AF316:AG316"/>
    <mergeCell ref="AH316:AJ316"/>
    <mergeCell ref="AK316:AM316"/>
    <mergeCell ref="AN316:AP316"/>
    <mergeCell ref="AQ315:AR315"/>
    <mergeCell ref="A316:B316"/>
    <mergeCell ref="C316:E316"/>
    <mergeCell ref="F316:H316"/>
    <mergeCell ref="I316:J316"/>
    <mergeCell ref="K316:L316"/>
    <mergeCell ref="M316:P316"/>
    <mergeCell ref="Q316:S316"/>
    <mergeCell ref="T316:U316"/>
    <mergeCell ref="V316:X316"/>
    <mergeCell ref="Y315:Z315"/>
    <mergeCell ref="AA315:AE315"/>
    <mergeCell ref="AF315:AG315"/>
    <mergeCell ref="AH315:AJ315"/>
    <mergeCell ref="AK315:AM315"/>
    <mergeCell ref="AN315:AP315"/>
    <mergeCell ref="AQ314:AR314"/>
    <mergeCell ref="A315:B315"/>
    <mergeCell ref="C315:E315"/>
    <mergeCell ref="F315:H315"/>
    <mergeCell ref="I315:J315"/>
    <mergeCell ref="K315:L315"/>
    <mergeCell ref="M315:P315"/>
    <mergeCell ref="Q315:S315"/>
    <mergeCell ref="T315:U315"/>
    <mergeCell ref="V315:X315"/>
    <mergeCell ref="Y314:Z314"/>
    <mergeCell ref="AA314:AE314"/>
    <mergeCell ref="AF314:AG314"/>
    <mergeCell ref="AH314:AJ314"/>
    <mergeCell ref="AK314:AM314"/>
    <mergeCell ref="AN314:AP314"/>
    <mergeCell ref="Q320:S320"/>
    <mergeCell ref="T320:U320"/>
    <mergeCell ref="V320:X320"/>
    <mergeCell ref="Y320:Z320"/>
    <mergeCell ref="AA320:AE320"/>
    <mergeCell ref="AF320:AR320"/>
    <mergeCell ref="A320:B320"/>
    <mergeCell ref="C320:E320"/>
    <mergeCell ref="F320:H320"/>
    <mergeCell ref="I320:J320"/>
    <mergeCell ref="K320:L320"/>
    <mergeCell ref="M320:P320"/>
    <mergeCell ref="Q319:S319"/>
    <mergeCell ref="T319:U319"/>
    <mergeCell ref="V319:X319"/>
    <mergeCell ref="Y319:Z319"/>
    <mergeCell ref="AA319:AE319"/>
    <mergeCell ref="AF319:AR319"/>
    <mergeCell ref="Y318:Z318"/>
    <mergeCell ref="AA318:AE318"/>
    <mergeCell ref="AF318:AG318"/>
    <mergeCell ref="AI318:AS318"/>
    <mergeCell ref="A319:B319"/>
    <mergeCell ref="C319:E319"/>
    <mergeCell ref="F319:H319"/>
    <mergeCell ref="I319:J319"/>
    <mergeCell ref="K319:L319"/>
    <mergeCell ref="M319:P319"/>
    <mergeCell ref="AQ317:AR317"/>
    <mergeCell ref="A318:B318"/>
    <mergeCell ref="C318:E318"/>
    <mergeCell ref="F318:H318"/>
    <mergeCell ref="I318:J318"/>
    <mergeCell ref="K318:L318"/>
    <mergeCell ref="M318:P318"/>
    <mergeCell ref="Q318:S318"/>
    <mergeCell ref="T318:U318"/>
    <mergeCell ref="V318:X318"/>
    <mergeCell ref="Y317:Z317"/>
    <mergeCell ref="AA317:AE317"/>
    <mergeCell ref="AF317:AG317"/>
    <mergeCell ref="AH317:AJ317"/>
    <mergeCell ref="AK317:AM317"/>
    <mergeCell ref="AN317:AP317"/>
    <mergeCell ref="AH322:AJ322"/>
    <mergeCell ref="AK322:AM322"/>
    <mergeCell ref="AN322:AP322"/>
    <mergeCell ref="AQ322:AR322"/>
    <mergeCell ref="A323:B323"/>
    <mergeCell ref="C323:E323"/>
    <mergeCell ref="F323:H323"/>
    <mergeCell ref="I323:J323"/>
    <mergeCell ref="K323:L323"/>
    <mergeCell ref="M323:P323"/>
    <mergeCell ref="Q322:S322"/>
    <mergeCell ref="T322:U322"/>
    <mergeCell ref="V322:X322"/>
    <mergeCell ref="Y322:Z322"/>
    <mergeCell ref="AA322:AE322"/>
    <mergeCell ref="AF322:AG322"/>
    <mergeCell ref="AH321:AJ321"/>
    <mergeCell ref="AK321:AM321"/>
    <mergeCell ref="AN321:AP321"/>
    <mergeCell ref="AQ321:AR321"/>
    <mergeCell ref="A322:B322"/>
    <mergeCell ref="C322:E322"/>
    <mergeCell ref="F322:H322"/>
    <mergeCell ref="I322:J322"/>
    <mergeCell ref="K322:L322"/>
    <mergeCell ref="M322:P322"/>
    <mergeCell ref="Q321:S321"/>
    <mergeCell ref="T321:U321"/>
    <mergeCell ref="V321:X321"/>
    <mergeCell ref="Y321:Z321"/>
    <mergeCell ref="AA321:AE321"/>
    <mergeCell ref="AF321:AG321"/>
    <mergeCell ref="A321:B321"/>
    <mergeCell ref="C321:E321"/>
    <mergeCell ref="F321:H321"/>
    <mergeCell ref="I321:J321"/>
    <mergeCell ref="K321:L321"/>
    <mergeCell ref="M321:P321"/>
    <mergeCell ref="AH325:AJ325"/>
    <mergeCell ref="AK325:AM325"/>
    <mergeCell ref="AN325:AP325"/>
    <mergeCell ref="AQ325:AR325"/>
    <mergeCell ref="A326:B326"/>
    <mergeCell ref="C326:E326"/>
    <mergeCell ref="F326:H326"/>
    <mergeCell ref="I326:J326"/>
    <mergeCell ref="K326:L326"/>
    <mergeCell ref="M326:P326"/>
    <mergeCell ref="Q325:S325"/>
    <mergeCell ref="T325:U325"/>
    <mergeCell ref="V325:X325"/>
    <mergeCell ref="Y325:Z325"/>
    <mergeCell ref="AA325:AE325"/>
    <mergeCell ref="AF325:AG325"/>
    <mergeCell ref="AH324:AJ324"/>
    <mergeCell ref="AK324:AM324"/>
    <mergeCell ref="AN324:AP324"/>
    <mergeCell ref="AQ324:AR324"/>
    <mergeCell ref="A325:B325"/>
    <mergeCell ref="C325:E325"/>
    <mergeCell ref="F325:H325"/>
    <mergeCell ref="I325:J325"/>
    <mergeCell ref="K325:L325"/>
    <mergeCell ref="M325:P325"/>
    <mergeCell ref="Q324:S324"/>
    <mergeCell ref="T324:U324"/>
    <mergeCell ref="V324:X324"/>
    <mergeCell ref="Y324:Z324"/>
    <mergeCell ref="AA324:AE324"/>
    <mergeCell ref="AF324:AG324"/>
    <mergeCell ref="AH323:AJ323"/>
    <mergeCell ref="AK323:AM323"/>
    <mergeCell ref="AN323:AP323"/>
    <mergeCell ref="AQ323:AR323"/>
    <mergeCell ref="A324:B324"/>
    <mergeCell ref="C324:E324"/>
    <mergeCell ref="F324:H324"/>
    <mergeCell ref="I324:J324"/>
    <mergeCell ref="K324:L324"/>
    <mergeCell ref="M324:P324"/>
    <mergeCell ref="Q323:S323"/>
    <mergeCell ref="T323:U323"/>
    <mergeCell ref="V323:X323"/>
    <mergeCell ref="Y323:Z323"/>
    <mergeCell ref="AA323:AE323"/>
    <mergeCell ref="AF323:AG323"/>
    <mergeCell ref="AH328:AJ328"/>
    <mergeCell ref="AK328:AM328"/>
    <mergeCell ref="AN328:AP328"/>
    <mergeCell ref="AQ328:AR328"/>
    <mergeCell ref="A329:B329"/>
    <mergeCell ref="C329:E329"/>
    <mergeCell ref="F329:H329"/>
    <mergeCell ref="I329:J329"/>
    <mergeCell ref="K329:L329"/>
    <mergeCell ref="M329:P329"/>
    <mergeCell ref="Q328:S328"/>
    <mergeCell ref="T328:U328"/>
    <mergeCell ref="V328:X328"/>
    <mergeCell ref="Y328:Z328"/>
    <mergeCell ref="AA328:AE328"/>
    <mergeCell ref="AF328:AG328"/>
    <mergeCell ref="AH327:AJ327"/>
    <mergeCell ref="AK327:AM327"/>
    <mergeCell ref="AN327:AP327"/>
    <mergeCell ref="AQ327:AR327"/>
    <mergeCell ref="A328:B328"/>
    <mergeCell ref="C328:E328"/>
    <mergeCell ref="F328:H328"/>
    <mergeCell ref="I328:J328"/>
    <mergeCell ref="K328:L328"/>
    <mergeCell ref="M328:P328"/>
    <mergeCell ref="Q327:S327"/>
    <mergeCell ref="T327:U327"/>
    <mergeCell ref="V327:X327"/>
    <mergeCell ref="Y327:Z327"/>
    <mergeCell ref="AA327:AE327"/>
    <mergeCell ref="AF327:AG327"/>
    <mergeCell ref="AH326:AJ326"/>
    <mergeCell ref="AK326:AM326"/>
    <mergeCell ref="AN326:AP326"/>
    <mergeCell ref="AQ326:AR326"/>
    <mergeCell ref="A327:B327"/>
    <mergeCell ref="C327:E327"/>
    <mergeCell ref="F327:H327"/>
    <mergeCell ref="I327:J327"/>
    <mergeCell ref="K327:L327"/>
    <mergeCell ref="M327:P327"/>
    <mergeCell ref="Q326:S326"/>
    <mergeCell ref="T326:U326"/>
    <mergeCell ref="V326:X326"/>
    <mergeCell ref="Y326:Z326"/>
    <mergeCell ref="AA326:AE326"/>
    <mergeCell ref="AF326:AG326"/>
    <mergeCell ref="AH331:AJ331"/>
    <mergeCell ref="AK331:AM331"/>
    <mergeCell ref="AN331:AP331"/>
    <mergeCell ref="AQ331:AR331"/>
    <mergeCell ref="A332:B332"/>
    <mergeCell ref="C332:E332"/>
    <mergeCell ref="F332:H332"/>
    <mergeCell ref="I332:J332"/>
    <mergeCell ref="K332:L332"/>
    <mergeCell ref="M332:P332"/>
    <mergeCell ref="Q331:S331"/>
    <mergeCell ref="T331:U331"/>
    <mergeCell ref="V331:X331"/>
    <mergeCell ref="Y331:Z331"/>
    <mergeCell ref="AA331:AE331"/>
    <mergeCell ref="AF331:AG331"/>
    <mergeCell ref="AH330:AJ330"/>
    <mergeCell ref="AK330:AM330"/>
    <mergeCell ref="AN330:AP330"/>
    <mergeCell ref="AQ330:AR330"/>
    <mergeCell ref="A331:B331"/>
    <mergeCell ref="C331:E331"/>
    <mergeCell ref="F331:H331"/>
    <mergeCell ref="I331:J331"/>
    <mergeCell ref="K331:L331"/>
    <mergeCell ref="M331:P331"/>
    <mergeCell ref="Q330:S330"/>
    <mergeCell ref="T330:U330"/>
    <mergeCell ref="V330:X330"/>
    <mergeCell ref="Y330:Z330"/>
    <mergeCell ref="AA330:AE330"/>
    <mergeCell ref="AF330:AG330"/>
    <mergeCell ref="AH329:AJ329"/>
    <mergeCell ref="AK329:AM329"/>
    <mergeCell ref="AN329:AP329"/>
    <mergeCell ref="AQ329:AR329"/>
    <mergeCell ref="A330:B330"/>
    <mergeCell ref="C330:E330"/>
    <mergeCell ref="F330:H330"/>
    <mergeCell ref="I330:J330"/>
    <mergeCell ref="K330:L330"/>
    <mergeCell ref="M330:P330"/>
    <mergeCell ref="Q329:S329"/>
    <mergeCell ref="T329:U329"/>
    <mergeCell ref="V329:X329"/>
    <mergeCell ref="Y329:Z329"/>
    <mergeCell ref="AA329:AE329"/>
    <mergeCell ref="AF329:AG329"/>
    <mergeCell ref="AH334:AJ334"/>
    <mergeCell ref="AK334:AM334"/>
    <mergeCell ref="AN334:AP334"/>
    <mergeCell ref="AQ334:AR334"/>
    <mergeCell ref="A335:B335"/>
    <mergeCell ref="C335:E335"/>
    <mergeCell ref="F335:H335"/>
    <mergeCell ref="I335:J335"/>
    <mergeCell ref="K335:L335"/>
    <mergeCell ref="M335:P335"/>
    <mergeCell ref="Q334:S334"/>
    <mergeCell ref="T334:U334"/>
    <mergeCell ref="V334:X334"/>
    <mergeCell ref="Y334:Z334"/>
    <mergeCell ref="AA334:AE334"/>
    <mergeCell ref="AF334:AG334"/>
    <mergeCell ref="AH333:AJ333"/>
    <mergeCell ref="AK333:AM333"/>
    <mergeCell ref="AN333:AP333"/>
    <mergeCell ref="AQ333:AR333"/>
    <mergeCell ref="A334:B334"/>
    <mergeCell ref="C334:E334"/>
    <mergeCell ref="F334:H334"/>
    <mergeCell ref="I334:J334"/>
    <mergeCell ref="K334:L334"/>
    <mergeCell ref="M334:P334"/>
    <mergeCell ref="Q333:S333"/>
    <mergeCell ref="T333:U333"/>
    <mergeCell ref="V333:X333"/>
    <mergeCell ref="Y333:Z333"/>
    <mergeCell ref="AA333:AE333"/>
    <mergeCell ref="AF333:AG333"/>
    <mergeCell ref="AH332:AJ332"/>
    <mergeCell ref="AK332:AM332"/>
    <mergeCell ref="AN332:AP332"/>
    <mergeCell ref="AQ332:AR332"/>
    <mergeCell ref="A333:B333"/>
    <mergeCell ref="C333:E333"/>
    <mergeCell ref="F333:H333"/>
    <mergeCell ref="I333:J333"/>
    <mergeCell ref="K333:L333"/>
    <mergeCell ref="M333:P333"/>
    <mergeCell ref="Q332:S332"/>
    <mergeCell ref="T332:U332"/>
    <mergeCell ref="V332:X332"/>
    <mergeCell ref="Y332:Z332"/>
    <mergeCell ref="AA332:AE332"/>
    <mergeCell ref="AF332:AG332"/>
    <mergeCell ref="AH337:AJ337"/>
    <mergeCell ref="AK337:AM337"/>
    <mergeCell ref="AN337:AP337"/>
    <mergeCell ref="AQ337:AR337"/>
    <mergeCell ref="A338:B338"/>
    <mergeCell ref="C338:E338"/>
    <mergeCell ref="F338:H338"/>
    <mergeCell ref="I338:J338"/>
    <mergeCell ref="K338:L338"/>
    <mergeCell ref="M338:P338"/>
    <mergeCell ref="Q337:S337"/>
    <mergeCell ref="T337:U337"/>
    <mergeCell ref="V337:X337"/>
    <mergeCell ref="Y337:Z337"/>
    <mergeCell ref="AA337:AE337"/>
    <mergeCell ref="AF337:AG337"/>
    <mergeCell ref="AH336:AJ336"/>
    <mergeCell ref="AK336:AM336"/>
    <mergeCell ref="AN336:AP336"/>
    <mergeCell ref="AQ336:AR336"/>
    <mergeCell ref="A337:B337"/>
    <mergeCell ref="C337:E337"/>
    <mergeCell ref="F337:H337"/>
    <mergeCell ref="I337:J337"/>
    <mergeCell ref="K337:L337"/>
    <mergeCell ref="M337:P337"/>
    <mergeCell ref="Q336:S336"/>
    <mergeCell ref="T336:U336"/>
    <mergeCell ref="V336:X336"/>
    <mergeCell ref="Y336:Z336"/>
    <mergeCell ref="AA336:AE336"/>
    <mergeCell ref="AF336:AG336"/>
    <mergeCell ref="AH335:AJ335"/>
    <mergeCell ref="AK335:AM335"/>
    <mergeCell ref="AN335:AP335"/>
    <mergeCell ref="AQ335:AR335"/>
    <mergeCell ref="A336:B336"/>
    <mergeCell ref="C336:E336"/>
    <mergeCell ref="F336:H336"/>
    <mergeCell ref="I336:J336"/>
    <mergeCell ref="K336:L336"/>
    <mergeCell ref="M336:P336"/>
    <mergeCell ref="Q335:S335"/>
    <mergeCell ref="T335:U335"/>
    <mergeCell ref="V335:X335"/>
    <mergeCell ref="Y335:Z335"/>
    <mergeCell ref="AA335:AE335"/>
    <mergeCell ref="AF335:AG335"/>
    <mergeCell ref="AH340:AJ340"/>
    <mergeCell ref="AK340:AM340"/>
    <mergeCell ref="AN340:AP340"/>
    <mergeCell ref="AQ340:AR340"/>
    <mergeCell ref="A341:B341"/>
    <mergeCell ref="C341:E341"/>
    <mergeCell ref="F341:H341"/>
    <mergeCell ref="I341:J341"/>
    <mergeCell ref="K341:L341"/>
    <mergeCell ref="M341:P341"/>
    <mergeCell ref="Q340:S340"/>
    <mergeCell ref="T340:U340"/>
    <mergeCell ref="V340:X340"/>
    <mergeCell ref="Y340:Z340"/>
    <mergeCell ref="AA340:AE340"/>
    <mergeCell ref="AF340:AG340"/>
    <mergeCell ref="AH339:AJ339"/>
    <mergeCell ref="AK339:AM339"/>
    <mergeCell ref="AN339:AP339"/>
    <mergeCell ref="AQ339:AR339"/>
    <mergeCell ref="A340:B340"/>
    <mergeCell ref="C340:E340"/>
    <mergeCell ref="F340:H340"/>
    <mergeCell ref="I340:J340"/>
    <mergeCell ref="K340:L340"/>
    <mergeCell ref="M340:P340"/>
    <mergeCell ref="Q339:S339"/>
    <mergeCell ref="T339:U339"/>
    <mergeCell ref="V339:X339"/>
    <mergeCell ref="Y339:Z339"/>
    <mergeCell ref="AA339:AE339"/>
    <mergeCell ref="AF339:AG339"/>
    <mergeCell ref="AH338:AJ338"/>
    <mergeCell ref="AK338:AM338"/>
    <mergeCell ref="AN338:AP338"/>
    <mergeCell ref="AQ338:AR338"/>
    <mergeCell ref="A339:B339"/>
    <mergeCell ref="C339:E339"/>
    <mergeCell ref="F339:H339"/>
    <mergeCell ref="I339:J339"/>
    <mergeCell ref="K339:L339"/>
    <mergeCell ref="M339:P339"/>
    <mergeCell ref="Q338:S338"/>
    <mergeCell ref="T338:U338"/>
    <mergeCell ref="V338:X338"/>
    <mergeCell ref="Y338:Z338"/>
    <mergeCell ref="AA338:AE338"/>
    <mergeCell ref="AF338:AG338"/>
    <mergeCell ref="AH343:AJ343"/>
    <mergeCell ref="AK343:AM343"/>
    <mergeCell ref="AN343:AP343"/>
    <mergeCell ref="AQ343:AR343"/>
    <mergeCell ref="A344:B344"/>
    <mergeCell ref="C344:E344"/>
    <mergeCell ref="F344:H344"/>
    <mergeCell ref="I344:J344"/>
    <mergeCell ref="K344:L344"/>
    <mergeCell ref="M344:P344"/>
    <mergeCell ref="Q343:S343"/>
    <mergeCell ref="T343:U343"/>
    <mergeCell ref="V343:X343"/>
    <mergeCell ref="Y343:Z343"/>
    <mergeCell ref="AA343:AE343"/>
    <mergeCell ref="AF343:AG343"/>
    <mergeCell ref="AH342:AJ342"/>
    <mergeCell ref="AK342:AM342"/>
    <mergeCell ref="AN342:AP342"/>
    <mergeCell ref="AQ342:AR342"/>
    <mergeCell ref="A343:B343"/>
    <mergeCell ref="C343:E343"/>
    <mergeCell ref="F343:H343"/>
    <mergeCell ref="I343:J343"/>
    <mergeCell ref="K343:L343"/>
    <mergeCell ref="M343:P343"/>
    <mergeCell ref="Q342:S342"/>
    <mergeCell ref="T342:U342"/>
    <mergeCell ref="V342:X342"/>
    <mergeCell ref="Y342:Z342"/>
    <mergeCell ref="AA342:AE342"/>
    <mergeCell ref="AF342:AG342"/>
    <mergeCell ref="AH341:AJ341"/>
    <mergeCell ref="AK341:AM341"/>
    <mergeCell ref="AN341:AP341"/>
    <mergeCell ref="AQ341:AR341"/>
    <mergeCell ref="A342:B342"/>
    <mergeCell ref="C342:E342"/>
    <mergeCell ref="F342:H342"/>
    <mergeCell ref="I342:J342"/>
    <mergeCell ref="K342:L342"/>
    <mergeCell ref="M342:P342"/>
    <mergeCell ref="Q341:S341"/>
    <mergeCell ref="T341:U341"/>
    <mergeCell ref="V341:X341"/>
    <mergeCell ref="Y341:Z341"/>
    <mergeCell ref="AA341:AE341"/>
    <mergeCell ref="AF341:AG341"/>
    <mergeCell ref="AH346:AJ346"/>
    <mergeCell ref="AK346:AM346"/>
    <mergeCell ref="AN346:AP346"/>
    <mergeCell ref="AQ346:AR346"/>
    <mergeCell ref="A347:B347"/>
    <mergeCell ref="C347:E347"/>
    <mergeCell ref="F347:H347"/>
    <mergeCell ref="I347:J347"/>
    <mergeCell ref="K347:L347"/>
    <mergeCell ref="M347:P347"/>
    <mergeCell ref="Q346:S346"/>
    <mergeCell ref="T346:U346"/>
    <mergeCell ref="V346:X346"/>
    <mergeCell ref="Y346:Z346"/>
    <mergeCell ref="AA346:AE346"/>
    <mergeCell ref="AF346:AG346"/>
    <mergeCell ref="AH345:AJ345"/>
    <mergeCell ref="AK345:AM345"/>
    <mergeCell ref="AN345:AP345"/>
    <mergeCell ref="AQ345:AR345"/>
    <mergeCell ref="A346:B346"/>
    <mergeCell ref="C346:E346"/>
    <mergeCell ref="F346:H346"/>
    <mergeCell ref="I346:J346"/>
    <mergeCell ref="K346:L346"/>
    <mergeCell ref="M346:P346"/>
    <mergeCell ref="Q345:S345"/>
    <mergeCell ref="T345:U345"/>
    <mergeCell ref="V345:X345"/>
    <mergeCell ref="Y345:Z345"/>
    <mergeCell ref="AA345:AE345"/>
    <mergeCell ref="AF345:AG345"/>
    <mergeCell ref="AH344:AJ344"/>
    <mergeCell ref="AK344:AM344"/>
    <mergeCell ref="AN344:AP344"/>
    <mergeCell ref="AQ344:AR344"/>
    <mergeCell ref="A345:B345"/>
    <mergeCell ref="C345:E345"/>
    <mergeCell ref="F345:H345"/>
    <mergeCell ref="I345:J345"/>
    <mergeCell ref="K345:L345"/>
    <mergeCell ref="M345:P345"/>
    <mergeCell ref="Q344:S344"/>
    <mergeCell ref="T344:U344"/>
    <mergeCell ref="V344:X344"/>
    <mergeCell ref="Y344:Z344"/>
    <mergeCell ref="AA344:AE344"/>
    <mergeCell ref="AF344:AG344"/>
    <mergeCell ref="AH349:AJ349"/>
    <mergeCell ref="AK349:AM349"/>
    <mergeCell ref="AN349:AP349"/>
    <mergeCell ref="AQ349:AR349"/>
    <mergeCell ref="A350:B350"/>
    <mergeCell ref="C350:E350"/>
    <mergeCell ref="F350:H350"/>
    <mergeCell ref="I350:J350"/>
    <mergeCell ref="K350:L350"/>
    <mergeCell ref="M350:P350"/>
    <mergeCell ref="Q349:S349"/>
    <mergeCell ref="T349:U349"/>
    <mergeCell ref="V349:X349"/>
    <mergeCell ref="Y349:Z349"/>
    <mergeCell ref="AA349:AE349"/>
    <mergeCell ref="AF349:AG349"/>
    <mergeCell ref="AH348:AJ348"/>
    <mergeCell ref="AK348:AM348"/>
    <mergeCell ref="AN348:AP348"/>
    <mergeCell ref="AQ348:AR348"/>
    <mergeCell ref="A349:B349"/>
    <mergeCell ref="C349:E349"/>
    <mergeCell ref="F349:H349"/>
    <mergeCell ref="I349:J349"/>
    <mergeCell ref="K349:L349"/>
    <mergeCell ref="M349:P349"/>
    <mergeCell ref="Q348:S348"/>
    <mergeCell ref="T348:U348"/>
    <mergeCell ref="V348:X348"/>
    <mergeCell ref="Y348:Z348"/>
    <mergeCell ref="AA348:AE348"/>
    <mergeCell ref="AF348:AG348"/>
    <mergeCell ref="AH347:AJ347"/>
    <mergeCell ref="AK347:AM347"/>
    <mergeCell ref="AN347:AP347"/>
    <mergeCell ref="AQ347:AR347"/>
    <mergeCell ref="A348:B348"/>
    <mergeCell ref="C348:E348"/>
    <mergeCell ref="F348:H348"/>
    <mergeCell ref="I348:J348"/>
    <mergeCell ref="K348:L348"/>
    <mergeCell ref="M348:P348"/>
    <mergeCell ref="Q347:S347"/>
    <mergeCell ref="T347:U347"/>
    <mergeCell ref="V347:X347"/>
    <mergeCell ref="Y347:Z347"/>
    <mergeCell ref="AA347:AE347"/>
    <mergeCell ref="AF347:AG347"/>
    <mergeCell ref="T352:U352"/>
    <mergeCell ref="V352:X352"/>
    <mergeCell ref="Y352:Z352"/>
    <mergeCell ref="AA352:AE352"/>
    <mergeCell ref="AF352:AR352"/>
    <mergeCell ref="A353:B353"/>
    <mergeCell ref="C353:E353"/>
    <mergeCell ref="F353:H353"/>
    <mergeCell ref="I353:J353"/>
    <mergeCell ref="K353:L353"/>
    <mergeCell ref="Y351:Z351"/>
    <mergeCell ref="AA351:AE351"/>
    <mergeCell ref="AF351:AR351"/>
    <mergeCell ref="A352:B352"/>
    <mergeCell ref="C352:E352"/>
    <mergeCell ref="F352:H352"/>
    <mergeCell ref="I352:J352"/>
    <mergeCell ref="K352:L352"/>
    <mergeCell ref="M352:P352"/>
    <mergeCell ref="Q352:S352"/>
    <mergeCell ref="AI350:AS350"/>
    <mergeCell ref="A351:B351"/>
    <mergeCell ref="C351:E351"/>
    <mergeCell ref="F351:H351"/>
    <mergeCell ref="I351:J351"/>
    <mergeCell ref="K351:L351"/>
    <mergeCell ref="M351:P351"/>
    <mergeCell ref="Q351:S351"/>
    <mergeCell ref="T351:U351"/>
    <mergeCell ref="V351:X351"/>
    <mergeCell ref="Q350:S350"/>
    <mergeCell ref="T350:U350"/>
    <mergeCell ref="V350:X350"/>
    <mergeCell ref="Y350:Z350"/>
    <mergeCell ref="AA350:AE350"/>
    <mergeCell ref="AF350:AG350"/>
    <mergeCell ref="AF355:AG355"/>
    <mergeCell ref="AH355:AJ355"/>
    <mergeCell ref="AK355:AM355"/>
    <mergeCell ref="AN355:AP355"/>
    <mergeCell ref="AQ355:AR355"/>
    <mergeCell ref="A356:B356"/>
    <mergeCell ref="C356:E356"/>
    <mergeCell ref="F356:H356"/>
    <mergeCell ref="I356:J356"/>
    <mergeCell ref="K356:L356"/>
    <mergeCell ref="M355:P355"/>
    <mergeCell ref="Q355:S355"/>
    <mergeCell ref="T355:U355"/>
    <mergeCell ref="V355:X355"/>
    <mergeCell ref="Y355:Z355"/>
    <mergeCell ref="AA355:AE355"/>
    <mergeCell ref="AF354:AG354"/>
    <mergeCell ref="AH354:AJ354"/>
    <mergeCell ref="AK354:AM354"/>
    <mergeCell ref="AN354:AP354"/>
    <mergeCell ref="AQ354:AR354"/>
    <mergeCell ref="A355:B355"/>
    <mergeCell ref="C355:E355"/>
    <mergeCell ref="F355:H355"/>
    <mergeCell ref="I355:J355"/>
    <mergeCell ref="K355:L355"/>
    <mergeCell ref="M354:P354"/>
    <mergeCell ref="Q354:S354"/>
    <mergeCell ref="T354:U354"/>
    <mergeCell ref="V354:X354"/>
    <mergeCell ref="Y354:Z354"/>
    <mergeCell ref="AA354:AE354"/>
    <mergeCell ref="AF353:AG353"/>
    <mergeCell ref="AH353:AJ353"/>
    <mergeCell ref="AK353:AM353"/>
    <mergeCell ref="AN353:AP353"/>
    <mergeCell ref="AQ353:AR353"/>
    <mergeCell ref="A354:B354"/>
    <mergeCell ref="C354:E354"/>
    <mergeCell ref="F354:H354"/>
    <mergeCell ref="I354:J354"/>
    <mergeCell ref="K354:L354"/>
    <mergeCell ref="M353:P353"/>
    <mergeCell ref="Q353:S353"/>
    <mergeCell ref="T353:U353"/>
    <mergeCell ref="V353:X353"/>
    <mergeCell ref="Y353:Z353"/>
    <mergeCell ref="AA353:AE353"/>
    <mergeCell ref="AF358:AG358"/>
    <mergeCell ref="AH358:AJ358"/>
    <mergeCell ref="AK358:AM358"/>
    <mergeCell ref="AN358:AP358"/>
    <mergeCell ref="AQ358:AR358"/>
    <mergeCell ref="A359:B359"/>
    <mergeCell ref="C359:E359"/>
    <mergeCell ref="F359:H359"/>
    <mergeCell ref="I359:J359"/>
    <mergeCell ref="K359:L359"/>
    <mergeCell ref="M358:P358"/>
    <mergeCell ref="Q358:S358"/>
    <mergeCell ref="T358:U358"/>
    <mergeCell ref="V358:X358"/>
    <mergeCell ref="Y358:Z358"/>
    <mergeCell ref="AA358:AE358"/>
    <mergeCell ref="AF357:AG357"/>
    <mergeCell ref="AH357:AJ357"/>
    <mergeCell ref="AK357:AM357"/>
    <mergeCell ref="AN357:AP357"/>
    <mergeCell ref="AQ357:AR357"/>
    <mergeCell ref="A358:B358"/>
    <mergeCell ref="C358:E358"/>
    <mergeCell ref="F358:H358"/>
    <mergeCell ref="I358:J358"/>
    <mergeCell ref="K358:L358"/>
    <mergeCell ref="M357:P357"/>
    <mergeCell ref="Q357:S357"/>
    <mergeCell ref="T357:U357"/>
    <mergeCell ref="V357:X357"/>
    <mergeCell ref="Y357:Z357"/>
    <mergeCell ref="AA357:AE357"/>
    <mergeCell ref="AF356:AG356"/>
    <mergeCell ref="AH356:AJ356"/>
    <mergeCell ref="AK356:AM356"/>
    <mergeCell ref="AN356:AP356"/>
    <mergeCell ref="AQ356:AR356"/>
    <mergeCell ref="A357:B357"/>
    <mergeCell ref="C357:E357"/>
    <mergeCell ref="F357:H357"/>
    <mergeCell ref="I357:J357"/>
    <mergeCell ref="K357:L357"/>
    <mergeCell ref="M356:P356"/>
    <mergeCell ref="Q356:S356"/>
    <mergeCell ref="T356:U356"/>
    <mergeCell ref="V356:X356"/>
    <mergeCell ref="Y356:Z356"/>
    <mergeCell ref="AA356:AE356"/>
    <mergeCell ref="AF361:AG361"/>
    <mergeCell ref="AH361:AJ361"/>
    <mergeCell ref="AK361:AM361"/>
    <mergeCell ref="AN361:AP361"/>
    <mergeCell ref="AQ361:AR361"/>
    <mergeCell ref="A362:B362"/>
    <mergeCell ref="C362:E362"/>
    <mergeCell ref="F362:H362"/>
    <mergeCell ref="I362:J362"/>
    <mergeCell ref="K362:L362"/>
    <mergeCell ref="M361:P361"/>
    <mergeCell ref="Q361:S361"/>
    <mergeCell ref="T361:U361"/>
    <mergeCell ref="V361:X361"/>
    <mergeCell ref="Y361:Z361"/>
    <mergeCell ref="AA361:AE361"/>
    <mergeCell ref="AF360:AG360"/>
    <mergeCell ref="AH360:AJ360"/>
    <mergeCell ref="AK360:AM360"/>
    <mergeCell ref="AN360:AP360"/>
    <mergeCell ref="AQ360:AR360"/>
    <mergeCell ref="A361:B361"/>
    <mergeCell ref="C361:E361"/>
    <mergeCell ref="F361:H361"/>
    <mergeCell ref="I361:J361"/>
    <mergeCell ref="K361:L361"/>
    <mergeCell ref="M360:P360"/>
    <mergeCell ref="Q360:S360"/>
    <mergeCell ref="T360:U360"/>
    <mergeCell ref="V360:X360"/>
    <mergeCell ref="Y360:Z360"/>
    <mergeCell ref="AA360:AE360"/>
    <mergeCell ref="AF359:AG359"/>
    <mergeCell ref="AH359:AJ359"/>
    <mergeCell ref="AK359:AM359"/>
    <mergeCell ref="AN359:AP359"/>
    <mergeCell ref="AQ359:AR359"/>
    <mergeCell ref="A360:B360"/>
    <mergeCell ref="C360:E360"/>
    <mergeCell ref="F360:H360"/>
    <mergeCell ref="I360:J360"/>
    <mergeCell ref="K360:L360"/>
    <mergeCell ref="M359:P359"/>
    <mergeCell ref="Q359:S359"/>
    <mergeCell ref="T359:U359"/>
    <mergeCell ref="V359:X359"/>
    <mergeCell ref="Y359:Z359"/>
    <mergeCell ref="AA359:AE359"/>
    <mergeCell ref="AF364:AG364"/>
    <mergeCell ref="AH364:AJ364"/>
    <mergeCell ref="AK364:AM364"/>
    <mergeCell ref="AN364:AP364"/>
    <mergeCell ref="AQ364:AR364"/>
    <mergeCell ref="A365:B365"/>
    <mergeCell ref="C365:E365"/>
    <mergeCell ref="F365:H365"/>
    <mergeCell ref="I365:J365"/>
    <mergeCell ref="K365:L365"/>
    <mergeCell ref="M364:P364"/>
    <mergeCell ref="Q364:S364"/>
    <mergeCell ref="T364:U364"/>
    <mergeCell ref="V364:X364"/>
    <mergeCell ref="Y364:Z364"/>
    <mergeCell ref="AA364:AE364"/>
    <mergeCell ref="AF363:AG363"/>
    <mergeCell ref="AH363:AJ363"/>
    <mergeCell ref="AK363:AM363"/>
    <mergeCell ref="AN363:AP363"/>
    <mergeCell ref="AQ363:AR363"/>
    <mergeCell ref="A364:B364"/>
    <mergeCell ref="C364:E364"/>
    <mergeCell ref="F364:H364"/>
    <mergeCell ref="I364:J364"/>
    <mergeCell ref="K364:L364"/>
    <mergeCell ref="M363:P363"/>
    <mergeCell ref="Q363:S363"/>
    <mergeCell ref="T363:U363"/>
    <mergeCell ref="V363:X363"/>
    <mergeCell ref="Y363:Z363"/>
    <mergeCell ref="AA363:AE363"/>
    <mergeCell ref="AF362:AG362"/>
    <mergeCell ref="AH362:AJ362"/>
    <mergeCell ref="AK362:AM362"/>
    <mergeCell ref="AN362:AP362"/>
    <mergeCell ref="AQ362:AR362"/>
    <mergeCell ref="A363:B363"/>
    <mergeCell ref="C363:E363"/>
    <mergeCell ref="F363:H363"/>
    <mergeCell ref="I363:J363"/>
    <mergeCell ref="K363:L363"/>
    <mergeCell ref="M362:P362"/>
    <mergeCell ref="Q362:S362"/>
    <mergeCell ref="T362:U362"/>
    <mergeCell ref="V362:X362"/>
    <mergeCell ref="Y362:Z362"/>
    <mergeCell ref="AA362:AE362"/>
    <mergeCell ref="AF367:AG367"/>
    <mergeCell ref="AH367:AJ367"/>
    <mergeCell ref="AK367:AM367"/>
    <mergeCell ref="AN367:AP367"/>
    <mergeCell ref="AQ367:AR367"/>
    <mergeCell ref="A368:B368"/>
    <mergeCell ref="C368:E368"/>
    <mergeCell ref="F368:H368"/>
    <mergeCell ref="I368:J368"/>
    <mergeCell ref="K368:L368"/>
    <mergeCell ref="M367:P367"/>
    <mergeCell ref="Q367:S367"/>
    <mergeCell ref="T367:U367"/>
    <mergeCell ref="V367:X367"/>
    <mergeCell ref="Y367:Z367"/>
    <mergeCell ref="AA367:AE367"/>
    <mergeCell ref="AF366:AG366"/>
    <mergeCell ref="AH366:AJ366"/>
    <mergeCell ref="AK366:AM366"/>
    <mergeCell ref="AN366:AP366"/>
    <mergeCell ref="AQ366:AR366"/>
    <mergeCell ref="A367:B367"/>
    <mergeCell ref="C367:E367"/>
    <mergeCell ref="F367:H367"/>
    <mergeCell ref="I367:J367"/>
    <mergeCell ref="K367:L367"/>
    <mergeCell ref="M366:P366"/>
    <mergeCell ref="Q366:S366"/>
    <mergeCell ref="T366:U366"/>
    <mergeCell ref="V366:X366"/>
    <mergeCell ref="Y366:Z366"/>
    <mergeCell ref="AA366:AE366"/>
    <mergeCell ref="AF365:AG365"/>
    <mergeCell ref="AH365:AJ365"/>
    <mergeCell ref="AK365:AM365"/>
    <mergeCell ref="AN365:AP365"/>
    <mergeCell ref="AQ365:AR365"/>
    <mergeCell ref="A366:B366"/>
    <mergeCell ref="C366:E366"/>
    <mergeCell ref="F366:H366"/>
    <mergeCell ref="I366:J366"/>
    <mergeCell ref="K366:L366"/>
    <mergeCell ref="M365:P365"/>
    <mergeCell ref="Q365:S365"/>
    <mergeCell ref="T365:U365"/>
    <mergeCell ref="V365:X365"/>
    <mergeCell ref="Y365:Z365"/>
    <mergeCell ref="AA365:AE365"/>
    <mergeCell ref="AF370:AG370"/>
    <mergeCell ref="AH370:AJ370"/>
    <mergeCell ref="AK370:AM370"/>
    <mergeCell ref="AN370:AP370"/>
    <mergeCell ref="AQ370:AR370"/>
    <mergeCell ref="A371:B371"/>
    <mergeCell ref="C371:E371"/>
    <mergeCell ref="F371:H371"/>
    <mergeCell ref="I371:J371"/>
    <mergeCell ref="K371:L371"/>
    <mergeCell ref="M370:P370"/>
    <mergeCell ref="Q370:S370"/>
    <mergeCell ref="T370:U370"/>
    <mergeCell ref="V370:X370"/>
    <mergeCell ref="Y370:Z370"/>
    <mergeCell ref="AA370:AE370"/>
    <mergeCell ref="AF369:AG369"/>
    <mergeCell ref="AH369:AJ369"/>
    <mergeCell ref="AK369:AM369"/>
    <mergeCell ref="AN369:AP369"/>
    <mergeCell ref="AQ369:AR369"/>
    <mergeCell ref="A370:B370"/>
    <mergeCell ref="C370:E370"/>
    <mergeCell ref="F370:H370"/>
    <mergeCell ref="I370:J370"/>
    <mergeCell ref="K370:L370"/>
    <mergeCell ref="M369:P369"/>
    <mergeCell ref="Q369:S369"/>
    <mergeCell ref="T369:U369"/>
    <mergeCell ref="V369:X369"/>
    <mergeCell ref="Y369:Z369"/>
    <mergeCell ref="AA369:AE369"/>
    <mergeCell ref="AF368:AG368"/>
    <mergeCell ref="AH368:AJ368"/>
    <mergeCell ref="AK368:AM368"/>
    <mergeCell ref="AN368:AP368"/>
    <mergeCell ref="AQ368:AR368"/>
    <mergeCell ref="A369:B369"/>
    <mergeCell ref="C369:E369"/>
    <mergeCell ref="F369:H369"/>
    <mergeCell ref="I369:J369"/>
    <mergeCell ref="K369:L369"/>
    <mergeCell ref="M368:P368"/>
    <mergeCell ref="Q368:S368"/>
    <mergeCell ref="T368:U368"/>
    <mergeCell ref="V368:X368"/>
    <mergeCell ref="Y368:Z368"/>
    <mergeCell ref="AA368:AE368"/>
    <mergeCell ref="AF373:AG373"/>
    <mergeCell ref="AH373:AJ373"/>
    <mergeCell ref="AK373:AM373"/>
    <mergeCell ref="AN373:AP373"/>
    <mergeCell ref="AQ373:AR373"/>
    <mergeCell ref="A374:B374"/>
    <mergeCell ref="C374:E374"/>
    <mergeCell ref="F374:H374"/>
    <mergeCell ref="I374:J374"/>
    <mergeCell ref="K374:L374"/>
    <mergeCell ref="M373:P373"/>
    <mergeCell ref="Q373:S373"/>
    <mergeCell ref="T373:U373"/>
    <mergeCell ref="V373:X373"/>
    <mergeCell ref="Y373:Z373"/>
    <mergeCell ref="AA373:AE373"/>
    <mergeCell ref="AF372:AG372"/>
    <mergeCell ref="AH372:AJ372"/>
    <mergeCell ref="AK372:AM372"/>
    <mergeCell ref="AN372:AP372"/>
    <mergeCell ref="AQ372:AR372"/>
    <mergeCell ref="A373:B373"/>
    <mergeCell ref="C373:E373"/>
    <mergeCell ref="F373:H373"/>
    <mergeCell ref="I373:J373"/>
    <mergeCell ref="K373:L373"/>
    <mergeCell ref="M372:P372"/>
    <mergeCell ref="Q372:S372"/>
    <mergeCell ref="T372:U372"/>
    <mergeCell ref="V372:X372"/>
    <mergeCell ref="Y372:Z372"/>
    <mergeCell ref="AA372:AE372"/>
    <mergeCell ref="AF371:AG371"/>
    <mergeCell ref="AH371:AJ371"/>
    <mergeCell ref="AK371:AM371"/>
    <mergeCell ref="AN371:AP371"/>
    <mergeCell ref="AQ371:AR371"/>
    <mergeCell ref="A372:B372"/>
    <mergeCell ref="C372:E372"/>
    <mergeCell ref="F372:H372"/>
    <mergeCell ref="I372:J372"/>
    <mergeCell ref="K372:L372"/>
    <mergeCell ref="M371:P371"/>
    <mergeCell ref="Q371:S371"/>
    <mergeCell ref="T371:U371"/>
    <mergeCell ref="V371:X371"/>
    <mergeCell ref="Y371:Z371"/>
    <mergeCell ref="AA371:AE371"/>
    <mergeCell ref="AF376:AG376"/>
    <mergeCell ref="AH376:AJ376"/>
    <mergeCell ref="AK376:AM376"/>
    <mergeCell ref="AN376:AP376"/>
    <mergeCell ref="AQ376:AR376"/>
    <mergeCell ref="A377:B377"/>
    <mergeCell ref="C377:E377"/>
    <mergeCell ref="F377:H377"/>
    <mergeCell ref="I377:J377"/>
    <mergeCell ref="K377:L377"/>
    <mergeCell ref="M376:P376"/>
    <mergeCell ref="Q376:S376"/>
    <mergeCell ref="T376:U376"/>
    <mergeCell ref="V376:X376"/>
    <mergeCell ref="Y376:Z376"/>
    <mergeCell ref="AA376:AE376"/>
    <mergeCell ref="AF375:AG375"/>
    <mergeCell ref="AH375:AJ375"/>
    <mergeCell ref="AK375:AM375"/>
    <mergeCell ref="AN375:AP375"/>
    <mergeCell ref="AQ375:AR375"/>
    <mergeCell ref="A376:B376"/>
    <mergeCell ref="C376:E376"/>
    <mergeCell ref="F376:H376"/>
    <mergeCell ref="I376:J376"/>
    <mergeCell ref="K376:L376"/>
    <mergeCell ref="M375:P375"/>
    <mergeCell ref="Q375:S375"/>
    <mergeCell ref="T375:U375"/>
    <mergeCell ref="V375:X375"/>
    <mergeCell ref="Y375:Z375"/>
    <mergeCell ref="AA375:AE375"/>
    <mergeCell ref="AF374:AG374"/>
    <mergeCell ref="AH374:AJ374"/>
    <mergeCell ref="AK374:AM374"/>
    <mergeCell ref="AN374:AP374"/>
    <mergeCell ref="AQ374:AR374"/>
    <mergeCell ref="A375:B375"/>
    <mergeCell ref="C375:E375"/>
    <mergeCell ref="F375:H375"/>
    <mergeCell ref="I375:J375"/>
    <mergeCell ref="K375:L375"/>
    <mergeCell ref="M374:P374"/>
    <mergeCell ref="Q374:S374"/>
    <mergeCell ref="T374:U374"/>
    <mergeCell ref="V374:X374"/>
    <mergeCell ref="Y374:Z374"/>
    <mergeCell ref="AA374:AE374"/>
    <mergeCell ref="AF379:AG379"/>
    <mergeCell ref="AH379:AJ379"/>
    <mergeCell ref="AK379:AM379"/>
    <mergeCell ref="AN379:AP379"/>
    <mergeCell ref="AQ379:AR379"/>
    <mergeCell ref="A380:B380"/>
    <mergeCell ref="C380:E380"/>
    <mergeCell ref="F380:H380"/>
    <mergeCell ref="I380:J380"/>
    <mergeCell ref="K380:L380"/>
    <mergeCell ref="M379:P379"/>
    <mergeCell ref="Q379:S379"/>
    <mergeCell ref="T379:U379"/>
    <mergeCell ref="V379:X379"/>
    <mergeCell ref="Y379:Z379"/>
    <mergeCell ref="AA379:AE379"/>
    <mergeCell ref="AF378:AG378"/>
    <mergeCell ref="AH378:AJ378"/>
    <mergeCell ref="AK378:AM378"/>
    <mergeCell ref="AN378:AP378"/>
    <mergeCell ref="AQ378:AR378"/>
    <mergeCell ref="A379:B379"/>
    <mergeCell ref="C379:E379"/>
    <mergeCell ref="F379:H379"/>
    <mergeCell ref="I379:J379"/>
    <mergeCell ref="K379:L379"/>
    <mergeCell ref="M378:P378"/>
    <mergeCell ref="Q378:S378"/>
    <mergeCell ref="T378:U378"/>
    <mergeCell ref="V378:X378"/>
    <mergeCell ref="Y378:Z378"/>
    <mergeCell ref="AA378:AE378"/>
    <mergeCell ref="AF377:AG377"/>
    <mergeCell ref="AH377:AJ377"/>
    <mergeCell ref="AK377:AM377"/>
    <mergeCell ref="AN377:AP377"/>
    <mergeCell ref="AQ377:AR377"/>
    <mergeCell ref="A378:B378"/>
    <mergeCell ref="C378:E378"/>
    <mergeCell ref="F378:H378"/>
    <mergeCell ref="I378:J378"/>
    <mergeCell ref="K378:L378"/>
    <mergeCell ref="M377:P377"/>
    <mergeCell ref="Q377:S377"/>
    <mergeCell ref="T377:U377"/>
    <mergeCell ref="V377:X377"/>
    <mergeCell ref="Y377:Z377"/>
    <mergeCell ref="AA377:AE377"/>
    <mergeCell ref="Q383:S383"/>
    <mergeCell ref="T383:U383"/>
    <mergeCell ref="V383:X383"/>
    <mergeCell ref="Y383:Z383"/>
    <mergeCell ref="AA383:AE383"/>
    <mergeCell ref="AF383:AR383"/>
    <mergeCell ref="V382:X382"/>
    <mergeCell ref="Y382:Z382"/>
    <mergeCell ref="AA382:AE382"/>
    <mergeCell ref="AF382:AR382"/>
    <mergeCell ref="A383:B383"/>
    <mergeCell ref="C383:E383"/>
    <mergeCell ref="F383:H383"/>
    <mergeCell ref="I383:J383"/>
    <mergeCell ref="K383:L383"/>
    <mergeCell ref="M383:P383"/>
    <mergeCell ref="AF381:AG381"/>
    <mergeCell ref="AI381:AS381"/>
    <mergeCell ref="A382:B382"/>
    <mergeCell ref="C382:E382"/>
    <mergeCell ref="F382:H382"/>
    <mergeCell ref="I382:J382"/>
    <mergeCell ref="K382:L382"/>
    <mergeCell ref="M382:P382"/>
    <mergeCell ref="Q382:S382"/>
    <mergeCell ref="T382:U382"/>
    <mergeCell ref="M381:P381"/>
    <mergeCell ref="Q381:S381"/>
    <mergeCell ref="T381:U381"/>
    <mergeCell ref="V381:X381"/>
    <mergeCell ref="Y381:Z381"/>
    <mergeCell ref="AA381:AE381"/>
    <mergeCell ref="AF380:AG380"/>
    <mergeCell ref="AH380:AJ380"/>
    <mergeCell ref="AK380:AM380"/>
    <mergeCell ref="AN380:AP380"/>
    <mergeCell ref="AQ380:AR380"/>
    <mergeCell ref="A381:B381"/>
    <mergeCell ref="C381:E381"/>
    <mergeCell ref="F381:H381"/>
    <mergeCell ref="I381:J381"/>
    <mergeCell ref="K381:L381"/>
    <mergeCell ref="M380:P380"/>
    <mergeCell ref="Q380:S380"/>
    <mergeCell ref="T380:U380"/>
    <mergeCell ref="V380:X380"/>
    <mergeCell ref="Y380:Z380"/>
    <mergeCell ref="AA380:AE380"/>
    <mergeCell ref="AH386:AJ386"/>
    <mergeCell ref="AK386:AM386"/>
    <mergeCell ref="AN386:AP386"/>
    <mergeCell ref="AQ386:AR386"/>
    <mergeCell ref="A387:B387"/>
    <mergeCell ref="C387:E387"/>
    <mergeCell ref="F387:H387"/>
    <mergeCell ref="I387:J387"/>
    <mergeCell ref="K387:L387"/>
    <mergeCell ref="M387:P387"/>
    <mergeCell ref="Q386:S386"/>
    <mergeCell ref="T386:U386"/>
    <mergeCell ref="V386:X386"/>
    <mergeCell ref="Y386:Z386"/>
    <mergeCell ref="AA386:AE386"/>
    <mergeCell ref="AF386:AG386"/>
    <mergeCell ref="AH385:AJ385"/>
    <mergeCell ref="AK385:AM385"/>
    <mergeCell ref="AN385:AP385"/>
    <mergeCell ref="AQ385:AR385"/>
    <mergeCell ref="A386:B386"/>
    <mergeCell ref="C386:E386"/>
    <mergeCell ref="F386:H386"/>
    <mergeCell ref="I386:J386"/>
    <mergeCell ref="K386:L386"/>
    <mergeCell ref="M386:P386"/>
    <mergeCell ref="Q385:S385"/>
    <mergeCell ref="T385:U385"/>
    <mergeCell ref="V385:X385"/>
    <mergeCell ref="Y385:Z385"/>
    <mergeCell ref="AA385:AE385"/>
    <mergeCell ref="AF385:AG385"/>
    <mergeCell ref="AH384:AJ384"/>
    <mergeCell ref="AK384:AM384"/>
    <mergeCell ref="AN384:AP384"/>
    <mergeCell ref="AQ384:AR384"/>
    <mergeCell ref="A385:B385"/>
    <mergeCell ref="C385:E385"/>
    <mergeCell ref="F385:H385"/>
    <mergeCell ref="I385:J385"/>
    <mergeCell ref="K385:L385"/>
    <mergeCell ref="M385:P385"/>
    <mergeCell ref="Q384:S384"/>
    <mergeCell ref="T384:U384"/>
    <mergeCell ref="V384:X384"/>
    <mergeCell ref="Y384:Z384"/>
    <mergeCell ref="AA384:AE384"/>
    <mergeCell ref="AF384:AG384"/>
    <mergeCell ref="A384:B384"/>
    <mergeCell ref="C384:E384"/>
    <mergeCell ref="F384:H384"/>
    <mergeCell ref="I384:J384"/>
    <mergeCell ref="K384:L384"/>
    <mergeCell ref="M384:P384"/>
    <mergeCell ref="AH389:AJ389"/>
    <mergeCell ref="AK389:AM389"/>
    <mergeCell ref="AN389:AP389"/>
    <mergeCell ref="AQ389:AR389"/>
    <mergeCell ref="A390:B390"/>
    <mergeCell ref="C390:E390"/>
    <mergeCell ref="F390:H390"/>
    <mergeCell ref="I390:J390"/>
    <mergeCell ref="K390:L390"/>
    <mergeCell ref="M390:P390"/>
    <mergeCell ref="Q389:S389"/>
    <mergeCell ref="T389:U389"/>
    <mergeCell ref="V389:X389"/>
    <mergeCell ref="Y389:Z389"/>
    <mergeCell ref="AA389:AE389"/>
    <mergeCell ref="AF389:AG389"/>
    <mergeCell ref="AH388:AJ388"/>
    <mergeCell ref="AK388:AM388"/>
    <mergeCell ref="AN388:AP388"/>
    <mergeCell ref="AQ388:AR388"/>
    <mergeCell ref="A389:B389"/>
    <mergeCell ref="C389:E389"/>
    <mergeCell ref="F389:H389"/>
    <mergeCell ref="I389:J389"/>
    <mergeCell ref="K389:L389"/>
    <mergeCell ref="M389:P389"/>
    <mergeCell ref="Q388:S388"/>
    <mergeCell ref="T388:U388"/>
    <mergeCell ref="V388:X388"/>
    <mergeCell ref="Y388:Z388"/>
    <mergeCell ref="AA388:AE388"/>
    <mergeCell ref="AF388:AG388"/>
    <mergeCell ref="AH387:AJ387"/>
    <mergeCell ref="AK387:AM387"/>
    <mergeCell ref="AN387:AP387"/>
    <mergeCell ref="AQ387:AR387"/>
    <mergeCell ref="A388:B388"/>
    <mergeCell ref="C388:E388"/>
    <mergeCell ref="F388:H388"/>
    <mergeCell ref="I388:J388"/>
    <mergeCell ref="K388:L388"/>
    <mergeCell ref="M388:P388"/>
    <mergeCell ref="Q387:S387"/>
    <mergeCell ref="T387:U387"/>
    <mergeCell ref="V387:X387"/>
    <mergeCell ref="Y387:Z387"/>
    <mergeCell ref="AA387:AE387"/>
    <mergeCell ref="AF387:AG387"/>
    <mergeCell ref="AH392:AJ392"/>
    <mergeCell ref="AK392:AM392"/>
    <mergeCell ref="AN392:AP392"/>
    <mergeCell ref="AQ392:AR392"/>
    <mergeCell ref="A393:B393"/>
    <mergeCell ref="C393:E393"/>
    <mergeCell ref="F393:H393"/>
    <mergeCell ref="I393:J393"/>
    <mergeCell ref="K393:L393"/>
    <mergeCell ref="M393:P393"/>
    <mergeCell ref="Q392:S392"/>
    <mergeCell ref="T392:U392"/>
    <mergeCell ref="V392:X392"/>
    <mergeCell ref="Y392:Z392"/>
    <mergeCell ref="AA392:AE392"/>
    <mergeCell ref="AF392:AG392"/>
    <mergeCell ref="AH391:AJ391"/>
    <mergeCell ref="AK391:AM391"/>
    <mergeCell ref="AN391:AP391"/>
    <mergeCell ref="AQ391:AR391"/>
    <mergeCell ref="A392:B392"/>
    <mergeCell ref="C392:E392"/>
    <mergeCell ref="F392:H392"/>
    <mergeCell ref="I392:J392"/>
    <mergeCell ref="K392:L392"/>
    <mergeCell ref="M392:P392"/>
    <mergeCell ref="Q391:S391"/>
    <mergeCell ref="T391:U391"/>
    <mergeCell ref="V391:X391"/>
    <mergeCell ref="Y391:Z391"/>
    <mergeCell ref="AA391:AE391"/>
    <mergeCell ref="AF391:AG391"/>
    <mergeCell ref="AH390:AJ390"/>
    <mergeCell ref="AK390:AM390"/>
    <mergeCell ref="AN390:AP390"/>
    <mergeCell ref="AQ390:AR390"/>
    <mergeCell ref="A391:B391"/>
    <mergeCell ref="C391:E391"/>
    <mergeCell ref="F391:H391"/>
    <mergeCell ref="I391:J391"/>
    <mergeCell ref="K391:L391"/>
    <mergeCell ref="M391:P391"/>
    <mergeCell ref="Q390:S390"/>
    <mergeCell ref="T390:U390"/>
    <mergeCell ref="V390:X390"/>
    <mergeCell ref="Y390:Z390"/>
    <mergeCell ref="AA390:AE390"/>
    <mergeCell ref="AF390:AG390"/>
    <mergeCell ref="AH395:AJ395"/>
    <mergeCell ref="AK395:AM395"/>
    <mergeCell ref="AN395:AP395"/>
    <mergeCell ref="AQ395:AR395"/>
    <mergeCell ref="A396:B396"/>
    <mergeCell ref="C396:E396"/>
    <mergeCell ref="F396:H396"/>
    <mergeCell ref="I396:J396"/>
    <mergeCell ref="K396:L396"/>
    <mergeCell ref="M396:P396"/>
    <mergeCell ref="Q395:S395"/>
    <mergeCell ref="T395:U395"/>
    <mergeCell ref="V395:X395"/>
    <mergeCell ref="Y395:Z395"/>
    <mergeCell ref="AA395:AE395"/>
    <mergeCell ref="AF395:AG395"/>
    <mergeCell ref="AH394:AJ394"/>
    <mergeCell ref="AK394:AM394"/>
    <mergeCell ref="AN394:AP394"/>
    <mergeCell ref="AQ394:AR394"/>
    <mergeCell ref="A395:B395"/>
    <mergeCell ref="C395:E395"/>
    <mergeCell ref="F395:H395"/>
    <mergeCell ref="I395:J395"/>
    <mergeCell ref="K395:L395"/>
    <mergeCell ref="M395:P395"/>
    <mergeCell ref="Q394:S394"/>
    <mergeCell ref="T394:U394"/>
    <mergeCell ref="V394:X394"/>
    <mergeCell ref="Y394:Z394"/>
    <mergeCell ref="AA394:AE394"/>
    <mergeCell ref="AF394:AG394"/>
    <mergeCell ref="AH393:AJ393"/>
    <mergeCell ref="AK393:AM393"/>
    <mergeCell ref="AN393:AP393"/>
    <mergeCell ref="AQ393:AR393"/>
    <mergeCell ref="A394:B394"/>
    <mergeCell ref="C394:E394"/>
    <mergeCell ref="F394:H394"/>
    <mergeCell ref="I394:J394"/>
    <mergeCell ref="K394:L394"/>
    <mergeCell ref="M394:P394"/>
    <mergeCell ref="Q393:S393"/>
    <mergeCell ref="T393:U393"/>
    <mergeCell ref="V393:X393"/>
    <mergeCell ref="Y393:Z393"/>
    <mergeCell ref="AA393:AE393"/>
    <mergeCell ref="AF393:AG393"/>
    <mergeCell ref="AH398:AJ398"/>
    <mergeCell ref="AK398:AM398"/>
    <mergeCell ref="AN398:AP398"/>
    <mergeCell ref="AQ398:AR398"/>
    <mergeCell ref="A399:B399"/>
    <mergeCell ref="C399:E399"/>
    <mergeCell ref="F399:H399"/>
    <mergeCell ref="I399:J399"/>
    <mergeCell ref="K399:L399"/>
    <mergeCell ref="M399:P399"/>
    <mergeCell ref="Q398:S398"/>
    <mergeCell ref="T398:U398"/>
    <mergeCell ref="V398:X398"/>
    <mergeCell ref="Y398:Z398"/>
    <mergeCell ref="AA398:AE398"/>
    <mergeCell ref="AF398:AG398"/>
    <mergeCell ref="AH397:AJ397"/>
    <mergeCell ref="AK397:AM397"/>
    <mergeCell ref="AN397:AP397"/>
    <mergeCell ref="AQ397:AR397"/>
    <mergeCell ref="A398:B398"/>
    <mergeCell ref="C398:E398"/>
    <mergeCell ref="F398:H398"/>
    <mergeCell ref="I398:J398"/>
    <mergeCell ref="K398:L398"/>
    <mergeCell ref="M398:P398"/>
    <mergeCell ref="Q397:S397"/>
    <mergeCell ref="T397:U397"/>
    <mergeCell ref="V397:X397"/>
    <mergeCell ref="Y397:Z397"/>
    <mergeCell ref="AA397:AE397"/>
    <mergeCell ref="AF397:AG397"/>
    <mergeCell ref="AH396:AJ396"/>
    <mergeCell ref="AK396:AM396"/>
    <mergeCell ref="AN396:AP396"/>
    <mergeCell ref="AQ396:AR396"/>
    <mergeCell ref="A397:B397"/>
    <mergeCell ref="C397:E397"/>
    <mergeCell ref="F397:H397"/>
    <mergeCell ref="I397:J397"/>
    <mergeCell ref="K397:L397"/>
    <mergeCell ref="M397:P397"/>
    <mergeCell ref="Q396:S396"/>
    <mergeCell ref="T396:U396"/>
    <mergeCell ref="V396:X396"/>
    <mergeCell ref="Y396:Z396"/>
    <mergeCell ref="AA396:AE396"/>
    <mergeCell ref="AF396:AG396"/>
    <mergeCell ref="AH401:AJ401"/>
    <mergeCell ref="AK401:AM401"/>
    <mergeCell ref="AN401:AP401"/>
    <mergeCell ref="AQ401:AR401"/>
    <mergeCell ref="A402:B402"/>
    <mergeCell ref="C402:E402"/>
    <mergeCell ref="F402:H402"/>
    <mergeCell ref="I402:J402"/>
    <mergeCell ref="K402:L402"/>
    <mergeCell ref="M402:P402"/>
    <mergeCell ref="Q401:S401"/>
    <mergeCell ref="T401:U401"/>
    <mergeCell ref="V401:X401"/>
    <mergeCell ref="Y401:Z401"/>
    <mergeCell ref="AA401:AE401"/>
    <mergeCell ref="AF401:AG401"/>
    <mergeCell ref="AH400:AJ400"/>
    <mergeCell ref="AK400:AM400"/>
    <mergeCell ref="AN400:AP400"/>
    <mergeCell ref="AQ400:AR400"/>
    <mergeCell ref="A401:B401"/>
    <mergeCell ref="C401:E401"/>
    <mergeCell ref="F401:H401"/>
    <mergeCell ref="I401:J401"/>
    <mergeCell ref="K401:L401"/>
    <mergeCell ref="M401:P401"/>
    <mergeCell ref="Q400:S400"/>
    <mergeCell ref="T400:U400"/>
    <mergeCell ref="V400:X400"/>
    <mergeCell ref="Y400:Z400"/>
    <mergeCell ref="AA400:AE400"/>
    <mergeCell ref="AF400:AG400"/>
    <mergeCell ref="AH399:AJ399"/>
    <mergeCell ref="AK399:AM399"/>
    <mergeCell ref="AN399:AP399"/>
    <mergeCell ref="AQ399:AR399"/>
    <mergeCell ref="A400:B400"/>
    <mergeCell ref="C400:E400"/>
    <mergeCell ref="F400:H400"/>
    <mergeCell ref="I400:J400"/>
    <mergeCell ref="K400:L400"/>
    <mergeCell ref="M400:P400"/>
    <mergeCell ref="Q399:S399"/>
    <mergeCell ref="T399:U399"/>
    <mergeCell ref="V399:X399"/>
    <mergeCell ref="Y399:Z399"/>
    <mergeCell ref="AA399:AE399"/>
    <mergeCell ref="AF399:AG399"/>
    <mergeCell ref="AH404:AJ404"/>
    <mergeCell ref="AK404:AM404"/>
    <mergeCell ref="AN404:AP404"/>
    <mergeCell ref="AQ404:AR404"/>
    <mergeCell ref="A405:B405"/>
    <mergeCell ref="C405:E405"/>
    <mergeCell ref="F405:H405"/>
    <mergeCell ref="I405:J405"/>
    <mergeCell ref="K405:L405"/>
    <mergeCell ref="M405:P405"/>
    <mergeCell ref="Q404:S404"/>
    <mergeCell ref="T404:U404"/>
    <mergeCell ref="V404:X404"/>
    <mergeCell ref="Y404:Z404"/>
    <mergeCell ref="AA404:AE404"/>
    <mergeCell ref="AF404:AG404"/>
    <mergeCell ref="AH403:AJ403"/>
    <mergeCell ref="AK403:AM403"/>
    <mergeCell ref="AN403:AP403"/>
    <mergeCell ref="AQ403:AR403"/>
    <mergeCell ref="A404:B404"/>
    <mergeCell ref="C404:E404"/>
    <mergeCell ref="F404:H404"/>
    <mergeCell ref="I404:J404"/>
    <mergeCell ref="K404:L404"/>
    <mergeCell ref="M404:P404"/>
    <mergeCell ref="Q403:S403"/>
    <mergeCell ref="T403:U403"/>
    <mergeCell ref="V403:X403"/>
    <mergeCell ref="Y403:Z403"/>
    <mergeCell ref="AA403:AE403"/>
    <mergeCell ref="AF403:AG403"/>
    <mergeCell ref="AH402:AJ402"/>
    <mergeCell ref="AK402:AM402"/>
    <mergeCell ref="AN402:AP402"/>
    <mergeCell ref="AQ402:AR402"/>
    <mergeCell ref="A403:B403"/>
    <mergeCell ref="C403:E403"/>
    <mergeCell ref="F403:H403"/>
    <mergeCell ref="I403:J403"/>
    <mergeCell ref="K403:L403"/>
    <mergeCell ref="M403:P403"/>
    <mergeCell ref="Q402:S402"/>
    <mergeCell ref="T402:U402"/>
    <mergeCell ref="V402:X402"/>
    <mergeCell ref="Y402:Z402"/>
    <mergeCell ref="AA402:AE402"/>
    <mergeCell ref="AF402:AG402"/>
    <mergeCell ref="AH407:AJ407"/>
    <mergeCell ref="AK407:AM407"/>
    <mergeCell ref="AN407:AP407"/>
    <mergeCell ref="AQ407:AR407"/>
    <mergeCell ref="A408:B408"/>
    <mergeCell ref="C408:E408"/>
    <mergeCell ref="F408:H408"/>
    <mergeCell ref="I408:J408"/>
    <mergeCell ref="K408:L408"/>
    <mergeCell ref="M408:P408"/>
    <mergeCell ref="Q407:S407"/>
    <mergeCell ref="T407:U407"/>
    <mergeCell ref="V407:X407"/>
    <mergeCell ref="Y407:Z407"/>
    <mergeCell ref="AA407:AE407"/>
    <mergeCell ref="AF407:AG407"/>
    <mergeCell ref="AH406:AJ406"/>
    <mergeCell ref="AK406:AM406"/>
    <mergeCell ref="AN406:AP406"/>
    <mergeCell ref="AQ406:AR406"/>
    <mergeCell ref="A407:B407"/>
    <mergeCell ref="C407:E407"/>
    <mergeCell ref="F407:H407"/>
    <mergeCell ref="I407:J407"/>
    <mergeCell ref="K407:L407"/>
    <mergeCell ref="M407:P407"/>
    <mergeCell ref="Q406:S406"/>
    <mergeCell ref="T406:U406"/>
    <mergeCell ref="V406:X406"/>
    <mergeCell ref="Y406:Z406"/>
    <mergeCell ref="AA406:AE406"/>
    <mergeCell ref="AF406:AG406"/>
    <mergeCell ref="AH405:AJ405"/>
    <mergeCell ref="AK405:AM405"/>
    <mergeCell ref="AN405:AP405"/>
    <mergeCell ref="AQ405:AR405"/>
    <mergeCell ref="A406:B406"/>
    <mergeCell ref="C406:E406"/>
    <mergeCell ref="F406:H406"/>
    <mergeCell ref="I406:J406"/>
    <mergeCell ref="K406:L406"/>
    <mergeCell ref="M406:P406"/>
    <mergeCell ref="Q405:S405"/>
    <mergeCell ref="T405:U405"/>
    <mergeCell ref="V405:X405"/>
    <mergeCell ref="Y405:Z405"/>
    <mergeCell ref="AA405:AE405"/>
    <mergeCell ref="AF405:AG405"/>
    <mergeCell ref="AH410:AJ410"/>
    <mergeCell ref="AK410:AM410"/>
    <mergeCell ref="AN410:AP410"/>
    <mergeCell ref="AQ410:AR410"/>
    <mergeCell ref="A411:B411"/>
    <mergeCell ref="C411:E411"/>
    <mergeCell ref="F411:H411"/>
    <mergeCell ref="I411:J411"/>
    <mergeCell ref="K411:L411"/>
    <mergeCell ref="M411:P411"/>
    <mergeCell ref="Q410:S410"/>
    <mergeCell ref="T410:U410"/>
    <mergeCell ref="V410:X410"/>
    <mergeCell ref="Y410:Z410"/>
    <mergeCell ref="AA410:AE410"/>
    <mergeCell ref="AF410:AG410"/>
    <mergeCell ref="AH409:AJ409"/>
    <mergeCell ref="AK409:AM409"/>
    <mergeCell ref="AN409:AP409"/>
    <mergeCell ref="AQ409:AR409"/>
    <mergeCell ref="A410:B410"/>
    <mergeCell ref="C410:E410"/>
    <mergeCell ref="F410:H410"/>
    <mergeCell ref="I410:J410"/>
    <mergeCell ref="K410:L410"/>
    <mergeCell ref="M410:P410"/>
    <mergeCell ref="Q409:S409"/>
    <mergeCell ref="T409:U409"/>
    <mergeCell ref="V409:X409"/>
    <mergeCell ref="Y409:Z409"/>
    <mergeCell ref="AA409:AE409"/>
    <mergeCell ref="AF409:AG409"/>
    <mergeCell ref="AH408:AJ408"/>
    <mergeCell ref="AK408:AM408"/>
    <mergeCell ref="AN408:AP408"/>
    <mergeCell ref="AQ408:AR408"/>
    <mergeCell ref="A409:B409"/>
    <mergeCell ref="C409:E409"/>
    <mergeCell ref="F409:H409"/>
    <mergeCell ref="I409:J409"/>
    <mergeCell ref="K409:L409"/>
    <mergeCell ref="M409:P409"/>
    <mergeCell ref="Q408:S408"/>
    <mergeCell ref="T408:U408"/>
    <mergeCell ref="V408:X408"/>
    <mergeCell ref="Y408:Z408"/>
    <mergeCell ref="AA408:AE408"/>
    <mergeCell ref="AF408:AG408"/>
    <mergeCell ref="Y413:Z413"/>
    <mergeCell ref="AA413:AE413"/>
    <mergeCell ref="AF413:AR413"/>
    <mergeCell ref="A414:B414"/>
    <mergeCell ref="C414:E414"/>
    <mergeCell ref="F414:H414"/>
    <mergeCell ref="I414:J414"/>
    <mergeCell ref="K414:L414"/>
    <mergeCell ref="M414:P414"/>
    <mergeCell ref="Q414:S414"/>
    <mergeCell ref="AI412:AS412"/>
    <mergeCell ref="A413:B413"/>
    <mergeCell ref="C413:E413"/>
    <mergeCell ref="F413:H413"/>
    <mergeCell ref="I413:J413"/>
    <mergeCell ref="K413:L413"/>
    <mergeCell ref="M413:P413"/>
    <mergeCell ref="Q413:S413"/>
    <mergeCell ref="T413:U413"/>
    <mergeCell ref="V413:X413"/>
    <mergeCell ref="Q412:S412"/>
    <mergeCell ref="T412:U412"/>
    <mergeCell ref="V412:X412"/>
    <mergeCell ref="Y412:Z412"/>
    <mergeCell ref="AA412:AE412"/>
    <mergeCell ref="AF412:AG412"/>
    <mergeCell ref="AH411:AJ411"/>
    <mergeCell ref="AK411:AM411"/>
    <mergeCell ref="AN411:AP411"/>
    <mergeCell ref="AQ411:AR411"/>
    <mergeCell ref="A412:B412"/>
    <mergeCell ref="C412:E412"/>
    <mergeCell ref="F412:H412"/>
    <mergeCell ref="I412:J412"/>
    <mergeCell ref="K412:L412"/>
    <mergeCell ref="M412:P412"/>
    <mergeCell ref="Q411:S411"/>
    <mergeCell ref="T411:U411"/>
    <mergeCell ref="V411:X411"/>
    <mergeCell ref="Y411:Z411"/>
    <mergeCell ref="AA411:AE411"/>
    <mergeCell ref="AF411:AG411"/>
    <mergeCell ref="AF416:AG416"/>
    <mergeCell ref="AH416:AJ416"/>
    <mergeCell ref="AK416:AM416"/>
    <mergeCell ref="AN416:AP416"/>
    <mergeCell ref="AQ416:AR416"/>
    <mergeCell ref="A417:B417"/>
    <mergeCell ref="C417:E417"/>
    <mergeCell ref="F417:H417"/>
    <mergeCell ref="I417:J417"/>
    <mergeCell ref="K417:L417"/>
    <mergeCell ref="M416:P416"/>
    <mergeCell ref="Q416:S416"/>
    <mergeCell ref="T416:U416"/>
    <mergeCell ref="V416:X416"/>
    <mergeCell ref="Y416:Z416"/>
    <mergeCell ref="AA416:AE416"/>
    <mergeCell ref="AF415:AG415"/>
    <mergeCell ref="AH415:AJ415"/>
    <mergeCell ref="AK415:AM415"/>
    <mergeCell ref="AN415:AP415"/>
    <mergeCell ref="AQ415:AR415"/>
    <mergeCell ref="A416:B416"/>
    <mergeCell ref="C416:E416"/>
    <mergeCell ref="F416:H416"/>
    <mergeCell ref="I416:J416"/>
    <mergeCell ref="K416:L416"/>
    <mergeCell ref="M415:P415"/>
    <mergeCell ref="Q415:S415"/>
    <mergeCell ref="T415:U415"/>
    <mergeCell ref="V415:X415"/>
    <mergeCell ref="Y415:Z415"/>
    <mergeCell ref="AA415:AE415"/>
    <mergeCell ref="T414:U414"/>
    <mergeCell ref="V414:X414"/>
    <mergeCell ref="Y414:Z414"/>
    <mergeCell ref="AA414:AE414"/>
    <mergeCell ref="AF414:AR414"/>
    <mergeCell ref="A415:B415"/>
    <mergeCell ref="C415:E415"/>
    <mergeCell ref="F415:H415"/>
    <mergeCell ref="I415:J415"/>
    <mergeCell ref="K415:L415"/>
    <mergeCell ref="AF419:AG419"/>
    <mergeCell ref="AH419:AJ419"/>
    <mergeCell ref="AK419:AM419"/>
    <mergeCell ref="AN419:AP419"/>
    <mergeCell ref="AQ419:AR419"/>
    <mergeCell ref="A420:B420"/>
    <mergeCell ref="C420:E420"/>
    <mergeCell ref="F420:H420"/>
    <mergeCell ref="I420:J420"/>
    <mergeCell ref="K420:L420"/>
    <mergeCell ref="M419:P419"/>
    <mergeCell ref="Q419:S419"/>
    <mergeCell ref="T419:U419"/>
    <mergeCell ref="V419:X419"/>
    <mergeCell ref="Y419:Z419"/>
    <mergeCell ref="AA419:AE419"/>
    <mergeCell ref="AF418:AG418"/>
    <mergeCell ref="AH418:AJ418"/>
    <mergeCell ref="AK418:AM418"/>
    <mergeCell ref="AN418:AP418"/>
    <mergeCell ref="AQ418:AR418"/>
    <mergeCell ref="A419:B419"/>
    <mergeCell ref="C419:E419"/>
    <mergeCell ref="F419:H419"/>
    <mergeCell ref="I419:J419"/>
    <mergeCell ref="K419:L419"/>
    <mergeCell ref="M418:P418"/>
    <mergeCell ref="Q418:S418"/>
    <mergeCell ref="T418:U418"/>
    <mergeCell ref="V418:X418"/>
    <mergeCell ref="Y418:Z418"/>
    <mergeCell ref="AA418:AE418"/>
    <mergeCell ref="AF417:AG417"/>
    <mergeCell ref="AH417:AJ417"/>
    <mergeCell ref="AK417:AM417"/>
    <mergeCell ref="AN417:AP417"/>
    <mergeCell ref="AQ417:AR417"/>
    <mergeCell ref="A418:B418"/>
    <mergeCell ref="C418:E418"/>
    <mergeCell ref="F418:H418"/>
    <mergeCell ref="I418:J418"/>
    <mergeCell ref="K418:L418"/>
    <mergeCell ref="M417:P417"/>
    <mergeCell ref="Q417:S417"/>
    <mergeCell ref="T417:U417"/>
    <mergeCell ref="V417:X417"/>
    <mergeCell ref="Y417:Z417"/>
    <mergeCell ref="AA417:AE417"/>
    <mergeCell ref="AF422:AG422"/>
    <mergeCell ref="AH422:AJ422"/>
    <mergeCell ref="AK422:AM422"/>
    <mergeCell ref="AN422:AP422"/>
    <mergeCell ref="AQ422:AR422"/>
    <mergeCell ref="A423:B423"/>
    <mergeCell ref="C423:E423"/>
    <mergeCell ref="F423:H423"/>
    <mergeCell ref="I423:J423"/>
    <mergeCell ref="K423:L423"/>
    <mergeCell ref="M422:P422"/>
    <mergeCell ref="Q422:S422"/>
    <mergeCell ref="T422:U422"/>
    <mergeCell ref="V422:X422"/>
    <mergeCell ref="Y422:Z422"/>
    <mergeCell ref="AA422:AE422"/>
    <mergeCell ref="AF421:AG421"/>
    <mergeCell ref="AH421:AJ421"/>
    <mergeCell ref="AK421:AM421"/>
    <mergeCell ref="AN421:AP421"/>
    <mergeCell ref="AQ421:AR421"/>
    <mergeCell ref="A422:B422"/>
    <mergeCell ref="C422:E422"/>
    <mergeCell ref="F422:H422"/>
    <mergeCell ref="I422:J422"/>
    <mergeCell ref="K422:L422"/>
    <mergeCell ref="M421:P421"/>
    <mergeCell ref="Q421:S421"/>
    <mergeCell ref="T421:U421"/>
    <mergeCell ref="V421:X421"/>
    <mergeCell ref="Y421:Z421"/>
    <mergeCell ref="AA421:AE421"/>
    <mergeCell ref="AF420:AG420"/>
    <mergeCell ref="AH420:AJ420"/>
    <mergeCell ref="AK420:AM420"/>
    <mergeCell ref="AN420:AP420"/>
    <mergeCell ref="AQ420:AR420"/>
    <mergeCell ref="A421:B421"/>
    <mergeCell ref="C421:E421"/>
    <mergeCell ref="F421:H421"/>
    <mergeCell ref="I421:J421"/>
    <mergeCell ref="K421:L421"/>
    <mergeCell ref="M420:P420"/>
    <mergeCell ref="Q420:S420"/>
    <mergeCell ref="T420:U420"/>
    <mergeCell ref="V420:X420"/>
    <mergeCell ref="Y420:Z420"/>
    <mergeCell ref="AA420:AE420"/>
    <mergeCell ref="AF425:AG425"/>
    <mergeCell ref="AH425:AJ425"/>
    <mergeCell ref="AK425:AM425"/>
    <mergeCell ref="AN425:AP425"/>
    <mergeCell ref="AQ425:AR425"/>
    <mergeCell ref="A426:B426"/>
    <mergeCell ref="C426:E426"/>
    <mergeCell ref="F426:H426"/>
    <mergeCell ref="I426:J426"/>
    <mergeCell ref="K426:L426"/>
    <mergeCell ref="M425:P425"/>
    <mergeCell ref="Q425:S425"/>
    <mergeCell ref="T425:U425"/>
    <mergeCell ref="V425:X425"/>
    <mergeCell ref="Y425:Z425"/>
    <mergeCell ref="AA425:AE425"/>
    <mergeCell ref="AF424:AG424"/>
    <mergeCell ref="AH424:AJ424"/>
    <mergeCell ref="AK424:AM424"/>
    <mergeCell ref="AN424:AP424"/>
    <mergeCell ref="AQ424:AR424"/>
    <mergeCell ref="A425:B425"/>
    <mergeCell ref="C425:E425"/>
    <mergeCell ref="F425:H425"/>
    <mergeCell ref="I425:J425"/>
    <mergeCell ref="K425:L425"/>
    <mergeCell ref="M424:P424"/>
    <mergeCell ref="Q424:S424"/>
    <mergeCell ref="T424:U424"/>
    <mergeCell ref="V424:X424"/>
    <mergeCell ref="Y424:Z424"/>
    <mergeCell ref="AA424:AE424"/>
    <mergeCell ref="AF423:AG423"/>
    <mergeCell ref="AH423:AJ423"/>
    <mergeCell ref="AK423:AM423"/>
    <mergeCell ref="AN423:AP423"/>
    <mergeCell ref="AQ423:AR423"/>
    <mergeCell ref="A424:B424"/>
    <mergeCell ref="C424:E424"/>
    <mergeCell ref="F424:H424"/>
    <mergeCell ref="I424:J424"/>
    <mergeCell ref="K424:L424"/>
    <mergeCell ref="M423:P423"/>
    <mergeCell ref="Q423:S423"/>
    <mergeCell ref="T423:U423"/>
    <mergeCell ref="V423:X423"/>
    <mergeCell ref="Y423:Z423"/>
    <mergeCell ref="AA423:AE423"/>
    <mergeCell ref="AF428:AG428"/>
    <mergeCell ref="AH428:AJ428"/>
    <mergeCell ref="AK428:AM428"/>
    <mergeCell ref="AN428:AP428"/>
    <mergeCell ref="AQ428:AR428"/>
    <mergeCell ref="A429:B429"/>
    <mergeCell ref="C429:E429"/>
    <mergeCell ref="F429:H429"/>
    <mergeCell ref="I429:J429"/>
    <mergeCell ref="K429:L429"/>
    <mergeCell ref="M428:P428"/>
    <mergeCell ref="Q428:S428"/>
    <mergeCell ref="T428:U428"/>
    <mergeCell ref="V428:X428"/>
    <mergeCell ref="Y428:Z428"/>
    <mergeCell ref="AA428:AE428"/>
    <mergeCell ref="AF427:AG427"/>
    <mergeCell ref="AH427:AJ427"/>
    <mergeCell ref="AK427:AM427"/>
    <mergeCell ref="AN427:AP427"/>
    <mergeCell ref="AQ427:AR427"/>
    <mergeCell ref="A428:B428"/>
    <mergeCell ref="C428:E428"/>
    <mergeCell ref="F428:H428"/>
    <mergeCell ref="I428:J428"/>
    <mergeCell ref="K428:L428"/>
    <mergeCell ref="M427:P427"/>
    <mergeCell ref="Q427:S427"/>
    <mergeCell ref="T427:U427"/>
    <mergeCell ref="V427:X427"/>
    <mergeCell ref="Y427:Z427"/>
    <mergeCell ref="AA427:AE427"/>
    <mergeCell ref="AF426:AG426"/>
    <mergeCell ref="AH426:AJ426"/>
    <mergeCell ref="AK426:AM426"/>
    <mergeCell ref="AN426:AP426"/>
    <mergeCell ref="AQ426:AR426"/>
    <mergeCell ref="A427:B427"/>
    <mergeCell ref="C427:E427"/>
    <mergeCell ref="F427:H427"/>
    <mergeCell ref="I427:J427"/>
    <mergeCell ref="K427:L427"/>
    <mergeCell ref="M426:P426"/>
    <mergeCell ref="Q426:S426"/>
    <mergeCell ref="T426:U426"/>
    <mergeCell ref="V426:X426"/>
    <mergeCell ref="Y426:Z426"/>
    <mergeCell ref="AA426:AE426"/>
    <mergeCell ref="AF431:AG431"/>
    <mergeCell ref="AH431:AJ431"/>
    <mergeCell ref="AK431:AM431"/>
    <mergeCell ref="AN431:AP431"/>
    <mergeCell ref="AQ431:AR431"/>
    <mergeCell ref="A432:B432"/>
    <mergeCell ref="C432:E432"/>
    <mergeCell ref="F432:H432"/>
    <mergeCell ref="I432:J432"/>
    <mergeCell ref="K432:L432"/>
    <mergeCell ref="M431:P431"/>
    <mergeCell ref="Q431:S431"/>
    <mergeCell ref="T431:U431"/>
    <mergeCell ref="V431:X431"/>
    <mergeCell ref="Y431:Z431"/>
    <mergeCell ref="AA431:AE431"/>
    <mergeCell ref="AF430:AG430"/>
    <mergeCell ref="AH430:AJ430"/>
    <mergeCell ref="AK430:AM430"/>
    <mergeCell ref="AN430:AP430"/>
    <mergeCell ref="AQ430:AR430"/>
    <mergeCell ref="A431:B431"/>
    <mergeCell ref="C431:E431"/>
    <mergeCell ref="F431:H431"/>
    <mergeCell ref="I431:J431"/>
    <mergeCell ref="K431:L431"/>
    <mergeCell ref="M430:P430"/>
    <mergeCell ref="Q430:S430"/>
    <mergeCell ref="T430:U430"/>
    <mergeCell ref="V430:X430"/>
    <mergeCell ref="Y430:Z430"/>
    <mergeCell ref="AA430:AE430"/>
    <mergeCell ref="AF429:AG429"/>
    <mergeCell ref="AH429:AJ429"/>
    <mergeCell ref="AK429:AM429"/>
    <mergeCell ref="AN429:AP429"/>
    <mergeCell ref="AQ429:AR429"/>
    <mergeCell ref="A430:B430"/>
    <mergeCell ref="C430:E430"/>
    <mergeCell ref="F430:H430"/>
    <mergeCell ref="I430:J430"/>
    <mergeCell ref="K430:L430"/>
    <mergeCell ref="M429:P429"/>
    <mergeCell ref="Q429:S429"/>
    <mergeCell ref="T429:U429"/>
    <mergeCell ref="V429:X429"/>
    <mergeCell ref="Y429:Z429"/>
    <mergeCell ref="AA429:AE429"/>
    <mergeCell ref="AF434:AG434"/>
    <mergeCell ref="AH434:AJ434"/>
    <mergeCell ref="AK434:AM434"/>
    <mergeCell ref="AN434:AP434"/>
    <mergeCell ref="AQ434:AR434"/>
    <mergeCell ref="A435:B435"/>
    <mergeCell ref="C435:E435"/>
    <mergeCell ref="F435:H435"/>
    <mergeCell ref="I435:J435"/>
    <mergeCell ref="K435:L435"/>
    <mergeCell ref="M434:P434"/>
    <mergeCell ref="Q434:S434"/>
    <mergeCell ref="T434:U434"/>
    <mergeCell ref="V434:X434"/>
    <mergeCell ref="Y434:Z434"/>
    <mergeCell ref="AA434:AE434"/>
    <mergeCell ref="AF433:AG433"/>
    <mergeCell ref="AH433:AJ433"/>
    <mergeCell ref="AK433:AM433"/>
    <mergeCell ref="AN433:AP433"/>
    <mergeCell ref="AQ433:AR433"/>
    <mergeCell ref="A434:B434"/>
    <mergeCell ref="C434:E434"/>
    <mergeCell ref="F434:H434"/>
    <mergeCell ref="I434:J434"/>
    <mergeCell ref="K434:L434"/>
    <mergeCell ref="M433:P433"/>
    <mergeCell ref="Q433:S433"/>
    <mergeCell ref="T433:U433"/>
    <mergeCell ref="V433:X433"/>
    <mergeCell ref="Y433:Z433"/>
    <mergeCell ref="AA433:AE433"/>
    <mergeCell ref="AF432:AG432"/>
    <mergeCell ref="AH432:AJ432"/>
    <mergeCell ref="AK432:AM432"/>
    <mergeCell ref="AN432:AP432"/>
    <mergeCell ref="AQ432:AR432"/>
    <mergeCell ref="A433:B433"/>
    <mergeCell ref="C433:E433"/>
    <mergeCell ref="F433:H433"/>
    <mergeCell ref="I433:J433"/>
    <mergeCell ref="K433:L433"/>
    <mergeCell ref="M432:P432"/>
    <mergeCell ref="Q432:S432"/>
    <mergeCell ref="T432:U432"/>
    <mergeCell ref="V432:X432"/>
    <mergeCell ref="Y432:Z432"/>
    <mergeCell ref="AA432:AE432"/>
    <mergeCell ref="AF437:AG437"/>
    <mergeCell ref="AH437:AJ437"/>
    <mergeCell ref="AK437:AM437"/>
    <mergeCell ref="AN437:AP437"/>
    <mergeCell ref="AQ437:AR437"/>
    <mergeCell ref="A438:B438"/>
    <mergeCell ref="C438:E438"/>
    <mergeCell ref="F438:H438"/>
    <mergeCell ref="I438:J438"/>
    <mergeCell ref="K438:L438"/>
    <mergeCell ref="M437:P437"/>
    <mergeCell ref="Q437:S437"/>
    <mergeCell ref="T437:U437"/>
    <mergeCell ref="V437:X437"/>
    <mergeCell ref="Y437:Z437"/>
    <mergeCell ref="AA437:AE437"/>
    <mergeCell ref="AF436:AG436"/>
    <mergeCell ref="AH436:AJ436"/>
    <mergeCell ref="AK436:AM436"/>
    <mergeCell ref="AN436:AP436"/>
    <mergeCell ref="AQ436:AR436"/>
    <mergeCell ref="A437:B437"/>
    <mergeCell ref="C437:E437"/>
    <mergeCell ref="F437:H437"/>
    <mergeCell ref="I437:J437"/>
    <mergeCell ref="K437:L437"/>
    <mergeCell ref="M436:P436"/>
    <mergeCell ref="Q436:S436"/>
    <mergeCell ref="T436:U436"/>
    <mergeCell ref="V436:X436"/>
    <mergeCell ref="Y436:Z436"/>
    <mergeCell ref="AA436:AE436"/>
    <mergeCell ref="AF435:AG435"/>
    <mergeCell ref="AH435:AJ435"/>
    <mergeCell ref="AK435:AM435"/>
    <mergeCell ref="AN435:AP435"/>
    <mergeCell ref="AQ435:AR435"/>
    <mergeCell ref="A436:B436"/>
    <mergeCell ref="C436:E436"/>
    <mergeCell ref="F436:H436"/>
    <mergeCell ref="I436:J436"/>
    <mergeCell ref="K436:L436"/>
    <mergeCell ref="M435:P435"/>
    <mergeCell ref="Q435:S435"/>
    <mergeCell ref="T435:U435"/>
    <mergeCell ref="V435:X435"/>
    <mergeCell ref="Y435:Z435"/>
    <mergeCell ref="AA435:AE435"/>
    <mergeCell ref="AF440:AG440"/>
    <mergeCell ref="AH440:AJ440"/>
    <mergeCell ref="AK440:AM440"/>
    <mergeCell ref="AN440:AP440"/>
    <mergeCell ref="AQ440:AR440"/>
    <mergeCell ref="A441:B441"/>
    <mergeCell ref="C441:E441"/>
    <mergeCell ref="F441:H441"/>
    <mergeCell ref="I441:J441"/>
    <mergeCell ref="K441:L441"/>
    <mergeCell ref="M440:P440"/>
    <mergeCell ref="Q440:S440"/>
    <mergeCell ref="T440:U440"/>
    <mergeCell ref="V440:X440"/>
    <mergeCell ref="Y440:Z440"/>
    <mergeCell ref="AA440:AE440"/>
    <mergeCell ref="AF439:AG439"/>
    <mergeCell ref="AH439:AJ439"/>
    <mergeCell ref="AK439:AM439"/>
    <mergeCell ref="AN439:AP439"/>
    <mergeCell ref="AQ439:AR439"/>
    <mergeCell ref="A440:B440"/>
    <mergeCell ref="C440:E440"/>
    <mergeCell ref="F440:H440"/>
    <mergeCell ref="I440:J440"/>
    <mergeCell ref="K440:L440"/>
    <mergeCell ref="M439:P439"/>
    <mergeCell ref="Q439:S439"/>
    <mergeCell ref="T439:U439"/>
    <mergeCell ref="V439:X439"/>
    <mergeCell ref="Y439:Z439"/>
    <mergeCell ref="AA439:AE439"/>
    <mergeCell ref="AF438:AG438"/>
    <mergeCell ref="AH438:AJ438"/>
    <mergeCell ref="AK438:AM438"/>
    <mergeCell ref="AN438:AP438"/>
    <mergeCell ref="AQ438:AR438"/>
    <mergeCell ref="A439:B439"/>
    <mergeCell ref="C439:E439"/>
    <mergeCell ref="F439:H439"/>
    <mergeCell ref="I439:J439"/>
    <mergeCell ref="K439:L439"/>
    <mergeCell ref="M438:P438"/>
    <mergeCell ref="Q438:S438"/>
    <mergeCell ref="T438:U438"/>
    <mergeCell ref="V438:X438"/>
    <mergeCell ref="Y438:Z438"/>
    <mergeCell ref="AA438:AE438"/>
    <mergeCell ref="AF443:AG443"/>
    <mergeCell ref="AH443:AJ443"/>
    <mergeCell ref="AK443:AM443"/>
    <mergeCell ref="AN443:AP443"/>
    <mergeCell ref="AQ443:AR443"/>
    <mergeCell ref="B444:C444"/>
    <mergeCell ref="D444:G444"/>
    <mergeCell ref="H444:I444"/>
    <mergeCell ref="J444:N444"/>
    <mergeCell ref="O444:R444"/>
    <mergeCell ref="M443:P443"/>
    <mergeCell ref="Q443:S443"/>
    <mergeCell ref="T443:U443"/>
    <mergeCell ref="V443:X443"/>
    <mergeCell ref="Y443:Z443"/>
    <mergeCell ref="AA443:AE443"/>
    <mergeCell ref="AF442:AG442"/>
    <mergeCell ref="AH442:AJ442"/>
    <mergeCell ref="AK442:AM442"/>
    <mergeCell ref="AN442:AP442"/>
    <mergeCell ref="AQ442:AR442"/>
    <mergeCell ref="A443:B443"/>
    <mergeCell ref="C443:E443"/>
    <mergeCell ref="F443:H443"/>
    <mergeCell ref="I443:J443"/>
    <mergeCell ref="K443:L443"/>
    <mergeCell ref="M442:P442"/>
    <mergeCell ref="Q442:S442"/>
    <mergeCell ref="T442:U442"/>
    <mergeCell ref="V442:X442"/>
    <mergeCell ref="Y442:Z442"/>
    <mergeCell ref="AA442:AE442"/>
    <mergeCell ref="AF441:AG441"/>
    <mergeCell ref="AH441:AJ441"/>
    <mergeCell ref="AK441:AM441"/>
    <mergeCell ref="AN441:AP441"/>
    <mergeCell ref="AQ441:AR441"/>
    <mergeCell ref="A442:B442"/>
    <mergeCell ref="C442:E442"/>
    <mergeCell ref="F442:H442"/>
    <mergeCell ref="I442:J442"/>
    <mergeCell ref="K442:L442"/>
    <mergeCell ref="M441:P441"/>
    <mergeCell ref="Q441:S441"/>
    <mergeCell ref="T441:U441"/>
    <mergeCell ref="V441:X441"/>
    <mergeCell ref="Y441:Z441"/>
    <mergeCell ref="AA441:AE441"/>
    <mergeCell ref="AF446:AG446"/>
    <mergeCell ref="AH446:AJ446"/>
    <mergeCell ref="AK446:AM446"/>
    <mergeCell ref="AN446:AP446"/>
    <mergeCell ref="AQ446:AR446"/>
    <mergeCell ref="A447:B447"/>
    <mergeCell ref="C447:E447"/>
    <mergeCell ref="F447:H447"/>
    <mergeCell ref="J447:L447"/>
    <mergeCell ref="M447:P447"/>
    <mergeCell ref="AQ445:AR445"/>
    <mergeCell ref="A446:B446"/>
    <mergeCell ref="C446:E446"/>
    <mergeCell ref="F446:H446"/>
    <mergeCell ref="J446:L446"/>
    <mergeCell ref="M446:P446"/>
    <mergeCell ref="Q446:R446"/>
    <mergeCell ref="S446:U446"/>
    <mergeCell ref="V446:X446"/>
    <mergeCell ref="Z446:AE446"/>
    <mergeCell ref="V445:X445"/>
    <mergeCell ref="Z445:AE445"/>
    <mergeCell ref="AF445:AG445"/>
    <mergeCell ref="AH445:AJ445"/>
    <mergeCell ref="AK445:AM445"/>
    <mergeCell ref="AN445:AP445"/>
    <mergeCell ref="AJ444:AL444"/>
    <mergeCell ref="AM444:AO444"/>
    <mergeCell ref="AP444:AS444"/>
    <mergeCell ref="A445:B445"/>
    <mergeCell ref="C445:E445"/>
    <mergeCell ref="F445:H445"/>
    <mergeCell ref="J445:L445"/>
    <mergeCell ref="M445:P445"/>
    <mergeCell ref="Q445:R445"/>
    <mergeCell ref="S445:U445"/>
    <mergeCell ref="S444:T444"/>
    <mergeCell ref="U444:W444"/>
    <mergeCell ref="X444:Y444"/>
    <mergeCell ref="Z444:AB444"/>
    <mergeCell ref="AD444:AF444"/>
    <mergeCell ref="AG444:AI444"/>
    <mergeCell ref="AF449:AG449"/>
    <mergeCell ref="AH449:AJ449"/>
    <mergeCell ref="AK449:AM449"/>
    <mergeCell ref="AN449:AP449"/>
    <mergeCell ref="AQ449:AR449"/>
    <mergeCell ref="A450:B450"/>
    <mergeCell ref="C450:E450"/>
    <mergeCell ref="F450:H450"/>
    <mergeCell ref="J450:L450"/>
    <mergeCell ref="M450:P450"/>
    <mergeCell ref="AQ448:AR448"/>
    <mergeCell ref="A449:B449"/>
    <mergeCell ref="C449:E449"/>
    <mergeCell ref="F449:H449"/>
    <mergeCell ref="J449:L449"/>
    <mergeCell ref="M449:P449"/>
    <mergeCell ref="Q449:R449"/>
    <mergeCell ref="S449:U449"/>
    <mergeCell ref="V449:X449"/>
    <mergeCell ref="Z449:AE449"/>
    <mergeCell ref="V448:X448"/>
    <mergeCell ref="Z448:AE448"/>
    <mergeCell ref="AF448:AG448"/>
    <mergeCell ref="AH448:AJ448"/>
    <mergeCell ref="AK448:AM448"/>
    <mergeCell ref="AN448:AP448"/>
    <mergeCell ref="AK447:AM447"/>
    <mergeCell ref="AN447:AP447"/>
    <mergeCell ref="AQ447:AR447"/>
    <mergeCell ref="A448:B448"/>
    <mergeCell ref="C448:E448"/>
    <mergeCell ref="F448:H448"/>
    <mergeCell ref="J448:L448"/>
    <mergeCell ref="M448:P448"/>
    <mergeCell ref="Q448:R448"/>
    <mergeCell ref="S448:U448"/>
    <mergeCell ref="Q447:R447"/>
    <mergeCell ref="S447:U447"/>
    <mergeCell ref="V447:X447"/>
    <mergeCell ref="Z447:AE447"/>
    <mergeCell ref="AF447:AG447"/>
    <mergeCell ref="AH447:AJ447"/>
    <mergeCell ref="AF452:AG452"/>
    <mergeCell ref="AH452:AJ452"/>
    <mergeCell ref="AK452:AM452"/>
    <mergeCell ref="AN452:AP452"/>
    <mergeCell ref="AQ452:AR452"/>
    <mergeCell ref="A453:B453"/>
    <mergeCell ref="C453:E453"/>
    <mergeCell ref="F453:H453"/>
    <mergeCell ref="J453:L453"/>
    <mergeCell ref="M453:P453"/>
    <mergeCell ref="AQ451:AR451"/>
    <mergeCell ref="A452:B452"/>
    <mergeCell ref="C452:E452"/>
    <mergeCell ref="F452:H452"/>
    <mergeCell ref="J452:L452"/>
    <mergeCell ref="M452:P452"/>
    <mergeCell ref="Q452:R452"/>
    <mergeCell ref="S452:U452"/>
    <mergeCell ref="V452:X452"/>
    <mergeCell ref="Z452:AE452"/>
    <mergeCell ref="V451:X451"/>
    <mergeCell ref="Z451:AE451"/>
    <mergeCell ref="AF451:AG451"/>
    <mergeCell ref="AH451:AJ451"/>
    <mergeCell ref="AK451:AM451"/>
    <mergeCell ref="AN451:AP451"/>
    <mergeCell ref="AK450:AM450"/>
    <mergeCell ref="AN450:AP450"/>
    <mergeCell ref="AQ450:AR450"/>
    <mergeCell ref="A451:B451"/>
    <mergeCell ref="C451:E451"/>
    <mergeCell ref="F451:H451"/>
    <mergeCell ref="J451:L451"/>
    <mergeCell ref="M451:P451"/>
    <mergeCell ref="Q451:R451"/>
    <mergeCell ref="S451:U451"/>
    <mergeCell ref="Q450:R450"/>
    <mergeCell ref="S450:U450"/>
    <mergeCell ref="V450:X450"/>
    <mergeCell ref="Z450:AE450"/>
    <mergeCell ref="AF450:AG450"/>
    <mergeCell ref="AH450:AJ450"/>
    <mergeCell ref="AF455:AG455"/>
    <mergeCell ref="AH455:AJ455"/>
    <mergeCell ref="AK455:AM455"/>
    <mergeCell ref="AN455:AP455"/>
    <mergeCell ref="AQ455:AR455"/>
    <mergeCell ref="A456:B456"/>
    <mergeCell ref="C456:E456"/>
    <mergeCell ref="F456:H456"/>
    <mergeCell ref="J456:L456"/>
    <mergeCell ref="M456:P456"/>
    <mergeCell ref="AQ454:AR454"/>
    <mergeCell ref="A455:B455"/>
    <mergeCell ref="C455:E455"/>
    <mergeCell ref="F455:H455"/>
    <mergeCell ref="J455:L455"/>
    <mergeCell ref="M455:P455"/>
    <mergeCell ref="Q455:R455"/>
    <mergeCell ref="S455:U455"/>
    <mergeCell ref="V455:X455"/>
    <mergeCell ref="Z455:AE455"/>
    <mergeCell ref="V454:X454"/>
    <mergeCell ref="Z454:AE454"/>
    <mergeCell ref="AF454:AG454"/>
    <mergeCell ref="AH454:AJ454"/>
    <mergeCell ref="AK454:AM454"/>
    <mergeCell ref="AN454:AP454"/>
    <mergeCell ref="AK453:AM453"/>
    <mergeCell ref="AN453:AP453"/>
    <mergeCell ref="AQ453:AR453"/>
    <mergeCell ref="A454:B454"/>
    <mergeCell ref="C454:E454"/>
    <mergeCell ref="F454:H454"/>
    <mergeCell ref="J454:L454"/>
    <mergeCell ref="M454:P454"/>
    <mergeCell ref="Q454:R454"/>
    <mergeCell ref="S454:U454"/>
    <mergeCell ref="Q453:R453"/>
    <mergeCell ref="S453:U453"/>
    <mergeCell ref="V453:X453"/>
    <mergeCell ref="Z453:AE453"/>
    <mergeCell ref="AF453:AG453"/>
    <mergeCell ref="AH453:AJ453"/>
    <mergeCell ref="AF458:AG458"/>
    <mergeCell ref="AH458:AJ458"/>
    <mergeCell ref="AK458:AM458"/>
    <mergeCell ref="AN458:AP458"/>
    <mergeCell ref="AQ458:AR458"/>
    <mergeCell ref="A459:B459"/>
    <mergeCell ref="C459:E459"/>
    <mergeCell ref="F459:H459"/>
    <mergeCell ref="J459:L459"/>
    <mergeCell ref="M459:P459"/>
    <mergeCell ref="AQ457:AR457"/>
    <mergeCell ref="A458:B458"/>
    <mergeCell ref="C458:E458"/>
    <mergeCell ref="F458:H458"/>
    <mergeCell ref="J458:L458"/>
    <mergeCell ref="M458:P458"/>
    <mergeCell ref="Q458:R458"/>
    <mergeCell ref="S458:U458"/>
    <mergeCell ref="V458:X458"/>
    <mergeCell ref="Z458:AE458"/>
    <mergeCell ref="V457:X457"/>
    <mergeCell ref="Z457:AE457"/>
    <mergeCell ref="AF457:AG457"/>
    <mergeCell ref="AH457:AJ457"/>
    <mergeCell ref="AK457:AM457"/>
    <mergeCell ref="AN457:AP457"/>
    <mergeCell ref="AK456:AM456"/>
    <mergeCell ref="AN456:AP456"/>
    <mergeCell ref="AQ456:AR456"/>
    <mergeCell ref="A457:B457"/>
    <mergeCell ref="C457:E457"/>
    <mergeCell ref="F457:H457"/>
    <mergeCell ref="J457:L457"/>
    <mergeCell ref="M457:P457"/>
    <mergeCell ref="Q457:R457"/>
    <mergeCell ref="S457:U457"/>
    <mergeCell ref="Q456:R456"/>
    <mergeCell ref="S456:U456"/>
    <mergeCell ref="V456:X456"/>
    <mergeCell ref="Z456:AE456"/>
    <mergeCell ref="AF456:AG456"/>
    <mergeCell ref="AH456:AJ456"/>
    <mergeCell ref="AF461:AG461"/>
    <mergeCell ref="AH461:AJ461"/>
    <mergeCell ref="AK461:AM461"/>
    <mergeCell ref="AN461:AP461"/>
    <mergeCell ref="AQ461:AR461"/>
    <mergeCell ref="A462:B462"/>
    <mergeCell ref="C462:E462"/>
    <mergeCell ref="F462:H462"/>
    <mergeCell ref="J462:L462"/>
    <mergeCell ref="M462:P462"/>
    <mergeCell ref="AQ460:AR460"/>
    <mergeCell ref="A461:B461"/>
    <mergeCell ref="C461:E461"/>
    <mergeCell ref="F461:H461"/>
    <mergeCell ref="J461:L461"/>
    <mergeCell ref="M461:P461"/>
    <mergeCell ref="Q461:R461"/>
    <mergeCell ref="S461:U461"/>
    <mergeCell ref="V461:X461"/>
    <mergeCell ref="Z461:AE461"/>
    <mergeCell ref="V460:X460"/>
    <mergeCell ref="Z460:AE460"/>
    <mergeCell ref="AF460:AG460"/>
    <mergeCell ref="AH460:AJ460"/>
    <mergeCell ref="AK460:AM460"/>
    <mergeCell ref="AN460:AP460"/>
    <mergeCell ref="AK459:AM459"/>
    <mergeCell ref="AN459:AP459"/>
    <mergeCell ref="AQ459:AR459"/>
    <mergeCell ref="A460:B460"/>
    <mergeCell ref="C460:E460"/>
    <mergeCell ref="F460:H460"/>
    <mergeCell ref="J460:L460"/>
    <mergeCell ref="M460:P460"/>
    <mergeCell ref="Q460:R460"/>
    <mergeCell ref="S460:U460"/>
    <mergeCell ref="Q459:R459"/>
    <mergeCell ref="S459:U459"/>
    <mergeCell ref="V459:X459"/>
    <mergeCell ref="Z459:AE459"/>
    <mergeCell ref="AF459:AG459"/>
    <mergeCell ref="AH459:AJ459"/>
    <mergeCell ref="AF464:AG464"/>
    <mergeCell ref="AH464:AJ464"/>
    <mergeCell ref="AK464:AM464"/>
    <mergeCell ref="AN464:AP464"/>
    <mergeCell ref="AQ464:AR464"/>
    <mergeCell ref="A465:B465"/>
    <mergeCell ref="C465:E465"/>
    <mergeCell ref="F465:H465"/>
    <mergeCell ref="J465:L465"/>
    <mergeCell ref="M465:P465"/>
    <mergeCell ref="AQ463:AR463"/>
    <mergeCell ref="A464:B464"/>
    <mergeCell ref="C464:E464"/>
    <mergeCell ref="F464:H464"/>
    <mergeCell ref="J464:L464"/>
    <mergeCell ref="M464:P464"/>
    <mergeCell ref="Q464:R464"/>
    <mergeCell ref="S464:U464"/>
    <mergeCell ref="V464:X464"/>
    <mergeCell ref="Z464:AE464"/>
    <mergeCell ref="V463:X463"/>
    <mergeCell ref="Z463:AE463"/>
    <mergeCell ref="AF463:AG463"/>
    <mergeCell ref="AH463:AJ463"/>
    <mergeCell ref="AK463:AM463"/>
    <mergeCell ref="AN463:AP463"/>
    <mergeCell ref="AK462:AM462"/>
    <mergeCell ref="AN462:AP462"/>
    <mergeCell ref="AQ462:AR462"/>
    <mergeCell ref="A463:B463"/>
    <mergeCell ref="C463:E463"/>
    <mergeCell ref="F463:H463"/>
    <mergeCell ref="J463:L463"/>
    <mergeCell ref="M463:P463"/>
    <mergeCell ref="Q463:R463"/>
    <mergeCell ref="S463:U463"/>
    <mergeCell ref="Q462:R462"/>
    <mergeCell ref="S462:U462"/>
    <mergeCell ref="V462:X462"/>
    <mergeCell ref="Z462:AE462"/>
    <mergeCell ref="AF462:AG462"/>
    <mergeCell ref="AH462:AJ462"/>
    <mergeCell ref="AF467:AG467"/>
    <mergeCell ref="AH467:AJ467"/>
    <mergeCell ref="AK467:AM467"/>
    <mergeCell ref="AN467:AP467"/>
    <mergeCell ref="AQ467:AR467"/>
    <mergeCell ref="A468:B468"/>
    <mergeCell ref="C468:E468"/>
    <mergeCell ref="F468:H468"/>
    <mergeCell ref="J468:L468"/>
    <mergeCell ref="M468:P468"/>
    <mergeCell ref="AQ466:AR466"/>
    <mergeCell ref="A467:B467"/>
    <mergeCell ref="C467:E467"/>
    <mergeCell ref="F467:H467"/>
    <mergeCell ref="J467:L467"/>
    <mergeCell ref="M467:P467"/>
    <mergeCell ref="Q467:R467"/>
    <mergeCell ref="S467:U467"/>
    <mergeCell ref="V467:X467"/>
    <mergeCell ref="Z467:AE467"/>
    <mergeCell ref="V466:X466"/>
    <mergeCell ref="Z466:AE466"/>
    <mergeCell ref="AF466:AG466"/>
    <mergeCell ref="AH466:AJ466"/>
    <mergeCell ref="AK466:AM466"/>
    <mergeCell ref="AN466:AP466"/>
    <mergeCell ref="AK465:AM465"/>
    <mergeCell ref="AN465:AP465"/>
    <mergeCell ref="AQ465:AR465"/>
    <mergeCell ref="A466:B466"/>
    <mergeCell ref="C466:E466"/>
    <mergeCell ref="F466:H466"/>
    <mergeCell ref="J466:L466"/>
    <mergeCell ref="M466:P466"/>
    <mergeCell ref="Q466:R466"/>
    <mergeCell ref="S466:U466"/>
    <mergeCell ref="Q465:R465"/>
    <mergeCell ref="S465:U465"/>
    <mergeCell ref="V465:X465"/>
    <mergeCell ref="Z465:AE465"/>
    <mergeCell ref="AF465:AG465"/>
    <mergeCell ref="AH465:AJ465"/>
    <mergeCell ref="AF470:AG470"/>
    <mergeCell ref="AH470:AJ470"/>
    <mergeCell ref="AK470:AM470"/>
    <mergeCell ref="AN470:AP470"/>
    <mergeCell ref="AQ470:AR470"/>
    <mergeCell ref="A471:B471"/>
    <mergeCell ref="C471:E471"/>
    <mergeCell ref="F471:H471"/>
    <mergeCell ref="J471:L471"/>
    <mergeCell ref="M471:P471"/>
    <mergeCell ref="AQ469:AR469"/>
    <mergeCell ref="A470:B470"/>
    <mergeCell ref="C470:E470"/>
    <mergeCell ref="F470:H470"/>
    <mergeCell ref="J470:L470"/>
    <mergeCell ref="M470:P470"/>
    <mergeCell ref="Q470:R470"/>
    <mergeCell ref="S470:U470"/>
    <mergeCell ref="V470:X470"/>
    <mergeCell ref="Z470:AE470"/>
    <mergeCell ref="V469:X469"/>
    <mergeCell ref="Z469:AE469"/>
    <mergeCell ref="AF469:AG469"/>
    <mergeCell ref="AH469:AJ469"/>
    <mergeCell ref="AK469:AM469"/>
    <mergeCell ref="AN469:AP469"/>
    <mergeCell ref="AK468:AM468"/>
    <mergeCell ref="AN468:AP468"/>
    <mergeCell ref="AQ468:AR468"/>
    <mergeCell ref="A469:B469"/>
    <mergeCell ref="C469:E469"/>
    <mergeCell ref="F469:H469"/>
    <mergeCell ref="J469:L469"/>
    <mergeCell ref="M469:P469"/>
    <mergeCell ref="Q469:R469"/>
    <mergeCell ref="S469:U469"/>
    <mergeCell ref="Q468:R468"/>
    <mergeCell ref="S468:U468"/>
    <mergeCell ref="V468:X468"/>
    <mergeCell ref="Z468:AE468"/>
    <mergeCell ref="AF468:AG468"/>
    <mergeCell ref="AH468:AJ468"/>
    <mergeCell ref="AF473:AG473"/>
    <mergeCell ref="AH473:AJ473"/>
    <mergeCell ref="AK473:AM473"/>
    <mergeCell ref="AN473:AP473"/>
    <mergeCell ref="AQ473:AR473"/>
    <mergeCell ref="A474:B474"/>
    <mergeCell ref="C474:E474"/>
    <mergeCell ref="F474:H474"/>
    <mergeCell ref="J474:L474"/>
    <mergeCell ref="M474:P474"/>
    <mergeCell ref="AQ472:AR472"/>
    <mergeCell ref="A473:B473"/>
    <mergeCell ref="C473:E473"/>
    <mergeCell ref="F473:H473"/>
    <mergeCell ref="J473:L473"/>
    <mergeCell ref="M473:P473"/>
    <mergeCell ref="Q473:R473"/>
    <mergeCell ref="S473:U473"/>
    <mergeCell ref="V473:X473"/>
    <mergeCell ref="Z473:AE473"/>
    <mergeCell ref="V472:X472"/>
    <mergeCell ref="Z472:AE472"/>
    <mergeCell ref="AF472:AG472"/>
    <mergeCell ref="AH472:AJ472"/>
    <mergeCell ref="AK472:AM472"/>
    <mergeCell ref="AN472:AP472"/>
    <mergeCell ref="AK471:AM471"/>
    <mergeCell ref="AN471:AP471"/>
    <mergeCell ref="AQ471:AR471"/>
    <mergeCell ref="A472:B472"/>
    <mergeCell ref="C472:E472"/>
    <mergeCell ref="F472:H472"/>
    <mergeCell ref="J472:L472"/>
    <mergeCell ref="M472:P472"/>
    <mergeCell ref="Q472:R472"/>
    <mergeCell ref="S472:U472"/>
    <mergeCell ref="Q471:R471"/>
    <mergeCell ref="S471:U471"/>
    <mergeCell ref="V471:X471"/>
    <mergeCell ref="Z471:AE471"/>
    <mergeCell ref="AF471:AG471"/>
    <mergeCell ref="AH471:AJ471"/>
    <mergeCell ref="Y476:Z476"/>
    <mergeCell ref="AA476:AB476"/>
    <mergeCell ref="AC476:AE476"/>
    <mergeCell ref="AF476:AR476"/>
    <mergeCell ref="A477:B477"/>
    <mergeCell ref="C477:E477"/>
    <mergeCell ref="F477:H477"/>
    <mergeCell ref="I477:J477"/>
    <mergeCell ref="K477:L477"/>
    <mergeCell ref="M477:P477"/>
    <mergeCell ref="AI475:AS475"/>
    <mergeCell ref="A476:B476"/>
    <mergeCell ref="C476:E476"/>
    <mergeCell ref="F476:H476"/>
    <mergeCell ref="I476:J476"/>
    <mergeCell ref="K476:L476"/>
    <mergeCell ref="M476:P476"/>
    <mergeCell ref="Q476:S476"/>
    <mergeCell ref="T476:U476"/>
    <mergeCell ref="V476:X476"/>
    <mergeCell ref="T475:U475"/>
    <mergeCell ref="V475:X475"/>
    <mergeCell ref="Y475:Z475"/>
    <mergeCell ref="AA475:AB475"/>
    <mergeCell ref="AC475:AE475"/>
    <mergeCell ref="AF475:AG475"/>
    <mergeCell ref="AK474:AM474"/>
    <mergeCell ref="AN474:AP474"/>
    <mergeCell ref="AQ474:AR474"/>
    <mergeCell ref="A475:B475"/>
    <mergeCell ref="C475:E475"/>
    <mergeCell ref="F475:H475"/>
    <mergeCell ref="I475:J475"/>
    <mergeCell ref="K475:L475"/>
    <mergeCell ref="M475:P475"/>
    <mergeCell ref="Q475:S475"/>
    <mergeCell ref="Q474:R474"/>
    <mergeCell ref="S474:U474"/>
    <mergeCell ref="V474:X474"/>
    <mergeCell ref="Z474:AE474"/>
    <mergeCell ref="AF474:AG474"/>
    <mergeCell ref="AH474:AJ474"/>
    <mergeCell ref="AQ479:AR479"/>
    <mergeCell ref="A480:B480"/>
    <mergeCell ref="C480:E480"/>
    <mergeCell ref="F480:H480"/>
    <mergeCell ref="I480:J480"/>
    <mergeCell ref="K480:L480"/>
    <mergeCell ref="M480:P480"/>
    <mergeCell ref="Q480:S480"/>
    <mergeCell ref="T480:U480"/>
    <mergeCell ref="V480:X480"/>
    <mergeCell ref="Y479:Z479"/>
    <mergeCell ref="AA479:AE479"/>
    <mergeCell ref="AF479:AG479"/>
    <mergeCell ref="AH479:AJ479"/>
    <mergeCell ref="AK479:AM479"/>
    <mergeCell ref="AN479:AP479"/>
    <mergeCell ref="AQ478:AR478"/>
    <mergeCell ref="A479:B479"/>
    <mergeCell ref="C479:E479"/>
    <mergeCell ref="F479:H479"/>
    <mergeCell ref="I479:J479"/>
    <mergeCell ref="K479:L479"/>
    <mergeCell ref="M479:P479"/>
    <mergeCell ref="Q479:S479"/>
    <mergeCell ref="T479:U479"/>
    <mergeCell ref="V479:X479"/>
    <mergeCell ref="Y478:Z478"/>
    <mergeCell ref="AA478:AE478"/>
    <mergeCell ref="AF478:AG478"/>
    <mergeCell ref="AH478:AJ478"/>
    <mergeCell ref="AK478:AM478"/>
    <mergeCell ref="AN478:AP478"/>
    <mergeCell ref="AF477:AR477"/>
    <mergeCell ref="A478:B478"/>
    <mergeCell ref="C478:E478"/>
    <mergeCell ref="F478:H478"/>
    <mergeCell ref="I478:J478"/>
    <mergeCell ref="K478:L478"/>
    <mergeCell ref="M478:P478"/>
    <mergeCell ref="Q478:S478"/>
    <mergeCell ref="T478:U478"/>
    <mergeCell ref="V478:X478"/>
    <mergeCell ref="Q477:S477"/>
    <mergeCell ref="T477:U477"/>
    <mergeCell ref="V477:X477"/>
    <mergeCell ref="Y477:Z477"/>
    <mergeCell ref="AA477:AB477"/>
    <mergeCell ref="AC477:AE477"/>
    <mergeCell ref="AQ482:AR482"/>
    <mergeCell ref="A483:B483"/>
    <mergeCell ref="C483:E483"/>
    <mergeCell ref="F483:H483"/>
    <mergeCell ref="I483:J483"/>
    <mergeCell ref="K483:L483"/>
    <mergeCell ref="M483:P483"/>
    <mergeCell ref="Q483:S483"/>
    <mergeCell ref="T483:U483"/>
    <mergeCell ref="V483:X483"/>
    <mergeCell ref="Y482:Z482"/>
    <mergeCell ref="AA482:AE482"/>
    <mergeCell ref="AF482:AG482"/>
    <mergeCell ref="AH482:AJ482"/>
    <mergeCell ref="AK482:AM482"/>
    <mergeCell ref="AN482:AP482"/>
    <mergeCell ref="AQ481:AR481"/>
    <mergeCell ref="A482:B482"/>
    <mergeCell ref="C482:E482"/>
    <mergeCell ref="F482:H482"/>
    <mergeCell ref="I482:J482"/>
    <mergeCell ref="K482:L482"/>
    <mergeCell ref="M482:P482"/>
    <mergeCell ref="Q482:S482"/>
    <mergeCell ref="T482:U482"/>
    <mergeCell ref="V482:X482"/>
    <mergeCell ref="Y481:Z481"/>
    <mergeCell ref="AA481:AE481"/>
    <mergeCell ref="AF481:AG481"/>
    <mergeCell ref="AH481:AJ481"/>
    <mergeCell ref="AK481:AM481"/>
    <mergeCell ref="AN481:AP481"/>
    <mergeCell ref="AQ480:AR480"/>
    <mergeCell ref="A481:B481"/>
    <mergeCell ref="C481:E481"/>
    <mergeCell ref="F481:H481"/>
    <mergeCell ref="I481:J481"/>
    <mergeCell ref="K481:L481"/>
    <mergeCell ref="M481:P481"/>
    <mergeCell ref="Q481:S481"/>
    <mergeCell ref="T481:U481"/>
    <mergeCell ref="V481:X481"/>
    <mergeCell ref="Y480:Z480"/>
    <mergeCell ref="AA480:AE480"/>
    <mergeCell ref="AF480:AG480"/>
    <mergeCell ref="AH480:AJ480"/>
    <mergeCell ref="AK480:AM480"/>
    <mergeCell ref="AN480:AP480"/>
    <mergeCell ref="AQ485:AR485"/>
    <mergeCell ref="A486:B486"/>
    <mergeCell ref="C486:E486"/>
    <mergeCell ref="F486:H486"/>
    <mergeCell ref="I486:J486"/>
    <mergeCell ref="K486:L486"/>
    <mergeCell ref="M486:P486"/>
    <mergeCell ref="Q486:S486"/>
    <mergeCell ref="T486:U486"/>
    <mergeCell ref="V486:X486"/>
    <mergeCell ref="Y485:Z485"/>
    <mergeCell ref="AA485:AE485"/>
    <mergeCell ref="AF485:AG485"/>
    <mergeCell ref="AH485:AJ485"/>
    <mergeCell ref="AK485:AM485"/>
    <mergeCell ref="AN485:AP485"/>
    <mergeCell ref="AQ484:AR484"/>
    <mergeCell ref="A485:B485"/>
    <mergeCell ref="C485:E485"/>
    <mergeCell ref="F485:H485"/>
    <mergeCell ref="I485:J485"/>
    <mergeCell ref="K485:L485"/>
    <mergeCell ref="M485:P485"/>
    <mergeCell ref="Q485:S485"/>
    <mergeCell ref="T485:U485"/>
    <mergeCell ref="V485:X485"/>
    <mergeCell ref="Y484:Z484"/>
    <mergeCell ref="AA484:AE484"/>
    <mergeCell ref="AF484:AG484"/>
    <mergeCell ref="AH484:AJ484"/>
    <mergeCell ref="AK484:AM484"/>
    <mergeCell ref="AN484:AP484"/>
    <mergeCell ref="AQ483:AR483"/>
    <mergeCell ref="A484:B484"/>
    <mergeCell ref="C484:E484"/>
    <mergeCell ref="F484:H484"/>
    <mergeCell ref="I484:J484"/>
    <mergeCell ref="K484:L484"/>
    <mergeCell ref="M484:P484"/>
    <mergeCell ref="Q484:S484"/>
    <mergeCell ref="T484:U484"/>
    <mergeCell ref="V484:X484"/>
    <mergeCell ref="Y483:Z483"/>
    <mergeCell ref="AA483:AE483"/>
    <mergeCell ref="AF483:AG483"/>
    <mergeCell ref="AH483:AJ483"/>
    <mergeCell ref="AK483:AM483"/>
    <mergeCell ref="AN483:AP483"/>
    <mergeCell ref="AQ488:AR488"/>
    <mergeCell ref="A489:B489"/>
    <mergeCell ref="C489:E489"/>
    <mergeCell ref="F489:H489"/>
    <mergeCell ref="I489:J489"/>
    <mergeCell ref="K489:L489"/>
    <mergeCell ref="M489:P489"/>
    <mergeCell ref="Q489:S489"/>
    <mergeCell ref="T489:U489"/>
    <mergeCell ref="V489:X489"/>
    <mergeCell ref="Y488:Z488"/>
    <mergeCell ref="AA488:AE488"/>
    <mergeCell ref="AF488:AG488"/>
    <mergeCell ref="AH488:AJ488"/>
    <mergeCell ref="AK488:AM488"/>
    <mergeCell ref="AN488:AP488"/>
    <mergeCell ref="AQ487:AR487"/>
    <mergeCell ref="A488:B488"/>
    <mergeCell ref="C488:E488"/>
    <mergeCell ref="F488:H488"/>
    <mergeCell ref="I488:J488"/>
    <mergeCell ref="K488:L488"/>
    <mergeCell ref="M488:P488"/>
    <mergeCell ref="Q488:S488"/>
    <mergeCell ref="T488:U488"/>
    <mergeCell ref="V488:X488"/>
    <mergeCell ref="Y487:Z487"/>
    <mergeCell ref="AA487:AE487"/>
    <mergeCell ref="AF487:AG487"/>
    <mergeCell ref="AH487:AJ487"/>
    <mergeCell ref="AK487:AM487"/>
    <mergeCell ref="AN487:AP487"/>
    <mergeCell ref="AQ486:AR486"/>
    <mergeCell ref="A487:B487"/>
    <mergeCell ref="C487:E487"/>
    <mergeCell ref="F487:H487"/>
    <mergeCell ref="I487:J487"/>
    <mergeCell ref="K487:L487"/>
    <mergeCell ref="M487:P487"/>
    <mergeCell ref="Q487:S487"/>
    <mergeCell ref="T487:U487"/>
    <mergeCell ref="V487:X487"/>
    <mergeCell ref="Y486:Z486"/>
    <mergeCell ref="AA486:AE486"/>
    <mergeCell ref="AF486:AG486"/>
    <mergeCell ref="AH486:AJ486"/>
    <mergeCell ref="AK486:AM486"/>
    <mergeCell ref="AN486:AP486"/>
    <mergeCell ref="AQ491:AR491"/>
    <mergeCell ref="A492:B492"/>
    <mergeCell ref="C492:E492"/>
    <mergeCell ref="F492:H492"/>
    <mergeCell ref="I492:J492"/>
    <mergeCell ref="K492:L492"/>
    <mergeCell ref="M492:P492"/>
    <mergeCell ref="Q492:S492"/>
    <mergeCell ref="T492:U492"/>
    <mergeCell ref="V492:X492"/>
    <mergeCell ref="Y491:Z491"/>
    <mergeCell ref="AA491:AE491"/>
    <mergeCell ref="AF491:AG491"/>
    <mergeCell ref="AH491:AJ491"/>
    <mergeCell ref="AK491:AM491"/>
    <mergeCell ref="AN491:AP491"/>
    <mergeCell ref="AQ490:AR490"/>
    <mergeCell ref="A491:B491"/>
    <mergeCell ref="C491:E491"/>
    <mergeCell ref="F491:H491"/>
    <mergeCell ref="I491:J491"/>
    <mergeCell ref="K491:L491"/>
    <mergeCell ref="M491:P491"/>
    <mergeCell ref="Q491:S491"/>
    <mergeCell ref="T491:U491"/>
    <mergeCell ref="V491:X491"/>
    <mergeCell ref="Y490:Z490"/>
    <mergeCell ref="AA490:AE490"/>
    <mergeCell ref="AF490:AG490"/>
    <mergeCell ref="AH490:AJ490"/>
    <mergeCell ref="AK490:AM490"/>
    <mergeCell ref="AN490:AP490"/>
    <mergeCell ref="AQ489:AR489"/>
    <mergeCell ref="A490:B490"/>
    <mergeCell ref="C490:E490"/>
    <mergeCell ref="F490:H490"/>
    <mergeCell ref="I490:J490"/>
    <mergeCell ref="K490:L490"/>
    <mergeCell ref="M490:P490"/>
    <mergeCell ref="Q490:S490"/>
    <mergeCell ref="T490:U490"/>
    <mergeCell ref="V490:X490"/>
    <mergeCell ref="Y489:Z489"/>
    <mergeCell ref="AA489:AE489"/>
    <mergeCell ref="AF489:AG489"/>
    <mergeCell ref="AH489:AJ489"/>
    <mergeCell ref="AK489:AM489"/>
    <mergeCell ref="AN489:AP489"/>
    <mergeCell ref="AQ494:AR494"/>
    <mergeCell ref="A495:B495"/>
    <mergeCell ref="C495:E495"/>
    <mergeCell ref="F495:H495"/>
    <mergeCell ref="I495:J495"/>
    <mergeCell ref="K495:L495"/>
    <mergeCell ref="M495:P495"/>
    <mergeCell ref="Q495:S495"/>
    <mergeCell ref="T495:U495"/>
    <mergeCell ref="V495:X495"/>
    <mergeCell ref="Y494:Z494"/>
    <mergeCell ref="AA494:AE494"/>
    <mergeCell ref="AF494:AG494"/>
    <mergeCell ref="AH494:AJ494"/>
    <mergeCell ref="AK494:AM494"/>
    <mergeCell ref="AN494:AP494"/>
    <mergeCell ref="AQ493:AR493"/>
    <mergeCell ref="A494:B494"/>
    <mergeCell ref="C494:E494"/>
    <mergeCell ref="F494:H494"/>
    <mergeCell ref="I494:J494"/>
    <mergeCell ref="K494:L494"/>
    <mergeCell ref="M494:P494"/>
    <mergeCell ref="Q494:S494"/>
    <mergeCell ref="T494:U494"/>
    <mergeCell ref="V494:X494"/>
    <mergeCell ref="Y493:Z493"/>
    <mergeCell ref="AA493:AE493"/>
    <mergeCell ref="AF493:AG493"/>
    <mergeCell ref="AH493:AJ493"/>
    <mergeCell ref="AK493:AM493"/>
    <mergeCell ref="AN493:AP493"/>
    <mergeCell ref="AQ492:AR492"/>
    <mergeCell ref="A493:B493"/>
    <mergeCell ref="C493:E493"/>
    <mergeCell ref="F493:H493"/>
    <mergeCell ref="I493:J493"/>
    <mergeCell ref="K493:L493"/>
    <mergeCell ref="M493:P493"/>
    <mergeCell ref="Q493:S493"/>
    <mergeCell ref="T493:U493"/>
    <mergeCell ref="V493:X493"/>
    <mergeCell ref="Y492:Z492"/>
    <mergeCell ref="AA492:AE492"/>
    <mergeCell ref="AF492:AG492"/>
    <mergeCell ref="AH492:AJ492"/>
    <mergeCell ref="AK492:AM492"/>
    <mergeCell ref="AN492:AP492"/>
    <mergeCell ref="AQ497:AR497"/>
    <mergeCell ref="A498:B498"/>
    <mergeCell ref="C498:E498"/>
    <mergeCell ref="F498:H498"/>
    <mergeCell ref="I498:J498"/>
    <mergeCell ref="K498:L498"/>
    <mergeCell ref="M498:P498"/>
    <mergeCell ref="Q498:S498"/>
    <mergeCell ref="T498:U498"/>
    <mergeCell ref="V498:X498"/>
    <mergeCell ref="Y497:Z497"/>
    <mergeCell ref="AA497:AE497"/>
    <mergeCell ref="AF497:AG497"/>
    <mergeCell ref="AH497:AJ497"/>
    <mergeCell ref="AK497:AM497"/>
    <mergeCell ref="AN497:AP497"/>
    <mergeCell ref="AQ496:AR496"/>
    <mergeCell ref="A497:B497"/>
    <mergeCell ref="C497:E497"/>
    <mergeCell ref="F497:H497"/>
    <mergeCell ref="I497:J497"/>
    <mergeCell ref="K497:L497"/>
    <mergeCell ref="M497:P497"/>
    <mergeCell ref="Q497:S497"/>
    <mergeCell ref="T497:U497"/>
    <mergeCell ref="V497:X497"/>
    <mergeCell ref="Y496:Z496"/>
    <mergeCell ref="AA496:AE496"/>
    <mergeCell ref="AF496:AG496"/>
    <mergeCell ref="AH496:AJ496"/>
    <mergeCell ref="AK496:AM496"/>
    <mergeCell ref="AN496:AP496"/>
    <mergeCell ref="AQ495:AR495"/>
    <mergeCell ref="A496:B496"/>
    <mergeCell ref="C496:E496"/>
    <mergeCell ref="F496:H496"/>
    <mergeCell ref="I496:J496"/>
    <mergeCell ref="K496:L496"/>
    <mergeCell ref="M496:P496"/>
    <mergeCell ref="Q496:S496"/>
    <mergeCell ref="T496:U496"/>
    <mergeCell ref="V496:X496"/>
    <mergeCell ref="Y495:Z495"/>
    <mergeCell ref="AA495:AE495"/>
    <mergeCell ref="AF495:AG495"/>
    <mergeCell ref="AH495:AJ495"/>
    <mergeCell ref="AK495:AM495"/>
    <mergeCell ref="AN495:AP495"/>
    <mergeCell ref="AQ500:AR500"/>
    <mergeCell ref="A501:B501"/>
    <mergeCell ref="C501:E501"/>
    <mergeCell ref="F501:H501"/>
    <mergeCell ref="I501:J501"/>
    <mergeCell ref="K501:L501"/>
    <mergeCell ref="M501:P501"/>
    <mergeCell ref="Q501:S501"/>
    <mergeCell ref="T501:U501"/>
    <mergeCell ref="V501:X501"/>
    <mergeCell ref="Y500:Z500"/>
    <mergeCell ref="AA500:AE500"/>
    <mergeCell ref="AF500:AG500"/>
    <mergeCell ref="AH500:AJ500"/>
    <mergeCell ref="AK500:AM500"/>
    <mergeCell ref="AN500:AP500"/>
    <mergeCell ref="AQ499:AR499"/>
    <mergeCell ref="A500:B500"/>
    <mergeCell ref="C500:E500"/>
    <mergeCell ref="F500:H500"/>
    <mergeCell ref="I500:J500"/>
    <mergeCell ref="K500:L500"/>
    <mergeCell ref="M500:P500"/>
    <mergeCell ref="Q500:S500"/>
    <mergeCell ref="T500:U500"/>
    <mergeCell ref="V500:X500"/>
    <mergeCell ref="Y499:Z499"/>
    <mergeCell ref="AA499:AE499"/>
    <mergeCell ref="AF499:AG499"/>
    <mergeCell ref="AH499:AJ499"/>
    <mergeCell ref="AK499:AM499"/>
    <mergeCell ref="AN499:AP499"/>
    <mergeCell ref="AQ498:AR498"/>
    <mergeCell ref="A499:B499"/>
    <mergeCell ref="C499:E499"/>
    <mergeCell ref="F499:H499"/>
    <mergeCell ref="I499:J499"/>
    <mergeCell ref="K499:L499"/>
    <mergeCell ref="M499:P499"/>
    <mergeCell ref="Q499:S499"/>
    <mergeCell ref="T499:U499"/>
    <mergeCell ref="V499:X499"/>
    <mergeCell ref="Y498:Z498"/>
    <mergeCell ref="AA498:AE498"/>
    <mergeCell ref="AF498:AG498"/>
    <mergeCell ref="AH498:AJ498"/>
    <mergeCell ref="AK498:AM498"/>
    <mergeCell ref="AN498:AP498"/>
    <mergeCell ref="AQ503:AR503"/>
    <mergeCell ref="A504:B504"/>
    <mergeCell ref="C504:E504"/>
    <mergeCell ref="F504:H504"/>
    <mergeCell ref="I504:J504"/>
    <mergeCell ref="K504:L504"/>
    <mergeCell ref="M504:P504"/>
    <mergeCell ref="Q504:S504"/>
    <mergeCell ref="T504:U504"/>
    <mergeCell ref="V504:X504"/>
    <mergeCell ref="Y503:Z503"/>
    <mergeCell ref="AA503:AE503"/>
    <mergeCell ref="AF503:AG503"/>
    <mergeCell ref="AH503:AJ503"/>
    <mergeCell ref="AK503:AM503"/>
    <mergeCell ref="AN503:AP503"/>
    <mergeCell ref="AQ502:AR502"/>
    <mergeCell ref="A503:B503"/>
    <mergeCell ref="C503:E503"/>
    <mergeCell ref="F503:H503"/>
    <mergeCell ref="I503:J503"/>
    <mergeCell ref="K503:L503"/>
    <mergeCell ref="M503:P503"/>
    <mergeCell ref="Q503:S503"/>
    <mergeCell ref="T503:U503"/>
    <mergeCell ref="V503:X503"/>
    <mergeCell ref="Y502:Z502"/>
    <mergeCell ref="AA502:AE502"/>
    <mergeCell ref="AF502:AG502"/>
    <mergeCell ref="AH502:AJ502"/>
    <mergeCell ref="AK502:AM502"/>
    <mergeCell ref="AN502:AP502"/>
    <mergeCell ref="AQ501:AR501"/>
    <mergeCell ref="A502:B502"/>
    <mergeCell ref="C502:E502"/>
    <mergeCell ref="F502:H502"/>
    <mergeCell ref="I502:J502"/>
    <mergeCell ref="K502:L502"/>
    <mergeCell ref="M502:P502"/>
    <mergeCell ref="Q502:S502"/>
    <mergeCell ref="T502:U502"/>
    <mergeCell ref="V502:X502"/>
    <mergeCell ref="Y501:Z501"/>
    <mergeCell ref="AA501:AE501"/>
    <mergeCell ref="AF501:AG501"/>
    <mergeCell ref="AH501:AJ501"/>
    <mergeCell ref="AK501:AM501"/>
    <mergeCell ref="AN501:AP501"/>
    <mergeCell ref="AQ506:AR506"/>
    <mergeCell ref="B507:C507"/>
    <mergeCell ref="D507:G507"/>
    <mergeCell ref="H507:I507"/>
    <mergeCell ref="J507:N507"/>
    <mergeCell ref="O507:R507"/>
    <mergeCell ref="S507:T507"/>
    <mergeCell ref="U507:W507"/>
    <mergeCell ref="X507:Y507"/>
    <mergeCell ref="Z507:AB507"/>
    <mergeCell ref="Y506:Z506"/>
    <mergeCell ref="AA506:AE506"/>
    <mergeCell ref="AF506:AG506"/>
    <mergeCell ref="AH506:AJ506"/>
    <mergeCell ref="AK506:AM506"/>
    <mergeCell ref="AN506:AP506"/>
    <mergeCell ref="AQ505:AR505"/>
    <mergeCell ref="A506:B506"/>
    <mergeCell ref="C506:E506"/>
    <mergeCell ref="F506:H506"/>
    <mergeCell ref="I506:J506"/>
    <mergeCell ref="K506:L506"/>
    <mergeCell ref="M506:P506"/>
    <mergeCell ref="Q506:S506"/>
    <mergeCell ref="T506:U506"/>
    <mergeCell ref="V506:X506"/>
    <mergeCell ref="Y505:Z505"/>
    <mergeCell ref="AA505:AE505"/>
    <mergeCell ref="AF505:AG505"/>
    <mergeCell ref="AH505:AJ505"/>
    <mergeCell ref="AK505:AM505"/>
    <mergeCell ref="AN505:AP505"/>
    <mergeCell ref="AQ504:AR504"/>
    <mergeCell ref="A505:B505"/>
    <mergeCell ref="C505:E505"/>
    <mergeCell ref="F505:H505"/>
    <mergeCell ref="I505:J505"/>
    <mergeCell ref="K505:L505"/>
    <mergeCell ref="M505:P505"/>
    <mergeCell ref="Q505:S505"/>
    <mergeCell ref="T505:U505"/>
    <mergeCell ref="V505:X505"/>
    <mergeCell ref="Y504:Z504"/>
    <mergeCell ref="AA504:AE504"/>
    <mergeCell ref="AF504:AG504"/>
    <mergeCell ref="AH504:AJ504"/>
    <mergeCell ref="AK504:AM504"/>
    <mergeCell ref="AN504:AP504"/>
    <mergeCell ref="Z510:AE510"/>
    <mergeCell ref="AF510:AG510"/>
    <mergeCell ref="AH510:AJ510"/>
    <mergeCell ref="AK510:AM510"/>
    <mergeCell ref="AN510:AP510"/>
    <mergeCell ref="AQ510:AR510"/>
    <mergeCell ref="AN509:AP509"/>
    <mergeCell ref="AQ509:AR509"/>
    <mergeCell ref="A510:B510"/>
    <mergeCell ref="C510:E510"/>
    <mergeCell ref="F510:H510"/>
    <mergeCell ref="J510:L510"/>
    <mergeCell ref="M510:P510"/>
    <mergeCell ref="Q510:R510"/>
    <mergeCell ref="S510:U510"/>
    <mergeCell ref="V510:X510"/>
    <mergeCell ref="S509:U509"/>
    <mergeCell ref="V509:X509"/>
    <mergeCell ref="Z509:AE509"/>
    <mergeCell ref="AF509:AG509"/>
    <mergeCell ref="AH509:AJ509"/>
    <mergeCell ref="AK509:AM509"/>
    <mergeCell ref="A509:B509"/>
    <mergeCell ref="C509:E509"/>
    <mergeCell ref="F509:H509"/>
    <mergeCell ref="J509:L509"/>
    <mergeCell ref="M509:P509"/>
    <mergeCell ref="Q509:R509"/>
    <mergeCell ref="AD507:AF507"/>
    <mergeCell ref="AG507:AI507"/>
    <mergeCell ref="AJ507:AL507"/>
    <mergeCell ref="AM507:AO507"/>
    <mergeCell ref="AP507:AS507"/>
    <mergeCell ref="A508:Y508"/>
    <mergeCell ref="Z508:AE508"/>
    <mergeCell ref="AF508:AG508"/>
    <mergeCell ref="AH508:AJ508"/>
    <mergeCell ref="AK508:AR508"/>
    <mergeCell ref="AN513:AP513"/>
    <mergeCell ref="AQ513:AR513"/>
    <mergeCell ref="A514:B514"/>
    <mergeCell ref="C514:E514"/>
    <mergeCell ref="F514:H514"/>
    <mergeCell ref="J514:L514"/>
    <mergeCell ref="M514:P514"/>
    <mergeCell ref="Q514:R514"/>
    <mergeCell ref="S514:U514"/>
    <mergeCell ref="V514:X514"/>
    <mergeCell ref="S513:U513"/>
    <mergeCell ref="V513:X513"/>
    <mergeCell ref="Z513:AE513"/>
    <mergeCell ref="AF513:AG513"/>
    <mergeCell ref="AH513:AJ513"/>
    <mergeCell ref="AK513:AM513"/>
    <mergeCell ref="A513:B513"/>
    <mergeCell ref="C513:E513"/>
    <mergeCell ref="F513:H513"/>
    <mergeCell ref="J513:L513"/>
    <mergeCell ref="M513:P513"/>
    <mergeCell ref="Q513:R513"/>
    <mergeCell ref="Z512:AE512"/>
    <mergeCell ref="AF512:AG512"/>
    <mergeCell ref="AH512:AJ512"/>
    <mergeCell ref="AK512:AM512"/>
    <mergeCell ref="AN512:AP512"/>
    <mergeCell ref="AQ512:AR512"/>
    <mergeCell ref="AN511:AP511"/>
    <mergeCell ref="AQ511:AR511"/>
    <mergeCell ref="A512:B512"/>
    <mergeCell ref="C512:E512"/>
    <mergeCell ref="F512:H512"/>
    <mergeCell ref="J512:L512"/>
    <mergeCell ref="M512:P512"/>
    <mergeCell ref="Q512:R512"/>
    <mergeCell ref="S512:U512"/>
    <mergeCell ref="V512:X512"/>
    <mergeCell ref="S511:U511"/>
    <mergeCell ref="V511:X511"/>
    <mergeCell ref="Z511:AE511"/>
    <mergeCell ref="AF511:AG511"/>
    <mergeCell ref="AH511:AJ511"/>
    <mergeCell ref="AK511:AM511"/>
    <mergeCell ref="A511:B511"/>
    <mergeCell ref="C511:E511"/>
    <mergeCell ref="F511:H511"/>
    <mergeCell ref="J511:L511"/>
    <mergeCell ref="M511:P511"/>
    <mergeCell ref="Q511:R511"/>
    <mergeCell ref="Z516:AE516"/>
    <mergeCell ref="AF516:AG516"/>
    <mergeCell ref="AH516:AJ516"/>
    <mergeCell ref="AK516:AM516"/>
    <mergeCell ref="AN516:AP516"/>
    <mergeCell ref="AQ516:AR516"/>
    <mergeCell ref="AN515:AP515"/>
    <mergeCell ref="AQ515:AR515"/>
    <mergeCell ref="A516:B516"/>
    <mergeCell ref="C516:E516"/>
    <mergeCell ref="F516:H516"/>
    <mergeCell ref="J516:L516"/>
    <mergeCell ref="M516:P516"/>
    <mergeCell ref="Q516:R516"/>
    <mergeCell ref="S516:U516"/>
    <mergeCell ref="V516:X516"/>
    <mergeCell ref="S515:U515"/>
    <mergeCell ref="V515:X515"/>
    <mergeCell ref="Z515:AE515"/>
    <mergeCell ref="AF515:AG515"/>
    <mergeCell ref="AH515:AJ515"/>
    <mergeCell ref="AK515:AM515"/>
    <mergeCell ref="A515:B515"/>
    <mergeCell ref="C515:E515"/>
    <mergeCell ref="F515:H515"/>
    <mergeCell ref="J515:L515"/>
    <mergeCell ref="M515:P515"/>
    <mergeCell ref="Q515:R515"/>
    <mergeCell ref="Z514:AE514"/>
    <mergeCell ref="AF514:AG514"/>
    <mergeCell ref="AH514:AJ514"/>
    <mergeCell ref="AK514:AM514"/>
    <mergeCell ref="AN514:AP514"/>
    <mergeCell ref="AQ514:AR514"/>
    <mergeCell ref="AN519:AP519"/>
    <mergeCell ref="AQ519:AR519"/>
    <mergeCell ref="A520:B520"/>
    <mergeCell ref="C520:E520"/>
    <mergeCell ref="F520:H520"/>
    <mergeCell ref="J520:L520"/>
    <mergeCell ref="M520:P520"/>
    <mergeCell ref="Q520:R520"/>
    <mergeCell ref="S520:U520"/>
    <mergeCell ref="V520:X520"/>
    <mergeCell ref="S519:U519"/>
    <mergeCell ref="V519:X519"/>
    <mergeCell ref="Z519:AE519"/>
    <mergeCell ref="AF519:AG519"/>
    <mergeCell ref="AH519:AJ519"/>
    <mergeCell ref="AK519:AM519"/>
    <mergeCell ref="A519:B519"/>
    <mergeCell ref="C519:E519"/>
    <mergeCell ref="F519:H519"/>
    <mergeCell ref="J519:L519"/>
    <mergeCell ref="M519:P519"/>
    <mergeCell ref="Q519:R519"/>
    <mergeCell ref="Z518:AE518"/>
    <mergeCell ref="AF518:AG518"/>
    <mergeCell ref="AH518:AJ518"/>
    <mergeCell ref="AK518:AM518"/>
    <mergeCell ref="AN518:AP518"/>
    <mergeCell ref="AQ518:AR518"/>
    <mergeCell ref="AN517:AP517"/>
    <mergeCell ref="AQ517:AR517"/>
    <mergeCell ref="A518:B518"/>
    <mergeCell ref="C518:E518"/>
    <mergeCell ref="F518:H518"/>
    <mergeCell ref="J518:L518"/>
    <mergeCell ref="M518:P518"/>
    <mergeCell ref="Q518:R518"/>
    <mergeCell ref="S518:U518"/>
    <mergeCell ref="V518:X518"/>
    <mergeCell ref="S517:U517"/>
    <mergeCell ref="V517:X517"/>
    <mergeCell ref="Z517:AE517"/>
    <mergeCell ref="AF517:AG517"/>
    <mergeCell ref="AH517:AJ517"/>
    <mergeCell ref="AK517:AM517"/>
    <mergeCell ref="A517:B517"/>
    <mergeCell ref="C517:E517"/>
    <mergeCell ref="F517:H517"/>
    <mergeCell ref="J517:L517"/>
    <mergeCell ref="M517:P517"/>
    <mergeCell ref="Q517:R517"/>
    <mergeCell ref="Z522:AE522"/>
    <mergeCell ref="AF522:AG522"/>
    <mergeCell ref="AH522:AJ522"/>
    <mergeCell ref="AK522:AM522"/>
    <mergeCell ref="AN522:AP522"/>
    <mergeCell ref="AQ522:AR522"/>
    <mergeCell ref="AN521:AP521"/>
    <mergeCell ref="AQ521:AR521"/>
    <mergeCell ref="A522:B522"/>
    <mergeCell ref="C522:E522"/>
    <mergeCell ref="F522:H522"/>
    <mergeCell ref="J522:L522"/>
    <mergeCell ref="M522:P522"/>
    <mergeCell ref="Q522:R522"/>
    <mergeCell ref="S522:U522"/>
    <mergeCell ref="V522:X522"/>
    <mergeCell ref="S521:U521"/>
    <mergeCell ref="V521:X521"/>
    <mergeCell ref="Z521:AE521"/>
    <mergeCell ref="AF521:AG521"/>
    <mergeCell ref="AH521:AJ521"/>
    <mergeCell ref="AK521:AM521"/>
    <mergeCell ref="A521:B521"/>
    <mergeCell ref="C521:E521"/>
    <mergeCell ref="F521:H521"/>
    <mergeCell ref="J521:L521"/>
    <mergeCell ref="M521:P521"/>
    <mergeCell ref="Q521:R521"/>
    <mergeCell ref="Z520:AE520"/>
    <mergeCell ref="AF520:AG520"/>
    <mergeCell ref="AH520:AJ520"/>
    <mergeCell ref="AK520:AM520"/>
    <mergeCell ref="AN520:AP520"/>
    <mergeCell ref="AQ520:AR520"/>
    <mergeCell ref="AN525:AP525"/>
    <mergeCell ref="AQ525:AR525"/>
    <mergeCell ref="A526:B526"/>
    <mergeCell ref="C526:E526"/>
    <mergeCell ref="F526:H526"/>
    <mergeCell ref="J526:L526"/>
    <mergeCell ref="M526:P526"/>
    <mergeCell ref="Q526:R526"/>
    <mergeCell ref="S526:U526"/>
    <mergeCell ref="V526:X526"/>
    <mergeCell ref="S525:U525"/>
    <mergeCell ref="V525:X525"/>
    <mergeCell ref="Z525:AE525"/>
    <mergeCell ref="AF525:AG525"/>
    <mergeCell ref="AH525:AJ525"/>
    <mergeCell ref="AK525:AM525"/>
    <mergeCell ref="A525:B525"/>
    <mergeCell ref="C525:E525"/>
    <mergeCell ref="F525:H525"/>
    <mergeCell ref="J525:L525"/>
    <mergeCell ref="M525:P525"/>
    <mergeCell ref="Q525:R525"/>
    <mergeCell ref="Z524:AE524"/>
    <mergeCell ref="AF524:AG524"/>
    <mergeCell ref="AH524:AJ524"/>
    <mergeCell ref="AK524:AM524"/>
    <mergeCell ref="AN524:AP524"/>
    <mergeCell ref="AQ524:AR524"/>
    <mergeCell ref="AN523:AP523"/>
    <mergeCell ref="AQ523:AR523"/>
    <mergeCell ref="A524:B524"/>
    <mergeCell ref="C524:E524"/>
    <mergeCell ref="F524:H524"/>
    <mergeCell ref="J524:L524"/>
    <mergeCell ref="M524:P524"/>
    <mergeCell ref="Q524:R524"/>
    <mergeCell ref="S524:U524"/>
    <mergeCell ref="V524:X524"/>
    <mergeCell ref="S523:U523"/>
    <mergeCell ref="V523:X523"/>
    <mergeCell ref="Z523:AE523"/>
    <mergeCell ref="AF523:AG523"/>
    <mergeCell ref="AH523:AJ523"/>
    <mergeCell ref="AK523:AM523"/>
    <mergeCell ref="A523:B523"/>
    <mergeCell ref="C523:E523"/>
    <mergeCell ref="F523:H523"/>
    <mergeCell ref="J523:L523"/>
    <mergeCell ref="M523:P523"/>
    <mergeCell ref="Q523:R523"/>
    <mergeCell ref="Z528:AE528"/>
    <mergeCell ref="AF528:AG528"/>
    <mergeCell ref="AH528:AJ528"/>
    <mergeCell ref="AK528:AM528"/>
    <mergeCell ref="AN528:AP528"/>
    <mergeCell ref="AQ528:AR528"/>
    <mergeCell ref="AN527:AP527"/>
    <mergeCell ref="AQ527:AR527"/>
    <mergeCell ref="A528:B528"/>
    <mergeCell ref="C528:E528"/>
    <mergeCell ref="F528:H528"/>
    <mergeCell ref="J528:L528"/>
    <mergeCell ref="M528:P528"/>
    <mergeCell ref="Q528:R528"/>
    <mergeCell ref="S528:U528"/>
    <mergeCell ref="V528:X528"/>
    <mergeCell ref="S527:U527"/>
    <mergeCell ref="V527:X527"/>
    <mergeCell ref="Z527:AE527"/>
    <mergeCell ref="AF527:AG527"/>
    <mergeCell ref="AH527:AJ527"/>
    <mergeCell ref="AK527:AM527"/>
    <mergeCell ref="A527:B527"/>
    <mergeCell ref="C527:E527"/>
    <mergeCell ref="F527:H527"/>
    <mergeCell ref="J527:L527"/>
    <mergeCell ref="M527:P527"/>
    <mergeCell ref="Q527:R527"/>
    <mergeCell ref="Z526:AE526"/>
    <mergeCell ref="AF526:AG526"/>
    <mergeCell ref="AH526:AJ526"/>
    <mergeCell ref="AK526:AM526"/>
    <mergeCell ref="AN526:AP526"/>
    <mergeCell ref="AQ526:AR526"/>
    <mergeCell ref="AN531:AP531"/>
    <mergeCell ref="AQ531:AR531"/>
    <mergeCell ref="A532:B532"/>
    <mergeCell ref="C532:E532"/>
    <mergeCell ref="F532:H532"/>
    <mergeCell ref="J532:L532"/>
    <mergeCell ref="M532:P532"/>
    <mergeCell ref="Q532:R532"/>
    <mergeCell ref="S532:U532"/>
    <mergeCell ref="V532:X532"/>
    <mergeCell ref="S531:U531"/>
    <mergeCell ref="V531:X531"/>
    <mergeCell ref="Z531:AE531"/>
    <mergeCell ref="AF531:AG531"/>
    <mergeCell ref="AH531:AJ531"/>
    <mergeCell ref="AK531:AM531"/>
    <mergeCell ref="A531:B531"/>
    <mergeCell ref="C531:E531"/>
    <mergeCell ref="F531:H531"/>
    <mergeCell ref="J531:L531"/>
    <mergeCell ref="M531:P531"/>
    <mergeCell ref="Q531:R531"/>
    <mergeCell ref="Z530:AE530"/>
    <mergeCell ref="AF530:AG530"/>
    <mergeCell ref="AH530:AJ530"/>
    <mergeCell ref="AK530:AM530"/>
    <mergeCell ref="AN530:AP530"/>
    <mergeCell ref="AQ530:AR530"/>
    <mergeCell ref="AN529:AP529"/>
    <mergeCell ref="AQ529:AR529"/>
    <mergeCell ref="A530:B530"/>
    <mergeCell ref="C530:E530"/>
    <mergeCell ref="F530:H530"/>
    <mergeCell ref="J530:L530"/>
    <mergeCell ref="M530:P530"/>
    <mergeCell ref="Q530:R530"/>
    <mergeCell ref="S530:U530"/>
    <mergeCell ref="V530:X530"/>
    <mergeCell ref="S529:U529"/>
    <mergeCell ref="V529:X529"/>
    <mergeCell ref="Z529:AE529"/>
    <mergeCell ref="AF529:AG529"/>
    <mergeCell ref="AH529:AJ529"/>
    <mergeCell ref="AK529:AM529"/>
    <mergeCell ref="A529:B529"/>
    <mergeCell ref="C529:E529"/>
    <mergeCell ref="F529:H529"/>
    <mergeCell ref="J529:L529"/>
    <mergeCell ref="M529:P529"/>
    <mergeCell ref="Q529:R529"/>
    <mergeCell ref="Z534:AE534"/>
    <mergeCell ref="AF534:AG534"/>
    <mergeCell ref="AH534:AJ534"/>
    <mergeCell ref="AK534:AM534"/>
    <mergeCell ref="AN534:AP534"/>
    <mergeCell ref="AQ534:AR534"/>
    <mergeCell ref="AN533:AP533"/>
    <mergeCell ref="AQ533:AR533"/>
    <mergeCell ref="A534:B534"/>
    <mergeCell ref="C534:E534"/>
    <mergeCell ref="F534:H534"/>
    <mergeCell ref="J534:L534"/>
    <mergeCell ref="M534:P534"/>
    <mergeCell ref="Q534:R534"/>
    <mergeCell ref="S534:U534"/>
    <mergeCell ref="V534:X534"/>
    <mergeCell ref="S533:U533"/>
    <mergeCell ref="V533:X533"/>
    <mergeCell ref="Z533:AE533"/>
    <mergeCell ref="AF533:AG533"/>
    <mergeCell ref="AH533:AJ533"/>
    <mergeCell ref="AK533:AM533"/>
    <mergeCell ref="A533:B533"/>
    <mergeCell ref="C533:E533"/>
    <mergeCell ref="F533:H533"/>
    <mergeCell ref="J533:L533"/>
    <mergeCell ref="M533:P533"/>
    <mergeCell ref="Q533:R533"/>
    <mergeCell ref="Z532:AE532"/>
    <mergeCell ref="AF532:AG532"/>
    <mergeCell ref="AH532:AJ532"/>
    <mergeCell ref="AK532:AM532"/>
    <mergeCell ref="AN532:AP532"/>
    <mergeCell ref="AQ532:AR532"/>
    <mergeCell ref="AN537:AP537"/>
    <mergeCell ref="AQ537:AR537"/>
    <mergeCell ref="B538:C538"/>
    <mergeCell ref="D538:G538"/>
    <mergeCell ref="H538:I538"/>
    <mergeCell ref="J538:N538"/>
    <mergeCell ref="O538:R538"/>
    <mergeCell ref="S538:T538"/>
    <mergeCell ref="U538:W538"/>
    <mergeCell ref="X538:Y538"/>
    <mergeCell ref="S537:U537"/>
    <mergeCell ref="V537:X537"/>
    <mergeCell ref="Z537:AE537"/>
    <mergeCell ref="AF537:AG537"/>
    <mergeCell ref="AH537:AJ537"/>
    <mergeCell ref="AK537:AM537"/>
    <mergeCell ref="A537:B537"/>
    <mergeCell ref="C537:E537"/>
    <mergeCell ref="F537:H537"/>
    <mergeCell ref="J537:L537"/>
    <mergeCell ref="M537:P537"/>
    <mergeCell ref="Q537:R537"/>
    <mergeCell ref="Z536:AE536"/>
    <mergeCell ref="AF536:AG536"/>
    <mergeCell ref="AH536:AJ536"/>
    <mergeCell ref="AK536:AM536"/>
    <mergeCell ref="AN536:AP536"/>
    <mergeCell ref="AQ536:AR536"/>
    <mergeCell ref="AN535:AP535"/>
    <mergeCell ref="AQ535:AR535"/>
    <mergeCell ref="A536:B536"/>
    <mergeCell ref="C536:E536"/>
    <mergeCell ref="F536:H536"/>
    <mergeCell ref="J536:L536"/>
    <mergeCell ref="M536:P536"/>
    <mergeCell ref="Q536:R536"/>
    <mergeCell ref="S536:U536"/>
    <mergeCell ref="V536:X536"/>
    <mergeCell ref="S535:U535"/>
    <mergeCell ref="V535:X535"/>
    <mergeCell ref="Z535:AE535"/>
    <mergeCell ref="AF535:AG535"/>
    <mergeCell ref="AH535:AJ535"/>
    <mergeCell ref="AK535:AM535"/>
    <mergeCell ref="A535:B535"/>
    <mergeCell ref="C535:E535"/>
    <mergeCell ref="F535:H535"/>
    <mergeCell ref="J535:L535"/>
    <mergeCell ref="M535:P535"/>
    <mergeCell ref="Q535:R535"/>
    <mergeCell ref="Z540:AE540"/>
    <mergeCell ref="AF540:AG540"/>
    <mergeCell ref="AH540:AJ540"/>
    <mergeCell ref="AK540:AM540"/>
    <mergeCell ref="AN540:AP540"/>
    <mergeCell ref="AQ540:AR540"/>
    <mergeCell ref="AN539:AP539"/>
    <mergeCell ref="AQ539:AR539"/>
    <mergeCell ref="A540:B540"/>
    <mergeCell ref="C540:E540"/>
    <mergeCell ref="F540:H540"/>
    <mergeCell ref="J540:L540"/>
    <mergeCell ref="M540:P540"/>
    <mergeCell ref="Q540:R540"/>
    <mergeCell ref="S540:U540"/>
    <mergeCell ref="V540:X540"/>
    <mergeCell ref="S539:U539"/>
    <mergeCell ref="V539:X539"/>
    <mergeCell ref="Z539:AE539"/>
    <mergeCell ref="AF539:AG539"/>
    <mergeCell ref="AH539:AJ539"/>
    <mergeCell ref="AK539:AM539"/>
    <mergeCell ref="A539:B539"/>
    <mergeCell ref="C539:E539"/>
    <mergeCell ref="F539:H539"/>
    <mergeCell ref="J539:L539"/>
    <mergeCell ref="M539:P539"/>
    <mergeCell ref="Q539:R539"/>
    <mergeCell ref="Z538:AB538"/>
    <mergeCell ref="AD538:AF538"/>
    <mergeCell ref="AG538:AI538"/>
    <mergeCell ref="AJ538:AL538"/>
    <mergeCell ref="AM538:AO538"/>
    <mergeCell ref="AP538:AS538"/>
    <mergeCell ref="AN543:AP543"/>
    <mergeCell ref="AQ543:AR543"/>
    <mergeCell ref="A544:B544"/>
    <mergeCell ref="C544:E544"/>
    <mergeCell ref="F544:H544"/>
    <mergeCell ref="J544:L544"/>
    <mergeCell ref="M544:P544"/>
    <mergeCell ref="Q544:R544"/>
    <mergeCell ref="S544:U544"/>
    <mergeCell ref="V544:X544"/>
    <mergeCell ref="S543:U543"/>
    <mergeCell ref="V543:X543"/>
    <mergeCell ref="Z543:AE543"/>
    <mergeCell ref="AF543:AG543"/>
    <mergeCell ref="AH543:AJ543"/>
    <mergeCell ref="AK543:AM543"/>
    <mergeCell ref="A543:B543"/>
    <mergeCell ref="C543:E543"/>
    <mergeCell ref="F543:H543"/>
    <mergeCell ref="J543:L543"/>
    <mergeCell ref="M543:P543"/>
    <mergeCell ref="Q543:R543"/>
    <mergeCell ref="Z542:AE542"/>
    <mergeCell ref="AF542:AG542"/>
    <mergeCell ref="AH542:AJ542"/>
    <mergeCell ref="AK542:AM542"/>
    <mergeCell ref="AN542:AP542"/>
    <mergeCell ref="AQ542:AR542"/>
    <mergeCell ref="AN541:AP541"/>
    <mergeCell ref="AQ541:AR541"/>
    <mergeCell ref="A542:B542"/>
    <mergeCell ref="C542:E542"/>
    <mergeCell ref="F542:H542"/>
    <mergeCell ref="J542:L542"/>
    <mergeCell ref="M542:P542"/>
    <mergeCell ref="Q542:R542"/>
    <mergeCell ref="S542:U542"/>
    <mergeCell ref="V542:X542"/>
    <mergeCell ref="S541:U541"/>
    <mergeCell ref="V541:X541"/>
    <mergeCell ref="Z541:AE541"/>
    <mergeCell ref="AF541:AG541"/>
    <mergeCell ref="AH541:AJ541"/>
    <mergeCell ref="AK541:AM541"/>
    <mergeCell ref="A541:B541"/>
    <mergeCell ref="C541:E541"/>
    <mergeCell ref="F541:H541"/>
    <mergeCell ref="J541:L541"/>
    <mergeCell ref="M541:P541"/>
    <mergeCell ref="Q541:R541"/>
    <mergeCell ref="Z546:AE546"/>
    <mergeCell ref="AF546:AG546"/>
    <mergeCell ref="AH546:AJ546"/>
    <mergeCell ref="AK546:AM546"/>
    <mergeCell ref="AN546:AP546"/>
    <mergeCell ref="AQ546:AR546"/>
    <mergeCell ref="AN545:AP545"/>
    <mergeCell ref="AQ545:AR545"/>
    <mergeCell ref="A546:B546"/>
    <mergeCell ref="C546:E546"/>
    <mergeCell ref="F546:H546"/>
    <mergeCell ref="J546:L546"/>
    <mergeCell ref="M546:P546"/>
    <mergeCell ref="Q546:R546"/>
    <mergeCell ref="S546:U546"/>
    <mergeCell ref="V546:X546"/>
    <mergeCell ref="S545:U545"/>
    <mergeCell ref="V545:X545"/>
    <mergeCell ref="Z545:AE545"/>
    <mergeCell ref="AF545:AG545"/>
    <mergeCell ref="AH545:AJ545"/>
    <mergeCell ref="AK545:AM545"/>
    <mergeCell ref="A545:B545"/>
    <mergeCell ref="C545:E545"/>
    <mergeCell ref="F545:H545"/>
    <mergeCell ref="J545:L545"/>
    <mergeCell ref="M545:P545"/>
    <mergeCell ref="Q545:R545"/>
    <mergeCell ref="Z544:AE544"/>
    <mergeCell ref="AF544:AG544"/>
    <mergeCell ref="AH544:AJ544"/>
    <mergeCell ref="AK544:AM544"/>
    <mergeCell ref="AN544:AP544"/>
    <mergeCell ref="AQ544:AR544"/>
    <mergeCell ref="AN549:AP549"/>
    <mergeCell ref="AQ549:AR549"/>
    <mergeCell ref="A550:B550"/>
    <mergeCell ref="C550:E550"/>
    <mergeCell ref="F550:H550"/>
    <mergeCell ref="J550:L550"/>
    <mergeCell ref="M550:P550"/>
    <mergeCell ref="Q550:R550"/>
    <mergeCell ref="S550:U550"/>
    <mergeCell ref="V550:X550"/>
    <mergeCell ref="S549:U549"/>
    <mergeCell ref="V549:X549"/>
    <mergeCell ref="Z549:AE549"/>
    <mergeCell ref="AF549:AG549"/>
    <mergeCell ref="AH549:AJ549"/>
    <mergeCell ref="AK549:AM549"/>
    <mergeCell ref="A549:B549"/>
    <mergeCell ref="C549:E549"/>
    <mergeCell ref="F549:H549"/>
    <mergeCell ref="J549:L549"/>
    <mergeCell ref="M549:P549"/>
    <mergeCell ref="Q549:R549"/>
    <mergeCell ref="Z548:AE548"/>
    <mergeCell ref="AF548:AG548"/>
    <mergeCell ref="AH548:AJ548"/>
    <mergeCell ref="AK548:AM548"/>
    <mergeCell ref="AN548:AP548"/>
    <mergeCell ref="AQ548:AR548"/>
    <mergeCell ref="AN547:AP547"/>
    <mergeCell ref="AQ547:AR547"/>
    <mergeCell ref="A548:B548"/>
    <mergeCell ref="C548:E548"/>
    <mergeCell ref="F548:H548"/>
    <mergeCell ref="J548:L548"/>
    <mergeCell ref="M548:P548"/>
    <mergeCell ref="Q548:R548"/>
    <mergeCell ref="S548:U548"/>
    <mergeCell ref="V548:X548"/>
    <mergeCell ref="S547:U547"/>
    <mergeCell ref="V547:X547"/>
    <mergeCell ref="Z547:AE547"/>
    <mergeCell ref="AF547:AG547"/>
    <mergeCell ref="AH547:AJ547"/>
    <mergeCell ref="AK547:AM547"/>
    <mergeCell ref="A547:B547"/>
    <mergeCell ref="C547:E547"/>
    <mergeCell ref="F547:H547"/>
    <mergeCell ref="J547:L547"/>
    <mergeCell ref="M547:P547"/>
    <mergeCell ref="Q547:R547"/>
    <mergeCell ref="Z552:AE552"/>
    <mergeCell ref="AF552:AG552"/>
    <mergeCell ref="AH552:AJ552"/>
    <mergeCell ref="AK552:AM552"/>
    <mergeCell ref="AN552:AP552"/>
    <mergeCell ref="AQ552:AR552"/>
    <mergeCell ref="AN551:AP551"/>
    <mergeCell ref="AQ551:AR551"/>
    <mergeCell ref="A552:B552"/>
    <mergeCell ref="C552:E552"/>
    <mergeCell ref="F552:H552"/>
    <mergeCell ref="J552:L552"/>
    <mergeCell ref="M552:P552"/>
    <mergeCell ref="Q552:R552"/>
    <mergeCell ref="S552:U552"/>
    <mergeCell ref="V552:X552"/>
    <mergeCell ref="S551:U551"/>
    <mergeCell ref="V551:X551"/>
    <mergeCell ref="Z551:AE551"/>
    <mergeCell ref="AF551:AG551"/>
    <mergeCell ref="AH551:AJ551"/>
    <mergeCell ref="AK551:AM551"/>
    <mergeCell ref="A551:B551"/>
    <mergeCell ref="C551:E551"/>
    <mergeCell ref="F551:H551"/>
    <mergeCell ref="J551:L551"/>
    <mergeCell ref="M551:P551"/>
    <mergeCell ref="Q551:R551"/>
    <mergeCell ref="Z550:AE550"/>
    <mergeCell ref="AF550:AG550"/>
    <mergeCell ref="AH550:AJ550"/>
    <mergeCell ref="AK550:AM550"/>
    <mergeCell ref="AN550:AP550"/>
    <mergeCell ref="AQ550:AR550"/>
    <mergeCell ref="AN555:AP555"/>
    <mergeCell ref="AQ555:AR555"/>
    <mergeCell ref="A556:B556"/>
    <mergeCell ref="C556:E556"/>
    <mergeCell ref="F556:H556"/>
    <mergeCell ref="J556:L556"/>
    <mergeCell ref="M556:P556"/>
    <mergeCell ref="Q556:R556"/>
    <mergeCell ref="S556:U556"/>
    <mergeCell ref="V556:X556"/>
    <mergeCell ref="S555:U555"/>
    <mergeCell ref="V555:X555"/>
    <mergeCell ref="Z555:AE555"/>
    <mergeCell ref="AF555:AG555"/>
    <mergeCell ref="AH555:AJ555"/>
    <mergeCell ref="AK555:AM555"/>
    <mergeCell ref="A555:B555"/>
    <mergeCell ref="C555:E555"/>
    <mergeCell ref="F555:H555"/>
    <mergeCell ref="J555:L555"/>
    <mergeCell ref="M555:P555"/>
    <mergeCell ref="Q555:R555"/>
    <mergeCell ref="Z554:AE554"/>
    <mergeCell ref="AF554:AG554"/>
    <mergeCell ref="AH554:AJ554"/>
    <mergeCell ref="AK554:AM554"/>
    <mergeCell ref="AN554:AP554"/>
    <mergeCell ref="AQ554:AR554"/>
    <mergeCell ref="AN553:AP553"/>
    <mergeCell ref="AQ553:AR553"/>
    <mergeCell ref="A554:B554"/>
    <mergeCell ref="C554:E554"/>
    <mergeCell ref="F554:H554"/>
    <mergeCell ref="J554:L554"/>
    <mergeCell ref="M554:P554"/>
    <mergeCell ref="Q554:R554"/>
    <mergeCell ref="S554:U554"/>
    <mergeCell ref="V554:X554"/>
    <mergeCell ref="S553:U553"/>
    <mergeCell ref="V553:X553"/>
    <mergeCell ref="Z553:AE553"/>
    <mergeCell ref="AF553:AG553"/>
    <mergeCell ref="AH553:AJ553"/>
    <mergeCell ref="AK553:AM553"/>
    <mergeCell ref="A553:B553"/>
    <mergeCell ref="C553:E553"/>
    <mergeCell ref="F553:H553"/>
    <mergeCell ref="J553:L553"/>
    <mergeCell ref="M553:P553"/>
    <mergeCell ref="Q553:R553"/>
    <mergeCell ref="Z558:AE558"/>
    <mergeCell ref="AF558:AG558"/>
    <mergeCell ref="AH558:AJ558"/>
    <mergeCell ref="AK558:AM558"/>
    <mergeCell ref="AN558:AP558"/>
    <mergeCell ref="AQ558:AR558"/>
    <mergeCell ref="AN557:AP557"/>
    <mergeCell ref="AQ557:AR557"/>
    <mergeCell ref="A558:B558"/>
    <mergeCell ref="C558:E558"/>
    <mergeCell ref="F558:H558"/>
    <mergeCell ref="J558:L558"/>
    <mergeCell ref="M558:P558"/>
    <mergeCell ref="Q558:R558"/>
    <mergeCell ref="S558:U558"/>
    <mergeCell ref="V558:X558"/>
    <mergeCell ref="S557:U557"/>
    <mergeCell ref="V557:X557"/>
    <mergeCell ref="Z557:AE557"/>
    <mergeCell ref="AF557:AG557"/>
    <mergeCell ref="AH557:AJ557"/>
    <mergeCell ref="AK557:AM557"/>
    <mergeCell ref="A557:B557"/>
    <mergeCell ref="C557:E557"/>
    <mergeCell ref="F557:H557"/>
    <mergeCell ref="J557:L557"/>
    <mergeCell ref="M557:P557"/>
    <mergeCell ref="Q557:R557"/>
    <mergeCell ref="Z556:AE556"/>
    <mergeCell ref="AF556:AG556"/>
    <mergeCell ref="AH556:AJ556"/>
    <mergeCell ref="AK556:AM556"/>
    <mergeCell ref="AN556:AP556"/>
    <mergeCell ref="AQ556:AR556"/>
    <mergeCell ref="AN561:AP561"/>
    <mergeCell ref="AQ561:AR561"/>
    <mergeCell ref="A562:B562"/>
    <mergeCell ref="C562:E562"/>
    <mergeCell ref="F562:H562"/>
    <mergeCell ref="J562:L562"/>
    <mergeCell ref="M562:P562"/>
    <mergeCell ref="Q562:R562"/>
    <mergeCell ref="S562:U562"/>
    <mergeCell ref="V562:X562"/>
    <mergeCell ref="S561:U561"/>
    <mergeCell ref="V561:X561"/>
    <mergeCell ref="Z561:AE561"/>
    <mergeCell ref="AF561:AG561"/>
    <mergeCell ref="AH561:AJ561"/>
    <mergeCell ref="AK561:AM561"/>
    <mergeCell ref="A561:B561"/>
    <mergeCell ref="C561:E561"/>
    <mergeCell ref="F561:H561"/>
    <mergeCell ref="J561:L561"/>
    <mergeCell ref="M561:P561"/>
    <mergeCell ref="Q561:R561"/>
    <mergeCell ref="Z560:AE560"/>
    <mergeCell ref="AF560:AG560"/>
    <mergeCell ref="AH560:AJ560"/>
    <mergeCell ref="AK560:AM560"/>
    <mergeCell ref="AN560:AP560"/>
    <mergeCell ref="AQ560:AR560"/>
    <mergeCell ref="AN559:AP559"/>
    <mergeCell ref="AQ559:AR559"/>
    <mergeCell ref="A560:B560"/>
    <mergeCell ref="C560:E560"/>
    <mergeCell ref="F560:H560"/>
    <mergeCell ref="J560:L560"/>
    <mergeCell ref="M560:P560"/>
    <mergeCell ref="Q560:R560"/>
    <mergeCell ref="S560:U560"/>
    <mergeCell ref="V560:X560"/>
    <mergeCell ref="S559:U559"/>
    <mergeCell ref="V559:X559"/>
    <mergeCell ref="Z559:AE559"/>
    <mergeCell ref="AF559:AG559"/>
    <mergeCell ref="AH559:AJ559"/>
    <mergeCell ref="AK559:AM559"/>
    <mergeCell ref="A559:B559"/>
    <mergeCell ref="C559:E559"/>
    <mergeCell ref="F559:H559"/>
    <mergeCell ref="J559:L559"/>
    <mergeCell ref="M559:P559"/>
    <mergeCell ref="Q559:R559"/>
    <mergeCell ref="Z564:AE564"/>
    <mergeCell ref="AF564:AG564"/>
    <mergeCell ref="AH564:AJ564"/>
    <mergeCell ref="AK564:AM564"/>
    <mergeCell ref="AN564:AP564"/>
    <mergeCell ref="AQ564:AR564"/>
    <mergeCell ref="AN563:AP563"/>
    <mergeCell ref="AQ563:AR563"/>
    <mergeCell ref="A564:B564"/>
    <mergeCell ref="C564:E564"/>
    <mergeCell ref="F564:H564"/>
    <mergeCell ref="J564:L564"/>
    <mergeCell ref="M564:P564"/>
    <mergeCell ref="Q564:R564"/>
    <mergeCell ref="S564:U564"/>
    <mergeCell ref="V564:X564"/>
    <mergeCell ref="S563:U563"/>
    <mergeCell ref="V563:X563"/>
    <mergeCell ref="Z563:AE563"/>
    <mergeCell ref="AF563:AG563"/>
    <mergeCell ref="AH563:AJ563"/>
    <mergeCell ref="AK563:AM563"/>
    <mergeCell ref="A563:B563"/>
    <mergeCell ref="C563:E563"/>
    <mergeCell ref="F563:H563"/>
    <mergeCell ref="J563:L563"/>
    <mergeCell ref="M563:P563"/>
    <mergeCell ref="Q563:R563"/>
    <mergeCell ref="Z562:AE562"/>
    <mergeCell ref="AF562:AG562"/>
    <mergeCell ref="AH562:AJ562"/>
    <mergeCell ref="AK562:AM562"/>
    <mergeCell ref="AN562:AP562"/>
    <mergeCell ref="AQ562:AR562"/>
    <mergeCell ref="AN567:AP567"/>
    <mergeCell ref="AQ567:AR567"/>
    <mergeCell ref="A568:B568"/>
    <mergeCell ref="C568:E568"/>
    <mergeCell ref="F568:H568"/>
    <mergeCell ref="I568:J568"/>
    <mergeCell ref="K568:L568"/>
    <mergeCell ref="M568:P568"/>
    <mergeCell ref="Q568:S568"/>
    <mergeCell ref="T568:U568"/>
    <mergeCell ref="S567:U567"/>
    <mergeCell ref="V567:X567"/>
    <mergeCell ref="Z567:AE567"/>
    <mergeCell ref="AF567:AG567"/>
    <mergeCell ref="AH567:AJ567"/>
    <mergeCell ref="AK567:AM567"/>
    <mergeCell ref="A567:B567"/>
    <mergeCell ref="C567:E567"/>
    <mergeCell ref="F567:H567"/>
    <mergeCell ref="J567:L567"/>
    <mergeCell ref="M567:P567"/>
    <mergeCell ref="Q567:R567"/>
    <mergeCell ref="Z566:AE566"/>
    <mergeCell ref="AF566:AG566"/>
    <mergeCell ref="AH566:AJ566"/>
    <mergeCell ref="AK566:AM566"/>
    <mergeCell ref="AN566:AP566"/>
    <mergeCell ref="AQ566:AR566"/>
    <mergeCell ref="AN565:AP565"/>
    <mergeCell ref="AQ565:AR565"/>
    <mergeCell ref="A566:B566"/>
    <mergeCell ref="C566:E566"/>
    <mergeCell ref="F566:H566"/>
    <mergeCell ref="J566:L566"/>
    <mergeCell ref="M566:P566"/>
    <mergeCell ref="Q566:R566"/>
    <mergeCell ref="S566:U566"/>
    <mergeCell ref="V566:X566"/>
    <mergeCell ref="S565:U565"/>
    <mergeCell ref="V565:X565"/>
    <mergeCell ref="Z565:AE565"/>
    <mergeCell ref="AF565:AG565"/>
    <mergeCell ref="AH565:AJ565"/>
    <mergeCell ref="AK565:AM565"/>
    <mergeCell ref="A565:B565"/>
    <mergeCell ref="C565:E565"/>
    <mergeCell ref="F565:H565"/>
    <mergeCell ref="J565:L565"/>
    <mergeCell ref="M565:P565"/>
    <mergeCell ref="Q565:R565"/>
    <mergeCell ref="Y570:Z570"/>
    <mergeCell ref="AA570:AE570"/>
    <mergeCell ref="AF570:AR570"/>
    <mergeCell ref="A571:B571"/>
    <mergeCell ref="C571:E571"/>
    <mergeCell ref="F571:H571"/>
    <mergeCell ref="I571:J571"/>
    <mergeCell ref="K571:L571"/>
    <mergeCell ref="M571:P571"/>
    <mergeCell ref="Q571:S571"/>
    <mergeCell ref="AF569:AR569"/>
    <mergeCell ref="A570:B570"/>
    <mergeCell ref="C570:E570"/>
    <mergeCell ref="F570:H570"/>
    <mergeCell ref="I570:J570"/>
    <mergeCell ref="K570:L570"/>
    <mergeCell ref="M570:P570"/>
    <mergeCell ref="Q570:S570"/>
    <mergeCell ref="T570:U570"/>
    <mergeCell ref="V570:X570"/>
    <mergeCell ref="M569:P569"/>
    <mergeCell ref="Q569:S569"/>
    <mergeCell ref="T569:U569"/>
    <mergeCell ref="V569:X569"/>
    <mergeCell ref="Y569:Z569"/>
    <mergeCell ref="AA569:AE569"/>
    <mergeCell ref="V568:X568"/>
    <mergeCell ref="Y568:Z568"/>
    <mergeCell ref="AA568:AE568"/>
    <mergeCell ref="AF568:AG568"/>
    <mergeCell ref="AI568:AS568"/>
    <mergeCell ref="A569:B569"/>
    <mergeCell ref="C569:E569"/>
    <mergeCell ref="F569:H569"/>
    <mergeCell ref="I569:J569"/>
    <mergeCell ref="K569:L569"/>
    <mergeCell ref="AK573:AM573"/>
    <mergeCell ref="AN573:AP573"/>
    <mergeCell ref="AQ573:AR573"/>
    <mergeCell ref="A574:B574"/>
    <mergeCell ref="C574:E574"/>
    <mergeCell ref="F574:H574"/>
    <mergeCell ref="I574:J574"/>
    <mergeCell ref="K574:L574"/>
    <mergeCell ref="M574:P574"/>
    <mergeCell ref="Q574:S574"/>
    <mergeCell ref="T573:U573"/>
    <mergeCell ref="V573:X573"/>
    <mergeCell ref="Y573:Z573"/>
    <mergeCell ref="AA573:AE573"/>
    <mergeCell ref="AF573:AG573"/>
    <mergeCell ref="AH573:AJ573"/>
    <mergeCell ref="AK572:AM572"/>
    <mergeCell ref="AN572:AP572"/>
    <mergeCell ref="AQ572:AR572"/>
    <mergeCell ref="A573:B573"/>
    <mergeCell ref="C573:E573"/>
    <mergeCell ref="F573:H573"/>
    <mergeCell ref="I573:J573"/>
    <mergeCell ref="K573:L573"/>
    <mergeCell ref="M573:P573"/>
    <mergeCell ref="Q573:S573"/>
    <mergeCell ref="T572:U572"/>
    <mergeCell ref="V572:X572"/>
    <mergeCell ref="Y572:Z572"/>
    <mergeCell ref="AA572:AE572"/>
    <mergeCell ref="AF572:AG572"/>
    <mergeCell ref="AH572:AJ572"/>
    <mergeCell ref="AK571:AM571"/>
    <mergeCell ref="AN571:AP571"/>
    <mergeCell ref="AQ571:AR571"/>
    <mergeCell ref="A572:B572"/>
    <mergeCell ref="C572:E572"/>
    <mergeCell ref="F572:H572"/>
    <mergeCell ref="I572:J572"/>
    <mergeCell ref="K572:L572"/>
    <mergeCell ref="M572:P572"/>
    <mergeCell ref="Q572:S572"/>
    <mergeCell ref="T571:U571"/>
    <mergeCell ref="V571:X571"/>
    <mergeCell ref="Y571:Z571"/>
    <mergeCell ref="AA571:AE571"/>
    <mergeCell ref="AF571:AG571"/>
    <mergeCell ref="AH571:AJ571"/>
    <mergeCell ref="AK576:AM576"/>
    <mergeCell ref="AN576:AP576"/>
    <mergeCell ref="AQ576:AR576"/>
    <mergeCell ref="A577:B577"/>
    <mergeCell ref="C577:E577"/>
    <mergeCell ref="F577:H577"/>
    <mergeCell ref="I577:J577"/>
    <mergeCell ref="K577:L577"/>
    <mergeCell ref="M577:P577"/>
    <mergeCell ref="Q577:S577"/>
    <mergeCell ref="T576:U576"/>
    <mergeCell ref="V576:X576"/>
    <mergeCell ref="Y576:Z576"/>
    <mergeCell ref="AA576:AE576"/>
    <mergeCell ref="AF576:AG576"/>
    <mergeCell ref="AH576:AJ576"/>
    <mergeCell ref="AK575:AM575"/>
    <mergeCell ref="AN575:AP575"/>
    <mergeCell ref="AQ575:AR575"/>
    <mergeCell ref="A576:B576"/>
    <mergeCell ref="C576:E576"/>
    <mergeCell ref="F576:H576"/>
    <mergeCell ref="I576:J576"/>
    <mergeCell ref="K576:L576"/>
    <mergeCell ref="M576:P576"/>
    <mergeCell ref="Q576:S576"/>
    <mergeCell ref="T575:U575"/>
    <mergeCell ref="V575:X575"/>
    <mergeCell ref="Y575:Z575"/>
    <mergeCell ref="AA575:AE575"/>
    <mergeCell ref="AF575:AG575"/>
    <mergeCell ref="AH575:AJ575"/>
    <mergeCell ref="AK574:AM574"/>
    <mergeCell ref="AN574:AP574"/>
    <mergeCell ref="AQ574:AR574"/>
    <mergeCell ref="A575:B575"/>
    <mergeCell ref="C575:E575"/>
    <mergeCell ref="F575:H575"/>
    <mergeCell ref="I575:J575"/>
    <mergeCell ref="K575:L575"/>
    <mergeCell ref="M575:P575"/>
    <mergeCell ref="Q575:S575"/>
    <mergeCell ref="T574:U574"/>
    <mergeCell ref="V574:X574"/>
    <mergeCell ref="Y574:Z574"/>
    <mergeCell ref="AA574:AE574"/>
    <mergeCell ref="AF574:AG574"/>
    <mergeCell ref="AH574:AJ574"/>
    <mergeCell ref="AK579:AM579"/>
    <mergeCell ref="AN579:AP579"/>
    <mergeCell ref="AQ579:AR579"/>
    <mergeCell ref="A580:B580"/>
    <mergeCell ref="C580:E580"/>
    <mergeCell ref="F580:H580"/>
    <mergeCell ref="I580:J580"/>
    <mergeCell ref="K580:L580"/>
    <mergeCell ref="M580:P580"/>
    <mergeCell ref="Q580:S580"/>
    <mergeCell ref="T579:U579"/>
    <mergeCell ref="V579:X579"/>
    <mergeCell ref="Y579:Z579"/>
    <mergeCell ref="AA579:AE579"/>
    <mergeCell ref="AF579:AG579"/>
    <mergeCell ref="AH579:AJ579"/>
    <mergeCell ref="AK578:AM578"/>
    <mergeCell ref="AN578:AP578"/>
    <mergeCell ref="AQ578:AR578"/>
    <mergeCell ref="A579:B579"/>
    <mergeCell ref="C579:E579"/>
    <mergeCell ref="F579:H579"/>
    <mergeCell ref="I579:J579"/>
    <mergeCell ref="K579:L579"/>
    <mergeCell ref="M579:P579"/>
    <mergeCell ref="Q579:S579"/>
    <mergeCell ref="T578:U578"/>
    <mergeCell ref="V578:X578"/>
    <mergeCell ref="Y578:Z578"/>
    <mergeCell ref="AA578:AE578"/>
    <mergeCell ref="AF578:AG578"/>
    <mergeCell ref="AH578:AJ578"/>
    <mergeCell ref="AK577:AM577"/>
    <mergeCell ref="AN577:AP577"/>
    <mergeCell ref="AQ577:AR577"/>
    <mergeCell ref="A578:B578"/>
    <mergeCell ref="C578:E578"/>
    <mergeCell ref="F578:H578"/>
    <mergeCell ref="I578:J578"/>
    <mergeCell ref="K578:L578"/>
    <mergeCell ref="M578:P578"/>
    <mergeCell ref="Q578:S578"/>
    <mergeCell ref="T577:U577"/>
    <mergeCell ref="V577:X577"/>
    <mergeCell ref="Y577:Z577"/>
    <mergeCell ref="AA577:AE577"/>
    <mergeCell ref="AF577:AG577"/>
    <mergeCell ref="AH577:AJ577"/>
    <mergeCell ref="AK582:AM582"/>
    <mergeCell ref="AN582:AP582"/>
    <mergeCell ref="AQ582:AR582"/>
    <mergeCell ref="A583:B583"/>
    <mergeCell ref="C583:E583"/>
    <mergeCell ref="F583:H583"/>
    <mergeCell ref="I583:J583"/>
    <mergeCell ref="K583:L583"/>
    <mergeCell ref="M583:P583"/>
    <mergeCell ref="Q583:S583"/>
    <mergeCell ref="T582:U582"/>
    <mergeCell ref="V582:X582"/>
    <mergeCell ref="Y582:Z582"/>
    <mergeCell ref="AA582:AE582"/>
    <mergeCell ref="AF582:AG582"/>
    <mergeCell ref="AH582:AJ582"/>
    <mergeCell ref="AK581:AM581"/>
    <mergeCell ref="AN581:AP581"/>
    <mergeCell ref="AQ581:AR581"/>
    <mergeCell ref="A582:B582"/>
    <mergeCell ref="C582:E582"/>
    <mergeCell ref="F582:H582"/>
    <mergeCell ref="I582:J582"/>
    <mergeCell ref="K582:L582"/>
    <mergeCell ref="M582:P582"/>
    <mergeCell ref="Q582:S582"/>
    <mergeCell ref="T581:U581"/>
    <mergeCell ref="V581:X581"/>
    <mergeCell ref="Y581:Z581"/>
    <mergeCell ref="AA581:AE581"/>
    <mergeCell ref="AF581:AG581"/>
    <mergeCell ref="AH581:AJ581"/>
    <mergeCell ref="AK580:AM580"/>
    <mergeCell ref="AN580:AP580"/>
    <mergeCell ref="AQ580:AR580"/>
    <mergeCell ref="A581:B581"/>
    <mergeCell ref="C581:E581"/>
    <mergeCell ref="F581:H581"/>
    <mergeCell ref="I581:J581"/>
    <mergeCell ref="K581:L581"/>
    <mergeCell ref="M581:P581"/>
    <mergeCell ref="Q581:S581"/>
    <mergeCell ref="T580:U580"/>
    <mergeCell ref="V580:X580"/>
    <mergeCell ref="Y580:Z580"/>
    <mergeCell ref="AA580:AE580"/>
    <mergeCell ref="AF580:AG580"/>
    <mergeCell ref="AH580:AJ580"/>
    <mergeCell ref="AK585:AM585"/>
    <mergeCell ref="AN585:AP585"/>
    <mergeCell ref="AQ585:AR585"/>
    <mergeCell ref="A586:B586"/>
    <mergeCell ref="C586:E586"/>
    <mergeCell ref="F586:H586"/>
    <mergeCell ref="I586:J586"/>
    <mergeCell ref="K586:L586"/>
    <mergeCell ref="M586:P586"/>
    <mergeCell ref="Q586:S586"/>
    <mergeCell ref="T585:U585"/>
    <mergeCell ref="V585:X585"/>
    <mergeCell ref="Y585:Z585"/>
    <mergeCell ref="AA585:AE585"/>
    <mergeCell ref="AF585:AG585"/>
    <mergeCell ref="AH585:AJ585"/>
    <mergeCell ref="AK584:AM584"/>
    <mergeCell ref="AN584:AP584"/>
    <mergeCell ref="AQ584:AR584"/>
    <mergeCell ref="A585:B585"/>
    <mergeCell ref="C585:E585"/>
    <mergeCell ref="F585:H585"/>
    <mergeCell ref="I585:J585"/>
    <mergeCell ref="K585:L585"/>
    <mergeCell ref="M585:P585"/>
    <mergeCell ref="Q585:S585"/>
    <mergeCell ref="T584:U584"/>
    <mergeCell ref="V584:X584"/>
    <mergeCell ref="Y584:Z584"/>
    <mergeCell ref="AA584:AE584"/>
    <mergeCell ref="AF584:AG584"/>
    <mergeCell ref="AH584:AJ584"/>
    <mergeCell ref="AK583:AM583"/>
    <mergeCell ref="AN583:AP583"/>
    <mergeCell ref="AQ583:AR583"/>
    <mergeCell ref="A584:B584"/>
    <mergeCell ref="C584:E584"/>
    <mergeCell ref="F584:H584"/>
    <mergeCell ref="I584:J584"/>
    <mergeCell ref="K584:L584"/>
    <mergeCell ref="M584:P584"/>
    <mergeCell ref="Q584:S584"/>
    <mergeCell ref="T583:U583"/>
    <mergeCell ref="V583:X583"/>
    <mergeCell ref="Y583:Z583"/>
    <mergeCell ref="AA583:AE583"/>
    <mergeCell ref="AF583:AG583"/>
    <mergeCell ref="AH583:AJ583"/>
    <mergeCell ref="AK588:AM588"/>
    <mergeCell ref="AN588:AP588"/>
    <mergeCell ref="AQ588:AR588"/>
    <mergeCell ref="A589:B589"/>
    <mergeCell ref="C589:E589"/>
    <mergeCell ref="F589:H589"/>
    <mergeCell ref="I589:J589"/>
    <mergeCell ref="K589:L589"/>
    <mergeCell ref="M589:P589"/>
    <mergeCell ref="Q589:S589"/>
    <mergeCell ref="T588:U588"/>
    <mergeCell ref="V588:X588"/>
    <mergeCell ref="Y588:Z588"/>
    <mergeCell ref="AA588:AE588"/>
    <mergeCell ref="AF588:AG588"/>
    <mergeCell ref="AH588:AJ588"/>
    <mergeCell ref="AK587:AM587"/>
    <mergeCell ref="AN587:AP587"/>
    <mergeCell ref="AQ587:AR587"/>
    <mergeCell ref="A588:B588"/>
    <mergeCell ref="C588:E588"/>
    <mergeCell ref="F588:H588"/>
    <mergeCell ref="I588:J588"/>
    <mergeCell ref="K588:L588"/>
    <mergeCell ref="M588:P588"/>
    <mergeCell ref="Q588:S588"/>
    <mergeCell ref="T587:U587"/>
    <mergeCell ref="V587:X587"/>
    <mergeCell ref="Y587:Z587"/>
    <mergeCell ref="AA587:AE587"/>
    <mergeCell ref="AF587:AG587"/>
    <mergeCell ref="AH587:AJ587"/>
    <mergeCell ref="AK586:AM586"/>
    <mergeCell ref="AN586:AP586"/>
    <mergeCell ref="AQ586:AR586"/>
    <mergeCell ref="A587:B587"/>
    <mergeCell ref="C587:E587"/>
    <mergeCell ref="F587:H587"/>
    <mergeCell ref="I587:J587"/>
    <mergeCell ref="K587:L587"/>
    <mergeCell ref="M587:P587"/>
    <mergeCell ref="Q587:S587"/>
    <mergeCell ref="T586:U586"/>
    <mergeCell ref="V586:X586"/>
    <mergeCell ref="Y586:Z586"/>
    <mergeCell ref="AA586:AE586"/>
    <mergeCell ref="AF586:AG586"/>
    <mergeCell ref="AH586:AJ586"/>
    <mergeCell ref="AK591:AM591"/>
    <mergeCell ref="AN591:AP591"/>
    <mergeCell ref="AQ591:AR591"/>
    <mergeCell ref="A592:B592"/>
    <mergeCell ref="C592:E592"/>
    <mergeCell ref="F592:H592"/>
    <mergeCell ref="I592:J592"/>
    <mergeCell ref="K592:L592"/>
    <mergeCell ref="M592:P592"/>
    <mergeCell ref="Q592:S592"/>
    <mergeCell ref="T591:U591"/>
    <mergeCell ref="V591:X591"/>
    <mergeCell ref="Y591:Z591"/>
    <mergeCell ref="AA591:AE591"/>
    <mergeCell ref="AF591:AG591"/>
    <mergeCell ref="AH591:AJ591"/>
    <mergeCell ref="AK590:AM590"/>
    <mergeCell ref="AN590:AP590"/>
    <mergeCell ref="AQ590:AR590"/>
    <mergeCell ref="A591:B591"/>
    <mergeCell ref="C591:E591"/>
    <mergeCell ref="F591:H591"/>
    <mergeCell ref="I591:J591"/>
    <mergeCell ref="K591:L591"/>
    <mergeCell ref="M591:P591"/>
    <mergeCell ref="Q591:S591"/>
    <mergeCell ref="T590:U590"/>
    <mergeCell ref="V590:X590"/>
    <mergeCell ref="Y590:Z590"/>
    <mergeCell ref="AA590:AE590"/>
    <mergeCell ref="AF590:AG590"/>
    <mergeCell ref="AH590:AJ590"/>
    <mergeCell ref="AK589:AM589"/>
    <mergeCell ref="AN589:AP589"/>
    <mergeCell ref="AQ589:AR589"/>
    <mergeCell ref="A590:B590"/>
    <mergeCell ref="C590:E590"/>
    <mergeCell ref="F590:H590"/>
    <mergeCell ref="I590:J590"/>
    <mergeCell ref="K590:L590"/>
    <mergeCell ref="M590:P590"/>
    <mergeCell ref="Q590:S590"/>
    <mergeCell ref="T589:U589"/>
    <mergeCell ref="V589:X589"/>
    <mergeCell ref="Y589:Z589"/>
    <mergeCell ref="AA589:AE589"/>
    <mergeCell ref="AF589:AG589"/>
    <mergeCell ref="AH589:AJ589"/>
    <mergeCell ref="AK594:AM594"/>
    <mergeCell ref="AN594:AP594"/>
    <mergeCell ref="AQ594:AR594"/>
    <mergeCell ref="A595:B595"/>
    <mergeCell ref="C595:E595"/>
    <mergeCell ref="F595:H595"/>
    <mergeCell ref="I595:J595"/>
    <mergeCell ref="K595:L595"/>
    <mergeCell ref="M595:P595"/>
    <mergeCell ref="Q595:S595"/>
    <mergeCell ref="T594:U594"/>
    <mergeCell ref="V594:X594"/>
    <mergeCell ref="Y594:Z594"/>
    <mergeCell ref="AA594:AE594"/>
    <mergeCell ref="AF594:AG594"/>
    <mergeCell ref="AH594:AJ594"/>
    <mergeCell ref="AK593:AM593"/>
    <mergeCell ref="AN593:AP593"/>
    <mergeCell ref="AQ593:AR593"/>
    <mergeCell ref="A594:B594"/>
    <mergeCell ref="C594:E594"/>
    <mergeCell ref="F594:H594"/>
    <mergeCell ref="I594:J594"/>
    <mergeCell ref="K594:L594"/>
    <mergeCell ref="M594:P594"/>
    <mergeCell ref="Q594:S594"/>
    <mergeCell ref="T593:U593"/>
    <mergeCell ref="V593:X593"/>
    <mergeCell ref="Y593:Z593"/>
    <mergeCell ref="AA593:AE593"/>
    <mergeCell ref="AF593:AG593"/>
    <mergeCell ref="AH593:AJ593"/>
    <mergeCell ref="AK592:AM592"/>
    <mergeCell ref="AN592:AP592"/>
    <mergeCell ref="AQ592:AR592"/>
    <mergeCell ref="A593:B593"/>
    <mergeCell ref="C593:E593"/>
    <mergeCell ref="F593:H593"/>
    <mergeCell ref="I593:J593"/>
    <mergeCell ref="K593:L593"/>
    <mergeCell ref="M593:P593"/>
    <mergeCell ref="Q593:S593"/>
    <mergeCell ref="T592:U592"/>
    <mergeCell ref="V592:X592"/>
    <mergeCell ref="Y592:Z592"/>
    <mergeCell ref="AA592:AE592"/>
    <mergeCell ref="AF592:AG592"/>
    <mergeCell ref="AH592:AJ592"/>
    <mergeCell ref="AK597:AM597"/>
    <mergeCell ref="AN597:AP597"/>
    <mergeCell ref="AQ597:AR597"/>
    <mergeCell ref="A598:B598"/>
    <mergeCell ref="C598:E598"/>
    <mergeCell ref="F598:H598"/>
    <mergeCell ref="I598:J598"/>
    <mergeCell ref="K598:L598"/>
    <mergeCell ref="M598:P598"/>
    <mergeCell ref="Q598:S598"/>
    <mergeCell ref="T597:U597"/>
    <mergeCell ref="V597:X597"/>
    <mergeCell ref="Y597:Z597"/>
    <mergeCell ref="AA597:AE597"/>
    <mergeCell ref="AF597:AG597"/>
    <mergeCell ref="AH597:AJ597"/>
    <mergeCell ref="AK596:AM596"/>
    <mergeCell ref="AN596:AP596"/>
    <mergeCell ref="AQ596:AR596"/>
    <mergeCell ref="A597:B597"/>
    <mergeCell ref="C597:E597"/>
    <mergeCell ref="F597:H597"/>
    <mergeCell ref="I597:J597"/>
    <mergeCell ref="K597:L597"/>
    <mergeCell ref="M597:P597"/>
    <mergeCell ref="Q597:S597"/>
    <mergeCell ref="T596:U596"/>
    <mergeCell ref="V596:X596"/>
    <mergeCell ref="Y596:Z596"/>
    <mergeCell ref="AA596:AE596"/>
    <mergeCell ref="AF596:AG596"/>
    <mergeCell ref="AH596:AJ596"/>
    <mergeCell ref="AK595:AM595"/>
    <mergeCell ref="AN595:AP595"/>
    <mergeCell ref="AQ595:AR595"/>
    <mergeCell ref="A596:B596"/>
    <mergeCell ref="C596:E596"/>
    <mergeCell ref="F596:H596"/>
    <mergeCell ref="I596:J596"/>
    <mergeCell ref="K596:L596"/>
    <mergeCell ref="M596:P596"/>
    <mergeCell ref="Q596:S596"/>
    <mergeCell ref="T595:U595"/>
    <mergeCell ref="V595:X595"/>
    <mergeCell ref="Y595:Z595"/>
    <mergeCell ref="AA595:AE595"/>
    <mergeCell ref="AF595:AG595"/>
    <mergeCell ref="AH595:AJ595"/>
    <mergeCell ref="AP600:AS600"/>
    <mergeCell ref="A601:B601"/>
    <mergeCell ref="C601:E601"/>
    <mergeCell ref="F601:H601"/>
    <mergeCell ref="J601:L601"/>
    <mergeCell ref="M601:P601"/>
    <mergeCell ref="Q601:R601"/>
    <mergeCell ref="S601:U601"/>
    <mergeCell ref="V601:X601"/>
    <mergeCell ref="Z601:AE601"/>
    <mergeCell ref="X600:Y600"/>
    <mergeCell ref="Z600:AB600"/>
    <mergeCell ref="AD600:AF600"/>
    <mergeCell ref="AG600:AI600"/>
    <mergeCell ref="AJ600:AL600"/>
    <mergeCell ref="AM600:AO600"/>
    <mergeCell ref="AK599:AM599"/>
    <mergeCell ref="AN599:AP599"/>
    <mergeCell ref="AQ599:AR599"/>
    <mergeCell ref="B600:C600"/>
    <mergeCell ref="D600:G600"/>
    <mergeCell ref="H600:I600"/>
    <mergeCell ref="J600:N600"/>
    <mergeCell ref="O600:R600"/>
    <mergeCell ref="S600:T600"/>
    <mergeCell ref="U600:W600"/>
    <mergeCell ref="T599:U599"/>
    <mergeCell ref="V599:X599"/>
    <mergeCell ref="Y599:Z599"/>
    <mergeCell ref="AA599:AE599"/>
    <mergeCell ref="AF599:AG599"/>
    <mergeCell ref="AH599:AJ599"/>
    <mergeCell ref="AK598:AM598"/>
    <mergeCell ref="AN598:AP598"/>
    <mergeCell ref="AQ598:AR598"/>
    <mergeCell ref="A599:B599"/>
    <mergeCell ref="C599:E599"/>
    <mergeCell ref="F599:H599"/>
    <mergeCell ref="I599:J599"/>
    <mergeCell ref="K599:L599"/>
    <mergeCell ref="M599:P599"/>
    <mergeCell ref="Q599:S599"/>
    <mergeCell ref="T598:U598"/>
    <mergeCell ref="V598:X598"/>
    <mergeCell ref="Y598:Z598"/>
    <mergeCell ref="AA598:AE598"/>
    <mergeCell ref="AF598:AG598"/>
    <mergeCell ref="AH598:AJ598"/>
    <mergeCell ref="AQ603:AR603"/>
    <mergeCell ref="A604:B604"/>
    <mergeCell ref="C604:E604"/>
    <mergeCell ref="F604:H604"/>
    <mergeCell ref="J604:L604"/>
    <mergeCell ref="M604:P604"/>
    <mergeCell ref="Q604:R604"/>
    <mergeCell ref="S604:U604"/>
    <mergeCell ref="V604:X604"/>
    <mergeCell ref="Z604:AE604"/>
    <mergeCell ref="V603:X603"/>
    <mergeCell ref="Z603:AE603"/>
    <mergeCell ref="AF603:AG603"/>
    <mergeCell ref="AH603:AJ603"/>
    <mergeCell ref="AK603:AM603"/>
    <mergeCell ref="AN603:AP603"/>
    <mergeCell ref="AK602:AM602"/>
    <mergeCell ref="AN602:AP602"/>
    <mergeCell ref="AQ602:AR602"/>
    <mergeCell ref="A603:B603"/>
    <mergeCell ref="C603:E603"/>
    <mergeCell ref="F603:H603"/>
    <mergeCell ref="J603:L603"/>
    <mergeCell ref="M603:P603"/>
    <mergeCell ref="Q603:R603"/>
    <mergeCell ref="S603:U603"/>
    <mergeCell ref="Q602:R602"/>
    <mergeCell ref="S602:U602"/>
    <mergeCell ref="V602:X602"/>
    <mergeCell ref="Z602:AE602"/>
    <mergeCell ref="AF602:AG602"/>
    <mergeCell ref="AH602:AJ602"/>
    <mergeCell ref="AF601:AG601"/>
    <mergeCell ref="AH601:AJ601"/>
    <mergeCell ref="AK601:AM601"/>
    <mergeCell ref="AN601:AP601"/>
    <mergeCell ref="AQ601:AR601"/>
    <mergeCell ref="A602:B602"/>
    <mergeCell ref="C602:E602"/>
    <mergeCell ref="F602:H602"/>
    <mergeCell ref="J602:L602"/>
    <mergeCell ref="M602:P602"/>
    <mergeCell ref="AQ606:AR606"/>
    <mergeCell ref="A607:B607"/>
    <mergeCell ref="C607:E607"/>
    <mergeCell ref="F607:H607"/>
    <mergeCell ref="J607:L607"/>
    <mergeCell ref="M607:P607"/>
    <mergeCell ref="Q607:R607"/>
    <mergeCell ref="S607:U607"/>
    <mergeCell ref="V607:X607"/>
    <mergeCell ref="Z607:AE607"/>
    <mergeCell ref="V606:X606"/>
    <mergeCell ref="Z606:AE606"/>
    <mergeCell ref="AF606:AG606"/>
    <mergeCell ref="AH606:AJ606"/>
    <mergeCell ref="AK606:AM606"/>
    <mergeCell ref="AN606:AP606"/>
    <mergeCell ref="AK605:AM605"/>
    <mergeCell ref="AN605:AP605"/>
    <mergeCell ref="AQ605:AR605"/>
    <mergeCell ref="A606:B606"/>
    <mergeCell ref="C606:E606"/>
    <mergeCell ref="F606:H606"/>
    <mergeCell ref="J606:L606"/>
    <mergeCell ref="M606:P606"/>
    <mergeCell ref="Q606:R606"/>
    <mergeCell ref="S606:U606"/>
    <mergeCell ref="Q605:R605"/>
    <mergeCell ref="S605:U605"/>
    <mergeCell ref="V605:X605"/>
    <mergeCell ref="Z605:AE605"/>
    <mergeCell ref="AF605:AG605"/>
    <mergeCell ref="AH605:AJ605"/>
    <mergeCell ref="AF604:AG604"/>
    <mergeCell ref="AH604:AJ604"/>
    <mergeCell ref="AK604:AM604"/>
    <mergeCell ref="AN604:AP604"/>
    <mergeCell ref="AQ604:AR604"/>
    <mergeCell ref="A605:B605"/>
    <mergeCell ref="C605:E605"/>
    <mergeCell ref="F605:H605"/>
    <mergeCell ref="J605:L605"/>
    <mergeCell ref="M605:P605"/>
    <mergeCell ref="AQ609:AR609"/>
    <mergeCell ref="A610:B610"/>
    <mergeCell ref="C610:E610"/>
    <mergeCell ref="F610:H610"/>
    <mergeCell ref="J610:L610"/>
    <mergeCell ref="M610:P610"/>
    <mergeCell ref="Q610:R610"/>
    <mergeCell ref="S610:U610"/>
    <mergeCell ref="V610:X610"/>
    <mergeCell ref="Z610:AE610"/>
    <mergeCell ref="V609:X609"/>
    <mergeCell ref="Z609:AE609"/>
    <mergeCell ref="AF609:AG609"/>
    <mergeCell ref="AH609:AJ609"/>
    <mergeCell ref="AK609:AM609"/>
    <mergeCell ref="AN609:AP609"/>
    <mergeCell ref="AK608:AM608"/>
    <mergeCell ref="AN608:AP608"/>
    <mergeCell ref="AQ608:AR608"/>
    <mergeCell ref="A609:B609"/>
    <mergeCell ref="C609:E609"/>
    <mergeCell ref="F609:H609"/>
    <mergeCell ref="J609:L609"/>
    <mergeCell ref="M609:P609"/>
    <mergeCell ref="Q609:R609"/>
    <mergeCell ref="S609:U609"/>
    <mergeCell ref="Q608:R608"/>
    <mergeCell ref="S608:U608"/>
    <mergeCell ref="V608:X608"/>
    <mergeCell ref="Z608:AE608"/>
    <mergeCell ref="AF608:AG608"/>
    <mergeCell ref="AH608:AJ608"/>
    <mergeCell ref="AF607:AG607"/>
    <mergeCell ref="AH607:AJ607"/>
    <mergeCell ref="AK607:AM607"/>
    <mergeCell ref="AN607:AP607"/>
    <mergeCell ref="AQ607:AR607"/>
    <mergeCell ref="A608:B608"/>
    <mergeCell ref="C608:E608"/>
    <mergeCell ref="F608:H608"/>
    <mergeCell ref="J608:L608"/>
    <mergeCell ref="M608:P608"/>
    <mergeCell ref="AQ612:AR612"/>
    <mergeCell ref="A613:B613"/>
    <mergeCell ref="C613:E613"/>
    <mergeCell ref="F613:H613"/>
    <mergeCell ref="J613:L613"/>
    <mergeCell ref="M613:P613"/>
    <mergeCell ref="Q613:R613"/>
    <mergeCell ref="S613:U613"/>
    <mergeCell ref="V613:X613"/>
    <mergeCell ref="Z613:AE613"/>
    <mergeCell ref="V612:X612"/>
    <mergeCell ref="Z612:AE612"/>
    <mergeCell ref="AF612:AG612"/>
    <mergeCell ref="AH612:AJ612"/>
    <mergeCell ref="AK612:AM612"/>
    <mergeCell ref="AN612:AP612"/>
    <mergeCell ref="AK611:AM611"/>
    <mergeCell ref="AN611:AP611"/>
    <mergeCell ref="AQ611:AR611"/>
    <mergeCell ref="A612:B612"/>
    <mergeCell ref="C612:E612"/>
    <mergeCell ref="F612:H612"/>
    <mergeCell ref="J612:L612"/>
    <mergeCell ref="M612:P612"/>
    <mergeCell ref="Q612:R612"/>
    <mergeCell ref="S612:U612"/>
    <mergeCell ref="Q611:R611"/>
    <mergeCell ref="S611:U611"/>
    <mergeCell ref="V611:X611"/>
    <mergeCell ref="Z611:AE611"/>
    <mergeCell ref="AF611:AG611"/>
    <mergeCell ref="AH611:AJ611"/>
    <mergeCell ref="AF610:AG610"/>
    <mergeCell ref="AH610:AJ610"/>
    <mergeCell ref="AK610:AM610"/>
    <mergeCell ref="AN610:AP610"/>
    <mergeCell ref="AQ610:AR610"/>
    <mergeCell ref="A611:B611"/>
    <mergeCell ref="C611:E611"/>
    <mergeCell ref="F611:H611"/>
    <mergeCell ref="J611:L611"/>
    <mergeCell ref="M611:P611"/>
    <mergeCell ref="AQ615:AR615"/>
    <mergeCell ref="A616:B616"/>
    <mergeCell ref="C616:E616"/>
    <mergeCell ref="F616:H616"/>
    <mergeCell ref="J616:L616"/>
    <mergeCell ref="M616:P616"/>
    <mergeCell ref="Q616:R616"/>
    <mergeCell ref="S616:U616"/>
    <mergeCell ref="V616:X616"/>
    <mergeCell ref="Z616:AE616"/>
    <mergeCell ref="V615:X615"/>
    <mergeCell ref="Z615:AE615"/>
    <mergeCell ref="AF615:AG615"/>
    <mergeCell ref="AH615:AJ615"/>
    <mergeCell ref="AK615:AM615"/>
    <mergeCell ref="AN615:AP615"/>
    <mergeCell ref="AK614:AM614"/>
    <mergeCell ref="AN614:AP614"/>
    <mergeCell ref="AQ614:AR614"/>
    <mergeCell ref="A615:B615"/>
    <mergeCell ref="C615:E615"/>
    <mergeCell ref="F615:H615"/>
    <mergeCell ref="J615:L615"/>
    <mergeCell ref="M615:P615"/>
    <mergeCell ref="Q615:R615"/>
    <mergeCell ref="S615:U615"/>
    <mergeCell ref="Q614:R614"/>
    <mergeCell ref="S614:U614"/>
    <mergeCell ref="V614:X614"/>
    <mergeCell ref="Z614:AE614"/>
    <mergeCell ref="AF614:AG614"/>
    <mergeCell ref="AH614:AJ614"/>
    <mergeCell ref="AF613:AG613"/>
    <mergeCell ref="AH613:AJ613"/>
    <mergeCell ref="AK613:AM613"/>
    <mergeCell ref="AN613:AP613"/>
    <mergeCell ref="AQ613:AR613"/>
    <mergeCell ref="A614:B614"/>
    <mergeCell ref="C614:E614"/>
    <mergeCell ref="F614:H614"/>
    <mergeCell ref="J614:L614"/>
    <mergeCell ref="M614:P614"/>
    <mergeCell ref="AQ618:AR618"/>
    <mergeCell ref="A619:B619"/>
    <mergeCell ref="C619:E619"/>
    <mergeCell ref="F619:H619"/>
    <mergeCell ref="J619:L619"/>
    <mergeCell ref="M619:P619"/>
    <mergeCell ref="Q619:R619"/>
    <mergeCell ref="S619:U619"/>
    <mergeCell ref="V619:X619"/>
    <mergeCell ref="Z619:AE619"/>
    <mergeCell ref="V618:X618"/>
    <mergeCell ref="Z618:AE618"/>
    <mergeCell ref="AF618:AG618"/>
    <mergeCell ref="AH618:AJ618"/>
    <mergeCell ref="AK618:AM618"/>
    <mergeCell ref="AN618:AP618"/>
    <mergeCell ref="AK617:AM617"/>
    <mergeCell ref="AN617:AP617"/>
    <mergeCell ref="AQ617:AR617"/>
    <mergeCell ref="A618:B618"/>
    <mergeCell ref="C618:E618"/>
    <mergeCell ref="F618:H618"/>
    <mergeCell ref="J618:L618"/>
    <mergeCell ref="M618:P618"/>
    <mergeCell ref="Q618:R618"/>
    <mergeCell ref="S618:U618"/>
    <mergeCell ref="Q617:R617"/>
    <mergeCell ref="S617:U617"/>
    <mergeCell ref="V617:X617"/>
    <mergeCell ref="Z617:AE617"/>
    <mergeCell ref="AF617:AG617"/>
    <mergeCell ref="AH617:AJ617"/>
    <mergeCell ref="AF616:AG616"/>
    <mergeCell ref="AH616:AJ616"/>
    <mergeCell ref="AK616:AM616"/>
    <mergeCell ref="AN616:AP616"/>
    <mergeCell ref="AQ616:AR616"/>
    <mergeCell ref="A617:B617"/>
    <mergeCell ref="C617:E617"/>
    <mergeCell ref="F617:H617"/>
    <mergeCell ref="J617:L617"/>
    <mergeCell ref="M617:P617"/>
    <mergeCell ref="AQ621:AR621"/>
    <mergeCell ref="A622:B622"/>
    <mergeCell ref="C622:E622"/>
    <mergeCell ref="F622:H622"/>
    <mergeCell ref="J622:L622"/>
    <mergeCell ref="M622:P622"/>
    <mergeCell ref="Q622:R622"/>
    <mergeCell ref="S622:U622"/>
    <mergeCell ref="V622:X622"/>
    <mergeCell ref="Z622:AE622"/>
    <mergeCell ref="V621:X621"/>
    <mergeCell ref="Z621:AE621"/>
    <mergeCell ref="AF621:AG621"/>
    <mergeCell ref="AH621:AJ621"/>
    <mergeCell ref="AK621:AM621"/>
    <mergeCell ref="AN621:AP621"/>
    <mergeCell ref="AK620:AM620"/>
    <mergeCell ref="AN620:AP620"/>
    <mergeCell ref="AQ620:AR620"/>
    <mergeCell ref="A621:B621"/>
    <mergeCell ref="C621:E621"/>
    <mergeCell ref="F621:H621"/>
    <mergeCell ref="J621:L621"/>
    <mergeCell ref="M621:P621"/>
    <mergeCell ref="Q621:R621"/>
    <mergeCell ref="S621:U621"/>
    <mergeCell ref="Q620:R620"/>
    <mergeCell ref="S620:U620"/>
    <mergeCell ref="V620:X620"/>
    <mergeCell ref="Z620:AE620"/>
    <mergeCell ref="AF620:AG620"/>
    <mergeCell ref="AH620:AJ620"/>
    <mergeCell ref="AF619:AG619"/>
    <mergeCell ref="AH619:AJ619"/>
    <mergeCell ref="AK619:AM619"/>
    <mergeCell ref="AN619:AP619"/>
    <mergeCell ref="AQ619:AR619"/>
    <mergeCell ref="A620:B620"/>
    <mergeCell ref="C620:E620"/>
    <mergeCell ref="F620:H620"/>
    <mergeCell ref="J620:L620"/>
    <mergeCell ref="M620:P620"/>
    <mergeCell ref="AQ624:AR624"/>
    <mergeCell ref="A625:B625"/>
    <mergeCell ref="C625:E625"/>
    <mergeCell ref="F625:H625"/>
    <mergeCell ref="J625:L625"/>
    <mergeCell ref="M625:P625"/>
    <mergeCell ref="Q625:R625"/>
    <mergeCell ref="S625:U625"/>
    <mergeCell ref="V625:X625"/>
    <mergeCell ref="Z625:AE625"/>
    <mergeCell ref="V624:X624"/>
    <mergeCell ref="Z624:AE624"/>
    <mergeCell ref="AF624:AG624"/>
    <mergeCell ref="AH624:AJ624"/>
    <mergeCell ref="AK624:AM624"/>
    <mergeCell ref="AN624:AP624"/>
    <mergeCell ref="AK623:AM623"/>
    <mergeCell ref="AN623:AP623"/>
    <mergeCell ref="AQ623:AR623"/>
    <mergeCell ref="A624:B624"/>
    <mergeCell ref="C624:E624"/>
    <mergeCell ref="F624:H624"/>
    <mergeCell ref="J624:L624"/>
    <mergeCell ref="M624:P624"/>
    <mergeCell ref="Q624:R624"/>
    <mergeCell ref="S624:U624"/>
    <mergeCell ref="Q623:R623"/>
    <mergeCell ref="S623:U623"/>
    <mergeCell ref="V623:X623"/>
    <mergeCell ref="Z623:AE623"/>
    <mergeCell ref="AF623:AG623"/>
    <mergeCell ref="AH623:AJ623"/>
    <mergeCell ref="AF622:AG622"/>
    <mergeCell ref="AH622:AJ622"/>
    <mergeCell ref="AK622:AM622"/>
    <mergeCell ref="AN622:AP622"/>
    <mergeCell ref="AQ622:AR622"/>
    <mergeCell ref="A623:B623"/>
    <mergeCell ref="C623:E623"/>
    <mergeCell ref="F623:H623"/>
    <mergeCell ref="J623:L623"/>
    <mergeCell ref="M623:P623"/>
    <mergeCell ref="AQ627:AR627"/>
    <mergeCell ref="A628:B628"/>
    <mergeCell ref="C628:E628"/>
    <mergeCell ref="F628:H628"/>
    <mergeCell ref="J628:L628"/>
    <mergeCell ref="M628:P628"/>
    <mergeCell ref="Q628:R628"/>
    <mergeCell ref="S628:U628"/>
    <mergeCell ref="V628:X628"/>
    <mergeCell ref="Z628:AE628"/>
    <mergeCell ref="V627:X627"/>
    <mergeCell ref="Z627:AE627"/>
    <mergeCell ref="AF627:AG627"/>
    <mergeCell ref="AH627:AJ627"/>
    <mergeCell ref="AK627:AM627"/>
    <mergeCell ref="AN627:AP627"/>
    <mergeCell ref="AK626:AM626"/>
    <mergeCell ref="AN626:AP626"/>
    <mergeCell ref="AQ626:AR626"/>
    <mergeCell ref="A627:B627"/>
    <mergeCell ref="C627:E627"/>
    <mergeCell ref="F627:H627"/>
    <mergeCell ref="J627:L627"/>
    <mergeCell ref="M627:P627"/>
    <mergeCell ref="Q627:R627"/>
    <mergeCell ref="S627:U627"/>
    <mergeCell ref="Q626:R626"/>
    <mergeCell ref="S626:U626"/>
    <mergeCell ref="V626:X626"/>
    <mergeCell ref="Z626:AE626"/>
    <mergeCell ref="AF626:AG626"/>
    <mergeCell ref="AH626:AJ626"/>
    <mergeCell ref="AF625:AG625"/>
    <mergeCell ref="AH625:AJ625"/>
    <mergeCell ref="AK625:AM625"/>
    <mergeCell ref="AN625:AP625"/>
    <mergeCell ref="AQ625:AR625"/>
    <mergeCell ref="A626:B626"/>
    <mergeCell ref="C626:E626"/>
    <mergeCell ref="F626:H626"/>
    <mergeCell ref="J626:L626"/>
    <mergeCell ref="M626:P626"/>
    <mergeCell ref="AI630:AS630"/>
    <mergeCell ref="A631:B631"/>
    <mergeCell ref="C631:E631"/>
    <mergeCell ref="F631:H631"/>
    <mergeCell ref="I631:J631"/>
    <mergeCell ref="K631:L631"/>
    <mergeCell ref="M631:P631"/>
    <mergeCell ref="Q631:S631"/>
    <mergeCell ref="T631:U631"/>
    <mergeCell ref="V631:X631"/>
    <mergeCell ref="T630:U630"/>
    <mergeCell ref="V630:X630"/>
    <mergeCell ref="Y630:Z630"/>
    <mergeCell ref="AA630:AB630"/>
    <mergeCell ref="AC630:AE630"/>
    <mergeCell ref="AF630:AG630"/>
    <mergeCell ref="AK629:AM629"/>
    <mergeCell ref="AN629:AP629"/>
    <mergeCell ref="AQ629:AR629"/>
    <mergeCell ref="A630:B630"/>
    <mergeCell ref="C630:E630"/>
    <mergeCell ref="F630:H630"/>
    <mergeCell ref="I630:J630"/>
    <mergeCell ref="K630:L630"/>
    <mergeCell ref="M630:P630"/>
    <mergeCell ref="Q630:S630"/>
    <mergeCell ref="Q629:R629"/>
    <mergeCell ref="S629:U629"/>
    <mergeCell ref="V629:X629"/>
    <mergeCell ref="Z629:AE629"/>
    <mergeCell ref="AF629:AG629"/>
    <mergeCell ref="AH629:AJ629"/>
    <mergeCell ref="AF628:AG628"/>
    <mergeCell ref="AH628:AJ628"/>
    <mergeCell ref="AK628:AM628"/>
    <mergeCell ref="AN628:AP628"/>
    <mergeCell ref="AQ628:AR628"/>
    <mergeCell ref="A629:B629"/>
    <mergeCell ref="C629:E629"/>
    <mergeCell ref="F629:H629"/>
    <mergeCell ref="J629:L629"/>
    <mergeCell ref="M629:P629"/>
    <mergeCell ref="AQ633:AR633"/>
    <mergeCell ref="A634:B634"/>
    <mergeCell ref="C634:E634"/>
    <mergeCell ref="F634:H634"/>
    <mergeCell ref="I634:J634"/>
    <mergeCell ref="K634:L634"/>
    <mergeCell ref="M634:P634"/>
    <mergeCell ref="Q634:S634"/>
    <mergeCell ref="T634:U634"/>
    <mergeCell ref="V634:X634"/>
    <mergeCell ref="Y633:Z633"/>
    <mergeCell ref="AA633:AE633"/>
    <mergeCell ref="AF633:AG633"/>
    <mergeCell ref="AH633:AJ633"/>
    <mergeCell ref="AK633:AM633"/>
    <mergeCell ref="AN633:AP633"/>
    <mergeCell ref="AF632:AR632"/>
    <mergeCell ref="A633:B633"/>
    <mergeCell ref="C633:E633"/>
    <mergeCell ref="F633:H633"/>
    <mergeCell ref="I633:J633"/>
    <mergeCell ref="K633:L633"/>
    <mergeCell ref="M633:P633"/>
    <mergeCell ref="Q633:S633"/>
    <mergeCell ref="T633:U633"/>
    <mergeCell ref="V633:X633"/>
    <mergeCell ref="Q632:S632"/>
    <mergeCell ref="T632:U632"/>
    <mergeCell ref="V632:X632"/>
    <mergeCell ref="Y632:Z632"/>
    <mergeCell ref="AA632:AB632"/>
    <mergeCell ref="AC632:AE632"/>
    <mergeCell ref="Y631:Z631"/>
    <mergeCell ref="AA631:AB631"/>
    <mergeCell ref="AC631:AE631"/>
    <mergeCell ref="AF631:AR631"/>
    <mergeCell ref="A632:B632"/>
    <mergeCell ref="C632:E632"/>
    <mergeCell ref="F632:H632"/>
    <mergeCell ref="I632:J632"/>
    <mergeCell ref="K632:L632"/>
    <mergeCell ref="M632:P632"/>
    <mergeCell ref="AQ636:AR636"/>
    <mergeCell ref="A637:B637"/>
    <mergeCell ref="C637:E637"/>
    <mergeCell ref="F637:H637"/>
    <mergeCell ref="I637:J637"/>
    <mergeCell ref="K637:L637"/>
    <mergeCell ref="M637:P637"/>
    <mergeCell ref="Q637:S637"/>
    <mergeCell ref="T637:U637"/>
    <mergeCell ref="V637:X637"/>
    <mergeCell ref="Y636:Z636"/>
    <mergeCell ref="AA636:AE636"/>
    <mergeCell ref="AF636:AG636"/>
    <mergeCell ref="AH636:AJ636"/>
    <mergeCell ref="AK636:AM636"/>
    <mergeCell ref="AN636:AP636"/>
    <mergeCell ref="AQ635:AR635"/>
    <mergeCell ref="A636:B636"/>
    <mergeCell ref="C636:E636"/>
    <mergeCell ref="F636:H636"/>
    <mergeCell ref="I636:J636"/>
    <mergeCell ref="K636:L636"/>
    <mergeCell ref="M636:P636"/>
    <mergeCell ref="Q636:S636"/>
    <mergeCell ref="T636:U636"/>
    <mergeCell ref="V636:X636"/>
    <mergeCell ref="Y635:Z635"/>
    <mergeCell ref="AA635:AE635"/>
    <mergeCell ref="AF635:AG635"/>
    <mergeCell ref="AH635:AJ635"/>
    <mergeCell ref="AK635:AM635"/>
    <mergeCell ref="AN635:AP635"/>
    <mergeCell ref="AQ634:AR634"/>
    <mergeCell ref="A635:B635"/>
    <mergeCell ref="C635:E635"/>
    <mergeCell ref="F635:H635"/>
    <mergeCell ref="I635:J635"/>
    <mergeCell ref="K635:L635"/>
    <mergeCell ref="M635:P635"/>
    <mergeCell ref="Q635:S635"/>
    <mergeCell ref="T635:U635"/>
    <mergeCell ref="V635:X635"/>
    <mergeCell ref="Y634:Z634"/>
    <mergeCell ref="AA634:AE634"/>
    <mergeCell ref="AF634:AG634"/>
    <mergeCell ref="AH634:AJ634"/>
    <mergeCell ref="AK634:AM634"/>
    <mergeCell ref="AN634:AP634"/>
    <mergeCell ref="AQ639:AR639"/>
    <mergeCell ref="A640:B640"/>
    <mergeCell ref="C640:E640"/>
    <mergeCell ref="F640:H640"/>
    <mergeCell ref="I640:J640"/>
    <mergeCell ref="K640:L640"/>
    <mergeCell ref="M640:P640"/>
    <mergeCell ref="Q640:S640"/>
    <mergeCell ref="T640:U640"/>
    <mergeCell ref="V640:X640"/>
    <mergeCell ref="Y639:Z639"/>
    <mergeCell ref="AA639:AE639"/>
    <mergeCell ref="AF639:AG639"/>
    <mergeCell ref="AH639:AJ639"/>
    <mergeCell ref="AK639:AM639"/>
    <mergeCell ref="AN639:AP639"/>
    <mergeCell ref="AQ638:AR638"/>
    <mergeCell ref="A639:B639"/>
    <mergeCell ref="C639:E639"/>
    <mergeCell ref="F639:H639"/>
    <mergeCell ref="I639:J639"/>
    <mergeCell ref="K639:L639"/>
    <mergeCell ref="M639:P639"/>
    <mergeCell ref="Q639:S639"/>
    <mergeCell ref="T639:U639"/>
    <mergeCell ref="V639:X639"/>
    <mergeCell ref="Y638:Z638"/>
    <mergeCell ref="AA638:AE638"/>
    <mergeCell ref="AF638:AG638"/>
    <mergeCell ref="AH638:AJ638"/>
    <mergeCell ref="AK638:AM638"/>
    <mergeCell ref="AN638:AP638"/>
    <mergeCell ref="AQ637:AR637"/>
    <mergeCell ref="A638:B638"/>
    <mergeCell ref="C638:E638"/>
    <mergeCell ref="F638:H638"/>
    <mergeCell ref="I638:J638"/>
    <mergeCell ref="K638:L638"/>
    <mergeCell ref="M638:P638"/>
    <mergeCell ref="Q638:S638"/>
    <mergeCell ref="T638:U638"/>
    <mergeCell ref="V638:X638"/>
    <mergeCell ref="Y637:Z637"/>
    <mergeCell ref="AA637:AE637"/>
    <mergeCell ref="AF637:AG637"/>
    <mergeCell ref="AH637:AJ637"/>
    <mergeCell ref="AK637:AM637"/>
    <mergeCell ref="AN637:AP637"/>
    <mergeCell ref="AQ642:AR642"/>
    <mergeCell ref="A643:B643"/>
    <mergeCell ref="C643:E643"/>
    <mergeCell ref="F643:H643"/>
    <mergeCell ref="I643:J643"/>
    <mergeCell ref="K643:L643"/>
    <mergeCell ref="M643:P643"/>
    <mergeCell ref="Q643:S643"/>
    <mergeCell ref="T643:U643"/>
    <mergeCell ref="V643:X643"/>
    <mergeCell ref="Y642:Z642"/>
    <mergeCell ref="AA642:AE642"/>
    <mergeCell ref="AF642:AG642"/>
    <mergeCell ref="AH642:AJ642"/>
    <mergeCell ref="AK642:AM642"/>
    <mergeCell ref="AN642:AP642"/>
    <mergeCell ref="AQ641:AR641"/>
    <mergeCell ref="A642:B642"/>
    <mergeCell ref="C642:E642"/>
    <mergeCell ref="F642:H642"/>
    <mergeCell ref="I642:J642"/>
    <mergeCell ref="K642:L642"/>
    <mergeCell ref="M642:P642"/>
    <mergeCell ref="Q642:S642"/>
    <mergeCell ref="T642:U642"/>
    <mergeCell ref="V642:X642"/>
    <mergeCell ref="Y641:Z641"/>
    <mergeCell ref="AA641:AE641"/>
    <mergeCell ref="AF641:AG641"/>
    <mergeCell ref="AH641:AJ641"/>
    <mergeCell ref="AK641:AM641"/>
    <mergeCell ref="AN641:AP641"/>
    <mergeCell ref="AQ640:AR640"/>
    <mergeCell ref="A641:B641"/>
    <mergeCell ref="C641:E641"/>
    <mergeCell ref="F641:H641"/>
    <mergeCell ref="I641:J641"/>
    <mergeCell ref="K641:L641"/>
    <mergeCell ref="M641:P641"/>
    <mergeCell ref="Q641:S641"/>
    <mergeCell ref="T641:U641"/>
    <mergeCell ref="V641:X641"/>
    <mergeCell ref="Y640:Z640"/>
    <mergeCell ref="AA640:AE640"/>
    <mergeCell ref="AF640:AG640"/>
    <mergeCell ref="AH640:AJ640"/>
    <mergeCell ref="AK640:AM640"/>
    <mergeCell ref="AN640:AP640"/>
    <mergeCell ref="AQ645:AR645"/>
    <mergeCell ref="A646:B646"/>
    <mergeCell ref="C646:E646"/>
    <mergeCell ref="F646:H646"/>
    <mergeCell ref="I646:J646"/>
    <mergeCell ref="K646:L646"/>
    <mergeCell ref="M646:P646"/>
    <mergeCell ref="Q646:S646"/>
    <mergeCell ref="T646:U646"/>
    <mergeCell ref="V646:X646"/>
    <mergeCell ref="Y645:Z645"/>
    <mergeCell ref="AA645:AE645"/>
    <mergeCell ref="AF645:AG645"/>
    <mergeCell ref="AH645:AJ645"/>
    <mergeCell ref="AK645:AM645"/>
    <mergeCell ref="AN645:AP645"/>
    <mergeCell ref="AQ644:AR644"/>
    <mergeCell ref="A645:B645"/>
    <mergeCell ref="C645:E645"/>
    <mergeCell ref="F645:H645"/>
    <mergeCell ref="I645:J645"/>
    <mergeCell ref="K645:L645"/>
    <mergeCell ref="M645:P645"/>
    <mergeCell ref="Q645:S645"/>
    <mergeCell ref="T645:U645"/>
    <mergeCell ref="V645:X645"/>
    <mergeCell ref="Y644:Z644"/>
    <mergeCell ref="AA644:AE644"/>
    <mergeCell ref="AF644:AG644"/>
    <mergeCell ref="AH644:AJ644"/>
    <mergeCell ref="AK644:AM644"/>
    <mergeCell ref="AN644:AP644"/>
    <mergeCell ref="AQ643:AR643"/>
    <mergeCell ref="A644:B644"/>
    <mergeCell ref="C644:E644"/>
    <mergeCell ref="F644:H644"/>
    <mergeCell ref="I644:J644"/>
    <mergeCell ref="K644:L644"/>
    <mergeCell ref="M644:P644"/>
    <mergeCell ref="Q644:S644"/>
    <mergeCell ref="T644:U644"/>
    <mergeCell ref="V644:X644"/>
    <mergeCell ref="Y643:Z643"/>
    <mergeCell ref="AA643:AE643"/>
    <mergeCell ref="AF643:AG643"/>
    <mergeCell ref="AH643:AJ643"/>
    <mergeCell ref="AK643:AM643"/>
    <mergeCell ref="AN643:AP643"/>
    <mergeCell ref="AQ648:AR648"/>
    <mergeCell ref="A649:B649"/>
    <mergeCell ref="C649:E649"/>
    <mergeCell ref="F649:H649"/>
    <mergeCell ref="I649:J649"/>
    <mergeCell ref="K649:L649"/>
    <mergeCell ref="M649:P649"/>
    <mergeCell ref="Q649:S649"/>
    <mergeCell ref="T649:U649"/>
    <mergeCell ref="V649:X649"/>
    <mergeCell ref="Y648:Z648"/>
    <mergeCell ref="AA648:AE648"/>
    <mergeCell ref="AF648:AG648"/>
    <mergeCell ref="AH648:AJ648"/>
    <mergeCell ref="AK648:AM648"/>
    <mergeCell ref="AN648:AP648"/>
    <mergeCell ref="AQ647:AR647"/>
    <mergeCell ref="A648:B648"/>
    <mergeCell ref="C648:E648"/>
    <mergeCell ref="F648:H648"/>
    <mergeCell ref="I648:J648"/>
    <mergeCell ref="K648:L648"/>
    <mergeCell ref="M648:P648"/>
    <mergeCell ref="Q648:S648"/>
    <mergeCell ref="T648:U648"/>
    <mergeCell ref="V648:X648"/>
    <mergeCell ref="Y647:Z647"/>
    <mergeCell ref="AA647:AE647"/>
    <mergeCell ref="AF647:AG647"/>
    <mergeCell ref="AH647:AJ647"/>
    <mergeCell ref="AK647:AM647"/>
    <mergeCell ref="AN647:AP647"/>
    <mergeCell ref="AQ646:AR646"/>
    <mergeCell ref="A647:B647"/>
    <mergeCell ref="C647:E647"/>
    <mergeCell ref="F647:H647"/>
    <mergeCell ref="I647:J647"/>
    <mergeCell ref="K647:L647"/>
    <mergeCell ref="M647:P647"/>
    <mergeCell ref="Q647:S647"/>
    <mergeCell ref="T647:U647"/>
    <mergeCell ref="V647:X647"/>
    <mergeCell ref="Y646:Z646"/>
    <mergeCell ref="AA646:AE646"/>
    <mergeCell ref="AF646:AG646"/>
    <mergeCell ref="AH646:AJ646"/>
    <mergeCell ref="AK646:AM646"/>
    <mergeCell ref="AN646:AP646"/>
    <mergeCell ref="AQ651:AR651"/>
    <mergeCell ref="A652:B652"/>
    <mergeCell ref="C652:E652"/>
    <mergeCell ref="F652:H652"/>
    <mergeCell ref="I652:J652"/>
    <mergeCell ref="K652:L652"/>
    <mergeCell ref="M652:P652"/>
    <mergeCell ref="Q652:S652"/>
    <mergeCell ref="T652:U652"/>
    <mergeCell ref="V652:X652"/>
    <mergeCell ref="Y651:Z651"/>
    <mergeCell ref="AA651:AE651"/>
    <mergeCell ref="AF651:AG651"/>
    <mergeCell ref="AH651:AJ651"/>
    <mergeCell ref="AK651:AM651"/>
    <mergeCell ref="AN651:AP651"/>
    <mergeCell ref="AQ650:AR650"/>
    <mergeCell ref="A651:B651"/>
    <mergeCell ref="C651:E651"/>
    <mergeCell ref="F651:H651"/>
    <mergeCell ref="I651:J651"/>
    <mergeCell ref="K651:L651"/>
    <mergeCell ref="M651:P651"/>
    <mergeCell ref="Q651:S651"/>
    <mergeCell ref="T651:U651"/>
    <mergeCell ref="V651:X651"/>
    <mergeCell ref="Y650:Z650"/>
    <mergeCell ref="AA650:AE650"/>
    <mergeCell ref="AF650:AG650"/>
    <mergeCell ref="AH650:AJ650"/>
    <mergeCell ref="AK650:AM650"/>
    <mergeCell ref="AN650:AP650"/>
    <mergeCell ref="AQ649:AR649"/>
    <mergeCell ref="A650:B650"/>
    <mergeCell ref="C650:E650"/>
    <mergeCell ref="F650:H650"/>
    <mergeCell ref="I650:J650"/>
    <mergeCell ref="K650:L650"/>
    <mergeCell ref="M650:P650"/>
    <mergeCell ref="Q650:S650"/>
    <mergeCell ref="T650:U650"/>
    <mergeCell ref="V650:X650"/>
    <mergeCell ref="Y649:Z649"/>
    <mergeCell ref="AA649:AE649"/>
    <mergeCell ref="AF649:AG649"/>
    <mergeCell ref="AH649:AJ649"/>
    <mergeCell ref="AK649:AM649"/>
    <mergeCell ref="AN649:AP649"/>
    <mergeCell ref="AQ654:AR654"/>
    <mergeCell ref="A655:B655"/>
    <mergeCell ref="C655:E655"/>
    <mergeCell ref="F655:H655"/>
    <mergeCell ref="I655:J655"/>
    <mergeCell ref="K655:L655"/>
    <mergeCell ref="M655:P655"/>
    <mergeCell ref="Q655:S655"/>
    <mergeCell ref="T655:U655"/>
    <mergeCell ref="V655:X655"/>
    <mergeCell ref="Y654:Z654"/>
    <mergeCell ref="AA654:AE654"/>
    <mergeCell ref="AF654:AG654"/>
    <mergeCell ref="AH654:AJ654"/>
    <mergeCell ref="AK654:AM654"/>
    <mergeCell ref="AN654:AP654"/>
    <mergeCell ref="AQ653:AR653"/>
    <mergeCell ref="A654:B654"/>
    <mergeCell ref="C654:E654"/>
    <mergeCell ref="F654:H654"/>
    <mergeCell ref="I654:J654"/>
    <mergeCell ref="K654:L654"/>
    <mergeCell ref="M654:P654"/>
    <mergeCell ref="Q654:S654"/>
    <mergeCell ref="T654:U654"/>
    <mergeCell ref="V654:X654"/>
    <mergeCell ref="Y653:Z653"/>
    <mergeCell ref="AA653:AE653"/>
    <mergeCell ref="AF653:AG653"/>
    <mergeCell ref="AH653:AJ653"/>
    <mergeCell ref="AK653:AM653"/>
    <mergeCell ref="AN653:AP653"/>
    <mergeCell ref="AQ652:AR652"/>
    <mergeCell ref="A653:B653"/>
    <mergeCell ref="C653:E653"/>
    <mergeCell ref="F653:H653"/>
    <mergeCell ref="I653:J653"/>
    <mergeCell ref="K653:L653"/>
    <mergeCell ref="M653:P653"/>
    <mergeCell ref="Q653:S653"/>
    <mergeCell ref="T653:U653"/>
    <mergeCell ref="V653:X653"/>
    <mergeCell ref="Y652:Z652"/>
    <mergeCell ref="AA652:AE652"/>
    <mergeCell ref="AF652:AG652"/>
    <mergeCell ref="AH652:AJ652"/>
    <mergeCell ref="AK652:AM652"/>
    <mergeCell ref="AN652:AP652"/>
    <mergeCell ref="AQ657:AR657"/>
    <mergeCell ref="A658:B658"/>
    <mergeCell ref="C658:E658"/>
    <mergeCell ref="F658:H658"/>
    <mergeCell ref="I658:J658"/>
    <mergeCell ref="K658:L658"/>
    <mergeCell ref="M658:P658"/>
    <mergeCell ref="Q658:S658"/>
    <mergeCell ref="T658:U658"/>
    <mergeCell ref="V658:X658"/>
    <mergeCell ref="Y657:Z657"/>
    <mergeCell ref="AA657:AE657"/>
    <mergeCell ref="AF657:AG657"/>
    <mergeCell ref="AH657:AJ657"/>
    <mergeCell ref="AK657:AM657"/>
    <mergeCell ref="AN657:AP657"/>
    <mergeCell ref="AQ656:AR656"/>
    <mergeCell ref="A657:B657"/>
    <mergeCell ref="C657:E657"/>
    <mergeCell ref="F657:H657"/>
    <mergeCell ref="I657:J657"/>
    <mergeCell ref="K657:L657"/>
    <mergeCell ref="M657:P657"/>
    <mergeCell ref="Q657:S657"/>
    <mergeCell ref="T657:U657"/>
    <mergeCell ref="V657:X657"/>
    <mergeCell ref="Y656:Z656"/>
    <mergeCell ref="AA656:AE656"/>
    <mergeCell ref="AF656:AG656"/>
    <mergeCell ref="AH656:AJ656"/>
    <mergeCell ref="AK656:AM656"/>
    <mergeCell ref="AN656:AP656"/>
    <mergeCell ref="AQ655:AR655"/>
    <mergeCell ref="A656:B656"/>
    <mergeCell ref="C656:E656"/>
    <mergeCell ref="F656:H656"/>
    <mergeCell ref="I656:J656"/>
    <mergeCell ref="K656:L656"/>
    <mergeCell ref="M656:P656"/>
    <mergeCell ref="Q656:S656"/>
    <mergeCell ref="T656:U656"/>
    <mergeCell ref="V656:X656"/>
    <mergeCell ref="Y655:Z655"/>
    <mergeCell ref="AA655:AE655"/>
    <mergeCell ref="AF655:AG655"/>
    <mergeCell ref="AH655:AJ655"/>
    <mergeCell ref="AK655:AM655"/>
    <mergeCell ref="AN655:AP655"/>
    <mergeCell ref="AQ660:AR660"/>
    <mergeCell ref="A661:B661"/>
    <mergeCell ref="C661:E661"/>
    <mergeCell ref="F661:H661"/>
    <mergeCell ref="I661:J661"/>
    <mergeCell ref="K661:L661"/>
    <mergeCell ref="M661:P661"/>
    <mergeCell ref="Q661:S661"/>
    <mergeCell ref="T661:U661"/>
    <mergeCell ref="V661:X661"/>
    <mergeCell ref="Y660:Z660"/>
    <mergeCell ref="AA660:AE660"/>
    <mergeCell ref="AF660:AG660"/>
    <mergeCell ref="AH660:AJ660"/>
    <mergeCell ref="AK660:AM660"/>
    <mergeCell ref="AN660:AP660"/>
    <mergeCell ref="AQ659:AR659"/>
    <mergeCell ref="A660:B660"/>
    <mergeCell ref="C660:E660"/>
    <mergeCell ref="F660:H660"/>
    <mergeCell ref="I660:J660"/>
    <mergeCell ref="K660:L660"/>
    <mergeCell ref="M660:P660"/>
    <mergeCell ref="Q660:S660"/>
    <mergeCell ref="T660:U660"/>
    <mergeCell ref="V660:X660"/>
    <mergeCell ref="Y659:Z659"/>
    <mergeCell ref="AA659:AE659"/>
    <mergeCell ref="AF659:AG659"/>
    <mergeCell ref="AH659:AJ659"/>
    <mergeCell ref="AK659:AM659"/>
    <mergeCell ref="AN659:AP659"/>
    <mergeCell ref="AQ658:AR658"/>
    <mergeCell ref="A659:B659"/>
    <mergeCell ref="C659:E659"/>
    <mergeCell ref="F659:H659"/>
    <mergeCell ref="I659:J659"/>
    <mergeCell ref="K659:L659"/>
    <mergeCell ref="M659:P659"/>
    <mergeCell ref="Q659:S659"/>
    <mergeCell ref="T659:U659"/>
    <mergeCell ref="V659:X659"/>
    <mergeCell ref="Y658:Z658"/>
    <mergeCell ref="AA658:AE658"/>
    <mergeCell ref="AF658:AG658"/>
    <mergeCell ref="AH658:AJ658"/>
    <mergeCell ref="AK658:AM658"/>
    <mergeCell ref="AN658:AP658"/>
    <mergeCell ref="AC663:AE663"/>
    <mergeCell ref="AF663:AR663"/>
    <mergeCell ref="A664:B664"/>
    <mergeCell ref="C664:E664"/>
    <mergeCell ref="F664:H664"/>
    <mergeCell ref="I664:J664"/>
    <mergeCell ref="K664:L664"/>
    <mergeCell ref="M664:P664"/>
    <mergeCell ref="Q664:S664"/>
    <mergeCell ref="T664:U664"/>
    <mergeCell ref="M663:P663"/>
    <mergeCell ref="Q663:S663"/>
    <mergeCell ref="T663:U663"/>
    <mergeCell ref="V663:X663"/>
    <mergeCell ref="Y663:Z663"/>
    <mergeCell ref="AA663:AB663"/>
    <mergeCell ref="Y662:Z662"/>
    <mergeCell ref="AA662:AB662"/>
    <mergeCell ref="AC662:AE662"/>
    <mergeCell ref="AF662:AG662"/>
    <mergeCell ref="AI662:AS662"/>
    <mergeCell ref="A663:B663"/>
    <mergeCell ref="C663:E663"/>
    <mergeCell ref="F663:H663"/>
    <mergeCell ref="I663:J663"/>
    <mergeCell ref="K663:L663"/>
    <mergeCell ref="AQ661:AR661"/>
    <mergeCell ref="A662:B662"/>
    <mergeCell ref="C662:E662"/>
    <mergeCell ref="F662:H662"/>
    <mergeCell ref="I662:J662"/>
    <mergeCell ref="K662:L662"/>
    <mergeCell ref="M662:P662"/>
    <mergeCell ref="Q662:S662"/>
    <mergeCell ref="T662:U662"/>
    <mergeCell ref="V662:X662"/>
    <mergeCell ref="Y661:Z661"/>
    <mergeCell ref="AA661:AE661"/>
    <mergeCell ref="AF661:AG661"/>
    <mergeCell ref="AH661:AJ661"/>
    <mergeCell ref="AK661:AM661"/>
    <mergeCell ref="AN661:AP661"/>
    <mergeCell ref="AF666:AG666"/>
    <mergeCell ref="AH666:AJ666"/>
    <mergeCell ref="AK666:AM666"/>
    <mergeCell ref="AN666:AP666"/>
    <mergeCell ref="AQ666:AR666"/>
    <mergeCell ref="A667:B667"/>
    <mergeCell ref="C667:E667"/>
    <mergeCell ref="F667:H667"/>
    <mergeCell ref="I667:J667"/>
    <mergeCell ref="K667:L667"/>
    <mergeCell ref="M666:P666"/>
    <mergeCell ref="Q666:S666"/>
    <mergeCell ref="T666:U666"/>
    <mergeCell ref="V666:X666"/>
    <mergeCell ref="Y666:Z666"/>
    <mergeCell ref="AA666:AE666"/>
    <mergeCell ref="AF665:AG665"/>
    <mergeCell ref="AH665:AJ665"/>
    <mergeCell ref="AK665:AM665"/>
    <mergeCell ref="AN665:AP665"/>
    <mergeCell ref="AQ665:AR665"/>
    <mergeCell ref="A666:B666"/>
    <mergeCell ref="C666:E666"/>
    <mergeCell ref="F666:H666"/>
    <mergeCell ref="I666:J666"/>
    <mergeCell ref="K666:L666"/>
    <mergeCell ref="M665:P665"/>
    <mergeCell ref="Q665:S665"/>
    <mergeCell ref="T665:U665"/>
    <mergeCell ref="V665:X665"/>
    <mergeCell ref="Y665:Z665"/>
    <mergeCell ref="AA665:AE665"/>
    <mergeCell ref="V664:X664"/>
    <mergeCell ref="Y664:Z664"/>
    <mergeCell ref="AA664:AB664"/>
    <mergeCell ref="AC664:AE664"/>
    <mergeCell ref="AF664:AR664"/>
    <mergeCell ref="A665:B665"/>
    <mergeCell ref="C665:E665"/>
    <mergeCell ref="F665:H665"/>
    <mergeCell ref="I665:J665"/>
    <mergeCell ref="K665:L665"/>
    <mergeCell ref="AF669:AG669"/>
    <mergeCell ref="AH669:AJ669"/>
    <mergeCell ref="AK669:AM669"/>
    <mergeCell ref="AN669:AP669"/>
    <mergeCell ref="AQ669:AR669"/>
    <mergeCell ref="A670:B670"/>
    <mergeCell ref="C670:E670"/>
    <mergeCell ref="F670:H670"/>
    <mergeCell ref="I670:J670"/>
    <mergeCell ref="K670:L670"/>
    <mergeCell ref="M669:P669"/>
    <mergeCell ref="Q669:S669"/>
    <mergeCell ref="T669:U669"/>
    <mergeCell ref="V669:X669"/>
    <mergeCell ref="Y669:Z669"/>
    <mergeCell ref="AA669:AE669"/>
    <mergeCell ref="AF668:AG668"/>
    <mergeCell ref="AH668:AJ668"/>
    <mergeCell ref="AK668:AM668"/>
    <mergeCell ref="AN668:AP668"/>
    <mergeCell ref="AQ668:AR668"/>
    <mergeCell ref="A669:B669"/>
    <mergeCell ref="C669:E669"/>
    <mergeCell ref="F669:H669"/>
    <mergeCell ref="I669:J669"/>
    <mergeCell ref="K669:L669"/>
    <mergeCell ref="M668:P668"/>
    <mergeCell ref="Q668:S668"/>
    <mergeCell ref="T668:U668"/>
    <mergeCell ref="V668:X668"/>
    <mergeCell ref="Y668:Z668"/>
    <mergeCell ref="AA668:AE668"/>
    <mergeCell ref="AF667:AG667"/>
    <mergeCell ref="AH667:AJ667"/>
    <mergeCell ref="AK667:AM667"/>
    <mergeCell ref="AN667:AP667"/>
    <mergeCell ref="AQ667:AR667"/>
    <mergeCell ref="A668:B668"/>
    <mergeCell ref="C668:E668"/>
    <mergeCell ref="F668:H668"/>
    <mergeCell ref="I668:J668"/>
    <mergeCell ref="K668:L668"/>
    <mergeCell ref="M667:P667"/>
    <mergeCell ref="Q667:S667"/>
    <mergeCell ref="T667:U667"/>
    <mergeCell ref="V667:X667"/>
    <mergeCell ref="Y667:Z667"/>
    <mergeCell ref="AA667:AE667"/>
    <mergeCell ref="AF672:AG672"/>
    <mergeCell ref="AH672:AJ672"/>
    <mergeCell ref="AK672:AM672"/>
    <mergeCell ref="AN672:AP672"/>
    <mergeCell ref="AQ672:AR672"/>
    <mergeCell ref="A673:B673"/>
    <mergeCell ref="C673:E673"/>
    <mergeCell ref="F673:H673"/>
    <mergeCell ref="I673:J673"/>
    <mergeCell ref="K673:L673"/>
    <mergeCell ref="M672:P672"/>
    <mergeCell ref="Q672:S672"/>
    <mergeCell ref="T672:U672"/>
    <mergeCell ref="V672:X672"/>
    <mergeCell ref="Y672:Z672"/>
    <mergeCell ref="AA672:AE672"/>
    <mergeCell ref="AF671:AG671"/>
    <mergeCell ref="AH671:AJ671"/>
    <mergeCell ref="AK671:AM671"/>
    <mergeCell ref="AN671:AP671"/>
    <mergeCell ref="AQ671:AR671"/>
    <mergeCell ref="A672:B672"/>
    <mergeCell ref="C672:E672"/>
    <mergeCell ref="F672:H672"/>
    <mergeCell ref="I672:J672"/>
    <mergeCell ref="K672:L672"/>
    <mergeCell ref="M671:P671"/>
    <mergeCell ref="Q671:S671"/>
    <mergeCell ref="T671:U671"/>
    <mergeCell ref="V671:X671"/>
    <mergeCell ref="Y671:Z671"/>
    <mergeCell ref="AA671:AE671"/>
    <mergeCell ref="AF670:AG670"/>
    <mergeCell ref="AH670:AJ670"/>
    <mergeCell ref="AK670:AM670"/>
    <mergeCell ref="AN670:AP670"/>
    <mergeCell ref="AQ670:AR670"/>
    <mergeCell ref="A671:B671"/>
    <mergeCell ref="C671:E671"/>
    <mergeCell ref="F671:H671"/>
    <mergeCell ref="I671:J671"/>
    <mergeCell ref="K671:L671"/>
    <mergeCell ref="M670:P670"/>
    <mergeCell ref="Q670:S670"/>
    <mergeCell ref="T670:U670"/>
    <mergeCell ref="V670:X670"/>
    <mergeCell ref="Y670:Z670"/>
    <mergeCell ref="AA670:AE670"/>
    <mergeCell ref="AF675:AG675"/>
    <mergeCell ref="AH675:AJ675"/>
    <mergeCell ref="AK675:AM675"/>
    <mergeCell ref="AN675:AP675"/>
    <mergeCell ref="AQ675:AR675"/>
    <mergeCell ref="A676:B676"/>
    <mergeCell ref="C676:E676"/>
    <mergeCell ref="F676:H676"/>
    <mergeCell ref="I676:J676"/>
    <mergeCell ref="K676:L676"/>
    <mergeCell ref="M675:P675"/>
    <mergeCell ref="Q675:S675"/>
    <mergeCell ref="T675:U675"/>
    <mergeCell ref="V675:X675"/>
    <mergeCell ref="Y675:Z675"/>
    <mergeCell ref="AA675:AE675"/>
    <mergeCell ref="AF674:AG674"/>
    <mergeCell ref="AH674:AJ674"/>
    <mergeCell ref="AK674:AM674"/>
    <mergeCell ref="AN674:AP674"/>
    <mergeCell ref="AQ674:AR674"/>
    <mergeCell ref="A675:B675"/>
    <mergeCell ref="C675:E675"/>
    <mergeCell ref="F675:H675"/>
    <mergeCell ref="I675:J675"/>
    <mergeCell ref="K675:L675"/>
    <mergeCell ref="M674:P674"/>
    <mergeCell ref="Q674:S674"/>
    <mergeCell ref="T674:U674"/>
    <mergeCell ref="V674:X674"/>
    <mergeCell ref="Y674:Z674"/>
    <mergeCell ref="AA674:AE674"/>
    <mergeCell ref="AF673:AG673"/>
    <mergeCell ref="AH673:AJ673"/>
    <mergeCell ref="AK673:AM673"/>
    <mergeCell ref="AN673:AP673"/>
    <mergeCell ref="AQ673:AR673"/>
    <mergeCell ref="A674:B674"/>
    <mergeCell ref="C674:E674"/>
    <mergeCell ref="F674:H674"/>
    <mergeCell ref="I674:J674"/>
    <mergeCell ref="K674:L674"/>
    <mergeCell ref="M673:P673"/>
    <mergeCell ref="Q673:S673"/>
    <mergeCell ref="T673:U673"/>
    <mergeCell ref="V673:X673"/>
    <mergeCell ref="Y673:Z673"/>
    <mergeCell ref="AA673:AE673"/>
    <mergeCell ref="AF678:AG678"/>
    <mergeCell ref="AH678:AJ678"/>
    <mergeCell ref="AK678:AM678"/>
    <mergeCell ref="AN678:AP678"/>
    <mergeCell ref="AQ678:AR678"/>
    <mergeCell ref="A679:B679"/>
    <mergeCell ref="C679:E679"/>
    <mergeCell ref="F679:H679"/>
    <mergeCell ref="I679:J679"/>
    <mergeCell ref="K679:L679"/>
    <mergeCell ref="M678:P678"/>
    <mergeCell ref="Q678:S678"/>
    <mergeCell ref="T678:U678"/>
    <mergeCell ref="V678:X678"/>
    <mergeCell ref="Y678:Z678"/>
    <mergeCell ref="AA678:AE678"/>
    <mergeCell ref="AF677:AG677"/>
    <mergeCell ref="AH677:AJ677"/>
    <mergeCell ref="AK677:AM677"/>
    <mergeCell ref="AN677:AP677"/>
    <mergeCell ref="AQ677:AR677"/>
    <mergeCell ref="A678:B678"/>
    <mergeCell ref="C678:E678"/>
    <mergeCell ref="F678:H678"/>
    <mergeCell ref="I678:J678"/>
    <mergeCell ref="K678:L678"/>
    <mergeCell ref="M677:P677"/>
    <mergeCell ref="Q677:S677"/>
    <mergeCell ref="T677:U677"/>
    <mergeCell ref="V677:X677"/>
    <mergeCell ref="Y677:Z677"/>
    <mergeCell ref="AA677:AE677"/>
    <mergeCell ref="AF676:AG676"/>
    <mergeCell ref="AH676:AJ676"/>
    <mergeCell ref="AK676:AM676"/>
    <mergeCell ref="AN676:AP676"/>
    <mergeCell ref="AQ676:AR676"/>
    <mergeCell ref="A677:B677"/>
    <mergeCell ref="C677:E677"/>
    <mergeCell ref="F677:H677"/>
    <mergeCell ref="I677:J677"/>
    <mergeCell ref="K677:L677"/>
    <mergeCell ref="M676:P676"/>
    <mergeCell ref="Q676:S676"/>
    <mergeCell ref="T676:U676"/>
    <mergeCell ref="V676:X676"/>
    <mergeCell ref="Y676:Z676"/>
    <mergeCell ref="AA676:AE676"/>
    <mergeCell ref="AF681:AG681"/>
    <mergeCell ref="AH681:AJ681"/>
    <mergeCell ref="AK681:AM681"/>
    <mergeCell ref="AN681:AP681"/>
    <mergeCell ref="AQ681:AR681"/>
    <mergeCell ref="A682:B682"/>
    <mergeCell ref="C682:E682"/>
    <mergeCell ref="F682:H682"/>
    <mergeCell ref="I682:J682"/>
    <mergeCell ref="K682:L682"/>
    <mergeCell ref="M681:P681"/>
    <mergeCell ref="Q681:S681"/>
    <mergeCell ref="T681:U681"/>
    <mergeCell ref="V681:X681"/>
    <mergeCell ref="Y681:Z681"/>
    <mergeCell ref="AA681:AE681"/>
    <mergeCell ref="AF680:AG680"/>
    <mergeCell ref="AH680:AJ680"/>
    <mergeCell ref="AK680:AM680"/>
    <mergeCell ref="AN680:AP680"/>
    <mergeCell ref="AQ680:AR680"/>
    <mergeCell ref="A681:B681"/>
    <mergeCell ref="C681:E681"/>
    <mergeCell ref="F681:H681"/>
    <mergeCell ref="I681:J681"/>
    <mergeCell ref="K681:L681"/>
    <mergeCell ref="M680:P680"/>
    <mergeCell ref="Q680:S680"/>
    <mergeCell ref="T680:U680"/>
    <mergeCell ref="V680:X680"/>
    <mergeCell ref="Y680:Z680"/>
    <mergeCell ref="AA680:AE680"/>
    <mergeCell ref="AF679:AG679"/>
    <mergeCell ref="AH679:AJ679"/>
    <mergeCell ref="AK679:AM679"/>
    <mergeCell ref="AN679:AP679"/>
    <mergeCell ref="AQ679:AR679"/>
    <mergeCell ref="A680:B680"/>
    <mergeCell ref="C680:E680"/>
    <mergeCell ref="F680:H680"/>
    <mergeCell ref="I680:J680"/>
    <mergeCell ref="K680:L680"/>
    <mergeCell ref="M679:P679"/>
    <mergeCell ref="Q679:S679"/>
    <mergeCell ref="T679:U679"/>
    <mergeCell ref="V679:X679"/>
    <mergeCell ref="Y679:Z679"/>
    <mergeCell ref="AA679:AE679"/>
    <mergeCell ref="AF684:AG684"/>
    <mergeCell ref="AH684:AJ684"/>
    <mergeCell ref="AK684:AM684"/>
    <mergeCell ref="AN684:AP684"/>
    <mergeCell ref="AQ684:AR684"/>
    <mergeCell ref="A685:B685"/>
    <mergeCell ref="C685:E685"/>
    <mergeCell ref="F685:H685"/>
    <mergeCell ref="I685:J685"/>
    <mergeCell ref="K685:L685"/>
    <mergeCell ref="M684:P684"/>
    <mergeCell ref="Q684:S684"/>
    <mergeCell ref="T684:U684"/>
    <mergeCell ref="V684:X684"/>
    <mergeCell ref="Y684:Z684"/>
    <mergeCell ref="AA684:AE684"/>
    <mergeCell ref="AF683:AG683"/>
    <mergeCell ref="AH683:AJ683"/>
    <mergeCell ref="AK683:AM683"/>
    <mergeCell ref="AN683:AP683"/>
    <mergeCell ref="AQ683:AR683"/>
    <mergeCell ref="A684:B684"/>
    <mergeCell ref="C684:E684"/>
    <mergeCell ref="F684:H684"/>
    <mergeCell ref="I684:J684"/>
    <mergeCell ref="K684:L684"/>
    <mergeCell ref="M683:P683"/>
    <mergeCell ref="Q683:S683"/>
    <mergeCell ref="T683:U683"/>
    <mergeCell ref="V683:X683"/>
    <mergeCell ref="Y683:Z683"/>
    <mergeCell ref="AA683:AE683"/>
    <mergeCell ref="AF682:AG682"/>
    <mergeCell ref="AH682:AJ682"/>
    <mergeCell ref="AK682:AM682"/>
    <mergeCell ref="AN682:AP682"/>
    <mergeCell ref="AQ682:AR682"/>
    <mergeCell ref="A683:B683"/>
    <mergeCell ref="C683:E683"/>
    <mergeCell ref="F683:H683"/>
    <mergeCell ref="I683:J683"/>
    <mergeCell ref="K683:L683"/>
    <mergeCell ref="M682:P682"/>
    <mergeCell ref="Q682:S682"/>
    <mergeCell ref="T682:U682"/>
    <mergeCell ref="V682:X682"/>
    <mergeCell ref="Y682:Z682"/>
    <mergeCell ref="AA682:AE682"/>
    <mergeCell ref="AF687:AG687"/>
    <mergeCell ref="AH687:AJ687"/>
    <mergeCell ref="AK687:AM687"/>
    <mergeCell ref="AN687:AP687"/>
    <mergeCell ref="AQ687:AR687"/>
    <mergeCell ref="A688:B688"/>
    <mergeCell ref="C688:E688"/>
    <mergeCell ref="F688:H688"/>
    <mergeCell ref="I688:J688"/>
    <mergeCell ref="K688:L688"/>
    <mergeCell ref="M687:P687"/>
    <mergeCell ref="Q687:S687"/>
    <mergeCell ref="T687:U687"/>
    <mergeCell ref="V687:X687"/>
    <mergeCell ref="Y687:Z687"/>
    <mergeCell ref="AA687:AE687"/>
    <mergeCell ref="AF686:AG686"/>
    <mergeCell ref="AH686:AJ686"/>
    <mergeCell ref="AK686:AM686"/>
    <mergeCell ref="AN686:AP686"/>
    <mergeCell ref="AQ686:AR686"/>
    <mergeCell ref="A687:B687"/>
    <mergeCell ref="C687:E687"/>
    <mergeCell ref="F687:H687"/>
    <mergeCell ref="I687:J687"/>
    <mergeCell ref="K687:L687"/>
    <mergeCell ref="M686:P686"/>
    <mergeCell ref="Q686:S686"/>
    <mergeCell ref="T686:U686"/>
    <mergeCell ref="V686:X686"/>
    <mergeCell ref="Y686:Z686"/>
    <mergeCell ref="AA686:AE686"/>
    <mergeCell ref="AF685:AG685"/>
    <mergeCell ref="AH685:AJ685"/>
    <mergeCell ref="AK685:AM685"/>
    <mergeCell ref="AN685:AP685"/>
    <mergeCell ref="AQ685:AR685"/>
    <mergeCell ref="A686:B686"/>
    <mergeCell ref="C686:E686"/>
    <mergeCell ref="F686:H686"/>
    <mergeCell ref="I686:J686"/>
    <mergeCell ref="K686:L686"/>
    <mergeCell ref="M685:P685"/>
    <mergeCell ref="Q685:S685"/>
    <mergeCell ref="T685:U685"/>
    <mergeCell ref="V685:X685"/>
    <mergeCell ref="Y685:Z685"/>
    <mergeCell ref="AA685:AE685"/>
    <mergeCell ref="AF690:AG690"/>
    <mergeCell ref="AH690:AJ690"/>
    <mergeCell ref="AK690:AM690"/>
    <mergeCell ref="AN690:AP690"/>
    <mergeCell ref="AQ690:AR690"/>
    <mergeCell ref="A691:B691"/>
    <mergeCell ref="C691:E691"/>
    <mergeCell ref="F691:H691"/>
    <mergeCell ref="I691:J691"/>
    <mergeCell ref="K691:L691"/>
    <mergeCell ref="M690:P690"/>
    <mergeCell ref="Q690:S690"/>
    <mergeCell ref="T690:U690"/>
    <mergeCell ref="V690:X690"/>
    <mergeCell ref="Y690:Z690"/>
    <mergeCell ref="AA690:AE690"/>
    <mergeCell ref="AF689:AG689"/>
    <mergeCell ref="AH689:AJ689"/>
    <mergeCell ref="AK689:AM689"/>
    <mergeCell ref="AN689:AP689"/>
    <mergeCell ref="AQ689:AR689"/>
    <mergeCell ref="A690:B690"/>
    <mergeCell ref="C690:E690"/>
    <mergeCell ref="F690:H690"/>
    <mergeCell ref="I690:J690"/>
    <mergeCell ref="K690:L690"/>
    <mergeCell ref="M689:P689"/>
    <mergeCell ref="Q689:S689"/>
    <mergeCell ref="T689:U689"/>
    <mergeCell ref="V689:X689"/>
    <mergeCell ref="Y689:Z689"/>
    <mergeCell ref="AA689:AE689"/>
    <mergeCell ref="AF688:AG688"/>
    <mergeCell ref="AH688:AJ688"/>
    <mergeCell ref="AK688:AM688"/>
    <mergeCell ref="AN688:AP688"/>
    <mergeCell ref="AQ688:AR688"/>
    <mergeCell ref="A689:B689"/>
    <mergeCell ref="C689:E689"/>
    <mergeCell ref="F689:H689"/>
    <mergeCell ref="I689:J689"/>
    <mergeCell ref="K689:L689"/>
    <mergeCell ref="M688:P688"/>
    <mergeCell ref="Q688:S688"/>
    <mergeCell ref="T688:U688"/>
    <mergeCell ref="V688:X688"/>
    <mergeCell ref="Y688:Z688"/>
    <mergeCell ref="AA688:AE688"/>
    <mergeCell ref="AF693:AG693"/>
    <mergeCell ref="AI693:AS693"/>
    <mergeCell ref="A694:B694"/>
    <mergeCell ref="C694:E694"/>
    <mergeCell ref="F694:H694"/>
    <mergeCell ref="I694:J694"/>
    <mergeCell ref="K694:L694"/>
    <mergeCell ref="M694:P694"/>
    <mergeCell ref="Q694:S694"/>
    <mergeCell ref="T694:U694"/>
    <mergeCell ref="M693:P693"/>
    <mergeCell ref="Q693:S693"/>
    <mergeCell ref="T693:U693"/>
    <mergeCell ref="V693:X693"/>
    <mergeCell ref="Y693:Z693"/>
    <mergeCell ref="AA693:AE693"/>
    <mergeCell ref="AF692:AG692"/>
    <mergeCell ref="AH692:AJ692"/>
    <mergeCell ref="AK692:AM692"/>
    <mergeCell ref="AN692:AP692"/>
    <mergeCell ref="AQ692:AR692"/>
    <mergeCell ref="A693:B693"/>
    <mergeCell ref="C693:E693"/>
    <mergeCell ref="F693:H693"/>
    <mergeCell ref="I693:J693"/>
    <mergeCell ref="K693:L693"/>
    <mergeCell ref="M692:P692"/>
    <mergeCell ref="Q692:S692"/>
    <mergeCell ref="T692:U692"/>
    <mergeCell ref="V692:X692"/>
    <mergeCell ref="Y692:Z692"/>
    <mergeCell ref="AA692:AE692"/>
    <mergeCell ref="AF691:AG691"/>
    <mergeCell ref="AH691:AJ691"/>
    <mergeCell ref="AK691:AM691"/>
    <mergeCell ref="AN691:AP691"/>
    <mergeCell ref="AQ691:AR691"/>
    <mergeCell ref="A692:B692"/>
    <mergeCell ref="C692:E692"/>
    <mergeCell ref="F692:H692"/>
    <mergeCell ref="I692:J692"/>
    <mergeCell ref="K692:L692"/>
    <mergeCell ref="M691:P691"/>
    <mergeCell ref="Q691:S691"/>
    <mergeCell ref="T691:U691"/>
    <mergeCell ref="V691:X691"/>
    <mergeCell ref="Y691:Z691"/>
    <mergeCell ref="AA691:AE691"/>
    <mergeCell ref="AH696:AJ696"/>
    <mergeCell ref="AK696:AM696"/>
    <mergeCell ref="AN696:AP696"/>
    <mergeCell ref="AQ696:AR696"/>
    <mergeCell ref="A697:B697"/>
    <mergeCell ref="C697:E697"/>
    <mergeCell ref="F697:H697"/>
    <mergeCell ref="I697:J697"/>
    <mergeCell ref="K697:L697"/>
    <mergeCell ref="M697:P697"/>
    <mergeCell ref="Q696:S696"/>
    <mergeCell ref="T696:U696"/>
    <mergeCell ref="V696:X696"/>
    <mergeCell ref="Y696:Z696"/>
    <mergeCell ref="AA696:AE696"/>
    <mergeCell ref="AF696:AG696"/>
    <mergeCell ref="A696:B696"/>
    <mergeCell ref="C696:E696"/>
    <mergeCell ref="F696:H696"/>
    <mergeCell ref="I696:J696"/>
    <mergeCell ref="K696:L696"/>
    <mergeCell ref="M696:P696"/>
    <mergeCell ref="Q695:S695"/>
    <mergeCell ref="T695:U695"/>
    <mergeCell ref="V695:X695"/>
    <mergeCell ref="Y695:Z695"/>
    <mergeCell ref="AA695:AE695"/>
    <mergeCell ref="AF695:AR695"/>
    <mergeCell ref="V694:X694"/>
    <mergeCell ref="Y694:Z694"/>
    <mergeCell ref="AA694:AE694"/>
    <mergeCell ref="AF694:AR694"/>
    <mergeCell ref="A695:B695"/>
    <mergeCell ref="C695:E695"/>
    <mergeCell ref="F695:H695"/>
    <mergeCell ref="I695:J695"/>
    <mergeCell ref="K695:L695"/>
    <mergeCell ref="M695:P695"/>
    <mergeCell ref="AH699:AJ699"/>
    <mergeCell ref="AK699:AM699"/>
    <mergeCell ref="AN699:AP699"/>
    <mergeCell ref="AQ699:AR699"/>
    <mergeCell ref="A700:B700"/>
    <mergeCell ref="C700:E700"/>
    <mergeCell ref="F700:H700"/>
    <mergeCell ref="I700:J700"/>
    <mergeCell ref="K700:L700"/>
    <mergeCell ref="M700:P700"/>
    <mergeCell ref="Q699:S699"/>
    <mergeCell ref="T699:U699"/>
    <mergeCell ref="V699:X699"/>
    <mergeCell ref="Y699:Z699"/>
    <mergeCell ref="AA699:AE699"/>
    <mergeCell ref="AF699:AG699"/>
    <mergeCell ref="AH698:AJ698"/>
    <mergeCell ref="AK698:AM698"/>
    <mergeCell ref="AN698:AP698"/>
    <mergeCell ref="AQ698:AR698"/>
    <mergeCell ref="A699:B699"/>
    <mergeCell ref="C699:E699"/>
    <mergeCell ref="F699:H699"/>
    <mergeCell ref="I699:J699"/>
    <mergeCell ref="K699:L699"/>
    <mergeCell ref="M699:P699"/>
    <mergeCell ref="Q698:S698"/>
    <mergeCell ref="T698:U698"/>
    <mergeCell ref="V698:X698"/>
    <mergeCell ref="Y698:Z698"/>
    <mergeCell ref="AA698:AE698"/>
    <mergeCell ref="AF698:AG698"/>
    <mergeCell ref="AH697:AJ697"/>
    <mergeCell ref="AK697:AM697"/>
    <mergeCell ref="AN697:AP697"/>
    <mergeCell ref="AQ697:AR697"/>
    <mergeCell ref="A698:B698"/>
    <mergeCell ref="C698:E698"/>
    <mergeCell ref="F698:H698"/>
    <mergeCell ref="I698:J698"/>
    <mergeCell ref="K698:L698"/>
    <mergeCell ref="M698:P698"/>
    <mergeCell ref="Q697:S697"/>
    <mergeCell ref="T697:U697"/>
    <mergeCell ref="V697:X697"/>
    <mergeCell ref="Y697:Z697"/>
    <mergeCell ref="AA697:AE697"/>
    <mergeCell ref="AF697:AG697"/>
    <mergeCell ref="AH702:AJ702"/>
    <mergeCell ref="AK702:AM702"/>
    <mergeCell ref="AN702:AP702"/>
    <mergeCell ref="AQ702:AR702"/>
    <mergeCell ref="A703:B703"/>
    <mergeCell ref="C703:E703"/>
    <mergeCell ref="F703:H703"/>
    <mergeCell ref="I703:J703"/>
    <mergeCell ref="K703:L703"/>
    <mergeCell ref="M703:P703"/>
    <mergeCell ref="Q702:S702"/>
    <mergeCell ref="T702:U702"/>
    <mergeCell ref="V702:X702"/>
    <mergeCell ref="Y702:Z702"/>
    <mergeCell ref="AA702:AE702"/>
    <mergeCell ref="AF702:AG702"/>
    <mergeCell ref="AH701:AJ701"/>
    <mergeCell ref="AK701:AM701"/>
    <mergeCell ref="AN701:AP701"/>
    <mergeCell ref="AQ701:AR701"/>
    <mergeCell ref="A702:B702"/>
    <mergeCell ref="C702:E702"/>
    <mergeCell ref="F702:H702"/>
    <mergeCell ref="I702:J702"/>
    <mergeCell ref="K702:L702"/>
    <mergeCell ref="M702:P702"/>
    <mergeCell ref="Q701:S701"/>
    <mergeCell ref="T701:U701"/>
    <mergeCell ref="V701:X701"/>
    <mergeCell ref="Y701:Z701"/>
    <mergeCell ref="AA701:AE701"/>
    <mergeCell ref="AF701:AG701"/>
    <mergeCell ref="AH700:AJ700"/>
    <mergeCell ref="AK700:AM700"/>
    <mergeCell ref="AN700:AP700"/>
    <mergeCell ref="AQ700:AR700"/>
    <mergeCell ref="A701:B701"/>
    <mergeCell ref="C701:E701"/>
    <mergeCell ref="F701:H701"/>
    <mergeCell ref="I701:J701"/>
    <mergeCell ref="K701:L701"/>
    <mergeCell ref="M701:P701"/>
    <mergeCell ref="Q700:S700"/>
    <mergeCell ref="T700:U700"/>
    <mergeCell ref="V700:X700"/>
    <mergeCell ref="Y700:Z700"/>
    <mergeCell ref="AA700:AE700"/>
    <mergeCell ref="AF700:AG700"/>
    <mergeCell ref="AH705:AJ705"/>
    <mergeCell ref="AK705:AM705"/>
    <mergeCell ref="AN705:AP705"/>
    <mergeCell ref="AQ705:AR705"/>
    <mergeCell ref="A706:B706"/>
    <mergeCell ref="C706:E706"/>
    <mergeCell ref="F706:H706"/>
    <mergeCell ref="I706:J706"/>
    <mergeCell ref="K706:L706"/>
    <mergeCell ref="M706:P706"/>
    <mergeCell ref="Q705:S705"/>
    <mergeCell ref="T705:U705"/>
    <mergeCell ref="V705:X705"/>
    <mergeCell ref="Y705:Z705"/>
    <mergeCell ref="AA705:AE705"/>
    <mergeCell ref="AF705:AG705"/>
    <mergeCell ref="AH704:AJ704"/>
    <mergeCell ref="AK704:AM704"/>
    <mergeCell ref="AN704:AP704"/>
    <mergeCell ref="AQ704:AR704"/>
    <mergeCell ref="A705:B705"/>
    <mergeCell ref="C705:E705"/>
    <mergeCell ref="F705:H705"/>
    <mergeCell ref="I705:J705"/>
    <mergeCell ref="K705:L705"/>
    <mergeCell ref="M705:P705"/>
    <mergeCell ref="Q704:S704"/>
    <mergeCell ref="T704:U704"/>
    <mergeCell ref="V704:X704"/>
    <mergeCell ref="Y704:Z704"/>
    <mergeCell ref="AA704:AE704"/>
    <mergeCell ref="AF704:AG704"/>
    <mergeCell ref="AH703:AJ703"/>
    <mergeCell ref="AK703:AM703"/>
    <mergeCell ref="AN703:AP703"/>
    <mergeCell ref="AQ703:AR703"/>
    <mergeCell ref="A704:B704"/>
    <mergeCell ref="C704:E704"/>
    <mergeCell ref="F704:H704"/>
    <mergeCell ref="I704:J704"/>
    <mergeCell ref="K704:L704"/>
    <mergeCell ref="M704:P704"/>
    <mergeCell ref="Q703:S703"/>
    <mergeCell ref="T703:U703"/>
    <mergeCell ref="V703:X703"/>
    <mergeCell ref="Y703:Z703"/>
    <mergeCell ref="AA703:AE703"/>
    <mergeCell ref="AF703:AG703"/>
    <mergeCell ref="AH708:AJ708"/>
    <mergeCell ref="AK708:AM708"/>
    <mergeCell ref="AN708:AP708"/>
    <mergeCell ref="AQ708:AR708"/>
    <mergeCell ref="A709:B709"/>
    <mergeCell ref="C709:E709"/>
    <mergeCell ref="F709:H709"/>
    <mergeCell ref="I709:J709"/>
    <mergeCell ref="K709:L709"/>
    <mergeCell ref="M709:P709"/>
    <mergeCell ref="Q708:S708"/>
    <mergeCell ref="T708:U708"/>
    <mergeCell ref="V708:X708"/>
    <mergeCell ref="Y708:Z708"/>
    <mergeCell ref="AA708:AE708"/>
    <mergeCell ref="AF708:AG708"/>
    <mergeCell ref="AH707:AJ707"/>
    <mergeCell ref="AK707:AM707"/>
    <mergeCell ref="AN707:AP707"/>
    <mergeCell ref="AQ707:AR707"/>
    <mergeCell ref="A708:B708"/>
    <mergeCell ref="C708:E708"/>
    <mergeCell ref="F708:H708"/>
    <mergeCell ref="I708:J708"/>
    <mergeCell ref="K708:L708"/>
    <mergeCell ref="M708:P708"/>
    <mergeCell ref="Q707:S707"/>
    <mergeCell ref="T707:U707"/>
    <mergeCell ref="V707:X707"/>
    <mergeCell ref="Y707:Z707"/>
    <mergeCell ref="AA707:AE707"/>
    <mergeCell ref="AF707:AG707"/>
    <mergeCell ref="AH706:AJ706"/>
    <mergeCell ref="AK706:AM706"/>
    <mergeCell ref="AN706:AP706"/>
    <mergeCell ref="AQ706:AR706"/>
    <mergeCell ref="A707:B707"/>
    <mergeCell ref="C707:E707"/>
    <mergeCell ref="F707:H707"/>
    <mergeCell ref="I707:J707"/>
    <mergeCell ref="K707:L707"/>
    <mergeCell ref="M707:P707"/>
    <mergeCell ref="Q706:S706"/>
    <mergeCell ref="T706:U706"/>
    <mergeCell ref="V706:X706"/>
    <mergeCell ref="Y706:Z706"/>
    <mergeCell ref="AA706:AE706"/>
    <mergeCell ref="AF706:AG706"/>
    <mergeCell ref="AH711:AJ711"/>
    <mergeCell ref="AK711:AM711"/>
    <mergeCell ref="AN711:AP711"/>
    <mergeCell ref="AQ711:AR711"/>
    <mergeCell ref="A712:B712"/>
    <mergeCell ref="C712:E712"/>
    <mergeCell ref="F712:H712"/>
    <mergeCell ref="I712:J712"/>
    <mergeCell ref="K712:L712"/>
    <mergeCell ref="M712:P712"/>
    <mergeCell ref="Q711:S711"/>
    <mergeCell ref="T711:U711"/>
    <mergeCell ref="V711:X711"/>
    <mergeCell ref="Y711:Z711"/>
    <mergeCell ref="AA711:AE711"/>
    <mergeCell ref="AF711:AG711"/>
    <mergeCell ref="AH710:AJ710"/>
    <mergeCell ref="AK710:AM710"/>
    <mergeCell ref="AN710:AP710"/>
    <mergeCell ref="AQ710:AR710"/>
    <mergeCell ref="A711:B711"/>
    <mergeCell ref="C711:E711"/>
    <mergeCell ref="F711:H711"/>
    <mergeCell ref="I711:J711"/>
    <mergeCell ref="K711:L711"/>
    <mergeCell ref="M711:P711"/>
    <mergeCell ref="Q710:S710"/>
    <mergeCell ref="T710:U710"/>
    <mergeCell ref="V710:X710"/>
    <mergeCell ref="Y710:Z710"/>
    <mergeCell ref="AA710:AE710"/>
    <mergeCell ref="AF710:AG710"/>
    <mergeCell ref="AH709:AJ709"/>
    <mergeCell ref="AK709:AM709"/>
    <mergeCell ref="AN709:AP709"/>
    <mergeCell ref="AQ709:AR709"/>
    <mergeCell ref="A710:B710"/>
    <mergeCell ref="C710:E710"/>
    <mergeCell ref="F710:H710"/>
    <mergeCell ref="I710:J710"/>
    <mergeCell ref="K710:L710"/>
    <mergeCell ref="M710:P710"/>
    <mergeCell ref="Q709:S709"/>
    <mergeCell ref="T709:U709"/>
    <mergeCell ref="V709:X709"/>
    <mergeCell ref="Y709:Z709"/>
    <mergeCell ref="AA709:AE709"/>
    <mergeCell ref="AF709:AG709"/>
    <mergeCell ref="AH714:AJ714"/>
    <mergeCell ref="AK714:AM714"/>
    <mergeCell ref="AN714:AP714"/>
    <mergeCell ref="AQ714:AR714"/>
    <mergeCell ref="A715:B715"/>
    <mergeCell ref="C715:E715"/>
    <mergeCell ref="F715:H715"/>
    <mergeCell ref="I715:J715"/>
    <mergeCell ref="K715:L715"/>
    <mergeCell ref="M715:P715"/>
    <mergeCell ref="Q714:S714"/>
    <mergeCell ref="T714:U714"/>
    <mergeCell ref="V714:X714"/>
    <mergeCell ref="Y714:Z714"/>
    <mergeCell ref="AA714:AE714"/>
    <mergeCell ref="AF714:AG714"/>
    <mergeCell ref="AH713:AJ713"/>
    <mergeCell ref="AK713:AM713"/>
    <mergeCell ref="AN713:AP713"/>
    <mergeCell ref="AQ713:AR713"/>
    <mergeCell ref="A714:B714"/>
    <mergeCell ref="C714:E714"/>
    <mergeCell ref="F714:H714"/>
    <mergeCell ref="I714:J714"/>
    <mergeCell ref="K714:L714"/>
    <mergeCell ref="M714:P714"/>
    <mergeCell ref="Q713:S713"/>
    <mergeCell ref="T713:U713"/>
    <mergeCell ref="V713:X713"/>
    <mergeCell ref="Y713:Z713"/>
    <mergeCell ref="AA713:AE713"/>
    <mergeCell ref="AF713:AG713"/>
    <mergeCell ref="AH712:AJ712"/>
    <mergeCell ref="AK712:AM712"/>
    <mergeCell ref="AN712:AP712"/>
    <mergeCell ref="AQ712:AR712"/>
    <mergeCell ref="A713:B713"/>
    <mergeCell ref="C713:E713"/>
    <mergeCell ref="F713:H713"/>
    <mergeCell ref="I713:J713"/>
    <mergeCell ref="K713:L713"/>
    <mergeCell ref="M713:P713"/>
    <mergeCell ref="Q712:S712"/>
    <mergeCell ref="T712:U712"/>
    <mergeCell ref="V712:X712"/>
    <mergeCell ref="Y712:Z712"/>
    <mergeCell ref="AA712:AE712"/>
    <mergeCell ref="AF712:AG712"/>
    <mergeCell ref="AH717:AJ717"/>
    <mergeCell ref="AK717:AM717"/>
    <mergeCell ref="AN717:AP717"/>
    <mergeCell ref="AQ717:AR717"/>
    <mergeCell ref="A718:B718"/>
    <mergeCell ref="C718:E718"/>
    <mergeCell ref="F718:H718"/>
    <mergeCell ref="I718:J718"/>
    <mergeCell ref="K718:L718"/>
    <mergeCell ref="M718:P718"/>
    <mergeCell ref="Q717:S717"/>
    <mergeCell ref="T717:U717"/>
    <mergeCell ref="V717:X717"/>
    <mergeCell ref="Y717:Z717"/>
    <mergeCell ref="AA717:AE717"/>
    <mergeCell ref="AF717:AG717"/>
    <mergeCell ref="AH716:AJ716"/>
    <mergeCell ref="AK716:AM716"/>
    <mergeCell ref="AN716:AP716"/>
    <mergeCell ref="AQ716:AR716"/>
    <mergeCell ref="A717:B717"/>
    <mergeCell ref="C717:E717"/>
    <mergeCell ref="F717:H717"/>
    <mergeCell ref="I717:J717"/>
    <mergeCell ref="K717:L717"/>
    <mergeCell ref="M717:P717"/>
    <mergeCell ref="Q716:S716"/>
    <mergeCell ref="T716:U716"/>
    <mergeCell ref="V716:X716"/>
    <mergeCell ref="Y716:Z716"/>
    <mergeCell ref="AA716:AE716"/>
    <mergeCell ref="AF716:AG716"/>
    <mergeCell ref="AH715:AJ715"/>
    <mergeCell ref="AK715:AM715"/>
    <mergeCell ref="AN715:AP715"/>
    <mergeCell ref="AQ715:AR715"/>
    <mergeCell ref="A716:B716"/>
    <mergeCell ref="C716:E716"/>
    <mergeCell ref="F716:H716"/>
    <mergeCell ref="I716:J716"/>
    <mergeCell ref="K716:L716"/>
    <mergeCell ref="M716:P716"/>
    <mergeCell ref="Q715:S715"/>
    <mergeCell ref="T715:U715"/>
    <mergeCell ref="V715:X715"/>
    <mergeCell ref="Y715:Z715"/>
    <mergeCell ref="AA715:AE715"/>
    <mergeCell ref="AF715:AG715"/>
    <mergeCell ref="AH720:AJ720"/>
    <mergeCell ref="AK720:AM720"/>
    <mergeCell ref="AN720:AP720"/>
    <mergeCell ref="AQ720:AR720"/>
    <mergeCell ref="A721:B721"/>
    <mergeCell ref="C721:E721"/>
    <mergeCell ref="F721:H721"/>
    <mergeCell ref="I721:J721"/>
    <mergeCell ref="K721:L721"/>
    <mergeCell ref="M721:P721"/>
    <mergeCell ref="Q720:S720"/>
    <mergeCell ref="T720:U720"/>
    <mergeCell ref="V720:X720"/>
    <mergeCell ref="Y720:Z720"/>
    <mergeCell ref="AA720:AE720"/>
    <mergeCell ref="AF720:AG720"/>
    <mergeCell ref="AH719:AJ719"/>
    <mergeCell ref="AK719:AM719"/>
    <mergeCell ref="AN719:AP719"/>
    <mergeCell ref="AQ719:AR719"/>
    <mergeCell ref="A720:B720"/>
    <mergeCell ref="C720:E720"/>
    <mergeCell ref="F720:H720"/>
    <mergeCell ref="I720:J720"/>
    <mergeCell ref="K720:L720"/>
    <mergeCell ref="M720:P720"/>
    <mergeCell ref="Q719:S719"/>
    <mergeCell ref="T719:U719"/>
    <mergeCell ref="V719:X719"/>
    <mergeCell ref="Y719:Z719"/>
    <mergeCell ref="AA719:AE719"/>
    <mergeCell ref="AF719:AG719"/>
    <mergeCell ref="AH718:AJ718"/>
    <mergeCell ref="AK718:AM718"/>
    <mergeCell ref="AN718:AP718"/>
    <mergeCell ref="AQ718:AR718"/>
    <mergeCell ref="A719:B719"/>
    <mergeCell ref="C719:E719"/>
    <mergeCell ref="F719:H719"/>
    <mergeCell ref="I719:J719"/>
    <mergeCell ref="K719:L719"/>
    <mergeCell ref="M719:P719"/>
    <mergeCell ref="Q718:S718"/>
    <mergeCell ref="T718:U718"/>
    <mergeCell ref="V718:X718"/>
    <mergeCell ref="Y718:Z718"/>
    <mergeCell ref="AA718:AE718"/>
    <mergeCell ref="AF718:AG718"/>
    <mergeCell ref="AH723:AJ723"/>
    <mergeCell ref="AK723:AM723"/>
    <mergeCell ref="AN723:AP723"/>
    <mergeCell ref="AQ723:AR723"/>
    <mergeCell ref="A724:B724"/>
    <mergeCell ref="C724:E724"/>
    <mergeCell ref="F724:H724"/>
    <mergeCell ref="I724:J724"/>
    <mergeCell ref="K724:L724"/>
    <mergeCell ref="M724:P724"/>
    <mergeCell ref="Q723:S723"/>
    <mergeCell ref="T723:U723"/>
    <mergeCell ref="V723:X723"/>
    <mergeCell ref="Y723:Z723"/>
    <mergeCell ref="AA723:AE723"/>
    <mergeCell ref="AF723:AG723"/>
    <mergeCell ref="AH722:AJ722"/>
    <mergeCell ref="AK722:AM722"/>
    <mergeCell ref="AN722:AP722"/>
    <mergeCell ref="AQ722:AR722"/>
    <mergeCell ref="A723:B723"/>
    <mergeCell ref="C723:E723"/>
    <mergeCell ref="F723:H723"/>
    <mergeCell ref="I723:J723"/>
    <mergeCell ref="K723:L723"/>
    <mergeCell ref="M723:P723"/>
    <mergeCell ref="Q722:S722"/>
    <mergeCell ref="T722:U722"/>
    <mergeCell ref="V722:X722"/>
    <mergeCell ref="Y722:Z722"/>
    <mergeCell ref="AA722:AE722"/>
    <mergeCell ref="AF722:AG722"/>
    <mergeCell ref="AH721:AJ721"/>
    <mergeCell ref="AK721:AM721"/>
    <mergeCell ref="AN721:AP721"/>
    <mergeCell ref="AQ721:AR721"/>
    <mergeCell ref="A722:B722"/>
    <mergeCell ref="C722:E722"/>
    <mergeCell ref="F722:H722"/>
    <mergeCell ref="I722:J722"/>
    <mergeCell ref="K722:L722"/>
    <mergeCell ref="M722:P722"/>
    <mergeCell ref="Q721:S721"/>
    <mergeCell ref="T721:U721"/>
    <mergeCell ref="V721:X721"/>
    <mergeCell ref="Y721:Z721"/>
    <mergeCell ref="AA721:AE721"/>
    <mergeCell ref="AF721:AG721"/>
    <mergeCell ref="Z726:AE726"/>
    <mergeCell ref="AF726:AG726"/>
    <mergeCell ref="AH726:AJ726"/>
    <mergeCell ref="AK726:AM726"/>
    <mergeCell ref="AN726:AP726"/>
    <mergeCell ref="AQ726:AR726"/>
    <mergeCell ref="AM725:AO725"/>
    <mergeCell ref="AP725:AS725"/>
    <mergeCell ref="A726:B726"/>
    <mergeCell ref="C726:E726"/>
    <mergeCell ref="F726:H726"/>
    <mergeCell ref="J726:L726"/>
    <mergeCell ref="M726:P726"/>
    <mergeCell ref="Q726:R726"/>
    <mergeCell ref="S726:U726"/>
    <mergeCell ref="V726:X726"/>
    <mergeCell ref="U725:W725"/>
    <mergeCell ref="X725:Y725"/>
    <mergeCell ref="Z725:AB725"/>
    <mergeCell ref="AD725:AF725"/>
    <mergeCell ref="AG725:AI725"/>
    <mergeCell ref="AJ725:AL725"/>
    <mergeCell ref="AH724:AJ724"/>
    <mergeCell ref="AK724:AM724"/>
    <mergeCell ref="AN724:AP724"/>
    <mergeCell ref="AQ724:AR724"/>
    <mergeCell ref="B725:C725"/>
    <mergeCell ref="D725:G725"/>
    <mergeCell ref="H725:I725"/>
    <mergeCell ref="J725:N725"/>
    <mergeCell ref="O725:R725"/>
    <mergeCell ref="S725:T725"/>
    <mergeCell ref="Q724:S724"/>
    <mergeCell ref="T724:U724"/>
    <mergeCell ref="V724:X724"/>
    <mergeCell ref="Y724:Z724"/>
    <mergeCell ref="AA724:AE724"/>
    <mergeCell ref="AF724:AG724"/>
    <mergeCell ref="AN729:AP729"/>
    <mergeCell ref="AQ729:AR729"/>
    <mergeCell ref="A730:B730"/>
    <mergeCell ref="C730:E730"/>
    <mergeCell ref="F730:H730"/>
    <mergeCell ref="J730:L730"/>
    <mergeCell ref="M730:P730"/>
    <mergeCell ref="Q730:R730"/>
    <mergeCell ref="S730:U730"/>
    <mergeCell ref="V730:X730"/>
    <mergeCell ref="S729:U729"/>
    <mergeCell ref="V729:X729"/>
    <mergeCell ref="Z729:AE729"/>
    <mergeCell ref="AF729:AG729"/>
    <mergeCell ref="AH729:AJ729"/>
    <mergeCell ref="AK729:AM729"/>
    <mergeCell ref="A729:B729"/>
    <mergeCell ref="C729:E729"/>
    <mergeCell ref="F729:H729"/>
    <mergeCell ref="J729:L729"/>
    <mergeCell ref="M729:P729"/>
    <mergeCell ref="Q729:R729"/>
    <mergeCell ref="Z728:AE728"/>
    <mergeCell ref="AF728:AG728"/>
    <mergeCell ref="AH728:AJ728"/>
    <mergeCell ref="AK728:AM728"/>
    <mergeCell ref="AN728:AP728"/>
    <mergeCell ref="AQ728:AR728"/>
    <mergeCell ref="AN727:AP727"/>
    <mergeCell ref="AQ727:AR727"/>
    <mergeCell ref="A728:B728"/>
    <mergeCell ref="C728:E728"/>
    <mergeCell ref="F728:H728"/>
    <mergeCell ref="J728:L728"/>
    <mergeCell ref="M728:P728"/>
    <mergeCell ref="Q728:R728"/>
    <mergeCell ref="S728:U728"/>
    <mergeCell ref="V728:X728"/>
    <mergeCell ref="S727:U727"/>
    <mergeCell ref="V727:X727"/>
    <mergeCell ref="Z727:AE727"/>
    <mergeCell ref="AF727:AG727"/>
    <mergeCell ref="AH727:AJ727"/>
    <mergeCell ref="AK727:AM727"/>
    <mergeCell ref="A727:B727"/>
    <mergeCell ref="C727:E727"/>
    <mergeCell ref="F727:H727"/>
    <mergeCell ref="J727:L727"/>
    <mergeCell ref="M727:P727"/>
    <mergeCell ref="Q727:R727"/>
    <mergeCell ref="Z732:AE732"/>
    <mergeCell ref="AF732:AG732"/>
    <mergeCell ref="AH732:AJ732"/>
    <mergeCell ref="AK732:AM732"/>
    <mergeCell ref="AN732:AP732"/>
    <mergeCell ref="AQ732:AR732"/>
    <mergeCell ref="AN731:AP731"/>
    <mergeCell ref="AQ731:AR731"/>
    <mergeCell ref="A732:B732"/>
    <mergeCell ref="C732:E732"/>
    <mergeCell ref="F732:H732"/>
    <mergeCell ref="J732:L732"/>
    <mergeCell ref="M732:P732"/>
    <mergeCell ref="Q732:R732"/>
    <mergeCell ref="S732:U732"/>
    <mergeCell ref="V732:X732"/>
    <mergeCell ref="S731:U731"/>
    <mergeCell ref="V731:X731"/>
    <mergeCell ref="Z731:AE731"/>
    <mergeCell ref="AF731:AG731"/>
    <mergeCell ref="AH731:AJ731"/>
    <mergeCell ref="AK731:AM731"/>
    <mergeCell ref="A731:B731"/>
    <mergeCell ref="C731:E731"/>
    <mergeCell ref="F731:H731"/>
    <mergeCell ref="J731:L731"/>
    <mergeCell ref="M731:P731"/>
    <mergeCell ref="Q731:R731"/>
    <mergeCell ref="Z730:AE730"/>
    <mergeCell ref="AF730:AG730"/>
    <mergeCell ref="AH730:AJ730"/>
    <mergeCell ref="AK730:AM730"/>
    <mergeCell ref="AN730:AP730"/>
    <mergeCell ref="AQ730:AR730"/>
    <mergeCell ref="AN735:AP735"/>
    <mergeCell ref="AQ735:AR735"/>
    <mergeCell ref="A736:B736"/>
    <mergeCell ref="C736:E736"/>
    <mergeCell ref="F736:H736"/>
    <mergeCell ref="J736:L736"/>
    <mergeCell ref="M736:P736"/>
    <mergeCell ref="Q736:R736"/>
    <mergeCell ref="S736:U736"/>
    <mergeCell ref="V736:X736"/>
    <mergeCell ref="S735:U735"/>
    <mergeCell ref="V735:X735"/>
    <mergeCell ref="Z735:AE735"/>
    <mergeCell ref="AF735:AG735"/>
    <mergeCell ref="AH735:AJ735"/>
    <mergeCell ref="AK735:AM735"/>
    <mergeCell ref="A735:B735"/>
    <mergeCell ref="C735:E735"/>
    <mergeCell ref="F735:H735"/>
    <mergeCell ref="J735:L735"/>
    <mergeCell ref="M735:P735"/>
    <mergeCell ref="Q735:R735"/>
    <mergeCell ref="Z734:AE734"/>
    <mergeCell ref="AF734:AG734"/>
    <mergeCell ref="AH734:AJ734"/>
    <mergeCell ref="AK734:AM734"/>
    <mergeCell ref="AN734:AP734"/>
    <mergeCell ref="AQ734:AR734"/>
    <mergeCell ref="AN733:AP733"/>
    <mergeCell ref="AQ733:AR733"/>
    <mergeCell ref="A734:B734"/>
    <mergeCell ref="C734:E734"/>
    <mergeCell ref="F734:H734"/>
    <mergeCell ref="J734:L734"/>
    <mergeCell ref="M734:P734"/>
    <mergeCell ref="Q734:R734"/>
    <mergeCell ref="S734:U734"/>
    <mergeCell ref="V734:X734"/>
    <mergeCell ref="S733:U733"/>
    <mergeCell ref="V733:X733"/>
    <mergeCell ref="Z733:AE733"/>
    <mergeCell ref="AF733:AG733"/>
    <mergeCell ref="AH733:AJ733"/>
    <mergeCell ref="AK733:AM733"/>
    <mergeCell ref="A733:B733"/>
    <mergeCell ref="C733:E733"/>
    <mergeCell ref="F733:H733"/>
    <mergeCell ref="J733:L733"/>
    <mergeCell ref="M733:P733"/>
    <mergeCell ref="Q733:R733"/>
    <mergeCell ref="Z738:AE738"/>
    <mergeCell ref="AF738:AG738"/>
    <mergeCell ref="AH738:AJ738"/>
    <mergeCell ref="AK738:AM738"/>
    <mergeCell ref="AN738:AP738"/>
    <mergeCell ref="AQ738:AR738"/>
    <mergeCell ref="AN737:AP737"/>
    <mergeCell ref="AQ737:AR737"/>
    <mergeCell ref="A738:B738"/>
    <mergeCell ref="C738:E738"/>
    <mergeCell ref="F738:H738"/>
    <mergeCell ref="J738:L738"/>
    <mergeCell ref="M738:P738"/>
    <mergeCell ref="Q738:R738"/>
    <mergeCell ref="S738:U738"/>
    <mergeCell ref="V738:X738"/>
    <mergeCell ref="S737:U737"/>
    <mergeCell ref="V737:X737"/>
    <mergeCell ref="Z737:AE737"/>
    <mergeCell ref="AF737:AG737"/>
    <mergeCell ref="AH737:AJ737"/>
    <mergeCell ref="AK737:AM737"/>
    <mergeCell ref="A737:B737"/>
    <mergeCell ref="C737:E737"/>
    <mergeCell ref="F737:H737"/>
    <mergeCell ref="J737:L737"/>
    <mergeCell ref="M737:P737"/>
    <mergeCell ref="Q737:R737"/>
    <mergeCell ref="Z736:AE736"/>
    <mergeCell ref="AF736:AG736"/>
    <mergeCell ref="AH736:AJ736"/>
    <mergeCell ref="AK736:AM736"/>
    <mergeCell ref="AN736:AP736"/>
    <mergeCell ref="AQ736:AR736"/>
    <mergeCell ref="AN741:AP741"/>
    <mergeCell ref="AQ741:AR741"/>
    <mergeCell ref="A742:B742"/>
    <mergeCell ref="C742:E742"/>
    <mergeCell ref="F742:H742"/>
    <mergeCell ref="J742:L742"/>
    <mergeCell ref="M742:P742"/>
    <mergeCell ref="Q742:R742"/>
    <mergeCell ref="S742:U742"/>
    <mergeCell ref="V742:X742"/>
    <mergeCell ref="S741:U741"/>
    <mergeCell ref="V741:X741"/>
    <mergeCell ref="Z741:AE741"/>
    <mergeCell ref="AF741:AG741"/>
    <mergeCell ref="AH741:AJ741"/>
    <mergeCell ref="AK741:AM741"/>
    <mergeCell ref="A741:B741"/>
    <mergeCell ref="C741:E741"/>
    <mergeCell ref="F741:H741"/>
    <mergeCell ref="J741:L741"/>
    <mergeCell ref="M741:P741"/>
    <mergeCell ref="Q741:R741"/>
    <mergeCell ref="Z740:AE740"/>
    <mergeCell ref="AF740:AG740"/>
    <mergeCell ref="AH740:AJ740"/>
    <mergeCell ref="AK740:AM740"/>
    <mergeCell ref="AN740:AP740"/>
    <mergeCell ref="AQ740:AR740"/>
    <mergeCell ref="AN739:AP739"/>
    <mergeCell ref="AQ739:AR739"/>
    <mergeCell ref="A740:B740"/>
    <mergeCell ref="C740:E740"/>
    <mergeCell ref="F740:H740"/>
    <mergeCell ref="J740:L740"/>
    <mergeCell ref="M740:P740"/>
    <mergeCell ref="Q740:R740"/>
    <mergeCell ref="S740:U740"/>
    <mergeCell ref="V740:X740"/>
    <mergeCell ref="S739:U739"/>
    <mergeCell ref="V739:X739"/>
    <mergeCell ref="Z739:AE739"/>
    <mergeCell ref="AF739:AG739"/>
    <mergeCell ref="AH739:AJ739"/>
    <mergeCell ref="AK739:AM739"/>
    <mergeCell ref="A739:B739"/>
    <mergeCell ref="C739:E739"/>
    <mergeCell ref="F739:H739"/>
    <mergeCell ref="J739:L739"/>
    <mergeCell ref="M739:P739"/>
    <mergeCell ref="Q739:R739"/>
    <mergeCell ref="Z744:AE744"/>
    <mergeCell ref="AF744:AG744"/>
    <mergeCell ref="AH744:AJ744"/>
    <mergeCell ref="AK744:AM744"/>
    <mergeCell ref="AN744:AP744"/>
    <mergeCell ref="AQ744:AR744"/>
    <mergeCell ref="AN743:AP743"/>
    <mergeCell ref="AQ743:AR743"/>
    <mergeCell ref="A744:B744"/>
    <mergeCell ref="C744:E744"/>
    <mergeCell ref="F744:H744"/>
    <mergeCell ref="J744:L744"/>
    <mergeCell ref="M744:P744"/>
    <mergeCell ref="Q744:R744"/>
    <mergeCell ref="S744:U744"/>
    <mergeCell ref="V744:X744"/>
    <mergeCell ref="S743:U743"/>
    <mergeCell ref="V743:X743"/>
    <mergeCell ref="Z743:AE743"/>
    <mergeCell ref="AF743:AG743"/>
    <mergeCell ref="AH743:AJ743"/>
    <mergeCell ref="AK743:AM743"/>
    <mergeCell ref="A743:B743"/>
    <mergeCell ref="C743:E743"/>
    <mergeCell ref="F743:H743"/>
    <mergeCell ref="J743:L743"/>
    <mergeCell ref="M743:P743"/>
    <mergeCell ref="Q743:R743"/>
    <mergeCell ref="Z742:AE742"/>
    <mergeCell ref="AF742:AG742"/>
    <mergeCell ref="AH742:AJ742"/>
    <mergeCell ref="AK742:AM742"/>
    <mergeCell ref="AN742:AP742"/>
    <mergeCell ref="AQ742:AR742"/>
    <mergeCell ref="AN747:AP747"/>
    <mergeCell ref="AQ747:AR747"/>
    <mergeCell ref="A748:B748"/>
    <mergeCell ref="C748:E748"/>
    <mergeCell ref="F748:H748"/>
    <mergeCell ref="J748:L748"/>
    <mergeCell ref="M748:P748"/>
    <mergeCell ref="Q748:R748"/>
    <mergeCell ref="S748:U748"/>
    <mergeCell ref="V748:X748"/>
    <mergeCell ref="S747:U747"/>
    <mergeCell ref="V747:X747"/>
    <mergeCell ref="Z747:AE747"/>
    <mergeCell ref="AF747:AG747"/>
    <mergeCell ref="AH747:AJ747"/>
    <mergeCell ref="AK747:AM747"/>
    <mergeCell ref="A747:B747"/>
    <mergeCell ref="C747:E747"/>
    <mergeCell ref="F747:H747"/>
    <mergeCell ref="J747:L747"/>
    <mergeCell ref="M747:P747"/>
    <mergeCell ref="Q747:R747"/>
    <mergeCell ref="Z746:AE746"/>
    <mergeCell ref="AF746:AG746"/>
    <mergeCell ref="AH746:AJ746"/>
    <mergeCell ref="AK746:AM746"/>
    <mergeCell ref="AN746:AP746"/>
    <mergeCell ref="AQ746:AR746"/>
    <mergeCell ref="AN745:AP745"/>
    <mergeCell ref="AQ745:AR745"/>
    <mergeCell ref="A746:B746"/>
    <mergeCell ref="C746:E746"/>
    <mergeCell ref="F746:H746"/>
    <mergeCell ref="J746:L746"/>
    <mergeCell ref="M746:P746"/>
    <mergeCell ref="Q746:R746"/>
    <mergeCell ref="S746:U746"/>
    <mergeCell ref="V746:X746"/>
    <mergeCell ref="S745:U745"/>
    <mergeCell ref="V745:X745"/>
    <mergeCell ref="Z745:AE745"/>
    <mergeCell ref="AF745:AG745"/>
    <mergeCell ref="AH745:AJ745"/>
    <mergeCell ref="AK745:AM745"/>
    <mergeCell ref="A745:B745"/>
    <mergeCell ref="C745:E745"/>
    <mergeCell ref="F745:H745"/>
    <mergeCell ref="J745:L745"/>
    <mergeCell ref="M745:P745"/>
    <mergeCell ref="Q745:R745"/>
    <mergeCell ref="Z750:AE750"/>
    <mergeCell ref="AF750:AG750"/>
    <mergeCell ref="AH750:AJ750"/>
    <mergeCell ref="AK750:AM750"/>
    <mergeCell ref="AN750:AP750"/>
    <mergeCell ref="AQ750:AR750"/>
    <mergeCell ref="AN749:AP749"/>
    <mergeCell ref="AQ749:AR749"/>
    <mergeCell ref="A750:B750"/>
    <mergeCell ref="C750:E750"/>
    <mergeCell ref="F750:H750"/>
    <mergeCell ref="J750:L750"/>
    <mergeCell ref="M750:P750"/>
    <mergeCell ref="Q750:R750"/>
    <mergeCell ref="S750:U750"/>
    <mergeCell ref="V750:X750"/>
    <mergeCell ref="S749:U749"/>
    <mergeCell ref="V749:X749"/>
    <mergeCell ref="Z749:AE749"/>
    <mergeCell ref="AF749:AG749"/>
    <mergeCell ref="AH749:AJ749"/>
    <mergeCell ref="AK749:AM749"/>
    <mergeCell ref="A749:B749"/>
    <mergeCell ref="C749:E749"/>
    <mergeCell ref="F749:H749"/>
    <mergeCell ref="J749:L749"/>
    <mergeCell ref="M749:P749"/>
    <mergeCell ref="Q749:R749"/>
    <mergeCell ref="Z748:AE748"/>
    <mergeCell ref="AF748:AG748"/>
    <mergeCell ref="AH748:AJ748"/>
    <mergeCell ref="AK748:AM748"/>
    <mergeCell ref="AN748:AP748"/>
    <mergeCell ref="AQ748:AR748"/>
    <mergeCell ref="AN753:AP753"/>
    <mergeCell ref="AQ753:AR753"/>
    <mergeCell ref="A754:B754"/>
    <mergeCell ref="C754:E754"/>
    <mergeCell ref="F754:H754"/>
    <mergeCell ref="I754:J754"/>
    <mergeCell ref="K754:L754"/>
    <mergeCell ref="M754:P754"/>
    <mergeCell ref="Q754:S754"/>
    <mergeCell ref="T754:U754"/>
    <mergeCell ref="S753:U753"/>
    <mergeCell ref="V753:X753"/>
    <mergeCell ref="Z753:AE753"/>
    <mergeCell ref="AF753:AG753"/>
    <mergeCell ref="AH753:AJ753"/>
    <mergeCell ref="AK753:AM753"/>
    <mergeCell ref="A753:B753"/>
    <mergeCell ref="C753:E753"/>
    <mergeCell ref="F753:H753"/>
    <mergeCell ref="J753:L753"/>
    <mergeCell ref="M753:P753"/>
    <mergeCell ref="Q753:R753"/>
    <mergeCell ref="Z752:AE752"/>
    <mergeCell ref="AF752:AG752"/>
    <mergeCell ref="AH752:AJ752"/>
    <mergeCell ref="AK752:AM752"/>
    <mergeCell ref="AN752:AP752"/>
    <mergeCell ref="AQ752:AR752"/>
    <mergeCell ref="AN751:AP751"/>
    <mergeCell ref="AQ751:AR751"/>
    <mergeCell ref="A752:B752"/>
    <mergeCell ref="C752:E752"/>
    <mergeCell ref="F752:H752"/>
    <mergeCell ref="J752:L752"/>
    <mergeCell ref="M752:P752"/>
    <mergeCell ref="Q752:R752"/>
    <mergeCell ref="S752:U752"/>
    <mergeCell ref="V752:X752"/>
    <mergeCell ref="S751:U751"/>
    <mergeCell ref="V751:X751"/>
    <mergeCell ref="Z751:AE751"/>
    <mergeCell ref="AF751:AG751"/>
    <mergeCell ref="AH751:AJ751"/>
    <mergeCell ref="AK751:AM751"/>
    <mergeCell ref="A751:B751"/>
    <mergeCell ref="C751:E751"/>
    <mergeCell ref="F751:H751"/>
    <mergeCell ref="J751:L751"/>
    <mergeCell ref="M751:P751"/>
    <mergeCell ref="Q751:R751"/>
    <mergeCell ref="Y756:Z756"/>
    <mergeCell ref="AA756:AB756"/>
    <mergeCell ref="AC756:AE756"/>
    <mergeCell ref="AF756:AR756"/>
    <mergeCell ref="A757:B757"/>
    <mergeCell ref="C757:E757"/>
    <mergeCell ref="F757:H757"/>
    <mergeCell ref="I757:J757"/>
    <mergeCell ref="K757:L757"/>
    <mergeCell ref="M757:P757"/>
    <mergeCell ref="AF755:AR755"/>
    <mergeCell ref="A756:B756"/>
    <mergeCell ref="C756:E756"/>
    <mergeCell ref="F756:H756"/>
    <mergeCell ref="I756:J756"/>
    <mergeCell ref="K756:L756"/>
    <mergeCell ref="M756:P756"/>
    <mergeCell ref="Q756:S756"/>
    <mergeCell ref="T756:U756"/>
    <mergeCell ref="V756:X756"/>
    <mergeCell ref="Q755:S755"/>
    <mergeCell ref="T755:U755"/>
    <mergeCell ref="V755:X755"/>
    <mergeCell ref="Y755:Z755"/>
    <mergeCell ref="AA755:AB755"/>
    <mergeCell ref="AC755:AE755"/>
    <mergeCell ref="A755:B755"/>
    <mergeCell ref="C755:E755"/>
    <mergeCell ref="F755:H755"/>
    <mergeCell ref="I755:J755"/>
    <mergeCell ref="K755:L755"/>
    <mergeCell ref="M755:P755"/>
    <mergeCell ref="V754:X754"/>
    <mergeCell ref="Y754:Z754"/>
    <mergeCell ref="AA754:AB754"/>
    <mergeCell ref="AC754:AE754"/>
    <mergeCell ref="AF754:AG754"/>
    <mergeCell ref="AI754:AS754"/>
    <mergeCell ref="AH759:AJ759"/>
    <mergeCell ref="AK759:AM759"/>
    <mergeCell ref="AN759:AP759"/>
    <mergeCell ref="AQ759:AR759"/>
    <mergeCell ref="A760:B760"/>
    <mergeCell ref="C760:E760"/>
    <mergeCell ref="F760:H760"/>
    <mergeCell ref="I760:J760"/>
    <mergeCell ref="K760:L760"/>
    <mergeCell ref="M760:P760"/>
    <mergeCell ref="Q759:S759"/>
    <mergeCell ref="T759:U759"/>
    <mergeCell ref="V759:X759"/>
    <mergeCell ref="Y759:Z759"/>
    <mergeCell ref="AA759:AE759"/>
    <mergeCell ref="AF759:AG759"/>
    <mergeCell ref="AH758:AJ758"/>
    <mergeCell ref="AK758:AM758"/>
    <mergeCell ref="AN758:AP758"/>
    <mergeCell ref="AQ758:AR758"/>
    <mergeCell ref="A759:B759"/>
    <mergeCell ref="C759:E759"/>
    <mergeCell ref="F759:H759"/>
    <mergeCell ref="I759:J759"/>
    <mergeCell ref="K759:L759"/>
    <mergeCell ref="M759:P759"/>
    <mergeCell ref="Q758:S758"/>
    <mergeCell ref="T758:U758"/>
    <mergeCell ref="V758:X758"/>
    <mergeCell ref="Y758:Z758"/>
    <mergeCell ref="AA758:AE758"/>
    <mergeCell ref="AF758:AG758"/>
    <mergeCell ref="AH757:AJ757"/>
    <mergeCell ref="AK757:AM757"/>
    <mergeCell ref="AN757:AP757"/>
    <mergeCell ref="AQ757:AR757"/>
    <mergeCell ref="A758:B758"/>
    <mergeCell ref="C758:E758"/>
    <mergeCell ref="F758:H758"/>
    <mergeCell ref="I758:J758"/>
    <mergeCell ref="K758:L758"/>
    <mergeCell ref="M758:P758"/>
    <mergeCell ref="Q757:S757"/>
    <mergeCell ref="T757:U757"/>
    <mergeCell ref="V757:X757"/>
    <mergeCell ref="Y757:Z757"/>
    <mergeCell ref="AA757:AE757"/>
    <mergeCell ref="AF757:AG757"/>
    <mergeCell ref="AH762:AJ762"/>
    <mergeCell ref="AK762:AM762"/>
    <mergeCell ref="AN762:AP762"/>
    <mergeCell ref="AQ762:AR762"/>
    <mergeCell ref="A763:B763"/>
    <mergeCell ref="C763:E763"/>
    <mergeCell ref="F763:H763"/>
    <mergeCell ref="I763:J763"/>
    <mergeCell ref="K763:L763"/>
    <mergeCell ref="M763:P763"/>
    <mergeCell ref="Q762:S762"/>
    <mergeCell ref="T762:U762"/>
    <mergeCell ref="V762:X762"/>
    <mergeCell ref="Y762:Z762"/>
    <mergeCell ref="AA762:AE762"/>
    <mergeCell ref="AF762:AG762"/>
    <mergeCell ref="AH761:AJ761"/>
    <mergeCell ref="AK761:AM761"/>
    <mergeCell ref="AN761:AP761"/>
    <mergeCell ref="AQ761:AR761"/>
    <mergeCell ref="A762:B762"/>
    <mergeCell ref="C762:E762"/>
    <mergeCell ref="F762:H762"/>
    <mergeCell ref="I762:J762"/>
    <mergeCell ref="K762:L762"/>
    <mergeCell ref="M762:P762"/>
    <mergeCell ref="Q761:S761"/>
    <mergeCell ref="T761:U761"/>
    <mergeCell ref="V761:X761"/>
    <mergeCell ref="Y761:Z761"/>
    <mergeCell ref="AA761:AE761"/>
    <mergeCell ref="AF761:AG761"/>
    <mergeCell ref="AH760:AJ760"/>
    <mergeCell ref="AK760:AM760"/>
    <mergeCell ref="AN760:AP760"/>
    <mergeCell ref="AQ760:AR760"/>
    <mergeCell ref="A761:B761"/>
    <mergeCell ref="C761:E761"/>
    <mergeCell ref="F761:H761"/>
    <mergeCell ref="I761:J761"/>
    <mergeCell ref="K761:L761"/>
    <mergeCell ref="M761:P761"/>
    <mergeCell ref="Q760:S760"/>
    <mergeCell ref="T760:U760"/>
    <mergeCell ref="V760:X760"/>
    <mergeCell ref="Y760:Z760"/>
    <mergeCell ref="AA760:AE760"/>
    <mergeCell ref="AF760:AG760"/>
    <mergeCell ref="AH765:AJ765"/>
    <mergeCell ref="AK765:AM765"/>
    <mergeCell ref="AN765:AP765"/>
    <mergeCell ref="AQ765:AR765"/>
    <mergeCell ref="A766:B766"/>
    <mergeCell ref="C766:E766"/>
    <mergeCell ref="F766:H766"/>
    <mergeCell ref="I766:J766"/>
    <mergeCell ref="K766:L766"/>
    <mergeCell ref="M766:P766"/>
    <mergeCell ref="Q765:S765"/>
    <mergeCell ref="T765:U765"/>
    <mergeCell ref="V765:X765"/>
    <mergeCell ref="Y765:Z765"/>
    <mergeCell ref="AA765:AE765"/>
    <mergeCell ref="AF765:AG765"/>
    <mergeCell ref="AH764:AJ764"/>
    <mergeCell ref="AK764:AM764"/>
    <mergeCell ref="AN764:AP764"/>
    <mergeCell ref="AQ764:AR764"/>
    <mergeCell ref="A765:B765"/>
    <mergeCell ref="C765:E765"/>
    <mergeCell ref="F765:H765"/>
    <mergeCell ref="I765:J765"/>
    <mergeCell ref="K765:L765"/>
    <mergeCell ref="M765:P765"/>
    <mergeCell ref="Q764:S764"/>
    <mergeCell ref="T764:U764"/>
    <mergeCell ref="V764:X764"/>
    <mergeCell ref="Y764:Z764"/>
    <mergeCell ref="AA764:AE764"/>
    <mergeCell ref="AF764:AG764"/>
    <mergeCell ref="AH763:AJ763"/>
    <mergeCell ref="AK763:AM763"/>
    <mergeCell ref="AN763:AP763"/>
    <mergeCell ref="AQ763:AR763"/>
    <mergeCell ref="A764:B764"/>
    <mergeCell ref="C764:E764"/>
    <mergeCell ref="F764:H764"/>
    <mergeCell ref="I764:J764"/>
    <mergeCell ref="K764:L764"/>
    <mergeCell ref="M764:P764"/>
    <mergeCell ref="Q763:S763"/>
    <mergeCell ref="T763:U763"/>
    <mergeCell ref="V763:X763"/>
    <mergeCell ref="Y763:Z763"/>
    <mergeCell ref="AA763:AE763"/>
    <mergeCell ref="AF763:AG763"/>
    <mergeCell ref="AH768:AJ768"/>
    <mergeCell ref="AK768:AM768"/>
    <mergeCell ref="AN768:AP768"/>
    <mergeCell ref="AQ768:AR768"/>
    <mergeCell ref="A769:B769"/>
    <mergeCell ref="C769:E769"/>
    <mergeCell ref="F769:H769"/>
    <mergeCell ref="I769:J769"/>
    <mergeCell ref="K769:L769"/>
    <mergeCell ref="M769:P769"/>
    <mergeCell ref="Q768:S768"/>
    <mergeCell ref="T768:U768"/>
    <mergeCell ref="V768:X768"/>
    <mergeCell ref="Y768:Z768"/>
    <mergeCell ref="AA768:AE768"/>
    <mergeCell ref="AF768:AG768"/>
    <mergeCell ref="AH767:AJ767"/>
    <mergeCell ref="AK767:AM767"/>
    <mergeCell ref="AN767:AP767"/>
    <mergeCell ref="AQ767:AR767"/>
    <mergeCell ref="A768:B768"/>
    <mergeCell ref="C768:E768"/>
    <mergeCell ref="F768:H768"/>
    <mergeCell ref="I768:J768"/>
    <mergeCell ref="K768:L768"/>
    <mergeCell ref="M768:P768"/>
    <mergeCell ref="Q767:S767"/>
    <mergeCell ref="T767:U767"/>
    <mergeCell ref="V767:X767"/>
    <mergeCell ref="Y767:Z767"/>
    <mergeCell ref="AA767:AE767"/>
    <mergeCell ref="AF767:AG767"/>
    <mergeCell ref="AH766:AJ766"/>
    <mergeCell ref="AK766:AM766"/>
    <mergeCell ref="AN766:AP766"/>
    <mergeCell ref="AQ766:AR766"/>
    <mergeCell ref="A767:B767"/>
    <mergeCell ref="C767:E767"/>
    <mergeCell ref="F767:H767"/>
    <mergeCell ref="I767:J767"/>
    <mergeCell ref="K767:L767"/>
    <mergeCell ref="M767:P767"/>
    <mergeCell ref="Q766:S766"/>
    <mergeCell ref="T766:U766"/>
    <mergeCell ref="V766:X766"/>
    <mergeCell ref="Y766:Z766"/>
    <mergeCell ref="AA766:AE766"/>
    <mergeCell ref="AF766:AG766"/>
    <mergeCell ref="AH771:AJ771"/>
    <mergeCell ref="AK771:AM771"/>
    <mergeCell ref="AN771:AP771"/>
    <mergeCell ref="AQ771:AR771"/>
    <mergeCell ref="A772:B772"/>
    <mergeCell ref="C772:E772"/>
    <mergeCell ref="F772:H772"/>
    <mergeCell ref="I772:J772"/>
    <mergeCell ref="K772:L772"/>
    <mergeCell ref="M772:P772"/>
    <mergeCell ref="Q771:S771"/>
    <mergeCell ref="T771:U771"/>
    <mergeCell ref="V771:X771"/>
    <mergeCell ref="Y771:Z771"/>
    <mergeCell ref="AA771:AE771"/>
    <mergeCell ref="AF771:AG771"/>
    <mergeCell ref="AH770:AJ770"/>
    <mergeCell ref="AK770:AM770"/>
    <mergeCell ref="AN770:AP770"/>
    <mergeCell ref="AQ770:AR770"/>
    <mergeCell ref="A771:B771"/>
    <mergeCell ref="C771:E771"/>
    <mergeCell ref="F771:H771"/>
    <mergeCell ref="I771:J771"/>
    <mergeCell ref="K771:L771"/>
    <mergeCell ref="M771:P771"/>
    <mergeCell ref="Q770:S770"/>
    <mergeCell ref="T770:U770"/>
    <mergeCell ref="V770:X770"/>
    <mergeCell ref="Y770:Z770"/>
    <mergeCell ref="AA770:AE770"/>
    <mergeCell ref="AF770:AG770"/>
    <mergeCell ref="AH769:AJ769"/>
    <mergeCell ref="AK769:AM769"/>
    <mergeCell ref="AN769:AP769"/>
    <mergeCell ref="AQ769:AR769"/>
    <mergeCell ref="A770:B770"/>
    <mergeCell ref="C770:E770"/>
    <mergeCell ref="F770:H770"/>
    <mergeCell ref="I770:J770"/>
    <mergeCell ref="K770:L770"/>
    <mergeCell ref="M770:P770"/>
    <mergeCell ref="Q769:S769"/>
    <mergeCell ref="T769:U769"/>
    <mergeCell ref="V769:X769"/>
    <mergeCell ref="Y769:Z769"/>
    <mergeCell ref="AA769:AE769"/>
    <mergeCell ref="AF769:AG769"/>
    <mergeCell ref="AH774:AJ774"/>
    <mergeCell ref="AK774:AM774"/>
    <mergeCell ref="AN774:AP774"/>
    <mergeCell ref="AQ774:AR774"/>
    <mergeCell ref="A775:B775"/>
    <mergeCell ref="C775:E775"/>
    <mergeCell ref="F775:H775"/>
    <mergeCell ref="I775:J775"/>
    <mergeCell ref="K775:L775"/>
    <mergeCell ref="M775:P775"/>
    <mergeCell ref="Q774:S774"/>
    <mergeCell ref="T774:U774"/>
    <mergeCell ref="V774:X774"/>
    <mergeCell ref="Y774:Z774"/>
    <mergeCell ref="AA774:AE774"/>
    <mergeCell ref="AF774:AG774"/>
    <mergeCell ref="AH773:AJ773"/>
    <mergeCell ref="AK773:AM773"/>
    <mergeCell ref="AN773:AP773"/>
    <mergeCell ref="AQ773:AR773"/>
    <mergeCell ref="A774:B774"/>
    <mergeCell ref="C774:E774"/>
    <mergeCell ref="F774:H774"/>
    <mergeCell ref="I774:J774"/>
    <mergeCell ref="K774:L774"/>
    <mergeCell ref="M774:P774"/>
    <mergeCell ref="Q773:S773"/>
    <mergeCell ref="T773:U773"/>
    <mergeCell ref="V773:X773"/>
    <mergeCell ref="Y773:Z773"/>
    <mergeCell ref="AA773:AE773"/>
    <mergeCell ref="AF773:AG773"/>
    <mergeCell ref="AH772:AJ772"/>
    <mergeCell ref="AK772:AM772"/>
    <mergeCell ref="AN772:AP772"/>
    <mergeCell ref="AQ772:AR772"/>
    <mergeCell ref="A773:B773"/>
    <mergeCell ref="C773:E773"/>
    <mergeCell ref="F773:H773"/>
    <mergeCell ref="I773:J773"/>
    <mergeCell ref="K773:L773"/>
    <mergeCell ref="M773:P773"/>
    <mergeCell ref="Q772:S772"/>
    <mergeCell ref="T772:U772"/>
    <mergeCell ref="V772:X772"/>
    <mergeCell ref="Y772:Z772"/>
    <mergeCell ref="AA772:AE772"/>
    <mergeCell ref="AF772:AG772"/>
    <mergeCell ref="AH777:AJ777"/>
    <mergeCell ref="AK777:AM777"/>
    <mergeCell ref="AN777:AP777"/>
    <mergeCell ref="AQ777:AR777"/>
    <mergeCell ref="A778:B778"/>
    <mergeCell ref="C778:E778"/>
    <mergeCell ref="F778:H778"/>
    <mergeCell ref="I778:J778"/>
    <mergeCell ref="K778:L778"/>
    <mergeCell ref="M778:P778"/>
    <mergeCell ref="Q777:S777"/>
    <mergeCell ref="T777:U777"/>
    <mergeCell ref="V777:X777"/>
    <mergeCell ref="Y777:Z777"/>
    <mergeCell ref="AA777:AE777"/>
    <mergeCell ref="AF777:AG777"/>
    <mergeCell ref="AH776:AJ776"/>
    <mergeCell ref="AK776:AM776"/>
    <mergeCell ref="AN776:AP776"/>
    <mergeCell ref="AQ776:AR776"/>
    <mergeCell ref="A777:B777"/>
    <mergeCell ref="C777:E777"/>
    <mergeCell ref="F777:H777"/>
    <mergeCell ref="I777:J777"/>
    <mergeCell ref="K777:L777"/>
    <mergeCell ref="M777:P777"/>
    <mergeCell ref="Q776:S776"/>
    <mergeCell ref="T776:U776"/>
    <mergeCell ref="V776:X776"/>
    <mergeCell ref="Y776:Z776"/>
    <mergeCell ref="AA776:AE776"/>
    <mergeCell ref="AF776:AG776"/>
    <mergeCell ref="AH775:AJ775"/>
    <mergeCell ref="AK775:AM775"/>
    <mergeCell ref="AN775:AP775"/>
    <mergeCell ref="AQ775:AR775"/>
    <mergeCell ref="A776:B776"/>
    <mergeCell ref="C776:E776"/>
    <mergeCell ref="F776:H776"/>
    <mergeCell ref="I776:J776"/>
    <mergeCell ref="K776:L776"/>
    <mergeCell ref="M776:P776"/>
    <mergeCell ref="Q775:S775"/>
    <mergeCell ref="T775:U775"/>
    <mergeCell ref="V775:X775"/>
    <mergeCell ref="Y775:Z775"/>
    <mergeCell ref="AA775:AE775"/>
    <mergeCell ref="AF775:AG775"/>
    <mergeCell ref="AH780:AJ780"/>
    <mergeCell ref="AK780:AM780"/>
    <mergeCell ref="AN780:AP780"/>
    <mergeCell ref="AQ780:AR780"/>
    <mergeCell ref="A781:B781"/>
    <mergeCell ref="C781:E781"/>
    <mergeCell ref="F781:H781"/>
    <mergeCell ref="I781:J781"/>
    <mergeCell ref="K781:L781"/>
    <mergeCell ref="M781:P781"/>
    <mergeCell ref="Q780:S780"/>
    <mergeCell ref="T780:U780"/>
    <mergeCell ref="V780:X780"/>
    <mergeCell ref="Y780:Z780"/>
    <mergeCell ref="AA780:AE780"/>
    <mergeCell ref="AF780:AG780"/>
    <mergeCell ref="AH779:AJ779"/>
    <mergeCell ref="AK779:AM779"/>
    <mergeCell ref="AN779:AP779"/>
    <mergeCell ref="AQ779:AR779"/>
    <mergeCell ref="A780:B780"/>
    <mergeCell ref="C780:E780"/>
    <mergeCell ref="F780:H780"/>
    <mergeCell ref="I780:J780"/>
    <mergeCell ref="K780:L780"/>
    <mergeCell ref="M780:P780"/>
    <mergeCell ref="Q779:S779"/>
    <mergeCell ref="T779:U779"/>
    <mergeCell ref="V779:X779"/>
    <mergeCell ref="Y779:Z779"/>
    <mergeCell ref="AA779:AE779"/>
    <mergeCell ref="AF779:AG779"/>
    <mergeCell ref="AH778:AJ778"/>
    <mergeCell ref="AK778:AM778"/>
    <mergeCell ref="AN778:AP778"/>
    <mergeCell ref="AQ778:AR778"/>
    <mergeCell ref="A779:B779"/>
    <mergeCell ref="C779:E779"/>
    <mergeCell ref="F779:H779"/>
    <mergeCell ref="I779:J779"/>
    <mergeCell ref="K779:L779"/>
    <mergeCell ref="M779:P779"/>
    <mergeCell ref="Q778:S778"/>
    <mergeCell ref="T778:U778"/>
    <mergeCell ref="V778:X778"/>
    <mergeCell ref="Y778:Z778"/>
    <mergeCell ref="AA778:AE778"/>
    <mergeCell ref="AF778:AG778"/>
    <mergeCell ref="AH783:AJ783"/>
    <mergeCell ref="AK783:AM783"/>
    <mergeCell ref="AN783:AP783"/>
    <mergeCell ref="AQ783:AR783"/>
    <mergeCell ref="A784:B784"/>
    <mergeCell ref="C784:E784"/>
    <mergeCell ref="F784:H784"/>
    <mergeCell ref="I784:J784"/>
    <mergeCell ref="K784:L784"/>
    <mergeCell ref="M784:P784"/>
    <mergeCell ref="Q783:S783"/>
    <mergeCell ref="T783:U783"/>
    <mergeCell ref="V783:X783"/>
    <mergeCell ref="Y783:Z783"/>
    <mergeCell ref="AA783:AE783"/>
    <mergeCell ref="AF783:AG783"/>
    <mergeCell ref="AH782:AJ782"/>
    <mergeCell ref="AK782:AM782"/>
    <mergeCell ref="AN782:AP782"/>
    <mergeCell ref="AQ782:AR782"/>
    <mergeCell ref="A783:B783"/>
    <mergeCell ref="C783:E783"/>
    <mergeCell ref="F783:H783"/>
    <mergeCell ref="I783:J783"/>
    <mergeCell ref="K783:L783"/>
    <mergeCell ref="M783:P783"/>
    <mergeCell ref="Q782:S782"/>
    <mergeCell ref="T782:U782"/>
    <mergeCell ref="V782:X782"/>
    <mergeCell ref="Y782:Z782"/>
    <mergeCell ref="AA782:AE782"/>
    <mergeCell ref="AF782:AG782"/>
    <mergeCell ref="AH781:AJ781"/>
    <mergeCell ref="AK781:AM781"/>
    <mergeCell ref="AN781:AP781"/>
    <mergeCell ref="AQ781:AR781"/>
    <mergeCell ref="A782:B782"/>
    <mergeCell ref="C782:E782"/>
    <mergeCell ref="F782:H782"/>
    <mergeCell ref="I782:J782"/>
    <mergeCell ref="K782:L782"/>
    <mergeCell ref="M782:P782"/>
    <mergeCell ref="Q781:S781"/>
    <mergeCell ref="T781:U781"/>
    <mergeCell ref="V781:X781"/>
    <mergeCell ref="Y781:Z781"/>
    <mergeCell ref="AA781:AE781"/>
    <mergeCell ref="AF781:AG781"/>
    <mergeCell ref="AH786:AJ786"/>
    <mergeCell ref="AK786:AM786"/>
    <mergeCell ref="AN786:AP786"/>
    <mergeCell ref="AQ786:AR786"/>
    <mergeCell ref="A787:B787"/>
    <mergeCell ref="C787:E787"/>
    <mergeCell ref="F787:H787"/>
    <mergeCell ref="I787:J787"/>
    <mergeCell ref="K787:L787"/>
    <mergeCell ref="M787:P787"/>
    <mergeCell ref="Q786:S786"/>
    <mergeCell ref="T786:U786"/>
    <mergeCell ref="V786:X786"/>
    <mergeCell ref="Y786:Z786"/>
    <mergeCell ref="AA786:AE786"/>
    <mergeCell ref="AF786:AG786"/>
    <mergeCell ref="AH785:AJ785"/>
    <mergeCell ref="AK785:AM785"/>
    <mergeCell ref="AN785:AP785"/>
    <mergeCell ref="AQ785:AR785"/>
    <mergeCell ref="A786:B786"/>
    <mergeCell ref="C786:E786"/>
    <mergeCell ref="F786:H786"/>
    <mergeCell ref="I786:J786"/>
    <mergeCell ref="K786:L786"/>
    <mergeCell ref="M786:P786"/>
    <mergeCell ref="Q785:S785"/>
    <mergeCell ref="T785:U785"/>
    <mergeCell ref="V785:X785"/>
    <mergeCell ref="Y785:Z785"/>
    <mergeCell ref="AA785:AE785"/>
    <mergeCell ref="AF785:AG785"/>
    <mergeCell ref="AH784:AJ784"/>
    <mergeCell ref="AK784:AM784"/>
    <mergeCell ref="AN784:AP784"/>
    <mergeCell ref="AQ784:AR784"/>
    <mergeCell ref="A785:B785"/>
    <mergeCell ref="C785:E785"/>
    <mergeCell ref="F785:H785"/>
    <mergeCell ref="I785:J785"/>
    <mergeCell ref="K785:L785"/>
    <mergeCell ref="M785:P785"/>
    <mergeCell ref="Q784:S784"/>
    <mergeCell ref="T784:U784"/>
    <mergeCell ref="V784:X784"/>
    <mergeCell ref="Y784:Z784"/>
    <mergeCell ref="AA784:AE784"/>
    <mergeCell ref="AF784:AG784"/>
    <mergeCell ref="AC789:AE789"/>
    <mergeCell ref="AF789:AR789"/>
    <mergeCell ref="A790:B790"/>
    <mergeCell ref="C790:E790"/>
    <mergeCell ref="F790:H790"/>
    <mergeCell ref="I790:J790"/>
    <mergeCell ref="K790:L790"/>
    <mergeCell ref="M790:P790"/>
    <mergeCell ref="Q790:S790"/>
    <mergeCell ref="T790:U790"/>
    <mergeCell ref="M789:P789"/>
    <mergeCell ref="Q789:S789"/>
    <mergeCell ref="T789:U789"/>
    <mergeCell ref="V789:X789"/>
    <mergeCell ref="Y789:Z789"/>
    <mergeCell ref="AA789:AB789"/>
    <mergeCell ref="V788:X788"/>
    <mergeCell ref="Y788:Z788"/>
    <mergeCell ref="AA788:AB788"/>
    <mergeCell ref="AC788:AE788"/>
    <mergeCell ref="AF788:AR788"/>
    <mergeCell ref="A789:B789"/>
    <mergeCell ref="C789:E789"/>
    <mergeCell ref="F789:H789"/>
    <mergeCell ref="I789:J789"/>
    <mergeCell ref="K789:L789"/>
    <mergeCell ref="AF787:AG787"/>
    <mergeCell ref="AI787:AS787"/>
    <mergeCell ref="A788:B788"/>
    <mergeCell ref="C788:E788"/>
    <mergeCell ref="F788:H788"/>
    <mergeCell ref="I788:J788"/>
    <mergeCell ref="K788:L788"/>
    <mergeCell ref="M788:P788"/>
    <mergeCell ref="Q788:S788"/>
    <mergeCell ref="T788:U788"/>
    <mergeCell ref="Q787:S787"/>
    <mergeCell ref="T787:U787"/>
    <mergeCell ref="V787:X787"/>
    <mergeCell ref="Y787:Z787"/>
    <mergeCell ref="AA787:AB787"/>
    <mergeCell ref="AC787:AE787"/>
    <mergeCell ref="AN792:AP792"/>
    <mergeCell ref="AQ792:AR792"/>
    <mergeCell ref="A793:B793"/>
    <mergeCell ref="C793:E793"/>
    <mergeCell ref="F793:H793"/>
    <mergeCell ref="I793:J793"/>
    <mergeCell ref="K793:L793"/>
    <mergeCell ref="M793:P793"/>
    <mergeCell ref="Q793:S793"/>
    <mergeCell ref="T793:U793"/>
    <mergeCell ref="V792:X792"/>
    <mergeCell ref="Y792:Z792"/>
    <mergeCell ref="AA792:AE792"/>
    <mergeCell ref="AF792:AG792"/>
    <mergeCell ref="AH792:AJ792"/>
    <mergeCell ref="AK792:AM792"/>
    <mergeCell ref="AN791:AP791"/>
    <mergeCell ref="AQ791:AR791"/>
    <mergeCell ref="A792:B792"/>
    <mergeCell ref="C792:E792"/>
    <mergeCell ref="F792:H792"/>
    <mergeCell ref="I792:J792"/>
    <mergeCell ref="K792:L792"/>
    <mergeCell ref="M792:P792"/>
    <mergeCell ref="Q792:S792"/>
    <mergeCell ref="T792:U792"/>
    <mergeCell ref="V791:X791"/>
    <mergeCell ref="Y791:Z791"/>
    <mergeCell ref="AA791:AE791"/>
    <mergeCell ref="AF791:AG791"/>
    <mergeCell ref="AH791:AJ791"/>
    <mergeCell ref="AK791:AM791"/>
    <mergeCell ref="AN790:AP790"/>
    <mergeCell ref="AQ790:AR790"/>
    <mergeCell ref="A791:B791"/>
    <mergeCell ref="C791:E791"/>
    <mergeCell ref="F791:H791"/>
    <mergeCell ref="I791:J791"/>
    <mergeCell ref="K791:L791"/>
    <mergeCell ref="M791:P791"/>
    <mergeCell ref="Q791:S791"/>
    <mergeCell ref="T791:U791"/>
    <mergeCell ref="V790:X790"/>
    <mergeCell ref="Y790:Z790"/>
    <mergeCell ref="AA790:AE790"/>
    <mergeCell ref="AF790:AG790"/>
    <mergeCell ref="AH790:AJ790"/>
    <mergeCell ref="AK790:AM790"/>
    <mergeCell ref="AN795:AP795"/>
    <mergeCell ref="AQ795:AR795"/>
    <mergeCell ref="A796:B796"/>
    <mergeCell ref="C796:E796"/>
    <mergeCell ref="F796:H796"/>
    <mergeCell ref="I796:J796"/>
    <mergeCell ref="K796:L796"/>
    <mergeCell ref="M796:P796"/>
    <mergeCell ref="Q796:S796"/>
    <mergeCell ref="T796:U796"/>
    <mergeCell ref="V795:X795"/>
    <mergeCell ref="Y795:Z795"/>
    <mergeCell ref="AA795:AE795"/>
    <mergeCell ref="AF795:AG795"/>
    <mergeCell ref="AH795:AJ795"/>
    <mergeCell ref="AK795:AM795"/>
    <mergeCell ref="AN794:AP794"/>
    <mergeCell ref="AQ794:AR794"/>
    <mergeCell ref="A795:B795"/>
    <mergeCell ref="C795:E795"/>
    <mergeCell ref="F795:H795"/>
    <mergeCell ref="I795:J795"/>
    <mergeCell ref="K795:L795"/>
    <mergeCell ref="M795:P795"/>
    <mergeCell ref="Q795:S795"/>
    <mergeCell ref="T795:U795"/>
    <mergeCell ref="V794:X794"/>
    <mergeCell ref="Y794:Z794"/>
    <mergeCell ref="AA794:AE794"/>
    <mergeCell ref="AF794:AG794"/>
    <mergeCell ref="AH794:AJ794"/>
    <mergeCell ref="AK794:AM794"/>
    <mergeCell ref="AN793:AP793"/>
    <mergeCell ref="AQ793:AR793"/>
    <mergeCell ref="A794:B794"/>
    <mergeCell ref="C794:E794"/>
    <mergeCell ref="F794:H794"/>
    <mergeCell ref="I794:J794"/>
    <mergeCell ref="K794:L794"/>
    <mergeCell ref="M794:P794"/>
    <mergeCell ref="Q794:S794"/>
    <mergeCell ref="T794:U794"/>
    <mergeCell ref="V793:X793"/>
    <mergeCell ref="Y793:Z793"/>
    <mergeCell ref="AA793:AE793"/>
    <mergeCell ref="AF793:AG793"/>
    <mergeCell ref="AH793:AJ793"/>
    <mergeCell ref="AK793:AM793"/>
    <mergeCell ref="AN798:AP798"/>
    <mergeCell ref="AQ798:AR798"/>
    <mergeCell ref="A799:B799"/>
    <mergeCell ref="C799:E799"/>
    <mergeCell ref="F799:H799"/>
    <mergeCell ref="I799:J799"/>
    <mergeCell ref="K799:L799"/>
    <mergeCell ref="M799:P799"/>
    <mergeCell ref="Q799:S799"/>
    <mergeCell ref="T799:U799"/>
    <mergeCell ref="V798:X798"/>
    <mergeCell ref="Y798:Z798"/>
    <mergeCell ref="AA798:AE798"/>
    <mergeCell ref="AF798:AG798"/>
    <mergeCell ref="AH798:AJ798"/>
    <mergeCell ref="AK798:AM798"/>
    <mergeCell ref="AN797:AP797"/>
    <mergeCell ref="AQ797:AR797"/>
    <mergeCell ref="A798:B798"/>
    <mergeCell ref="C798:E798"/>
    <mergeCell ref="F798:H798"/>
    <mergeCell ref="I798:J798"/>
    <mergeCell ref="K798:L798"/>
    <mergeCell ref="M798:P798"/>
    <mergeCell ref="Q798:S798"/>
    <mergeCell ref="T798:U798"/>
    <mergeCell ref="V797:X797"/>
    <mergeCell ref="Y797:Z797"/>
    <mergeCell ref="AA797:AE797"/>
    <mergeCell ref="AF797:AG797"/>
    <mergeCell ref="AH797:AJ797"/>
    <mergeCell ref="AK797:AM797"/>
    <mergeCell ref="AN796:AP796"/>
    <mergeCell ref="AQ796:AR796"/>
    <mergeCell ref="A797:B797"/>
    <mergeCell ref="C797:E797"/>
    <mergeCell ref="F797:H797"/>
    <mergeCell ref="I797:J797"/>
    <mergeCell ref="K797:L797"/>
    <mergeCell ref="M797:P797"/>
    <mergeCell ref="Q797:S797"/>
    <mergeCell ref="T797:U797"/>
    <mergeCell ref="V796:X796"/>
    <mergeCell ref="Y796:Z796"/>
    <mergeCell ref="AA796:AE796"/>
    <mergeCell ref="AF796:AG796"/>
    <mergeCell ref="AH796:AJ796"/>
    <mergeCell ref="AK796:AM796"/>
    <mergeCell ref="AN801:AP801"/>
    <mergeCell ref="AQ801:AR801"/>
    <mergeCell ref="A802:B802"/>
    <mergeCell ref="C802:E802"/>
    <mergeCell ref="F802:H802"/>
    <mergeCell ref="I802:J802"/>
    <mergeCell ref="K802:L802"/>
    <mergeCell ref="M802:P802"/>
    <mergeCell ref="Q802:S802"/>
    <mergeCell ref="T802:U802"/>
    <mergeCell ref="V801:X801"/>
    <mergeCell ref="Y801:Z801"/>
    <mergeCell ref="AA801:AE801"/>
    <mergeCell ref="AF801:AG801"/>
    <mergeCell ref="AH801:AJ801"/>
    <mergeCell ref="AK801:AM801"/>
    <mergeCell ref="AN800:AP800"/>
    <mergeCell ref="AQ800:AR800"/>
    <mergeCell ref="A801:B801"/>
    <mergeCell ref="C801:E801"/>
    <mergeCell ref="F801:H801"/>
    <mergeCell ref="I801:J801"/>
    <mergeCell ref="K801:L801"/>
    <mergeCell ref="M801:P801"/>
    <mergeCell ref="Q801:S801"/>
    <mergeCell ref="T801:U801"/>
    <mergeCell ref="V800:X800"/>
    <mergeCell ref="Y800:Z800"/>
    <mergeCell ref="AA800:AE800"/>
    <mergeCell ref="AF800:AG800"/>
    <mergeCell ref="AH800:AJ800"/>
    <mergeCell ref="AK800:AM800"/>
    <mergeCell ref="AN799:AP799"/>
    <mergeCell ref="AQ799:AR799"/>
    <mergeCell ref="A800:B800"/>
    <mergeCell ref="C800:E800"/>
    <mergeCell ref="F800:H800"/>
    <mergeCell ref="I800:J800"/>
    <mergeCell ref="K800:L800"/>
    <mergeCell ref="M800:P800"/>
    <mergeCell ref="Q800:S800"/>
    <mergeCell ref="T800:U800"/>
    <mergeCell ref="V799:X799"/>
    <mergeCell ref="Y799:Z799"/>
    <mergeCell ref="AA799:AE799"/>
    <mergeCell ref="AF799:AG799"/>
    <mergeCell ref="AH799:AJ799"/>
    <mergeCell ref="AK799:AM799"/>
    <mergeCell ref="AN804:AP804"/>
    <mergeCell ref="AQ804:AR804"/>
    <mergeCell ref="A805:B805"/>
    <mergeCell ref="C805:E805"/>
    <mergeCell ref="F805:H805"/>
    <mergeCell ref="I805:J805"/>
    <mergeCell ref="K805:L805"/>
    <mergeCell ref="M805:P805"/>
    <mergeCell ref="Q805:S805"/>
    <mergeCell ref="T805:U805"/>
    <mergeCell ref="V804:X804"/>
    <mergeCell ref="Y804:Z804"/>
    <mergeCell ref="AA804:AE804"/>
    <mergeCell ref="AF804:AG804"/>
    <mergeCell ref="AH804:AJ804"/>
    <mergeCell ref="AK804:AM804"/>
    <mergeCell ref="AN803:AP803"/>
    <mergeCell ref="AQ803:AR803"/>
    <mergeCell ref="A804:B804"/>
    <mergeCell ref="C804:E804"/>
    <mergeCell ref="F804:H804"/>
    <mergeCell ref="I804:J804"/>
    <mergeCell ref="K804:L804"/>
    <mergeCell ref="M804:P804"/>
    <mergeCell ref="Q804:S804"/>
    <mergeCell ref="T804:U804"/>
    <mergeCell ref="V803:X803"/>
    <mergeCell ref="Y803:Z803"/>
    <mergeCell ref="AA803:AE803"/>
    <mergeCell ref="AF803:AG803"/>
    <mergeCell ref="AH803:AJ803"/>
    <mergeCell ref="AK803:AM803"/>
    <mergeCell ref="AN802:AP802"/>
    <mergeCell ref="AQ802:AR802"/>
    <mergeCell ref="A803:B803"/>
    <mergeCell ref="C803:E803"/>
    <mergeCell ref="F803:H803"/>
    <mergeCell ref="I803:J803"/>
    <mergeCell ref="K803:L803"/>
    <mergeCell ref="M803:P803"/>
    <mergeCell ref="Q803:S803"/>
    <mergeCell ref="T803:U803"/>
    <mergeCell ref="V802:X802"/>
    <mergeCell ref="Y802:Z802"/>
    <mergeCell ref="AA802:AE802"/>
    <mergeCell ref="AF802:AG802"/>
    <mergeCell ref="AH802:AJ802"/>
    <mergeCell ref="AK802:AM802"/>
    <mergeCell ref="AN807:AP807"/>
    <mergeCell ref="AQ807:AR807"/>
    <mergeCell ref="A808:B808"/>
    <mergeCell ref="C808:E808"/>
    <mergeCell ref="F808:H808"/>
    <mergeCell ref="I808:J808"/>
    <mergeCell ref="K808:L808"/>
    <mergeCell ref="M808:P808"/>
    <mergeCell ref="Q808:S808"/>
    <mergeCell ref="T808:U808"/>
    <mergeCell ref="V807:X807"/>
    <mergeCell ref="Y807:Z807"/>
    <mergeCell ref="AA807:AE807"/>
    <mergeCell ref="AF807:AG807"/>
    <mergeCell ref="AH807:AJ807"/>
    <mergeCell ref="AK807:AM807"/>
    <mergeCell ref="AN806:AP806"/>
    <mergeCell ref="AQ806:AR806"/>
    <mergeCell ref="A807:B807"/>
    <mergeCell ref="C807:E807"/>
    <mergeCell ref="F807:H807"/>
    <mergeCell ref="I807:J807"/>
    <mergeCell ref="K807:L807"/>
    <mergeCell ref="M807:P807"/>
    <mergeCell ref="Q807:S807"/>
    <mergeCell ref="T807:U807"/>
    <mergeCell ref="V806:X806"/>
    <mergeCell ref="Y806:Z806"/>
    <mergeCell ref="AA806:AE806"/>
    <mergeCell ref="AF806:AG806"/>
    <mergeCell ref="AH806:AJ806"/>
    <mergeCell ref="AK806:AM806"/>
    <mergeCell ref="AN805:AP805"/>
    <mergeCell ref="AQ805:AR805"/>
    <mergeCell ref="A806:B806"/>
    <mergeCell ref="C806:E806"/>
    <mergeCell ref="F806:H806"/>
    <mergeCell ref="I806:J806"/>
    <mergeCell ref="K806:L806"/>
    <mergeCell ref="M806:P806"/>
    <mergeCell ref="Q806:S806"/>
    <mergeCell ref="T806:U806"/>
    <mergeCell ref="V805:X805"/>
    <mergeCell ref="Y805:Z805"/>
    <mergeCell ref="AA805:AE805"/>
    <mergeCell ref="AF805:AG805"/>
    <mergeCell ref="AH805:AJ805"/>
    <mergeCell ref="AK805:AM805"/>
    <mergeCell ref="AN810:AP810"/>
    <mergeCell ref="AQ810:AR810"/>
    <mergeCell ref="A811:B811"/>
    <mergeCell ref="C811:E811"/>
    <mergeCell ref="F811:H811"/>
    <mergeCell ref="I811:J811"/>
    <mergeCell ref="K811:L811"/>
    <mergeCell ref="M811:P811"/>
    <mergeCell ref="Q811:S811"/>
    <mergeCell ref="T811:U811"/>
    <mergeCell ref="V810:X810"/>
    <mergeCell ref="Y810:Z810"/>
    <mergeCell ref="AA810:AE810"/>
    <mergeCell ref="AF810:AG810"/>
    <mergeCell ref="AH810:AJ810"/>
    <mergeCell ref="AK810:AM810"/>
    <mergeCell ref="AN809:AP809"/>
    <mergeCell ref="AQ809:AR809"/>
    <mergeCell ref="A810:B810"/>
    <mergeCell ref="C810:E810"/>
    <mergeCell ref="F810:H810"/>
    <mergeCell ref="I810:J810"/>
    <mergeCell ref="K810:L810"/>
    <mergeCell ref="M810:P810"/>
    <mergeCell ref="Q810:S810"/>
    <mergeCell ref="T810:U810"/>
    <mergeCell ref="V809:X809"/>
    <mergeCell ref="Y809:Z809"/>
    <mergeCell ref="AA809:AE809"/>
    <mergeCell ref="AF809:AG809"/>
    <mergeCell ref="AH809:AJ809"/>
    <mergeCell ref="AK809:AM809"/>
    <mergeCell ref="AN808:AP808"/>
    <mergeCell ref="AQ808:AR808"/>
    <mergeCell ref="A809:B809"/>
    <mergeCell ref="C809:E809"/>
    <mergeCell ref="F809:H809"/>
    <mergeCell ref="I809:J809"/>
    <mergeCell ref="K809:L809"/>
    <mergeCell ref="M809:P809"/>
    <mergeCell ref="Q809:S809"/>
    <mergeCell ref="T809:U809"/>
    <mergeCell ref="V808:X808"/>
    <mergeCell ref="Y808:Z808"/>
    <mergeCell ref="AA808:AE808"/>
    <mergeCell ref="AF808:AG808"/>
    <mergeCell ref="AH808:AJ808"/>
    <mergeCell ref="AK808:AM808"/>
    <mergeCell ref="AN813:AP813"/>
    <mergeCell ref="AQ813:AR813"/>
    <mergeCell ref="A814:B814"/>
    <mergeCell ref="C814:E814"/>
    <mergeCell ref="F814:H814"/>
    <mergeCell ref="I814:J814"/>
    <mergeCell ref="K814:L814"/>
    <mergeCell ref="M814:P814"/>
    <mergeCell ref="Q814:S814"/>
    <mergeCell ref="T814:U814"/>
    <mergeCell ref="V813:X813"/>
    <mergeCell ref="Y813:Z813"/>
    <mergeCell ref="AA813:AE813"/>
    <mergeCell ref="AF813:AG813"/>
    <mergeCell ref="AH813:AJ813"/>
    <mergeCell ref="AK813:AM813"/>
    <mergeCell ref="AN812:AP812"/>
    <mergeCell ref="AQ812:AR812"/>
    <mergeCell ref="A813:B813"/>
    <mergeCell ref="C813:E813"/>
    <mergeCell ref="F813:H813"/>
    <mergeCell ref="I813:J813"/>
    <mergeCell ref="K813:L813"/>
    <mergeCell ref="M813:P813"/>
    <mergeCell ref="Q813:S813"/>
    <mergeCell ref="T813:U813"/>
    <mergeCell ref="V812:X812"/>
    <mergeCell ref="Y812:Z812"/>
    <mergeCell ref="AA812:AE812"/>
    <mergeCell ref="AF812:AG812"/>
    <mergeCell ref="AH812:AJ812"/>
    <mergeCell ref="AK812:AM812"/>
    <mergeCell ref="AN811:AP811"/>
    <mergeCell ref="AQ811:AR811"/>
    <mergeCell ref="A812:B812"/>
    <mergeCell ref="C812:E812"/>
    <mergeCell ref="F812:H812"/>
    <mergeCell ref="I812:J812"/>
    <mergeCell ref="K812:L812"/>
    <mergeCell ref="M812:P812"/>
    <mergeCell ref="Q812:S812"/>
    <mergeCell ref="T812:U812"/>
    <mergeCell ref="V811:X811"/>
    <mergeCell ref="Y811:Z811"/>
    <mergeCell ref="AA811:AE811"/>
    <mergeCell ref="AF811:AG811"/>
    <mergeCell ref="AH811:AJ811"/>
    <mergeCell ref="AK811:AM811"/>
    <mergeCell ref="AN816:AP816"/>
    <mergeCell ref="AQ816:AR816"/>
    <mergeCell ref="A817:B817"/>
    <mergeCell ref="C817:E817"/>
    <mergeCell ref="F817:H817"/>
    <mergeCell ref="I817:J817"/>
    <mergeCell ref="K817:L817"/>
    <mergeCell ref="M817:P817"/>
    <mergeCell ref="Q817:S817"/>
    <mergeCell ref="T817:U817"/>
    <mergeCell ref="V816:X816"/>
    <mergeCell ref="Y816:Z816"/>
    <mergeCell ref="AA816:AE816"/>
    <mergeCell ref="AF816:AG816"/>
    <mergeCell ref="AH816:AJ816"/>
    <mergeCell ref="AK816:AM816"/>
    <mergeCell ref="AN815:AP815"/>
    <mergeCell ref="AQ815:AR815"/>
    <mergeCell ref="A816:B816"/>
    <mergeCell ref="C816:E816"/>
    <mergeCell ref="F816:H816"/>
    <mergeCell ref="I816:J816"/>
    <mergeCell ref="K816:L816"/>
    <mergeCell ref="M816:P816"/>
    <mergeCell ref="Q816:S816"/>
    <mergeCell ref="T816:U816"/>
    <mergeCell ref="V815:X815"/>
    <mergeCell ref="Y815:Z815"/>
    <mergeCell ref="AA815:AE815"/>
    <mergeCell ref="AF815:AG815"/>
    <mergeCell ref="AH815:AJ815"/>
    <mergeCell ref="AK815:AM815"/>
    <mergeCell ref="AN814:AP814"/>
    <mergeCell ref="AQ814:AR814"/>
    <mergeCell ref="A815:B815"/>
    <mergeCell ref="C815:E815"/>
    <mergeCell ref="F815:H815"/>
    <mergeCell ref="I815:J815"/>
    <mergeCell ref="K815:L815"/>
    <mergeCell ref="M815:P815"/>
    <mergeCell ref="Q815:S815"/>
    <mergeCell ref="T815:U815"/>
    <mergeCell ref="V814:X814"/>
    <mergeCell ref="Y814:Z814"/>
    <mergeCell ref="AA814:AE814"/>
    <mergeCell ref="AF814:AG814"/>
    <mergeCell ref="AH814:AJ814"/>
    <mergeCell ref="AK814:AM814"/>
    <mergeCell ref="V819:X819"/>
    <mergeCell ref="Y819:Z819"/>
    <mergeCell ref="AA819:AE819"/>
    <mergeCell ref="AF819:AG819"/>
    <mergeCell ref="AI819:AS819"/>
    <mergeCell ref="A820:B820"/>
    <mergeCell ref="C820:E820"/>
    <mergeCell ref="F820:H820"/>
    <mergeCell ref="I820:J820"/>
    <mergeCell ref="K820:L820"/>
    <mergeCell ref="AN818:AP818"/>
    <mergeCell ref="AQ818:AR818"/>
    <mergeCell ref="A819:B819"/>
    <mergeCell ref="C819:E819"/>
    <mergeCell ref="F819:H819"/>
    <mergeCell ref="I819:J819"/>
    <mergeCell ref="K819:L819"/>
    <mergeCell ref="M819:P819"/>
    <mergeCell ref="Q819:S819"/>
    <mergeCell ref="T819:U819"/>
    <mergeCell ref="V818:X818"/>
    <mergeCell ref="Y818:Z818"/>
    <mergeCell ref="AA818:AE818"/>
    <mergeCell ref="AF818:AG818"/>
    <mergeCell ref="AH818:AJ818"/>
    <mergeCell ref="AK818:AM818"/>
    <mergeCell ref="AN817:AP817"/>
    <mergeCell ref="AQ817:AR817"/>
    <mergeCell ref="A818:B818"/>
    <mergeCell ref="C818:E818"/>
    <mergeCell ref="F818:H818"/>
    <mergeCell ref="I818:J818"/>
    <mergeCell ref="K818:L818"/>
    <mergeCell ref="M818:P818"/>
    <mergeCell ref="Q818:S818"/>
    <mergeCell ref="T818:U818"/>
    <mergeCell ref="V817:X817"/>
    <mergeCell ref="Y817:Z817"/>
    <mergeCell ref="AA817:AE817"/>
    <mergeCell ref="AF817:AG817"/>
    <mergeCell ref="AH817:AJ817"/>
    <mergeCell ref="AK817:AM817"/>
    <mergeCell ref="AK822:AM822"/>
    <mergeCell ref="AN822:AP822"/>
    <mergeCell ref="AQ822:AR822"/>
    <mergeCell ref="A823:B823"/>
    <mergeCell ref="C823:E823"/>
    <mergeCell ref="F823:H823"/>
    <mergeCell ref="I823:J823"/>
    <mergeCell ref="K823:L823"/>
    <mergeCell ref="M823:P823"/>
    <mergeCell ref="Q823:S823"/>
    <mergeCell ref="T822:U822"/>
    <mergeCell ref="V822:X822"/>
    <mergeCell ref="Y822:Z822"/>
    <mergeCell ref="AA822:AE822"/>
    <mergeCell ref="AF822:AG822"/>
    <mergeCell ref="AH822:AJ822"/>
    <mergeCell ref="Y821:Z821"/>
    <mergeCell ref="AA821:AE821"/>
    <mergeCell ref="AF821:AR821"/>
    <mergeCell ref="A822:B822"/>
    <mergeCell ref="C822:E822"/>
    <mergeCell ref="F822:H822"/>
    <mergeCell ref="I822:J822"/>
    <mergeCell ref="K822:L822"/>
    <mergeCell ref="M822:P822"/>
    <mergeCell ref="Q822:S822"/>
    <mergeCell ref="AF820:AR820"/>
    <mergeCell ref="A821:B821"/>
    <mergeCell ref="C821:E821"/>
    <mergeCell ref="F821:H821"/>
    <mergeCell ref="I821:J821"/>
    <mergeCell ref="K821:L821"/>
    <mergeCell ref="M821:P821"/>
    <mergeCell ref="Q821:S821"/>
    <mergeCell ref="T821:U821"/>
    <mergeCell ref="V821:X821"/>
    <mergeCell ref="M820:P820"/>
    <mergeCell ref="Q820:S820"/>
    <mergeCell ref="T820:U820"/>
    <mergeCell ref="V820:X820"/>
    <mergeCell ref="Y820:Z820"/>
    <mergeCell ref="AA820:AE820"/>
    <mergeCell ref="AK825:AM825"/>
    <mergeCell ref="AN825:AP825"/>
    <mergeCell ref="AQ825:AR825"/>
    <mergeCell ref="A826:B826"/>
    <mergeCell ref="C826:E826"/>
    <mergeCell ref="F826:H826"/>
    <mergeCell ref="I826:J826"/>
    <mergeCell ref="K826:L826"/>
    <mergeCell ref="M826:P826"/>
    <mergeCell ref="Q826:S826"/>
    <mergeCell ref="T825:U825"/>
    <mergeCell ref="V825:X825"/>
    <mergeCell ref="Y825:Z825"/>
    <mergeCell ref="AA825:AE825"/>
    <mergeCell ref="AF825:AG825"/>
    <mergeCell ref="AH825:AJ825"/>
    <mergeCell ref="AK824:AM824"/>
    <mergeCell ref="AN824:AP824"/>
    <mergeCell ref="AQ824:AR824"/>
    <mergeCell ref="A825:B825"/>
    <mergeCell ref="C825:E825"/>
    <mergeCell ref="F825:H825"/>
    <mergeCell ref="I825:J825"/>
    <mergeCell ref="K825:L825"/>
    <mergeCell ref="M825:P825"/>
    <mergeCell ref="Q825:S825"/>
    <mergeCell ref="T824:U824"/>
    <mergeCell ref="V824:X824"/>
    <mergeCell ref="Y824:Z824"/>
    <mergeCell ref="AA824:AE824"/>
    <mergeCell ref="AF824:AG824"/>
    <mergeCell ref="AH824:AJ824"/>
    <mergeCell ref="AK823:AM823"/>
    <mergeCell ref="AN823:AP823"/>
    <mergeCell ref="AQ823:AR823"/>
    <mergeCell ref="A824:B824"/>
    <mergeCell ref="C824:E824"/>
    <mergeCell ref="F824:H824"/>
    <mergeCell ref="I824:J824"/>
    <mergeCell ref="K824:L824"/>
    <mergeCell ref="M824:P824"/>
    <mergeCell ref="Q824:S824"/>
    <mergeCell ref="T823:U823"/>
    <mergeCell ref="V823:X823"/>
    <mergeCell ref="Y823:Z823"/>
    <mergeCell ref="AA823:AE823"/>
    <mergeCell ref="AF823:AG823"/>
    <mergeCell ref="AH823:AJ823"/>
    <mergeCell ref="AK828:AM828"/>
    <mergeCell ref="AN828:AP828"/>
    <mergeCell ref="AQ828:AR828"/>
    <mergeCell ref="A829:B829"/>
    <mergeCell ref="C829:E829"/>
    <mergeCell ref="F829:H829"/>
    <mergeCell ref="I829:J829"/>
    <mergeCell ref="K829:L829"/>
    <mergeCell ref="M829:P829"/>
    <mergeCell ref="Q829:S829"/>
    <mergeCell ref="T828:U828"/>
    <mergeCell ref="V828:X828"/>
    <mergeCell ref="Y828:Z828"/>
    <mergeCell ref="AA828:AE828"/>
    <mergeCell ref="AF828:AG828"/>
    <mergeCell ref="AH828:AJ828"/>
    <mergeCell ref="AK827:AM827"/>
    <mergeCell ref="AN827:AP827"/>
    <mergeCell ref="AQ827:AR827"/>
    <mergeCell ref="A828:B828"/>
    <mergeCell ref="C828:E828"/>
    <mergeCell ref="F828:H828"/>
    <mergeCell ref="I828:J828"/>
    <mergeCell ref="K828:L828"/>
    <mergeCell ref="M828:P828"/>
    <mergeCell ref="Q828:S828"/>
    <mergeCell ref="T827:U827"/>
    <mergeCell ref="V827:X827"/>
    <mergeCell ref="Y827:Z827"/>
    <mergeCell ref="AA827:AE827"/>
    <mergeCell ref="AF827:AG827"/>
    <mergeCell ref="AH827:AJ827"/>
    <mergeCell ref="AK826:AM826"/>
    <mergeCell ref="AN826:AP826"/>
    <mergeCell ref="AQ826:AR826"/>
    <mergeCell ref="A827:B827"/>
    <mergeCell ref="C827:E827"/>
    <mergeCell ref="F827:H827"/>
    <mergeCell ref="I827:J827"/>
    <mergeCell ref="K827:L827"/>
    <mergeCell ref="M827:P827"/>
    <mergeCell ref="Q827:S827"/>
    <mergeCell ref="T826:U826"/>
    <mergeCell ref="V826:X826"/>
    <mergeCell ref="Y826:Z826"/>
    <mergeCell ref="AA826:AE826"/>
    <mergeCell ref="AF826:AG826"/>
    <mergeCell ref="AH826:AJ826"/>
    <mergeCell ref="AK831:AM831"/>
    <mergeCell ref="AN831:AP831"/>
    <mergeCell ref="AQ831:AR831"/>
    <mergeCell ref="A832:B832"/>
    <mergeCell ref="C832:E832"/>
    <mergeCell ref="F832:H832"/>
    <mergeCell ref="I832:J832"/>
    <mergeCell ref="K832:L832"/>
    <mergeCell ref="M832:P832"/>
    <mergeCell ref="Q832:S832"/>
    <mergeCell ref="T831:U831"/>
    <mergeCell ref="V831:X831"/>
    <mergeCell ref="Y831:Z831"/>
    <mergeCell ref="AA831:AE831"/>
    <mergeCell ref="AF831:AG831"/>
    <mergeCell ref="AH831:AJ831"/>
    <mergeCell ref="AK830:AM830"/>
    <mergeCell ref="AN830:AP830"/>
    <mergeCell ref="AQ830:AR830"/>
    <mergeCell ref="A831:B831"/>
    <mergeCell ref="C831:E831"/>
    <mergeCell ref="F831:H831"/>
    <mergeCell ref="I831:J831"/>
    <mergeCell ref="K831:L831"/>
    <mergeCell ref="M831:P831"/>
    <mergeCell ref="Q831:S831"/>
    <mergeCell ref="T830:U830"/>
    <mergeCell ref="V830:X830"/>
    <mergeCell ref="Y830:Z830"/>
    <mergeCell ref="AA830:AE830"/>
    <mergeCell ref="AF830:AG830"/>
    <mergeCell ref="AH830:AJ830"/>
    <mergeCell ref="AK829:AM829"/>
    <mergeCell ref="AN829:AP829"/>
    <mergeCell ref="AQ829:AR829"/>
    <mergeCell ref="A830:B830"/>
    <mergeCell ref="C830:E830"/>
    <mergeCell ref="F830:H830"/>
    <mergeCell ref="I830:J830"/>
    <mergeCell ref="K830:L830"/>
    <mergeCell ref="M830:P830"/>
    <mergeCell ref="Q830:S830"/>
    <mergeCell ref="T829:U829"/>
    <mergeCell ref="V829:X829"/>
    <mergeCell ref="Y829:Z829"/>
    <mergeCell ref="AA829:AE829"/>
    <mergeCell ref="AF829:AG829"/>
    <mergeCell ref="AH829:AJ829"/>
    <mergeCell ref="AK834:AM834"/>
    <mergeCell ref="AN834:AP834"/>
    <mergeCell ref="AQ834:AR834"/>
    <mergeCell ref="A835:B835"/>
    <mergeCell ref="C835:E835"/>
    <mergeCell ref="F835:H835"/>
    <mergeCell ref="I835:J835"/>
    <mergeCell ref="K835:L835"/>
    <mergeCell ref="M835:P835"/>
    <mergeCell ref="Q835:S835"/>
    <mergeCell ref="T834:U834"/>
    <mergeCell ref="V834:X834"/>
    <mergeCell ref="Y834:Z834"/>
    <mergeCell ref="AA834:AE834"/>
    <mergeCell ref="AF834:AG834"/>
    <mergeCell ref="AH834:AJ834"/>
    <mergeCell ref="AK833:AM833"/>
    <mergeCell ref="AN833:AP833"/>
    <mergeCell ref="AQ833:AR833"/>
    <mergeCell ref="A834:B834"/>
    <mergeCell ref="C834:E834"/>
    <mergeCell ref="F834:H834"/>
    <mergeCell ref="I834:J834"/>
    <mergeCell ref="K834:L834"/>
    <mergeCell ref="M834:P834"/>
    <mergeCell ref="Q834:S834"/>
    <mergeCell ref="T833:U833"/>
    <mergeCell ref="V833:X833"/>
    <mergeCell ref="Y833:Z833"/>
    <mergeCell ref="AA833:AE833"/>
    <mergeCell ref="AF833:AG833"/>
    <mergeCell ref="AH833:AJ833"/>
    <mergeCell ref="AK832:AM832"/>
    <mergeCell ref="AN832:AP832"/>
    <mergeCell ref="AQ832:AR832"/>
    <mergeCell ref="A833:B833"/>
    <mergeCell ref="C833:E833"/>
    <mergeCell ref="F833:H833"/>
    <mergeCell ref="I833:J833"/>
    <mergeCell ref="K833:L833"/>
    <mergeCell ref="M833:P833"/>
    <mergeCell ref="Q833:S833"/>
    <mergeCell ref="T832:U832"/>
    <mergeCell ref="V832:X832"/>
    <mergeCell ref="Y832:Z832"/>
    <mergeCell ref="AA832:AE832"/>
    <mergeCell ref="AF832:AG832"/>
    <mergeCell ref="AH832:AJ832"/>
    <mergeCell ref="AK837:AM837"/>
    <mergeCell ref="AN837:AP837"/>
    <mergeCell ref="AQ837:AR837"/>
    <mergeCell ref="A838:B838"/>
    <mergeCell ref="C838:E838"/>
    <mergeCell ref="F838:H838"/>
    <mergeCell ref="I838:J838"/>
    <mergeCell ref="K838:L838"/>
    <mergeCell ref="M838:P838"/>
    <mergeCell ref="Q838:S838"/>
    <mergeCell ref="T837:U837"/>
    <mergeCell ref="V837:X837"/>
    <mergeCell ref="Y837:Z837"/>
    <mergeCell ref="AA837:AE837"/>
    <mergeCell ref="AF837:AG837"/>
    <mergeCell ref="AH837:AJ837"/>
    <mergeCell ref="AK836:AM836"/>
    <mergeCell ref="AN836:AP836"/>
    <mergeCell ref="AQ836:AR836"/>
    <mergeCell ref="A837:B837"/>
    <mergeCell ref="C837:E837"/>
    <mergeCell ref="F837:H837"/>
    <mergeCell ref="I837:J837"/>
    <mergeCell ref="K837:L837"/>
    <mergeCell ref="M837:P837"/>
    <mergeCell ref="Q837:S837"/>
    <mergeCell ref="T836:U836"/>
    <mergeCell ref="V836:X836"/>
    <mergeCell ref="Y836:Z836"/>
    <mergeCell ref="AA836:AE836"/>
    <mergeCell ref="AF836:AG836"/>
    <mergeCell ref="AH836:AJ836"/>
    <mergeCell ref="AK835:AM835"/>
    <mergeCell ref="AN835:AP835"/>
    <mergeCell ref="AQ835:AR835"/>
    <mergeCell ref="A836:B836"/>
    <mergeCell ref="C836:E836"/>
    <mergeCell ref="F836:H836"/>
    <mergeCell ref="I836:J836"/>
    <mergeCell ref="K836:L836"/>
    <mergeCell ref="M836:P836"/>
    <mergeCell ref="Q836:S836"/>
    <mergeCell ref="T835:U835"/>
    <mergeCell ref="V835:X835"/>
    <mergeCell ref="Y835:Z835"/>
    <mergeCell ref="AA835:AE835"/>
    <mergeCell ref="AF835:AG835"/>
    <mergeCell ref="AH835:AJ835"/>
    <mergeCell ref="AK840:AM840"/>
    <mergeCell ref="AN840:AP840"/>
    <mergeCell ref="AQ840:AR840"/>
    <mergeCell ref="A841:B841"/>
    <mergeCell ref="C841:E841"/>
    <mergeCell ref="F841:H841"/>
    <mergeCell ref="I841:J841"/>
    <mergeCell ref="K841:L841"/>
    <mergeCell ref="M841:P841"/>
    <mergeCell ref="Q841:S841"/>
    <mergeCell ref="T840:U840"/>
    <mergeCell ref="V840:X840"/>
    <mergeCell ref="Y840:Z840"/>
    <mergeCell ref="AA840:AE840"/>
    <mergeCell ref="AF840:AG840"/>
    <mergeCell ref="AH840:AJ840"/>
    <mergeCell ref="AK839:AM839"/>
    <mergeCell ref="AN839:AP839"/>
    <mergeCell ref="AQ839:AR839"/>
    <mergeCell ref="A840:B840"/>
    <mergeCell ref="C840:E840"/>
    <mergeCell ref="F840:H840"/>
    <mergeCell ref="I840:J840"/>
    <mergeCell ref="K840:L840"/>
    <mergeCell ref="M840:P840"/>
    <mergeCell ref="Q840:S840"/>
    <mergeCell ref="T839:U839"/>
    <mergeCell ref="V839:X839"/>
    <mergeCell ref="Y839:Z839"/>
    <mergeCell ref="AA839:AE839"/>
    <mergeCell ref="AF839:AG839"/>
    <mergeCell ref="AH839:AJ839"/>
    <mergeCell ref="AK838:AM838"/>
    <mergeCell ref="AN838:AP838"/>
    <mergeCell ref="AQ838:AR838"/>
    <mergeCell ref="A839:B839"/>
    <mergeCell ref="C839:E839"/>
    <mergeCell ref="F839:H839"/>
    <mergeCell ref="I839:J839"/>
    <mergeCell ref="K839:L839"/>
    <mergeCell ref="M839:P839"/>
    <mergeCell ref="Q839:S839"/>
    <mergeCell ref="T838:U838"/>
    <mergeCell ref="V838:X838"/>
    <mergeCell ref="Y838:Z838"/>
    <mergeCell ref="AA838:AE838"/>
    <mergeCell ref="AF838:AG838"/>
    <mergeCell ref="AH838:AJ838"/>
    <mergeCell ref="AK843:AM843"/>
    <mergeCell ref="AN843:AP843"/>
    <mergeCell ref="AQ843:AR843"/>
    <mergeCell ref="A844:B844"/>
    <mergeCell ref="C844:E844"/>
    <mergeCell ref="F844:H844"/>
    <mergeCell ref="I844:J844"/>
    <mergeCell ref="K844:L844"/>
    <mergeCell ref="M844:P844"/>
    <mergeCell ref="Q844:S844"/>
    <mergeCell ref="T843:U843"/>
    <mergeCell ref="V843:X843"/>
    <mergeCell ref="Y843:Z843"/>
    <mergeCell ref="AA843:AE843"/>
    <mergeCell ref="AF843:AG843"/>
    <mergeCell ref="AH843:AJ843"/>
    <mergeCell ref="AK842:AM842"/>
    <mergeCell ref="AN842:AP842"/>
    <mergeCell ref="AQ842:AR842"/>
    <mergeCell ref="A843:B843"/>
    <mergeCell ref="C843:E843"/>
    <mergeCell ref="F843:H843"/>
    <mergeCell ref="I843:J843"/>
    <mergeCell ref="K843:L843"/>
    <mergeCell ref="M843:P843"/>
    <mergeCell ref="Q843:S843"/>
    <mergeCell ref="T842:U842"/>
    <mergeCell ref="V842:X842"/>
    <mergeCell ref="Y842:Z842"/>
    <mergeCell ref="AA842:AE842"/>
    <mergeCell ref="AF842:AG842"/>
    <mergeCell ref="AH842:AJ842"/>
    <mergeCell ref="AK841:AM841"/>
    <mergeCell ref="AN841:AP841"/>
    <mergeCell ref="AQ841:AR841"/>
    <mergeCell ref="A842:B842"/>
    <mergeCell ref="C842:E842"/>
    <mergeCell ref="F842:H842"/>
    <mergeCell ref="I842:J842"/>
    <mergeCell ref="K842:L842"/>
    <mergeCell ref="M842:P842"/>
    <mergeCell ref="Q842:S842"/>
    <mergeCell ref="T841:U841"/>
    <mergeCell ref="V841:X841"/>
    <mergeCell ref="Y841:Z841"/>
    <mergeCell ref="AA841:AE841"/>
    <mergeCell ref="AF841:AG841"/>
    <mergeCell ref="AH841:AJ841"/>
    <mergeCell ref="AK846:AM846"/>
    <mergeCell ref="AN846:AP846"/>
    <mergeCell ref="AQ846:AR846"/>
    <mergeCell ref="A847:B847"/>
    <mergeCell ref="C847:E847"/>
    <mergeCell ref="F847:H847"/>
    <mergeCell ref="I847:J847"/>
    <mergeCell ref="K847:L847"/>
    <mergeCell ref="M847:P847"/>
    <mergeCell ref="Q847:S847"/>
    <mergeCell ref="T846:U846"/>
    <mergeCell ref="V846:X846"/>
    <mergeCell ref="Y846:Z846"/>
    <mergeCell ref="AA846:AE846"/>
    <mergeCell ref="AF846:AG846"/>
    <mergeCell ref="AH846:AJ846"/>
    <mergeCell ref="AK845:AM845"/>
    <mergeCell ref="AN845:AP845"/>
    <mergeCell ref="AQ845:AR845"/>
    <mergeCell ref="A846:B846"/>
    <mergeCell ref="C846:E846"/>
    <mergeCell ref="F846:H846"/>
    <mergeCell ref="I846:J846"/>
    <mergeCell ref="K846:L846"/>
    <mergeCell ref="M846:P846"/>
    <mergeCell ref="Q846:S846"/>
    <mergeCell ref="T845:U845"/>
    <mergeCell ref="V845:X845"/>
    <mergeCell ref="Y845:Z845"/>
    <mergeCell ref="AA845:AE845"/>
    <mergeCell ref="AF845:AG845"/>
    <mergeCell ref="AH845:AJ845"/>
    <mergeCell ref="AK844:AM844"/>
    <mergeCell ref="AN844:AP844"/>
    <mergeCell ref="AQ844:AR844"/>
    <mergeCell ref="A845:B845"/>
    <mergeCell ref="C845:E845"/>
    <mergeCell ref="F845:H845"/>
    <mergeCell ref="I845:J845"/>
    <mergeCell ref="K845:L845"/>
    <mergeCell ref="M845:P845"/>
    <mergeCell ref="Q845:S845"/>
    <mergeCell ref="T844:U844"/>
    <mergeCell ref="V844:X844"/>
    <mergeCell ref="Y844:Z844"/>
    <mergeCell ref="AA844:AE844"/>
    <mergeCell ref="AF844:AG844"/>
    <mergeCell ref="AH844:AJ844"/>
    <mergeCell ref="AK849:AM849"/>
    <mergeCell ref="AN849:AP849"/>
    <mergeCell ref="AQ849:AR849"/>
    <mergeCell ref="A850:B850"/>
    <mergeCell ref="C850:E850"/>
    <mergeCell ref="F850:H850"/>
    <mergeCell ref="I850:J850"/>
    <mergeCell ref="K850:L850"/>
    <mergeCell ref="M850:P850"/>
    <mergeCell ref="Q850:S850"/>
    <mergeCell ref="T849:U849"/>
    <mergeCell ref="V849:X849"/>
    <mergeCell ref="Y849:Z849"/>
    <mergeCell ref="AA849:AE849"/>
    <mergeCell ref="AF849:AG849"/>
    <mergeCell ref="AH849:AJ849"/>
    <mergeCell ref="AK848:AM848"/>
    <mergeCell ref="AN848:AP848"/>
    <mergeCell ref="AQ848:AR848"/>
    <mergeCell ref="A849:B849"/>
    <mergeCell ref="C849:E849"/>
    <mergeCell ref="F849:H849"/>
    <mergeCell ref="I849:J849"/>
    <mergeCell ref="K849:L849"/>
    <mergeCell ref="M849:P849"/>
    <mergeCell ref="Q849:S849"/>
    <mergeCell ref="T848:U848"/>
    <mergeCell ref="V848:X848"/>
    <mergeCell ref="Y848:Z848"/>
    <mergeCell ref="AA848:AE848"/>
    <mergeCell ref="AF848:AG848"/>
    <mergeCell ref="AH848:AJ848"/>
    <mergeCell ref="AK847:AM847"/>
    <mergeCell ref="AN847:AP847"/>
    <mergeCell ref="AQ847:AR847"/>
    <mergeCell ref="A848:B848"/>
    <mergeCell ref="C848:E848"/>
    <mergeCell ref="F848:H848"/>
    <mergeCell ref="I848:J848"/>
    <mergeCell ref="K848:L848"/>
    <mergeCell ref="M848:P848"/>
    <mergeCell ref="Q848:S848"/>
    <mergeCell ref="T847:U847"/>
    <mergeCell ref="V847:X847"/>
    <mergeCell ref="Y847:Z847"/>
    <mergeCell ref="AA847:AE847"/>
    <mergeCell ref="AF847:AG847"/>
    <mergeCell ref="AH847:AJ847"/>
    <mergeCell ref="Q852:S852"/>
    <mergeCell ref="T852:U852"/>
    <mergeCell ref="V852:X852"/>
    <mergeCell ref="Y852:Z852"/>
    <mergeCell ref="AA852:AE852"/>
    <mergeCell ref="AF852:AR852"/>
    <mergeCell ref="A852:B852"/>
    <mergeCell ref="C852:E852"/>
    <mergeCell ref="F852:H852"/>
    <mergeCell ref="I852:J852"/>
    <mergeCell ref="K852:L852"/>
    <mergeCell ref="M852:P852"/>
    <mergeCell ref="T851:U851"/>
    <mergeCell ref="V851:X851"/>
    <mergeCell ref="Y851:Z851"/>
    <mergeCell ref="AA851:AE851"/>
    <mergeCell ref="AF851:AG851"/>
    <mergeCell ref="AI851:AS851"/>
    <mergeCell ref="AK850:AM850"/>
    <mergeCell ref="AN850:AP850"/>
    <mergeCell ref="AQ850:AR850"/>
    <mergeCell ref="A851:B851"/>
    <mergeCell ref="C851:E851"/>
    <mergeCell ref="F851:H851"/>
    <mergeCell ref="I851:J851"/>
    <mergeCell ref="K851:L851"/>
    <mergeCell ref="M851:P851"/>
    <mergeCell ref="Q851:S851"/>
    <mergeCell ref="T850:U850"/>
    <mergeCell ref="V850:X850"/>
    <mergeCell ref="Y850:Z850"/>
    <mergeCell ref="AA850:AE850"/>
    <mergeCell ref="AF850:AG850"/>
    <mergeCell ref="AH850:AJ850"/>
    <mergeCell ref="AH854:AJ854"/>
    <mergeCell ref="AK854:AM854"/>
    <mergeCell ref="AN854:AP854"/>
    <mergeCell ref="AQ854:AR854"/>
    <mergeCell ref="A855:B855"/>
    <mergeCell ref="C855:E855"/>
    <mergeCell ref="F855:H855"/>
    <mergeCell ref="I855:J855"/>
    <mergeCell ref="K855:L855"/>
    <mergeCell ref="M855:P855"/>
    <mergeCell ref="Q854:S854"/>
    <mergeCell ref="T854:U854"/>
    <mergeCell ref="V854:X854"/>
    <mergeCell ref="Y854:Z854"/>
    <mergeCell ref="AA854:AE854"/>
    <mergeCell ref="AF854:AG854"/>
    <mergeCell ref="A854:B854"/>
    <mergeCell ref="C854:E854"/>
    <mergeCell ref="F854:H854"/>
    <mergeCell ref="I854:J854"/>
    <mergeCell ref="K854:L854"/>
    <mergeCell ref="M854:P854"/>
    <mergeCell ref="Q853:S853"/>
    <mergeCell ref="T853:U853"/>
    <mergeCell ref="V853:X853"/>
    <mergeCell ref="Y853:Z853"/>
    <mergeCell ref="AA853:AE853"/>
    <mergeCell ref="AF853:AR853"/>
    <mergeCell ref="A853:B853"/>
    <mergeCell ref="C853:E853"/>
    <mergeCell ref="F853:H853"/>
    <mergeCell ref="I853:J853"/>
    <mergeCell ref="K853:L853"/>
    <mergeCell ref="M853:P853"/>
    <mergeCell ref="AH857:AJ857"/>
    <mergeCell ref="AK857:AM857"/>
    <mergeCell ref="AN857:AP857"/>
    <mergeCell ref="AQ857:AR857"/>
    <mergeCell ref="A858:B858"/>
    <mergeCell ref="C858:E858"/>
    <mergeCell ref="F858:H858"/>
    <mergeCell ref="I858:J858"/>
    <mergeCell ref="K858:L858"/>
    <mergeCell ref="M858:P858"/>
    <mergeCell ref="Q857:S857"/>
    <mergeCell ref="T857:U857"/>
    <mergeCell ref="V857:X857"/>
    <mergeCell ref="Y857:Z857"/>
    <mergeCell ref="AA857:AE857"/>
    <mergeCell ref="AF857:AG857"/>
    <mergeCell ref="AH856:AJ856"/>
    <mergeCell ref="AK856:AM856"/>
    <mergeCell ref="AN856:AP856"/>
    <mergeCell ref="AQ856:AR856"/>
    <mergeCell ref="A857:B857"/>
    <mergeCell ref="C857:E857"/>
    <mergeCell ref="F857:H857"/>
    <mergeCell ref="I857:J857"/>
    <mergeCell ref="K857:L857"/>
    <mergeCell ref="M857:P857"/>
    <mergeCell ref="Q856:S856"/>
    <mergeCell ref="T856:U856"/>
    <mergeCell ref="V856:X856"/>
    <mergeCell ref="Y856:Z856"/>
    <mergeCell ref="AA856:AE856"/>
    <mergeCell ref="AF856:AG856"/>
    <mergeCell ref="AH855:AJ855"/>
    <mergeCell ref="AK855:AM855"/>
    <mergeCell ref="AN855:AP855"/>
    <mergeCell ref="AQ855:AR855"/>
    <mergeCell ref="A856:B856"/>
    <mergeCell ref="C856:E856"/>
    <mergeCell ref="F856:H856"/>
    <mergeCell ref="I856:J856"/>
    <mergeCell ref="K856:L856"/>
    <mergeCell ref="M856:P856"/>
    <mergeCell ref="Q855:S855"/>
    <mergeCell ref="T855:U855"/>
    <mergeCell ref="V855:X855"/>
    <mergeCell ref="Y855:Z855"/>
    <mergeCell ref="AA855:AE855"/>
    <mergeCell ref="AF855:AG855"/>
    <mergeCell ref="AH860:AJ860"/>
    <mergeCell ref="AK860:AM860"/>
    <mergeCell ref="AN860:AP860"/>
    <mergeCell ref="AQ860:AR860"/>
    <mergeCell ref="A861:B861"/>
    <mergeCell ref="C861:E861"/>
    <mergeCell ref="F861:H861"/>
    <mergeCell ref="I861:J861"/>
    <mergeCell ref="K861:L861"/>
    <mergeCell ref="M861:P861"/>
    <mergeCell ref="Q860:S860"/>
    <mergeCell ref="T860:U860"/>
    <mergeCell ref="V860:X860"/>
    <mergeCell ref="Y860:Z860"/>
    <mergeCell ref="AA860:AE860"/>
    <mergeCell ref="AF860:AG860"/>
    <mergeCell ref="AH859:AJ859"/>
    <mergeCell ref="AK859:AM859"/>
    <mergeCell ref="AN859:AP859"/>
    <mergeCell ref="AQ859:AR859"/>
    <mergeCell ref="A860:B860"/>
    <mergeCell ref="C860:E860"/>
    <mergeCell ref="F860:H860"/>
    <mergeCell ref="I860:J860"/>
    <mergeCell ref="K860:L860"/>
    <mergeCell ref="M860:P860"/>
    <mergeCell ref="Q859:S859"/>
    <mergeCell ref="T859:U859"/>
    <mergeCell ref="V859:X859"/>
    <mergeCell ref="Y859:Z859"/>
    <mergeCell ref="AA859:AE859"/>
    <mergeCell ref="AF859:AG859"/>
    <mergeCell ref="AH858:AJ858"/>
    <mergeCell ref="AK858:AM858"/>
    <mergeCell ref="AN858:AP858"/>
    <mergeCell ref="AQ858:AR858"/>
    <mergeCell ref="A859:B859"/>
    <mergeCell ref="C859:E859"/>
    <mergeCell ref="F859:H859"/>
    <mergeCell ref="I859:J859"/>
    <mergeCell ref="K859:L859"/>
    <mergeCell ref="M859:P859"/>
    <mergeCell ref="Q858:S858"/>
    <mergeCell ref="T858:U858"/>
    <mergeCell ref="V858:X858"/>
    <mergeCell ref="Y858:Z858"/>
    <mergeCell ref="AA858:AE858"/>
    <mergeCell ref="AF858:AG858"/>
    <mergeCell ref="AH863:AJ863"/>
    <mergeCell ref="AK863:AM863"/>
    <mergeCell ref="AN863:AP863"/>
    <mergeCell ref="AQ863:AR863"/>
    <mergeCell ref="A864:B864"/>
    <mergeCell ref="C864:E864"/>
    <mergeCell ref="F864:H864"/>
    <mergeCell ref="I864:J864"/>
    <mergeCell ref="K864:L864"/>
    <mergeCell ref="M864:P864"/>
    <mergeCell ref="Q863:S863"/>
    <mergeCell ref="T863:U863"/>
    <mergeCell ref="V863:X863"/>
    <mergeCell ref="Y863:Z863"/>
    <mergeCell ref="AA863:AE863"/>
    <mergeCell ref="AF863:AG863"/>
    <mergeCell ref="AH862:AJ862"/>
    <mergeCell ref="AK862:AM862"/>
    <mergeCell ref="AN862:AP862"/>
    <mergeCell ref="AQ862:AR862"/>
    <mergeCell ref="A863:B863"/>
    <mergeCell ref="C863:E863"/>
    <mergeCell ref="F863:H863"/>
    <mergeCell ref="I863:J863"/>
    <mergeCell ref="K863:L863"/>
    <mergeCell ref="M863:P863"/>
    <mergeCell ref="Q862:S862"/>
    <mergeCell ref="T862:U862"/>
    <mergeCell ref="V862:X862"/>
    <mergeCell ref="Y862:Z862"/>
    <mergeCell ref="AA862:AE862"/>
    <mergeCell ref="AF862:AG862"/>
    <mergeCell ref="AH861:AJ861"/>
    <mergeCell ref="AK861:AM861"/>
    <mergeCell ref="AN861:AP861"/>
    <mergeCell ref="AQ861:AR861"/>
    <mergeCell ref="A862:B862"/>
    <mergeCell ref="C862:E862"/>
    <mergeCell ref="F862:H862"/>
    <mergeCell ref="I862:J862"/>
    <mergeCell ref="K862:L862"/>
    <mergeCell ref="M862:P862"/>
    <mergeCell ref="Q861:S861"/>
    <mergeCell ref="T861:U861"/>
    <mergeCell ref="V861:X861"/>
    <mergeCell ref="Y861:Z861"/>
    <mergeCell ref="AA861:AE861"/>
    <mergeCell ref="AF861:AG861"/>
    <mergeCell ref="AH866:AJ866"/>
    <mergeCell ref="AK866:AM866"/>
    <mergeCell ref="AN866:AP866"/>
    <mergeCell ref="AQ866:AR866"/>
    <mergeCell ref="A867:B867"/>
    <mergeCell ref="C867:E867"/>
    <mergeCell ref="F867:H867"/>
    <mergeCell ref="I867:J867"/>
    <mergeCell ref="K867:L867"/>
    <mergeCell ref="M867:P867"/>
    <mergeCell ref="Q866:S866"/>
    <mergeCell ref="T866:U866"/>
    <mergeCell ref="V866:X866"/>
    <mergeCell ref="Y866:Z866"/>
    <mergeCell ref="AA866:AE866"/>
    <mergeCell ref="AF866:AG866"/>
    <mergeCell ref="AH865:AJ865"/>
    <mergeCell ref="AK865:AM865"/>
    <mergeCell ref="AN865:AP865"/>
    <mergeCell ref="AQ865:AR865"/>
    <mergeCell ref="A866:B866"/>
    <mergeCell ref="C866:E866"/>
    <mergeCell ref="F866:H866"/>
    <mergeCell ref="I866:J866"/>
    <mergeCell ref="K866:L866"/>
    <mergeCell ref="M866:P866"/>
    <mergeCell ref="Q865:S865"/>
    <mergeCell ref="T865:U865"/>
    <mergeCell ref="V865:X865"/>
    <mergeCell ref="Y865:Z865"/>
    <mergeCell ref="AA865:AE865"/>
    <mergeCell ref="AF865:AG865"/>
    <mergeCell ref="AH864:AJ864"/>
    <mergeCell ref="AK864:AM864"/>
    <mergeCell ref="AN864:AP864"/>
    <mergeCell ref="AQ864:AR864"/>
    <mergeCell ref="A865:B865"/>
    <mergeCell ref="C865:E865"/>
    <mergeCell ref="F865:H865"/>
    <mergeCell ref="I865:J865"/>
    <mergeCell ref="K865:L865"/>
    <mergeCell ref="M865:P865"/>
    <mergeCell ref="Q864:S864"/>
    <mergeCell ref="T864:U864"/>
    <mergeCell ref="V864:X864"/>
    <mergeCell ref="Y864:Z864"/>
    <mergeCell ref="AA864:AE864"/>
    <mergeCell ref="AF864:AG864"/>
    <mergeCell ref="AH869:AJ869"/>
    <mergeCell ref="AK869:AM869"/>
    <mergeCell ref="AN869:AP869"/>
    <mergeCell ref="AQ869:AR869"/>
    <mergeCell ref="A870:B870"/>
    <mergeCell ref="C870:E870"/>
    <mergeCell ref="F870:H870"/>
    <mergeCell ref="I870:J870"/>
    <mergeCell ref="K870:L870"/>
    <mergeCell ref="M870:P870"/>
    <mergeCell ref="Q869:S869"/>
    <mergeCell ref="T869:U869"/>
    <mergeCell ref="V869:X869"/>
    <mergeCell ref="Y869:Z869"/>
    <mergeCell ref="AA869:AE869"/>
    <mergeCell ref="AF869:AG869"/>
    <mergeCell ref="AH868:AJ868"/>
    <mergeCell ref="AK868:AM868"/>
    <mergeCell ref="AN868:AP868"/>
    <mergeCell ref="AQ868:AR868"/>
    <mergeCell ref="A869:B869"/>
    <mergeCell ref="C869:E869"/>
    <mergeCell ref="F869:H869"/>
    <mergeCell ref="I869:J869"/>
    <mergeCell ref="K869:L869"/>
    <mergeCell ref="M869:P869"/>
    <mergeCell ref="Q868:S868"/>
    <mergeCell ref="T868:U868"/>
    <mergeCell ref="V868:X868"/>
    <mergeCell ref="Y868:Z868"/>
    <mergeCell ref="AA868:AE868"/>
    <mergeCell ref="AF868:AG868"/>
    <mergeCell ref="AH867:AJ867"/>
    <mergeCell ref="AK867:AM867"/>
    <mergeCell ref="AN867:AP867"/>
    <mergeCell ref="AQ867:AR867"/>
    <mergeCell ref="A868:B868"/>
    <mergeCell ref="C868:E868"/>
    <mergeCell ref="F868:H868"/>
    <mergeCell ref="I868:J868"/>
    <mergeCell ref="K868:L868"/>
    <mergeCell ref="M868:P868"/>
    <mergeCell ref="Q867:S867"/>
    <mergeCell ref="T867:U867"/>
    <mergeCell ref="V867:X867"/>
    <mergeCell ref="Y867:Z867"/>
    <mergeCell ref="AA867:AE867"/>
    <mergeCell ref="AF867:AG867"/>
    <mergeCell ref="AH872:AJ872"/>
    <mergeCell ref="AK872:AM872"/>
    <mergeCell ref="AN872:AP872"/>
    <mergeCell ref="AQ872:AR872"/>
    <mergeCell ref="A873:B873"/>
    <mergeCell ref="C873:E873"/>
    <mergeCell ref="F873:H873"/>
    <mergeCell ref="I873:J873"/>
    <mergeCell ref="K873:L873"/>
    <mergeCell ref="M873:P873"/>
    <mergeCell ref="Q872:S872"/>
    <mergeCell ref="T872:U872"/>
    <mergeCell ref="V872:X872"/>
    <mergeCell ref="Y872:Z872"/>
    <mergeCell ref="AA872:AE872"/>
    <mergeCell ref="AF872:AG872"/>
    <mergeCell ref="AH871:AJ871"/>
    <mergeCell ref="AK871:AM871"/>
    <mergeCell ref="AN871:AP871"/>
    <mergeCell ref="AQ871:AR871"/>
    <mergeCell ref="A872:B872"/>
    <mergeCell ref="C872:E872"/>
    <mergeCell ref="F872:H872"/>
    <mergeCell ref="I872:J872"/>
    <mergeCell ref="K872:L872"/>
    <mergeCell ref="M872:P872"/>
    <mergeCell ref="Q871:S871"/>
    <mergeCell ref="T871:U871"/>
    <mergeCell ref="V871:X871"/>
    <mergeCell ref="Y871:Z871"/>
    <mergeCell ref="AA871:AE871"/>
    <mergeCell ref="AF871:AG871"/>
    <mergeCell ref="AH870:AJ870"/>
    <mergeCell ref="AK870:AM870"/>
    <mergeCell ref="AN870:AP870"/>
    <mergeCell ref="AQ870:AR870"/>
    <mergeCell ref="A871:B871"/>
    <mergeCell ref="C871:E871"/>
    <mergeCell ref="F871:H871"/>
    <mergeCell ref="I871:J871"/>
    <mergeCell ref="K871:L871"/>
    <mergeCell ref="M871:P871"/>
    <mergeCell ref="Q870:S870"/>
    <mergeCell ref="T870:U870"/>
    <mergeCell ref="V870:X870"/>
    <mergeCell ref="Y870:Z870"/>
    <mergeCell ref="AA870:AE870"/>
    <mergeCell ref="AF870:AG870"/>
    <mergeCell ref="AH875:AJ875"/>
    <mergeCell ref="AK875:AM875"/>
    <mergeCell ref="AN875:AP875"/>
    <mergeCell ref="AQ875:AR875"/>
    <mergeCell ref="A876:B876"/>
    <mergeCell ref="C876:E876"/>
    <mergeCell ref="F876:H876"/>
    <mergeCell ref="I876:J876"/>
    <mergeCell ref="K876:L876"/>
    <mergeCell ref="M876:P876"/>
    <mergeCell ref="Q875:S875"/>
    <mergeCell ref="T875:U875"/>
    <mergeCell ref="V875:X875"/>
    <mergeCell ref="Y875:Z875"/>
    <mergeCell ref="AA875:AE875"/>
    <mergeCell ref="AF875:AG875"/>
    <mergeCell ref="AH874:AJ874"/>
    <mergeCell ref="AK874:AM874"/>
    <mergeCell ref="AN874:AP874"/>
    <mergeCell ref="AQ874:AR874"/>
    <mergeCell ref="A875:B875"/>
    <mergeCell ref="C875:E875"/>
    <mergeCell ref="F875:H875"/>
    <mergeCell ref="I875:J875"/>
    <mergeCell ref="K875:L875"/>
    <mergeCell ref="M875:P875"/>
    <mergeCell ref="Q874:S874"/>
    <mergeCell ref="T874:U874"/>
    <mergeCell ref="V874:X874"/>
    <mergeCell ref="Y874:Z874"/>
    <mergeCell ref="AA874:AE874"/>
    <mergeCell ref="AF874:AG874"/>
    <mergeCell ref="AH873:AJ873"/>
    <mergeCell ref="AK873:AM873"/>
    <mergeCell ref="AN873:AP873"/>
    <mergeCell ref="AQ873:AR873"/>
    <mergeCell ref="A874:B874"/>
    <mergeCell ref="C874:E874"/>
    <mergeCell ref="F874:H874"/>
    <mergeCell ref="I874:J874"/>
    <mergeCell ref="K874:L874"/>
    <mergeCell ref="M874:P874"/>
    <mergeCell ref="Q873:S873"/>
    <mergeCell ref="T873:U873"/>
    <mergeCell ref="V873:X873"/>
    <mergeCell ref="Y873:Z873"/>
    <mergeCell ref="AA873:AE873"/>
    <mergeCell ref="AF873:AG873"/>
    <mergeCell ref="AH878:AJ878"/>
    <mergeCell ref="AK878:AM878"/>
    <mergeCell ref="AN878:AP878"/>
    <mergeCell ref="AQ878:AR878"/>
    <mergeCell ref="A879:B879"/>
    <mergeCell ref="C879:E879"/>
    <mergeCell ref="F879:H879"/>
    <mergeCell ref="I879:J879"/>
    <mergeCell ref="K879:L879"/>
    <mergeCell ref="M879:P879"/>
    <mergeCell ref="Q878:S878"/>
    <mergeCell ref="T878:U878"/>
    <mergeCell ref="V878:X878"/>
    <mergeCell ref="Y878:Z878"/>
    <mergeCell ref="AA878:AE878"/>
    <mergeCell ref="AF878:AG878"/>
    <mergeCell ref="AH877:AJ877"/>
    <mergeCell ref="AK877:AM877"/>
    <mergeCell ref="AN877:AP877"/>
    <mergeCell ref="AQ877:AR877"/>
    <mergeCell ref="A878:B878"/>
    <mergeCell ref="C878:E878"/>
    <mergeCell ref="F878:H878"/>
    <mergeCell ref="I878:J878"/>
    <mergeCell ref="K878:L878"/>
    <mergeCell ref="M878:P878"/>
    <mergeCell ref="Q877:S877"/>
    <mergeCell ref="T877:U877"/>
    <mergeCell ref="V877:X877"/>
    <mergeCell ref="Y877:Z877"/>
    <mergeCell ref="AA877:AE877"/>
    <mergeCell ref="AF877:AG877"/>
    <mergeCell ref="AH876:AJ876"/>
    <mergeCell ref="AK876:AM876"/>
    <mergeCell ref="AN876:AP876"/>
    <mergeCell ref="AQ876:AR876"/>
    <mergeCell ref="A877:B877"/>
    <mergeCell ref="C877:E877"/>
    <mergeCell ref="F877:H877"/>
    <mergeCell ref="I877:J877"/>
    <mergeCell ref="K877:L877"/>
    <mergeCell ref="M877:P877"/>
    <mergeCell ref="Q876:S876"/>
    <mergeCell ref="T876:U876"/>
    <mergeCell ref="V876:X876"/>
    <mergeCell ref="Y876:Z876"/>
    <mergeCell ref="AA876:AE876"/>
    <mergeCell ref="AF876:AG876"/>
    <mergeCell ref="AH881:AJ881"/>
    <mergeCell ref="AK881:AM881"/>
    <mergeCell ref="AN881:AP881"/>
    <mergeCell ref="AQ881:AR881"/>
    <mergeCell ref="A882:B882"/>
    <mergeCell ref="C882:E882"/>
    <mergeCell ref="F882:H882"/>
    <mergeCell ref="I882:J882"/>
    <mergeCell ref="K882:L882"/>
    <mergeCell ref="M882:P882"/>
    <mergeCell ref="Q881:S881"/>
    <mergeCell ref="T881:U881"/>
    <mergeCell ref="V881:X881"/>
    <mergeCell ref="Y881:Z881"/>
    <mergeCell ref="AA881:AE881"/>
    <mergeCell ref="AF881:AG881"/>
    <mergeCell ref="AH880:AJ880"/>
    <mergeCell ref="AK880:AM880"/>
    <mergeCell ref="AN880:AP880"/>
    <mergeCell ref="AQ880:AR880"/>
    <mergeCell ref="A881:B881"/>
    <mergeCell ref="C881:E881"/>
    <mergeCell ref="F881:H881"/>
    <mergeCell ref="I881:J881"/>
    <mergeCell ref="K881:L881"/>
    <mergeCell ref="M881:P881"/>
    <mergeCell ref="Q880:S880"/>
    <mergeCell ref="T880:U880"/>
    <mergeCell ref="V880:X880"/>
    <mergeCell ref="Y880:Z880"/>
    <mergeCell ref="AA880:AE880"/>
    <mergeCell ref="AF880:AG880"/>
    <mergeCell ref="AH879:AJ879"/>
    <mergeCell ref="AK879:AM879"/>
    <mergeCell ref="AN879:AP879"/>
    <mergeCell ref="AQ879:AR879"/>
    <mergeCell ref="A880:B880"/>
    <mergeCell ref="C880:E880"/>
    <mergeCell ref="F880:H880"/>
    <mergeCell ref="I880:J880"/>
    <mergeCell ref="K880:L880"/>
    <mergeCell ref="M880:P880"/>
    <mergeCell ref="Q879:S879"/>
    <mergeCell ref="T879:U879"/>
    <mergeCell ref="V879:X879"/>
    <mergeCell ref="Y879:Z879"/>
    <mergeCell ref="AA879:AE879"/>
    <mergeCell ref="AF879:AG879"/>
    <mergeCell ref="Y884:Z884"/>
    <mergeCell ref="AA884:AE884"/>
    <mergeCell ref="AF884:AR884"/>
    <mergeCell ref="A885:B885"/>
    <mergeCell ref="C885:E885"/>
    <mergeCell ref="F885:H885"/>
    <mergeCell ref="I885:J885"/>
    <mergeCell ref="K885:L885"/>
    <mergeCell ref="M885:P885"/>
    <mergeCell ref="Q885:S885"/>
    <mergeCell ref="AI883:AS883"/>
    <mergeCell ref="A884:B884"/>
    <mergeCell ref="C884:E884"/>
    <mergeCell ref="F884:H884"/>
    <mergeCell ref="I884:J884"/>
    <mergeCell ref="K884:L884"/>
    <mergeCell ref="M884:P884"/>
    <mergeCell ref="Q884:S884"/>
    <mergeCell ref="T884:U884"/>
    <mergeCell ref="V884:X884"/>
    <mergeCell ref="Q883:S883"/>
    <mergeCell ref="T883:U883"/>
    <mergeCell ref="V883:X883"/>
    <mergeCell ref="Y883:Z883"/>
    <mergeCell ref="AA883:AE883"/>
    <mergeCell ref="AF883:AG883"/>
    <mergeCell ref="AH882:AJ882"/>
    <mergeCell ref="AK882:AM882"/>
    <mergeCell ref="AN882:AP882"/>
    <mergeCell ref="AQ882:AR882"/>
    <mergeCell ref="A883:B883"/>
    <mergeCell ref="C883:E883"/>
    <mergeCell ref="F883:H883"/>
    <mergeCell ref="I883:J883"/>
    <mergeCell ref="K883:L883"/>
    <mergeCell ref="M883:P883"/>
    <mergeCell ref="Q882:S882"/>
    <mergeCell ref="T882:U882"/>
    <mergeCell ref="V882:X882"/>
    <mergeCell ref="Y882:Z882"/>
    <mergeCell ref="AA882:AE882"/>
    <mergeCell ref="AF882:AG882"/>
    <mergeCell ref="AF887:AG887"/>
    <mergeCell ref="AH887:AJ887"/>
    <mergeCell ref="AK887:AM887"/>
    <mergeCell ref="AN887:AP887"/>
    <mergeCell ref="AQ887:AR887"/>
    <mergeCell ref="A888:B888"/>
    <mergeCell ref="C888:E888"/>
    <mergeCell ref="F888:H888"/>
    <mergeCell ref="I888:J888"/>
    <mergeCell ref="K888:L888"/>
    <mergeCell ref="M887:P887"/>
    <mergeCell ref="Q887:S887"/>
    <mergeCell ref="T887:U887"/>
    <mergeCell ref="V887:X887"/>
    <mergeCell ref="Y887:Z887"/>
    <mergeCell ref="AA887:AE887"/>
    <mergeCell ref="AF886:AG886"/>
    <mergeCell ref="AH886:AJ886"/>
    <mergeCell ref="AK886:AM886"/>
    <mergeCell ref="AN886:AP886"/>
    <mergeCell ref="AQ886:AR886"/>
    <mergeCell ref="A887:B887"/>
    <mergeCell ref="C887:E887"/>
    <mergeCell ref="F887:H887"/>
    <mergeCell ref="I887:J887"/>
    <mergeCell ref="K887:L887"/>
    <mergeCell ref="M886:P886"/>
    <mergeCell ref="Q886:S886"/>
    <mergeCell ref="T886:U886"/>
    <mergeCell ref="V886:X886"/>
    <mergeCell ref="Y886:Z886"/>
    <mergeCell ref="AA886:AE886"/>
    <mergeCell ref="T885:U885"/>
    <mergeCell ref="V885:X885"/>
    <mergeCell ref="Y885:Z885"/>
    <mergeCell ref="AA885:AE885"/>
    <mergeCell ref="AF885:AR885"/>
    <mergeCell ref="A886:B886"/>
    <mergeCell ref="C886:E886"/>
    <mergeCell ref="F886:H886"/>
    <mergeCell ref="I886:J886"/>
    <mergeCell ref="K886:L886"/>
    <mergeCell ref="AF890:AG890"/>
    <mergeCell ref="AH890:AJ890"/>
    <mergeCell ref="AK890:AM890"/>
    <mergeCell ref="AN890:AP890"/>
    <mergeCell ref="AQ890:AR890"/>
    <mergeCell ref="A891:B891"/>
    <mergeCell ref="C891:E891"/>
    <mergeCell ref="F891:H891"/>
    <mergeCell ref="I891:J891"/>
    <mergeCell ref="K891:L891"/>
    <mergeCell ref="M890:P890"/>
    <mergeCell ref="Q890:S890"/>
    <mergeCell ref="T890:U890"/>
    <mergeCell ref="V890:X890"/>
    <mergeCell ref="Y890:Z890"/>
    <mergeCell ref="AA890:AE890"/>
    <mergeCell ref="AF889:AG889"/>
    <mergeCell ref="AH889:AJ889"/>
    <mergeCell ref="AK889:AM889"/>
    <mergeCell ref="AN889:AP889"/>
    <mergeCell ref="AQ889:AR889"/>
    <mergeCell ref="A890:B890"/>
    <mergeCell ref="C890:E890"/>
    <mergeCell ref="F890:H890"/>
    <mergeCell ref="I890:J890"/>
    <mergeCell ref="K890:L890"/>
    <mergeCell ref="M889:P889"/>
    <mergeCell ref="Q889:S889"/>
    <mergeCell ref="T889:U889"/>
    <mergeCell ref="V889:X889"/>
    <mergeCell ref="Y889:Z889"/>
    <mergeCell ref="AA889:AE889"/>
    <mergeCell ref="AF888:AG888"/>
    <mergeCell ref="AH888:AJ888"/>
    <mergeCell ref="AK888:AM888"/>
    <mergeCell ref="AN888:AP888"/>
    <mergeCell ref="AQ888:AR888"/>
    <mergeCell ref="A889:B889"/>
    <mergeCell ref="C889:E889"/>
    <mergeCell ref="F889:H889"/>
    <mergeCell ref="I889:J889"/>
    <mergeCell ref="K889:L889"/>
    <mergeCell ref="M888:P888"/>
    <mergeCell ref="Q888:S888"/>
    <mergeCell ref="T888:U888"/>
    <mergeCell ref="V888:X888"/>
    <mergeCell ref="Y888:Z888"/>
    <mergeCell ref="AA888:AE888"/>
    <mergeCell ref="AF893:AG893"/>
    <mergeCell ref="AH893:AJ893"/>
    <mergeCell ref="AK893:AM893"/>
    <mergeCell ref="AN893:AP893"/>
    <mergeCell ref="AQ893:AR893"/>
    <mergeCell ref="A894:B894"/>
    <mergeCell ref="C894:E894"/>
    <mergeCell ref="F894:H894"/>
    <mergeCell ref="I894:J894"/>
    <mergeCell ref="K894:L894"/>
    <mergeCell ref="M893:P893"/>
    <mergeCell ref="Q893:S893"/>
    <mergeCell ref="T893:U893"/>
    <mergeCell ref="V893:X893"/>
    <mergeCell ref="Y893:Z893"/>
    <mergeCell ref="AA893:AE893"/>
    <mergeCell ref="AF892:AG892"/>
    <mergeCell ref="AH892:AJ892"/>
    <mergeCell ref="AK892:AM892"/>
    <mergeCell ref="AN892:AP892"/>
    <mergeCell ref="AQ892:AR892"/>
    <mergeCell ref="A893:B893"/>
    <mergeCell ref="C893:E893"/>
    <mergeCell ref="F893:H893"/>
    <mergeCell ref="I893:J893"/>
    <mergeCell ref="K893:L893"/>
    <mergeCell ref="M892:P892"/>
    <mergeCell ref="Q892:S892"/>
    <mergeCell ref="T892:U892"/>
    <mergeCell ref="V892:X892"/>
    <mergeCell ref="Y892:Z892"/>
    <mergeCell ref="AA892:AE892"/>
    <mergeCell ref="AF891:AG891"/>
    <mergeCell ref="AH891:AJ891"/>
    <mergeCell ref="AK891:AM891"/>
    <mergeCell ref="AN891:AP891"/>
    <mergeCell ref="AQ891:AR891"/>
    <mergeCell ref="A892:B892"/>
    <mergeCell ref="C892:E892"/>
    <mergeCell ref="F892:H892"/>
    <mergeCell ref="I892:J892"/>
    <mergeCell ref="K892:L892"/>
    <mergeCell ref="M891:P891"/>
    <mergeCell ref="Q891:S891"/>
    <mergeCell ref="T891:U891"/>
    <mergeCell ref="V891:X891"/>
    <mergeCell ref="Y891:Z891"/>
    <mergeCell ref="AA891:AE891"/>
    <mergeCell ref="AF896:AG896"/>
    <mergeCell ref="AH896:AJ896"/>
    <mergeCell ref="AK896:AM896"/>
    <mergeCell ref="AN896:AP896"/>
    <mergeCell ref="AQ896:AR896"/>
    <mergeCell ref="A897:B897"/>
    <mergeCell ref="C897:E897"/>
    <mergeCell ref="F897:H897"/>
    <mergeCell ref="I897:J897"/>
    <mergeCell ref="K897:L897"/>
    <mergeCell ref="M896:P896"/>
    <mergeCell ref="Q896:S896"/>
    <mergeCell ref="T896:U896"/>
    <mergeCell ref="V896:X896"/>
    <mergeCell ref="Y896:Z896"/>
    <mergeCell ref="AA896:AE896"/>
    <mergeCell ref="AF895:AG895"/>
    <mergeCell ref="AH895:AJ895"/>
    <mergeCell ref="AK895:AM895"/>
    <mergeCell ref="AN895:AP895"/>
    <mergeCell ref="AQ895:AR895"/>
    <mergeCell ref="A896:B896"/>
    <mergeCell ref="C896:E896"/>
    <mergeCell ref="F896:H896"/>
    <mergeCell ref="I896:J896"/>
    <mergeCell ref="K896:L896"/>
    <mergeCell ref="M895:P895"/>
    <mergeCell ref="Q895:S895"/>
    <mergeCell ref="T895:U895"/>
    <mergeCell ref="V895:X895"/>
    <mergeCell ref="Y895:Z895"/>
    <mergeCell ref="AA895:AE895"/>
    <mergeCell ref="AF894:AG894"/>
    <mergeCell ref="AH894:AJ894"/>
    <mergeCell ref="AK894:AM894"/>
    <mergeCell ref="AN894:AP894"/>
    <mergeCell ref="AQ894:AR894"/>
    <mergeCell ref="A895:B895"/>
    <mergeCell ref="C895:E895"/>
    <mergeCell ref="F895:H895"/>
    <mergeCell ref="I895:J895"/>
    <mergeCell ref="K895:L895"/>
    <mergeCell ref="M894:P894"/>
    <mergeCell ref="Q894:S894"/>
    <mergeCell ref="T894:U894"/>
    <mergeCell ref="V894:X894"/>
    <mergeCell ref="Y894:Z894"/>
    <mergeCell ref="AA894:AE894"/>
    <mergeCell ref="AF899:AG899"/>
    <mergeCell ref="AH899:AJ899"/>
    <mergeCell ref="AK899:AM899"/>
    <mergeCell ref="AN899:AP899"/>
    <mergeCell ref="AQ899:AR899"/>
    <mergeCell ref="A900:B900"/>
    <mergeCell ref="C900:E900"/>
    <mergeCell ref="F900:H900"/>
    <mergeCell ref="I900:J900"/>
    <mergeCell ref="K900:L900"/>
    <mergeCell ref="M899:P899"/>
    <mergeCell ref="Q899:S899"/>
    <mergeCell ref="T899:U899"/>
    <mergeCell ref="V899:X899"/>
    <mergeCell ref="Y899:Z899"/>
    <mergeCell ref="AA899:AE899"/>
    <mergeCell ref="AF898:AG898"/>
    <mergeCell ref="AH898:AJ898"/>
    <mergeCell ref="AK898:AM898"/>
    <mergeCell ref="AN898:AP898"/>
    <mergeCell ref="AQ898:AR898"/>
    <mergeCell ref="A899:B899"/>
    <mergeCell ref="C899:E899"/>
    <mergeCell ref="F899:H899"/>
    <mergeCell ref="I899:J899"/>
    <mergeCell ref="K899:L899"/>
    <mergeCell ref="M898:P898"/>
    <mergeCell ref="Q898:S898"/>
    <mergeCell ref="T898:U898"/>
    <mergeCell ref="V898:X898"/>
    <mergeCell ref="Y898:Z898"/>
    <mergeCell ref="AA898:AE898"/>
    <mergeCell ref="AF897:AG897"/>
    <mergeCell ref="AH897:AJ897"/>
    <mergeCell ref="AK897:AM897"/>
    <mergeCell ref="AN897:AP897"/>
    <mergeCell ref="AQ897:AR897"/>
    <mergeCell ref="A898:B898"/>
    <mergeCell ref="C898:E898"/>
    <mergeCell ref="F898:H898"/>
    <mergeCell ref="I898:J898"/>
    <mergeCell ref="K898:L898"/>
    <mergeCell ref="M897:P897"/>
    <mergeCell ref="Q897:S897"/>
    <mergeCell ref="T897:U897"/>
    <mergeCell ref="V897:X897"/>
    <mergeCell ref="Y897:Z897"/>
    <mergeCell ref="AA897:AE897"/>
    <mergeCell ref="AF902:AG902"/>
    <mergeCell ref="AH902:AJ902"/>
    <mergeCell ref="AK902:AM902"/>
    <mergeCell ref="AN902:AP902"/>
    <mergeCell ref="AQ902:AR902"/>
    <mergeCell ref="A903:B903"/>
    <mergeCell ref="C903:E903"/>
    <mergeCell ref="F903:H903"/>
    <mergeCell ref="I903:J903"/>
    <mergeCell ref="K903:L903"/>
    <mergeCell ref="M902:P902"/>
    <mergeCell ref="Q902:S902"/>
    <mergeCell ref="T902:U902"/>
    <mergeCell ref="V902:X902"/>
    <mergeCell ref="Y902:Z902"/>
    <mergeCell ref="AA902:AE902"/>
    <mergeCell ref="AF901:AG901"/>
    <mergeCell ref="AH901:AJ901"/>
    <mergeCell ref="AK901:AM901"/>
    <mergeCell ref="AN901:AP901"/>
    <mergeCell ref="AQ901:AR901"/>
    <mergeCell ref="A902:B902"/>
    <mergeCell ref="C902:E902"/>
    <mergeCell ref="F902:H902"/>
    <mergeCell ref="I902:J902"/>
    <mergeCell ref="K902:L902"/>
    <mergeCell ref="M901:P901"/>
    <mergeCell ref="Q901:S901"/>
    <mergeCell ref="T901:U901"/>
    <mergeCell ref="V901:X901"/>
    <mergeCell ref="Y901:Z901"/>
    <mergeCell ref="AA901:AE901"/>
    <mergeCell ref="AF900:AG900"/>
    <mergeCell ref="AH900:AJ900"/>
    <mergeCell ref="AK900:AM900"/>
    <mergeCell ref="AN900:AP900"/>
    <mergeCell ref="AQ900:AR900"/>
    <mergeCell ref="A901:B901"/>
    <mergeCell ref="C901:E901"/>
    <mergeCell ref="F901:H901"/>
    <mergeCell ref="I901:J901"/>
    <mergeCell ref="K901:L901"/>
    <mergeCell ref="M900:P900"/>
    <mergeCell ref="Q900:S900"/>
    <mergeCell ref="T900:U900"/>
    <mergeCell ref="V900:X900"/>
    <mergeCell ref="Y900:Z900"/>
    <mergeCell ref="AA900:AE900"/>
    <mergeCell ref="AF905:AG905"/>
    <mergeCell ref="AH905:AJ905"/>
    <mergeCell ref="AK905:AM905"/>
    <mergeCell ref="AN905:AP905"/>
    <mergeCell ref="AQ905:AR905"/>
    <mergeCell ref="A906:B906"/>
    <mergeCell ref="C906:E906"/>
    <mergeCell ref="F906:H906"/>
    <mergeCell ref="I906:J906"/>
    <mergeCell ref="K906:L906"/>
    <mergeCell ref="M905:P905"/>
    <mergeCell ref="Q905:S905"/>
    <mergeCell ref="T905:U905"/>
    <mergeCell ref="V905:X905"/>
    <mergeCell ref="Y905:Z905"/>
    <mergeCell ref="AA905:AE905"/>
    <mergeCell ref="AF904:AG904"/>
    <mergeCell ref="AH904:AJ904"/>
    <mergeCell ref="AK904:AM904"/>
    <mergeCell ref="AN904:AP904"/>
    <mergeCell ref="AQ904:AR904"/>
    <mergeCell ref="A905:B905"/>
    <mergeCell ref="C905:E905"/>
    <mergeCell ref="F905:H905"/>
    <mergeCell ref="I905:J905"/>
    <mergeCell ref="K905:L905"/>
    <mergeCell ref="M904:P904"/>
    <mergeCell ref="Q904:S904"/>
    <mergeCell ref="T904:U904"/>
    <mergeCell ref="V904:X904"/>
    <mergeCell ref="Y904:Z904"/>
    <mergeCell ref="AA904:AE904"/>
    <mergeCell ref="AF903:AG903"/>
    <mergeCell ref="AH903:AJ903"/>
    <mergeCell ref="AK903:AM903"/>
    <mergeCell ref="AN903:AP903"/>
    <mergeCell ref="AQ903:AR903"/>
    <mergeCell ref="A904:B904"/>
    <mergeCell ref="C904:E904"/>
    <mergeCell ref="F904:H904"/>
    <mergeCell ref="I904:J904"/>
    <mergeCell ref="K904:L904"/>
    <mergeCell ref="M903:P903"/>
    <mergeCell ref="Q903:S903"/>
    <mergeCell ref="T903:U903"/>
    <mergeCell ref="V903:X903"/>
    <mergeCell ref="Y903:Z903"/>
    <mergeCell ref="AA903:AE903"/>
    <mergeCell ref="AF908:AG908"/>
    <mergeCell ref="AH908:AJ908"/>
    <mergeCell ref="AK908:AM908"/>
    <mergeCell ref="AN908:AP908"/>
    <mergeCell ref="AQ908:AR908"/>
    <mergeCell ref="A909:B909"/>
    <mergeCell ref="C909:E909"/>
    <mergeCell ref="F909:H909"/>
    <mergeCell ref="I909:J909"/>
    <mergeCell ref="K909:L909"/>
    <mergeCell ref="M908:P908"/>
    <mergeCell ref="Q908:S908"/>
    <mergeCell ref="T908:U908"/>
    <mergeCell ref="V908:X908"/>
    <mergeCell ref="Y908:Z908"/>
    <mergeCell ref="AA908:AE908"/>
    <mergeCell ref="AF907:AG907"/>
    <mergeCell ref="AH907:AJ907"/>
    <mergeCell ref="AK907:AM907"/>
    <mergeCell ref="AN907:AP907"/>
    <mergeCell ref="AQ907:AR907"/>
    <mergeCell ref="A908:B908"/>
    <mergeCell ref="C908:E908"/>
    <mergeCell ref="F908:H908"/>
    <mergeCell ref="I908:J908"/>
    <mergeCell ref="K908:L908"/>
    <mergeCell ref="M907:P907"/>
    <mergeCell ref="Q907:S907"/>
    <mergeCell ref="T907:U907"/>
    <mergeCell ref="V907:X907"/>
    <mergeCell ref="Y907:Z907"/>
    <mergeCell ref="AA907:AE907"/>
    <mergeCell ref="AF906:AG906"/>
    <mergeCell ref="AH906:AJ906"/>
    <mergeCell ref="AK906:AM906"/>
    <mergeCell ref="AN906:AP906"/>
    <mergeCell ref="AQ906:AR906"/>
    <mergeCell ref="A907:B907"/>
    <mergeCell ref="C907:E907"/>
    <mergeCell ref="F907:H907"/>
    <mergeCell ref="I907:J907"/>
    <mergeCell ref="K907:L907"/>
    <mergeCell ref="M906:P906"/>
    <mergeCell ref="Q906:S906"/>
    <mergeCell ref="T906:U906"/>
    <mergeCell ref="V906:X906"/>
    <mergeCell ref="Y906:Z906"/>
    <mergeCell ref="AA906:AE906"/>
    <mergeCell ref="AF911:AG911"/>
    <mergeCell ref="AH911:AJ911"/>
    <mergeCell ref="AK911:AM911"/>
    <mergeCell ref="AN911:AP911"/>
    <mergeCell ref="AQ911:AR911"/>
    <mergeCell ref="A912:B912"/>
    <mergeCell ref="C912:E912"/>
    <mergeCell ref="F912:H912"/>
    <mergeCell ref="I912:J912"/>
    <mergeCell ref="K912:L912"/>
    <mergeCell ref="M911:P911"/>
    <mergeCell ref="Q911:S911"/>
    <mergeCell ref="T911:U911"/>
    <mergeCell ref="V911:X911"/>
    <mergeCell ref="Y911:Z911"/>
    <mergeCell ref="AA911:AE911"/>
    <mergeCell ref="AF910:AG910"/>
    <mergeCell ref="AH910:AJ910"/>
    <mergeCell ref="AK910:AM910"/>
    <mergeCell ref="AN910:AP910"/>
    <mergeCell ref="AQ910:AR910"/>
    <mergeCell ref="A911:B911"/>
    <mergeCell ref="C911:E911"/>
    <mergeCell ref="F911:H911"/>
    <mergeCell ref="I911:J911"/>
    <mergeCell ref="K911:L911"/>
    <mergeCell ref="M910:P910"/>
    <mergeCell ref="Q910:S910"/>
    <mergeCell ref="T910:U910"/>
    <mergeCell ref="V910:X910"/>
    <mergeCell ref="Y910:Z910"/>
    <mergeCell ref="AA910:AE910"/>
    <mergeCell ref="AF909:AG909"/>
    <mergeCell ref="AH909:AJ909"/>
    <mergeCell ref="AK909:AM909"/>
    <mergeCell ref="AN909:AP909"/>
    <mergeCell ref="AQ909:AR909"/>
    <mergeCell ref="A910:B910"/>
    <mergeCell ref="C910:E910"/>
    <mergeCell ref="F910:H910"/>
    <mergeCell ref="I910:J910"/>
    <mergeCell ref="K910:L910"/>
    <mergeCell ref="M909:P909"/>
    <mergeCell ref="Q909:S909"/>
    <mergeCell ref="T909:U909"/>
    <mergeCell ref="V909:X909"/>
    <mergeCell ref="Y909:Z909"/>
    <mergeCell ref="AA909:AE909"/>
    <mergeCell ref="AF914:AG914"/>
    <mergeCell ref="AI914:AS914"/>
    <mergeCell ref="A915:B915"/>
    <mergeCell ref="C915:E915"/>
    <mergeCell ref="F915:H915"/>
    <mergeCell ref="I915:J915"/>
    <mergeCell ref="K915:L915"/>
    <mergeCell ref="M915:P915"/>
    <mergeCell ref="Q915:S915"/>
    <mergeCell ref="T915:U915"/>
    <mergeCell ref="M914:P914"/>
    <mergeCell ref="Q914:S914"/>
    <mergeCell ref="T914:U914"/>
    <mergeCell ref="V914:X914"/>
    <mergeCell ref="Y914:Z914"/>
    <mergeCell ref="AA914:AE914"/>
    <mergeCell ref="AF913:AG913"/>
    <mergeCell ref="AH913:AJ913"/>
    <mergeCell ref="AK913:AM913"/>
    <mergeCell ref="AN913:AP913"/>
    <mergeCell ref="AQ913:AR913"/>
    <mergeCell ref="A914:B914"/>
    <mergeCell ref="C914:E914"/>
    <mergeCell ref="F914:H914"/>
    <mergeCell ref="I914:J914"/>
    <mergeCell ref="K914:L914"/>
    <mergeCell ref="M913:P913"/>
    <mergeCell ref="Q913:S913"/>
    <mergeCell ref="T913:U913"/>
    <mergeCell ref="V913:X913"/>
    <mergeCell ref="Y913:Z913"/>
    <mergeCell ref="AA913:AE913"/>
    <mergeCell ref="AF912:AG912"/>
    <mergeCell ref="AH912:AJ912"/>
    <mergeCell ref="AK912:AM912"/>
    <mergeCell ref="AN912:AP912"/>
    <mergeCell ref="AQ912:AR912"/>
    <mergeCell ref="A913:B913"/>
    <mergeCell ref="C913:E913"/>
    <mergeCell ref="F913:H913"/>
    <mergeCell ref="I913:J913"/>
    <mergeCell ref="K913:L913"/>
    <mergeCell ref="M912:P912"/>
    <mergeCell ref="Q912:S912"/>
    <mergeCell ref="T912:U912"/>
    <mergeCell ref="V912:X912"/>
    <mergeCell ref="Y912:Z912"/>
    <mergeCell ref="AA912:AE912"/>
    <mergeCell ref="AH917:AJ917"/>
    <mergeCell ref="AK917:AM917"/>
    <mergeCell ref="AN917:AP917"/>
    <mergeCell ref="AQ917:AR917"/>
    <mergeCell ref="A918:B918"/>
    <mergeCell ref="C918:E918"/>
    <mergeCell ref="F918:H918"/>
    <mergeCell ref="I918:J918"/>
    <mergeCell ref="K918:L918"/>
    <mergeCell ref="M918:P918"/>
    <mergeCell ref="Q917:S917"/>
    <mergeCell ref="T917:U917"/>
    <mergeCell ref="V917:X917"/>
    <mergeCell ref="Y917:Z917"/>
    <mergeCell ref="AA917:AE917"/>
    <mergeCell ref="AF917:AG917"/>
    <mergeCell ref="A917:B917"/>
    <mergeCell ref="C917:E917"/>
    <mergeCell ref="F917:H917"/>
    <mergeCell ref="I917:J917"/>
    <mergeCell ref="K917:L917"/>
    <mergeCell ref="M917:P917"/>
    <mergeCell ref="Q916:S916"/>
    <mergeCell ref="T916:U916"/>
    <mergeCell ref="V916:X916"/>
    <mergeCell ref="Y916:Z916"/>
    <mergeCell ref="AA916:AE916"/>
    <mergeCell ref="AF916:AR916"/>
    <mergeCell ref="V915:X915"/>
    <mergeCell ref="Y915:Z915"/>
    <mergeCell ref="AA915:AE915"/>
    <mergeCell ref="AF915:AR915"/>
    <mergeCell ref="A916:B916"/>
    <mergeCell ref="C916:E916"/>
    <mergeCell ref="F916:H916"/>
    <mergeCell ref="I916:J916"/>
    <mergeCell ref="K916:L916"/>
    <mergeCell ref="M916:P916"/>
    <mergeCell ref="AH920:AJ920"/>
    <mergeCell ref="AK920:AM920"/>
    <mergeCell ref="AN920:AP920"/>
    <mergeCell ref="AQ920:AR920"/>
    <mergeCell ref="A921:B921"/>
    <mergeCell ref="C921:E921"/>
    <mergeCell ref="F921:H921"/>
    <mergeCell ref="I921:J921"/>
    <mergeCell ref="K921:L921"/>
    <mergeCell ref="M921:P921"/>
    <mergeCell ref="Q920:S920"/>
    <mergeCell ref="T920:U920"/>
    <mergeCell ref="V920:X920"/>
    <mergeCell ref="Y920:Z920"/>
    <mergeCell ref="AA920:AE920"/>
    <mergeCell ref="AF920:AG920"/>
    <mergeCell ref="AH919:AJ919"/>
    <mergeCell ref="AK919:AM919"/>
    <mergeCell ref="AN919:AP919"/>
    <mergeCell ref="AQ919:AR919"/>
    <mergeCell ref="A920:B920"/>
    <mergeCell ref="C920:E920"/>
    <mergeCell ref="F920:H920"/>
    <mergeCell ref="I920:J920"/>
    <mergeCell ref="K920:L920"/>
    <mergeCell ref="M920:P920"/>
    <mergeCell ref="Q919:S919"/>
    <mergeCell ref="T919:U919"/>
    <mergeCell ref="V919:X919"/>
    <mergeCell ref="Y919:Z919"/>
    <mergeCell ref="AA919:AE919"/>
    <mergeCell ref="AF919:AG919"/>
    <mergeCell ref="AH918:AJ918"/>
    <mergeCell ref="AK918:AM918"/>
    <mergeCell ref="AN918:AP918"/>
    <mergeCell ref="AQ918:AR918"/>
    <mergeCell ref="A919:B919"/>
    <mergeCell ref="C919:E919"/>
    <mergeCell ref="F919:H919"/>
    <mergeCell ref="I919:J919"/>
    <mergeCell ref="K919:L919"/>
    <mergeCell ref="M919:P919"/>
    <mergeCell ref="Q918:S918"/>
    <mergeCell ref="T918:U918"/>
    <mergeCell ref="V918:X918"/>
    <mergeCell ref="Y918:Z918"/>
    <mergeCell ref="AA918:AE918"/>
    <mergeCell ref="AF918:AG918"/>
    <mergeCell ref="AH923:AJ923"/>
    <mergeCell ref="AK923:AM923"/>
    <mergeCell ref="AN923:AP923"/>
    <mergeCell ref="AQ923:AR923"/>
    <mergeCell ref="A924:B924"/>
    <mergeCell ref="C924:E924"/>
    <mergeCell ref="F924:H924"/>
    <mergeCell ref="I924:J924"/>
    <mergeCell ref="K924:L924"/>
    <mergeCell ref="M924:P924"/>
    <mergeCell ref="Q923:S923"/>
    <mergeCell ref="T923:U923"/>
    <mergeCell ref="V923:X923"/>
    <mergeCell ref="Y923:Z923"/>
    <mergeCell ref="AA923:AE923"/>
    <mergeCell ref="AF923:AG923"/>
    <mergeCell ref="AH922:AJ922"/>
    <mergeCell ref="AK922:AM922"/>
    <mergeCell ref="AN922:AP922"/>
    <mergeCell ref="AQ922:AR922"/>
    <mergeCell ref="A923:B923"/>
    <mergeCell ref="C923:E923"/>
    <mergeCell ref="F923:H923"/>
    <mergeCell ref="I923:J923"/>
    <mergeCell ref="K923:L923"/>
    <mergeCell ref="M923:P923"/>
    <mergeCell ref="Q922:S922"/>
    <mergeCell ref="T922:U922"/>
    <mergeCell ref="V922:X922"/>
    <mergeCell ref="Y922:Z922"/>
    <mergeCell ref="AA922:AE922"/>
    <mergeCell ref="AF922:AG922"/>
    <mergeCell ref="AH921:AJ921"/>
    <mergeCell ref="AK921:AM921"/>
    <mergeCell ref="AN921:AP921"/>
    <mergeCell ref="AQ921:AR921"/>
    <mergeCell ref="A922:B922"/>
    <mergeCell ref="C922:E922"/>
    <mergeCell ref="F922:H922"/>
    <mergeCell ref="I922:J922"/>
    <mergeCell ref="K922:L922"/>
    <mergeCell ref="M922:P922"/>
    <mergeCell ref="Q921:S921"/>
    <mergeCell ref="T921:U921"/>
    <mergeCell ref="V921:X921"/>
    <mergeCell ref="Y921:Z921"/>
    <mergeCell ref="AA921:AE921"/>
    <mergeCell ref="AF921:AG921"/>
    <mergeCell ref="AH926:AJ926"/>
    <mergeCell ref="AK926:AM926"/>
    <mergeCell ref="AN926:AP926"/>
    <mergeCell ref="AQ926:AR926"/>
    <mergeCell ref="A927:B927"/>
    <mergeCell ref="C927:E927"/>
    <mergeCell ref="F927:H927"/>
    <mergeCell ref="I927:J927"/>
    <mergeCell ref="K927:L927"/>
    <mergeCell ref="M927:P927"/>
    <mergeCell ref="Q926:S926"/>
    <mergeCell ref="T926:U926"/>
    <mergeCell ref="V926:X926"/>
    <mergeCell ref="Y926:Z926"/>
    <mergeCell ref="AA926:AE926"/>
    <mergeCell ref="AF926:AG926"/>
    <mergeCell ref="AH925:AJ925"/>
    <mergeCell ref="AK925:AM925"/>
    <mergeCell ref="AN925:AP925"/>
    <mergeCell ref="AQ925:AR925"/>
    <mergeCell ref="A926:B926"/>
    <mergeCell ref="C926:E926"/>
    <mergeCell ref="F926:H926"/>
    <mergeCell ref="I926:J926"/>
    <mergeCell ref="K926:L926"/>
    <mergeCell ref="M926:P926"/>
    <mergeCell ref="Q925:S925"/>
    <mergeCell ref="T925:U925"/>
    <mergeCell ref="V925:X925"/>
    <mergeCell ref="Y925:Z925"/>
    <mergeCell ref="AA925:AE925"/>
    <mergeCell ref="AF925:AG925"/>
    <mergeCell ref="AH924:AJ924"/>
    <mergeCell ref="AK924:AM924"/>
    <mergeCell ref="AN924:AP924"/>
    <mergeCell ref="AQ924:AR924"/>
    <mergeCell ref="A925:B925"/>
    <mergeCell ref="C925:E925"/>
    <mergeCell ref="F925:H925"/>
    <mergeCell ref="I925:J925"/>
    <mergeCell ref="K925:L925"/>
    <mergeCell ref="M925:P925"/>
    <mergeCell ref="Q924:S924"/>
    <mergeCell ref="T924:U924"/>
    <mergeCell ref="V924:X924"/>
    <mergeCell ref="Y924:Z924"/>
    <mergeCell ref="AA924:AE924"/>
    <mergeCell ref="AF924:AG924"/>
    <mergeCell ref="AH929:AJ929"/>
    <mergeCell ref="AK929:AM929"/>
    <mergeCell ref="AN929:AP929"/>
    <mergeCell ref="AQ929:AR929"/>
    <mergeCell ref="A930:B930"/>
    <mergeCell ref="C930:E930"/>
    <mergeCell ref="F930:H930"/>
    <mergeCell ref="I930:J930"/>
    <mergeCell ref="K930:L930"/>
    <mergeCell ref="M930:P930"/>
    <mergeCell ref="Q929:S929"/>
    <mergeCell ref="T929:U929"/>
    <mergeCell ref="V929:X929"/>
    <mergeCell ref="Y929:Z929"/>
    <mergeCell ref="AA929:AE929"/>
    <mergeCell ref="AF929:AG929"/>
    <mergeCell ref="AH928:AJ928"/>
    <mergeCell ref="AK928:AM928"/>
    <mergeCell ref="AN928:AP928"/>
    <mergeCell ref="AQ928:AR928"/>
    <mergeCell ref="A929:B929"/>
    <mergeCell ref="C929:E929"/>
    <mergeCell ref="F929:H929"/>
    <mergeCell ref="I929:J929"/>
    <mergeCell ref="K929:L929"/>
    <mergeCell ref="M929:P929"/>
    <mergeCell ref="Q928:S928"/>
    <mergeCell ref="T928:U928"/>
    <mergeCell ref="V928:X928"/>
    <mergeCell ref="Y928:Z928"/>
    <mergeCell ref="AA928:AE928"/>
    <mergeCell ref="AF928:AG928"/>
    <mergeCell ref="AH927:AJ927"/>
    <mergeCell ref="AK927:AM927"/>
    <mergeCell ref="AN927:AP927"/>
    <mergeCell ref="AQ927:AR927"/>
    <mergeCell ref="A928:B928"/>
    <mergeCell ref="C928:E928"/>
    <mergeCell ref="F928:H928"/>
    <mergeCell ref="I928:J928"/>
    <mergeCell ref="K928:L928"/>
    <mergeCell ref="M928:P928"/>
    <mergeCell ref="Q927:S927"/>
    <mergeCell ref="T927:U927"/>
    <mergeCell ref="V927:X927"/>
    <mergeCell ref="Y927:Z927"/>
    <mergeCell ref="AA927:AE927"/>
    <mergeCell ref="AF927:AG927"/>
    <mergeCell ref="AH932:AJ932"/>
    <mergeCell ref="AK932:AM932"/>
    <mergeCell ref="AN932:AP932"/>
    <mergeCell ref="AQ932:AR932"/>
    <mergeCell ref="A933:B933"/>
    <mergeCell ref="C933:E933"/>
    <mergeCell ref="F933:H933"/>
    <mergeCell ref="I933:J933"/>
    <mergeCell ref="K933:L933"/>
    <mergeCell ref="M933:P933"/>
    <mergeCell ref="Q932:S932"/>
    <mergeCell ref="T932:U932"/>
    <mergeCell ref="V932:X932"/>
    <mergeCell ref="Y932:Z932"/>
    <mergeCell ref="AA932:AE932"/>
    <mergeCell ref="AF932:AG932"/>
    <mergeCell ref="AH931:AJ931"/>
    <mergeCell ref="AK931:AM931"/>
    <mergeCell ref="AN931:AP931"/>
    <mergeCell ref="AQ931:AR931"/>
    <mergeCell ref="A932:B932"/>
    <mergeCell ref="C932:E932"/>
    <mergeCell ref="F932:H932"/>
    <mergeCell ref="I932:J932"/>
    <mergeCell ref="K932:L932"/>
    <mergeCell ref="M932:P932"/>
    <mergeCell ref="Q931:S931"/>
    <mergeCell ref="T931:U931"/>
    <mergeCell ref="V931:X931"/>
    <mergeCell ref="Y931:Z931"/>
    <mergeCell ref="AA931:AE931"/>
    <mergeCell ref="AF931:AG931"/>
    <mergeCell ref="AH930:AJ930"/>
    <mergeCell ref="AK930:AM930"/>
    <mergeCell ref="AN930:AP930"/>
    <mergeCell ref="AQ930:AR930"/>
    <mergeCell ref="A931:B931"/>
    <mergeCell ref="C931:E931"/>
    <mergeCell ref="F931:H931"/>
    <mergeCell ref="I931:J931"/>
    <mergeCell ref="K931:L931"/>
    <mergeCell ref="M931:P931"/>
    <mergeCell ref="Q930:S930"/>
    <mergeCell ref="T930:U930"/>
    <mergeCell ref="V930:X930"/>
    <mergeCell ref="Y930:Z930"/>
    <mergeCell ref="AA930:AE930"/>
    <mergeCell ref="AF930:AG930"/>
    <mergeCell ref="AH935:AJ935"/>
    <mergeCell ref="AK935:AM935"/>
    <mergeCell ref="AN935:AP935"/>
    <mergeCell ref="AQ935:AR935"/>
    <mergeCell ref="A936:B936"/>
    <mergeCell ref="C936:E936"/>
    <mergeCell ref="F936:H936"/>
    <mergeCell ref="I936:J936"/>
    <mergeCell ref="K936:L936"/>
    <mergeCell ref="M936:P936"/>
    <mergeCell ref="Q935:S935"/>
    <mergeCell ref="T935:U935"/>
    <mergeCell ref="V935:X935"/>
    <mergeCell ref="Y935:Z935"/>
    <mergeCell ref="AA935:AE935"/>
    <mergeCell ref="AF935:AG935"/>
    <mergeCell ref="AH934:AJ934"/>
    <mergeCell ref="AK934:AM934"/>
    <mergeCell ref="AN934:AP934"/>
    <mergeCell ref="AQ934:AR934"/>
    <mergeCell ref="A935:B935"/>
    <mergeCell ref="C935:E935"/>
    <mergeCell ref="F935:H935"/>
    <mergeCell ref="I935:J935"/>
    <mergeCell ref="K935:L935"/>
    <mergeCell ref="M935:P935"/>
    <mergeCell ref="Q934:S934"/>
    <mergeCell ref="T934:U934"/>
    <mergeCell ref="V934:X934"/>
    <mergeCell ref="Y934:Z934"/>
    <mergeCell ref="AA934:AE934"/>
    <mergeCell ref="AF934:AG934"/>
    <mergeCell ref="AH933:AJ933"/>
    <mergeCell ref="AK933:AM933"/>
    <mergeCell ref="AN933:AP933"/>
    <mergeCell ref="AQ933:AR933"/>
    <mergeCell ref="A934:B934"/>
    <mergeCell ref="C934:E934"/>
    <mergeCell ref="F934:H934"/>
    <mergeCell ref="I934:J934"/>
    <mergeCell ref="K934:L934"/>
    <mergeCell ref="M934:P934"/>
    <mergeCell ref="Q933:S933"/>
    <mergeCell ref="T933:U933"/>
    <mergeCell ref="V933:X933"/>
    <mergeCell ref="Y933:Z933"/>
    <mergeCell ref="AA933:AE933"/>
    <mergeCell ref="AF933:AG933"/>
    <mergeCell ref="AH938:AJ938"/>
    <mergeCell ref="AK938:AM938"/>
    <mergeCell ref="AN938:AP938"/>
    <mergeCell ref="AQ938:AR938"/>
    <mergeCell ref="A939:B939"/>
    <mergeCell ref="C939:E939"/>
    <mergeCell ref="F939:H939"/>
    <mergeCell ref="I939:J939"/>
    <mergeCell ref="K939:L939"/>
    <mergeCell ref="M939:P939"/>
    <mergeCell ref="Q938:S938"/>
    <mergeCell ref="T938:U938"/>
    <mergeCell ref="V938:X938"/>
    <mergeCell ref="Y938:Z938"/>
    <mergeCell ref="AA938:AE938"/>
    <mergeCell ref="AF938:AG938"/>
    <mergeCell ref="AH937:AJ937"/>
    <mergeCell ref="AK937:AM937"/>
    <mergeCell ref="AN937:AP937"/>
    <mergeCell ref="AQ937:AR937"/>
    <mergeCell ref="A938:B938"/>
    <mergeCell ref="C938:E938"/>
    <mergeCell ref="F938:H938"/>
    <mergeCell ref="I938:J938"/>
    <mergeCell ref="K938:L938"/>
    <mergeCell ref="M938:P938"/>
    <mergeCell ref="Q937:S937"/>
    <mergeCell ref="T937:U937"/>
    <mergeCell ref="V937:X937"/>
    <mergeCell ref="Y937:Z937"/>
    <mergeCell ref="AA937:AE937"/>
    <mergeCell ref="AF937:AG937"/>
    <mergeCell ref="AH936:AJ936"/>
    <mergeCell ref="AK936:AM936"/>
    <mergeCell ref="AN936:AP936"/>
    <mergeCell ref="AQ936:AR936"/>
    <mergeCell ref="A937:B937"/>
    <mergeCell ref="C937:E937"/>
    <mergeCell ref="F937:H937"/>
    <mergeCell ref="I937:J937"/>
    <mergeCell ref="K937:L937"/>
    <mergeCell ref="M937:P937"/>
    <mergeCell ref="Q936:S936"/>
    <mergeCell ref="T936:U936"/>
    <mergeCell ref="V936:X936"/>
    <mergeCell ref="Y936:Z936"/>
    <mergeCell ref="AA936:AE936"/>
    <mergeCell ref="AF936:AG936"/>
    <mergeCell ref="AH941:AJ941"/>
    <mergeCell ref="AK941:AM941"/>
    <mergeCell ref="AN941:AP941"/>
    <mergeCell ref="AQ941:AR941"/>
    <mergeCell ref="A942:B942"/>
    <mergeCell ref="C942:E942"/>
    <mergeCell ref="F942:H942"/>
    <mergeCell ref="I942:J942"/>
    <mergeCell ref="K942:L942"/>
    <mergeCell ref="M942:P942"/>
    <mergeCell ref="Q941:S941"/>
    <mergeCell ref="T941:U941"/>
    <mergeCell ref="V941:X941"/>
    <mergeCell ref="Y941:Z941"/>
    <mergeCell ref="AA941:AE941"/>
    <mergeCell ref="AF941:AG941"/>
    <mergeCell ref="AH940:AJ940"/>
    <mergeCell ref="AK940:AM940"/>
    <mergeCell ref="AN940:AP940"/>
    <mergeCell ref="AQ940:AR940"/>
    <mergeCell ref="A941:B941"/>
    <mergeCell ref="C941:E941"/>
    <mergeCell ref="F941:H941"/>
    <mergeCell ref="I941:J941"/>
    <mergeCell ref="K941:L941"/>
    <mergeCell ref="M941:P941"/>
    <mergeCell ref="Q940:S940"/>
    <mergeCell ref="T940:U940"/>
    <mergeCell ref="V940:X940"/>
    <mergeCell ref="Y940:Z940"/>
    <mergeCell ref="AA940:AE940"/>
    <mergeCell ref="AF940:AG940"/>
    <mergeCell ref="AH939:AJ939"/>
    <mergeCell ref="AK939:AM939"/>
    <mergeCell ref="AN939:AP939"/>
    <mergeCell ref="AQ939:AR939"/>
    <mergeCell ref="A940:B940"/>
    <mergeCell ref="C940:E940"/>
    <mergeCell ref="F940:H940"/>
    <mergeCell ref="I940:J940"/>
    <mergeCell ref="K940:L940"/>
    <mergeCell ref="M940:P940"/>
    <mergeCell ref="Q939:S939"/>
    <mergeCell ref="T939:U939"/>
    <mergeCell ref="V939:X939"/>
    <mergeCell ref="Y939:Z939"/>
    <mergeCell ref="AA939:AE939"/>
    <mergeCell ref="AF939:AG939"/>
    <mergeCell ref="AH944:AJ944"/>
    <mergeCell ref="AK944:AM944"/>
    <mergeCell ref="AN944:AP944"/>
    <mergeCell ref="AQ944:AR944"/>
    <mergeCell ref="A945:B945"/>
    <mergeCell ref="C945:E945"/>
    <mergeCell ref="F945:H945"/>
    <mergeCell ref="I945:J945"/>
    <mergeCell ref="K945:L945"/>
    <mergeCell ref="M945:P945"/>
    <mergeCell ref="Q944:S944"/>
    <mergeCell ref="T944:U944"/>
    <mergeCell ref="V944:X944"/>
    <mergeCell ref="Y944:Z944"/>
    <mergeCell ref="AA944:AE944"/>
    <mergeCell ref="AF944:AG944"/>
    <mergeCell ref="AH943:AJ943"/>
    <mergeCell ref="AK943:AM943"/>
    <mergeCell ref="AN943:AP943"/>
    <mergeCell ref="AQ943:AR943"/>
    <mergeCell ref="A944:B944"/>
    <mergeCell ref="C944:E944"/>
    <mergeCell ref="F944:H944"/>
    <mergeCell ref="I944:J944"/>
    <mergeCell ref="K944:L944"/>
    <mergeCell ref="M944:P944"/>
    <mergeCell ref="Q943:S943"/>
    <mergeCell ref="T943:U943"/>
    <mergeCell ref="V943:X943"/>
    <mergeCell ref="Y943:Z943"/>
    <mergeCell ref="AA943:AE943"/>
    <mergeCell ref="AF943:AG943"/>
    <mergeCell ref="AH942:AJ942"/>
    <mergeCell ref="AK942:AM942"/>
    <mergeCell ref="AN942:AP942"/>
    <mergeCell ref="AQ942:AR942"/>
    <mergeCell ref="A943:B943"/>
    <mergeCell ref="C943:E943"/>
    <mergeCell ref="F943:H943"/>
    <mergeCell ref="I943:J943"/>
    <mergeCell ref="K943:L943"/>
    <mergeCell ref="M943:P943"/>
    <mergeCell ref="Q942:S942"/>
    <mergeCell ref="T942:U942"/>
    <mergeCell ref="V942:X942"/>
    <mergeCell ref="Y942:Z942"/>
    <mergeCell ref="AA942:AE942"/>
    <mergeCell ref="AF942:AG942"/>
    <mergeCell ref="AC947:AE947"/>
    <mergeCell ref="AF947:AR947"/>
    <mergeCell ref="A948:B948"/>
    <mergeCell ref="C948:E948"/>
    <mergeCell ref="F948:H948"/>
    <mergeCell ref="I948:J948"/>
    <mergeCell ref="K948:L948"/>
    <mergeCell ref="M948:P948"/>
    <mergeCell ref="Q948:S948"/>
    <mergeCell ref="T948:U948"/>
    <mergeCell ref="M947:P947"/>
    <mergeCell ref="Q947:S947"/>
    <mergeCell ref="T947:U947"/>
    <mergeCell ref="V947:X947"/>
    <mergeCell ref="Y947:Z947"/>
    <mergeCell ref="AA947:AB947"/>
    <mergeCell ref="V946:X946"/>
    <mergeCell ref="Y946:Z946"/>
    <mergeCell ref="AA946:AB946"/>
    <mergeCell ref="AC946:AE946"/>
    <mergeCell ref="AF946:AR946"/>
    <mergeCell ref="A947:B947"/>
    <mergeCell ref="C947:E947"/>
    <mergeCell ref="F947:H947"/>
    <mergeCell ref="I947:J947"/>
    <mergeCell ref="K947:L947"/>
    <mergeCell ref="AF945:AG945"/>
    <mergeCell ref="AI945:AS945"/>
    <mergeCell ref="A946:B946"/>
    <mergeCell ref="C946:E946"/>
    <mergeCell ref="F946:H946"/>
    <mergeCell ref="I946:J946"/>
    <mergeCell ref="K946:L946"/>
    <mergeCell ref="M946:P946"/>
    <mergeCell ref="Q946:S946"/>
    <mergeCell ref="T946:U946"/>
    <mergeCell ref="Q945:S945"/>
    <mergeCell ref="T945:U945"/>
    <mergeCell ref="V945:X945"/>
    <mergeCell ref="Y945:Z945"/>
    <mergeCell ref="AA945:AB945"/>
    <mergeCell ref="AC945:AE945"/>
    <mergeCell ref="AN950:AP950"/>
    <mergeCell ref="AQ950:AR950"/>
    <mergeCell ref="A951:B951"/>
    <mergeCell ref="C951:E951"/>
    <mergeCell ref="F951:H951"/>
    <mergeCell ref="I951:J951"/>
    <mergeCell ref="K951:L951"/>
    <mergeCell ref="M951:P951"/>
    <mergeCell ref="Q951:S951"/>
    <mergeCell ref="T951:U951"/>
    <mergeCell ref="V950:X950"/>
    <mergeCell ref="Y950:Z950"/>
    <mergeCell ref="AA950:AE950"/>
    <mergeCell ref="AF950:AG950"/>
    <mergeCell ref="AH950:AJ950"/>
    <mergeCell ref="AK950:AM950"/>
    <mergeCell ref="AN949:AP949"/>
    <mergeCell ref="AQ949:AR949"/>
    <mergeCell ref="A950:B950"/>
    <mergeCell ref="C950:E950"/>
    <mergeCell ref="F950:H950"/>
    <mergeCell ref="I950:J950"/>
    <mergeCell ref="K950:L950"/>
    <mergeCell ref="M950:P950"/>
    <mergeCell ref="Q950:S950"/>
    <mergeCell ref="T950:U950"/>
    <mergeCell ref="V949:X949"/>
    <mergeCell ref="Y949:Z949"/>
    <mergeCell ref="AA949:AE949"/>
    <mergeCell ref="AF949:AG949"/>
    <mergeCell ref="AH949:AJ949"/>
    <mergeCell ref="AK949:AM949"/>
    <mergeCell ref="AN948:AP948"/>
    <mergeCell ref="AQ948:AR948"/>
    <mergeCell ref="A949:B949"/>
    <mergeCell ref="C949:E949"/>
    <mergeCell ref="F949:H949"/>
    <mergeCell ref="I949:J949"/>
    <mergeCell ref="K949:L949"/>
    <mergeCell ref="M949:P949"/>
    <mergeCell ref="Q949:S949"/>
    <mergeCell ref="T949:U949"/>
    <mergeCell ref="V948:X948"/>
    <mergeCell ref="Y948:Z948"/>
    <mergeCell ref="AA948:AE948"/>
    <mergeCell ref="AF948:AG948"/>
    <mergeCell ref="AH948:AJ948"/>
    <mergeCell ref="AK948:AM948"/>
    <mergeCell ref="AN953:AP953"/>
    <mergeCell ref="AQ953:AR953"/>
    <mergeCell ref="A954:B954"/>
    <mergeCell ref="C954:E954"/>
    <mergeCell ref="F954:H954"/>
    <mergeCell ref="I954:J954"/>
    <mergeCell ref="K954:L954"/>
    <mergeCell ref="M954:P954"/>
    <mergeCell ref="Q954:S954"/>
    <mergeCell ref="T954:U954"/>
    <mergeCell ref="V953:X953"/>
    <mergeCell ref="Y953:Z953"/>
    <mergeCell ref="AA953:AE953"/>
    <mergeCell ref="AF953:AG953"/>
    <mergeCell ref="AH953:AJ953"/>
    <mergeCell ref="AK953:AM953"/>
    <mergeCell ref="AN952:AP952"/>
    <mergeCell ref="AQ952:AR952"/>
    <mergeCell ref="A953:B953"/>
    <mergeCell ref="C953:E953"/>
    <mergeCell ref="F953:H953"/>
    <mergeCell ref="I953:J953"/>
    <mergeCell ref="K953:L953"/>
    <mergeCell ref="M953:P953"/>
    <mergeCell ref="Q953:S953"/>
    <mergeCell ref="T953:U953"/>
    <mergeCell ref="V952:X952"/>
    <mergeCell ref="Y952:Z952"/>
    <mergeCell ref="AA952:AE952"/>
    <mergeCell ref="AF952:AG952"/>
    <mergeCell ref="AH952:AJ952"/>
    <mergeCell ref="AK952:AM952"/>
    <mergeCell ref="AN951:AP951"/>
    <mergeCell ref="AQ951:AR951"/>
    <mergeCell ref="A952:B952"/>
    <mergeCell ref="C952:E952"/>
    <mergeCell ref="F952:H952"/>
    <mergeCell ref="I952:J952"/>
    <mergeCell ref="K952:L952"/>
    <mergeCell ref="M952:P952"/>
    <mergeCell ref="Q952:S952"/>
    <mergeCell ref="T952:U952"/>
    <mergeCell ref="V951:X951"/>
    <mergeCell ref="Y951:Z951"/>
    <mergeCell ref="AA951:AE951"/>
    <mergeCell ref="AF951:AG951"/>
    <mergeCell ref="AH951:AJ951"/>
    <mergeCell ref="AK951:AM951"/>
    <mergeCell ref="AN956:AP956"/>
    <mergeCell ref="AQ956:AR956"/>
    <mergeCell ref="A957:B957"/>
    <mergeCell ref="C957:E957"/>
    <mergeCell ref="F957:H957"/>
    <mergeCell ref="I957:J957"/>
    <mergeCell ref="K957:L957"/>
    <mergeCell ref="M957:P957"/>
    <mergeCell ref="Q957:S957"/>
    <mergeCell ref="T957:U957"/>
    <mergeCell ref="V956:X956"/>
    <mergeCell ref="Y956:Z956"/>
    <mergeCell ref="AA956:AE956"/>
    <mergeCell ref="AF956:AG956"/>
    <mergeCell ref="AH956:AJ956"/>
    <mergeCell ref="AK956:AM956"/>
    <mergeCell ref="AN955:AP955"/>
    <mergeCell ref="AQ955:AR955"/>
    <mergeCell ref="A956:B956"/>
    <mergeCell ref="C956:E956"/>
    <mergeCell ref="F956:H956"/>
    <mergeCell ref="I956:J956"/>
    <mergeCell ref="K956:L956"/>
    <mergeCell ref="M956:P956"/>
    <mergeCell ref="Q956:S956"/>
    <mergeCell ref="T956:U956"/>
    <mergeCell ref="V955:X955"/>
    <mergeCell ref="Y955:Z955"/>
    <mergeCell ref="AA955:AE955"/>
    <mergeCell ref="AF955:AG955"/>
    <mergeCell ref="AH955:AJ955"/>
    <mergeCell ref="AK955:AM955"/>
    <mergeCell ref="AN954:AP954"/>
    <mergeCell ref="AQ954:AR954"/>
    <mergeCell ref="A955:B955"/>
    <mergeCell ref="C955:E955"/>
    <mergeCell ref="F955:H955"/>
    <mergeCell ref="I955:J955"/>
    <mergeCell ref="K955:L955"/>
    <mergeCell ref="M955:P955"/>
    <mergeCell ref="Q955:S955"/>
    <mergeCell ref="T955:U955"/>
    <mergeCell ref="V954:X954"/>
    <mergeCell ref="Y954:Z954"/>
    <mergeCell ref="AA954:AE954"/>
    <mergeCell ref="AF954:AG954"/>
    <mergeCell ref="AH954:AJ954"/>
    <mergeCell ref="AK954:AM954"/>
    <mergeCell ref="AN959:AP959"/>
    <mergeCell ref="AQ959:AR959"/>
    <mergeCell ref="A960:B960"/>
    <mergeCell ref="C960:E960"/>
    <mergeCell ref="F960:H960"/>
    <mergeCell ref="I960:J960"/>
    <mergeCell ref="K960:L960"/>
    <mergeCell ref="M960:P960"/>
    <mergeCell ref="Q960:S960"/>
    <mergeCell ref="T960:U960"/>
    <mergeCell ref="V959:X959"/>
    <mergeCell ref="Y959:Z959"/>
    <mergeCell ref="AA959:AE959"/>
    <mergeCell ref="AF959:AG959"/>
    <mergeCell ref="AH959:AJ959"/>
    <mergeCell ref="AK959:AM959"/>
    <mergeCell ref="AN958:AP958"/>
    <mergeCell ref="AQ958:AR958"/>
    <mergeCell ref="A959:B959"/>
    <mergeCell ref="C959:E959"/>
    <mergeCell ref="F959:H959"/>
    <mergeCell ref="I959:J959"/>
    <mergeCell ref="K959:L959"/>
    <mergeCell ref="M959:P959"/>
    <mergeCell ref="Q959:S959"/>
    <mergeCell ref="T959:U959"/>
    <mergeCell ref="V958:X958"/>
    <mergeCell ref="Y958:Z958"/>
    <mergeCell ref="AA958:AE958"/>
    <mergeCell ref="AF958:AG958"/>
    <mergeCell ref="AH958:AJ958"/>
    <mergeCell ref="AK958:AM958"/>
    <mergeCell ref="AN957:AP957"/>
    <mergeCell ref="AQ957:AR957"/>
    <mergeCell ref="A958:B958"/>
    <mergeCell ref="C958:E958"/>
    <mergeCell ref="F958:H958"/>
    <mergeCell ref="I958:J958"/>
    <mergeCell ref="K958:L958"/>
    <mergeCell ref="M958:P958"/>
    <mergeCell ref="Q958:S958"/>
    <mergeCell ref="T958:U958"/>
    <mergeCell ref="V957:X957"/>
    <mergeCell ref="Y957:Z957"/>
    <mergeCell ref="AA957:AE957"/>
    <mergeCell ref="AF957:AG957"/>
    <mergeCell ref="AH957:AJ957"/>
    <mergeCell ref="AK957:AM957"/>
    <mergeCell ref="AN962:AP962"/>
    <mergeCell ref="AQ962:AR962"/>
    <mergeCell ref="A963:B963"/>
    <mergeCell ref="C963:E963"/>
    <mergeCell ref="F963:H963"/>
    <mergeCell ref="I963:J963"/>
    <mergeCell ref="K963:L963"/>
    <mergeCell ref="M963:P963"/>
    <mergeCell ref="Q963:S963"/>
    <mergeCell ref="T963:U963"/>
    <mergeCell ref="V962:X962"/>
    <mergeCell ref="Y962:Z962"/>
    <mergeCell ref="AA962:AE962"/>
    <mergeCell ref="AF962:AG962"/>
    <mergeCell ref="AH962:AJ962"/>
    <mergeCell ref="AK962:AM962"/>
    <mergeCell ref="AN961:AP961"/>
    <mergeCell ref="AQ961:AR961"/>
    <mergeCell ref="A962:B962"/>
    <mergeCell ref="C962:E962"/>
    <mergeCell ref="F962:H962"/>
    <mergeCell ref="I962:J962"/>
    <mergeCell ref="K962:L962"/>
    <mergeCell ref="M962:P962"/>
    <mergeCell ref="Q962:S962"/>
    <mergeCell ref="T962:U962"/>
    <mergeCell ref="V961:X961"/>
    <mergeCell ref="Y961:Z961"/>
    <mergeCell ref="AA961:AE961"/>
    <mergeCell ref="AF961:AG961"/>
    <mergeCell ref="AH961:AJ961"/>
    <mergeCell ref="AK961:AM961"/>
    <mergeCell ref="AN960:AP960"/>
    <mergeCell ref="AQ960:AR960"/>
    <mergeCell ref="A961:B961"/>
    <mergeCell ref="C961:E961"/>
    <mergeCell ref="F961:H961"/>
    <mergeCell ref="I961:J961"/>
    <mergeCell ref="K961:L961"/>
    <mergeCell ref="M961:P961"/>
    <mergeCell ref="Q961:S961"/>
    <mergeCell ref="T961:U961"/>
    <mergeCell ref="V960:X960"/>
    <mergeCell ref="Y960:Z960"/>
    <mergeCell ref="AA960:AE960"/>
    <mergeCell ref="AF960:AG960"/>
    <mergeCell ref="AH960:AJ960"/>
    <mergeCell ref="AK960:AM960"/>
    <mergeCell ref="AN965:AP965"/>
    <mergeCell ref="AQ965:AR965"/>
    <mergeCell ref="A966:B966"/>
    <mergeCell ref="C966:E966"/>
    <mergeCell ref="F966:H966"/>
    <mergeCell ref="I966:J966"/>
    <mergeCell ref="K966:L966"/>
    <mergeCell ref="M966:P966"/>
    <mergeCell ref="Q966:S966"/>
    <mergeCell ref="T966:U966"/>
    <mergeCell ref="V965:X965"/>
    <mergeCell ref="Y965:Z965"/>
    <mergeCell ref="AA965:AE965"/>
    <mergeCell ref="AF965:AG965"/>
    <mergeCell ref="AH965:AJ965"/>
    <mergeCell ref="AK965:AM965"/>
    <mergeCell ref="AN964:AP964"/>
    <mergeCell ref="AQ964:AR964"/>
    <mergeCell ref="A965:B965"/>
    <mergeCell ref="C965:E965"/>
    <mergeCell ref="F965:H965"/>
    <mergeCell ref="I965:J965"/>
    <mergeCell ref="K965:L965"/>
    <mergeCell ref="M965:P965"/>
    <mergeCell ref="Q965:S965"/>
    <mergeCell ref="T965:U965"/>
    <mergeCell ref="V964:X964"/>
    <mergeCell ref="Y964:Z964"/>
    <mergeCell ref="AA964:AE964"/>
    <mergeCell ref="AF964:AG964"/>
    <mergeCell ref="AH964:AJ964"/>
    <mergeCell ref="AK964:AM964"/>
    <mergeCell ref="AN963:AP963"/>
    <mergeCell ref="AQ963:AR963"/>
    <mergeCell ref="A964:B964"/>
    <mergeCell ref="C964:E964"/>
    <mergeCell ref="F964:H964"/>
    <mergeCell ref="I964:J964"/>
    <mergeCell ref="K964:L964"/>
    <mergeCell ref="M964:P964"/>
    <mergeCell ref="Q964:S964"/>
    <mergeCell ref="T964:U964"/>
    <mergeCell ref="V963:X963"/>
    <mergeCell ref="Y963:Z963"/>
    <mergeCell ref="AA963:AE963"/>
    <mergeCell ref="AF963:AG963"/>
    <mergeCell ref="AH963:AJ963"/>
    <mergeCell ref="AK963:AM963"/>
    <mergeCell ref="AN968:AP968"/>
    <mergeCell ref="AQ968:AR968"/>
    <mergeCell ref="A969:B969"/>
    <mergeCell ref="C969:E969"/>
    <mergeCell ref="F969:H969"/>
    <mergeCell ref="I969:J969"/>
    <mergeCell ref="K969:L969"/>
    <mergeCell ref="M969:P969"/>
    <mergeCell ref="Q969:S969"/>
    <mergeCell ref="T969:U969"/>
    <mergeCell ref="V968:X968"/>
    <mergeCell ref="Y968:Z968"/>
    <mergeCell ref="AA968:AE968"/>
    <mergeCell ref="AF968:AG968"/>
    <mergeCell ref="AH968:AJ968"/>
    <mergeCell ref="AK968:AM968"/>
    <mergeCell ref="AN967:AP967"/>
    <mergeCell ref="AQ967:AR967"/>
    <mergeCell ref="A968:B968"/>
    <mergeCell ref="C968:E968"/>
    <mergeCell ref="F968:H968"/>
    <mergeCell ref="I968:J968"/>
    <mergeCell ref="K968:L968"/>
    <mergeCell ref="M968:P968"/>
    <mergeCell ref="Q968:S968"/>
    <mergeCell ref="T968:U968"/>
    <mergeCell ref="V967:X967"/>
    <mergeCell ref="Y967:Z967"/>
    <mergeCell ref="AA967:AE967"/>
    <mergeCell ref="AF967:AG967"/>
    <mergeCell ref="AH967:AJ967"/>
    <mergeCell ref="AK967:AM967"/>
    <mergeCell ref="AN966:AP966"/>
    <mergeCell ref="AQ966:AR966"/>
    <mergeCell ref="A967:B967"/>
    <mergeCell ref="C967:E967"/>
    <mergeCell ref="F967:H967"/>
    <mergeCell ref="I967:J967"/>
    <mergeCell ref="K967:L967"/>
    <mergeCell ref="M967:P967"/>
    <mergeCell ref="Q967:S967"/>
    <mergeCell ref="T967:U967"/>
    <mergeCell ref="V966:X966"/>
    <mergeCell ref="Y966:Z966"/>
    <mergeCell ref="AA966:AE966"/>
    <mergeCell ref="AF966:AG966"/>
    <mergeCell ref="AH966:AJ966"/>
    <mergeCell ref="AK966:AM966"/>
    <mergeCell ref="AN971:AP971"/>
    <mergeCell ref="AQ971:AR971"/>
    <mergeCell ref="A972:B972"/>
    <mergeCell ref="C972:E972"/>
    <mergeCell ref="F972:H972"/>
    <mergeCell ref="I972:J972"/>
    <mergeCell ref="K972:L972"/>
    <mergeCell ref="M972:P972"/>
    <mergeCell ref="Q972:S972"/>
    <mergeCell ref="T972:U972"/>
    <mergeCell ref="V971:X971"/>
    <mergeCell ref="Y971:Z971"/>
    <mergeCell ref="AA971:AE971"/>
    <mergeCell ref="AF971:AG971"/>
    <mergeCell ref="AH971:AJ971"/>
    <mergeCell ref="AK971:AM971"/>
    <mergeCell ref="AN970:AP970"/>
    <mergeCell ref="AQ970:AR970"/>
    <mergeCell ref="A971:B971"/>
    <mergeCell ref="C971:E971"/>
    <mergeCell ref="F971:H971"/>
    <mergeCell ref="I971:J971"/>
    <mergeCell ref="K971:L971"/>
    <mergeCell ref="M971:P971"/>
    <mergeCell ref="Q971:S971"/>
    <mergeCell ref="T971:U971"/>
    <mergeCell ref="V970:X970"/>
    <mergeCell ref="Y970:Z970"/>
    <mergeCell ref="AA970:AE970"/>
    <mergeCell ref="AF970:AG970"/>
    <mergeCell ref="AH970:AJ970"/>
    <mergeCell ref="AK970:AM970"/>
    <mergeCell ref="AN969:AP969"/>
    <mergeCell ref="AQ969:AR969"/>
    <mergeCell ref="A970:B970"/>
    <mergeCell ref="C970:E970"/>
    <mergeCell ref="F970:H970"/>
    <mergeCell ref="I970:J970"/>
    <mergeCell ref="K970:L970"/>
    <mergeCell ref="M970:P970"/>
    <mergeCell ref="Q970:S970"/>
    <mergeCell ref="T970:U970"/>
    <mergeCell ref="V969:X969"/>
    <mergeCell ref="Y969:Z969"/>
    <mergeCell ref="AA969:AE969"/>
    <mergeCell ref="AF969:AG969"/>
    <mergeCell ref="AH969:AJ969"/>
    <mergeCell ref="AK969:AM969"/>
    <mergeCell ref="AN974:AP974"/>
    <mergeCell ref="AQ974:AR974"/>
    <mergeCell ref="A975:B975"/>
    <mergeCell ref="C975:E975"/>
    <mergeCell ref="F975:H975"/>
    <mergeCell ref="I975:J975"/>
    <mergeCell ref="K975:L975"/>
    <mergeCell ref="M975:P975"/>
    <mergeCell ref="Q975:S975"/>
    <mergeCell ref="T975:U975"/>
    <mergeCell ref="V974:X974"/>
    <mergeCell ref="Y974:Z974"/>
    <mergeCell ref="AA974:AE974"/>
    <mergeCell ref="AF974:AG974"/>
    <mergeCell ref="AH974:AJ974"/>
    <mergeCell ref="AK974:AM974"/>
    <mergeCell ref="AN973:AP973"/>
    <mergeCell ref="AQ973:AR973"/>
    <mergeCell ref="A974:B974"/>
    <mergeCell ref="C974:E974"/>
    <mergeCell ref="F974:H974"/>
    <mergeCell ref="I974:J974"/>
    <mergeCell ref="K974:L974"/>
    <mergeCell ref="M974:P974"/>
    <mergeCell ref="Q974:S974"/>
    <mergeCell ref="T974:U974"/>
    <mergeCell ref="V973:X973"/>
    <mergeCell ref="Y973:Z973"/>
    <mergeCell ref="AA973:AE973"/>
    <mergeCell ref="AF973:AG973"/>
    <mergeCell ref="AH973:AJ973"/>
    <mergeCell ref="AK973:AM973"/>
    <mergeCell ref="AN972:AP972"/>
    <mergeCell ref="AQ972:AR972"/>
    <mergeCell ref="A973:B973"/>
    <mergeCell ref="C973:E973"/>
    <mergeCell ref="F973:H973"/>
    <mergeCell ref="I973:J973"/>
    <mergeCell ref="K973:L973"/>
    <mergeCell ref="M973:P973"/>
    <mergeCell ref="Q973:S973"/>
    <mergeCell ref="T973:U973"/>
    <mergeCell ref="V972:X972"/>
    <mergeCell ref="Y972:Z972"/>
    <mergeCell ref="AA972:AE972"/>
    <mergeCell ref="AF972:AG972"/>
    <mergeCell ref="AH972:AJ972"/>
    <mergeCell ref="AK972:AM972"/>
    <mergeCell ref="V977:X977"/>
    <mergeCell ref="Y977:Z977"/>
    <mergeCell ref="AA977:AE977"/>
    <mergeCell ref="AF977:AG977"/>
    <mergeCell ref="AK977:AM977"/>
    <mergeCell ref="AN977:AR977"/>
    <mergeCell ref="AN976:AP976"/>
    <mergeCell ref="AQ976:AR976"/>
    <mergeCell ref="A977:B977"/>
    <mergeCell ref="C977:E977"/>
    <mergeCell ref="F977:H977"/>
    <mergeCell ref="I977:J977"/>
    <mergeCell ref="K977:L977"/>
    <mergeCell ref="M977:P977"/>
    <mergeCell ref="Q977:S977"/>
    <mergeCell ref="T977:U977"/>
    <mergeCell ref="V976:X976"/>
    <mergeCell ref="Y976:Z976"/>
    <mergeCell ref="AA976:AE976"/>
    <mergeCell ref="AF976:AG976"/>
    <mergeCell ref="AH976:AJ976"/>
    <mergeCell ref="AK976:AM976"/>
    <mergeCell ref="AN975:AP975"/>
    <mergeCell ref="AQ975:AR975"/>
    <mergeCell ref="A976:B976"/>
    <mergeCell ref="C976:E976"/>
    <mergeCell ref="F976:H976"/>
    <mergeCell ref="I976:J976"/>
    <mergeCell ref="K976:L976"/>
    <mergeCell ref="M976:P976"/>
    <mergeCell ref="Q976:S976"/>
    <mergeCell ref="T976:U976"/>
    <mergeCell ref="V975:X975"/>
    <mergeCell ref="Y975:Z975"/>
    <mergeCell ref="AA975:AE975"/>
    <mergeCell ref="AF975:AG975"/>
    <mergeCell ref="AH975:AJ975"/>
    <mergeCell ref="AK975:AM975"/>
    <mergeCell ref="AK979:AM979"/>
    <mergeCell ref="AN979:AR979"/>
    <mergeCell ref="A980:B980"/>
    <mergeCell ref="C980:E980"/>
    <mergeCell ref="F980:H980"/>
    <mergeCell ref="I980:J980"/>
    <mergeCell ref="K980:L980"/>
    <mergeCell ref="M980:P980"/>
    <mergeCell ref="Q980:S980"/>
    <mergeCell ref="T980:U980"/>
    <mergeCell ref="T979:U979"/>
    <mergeCell ref="V979:X979"/>
    <mergeCell ref="Y979:Z979"/>
    <mergeCell ref="AA979:AE979"/>
    <mergeCell ref="AF979:AG979"/>
    <mergeCell ref="AH979:AJ979"/>
    <mergeCell ref="AH978:AJ978"/>
    <mergeCell ref="AK978:AM978"/>
    <mergeCell ref="AN978:AR978"/>
    <mergeCell ref="A979:B979"/>
    <mergeCell ref="C979:E979"/>
    <mergeCell ref="F979:H979"/>
    <mergeCell ref="I979:J979"/>
    <mergeCell ref="K979:L979"/>
    <mergeCell ref="M979:P979"/>
    <mergeCell ref="Q979:S979"/>
    <mergeCell ref="Q978:S978"/>
    <mergeCell ref="T978:U978"/>
    <mergeCell ref="V978:X978"/>
    <mergeCell ref="Y978:Z978"/>
    <mergeCell ref="AA978:AE978"/>
    <mergeCell ref="AF978:AG978"/>
    <mergeCell ref="A978:B978"/>
    <mergeCell ref="C978:E978"/>
    <mergeCell ref="F978:H978"/>
    <mergeCell ref="I978:J978"/>
    <mergeCell ref="K978:L978"/>
    <mergeCell ref="M978:P978"/>
    <mergeCell ref="AH982:AJ982"/>
    <mergeCell ref="AK982:AM982"/>
    <mergeCell ref="AN982:AR982"/>
    <mergeCell ref="A983:B983"/>
    <mergeCell ref="C983:E983"/>
    <mergeCell ref="F983:H983"/>
    <mergeCell ref="I983:J983"/>
    <mergeCell ref="K983:L983"/>
    <mergeCell ref="M983:P983"/>
    <mergeCell ref="Q983:S983"/>
    <mergeCell ref="Q982:S982"/>
    <mergeCell ref="T982:U982"/>
    <mergeCell ref="V982:X982"/>
    <mergeCell ref="Y982:Z982"/>
    <mergeCell ref="AA982:AE982"/>
    <mergeCell ref="AF982:AG982"/>
    <mergeCell ref="A982:B982"/>
    <mergeCell ref="C982:E982"/>
    <mergeCell ref="F982:H982"/>
    <mergeCell ref="I982:J982"/>
    <mergeCell ref="K982:L982"/>
    <mergeCell ref="M982:P982"/>
    <mergeCell ref="Y981:Z981"/>
    <mergeCell ref="AA981:AE981"/>
    <mergeCell ref="AF981:AG981"/>
    <mergeCell ref="AH981:AJ981"/>
    <mergeCell ref="AK981:AM981"/>
    <mergeCell ref="AN981:AR981"/>
    <mergeCell ref="AN980:AR980"/>
    <mergeCell ref="A981:B981"/>
    <mergeCell ref="C981:E981"/>
    <mergeCell ref="F981:H981"/>
    <mergeCell ref="I981:J981"/>
    <mergeCell ref="K981:L981"/>
    <mergeCell ref="M981:P981"/>
    <mergeCell ref="Q981:S981"/>
    <mergeCell ref="T981:U981"/>
    <mergeCell ref="V981:X981"/>
    <mergeCell ref="V980:X980"/>
    <mergeCell ref="Y980:Z980"/>
    <mergeCell ref="AA980:AE980"/>
    <mergeCell ref="AF980:AG980"/>
    <mergeCell ref="AH980:AJ980"/>
    <mergeCell ref="AK980:AM980"/>
    <mergeCell ref="Y985:Z985"/>
    <mergeCell ref="AA985:AE985"/>
    <mergeCell ref="AF985:AG985"/>
    <mergeCell ref="AH985:AJ985"/>
    <mergeCell ref="AK985:AM985"/>
    <mergeCell ref="AN985:AR985"/>
    <mergeCell ref="AN984:AR984"/>
    <mergeCell ref="A985:B985"/>
    <mergeCell ref="C985:E985"/>
    <mergeCell ref="F985:H985"/>
    <mergeCell ref="I985:J985"/>
    <mergeCell ref="K985:L985"/>
    <mergeCell ref="M985:P985"/>
    <mergeCell ref="Q985:S985"/>
    <mergeCell ref="T985:U985"/>
    <mergeCell ref="V985:X985"/>
    <mergeCell ref="V984:X984"/>
    <mergeCell ref="Y984:Z984"/>
    <mergeCell ref="AA984:AE984"/>
    <mergeCell ref="AF984:AG984"/>
    <mergeCell ref="AH984:AJ984"/>
    <mergeCell ref="AK984:AM984"/>
    <mergeCell ref="AK983:AM983"/>
    <mergeCell ref="AN983:AR983"/>
    <mergeCell ref="A984:B984"/>
    <mergeCell ref="C984:E984"/>
    <mergeCell ref="F984:H984"/>
    <mergeCell ref="I984:J984"/>
    <mergeCell ref="K984:L984"/>
    <mergeCell ref="M984:P984"/>
    <mergeCell ref="Q984:S984"/>
    <mergeCell ref="T984:U984"/>
    <mergeCell ref="T983:U983"/>
    <mergeCell ref="V983:X983"/>
    <mergeCell ref="Y983:Z983"/>
    <mergeCell ref="AA983:AE983"/>
    <mergeCell ref="AF983:AG983"/>
    <mergeCell ref="AH983:AJ983"/>
    <mergeCell ref="A989:AQ989"/>
    <mergeCell ref="A990:D990"/>
    <mergeCell ref="E990:F990"/>
    <mergeCell ref="G990:K990"/>
    <mergeCell ref="L990:Q990"/>
    <mergeCell ref="R990:V990"/>
    <mergeCell ref="W990:AA990"/>
    <mergeCell ref="AB990:AD990"/>
    <mergeCell ref="AE990:AF990"/>
    <mergeCell ref="AG990:AK990"/>
    <mergeCell ref="V988:X988"/>
    <mergeCell ref="Y988:Z988"/>
    <mergeCell ref="AA988:AG988"/>
    <mergeCell ref="AH988:AJ988"/>
    <mergeCell ref="AK988:AM988"/>
    <mergeCell ref="AN988:AR988"/>
    <mergeCell ref="AK987:AM987"/>
    <mergeCell ref="AN987:AR987"/>
    <mergeCell ref="A988:B988"/>
    <mergeCell ref="C988:E988"/>
    <mergeCell ref="F988:H988"/>
    <mergeCell ref="I988:J988"/>
    <mergeCell ref="K988:L988"/>
    <mergeCell ref="M988:P988"/>
    <mergeCell ref="Q988:S988"/>
    <mergeCell ref="T988:U988"/>
    <mergeCell ref="T987:U987"/>
    <mergeCell ref="V987:X987"/>
    <mergeCell ref="Y987:Z987"/>
    <mergeCell ref="AA987:AE987"/>
    <mergeCell ref="AF987:AG987"/>
    <mergeCell ref="AH987:AJ987"/>
    <mergeCell ref="AH986:AJ986"/>
    <mergeCell ref="AK986:AM986"/>
    <mergeCell ref="AN986:AR986"/>
    <mergeCell ref="A987:B987"/>
    <mergeCell ref="C987:E987"/>
    <mergeCell ref="F987:H987"/>
    <mergeCell ref="I987:J987"/>
    <mergeCell ref="K987:L987"/>
    <mergeCell ref="M987:P987"/>
    <mergeCell ref="Q987:S987"/>
    <mergeCell ref="Q986:S986"/>
    <mergeCell ref="T986:U986"/>
    <mergeCell ref="V986:X986"/>
    <mergeCell ref="Y986:Z986"/>
    <mergeCell ref="AA986:AE986"/>
    <mergeCell ref="AF986:AG986"/>
    <mergeCell ref="A986:B986"/>
    <mergeCell ref="C986:E986"/>
    <mergeCell ref="F986:H986"/>
    <mergeCell ref="I986:J986"/>
    <mergeCell ref="K986:L986"/>
    <mergeCell ref="M986:P986"/>
    <mergeCell ref="W994:AA994"/>
    <mergeCell ref="AB994:AD994"/>
    <mergeCell ref="AE994:AF994"/>
    <mergeCell ref="AG994:AK994"/>
    <mergeCell ref="AL994:AN994"/>
    <mergeCell ref="AO994:AQ994"/>
    <mergeCell ref="AE992:AF992"/>
    <mergeCell ref="AG992:AK992"/>
    <mergeCell ref="AL992:AN992"/>
    <mergeCell ref="AO992:AQ992"/>
    <mergeCell ref="A993:AQ993"/>
    <mergeCell ref="A994:D994"/>
    <mergeCell ref="E994:K994"/>
    <mergeCell ref="L994:O994"/>
    <mergeCell ref="P994:T994"/>
    <mergeCell ref="U994:V994"/>
    <mergeCell ref="AG991:AK991"/>
    <mergeCell ref="AL991:AN991"/>
    <mergeCell ref="AO991:AQ991"/>
    <mergeCell ref="A992:D992"/>
    <mergeCell ref="E992:F992"/>
    <mergeCell ref="G992:K992"/>
    <mergeCell ref="L992:Q992"/>
    <mergeCell ref="R992:V992"/>
    <mergeCell ref="W992:AA992"/>
    <mergeCell ref="AB992:AD992"/>
    <mergeCell ref="AL990:AN990"/>
    <mergeCell ref="AO990:AQ990"/>
    <mergeCell ref="A991:D991"/>
    <mergeCell ref="E991:F991"/>
    <mergeCell ref="G991:K991"/>
    <mergeCell ref="L991:Q991"/>
    <mergeCell ref="R991:V991"/>
    <mergeCell ref="W991:AA991"/>
    <mergeCell ref="AB991:AD991"/>
    <mergeCell ref="AE991:AF991"/>
    <mergeCell ref="W998:AA998"/>
    <mergeCell ref="AB998:AD998"/>
    <mergeCell ref="AE998:AF998"/>
    <mergeCell ref="AG998:AK998"/>
    <mergeCell ref="AL998:AN998"/>
    <mergeCell ref="AO998:AQ998"/>
    <mergeCell ref="AB997:AD997"/>
    <mergeCell ref="AE997:AF997"/>
    <mergeCell ref="AG997:AK997"/>
    <mergeCell ref="AL997:AN997"/>
    <mergeCell ref="AO997:AQ997"/>
    <mergeCell ref="A998:D998"/>
    <mergeCell ref="E998:K998"/>
    <mergeCell ref="L998:O998"/>
    <mergeCell ref="P998:T998"/>
    <mergeCell ref="U998:V998"/>
    <mergeCell ref="A997:D997"/>
    <mergeCell ref="E997:K997"/>
    <mergeCell ref="L997:O997"/>
    <mergeCell ref="P997:T997"/>
    <mergeCell ref="U997:V997"/>
    <mergeCell ref="W997:AA997"/>
    <mergeCell ref="W996:AA996"/>
    <mergeCell ref="AB996:AD996"/>
    <mergeCell ref="AE996:AF996"/>
    <mergeCell ref="AG996:AK996"/>
    <mergeCell ref="AL996:AN996"/>
    <mergeCell ref="AO996:AQ996"/>
    <mergeCell ref="AB995:AD995"/>
    <mergeCell ref="AE995:AF995"/>
    <mergeCell ref="AG995:AK995"/>
    <mergeCell ref="AL995:AN995"/>
    <mergeCell ref="AO995:AQ995"/>
    <mergeCell ref="A996:D996"/>
    <mergeCell ref="E996:K996"/>
    <mergeCell ref="L996:O996"/>
    <mergeCell ref="P996:T996"/>
    <mergeCell ref="U996:V996"/>
    <mergeCell ref="A995:D995"/>
    <mergeCell ref="E995:K995"/>
    <mergeCell ref="L995:O995"/>
    <mergeCell ref="P995:T995"/>
    <mergeCell ref="U995:V995"/>
    <mergeCell ref="W995:AA995"/>
    <mergeCell ref="AB1001:AD1001"/>
    <mergeCell ref="AE1001:AF1001"/>
    <mergeCell ref="AG1001:AK1001"/>
    <mergeCell ref="AL1001:AN1001"/>
    <mergeCell ref="AO1001:AQ1001"/>
    <mergeCell ref="A1002:K1002"/>
    <mergeCell ref="L1002:M1002"/>
    <mergeCell ref="N1002:O1002"/>
    <mergeCell ref="P1002:Q1002"/>
    <mergeCell ref="R1002:T1002"/>
    <mergeCell ref="A1001:D1001"/>
    <mergeCell ref="E1001:K1001"/>
    <mergeCell ref="L1001:O1001"/>
    <mergeCell ref="P1001:T1001"/>
    <mergeCell ref="U1001:V1001"/>
    <mergeCell ref="W1001:AA1001"/>
    <mergeCell ref="W1000:AA1000"/>
    <mergeCell ref="AB1000:AD1000"/>
    <mergeCell ref="AE1000:AF1000"/>
    <mergeCell ref="AG1000:AK1000"/>
    <mergeCell ref="AL1000:AN1000"/>
    <mergeCell ref="AO1000:AQ1000"/>
    <mergeCell ref="AB999:AD999"/>
    <mergeCell ref="AE999:AF999"/>
    <mergeCell ref="AG999:AK999"/>
    <mergeCell ref="AL999:AN999"/>
    <mergeCell ref="AO999:AQ999"/>
    <mergeCell ref="A1000:D1000"/>
    <mergeCell ref="E1000:K1000"/>
    <mergeCell ref="L1000:O1000"/>
    <mergeCell ref="P1000:T1000"/>
    <mergeCell ref="U1000:V1000"/>
    <mergeCell ref="A999:D999"/>
    <mergeCell ref="E999:K999"/>
    <mergeCell ref="L999:O999"/>
    <mergeCell ref="P999:T999"/>
    <mergeCell ref="U999:V999"/>
    <mergeCell ref="W999:AA999"/>
    <mergeCell ref="AB1004:AD1004"/>
    <mergeCell ref="AE1004:AF1004"/>
    <mergeCell ref="AG1004:AK1004"/>
    <mergeCell ref="AL1004:AN1004"/>
    <mergeCell ref="AO1004:AQ1004"/>
    <mergeCell ref="A1005:K1005"/>
    <mergeCell ref="L1005:M1005"/>
    <mergeCell ref="N1005:O1005"/>
    <mergeCell ref="P1005:Q1005"/>
    <mergeCell ref="R1005:T1005"/>
    <mergeCell ref="AG1003:AK1003"/>
    <mergeCell ref="AL1003:AN1003"/>
    <mergeCell ref="AO1003:AQ1003"/>
    <mergeCell ref="A1004:K1004"/>
    <mergeCell ref="L1004:M1004"/>
    <mergeCell ref="N1004:O1004"/>
    <mergeCell ref="P1004:Q1004"/>
    <mergeCell ref="R1004:T1004"/>
    <mergeCell ref="U1004:V1004"/>
    <mergeCell ref="W1004:AA1004"/>
    <mergeCell ref="AO1002:AQ1002"/>
    <mergeCell ref="A1003:K1003"/>
    <mergeCell ref="L1003:M1003"/>
    <mergeCell ref="N1003:O1003"/>
    <mergeCell ref="P1003:Q1003"/>
    <mergeCell ref="R1003:T1003"/>
    <mergeCell ref="U1003:V1003"/>
    <mergeCell ref="W1003:AA1003"/>
    <mergeCell ref="AB1003:AD1003"/>
    <mergeCell ref="AE1003:AF1003"/>
    <mergeCell ref="U1002:V1002"/>
    <mergeCell ref="W1002:AA1002"/>
    <mergeCell ref="AB1002:AD1002"/>
    <mergeCell ref="AE1002:AF1002"/>
    <mergeCell ref="AG1002:AK1002"/>
    <mergeCell ref="AL1002:AN1002"/>
    <mergeCell ref="AB1007:AD1007"/>
    <mergeCell ref="AE1007:AF1007"/>
    <mergeCell ref="AG1007:AK1007"/>
    <mergeCell ref="AL1007:AN1007"/>
    <mergeCell ref="AO1007:AQ1007"/>
    <mergeCell ref="A1008:K1008"/>
    <mergeCell ref="L1008:M1008"/>
    <mergeCell ref="N1008:O1008"/>
    <mergeCell ref="P1008:Q1008"/>
    <mergeCell ref="R1008:T1008"/>
    <mergeCell ref="AG1006:AK1006"/>
    <mergeCell ref="AL1006:AN1006"/>
    <mergeCell ref="AO1006:AQ1006"/>
    <mergeCell ref="A1007:K1007"/>
    <mergeCell ref="L1007:M1007"/>
    <mergeCell ref="N1007:O1007"/>
    <mergeCell ref="P1007:Q1007"/>
    <mergeCell ref="R1007:T1007"/>
    <mergeCell ref="U1007:V1007"/>
    <mergeCell ref="W1007:AA1007"/>
    <mergeCell ref="AO1005:AQ1005"/>
    <mergeCell ref="A1006:K1006"/>
    <mergeCell ref="L1006:M1006"/>
    <mergeCell ref="N1006:O1006"/>
    <mergeCell ref="P1006:Q1006"/>
    <mergeCell ref="R1006:T1006"/>
    <mergeCell ref="U1006:V1006"/>
    <mergeCell ref="W1006:AA1006"/>
    <mergeCell ref="AB1006:AD1006"/>
    <mergeCell ref="AE1006:AF1006"/>
    <mergeCell ref="U1005:V1005"/>
    <mergeCell ref="W1005:AA1005"/>
    <mergeCell ref="AB1005:AD1005"/>
    <mergeCell ref="AE1005:AF1005"/>
    <mergeCell ref="AG1005:AK1005"/>
    <mergeCell ref="AL1005:AN1005"/>
    <mergeCell ref="AB1010:AD1010"/>
    <mergeCell ref="AE1010:AF1010"/>
    <mergeCell ref="AG1010:AK1010"/>
    <mergeCell ref="AL1010:AN1010"/>
    <mergeCell ref="AO1010:AQ1010"/>
    <mergeCell ref="A1011:K1011"/>
    <mergeCell ref="L1011:M1011"/>
    <mergeCell ref="N1011:O1011"/>
    <mergeCell ref="P1011:Q1011"/>
    <mergeCell ref="R1011:T1011"/>
    <mergeCell ref="AG1009:AK1009"/>
    <mergeCell ref="AL1009:AN1009"/>
    <mergeCell ref="AO1009:AQ1009"/>
    <mergeCell ref="A1010:K1010"/>
    <mergeCell ref="L1010:M1010"/>
    <mergeCell ref="N1010:O1010"/>
    <mergeCell ref="P1010:Q1010"/>
    <mergeCell ref="R1010:T1010"/>
    <mergeCell ref="U1010:V1010"/>
    <mergeCell ref="W1010:AA1010"/>
    <mergeCell ref="AO1008:AQ1008"/>
    <mergeCell ref="A1009:K1009"/>
    <mergeCell ref="L1009:M1009"/>
    <mergeCell ref="N1009:O1009"/>
    <mergeCell ref="P1009:Q1009"/>
    <mergeCell ref="R1009:T1009"/>
    <mergeCell ref="U1009:V1009"/>
    <mergeCell ref="W1009:AA1009"/>
    <mergeCell ref="AB1009:AD1009"/>
    <mergeCell ref="AE1009:AF1009"/>
    <mergeCell ref="U1008:V1008"/>
    <mergeCell ref="W1008:AA1008"/>
    <mergeCell ref="AB1008:AD1008"/>
    <mergeCell ref="AE1008:AF1008"/>
    <mergeCell ref="AG1008:AK1008"/>
    <mergeCell ref="AL1008:AN1008"/>
    <mergeCell ref="AO1014:AQ1014"/>
    <mergeCell ref="U1014:V1014"/>
    <mergeCell ref="W1014:AA1014"/>
    <mergeCell ref="AB1014:AD1014"/>
    <mergeCell ref="AE1014:AF1014"/>
    <mergeCell ref="AG1014:AK1014"/>
    <mergeCell ref="AL1014:AN1014"/>
    <mergeCell ref="AB1013:AD1013"/>
    <mergeCell ref="AE1013:AF1013"/>
    <mergeCell ref="AG1013:AK1013"/>
    <mergeCell ref="AL1013:AN1013"/>
    <mergeCell ref="AO1013:AQ1013"/>
    <mergeCell ref="A1014:K1014"/>
    <mergeCell ref="L1014:M1014"/>
    <mergeCell ref="N1014:O1014"/>
    <mergeCell ref="P1014:Q1014"/>
    <mergeCell ref="R1014:T1014"/>
    <mergeCell ref="AG1012:AK1012"/>
    <mergeCell ref="AL1012:AN1012"/>
    <mergeCell ref="AO1012:AQ1012"/>
    <mergeCell ref="A1013:K1013"/>
    <mergeCell ref="L1013:M1013"/>
    <mergeCell ref="N1013:O1013"/>
    <mergeCell ref="P1013:Q1013"/>
    <mergeCell ref="R1013:T1013"/>
    <mergeCell ref="U1013:V1013"/>
    <mergeCell ref="W1013:AA1013"/>
    <mergeCell ref="AO1011:AQ1011"/>
    <mergeCell ref="A1012:K1012"/>
    <mergeCell ref="L1012:M1012"/>
    <mergeCell ref="N1012:O1012"/>
    <mergeCell ref="P1012:Q1012"/>
    <mergeCell ref="R1012:T1012"/>
    <mergeCell ref="U1012:V1012"/>
    <mergeCell ref="W1012:AA1012"/>
    <mergeCell ref="AB1012:AD1012"/>
    <mergeCell ref="AE1012:AF1012"/>
    <mergeCell ref="U1011:V1011"/>
    <mergeCell ref="W1011:AA1011"/>
    <mergeCell ref="AB1011:AD1011"/>
    <mergeCell ref="AE1011:AF1011"/>
    <mergeCell ref="AG1011:AK1011"/>
    <mergeCell ref="AL1011:AN1011"/>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41BE0-F4BC-4C51-9FD1-E88B726245A2}">
  <dimension ref="A1"/>
  <sheetViews>
    <sheetView showGridLines="0" workbookViewId="0">
      <selection activeCell="L9" sqref="L9"/>
    </sheetView>
  </sheetViews>
  <sheetFormatPr defaultRowHeight="15"/>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5D3DF-5A38-41E0-8C4A-41288C59E344}">
  <sheetPr>
    <tabColor theme="5"/>
  </sheetPr>
  <dimension ref="F3:P45"/>
  <sheetViews>
    <sheetView showGridLines="0" zoomScale="70" zoomScaleNormal="70" workbookViewId="0">
      <selection activeCell="L9" sqref="L9"/>
    </sheetView>
  </sheetViews>
  <sheetFormatPr defaultRowHeight="15"/>
  <cols>
    <col min="6" max="6" width="30.7109375" customWidth="1"/>
    <col min="7" max="7" width="1.7109375" customWidth="1"/>
    <col min="8" max="9" width="15.7109375" customWidth="1"/>
    <col min="10" max="10" width="1.7109375" customWidth="1"/>
    <col min="11" max="12" width="15.7109375" customWidth="1"/>
    <col min="13" max="13" width="1.7109375" customWidth="1"/>
    <col min="14" max="16" width="15.7109375" customWidth="1"/>
  </cols>
  <sheetData>
    <row r="3" spans="6:9">
      <c r="I3" t="s">
        <v>1436</v>
      </c>
    </row>
    <row r="4" spans="6:9">
      <c r="F4" s="186" t="s">
        <v>1434</v>
      </c>
    </row>
    <row r="5" spans="6:9">
      <c r="F5" t="s">
        <v>76</v>
      </c>
    </row>
    <row r="6" spans="6:9">
      <c r="F6" t="s">
        <v>1415</v>
      </c>
    </row>
    <row r="7" spans="6:9">
      <c r="F7" t="s">
        <v>69</v>
      </c>
    </row>
    <row r="8" spans="6:9">
      <c r="F8" t="s">
        <v>1433</v>
      </c>
    </row>
    <row r="9" spans="6:9">
      <c r="F9" t="s">
        <v>1435</v>
      </c>
    </row>
    <row r="19" spans="6:16" ht="15" customHeight="1">
      <c r="F19" s="2004">
        <f>H44</f>
        <v>19</v>
      </c>
      <c r="H19" s="2006">
        <f>K44</f>
        <v>3195</v>
      </c>
      <c r="I19" s="2007"/>
      <c r="K19" s="2008">
        <f ca="1">L44</f>
        <v>209976427.90151033</v>
      </c>
      <c r="L19" s="2008"/>
      <c r="M19" s="1096"/>
      <c r="N19" s="2009" t="str">
        <f ca="1">O44</f>
        <v>4.7% / 1.4x</v>
      </c>
      <c r="O19" s="2003"/>
    </row>
    <row r="20" spans="6:16" ht="15" customHeight="1">
      <c r="F20" s="2004"/>
      <c r="H20" s="2007"/>
      <c r="I20" s="2007"/>
      <c r="K20" s="2008"/>
      <c r="L20" s="2008"/>
      <c r="M20" s="1096"/>
      <c r="N20" s="2003"/>
      <c r="O20" s="2003"/>
    </row>
    <row r="21" spans="6:16" ht="15" customHeight="1">
      <c r="F21" s="2005" t="s">
        <v>1427</v>
      </c>
      <c r="H21" s="2007" t="s">
        <v>1429</v>
      </c>
      <c r="I21" s="2007"/>
      <c r="K21" s="2002" t="s">
        <v>1169</v>
      </c>
      <c r="L21" s="2002"/>
      <c r="M21" s="1096"/>
      <c r="N21" s="2003" t="str">
        <f>O24</f>
        <v>IRR / MOIC</v>
      </c>
      <c r="O21" s="2003"/>
    </row>
    <row r="22" spans="6:16" ht="15" customHeight="1">
      <c r="F22" s="2005"/>
      <c r="H22" s="2007"/>
      <c r="I22" s="2007"/>
      <c r="K22" s="2002"/>
      <c r="L22" s="2002"/>
      <c r="M22" s="1096"/>
      <c r="N22" s="2003"/>
      <c r="O22" s="2003"/>
    </row>
    <row r="24" spans="6:16">
      <c r="F24" s="1103" t="s">
        <v>765</v>
      </c>
      <c r="G24" s="1104"/>
      <c r="H24" s="1105" t="s">
        <v>69</v>
      </c>
      <c r="I24" s="1105" t="s">
        <v>1415</v>
      </c>
      <c r="J24" s="1105"/>
      <c r="K24" s="1105" t="s">
        <v>1183</v>
      </c>
      <c r="L24" s="1105" t="s">
        <v>1414</v>
      </c>
      <c r="M24" s="1105"/>
      <c r="N24" s="1105" t="s">
        <v>1426</v>
      </c>
      <c r="O24" s="1106" t="s">
        <v>1428</v>
      </c>
    </row>
    <row r="25" spans="6:16">
      <c r="F25" s="1098" t="str">
        <f>'AIRR Model Summary'!E7</f>
        <v>West Village</v>
      </c>
      <c r="G25" s="1098"/>
      <c r="H25" s="1099" t="s">
        <v>70</v>
      </c>
      <c r="I25" s="1099" t="s">
        <v>1425</v>
      </c>
      <c r="J25" s="1099"/>
      <c r="K25" s="1100">
        <f>'AIRR Model Summary'!I13</f>
        <v>145</v>
      </c>
      <c r="L25" s="1100">
        <f ca="1">'AIRR Model Summary'!J38</f>
        <v>14107573.188214283</v>
      </c>
      <c r="M25" s="1099"/>
      <c r="N25" s="1097">
        <f ca="1">'AIRR Model Summary'!J40</f>
        <v>37125192.245013423</v>
      </c>
      <c r="O25" s="1100" t="str">
        <f ca="1">CONCATENATE(TEXT('AIRR Model Summary'!K69,"0.0%")," / ",TEXT('AIRR Model Summary'!K70,"0.0x"))</f>
        <v>4.7% / 1.4x</v>
      </c>
      <c r="P25" s="1099"/>
    </row>
    <row r="26" spans="6:16">
      <c r="F26" s="1101" t="s">
        <v>1416</v>
      </c>
      <c r="G26" s="1101"/>
      <c r="H26" s="1099" t="s">
        <v>70</v>
      </c>
      <c r="I26" s="1099" t="s">
        <v>1425</v>
      </c>
      <c r="J26" s="1101"/>
      <c r="K26" s="1100">
        <v>200</v>
      </c>
      <c r="L26" s="1100">
        <f ca="1">L25*1.2</f>
        <v>16929087.82585714</v>
      </c>
      <c r="M26" s="1099"/>
      <c r="N26" s="1100">
        <f ca="1">N25*1.2</f>
        <v>44550230.694016106</v>
      </c>
      <c r="O26" s="1100" t="str">
        <f ca="1">O25</f>
        <v>4.7% / 1.4x</v>
      </c>
      <c r="P26" s="1102"/>
    </row>
    <row r="27" spans="6:16">
      <c r="F27" s="1101" t="s">
        <v>1417</v>
      </c>
      <c r="G27" s="1101"/>
      <c r="H27" s="1099" t="s">
        <v>70</v>
      </c>
      <c r="I27" s="1099" t="s">
        <v>1430</v>
      </c>
      <c r="J27" s="1101"/>
      <c r="K27" s="1100">
        <v>250</v>
      </c>
      <c r="L27" s="1100">
        <f ca="1">L26*1.1</f>
        <v>18621996.608442854</v>
      </c>
      <c r="M27" s="1099"/>
      <c r="N27" s="1100">
        <f t="shared" ref="N27:N28" ca="1" si="0">N26*1.2</f>
        <v>53460276.832819328</v>
      </c>
      <c r="O27" s="1100" t="str">
        <f t="shared" ref="O27:O43" ca="1" si="1">O26</f>
        <v>4.7% / 1.4x</v>
      </c>
      <c r="P27" s="1102"/>
    </row>
    <row r="28" spans="6:16">
      <c r="F28" s="1101" t="s">
        <v>1418</v>
      </c>
      <c r="G28" s="1101"/>
      <c r="H28" s="1099" t="s">
        <v>70</v>
      </c>
      <c r="I28" s="1099" t="s">
        <v>1432</v>
      </c>
      <c r="J28" s="1101"/>
      <c r="K28" s="1100">
        <v>150</v>
      </c>
      <c r="L28" s="1100">
        <f ca="1">L27*1.1</f>
        <v>20484196.269287143</v>
      </c>
      <c r="M28" s="1099"/>
      <c r="N28" s="1100">
        <f t="shared" ca="1" si="0"/>
        <v>64152332.199383192</v>
      </c>
      <c r="O28" s="1100" t="str">
        <f t="shared" ca="1" si="1"/>
        <v>4.7% / 1.4x</v>
      </c>
      <c r="P28" s="1102"/>
    </row>
    <row r="29" spans="6:16">
      <c r="F29" s="1101" t="s">
        <v>1419</v>
      </c>
      <c r="G29" s="1101"/>
      <c r="H29" s="1099" t="s">
        <v>70</v>
      </c>
      <c r="I29" s="1099" t="s">
        <v>1425</v>
      </c>
      <c r="J29" s="1101"/>
      <c r="K29" s="1100">
        <v>100</v>
      </c>
      <c r="L29" s="1100">
        <f ca="1">L28*1.1</f>
        <v>22532615.89621586</v>
      </c>
      <c r="M29" s="1099"/>
      <c r="N29" s="1100">
        <f ca="1">N28/1.2</f>
        <v>53460276.832819328</v>
      </c>
      <c r="O29" s="1100" t="str">
        <f t="shared" ca="1" si="1"/>
        <v>4.7% / 1.4x</v>
      </c>
      <c r="P29" s="1102"/>
    </row>
    <row r="30" spans="6:16">
      <c r="F30" s="1101" t="s">
        <v>1420</v>
      </c>
      <c r="G30" s="1101"/>
      <c r="H30" s="1099" t="s">
        <v>70</v>
      </c>
      <c r="I30" s="1099" t="s">
        <v>1432</v>
      </c>
      <c r="J30" s="1101"/>
      <c r="K30" s="1100">
        <v>200</v>
      </c>
      <c r="L30" s="1100">
        <f ca="1">L29/1.5</f>
        <v>15021743.930810573</v>
      </c>
      <c r="M30" s="1099"/>
      <c r="N30" s="1100">
        <f t="shared" ref="L30:N43" ca="1" si="2">N29/1.2</f>
        <v>44550230.694016106</v>
      </c>
      <c r="O30" s="1100" t="str">
        <f t="shared" ca="1" si="1"/>
        <v>4.7% / 1.4x</v>
      </c>
      <c r="P30" s="1102"/>
    </row>
    <row r="31" spans="6:16">
      <c r="F31" s="1101" t="s">
        <v>1421</v>
      </c>
      <c r="G31" s="1101"/>
      <c r="H31" s="1099" t="s">
        <v>70</v>
      </c>
      <c r="I31" s="1099" t="s">
        <v>1431</v>
      </c>
      <c r="J31" s="1101"/>
      <c r="K31" s="1100">
        <v>250</v>
      </c>
      <c r="L31" s="1100">
        <f ca="1">L30/1.5</f>
        <v>10014495.953873714</v>
      </c>
      <c r="M31" s="1099"/>
      <c r="N31" s="1100">
        <f t="shared" ca="1" si="2"/>
        <v>37125192.245013423</v>
      </c>
      <c r="O31" s="1100" t="str">
        <f t="shared" ca="1" si="1"/>
        <v>4.7% / 1.4x</v>
      </c>
      <c r="P31" s="1102"/>
    </row>
    <row r="32" spans="6:16">
      <c r="F32" s="1101" t="s">
        <v>1422</v>
      </c>
      <c r="G32" s="1101"/>
      <c r="H32" s="1099" t="s">
        <v>70</v>
      </c>
      <c r="I32" s="1099" t="s">
        <v>1430</v>
      </c>
      <c r="J32" s="1101"/>
      <c r="K32" s="1100">
        <v>150</v>
      </c>
      <c r="L32" s="1100">
        <f ca="1">L31/1.5</f>
        <v>6676330.6359158093</v>
      </c>
      <c r="M32" s="1099"/>
      <c r="N32" s="1100">
        <f t="shared" ca="1" si="2"/>
        <v>30937660.204177853</v>
      </c>
      <c r="O32" s="1100" t="str">
        <f t="shared" ca="1" si="1"/>
        <v>4.7% / 1.4x</v>
      </c>
      <c r="P32" s="1102"/>
    </row>
    <row r="33" spans="6:16">
      <c r="F33" s="1101" t="s">
        <v>1423</v>
      </c>
      <c r="G33" s="1101"/>
      <c r="H33" s="1099" t="s">
        <v>70</v>
      </c>
      <c r="I33" s="1099" t="s">
        <v>1425</v>
      </c>
      <c r="J33" s="1101"/>
      <c r="K33" s="1100">
        <v>100</v>
      </c>
      <c r="L33" s="1100">
        <f ca="1">L32*1.5</f>
        <v>10014495.953873714</v>
      </c>
      <c r="M33" s="1099"/>
      <c r="N33" s="1100">
        <f t="shared" ca="1" si="2"/>
        <v>25781383.503481545</v>
      </c>
      <c r="O33" s="1100" t="str">
        <f t="shared" ca="1" si="1"/>
        <v>4.7% / 1.4x</v>
      </c>
      <c r="P33" s="1102"/>
    </row>
    <row r="34" spans="6:16">
      <c r="F34" s="1101" t="s">
        <v>1424</v>
      </c>
      <c r="G34" s="1101"/>
      <c r="H34" s="1099" t="s">
        <v>70</v>
      </c>
      <c r="I34" s="1099" t="s">
        <v>1431</v>
      </c>
      <c r="J34" s="1101"/>
      <c r="K34" s="1100">
        <v>200</v>
      </c>
      <c r="L34" s="1100">
        <f ca="1">L33*1.5</f>
        <v>15021743.930810571</v>
      </c>
      <c r="M34" s="1099"/>
      <c r="N34" s="1100">
        <f t="shared" ca="1" si="2"/>
        <v>21484486.25290129</v>
      </c>
      <c r="O34" s="1100" t="str">
        <f t="shared" ca="1" si="1"/>
        <v>4.7% / 1.4x</v>
      </c>
      <c r="P34" s="1102"/>
    </row>
    <row r="35" spans="6:16">
      <c r="F35" s="1101" t="s">
        <v>1416</v>
      </c>
      <c r="G35" s="1101"/>
      <c r="H35" s="1099" t="s">
        <v>70</v>
      </c>
      <c r="I35" s="1099" t="s">
        <v>1430</v>
      </c>
      <c r="J35" s="1101"/>
      <c r="K35" s="1100">
        <v>250</v>
      </c>
      <c r="L35" s="1100">
        <f t="shared" ca="1" si="2"/>
        <v>12518119.942342144</v>
      </c>
      <c r="M35" s="1099"/>
      <c r="N35" s="1100">
        <f t="shared" ca="1" si="2"/>
        <v>17903738.544084407</v>
      </c>
      <c r="O35" s="1100" t="str">
        <f t="shared" ca="1" si="1"/>
        <v>4.7% / 1.4x</v>
      </c>
      <c r="P35" s="1102"/>
    </row>
    <row r="36" spans="6:16">
      <c r="F36" s="1101" t="s">
        <v>1417</v>
      </c>
      <c r="G36" s="1101"/>
      <c r="H36" s="1099" t="s">
        <v>70</v>
      </c>
      <c r="I36" s="1099" t="s">
        <v>1425</v>
      </c>
      <c r="J36" s="1101"/>
      <c r="K36" s="1100">
        <v>150</v>
      </c>
      <c r="L36" s="1100">
        <f t="shared" ca="1" si="2"/>
        <v>10431766.618618453</v>
      </c>
      <c r="M36" s="1099"/>
      <c r="N36" s="1100">
        <f t="shared" ca="1" si="2"/>
        <v>14919782.12007034</v>
      </c>
      <c r="O36" s="1100" t="str">
        <f t="shared" ca="1" si="1"/>
        <v>4.7% / 1.4x</v>
      </c>
      <c r="P36" s="1102"/>
    </row>
    <row r="37" spans="6:16">
      <c r="F37" s="1101" t="s">
        <v>1418</v>
      </c>
      <c r="H37" s="1099" t="s">
        <v>70</v>
      </c>
      <c r="I37" s="1099" t="s">
        <v>1431</v>
      </c>
      <c r="K37" s="1100">
        <v>100</v>
      </c>
      <c r="L37" s="1100">
        <f t="shared" ca="1" si="2"/>
        <v>8693138.8488487117</v>
      </c>
      <c r="M37" s="1095"/>
      <c r="N37" s="1100">
        <f t="shared" ca="1" si="2"/>
        <v>12433151.766725283</v>
      </c>
      <c r="O37" s="1100" t="str">
        <f t="shared" ca="1" si="1"/>
        <v>4.7% / 1.4x</v>
      </c>
      <c r="P37" s="1096"/>
    </row>
    <row r="38" spans="6:16">
      <c r="F38" s="1101" t="s">
        <v>1419</v>
      </c>
      <c r="H38" s="1099" t="s">
        <v>70</v>
      </c>
      <c r="I38" s="1099" t="s">
        <v>1425</v>
      </c>
      <c r="K38" s="1100">
        <v>200</v>
      </c>
      <c r="L38" s="1100">
        <f t="shared" ca="1" si="2"/>
        <v>7244282.3740405934</v>
      </c>
      <c r="M38" s="1095"/>
      <c r="N38" s="1100">
        <f t="shared" ca="1" si="2"/>
        <v>10360959.805604404</v>
      </c>
      <c r="O38" s="1100" t="str">
        <f t="shared" ca="1" si="1"/>
        <v>4.7% / 1.4x</v>
      </c>
      <c r="P38" s="1096"/>
    </row>
    <row r="39" spans="6:16">
      <c r="F39" s="1101" t="s">
        <v>1420</v>
      </c>
      <c r="H39" s="1099" t="s">
        <v>70</v>
      </c>
      <c r="I39" s="1099" t="s">
        <v>1430</v>
      </c>
      <c r="K39" s="1100">
        <v>250</v>
      </c>
      <c r="L39" s="1100">
        <f t="shared" ca="1" si="2"/>
        <v>6036901.978367161</v>
      </c>
      <c r="M39" s="1095"/>
      <c r="N39" s="1100">
        <f t="shared" ca="1" si="2"/>
        <v>8634133.1713370029</v>
      </c>
      <c r="O39" s="1100" t="str">
        <f t="shared" ca="1" si="1"/>
        <v>4.7% / 1.4x</v>
      </c>
      <c r="P39" s="1096"/>
    </row>
    <row r="40" spans="6:16">
      <c r="F40" s="1101" t="s">
        <v>1421</v>
      </c>
      <c r="H40" s="1099" t="s">
        <v>70</v>
      </c>
      <c r="I40" s="1099" t="s">
        <v>1430</v>
      </c>
      <c r="K40" s="1100">
        <v>150</v>
      </c>
      <c r="L40" s="1100">
        <f t="shared" ca="1" si="2"/>
        <v>5030751.6486393008</v>
      </c>
      <c r="M40" s="1095"/>
      <c r="N40" s="1100">
        <f t="shared" ca="1" si="2"/>
        <v>7195110.9761141697</v>
      </c>
      <c r="O40" s="1100" t="str">
        <f t="shared" ca="1" si="1"/>
        <v>4.7% / 1.4x</v>
      </c>
      <c r="P40" s="1096"/>
    </row>
    <row r="41" spans="6:16">
      <c r="F41" s="1101" t="s">
        <v>1422</v>
      </c>
      <c r="H41" s="1099" t="s">
        <v>70</v>
      </c>
      <c r="I41" s="1099" t="s">
        <v>1430</v>
      </c>
      <c r="K41" s="1100">
        <v>100</v>
      </c>
      <c r="L41" s="1100">
        <f t="shared" ca="1" si="2"/>
        <v>4192293.040532751</v>
      </c>
      <c r="M41" s="1095"/>
      <c r="N41" s="1100">
        <f t="shared" ca="1" si="2"/>
        <v>5995925.8134284746</v>
      </c>
      <c r="O41" s="1100" t="str">
        <f t="shared" ca="1" si="1"/>
        <v>4.7% / 1.4x</v>
      </c>
      <c r="P41" s="1096"/>
    </row>
    <row r="42" spans="6:16">
      <c r="F42" s="1101" t="s">
        <v>1423</v>
      </c>
      <c r="H42" s="1099" t="s">
        <v>70</v>
      </c>
      <c r="I42" s="1099" t="s">
        <v>1432</v>
      </c>
      <c r="K42" s="1100">
        <v>150</v>
      </c>
      <c r="L42" s="1100">
        <f t="shared" ca="1" si="2"/>
        <v>3493577.5337772928</v>
      </c>
      <c r="M42" s="1095"/>
      <c r="N42" s="1100">
        <f t="shared" ca="1" si="2"/>
        <v>4996604.8445237288</v>
      </c>
      <c r="O42" s="1100" t="str">
        <f t="shared" ca="1" si="1"/>
        <v>4.7% / 1.4x</v>
      </c>
      <c r="P42" s="1096"/>
    </row>
    <row r="43" spans="6:16">
      <c r="F43" s="1101" t="s">
        <v>1424</v>
      </c>
      <c r="H43" s="1099" t="s">
        <v>70</v>
      </c>
      <c r="I43" s="1099" t="s">
        <v>1425</v>
      </c>
      <c r="K43" s="1100">
        <v>100</v>
      </c>
      <c r="L43" s="1100">
        <f t="shared" ca="1" si="2"/>
        <v>2911314.6114810775</v>
      </c>
      <c r="M43" s="1095"/>
      <c r="N43" s="1100">
        <f t="shared" ca="1" si="2"/>
        <v>4163837.3704364407</v>
      </c>
      <c r="O43" s="1100" t="str">
        <f t="shared" ca="1" si="1"/>
        <v>4.7% / 1.4x</v>
      </c>
      <c r="P43" s="1096"/>
    </row>
    <row r="44" spans="6:16">
      <c r="F44" s="1107" t="s">
        <v>496</v>
      </c>
      <c r="G44" s="1108"/>
      <c r="H44" s="1109">
        <f>COUNTA(H25:H43)</f>
        <v>19</v>
      </c>
      <c r="I44" s="1108"/>
      <c r="J44" s="1108"/>
      <c r="K44" s="1110">
        <f>SUM(K25:K43)</f>
        <v>3195</v>
      </c>
      <c r="L44" s="1111">
        <f ca="1">SUM(L25:L43)</f>
        <v>209976426.78994909</v>
      </c>
      <c r="M44" s="1113"/>
      <c r="N44" s="1112">
        <f ca="1">SUM(N25:N43)</f>
        <v>499230506.1159659</v>
      </c>
      <c r="O44" s="1114" t="str">
        <f ca="1">O43</f>
        <v>4.7% / 1.4x</v>
      </c>
    </row>
    <row r="45" spans="6:16">
      <c r="I45" s="1099"/>
    </row>
  </sheetData>
  <mergeCells count="8">
    <mergeCell ref="K21:L22"/>
    <mergeCell ref="N21:O22"/>
    <mergeCell ref="F19:F20"/>
    <mergeCell ref="F21:F22"/>
    <mergeCell ref="H19:I20"/>
    <mergeCell ref="K19:L20"/>
    <mergeCell ref="N19:O20"/>
    <mergeCell ref="H21:I22"/>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E3928-5362-4104-A857-8C1ED7390229}">
  <sheetPr>
    <tabColor theme="5"/>
    <pageSetUpPr fitToPage="1"/>
  </sheetPr>
  <dimension ref="F10:P36"/>
  <sheetViews>
    <sheetView showGridLines="0" view="pageBreakPreview" zoomScale="85" zoomScaleNormal="70" zoomScaleSheetLayoutView="85" workbookViewId="0">
      <selection activeCell="L9" sqref="L9"/>
    </sheetView>
  </sheetViews>
  <sheetFormatPr defaultRowHeight="15"/>
  <cols>
    <col min="6" max="6" width="30.7109375" customWidth="1"/>
    <col min="7" max="7" width="1.7109375" customWidth="1"/>
    <col min="8" max="9" width="15.7109375" customWidth="1"/>
    <col min="10" max="10" width="1.7109375" customWidth="1"/>
    <col min="11" max="12" width="15.7109375" customWidth="1"/>
    <col min="13" max="13" width="1.7109375" customWidth="1"/>
    <col min="14" max="16" width="15.7109375" customWidth="1"/>
  </cols>
  <sheetData>
    <row r="10" spans="6:16" ht="15" customHeight="1">
      <c r="F10" s="2010">
        <f>H35</f>
        <v>19</v>
      </c>
      <c r="G10" s="1118"/>
      <c r="H10" s="2011">
        <f>K35</f>
        <v>3195</v>
      </c>
      <c r="I10" s="2012"/>
      <c r="J10" s="1118"/>
      <c r="K10" s="2013">
        <f ca="1">L35</f>
        <v>209976427.90151033</v>
      </c>
      <c r="L10" s="2013"/>
      <c r="M10" s="1119"/>
      <c r="N10" s="2014" t="str">
        <f ca="1">O35</f>
        <v>4.7% / 1.4x</v>
      </c>
      <c r="O10" s="2015"/>
    </row>
    <row r="11" spans="6:16" ht="15" customHeight="1">
      <c r="F11" s="2010"/>
      <c r="G11" s="1118"/>
      <c r="H11" s="2012"/>
      <c r="I11" s="2012"/>
      <c r="J11" s="1118"/>
      <c r="K11" s="2013"/>
      <c r="L11" s="2013"/>
      <c r="M11" s="1119"/>
      <c r="N11" s="2015"/>
      <c r="O11" s="2015"/>
    </row>
    <row r="12" spans="6:16" ht="15" customHeight="1">
      <c r="F12" s="2005" t="s">
        <v>1427</v>
      </c>
      <c r="H12" s="2007" t="s">
        <v>1429</v>
      </c>
      <c r="I12" s="2007"/>
      <c r="K12" s="2002" t="s">
        <v>221</v>
      </c>
      <c r="L12" s="2002"/>
      <c r="M12" s="1096"/>
      <c r="N12" s="2003" t="str">
        <f>O15</f>
        <v>IRR / MOIC</v>
      </c>
      <c r="O12" s="2003"/>
    </row>
    <row r="13" spans="6:16" ht="15" customHeight="1">
      <c r="F13" s="2005"/>
      <c r="H13" s="2007"/>
      <c r="I13" s="2007"/>
      <c r="K13" s="2002"/>
      <c r="L13" s="2002"/>
      <c r="M13" s="1096"/>
      <c r="N13" s="2003"/>
      <c r="O13" s="2003"/>
    </row>
    <row r="15" spans="6:16">
      <c r="F15" s="1103" t="s">
        <v>765</v>
      </c>
      <c r="G15" s="1104"/>
      <c r="H15" s="1105" t="s">
        <v>69</v>
      </c>
      <c r="I15" s="1105" t="s">
        <v>1415</v>
      </c>
      <c r="J15" s="1105"/>
      <c r="K15" s="1105" t="s">
        <v>1183</v>
      </c>
      <c r="L15" s="1105" t="s">
        <v>221</v>
      </c>
      <c r="M15" s="1105"/>
      <c r="N15" s="1105" t="s">
        <v>1426</v>
      </c>
      <c r="O15" s="1106" t="s">
        <v>1428</v>
      </c>
    </row>
    <row r="16" spans="6:16">
      <c r="F16" s="1098" t="str">
        <f>'AIRR Model Summary'!E7</f>
        <v>West Village</v>
      </c>
      <c r="G16" s="1098"/>
      <c r="H16" s="1099" t="s">
        <v>70</v>
      </c>
      <c r="I16" s="1099" t="s">
        <v>1425</v>
      </c>
      <c r="J16" s="1099"/>
      <c r="K16" s="1100">
        <f>'AIRR Model Summary'!I13</f>
        <v>145</v>
      </c>
      <c r="L16" s="1100">
        <f ca="1">'AIRR Model Summary'!J38</f>
        <v>14107573.188214283</v>
      </c>
      <c r="M16" s="1099"/>
      <c r="N16" s="1097">
        <f ca="1">'AIRR Model Summary'!J40</f>
        <v>37125192.245013423</v>
      </c>
      <c r="O16" s="1100" t="str">
        <f ca="1">CONCATENATE(TEXT('AIRR Model Summary'!K69,"0.0%")," / ",TEXT('AIRR Model Summary'!K70,"0.0x"))</f>
        <v>4.7% / 1.4x</v>
      </c>
      <c r="P16" s="1099"/>
    </row>
    <row r="17" spans="6:16">
      <c r="F17" s="1115" t="s">
        <v>1416</v>
      </c>
      <c r="G17" s="1115"/>
      <c r="H17" s="1116" t="s">
        <v>70</v>
      </c>
      <c r="I17" s="1116" t="s">
        <v>1425</v>
      </c>
      <c r="J17" s="1115"/>
      <c r="K17" s="1117">
        <v>200</v>
      </c>
      <c r="L17" s="1117">
        <f ca="1">L16*1.2</f>
        <v>16929087.82585714</v>
      </c>
      <c r="M17" s="1116"/>
      <c r="N17" s="1117">
        <f ca="1">N16*1.2</f>
        <v>44550230.694016106</v>
      </c>
      <c r="O17" s="1117" t="str">
        <f ca="1">O16</f>
        <v>4.7% / 1.4x</v>
      </c>
      <c r="P17" s="1102"/>
    </row>
    <row r="18" spans="6:16">
      <c r="F18" s="1115" t="s">
        <v>1417</v>
      </c>
      <c r="G18" s="1115"/>
      <c r="H18" s="1116" t="s">
        <v>70</v>
      </c>
      <c r="I18" s="1116" t="s">
        <v>1430</v>
      </c>
      <c r="J18" s="1115"/>
      <c r="K18" s="1117">
        <v>250</v>
      </c>
      <c r="L18" s="1117">
        <f ca="1">L17*1.1</f>
        <v>18621996.608442854</v>
      </c>
      <c r="M18" s="1116"/>
      <c r="N18" s="1117">
        <f t="shared" ref="N18:N19" ca="1" si="0">N17*1.2</f>
        <v>53460276.832819328</v>
      </c>
      <c r="O18" s="1117" t="str">
        <f t="shared" ref="O18:O34" ca="1" si="1">O17</f>
        <v>4.7% / 1.4x</v>
      </c>
      <c r="P18" s="1102"/>
    </row>
    <row r="19" spans="6:16">
      <c r="F19" s="1115" t="s">
        <v>1418</v>
      </c>
      <c r="G19" s="1115"/>
      <c r="H19" s="1116" t="s">
        <v>70</v>
      </c>
      <c r="I19" s="1116" t="s">
        <v>1432</v>
      </c>
      <c r="J19" s="1115"/>
      <c r="K19" s="1117">
        <v>150</v>
      </c>
      <c r="L19" s="1117">
        <f ca="1">L18*1.1</f>
        <v>20484196.269287143</v>
      </c>
      <c r="M19" s="1116"/>
      <c r="N19" s="1117">
        <f t="shared" ca="1" si="0"/>
        <v>64152332.199383192</v>
      </c>
      <c r="O19" s="1117" t="str">
        <f t="shared" ca="1" si="1"/>
        <v>4.7% / 1.4x</v>
      </c>
      <c r="P19" s="1102"/>
    </row>
    <row r="20" spans="6:16">
      <c r="F20" s="1115" t="s">
        <v>1419</v>
      </c>
      <c r="G20" s="1115"/>
      <c r="H20" s="1116" t="s">
        <v>70</v>
      </c>
      <c r="I20" s="1116" t="s">
        <v>1425</v>
      </c>
      <c r="J20" s="1115"/>
      <c r="K20" s="1117">
        <v>100</v>
      </c>
      <c r="L20" s="1117">
        <f ca="1">L19*1.1</f>
        <v>22532615.89621586</v>
      </c>
      <c r="M20" s="1116"/>
      <c r="N20" s="1117">
        <f ca="1">N19/1.2</f>
        <v>53460276.832819328</v>
      </c>
      <c r="O20" s="1117" t="str">
        <f t="shared" ca="1" si="1"/>
        <v>4.7% / 1.4x</v>
      </c>
      <c r="P20" s="1102"/>
    </row>
    <row r="21" spans="6:16">
      <c r="F21" s="1115" t="s">
        <v>1420</v>
      </c>
      <c r="G21" s="1115"/>
      <c r="H21" s="1116" t="s">
        <v>70</v>
      </c>
      <c r="I21" s="1116" t="s">
        <v>1432</v>
      </c>
      <c r="J21" s="1115"/>
      <c r="K21" s="1117">
        <v>200</v>
      </c>
      <c r="L21" s="1117">
        <f ca="1">L20/1.5</f>
        <v>15021743.930810573</v>
      </c>
      <c r="M21" s="1116"/>
      <c r="N21" s="1117">
        <f t="shared" ref="L21:N34" ca="1" si="2">N20/1.2</f>
        <v>44550230.694016106</v>
      </c>
      <c r="O21" s="1117" t="str">
        <f t="shared" ca="1" si="1"/>
        <v>4.7% / 1.4x</v>
      </c>
      <c r="P21" s="1102"/>
    </row>
    <row r="22" spans="6:16">
      <c r="F22" s="1115" t="s">
        <v>1421</v>
      </c>
      <c r="G22" s="1115"/>
      <c r="H22" s="1116" t="s">
        <v>70</v>
      </c>
      <c r="I22" s="1116" t="s">
        <v>1431</v>
      </c>
      <c r="J22" s="1115"/>
      <c r="K22" s="1117">
        <v>250</v>
      </c>
      <c r="L22" s="1117">
        <f ca="1">L21/1.5</f>
        <v>10014495.953873714</v>
      </c>
      <c r="M22" s="1116"/>
      <c r="N22" s="1117">
        <f t="shared" ca="1" si="2"/>
        <v>37125192.245013423</v>
      </c>
      <c r="O22" s="1117" t="str">
        <f t="shared" ca="1" si="1"/>
        <v>4.7% / 1.4x</v>
      </c>
      <c r="P22" s="1102"/>
    </row>
    <row r="23" spans="6:16">
      <c r="F23" s="1115" t="s">
        <v>1422</v>
      </c>
      <c r="G23" s="1115"/>
      <c r="H23" s="1116" t="s">
        <v>70</v>
      </c>
      <c r="I23" s="1116" t="s">
        <v>1430</v>
      </c>
      <c r="J23" s="1115"/>
      <c r="K23" s="1117">
        <v>150</v>
      </c>
      <c r="L23" s="1117">
        <f ca="1">L22/1.5</f>
        <v>6676330.6359158093</v>
      </c>
      <c r="M23" s="1116"/>
      <c r="N23" s="1117">
        <f t="shared" ca="1" si="2"/>
        <v>30937660.204177853</v>
      </c>
      <c r="O23" s="1117" t="str">
        <f t="shared" ca="1" si="1"/>
        <v>4.7% / 1.4x</v>
      </c>
      <c r="P23" s="1102"/>
    </row>
    <row r="24" spans="6:16">
      <c r="F24" s="1115" t="s">
        <v>1423</v>
      </c>
      <c r="G24" s="1115"/>
      <c r="H24" s="1116" t="s">
        <v>70</v>
      </c>
      <c r="I24" s="1116" t="s">
        <v>1425</v>
      </c>
      <c r="J24" s="1115"/>
      <c r="K24" s="1117">
        <v>100</v>
      </c>
      <c r="L24" s="1117">
        <f ca="1">L23*1.5</f>
        <v>10014495.953873714</v>
      </c>
      <c r="M24" s="1116"/>
      <c r="N24" s="1117">
        <f t="shared" ca="1" si="2"/>
        <v>25781383.503481545</v>
      </c>
      <c r="O24" s="1117" t="str">
        <f t="shared" ca="1" si="1"/>
        <v>4.7% / 1.4x</v>
      </c>
      <c r="P24" s="1102"/>
    </row>
    <row r="25" spans="6:16">
      <c r="F25" s="1115" t="s">
        <v>1424</v>
      </c>
      <c r="G25" s="1115"/>
      <c r="H25" s="1116" t="s">
        <v>70</v>
      </c>
      <c r="I25" s="1116" t="s">
        <v>1431</v>
      </c>
      <c r="J25" s="1115"/>
      <c r="K25" s="1117">
        <v>200</v>
      </c>
      <c r="L25" s="1117">
        <f ca="1">L24*1.5</f>
        <v>15021743.930810571</v>
      </c>
      <c r="M25" s="1116"/>
      <c r="N25" s="1117">
        <f t="shared" ca="1" si="2"/>
        <v>21484486.25290129</v>
      </c>
      <c r="O25" s="1117" t="str">
        <f t="shared" ca="1" si="1"/>
        <v>4.7% / 1.4x</v>
      </c>
      <c r="P25" s="1102"/>
    </row>
    <row r="26" spans="6:16">
      <c r="F26" s="1115" t="s">
        <v>1416</v>
      </c>
      <c r="G26" s="1115"/>
      <c r="H26" s="1116" t="s">
        <v>70</v>
      </c>
      <c r="I26" s="1116" t="s">
        <v>1430</v>
      </c>
      <c r="J26" s="1115"/>
      <c r="K26" s="1117">
        <v>250</v>
      </c>
      <c r="L26" s="1117">
        <f t="shared" ca="1" si="2"/>
        <v>12518119.942342144</v>
      </c>
      <c r="M26" s="1116"/>
      <c r="N26" s="1117">
        <f t="shared" ca="1" si="2"/>
        <v>17903738.544084407</v>
      </c>
      <c r="O26" s="1117" t="str">
        <f t="shared" ca="1" si="1"/>
        <v>4.7% / 1.4x</v>
      </c>
      <c r="P26" s="1102"/>
    </row>
    <row r="27" spans="6:16">
      <c r="F27" s="1115" t="s">
        <v>1417</v>
      </c>
      <c r="G27" s="1115"/>
      <c r="H27" s="1116" t="s">
        <v>70</v>
      </c>
      <c r="I27" s="1116" t="s">
        <v>1425</v>
      </c>
      <c r="J27" s="1115"/>
      <c r="K27" s="1117">
        <v>150</v>
      </c>
      <c r="L27" s="1117">
        <f t="shared" ca="1" si="2"/>
        <v>10431766.618618453</v>
      </c>
      <c r="M27" s="1116"/>
      <c r="N27" s="1117">
        <f t="shared" ca="1" si="2"/>
        <v>14919782.12007034</v>
      </c>
      <c r="O27" s="1117" t="str">
        <f t="shared" ca="1" si="1"/>
        <v>4.7% / 1.4x</v>
      </c>
      <c r="P27" s="1102"/>
    </row>
    <row r="28" spans="6:16">
      <c r="F28" s="1115" t="s">
        <v>1418</v>
      </c>
      <c r="G28" s="1115"/>
      <c r="H28" s="1116" t="s">
        <v>70</v>
      </c>
      <c r="I28" s="1116" t="s">
        <v>1431</v>
      </c>
      <c r="J28" s="1115"/>
      <c r="K28" s="1117">
        <v>100</v>
      </c>
      <c r="L28" s="1117">
        <f t="shared" ca="1" si="2"/>
        <v>8693138.8488487117</v>
      </c>
      <c r="M28" s="1116"/>
      <c r="N28" s="1117">
        <f t="shared" ca="1" si="2"/>
        <v>12433151.766725283</v>
      </c>
      <c r="O28" s="1117" t="str">
        <f t="shared" ca="1" si="1"/>
        <v>4.7% / 1.4x</v>
      </c>
      <c r="P28" s="1096"/>
    </row>
    <row r="29" spans="6:16">
      <c r="F29" s="1115" t="s">
        <v>1419</v>
      </c>
      <c r="G29" s="1115"/>
      <c r="H29" s="1116" t="s">
        <v>70</v>
      </c>
      <c r="I29" s="1116" t="s">
        <v>1425</v>
      </c>
      <c r="J29" s="1115"/>
      <c r="K29" s="1117">
        <v>200</v>
      </c>
      <c r="L29" s="1117">
        <f t="shared" ca="1" si="2"/>
        <v>7244282.3740405934</v>
      </c>
      <c r="M29" s="1116"/>
      <c r="N29" s="1117">
        <f t="shared" ca="1" si="2"/>
        <v>10360959.805604404</v>
      </c>
      <c r="O29" s="1117" t="str">
        <f t="shared" ca="1" si="1"/>
        <v>4.7% / 1.4x</v>
      </c>
      <c r="P29" s="1096"/>
    </row>
    <row r="30" spans="6:16">
      <c r="F30" s="1115" t="s">
        <v>1420</v>
      </c>
      <c r="G30" s="1115"/>
      <c r="H30" s="1116" t="s">
        <v>70</v>
      </c>
      <c r="I30" s="1116" t="s">
        <v>1430</v>
      </c>
      <c r="J30" s="1115"/>
      <c r="K30" s="1117">
        <v>250</v>
      </c>
      <c r="L30" s="1117">
        <f t="shared" ca="1" si="2"/>
        <v>6036901.978367161</v>
      </c>
      <c r="M30" s="1116"/>
      <c r="N30" s="1117">
        <f t="shared" ca="1" si="2"/>
        <v>8634133.1713370029</v>
      </c>
      <c r="O30" s="1117" t="str">
        <f t="shared" ca="1" si="1"/>
        <v>4.7% / 1.4x</v>
      </c>
      <c r="P30" s="1096"/>
    </row>
    <row r="31" spans="6:16">
      <c r="F31" s="1115" t="s">
        <v>1421</v>
      </c>
      <c r="G31" s="1115"/>
      <c r="H31" s="1116" t="s">
        <v>70</v>
      </c>
      <c r="I31" s="1116" t="s">
        <v>1430</v>
      </c>
      <c r="J31" s="1115"/>
      <c r="K31" s="1117">
        <v>150</v>
      </c>
      <c r="L31" s="1117">
        <f t="shared" ca="1" si="2"/>
        <v>5030751.6486393008</v>
      </c>
      <c r="M31" s="1116"/>
      <c r="N31" s="1117">
        <f t="shared" ca="1" si="2"/>
        <v>7195110.9761141697</v>
      </c>
      <c r="O31" s="1117" t="str">
        <f t="shared" ca="1" si="1"/>
        <v>4.7% / 1.4x</v>
      </c>
      <c r="P31" s="1096"/>
    </row>
    <row r="32" spans="6:16">
      <c r="F32" s="1115" t="s">
        <v>1422</v>
      </c>
      <c r="G32" s="1115"/>
      <c r="H32" s="1116" t="s">
        <v>70</v>
      </c>
      <c r="I32" s="1116" t="s">
        <v>1430</v>
      </c>
      <c r="J32" s="1115"/>
      <c r="K32" s="1117">
        <v>100</v>
      </c>
      <c r="L32" s="1117">
        <f t="shared" ca="1" si="2"/>
        <v>4192293.040532751</v>
      </c>
      <c r="M32" s="1116"/>
      <c r="N32" s="1117">
        <f t="shared" ca="1" si="2"/>
        <v>5995925.8134284746</v>
      </c>
      <c r="O32" s="1117" t="str">
        <f t="shared" ca="1" si="1"/>
        <v>4.7% / 1.4x</v>
      </c>
      <c r="P32" s="1096"/>
    </row>
    <row r="33" spans="6:16">
      <c r="F33" s="1115" t="s">
        <v>1423</v>
      </c>
      <c r="G33" s="1115"/>
      <c r="H33" s="1116" t="s">
        <v>70</v>
      </c>
      <c r="I33" s="1116" t="s">
        <v>1432</v>
      </c>
      <c r="J33" s="1115"/>
      <c r="K33" s="1117">
        <v>150</v>
      </c>
      <c r="L33" s="1117">
        <f t="shared" ca="1" si="2"/>
        <v>3493577.5337772928</v>
      </c>
      <c r="M33" s="1116"/>
      <c r="N33" s="1117">
        <f t="shared" ca="1" si="2"/>
        <v>4996604.8445237288</v>
      </c>
      <c r="O33" s="1117" t="str">
        <f t="shared" ca="1" si="1"/>
        <v>4.7% / 1.4x</v>
      </c>
      <c r="P33" s="1096"/>
    </row>
    <row r="34" spans="6:16">
      <c r="F34" s="1101" t="s">
        <v>1424</v>
      </c>
      <c r="H34" s="1099" t="s">
        <v>70</v>
      </c>
      <c r="I34" s="1099" t="s">
        <v>1425</v>
      </c>
      <c r="K34" s="1100">
        <v>100</v>
      </c>
      <c r="L34" s="1100">
        <f t="shared" ca="1" si="2"/>
        <v>2911314.6114810775</v>
      </c>
      <c r="M34" s="1095"/>
      <c r="N34" s="1100">
        <f t="shared" ca="1" si="2"/>
        <v>4163837.3704364407</v>
      </c>
      <c r="O34" s="1100" t="str">
        <f t="shared" ca="1" si="1"/>
        <v>4.7% / 1.4x</v>
      </c>
      <c r="P34" s="1096"/>
    </row>
    <row r="35" spans="6:16">
      <c r="F35" s="1107" t="s">
        <v>496</v>
      </c>
      <c r="G35" s="1108"/>
      <c r="H35" s="1109">
        <f>COUNTA(H16:H34)</f>
        <v>19</v>
      </c>
      <c r="I35" s="1108"/>
      <c r="J35" s="1108"/>
      <c r="K35" s="1110">
        <f>SUM(K16:K34)</f>
        <v>3195</v>
      </c>
      <c r="L35" s="1111">
        <f ca="1">SUM(L16:L34)</f>
        <v>209976426.78994909</v>
      </c>
      <c r="M35" s="1113"/>
      <c r="N35" s="1112">
        <f ca="1">SUM(N16:N34)</f>
        <v>499230506.1159659</v>
      </c>
      <c r="O35" s="1114" t="str">
        <f ca="1">O34</f>
        <v>4.7% / 1.4x</v>
      </c>
    </row>
    <row r="36" spans="6:16">
      <c r="I36" s="1099"/>
    </row>
  </sheetData>
  <mergeCells count="8">
    <mergeCell ref="F10:F11"/>
    <mergeCell ref="H10:I11"/>
    <mergeCell ref="K10:L11"/>
    <mergeCell ref="N10:O11"/>
    <mergeCell ref="F12:F13"/>
    <mergeCell ref="H12:I13"/>
    <mergeCell ref="K12:L13"/>
    <mergeCell ref="N12:O13"/>
  </mergeCells>
  <pageMargins left="0.7" right="0.7" top="0.75" bottom="0.75" header="0.3" footer="0.3"/>
  <pageSetup paperSize="5" scale="45" fitToHeight="0"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E78F1-2829-4500-9EC0-7E52A9B83D4E}">
  <sheetPr>
    <tabColor theme="5"/>
    <pageSetUpPr fitToPage="1"/>
  </sheetPr>
  <dimension ref="F9:R36"/>
  <sheetViews>
    <sheetView showGridLines="0" view="pageBreakPreview" topLeftCell="A9" zoomScaleNormal="70" zoomScaleSheetLayoutView="100" workbookViewId="0">
      <selection activeCell="L9" sqref="L9"/>
    </sheetView>
  </sheetViews>
  <sheetFormatPr defaultRowHeight="15"/>
  <cols>
    <col min="6" max="6" width="20.85546875" customWidth="1"/>
    <col min="7" max="7" width="14.42578125" bestFit="1" customWidth="1"/>
    <col min="8" max="8" width="12.7109375" customWidth="1"/>
    <col min="9" max="9" width="14.42578125" bestFit="1" customWidth="1"/>
    <col min="10" max="10" width="13" customWidth="1"/>
    <col min="11" max="11" width="14.140625" customWidth="1"/>
    <col min="12" max="17" width="12.7109375" customWidth="1"/>
    <col min="18" max="18" width="15.7109375" customWidth="1"/>
  </cols>
  <sheetData>
    <row r="9" spans="6:18" ht="5.0999999999999996" customHeight="1"/>
    <row r="10" spans="6:18">
      <c r="F10" s="1103" t="s">
        <v>765</v>
      </c>
      <c r="G10" s="1369" t="s">
        <v>1568</v>
      </c>
      <c r="H10" s="1105" t="s">
        <v>1567</v>
      </c>
      <c r="I10" s="1105" t="s">
        <v>1360</v>
      </c>
      <c r="J10" s="1105" t="s">
        <v>1570</v>
      </c>
      <c r="K10" s="1105" t="s">
        <v>1283</v>
      </c>
      <c r="L10" s="1105" t="s">
        <v>1566</v>
      </c>
      <c r="M10" s="1105" t="s">
        <v>1304</v>
      </c>
      <c r="N10" s="1105" t="s">
        <v>1569</v>
      </c>
      <c r="O10" s="1105" t="s">
        <v>1324</v>
      </c>
      <c r="P10" s="1105" t="s">
        <v>1571</v>
      </c>
      <c r="Q10" s="1106" t="s">
        <v>1251</v>
      </c>
    </row>
    <row r="11" spans="6:18">
      <c r="F11" s="1377" t="str">
        <f>'AIRR Model Summary'!E7</f>
        <v>West Village</v>
      </c>
      <c r="G11" s="1371">
        <f ca="1">'AIRR Model Summary'!J36</f>
        <v>22275115.347008053</v>
      </c>
      <c r="H11" s="1372">
        <f>'AIRR Input Tab'!D42</f>
        <v>0.6</v>
      </c>
      <c r="I11" s="1373" t="str">
        <f>CONCATENATE('AIRR Input Tab'!D44," + ",TEXT('AIRR Input Tab'!D45,"0.0%"))</f>
        <v>SOFR + 2.5%</v>
      </c>
      <c r="J11" s="1373" t="str">
        <f>CONCATENATE(TEXT('AIRR Input Tab'!D50/12,0)," + ",TEXT('AIRR Input Tab'!D60/12,0)," + ",TEXT('AIRR Input Tab'!D71/12,0))</f>
        <v>4 + 1 + 1</v>
      </c>
      <c r="K11" s="1374" t="str">
        <f>'AIRR Input Tab'!D12</f>
        <v>West Bank</v>
      </c>
      <c r="L11" s="1375">
        <f>'AIRR Input Tab'!D41</f>
        <v>45901</v>
      </c>
      <c r="M11" s="1375">
        <f>'AIRR Input Tab'!D51</f>
        <v>47391</v>
      </c>
      <c r="N11" s="1375">
        <f>'AIRR Input Tab'!D72</f>
        <v>48121</v>
      </c>
      <c r="O11" s="1375">
        <f>'PERPETUITY MIDDLEMAN INPUT TAB'!F24</f>
        <v>48273</v>
      </c>
      <c r="P11" s="1384" t="s">
        <v>1572</v>
      </c>
      <c r="Q11" s="1376" t="str">
        <f>'AIRR Input Tab'!D86</f>
        <v>Yes</v>
      </c>
      <c r="R11" s="1099"/>
    </row>
    <row r="12" spans="6:18">
      <c r="F12" s="1101" t="s">
        <v>1416</v>
      </c>
      <c r="G12" s="1378">
        <f ca="1">G11*1.01</f>
        <v>22497866.500478134</v>
      </c>
      <c r="H12" s="1379">
        <f t="shared" ref="H12:H34" si="0">H11</f>
        <v>0.6</v>
      </c>
      <c r="I12" s="1380" t="str">
        <f t="shared" ref="I12:I34" si="1">I11</f>
        <v>SOFR + 2.5%</v>
      </c>
      <c r="J12" s="1380" t="str">
        <f t="shared" ref="J12:J34" si="2">J11</f>
        <v>4 + 1 + 1</v>
      </c>
      <c r="K12" s="1381" t="str">
        <f t="shared" ref="K12:K34" si="3">K11</f>
        <v>West Bank</v>
      </c>
      <c r="L12" s="1382">
        <f t="shared" ref="L12:L34" si="4">L11</f>
        <v>45901</v>
      </c>
      <c r="M12" s="1382">
        <f t="shared" ref="M12:M34" si="5">M11</f>
        <v>47391</v>
      </c>
      <c r="N12" s="1382">
        <f t="shared" ref="N12:N34" si="6">N11</f>
        <v>48121</v>
      </c>
      <c r="O12" s="1382">
        <f t="shared" ref="O12:O34" si="7">O11</f>
        <v>48273</v>
      </c>
      <c r="P12" s="1384" t="s">
        <v>1572</v>
      </c>
      <c r="Q12" s="1383" t="str">
        <f t="shared" ref="Q12:Q34" si="8">Q11</f>
        <v>Yes</v>
      </c>
      <c r="R12" s="1102"/>
    </row>
    <row r="13" spans="6:18">
      <c r="F13" s="1101" t="s">
        <v>1417</v>
      </c>
      <c r="G13" s="1378">
        <f t="shared" ref="G13:G34" ca="1" si="9">G12*1.01</f>
        <v>22722845.165482916</v>
      </c>
      <c r="H13" s="1379">
        <f t="shared" si="0"/>
        <v>0.6</v>
      </c>
      <c r="I13" s="1380" t="str">
        <f t="shared" si="1"/>
        <v>SOFR + 2.5%</v>
      </c>
      <c r="J13" s="1380" t="str">
        <f t="shared" si="2"/>
        <v>4 + 1 + 1</v>
      </c>
      <c r="K13" s="1381" t="str">
        <f t="shared" si="3"/>
        <v>West Bank</v>
      </c>
      <c r="L13" s="1382">
        <f t="shared" si="4"/>
        <v>45901</v>
      </c>
      <c r="M13" s="1382">
        <f t="shared" si="5"/>
        <v>47391</v>
      </c>
      <c r="N13" s="1382">
        <f t="shared" si="6"/>
        <v>48121</v>
      </c>
      <c r="O13" s="1382">
        <f t="shared" si="7"/>
        <v>48273</v>
      </c>
      <c r="P13" s="1384" t="s">
        <v>1572</v>
      </c>
      <c r="Q13" s="1383" t="str">
        <f t="shared" si="8"/>
        <v>Yes</v>
      </c>
      <c r="R13" s="1102"/>
    </row>
    <row r="14" spans="6:18">
      <c r="F14" s="1101" t="s">
        <v>1418</v>
      </c>
      <c r="G14" s="1378">
        <f t="shared" ca="1" si="9"/>
        <v>22950073.617137745</v>
      </c>
      <c r="H14" s="1379">
        <f t="shared" si="0"/>
        <v>0.6</v>
      </c>
      <c r="I14" s="1380" t="str">
        <f t="shared" si="1"/>
        <v>SOFR + 2.5%</v>
      </c>
      <c r="J14" s="1380" t="str">
        <f t="shared" si="2"/>
        <v>4 + 1 + 1</v>
      </c>
      <c r="K14" s="1381" t="str">
        <f t="shared" si="3"/>
        <v>West Bank</v>
      </c>
      <c r="L14" s="1382">
        <f t="shared" si="4"/>
        <v>45901</v>
      </c>
      <c r="M14" s="1382">
        <f t="shared" si="5"/>
        <v>47391</v>
      </c>
      <c r="N14" s="1382">
        <f t="shared" si="6"/>
        <v>48121</v>
      </c>
      <c r="O14" s="1382">
        <f t="shared" si="7"/>
        <v>48273</v>
      </c>
      <c r="P14" s="1384" t="s">
        <v>1572</v>
      </c>
      <c r="Q14" s="1383" t="str">
        <f t="shared" si="8"/>
        <v>Yes</v>
      </c>
      <c r="R14" s="1102"/>
    </row>
    <row r="15" spans="6:18">
      <c r="F15" s="1101" t="s">
        <v>1419</v>
      </c>
      <c r="G15" s="1378">
        <f t="shared" ca="1" si="9"/>
        <v>23179574.353309121</v>
      </c>
      <c r="H15" s="1379">
        <f t="shared" si="0"/>
        <v>0.6</v>
      </c>
      <c r="I15" s="1380" t="str">
        <f t="shared" si="1"/>
        <v>SOFR + 2.5%</v>
      </c>
      <c r="J15" s="1380" t="str">
        <f t="shared" si="2"/>
        <v>4 + 1 + 1</v>
      </c>
      <c r="K15" s="1381" t="str">
        <f t="shared" si="3"/>
        <v>West Bank</v>
      </c>
      <c r="L15" s="1382">
        <f t="shared" si="4"/>
        <v>45901</v>
      </c>
      <c r="M15" s="1382">
        <f t="shared" si="5"/>
        <v>47391</v>
      </c>
      <c r="N15" s="1382">
        <f t="shared" si="6"/>
        <v>48121</v>
      </c>
      <c r="O15" s="1382">
        <f t="shared" si="7"/>
        <v>48273</v>
      </c>
      <c r="P15" s="1384" t="s">
        <v>1572</v>
      </c>
      <c r="Q15" s="1383" t="str">
        <f t="shared" si="8"/>
        <v>Yes</v>
      </c>
      <c r="R15" s="1102"/>
    </row>
    <row r="16" spans="6:18">
      <c r="F16" s="1101" t="s">
        <v>1420</v>
      </c>
      <c r="G16" s="1378">
        <f t="shared" ca="1" si="9"/>
        <v>23411370.096842211</v>
      </c>
      <c r="H16" s="1379">
        <f t="shared" si="0"/>
        <v>0.6</v>
      </c>
      <c r="I16" s="1380" t="str">
        <f t="shared" si="1"/>
        <v>SOFR + 2.5%</v>
      </c>
      <c r="J16" s="1380" t="str">
        <f t="shared" si="2"/>
        <v>4 + 1 + 1</v>
      </c>
      <c r="K16" s="1381" t="str">
        <f t="shared" si="3"/>
        <v>West Bank</v>
      </c>
      <c r="L16" s="1382">
        <f t="shared" si="4"/>
        <v>45901</v>
      </c>
      <c r="M16" s="1382">
        <f t="shared" si="5"/>
        <v>47391</v>
      </c>
      <c r="N16" s="1382">
        <f t="shared" si="6"/>
        <v>48121</v>
      </c>
      <c r="O16" s="1382">
        <f t="shared" si="7"/>
        <v>48273</v>
      </c>
      <c r="P16" s="1385" t="s">
        <v>1573</v>
      </c>
      <c r="Q16" s="1383" t="str">
        <f t="shared" si="8"/>
        <v>Yes</v>
      </c>
      <c r="R16" s="1102"/>
    </row>
    <row r="17" spans="6:18">
      <c r="F17" s="1101" t="s">
        <v>1421</v>
      </c>
      <c r="G17" s="1378">
        <f t="shared" ca="1" si="9"/>
        <v>23645483.797810633</v>
      </c>
      <c r="H17" s="1379">
        <f t="shared" si="0"/>
        <v>0.6</v>
      </c>
      <c r="I17" s="1380" t="str">
        <f t="shared" si="1"/>
        <v>SOFR + 2.5%</v>
      </c>
      <c r="J17" s="1380" t="str">
        <f t="shared" si="2"/>
        <v>4 + 1 + 1</v>
      </c>
      <c r="K17" s="1381" t="str">
        <f t="shared" si="3"/>
        <v>West Bank</v>
      </c>
      <c r="L17" s="1382">
        <f t="shared" si="4"/>
        <v>45901</v>
      </c>
      <c r="M17" s="1382">
        <f t="shared" si="5"/>
        <v>47391</v>
      </c>
      <c r="N17" s="1382">
        <f t="shared" si="6"/>
        <v>48121</v>
      </c>
      <c r="O17" s="1382">
        <f t="shared" si="7"/>
        <v>48273</v>
      </c>
      <c r="P17" s="1385" t="s">
        <v>1573</v>
      </c>
      <c r="Q17" s="1383" t="str">
        <f t="shared" si="8"/>
        <v>Yes</v>
      </c>
      <c r="R17" s="1102"/>
    </row>
    <row r="18" spans="6:18">
      <c r="F18" s="1101" t="s">
        <v>1422</v>
      </c>
      <c r="G18" s="1378">
        <f t="shared" ca="1" si="9"/>
        <v>23881938.635788739</v>
      </c>
      <c r="H18" s="1379">
        <f t="shared" si="0"/>
        <v>0.6</v>
      </c>
      <c r="I18" s="1380" t="str">
        <f t="shared" si="1"/>
        <v>SOFR + 2.5%</v>
      </c>
      <c r="J18" s="1380" t="str">
        <f t="shared" si="2"/>
        <v>4 + 1 + 1</v>
      </c>
      <c r="K18" s="1381" t="str">
        <f t="shared" si="3"/>
        <v>West Bank</v>
      </c>
      <c r="L18" s="1382">
        <f t="shared" si="4"/>
        <v>45901</v>
      </c>
      <c r="M18" s="1382">
        <f t="shared" si="5"/>
        <v>47391</v>
      </c>
      <c r="N18" s="1382">
        <f t="shared" si="6"/>
        <v>48121</v>
      </c>
      <c r="O18" s="1382">
        <f t="shared" si="7"/>
        <v>48273</v>
      </c>
      <c r="P18" s="1384" t="s">
        <v>1572</v>
      </c>
      <c r="Q18" s="1383" t="str">
        <f t="shared" si="8"/>
        <v>Yes</v>
      </c>
      <c r="R18" s="1102"/>
    </row>
    <row r="19" spans="6:18">
      <c r="F19" s="1101" t="s">
        <v>1423</v>
      </c>
      <c r="G19" s="1378">
        <f t="shared" ca="1" si="9"/>
        <v>24120758.022146627</v>
      </c>
      <c r="H19" s="1379">
        <f t="shared" si="0"/>
        <v>0.6</v>
      </c>
      <c r="I19" s="1380" t="str">
        <f t="shared" si="1"/>
        <v>SOFR + 2.5%</v>
      </c>
      <c r="J19" s="1380" t="str">
        <f t="shared" si="2"/>
        <v>4 + 1 + 1</v>
      </c>
      <c r="K19" s="1381" t="str">
        <f t="shared" si="3"/>
        <v>West Bank</v>
      </c>
      <c r="L19" s="1382">
        <f t="shared" si="4"/>
        <v>45901</v>
      </c>
      <c r="M19" s="1382">
        <f t="shared" si="5"/>
        <v>47391</v>
      </c>
      <c r="N19" s="1382">
        <f t="shared" si="6"/>
        <v>48121</v>
      </c>
      <c r="O19" s="1382">
        <f t="shared" si="7"/>
        <v>48273</v>
      </c>
      <c r="P19" s="1384" t="s">
        <v>1572</v>
      </c>
      <c r="Q19" s="1383" t="str">
        <f t="shared" si="8"/>
        <v>Yes</v>
      </c>
      <c r="R19" s="1102"/>
    </row>
    <row r="20" spans="6:18">
      <c r="F20" s="1101" t="s">
        <v>1424</v>
      </c>
      <c r="G20" s="1378">
        <f t="shared" ca="1" si="9"/>
        <v>24361965.602368094</v>
      </c>
      <c r="H20" s="1379">
        <f t="shared" si="0"/>
        <v>0.6</v>
      </c>
      <c r="I20" s="1380" t="str">
        <f t="shared" si="1"/>
        <v>SOFR + 2.5%</v>
      </c>
      <c r="J20" s="1380" t="str">
        <f t="shared" si="2"/>
        <v>4 + 1 + 1</v>
      </c>
      <c r="K20" s="1381" t="str">
        <f t="shared" si="3"/>
        <v>West Bank</v>
      </c>
      <c r="L20" s="1382">
        <f t="shared" si="4"/>
        <v>45901</v>
      </c>
      <c r="M20" s="1382">
        <f t="shared" si="5"/>
        <v>47391</v>
      </c>
      <c r="N20" s="1382">
        <f t="shared" si="6"/>
        <v>48121</v>
      </c>
      <c r="O20" s="1382">
        <f t="shared" si="7"/>
        <v>48273</v>
      </c>
      <c r="P20" s="1384" t="s">
        <v>1572</v>
      </c>
      <c r="Q20" s="1383" t="str">
        <f t="shared" si="8"/>
        <v>Yes</v>
      </c>
      <c r="R20" s="1102"/>
    </row>
    <row r="21" spans="6:18">
      <c r="F21" s="1101" t="s">
        <v>1416</v>
      </c>
      <c r="G21" s="1378">
        <f t="shared" ca="1" si="9"/>
        <v>24605585.258391775</v>
      </c>
      <c r="H21" s="1379">
        <f t="shared" si="0"/>
        <v>0.6</v>
      </c>
      <c r="I21" s="1380" t="str">
        <f t="shared" si="1"/>
        <v>SOFR + 2.5%</v>
      </c>
      <c r="J21" s="1380" t="str">
        <f t="shared" si="2"/>
        <v>4 + 1 + 1</v>
      </c>
      <c r="K21" s="1381" t="str">
        <f t="shared" si="3"/>
        <v>West Bank</v>
      </c>
      <c r="L21" s="1382">
        <f t="shared" si="4"/>
        <v>45901</v>
      </c>
      <c r="M21" s="1382">
        <f t="shared" si="5"/>
        <v>47391</v>
      </c>
      <c r="N21" s="1382">
        <f t="shared" si="6"/>
        <v>48121</v>
      </c>
      <c r="O21" s="1382">
        <f t="shared" si="7"/>
        <v>48273</v>
      </c>
      <c r="P21" s="1384" t="s">
        <v>1572</v>
      </c>
      <c r="Q21" s="1383" t="str">
        <f t="shared" si="8"/>
        <v>Yes</v>
      </c>
      <c r="R21" s="1102"/>
    </row>
    <row r="22" spans="6:18">
      <c r="F22" s="1101" t="s">
        <v>1417</v>
      </c>
      <c r="G22" s="1378">
        <f t="shared" ca="1" si="9"/>
        <v>24851641.110975694</v>
      </c>
      <c r="H22" s="1379">
        <f t="shared" si="0"/>
        <v>0.6</v>
      </c>
      <c r="I22" s="1380" t="str">
        <f t="shared" si="1"/>
        <v>SOFR + 2.5%</v>
      </c>
      <c r="J22" s="1380" t="str">
        <f t="shared" si="2"/>
        <v>4 + 1 + 1</v>
      </c>
      <c r="K22" s="1381" t="str">
        <f t="shared" si="3"/>
        <v>West Bank</v>
      </c>
      <c r="L22" s="1382">
        <f t="shared" si="4"/>
        <v>45901</v>
      </c>
      <c r="M22" s="1382">
        <f t="shared" si="5"/>
        <v>47391</v>
      </c>
      <c r="N22" s="1382">
        <f t="shared" si="6"/>
        <v>48121</v>
      </c>
      <c r="O22" s="1382">
        <f t="shared" si="7"/>
        <v>48273</v>
      </c>
      <c r="P22" s="1384" t="s">
        <v>1572</v>
      </c>
      <c r="Q22" s="1383" t="str">
        <f t="shared" si="8"/>
        <v>Yes</v>
      </c>
      <c r="R22" s="1102"/>
    </row>
    <row r="23" spans="6:18">
      <c r="F23" s="1101" t="s">
        <v>1418</v>
      </c>
      <c r="G23" s="1378">
        <f t="shared" ca="1" si="9"/>
        <v>25100157.522085451</v>
      </c>
      <c r="H23" s="1379">
        <f t="shared" si="0"/>
        <v>0.6</v>
      </c>
      <c r="I23" s="1380" t="str">
        <f t="shared" si="1"/>
        <v>SOFR + 2.5%</v>
      </c>
      <c r="J23" s="1380" t="str">
        <f t="shared" si="2"/>
        <v>4 + 1 + 1</v>
      </c>
      <c r="K23" s="1381" t="str">
        <f t="shared" si="3"/>
        <v>West Bank</v>
      </c>
      <c r="L23" s="1382">
        <f t="shared" si="4"/>
        <v>45901</v>
      </c>
      <c r="M23" s="1382">
        <f t="shared" si="5"/>
        <v>47391</v>
      </c>
      <c r="N23" s="1382">
        <f t="shared" si="6"/>
        <v>48121</v>
      </c>
      <c r="O23" s="1382">
        <f t="shared" si="7"/>
        <v>48273</v>
      </c>
      <c r="P23" s="1384" t="s">
        <v>1572</v>
      </c>
      <c r="Q23" s="1383" t="str">
        <f t="shared" si="8"/>
        <v>Yes</v>
      </c>
      <c r="R23" s="1096"/>
    </row>
    <row r="24" spans="6:18">
      <c r="F24" s="1101" t="s">
        <v>1419</v>
      </c>
      <c r="G24" s="1378">
        <f t="shared" ca="1" si="9"/>
        <v>25351159.097306304</v>
      </c>
      <c r="H24" s="1379">
        <f t="shared" si="0"/>
        <v>0.6</v>
      </c>
      <c r="I24" s="1380" t="str">
        <f t="shared" si="1"/>
        <v>SOFR + 2.5%</v>
      </c>
      <c r="J24" s="1380" t="str">
        <f t="shared" si="2"/>
        <v>4 + 1 + 1</v>
      </c>
      <c r="K24" s="1381" t="str">
        <f t="shared" si="3"/>
        <v>West Bank</v>
      </c>
      <c r="L24" s="1382">
        <f t="shared" si="4"/>
        <v>45901</v>
      </c>
      <c r="M24" s="1382">
        <f t="shared" si="5"/>
        <v>47391</v>
      </c>
      <c r="N24" s="1382">
        <f t="shared" si="6"/>
        <v>48121</v>
      </c>
      <c r="O24" s="1382">
        <f t="shared" si="7"/>
        <v>48273</v>
      </c>
      <c r="P24" s="1384" t="s">
        <v>1572</v>
      </c>
      <c r="Q24" s="1383" t="str">
        <f t="shared" si="8"/>
        <v>Yes</v>
      </c>
      <c r="R24" s="1096"/>
    </row>
    <row r="25" spans="6:18">
      <c r="F25" s="1101" t="s">
        <v>1420</v>
      </c>
      <c r="G25" s="1378">
        <f t="shared" ca="1" si="9"/>
        <v>25604670.688279368</v>
      </c>
      <c r="H25" s="1379">
        <f t="shared" si="0"/>
        <v>0.6</v>
      </c>
      <c r="I25" s="1380" t="str">
        <f t="shared" si="1"/>
        <v>SOFR + 2.5%</v>
      </c>
      <c r="J25" s="1380" t="str">
        <f t="shared" si="2"/>
        <v>4 + 1 + 1</v>
      </c>
      <c r="K25" s="1381" t="str">
        <f t="shared" si="3"/>
        <v>West Bank</v>
      </c>
      <c r="L25" s="1382">
        <f t="shared" si="4"/>
        <v>45901</v>
      </c>
      <c r="M25" s="1382">
        <f t="shared" si="5"/>
        <v>47391</v>
      </c>
      <c r="N25" s="1382">
        <f t="shared" si="6"/>
        <v>48121</v>
      </c>
      <c r="O25" s="1382">
        <f t="shared" si="7"/>
        <v>48273</v>
      </c>
      <c r="P25" s="1384" t="s">
        <v>1572</v>
      </c>
      <c r="Q25" s="1383" t="str">
        <f t="shared" si="8"/>
        <v>Yes</v>
      </c>
      <c r="R25" s="1096"/>
    </row>
    <row r="26" spans="6:18">
      <c r="F26" s="1101" t="s">
        <v>1421</v>
      </c>
      <c r="G26" s="1378">
        <f t="shared" ca="1" si="9"/>
        <v>25860717.395162161</v>
      </c>
      <c r="H26" s="1379">
        <f t="shared" ref="H26:H30" si="10">H25</f>
        <v>0.6</v>
      </c>
      <c r="I26" s="1380" t="str">
        <f t="shared" ref="I26:I30" si="11">I25</f>
        <v>SOFR + 2.5%</v>
      </c>
      <c r="J26" s="1380" t="str">
        <f t="shared" ref="J26:J30" si="12">J25</f>
        <v>4 + 1 + 1</v>
      </c>
      <c r="K26" s="1381" t="str">
        <f t="shared" ref="K26:K30" si="13">K25</f>
        <v>West Bank</v>
      </c>
      <c r="L26" s="1382">
        <f t="shared" ref="L26:L30" si="14">L25</f>
        <v>45901</v>
      </c>
      <c r="M26" s="1382">
        <f t="shared" ref="M26:M30" si="15">M25</f>
        <v>47391</v>
      </c>
      <c r="N26" s="1382">
        <f t="shared" ref="N26:N30" si="16">N25</f>
        <v>48121</v>
      </c>
      <c r="O26" s="1382">
        <f t="shared" ref="O26:O30" si="17">O25</f>
        <v>48273</v>
      </c>
      <c r="P26" s="1384" t="s">
        <v>1572</v>
      </c>
      <c r="Q26" s="1383" t="str">
        <f t="shared" ref="Q26:Q30" si="18">Q25</f>
        <v>Yes</v>
      </c>
      <c r="R26" s="1096"/>
    </row>
    <row r="27" spans="6:18">
      <c r="F27" s="1101" t="s">
        <v>1416</v>
      </c>
      <c r="G27" s="1378">
        <f t="shared" ca="1" si="9"/>
        <v>26119324.569113784</v>
      </c>
      <c r="H27" s="1379">
        <f t="shared" si="10"/>
        <v>0.6</v>
      </c>
      <c r="I27" s="1380" t="str">
        <f t="shared" si="11"/>
        <v>SOFR + 2.5%</v>
      </c>
      <c r="J27" s="1380" t="str">
        <f t="shared" si="12"/>
        <v>4 + 1 + 1</v>
      </c>
      <c r="K27" s="1381" t="str">
        <f t="shared" si="13"/>
        <v>West Bank</v>
      </c>
      <c r="L27" s="1382">
        <f t="shared" si="14"/>
        <v>45901</v>
      </c>
      <c r="M27" s="1382">
        <f t="shared" si="15"/>
        <v>47391</v>
      </c>
      <c r="N27" s="1382">
        <f t="shared" si="16"/>
        <v>48121</v>
      </c>
      <c r="O27" s="1382">
        <f t="shared" si="17"/>
        <v>48273</v>
      </c>
      <c r="P27" s="1384" t="s">
        <v>1572</v>
      </c>
      <c r="Q27" s="1383" t="str">
        <f t="shared" si="18"/>
        <v>Yes</v>
      </c>
      <c r="R27" s="1096"/>
    </row>
    <row r="28" spans="6:18">
      <c r="F28" s="1101" t="s">
        <v>1417</v>
      </c>
      <c r="G28" s="1378">
        <f t="shared" ca="1" si="9"/>
        <v>26380517.814804923</v>
      </c>
      <c r="H28" s="1379">
        <f t="shared" si="10"/>
        <v>0.6</v>
      </c>
      <c r="I28" s="1380" t="str">
        <f t="shared" si="11"/>
        <v>SOFR + 2.5%</v>
      </c>
      <c r="J28" s="1380" t="str">
        <f t="shared" si="12"/>
        <v>4 + 1 + 1</v>
      </c>
      <c r="K28" s="1381" t="str">
        <f t="shared" si="13"/>
        <v>West Bank</v>
      </c>
      <c r="L28" s="1382">
        <f t="shared" si="14"/>
        <v>45901</v>
      </c>
      <c r="M28" s="1382">
        <f t="shared" si="15"/>
        <v>47391</v>
      </c>
      <c r="N28" s="1382">
        <f t="shared" si="16"/>
        <v>48121</v>
      </c>
      <c r="O28" s="1382">
        <f t="shared" si="17"/>
        <v>48273</v>
      </c>
      <c r="P28" s="1384" t="s">
        <v>1572</v>
      </c>
      <c r="Q28" s="1383" t="str">
        <f t="shared" si="18"/>
        <v>Yes</v>
      </c>
      <c r="R28" s="1096"/>
    </row>
    <row r="29" spans="6:18">
      <c r="F29" s="1101" t="s">
        <v>1418</v>
      </c>
      <c r="G29" s="1378">
        <f t="shared" ca="1" si="9"/>
        <v>26644322.992952973</v>
      </c>
      <c r="H29" s="1379">
        <f t="shared" si="10"/>
        <v>0.6</v>
      </c>
      <c r="I29" s="1380" t="str">
        <f t="shared" si="11"/>
        <v>SOFR + 2.5%</v>
      </c>
      <c r="J29" s="1380" t="str">
        <f t="shared" si="12"/>
        <v>4 + 1 + 1</v>
      </c>
      <c r="K29" s="1381" t="str">
        <f t="shared" si="13"/>
        <v>West Bank</v>
      </c>
      <c r="L29" s="1382">
        <f t="shared" si="14"/>
        <v>45901</v>
      </c>
      <c r="M29" s="1382">
        <f t="shared" si="15"/>
        <v>47391</v>
      </c>
      <c r="N29" s="1382">
        <f t="shared" si="16"/>
        <v>48121</v>
      </c>
      <c r="O29" s="1382">
        <f t="shared" si="17"/>
        <v>48273</v>
      </c>
      <c r="P29" s="1384" t="s">
        <v>1572</v>
      </c>
      <c r="Q29" s="1383" t="str">
        <f t="shared" si="18"/>
        <v>Yes</v>
      </c>
      <c r="R29" s="1096"/>
    </row>
    <row r="30" spans="6:18">
      <c r="F30" s="1101" t="s">
        <v>1419</v>
      </c>
      <c r="G30" s="1378">
        <f t="shared" ca="1" si="9"/>
        <v>26910766.222882502</v>
      </c>
      <c r="H30" s="1379">
        <f t="shared" si="10"/>
        <v>0.6</v>
      </c>
      <c r="I30" s="1380" t="str">
        <f t="shared" si="11"/>
        <v>SOFR + 2.5%</v>
      </c>
      <c r="J30" s="1380" t="str">
        <f t="shared" si="12"/>
        <v>4 + 1 + 1</v>
      </c>
      <c r="K30" s="1381" t="str">
        <f t="shared" si="13"/>
        <v>West Bank</v>
      </c>
      <c r="L30" s="1382">
        <f t="shared" si="14"/>
        <v>45901</v>
      </c>
      <c r="M30" s="1382">
        <f t="shared" si="15"/>
        <v>47391</v>
      </c>
      <c r="N30" s="1382">
        <f t="shared" si="16"/>
        <v>48121</v>
      </c>
      <c r="O30" s="1382">
        <f t="shared" si="17"/>
        <v>48273</v>
      </c>
      <c r="P30" s="1384" t="s">
        <v>1572</v>
      </c>
      <c r="Q30" s="1383" t="str">
        <f t="shared" si="18"/>
        <v>Yes</v>
      </c>
      <c r="R30" s="1096"/>
    </row>
    <row r="31" spans="6:18">
      <c r="F31" s="1101" t="s">
        <v>1420</v>
      </c>
      <c r="G31" s="1378">
        <f t="shared" ca="1" si="9"/>
        <v>27179873.885111328</v>
      </c>
      <c r="H31" s="1379">
        <f t="shared" ref="H31:O31" si="19">H25</f>
        <v>0.6</v>
      </c>
      <c r="I31" s="1380" t="str">
        <f t="shared" si="19"/>
        <v>SOFR + 2.5%</v>
      </c>
      <c r="J31" s="1380" t="str">
        <f t="shared" si="19"/>
        <v>4 + 1 + 1</v>
      </c>
      <c r="K31" s="1381" t="str">
        <f t="shared" si="19"/>
        <v>West Bank</v>
      </c>
      <c r="L31" s="1382">
        <f t="shared" si="19"/>
        <v>45901</v>
      </c>
      <c r="M31" s="1382">
        <f t="shared" si="19"/>
        <v>47391</v>
      </c>
      <c r="N31" s="1382">
        <f t="shared" si="19"/>
        <v>48121</v>
      </c>
      <c r="O31" s="1382">
        <f t="shared" si="19"/>
        <v>48273</v>
      </c>
      <c r="P31" s="1384" t="s">
        <v>1572</v>
      </c>
      <c r="Q31" s="1383" t="str">
        <f>Q25</f>
        <v>Yes</v>
      </c>
      <c r="R31" s="1096"/>
    </row>
    <row r="32" spans="6:18">
      <c r="F32" s="1101" t="s">
        <v>1421</v>
      </c>
      <c r="G32" s="1378">
        <f t="shared" ca="1" si="9"/>
        <v>27451672.623962443</v>
      </c>
      <c r="H32" s="1379">
        <f t="shared" si="0"/>
        <v>0.6</v>
      </c>
      <c r="I32" s="1380" t="str">
        <f t="shared" si="1"/>
        <v>SOFR + 2.5%</v>
      </c>
      <c r="J32" s="1380" t="str">
        <f t="shared" si="2"/>
        <v>4 + 1 + 1</v>
      </c>
      <c r="K32" s="1381" t="str">
        <f t="shared" si="3"/>
        <v>West Bank</v>
      </c>
      <c r="L32" s="1382">
        <f t="shared" si="4"/>
        <v>45901</v>
      </c>
      <c r="M32" s="1382">
        <f t="shared" si="5"/>
        <v>47391</v>
      </c>
      <c r="N32" s="1382">
        <f t="shared" si="6"/>
        <v>48121</v>
      </c>
      <c r="O32" s="1382">
        <f t="shared" si="7"/>
        <v>48273</v>
      </c>
      <c r="P32" s="1384" t="s">
        <v>1572</v>
      </c>
      <c r="Q32" s="1383" t="str">
        <f t="shared" si="8"/>
        <v>Yes</v>
      </c>
      <c r="R32" s="1096"/>
    </row>
    <row r="33" spans="6:18">
      <c r="F33" s="1101" t="s">
        <v>1421</v>
      </c>
      <c r="G33" s="1378">
        <f t="shared" ca="1" si="9"/>
        <v>27726189.350202069</v>
      </c>
      <c r="H33" s="1379">
        <f t="shared" si="0"/>
        <v>0.6</v>
      </c>
      <c r="I33" s="1380" t="str">
        <f t="shared" si="1"/>
        <v>SOFR + 2.5%</v>
      </c>
      <c r="J33" s="1380" t="str">
        <f t="shared" si="2"/>
        <v>4 + 1 + 1</v>
      </c>
      <c r="K33" s="1381" t="str">
        <f t="shared" si="3"/>
        <v>West Bank</v>
      </c>
      <c r="L33" s="1382">
        <f t="shared" si="4"/>
        <v>45901</v>
      </c>
      <c r="M33" s="1382">
        <f t="shared" si="5"/>
        <v>47391</v>
      </c>
      <c r="N33" s="1382">
        <f t="shared" si="6"/>
        <v>48121</v>
      </c>
      <c r="O33" s="1382">
        <f t="shared" si="7"/>
        <v>48273</v>
      </c>
      <c r="P33" s="1384" t="s">
        <v>1572</v>
      </c>
      <c r="Q33" s="1383" t="str">
        <f t="shared" si="8"/>
        <v>Yes</v>
      </c>
      <c r="R33" s="1096"/>
    </row>
    <row r="34" spans="6:18">
      <c r="F34" s="1101" t="s">
        <v>1422</v>
      </c>
      <c r="G34" s="1378">
        <f t="shared" ca="1" si="9"/>
        <v>28003451.243704088</v>
      </c>
      <c r="H34" s="1379">
        <f t="shared" si="0"/>
        <v>0.6</v>
      </c>
      <c r="I34" s="1380" t="str">
        <f t="shared" si="1"/>
        <v>SOFR + 2.5%</v>
      </c>
      <c r="J34" s="1380" t="str">
        <f t="shared" si="2"/>
        <v>4 + 1 + 1</v>
      </c>
      <c r="K34" s="1381" t="str">
        <f t="shared" si="3"/>
        <v>West Bank</v>
      </c>
      <c r="L34" s="1382">
        <f t="shared" si="4"/>
        <v>45901</v>
      </c>
      <c r="M34" s="1382">
        <f t="shared" si="5"/>
        <v>47391</v>
      </c>
      <c r="N34" s="1382">
        <f t="shared" si="6"/>
        <v>48121</v>
      </c>
      <c r="O34" s="1382">
        <f t="shared" si="7"/>
        <v>48273</v>
      </c>
      <c r="P34" s="1384" t="s">
        <v>1572</v>
      </c>
      <c r="Q34" s="1383" t="str">
        <f t="shared" si="8"/>
        <v>Yes</v>
      </c>
      <c r="R34" s="1096"/>
    </row>
    <row r="35" spans="6:18">
      <c r="F35" s="1107" t="s">
        <v>496</v>
      </c>
      <c r="G35" s="1370">
        <f ca="1">SUM(G11:G34)</f>
        <v>600837040.91330707</v>
      </c>
      <c r="H35" s="1113"/>
      <c r="I35" s="1112"/>
      <c r="J35" s="1112"/>
      <c r="K35" s="1109"/>
      <c r="L35" s="1110"/>
      <c r="M35" s="1110"/>
      <c r="N35" s="1110"/>
      <c r="O35" s="1110"/>
      <c r="P35" s="1110"/>
      <c r="Q35" s="1114"/>
    </row>
    <row r="36" spans="6:18">
      <c r="L36" s="1099"/>
    </row>
  </sheetData>
  <pageMargins left="0.7" right="0.7" top="0.75" bottom="0.75" header="0.3" footer="0.3"/>
  <pageSetup paperSize="5" scale="41" fitToHeight="0"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664F3-A673-45BA-A068-1CBAB99DF5AA}">
  <sheetPr>
    <tabColor theme="5"/>
    <pageSetUpPr fitToPage="1"/>
  </sheetPr>
  <dimension ref="F10:P64"/>
  <sheetViews>
    <sheetView showGridLines="0" view="pageBreakPreview" zoomScale="85" zoomScaleNormal="70" zoomScaleSheetLayoutView="85" workbookViewId="0">
      <selection activeCell="H17" sqref="H17"/>
    </sheetView>
  </sheetViews>
  <sheetFormatPr defaultRowHeight="15"/>
  <cols>
    <col min="6" max="6" width="30.7109375" customWidth="1"/>
    <col min="7" max="7" width="1.7109375" customWidth="1"/>
    <col min="8" max="9" width="15.7109375" customWidth="1"/>
    <col min="10" max="10" width="1.7109375" customWidth="1"/>
    <col min="11" max="12" width="15.7109375" customWidth="1"/>
    <col min="13" max="13" width="1.7109375" customWidth="1"/>
    <col min="14" max="16" width="15.7109375" customWidth="1"/>
  </cols>
  <sheetData>
    <row r="10" spans="6:16" ht="15" customHeight="1">
      <c r="F10" s="2010">
        <f>I35</f>
        <v>19</v>
      </c>
      <c r="G10" s="1118"/>
      <c r="H10" s="2011">
        <f>K35</f>
        <v>50441</v>
      </c>
      <c r="I10" s="2012"/>
      <c r="J10" s="1118"/>
      <c r="K10" s="2013">
        <f ca="1">H35</f>
        <v>331541724.60532743</v>
      </c>
      <c r="L10" s="2013"/>
      <c r="M10" s="1119"/>
      <c r="N10" s="2014">
        <f>O35</f>
        <v>0</v>
      </c>
      <c r="O10" s="2015"/>
    </row>
    <row r="11" spans="6:16" ht="15" customHeight="1">
      <c r="F11" s="2010"/>
      <c r="G11" s="1118"/>
      <c r="H11" s="2012"/>
      <c r="I11" s="2012"/>
      <c r="J11" s="1118"/>
      <c r="K11" s="2013"/>
      <c r="L11" s="2013"/>
      <c r="M11" s="1119"/>
      <c r="N11" s="2015"/>
      <c r="O11" s="2015"/>
    </row>
    <row r="12" spans="6:16" ht="15" customHeight="1">
      <c r="F12" s="2005" t="s">
        <v>1427</v>
      </c>
      <c r="H12" s="2007" t="s">
        <v>1429</v>
      </c>
      <c r="I12" s="2007"/>
      <c r="K12" s="2002" t="s">
        <v>221</v>
      </c>
      <c r="L12" s="2002"/>
      <c r="M12" s="1096"/>
      <c r="N12" s="2003" t="str">
        <f>O15</f>
        <v>IRR / MOIC</v>
      </c>
      <c r="O12" s="2003"/>
    </row>
    <row r="13" spans="6:16" ht="15" customHeight="1">
      <c r="F13" s="2005"/>
      <c r="H13" s="2007"/>
      <c r="I13" s="2007"/>
      <c r="K13" s="2002"/>
      <c r="L13" s="2002"/>
      <c r="M13" s="1096"/>
      <c r="N13" s="2003"/>
      <c r="O13" s="2003"/>
    </row>
    <row r="15" spans="6:16">
      <c r="F15" s="1103" t="s">
        <v>765</v>
      </c>
      <c r="G15" s="1104"/>
      <c r="H15" s="1105" t="s">
        <v>1563</v>
      </c>
      <c r="I15" s="1105" t="s">
        <v>1283</v>
      </c>
      <c r="J15" s="1105"/>
      <c r="K15" s="1105" t="s">
        <v>1304</v>
      </c>
      <c r="L15" s="1105" t="s">
        <v>1564</v>
      </c>
      <c r="M15" s="1105"/>
      <c r="N15" s="1105" t="s">
        <v>1426</v>
      </c>
      <c r="O15" s="1106" t="s">
        <v>1428</v>
      </c>
    </row>
    <row r="16" spans="6:16">
      <c r="F16" s="1098" t="str">
        <f>'AIRR Model Summary'!E7</f>
        <v>West Village</v>
      </c>
      <c r="G16" s="1098"/>
      <c r="H16" s="1100">
        <f ca="1">'AIRR Model Summary'!J36</f>
        <v>22275115.347008053</v>
      </c>
      <c r="I16" s="1099" t="s">
        <v>70</v>
      </c>
      <c r="J16" s="1099"/>
      <c r="K16" s="1368">
        <f>'AIRR Input Tab'!D51</f>
        <v>47391</v>
      </c>
      <c r="L16" s="1368">
        <f>'AIRR Input Tab'!D72</f>
        <v>48121</v>
      </c>
      <c r="M16" s="1099"/>
      <c r="N16" s="1097" t="str">
        <f>CONCATENATE('AIRR Input Tab'!D44," + ",TEXT('AIRR Input Tab'!D45,"0.0%"))</f>
        <v>SOFR + 2.5%</v>
      </c>
      <c r="O16" s="1100"/>
      <c r="P16" s="1099"/>
    </row>
    <row r="17" spans="6:16">
      <c r="F17" s="1115" t="s">
        <v>1416</v>
      </c>
      <c r="G17" s="1115"/>
      <c r="H17" s="1117">
        <f ca="1">H16*1.2</f>
        <v>26730138.416409664</v>
      </c>
      <c r="I17" s="1116" t="s">
        <v>70</v>
      </c>
      <c r="J17" s="1115"/>
      <c r="K17" s="1117">
        <v>200</v>
      </c>
      <c r="L17" s="1117">
        <v>200</v>
      </c>
      <c r="M17" s="1116"/>
      <c r="N17" s="1117"/>
      <c r="O17" s="1117">
        <f>O16</f>
        <v>0</v>
      </c>
      <c r="P17" s="1102"/>
    </row>
    <row r="18" spans="6:16">
      <c r="F18" s="1115" t="s">
        <v>1417</v>
      </c>
      <c r="G18" s="1115"/>
      <c r="H18" s="1117">
        <f ca="1">H17*1.1</f>
        <v>29403152.258050632</v>
      </c>
      <c r="I18" s="1116" t="s">
        <v>70</v>
      </c>
      <c r="J18" s="1115"/>
      <c r="K18" s="1117">
        <v>250</v>
      </c>
      <c r="L18" s="1117">
        <v>250</v>
      </c>
      <c r="M18" s="1116"/>
      <c r="N18" s="1117"/>
      <c r="O18" s="1117">
        <f t="shared" ref="O18:O34" si="0">O17</f>
        <v>0</v>
      </c>
      <c r="P18" s="1102"/>
    </row>
    <row r="19" spans="6:16">
      <c r="F19" s="1115" t="s">
        <v>1418</v>
      </c>
      <c r="G19" s="1115"/>
      <c r="H19" s="1117">
        <f ca="1">H18*1.1</f>
        <v>32343467.483855698</v>
      </c>
      <c r="I19" s="1116" t="s">
        <v>70</v>
      </c>
      <c r="J19" s="1115"/>
      <c r="K19" s="1117">
        <v>150</v>
      </c>
      <c r="L19" s="1117">
        <v>150</v>
      </c>
      <c r="M19" s="1116"/>
      <c r="N19" s="1117"/>
      <c r="O19" s="1117">
        <f t="shared" si="0"/>
        <v>0</v>
      </c>
      <c r="P19" s="1102"/>
    </row>
    <row r="20" spans="6:16">
      <c r="F20" s="1115" t="s">
        <v>1419</v>
      </c>
      <c r="G20" s="1115"/>
      <c r="H20" s="1117">
        <f ca="1">H19*1.1</f>
        <v>35577814.232241273</v>
      </c>
      <c r="I20" s="1116" t="s">
        <v>70</v>
      </c>
      <c r="J20" s="1115"/>
      <c r="K20" s="1117">
        <v>100</v>
      </c>
      <c r="L20" s="1117">
        <v>100</v>
      </c>
      <c r="M20" s="1116"/>
      <c r="N20" s="1117"/>
      <c r="O20" s="1117">
        <f t="shared" si="0"/>
        <v>0</v>
      </c>
      <c r="P20" s="1102"/>
    </row>
    <row r="21" spans="6:16">
      <c r="F21" s="1115" t="s">
        <v>1420</v>
      </c>
      <c r="G21" s="1115"/>
      <c r="H21" s="1117">
        <f ca="1">H20/1.5</f>
        <v>23718542.821494181</v>
      </c>
      <c r="I21" s="1116" t="s">
        <v>70</v>
      </c>
      <c r="J21" s="1115"/>
      <c r="K21" s="1117">
        <v>200</v>
      </c>
      <c r="L21" s="1117">
        <v>200</v>
      </c>
      <c r="M21" s="1116"/>
      <c r="N21" s="1117"/>
      <c r="O21" s="1117">
        <f t="shared" si="0"/>
        <v>0</v>
      </c>
      <c r="P21" s="1102"/>
    </row>
    <row r="22" spans="6:16">
      <c r="F22" s="1115" t="s">
        <v>1421</v>
      </c>
      <c r="G22" s="1115"/>
      <c r="H22" s="1117">
        <f ca="1">H21/1.5</f>
        <v>15812361.880996121</v>
      </c>
      <c r="I22" s="1116" t="s">
        <v>70</v>
      </c>
      <c r="J22" s="1115"/>
      <c r="K22" s="1117">
        <v>250</v>
      </c>
      <c r="L22" s="1117">
        <v>250</v>
      </c>
      <c r="M22" s="1116"/>
      <c r="N22" s="1117"/>
      <c r="O22" s="1117">
        <f t="shared" si="0"/>
        <v>0</v>
      </c>
      <c r="P22" s="1102"/>
    </row>
    <row r="23" spans="6:16">
      <c r="F23" s="1115" t="s">
        <v>1422</v>
      </c>
      <c r="G23" s="1115"/>
      <c r="H23" s="1117">
        <f ca="1">H22/1.5</f>
        <v>10541574.587330747</v>
      </c>
      <c r="I23" s="1116" t="s">
        <v>70</v>
      </c>
      <c r="J23" s="1115"/>
      <c r="K23" s="1117">
        <v>150</v>
      </c>
      <c r="L23" s="1117">
        <v>150</v>
      </c>
      <c r="M23" s="1116"/>
      <c r="N23" s="1117"/>
      <c r="O23" s="1117">
        <f t="shared" si="0"/>
        <v>0</v>
      </c>
      <c r="P23" s="1102"/>
    </row>
    <row r="24" spans="6:16">
      <c r="F24" s="1115" t="s">
        <v>1423</v>
      </c>
      <c r="G24" s="1115"/>
      <c r="H24" s="1117">
        <f ca="1">H23*1.5</f>
        <v>15812361.880996121</v>
      </c>
      <c r="I24" s="1116" t="s">
        <v>70</v>
      </c>
      <c r="J24" s="1115"/>
      <c r="K24" s="1117">
        <v>100</v>
      </c>
      <c r="L24" s="1117">
        <v>100</v>
      </c>
      <c r="M24" s="1116"/>
      <c r="N24" s="1117"/>
      <c r="O24" s="1117">
        <f t="shared" si="0"/>
        <v>0</v>
      </c>
      <c r="P24" s="1102"/>
    </row>
    <row r="25" spans="6:16">
      <c r="F25" s="1115" t="s">
        <v>1424</v>
      </c>
      <c r="G25" s="1115"/>
      <c r="H25" s="1117">
        <f ca="1">H24*1.5</f>
        <v>23718542.821494181</v>
      </c>
      <c r="I25" s="1116" t="s">
        <v>70</v>
      </c>
      <c r="J25" s="1115"/>
      <c r="K25" s="1117">
        <v>200</v>
      </c>
      <c r="L25" s="1117">
        <v>200</v>
      </c>
      <c r="M25" s="1116"/>
      <c r="N25" s="1117"/>
      <c r="O25" s="1117">
        <f t="shared" si="0"/>
        <v>0</v>
      </c>
      <c r="P25" s="1102"/>
    </row>
    <row r="26" spans="6:16">
      <c r="F26" s="1115" t="s">
        <v>1416</v>
      </c>
      <c r="G26" s="1115"/>
      <c r="H26" s="1117">
        <f t="shared" ref="H26:H34" ca="1" si="1">H25/1.2</f>
        <v>19765452.35124515</v>
      </c>
      <c r="I26" s="1116" t="s">
        <v>70</v>
      </c>
      <c r="J26" s="1115"/>
      <c r="K26" s="1117">
        <v>250</v>
      </c>
      <c r="L26" s="1117">
        <v>250</v>
      </c>
      <c r="M26" s="1116"/>
      <c r="N26" s="1117"/>
      <c r="O26" s="1117">
        <f t="shared" si="0"/>
        <v>0</v>
      </c>
      <c r="P26" s="1102"/>
    </row>
    <row r="27" spans="6:16">
      <c r="F27" s="1115" t="s">
        <v>1417</v>
      </c>
      <c r="G27" s="1115"/>
      <c r="H27" s="1117">
        <f t="shared" ca="1" si="1"/>
        <v>16471210.292704292</v>
      </c>
      <c r="I27" s="1116" t="s">
        <v>70</v>
      </c>
      <c r="J27" s="1115"/>
      <c r="K27" s="1117">
        <v>150</v>
      </c>
      <c r="L27" s="1117">
        <v>150</v>
      </c>
      <c r="M27" s="1116"/>
      <c r="N27" s="1117"/>
      <c r="O27" s="1117">
        <f t="shared" si="0"/>
        <v>0</v>
      </c>
      <c r="P27" s="1102"/>
    </row>
    <row r="28" spans="6:16">
      <c r="F28" s="1115" t="s">
        <v>1418</v>
      </c>
      <c r="G28" s="1115"/>
      <c r="H28" s="1117">
        <f t="shared" ca="1" si="1"/>
        <v>13726008.577253576</v>
      </c>
      <c r="I28" s="1116" t="s">
        <v>70</v>
      </c>
      <c r="J28" s="1115"/>
      <c r="K28" s="1117">
        <v>100</v>
      </c>
      <c r="L28" s="1117">
        <v>100</v>
      </c>
      <c r="M28" s="1116"/>
      <c r="N28" s="1117"/>
      <c r="O28" s="1117">
        <f t="shared" si="0"/>
        <v>0</v>
      </c>
      <c r="P28" s="1096"/>
    </row>
    <row r="29" spans="6:16">
      <c r="F29" s="1115" t="s">
        <v>1419</v>
      </c>
      <c r="G29" s="1115"/>
      <c r="H29" s="1117">
        <f t="shared" ca="1" si="1"/>
        <v>11438340.481044648</v>
      </c>
      <c r="I29" s="1116" t="s">
        <v>70</v>
      </c>
      <c r="J29" s="1115"/>
      <c r="K29" s="1117">
        <v>200</v>
      </c>
      <c r="L29" s="1117">
        <v>200</v>
      </c>
      <c r="M29" s="1116"/>
      <c r="N29" s="1117"/>
      <c r="O29" s="1117">
        <f t="shared" si="0"/>
        <v>0</v>
      </c>
      <c r="P29" s="1096"/>
    </row>
    <row r="30" spans="6:16">
      <c r="F30" s="1115" t="s">
        <v>1420</v>
      </c>
      <c r="G30" s="1115"/>
      <c r="H30" s="1117">
        <f t="shared" ca="1" si="1"/>
        <v>9531950.4008705411</v>
      </c>
      <c r="I30" s="1116" t="s">
        <v>70</v>
      </c>
      <c r="J30" s="1115"/>
      <c r="K30" s="1117">
        <v>250</v>
      </c>
      <c r="L30" s="1117">
        <v>250</v>
      </c>
      <c r="M30" s="1116"/>
      <c r="N30" s="1117"/>
      <c r="O30" s="1117">
        <f t="shared" si="0"/>
        <v>0</v>
      </c>
      <c r="P30" s="1096"/>
    </row>
    <row r="31" spans="6:16">
      <c r="F31" s="1115" t="s">
        <v>1421</v>
      </c>
      <c r="G31" s="1115"/>
      <c r="H31" s="1117">
        <f t="shared" ca="1" si="1"/>
        <v>7943292.0007254509</v>
      </c>
      <c r="I31" s="1116" t="s">
        <v>70</v>
      </c>
      <c r="J31" s="1115"/>
      <c r="K31" s="1117">
        <v>150</v>
      </c>
      <c r="L31" s="1117">
        <v>150</v>
      </c>
      <c r="M31" s="1116"/>
      <c r="N31" s="1117"/>
      <c r="O31" s="1117">
        <f t="shared" si="0"/>
        <v>0</v>
      </c>
      <c r="P31" s="1096"/>
    </row>
    <row r="32" spans="6:16">
      <c r="F32" s="1115" t="s">
        <v>1422</v>
      </c>
      <c r="G32" s="1115"/>
      <c r="H32" s="1117">
        <f t="shared" ca="1" si="1"/>
        <v>6619410.0006045429</v>
      </c>
      <c r="I32" s="1116" t="s">
        <v>70</v>
      </c>
      <c r="J32" s="1115"/>
      <c r="K32" s="1117">
        <v>100</v>
      </c>
      <c r="L32" s="1117">
        <v>100</v>
      </c>
      <c r="M32" s="1116"/>
      <c r="N32" s="1117"/>
      <c r="O32" s="1117">
        <f t="shared" si="0"/>
        <v>0</v>
      </c>
      <c r="P32" s="1096"/>
    </row>
    <row r="33" spans="6:16">
      <c r="F33" s="1115" t="s">
        <v>1423</v>
      </c>
      <c r="G33" s="1115"/>
      <c r="H33" s="1117">
        <f t="shared" ca="1" si="1"/>
        <v>5516175.0005037859</v>
      </c>
      <c r="I33" s="1116" t="s">
        <v>70</v>
      </c>
      <c r="J33" s="1115"/>
      <c r="K33" s="1117">
        <v>150</v>
      </c>
      <c r="L33" s="1117">
        <v>150</v>
      </c>
      <c r="M33" s="1116"/>
      <c r="N33" s="1117"/>
      <c r="O33" s="1117">
        <f t="shared" si="0"/>
        <v>0</v>
      </c>
      <c r="P33" s="1096"/>
    </row>
    <row r="34" spans="6:16">
      <c r="F34" s="1101" t="s">
        <v>1424</v>
      </c>
      <c r="H34" s="1100">
        <f t="shared" ca="1" si="1"/>
        <v>4596812.5004198216</v>
      </c>
      <c r="I34" s="1099" t="s">
        <v>70</v>
      </c>
      <c r="K34" s="1100">
        <v>100</v>
      </c>
      <c r="L34" s="1100">
        <v>100</v>
      </c>
      <c r="M34" s="1095"/>
      <c r="N34" s="1100"/>
      <c r="O34" s="1100">
        <f t="shared" si="0"/>
        <v>0</v>
      </c>
      <c r="P34" s="1096"/>
    </row>
    <row r="35" spans="6:16">
      <c r="F35" s="1107" t="s">
        <v>496</v>
      </c>
      <c r="G35" s="1108"/>
      <c r="H35" s="1111">
        <f ca="1">SUM(H16:H34)</f>
        <v>331541723.33524853</v>
      </c>
      <c r="I35" s="1109">
        <f>COUNTA(I16:I34)</f>
        <v>19</v>
      </c>
      <c r="J35" s="1108"/>
      <c r="K35" s="1110">
        <f>SUM(K16:K34)</f>
        <v>50441</v>
      </c>
      <c r="L35" s="1110">
        <f>SUM(L16:L34)</f>
        <v>51171</v>
      </c>
      <c r="M35" s="1113"/>
      <c r="N35" s="1112">
        <f>SUM(N16:N34)</f>
        <v>0</v>
      </c>
      <c r="O35" s="1114">
        <f>O34</f>
        <v>0</v>
      </c>
    </row>
    <row r="36" spans="6:16">
      <c r="I36" s="1099"/>
    </row>
    <row r="44" spans="6:16">
      <c r="I44" s="1105" t="s">
        <v>1415</v>
      </c>
    </row>
    <row r="45" spans="6:16">
      <c r="I45" s="1099" t="s">
        <v>1425</v>
      </c>
    </row>
    <row r="46" spans="6:16">
      <c r="I46" s="1116" t="s">
        <v>1425</v>
      </c>
    </row>
    <row r="47" spans="6:16">
      <c r="I47" s="1116" t="s">
        <v>1430</v>
      </c>
    </row>
    <row r="48" spans="6:16">
      <c r="I48" s="1116" t="s">
        <v>1432</v>
      </c>
    </row>
    <row r="49" spans="9:9">
      <c r="I49" s="1116" t="s">
        <v>1425</v>
      </c>
    </row>
    <row r="50" spans="9:9">
      <c r="I50" s="1116" t="s">
        <v>1432</v>
      </c>
    </row>
    <row r="51" spans="9:9">
      <c r="I51" s="1116" t="s">
        <v>1431</v>
      </c>
    </row>
    <row r="52" spans="9:9">
      <c r="I52" s="1116" t="s">
        <v>1430</v>
      </c>
    </row>
    <row r="53" spans="9:9">
      <c r="I53" s="1116" t="s">
        <v>1425</v>
      </c>
    </row>
    <row r="54" spans="9:9">
      <c r="I54" s="1116" t="s">
        <v>1431</v>
      </c>
    </row>
    <row r="55" spans="9:9">
      <c r="I55" s="1116" t="s">
        <v>1430</v>
      </c>
    </row>
    <row r="56" spans="9:9">
      <c r="I56" s="1116" t="s">
        <v>1425</v>
      </c>
    </row>
    <row r="57" spans="9:9">
      <c r="I57" s="1116" t="s">
        <v>1431</v>
      </c>
    </row>
    <row r="58" spans="9:9">
      <c r="I58" s="1116" t="s">
        <v>1425</v>
      </c>
    </row>
    <row r="59" spans="9:9">
      <c r="I59" s="1116" t="s">
        <v>1430</v>
      </c>
    </row>
    <row r="60" spans="9:9">
      <c r="I60" s="1116" t="s">
        <v>1430</v>
      </c>
    </row>
    <row r="61" spans="9:9">
      <c r="I61" s="1116" t="s">
        <v>1430</v>
      </c>
    </row>
    <row r="62" spans="9:9">
      <c r="I62" s="1116" t="s">
        <v>1432</v>
      </c>
    </row>
    <row r="63" spans="9:9">
      <c r="I63" s="1099" t="s">
        <v>1425</v>
      </c>
    </row>
    <row r="64" spans="9:9">
      <c r="I64" s="1108"/>
    </row>
  </sheetData>
  <mergeCells count="8">
    <mergeCell ref="F10:F11"/>
    <mergeCell ref="H10:I11"/>
    <mergeCell ref="K10:L11"/>
    <mergeCell ref="N10:O11"/>
    <mergeCell ref="F12:F13"/>
    <mergeCell ref="H12:I13"/>
    <mergeCell ref="K12:L13"/>
    <mergeCell ref="N12:O13"/>
  </mergeCells>
  <pageMargins left="0.7" right="0.7" top="0.75" bottom="0.75" header="0.3" footer="0.3"/>
  <pageSetup paperSize="5" scale="45" fitToHeight="0"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44E54-DAA5-4CF9-A0C8-CC55503E241B}">
  <sheetPr>
    <tabColor theme="3"/>
  </sheetPr>
  <dimension ref="A1"/>
  <sheetViews>
    <sheetView workbookViewId="0"/>
  </sheetViews>
  <sheetFormatPr defaultRowHeight="15"/>
  <cols>
    <col min="1" max="16384" width="9.140625" style="7"/>
  </cols>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4140-C9A7-4818-A70B-6599D05D9A2C}">
  <sheetPr>
    <tabColor theme="9" tint="0.59999389629810485"/>
  </sheetPr>
  <dimension ref="A1:Q441"/>
  <sheetViews>
    <sheetView showGridLines="0" zoomScale="70" zoomScaleNormal="70" workbookViewId="0">
      <selection activeCell="D18" sqref="D18"/>
    </sheetView>
  </sheetViews>
  <sheetFormatPr defaultColWidth="9.140625" defaultRowHeight="15.75" customHeight="1"/>
  <cols>
    <col min="1" max="1" width="2.42578125" style="105" customWidth="1"/>
    <col min="2" max="2" width="49.5703125" style="107" customWidth="1"/>
    <col min="3" max="14" width="15.28515625" style="105" bestFit="1" customWidth="1"/>
    <col min="15" max="15" width="8.140625" style="49" customWidth="1"/>
    <col min="16" max="16384" width="9.140625" style="105"/>
  </cols>
  <sheetData>
    <row r="1" spans="1:17" s="49" customFormat="1" ht="15.75" customHeight="1">
      <c r="B1" s="50"/>
    </row>
    <row r="2" spans="1:17" s="49" customFormat="1" ht="15.75" customHeight="1">
      <c r="B2" s="123" t="s">
        <v>1164</v>
      </c>
      <c r="C2" s="234" t="s">
        <v>496</v>
      </c>
      <c r="D2" s="124"/>
      <c r="E2" s="124"/>
      <c r="F2" s="124"/>
      <c r="G2" s="124"/>
      <c r="H2" s="124"/>
      <c r="I2" s="124"/>
      <c r="J2" s="124"/>
      <c r="K2" s="124"/>
      <c r="L2" s="124"/>
      <c r="M2" s="124"/>
      <c r="N2" s="244"/>
    </row>
    <row r="3" spans="1:17" s="49" customFormat="1" ht="15.75" customHeight="1">
      <c r="B3" s="511" t="s">
        <v>495</v>
      </c>
      <c r="C3" s="514"/>
      <c r="D3" s="512">
        <v>0</v>
      </c>
      <c r="E3" s="512">
        <f>D3+1</f>
        <v>1</v>
      </c>
      <c r="F3" s="512">
        <f t="shared" ref="F3:N3" si="0">E3+1</f>
        <v>2</v>
      </c>
      <c r="G3" s="512">
        <f t="shared" si="0"/>
        <v>3</v>
      </c>
      <c r="H3" s="512">
        <f t="shared" si="0"/>
        <v>4</v>
      </c>
      <c r="I3" s="512">
        <f t="shared" si="0"/>
        <v>5</v>
      </c>
      <c r="J3" s="512">
        <f t="shared" si="0"/>
        <v>6</v>
      </c>
      <c r="K3" s="512">
        <f t="shared" si="0"/>
        <v>7</v>
      </c>
      <c r="L3" s="512">
        <f t="shared" si="0"/>
        <v>8</v>
      </c>
      <c r="M3" s="512">
        <f t="shared" si="0"/>
        <v>9</v>
      </c>
      <c r="N3" s="513">
        <f t="shared" si="0"/>
        <v>10</v>
      </c>
      <c r="Q3" s="49" t="e">
        <f>'PERPETUITY MIDDLEMAN INPUT TAB'!#REF!/12</f>
        <v>#REF!</v>
      </c>
    </row>
    <row r="4" spans="1:17" s="49" customFormat="1" ht="15.75" customHeight="1">
      <c r="A4" s="59"/>
      <c r="B4" s="213" t="s">
        <v>184</v>
      </c>
      <c r="C4" s="222">
        <v>21000000</v>
      </c>
      <c r="D4" s="58">
        <f>C4</f>
        <v>21000000</v>
      </c>
      <c r="E4" s="58"/>
      <c r="F4" s="58"/>
      <c r="G4" s="58"/>
      <c r="H4" s="58"/>
      <c r="I4" s="58"/>
      <c r="J4" s="58"/>
      <c r="K4" s="58"/>
      <c r="L4" s="58"/>
      <c r="M4" s="58"/>
      <c r="N4" s="136"/>
    </row>
    <row r="5" spans="1:17" s="49" customFormat="1" ht="15.75" customHeight="1">
      <c r="A5" s="59"/>
      <c r="B5" s="213" t="s">
        <v>59</v>
      </c>
      <c r="C5" s="222">
        <v>140000000</v>
      </c>
      <c r="D5" s="58" t="e">
        <f>IF(AND(D$3&gt;0,D$3&lt;='PERPETUITY MIDDLEMAN INPUT TAB'!#REF!/12),'POC MODEL'!$C5/'PERPETUITY MIDDLEMAN INPUT TAB'!#REF!*12,0)</f>
        <v>#REF!</v>
      </c>
      <c r="E5" s="58" t="e">
        <f>IF(AND(E$3&gt;0,E$3&lt;='PERPETUITY MIDDLEMAN INPUT TAB'!#REF!/12),'POC MODEL'!$C5/'PERPETUITY MIDDLEMAN INPUT TAB'!#REF!*12,0)</f>
        <v>#REF!</v>
      </c>
      <c r="F5" s="58" t="e">
        <f>IF(AND(F$3&gt;0,F$3&lt;='PERPETUITY MIDDLEMAN INPUT TAB'!#REF!/12),'POC MODEL'!$C5/'PERPETUITY MIDDLEMAN INPUT TAB'!#REF!*12,0)</f>
        <v>#REF!</v>
      </c>
      <c r="G5" s="58" t="e">
        <f>IF(AND(G$3&gt;0,G$3&lt;='PERPETUITY MIDDLEMAN INPUT TAB'!#REF!/12),'POC MODEL'!$C5/'PERPETUITY MIDDLEMAN INPUT TAB'!#REF!*12,0)</f>
        <v>#REF!</v>
      </c>
      <c r="H5" s="58" t="e">
        <f>IF(AND(H$3&gt;0,H$3&lt;='PERPETUITY MIDDLEMAN INPUT TAB'!#REF!/12),'POC MODEL'!$C5/'PERPETUITY MIDDLEMAN INPUT TAB'!#REF!*12,0)</f>
        <v>#REF!</v>
      </c>
      <c r="I5" s="58" t="e">
        <f>IF(AND(I$3&gt;0,I$3&lt;='PERPETUITY MIDDLEMAN INPUT TAB'!#REF!/12),'POC MODEL'!$C5/'PERPETUITY MIDDLEMAN INPUT TAB'!#REF!*12,0)</f>
        <v>#REF!</v>
      </c>
      <c r="J5" s="58" t="e">
        <f>IF(AND(J$3&gt;0,J$3&lt;='PERPETUITY MIDDLEMAN INPUT TAB'!#REF!/12),'POC MODEL'!$C5/'PERPETUITY MIDDLEMAN INPUT TAB'!#REF!*12,0)</f>
        <v>#REF!</v>
      </c>
      <c r="K5" s="58" t="e">
        <f>IF(AND(K$3&gt;0,K$3&lt;='PERPETUITY MIDDLEMAN INPUT TAB'!#REF!/12),'POC MODEL'!$C5/'PERPETUITY MIDDLEMAN INPUT TAB'!#REF!*12,0)</f>
        <v>#REF!</v>
      </c>
      <c r="L5" s="58" t="e">
        <f>IF(AND(L$3&gt;0,L$3&lt;='PERPETUITY MIDDLEMAN INPUT TAB'!#REF!/12),'POC MODEL'!$C5/'PERPETUITY MIDDLEMAN INPUT TAB'!#REF!*12,0)</f>
        <v>#REF!</v>
      </c>
      <c r="M5" s="58" t="e">
        <f>IF(AND(M$3&gt;0,M$3&lt;='PERPETUITY MIDDLEMAN INPUT TAB'!#REF!/12),'POC MODEL'!$C5/'PERPETUITY MIDDLEMAN INPUT TAB'!#REF!*12,0)</f>
        <v>#REF!</v>
      </c>
      <c r="N5" s="136" t="e">
        <f>IF(AND(N$3&gt;0,N$3&lt;='PERPETUITY MIDDLEMAN INPUT TAB'!#REF!/12),'POC MODEL'!$C5/'PERPETUITY MIDDLEMAN INPUT TAB'!#REF!*12,0)</f>
        <v>#REF!</v>
      </c>
    </row>
    <row r="6" spans="1:17" s="49" customFormat="1" ht="15.75" customHeight="1">
      <c r="A6" s="59"/>
      <c r="B6" s="213" t="s">
        <v>60</v>
      </c>
      <c r="C6" s="222">
        <v>15000000</v>
      </c>
      <c r="D6" s="58" t="e">
        <f>IF(AND(D$3&gt;0,D$3&lt;='PERPETUITY MIDDLEMAN INPUT TAB'!#REF!/12),'POC MODEL'!$C6/'PERPETUITY MIDDLEMAN INPUT TAB'!#REF!*12,0)</f>
        <v>#REF!</v>
      </c>
      <c r="E6" s="58" t="e">
        <f>IF(AND(E$3&gt;0,E$3&lt;='PERPETUITY MIDDLEMAN INPUT TAB'!#REF!/12),'POC MODEL'!$C6/'PERPETUITY MIDDLEMAN INPUT TAB'!#REF!*12,0)</f>
        <v>#REF!</v>
      </c>
      <c r="F6" s="58" t="e">
        <f>IF(AND(F$3&gt;0,F$3&lt;='PERPETUITY MIDDLEMAN INPUT TAB'!#REF!/12),'POC MODEL'!$C6/'PERPETUITY MIDDLEMAN INPUT TAB'!#REF!*12,0)</f>
        <v>#REF!</v>
      </c>
      <c r="G6" s="58" t="e">
        <f>IF(AND(G$3&gt;0,G$3&lt;='PERPETUITY MIDDLEMAN INPUT TAB'!#REF!/12),'POC MODEL'!$C6/'PERPETUITY MIDDLEMAN INPUT TAB'!#REF!*12,0)</f>
        <v>#REF!</v>
      </c>
      <c r="H6" s="58" t="e">
        <f>IF(AND(H$3&gt;0,H$3&lt;='PERPETUITY MIDDLEMAN INPUT TAB'!#REF!/12),'POC MODEL'!$C6/'PERPETUITY MIDDLEMAN INPUT TAB'!#REF!*12,0)</f>
        <v>#REF!</v>
      </c>
      <c r="I6" s="58" t="e">
        <f>IF(AND(I$3&gt;0,I$3&lt;='PERPETUITY MIDDLEMAN INPUT TAB'!#REF!/12),'POC MODEL'!$C6/'PERPETUITY MIDDLEMAN INPUT TAB'!#REF!*12,0)</f>
        <v>#REF!</v>
      </c>
      <c r="J6" s="58" t="e">
        <f>IF(AND(J$3&gt;0,J$3&lt;='PERPETUITY MIDDLEMAN INPUT TAB'!#REF!/12),'POC MODEL'!$C6/'PERPETUITY MIDDLEMAN INPUT TAB'!#REF!*12,0)</f>
        <v>#REF!</v>
      </c>
      <c r="K6" s="58" t="e">
        <f>IF(AND(K$3&gt;0,K$3&lt;='PERPETUITY MIDDLEMAN INPUT TAB'!#REF!/12),'POC MODEL'!$C6/'PERPETUITY MIDDLEMAN INPUT TAB'!#REF!*12,0)</f>
        <v>#REF!</v>
      </c>
      <c r="L6" s="58" t="e">
        <f>IF(AND(L$3&gt;0,L$3&lt;='PERPETUITY MIDDLEMAN INPUT TAB'!#REF!/12),'POC MODEL'!$C6/'PERPETUITY MIDDLEMAN INPUT TAB'!#REF!*12,0)</f>
        <v>#REF!</v>
      </c>
      <c r="M6" s="58" t="e">
        <f>IF(AND(M$3&gt;0,M$3&lt;='PERPETUITY MIDDLEMAN INPUT TAB'!#REF!/12),'POC MODEL'!$C6/'PERPETUITY MIDDLEMAN INPUT TAB'!#REF!*12,0)</f>
        <v>#REF!</v>
      </c>
      <c r="N6" s="136" t="e">
        <f>IF(AND(N$3&gt;0,N$3&lt;='PERPETUITY MIDDLEMAN INPUT TAB'!#REF!/12),'POC MODEL'!$C6/'PERPETUITY MIDDLEMAN INPUT TAB'!#REF!*12,0)</f>
        <v>#REF!</v>
      </c>
    </row>
    <row r="7" spans="1:17" s="49" customFormat="1" ht="15.75" customHeight="1">
      <c r="A7" s="59"/>
      <c r="B7" s="213" t="s">
        <v>747</v>
      </c>
      <c r="C7" s="222">
        <v>8000000</v>
      </c>
      <c r="D7" s="58" t="e">
        <f>IF(AND(D$3&gt;0,D$3&lt;='PERPETUITY MIDDLEMAN INPUT TAB'!#REF!/12),'POC MODEL'!$C7/'PERPETUITY MIDDLEMAN INPUT TAB'!#REF!*12,0)</f>
        <v>#REF!</v>
      </c>
      <c r="E7" s="58" t="e">
        <f>IF(AND(E$3&gt;0,E$3&lt;='PERPETUITY MIDDLEMAN INPUT TAB'!#REF!/12),'POC MODEL'!$C7/'PERPETUITY MIDDLEMAN INPUT TAB'!#REF!*12,0)</f>
        <v>#REF!</v>
      </c>
      <c r="F7" s="58" t="e">
        <f>IF(AND(F$3&gt;0,F$3&lt;='PERPETUITY MIDDLEMAN INPUT TAB'!#REF!/12),'POC MODEL'!$C7/'PERPETUITY MIDDLEMAN INPUT TAB'!#REF!*12,0)</f>
        <v>#REF!</v>
      </c>
      <c r="G7" s="58" t="e">
        <f>IF(AND(G$3&gt;0,G$3&lt;='PERPETUITY MIDDLEMAN INPUT TAB'!#REF!/12),'POC MODEL'!$C7/'PERPETUITY MIDDLEMAN INPUT TAB'!#REF!*12,0)</f>
        <v>#REF!</v>
      </c>
      <c r="H7" s="58" t="e">
        <f>IF(AND(H$3&gt;0,H$3&lt;='PERPETUITY MIDDLEMAN INPUT TAB'!#REF!/12),'POC MODEL'!$C7/'PERPETUITY MIDDLEMAN INPUT TAB'!#REF!*12,0)</f>
        <v>#REF!</v>
      </c>
      <c r="I7" s="58" t="e">
        <f>IF(AND(I$3&gt;0,I$3&lt;='PERPETUITY MIDDLEMAN INPUT TAB'!#REF!/12),'POC MODEL'!$C7/'PERPETUITY MIDDLEMAN INPUT TAB'!#REF!*12,0)</f>
        <v>#REF!</v>
      </c>
      <c r="J7" s="58" t="e">
        <f>IF(AND(J$3&gt;0,J$3&lt;='PERPETUITY MIDDLEMAN INPUT TAB'!#REF!/12),'POC MODEL'!$C7/'PERPETUITY MIDDLEMAN INPUT TAB'!#REF!*12,0)</f>
        <v>#REF!</v>
      </c>
      <c r="K7" s="58" t="e">
        <f>IF(AND(K$3&gt;0,K$3&lt;='PERPETUITY MIDDLEMAN INPUT TAB'!#REF!/12),'POC MODEL'!$C7/'PERPETUITY MIDDLEMAN INPUT TAB'!#REF!*12,0)</f>
        <v>#REF!</v>
      </c>
      <c r="L7" s="58" t="e">
        <f>IF(AND(L$3&gt;0,L$3&lt;='PERPETUITY MIDDLEMAN INPUT TAB'!#REF!/12),'POC MODEL'!$C7/'PERPETUITY MIDDLEMAN INPUT TAB'!#REF!*12,0)</f>
        <v>#REF!</v>
      </c>
      <c r="M7" s="58" t="e">
        <f>IF(AND(M$3&gt;0,M$3&lt;='PERPETUITY MIDDLEMAN INPUT TAB'!#REF!/12),'POC MODEL'!$C7/'PERPETUITY MIDDLEMAN INPUT TAB'!#REF!*12,0)</f>
        <v>#REF!</v>
      </c>
      <c r="N7" s="136" t="e">
        <f>IF(AND(N$3&gt;0,N$3&lt;='PERPETUITY MIDDLEMAN INPUT TAB'!#REF!/12),'POC MODEL'!$C7/'PERPETUITY MIDDLEMAN INPUT TAB'!#REF!*12,0)</f>
        <v>#REF!</v>
      </c>
    </row>
    <row r="8" spans="1:17" s="49" customFormat="1" ht="15.75" customHeight="1" thickBot="1">
      <c r="A8" s="59"/>
      <c r="B8" s="65" t="s">
        <v>1162</v>
      </c>
      <c r="C8" s="140">
        <f>SUM(C4:C7)</f>
        <v>184000000</v>
      </c>
      <c r="D8" s="140" t="e">
        <f>SUM(D4:D7)</f>
        <v>#REF!</v>
      </c>
      <c r="E8" s="140" t="e">
        <f t="shared" ref="E8:N8" si="1">SUM(E4:E7)</f>
        <v>#REF!</v>
      </c>
      <c r="F8" s="140" t="e">
        <f t="shared" si="1"/>
        <v>#REF!</v>
      </c>
      <c r="G8" s="140" t="e">
        <f t="shared" si="1"/>
        <v>#REF!</v>
      </c>
      <c r="H8" s="140" t="e">
        <f t="shared" si="1"/>
        <v>#REF!</v>
      </c>
      <c r="I8" s="140" t="e">
        <f t="shared" si="1"/>
        <v>#REF!</v>
      </c>
      <c r="J8" s="140" t="e">
        <f t="shared" si="1"/>
        <v>#REF!</v>
      </c>
      <c r="K8" s="140" t="e">
        <f t="shared" si="1"/>
        <v>#REF!</v>
      </c>
      <c r="L8" s="140" t="e">
        <f t="shared" si="1"/>
        <v>#REF!</v>
      </c>
      <c r="M8" s="140" t="e">
        <f t="shared" si="1"/>
        <v>#REF!</v>
      </c>
      <c r="N8" s="247" t="e">
        <f t="shared" si="1"/>
        <v>#REF!</v>
      </c>
    </row>
    <row r="9" spans="1:17" s="49" customFormat="1" ht="15.75" customHeight="1" thickTop="1">
      <c r="A9" s="59"/>
      <c r="B9" s="213" t="s">
        <v>5</v>
      </c>
      <c r="C9" s="384">
        <f>C8*(1-'AIRR Input Tab'!D42)</f>
        <v>73600000</v>
      </c>
      <c r="D9" s="58" t="e">
        <f>MIN(D8,$C9)</f>
        <v>#REF!</v>
      </c>
      <c r="E9" s="58" t="e">
        <f>MIN(E8,$C9-SUM($D$9:D9))</f>
        <v>#REF!</v>
      </c>
      <c r="F9" s="58" t="e">
        <f>MIN(F8,$C9-SUM($D$9:E9))</f>
        <v>#REF!</v>
      </c>
      <c r="G9" s="58" t="e">
        <f>MIN(G8,$C9-SUM($D$9:F9))</f>
        <v>#REF!</v>
      </c>
      <c r="H9" s="58" t="e">
        <f>MIN(H8,$C9-SUM($D$9:G9))</f>
        <v>#REF!</v>
      </c>
      <c r="I9" s="58" t="e">
        <f>MIN(I8,$C9-SUM($D$9:H9))</f>
        <v>#REF!</v>
      </c>
      <c r="J9" s="58" t="e">
        <f>MIN(J8,$C9-SUM($D$9:I9))</f>
        <v>#REF!</v>
      </c>
      <c r="K9" s="58" t="e">
        <f>MIN(K8,$C9-SUM($D$9:J9))</f>
        <v>#REF!</v>
      </c>
      <c r="L9" s="58" t="e">
        <f>MIN(L8,$C9-SUM($D$9:K9))</f>
        <v>#REF!</v>
      </c>
      <c r="M9" s="58" t="e">
        <f>MIN(M8,$C9-SUM($D$9:L9))</f>
        <v>#REF!</v>
      </c>
      <c r="N9" s="136" t="e">
        <f>MIN(N8,$C9-SUM($D$9:M9))</f>
        <v>#REF!</v>
      </c>
    </row>
    <row r="10" spans="1:17" s="49" customFormat="1" ht="15.75" customHeight="1">
      <c r="A10" s="59"/>
      <c r="B10" s="213" t="s">
        <v>1165</v>
      </c>
      <c r="C10" s="222">
        <f t="shared" ref="C10:N10" si="2">C8-C9</f>
        <v>110400000</v>
      </c>
      <c r="D10" s="58" t="e">
        <f t="shared" si="2"/>
        <v>#REF!</v>
      </c>
      <c r="E10" s="58" t="e">
        <f t="shared" si="2"/>
        <v>#REF!</v>
      </c>
      <c r="F10" s="58" t="e">
        <f t="shared" si="2"/>
        <v>#REF!</v>
      </c>
      <c r="G10" s="58" t="e">
        <f t="shared" si="2"/>
        <v>#REF!</v>
      </c>
      <c r="H10" s="58" t="e">
        <f t="shared" si="2"/>
        <v>#REF!</v>
      </c>
      <c r="I10" s="58" t="e">
        <f t="shared" si="2"/>
        <v>#REF!</v>
      </c>
      <c r="J10" s="58" t="e">
        <f t="shared" si="2"/>
        <v>#REF!</v>
      </c>
      <c r="K10" s="58" t="e">
        <f t="shared" si="2"/>
        <v>#REF!</v>
      </c>
      <c r="L10" s="58" t="e">
        <f t="shared" si="2"/>
        <v>#REF!</v>
      </c>
      <c r="M10" s="58" t="e">
        <f t="shared" si="2"/>
        <v>#REF!</v>
      </c>
      <c r="N10" s="136" t="e">
        <f t="shared" si="2"/>
        <v>#REF!</v>
      </c>
    </row>
    <row r="11" spans="1:17" s="49" customFormat="1" ht="15.75" customHeight="1" thickBot="1">
      <c r="A11" s="59"/>
      <c r="B11" s="65" t="s">
        <v>1162</v>
      </c>
      <c r="C11" s="140">
        <f t="shared" ref="C11:N11" si="3">SUM(C9:C10)</f>
        <v>184000000</v>
      </c>
      <c r="D11" s="140" t="e">
        <f t="shared" si="3"/>
        <v>#REF!</v>
      </c>
      <c r="E11" s="140" t="e">
        <f t="shared" si="3"/>
        <v>#REF!</v>
      </c>
      <c r="F11" s="140" t="e">
        <f t="shared" si="3"/>
        <v>#REF!</v>
      </c>
      <c r="G11" s="140" t="e">
        <f t="shared" si="3"/>
        <v>#REF!</v>
      </c>
      <c r="H11" s="140" t="e">
        <f t="shared" si="3"/>
        <v>#REF!</v>
      </c>
      <c r="I11" s="140" t="e">
        <f t="shared" si="3"/>
        <v>#REF!</v>
      </c>
      <c r="J11" s="140" t="e">
        <f t="shared" si="3"/>
        <v>#REF!</v>
      </c>
      <c r="K11" s="140" t="e">
        <f t="shared" si="3"/>
        <v>#REF!</v>
      </c>
      <c r="L11" s="140" t="e">
        <f t="shared" si="3"/>
        <v>#REF!</v>
      </c>
      <c r="M11" s="140" t="e">
        <f t="shared" si="3"/>
        <v>#REF!</v>
      </c>
      <c r="N11" s="247" t="e">
        <f t="shared" si="3"/>
        <v>#REF!</v>
      </c>
    </row>
    <row r="12" spans="1:17" s="49" customFormat="1" ht="15.75" customHeight="1" thickTop="1">
      <c r="A12" s="59"/>
      <c r="B12" s="59"/>
      <c r="C12" s="59"/>
      <c r="D12" s="59"/>
      <c r="E12" s="59"/>
      <c r="F12" s="59"/>
      <c r="G12" s="59"/>
      <c r="H12" s="59"/>
      <c r="I12" s="59"/>
      <c r="J12" s="59"/>
      <c r="K12" s="59"/>
      <c r="L12" s="59"/>
      <c r="M12" s="59"/>
      <c r="N12" s="59"/>
    </row>
    <row r="13" spans="1:17" s="49" customFormat="1" ht="15.75" customHeight="1">
      <c r="A13" s="59"/>
      <c r="B13" s="59"/>
      <c r="C13" s="59"/>
      <c r="D13" s="59"/>
      <c r="E13" s="59"/>
      <c r="F13" s="59"/>
      <c r="G13" s="59"/>
      <c r="H13" s="59"/>
      <c r="I13" s="59"/>
      <c r="J13" s="59"/>
      <c r="K13" s="59"/>
      <c r="L13" s="59"/>
      <c r="M13" s="59"/>
      <c r="N13" s="59"/>
    </row>
    <row r="14" spans="1:17" s="49" customFormat="1" ht="15.75" customHeight="1">
      <c r="B14" s="123" t="s">
        <v>654</v>
      </c>
      <c r="C14" s="234" t="s">
        <v>521</v>
      </c>
      <c r="D14" s="124"/>
      <c r="E14" s="124"/>
      <c r="F14" s="124"/>
      <c r="G14" s="124"/>
      <c r="H14" s="124"/>
      <c r="I14" s="124"/>
      <c r="J14" s="124"/>
      <c r="K14" s="124"/>
      <c r="L14" s="124"/>
      <c r="M14" s="124"/>
      <c r="N14" s="244"/>
    </row>
    <row r="15" spans="1:17" s="49" customFormat="1" ht="15.75" customHeight="1">
      <c r="B15" s="121" t="s">
        <v>1163</v>
      </c>
      <c r="C15" s="521"/>
      <c r="D15" s="521" t="e">
        <f t="array" ref="D15:L15">TRANSPOSE('PERPETUITY MIDDLEMAN INPUT TAB'!#REF!)</f>
        <v>#REF!</v>
      </c>
      <c r="E15" s="521" t="e">
        <v>#REF!</v>
      </c>
      <c r="F15" s="521" t="e">
        <v>#REF!</v>
      </c>
      <c r="G15" s="521" t="e">
        <v>#REF!</v>
      </c>
      <c r="H15" s="521" t="e">
        <v>#REF!</v>
      </c>
      <c r="I15" s="521" t="e">
        <v>#REF!</v>
      </c>
      <c r="J15" s="521" t="e">
        <v>#REF!</v>
      </c>
      <c r="K15" s="521" t="e">
        <v>#REF!</v>
      </c>
      <c r="L15" s="521" t="e">
        <v>#REF!</v>
      </c>
      <c r="M15" s="521" t="e">
        <f>L15</f>
        <v>#REF!</v>
      </c>
      <c r="N15" s="529" t="e">
        <f>M15</f>
        <v>#REF!</v>
      </c>
    </row>
    <row r="16" spans="1:17" s="49" customFormat="1" ht="15.75" customHeight="1">
      <c r="B16" s="121" t="s">
        <v>692</v>
      </c>
      <c r="C16" s="520" t="e">
        <f>'Unit Mix '!#REF!</f>
        <v>#REF!</v>
      </c>
      <c r="D16" s="520" t="e">
        <f>C16*(1+D15)</f>
        <v>#REF!</v>
      </c>
      <c r="E16" s="520" t="e">
        <f t="shared" ref="E16:N16" si="4">D16*(1+E15)</f>
        <v>#REF!</v>
      </c>
      <c r="F16" s="520" t="e">
        <f t="shared" si="4"/>
        <v>#REF!</v>
      </c>
      <c r="G16" s="520" t="e">
        <f t="shared" si="4"/>
        <v>#REF!</v>
      </c>
      <c r="H16" s="520" t="e">
        <f t="shared" si="4"/>
        <v>#REF!</v>
      </c>
      <c r="I16" s="520" t="e">
        <f t="shared" si="4"/>
        <v>#REF!</v>
      </c>
      <c r="J16" s="520" t="e">
        <f t="shared" si="4"/>
        <v>#REF!</v>
      </c>
      <c r="K16" s="520" t="e">
        <f t="shared" si="4"/>
        <v>#REF!</v>
      </c>
      <c r="L16" s="520" t="e">
        <f t="shared" si="4"/>
        <v>#REF!</v>
      </c>
      <c r="M16" s="520" t="e">
        <f t="shared" si="4"/>
        <v>#REF!</v>
      </c>
      <c r="N16" s="520" t="e">
        <f t="shared" si="4"/>
        <v>#REF!</v>
      </c>
    </row>
    <row r="17" spans="1:14" s="49" customFormat="1" ht="15.75" customHeight="1">
      <c r="A17" s="59"/>
      <c r="B17" s="57" t="s">
        <v>225</v>
      </c>
      <c r="C17" s="222" t="e">
        <f>C16*'Unit Mix '!E84*12</f>
        <v>#REF!</v>
      </c>
      <c r="D17" s="58" t="e">
        <f>D16*'Unit Mix '!$E$84*12</f>
        <v>#REF!</v>
      </c>
      <c r="E17" s="58" t="e">
        <f>E16*'Unit Mix '!$E$84*12</f>
        <v>#REF!</v>
      </c>
      <c r="F17" s="58" t="e">
        <f>F16*'Unit Mix '!$E$84*12</f>
        <v>#REF!</v>
      </c>
      <c r="G17" s="58" t="e">
        <f>G16*'Unit Mix '!$E$84*12</f>
        <v>#REF!</v>
      </c>
      <c r="H17" s="58" t="e">
        <f>H16*'Unit Mix '!$E$84*12</f>
        <v>#REF!</v>
      </c>
      <c r="I17" s="58" t="e">
        <f>I16*'Unit Mix '!$E$84*12</f>
        <v>#REF!</v>
      </c>
      <c r="J17" s="58" t="e">
        <f>J16*'Unit Mix '!$E$84*12</f>
        <v>#REF!</v>
      </c>
      <c r="K17" s="58" t="e">
        <f>K16*'Unit Mix '!$E$84*12</f>
        <v>#REF!</v>
      </c>
      <c r="L17" s="58" t="e">
        <f>L16*'Unit Mix '!$E$84*12</f>
        <v>#REF!</v>
      </c>
      <c r="M17" s="58" t="e">
        <f>M16*'Unit Mix '!$E$84*12</f>
        <v>#REF!</v>
      </c>
      <c r="N17" s="136" t="e">
        <f>N16*'Unit Mix '!$E$84*12</f>
        <v>#REF!</v>
      </c>
    </row>
    <row r="18" spans="1:14" s="49" customFormat="1" ht="15.75" customHeight="1">
      <c r="A18" s="59"/>
      <c r="B18" s="213" t="s">
        <v>638</v>
      </c>
      <c r="C18" s="222"/>
      <c r="D18" s="58" t="e">
        <f>-D17*'PERPETUITY MIDDLEMAN INPUT TAB'!$C$23</f>
        <v>#REF!</v>
      </c>
      <c r="E18" s="58" t="e">
        <f>-E17*'PERPETUITY MIDDLEMAN INPUT TAB'!$C$23</f>
        <v>#REF!</v>
      </c>
      <c r="F18" s="58" t="e">
        <f>-F17*'PERPETUITY MIDDLEMAN INPUT TAB'!$C$23</f>
        <v>#REF!</v>
      </c>
      <c r="G18" s="58" t="e">
        <f>-G17*'PERPETUITY MIDDLEMAN INPUT TAB'!$C$23</f>
        <v>#REF!</v>
      </c>
      <c r="H18" s="58" t="e">
        <f>-H17*'PERPETUITY MIDDLEMAN INPUT TAB'!$C$23</f>
        <v>#REF!</v>
      </c>
      <c r="I18" s="58" t="e">
        <f>-I17*'PERPETUITY MIDDLEMAN INPUT TAB'!$C$23</f>
        <v>#REF!</v>
      </c>
      <c r="J18" s="58" t="e">
        <f>-J17*'PERPETUITY MIDDLEMAN INPUT TAB'!$C$23</f>
        <v>#REF!</v>
      </c>
      <c r="K18" s="58" t="e">
        <f>-K17*'PERPETUITY MIDDLEMAN INPUT TAB'!$C$23</f>
        <v>#REF!</v>
      </c>
      <c r="L18" s="58" t="e">
        <f>-L17*'PERPETUITY MIDDLEMAN INPUT TAB'!$C$23</f>
        <v>#REF!</v>
      </c>
      <c r="M18" s="58" t="e">
        <f>-M17*'PERPETUITY MIDDLEMAN INPUT TAB'!$C$23</f>
        <v>#REF!</v>
      </c>
      <c r="N18" s="136" t="e">
        <f>-N17*'PERPETUITY MIDDLEMAN INPUT TAB'!$C$23</f>
        <v>#REF!</v>
      </c>
    </row>
    <row r="19" spans="1:14" s="49" customFormat="1" ht="15.75" customHeight="1" thickBot="1">
      <c r="A19" s="59"/>
      <c r="B19" s="65" t="s">
        <v>225</v>
      </c>
      <c r="C19" s="223" t="e">
        <f>SUM(C17:C18)</f>
        <v>#REF!</v>
      </c>
      <c r="D19" s="140" t="e">
        <f t="shared" ref="D19:N19" si="5">SUM(D17:D18)</f>
        <v>#REF!</v>
      </c>
      <c r="E19" s="140" t="e">
        <f t="shared" si="5"/>
        <v>#REF!</v>
      </c>
      <c r="F19" s="140" t="e">
        <f t="shared" si="5"/>
        <v>#REF!</v>
      </c>
      <c r="G19" s="140" t="e">
        <f t="shared" si="5"/>
        <v>#REF!</v>
      </c>
      <c r="H19" s="140" t="e">
        <f t="shared" si="5"/>
        <v>#REF!</v>
      </c>
      <c r="I19" s="140" t="e">
        <f t="shared" si="5"/>
        <v>#REF!</v>
      </c>
      <c r="J19" s="140" t="e">
        <f t="shared" si="5"/>
        <v>#REF!</v>
      </c>
      <c r="K19" s="140" t="e">
        <f t="shared" si="5"/>
        <v>#REF!</v>
      </c>
      <c r="L19" s="140" t="e">
        <f t="shared" si="5"/>
        <v>#REF!</v>
      </c>
      <c r="M19" s="140" t="e">
        <f t="shared" si="5"/>
        <v>#REF!</v>
      </c>
      <c r="N19" s="247" t="e">
        <f t="shared" si="5"/>
        <v>#REF!</v>
      </c>
    </row>
    <row r="20" spans="1:14" s="49" customFormat="1" ht="15.75" customHeight="1" thickTop="1">
      <c r="A20" s="59"/>
      <c r="B20" s="251"/>
      <c r="C20" s="222"/>
      <c r="D20" s="58"/>
      <c r="E20" s="58"/>
      <c r="F20" s="58"/>
      <c r="G20" s="58"/>
      <c r="H20" s="58"/>
      <c r="I20" s="58"/>
      <c r="J20" s="58"/>
      <c r="K20" s="58"/>
      <c r="L20" s="58"/>
      <c r="M20" s="58"/>
      <c r="N20" s="136"/>
    </row>
    <row r="21" spans="1:14" s="49" customFormat="1" ht="15.75" customHeight="1">
      <c r="A21" s="59"/>
      <c r="B21" s="252" t="s">
        <v>22</v>
      </c>
      <c r="C21" s="222"/>
      <c r="D21" s="58"/>
      <c r="E21" s="58"/>
      <c r="F21" s="58"/>
      <c r="G21" s="58"/>
      <c r="H21" s="58"/>
      <c r="I21" s="58"/>
      <c r="J21" s="58"/>
      <c r="K21" s="58"/>
      <c r="L21" s="58"/>
      <c r="M21" s="58"/>
      <c r="N21" s="136"/>
    </row>
    <row r="22" spans="1:14" s="49" customFormat="1" ht="15.75" customHeight="1" thickBot="1">
      <c r="A22" s="59"/>
      <c r="B22" s="254" t="s">
        <v>23</v>
      </c>
      <c r="C22" s="223"/>
      <c r="D22" s="140"/>
      <c r="E22" s="140"/>
      <c r="F22" s="140"/>
      <c r="G22" s="140"/>
      <c r="H22" s="140"/>
      <c r="I22" s="140"/>
      <c r="J22" s="140"/>
      <c r="K22" s="140"/>
      <c r="L22" s="140"/>
      <c r="M22" s="140"/>
      <c r="N22" s="247"/>
    </row>
    <row r="23" spans="1:14" s="49" customFormat="1" ht="15.75" customHeight="1" thickTop="1">
      <c r="A23" s="59"/>
      <c r="B23" s="353"/>
      <c r="C23" s="354"/>
      <c r="D23" s="212"/>
      <c r="E23" s="212"/>
      <c r="F23" s="212"/>
      <c r="G23" s="212"/>
      <c r="H23" s="212"/>
      <c r="I23" s="212"/>
      <c r="J23" s="212"/>
      <c r="K23" s="212"/>
      <c r="L23" s="212"/>
      <c r="M23" s="212"/>
      <c r="N23" s="248"/>
    </row>
    <row r="24" spans="1:14" s="49" customFormat="1" ht="15.75" customHeight="1" thickBot="1">
      <c r="A24" s="59"/>
      <c r="B24" s="254" t="s">
        <v>641</v>
      </c>
      <c r="C24" s="223" t="e">
        <f t="shared" ref="C24:N24" si="6">C19+C22</f>
        <v>#REF!</v>
      </c>
      <c r="D24" s="140" t="e">
        <f t="shared" si="6"/>
        <v>#REF!</v>
      </c>
      <c r="E24" s="140" t="e">
        <f t="shared" si="6"/>
        <v>#REF!</v>
      </c>
      <c r="F24" s="140" t="e">
        <f t="shared" si="6"/>
        <v>#REF!</v>
      </c>
      <c r="G24" s="140" t="e">
        <f t="shared" si="6"/>
        <v>#REF!</v>
      </c>
      <c r="H24" s="140" t="e">
        <f t="shared" si="6"/>
        <v>#REF!</v>
      </c>
      <c r="I24" s="140" t="e">
        <f t="shared" si="6"/>
        <v>#REF!</v>
      </c>
      <c r="J24" s="140" t="e">
        <f t="shared" si="6"/>
        <v>#REF!</v>
      </c>
      <c r="K24" s="140" t="e">
        <f t="shared" si="6"/>
        <v>#REF!</v>
      </c>
      <c r="L24" s="140" t="e">
        <f t="shared" si="6"/>
        <v>#REF!</v>
      </c>
      <c r="M24" s="140" t="e">
        <f t="shared" si="6"/>
        <v>#REF!</v>
      </c>
      <c r="N24" s="247" t="e">
        <f t="shared" si="6"/>
        <v>#REF!</v>
      </c>
    </row>
    <row r="25" spans="1:14" s="49" customFormat="1" ht="15.75" customHeight="1" thickTop="1">
      <c r="A25" s="59"/>
      <c r="B25" s="353"/>
      <c r="C25" s="354"/>
      <c r="D25" s="212"/>
      <c r="E25" s="212"/>
      <c r="F25" s="212"/>
      <c r="G25" s="212"/>
      <c r="H25" s="212"/>
      <c r="I25" s="212"/>
      <c r="J25" s="212"/>
      <c r="K25" s="212"/>
      <c r="L25" s="212"/>
      <c r="M25" s="212"/>
      <c r="N25" s="248"/>
    </row>
    <row r="26" spans="1:14" s="49" customFormat="1" ht="15.75" customHeight="1">
      <c r="A26" s="59"/>
      <c r="B26" s="253" t="s">
        <v>227</v>
      </c>
      <c r="C26" s="222" t="e">
        <f>-(C22+C19)*'PERPETUITY MIDDLEMAN INPUT TAB'!$C$22</f>
        <v>#REF!</v>
      </c>
      <c r="D26" s="58" t="e">
        <f>-(D22+D19)*IF(D3&gt;'PERPETUITY MIDDLEMAN INPUT TAB'!#REF!/12,'PERPETUITY MIDDLEMAN INPUT TAB'!$C$22,1)</f>
        <v>#REF!</v>
      </c>
      <c r="E26" s="58" t="e">
        <f>-(E22+E19)*IF(E3&gt;'PERPETUITY MIDDLEMAN INPUT TAB'!#REF!/12,'PERPETUITY MIDDLEMAN INPUT TAB'!$C$22,1)</f>
        <v>#REF!</v>
      </c>
      <c r="F26" s="58" t="e">
        <f>-(F22+F19)*IF(F3&gt;'PERPETUITY MIDDLEMAN INPUT TAB'!#REF!/12,'PERPETUITY MIDDLEMAN INPUT TAB'!$C$22,1)</f>
        <v>#REF!</v>
      </c>
      <c r="G26" s="58" t="e">
        <f>-(G22+G19)*IF(G3&gt;'PERPETUITY MIDDLEMAN INPUT TAB'!#REF!/12,'PERPETUITY MIDDLEMAN INPUT TAB'!$C$22,1)</f>
        <v>#REF!</v>
      </c>
      <c r="H26" s="58" t="e">
        <f>-(H22+H19)*IF(H3&gt;'PERPETUITY MIDDLEMAN INPUT TAB'!#REF!/12,'PERPETUITY MIDDLEMAN INPUT TAB'!$C$22,1)</f>
        <v>#REF!</v>
      </c>
      <c r="I26" s="58" t="e">
        <f>-(I22+I19)*IF(I3&gt;'PERPETUITY MIDDLEMAN INPUT TAB'!#REF!/12,'PERPETUITY MIDDLEMAN INPUT TAB'!$C$22,1)</f>
        <v>#REF!</v>
      </c>
      <c r="J26" s="58" t="e">
        <f>-(J22+J19)*IF(J3&gt;'PERPETUITY MIDDLEMAN INPUT TAB'!#REF!/12,'PERPETUITY MIDDLEMAN INPUT TAB'!$C$22,1)</f>
        <v>#REF!</v>
      </c>
      <c r="K26" s="58" t="e">
        <f>-(K22+K19)*IF(K3&gt;'PERPETUITY MIDDLEMAN INPUT TAB'!#REF!/12,'PERPETUITY MIDDLEMAN INPUT TAB'!$C$22,1)</f>
        <v>#REF!</v>
      </c>
      <c r="L26" s="58" t="e">
        <f>-(L22+L19)*IF(L3&gt;'PERPETUITY MIDDLEMAN INPUT TAB'!#REF!/12,'PERPETUITY MIDDLEMAN INPUT TAB'!$C$22,1)</f>
        <v>#REF!</v>
      </c>
      <c r="M26" s="58" t="e">
        <f>-(M22+M19)*IF(M3&gt;'PERPETUITY MIDDLEMAN INPUT TAB'!#REF!/12,'PERPETUITY MIDDLEMAN INPUT TAB'!$C$22,1)</f>
        <v>#REF!</v>
      </c>
      <c r="N26" s="136" t="e">
        <f>-(N22+N19)*IF(N3&gt;'PERPETUITY MIDDLEMAN INPUT TAB'!#REF!/12,'PERPETUITY MIDDLEMAN INPUT TAB'!$C$22,1)</f>
        <v>#REF!</v>
      </c>
    </row>
    <row r="27" spans="1:14" s="49" customFormat="1" ht="15.75" customHeight="1">
      <c r="A27" s="59"/>
      <c r="B27" s="253" t="s">
        <v>237</v>
      </c>
      <c r="C27" s="58" t="e">
        <f>-SUM(C24:C26)*'PERPETUITY MIDDLEMAN INPUT TAB'!$C$24</f>
        <v>#REF!</v>
      </c>
      <c r="D27" s="515" t="e">
        <f>-SUM(D24:D26)*'PERPETUITY MIDDLEMAN INPUT TAB'!$C$24</f>
        <v>#REF!</v>
      </c>
      <c r="E27" s="58" t="e">
        <f>-SUM(E24:E26)*'PERPETUITY MIDDLEMAN INPUT TAB'!$C$24</f>
        <v>#REF!</v>
      </c>
      <c r="F27" s="58" t="e">
        <f>-SUM(F24:F26)*'PERPETUITY MIDDLEMAN INPUT TAB'!$C$24</f>
        <v>#REF!</v>
      </c>
      <c r="G27" s="58" t="e">
        <f>-SUM(G24:G26)*'PERPETUITY MIDDLEMAN INPUT TAB'!$C$24</f>
        <v>#REF!</v>
      </c>
      <c r="H27" s="58" t="e">
        <f>-SUM(H24:H26)*'PERPETUITY MIDDLEMAN INPUT TAB'!$C$24</f>
        <v>#REF!</v>
      </c>
      <c r="I27" s="58" t="e">
        <f>-SUM(I24:I26)*'PERPETUITY MIDDLEMAN INPUT TAB'!$C$24</f>
        <v>#REF!</v>
      </c>
      <c r="J27" s="58" t="e">
        <f>-SUM(J24:J26)*'PERPETUITY MIDDLEMAN INPUT TAB'!$C$24</f>
        <v>#REF!</v>
      </c>
      <c r="K27" s="58" t="e">
        <f>-SUM(K24:K26)*'PERPETUITY MIDDLEMAN INPUT TAB'!$C$24</f>
        <v>#REF!</v>
      </c>
      <c r="L27" s="58" t="e">
        <f>-SUM(L24:L26)*'PERPETUITY MIDDLEMAN INPUT TAB'!$C$24</f>
        <v>#REF!</v>
      </c>
      <c r="M27" s="58" t="e">
        <f>-SUM(M24:M26)*'PERPETUITY MIDDLEMAN INPUT TAB'!$C$24</f>
        <v>#REF!</v>
      </c>
      <c r="N27" s="136" t="e">
        <f>-SUM(N24:N26)*'PERPETUITY MIDDLEMAN INPUT TAB'!$C$24</f>
        <v>#REF!</v>
      </c>
    </row>
    <row r="28" spans="1:14" s="49" customFormat="1" ht="15.75" customHeight="1" thickBot="1">
      <c r="A28" s="59"/>
      <c r="B28" s="254" t="s">
        <v>701</v>
      </c>
      <c r="C28" s="223" t="e">
        <f t="shared" ref="C28:N28" si="7">SUM(C24:C27)</f>
        <v>#REF!</v>
      </c>
      <c r="D28" s="140" t="e">
        <f t="shared" si="7"/>
        <v>#REF!</v>
      </c>
      <c r="E28" s="140" t="e">
        <f t="shared" si="7"/>
        <v>#REF!</v>
      </c>
      <c r="F28" s="140" t="e">
        <f t="shared" si="7"/>
        <v>#REF!</v>
      </c>
      <c r="G28" s="140" t="e">
        <f t="shared" si="7"/>
        <v>#REF!</v>
      </c>
      <c r="H28" s="140" t="e">
        <f t="shared" si="7"/>
        <v>#REF!</v>
      </c>
      <c r="I28" s="140" t="e">
        <f t="shared" si="7"/>
        <v>#REF!</v>
      </c>
      <c r="J28" s="140" t="e">
        <f t="shared" si="7"/>
        <v>#REF!</v>
      </c>
      <c r="K28" s="140" t="e">
        <f t="shared" si="7"/>
        <v>#REF!</v>
      </c>
      <c r="L28" s="140" t="e">
        <f t="shared" si="7"/>
        <v>#REF!</v>
      </c>
      <c r="M28" s="140" t="e">
        <f t="shared" si="7"/>
        <v>#REF!</v>
      </c>
      <c r="N28" s="247" t="e">
        <f t="shared" si="7"/>
        <v>#REF!</v>
      </c>
    </row>
    <row r="29" spans="1:14" s="49" customFormat="1" ht="15.75" customHeight="1" thickTop="1">
      <c r="A29" s="59"/>
      <c r="B29" s="253"/>
      <c r="C29" s="222"/>
      <c r="D29" s="58"/>
      <c r="E29" s="58"/>
      <c r="F29" s="58"/>
      <c r="G29" s="58"/>
      <c r="H29" s="58"/>
      <c r="I29" s="58"/>
      <c r="J29" s="58"/>
      <c r="K29" s="58"/>
      <c r="L29" s="58"/>
      <c r="M29" s="58"/>
      <c r="N29" s="136"/>
    </row>
    <row r="30" spans="1:14" s="49" customFormat="1" ht="15.75" customHeight="1">
      <c r="A30" s="59"/>
      <c r="B30" s="252" t="s">
        <v>269</v>
      </c>
      <c r="C30" s="222"/>
      <c r="D30" s="58"/>
      <c r="E30" s="58"/>
      <c r="F30" s="58"/>
      <c r="G30" s="58"/>
      <c r="H30" s="58"/>
      <c r="I30" s="58"/>
      <c r="J30" s="58"/>
      <c r="K30" s="58"/>
      <c r="L30" s="58"/>
      <c r="M30" s="58"/>
      <c r="N30" s="136"/>
    </row>
    <row r="31" spans="1:14" s="49" customFormat="1" ht="15.75" customHeight="1">
      <c r="A31" s="59"/>
      <c r="B31" s="253" t="s">
        <v>526</v>
      </c>
      <c r="C31" s="222">
        <f>'PERPETUITY MIDDLEMAN INPUT TAB'!C48*'Unit Mix '!$E$84</f>
        <v>217500</v>
      </c>
      <c r="D31" s="58">
        <f>IF(D$3&gt;'PERPETUITY MIDDLEMAN INPUT TAB'!$C$14/12,$C31*(1+D$15),0)*12</f>
        <v>0</v>
      </c>
      <c r="E31" s="58">
        <f>IF(E$3&gt;'PERPETUITY MIDDLEMAN INPUT TAB'!$C$14/12,$C31*(1+E$15),0)</f>
        <v>0</v>
      </c>
      <c r="F31" s="58">
        <f>IF(F$3&gt;'PERPETUITY MIDDLEMAN INPUT TAB'!$C$14/12,$C31*(1+F$15),0)</f>
        <v>0</v>
      </c>
      <c r="G31" s="58" t="e">
        <f>IF(G$3&gt;'PERPETUITY MIDDLEMAN INPUT TAB'!$C$14/12,$C31*(1+G$15),0)</f>
        <v>#REF!</v>
      </c>
      <c r="H31" s="58" t="e">
        <f>IF(H$3&gt;'PERPETUITY MIDDLEMAN INPUT TAB'!$C$14/12,$C31*(1+H$15),0)</f>
        <v>#REF!</v>
      </c>
      <c r="I31" s="58" t="e">
        <f>IF(I$3&gt;'PERPETUITY MIDDLEMAN INPUT TAB'!$C$14/12,$C31*(1+I$15),0)</f>
        <v>#REF!</v>
      </c>
      <c r="J31" s="58" t="e">
        <f>IF(J$3&gt;'PERPETUITY MIDDLEMAN INPUT TAB'!$C$14/12,$C31*(1+J$15),0)</f>
        <v>#REF!</v>
      </c>
      <c r="K31" s="58" t="e">
        <f>IF(K$3&gt;'PERPETUITY MIDDLEMAN INPUT TAB'!$C$14/12,$C31*(1+K$15),0)</f>
        <v>#REF!</v>
      </c>
      <c r="L31" s="58" t="e">
        <f>IF(L$3&gt;'PERPETUITY MIDDLEMAN INPUT TAB'!$C$14/12,$C31*(1+L$15),0)</f>
        <v>#REF!</v>
      </c>
      <c r="M31" s="58" t="e">
        <f>IF(M$3&gt;'PERPETUITY MIDDLEMAN INPUT TAB'!$C$14/12,$C31*(1+M$15),0)</f>
        <v>#REF!</v>
      </c>
      <c r="N31" s="136" t="e">
        <f>IF(N$3&gt;'PERPETUITY MIDDLEMAN INPUT TAB'!$C$14/12,$C31*(1+N$15),0)</f>
        <v>#REF!</v>
      </c>
    </row>
    <row r="32" spans="1:14" s="49" customFormat="1" ht="15.75" customHeight="1">
      <c r="A32" s="59"/>
      <c r="B32" s="253" t="s">
        <v>527</v>
      </c>
      <c r="C32" s="222">
        <f>'PERPETUITY MIDDLEMAN INPUT TAB'!C49*'Unit Mix '!$E$84</f>
        <v>14500</v>
      </c>
      <c r="D32" s="58">
        <f>IF(D$3&gt;'PERPETUITY MIDDLEMAN INPUT TAB'!$C$14/12,$C32*(1+D$15),0)</f>
        <v>0</v>
      </c>
      <c r="E32" s="58">
        <f>IF(E$3&gt;'PERPETUITY MIDDLEMAN INPUT TAB'!$C$14/12,$C32*(1+E$15),0)</f>
        <v>0</v>
      </c>
      <c r="F32" s="58">
        <f>IF(F$3&gt;'PERPETUITY MIDDLEMAN INPUT TAB'!$C$14/12,$C32*(1+F$15),0)</f>
        <v>0</v>
      </c>
      <c r="G32" s="58" t="e">
        <f>IF(G$3&gt;'PERPETUITY MIDDLEMAN INPUT TAB'!$C$14/12,$C32*(1+G$15),0)</f>
        <v>#REF!</v>
      </c>
      <c r="H32" s="58" t="e">
        <f>IF(H$3&gt;'PERPETUITY MIDDLEMAN INPUT TAB'!$C$14/12,$C32*(1+H$15),0)</f>
        <v>#REF!</v>
      </c>
      <c r="I32" s="58" t="e">
        <f>IF(I$3&gt;'PERPETUITY MIDDLEMAN INPUT TAB'!$C$14/12,$C32*(1+I$15),0)</f>
        <v>#REF!</v>
      </c>
      <c r="J32" s="58" t="e">
        <f>IF(J$3&gt;'PERPETUITY MIDDLEMAN INPUT TAB'!$C$14/12,$C32*(1+J$15),0)</f>
        <v>#REF!</v>
      </c>
      <c r="K32" s="58" t="e">
        <f>IF(K$3&gt;'PERPETUITY MIDDLEMAN INPUT TAB'!$C$14/12,$C32*(1+K$15),0)</f>
        <v>#REF!</v>
      </c>
      <c r="L32" s="58" t="e">
        <f>IF(L$3&gt;'PERPETUITY MIDDLEMAN INPUT TAB'!$C$14/12,$C32*(1+L$15),0)</f>
        <v>#REF!</v>
      </c>
      <c r="M32" s="58" t="e">
        <f>IF(M$3&gt;'PERPETUITY MIDDLEMAN INPUT TAB'!$C$14/12,$C32*(1+M$15),0)</f>
        <v>#REF!</v>
      </c>
      <c r="N32" s="136" t="e">
        <f>IF(N$3&gt;'PERPETUITY MIDDLEMAN INPUT TAB'!$C$14/12,$C32*(1+N$15),0)</f>
        <v>#REF!</v>
      </c>
    </row>
    <row r="33" spans="1:14" s="49" customFormat="1" ht="15.75" customHeight="1">
      <c r="A33" s="59"/>
      <c r="B33" s="253" t="s">
        <v>528</v>
      </c>
      <c r="C33" s="222">
        <f>'PERPETUITY MIDDLEMAN INPUT TAB'!C50*'Unit Mix '!$E$84</f>
        <v>43500</v>
      </c>
      <c r="D33" s="58">
        <f>IF(D$3&gt;'PERPETUITY MIDDLEMAN INPUT TAB'!$C$14/12,$C33*(1+D$15),0)</f>
        <v>0</v>
      </c>
      <c r="E33" s="58">
        <f>IF(E$3&gt;'PERPETUITY MIDDLEMAN INPUT TAB'!$C$14/12,$C33*(1+E$15),0)</f>
        <v>0</v>
      </c>
      <c r="F33" s="58">
        <f>IF(F$3&gt;'PERPETUITY MIDDLEMAN INPUT TAB'!$C$14/12,$C33*(1+F$15),0)</f>
        <v>0</v>
      </c>
      <c r="G33" s="58" t="e">
        <f>IF(G$3&gt;'PERPETUITY MIDDLEMAN INPUT TAB'!$C$14/12,$C33*(1+G$15),0)</f>
        <v>#REF!</v>
      </c>
      <c r="H33" s="58" t="e">
        <f>IF(H$3&gt;'PERPETUITY MIDDLEMAN INPUT TAB'!$C$14/12,$C33*(1+H$15),0)</f>
        <v>#REF!</v>
      </c>
      <c r="I33" s="58" t="e">
        <f>IF(I$3&gt;'PERPETUITY MIDDLEMAN INPUT TAB'!$C$14/12,$C33*(1+I$15),0)</f>
        <v>#REF!</v>
      </c>
      <c r="J33" s="58" t="e">
        <f>IF(J$3&gt;'PERPETUITY MIDDLEMAN INPUT TAB'!$C$14/12,$C33*(1+J$15),0)</f>
        <v>#REF!</v>
      </c>
      <c r="K33" s="58" t="e">
        <f>IF(K$3&gt;'PERPETUITY MIDDLEMAN INPUT TAB'!$C$14/12,$C33*(1+K$15),0)</f>
        <v>#REF!</v>
      </c>
      <c r="L33" s="58" t="e">
        <f>IF(L$3&gt;'PERPETUITY MIDDLEMAN INPUT TAB'!$C$14/12,$C33*(1+L$15),0)</f>
        <v>#REF!</v>
      </c>
      <c r="M33" s="58" t="e">
        <f>IF(M$3&gt;'PERPETUITY MIDDLEMAN INPUT TAB'!$C$14/12,$C33*(1+M$15),0)</f>
        <v>#REF!</v>
      </c>
      <c r="N33" s="136" t="e">
        <f>IF(N$3&gt;'PERPETUITY MIDDLEMAN INPUT TAB'!$C$14/12,$C33*(1+N$15),0)</f>
        <v>#REF!</v>
      </c>
    </row>
    <row r="34" spans="1:14" s="49" customFormat="1" ht="15.75" customHeight="1">
      <c r="A34" s="59"/>
      <c r="B34" s="253" t="s">
        <v>529</v>
      </c>
      <c r="C34" s="222">
        <f>'PERPETUITY MIDDLEMAN INPUT TAB'!C51*'Unit Mix '!$E$84</f>
        <v>21750</v>
      </c>
      <c r="D34" s="58">
        <f>IF(D$3&gt;'PERPETUITY MIDDLEMAN INPUT TAB'!$C$14/12,$C34*(1+D$15),0)</f>
        <v>0</v>
      </c>
      <c r="E34" s="58">
        <f>IF(E$3&gt;'PERPETUITY MIDDLEMAN INPUT TAB'!$C$14/12,$C34*(1+E$15),0)</f>
        <v>0</v>
      </c>
      <c r="F34" s="58">
        <f>IF(F$3&gt;'PERPETUITY MIDDLEMAN INPUT TAB'!$C$14/12,$C34*(1+F$15),0)</f>
        <v>0</v>
      </c>
      <c r="G34" s="58" t="e">
        <f>IF(G$3&gt;'PERPETUITY MIDDLEMAN INPUT TAB'!$C$14/12,$C34*(1+G$15),0)</f>
        <v>#REF!</v>
      </c>
      <c r="H34" s="58" t="e">
        <f>IF(H$3&gt;'PERPETUITY MIDDLEMAN INPUT TAB'!$C$14/12,$C34*(1+H$15),0)</f>
        <v>#REF!</v>
      </c>
      <c r="I34" s="58" t="e">
        <f>IF(I$3&gt;'PERPETUITY MIDDLEMAN INPUT TAB'!$C$14/12,$C34*(1+I$15),0)</f>
        <v>#REF!</v>
      </c>
      <c r="J34" s="58" t="e">
        <f>IF(J$3&gt;'PERPETUITY MIDDLEMAN INPUT TAB'!$C$14/12,$C34*(1+J$15),0)</f>
        <v>#REF!</v>
      </c>
      <c r="K34" s="58" t="e">
        <f>IF(K$3&gt;'PERPETUITY MIDDLEMAN INPUT TAB'!$C$14/12,$C34*(1+K$15),0)</f>
        <v>#REF!</v>
      </c>
      <c r="L34" s="58" t="e">
        <f>IF(L$3&gt;'PERPETUITY MIDDLEMAN INPUT TAB'!$C$14/12,$C34*(1+L$15),0)</f>
        <v>#REF!</v>
      </c>
      <c r="M34" s="58" t="e">
        <f>IF(M$3&gt;'PERPETUITY MIDDLEMAN INPUT TAB'!$C$14/12,$C34*(1+M$15),0)</f>
        <v>#REF!</v>
      </c>
      <c r="N34" s="136" t="e">
        <f>IF(N$3&gt;'PERPETUITY MIDDLEMAN INPUT TAB'!$C$14/12,$C34*(1+N$15),0)</f>
        <v>#REF!</v>
      </c>
    </row>
    <row r="35" spans="1:14" s="49" customFormat="1" ht="15.75" customHeight="1">
      <c r="A35" s="59"/>
      <c r="B35" s="253" t="s">
        <v>298</v>
      </c>
      <c r="C35" s="222">
        <f>'PERPETUITY MIDDLEMAN INPUT TAB'!C52*'Unit Mix '!$E$84</f>
        <v>72500</v>
      </c>
      <c r="D35" s="58">
        <f>IF(D$3&gt;'PERPETUITY MIDDLEMAN INPUT TAB'!$C$14/12,$C35*(1+D$15),0)</f>
        <v>0</v>
      </c>
      <c r="E35" s="58">
        <f>IF(E$3&gt;'PERPETUITY MIDDLEMAN INPUT TAB'!$C$14/12,$C35*(1+E$15),0)</f>
        <v>0</v>
      </c>
      <c r="F35" s="58">
        <f>IF(F$3&gt;'PERPETUITY MIDDLEMAN INPUT TAB'!$C$14/12,$C35*(1+F$15),0)</f>
        <v>0</v>
      </c>
      <c r="G35" s="58" t="e">
        <f>IF(G$3&gt;'PERPETUITY MIDDLEMAN INPUT TAB'!$C$14/12,$C35*(1+G$15),0)</f>
        <v>#REF!</v>
      </c>
      <c r="H35" s="58" t="e">
        <f>IF(H$3&gt;'PERPETUITY MIDDLEMAN INPUT TAB'!$C$14/12,$C35*(1+H$15),0)</f>
        <v>#REF!</v>
      </c>
      <c r="I35" s="58" t="e">
        <f>IF(I$3&gt;'PERPETUITY MIDDLEMAN INPUT TAB'!$C$14/12,$C35*(1+I$15),0)</f>
        <v>#REF!</v>
      </c>
      <c r="J35" s="58" t="e">
        <f>IF(J$3&gt;'PERPETUITY MIDDLEMAN INPUT TAB'!$C$14/12,$C35*(1+J$15),0)</f>
        <v>#REF!</v>
      </c>
      <c r="K35" s="58" t="e">
        <f>IF(K$3&gt;'PERPETUITY MIDDLEMAN INPUT TAB'!$C$14/12,$C35*(1+K$15),0)</f>
        <v>#REF!</v>
      </c>
      <c r="L35" s="58" t="e">
        <f>IF(L$3&gt;'PERPETUITY MIDDLEMAN INPUT TAB'!$C$14/12,$C35*(1+L$15),0)</f>
        <v>#REF!</v>
      </c>
      <c r="M35" s="58" t="e">
        <f>IF(M$3&gt;'PERPETUITY MIDDLEMAN INPUT TAB'!$C$14/12,$C35*(1+M$15),0)</f>
        <v>#REF!</v>
      </c>
      <c r="N35" s="136" t="e">
        <f>IF(N$3&gt;'PERPETUITY MIDDLEMAN INPUT TAB'!$C$14/12,$C35*(1+N$15),0)</f>
        <v>#REF!</v>
      </c>
    </row>
    <row r="36" spans="1:14" s="49" customFormat="1" ht="15.75" customHeight="1">
      <c r="A36" s="59"/>
      <c r="B36" s="253" t="s">
        <v>530</v>
      </c>
      <c r="C36" s="222">
        <f>'PERPETUITY MIDDLEMAN INPUT TAB'!C53*'Unit Mix '!$E$84</f>
        <v>36250</v>
      </c>
      <c r="D36" s="58">
        <f>IF(D$3&gt;'PERPETUITY MIDDLEMAN INPUT TAB'!$C$14/12,$C36*(1+D$15),0)</f>
        <v>0</v>
      </c>
      <c r="E36" s="58">
        <f>IF(E$3&gt;'PERPETUITY MIDDLEMAN INPUT TAB'!$C$14/12,$C36*(1+E$15),0)</f>
        <v>0</v>
      </c>
      <c r="F36" s="58">
        <f>IF(F$3&gt;'PERPETUITY MIDDLEMAN INPUT TAB'!$C$14/12,$C36*(1+F$15),0)</f>
        <v>0</v>
      </c>
      <c r="G36" s="58" t="e">
        <f>IF(G$3&gt;'PERPETUITY MIDDLEMAN INPUT TAB'!$C$14/12,$C36*(1+G$15),0)</f>
        <v>#REF!</v>
      </c>
      <c r="H36" s="58" t="e">
        <f>IF(H$3&gt;'PERPETUITY MIDDLEMAN INPUT TAB'!$C$14/12,$C36*(1+H$15),0)</f>
        <v>#REF!</v>
      </c>
      <c r="I36" s="58" t="e">
        <f>IF(I$3&gt;'PERPETUITY MIDDLEMAN INPUT TAB'!$C$14/12,$C36*(1+I$15),0)</f>
        <v>#REF!</v>
      </c>
      <c r="J36" s="58" t="e">
        <f>IF(J$3&gt;'PERPETUITY MIDDLEMAN INPUT TAB'!$C$14/12,$C36*(1+J$15),0)</f>
        <v>#REF!</v>
      </c>
      <c r="K36" s="58" t="e">
        <f>IF(K$3&gt;'PERPETUITY MIDDLEMAN INPUT TAB'!$C$14/12,$C36*(1+K$15),0)</f>
        <v>#REF!</v>
      </c>
      <c r="L36" s="58" t="e">
        <f>IF(L$3&gt;'PERPETUITY MIDDLEMAN INPUT TAB'!$C$14/12,$C36*(1+L$15),0)</f>
        <v>#REF!</v>
      </c>
      <c r="M36" s="58" t="e">
        <f>IF(M$3&gt;'PERPETUITY MIDDLEMAN INPUT TAB'!$C$14/12,$C36*(1+M$15),0)</f>
        <v>#REF!</v>
      </c>
      <c r="N36" s="136" t="e">
        <f>IF(N$3&gt;'PERPETUITY MIDDLEMAN INPUT TAB'!$C$14/12,$C36*(1+N$15),0)</f>
        <v>#REF!</v>
      </c>
    </row>
    <row r="37" spans="1:14" s="49" customFormat="1" ht="15.75" customHeight="1">
      <c r="A37" s="59"/>
      <c r="B37" s="253" t="s">
        <v>531</v>
      </c>
      <c r="C37" s="222">
        <f>'PERPETUITY MIDDLEMAN INPUT TAB'!C54*'Unit Mix '!$E$84</f>
        <v>43500</v>
      </c>
      <c r="D37" s="58">
        <f>IF(D$3&gt;'PERPETUITY MIDDLEMAN INPUT TAB'!$C$14/12,$C37*(1+D$15),0)</f>
        <v>0</v>
      </c>
      <c r="E37" s="58">
        <f>IF(E$3&gt;'PERPETUITY MIDDLEMAN INPUT TAB'!$C$14/12,$C37*(1+E$15),0)</f>
        <v>0</v>
      </c>
      <c r="F37" s="58">
        <f>IF(F$3&gt;'PERPETUITY MIDDLEMAN INPUT TAB'!$C$14/12,$C37*(1+F$15),0)</f>
        <v>0</v>
      </c>
      <c r="G37" s="58" t="e">
        <f>IF(G$3&gt;'PERPETUITY MIDDLEMAN INPUT TAB'!$C$14/12,$C37*(1+G$15),0)</f>
        <v>#REF!</v>
      </c>
      <c r="H37" s="58" t="e">
        <f>IF(H$3&gt;'PERPETUITY MIDDLEMAN INPUT TAB'!$C$14/12,$C37*(1+H$15),0)</f>
        <v>#REF!</v>
      </c>
      <c r="I37" s="58" t="e">
        <f>IF(I$3&gt;'PERPETUITY MIDDLEMAN INPUT TAB'!$C$14/12,$C37*(1+I$15),0)</f>
        <v>#REF!</v>
      </c>
      <c r="J37" s="58" t="e">
        <f>IF(J$3&gt;'PERPETUITY MIDDLEMAN INPUT TAB'!$C$14/12,$C37*(1+J$15),0)</f>
        <v>#REF!</v>
      </c>
      <c r="K37" s="58" t="e">
        <f>IF(K$3&gt;'PERPETUITY MIDDLEMAN INPUT TAB'!$C$14/12,$C37*(1+K$15),0)</f>
        <v>#REF!</v>
      </c>
      <c r="L37" s="58" t="e">
        <f>IF(L$3&gt;'PERPETUITY MIDDLEMAN INPUT TAB'!$C$14/12,$C37*(1+L$15),0)</f>
        <v>#REF!</v>
      </c>
      <c r="M37" s="58" t="e">
        <f>IF(M$3&gt;'PERPETUITY MIDDLEMAN INPUT TAB'!$C$14/12,$C37*(1+M$15),0)</f>
        <v>#REF!</v>
      </c>
      <c r="N37" s="136" t="e">
        <f>IF(N$3&gt;'PERPETUITY MIDDLEMAN INPUT TAB'!$C$14/12,$C37*(1+N$15),0)</f>
        <v>#REF!</v>
      </c>
    </row>
    <row r="38" spans="1:14" s="49" customFormat="1" ht="15.75" customHeight="1">
      <c r="A38" s="59"/>
      <c r="B38" s="253" t="s">
        <v>532</v>
      </c>
      <c r="C38" s="222">
        <f>'PERPETUITY MIDDLEMAN INPUT TAB'!C55*'Unit Mix '!$E$84</f>
        <v>0</v>
      </c>
      <c r="D38" s="58">
        <f>IF(D$3&gt;'PERPETUITY MIDDLEMAN INPUT TAB'!$C$14/12,$C38*(1+D$15),0)</f>
        <v>0</v>
      </c>
      <c r="E38" s="58">
        <f>IF(E$3&gt;'PERPETUITY MIDDLEMAN INPUT TAB'!$C$14/12,$C38*(1+E$15),0)</f>
        <v>0</v>
      </c>
      <c r="F38" s="58">
        <f>IF(F$3&gt;'PERPETUITY MIDDLEMAN INPUT TAB'!$C$14/12,$C38*(1+F$15),0)</f>
        <v>0</v>
      </c>
      <c r="G38" s="58" t="e">
        <f>IF(G$3&gt;'PERPETUITY MIDDLEMAN INPUT TAB'!$C$14/12,$C38*(1+G$15),0)</f>
        <v>#REF!</v>
      </c>
      <c r="H38" s="58" t="e">
        <f>IF(H$3&gt;'PERPETUITY MIDDLEMAN INPUT TAB'!$C$14/12,$C38*(1+H$15),0)</f>
        <v>#REF!</v>
      </c>
      <c r="I38" s="58" t="e">
        <f>IF(I$3&gt;'PERPETUITY MIDDLEMAN INPUT TAB'!$C$14/12,$C38*(1+I$15),0)</f>
        <v>#REF!</v>
      </c>
      <c r="J38" s="58" t="e">
        <f>IF(J$3&gt;'PERPETUITY MIDDLEMAN INPUT TAB'!$C$14/12,$C38*(1+J$15),0)</f>
        <v>#REF!</v>
      </c>
      <c r="K38" s="58" t="e">
        <f>IF(K$3&gt;'PERPETUITY MIDDLEMAN INPUT TAB'!$C$14/12,$C38*(1+K$15),0)</f>
        <v>#REF!</v>
      </c>
      <c r="L38" s="58" t="e">
        <f>IF(L$3&gt;'PERPETUITY MIDDLEMAN INPUT TAB'!$C$14/12,$C38*(1+L$15),0)</f>
        <v>#REF!</v>
      </c>
      <c r="M38" s="58" t="e">
        <f>IF(M$3&gt;'PERPETUITY MIDDLEMAN INPUT TAB'!$C$14/12,$C38*(1+M$15),0)</f>
        <v>#REF!</v>
      </c>
      <c r="N38" s="136" t="e">
        <f>IF(N$3&gt;'PERPETUITY MIDDLEMAN INPUT TAB'!$C$14/12,$C38*(1+N$15),0)</f>
        <v>#REF!</v>
      </c>
    </row>
    <row r="39" spans="1:14" s="49" customFormat="1" ht="15.75" customHeight="1" thickBot="1">
      <c r="A39" s="59"/>
      <c r="B39" s="254" t="s">
        <v>460</v>
      </c>
      <c r="C39" s="223">
        <f t="shared" ref="C39:N39" si="8">SUM(C31:C38)</f>
        <v>449500</v>
      </c>
      <c r="D39" s="140">
        <f t="shared" si="8"/>
        <v>0</v>
      </c>
      <c r="E39" s="140">
        <f t="shared" si="8"/>
        <v>0</v>
      </c>
      <c r="F39" s="140">
        <f t="shared" si="8"/>
        <v>0</v>
      </c>
      <c r="G39" s="140" t="e">
        <f t="shared" si="8"/>
        <v>#REF!</v>
      </c>
      <c r="H39" s="140" t="e">
        <f t="shared" si="8"/>
        <v>#REF!</v>
      </c>
      <c r="I39" s="140" t="e">
        <f t="shared" si="8"/>
        <v>#REF!</v>
      </c>
      <c r="J39" s="140" t="e">
        <f t="shared" si="8"/>
        <v>#REF!</v>
      </c>
      <c r="K39" s="140" t="e">
        <f t="shared" si="8"/>
        <v>#REF!</v>
      </c>
      <c r="L39" s="140" t="e">
        <f t="shared" si="8"/>
        <v>#REF!</v>
      </c>
      <c r="M39" s="140" t="e">
        <f t="shared" si="8"/>
        <v>#REF!</v>
      </c>
      <c r="N39" s="247" t="e">
        <f t="shared" si="8"/>
        <v>#REF!</v>
      </c>
    </row>
    <row r="40" spans="1:14" s="49" customFormat="1" ht="15.75" customHeight="1" thickTop="1">
      <c r="A40" s="59"/>
      <c r="B40" s="253"/>
      <c r="C40" s="222"/>
      <c r="D40" s="58"/>
      <c r="E40" s="58"/>
      <c r="F40" s="58"/>
      <c r="G40" s="58"/>
      <c r="H40" s="58"/>
      <c r="I40" s="58"/>
      <c r="J40" s="58"/>
      <c r="K40" s="58"/>
      <c r="L40" s="58"/>
      <c r="M40" s="58"/>
      <c r="N40" s="136"/>
    </row>
    <row r="41" spans="1:14" s="49" customFormat="1" ht="15.75" customHeight="1">
      <c r="A41" s="59"/>
      <c r="B41" s="253" t="s">
        <v>464</v>
      </c>
      <c r="C41" s="222" t="e">
        <f>C28*'PERPETUITY MIDDLEMAN INPUT TAB'!$C$58</f>
        <v>#REF!</v>
      </c>
      <c r="D41" s="58" t="e">
        <f>D28*'PERPETUITY MIDDLEMAN INPUT TAB'!$C$58</f>
        <v>#REF!</v>
      </c>
      <c r="E41" s="58" t="e">
        <f>E28*'PERPETUITY MIDDLEMAN INPUT TAB'!$C$58</f>
        <v>#REF!</v>
      </c>
      <c r="F41" s="58" t="e">
        <f>F28*'PERPETUITY MIDDLEMAN INPUT TAB'!$C$58</f>
        <v>#REF!</v>
      </c>
      <c r="G41" s="58" t="e">
        <f>G28*'PERPETUITY MIDDLEMAN INPUT TAB'!$C$58</f>
        <v>#REF!</v>
      </c>
      <c r="H41" s="58" t="e">
        <f>H28*'PERPETUITY MIDDLEMAN INPUT TAB'!$C$58</f>
        <v>#REF!</v>
      </c>
      <c r="I41" s="58" t="e">
        <f>I28*'PERPETUITY MIDDLEMAN INPUT TAB'!$C$58</f>
        <v>#REF!</v>
      </c>
      <c r="J41" s="58" t="e">
        <f>J28*'PERPETUITY MIDDLEMAN INPUT TAB'!$C$58</f>
        <v>#REF!</v>
      </c>
      <c r="K41" s="58" t="e">
        <f>K28*'PERPETUITY MIDDLEMAN INPUT TAB'!$C$58</f>
        <v>#REF!</v>
      </c>
      <c r="L41" s="58" t="e">
        <f>L28*'PERPETUITY MIDDLEMAN INPUT TAB'!$C$58</f>
        <v>#REF!</v>
      </c>
      <c r="M41" s="58" t="e">
        <f>M28*'PERPETUITY MIDDLEMAN INPUT TAB'!$C$58</f>
        <v>#REF!</v>
      </c>
      <c r="N41" s="136" t="e">
        <f>N28*'PERPETUITY MIDDLEMAN INPUT TAB'!$C$58</f>
        <v>#REF!</v>
      </c>
    </row>
    <row r="42" spans="1:14" s="49" customFormat="1" ht="15.75" customHeight="1">
      <c r="A42" s="59"/>
      <c r="B42" s="253" t="s">
        <v>533</v>
      </c>
      <c r="C42" s="222">
        <f>'PERPETUITY MIDDLEMAN INPUT TAB'!C59*'Unit Mix '!$E$84</f>
        <v>58000</v>
      </c>
      <c r="D42" s="58">
        <f>IF(D$3&gt;'PERPETUITY MIDDLEMAN INPUT TAB'!$C$14/12,$C42*(1+D$15),0)</f>
        <v>0</v>
      </c>
      <c r="E42" s="58">
        <f>IF(E$3&gt;'PERPETUITY MIDDLEMAN INPUT TAB'!$C$14/12,$C42*(1+E$15),0)</f>
        <v>0</v>
      </c>
      <c r="F42" s="58">
        <f>IF(F$3&gt;'PERPETUITY MIDDLEMAN INPUT TAB'!$C$14/12,$C42*(1+F$15),0)</f>
        <v>0</v>
      </c>
      <c r="G42" s="58" t="e">
        <f>IF(G$3&gt;'PERPETUITY MIDDLEMAN INPUT TAB'!$C$14/12,$C42*(1+G$15),0)</f>
        <v>#REF!</v>
      </c>
      <c r="H42" s="58" t="e">
        <f>IF(H$3&gt;'PERPETUITY MIDDLEMAN INPUT TAB'!$C$14/12,$C42*(1+H$15),0)</f>
        <v>#REF!</v>
      </c>
      <c r="I42" s="58" t="e">
        <f>IF(I$3&gt;'PERPETUITY MIDDLEMAN INPUT TAB'!$C$14/12,$C42*(1+I$15),0)</f>
        <v>#REF!</v>
      </c>
      <c r="J42" s="58" t="e">
        <f>IF(J$3&gt;'PERPETUITY MIDDLEMAN INPUT TAB'!$C$14/12,$C42*(1+J$15),0)</f>
        <v>#REF!</v>
      </c>
      <c r="K42" s="58" t="e">
        <f>IF(K$3&gt;'PERPETUITY MIDDLEMAN INPUT TAB'!$C$14/12,$C42*(1+K$15),0)</f>
        <v>#REF!</v>
      </c>
      <c r="L42" s="58" t="e">
        <f>IF(L$3&gt;'PERPETUITY MIDDLEMAN INPUT TAB'!$C$14/12,$C42*(1+L$15),0)</f>
        <v>#REF!</v>
      </c>
      <c r="M42" s="58" t="e">
        <f>IF(M$3&gt;'PERPETUITY MIDDLEMAN INPUT TAB'!$C$14/12,$C42*(1+M$15),0)</f>
        <v>#REF!</v>
      </c>
      <c r="N42" s="136" t="e">
        <f>IF(N$3&gt;'PERPETUITY MIDDLEMAN INPUT TAB'!$C$14/12,$C42*(1+N$15),0)</f>
        <v>#REF!</v>
      </c>
    </row>
    <row r="43" spans="1:14" s="49" customFormat="1" ht="15.75" customHeight="1">
      <c r="A43" s="59"/>
      <c r="B43" s="253" t="s">
        <v>534</v>
      </c>
      <c r="C43" s="222">
        <f>'PERPETUITY MIDDLEMAN INPUT TAB'!C60*'Unit Mix '!$E$84</f>
        <v>761250</v>
      </c>
      <c r="D43" s="58">
        <f>IF(D$3&gt;'PERPETUITY MIDDLEMAN INPUT TAB'!$C$14/12,$C43*(1+D$15),0)</f>
        <v>0</v>
      </c>
      <c r="E43" s="58">
        <f>IF(E$3&gt;'PERPETUITY MIDDLEMAN INPUT TAB'!$C$14/12,$C43*(1+E$15),0)</f>
        <v>0</v>
      </c>
      <c r="F43" s="58">
        <f>IF(F$3&gt;'PERPETUITY MIDDLEMAN INPUT TAB'!$C$14/12,$C43*(1+F$15),0)</f>
        <v>0</v>
      </c>
      <c r="G43" s="58" t="e">
        <f>IF(G$3&gt;'PERPETUITY MIDDLEMAN INPUT TAB'!$C$14/12,$C43*(1+G$15),0)</f>
        <v>#REF!</v>
      </c>
      <c r="H43" s="58" t="e">
        <f>IF(H$3&gt;'PERPETUITY MIDDLEMAN INPUT TAB'!$C$14/12,$C43*(1+H$15),0)</f>
        <v>#REF!</v>
      </c>
      <c r="I43" s="58" t="e">
        <f>IF(I$3&gt;'PERPETUITY MIDDLEMAN INPUT TAB'!$C$14/12,$C43*(1+I$15),0)</f>
        <v>#REF!</v>
      </c>
      <c r="J43" s="58" t="e">
        <f>IF(J$3&gt;'PERPETUITY MIDDLEMAN INPUT TAB'!$C$14/12,$C43*(1+J$15),0)</f>
        <v>#REF!</v>
      </c>
      <c r="K43" s="58" t="e">
        <f>IF(K$3&gt;'PERPETUITY MIDDLEMAN INPUT TAB'!$C$14/12,$C43*(1+K$15),0)</f>
        <v>#REF!</v>
      </c>
      <c r="L43" s="58" t="e">
        <f>IF(L$3&gt;'PERPETUITY MIDDLEMAN INPUT TAB'!$C$14/12,$C43*(1+L$15),0)</f>
        <v>#REF!</v>
      </c>
      <c r="M43" s="58" t="e">
        <f>IF(M$3&gt;'PERPETUITY MIDDLEMAN INPUT TAB'!$C$14/12,$C43*(1+M$15),0)</f>
        <v>#REF!</v>
      </c>
      <c r="N43" s="136" t="e">
        <f>IF(N$3&gt;'PERPETUITY MIDDLEMAN INPUT TAB'!$C$14/12,$C43*(1+N$15),0)</f>
        <v>#REF!</v>
      </c>
    </row>
    <row r="44" spans="1:14" s="49" customFormat="1" ht="15.75" customHeight="1">
      <c r="A44" s="59"/>
      <c r="B44" s="253" t="s">
        <v>535</v>
      </c>
      <c r="C44" s="222">
        <f>'PERPETUITY MIDDLEMAN INPUT TAB'!C61*'Unit Mix '!$E$84</f>
        <v>0</v>
      </c>
      <c r="D44" s="58">
        <f>IF(D$3&gt;'PERPETUITY MIDDLEMAN INPUT TAB'!$C$14/12,$C44*(1+D$15),0)</f>
        <v>0</v>
      </c>
      <c r="E44" s="58">
        <f>IF(E$3&gt;'PERPETUITY MIDDLEMAN INPUT TAB'!$C$14/12,$C44*(1+E$15),0)</f>
        <v>0</v>
      </c>
      <c r="F44" s="58">
        <f>IF(F$3&gt;'PERPETUITY MIDDLEMAN INPUT TAB'!$C$14/12,$C44*(1+F$15),0)</f>
        <v>0</v>
      </c>
      <c r="G44" s="58" t="e">
        <f>IF(G$3&gt;'PERPETUITY MIDDLEMAN INPUT TAB'!$C$14/12,$C44*(1+G$15),0)</f>
        <v>#REF!</v>
      </c>
      <c r="H44" s="58" t="e">
        <f>IF(H$3&gt;'PERPETUITY MIDDLEMAN INPUT TAB'!$C$14/12,$C44*(1+H$15),0)</f>
        <v>#REF!</v>
      </c>
      <c r="I44" s="58" t="e">
        <f>IF(I$3&gt;'PERPETUITY MIDDLEMAN INPUT TAB'!$C$14/12,$C44*(1+I$15),0)</f>
        <v>#REF!</v>
      </c>
      <c r="J44" s="58" t="e">
        <f>IF(J$3&gt;'PERPETUITY MIDDLEMAN INPUT TAB'!$C$14/12,$C44*(1+J$15),0)</f>
        <v>#REF!</v>
      </c>
      <c r="K44" s="58" t="e">
        <f>IF(K$3&gt;'PERPETUITY MIDDLEMAN INPUT TAB'!$C$14/12,$C44*(1+K$15),0)</f>
        <v>#REF!</v>
      </c>
      <c r="L44" s="58" t="e">
        <f>IF(L$3&gt;'PERPETUITY MIDDLEMAN INPUT TAB'!$C$14/12,$C44*(1+L$15),0)</f>
        <v>#REF!</v>
      </c>
      <c r="M44" s="58" t="e">
        <f>IF(M$3&gt;'PERPETUITY MIDDLEMAN INPUT TAB'!$C$14/12,$C44*(1+M$15),0)</f>
        <v>#REF!</v>
      </c>
      <c r="N44" s="136" t="e">
        <f>IF(N$3&gt;'PERPETUITY MIDDLEMAN INPUT TAB'!$C$14/12,$C44*(1+N$15),0)</f>
        <v>#REF!</v>
      </c>
    </row>
    <row r="45" spans="1:14" s="49" customFormat="1" ht="15.75" customHeight="1" thickBot="1">
      <c r="A45" s="59"/>
      <c r="B45" s="254" t="s">
        <v>536</v>
      </c>
      <c r="C45" s="223" t="e">
        <f>SUM(C41:C44)</f>
        <v>#REF!</v>
      </c>
      <c r="D45" s="140" t="e">
        <f t="shared" ref="D45:N45" si="9">SUM(D41:D44)</f>
        <v>#REF!</v>
      </c>
      <c r="E45" s="140" t="e">
        <f t="shared" si="9"/>
        <v>#REF!</v>
      </c>
      <c r="F45" s="140" t="e">
        <f t="shared" si="9"/>
        <v>#REF!</v>
      </c>
      <c r="G45" s="140" t="e">
        <f t="shared" si="9"/>
        <v>#REF!</v>
      </c>
      <c r="H45" s="140" t="e">
        <f t="shared" si="9"/>
        <v>#REF!</v>
      </c>
      <c r="I45" s="140" t="e">
        <f t="shared" si="9"/>
        <v>#REF!</v>
      </c>
      <c r="J45" s="140" t="e">
        <f t="shared" si="9"/>
        <v>#REF!</v>
      </c>
      <c r="K45" s="140" t="e">
        <f t="shared" si="9"/>
        <v>#REF!</v>
      </c>
      <c r="L45" s="140" t="e">
        <f t="shared" si="9"/>
        <v>#REF!</v>
      </c>
      <c r="M45" s="140" t="e">
        <f t="shared" si="9"/>
        <v>#REF!</v>
      </c>
      <c r="N45" s="247" t="e">
        <f t="shared" si="9"/>
        <v>#REF!</v>
      </c>
    </row>
    <row r="46" spans="1:14" s="49" customFormat="1" ht="15.75" customHeight="1" thickTop="1">
      <c r="A46" s="59"/>
      <c r="B46" s="253"/>
      <c r="C46" s="222"/>
      <c r="D46" s="58"/>
      <c r="E46" s="58"/>
      <c r="F46" s="58"/>
      <c r="G46" s="58"/>
      <c r="H46" s="58"/>
      <c r="I46" s="58"/>
      <c r="J46" s="58"/>
      <c r="K46" s="58"/>
      <c r="L46" s="58"/>
      <c r="M46" s="58"/>
      <c r="N46" s="136"/>
    </row>
    <row r="47" spans="1:14" s="49" customFormat="1" ht="15.75" customHeight="1">
      <c r="A47" s="59"/>
      <c r="B47" s="253" t="s">
        <v>537</v>
      </c>
      <c r="C47" s="222">
        <f>'PERPETUITY MIDDLEMAN INPUT TAB'!C64*'Unit Mix '!$E$84/12</f>
        <v>0</v>
      </c>
      <c r="D47" s="58">
        <f>IF(D$3&gt;'PERPETUITY MIDDLEMAN INPUT TAB'!$C$14/12,$C47*(1+D$15),0)</f>
        <v>0</v>
      </c>
      <c r="E47" s="58">
        <f>IF(E$3&gt;'PERPETUITY MIDDLEMAN INPUT TAB'!$C$14/12,$C47*(1+E$15),0)</f>
        <v>0</v>
      </c>
      <c r="F47" s="58">
        <f>IF(F$3&gt;'PERPETUITY MIDDLEMAN INPUT TAB'!$C$14/12,$C47*(1+F$15),0)</f>
        <v>0</v>
      </c>
      <c r="G47" s="58" t="e">
        <f>IF(G$3&gt;'PERPETUITY MIDDLEMAN INPUT TAB'!$C$14/12,$C47*(1+G$15),0)</f>
        <v>#REF!</v>
      </c>
      <c r="H47" s="58" t="e">
        <f>IF(H$3&gt;'PERPETUITY MIDDLEMAN INPUT TAB'!$C$14/12,$C47*(1+H$15),0)</f>
        <v>#REF!</v>
      </c>
      <c r="I47" s="58" t="e">
        <f>IF(I$3&gt;'PERPETUITY MIDDLEMAN INPUT TAB'!$C$14/12,$C47*(1+I$15),0)</f>
        <v>#REF!</v>
      </c>
      <c r="J47" s="58" t="e">
        <f>IF(J$3&gt;'PERPETUITY MIDDLEMAN INPUT TAB'!$C$14/12,$C47*(1+J$15),0)</f>
        <v>#REF!</v>
      </c>
      <c r="K47" s="58" t="e">
        <f>IF(K$3&gt;'PERPETUITY MIDDLEMAN INPUT TAB'!$C$14/12,$C47*(1+K$15),0)</f>
        <v>#REF!</v>
      </c>
      <c r="L47" s="58" t="e">
        <f>IF(L$3&gt;'PERPETUITY MIDDLEMAN INPUT TAB'!$C$14/12,$C47*(1+L$15),0)</f>
        <v>#REF!</v>
      </c>
      <c r="M47" s="58" t="e">
        <f>IF(M$3&gt;'PERPETUITY MIDDLEMAN INPUT TAB'!$C$14/12,$C47*(1+M$15),0)</f>
        <v>#REF!</v>
      </c>
      <c r="N47" s="136" t="e">
        <f>IF(N$3&gt;'PERPETUITY MIDDLEMAN INPUT TAB'!$C$14/12,$C47*(1+N$15),0)</f>
        <v>#REF!</v>
      </c>
    </row>
    <row r="48" spans="1:14" s="49" customFormat="1" ht="15.75" customHeight="1" thickBot="1">
      <c r="A48" s="59"/>
      <c r="B48" s="254" t="s">
        <v>538</v>
      </c>
      <c r="C48" s="223" t="e">
        <f>C47+C45+C39</f>
        <v>#REF!</v>
      </c>
      <c r="D48" s="140" t="e">
        <f t="shared" ref="D48:N48" si="10">D47+D45+D39</f>
        <v>#REF!</v>
      </c>
      <c r="E48" s="140" t="e">
        <f t="shared" si="10"/>
        <v>#REF!</v>
      </c>
      <c r="F48" s="140" t="e">
        <f t="shared" si="10"/>
        <v>#REF!</v>
      </c>
      <c r="G48" s="140" t="e">
        <f t="shared" si="10"/>
        <v>#REF!</v>
      </c>
      <c r="H48" s="140" t="e">
        <f t="shared" si="10"/>
        <v>#REF!</v>
      </c>
      <c r="I48" s="140" t="e">
        <f t="shared" si="10"/>
        <v>#REF!</v>
      </c>
      <c r="J48" s="140" t="e">
        <f t="shared" si="10"/>
        <v>#REF!</v>
      </c>
      <c r="K48" s="140" t="e">
        <f t="shared" si="10"/>
        <v>#REF!</v>
      </c>
      <c r="L48" s="140" t="e">
        <f t="shared" si="10"/>
        <v>#REF!</v>
      </c>
      <c r="M48" s="140" t="e">
        <f t="shared" si="10"/>
        <v>#REF!</v>
      </c>
      <c r="N48" s="247" t="e">
        <f t="shared" si="10"/>
        <v>#REF!</v>
      </c>
    </row>
    <row r="49" spans="1:14" s="49" customFormat="1" ht="15.75" customHeight="1" thickTop="1">
      <c r="A49" s="59"/>
      <c r="B49" s="253"/>
      <c r="C49" s="222"/>
      <c r="D49" s="58"/>
      <c r="E49" s="58"/>
      <c r="F49" s="58"/>
      <c r="G49" s="58"/>
      <c r="H49" s="58"/>
      <c r="I49" s="58"/>
      <c r="J49" s="58"/>
      <c r="K49" s="58"/>
      <c r="L49" s="58"/>
      <c r="M49" s="58"/>
      <c r="N49" s="136"/>
    </row>
    <row r="50" spans="1:14" s="49" customFormat="1" ht="15.75" customHeight="1">
      <c r="A50" s="59"/>
      <c r="B50" s="530" t="s">
        <v>654</v>
      </c>
      <c r="C50" s="385" t="e">
        <f t="shared" ref="C50:N50" si="11">C28-C48</f>
        <v>#REF!</v>
      </c>
      <c r="D50" s="364" t="e">
        <f t="shared" si="11"/>
        <v>#REF!</v>
      </c>
      <c r="E50" s="364" t="e">
        <f t="shared" si="11"/>
        <v>#REF!</v>
      </c>
      <c r="F50" s="364" t="e">
        <f t="shared" si="11"/>
        <v>#REF!</v>
      </c>
      <c r="G50" s="364" t="e">
        <f t="shared" si="11"/>
        <v>#REF!</v>
      </c>
      <c r="H50" s="364" t="e">
        <f t="shared" si="11"/>
        <v>#REF!</v>
      </c>
      <c r="I50" s="364" t="e">
        <f t="shared" si="11"/>
        <v>#REF!</v>
      </c>
      <c r="J50" s="364" t="e">
        <f t="shared" si="11"/>
        <v>#REF!</v>
      </c>
      <c r="K50" s="364" t="e">
        <f t="shared" si="11"/>
        <v>#REF!</v>
      </c>
      <c r="L50" s="364" t="e">
        <f t="shared" si="11"/>
        <v>#REF!</v>
      </c>
      <c r="M50" s="364" t="e">
        <f t="shared" si="11"/>
        <v>#REF!</v>
      </c>
      <c r="N50" s="365" t="e">
        <f t="shared" si="11"/>
        <v>#REF!</v>
      </c>
    </row>
    <row r="51" spans="1:14" s="49" customFormat="1" ht="15.75" customHeight="1">
      <c r="A51" s="59"/>
      <c r="B51" s="66"/>
      <c r="C51" s="516"/>
      <c r="D51" s="61"/>
      <c r="E51" s="61"/>
      <c r="F51" s="61"/>
      <c r="G51" s="61"/>
      <c r="H51" s="61"/>
      <c r="I51" s="61"/>
      <c r="J51" s="61"/>
      <c r="K51" s="61"/>
      <c r="L51" s="61"/>
      <c r="M51" s="61"/>
      <c r="N51" s="61"/>
    </row>
    <row r="52" spans="1:14" s="49" customFormat="1" ht="15.75" customHeight="1">
      <c r="B52" s="123" t="s">
        <v>616</v>
      </c>
      <c r="C52" s="124"/>
      <c r="D52" s="124"/>
      <c r="E52" s="124"/>
      <c r="F52" s="124"/>
      <c r="G52" s="124"/>
      <c r="H52" s="124"/>
      <c r="I52" s="124"/>
      <c r="J52" s="124"/>
      <c r="K52" s="124"/>
      <c r="L52" s="124"/>
      <c r="M52" s="124"/>
      <c r="N52" s="244"/>
    </row>
    <row r="53" spans="1:14" s="49" customFormat="1" ht="15.75" customHeight="1">
      <c r="B53" s="511" t="s">
        <v>495</v>
      </c>
      <c r="C53" s="514"/>
      <c r="D53" s="512">
        <v>0</v>
      </c>
      <c r="E53" s="512">
        <f>D53+1</f>
        <v>1</v>
      </c>
      <c r="F53" s="512">
        <f t="shared" ref="F53:N53" si="12">E53+1</f>
        <v>2</v>
      </c>
      <c r="G53" s="512">
        <f t="shared" si="12"/>
        <v>3</v>
      </c>
      <c r="H53" s="512">
        <f t="shared" si="12"/>
        <v>4</v>
      </c>
      <c r="I53" s="512">
        <f t="shared" si="12"/>
        <v>5</v>
      </c>
      <c r="J53" s="512">
        <f t="shared" si="12"/>
        <v>6</v>
      </c>
      <c r="K53" s="512">
        <f t="shared" si="12"/>
        <v>7</v>
      </c>
      <c r="L53" s="512">
        <f t="shared" si="12"/>
        <v>8</v>
      </c>
      <c r="M53" s="512">
        <f t="shared" si="12"/>
        <v>9</v>
      </c>
      <c r="N53" s="513">
        <f t="shared" si="12"/>
        <v>10</v>
      </c>
    </row>
    <row r="54" spans="1:14" s="49" customFormat="1" ht="15.75" customHeight="1">
      <c r="A54" s="59"/>
      <c r="B54" s="213" t="s">
        <v>38</v>
      </c>
      <c r="C54" s="222"/>
      <c r="D54" s="58" t="e">
        <f>IF(D53='PERPETUITY MIDDLEMAN INPUT TAB'!#REF!/12,'POC MODEL'!D50,0)</f>
        <v>#REF!</v>
      </c>
      <c r="E54" s="58" t="e">
        <f>IF(E53='PERPETUITY MIDDLEMAN INPUT TAB'!#REF!/12,'POC MODEL'!E50,0)</f>
        <v>#REF!</v>
      </c>
      <c r="F54" s="58" t="e">
        <f>IF(F53='PERPETUITY MIDDLEMAN INPUT TAB'!#REF!/12,'POC MODEL'!F50,0)</f>
        <v>#REF!</v>
      </c>
      <c r="G54" s="58" t="e">
        <f>IF(G53='PERPETUITY MIDDLEMAN INPUT TAB'!#REF!/12,'POC MODEL'!G50,0)</f>
        <v>#REF!</v>
      </c>
      <c r="H54" s="58" t="e">
        <f>IF(H53='PERPETUITY MIDDLEMAN INPUT TAB'!#REF!/12,'POC MODEL'!H50/'PERPETUITY MIDDLEMAN INPUT TAB'!#REF!,0)</f>
        <v>#REF!</v>
      </c>
      <c r="I54" s="58" t="e">
        <f>IF(I53='PERPETUITY MIDDLEMAN INPUT TAB'!#REF!/12,'POC MODEL'!I50,0)</f>
        <v>#REF!</v>
      </c>
      <c r="J54" s="58" t="e">
        <f>IF(J53='PERPETUITY MIDDLEMAN INPUT TAB'!#REF!/12,'POC MODEL'!J50,0)</f>
        <v>#REF!</v>
      </c>
      <c r="K54" s="58" t="e">
        <f>IF(K53='PERPETUITY MIDDLEMAN INPUT TAB'!#REF!/12,'POC MODEL'!K50,0)</f>
        <v>#REF!</v>
      </c>
      <c r="L54" s="58" t="e">
        <f>IF(L53='PERPETUITY MIDDLEMAN INPUT TAB'!#REF!/12,'POC MODEL'!L50,0)</f>
        <v>#REF!</v>
      </c>
      <c r="M54" s="58"/>
      <c r="N54" s="136"/>
    </row>
    <row r="55" spans="1:14" s="49" customFormat="1" ht="15.75" customHeight="1">
      <c r="A55" s="59"/>
      <c r="B55" s="213" t="s">
        <v>1166</v>
      </c>
      <c r="C55" s="222"/>
      <c r="D55" s="58" t="e">
        <f>IF(D53='PERPETUITY MIDDLEMAN INPUT TAB'!#REF!/12,-$C$10,0)</f>
        <v>#REF!</v>
      </c>
      <c r="E55" s="58" t="e">
        <f>IF(E53='PERPETUITY MIDDLEMAN INPUT TAB'!#REF!/12,-$C$10,0)</f>
        <v>#REF!</v>
      </c>
      <c r="F55" s="58" t="e">
        <f>IF(F53='PERPETUITY MIDDLEMAN INPUT TAB'!#REF!/12,-$C$10,0)</f>
        <v>#REF!</v>
      </c>
      <c r="G55" s="58" t="e">
        <f>IF(G53='PERPETUITY MIDDLEMAN INPUT TAB'!#REF!/12,-$C$10,0)</f>
        <v>#REF!</v>
      </c>
      <c r="H55" s="58" t="e">
        <f>IF(H53='PERPETUITY MIDDLEMAN INPUT TAB'!#REF!/12,-$C$10,0)</f>
        <v>#REF!</v>
      </c>
      <c r="I55" s="58" t="e">
        <f>IF(I53='PERPETUITY MIDDLEMAN INPUT TAB'!#REF!/12,-$C$10,0)</f>
        <v>#REF!</v>
      </c>
      <c r="J55" s="58" t="e">
        <f>IF(J53='PERPETUITY MIDDLEMAN INPUT TAB'!#REF!/12,-$C$10,0)</f>
        <v>#REF!</v>
      </c>
      <c r="K55" s="58" t="e">
        <f>IF(K53='PERPETUITY MIDDLEMAN INPUT TAB'!#REF!/12,-$C$10,0)</f>
        <v>#REF!</v>
      </c>
      <c r="L55" s="58" t="e">
        <f>IF(L53='PERPETUITY MIDDLEMAN INPUT TAB'!#REF!/12,-$C$10,0)</f>
        <v>#REF!</v>
      </c>
      <c r="M55" s="58" t="e">
        <f>IF(M53='PERPETUITY MIDDLEMAN INPUT TAB'!#REF!/12,-$C$10,0)</f>
        <v>#REF!</v>
      </c>
      <c r="N55" s="136" t="e">
        <f>IF(N53='PERPETUITY MIDDLEMAN INPUT TAB'!#REF!/12,-$C$10,0)</f>
        <v>#REF!</v>
      </c>
    </row>
    <row r="56" spans="1:14" s="49" customFormat="1" ht="15.75" customHeight="1">
      <c r="A56" s="59"/>
      <c r="B56" s="386" t="s">
        <v>628</v>
      </c>
      <c r="C56" s="364"/>
      <c r="D56" s="364" t="e">
        <f>D54+D55</f>
        <v>#REF!</v>
      </c>
      <c r="E56" s="364" t="e">
        <f t="shared" ref="E56:N56" si="13">E54+E55</f>
        <v>#REF!</v>
      </c>
      <c r="F56" s="364" t="e">
        <f t="shared" si="13"/>
        <v>#REF!</v>
      </c>
      <c r="G56" s="364" t="e">
        <f t="shared" si="13"/>
        <v>#REF!</v>
      </c>
      <c r="H56" s="364" t="e">
        <f t="shared" si="13"/>
        <v>#REF!</v>
      </c>
      <c r="I56" s="364" t="e">
        <f t="shared" si="13"/>
        <v>#REF!</v>
      </c>
      <c r="J56" s="364" t="e">
        <f t="shared" si="13"/>
        <v>#REF!</v>
      </c>
      <c r="K56" s="364" t="e">
        <f t="shared" si="13"/>
        <v>#REF!</v>
      </c>
      <c r="L56" s="364" t="e">
        <f t="shared" si="13"/>
        <v>#REF!</v>
      </c>
      <c r="M56" s="364" t="e">
        <f t="shared" si="13"/>
        <v>#REF!</v>
      </c>
      <c r="N56" s="365" t="e">
        <f t="shared" si="13"/>
        <v>#REF!</v>
      </c>
    </row>
    <row r="57" spans="1:14" s="49" customFormat="1" ht="15.75" customHeight="1">
      <c r="A57" s="59"/>
      <c r="B57" s="66"/>
      <c r="C57" s="61"/>
      <c r="D57" s="61"/>
      <c r="E57" s="61"/>
      <c r="F57" s="61"/>
      <c r="G57" s="61"/>
      <c r="H57" s="61"/>
      <c r="I57" s="61"/>
      <c r="J57" s="61"/>
      <c r="K57" s="61"/>
      <c r="L57" s="61"/>
      <c r="M57" s="61"/>
      <c r="N57" s="61"/>
    </row>
    <row r="58" spans="1:14" s="49" customFormat="1" ht="15.75" customHeight="1">
      <c r="B58" s="123" t="s">
        <v>42</v>
      </c>
      <c r="C58" s="124"/>
      <c r="D58" s="124"/>
      <c r="E58" s="124"/>
      <c r="F58" s="124"/>
      <c r="G58" s="124"/>
      <c r="H58" s="124"/>
      <c r="I58" s="124"/>
      <c r="J58" s="124"/>
      <c r="K58" s="124"/>
      <c r="L58" s="124"/>
      <c r="M58" s="124"/>
      <c r="N58" s="244"/>
    </row>
    <row r="59" spans="1:14" s="49" customFormat="1" ht="15.75" customHeight="1">
      <c r="B59" s="511" t="s">
        <v>495</v>
      </c>
      <c r="C59" s="514"/>
      <c r="D59" s="512">
        <v>0</v>
      </c>
      <c r="E59" s="512">
        <f>D59+1</f>
        <v>1</v>
      </c>
      <c r="F59" s="512">
        <f t="shared" ref="F59:N59" si="14">E59+1</f>
        <v>2</v>
      </c>
      <c r="G59" s="512">
        <f t="shared" si="14"/>
        <v>3</v>
      </c>
      <c r="H59" s="512">
        <f t="shared" si="14"/>
        <v>4</v>
      </c>
      <c r="I59" s="512">
        <f t="shared" si="14"/>
        <v>5</v>
      </c>
      <c r="J59" s="512">
        <f t="shared" si="14"/>
        <v>6</v>
      </c>
      <c r="K59" s="512">
        <f t="shared" si="14"/>
        <v>7</v>
      </c>
      <c r="L59" s="512">
        <f t="shared" si="14"/>
        <v>8</v>
      </c>
      <c r="M59" s="512">
        <f t="shared" si="14"/>
        <v>9</v>
      </c>
      <c r="N59" s="513">
        <f t="shared" si="14"/>
        <v>10</v>
      </c>
    </row>
    <row r="60" spans="1:14" s="49" customFormat="1" ht="15.75" customHeight="1">
      <c r="A60" s="59"/>
      <c r="B60" s="213" t="s">
        <v>1167</v>
      </c>
      <c r="C60" s="222"/>
      <c r="D60" s="58" t="e">
        <f>-D9</f>
        <v>#REF!</v>
      </c>
      <c r="E60" s="58" t="e">
        <f t="shared" ref="E60:N60" si="15">-E9</f>
        <v>#REF!</v>
      </c>
      <c r="F60" s="58" t="e">
        <f t="shared" si="15"/>
        <v>#REF!</v>
      </c>
      <c r="G60" s="58" t="e">
        <f t="shared" si="15"/>
        <v>#REF!</v>
      </c>
      <c r="H60" s="58" t="e">
        <f t="shared" si="15"/>
        <v>#REF!</v>
      </c>
      <c r="I60" s="58" t="e">
        <f t="shared" si="15"/>
        <v>#REF!</v>
      </c>
      <c r="J60" s="58" t="e">
        <f t="shared" si="15"/>
        <v>#REF!</v>
      </c>
      <c r="K60" s="58" t="e">
        <f t="shared" si="15"/>
        <v>#REF!</v>
      </c>
      <c r="L60" s="58" t="e">
        <f t="shared" si="15"/>
        <v>#REF!</v>
      </c>
      <c r="M60" s="58" t="e">
        <f t="shared" si="15"/>
        <v>#REF!</v>
      </c>
      <c r="N60" s="58" t="e">
        <f t="shared" si="15"/>
        <v>#REF!</v>
      </c>
    </row>
    <row r="61" spans="1:14" s="49" customFormat="1" ht="15.75" customHeight="1">
      <c r="A61" s="59"/>
      <c r="B61" s="213" t="s">
        <v>1168</v>
      </c>
      <c r="C61" s="222"/>
      <c r="D61" s="58" t="e">
        <f>IF(D$53&lt;='PERPETUITY MIDDLEMAN INPUT TAB'!#REF!/12,D50,0)</f>
        <v>#REF!</v>
      </c>
      <c r="E61" s="58" t="e">
        <f>IF(E$53&lt;='PERPETUITY MIDDLEMAN INPUT TAB'!#REF!/12,E50,0)</f>
        <v>#REF!</v>
      </c>
      <c r="F61" s="58" t="e">
        <f>IF(F$53&lt;='PERPETUITY MIDDLEMAN INPUT TAB'!#REF!/12,F50,0)</f>
        <v>#REF!</v>
      </c>
      <c r="G61" s="58" t="e">
        <f>IF(G$53&lt;='PERPETUITY MIDDLEMAN INPUT TAB'!#REF!/12,G50,0)</f>
        <v>#REF!</v>
      </c>
      <c r="H61" s="58" t="e">
        <f>IF(H$53&lt;='PERPETUITY MIDDLEMAN INPUT TAB'!#REF!/12,H50,0)</f>
        <v>#REF!</v>
      </c>
      <c r="I61" s="58" t="e">
        <f>IF(I$53&lt;='PERPETUITY MIDDLEMAN INPUT TAB'!#REF!/12,I50,0)</f>
        <v>#REF!</v>
      </c>
      <c r="J61" s="58" t="e">
        <f>IF(J$53&lt;='PERPETUITY MIDDLEMAN INPUT TAB'!#REF!/12,J50,0)</f>
        <v>#REF!</v>
      </c>
      <c r="K61" s="58" t="e">
        <f>IF(K$53&lt;='PERPETUITY MIDDLEMAN INPUT TAB'!#REF!/12,K50,0)</f>
        <v>#REF!</v>
      </c>
      <c r="L61" s="58" t="e">
        <f>IF(L$53&lt;='PERPETUITY MIDDLEMAN INPUT TAB'!#REF!/12,L50,0)</f>
        <v>#REF!</v>
      </c>
      <c r="M61" s="58" t="e">
        <f>IF(M$53&lt;='PERPETUITY MIDDLEMAN INPUT TAB'!#REF!/12,M50,0)</f>
        <v>#REF!</v>
      </c>
      <c r="N61" s="58" t="e">
        <f>IF(N$53&lt;='PERPETUITY MIDDLEMAN INPUT TAB'!#REF!/12,N50,0)</f>
        <v>#REF!</v>
      </c>
    </row>
    <row r="62" spans="1:14" s="49" customFormat="1" ht="15.75" customHeight="1">
      <c r="A62" s="59"/>
      <c r="B62" s="213" t="s">
        <v>616</v>
      </c>
      <c r="C62" s="222"/>
      <c r="D62" s="58" t="e">
        <f>D56</f>
        <v>#REF!</v>
      </c>
      <c r="E62" s="58" t="e">
        <f t="shared" ref="E62:N62" si="16">E56</f>
        <v>#REF!</v>
      </c>
      <c r="F62" s="58" t="e">
        <f t="shared" si="16"/>
        <v>#REF!</v>
      </c>
      <c r="G62" s="58" t="e">
        <f t="shared" si="16"/>
        <v>#REF!</v>
      </c>
      <c r="H62" s="58" t="e">
        <f t="shared" si="16"/>
        <v>#REF!</v>
      </c>
      <c r="I62" s="58" t="e">
        <f t="shared" si="16"/>
        <v>#REF!</v>
      </c>
      <c r="J62" s="58" t="e">
        <f t="shared" si="16"/>
        <v>#REF!</v>
      </c>
      <c r="K62" s="58" t="e">
        <f t="shared" si="16"/>
        <v>#REF!</v>
      </c>
      <c r="L62" s="58" t="e">
        <f t="shared" si="16"/>
        <v>#REF!</v>
      </c>
      <c r="M62" s="58" t="e">
        <f t="shared" si="16"/>
        <v>#REF!</v>
      </c>
      <c r="N62" s="58" t="e">
        <f t="shared" si="16"/>
        <v>#REF!</v>
      </c>
    </row>
    <row r="63" spans="1:14" s="49" customFormat="1" ht="15.75" customHeight="1" thickBot="1">
      <c r="A63" s="59"/>
      <c r="B63" s="65"/>
      <c r="C63" s="140"/>
      <c r="D63" s="140" t="e">
        <f>SUM(D60:D62)</f>
        <v>#REF!</v>
      </c>
      <c r="E63" s="140" t="e">
        <f t="shared" ref="E63:N63" si="17">SUM(E60:E62)</f>
        <v>#REF!</v>
      </c>
      <c r="F63" s="140" t="e">
        <f t="shared" si="17"/>
        <v>#REF!</v>
      </c>
      <c r="G63" s="140" t="e">
        <f t="shared" si="17"/>
        <v>#REF!</v>
      </c>
      <c r="H63" s="140" t="e">
        <f t="shared" si="17"/>
        <v>#REF!</v>
      </c>
      <c r="I63" s="140" t="e">
        <f t="shared" si="17"/>
        <v>#REF!</v>
      </c>
      <c r="J63" s="140" t="e">
        <f t="shared" si="17"/>
        <v>#REF!</v>
      </c>
      <c r="K63" s="140" t="e">
        <f t="shared" si="17"/>
        <v>#REF!</v>
      </c>
      <c r="L63" s="140" t="e">
        <f t="shared" si="17"/>
        <v>#REF!</v>
      </c>
      <c r="M63" s="140" t="e">
        <f t="shared" si="17"/>
        <v>#REF!</v>
      </c>
      <c r="N63" s="140" t="e">
        <f t="shared" si="17"/>
        <v>#REF!</v>
      </c>
    </row>
    <row r="64" spans="1:14" s="49" customFormat="1" ht="15.75" customHeight="1" thickTop="1">
      <c r="A64" s="59"/>
      <c r="B64" s="66"/>
      <c r="C64" s="61"/>
      <c r="D64" s="61"/>
      <c r="E64" s="61"/>
      <c r="F64" s="61"/>
      <c r="G64" s="61"/>
      <c r="H64" s="61"/>
      <c r="I64" s="61"/>
      <c r="J64" s="61"/>
      <c r="K64" s="61"/>
      <c r="L64" s="61"/>
      <c r="M64" s="61"/>
      <c r="N64" s="61"/>
    </row>
    <row r="65" spans="1:14" s="49" customFormat="1" ht="15.75" customHeight="1">
      <c r="A65" s="59"/>
      <c r="B65" s="522" t="s">
        <v>1169</v>
      </c>
      <c r="C65" s="523" t="e">
        <f>-SUM(D60:N60)</f>
        <v>#REF!</v>
      </c>
      <c r="D65" s="61"/>
      <c r="E65" s="61"/>
      <c r="F65" s="61"/>
      <c r="G65" s="61"/>
      <c r="H65" s="61"/>
      <c r="I65" s="61"/>
      <c r="J65" s="61"/>
      <c r="K65" s="61"/>
      <c r="L65" s="61"/>
      <c r="M65" s="61"/>
      <c r="N65" s="61"/>
    </row>
    <row r="66" spans="1:14" s="49" customFormat="1" ht="15.75" customHeight="1">
      <c r="A66" s="59"/>
      <c r="B66" s="524" t="s">
        <v>42</v>
      </c>
      <c r="C66" s="525" t="e">
        <f>IRR(D63:N63)</f>
        <v>#VALUE!</v>
      </c>
      <c r="D66" s="66"/>
      <c r="E66" s="66"/>
      <c r="F66" s="66"/>
      <c r="G66" s="66"/>
      <c r="H66" s="66"/>
      <c r="I66" s="66"/>
      <c r="J66" s="66"/>
      <c r="K66" s="66"/>
      <c r="L66" s="66"/>
      <c r="M66" s="66"/>
      <c r="N66" s="66"/>
    </row>
    <row r="67" spans="1:14" s="49" customFormat="1" ht="15.75" customHeight="1">
      <c r="A67" s="59"/>
      <c r="B67" s="524" t="s">
        <v>749</v>
      </c>
      <c r="C67" s="526" t="e">
        <f>SUM(D61:N62)/-SUM(D60:N60)</f>
        <v>#REF!</v>
      </c>
      <c r="D67" s="66"/>
      <c r="E67" s="66"/>
      <c r="F67" s="66"/>
      <c r="G67" s="66"/>
      <c r="H67" s="66"/>
      <c r="I67" s="66"/>
      <c r="J67" s="66"/>
      <c r="K67" s="66"/>
      <c r="L67" s="66"/>
      <c r="M67" s="66"/>
      <c r="N67" s="66"/>
    </row>
    <row r="68" spans="1:14" s="49" customFormat="1" ht="15.75" customHeight="1">
      <c r="A68" s="59"/>
      <c r="B68" s="527" t="s">
        <v>759</v>
      </c>
      <c r="C68" s="528" t="e">
        <f>SUM(D63:N63)</f>
        <v>#REF!</v>
      </c>
      <c r="D68" s="61"/>
      <c r="E68" s="61"/>
      <c r="F68" s="61"/>
      <c r="G68" s="61"/>
      <c r="H68" s="61"/>
      <c r="I68" s="61"/>
      <c r="J68" s="61"/>
      <c r="K68" s="61"/>
      <c r="L68" s="61"/>
      <c r="M68" s="61"/>
      <c r="N68" s="61"/>
    </row>
    <row r="69" spans="1:14" s="49" customFormat="1" ht="15.75" customHeight="1">
      <c r="A69" s="59"/>
      <c r="B69" s="66"/>
      <c r="C69" s="61"/>
      <c r="D69" s="61"/>
      <c r="E69" s="61"/>
      <c r="F69" s="61"/>
      <c r="G69" s="61"/>
      <c r="H69" s="61"/>
      <c r="I69" s="61"/>
      <c r="J69" s="61"/>
      <c r="K69" s="61"/>
      <c r="L69" s="61"/>
      <c r="M69" s="61"/>
      <c r="N69" s="61"/>
    </row>
    <row r="70" spans="1:14" s="49" customFormat="1" ht="15.75" customHeight="1">
      <c r="A70" s="59"/>
      <c r="B70" s="66"/>
      <c r="C70" s="61"/>
      <c r="D70" s="61"/>
      <c r="E70" s="61"/>
      <c r="F70" s="61"/>
      <c r="G70" s="61"/>
      <c r="H70" s="61"/>
      <c r="I70" s="61"/>
      <c r="J70" s="61"/>
      <c r="K70" s="61"/>
      <c r="L70" s="61"/>
      <c r="M70" s="61"/>
      <c r="N70" s="61"/>
    </row>
    <row r="71" spans="1:14" s="49" customFormat="1" ht="15.75" customHeight="1">
      <c r="A71" s="59"/>
      <c r="B71" s="66"/>
      <c r="C71" s="61"/>
      <c r="D71" s="61"/>
      <c r="E71" s="61"/>
      <c r="F71" s="61"/>
      <c r="G71" s="61"/>
      <c r="H71" s="61"/>
      <c r="I71" s="61"/>
      <c r="J71" s="61"/>
      <c r="K71" s="61"/>
      <c r="L71" s="61"/>
      <c r="M71" s="61"/>
      <c r="N71" s="61"/>
    </row>
    <row r="72" spans="1:14" s="49" customFormat="1" ht="15.75" customHeight="1">
      <c r="A72" s="59"/>
      <c r="B72" s="66"/>
      <c r="C72" s="61"/>
      <c r="D72" s="61"/>
      <c r="E72" s="61"/>
      <c r="F72" s="61"/>
      <c r="G72" s="61"/>
      <c r="H72" s="61"/>
      <c r="I72" s="61"/>
      <c r="J72" s="61"/>
      <c r="K72" s="61"/>
      <c r="L72" s="61"/>
      <c r="M72" s="61"/>
      <c r="N72" s="61"/>
    </row>
    <row r="73" spans="1:14" s="49" customFormat="1" ht="15.75" customHeight="1">
      <c r="A73" s="59"/>
      <c r="B73" s="66"/>
      <c r="C73" s="61"/>
      <c r="D73" s="61"/>
      <c r="E73" s="61"/>
      <c r="F73" s="61"/>
      <c r="G73" s="61"/>
      <c r="H73" s="61"/>
      <c r="I73" s="61"/>
      <c r="J73" s="61"/>
      <c r="K73" s="61"/>
      <c r="L73" s="61"/>
      <c r="M73" s="61"/>
      <c r="N73" s="61"/>
    </row>
    <row r="74" spans="1:14" s="49" customFormat="1" ht="15.75" customHeight="1">
      <c r="A74" s="59"/>
      <c r="B74" s="66"/>
      <c r="C74" s="61"/>
      <c r="D74" s="61"/>
      <c r="E74" s="61"/>
      <c r="F74" s="61"/>
      <c r="G74" s="61"/>
      <c r="H74" s="61"/>
      <c r="I74" s="61"/>
      <c r="J74" s="61"/>
      <c r="K74" s="61"/>
      <c r="L74" s="61"/>
      <c r="M74" s="61"/>
      <c r="N74" s="61"/>
    </row>
    <row r="75" spans="1:14" s="49" customFormat="1" ht="15.75" customHeight="1">
      <c r="A75" s="59"/>
      <c r="B75" s="66"/>
      <c r="C75" s="61"/>
      <c r="D75" s="61"/>
      <c r="E75" s="61"/>
      <c r="F75" s="61"/>
      <c r="G75" s="61"/>
      <c r="H75" s="61"/>
      <c r="I75" s="61"/>
      <c r="J75" s="61"/>
      <c r="K75" s="61"/>
      <c r="L75" s="61"/>
      <c r="M75" s="61"/>
      <c r="N75" s="61"/>
    </row>
    <row r="76" spans="1:14" s="49" customFormat="1" ht="15.75" customHeight="1">
      <c r="A76" s="59"/>
      <c r="B76" s="66"/>
      <c r="C76" s="61"/>
      <c r="D76" s="61"/>
      <c r="E76" s="61"/>
      <c r="F76" s="61"/>
      <c r="G76" s="61"/>
      <c r="H76" s="61"/>
      <c r="I76" s="61"/>
      <c r="J76" s="61"/>
      <c r="K76" s="61"/>
      <c r="L76" s="61"/>
      <c r="M76" s="61"/>
      <c r="N76" s="61"/>
    </row>
    <row r="77" spans="1:14" s="49" customFormat="1" ht="15.75" customHeight="1">
      <c r="A77" s="59"/>
      <c r="B77" s="66"/>
      <c r="C77" s="61"/>
      <c r="D77" s="61"/>
      <c r="E77" s="61"/>
      <c r="F77" s="61"/>
      <c r="G77" s="61"/>
      <c r="H77" s="61"/>
      <c r="I77" s="61"/>
      <c r="J77" s="61"/>
      <c r="K77" s="61"/>
      <c r="L77" s="61"/>
      <c r="M77" s="61"/>
      <c r="N77" s="61"/>
    </row>
    <row r="78" spans="1:14" s="49" customFormat="1" ht="15.75" customHeight="1">
      <c r="A78" s="59"/>
      <c r="B78" s="66"/>
      <c r="C78" s="61"/>
      <c r="D78" s="61"/>
      <c r="E78" s="61"/>
      <c r="F78" s="61"/>
      <c r="G78" s="61"/>
      <c r="H78" s="61"/>
      <c r="I78" s="61"/>
      <c r="J78" s="61"/>
      <c r="K78" s="61"/>
      <c r="L78" s="61"/>
      <c r="M78" s="61"/>
      <c r="N78" s="61"/>
    </row>
    <row r="79" spans="1:14" s="49" customFormat="1" ht="15.75" customHeight="1">
      <c r="A79" s="59"/>
      <c r="B79" s="66"/>
      <c r="C79" s="61"/>
      <c r="D79" s="61"/>
      <c r="E79" s="61"/>
      <c r="F79" s="61"/>
      <c r="G79" s="61"/>
      <c r="H79" s="61"/>
      <c r="I79" s="61"/>
      <c r="J79" s="61"/>
      <c r="K79" s="61"/>
      <c r="L79" s="61"/>
      <c r="M79" s="61"/>
      <c r="N79" s="61"/>
    </row>
    <row r="80" spans="1:14" s="49" customFormat="1" ht="15.75" customHeight="1">
      <c r="A80" s="59"/>
      <c r="B80" s="66"/>
      <c r="C80" s="61"/>
      <c r="D80" s="61"/>
      <c r="E80" s="61"/>
      <c r="F80" s="61"/>
      <c r="G80" s="61"/>
      <c r="H80" s="61"/>
      <c r="I80" s="61"/>
      <c r="J80" s="61"/>
      <c r="K80" s="61"/>
      <c r="L80" s="61"/>
      <c r="M80" s="61"/>
      <c r="N80" s="61"/>
    </row>
    <row r="81" spans="1:14" s="49" customFormat="1" ht="15.75" customHeight="1">
      <c r="A81" s="59"/>
      <c r="B81" s="66"/>
      <c r="C81" s="61"/>
      <c r="D81" s="61"/>
      <c r="E81" s="61"/>
      <c r="F81" s="61"/>
      <c r="G81" s="61"/>
      <c r="H81" s="61"/>
      <c r="I81" s="61"/>
      <c r="J81" s="61"/>
      <c r="K81" s="61"/>
      <c r="L81" s="61"/>
      <c r="M81" s="61"/>
      <c r="N81" s="61"/>
    </row>
    <row r="82" spans="1:14" s="49" customFormat="1" ht="15.75" customHeight="1">
      <c r="A82" s="59"/>
      <c r="B82" s="66"/>
      <c r="C82" s="61"/>
      <c r="D82" s="61"/>
      <c r="E82" s="61"/>
      <c r="F82" s="61"/>
      <c r="G82" s="61"/>
      <c r="H82" s="61"/>
      <c r="I82" s="61"/>
      <c r="J82" s="61"/>
      <c r="K82" s="61"/>
      <c r="L82" s="61"/>
      <c r="M82" s="61"/>
      <c r="N82" s="61"/>
    </row>
    <row r="83" spans="1:14" s="49" customFormat="1" ht="15.75" customHeight="1">
      <c r="A83" s="59"/>
      <c r="B83" s="66"/>
      <c r="C83" s="61"/>
      <c r="D83" s="61"/>
      <c r="E83" s="61"/>
      <c r="F83" s="61"/>
      <c r="G83" s="61"/>
      <c r="H83" s="61"/>
      <c r="I83" s="61"/>
      <c r="J83" s="61"/>
      <c r="K83" s="61"/>
      <c r="L83" s="61"/>
      <c r="M83" s="61"/>
      <c r="N83" s="61"/>
    </row>
    <row r="84" spans="1:14" s="49" customFormat="1" ht="15.75" customHeight="1">
      <c r="A84" s="59"/>
      <c r="B84" s="66"/>
      <c r="C84" s="61"/>
      <c r="D84" s="61"/>
      <c r="E84" s="61"/>
      <c r="F84" s="61"/>
      <c r="G84" s="61"/>
      <c r="H84" s="61"/>
      <c r="I84" s="61"/>
      <c r="J84" s="61"/>
      <c r="K84" s="61"/>
      <c r="L84" s="61"/>
      <c r="M84" s="61"/>
      <c r="N84" s="61"/>
    </row>
    <row r="85" spans="1:14" s="49" customFormat="1" ht="15.75" customHeight="1">
      <c r="A85" s="59"/>
      <c r="B85" s="66"/>
      <c r="C85" s="61"/>
      <c r="D85" s="61"/>
      <c r="E85" s="61"/>
      <c r="F85" s="61"/>
      <c r="G85" s="61"/>
      <c r="H85" s="61"/>
      <c r="I85" s="61"/>
      <c r="J85" s="61"/>
      <c r="K85" s="61"/>
      <c r="L85" s="61"/>
      <c r="M85" s="61"/>
      <c r="N85" s="61"/>
    </row>
    <row r="86" spans="1:14" s="49" customFormat="1" ht="15.75" customHeight="1">
      <c r="A86" s="59"/>
      <c r="B86" s="66"/>
      <c r="C86" s="61"/>
      <c r="D86" s="61"/>
      <c r="E86" s="61"/>
      <c r="F86" s="61"/>
      <c r="G86" s="61"/>
      <c r="H86" s="61"/>
      <c r="I86" s="61"/>
      <c r="J86" s="61"/>
      <c r="K86" s="61"/>
      <c r="L86" s="61"/>
      <c r="M86" s="61"/>
      <c r="N86" s="61"/>
    </row>
    <row r="87" spans="1:14" s="49" customFormat="1" ht="15.75" customHeight="1">
      <c r="A87" s="59"/>
      <c r="B87" s="66"/>
      <c r="C87" s="61"/>
      <c r="D87" s="61"/>
      <c r="E87" s="61"/>
      <c r="F87" s="61"/>
      <c r="G87" s="61"/>
      <c r="H87" s="61"/>
      <c r="I87" s="61"/>
      <c r="J87" s="61"/>
      <c r="K87" s="61"/>
      <c r="L87" s="61"/>
      <c r="M87" s="61"/>
      <c r="N87" s="61"/>
    </row>
    <row r="88" spans="1:14" s="49" customFormat="1" ht="15.75" customHeight="1">
      <c r="A88" s="59"/>
      <c r="B88" s="66"/>
      <c r="C88" s="61"/>
      <c r="D88" s="61"/>
      <c r="E88" s="61"/>
      <c r="F88" s="61"/>
      <c r="G88" s="61"/>
      <c r="H88" s="61"/>
      <c r="I88" s="61"/>
      <c r="J88" s="61"/>
      <c r="K88" s="61"/>
      <c r="L88" s="61"/>
      <c r="M88" s="61"/>
      <c r="N88" s="61"/>
    </row>
    <row r="89" spans="1:14" s="49" customFormat="1" ht="15.75" customHeight="1">
      <c r="A89" s="59"/>
      <c r="B89" s="66"/>
      <c r="C89" s="61"/>
      <c r="D89" s="61"/>
      <c r="E89" s="61"/>
      <c r="F89" s="61"/>
      <c r="G89" s="61"/>
      <c r="H89" s="61"/>
      <c r="I89" s="61"/>
      <c r="J89" s="61"/>
      <c r="K89" s="61"/>
      <c r="L89" s="61"/>
      <c r="M89" s="61"/>
      <c r="N89" s="61"/>
    </row>
    <row r="90" spans="1:14" s="49" customFormat="1" ht="15.75" customHeight="1">
      <c r="A90" s="59"/>
      <c r="B90" s="66"/>
      <c r="C90" s="61"/>
      <c r="D90" s="61"/>
      <c r="E90" s="61"/>
      <c r="F90" s="61"/>
      <c r="G90" s="61"/>
      <c r="H90" s="61"/>
      <c r="I90" s="61"/>
      <c r="J90" s="61"/>
      <c r="K90" s="61"/>
      <c r="L90" s="61"/>
      <c r="M90" s="61"/>
      <c r="N90" s="61"/>
    </row>
    <row r="91" spans="1:14" s="49" customFormat="1" ht="15.75" customHeight="1">
      <c r="A91" s="59"/>
      <c r="B91" s="66"/>
      <c r="C91" s="61"/>
      <c r="D91" s="61"/>
      <c r="E91" s="61"/>
      <c r="F91" s="61"/>
      <c r="G91" s="61"/>
      <c r="H91" s="61"/>
      <c r="I91" s="61"/>
      <c r="J91" s="61"/>
      <c r="K91" s="61"/>
      <c r="L91" s="61"/>
      <c r="M91" s="61"/>
      <c r="N91" s="61"/>
    </row>
    <row r="92" spans="1:14" s="49" customFormat="1" ht="15.75" customHeight="1">
      <c r="A92" s="59"/>
      <c r="B92" s="66"/>
      <c r="C92" s="61"/>
      <c r="D92" s="61"/>
      <c r="E92" s="61"/>
      <c r="F92" s="61"/>
      <c r="G92" s="61"/>
      <c r="H92" s="61"/>
      <c r="I92" s="61"/>
      <c r="J92" s="61"/>
      <c r="K92" s="61"/>
      <c r="L92" s="61"/>
      <c r="M92" s="61"/>
      <c r="N92" s="61"/>
    </row>
    <row r="93" spans="1:14" s="49" customFormat="1" ht="15.75" customHeight="1">
      <c r="A93" s="59"/>
      <c r="B93" s="66"/>
      <c r="C93" s="61"/>
      <c r="D93" s="61"/>
      <c r="E93" s="61"/>
      <c r="F93" s="61"/>
      <c r="G93" s="61"/>
      <c r="H93" s="61"/>
      <c r="I93" s="61"/>
      <c r="J93" s="61"/>
      <c r="K93" s="61"/>
      <c r="L93" s="61"/>
      <c r="M93" s="61"/>
      <c r="N93" s="61"/>
    </row>
    <row r="94" spans="1:14" s="49" customFormat="1" ht="15.75" customHeight="1">
      <c r="A94" s="59"/>
      <c r="B94" s="66"/>
      <c r="C94" s="61"/>
      <c r="D94" s="61"/>
      <c r="E94" s="61"/>
      <c r="F94" s="61"/>
      <c r="G94" s="61"/>
      <c r="H94" s="61"/>
      <c r="I94" s="61"/>
      <c r="J94" s="61"/>
      <c r="K94" s="61"/>
      <c r="L94" s="61"/>
      <c r="M94" s="61"/>
      <c r="N94" s="61"/>
    </row>
    <row r="95" spans="1:14" s="49" customFormat="1" ht="15.75" customHeight="1">
      <c r="A95" s="59"/>
      <c r="B95" s="66"/>
      <c r="C95" s="61"/>
      <c r="D95" s="61"/>
      <c r="E95" s="61"/>
      <c r="F95" s="61"/>
      <c r="G95" s="61"/>
      <c r="H95" s="61"/>
      <c r="I95" s="61"/>
      <c r="J95" s="61"/>
      <c r="K95" s="61"/>
      <c r="L95" s="61"/>
      <c r="M95" s="61"/>
      <c r="N95" s="61"/>
    </row>
    <row r="96" spans="1:14" s="49" customFormat="1" ht="15.75" customHeight="1">
      <c r="A96" s="59"/>
      <c r="B96" s="66"/>
      <c r="C96" s="61"/>
      <c r="D96" s="61"/>
      <c r="E96" s="61"/>
      <c r="F96" s="61"/>
      <c r="G96" s="61"/>
      <c r="H96" s="61"/>
      <c r="I96" s="61"/>
      <c r="J96" s="61"/>
      <c r="K96" s="61"/>
      <c r="L96" s="61"/>
      <c r="M96" s="61"/>
      <c r="N96" s="61"/>
    </row>
    <row r="97" spans="1:14" s="49" customFormat="1" ht="15.75" customHeight="1">
      <c r="A97" s="59"/>
      <c r="B97" s="66"/>
      <c r="C97" s="61"/>
      <c r="D97" s="61"/>
      <c r="E97" s="61"/>
      <c r="F97" s="61"/>
      <c r="G97" s="61"/>
      <c r="H97" s="61"/>
      <c r="I97" s="61"/>
      <c r="J97" s="61"/>
      <c r="K97" s="61"/>
      <c r="L97" s="61"/>
      <c r="M97" s="61"/>
      <c r="N97" s="61"/>
    </row>
    <row r="98" spans="1:14" s="49" customFormat="1" ht="15.75" customHeight="1">
      <c r="A98" s="59"/>
      <c r="B98" s="66"/>
      <c r="C98" s="61"/>
      <c r="D98" s="61"/>
      <c r="E98" s="61"/>
      <c r="F98" s="61"/>
      <c r="G98" s="61"/>
      <c r="H98" s="61"/>
      <c r="I98" s="61"/>
      <c r="J98" s="61"/>
      <c r="K98" s="61"/>
      <c r="L98" s="61"/>
      <c r="M98" s="61"/>
      <c r="N98" s="61"/>
    </row>
    <row r="99" spans="1:14" s="49" customFormat="1" ht="15.75" customHeight="1">
      <c r="A99" s="59"/>
      <c r="B99" s="66"/>
      <c r="C99" s="61"/>
      <c r="D99" s="61"/>
      <c r="E99" s="61"/>
      <c r="F99" s="61"/>
      <c r="G99" s="61"/>
      <c r="H99" s="61"/>
      <c r="I99" s="61"/>
      <c r="J99" s="61"/>
      <c r="K99" s="61"/>
      <c r="L99" s="61"/>
      <c r="M99" s="61"/>
      <c r="N99" s="61"/>
    </row>
    <row r="100" spans="1:14" s="49" customFormat="1" ht="15.75" customHeight="1">
      <c r="A100" s="59"/>
      <c r="B100" s="66"/>
      <c r="C100" s="61"/>
      <c r="D100" s="61"/>
      <c r="E100" s="61"/>
      <c r="F100" s="61"/>
      <c r="G100" s="61"/>
      <c r="H100" s="61"/>
      <c r="I100" s="61"/>
      <c r="J100" s="61"/>
      <c r="K100" s="61"/>
      <c r="L100" s="61"/>
      <c r="M100" s="61"/>
      <c r="N100" s="61"/>
    </row>
    <row r="101" spans="1:14" s="49" customFormat="1" ht="15.75" customHeight="1">
      <c r="A101" s="59"/>
      <c r="B101" s="66"/>
      <c r="C101" s="61"/>
      <c r="D101" s="61"/>
      <c r="E101" s="61"/>
      <c r="F101" s="61"/>
      <c r="G101" s="61"/>
      <c r="H101" s="61"/>
      <c r="I101" s="61"/>
      <c r="J101" s="61"/>
      <c r="K101" s="61"/>
      <c r="L101" s="61"/>
      <c r="M101" s="61"/>
      <c r="N101" s="61"/>
    </row>
    <row r="102" spans="1:14" s="49" customFormat="1" ht="15.75" customHeight="1">
      <c r="A102" s="59"/>
      <c r="B102" s="66"/>
      <c r="C102" s="61"/>
      <c r="D102" s="61"/>
      <c r="E102" s="61"/>
      <c r="F102" s="61"/>
      <c r="G102" s="61"/>
      <c r="H102" s="61"/>
      <c r="I102" s="61"/>
      <c r="J102" s="61"/>
      <c r="K102" s="61"/>
      <c r="L102" s="61"/>
      <c r="M102" s="61"/>
      <c r="N102" s="61"/>
    </row>
    <row r="103" spans="1:14" s="49" customFormat="1" ht="15.75" customHeight="1">
      <c r="A103" s="59"/>
      <c r="B103" s="66"/>
      <c r="C103" s="61"/>
      <c r="D103" s="61"/>
      <c r="E103" s="61"/>
      <c r="F103" s="61"/>
      <c r="G103" s="61"/>
      <c r="H103" s="61"/>
      <c r="I103" s="61"/>
      <c r="J103" s="61"/>
      <c r="K103" s="61"/>
      <c r="L103" s="61"/>
      <c r="M103" s="61"/>
      <c r="N103" s="61"/>
    </row>
    <row r="104" spans="1:14" s="49" customFormat="1" ht="15.75" customHeight="1">
      <c r="A104" s="59"/>
      <c r="B104" s="66"/>
      <c r="C104" s="61"/>
      <c r="D104" s="61"/>
      <c r="E104" s="61"/>
      <c r="F104" s="61"/>
      <c r="G104" s="61"/>
      <c r="H104" s="61"/>
      <c r="I104" s="61"/>
      <c r="J104" s="61"/>
      <c r="K104" s="61"/>
      <c r="L104" s="61"/>
      <c r="M104" s="61"/>
      <c r="N104" s="61"/>
    </row>
    <row r="105" spans="1:14" s="49" customFormat="1" ht="15.75" customHeight="1">
      <c r="A105" s="59"/>
      <c r="B105" s="66"/>
      <c r="C105" s="61"/>
      <c r="D105" s="61"/>
      <c r="E105" s="61"/>
      <c r="F105" s="61"/>
      <c r="G105" s="61"/>
      <c r="H105" s="61"/>
      <c r="I105" s="61"/>
      <c r="J105" s="61"/>
      <c r="K105" s="61"/>
      <c r="L105" s="61"/>
      <c r="M105" s="61"/>
      <c r="N105" s="61"/>
    </row>
    <row r="106" spans="1:14" s="49" customFormat="1" ht="15.75" customHeight="1">
      <c r="A106" s="59"/>
      <c r="B106" s="66"/>
      <c r="C106" s="61"/>
      <c r="D106" s="61"/>
      <c r="E106" s="61"/>
      <c r="F106" s="61"/>
      <c r="G106" s="61"/>
      <c r="H106" s="61"/>
      <c r="I106" s="61"/>
      <c r="J106" s="61"/>
      <c r="K106" s="61"/>
      <c r="L106" s="61"/>
      <c r="M106" s="61"/>
      <c r="N106" s="61"/>
    </row>
    <row r="107" spans="1:14" s="49" customFormat="1" ht="15.75" customHeight="1">
      <c r="A107" s="59"/>
      <c r="B107" s="66"/>
      <c r="C107" s="61"/>
      <c r="D107" s="61"/>
      <c r="E107" s="61"/>
      <c r="F107" s="61"/>
      <c r="G107" s="61"/>
      <c r="H107" s="61"/>
      <c r="I107" s="61"/>
      <c r="J107" s="61"/>
      <c r="K107" s="61"/>
      <c r="L107" s="61"/>
      <c r="M107" s="61"/>
      <c r="N107" s="61"/>
    </row>
    <row r="108" spans="1:14" s="49" customFormat="1" ht="15.75" customHeight="1">
      <c r="A108" s="59"/>
      <c r="B108" s="66"/>
      <c r="C108" s="61"/>
      <c r="D108" s="61"/>
      <c r="E108" s="61"/>
      <c r="F108" s="61"/>
      <c r="G108" s="61"/>
      <c r="H108" s="61"/>
      <c r="I108" s="61"/>
      <c r="J108" s="61"/>
      <c r="K108" s="61"/>
      <c r="L108" s="61"/>
      <c r="M108" s="61"/>
      <c r="N108" s="61"/>
    </row>
    <row r="109" spans="1:14" s="49" customFormat="1" ht="15.75" customHeight="1">
      <c r="A109" s="59"/>
      <c r="B109" s="66"/>
      <c r="C109" s="61"/>
      <c r="D109" s="61"/>
      <c r="E109" s="61"/>
      <c r="F109" s="61"/>
      <c r="G109" s="61"/>
      <c r="H109" s="61"/>
      <c r="I109" s="61"/>
      <c r="J109" s="61"/>
      <c r="K109" s="61"/>
      <c r="L109" s="61"/>
      <c r="M109" s="61"/>
      <c r="N109" s="61"/>
    </row>
    <row r="110" spans="1:14" s="49" customFormat="1" ht="15.75" customHeight="1">
      <c r="A110" s="59"/>
      <c r="B110" s="66"/>
      <c r="C110" s="61"/>
      <c r="D110" s="61"/>
      <c r="E110" s="61"/>
      <c r="F110" s="61"/>
      <c r="G110" s="61"/>
      <c r="H110" s="61"/>
      <c r="I110" s="61"/>
      <c r="J110" s="61"/>
      <c r="K110" s="61"/>
      <c r="L110" s="61"/>
      <c r="M110" s="61"/>
      <c r="N110" s="61"/>
    </row>
    <row r="111" spans="1:14" s="49" customFormat="1" ht="15.75" customHeight="1">
      <c r="A111" s="59"/>
      <c r="B111" s="66"/>
      <c r="C111" s="61"/>
      <c r="D111" s="61"/>
      <c r="E111" s="61"/>
      <c r="F111" s="61"/>
      <c r="G111" s="61"/>
      <c r="H111" s="61"/>
      <c r="I111" s="61"/>
      <c r="J111" s="61"/>
      <c r="K111" s="61"/>
      <c r="L111" s="61"/>
      <c r="M111" s="61"/>
      <c r="N111" s="61"/>
    </row>
    <row r="112" spans="1:14" s="49" customFormat="1" ht="15.75" customHeight="1">
      <c r="A112" s="59"/>
      <c r="B112" s="66"/>
      <c r="C112" s="61"/>
      <c r="D112" s="61"/>
      <c r="E112" s="61"/>
      <c r="F112" s="61"/>
      <c r="G112" s="61"/>
      <c r="H112" s="61"/>
      <c r="I112" s="61"/>
      <c r="J112" s="61"/>
      <c r="K112" s="61"/>
      <c r="L112" s="61"/>
      <c r="M112" s="61"/>
      <c r="N112" s="61"/>
    </row>
    <row r="113" spans="1:14" s="49" customFormat="1" ht="15.75" customHeight="1">
      <c r="A113" s="59"/>
      <c r="B113" s="66"/>
      <c r="C113" s="61"/>
      <c r="D113" s="61"/>
      <c r="E113" s="61"/>
      <c r="F113" s="61"/>
      <c r="G113" s="61"/>
      <c r="H113" s="61"/>
      <c r="I113" s="61"/>
      <c r="J113" s="61"/>
      <c r="K113" s="61"/>
      <c r="L113" s="61"/>
      <c r="M113" s="61"/>
      <c r="N113" s="61"/>
    </row>
    <row r="114" spans="1:14" s="49" customFormat="1" ht="15.75" customHeight="1">
      <c r="A114" s="59"/>
      <c r="B114" s="66"/>
      <c r="C114" s="61"/>
      <c r="D114" s="61"/>
      <c r="E114" s="61"/>
      <c r="F114" s="61"/>
      <c r="G114" s="61"/>
      <c r="H114" s="61"/>
      <c r="I114" s="61"/>
      <c r="J114" s="61"/>
      <c r="K114" s="61"/>
      <c r="L114" s="61"/>
      <c r="M114" s="61"/>
      <c r="N114" s="61"/>
    </row>
    <row r="115" spans="1:14" s="49" customFormat="1" ht="15.75" customHeight="1">
      <c r="A115" s="59"/>
      <c r="B115" s="66"/>
      <c r="C115" s="61"/>
      <c r="D115" s="61"/>
      <c r="E115" s="61"/>
      <c r="F115" s="61"/>
      <c r="G115" s="61"/>
      <c r="H115" s="61"/>
      <c r="I115" s="61"/>
      <c r="J115" s="61"/>
      <c r="K115" s="61"/>
      <c r="L115" s="61"/>
      <c r="M115" s="61"/>
      <c r="N115" s="61"/>
    </row>
    <row r="116" spans="1:14" s="49" customFormat="1" ht="15.75" customHeight="1">
      <c r="A116" s="59"/>
      <c r="B116" s="66"/>
      <c r="C116" s="61"/>
      <c r="D116" s="61"/>
      <c r="E116" s="61"/>
      <c r="F116" s="61"/>
      <c r="G116" s="61"/>
      <c r="H116" s="61"/>
      <c r="I116" s="61"/>
      <c r="J116" s="61"/>
      <c r="K116" s="61"/>
      <c r="L116" s="61"/>
      <c r="M116" s="61"/>
      <c r="N116" s="61"/>
    </row>
    <row r="117" spans="1:14" s="49" customFormat="1" ht="15.75" customHeight="1">
      <c r="A117" s="59"/>
      <c r="B117" s="66"/>
      <c r="C117" s="61"/>
      <c r="D117" s="61"/>
      <c r="E117" s="61"/>
      <c r="F117" s="61"/>
      <c r="G117" s="61"/>
      <c r="H117" s="61"/>
      <c r="I117" s="61"/>
      <c r="J117" s="61"/>
      <c r="K117" s="61"/>
      <c r="L117" s="61"/>
      <c r="M117" s="61"/>
      <c r="N117" s="61"/>
    </row>
    <row r="118" spans="1:14" s="49" customFormat="1" ht="15.75" customHeight="1">
      <c r="A118" s="59"/>
      <c r="B118" s="66"/>
      <c r="C118" s="61"/>
      <c r="D118" s="61"/>
      <c r="E118" s="61"/>
      <c r="F118" s="61"/>
      <c r="G118" s="61"/>
      <c r="H118" s="61"/>
      <c r="I118" s="61"/>
      <c r="J118" s="61"/>
      <c r="K118" s="61"/>
      <c r="L118" s="61"/>
      <c r="M118" s="61"/>
      <c r="N118" s="61"/>
    </row>
    <row r="119" spans="1:14" s="49" customFormat="1" ht="15.75" customHeight="1">
      <c r="A119" s="59"/>
      <c r="B119" s="66"/>
      <c r="C119" s="61"/>
      <c r="D119" s="61"/>
      <c r="E119" s="61"/>
      <c r="F119" s="61"/>
      <c r="G119" s="61"/>
      <c r="H119" s="61"/>
      <c r="I119" s="61"/>
      <c r="J119" s="61"/>
      <c r="K119" s="61"/>
      <c r="L119" s="61"/>
      <c r="M119" s="61"/>
      <c r="N119" s="61"/>
    </row>
    <row r="120" spans="1:14" s="49" customFormat="1" ht="15.75" customHeight="1">
      <c r="A120" s="59"/>
      <c r="B120" s="66"/>
      <c r="C120" s="61"/>
      <c r="D120" s="61"/>
      <c r="E120" s="61"/>
      <c r="F120" s="61"/>
      <c r="G120" s="61"/>
      <c r="H120" s="61"/>
      <c r="I120" s="61"/>
      <c r="J120" s="61"/>
      <c r="K120" s="61"/>
      <c r="L120" s="61"/>
      <c r="M120" s="61"/>
      <c r="N120" s="61"/>
    </row>
    <row r="121" spans="1:14" s="49" customFormat="1" ht="15.75" customHeight="1">
      <c r="A121" s="59"/>
      <c r="B121" s="66"/>
      <c r="C121" s="61"/>
      <c r="D121" s="61"/>
      <c r="E121" s="61"/>
      <c r="F121" s="61"/>
      <c r="G121" s="61"/>
      <c r="H121" s="61"/>
      <c r="I121" s="61"/>
      <c r="J121" s="61"/>
      <c r="K121" s="61"/>
      <c r="L121" s="61"/>
      <c r="M121" s="61"/>
      <c r="N121" s="61"/>
    </row>
    <row r="122" spans="1:14" s="49" customFormat="1" ht="15.75" customHeight="1">
      <c r="A122" s="59"/>
      <c r="B122" s="66"/>
      <c r="C122" s="61"/>
      <c r="D122" s="61"/>
      <c r="E122" s="61"/>
      <c r="F122" s="61"/>
      <c r="G122" s="61"/>
      <c r="H122" s="61"/>
      <c r="I122" s="61"/>
      <c r="J122" s="61"/>
      <c r="K122" s="61"/>
      <c r="L122" s="61"/>
      <c r="M122" s="61"/>
      <c r="N122" s="61"/>
    </row>
    <row r="123" spans="1:14" s="49" customFormat="1" ht="15.75" customHeight="1">
      <c r="A123" s="59"/>
      <c r="B123" s="66"/>
      <c r="C123" s="61"/>
      <c r="D123" s="61"/>
      <c r="E123" s="61"/>
      <c r="F123" s="61"/>
      <c r="G123" s="61"/>
      <c r="H123" s="61"/>
      <c r="I123" s="61"/>
      <c r="J123" s="61"/>
      <c r="K123" s="61"/>
      <c r="L123" s="61"/>
      <c r="M123" s="61"/>
      <c r="N123" s="61"/>
    </row>
    <row r="124" spans="1:14" s="49" customFormat="1" ht="15.75" customHeight="1">
      <c r="A124" s="59"/>
      <c r="B124" s="66"/>
      <c r="C124" s="61"/>
      <c r="D124" s="61"/>
      <c r="E124" s="61"/>
      <c r="F124" s="61"/>
      <c r="G124" s="61"/>
      <c r="H124" s="61"/>
      <c r="I124" s="61"/>
      <c r="J124" s="61"/>
      <c r="K124" s="61"/>
      <c r="L124" s="61"/>
      <c r="M124" s="61"/>
      <c r="N124" s="61"/>
    </row>
    <row r="125" spans="1:14" s="49" customFormat="1" ht="15.75" customHeight="1">
      <c r="A125" s="59"/>
      <c r="B125" s="66"/>
      <c r="C125" s="61"/>
      <c r="D125" s="61"/>
      <c r="E125" s="61"/>
      <c r="F125" s="61"/>
      <c r="G125" s="61"/>
      <c r="H125" s="61"/>
      <c r="I125" s="61"/>
      <c r="J125" s="61"/>
      <c r="K125" s="61"/>
      <c r="L125" s="61"/>
      <c r="M125" s="61"/>
      <c r="N125" s="61"/>
    </row>
    <row r="126" spans="1:14" s="49" customFormat="1" ht="15.75" customHeight="1">
      <c r="A126" s="59"/>
      <c r="B126" s="66"/>
      <c r="C126" s="61"/>
      <c r="D126" s="61"/>
      <c r="E126" s="61"/>
      <c r="F126" s="61"/>
      <c r="G126" s="61"/>
      <c r="H126" s="61"/>
      <c r="I126" s="61"/>
      <c r="J126" s="61"/>
      <c r="K126" s="61"/>
      <c r="L126" s="61"/>
      <c r="M126" s="61"/>
      <c r="N126" s="61"/>
    </row>
    <row r="127" spans="1:14" s="49" customFormat="1" ht="15.75" customHeight="1">
      <c r="A127" s="59"/>
      <c r="B127" s="66"/>
      <c r="C127" s="61"/>
      <c r="D127" s="61"/>
      <c r="E127" s="61"/>
      <c r="F127" s="61"/>
      <c r="G127" s="61"/>
      <c r="H127" s="61"/>
      <c r="I127" s="61"/>
      <c r="J127" s="61"/>
      <c r="K127" s="61"/>
      <c r="L127" s="61"/>
      <c r="M127" s="61"/>
      <c r="N127" s="61"/>
    </row>
    <row r="128" spans="1:14" s="49" customFormat="1" ht="15.75" customHeight="1">
      <c r="A128" s="59"/>
      <c r="B128" s="66"/>
      <c r="C128" s="61"/>
      <c r="D128" s="61"/>
      <c r="E128" s="61"/>
      <c r="F128" s="61"/>
      <c r="G128" s="61"/>
      <c r="H128" s="61"/>
      <c r="I128" s="61"/>
      <c r="J128" s="61"/>
      <c r="K128" s="61"/>
      <c r="L128" s="61"/>
      <c r="M128" s="61"/>
      <c r="N128" s="61"/>
    </row>
    <row r="129" spans="1:14" s="49" customFormat="1" ht="15.75" customHeight="1">
      <c r="A129" s="59"/>
      <c r="B129" s="66"/>
      <c r="C129" s="61"/>
      <c r="D129" s="61"/>
      <c r="E129" s="61"/>
      <c r="F129" s="61"/>
      <c r="G129" s="61"/>
      <c r="H129" s="61"/>
      <c r="I129" s="61"/>
      <c r="J129" s="61"/>
      <c r="K129" s="61"/>
      <c r="L129" s="61"/>
      <c r="M129" s="61"/>
      <c r="N129" s="61"/>
    </row>
    <row r="130" spans="1:14" s="49" customFormat="1" ht="15.75" customHeight="1">
      <c r="A130" s="59"/>
      <c r="B130" s="66"/>
      <c r="C130" s="61"/>
      <c r="D130" s="61"/>
      <c r="E130" s="61"/>
      <c r="F130" s="61"/>
      <c r="G130" s="61"/>
      <c r="H130" s="61"/>
      <c r="I130" s="61"/>
      <c r="J130" s="61"/>
      <c r="K130" s="61"/>
      <c r="L130" s="61"/>
      <c r="M130" s="61"/>
      <c r="N130" s="61"/>
    </row>
    <row r="131" spans="1:14" s="49" customFormat="1" ht="15.75" customHeight="1">
      <c r="A131" s="59"/>
      <c r="B131" s="66"/>
      <c r="C131" s="61"/>
      <c r="D131" s="61"/>
      <c r="E131" s="61"/>
      <c r="F131" s="61"/>
      <c r="G131" s="61"/>
      <c r="H131" s="61"/>
      <c r="I131" s="61"/>
      <c r="J131" s="61"/>
      <c r="K131" s="61"/>
      <c r="L131" s="61"/>
      <c r="M131" s="61"/>
      <c r="N131" s="61"/>
    </row>
    <row r="132" spans="1:14" s="49" customFormat="1" ht="15.75" customHeight="1">
      <c r="A132" s="59"/>
      <c r="B132" s="66"/>
      <c r="C132" s="61"/>
      <c r="D132" s="61"/>
      <c r="E132" s="61"/>
      <c r="F132" s="61"/>
      <c r="G132" s="61"/>
      <c r="H132" s="61"/>
      <c r="I132" s="61"/>
      <c r="J132" s="61"/>
      <c r="K132" s="61"/>
      <c r="L132" s="61"/>
      <c r="M132" s="61"/>
      <c r="N132" s="61"/>
    </row>
    <row r="133" spans="1:14" s="49" customFormat="1" ht="15.75" customHeight="1">
      <c r="A133" s="59"/>
      <c r="B133" s="66"/>
      <c r="C133" s="61"/>
      <c r="D133" s="61"/>
      <c r="E133" s="61"/>
      <c r="F133" s="61"/>
      <c r="G133" s="61"/>
      <c r="H133" s="61"/>
      <c r="I133" s="61"/>
      <c r="J133" s="61"/>
      <c r="K133" s="61"/>
      <c r="L133" s="61"/>
      <c r="M133" s="61"/>
      <c r="N133" s="61"/>
    </row>
    <row r="134" spans="1:14" s="49" customFormat="1" ht="15.75" customHeight="1">
      <c r="A134" s="59"/>
      <c r="B134" s="66"/>
      <c r="C134" s="61"/>
      <c r="D134" s="61"/>
      <c r="E134" s="61"/>
      <c r="F134" s="61"/>
      <c r="G134" s="61"/>
      <c r="H134" s="61"/>
      <c r="I134" s="61"/>
      <c r="J134" s="61"/>
      <c r="K134" s="61"/>
      <c r="L134" s="61"/>
      <c r="M134" s="61"/>
      <c r="N134" s="61"/>
    </row>
    <row r="135" spans="1:14" s="49" customFormat="1" ht="15.75" customHeight="1">
      <c r="A135" s="59"/>
      <c r="B135" s="66"/>
      <c r="C135" s="61"/>
      <c r="D135" s="61"/>
      <c r="E135" s="61"/>
      <c r="F135" s="61"/>
      <c r="G135" s="61"/>
      <c r="H135" s="61"/>
      <c r="I135" s="61"/>
      <c r="J135" s="61"/>
      <c r="K135" s="61"/>
      <c r="L135" s="61"/>
      <c r="M135" s="61"/>
      <c r="N135" s="61"/>
    </row>
    <row r="136" spans="1:14" s="49" customFormat="1" ht="15.75" customHeight="1">
      <c r="A136" s="59"/>
      <c r="B136" s="66"/>
      <c r="C136" s="61"/>
      <c r="D136" s="61"/>
      <c r="E136" s="61"/>
      <c r="F136" s="61"/>
      <c r="G136" s="61"/>
      <c r="H136" s="61"/>
      <c r="I136" s="61"/>
      <c r="J136" s="61"/>
      <c r="K136" s="61"/>
      <c r="L136" s="61"/>
      <c r="M136" s="61"/>
      <c r="N136" s="61"/>
    </row>
    <row r="137" spans="1:14" s="49" customFormat="1" ht="15.75" customHeight="1">
      <c r="A137" s="59"/>
      <c r="B137" s="66"/>
      <c r="C137" s="61"/>
      <c r="D137" s="61"/>
      <c r="E137" s="61"/>
      <c r="F137" s="61"/>
      <c r="G137" s="61"/>
      <c r="H137" s="61"/>
      <c r="I137" s="61"/>
      <c r="J137" s="61"/>
      <c r="K137" s="61"/>
      <c r="L137" s="61"/>
      <c r="M137" s="61"/>
      <c r="N137" s="61"/>
    </row>
    <row r="138" spans="1:14" s="49" customFormat="1" ht="15.75" customHeight="1">
      <c r="A138" s="59"/>
      <c r="B138" s="66"/>
      <c r="C138" s="61"/>
      <c r="D138" s="61"/>
      <c r="E138" s="61"/>
      <c r="F138" s="61"/>
      <c r="G138" s="61"/>
      <c r="H138" s="61"/>
      <c r="I138" s="61"/>
      <c r="J138" s="61"/>
      <c r="K138" s="61"/>
      <c r="L138" s="61"/>
      <c r="M138" s="61"/>
      <c r="N138" s="61"/>
    </row>
    <row r="139" spans="1:14" s="49" customFormat="1" ht="15.75" customHeight="1">
      <c r="A139" s="59"/>
      <c r="B139" s="66"/>
      <c r="C139" s="61"/>
      <c r="D139" s="61"/>
      <c r="E139" s="61"/>
      <c r="F139" s="61"/>
      <c r="G139" s="61"/>
      <c r="H139" s="61"/>
      <c r="I139" s="61"/>
      <c r="J139" s="61"/>
      <c r="K139" s="61"/>
      <c r="L139" s="61"/>
      <c r="M139" s="61"/>
      <c r="N139" s="61"/>
    </row>
    <row r="140" spans="1:14" s="49" customFormat="1" ht="15.75" customHeight="1">
      <c r="A140" s="59"/>
      <c r="B140" s="66"/>
      <c r="C140" s="61"/>
      <c r="D140" s="61"/>
      <c r="E140" s="61"/>
      <c r="F140" s="61"/>
      <c r="G140" s="61"/>
      <c r="H140" s="61"/>
      <c r="I140" s="61"/>
      <c r="J140" s="61"/>
      <c r="K140" s="61"/>
      <c r="L140" s="61"/>
      <c r="M140" s="61"/>
      <c r="N140" s="61"/>
    </row>
    <row r="141" spans="1:14" s="49" customFormat="1" ht="15.75" customHeight="1">
      <c r="A141" s="59"/>
      <c r="B141" s="66"/>
      <c r="C141" s="61"/>
      <c r="D141" s="61"/>
      <c r="E141" s="61"/>
      <c r="F141" s="61"/>
      <c r="G141" s="61"/>
      <c r="H141" s="61"/>
      <c r="I141" s="61"/>
      <c r="J141" s="61"/>
      <c r="K141" s="61"/>
      <c r="L141" s="61"/>
      <c r="M141" s="61"/>
      <c r="N141" s="61"/>
    </row>
    <row r="142" spans="1:14" s="49" customFormat="1" ht="15.75" customHeight="1">
      <c r="A142" s="59"/>
      <c r="B142" s="66"/>
      <c r="C142" s="61"/>
      <c r="D142" s="61"/>
      <c r="E142" s="61"/>
      <c r="F142" s="61"/>
      <c r="G142" s="61"/>
      <c r="H142" s="61"/>
      <c r="I142" s="61"/>
      <c r="J142" s="61"/>
      <c r="K142" s="61"/>
      <c r="L142" s="61"/>
      <c r="M142" s="61"/>
      <c r="N142" s="61"/>
    </row>
    <row r="143" spans="1:14" s="49" customFormat="1" ht="15.75" customHeight="1">
      <c r="A143" s="59"/>
      <c r="B143" s="66"/>
      <c r="C143" s="61"/>
      <c r="D143" s="61"/>
      <c r="E143" s="61"/>
      <c r="F143" s="61"/>
      <c r="G143" s="61"/>
      <c r="H143" s="61"/>
      <c r="I143" s="61"/>
      <c r="J143" s="61"/>
      <c r="K143" s="61"/>
      <c r="L143" s="61"/>
      <c r="M143" s="61"/>
      <c r="N143" s="61"/>
    </row>
    <row r="144" spans="1:14" s="49" customFormat="1" ht="15.75" customHeight="1">
      <c r="A144" s="59"/>
      <c r="B144" s="66"/>
      <c r="C144" s="61"/>
      <c r="D144" s="61"/>
      <c r="E144" s="61"/>
      <c r="F144" s="61"/>
      <c r="G144" s="61"/>
      <c r="H144" s="61"/>
      <c r="I144" s="61"/>
      <c r="J144" s="61"/>
      <c r="K144" s="61"/>
      <c r="L144" s="61"/>
      <c r="M144" s="61"/>
      <c r="N144" s="61"/>
    </row>
    <row r="145" spans="1:15" s="49" customFormat="1" ht="15.75" customHeight="1">
      <c r="A145" s="59"/>
      <c r="B145" s="66"/>
      <c r="C145" s="61"/>
      <c r="D145" s="61"/>
      <c r="E145" s="61"/>
      <c r="F145" s="61"/>
      <c r="G145" s="61"/>
      <c r="H145" s="61"/>
      <c r="I145" s="61"/>
      <c r="J145" s="61"/>
      <c r="K145" s="61"/>
      <c r="L145" s="61"/>
      <c r="M145" s="61"/>
      <c r="N145" s="61"/>
    </row>
    <row r="146" spans="1:15" s="49" customFormat="1" ht="15.75" customHeight="1" thickBot="1">
      <c r="A146" s="59"/>
      <c r="B146" s="66"/>
      <c r="C146" s="61"/>
      <c r="D146" s="61"/>
      <c r="E146" s="61"/>
      <c r="F146" s="61"/>
      <c r="G146" s="61"/>
      <c r="H146" s="61"/>
      <c r="I146" s="61"/>
      <c r="J146" s="61"/>
      <c r="K146" s="61"/>
      <c r="L146" s="61"/>
      <c r="M146" s="61"/>
      <c r="N146" s="61"/>
    </row>
    <row r="147" spans="1:15" s="51" customFormat="1" ht="15.75" customHeight="1">
      <c r="A147" s="49"/>
      <c r="B147" s="71" t="s">
        <v>7</v>
      </c>
      <c r="C147" s="72"/>
      <c r="D147" s="72"/>
      <c r="E147" s="72"/>
      <c r="F147" s="72"/>
      <c r="G147" s="72"/>
      <c r="H147" s="72"/>
      <c r="I147" s="72"/>
      <c r="J147" s="72"/>
      <c r="K147" s="72"/>
      <c r="L147" s="72"/>
      <c r="M147" s="72"/>
      <c r="N147" s="72"/>
      <c r="O147" s="49"/>
    </row>
    <row r="148" spans="1:15" s="51" customFormat="1" ht="15.75" customHeight="1">
      <c r="A148" s="49"/>
      <c r="B148" s="73" t="s">
        <v>8</v>
      </c>
      <c r="C148" s="49">
        <v>0</v>
      </c>
      <c r="D148" s="49">
        <v>0</v>
      </c>
      <c r="E148" s="49">
        <f t="shared" ref="E148:N148" si="18">ROUNDUP(E150/12,0)</f>
        <v>1</v>
      </c>
      <c r="F148" s="49">
        <f t="shared" si="18"/>
        <v>1</v>
      </c>
      <c r="G148" s="49">
        <f t="shared" si="18"/>
        <v>1</v>
      </c>
      <c r="H148" s="49">
        <f t="shared" si="18"/>
        <v>1</v>
      </c>
      <c r="I148" s="49">
        <f t="shared" si="18"/>
        <v>1</v>
      </c>
      <c r="J148" s="49">
        <f t="shared" si="18"/>
        <v>1</v>
      </c>
      <c r="K148" s="49">
        <f t="shared" si="18"/>
        <v>1</v>
      </c>
      <c r="L148" s="49">
        <f t="shared" si="18"/>
        <v>1</v>
      </c>
      <c r="M148" s="49">
        <f t="shared" si="18"/>
        <v>1</v>
      </c>
      <c r="N148" s="49">
        <f t="shared" si="18"/>
        <v>1</v>
      </c>
      <c r="O148" s="49"/>
    </row>
    <row r="149" spans="1:15" s="51" customFormat="1" ht="15.75" customHeight="1">
      <c r="A149" s="49"/>
      <c r="B149" s="73" t="s">
        <v>9</v>
      </c>
      <c r="C149" s="53">
        <v>45352</v>
      </c>
      <c r="D149" s="53">
        <v>45352</v>
      </c>
      <c r="E149" s="53">
        <f t="shared" ref="E149:N149" si="19">+EDATE(D149,1)</f>
        <v>45383</v>
      </c>
      <c r="F149" s="53">
        <f t="shared" si="19"/>
        <v>45413</v>
      </c>
      <c r="G149" s="53">
        <f t="shared" si="19"/>
        <v>45444</v>
      </c>
      <c r="H149" s="53">
        <f t="shared" si="19"/>
        <v>45474</v>
      </c>
      <c r="I149" s="53">
        <f t="shared" si="19"/>
        <v>45505</v>
      </c>
      <c r="J149" s="53">
        <f t="shared" si="19"/>
        <v>45536</v>
      </c>
      <c r="K149" s="53">
        <f t="shared" si="19"/>
        <v>45566</v>
      </c>
      <c r="L149" s="53">
        <f t="shared" si="19"/>
        <v>45597</v>
      </c>
      <c r="M149" s="53">
        <f t="shared" si="19"/>
        <v>45627</v>
      </c>
      <c r="N149" s="53">
        <f t="shared" si="19"/>
        <v>45658</v>
      </c>
      <c r="O149" s="49"/>
    </row>
    <row r="150" spans="1:15" s="51" customFormat="1" ht="15.75" customHeight="1">
      <c r="A150" s="49"/>
      <c r="B150" s="73"/>
      <c r="C150" s="49">
        <v>0</v>
      </c>
      <c r="D150" s="49">
        <v>0</v>
      </c>
      <c r="E150" s="49">
        <v>1</v>
      </c>
      <c r="F150" s="49">
        <v>2</v>
      </c>
      <c r="G150" s="49">
        <v>3</v>
      </c>
      <c r="H150" s="49">
        <v>4</v>
      </c>
      <c r="I150" s="49">
        <v>5</v>
      </c>
      <c r="J150" s="49">
        <v>6</v>
      </c>
      <c r="K150" s="49">
        <v>7</v>
      </c>
      <c r="L150" s="49">
        <v>8</v>
      </c>
      <c r="M150" s="49">
        <v>9</v>
      </c>
      <c r="N150" s="49">
        <v>10</v>
      </c>
      <c r="O150" s="49"/>
    </row>
    <row r="151" spans="1:15" s="51" customFormat="1" ht="15.75" customHeight="1">
      <c r="A151" s="49"/>
      <c r="B151" s="73"/>
      <c r="C151" s="49"/>
      <c r="D151" s="49"/>
      <c r="E151" s="49"/>
      <c r="F151" s="49"/>
      <c r="G151" s="49"/>
      <c r="H151" s="49"/>
      <c r="I151" s="49"/>
      <c r="J151" s="49"/>
      <c r="K151" s="49"/>
      <c r="L151" s="49"/>
      <c r="M151" s="49"/>
      <c r="N151" s="49"/>
      <c r="O151" s="49"/>
    </row>
    <row r="152" spans="1:15" s="51" customFormat="1" ht="15.75" customHeight="1">
      <c r="A152" s="49"/>
      <c r="B152" s="73" t="s">
        <v>10</v>
      </c>
      <c r="C152" s="49">
        <v>0</v>
      </c>
      <c r="D152" s="49">
        <v>0</v>
      </c>
      <c r="E152" s="49">
        <f t="shared" ref="E152:N152" si="20">ROUNDUP(E153/12,0)</f>
        <v>0</v>
      </c>
      <c r="F152" s="49">
        <f t="shared" si="20"/>
        <v>0</v>
      </c>
      <c r="G152" s="49">
        <f t="shared" si="20"/>
        <v>0</v>
      </c>
      <c r="H152" s="49">
        <f t="shared" si="20"/>
        <v>0</v>
      </c>
      <c r="I152" s="49">
        <f t="shared" si="20"/>
        <v>0</v>
      </c>
      <c r="J152" s="49">
        <f t="shared" si="20"/>
        <v>0</v>
      </c>
      <c r="K152" s="49">
        <f t="shared" si="20"/>
        <v>0</v>
      </c>
      <c r="L152" s="49">
        <f t="shared" si="20"/>
        <v>0</v>
      </c>
      <c r="M152" s="49">
        <f t="shared" si="20"/>
        <v>0</v>
      </c>
      <c r="N152" s="49">
        <f t="shared" si="20"/>
        <v>1</v>
      </c>
      <c r="O152" s="49"/>
    </row>
    <row r="153" spans="1:15" s="51" customFormat="1" ht="15.75" customHeight="1">
      <c r="A153" s="49"/>
      <c r="B153" s="73" t="s">
        <v>11</v>
      </c>
      <c r="C153" s="49">
        <v>0</v>
      </c>
      <c r="D153" s="49">
        <v>0</v>
      </c>
      <c r="E153" s="49">
        <v>0</v>
      </c>
      <c r="F153" s="49">
        <v>0</v>
      </c>
      <c r="G153" s="49">
        <v>0</v>
      </c>
      <c r="H153" s="49">
        <v>0</v>
      </c>
      <c r="I153" s="49">
        <v>0</v>
      </c>
      <c r="J153" s="49">
        <v>0</v>
      </c>
      <c r="K153" s="49">
        <v>0</v>
      </c>
      <c r="L153" s="49">
        <v>0</v>
      </c>
      <c r="M153" s="49">
        <v>0</v>
      </c>
      <c r="N153" s="49">
        <v>1</v>
      </c>
      <c r="O153" s="49"/>
    </row>
    <row r="154" spans="1:15" s="51" customFormat="1" ht="15.75" customHeight="1">
      <c r="A154" s="49"/>
      <c r="B154" s="73"/>
      <c r="C154" s="49"/>
      <c r="D154" s="49"/>
      <c r="E154" s="49"/>
      <c r="F154" s="49"/>
      <c r="G154" s="49"/>
      <c r="H154" s="49"/>
      <c r="I154" s="49"/>
      <c r="J154" s="49"/>
      <c r="K154" s="49"/>
      <c r="L154" s="49"/>
      <c r="M154" s="49"/>
      <c r="N154" s="49"/>
      <c r="O154" s="49"/>
    </row>
    <row r="155" spans="1:15" s="51" customFormat="1" ht="15.75" customHeight="1">
      <c r="A155" s="49"/>
      <c r="B155" s="73" t="s">
        <v>12</v>
      </c>
      <c r="C155" s="49"/>
      <c r="D155" s="49"/>
      <c r="E155" s="49"/>
      <c r="F155" s="49"/>
      <c r="G155" s="49"/>
      <c r="H155" s="49"/>
      <c r="I155" s="49"/>
      <c r="J155" s="49"/>
      <c r="K155" s="49"/>
      <c r="L155" s="49"/>
      <c r="M155" s="49"/>
      <c r="N155" s="49"/>
      <c r="O155" s="49"/>
    </row>
    <row r="156" spans="1:15" s="51" customFormat="1" ht="15.75" customHeight="1">
      <c r="A156" s="49"/>
      <c r="B156" s="76" t="s">
        <v>13</v>
      </c>
      <c r="C156" s="49" t="e">
        <v>#REF!</v>
      </c>
      <c r="D156" s="49" t="e">
        <v>#REF!</v>
      </c>
      <c r="E156" s="49" t="e">
        <v>#REF!</v>
      </c>
      <c r="F156" s="49" t="e">
        <v>#REF!</v>
      </c>
      <c r="G156" s="49" t="e">
        <v>#REF!</v>
      </c>
      <c r="H156" s="49" t="e">
        <v>#REF!</v>
      </c>
      <c r="I156" s="49" t="e">
        <v>#REF!</v>
      </c>
      <c r="J156" s="49" t="e">
        <v>#REF!</v>
      </c>
      <c r="K156" s="49" t="e">
        <v>#REF!</v>
      </c>
      <c r="L156" s="49" t="e">
        <v>#REF!</v>
      </c>
      <c r="M156" s="49" t="e">
        <v>#REF!</v>
      </c>
      <c r="N156" s="49" t="e">
        <v>#REF!</v>
      </c>
      <c r="O156" s="49"/>
    </row>
    <row r="157" spans="1:15" s="51" customFormat="1" ht="15.75" customHeight="1">
      <c r="A157" s="49"/>
      <c r="B157" s="76" t="s">
        <v>14</v>
      </c>
      <c r="C157" s="49" t="e">
        <v>#REF!</v>
      </c>
      <c r="D157" s="49" t="e">
        <v>#REF!</v>
      </c>
      <c r="E157" s="49" t="e">
        <v>#REF!</v>
      </c>
      <c r="F157" s="49" t="e">
        <v>#REF!</v>
      </c>
      <c r="G157" s="49" t="e">
        <v>#REF!</v>
      </c>
      <c r="H157" s="49" t="e">
        <v>#REF!</v>
      </c>
      <c r="I157" s="49" t="e">
        <v>#REF!</v>
      </c>
      <c r="J157" s="49" t="e">
        <v>#REF!</v>
      </c>
      <c r="K157" s="49" t="e">
        <v>#REF!</v>
      </c>
      <c r="L157" s="49" t="e">
        <v>#REF!</v>
      </c>
      <c r="M157" s="49" t="e">
        <v>#REF!</v>
      </c>
      <c r="N157" s="49" t="e">
        <v>#REF!</v>
      </c>
      <c r="O157" s="49"/>
    </row>
    <row r="158" spans="1:15" s="51" customFormat="1" ht="15.75" customHeight="1">
      <c r="A158" s="49"/>
      <c r="B158" s="76" t="s">
        <v>15</v>
      </c>
      <c r="C158" s="77" t="e">
        <v>#REF!</v>
      </c>
      <c r="D158" s="77" t="e">
        <v>#REF!</v>
      </c>
      <c r="E158" s="77" t="e">
        <v>#REF!</v>
      </c>
      <c r="F158" s="77" t="e">
        <v>#REF!</v>
      </c>
      <c r="G158" s="77" t="e">
        <v>#REF!</v>
      </c>
      <c r="H158" s="77" t="e">
        <v>#REF!</v>
      </c>
      <c r="I158" s="77" t="e">
        <v>#REF!</v>
      </c>
      <c r="J158" s="77" t="e">
        <v>#REF!</v>
      </c>
      <c r="K158" s="77" t="e">
        <v>#REF!</v>
      </c>
      <c r="L158" s="77" t="e">
        <v>#REF!</v>
      </c>
      <c r="M158" s="77" t="e">
        <v>#REF!</v>
      </c>
      <c r="N158" s="77" t="e">
        <v>#REF!</v>
      </c>
      <c r="O158" s="49"/>
    </row>
    <row r="159" spans="1:15" s="51" customFormat="1" ht="15.75" customHeight="1">
      <c r="A159" s="49"/>
      <c r="B159" s="78"/>
      <c r="O159" s="49"/>
    </row>
    <row r="160" spans="1:15" s="51" customFormat="1" ht="15.75" customHeight="1">
      <c r="A160" s="49"/>
      <c r="B160" s="82" t="s">
        <v>16</v>
      </c>
      <c r="O160" s="49"/>
    </row>
    <row r="161" spans="1:15" s="51" customFormat="1" ht="15.75" customHeight="1">
      <c r="A161" s="49"/>
      <c r="B161" s="78"/>
      <c r="O161" s="49"/>
    </row>
    <row r="162" spans="1:15" s="51" customFormat="1" ht="15.75" customHeight="1">
      <c r="A162" s="49"/>
      <c r="B162" s="83" t="s">
        <v>17</v>
      </c>
      <c r="O162" s="49"/>
    </row>
    <row r="163" spans="1:15" s="51" customFormat="1" ht="15.75" customHeight="1">
      <c r="A163" s="49"/>
      <c r="B163" s="84" t="s">
        <v>18</v>
      </c>
      <c r="O163" s="49"/>
    </row>
    <row r="164" spans="1:15" s="51" customFormat="1" ht="15.75" customHeight="1">
      <c r="A164" s="49"/>
      <c r="B164" s="85" t="s">
        <v>541</v>
      </c>
      <c r="C164" s="86" t="e">
        <v>#REF!</v>
      </c>
      <c r="D164" s="86" t="e">
        <v>#REF!</v>
      </c>
      <c r="E164" s="86" t="e">
        <v>#REF!</v>
      </c>
      <c r="F164" s="86" t="e">
        <v>#REF!</v>
      </c>
      <c r="G164" s="86" t="e">
        <v>#REF!</v>
      </c>
      <c r="H164" s="86" t="e">
        <v>#REF!</v>
      </c>
      <c r="I164" s="86" t="e">
        <v>#REF!</v>
      </c>
      <c r="J164" s="86" t="e">
        <v>#REF!</v>
      </c>
      <c r="K164" s="86" t="e">
        <v>#REF!</v>
      </c>
      <c r="L164" s="86" t="e">
        <v>#REF!</v>
      </c>
      <c r="M164" s="86" t="e">
        <v>#REF!</v>
      </c>
      <c r="N164" s="86" t="e">
        <v>#REF!</v>
      </c>
      <c r="O164" s="49"/>
    </row>
    <row r="165" spans="1:15" s="51" customFormat="1" ht="15.75" customHeight="1">
      <c r="A165" s="49"/>
      <c r="B165" s="85" t="s">
        <v>542</v>
      </c>
      <c r="C165" s="86" t="e">
        <v>#REF!</v>
      </c>
      <c r="D165" s="86" t="e">
        <v>#REF!</v>
      </c>
      <c r="E165" s="86" t="e">
        <v>#REF!</v>
      </c>
      <c r="F165" s="86" t="e">
        <v>#REF!</v>
      </c>
      <c r="G165" s="86" t="e">
        <v>#REF!</v>
      </c>
      <c r="H165" s="86" t="e">
        <v>#REF!</v>
      </c>
      <c r="I165" s="86" t="e">
        <v>#REF!</v>
      </c>
      <c r="J165" s="86" t="e">
        <v>#REF!</v>
      </c>
      <c r="K165" s="86" t="e">
        <v>#REF!</v>
      </c>
      <c r="L165" s="86" t="e">
        <v>#REF!</v>
      </c>
      <c r="M165" s="86" t="e">
        <v>#REF!</v>
      </c>
      <c r="N165" s="86" t="e">
        <v>#REF!</v>
      </c>
      <c r="O165" s="49"/>
    </row>
    <row r="166" spans="1:15" s="51" customFormat="1" ht="15.75" customHeight="1">
      <c r="A166" s="49"/>
      <c r="B166" s="85" t="s">
        <v>543</v>
      </c>
      <c r="C166" s="86" t="e">
        <v>#REF!</v>
      </c>
      <c r="D166" s="86" t="e">
        <v>#REF!</v>
      </c>
      <c r="E166" s="86" t="e">
        <v>#REF!</v>
      </c>
      <c r="F166" s="86" t="e">
        <v>#REF!</v>
      </c>
      <c r="G166" s="86" t="e">
        <v>#REF!</v>
      </c>
      <c r="H166" s="86" t="e">
        <v>#REF!</v>
      </c>
      <c r="I166" s="86" t="e">
        <v>#REF!</v>
      </c>
      <c r="J166" s="86" t="e">
        <v>#REF!</v>
      </c>
      <c r="K166" s="86" t="e">
        <v>#REF!</v>
      </c>
      <c r="L166" s="86" t="e">
        <v>#REF!</v>
      </c>
      <c r="M166" s="86" t="e">
        <v>#REF!</v>
      </c>
      <c r="N166" s="86" t="e">
        <v>#REF!</v>
      </c>
      <c r="O166" s="49"/>
    </row>
    <row r="167" spans="1:15" s="51" customFormat="1" ht="15.75" customHeight="1">
      <c r="A167" s="49"/>
      <c r="B167" s="85" t="s">
        <v>544</v>
      </c>
      <c r="C167" s="86" t="e">
        <v>#REF!</v>
      </c>
      <c r="D167" s="86" t="e">
        <v>#REF!</v>
      </c>
      <c r="E167" s="86" t="e">
        <v>#REF!</v>
      </c>
      <c r="F167" s="86" t="e">
        <v>#REF!</v>
      </c>
      <c r="G167" s="86" t="e">
        <v>#REF!</v>
      </c>
      <c r="H167" s="86" t="e">
        <v>#REF!</v>
      </c>
      <c r="I167" s="86" t="e">
        <v>#REF!</v>
      </c>
      <c r="J167" s="86" t="e">
        <v>#REF!</v>
      </c>
      <c r="K167" s="86" t="e">
        <v>#REF!</v>
      </c>
      <c r="L167" s="86" t="e">
        <v>#REF!</v>
      </c>
      <c r="M167" s="86" t="e">
        <v>#REF!</v>
      </c>
      <c r="N167" s="86" t="e">
        <v>#REF!</v>
      </c>
      <c r="O167" s="49"/>
    </row>
    <row r="168" spans="1:15" s="51" customFormat="1" ht="15.75" customHeight="1">
      <c r="A168" s="49"/>
      <c r="B168" s="85" t="s">
        <v>545</v>
      </c>
      <c r="C168" s="86" t="e">
        <v>#REF!</v>
      </c>
      <c r="D168" s="86" t="e">
        <v>#REF!</v>
      </c>
      <c r="E168" s="86" t="e">
        <v>#REF!</v>
      </c>
      <c r="F168" s="86" t="e">
        <v>#REF!</v>
      </c>
      <c r="G168" s="86" t="e">
        <v>#REF!</v>
      </c>
      <c r="H168" s="86" t="e">
        <v>#REF!</v>
      </c>
      <c r="I168" s="86" t="e">
        <v>#REF!</v>
      </c>
      <c r="J168" s="86" t="e">
        <v>#REF!</v>
      </c>
      <c r="K168" s="86" t="e">
        <v>#REF!</v>
      </c>
      <c r="L168" s="86" t="e">
        <v>#REF!</v>
      </c>
      <c r="M168" s="86" t="e">
        <v>#REF!</v>
      </c>
      <c r="N168" s="86" t="e">
        <v>#REF!</v>
      </c>
      <c r="O168" s="49"/>
    </row>
    <row r="169" spans="1:15" s="51" customFormat="1" ht="15.75" customHeight="1">
      <c r="A169" s="49"/>
      <c r="B169" s="87" t="s">
        <v>546</v>
      </c>
      <c r="C169" s="88" t="e">
        <v>#REF!</v>
      </c>
      <c r="D169" s="88" t="e">
        <v>#REF!</v>
      </c>
      <c r="E169" s="88" t="e">
        <v>#REF!</v>
      </c>
      <c r="F169" s="88" t="e">
        <v>#REF!</v>
      </c>
      <c r="G169" s="88" t="e">
        <v>#REF!</v>
      </c>
      <c r="H169" s="88" t="e">
        <v>#REF!</v>
      </c>
      <c r="I169" s="88" t="e">
        <v>#REF!</v>
      </c>
      <c r="J169" s="88" t="e">
        <v>#REF!</v>
      </c>
      <c r="K169" s="88" t="e">
        <v>#REF!</v>
      </c>
      <c r="L169" s="88" t="e">
        <v>#REF!</v>
      </c>
      <c r="M169" s="88" t="e">
        <v>#REF!</v>
      </c>
      <c r="N169" s="88" t="e">
        <v>#REF!</v>
      </c>
      <c r="O169" s="49"/>
    </row>
    <row r="170" spans="1:15" s="51" customFormat="1" ht="15.75" customHeight="1">
      <c r="A170" s="49"/>
      <c r="B170" s="83" t="s">
        <v>19</v>
      </c>
      <c r="C170" s="89" t="e">
        <f t="shared" ref="C170:N170" si="21">SUM(C164:C169)</f>
        <v>#REF!</v>
      </c>
      <c r="D170" s="89" t="e">
        <f t="shared" si="21"/>
        <v>#REF!</v>
      </c>
      <c r="E170" s="89" t="e">
        <f t="shared" si="21"/>
        <v>#REF!</v>
      </c>
      <c r="F170" s="89" t="e">
        <f t="shared" si="21"/>
        <v>#REF!</v>
      </c>
      <c r="G170" s="89" t="e">
        <f t="shared" si="21"/>
        <v>#REF!</v>
      </c>
      <c r="H170" s="89" t="e">
        <f t="shared" si="21"/>
        <v>#REF!</v>
      </c>
      <c r="I170" s="89" t="e">
        <f t="shared" si="21"/>
        <v>#REF!</v>
      </c>
      <c r="J170" s="89" t="e">
        <f t="shared" si="21"/>
        <v>#REF!</v>
      </c>
      <c r="K170" s="89" t="e">
        <f t="shared" si="21"/>
        <v>#REF!</v>
      </c>
      <c r="L170" s="89" t="e">
        <f t="shared" si="21"/>
        <v>#REF!</v>
      </c>
      <c r="M170" s="89" t="e">
        <f t="shared" si="21"/>
        <v>#REF!</v>
      </c>
      <c r="N170" s="89" t="e">
        <f t="shared" si="21"/>
        <v>#REF!</v>
      </c>
      <c r="O170" s="49"/>
    </row>
    <row r="171" spans="1:15" s="51" customFormat="1" ht="15.75" customHeight="1">
      <c r="A171" s="49"/>
      <c r="B171" s="78"/>
      <c r="O171" s="49"/>
    </row>
    <row r="172" spans="1:15" s="51" customFormat="1" ht="15.75" customHeight="1">
      <c r="A172" s="49"/>
      <c r="B172" s="85" t="s">
        <v>20</v>
      </c>
      <c r="C172" s="86" t="e">
        <v>#REF!</v>
      </c>
      <c r="D172" s="86" t="e">
        <v>#REF!</v>
      </c>
      <c r="E172" s="86" t="e">
        <v>#REF!</v>
      </c>
      <c r="F172" s="86" t="e">
        <v>#REF!</v>
      </c>
      <c r="G172" s="86" t="e">
        <v>#REF!</v>
      </c>
      <c r="H172" s="86" t="e">
        <v>#REF!</v>
      </c>
      <c r="I172" s="86" t="e">
        <v>#REF!</v>
      </c>
      <c r="J172" s="86" t="e">
        <v>#REF!</v>
      </c>
      <c r="K172" s="86" t="e">
        <v>#REF!</v>
      </c>
      <c r="L172" s="86" t="e">
        <v>#REF!</v>
      </c>
      <c r="M172" s="86" t="e">
        <v>#REF!</v>
      </c>
      <c r="N172" s="86" t="e">
        <v>#REF!</v>
      </c>
      <c r="O172" s="49"/>
    </row>
    <row r="173" spans="1:15" s="51" customFormat="1" ht="15.75" customHeight="1">
      <c r="A173" s="49"/>
      <c r="B173" s="78"/>
      <c r="N173" s="86"/>
      <c r="O173" s="49"/>
    </row>
    <row r="174" spans="1:15" s="51" customFormat="1" ht="15.75" customHeight="1">
      <c r="A174" s="49"/>
      <c r="B174" s="83" t="s">
        <v>21</v>
      </c>
      <c r="C174" s="89" t="e">
        <f t="shared" ref="C174:N174" si="22">+C170+C172</f>
        <v>#REF!</v>
      </c>
      <c r="D174" s="89" t="e">
        <f t="shared" si="22"/>
        <v>#REF!</v>
      </c>
      <c r="E174" s="89" t="e">
        <f t="shared" si="22"/>
        <v>#REF!</v>
      </c>
      <c r="F174" s="89" t="e">
        <f t="shared" si="22"/>
        <v>#REF!</v>
      </c>
      <c r="G174" s="89" t="e">
        <f t="shared" si="22"/>
        <v>#REF!</v>
      </c>
      <c r="H174" s="89" t="e">
        <f t="shared" si="22"/>
        <v>#REF!</v>
      </c>
      <c r="I174" s="89" t="e">
        <f t="shared" si="22"/>
        <v>#REF!</v>
      </c>
      <c r="J174" s="89" t="e">
        <f t="shared" si="22"/>
        <v>#REF!</v>
      </c>
      <c r="K174" s="89" t="e">
        <f t="shared" si="22"/>
        <v>#REF!</v>
      </c>
      <c r="L174" s="89" t="e">
        <f t="shared" si="22"/>
        <v>#REF!</v>
      </c>
      <c r="M174" s="89" t="e">
        <f t="shared" si="22"/>
        <v>#REF!</v>
      </c>
      <c r="N174" s="89" t="e">
        <f t="shared" si="22"/>
        <v>#REF!</v>
      </c>
      <c r="O174" s="49"/>
    </row>
    <row r="175" spans="1:15" s="51" customFormat="1" ht="15.75" customHeight="1">
      <c r="A175" s="49"/>
      <c r="B175" s="78"/>
      <c r="O175" s="49"/>
    </row>
    <row r="176" spans="1:15" s="51" customFormat="1" ht="15.75" customHeight="1">
      <c r="A176" s="49"/>
      <c r="B176" s="83" t="s">
        <v>22</v>
      </c>
      <c r="O176" s="49"/>
    </row>
    <row r="177" spans="1:15" s="51" customFormat="1" ht="15.75" customHeight="1">
      <c r="A177" s="49"/>
      <c r="B177" s="85" t="s">
        <v>547</v>
      </c>
      <c r="C177" s="86" t="e">
        <v>#REF!</v>
      </c>
      <c r="D177" s="86" t="e">
        <v>#REF!</v>
      </c>
      <c r="E177" s="86" t="e">
        <v>#REF!</v>
      </c>
      <c r="F177" s="86" t="e">
        <v>#REF!</v>
      </c>
      <c r="G177" s="86" t="e">
        <v>#REF!</v>
      </c>
      <c r="H177" s="86" t="e">
        <v>#REF!</v>
      </c>
      <c r="I177" s="86" t="e">
        <v>#REF!</v>
      </c>
      <c r="J177" s="86" t="e">
        <v>#REF!</v>
      </c>
      <c r="K177" s="86" t="e">
        <v>#REF!</v>
      </c>
      <c r="L177" s="86" t="e">
        <v>#REF!</v>
      </c>
      <c r="M177" s="86" t="e">
        <v>#REF!</v>
      </c>
      <c r="N177" s="86" t="e">
        <v>#REF!</v>
      </c>
      <c r="O177" s="49"/>
    </row>
    <row r="178" spans="1:15" s="51" customFormat="1" ht="15.75" customHeight="1">
      <c r="A178" s="49"/>
      <c r="B178" s="85" t="s">
        <v>22</v>
      </c>
      <c r="C178" s="86" t="e">
        <v>#REF!</v>
      </c>
      <c r="D178" s="86" t="e">
        <v>#REF!</v>
      </c>
      <c r="E178" s="86" t="e">
        <v>#REF!</v>
      </c>
      <c r="F178" s="86" t="e">
        <v>#REF!</v>
      </c>
      <c r="G178" s="86" t="e">
        <v>#REF!</v>
      </c>
      <c r="H178" s="86" t="e">
        <v>#REF!</v>
      </c>
      <c r="I178" s="86" t="e">
        <v>#REF!</v>
      </c>
      <c r="J178" s="86" t="e">
        <v>#REF!</v>
      </c>
      <c r="K178" s="86" t="e">
        <v>#REF!</v>
      </c>
      <c r="L178" s="86" t="e">
        <v>#REF!</v>
      </c>
      <c r="M178" s="86" t="e">
        <v>#REF!</v>
      </c>
      <c r="N178" s="86" t="e">
        <v>#REF!</v>
      </c>
      <c r="O178" s="49"/>
    </row>
    <row r="179" spans="1:15" s="51" customFormat="1" ht="15.75" customHeight="1">
      <c r="A179" s="49"/>
      <c r="B179" s="85" t="s">
        <v>548</v>
      </c>
      <c r="C179" s="86" t="e">
        <v>#REF!</v>
      </c>
      <c r="D179" s="86" t="e">
        <v>#REF!</v>
      </c>
      <c r="E179" s="86" t="e">
        <v>#REF!</v>
      </c>
      <c r="F179" s="86" t="e">
        <v>#REF!</v>
      </c>
      <c r="G179" s="86" t="e">
        <v>#REF!</v>
      </c>
      <c r="H179" s="86" t="e">
        <v>#REF!</v>
      </c>
      <c r="I179" s="86" t="e">
        <v>#REF!</v>
      </c>
      <c r="J179" s="86" t="e">
        <v>#REF!</v>
      </c>
      <c r="K179" s="86" t="e">
        <v>#REF!</v>
      </c>
      <c r="L179" s="86" t="e">
        <v>#REF!</v>
      </c>
      <c r="M179" s="86" t="e">
        <v>#REF!</v>
      </c>
      <c r="N179" s="86" t="e">
        <v>#REF!</v>
      </c>
      <c r="O179" s="49"/>
    </row>
    <row r="180" spans="1:15" s="51" customFormat="1" ht="15.75" customHeight="1">
      <c r="A180" s="49"/>
      <c r="B180" s="87" t="s">
        <v>549</v>
      </c>
      <c r="C180" s="88" t="e">
        <v>#REF!</v>
      </c>
      <c r="D180" s="88" t="e">
        <v>#REF!</v>
      </c>
      <c r="E180" s="88" t="e">
        <v>#REF!</v>
      </c>
      <c r="F180" s="88" t="e">
        <v>#REF!</v>
      </c>
      <c r="G180" s="88" t="e">
        <v>#REF!</v>
      </c>
      <c r="H180" s="88" t="e">
        <v>#REF!</v>
      </c>
      <c r="I180" s="88" t="e">
        <v>#REF!</v>
      </c>
      <c r="J180" s="88" t="e">
        <v>#REF!</v>
      </c>
      <c r="K180" s="88" t="e">
        <v>#REF!</v>
      </c>
      <c r="L180" s="88" t="e">
        <v>#REF!</v>
      </c>
      <c r="M180" s="88" t="e">
        <v>#REF!</v>
      </c>
      <c r="N180" s="88" t="e">
        <v>#REF!</v>
      </c>
      <c r="O180" s="49"/>
    </row>
    <row r="181" spans="1:15" s="51" customFormat="1" ht="15.75" customHeight="1">
      <c r="A181" s="49"/>
      <c r="B181" s="83" t="s">
        <v>23</v>
      </c>
      <c r="C181" s="89" t="e">
        <f t="shared" ref="C181:N181" si="23">SUM(C177:C180)</f>
        <v>#REF!</v>
      </c>
      <c r="D181" s="89" t="e">
        <f t="shared" si="23"/>
        <v>#REF!</v>
      </c>
      <c r="E181" s="89" t="e">
        <f t="shared" si="23"/>
        <v>#REF!</v>
      </c>
      <c r="F181" s="89" t="e">
        <f t="shared" si="23"/>
        <v>#REF!</v>
      </c>
      <c r="G181" s="89" t="e">
        <f t="shared" si="23"/>
        <v>#REF!</v>
      </c>
      <c r="H181" s="89" t="e">
        <f t="shared" si="23"/>
        <v>#REF!</v>
      </c>
      <c r="I181" s="89" t="e">
        <f t="shared" si="23"/>
        <v>#REF!</v>
      </c>
      <c r="J181" s="89" t="e">
        <f t="shared" si="23"/>
        <v>#REF!</v>
      </c>
      <c r="K181" s="89" t="e">
        <f t="shared" si="23"/>
        <v>#REF!</v>
      </c>
      <c r="L181" s="89" t="e">
        <f t="shared" si="23"/>
        <v>#REF!</v>
      </c>
      <c r="M181" s="89" t="e">
        <f t="shared" si="23"/>
        <v>#REF!</v>
      </c>
      <c r="N181" s="89" t="e">
        <f t="shared" si="23"/>
        <v>#REF!</v>
      </c>
      <c r="O181" s="49"/>
    </row>
    <row r="182" spans="1:15" s="51" customFormat="1" ht="15.75" customHeight="1">
      <c r="A182" s="49"/>
      <c r="B182" s="78"/>
      <c r="O182" s="49"/>
    </row>
    <row r="183" spans="1:15" s="51" customFormat="1" ht="15.75" customHeight="1">
      <c r="A183" s="49"/>
      <c r="B183" s="83" t="s">
        <v>24</v>
      </c>
      <c r="C183" s="89" t="e">
        <f t="shared" ref="C183:N183" si="24">+C181+C174</f>
        <v>#REF!</v>
      </c>
      <c r="D183" s="89" t="e">
        <f t="shared" si="24"/>
        <v>#REF!</v>
      </c>
      <c r="E183" s="89" t="e">
        <f t="shared" si="24"/>
        <v>#REF!</v>
      </c>
      <c r="F183" s="89" t="e">
        <f t="shared" si="24"/>
        <v>#REF!</v>
      </c>
      <c r="G183" s="89" t="e">
        <f t="shared" si="24"/>
        <v>#REF!</v>
      </c>
      <c r="H183" s="89" t="e">
        <f t="shared" si="24"/>
        <v>#REF!</v>
      </c>
      <c r="I183" s="89" t="e">
        <f t="shared" si="24"/>
        <v>#REF!</v>
      </c>
      <c r="J183" s="89" t="e">
        <f t="shared" si="24"/>
        <v>#REF!</v>
      </c>
      <c r="K183" s="89" t="e">
        <f t="shared" si="24"/>
        <v>#REF!</v>
      </c>
      <c r="L183" s="89" t="e">
        <f t="shared" si="24"/>
        <v>#REF!</v>
      </c>
      <c r="M183" s="89" t="e">
        <f t="shared" si="24"/>
        <v>#REF!</v>
      </c>
      <c r="N183" s="89" t="e">
        <f t="shared" si="24"/>
        <v>#REF!</v>
      </c>
      <c r="O183" s="49"/>
    </row>
    <row r="184" spans="1:15" s="51" customFormat="1" ht="15.75" customHeight="1">
      <c r="A184" s="49"/>
      <c r="B184" s="78"/>
      <c r="O184" s="49"/>
    </row>
    <row r="185" spans="1:15" s="51" customFormat="1" ht="15.75" customHeight="1">
      <c r="A185" s="49"/>
      <c r="B185" s="78" t="s">
        <v>25</v>
      </c>
      <c r="C185" s="86" t="e">
        <v>#REF!</v>
      </c>
      <c r="D185" s="86" t="e">
        <v>#REF!</v>
      </c>
      <c r="E185" s="86" t="e">
        <v>#REF!</v>
      </c>
      <c r="F185" s="86" t="e">
        <v>#REF!</v>
      </c>
      <c r="G185" s="86" t="e">
        <v>#REF!</v>
      </c>
      <c r="H185" s="86" t="e">
        <v>#REF!</v>
      </c>
      <c r="I185" s="86" t="e">
        <v>#REF!</v>
      </c>
      <c r="J185" s="86" t="e">
        <v>#REF!</v>
      </c>
      <c r="K185" s="86" t="e">
        <v>#REF!</v>
      </c>
      <c r="L185" s="86" t="e">
        <v>#REF!</v>
      </c>
      <c r="M185" s="86" t="e">
        <v>#REF!</v>
      </c>
      <c r="N185" s="86" t="e">
        <v>#REF!</v>
      </c>
      <c r="O185" s="49"/>
    </row>
    <row r="186" spans="1:15" s="51" customFormat="1" ht="15.75" customHeight="1">
      <c r="A186" s="49"/>
      <c r="B186" s="78"/>
      <c r="O186" s="49"/>
    </row>
    <row r="187" spans="1:15" s="51" customFormat="1" ht="15.75" customHeight="1">
      <c r="A187" s="49"/>
      <c r="B187" s="83" t="s">
        <v>26</v>
      </c>
      <c r="C187" s="86" t="e">
        <f t="shared" ref="C187:N187" si="25">+C183+C185</f>
        <v>#REF!</v>
      </c>
      <c r="D187" s="86" t="e">
        <f t="shared" si="25"/>
        <v>#REF!</v>
      </c>
      <c r="E187" s="86" t="e">
        <f t="shared" si="25"/>
        <v>#REF!</v>
      </c>
      <c r="F187" s="86" t="e">
        <f t="shared" si="25"/>
        <v>#REF!</v>
      </c>
      <c r="G187" s="86" t="e">
        <f t="shared" si="25"/>
        <v>#REF!</v>
      </c>
      <c r="H187" s="86" t="e">
        <f t="shared" si="25"/>
        <v>#REF!</v>
      </c>
      <c r="I187" s="86" t="e">
        <f t="shared" si="25"/>
        <v>#REF!</v>
      </c>
      <c r="J187" s="86" t="e">
        <f t="shared" si="25"/>
        <v>#REF!</v>
      </c>
      <c r="K187" s="86" t="e">
        <f t="shared" si="25"/>
        <v>#REF!</v>
      </c>
      <c r="L187" s="86" t="e">
        <f t="shared" si="25"/>
        <v>#REF!</v>
      </c>
      <c r="M187" s="86" t="e">
        <f t="shared" si="25"/>
        <v>#REF!</v>
      </c>
      <c r="N187" s="86" t="e">
        <f t="shared" si="25"/>
        <v>#REF!</v>
      </c>
      <c r="O187" s="49"/>
    </row>
    <row r="188" spans="1:15" s="51" customFormat="1" ht="15.75" customHeight="1">
      <c r="A188" s="49"/>
      <c r="B188" s="78"/>
      <c r="O188" s="49"/>
    </row>
    <row r="189" spans="1:15" s="51" customFormat="1" ht="15.75" customHeight="1">
      <c r="A189" s="49"/>
      <c r="B189" s="90" t="s">
        <v>27</v>
      </c>
      <c r="O189" s="49"/>
    </row>
    <row r="190" spans="1:15" s="51" customFormat="1" ht="15.75" customHeight="1">
      <c r="A190" s="49"/>
      <c r="B190" s="85"/>
      <c r="K190" s="80"/>
      <c r="O190" s="49"/>
    </row>
    <row r="191" spans="1:15" s="51" customFormat="1" ht="15.75" customHeight="1">
      <c r="A191" s="49"/>
      <c r="B191" s="85" t="s">
        <v>298</v>
      </c>
      <c r="C191" s="86" t="e">
        <v>#REF!</v>
      </c>
      <c r="D191" s="86" t="e">
        <v>#REF!</v>
      </c>
      <c r="E191" s="86" t="e">
        <v>#REF!</v>
      </c>
      <c r="F191" s="86" t="e">
        <v>#REF!</v>
      </c>
      <c r="G191" s="86" t="e">
        <v>#REF!</v>
      </c>
      <c r="H191" s="86" t="e">
        <v>#REF!</v>
      </c>
      <c r="I191" s="86" t="e">
        <v>#REF!</v>
      </c>
      <c r="J191" s="86" t="e">
        <v>#REF!</v>
      </c>
      <c r="K191" s="86" t="e">
        <v>#REF!</v>
      </c>
      <c r="L191" s="86" t="e">
        <v>#REF!</v>
      </c>
      <c r="M191" s="86" t="e">
        <v>#REF!</v>
      </c>
      <c r="N191" s="86" t="e">
        <v>#REF!</v>
      </c>
      <c r="O191" s="49"/>
    </row>
    <row r="192" spans="1:15" s="51" customFormat="1" ht="15.75" customHeight="1">
      <c r="A192" s="49"/>
      <c r="B192" s="85" t="s">
        <v>550</v>
      </c>
      <c r="C192" s="86" t="e">
        <v>#REF!</v>
      </c>
      <c r="D192" s="86" t="e">
        <v>#REF!</v>
      </c>
      <c r="E192" s="86" t="e">
        <v>#REF!</v>
      </c>
      <c r="F192" s="86" t="e">
        <v>#REF!</v>
      </c>
      <c r="G192" s="86" t="e">
        <v>#REF!</v>
      </c>
      <c r="H192" s="86" t="e">
        <v>#REF!</v>
      </c>
      <c r="I192" s="86" t="e">
        <v>#REF!</v>
      </c>
      <c r="J192" s="86" t="e">
        <v>#REF!</v>
      </c>
      <c r="K192" s="86" t="e">
        <v>#REF!</v>
      </c>
      <c r="L192" s="86" t="e">
        <v>#REF!</v>
      </c>
      <c r="M192" s="86" t="e">
        <v>#REF!</v>
      </c>
      <c r="N192" s="86" t="e">
        <v>#REF!</v>
      </c>
      <c r="O192" s="49"/>
    </row>
    <row r="193" spans="1:15" s="51" customFormat="1" ht="15.75" customHeight="1">
      <c r="A193" s="49"/>
      <c r="B193" s="85" t="s">
        <v>551</v>
      </c>
      <c r="C193" s="86" t="e">
        <v>#REF!</v>
      </c>
      <c r="D193" s="86" t="e">
        <v>#REF!</v>
      </c>
      <c r="E193" s="86" t="e">
        <v>#REF!</v>
      </c>
      <c r="F193" s="86" t="e">
        <v>#REF!</v>
      </c>
      <c r="G193" s="86" t="e">
        <v>#REF!</v>
      </c>
      <c r="H193" s="86" t="e">
        <v>#REF!</v>
      </c>
      <c r="I193" s="86" t="e">
        <v>#REF!</v>
      </c>
      <c r="J193" s="86" t="e">
        <v>#REF!</v>
      </c>
      <c r="K193" s="86" t="e">
        <v>#REF!</v>
      </c>
      <c r="L193" s="86" t="e">
        <v>#REF!</v>
      </c>
      <c r="M193" s="86" t="e">
        <v>#REF!</v>
      </c>
      <c r="N193" s="86" t="e">
        <v>#REF!</v>
      </c>
      <c r="O193" s="49"/>
    </row>
    <row r="194" spans="1:15" s="51" customFormat="1" ht="15.75" customHeight="1">
      <c r="A194" s="49"/>
      <c r="B194" s="85" t="s">
        <v>552</v>
      </c>
      <c r="C194" s="86" t="e">
        <v>#REF!</v>
      </c>
      <c r="D194" s="86" t="e">
        <v>#REF!</v>
      </c>
      <c r="E194" s="86" t="e">
        <v>#REF!</v>
      </c>
      <c r="F194" s="86" t="e">
        <v>#REF!</v>
      </c>
      <c r="G194" s="86" t="e">
        <v>#REF!</v>
      </c>
      <c r="H194" s="86" t="e">
        <v>#REF!</v>
      </c>
      <c r="I194" s="86" t="e">
        <v>#REF!</v>
      </c>
      <c r="J194" s="86" t="e">
        <v>#REF!</v>
      </c>
      <c r="K194" s="86" t="e">
        <v>#REF!</v>
      </c>
      <c r="L194" s="86" t="e">
        <v>#REF!</v>
      </c>
      <c r="M194" s="86" t="e">
        <v>#REF!</v>
      </c>
      <c r="N194" s="86" t="e">
        <v>#REF!</v>
      </c>
      <c r="O194" s="49"/>
    </row>
    <row r="195" spans="1:15" s="51" customFormat="1" ht="15.75" customHeight="1">
      <c r="A195" s="49"/>
      <c r="B195" s="85" t="s">
        <v>527</v>
      </c>
      <c r="C195" s="86" t="e">
        <v>#REF!</v>
      </c>
      <c r="D195" s="86" t="e">
        <v>#REF!</v>
      </c>
      <c r="E195" s="86" t="e">
        <v>#REF!</v>
      </c>
      <c r="F195" s="86" t="e">
        <v>#REF!</v>
      </c>
      <c r="G195" s="86" t="e">
        <v>#REF!</v>
      </c>
      <c r="H195" s="86" t="e">
        <v>#REF!</v>
      </c>
      <c r="I195" s="86" t="e">
        <v>#REF!</v>
      </c>
      <c r="J195" s="86" t="e">
        <v>#REF!</v>
      </c>
      <c r="K195" s="86" t="e">
        <v>#REF!</v>
      </c>
      <c r="L195" s="86" t="e">
        <v>#REF!</v>
      </c>
      <c r="M195" s="86" t="e">
        <v>#REF!</v>
      </c>
      <c r="N195" s="86" t="e">
        <v>#REF!</v>
      </c>
      <c r="O195" s="49"/>
    </row>
    <row r="196" spans="1:15" s="51" customFormat="1" ht="15.75" customHeight="1">
      <c r="A196" s="49"/>
      <c r="B196" s="85" t="s">
        <v>529</v>
      </c>
      <c r="C196" s="86" t="e">
        <v>#REF!</v>
      </c>
      <c r="D196" s="86" t="e">
        <v>#REF!</v>
      </c>
      <c r="E196" s="86" t="e">
        <v>#REF!</v>
      </c>
      <c r="F196" s="86" t="e">
        <v>#REF!</v>
      </c>
      <c r="G196" s="86" t="e">
        <v>#REF!</v>
      </c>
      <c r="H196" s="86" t="e">
        <v>#REF!</v>
      </c>
      <c r="I196" s="86" t="e">
        <v>#REF!</v>
      </c>
      <c r="J196" s="86" t="e">
        <v>#REF!</v>
      </c>
      <c r="K196" s="86" t="e">
        <v>#REF!</v>
      </c>
      <c r="L196" s="86" t="e">
        <v>#REF!</v>
      </c>
      <c r="M196" s="86" t="e">
        <v>#REF!</v>
      </c>
      <c r="N196" s="86" t="e">
        <v>#REF!</v>
      </c>
      <c r="O196" s="49"/>
    </row>
    <row r="197" spans="1:15" s="51" customFormat="1" ht="15.75" customHeight="1">
      <c r="A197" s="49"/>
      <c r="B197" s="85" t="s">
        <v>553</v>
      </c>
      <c r="C197" s="86" t="e">
        <v>#REF!</v>
      </c>
      <c r="D197" s="86" t="e">
        <v>#REF!</v>
      </c>
      <c r="E197" s="86" t="e">
        <v>#REF!</v>
      </c>
      <c r="F197" s="86" t="e">
        <v>#REF!</v>
      </c>
      <c r="G197" s="86" t="e">
        <v>#REF!</v>
      </c>
      <c r="H197" s="86" t="e">
        <v>#REF!</v>
      </c>
      <c r="I197" s="86" t="e">
        <v>#REF!</v>
      </c>
      <c r="J197" s="86" t="e">
        <v>#REF!</v>
      </c>
      <c r="K197" s="86" t="e">
        <v>#REF!</v>
      </c>
      <c r="L197" s="86" t="e">
        <v>#REF!</v>
      </c>
      <c r="M197" s="86" t="e">
        <v>#REF!</v>
      </c>
      <c r="N197" s="86" t="e">
        <v>#REF!</v>
      </c>
      <c r="O197" s="49"/>
    </row>
    <row r="198" spans="1:15" s="51" customFormat="1" ht="15.75" customHeight="1">
      <c r="A198" s="49"/>
      <c r="B198" s="85" t="s">
        <v>533</v>
      </c>
      <c r="C198" s="86" t="e">
        <v>#REF!</v>
      </c>
      <c r="D198" s="86" t="e">
        <v>#REF!</v>
      </c>
      <c r="E198" s="86" t="e">
        <v>#REF!</v>
      </c>
      <c r="F198" s="86" t="e">
        <v>#REF!</v>
      </c>
      <c r="G198" s="86" t="e">
        <v>#REF!</v>
      </c>
      <c r="H198" s="86" t="e">
        <v>#REF!</v>
      </c>
      <c r="I198" s="86" t="e">
        <v>#REF!</v>
      </c>
      <c r="J198" s="86" t="e">
        <v>#REF!</v>
      </c>
      <c r="K198" s="86" t="e">
        <v>#REF!</v>
      </c>
      <c r="L198" s="86" t="e">
        <v>#REF!</v>
      </c>
      <c r="M198" s="86" t="e">
        <v>#REF!</v>
      </c>
      <c r="N198" s="86" t="e">
        <v>#REF!</v>
      </c>
      <c r="O198" s="49"/>
    </row>
    <row r="199" spans="1:15" s="51" customFormat="1" ht="15.75" customHeight="1">
      <c r="A199" s="49"/>
      <c r="B199" s="85" t="s">
        <v>554</v>
      </c>
      <c r="C199" s="86" t="e">
        <v>#REF!</v>
      </c>
      <c r="D199" s="86" t="e">
        <v>#REF!</v>
      </c>
      <c r="E199" s="86" t="e">
        <v>#REF!</v>
      </c>
      <c r="F199" s="86" t="e">
        <v>#REF!</v>
      </c>
      <c r="G199" s="86" t="e">
        <v>#REF!</v>
      </c>
      <c r="H199" s="86" t="e">
        <v>#REF!</v>
      </c>
      <c r="I199" s="86" t="e">
        <v>#REF!</v>
      </c>
      <c r="J199" s="86" t="e">
        <v>#REF!</v>
      </c>
      <c r="K199" s="86" t="e">
        <v>#REF!</v>
      </c>
      <c r="L199" s="86" t="e">
        <v>#REF!</v>
      </c>
      <c r="M199" s="86" t="e">
        <v>#REF!</v>
      </c>
      <c r="N199" s="86" t="e">
        <v>#REF!</v>
      </c>
      <c r="O199" s="49"/>
    </row>
    <row r="200" spans="1:15" s="51" customFormat="1" ht="15.75" customHeight="1">
      <c r="A200" s="49"/>
      <c r="B200" s="85" t="s">
        <v>555</v>
      </c>
      <c r="C200" s="86" t="e">
        <v>#REF!</v>
      </c>
      <c r="D200" s="86" t="e">
        <v>#REF!</v>
      </c>
      <c r="E200" s="86" t="e">
        <v>#REF!</v>
      </c>
      <c r="F200" s="86" t="e">
        <v>#REF!</v>
      </c>
      <c r="G200" s="86" t="e">
        <v>#REF!</v>
      </c>
      <c r="H200" s="86" t="e">
        <v>#REF!</v>
      </c>
      <c r="I200" s="86" t="e">
        <v>#REF!</v>
      </c>
      <c r="J200" s="86" t="e">
        <v>#REF!</v>
      </c>
      <c r="K200" s="86" t="e">
        <v>#REF!</v>
      </c>
      <c r="L200" s="86" t="e">
        <v>#REF!</v>
      </c>
      <c r="M200" s="86" t="e">
        <v>#REF!</v>
      </c>
      <c r="N200" s="86" t="e">
        <v>#REF!</v>
      </c>
      <c r="O200" s="49"/>
    </row>
    <row r="201" spans="1:15" s="51" customFormat="1" ht="15.75" customHeight="1">
      <c r="A201" s="49"/>
      <c r="B201" s="85" t="s">
        <v>555</v>
      </c>
      <c r="C201" s="86" t="e">
        <v>#REF!</v>
      </c>
      <c r="D201" s="86" t="e">
        <v>#REF!</v>
      </c>
      <c r="E201" s="86" t="e">
        <v>#REF!</v>
      </c>
      <c r="F201" s="86" t="e">
        <v>#REF!</v>
      </c>
      <c r="G201" s="86" t="e">
        <v>#REF!</v>
      </c>
      <c r="H201" s="86" t="e">
        <v>#REF!</v>
      </c>
      <c r="I201" s="86" t="e">
        <v>#REF!</v>
      </c>
      <c r="J201" s="86" t="e">
        <v>#REF!</v>
      </c>
      <c r="K201" s="86" t="e">
        <v>#REF!</v>
      </c>
      <c r="L201" s="86" t="e">
        <v>#REF!</v>
      </c>
      <c r="M201" s="86" t="e">
        <v>#REF!</v>
      </c>
      <c r="N201" s="86" t="e">
        <v>#REF!</v>
      </c>
      <c r="O201" s="49"/>
    </row>
    <row r="202" spans="1:15" s="51" customFormat="1" ht="15.75" customHeight="1">
      <c r="A202" s="49"/>
      <c r="B202" s="85" t="s">
        <v>555</v>
      </c>
      <c r="C202" s="86" t="e">
        <v>#REF!</v>
      </c>
      <c r="D202" s="86" t="e">
        <v>#REF!</v>
      </c>
      <c r="E202" s="86" t="e">
        <v>#REF!</v>
      </c>
      <c r="F202" s="86" t="e">
        <v>#REF!</v>
      </c>
      <c r="G202" s="86" t="e">
        <v>#REF!</v>
      </c>
      <c r="H202" s="86" t="e">
        <v>#REF!</v>
      </c>
      <c r="I202" s="86" t="e">
        <v>#REF!</v>
      </c>
      <c r="J202" s="86" t="e">
        <v>#REF!</v>
      </c>
      <c r="K202" s="86" t="e">
        <v>#REF!</v>
      </c>
      <c r="L202" s="86" t="e">
        <v>#REF!</v>
      </c>
      <c r="M202" s="86" t="e">
        <v>#REF!</v>
      </c>
      <c r="N202" s="86" t="e">
        <v>#REF!</v>
      </c>
      <c r="O202" s="49"/>
    </row>
    <row r="203" spans="1:15" s="51" customFormat="1" ht="15.75" customHeight="1">
      <c r="A203" s="49"/>
      <c r="B203" s="87" t="s">
        <v>540</v>
      </c>
      <c r="C203" s="91" t="e">
        <v>#REF!</v>
      </c>
      <c r="D203" s="91" t="e">
        <v>#REF!</v>
      </c>
      <c r="E203" s="91" t="e">
        <v>#REF!</v>
      </c>
      <c r="F203" s="91" t="e">
        <v>#REF!</v>
      </c>
      <c r="G203" s="91" t="e">
        <v>#REF!</v>
      </c>
      <c r="H203" s="91" t="e">
        <v>#REF!</v>
      </c>
      <c r="I203" s="91" t="e">
        <v>#REF!</v>
      </c>
      <c r="J203" s="91" t="e">
        <v>#REF!</v>
      </c>
      <c r="K203" s="91" t="e">
        <v>#REF!</v>
      </c>
      <c r="L203" s="91" t="e">
        <v>#REF!</v>
      </c>
      <c r="M203" s="91" t="e">
        <v>#REF!</v>
      </c>
      <c r="N203" s="91" t="e">
        <v>#REF!</v>
      </c>
      <c r="O203" s="49"/>
    </row>
    <row r="204" spans="1:15" s="51" customFormat="1" ht="15.75" customHeight="1">
      <c r="A204" s="49"/>
      <c r="B204" s="90" t="s">
        <v>28</v>
      </c>
      <c r="C204" s="89" t="e">
        <f t="shared" ref="C204:N204" si="26">SUM(C191:C203)</f>
        <v>#REF!</v>
      </c>
      <c r="D204" s="89" t="e">
        <f t="shared" si="26"/>
        <v>#REF!</v>
      </c>
      <c r="E204" s="89" t="e">
        <f t="shared" si="26"/>
        <v>#REF!</v>
      </c>
      <c r="F204" s="89" t="e">
        <f t="shared" si="26"/>
        <v>#REF!</v>
      </c>
      <c r="G204" s="89" t="e">
        <f t="shared" si="26"/>
        <v>#REF!</v>
      </c>
      <c r="H204" s="89" t="e">
        <f t="shared" si="26"/>
        <v>#REF!</v>
      </c>
      <c r="I204" s="89" t="e">
        <f t="shared" si="26"/>
        <v>#REF!</v>
      </c>
      <c r="J204" s="89" t="e">
        <f t="shared" si="26"/>
        <v>#REF!</v>
      </c>
      <c r="K204" s="89" t="e">
        <f t="shared" si="26"/>
        <v>#REF!</v>
      </c>
      <c r="L204" s="89" t="e">
        <f t="shared" si="26"/>
        <v>#REF!</v>
      </c>
      <c r="M204" s="89" t="e">
        <f t="shared" si="26"/>
        <v>#REF!</v>
      </c>
      <c r="N204" s="89" t="e">
        <f t="shared" si="26"/>
        <v>#REF!</v>
      </c>
      <c r="O204" s="49"/>
    </row>
    <row r="205" spans="1:15" s="51" customFormat="1" ht="15.75" customHeight="1">
      <c r="A205" s="49"/>
      <c r="B205" s="78"/>
      <c r="O205" s="49"/>
    </row>
    <row r="206" spans="1:15" s="51" customFormat="1" ht="15.75" customHeight="1">
      <c r="A206" s="49"/>
      <c r="B206" s="78"/>
      <c r="O206" s="49"/>
    </row>
    <row r="207" spans="1:15" s="51" customFormat="1" ht="15.75" customHeight="1">
      <c r="A207" s="49"/>
      <c r="B207" s="92" t="s">
        <v>29</v>
      </c>
      <c r="C207" s="89" t="e">
        <f t="shared" ref="C207:N207" si="27">+C187-C204</f>
        <v>#REF!</v>
      </c>
      <c r="D207" s="89" t="e">
        <f t="shared" si="27"/>
        <v>#REF!</v>
      </c>
      <c r="E207" s="89" t="e">
        <f t="shared" si="27"/>
        <v>#REF!</v>
      </c>
      <c r="F207" s="89" t="e">
        <f t="shared" si="27"/>
        <v>#REF!</v>
      </c>
      <c r="G207" s="89" t="e">
        <f t="shared" si="27"/>
        <v>#REF!</v>
      </c>
      <c r="H207" s="89" t="e">
        <f t="shared" si="27"/>
        <v>#REF!</v>
      </c>
      <c r="I207" s="89" t="e">
        <f t="shared" si="27"/>
        <v>#REF!</v>
      </c>
      <c r="J207" s="89" t="e">
        <f t="shared" si="27"/>
        <v>#REF!</v>
      </c>
      <c r="K207" s="89" t="e">
        <f t="shared" si="27"/>
        <v>#REF!</v>
      </c>
      <c r="L207" s="89" t="e">
        <f t="shared" si="27"/>
        <v>#REF!</v>
      </c>
      <c r="M207" s="89" t="e">
        <f t="shared" si="27"/>
        <v>#REF!</v>
      </c>
      <c r="N207" s="89" t="e">
        <f t="shared" si="27"/>
        <v>#REF!</v>
      </c>
      <c r="O207" s="49"/>
    </row>
    <row r="208" spans="1:15" s="51" customFormat="1" ht="15.75" customHeight="1">
      <c r="A208" s="49"/>
      <c r="B208" s="92"/>
      <c r="O208" s="49"/>
    </row>
    <row r="209" spans="1:15" s="51" customFormat="1" ht="15.75" customHeight="1">
      <c r="A209" s="49"/>
      <c r="B209" s="85" t="s">
        <v>30</v>
      </c>
      <c r="C209" s="86" t="e">
        <v>#REF!</v>
      </c>
      <c r="D209" s="86" t="e">
        <v>#REF!</v>
      </c>
      <c r="E209" s="86" t="e">
        <v>#REF!</v>
      </c>
      <c r="F209" s="86" t="e">
        <v>#REF!</v>
      </c>
      <c r="G209" s="86" t="e">
        <v>#REF!</v>
      </c>
      <c r="H209" s="86" t="e">
        <v>#REF!</v>
      </c>
      <c r="I209" s="86" t="e">
        <v>#REF!</v>
      </c>
      <c r="J209" s="86" t="e">
        <v>#REF!</v>
      </c>
      <c r="K209" s="86" t="e">
        <v>#REF!</v>
      </c>
      <c r="L209" s="86" t="e">
        <v>#REF!</v>
      </c>
      <c r="M209" s="86" t="e">
        <v>#REF!</v>
      </c>
      <c r="N209" s="86" t="e">
        <v>#REF!</v>
      </c>
      <c r="O209" s="49"/>
    </row>
    <row r="210" spans="1:15" s="51" customFormat="1" ht="15.75" customHeight="1">
      <c r="A210" s="49"/>
      <c r="B210" s="92"/>
      <c r="O210" s="49"/>
    </row>
    <row r="211" spans="1:15" s="51" customFormat="1" ht="15.75" customHeight="1">
      <c r="A211" s="49"/>
      <c r="B211" s="92" t="s">
        <v>31</v>
      </c>
      <c r="C211" s="89" t="e">
        <v>#REF!</v>
      </c>
      <c r="D211" s="89" t="e">
        <v>#REF!</v>
      </c>
      <c r="E211" s="89" t="e">
        <v>#REF!</v>
      </c>
      <c r="F211" s="89" t="e">
        <v>#REF!</v>
      </c>
      <c r="G211" s="89" t="e">
        <v>#REF!</v>
      </c>
      <c r="H211" s="89" t="e">
        <v>#REF!</v>
      </c>
      <c r="I211" s="89" t="e">
        <v>#REF!</v>
      </c>
      <c r="J211" s="89" t="e">
        <v>#REF!</v>
      </c>
      <c r="K211" s="89" t="e">
        <v>#REF!</v>
      </c>
      <c r="L211" s="89" t="e">
        <v>#REF!</v>
      </c>
      <c r="M211" s="89" t="e">
        <v>#REF!</v>
      </c>
      <c r="N211" s="89" t="e">
        <v>#REF!</v>
      </c>
      <c r="O211" s="49"/>
    </row>
    <row r="212" spans="1:15" s="51" customFormat="1" ht="15.75" customHeight="1">
      <c r="A212" s="49"/>
      <c r="B212" s="78"/>
      <c r="O212" s="49"/>
    </row>
    <row r="213" spans="1:15" s="51" customFormat="1" ht="15.75" customHeight="1">
      <c r="A213" s="49"/>
      <c r="B213" s="83" t="s">
        <v>32</v>
      </c>
      <c r="O213" s="49"/>
    </row>
    <row r="214" spans="1:15" s="51" customFormat="1" ht="15.75" customHeight="1">
      <c r="A214" s="49"/>
      <c r="B214" s="85" t="s">
        <v>33</v>
      </c>
      <c r="C214" s="86" t="e">
        <v>#REF!</v>
      </c>
      <c r="D214" s="86" t="e">
        <v>#REF!</v>
      </c>
      <c r="E214" s="86" t="e">
        <v>#REF!</v>
      </c>
      <c r="F214" s="86" t="e">
        <v>#REF!</v>
      </c>
      <c r="G214" s="86" t="e">
        <v>#REF!</v>
      </c>
      <c r="H214" s="86" t="e">
        <v>#REF!</v>
      </c>
      <c r="I214" s="86" t="e">
        <v>#REF!</v>
      </c>
      <c r="J214" s="86" t="e">
        <v>#REF!</v>
      </c>
      <c r="K214" s="86" t="e">
        <v>#REF!</v>
      </c>
      <c r="L214" s="86" t="e">
        <v>#REF!</v>
      </c>
      <c r="M214" s="86" t="e">
        <v>#REF!</v>
      </c>
      <c r="N214" s="86" t="e">
        <v>#REF!</v>
      </c>
      <c r="O214" s="49"/>
    </row>
    <row r="215" spans="1:15" s="51" customFormat="1" ht="15.75" customHeight="1">
      <c r="A215" s="49"/>
      <c r="B215" s="85" t="s">
        <v>2</v>
      </c>
      <c r="C215" s="86" t="e">
        <v>#REF!</v>
      </c>
      <c r="D215" s="86" t="e">
        <v>#REF!</v>
      </c>
      <c r="E215" s="86" t="e">
        <v>#REF!</v>
      </c>
      <c r="F215" s="86" t="e">
        <v>#REF!</v>
      </c>
      <c r="G215" s="86" t="e">
        <v>#REF!</v>
      </c>
      <c r="H215" s="86" t="e">
        <v>#REF!</v>
      </c>
      <c r="I215" s="86" t="e">
        <v>#REF!</v>
      </c>
      <c r="J215" s="86" t="e">
        <v>#REF!</v>
      </c>
      <c r="K215" s="86" t="e">
        <v>#REF!</v>
      </c>
      <c r="L215" s="86" t="e">
        <v>#REF!</v>
      </c>
      <c r="M215" s="86" t="e">
        <v>#REF!</v>
      </c>
      <c r="N215" s="86" t="e">
        <v>#REF!</v>
      </c>
      <c r="O215" s="49"/>
    </row>
    <row r="216" spans="1:15" s="51" customFormat="1" ht="15.75" customHeight="1">
      <c r="A216" s="49"/>
      <c r="B216" s="93"/>
      <c r="C216" s="94" t="e">
        <f>(SUM(C$214:$D214)&gt;0)*1+#REF!</f>
        <v>#REF!</v>
      </c>
      <c r="D216" s="94" t="e">
        <f>(SUM(D$214:$D214)&gt;0)*1+#REF!</f>
        <v>#REF!</v>
      </c>
      <c r="E216" s="94" t="e">
        <f>(SUM($D$214:D214)&gt;0)*1+D216</f>
        <v>#REF!</v>
      </c>
      <c r="F216" s="94" t="e">
        <f>(SUM($D$214:E214)&gt;0)*1+E216</f>
        <v>#REF!</v>
      </c>
      <c r="G216" s="94" t="e">
        <f>(SUM($D$214:F214)&gt;0)*1+F216</f>
        <v>#REF!</v>
      </c>
      <c r="H216" s="94" t="e">
        <f>(SUM($D$214:G214)&gt;0)*1+G216</f>
        <v>#REF!</v>
      </c>
      <c r="I216" s="94" t="e">
        <f>(SUM($D$214:H214)&gt;0)*1+H216</f>
        <v>#REF!</v>
      </c>
      <c r="J216" s="94" t="e">
        <f>(SUM($D$214:I214)&gt;0)*1+I216</f>
        <v>#REF!</v>
      </c>
      <c r="K216" s="94" t="e">
        <f>(SUM($D$214:J214)&gt;0)*1+J216</f>
        <v>#REF!</v>
      </c>
      <c r="L216" s="94" t="e">
        <f>(SUM($D$214:K214)&gt;0)*1+K216</f>
        <v>#REF!</v>
      </c>
      <c r="M216" s="94" t="e">
        <f>(SUM($D$214:L214)&gt;0)*1+L216</f>
        <v>#REF!</v>
      </c>
      <c r="N216" s="94" t="e">
        <f>(SUM($D$214:M214)&gt;0)*1+M216</f>
        <v>#REF!</v>
      </c>
      <c r="O216" s="49"/>
    </row>
    <row r="217" spans="1:15" s="51" customFormat="1" ht="15.75" customHeight="1">
      <c r="A217" s="49"/>
      <c r="B217" s="85" t="s">
        <v>34</v>
      </c>
      <c r="C217" s="86" t="e">
        <v>#REF!</v>
      </c>
      <c r="D217" s="86" t="e">
        <v>#REF!</v>
      </c>
      <c r="E217" s="86" t="e">
        <v>#REF!</v>
      </c>
      <c r="F217" s="86" t="e">
        <v>#REF!</v>
      </c>
      <c r="G217" s="86" t="e">
        <v>#REF!</v>
      </c>
      <c r="H217" s="86" t="e">
        <v>#REF!</v>
      </c>
      <c r="I217" s="86" t="e">
        <v>#REF!</v>
      </c>
      <c r="J217" s="86" t="e">
        <v>#REF!</v>
      </c>
      <c r="K217" s="86" t="e">
        <v>#REF!</v>
      </c>
      <c r="L217" s="86" t="e">
        <v>#REF!</v>
      </c>
      <c r="M217" s="86" t="e">
        <v>#REF!</v>
      </c>
      <c r="N217" s="86" t="e">
        <v>#REF!</v>
      </c>
      <c r="O217" s="49"/>
    </row>
    <row r="218" spans="1:15" s="51" customFormat="1" ht="15.75" customHeight="1">
      <c r="A218" s="49"/>
      <c r="B218" s="85" t="s">
        <v>35</v>
      </c>
      <c r="C218" s="86">
        <v>0</v>
      </c>
      <c r="D218" s="86">
        <v>0</v>
      </c>
      <c r="E218" s="86">
        <v>0</v>
      </c>
      <c r="F218" s="86">
        <v>0</v>
      </c>
      <c r="G218" s="86">
        <v>0</v>
      </c>
      <c r="H218" s="86">
        <v>0</v>
      </c>
      <c r="I218" s="86">
        <v>0</v>
      </c>
      <c r="J218" s="86">
        <v>0</v>
      </c>
      <c r="K218" s="86">
        <v>0</v>
      </c>
      <c r="L218" s="86">
        <v>0</v>
      </c>
      <c r="M218" s="86">
        <v>0</v>
      </c>
      <c r="N218" s="86">
        <v>0</v>
      </c>
      <c r="O218" s="49"/>
    </row>
    <row r="219" spans="1:15" s="51" customFormat="1" ht="15.75" customHeight="1">
      <c r="A219" s="49"/>
      <c r="B219" s="85"/>
      <c r="C219" s="95"/>
      <c r="D219" s="95"/>
      <c r="E219" s="95"/>
      <c r="F219" s="95"/>
      <c r="G219" s="95"/>
      <c r="H219" s="95"/>
      <c r="I219" s="95"/>
      <c r="J219" s="95"/>
      <c r="K219" s="95"/>
      <c r="L219" s="95"/>
      <c r="M219" s="95"/>
      <c r="N219" s="95"/>
      <c r="O219" s="49"/>
    </row>
    <row r="220" spans="1:15" s="51" customFormat="1" ht="15.75" customHeight="1">
      <c r="A220" s="49"/>
      <c r="B220" s="85"/>
      <c r="C220" s="96"/>
      <c r="D220" s="96"/>
      <c r="E220" s="96"/>
      <c r="F220" s="96"/>
      <c r="G220" s="96"/>
      <c r="H220" s="96"/>
      <c r="I220" s="96"/>
      <c r="J220" s="96"/>
      <c r="K220" s="96"/>
      <c r="L220" s="96"/>
      <c r="M220" s="96"/>
      <c r="N220" s="96"/>
      <c r="O220" s="49"/>
    </row>
    <row r="221" spans="1:15" s="51" customFormat="1" ht="15.75" customHeight="1" thickBot="1">
      <c r="A221" s="49"/>
      <c r="B221" s="97" t="s">
        <v>36</v>
      </c>
      <c r="C221" s="98" t="e">
        <f t="shared" ref="C221:N221" si="28">C211-C217</f>
        <v>#REF!</v>
      </c>
      <c r="D221" s="98" t="e">
        <f t="shared" si="28"/>
        <v>#REF!</v>
      </c>
      <c r="E221" s="98" t="e">
        <f t="shared" si="28"/>
        <v>#REF!</v>
      </c>
      <c r="F221" s="98" t="e">
        <f t="shared" si="28"/>
        <v>#REF!</v>
      </c>
      <c r="G221" s="98" t="e">
        <f t="shared" si="28"/>
        <v>#REF!</v>
      </c>
      <c r="H221" s="98" t="e">
        <f t="shared" si="28"/>
        <v>#REF!</v>
      </c>
      <c r="I221" s="98" t="e">
        <f t="shared" si="28"/>
        <v>#REF!</v>
      </c>
      <c r="J221" s="98" t="e">
        <f t="shared" si="28"/>
        <v>#REF!</v>
      </c>
      <c r="K221" s="98" t="e">
        <f t="shared" si="28"/>
        <v>#REF!</v>
      </c>
      <c r="L221" s="98" t="e">
        <f t="shared" si="28"/>
        <v>#REF!</v>
      </c>
      <c r="M221" s="98" t="e">
        <f t="shared" si="28"/>
        <v>#REF!</v>
      </c>
      <c r="N221" s="98" t="e">
        <f t="shared" si="28"/>
        <v>#REF!</v>
      </c>
      <c r="O221" s="49"/>
    </row>
    <row r="222" spans="1:15" s="49" customFormat="1" ht="15.75" customHeight="1" thickBot="1">
      <c r="B222" s="50"/>
      <c r="K222" s="74"/>
    </row>
    <row r="223" spans="1:15" s="51" customFormat="1" ht="15.75" customHeight="1">
      <c r="A223" s="49"/>
      <c r="B223" s="99" t="s">
        <v>37</v>
      </c>
      <c r="C223" s="100"/>
      <c r="D223" s="100"/>
      <c r="E223" s="100"/>
      <c r="F223" s="100"/>
      <c r="G223" s="100"/>
      <c r="H223" s="100"/>
      <c r="I223" s="100"/>
      <c r="J223" s="100"/>
      <c r="K223" s="100"/>
      <c r="L223" s="100"/>
      <c r="M223" s="100"/>
      <c r="N223" s="100"/>
      <c r="O223" s="49"/>
    </row>
    <row r="224" spans="1:15" s="51" customFormat="1" ht="15.75" customHeight="1">
      <c r="A224" s="49"/>
      <c r="B224" s="85" t="s">
        <v>38</v>
      </c>
      <c r="C224" s="86" t="e">
        <v>#REF!</v>
      </c>
      <c r="D224" s="86" t="e">
        <v>#REF!</v>
      </c>
      <c r="E224" s="86" t="e">
        <v>#REF!</v>
      </c>
      <c r="F224" s="86" t="e">
        <v>#REF!</v>
      </c>
      <c r="G224" s="86" t="e">
        <v>#REF!</v>
      </c>
      <c r="H224" s="86" t="e">
        <v>#REF!</v>
      </c>
      <c r="I224" s="86" t="e">
        <v>#REF!</v>
      </c>
      <c r="J224" s="86" t="e">
        <v>#REF!</v>
      </c>
      <c r="K224" s="86" t="e">
        <v>#REF!</v>
      </c>
      <c r="L224" s="86" t="e">
        <v>#REF!</v>
      </c>
      <c r="M224" s="86" t="e">
        <v>#REF!</v>
      </c>
      <c r="N224" s="86" t="e">
        <v>#REF!</v>
      </c>
      <c r="O224" s="49"/>
    </row>
    <row r="225" spans="1:15" s="51" customFormat="1" ht="15.75" customHeight="1">
      <c r="A225" s="49"/>
      <c r="B225" s="85" t="s">
        <v>6</v>
      </c>
      <c r="C225" s="86">
        <f>+-C218</f>
        <v>0</v>
      </c>
      <c r="D225" s="86">
        <f>+-D218</f>
        <v>0</v>
      </c>
      <c r="E225" s="86">
        <f t="shared" ref="E225:N225" si="29">+-E218</f>
        <v>0</v>
      </c>
      <c r="F225" s="86">
        <f t="shared" si="29"/>
        <v>0</v>
      </c>
      <c r="G225" s="86">
        <f t="shared" si="29"/>
        <v>0</v>
      </c>
      <c r="H225" s="86">
        <f t="shared" si="29"/>
        <v>0</v>
      </c>
      <c r="I225" s="86">
        <f t="shared" si="29"/>
        <v>0</v>
      </c>
      <c r="J225" s="86">
        <f t="shared" si="29"/>
        <v>0</v>
      </c>
      <c r="K225" s="86">
        <f t="shared" si="29"/>
        <v>0</v>
      </c>
      <c r="L225" s="86">
        <f t="shared" si="29"/>
        <v>0</v>
      </c>
      <c r="M225" s="86">
        <f t="shared" si="29"/>
        <v>0</v>
      </c>
      <c r="N225" s="86">
        <f t="shared" si="29"/>
        <v>0</v>
      </c>
      <c r="O225" s="49"/>
    </row>
    <row r="226" spans="1:15" s="51" customFormat="1" ht="15.75" customHeight="1">
      <c r="A226" s="49"/>
      <c r="B226" s="87" t="s">
        <v>39</v>
      </c>
      <c r="C226" s="88" t="e">
        <v>#REF!</v>
      </c>
      <c r="D226" s="88" t="e">
        <v>#REF!</v>
      </c>
      <c r="E226" s="88" t="e">
        <v>#REF!</v>
      </c>
      <c r="F226" s="88" t="e">
        <v>#REF!</v>
      </c>
      <c r="G226" s="88" t="e">
        <v>#REF!</v>
      </c>
      <c r="H226" s="88" t="e">
        <v>#REF!</v>
      </c>
      <c r="I226" s="88" t="e">
        <v>#REF!</v>
      </c>
      <c r="J226" s="88" t="e">
        <v>#REF!</v>
      </c>
      <c r="K226" s="88" t="e">
        <v>#REF!</v>
      </c>
      <c r="L226" s="88" t="e">
        <v>#REF!</v>
      </c>
      <c r="M226" s="88" t="e">
        <v>#REF!</v>
      </c>
      <c r="N226" s="88" t="e">
        <v>#REF!</v>
      </c>
      <c r="O226" s="49"/>
    </row>
    <row r="227" spans="1:15" s="51" customFormat="1" ht="15.75" customHeight="1" thickBot="1">
      <c r="A227" s="49"/>
      <c r="B227" s="97" t="s">
        <v>40</v>
      </c>
      <c r="C227" s="98" t="e">
        <f t="shared" ref="C227:N227" si="30">SUM(C224:C226)</f>
        <v>#REF!</v>
      </c>
      <c r="D227" s="98" t="e">
        <f t="shared" si="30"/>
        <v>#REF!</v>
      </c>
      <c r="E227" s="98" t="e">
        <f t="shared" si="30"/>
        <v>#REF!</v>
      </c>
      <c r="F227" s="98" t="e">
        <f t="shared" si="30"/>
        <v>#REF!</v>
      </c>
      <c r="G227" s="98" t="e">
        <f t="shared" si="30"/>
        <v>#REF!</v>
      </c>
      <c r="H227" s="98" t="e">
        <f t="shared" si="30"/>
        <v>#REF!</v>
      </c>
      <c r="I227" s="98" t="e">
        <f t="shared" si="30"/>
        <v>#REF!</v>
      </c>
      <c r="J227" s="98" t="e">
        <f t="shared" si="30"/>
        <v>#REF!</v>
      </c>
      <c r="K227" s="98" t="e">
        <f t="shared" si="30"/>
        <v>#REF!</v>
      </c>
      <c r="L227" s="98" t="e">
        <f t="shared" si="30"/>
        <v>#REF!</v>
      </c>
      <c r="M227" s="98" t="e">
        <f t="shared" si="30"/>
        <v>#REF!</v>
      </c>
      <c r="N227" s="98" t="e">
        <f t="shared" si="30"/>
        <v>#REF!</v>
      </c>
      <c r="O227" s="49"/>
    </row>
    <row r="228" spans="1:15" s="49" customFormat="1" ht="15.75" customHeight="1" thickBot="1">
      <c r="B228" s="50"/>
    </row>
    <row r="229" spans="1:15" s="51" customFormat="1" ht="15.75" customHeight="1">
      <c r="A229" s="49"/>
      <c r="B229" s="71" t="s">
        <v>41</v>
      </c>
      <c r="C229" s="72"/>
      <c r="D229" s="72"/>
      <c r="E229" s="72"/>
      <c r="F229" s="72"/>
      <c r="G229" s="72"/>
      <c r="H229" s="72"/>
      <c r="I229" s="72"/>
      <c r="J229" s="72"/>
      <c r="K229" s="72"/>
      <c r="L229" s="72"/>
      <c r="M229" s="72"/>
      <c r="N229" s="72"/>
      <c r="O229" s="49"/>
    </row>
    <row r="230" spans="1:15" s="51" customFormat="1" ht="15.75" customHeight="1">
      <c r="A230" s="49"/>
      <c r="B230" s="78" t="s">
        <v>41</v>
      </c>
      <c r="C230" s="86" t="e">
        <f>-#REF!+C211+C224+C226</f>
        <v>#REF!</v>
      </c>
      <c r="D230" s="86" t="e">
        <f>-#REF!+D211+D224+D226</f>
        <v>#REF!</v>
      </c>
      <c r="E230" s="86" t="e">
        <f>-#REF!+E211+E224+E226</f>
        <v>#REF!</v>
      </c>
      <c r="F230" s="86" t="e">
        <f>-#REF!+F211+F224+F226</f>
        <v>#REF!</v>
      </c>
      <c r="G230" s="86" t="e">
        <f>-#REF!+G211+G224+G226</f>
        <v>#REF!</v>
      </c>
      <c r="H230" s="86" t="e">
        <f>-#REF!+H211+H224+H226</f>
        <v>#REF!</v>
      </c>
      <c r="I230" s="86" t="e">
        <f>-#REF!+I211+I224+I226</f>
        <v>#REF!</v>
      </c>
      <c r="J230" s="86" t="e">
        <f>-#REF!+J211+J224+J226</f>
        <v>#REF!</v>
      </c>
      <c r="K230" s="86" t="e">
        <f>-#REF!+K211+K224+K226</f>
        <v>#REF!</v>
      </c>
      <c r="L230" s="86" t="e">
        <f>-#REF!+L211+L224+L226</f>
        <v>#REF!</v>
      </c>
      <c r="M230" s="86" t="e">
        <f>-#REF!+M211+M224+M226</f>
        <v>#REF!</v>
      </c>
      <c r="N230" s="86" t="e">
        <f>-#REF!+N211+N224+N226</f>
        <v>#REF!</v>
      </c>
      <c r="O230" s="49"/>
    </row>
    <row r="231" spans="1:15" s="51" customFormat="1" ht="15.75" customHeight="1">
      <c r="A231" s="49"/>
      <c r="B231" s="85" t="s">
        <v>42</v>
      </c>
      <c r="O231" s="49"/>
    </row>
    <row r="232" spans="1:15" s="51" customFormat="1" ht="15.75" customHeight="1">
      <c r="A232" s="49"/>
      <c r="B232" s="85" t="s">
        <v>43</v>
      </c>
      <c r="O232" s="49"/>
    </row>
    <row r="233" spans="1:15" s="51" customFormat="1" ht="15.75" customHeight="1">
      <c r="A233" s="49"/>
      <c r="B233" s="85" t="s">
        <v>44</v>
      </c>
      <c r="O233" s="49"/>
    </row>
    <row r="234" spans="1:15" s="51" customFormat="1" ht="15.75" customHeight="1" thickBot="1">
      <c r="A234" s="49"/>
      <c r="B234" s="101" t="s">
        <v>45</v>
      </c>
      <c r="C234" s="102"/>
      <c r="D234" s="102"/>
      <c r="E234" s="102"/>
      <c r="F234" s="102"/>
      <c r="G234" s="102"/>
      <c r="H234" s="102"/>
      <c r="I234" s="102"/>
      <c r="J234" s="102"/>
      <c r="K234" s="102"/>
      <c r="L234" s="102"/>
      <c r="M234" s="102"/>
      <c r="N234" s="102"/>
      <c r="O234" s="49"/>
    </row>
    <row r="235" spans="1:15" s="49" customFormat="1" ht="15.75" customHeight="1" thickBot="1">
      <c r="B235" s="50"/>
    </row>
    <row r="236" spans="1:15" s="51" customFormat="1" ht="15.75" customHeight="1">
      <c r="A236" s="49"/>
      <c r="B236" s="99" t="s">
        <v>46</v>
      </c>
      <c r="C236" s="103"/>
      <c r="D236" s="103"/>
      <c r="E236" s="103"/>
      <c r="F236" s="103"/>
      <c r="G236" s="103"/>
      <c r="H236" s="103"/>
      <c r="I236" s="103"/>
      <c r="J236" s="103"/>
      <c r="K236" s="103"/>
      <c r="L236" s="103"/>
      <c r="M236" s="103"/>
      <c r="N236" s="103"/>
      <c r="O236" s="49"/>
    </row>
    <row r="237" spans="1:15" s="51" customFormat="1" ht="15.75" customHeight="1">
      <c r="A237" s="49"/>
      <c r="B237" s="78" t="s">
        <v>46</v>
      </c>
      <c r="C237" s="86" t="e">
        <f>-#REF!-#REF!+C227+C214+C215+C221</f>
        <v>#REF!</v>
      </c>
      <c r="D237" s="86" t="e">
        <f>-#REF!-#REF!+D227+D214+D215+D221</f>
        <v>#REF!</v>
      </c>
      <c r="E237" s="86" t="e">
        <f>-#REF!-#REF!+E227+E214+E215+E221</f>
        <v>#REF!</v>
      </c>
      <c r="F237" s="86" t="e">
        <f>-#REF!-#REF!+F227+F214+F215+F221</f>
        <v>#REF!</v>
      </c>
      <c r="G237" s="86" t="e">
        <f>-#REF!-#REF!+G227+G214+G215+G221</f>
        <v>#REF!</v>
      </c>
      <c r="H237" s="86" t="e">
        <f>-#REF!-#REF!+H227+H214+H215+H221</f>
        <v>#REF!</v>
      </c>
      <c r="I237" s="86" t="e">
        <f>-#REF!-#REF!+I227+I214+I215+I221</f>
        <v>#REF!</v>
      </c>
      <c r="J237" s="86" t="e">
        <f>-#REF!-#REF!+J227+J214+J215+J221</f>
        <v>#REF!</v>
      </c>
      <c r="K237" s="86" t="e">
        <f>-#REF!-#REF!+K227+K214+K215+K221</f>
        <v>#REF!</v>
      </c>
      <c r="L237" s="86" t="e">
        <f>-#REF!-#REF!+L227+L214+L215+L221</f>
        <v>#REF!</v>
      </c>
      <c r="M237" s="86" t="e">
        <f>-#REF!-#REF!+M227+M214+M215+M221</f>
        <v>#REF!</v>
      </c>
      <c r="N237" s="86" t="e">
        <f>-#REF!-#REF!+N227+N214+N215+N221</f>
        <v>#REF!</v>
      </c>
      <c r="O237" s="49"/>
    </row>
    <row r="238" spans="1:15" s="51" customFormat="1" ht="15.75" customHeight="1">
      <c r="A238" s="49"/>
      <c r="B238" s="85" t="s">
        <v>42</v>
      </c>
      <c r="O238" s="49"/>
    </row>
    <row r="239" spans="1:15" s="51" customFormat="1" ht="15.75" customHeight="1">
      <c r="A239" s="49"/>
      <c r="B239" s="85" t="s">
        <v>43</v>
      </c>
      <c r="O239" s="49"/>
    </row>
    <row r="240" spans="1:15" s="51" customFormat="1" ht="15.75" customHeight="1">
      <c r="A240" s="49"/>
      <c r="B240" s="85" t="s">
        <v>44</v>
      </c>
      <c r="L240" s="86"/>
      <c r="O240" s="49"/>
    </row>
    <row r="241" spans="1:15" s="51" customFormat="1" ht="15.75" customHeight="1" thickBot="1">
      <c r="A241" s="49"/>
      <c r="B241" s="101" t="s">
        <v>45</v>
      </c>
      <c r="C241" s="102"/>
      <c r="D241" s="102"/>
      <c r="E241" s="102"/>
      <c r="F241" s="102"/>
      <c r="G241" s="102"/>
      <c r="H241" s="102"/>
      <c r="I241" s="102"/>
      <c r="J241" s="102"/>
      <c r="K241" s="102"/>
      <c r="L241" s="102"/>
      <c r="M241" s="104"/>
      <c r="N241" s="104"/>
      <c r="O241" s="49"/>
    </row>
    <row r="242" spans="1:15" s="49" customFormat="1" ht="15.75" customHeight="1">
      <c r="B242" s="50"/>
    </row>
    <row r="244" spans="1:15" ht="15.75" customHeight="1">
      <c r="B244" s="106" t="s">
        <v>47</v>
      </c>
    </row>
    <row r="245" spans="1:15" ht="15.75" customHeight="1">
      <c r="B245" s="107" t="s">
        <v>48</v>
      </c>
    </row>
    <row r="246" spans="1:15" ht="15.75" customHeight="1">
      <c r="B246" s="107" t="str">
        <f t="shared" ref="B246:B259" si="31">+B191</f>
        <v>Repairs and Maintenance</v>
      </c>
      <c r="C246" s="108" t="e">
        <f>(#REF!=#REF!)*SUM(C191:N191)</f>
        <v>#REF!</v>
      </c>
      <c r="D246" s="108" t="e">
        <f>(#REF!=#REF!)*SUM(D191:N191)</f>
        <v>#REF!</v>
      </c>
      <c r="E246" s="108" t="e">
        <f>(#REF!=#REF!)*SUM(E191:N191)</f>
        <v>#REF!</v>
      </c>
      <c r="F246" s="108" t="e">
        <f>(#REF!=#REF!)*SUM(F191:N191)</f>
        <v>#REF!</v>
      </c>
      <c r="G246" s="108" t="e">
        <f>(#REF!=#REF!)*SUM(G191:N191)</f>
        <v>#REF!</v>
      </c>
      <c r="H246" s="108" t="e">
        <f>(#REF!=#REF!)*SUM(H191:N191)</f>
        <v>#REF!</v>
      </c>
      <c r="I246" s="108" t="e">
        <f>(#REF!=#REF!)*SUM(I191:N191)</f>
        <v>#REF!</v>
      </c>
      <c r="J246" s="108" t="e">
        <f>(#REF!=#REF!)*SUM(J191:N191)</f>
        <v>#REF!</v>
      </c>
      <c r="K246" s="108" t="e">
        <f>(#REF!=#REF!)*SUM(K191:N191)</f>
        <v>#REF!</v>
      </c>
      <c r="L246" s="108" t="e">
        <f>(#REF!=#REF!)*SUM(L191:N191)</f>
        <v>#REF!</v>
      </c>
      <c r="M246" s="108" t="e">
        <f>(#REF!=#REF!)*SUM(M191:N191)</f>
        <v>#REF!</v>
      </c>
      <c r="N246" s="108" t="e">
        <f>(#REF!=#REF!)*SUM(N191:N191)</f>
        <v>#REF!</v>
      </c>
    </row>
    <row r="247" spans="1:15" ht="15.75" customHeight="1">
      <c r="B247" s="107" t="str">
        <f t="shared" si="31"/>
        <v>Payroll</v>
      </c>
      <c r="C247" s="108" t="e">
        <f>(#REF!=#REF!)*SUM(C192:N192)</f>
        <v>#REF!</v>
      </c>
      <c r="D247" s="108" t="e">
        <f>(#REF!=#REF!)*SUM(D192:N192)</f>
        <v>#REF!</v>
      </c>
      <c r="E247" s="108" t="e">
        <f>(#REF!=#REF!)*SUM(E192:N192)</f>
        <v>#REF!</v>
      </c>
      <c r="F247" s="108" t="e">
        <f>(#REF!=#REF!)*SUM(F192:N192)</f>
        <v>#REF!</v>
      </c>
      <c r="G247" s="108" t="e">
        <f>(#REF!=#REF!)*SUM(G192:N192)</f>
        <v>#REF!</v>
      </c>
      <c r="H247" s="108" t="e">
        <f>(#REF!=#REF!)*SUM(H192:N192)</f>
        <v>#REF!</v>
      </c>
      <c r="I247" s="108" t="e">
        <f>(#REF!=#REF!)*SUM(I192:N192)</f>
        <v>#REF!</v>
      </c>
      <c r="J247" s="108" t="e">
        <f>(#REF!=#REF!)*SUM(J192:N192)</f>
        <v>#REF!</v>
      </c>
      <c r="K247" s="108" t="e">
        <f>(#REF!=#REF!)*SUM(K192:N192)</f>
        <v>#REF!</v>
      </c>
      <c r="L247" s="108" t="e">
        <f>(#REF!=#REF!)*SUM(L192:N192)</f>
        <v>#REF!</v>
      </c>
      <c r="M247" s="108" t="e">
        <f>(#REF!=#REF!)*SUM(M192:N192)</f>
        <v>#REF!</v>
      </c>
      <c r="N247" s="108" t="e">
        <f>(#REF!=#REF!)*SUM(N192:N192)</f>
        <v>#REF!</v>
      </c>
    </row>
    <row r="248" spans="1:15" ht="15.75" customHeight="1">
      <c r="B248" s="107" t="str">
        <f t="shared" si="31"/>
        <v>General &amp; Administrative</v>
      </c>
      <c r="C248" s="108" t="e">
        <f>(#REF!=#REF!)*SUM(C193:N193)</f>
        <v>#REF!</v>
      </c>
      <c r="D248" s="108" t="e">
        <f>(#REF!=#REF!)*SUM(D193:N193)</f>
        <v>#REF!</v>
      </c>
      <c r="E248" s="108" t="e">
        <f>(#REF!=#REF!)*SUM(E193:N193)</f>
        <v>#REF!</v>
      </c>
      <c r="F248" s="108" t="e">
        <f>(#REF!=#REF!)*SUM(F193:N193)</f>
        <v>#REF!</v>
      </c>
      <c r="G248" s="108" t="e">
        <f>(#REF!=#REF!)*SUM(G193:N193)</f>
        <v>#REF!</v>
      </c>
      <c r="H248" s="108" t="e">
        <f>(#REF!=#REF!)*SUM(H193:N193)</f>
        <v>#REF!</v>
      </c>
      <c r="I248" s="108" t="e">
        <f>(#REF!=#REF!)*SUM(I193:N193)</f>
        <v>#REF!</v>
      </c>
      <c r="J248" s="108" t="e">
        <f>(#REF!=#REF!)*SUM(J193:N193)</f>
        <v>#REF!</v>
      </c>
      <c r="K248" s="108" t="e">
        <f>(#REF!=#REF!)*SUM(K193:N193)</f>
        <v>#REF!</v>
      </c>
      <c r="L248" s="108" t="e">
        <f>(#REF!=#REF!)*SUM(L193:N193)</f>
        <v>#REF!</v>
      </c>
      <c r="M248" s="108" t="e">
        <f>(#REF!=#REF!)*SUM(M193:N193)</f>
        <v>#REF!</v>
      </c>
      <c r="N248" s="108" t="e">
        <f>(#REF!=#REF!)*SUM(N193:N193)</f>
        <v>#REF!</v>
      </c>
    </row>
    <row r="249" spans="1:15" ht="15.75" customHeight="1">
      <c r="B249" s="107" t="str">
        <f t="shared" si="31"/>
        <v>Marketing</v>
      </c>
      <c r="C249" s="108" t="e">
        <f>(#REF!=#REF!)*SUM(C194:N194)</f>
        <v>#REF!</v>
      </c>
      <c r="D249" s="108" t="e">
        <f>(#REF!=#REF!)*SUM(D194:N194)</f>
        <v>#REF!</v>
      </c>
      <c r="E249" s="108" t="e">
        <f>(#REF!=#REF!)*SUM(E194:N194)</f>
        <v>#REF!</v>
      </c>
      <c r="F249" s="108" t="e">
        <f>(#REF!=#REF!)*SUM(F194:N194)</f>
        <v>#REF!</v>
      </c>
      <c r="G249" s="108" t="e">
        <f>(#REF!=#REF!)*SUM(G194:N194)</f>
        <v>#REF!</v>
      </c>
      <c r="H249" s="108" t="e">
        <f>(#REF!=#REF!)*SUM(H194:N194)</f>
        <v>#REF!</v>
      </c>
      <c r="I249" s="108" t="e">
        <f>(#REF!=#REF!)*SUM(I194:N194)</f>
        <v>#REF!</v>
      </c>
      <c r="J249" s="108" t="e">
        <f>(#REF!=#REF!)*SUM(J194:N194)</f>
        <v>#REF!</v>
      </c>
      <c r="K249" s="108" t="e">
        <f>(#REF!=#REF!)*SUM(K194:N194)</f>
        <v>#REF!</v>
      </c>
      <c r="L249" s="108" t="e">
        <f>(#REF!=#REF!)*SUM(L194:N194)</f>
        <v>#REF!</v>
      </c>
      <c r="M249" s="108" t="e">
        <f>(#REF!=#REF!)*SUM(M194:N194)</f>
        <v>#REF!</v>
      </c>
      <c r="N249" s="108" t="e">
        <f>(#REF!=#REF!)*SUM(N194:N194)</f>
        <v>#REF!</v>
      </c>
    </row>
    <row r="250" spans="1:15" ht="15.75" customHeight="1">
      <c r="B250" s="107" t="str">
        <f t="shared" si="31"/>
        <v>Utilities</v>
      </c>
      <c r="C250" s="108" t="e">
        <f>(#REF!=#REF!)*SUM(C195:N195)</f>
        <v>#REF!</v>
      </c>
      <c r="D250" s="108" t="e">
        <f>(#REF!=#REF!)*SUM(D195:N195)</f>
        <v>#REF!</v>
      </c>
      <c r="E250" s="108" t="e">
        <f>(#REF!=#REF!)*SUM(E195:N195)</f>
        <v>#REF!</v>
      </c>
      <c r="F250" s="108" t="e">
        <f>(#REF!=#REF!)*SUM(F195:N195)</f>
        <v>#REF!</v>
      </c>
      <c r="G250" s="108" t="e">
        <f>(#REF!=#REF!)*SUM(G195:N195)</f>
        <v>#REF!</v>
      </c>
      <c r="H250" s="108" t="e">
        <f>(#REF!=#REF!)*SUM(H195:N195)</f>
        <v>#REF!</v>
      </c>
      <c r="I250" s="108" t="e">
        <f>(#REF!=#REF!)*SUM(I195:N195)</f>
        <v>#REF!</v>
      </c>
      <c r="J250" s="108" t="e">
        <f>(#REF!=#REF!)*SUM(J195:N195)</f>
        <v>#REF!</v>
      </c>
      <c r="K250" s="108" t="e">
        <f>(#REF!=#REF!)*SUM(K195:N195)</f>
        <v>#REF!</v>
      </c>
      <c r="L250" s="108" t="e">
        <f>(#REF!=#REF!)*SUM(L195:N195)</f>
        <v>#REF!</v>
      </c>
      <c r="M250" s="108" t="e">
        <f>(#REF!=#REF!)*SUM(M195:N195)</f>
        <v>#REF!</v>
      </c>
      <c r="N250" s="108" t="e">
        <f>(#REF!=#REF!)*SUM(N195:N195)</f>
        <v>#REF!</v>
      </c>
    </row>
    <row r="251" spans="1:15" ht="15.75" customHeight="1">
      <c r="B251" s="107" t="str">
        <f t="shared" si="31"/>
        <v>Contract Services</v>
      </c>
      <c r="C251" s="108" t="e">
        <f>(#REF!=#REF!)*SUM(C196:N196)</f>
        <v>#REF!</v>
      </c>
      <c r="D251" s="108" t="e">
        <f>(#REF!=#REF!)*SUM(D196:N196)</f>
        <v>#REF!</v>
      </c>
      <c r="E251" s="108" t="e">
        <f>(#REF!=#REF!)*SUM(E196:N196)</f>
        <v>#REF!</v>
      </c>
      <c r="F251" s="108" t="e">
        <f>(#REF!=#REF!)*SUM(F196:N196)</f>
        <v>#REF!</v>
      </c>
      <c r="G251" s="108" t="e">
        <f>(#REF!=#REF!)*SUM(G196:N196)</f>
        <v>#REF!</v>
      </c>
      <c r="H251" s="108" t="e">
        <f>(#REF!=#REF!)*SUM(H196:N196)</f>
        <v>#REF!</v>
      </c>
      <c r="I251" s="108" t="e">
        <f>(#REF!=#REF!)*SUM(I196:N196)</f>
        <v>#REF!</v>
      </c>
      <c r="J251" s="108" t="e">
        <f>(#REF!=#REF!)*SUM(J196:N196)</f>
        <v>#REF!</v>
      </c>
      <c r="K251" s="108" t="e">
        <f>(#REF!=#REF!)*SUM(K196:N196)</f>
        <v>#REF!</v>
      </c>
      <c r="L251" s="108" t="e">
        <f>(#REF!=#REF!)*SUM(L196:N196)</f>
        <v>#REF!</v>
      </c>
      <c r="M251" s="108" t="e">
        <f>(#REF!=#REF!)*SUM(M196:N196)</f>
        <v>#REF!</v>
      </c>
      <c r="N251" s="108" t="e">
        <f>(#REF!=#REF!)*SUM(N196:N196)</f>
        <v>#REF!</v>
      </c>
    </row>
    <row r="252" spans="1:15" ht="15.75" customHeight="1">
      <c r="B252" s="107" t="str">
        <f t="shared" si="31"/>
        <v>Capital Reserves</v>
      </c>
      <c r="C252" s="108" t="e">
        <f>(#REF!=#REF!)*SUM(C197:N197)</f>
        <v>#REF!</v>
      </c>
      <c r="D252" s="108" t="e">
        <f>(#REF!=#REF!)*SUM(D197:N197)</f>
        <v>#REF!</v>
      </c>
      <c r="E252" s="108" t="e">
        <f>(#REF!=#REF!)*SUM(E197:N197)</f>
        <v>#REF!</v>
      </c>
      <c r="F252" s="108" t="e">
        <f>(#REF!=#REF!)*SUM(F197:N197)</f>
        <v>#REF!</v>
      </c>
      <c r="G252" s="108" t="e">
        <f>(#REF!=#REF!)*SUM(G197:N197)</f>
        <v>#REF!</v>
      </c>
      <c r="H252" s="108" t="e">
        <f>(#REF!=#REF!)*SUM(H197:N197)</f>
        <v>#REF!</v>
      </c>
      <c r="I252" s="108" t="e">
        <f>(#REF!=#REF!)*SUM(I197:N197)</f>
        <v>#REF!</v>
      </c>
      <c r="J252" s="108" t="e">
        <f>(#REF!=#REF!)*SUM(J197:N197)</f>
        <v>#REF!</v>
      </c>
      <c r="K252" s="108" t="e">
        <f>(#REF!=#REF!)*SUM(K197:N197)</f>
        <v>#REF!</v>
      </c>
      <c r="L252" s="108" t="e">
        <f>(#REF!=#REF!)*SUM(L197:N197)</f>
        <v>#REF!</v>
      </c>
      <c r="M252" s="108" t="e">
        <f>(#REF!=#REF!)*SUM(M197:N197)</f>
        <v>#REF!</v>
      </c>
      <c r="N252" s="108" t="e">
        <f>(#REF!=#REF!)*SUM(N197:N197)</f>
        <v>#REF!</v>
      </c>
    </row>
    <row r="253" spans="1:15" ht="15.75" customHeight="1">
      <c r="B253" s="107" t="str">
        <f t="shared" si="31"/>
        <v>Insurance</v>
      </c>
      <c r="C253" s="108" t="e">
        <f>(#REF!=#REF!)*SUM(C198:N198)</f>
        <v>#REF!</v>
      </c>
      <c r="D253" s="108" t="e">
        <f>(#REF!=#REF!)*SUM(D198:N198)</f>
        <v>#REF!</v>
      </c>
      <c r="E253" s="108" t="e">
        <f>(#REF!=#REF!)*SUM(E198:N198)</f>
        <v>#REF!</v>
      </c>
      <c r="F253" s="108" t="e">
        <f>(#REF!=#REF!)*SUM(F198:N198)</f>
        <v>#REF!</v>
      </c>
      <c r="G253" s="108" t="e">
        <f>(#REF!=#REF!)*SUM(G198:N198)</f>
        <v>#REF!</v>
      </c>
      <c r="H253" s="108" t="e">
        <f>(#REF!=#REF!)*SUM(H198:N198)</f>
        <v>#REF!</v>
      </c>
      <c r="I253" s="108" t="e">
        <f>(#REF!=#REF!)*SUM(I198:N198)</f>
        <v>#REF!</v>
      </c>
      <c r="J253" s="108" t="e">
        <f>(#REF!=#REF!)*SUM(J198:N198)</f>
        <v>#REF!</v>
      </c>
      <c r="K253" s="108" t="e">
        <f>(#REF!=#REF!)*SUM(K198:N198)</f>
        <v>#REF!</v>
      </c>
      <c r="L253" s="108" t="e">
        <f>(#REF!=#REF!)*SUM(L198:N198)</f>
        <v>#REF!</v>
      </c>
      <c r="M253" s="108" t="e">
        <f>(#REF!=#REF!)*SUM(M198:N198)</f>
        <v>#REF!</v>
      </c>
      <c r="N253" s="108" t="e">
        <f>(#REF!=#REF!)*SUM(N198:N198)</f>
        <v>#REF!</v>
      </c>
    </row>
    <row r="254" spans="1:15" ht="15.75" customHeight="1">
      <c r="B254" s="107" t="str">
        <f t="shared" si="31"/>
        <v>Taxes</v>
      </c>
      <c r="C254" s="108" t="e">
        <f>(#REF!=#REF!)*SUM(C199:N199)</f>
        <v>#REF!</v>
      </c>
      <c r="D254" s="108" t="e">
        <f>(#REF!=#REF!)*SUM(D199:N199)</f>
        <v>#REF!</v>
      </c>
      <c r="E254" s="108" t="e">
        <f>(#REF!=#REF!)*SUM(E199:N199)</f>
        <v>#REF!</v>
      </c>
      <c r="F254" s="108" t="e">
        <f>(#REF!=#REF!)*SUM(F199:N199)</f>
        <v>#REF!</v>
      </c>
      <c r="G254" s="108" t="e">
        <f>(#REF!=#REF!)*SUM(G199:N199)</f>
        <v>#REF!</v>
      </c>
      <c r="H254" s="108" t="e">
        <f>(#REF!=#REF!)*SUM(H199:N199)</f>
        <v>#REF!</v>
      </c>
      <c r="I254" s="108" t="e">
        <f>(#REF!=#REF!)*SUM(I199:N199)</f>
        <v>#REF!</v>
      </c>
      <c r="J254" s="108" t="e">
        <f>(#REF!=#REF!)*SUM(J199:N199)</f>
        <v>#REF!</v>
      </c>
      <c r="K254" s="108" t="e">
        <f>(#REF!=#REF!)*SUM(K199:N199)</f>
        <v>#REF!</v>
      </c>
      <c r="L254" s="108" t="e">
        <f>(#REF!=#REF!)*SUM(L199:N199)</f>
        <v>#REF!</v>
      </c>
      <c r="M254" s="108" t="e">
        <f>(#REF!=#REF!)*SUM(M199:N199)</f>
        <v>#REF!</v>
      </c>
      <c r="N254" s="108" t="e">
        <f>(#REF!=#REF!)*SUM(N199:N199)</f>
        <v>#REF!</v>
      </c>
    </row>
    <row r="255" spans="1:15" ht="15.75" customHeight="1">
      <c r="B255" s="107" t="str">
        <f t="shared" si="31"/>
        <v>[Input Expense]</v>
      </c>
      <c r="C255" s="108" t="e">
        <f>(#REF!=#REF!)*SUM(C200:N200)</f>
        <v>#REF!</v>
      </c>
      <c r="D255" s="108" t="e">
        <f>(#REF!=#REF!)*SUM(D200:N200)</f>
        <v>#REF!</v>
      </c>
      <c r="E255" s="108" t="e">
        <f>(#REF!=#REF!)*SUM(E200:N200)</f>
        <v>#REF!</v>
      </c>
      <c r="F255" s="108" t="e">
        <f>(#REF!=#REF!)*SUM(F200:N200)</f>
        <v>#REF!</v>
      </c>
      <c r="G255" s="108" t="e">
        <f>(#REF!=#REF!)*SUM(G200:N200)</f>
        <v>#REF!</v>
      </c>
      <c r="H255" s="108" t="e">
        <f>(#REF!=#REF!)*SUM(H200:N200)</f>
        <v>#REF!</v>
      </c>
      <c r="I255" s="108" t="e">
        <f>(#REF!=#REF!)*SUM(I200:N200)</f>
        <v>#REF!</v>
      </c>
      <c r="J255" s="108" t="e">
        <f>(#REF!=#REF!)*SUM(J200:N200)</f>
        <v>#REF!</v>
      </c>
      <c r="K255" s="108" t="e">
        <f>(#REF!=#REF!)*SUM(K200:N200)</f>
        <v>#REF!</v>
      </c>
      <c r="L255" s="108" t="e">
        <f>(#REF!=#REF!)*SUM(L200:N200)</f>
        <v>#REF!</v>
      </c>
      <c r="M255" s="108" t="e">
        <f>(#REF!=#REF!)*SUM(M200:N200)</f>
        <v>#REF!</v>
      </c>
      <c r="N255" s="108" t="e">
        <f>(#REF!=#REF!)*SUM(N200:N200)</f>
        <v>#REF!</v>
      </c>
    </row>
    <row r="256" spans="1:15" ht="15.75" customHeight="1">
      <c r="B256" s="107" t="str">
        <f t="shared" si="31"/>
        <v>[Input Expense]</v>
      </c>
      <c r="C256" s="108" t="e">
        <f>(#REF!=#REF!)*SUM(C201:N201)</f>
        <v>#REF!</v>
      </c>
      <c r="D256" s="108" t="e">
        <f>(#REF!=#REF!)*SUM(D201:N201)</f>
        <v>#REF!</v>
      </c>
      <c r="E256" s="108" t="e">
        <f>(#REF!=#REF!)*SUM(E201:N201)</f>
        <v>#REF!</v>
      </c>
      <c r="F256" s="108" t="e">
        <f>(#REF!=#REF!)*SUM(F201:N201)</f>
        <v>#REF!</v>
      </c>
      <c r="G256" s="108" t="e">
        <f>(#REF!=#REF!)*SUM(G201:N201)</f>
        <v>#REF!</v>
      </c>
      <c r="H256" s="108" t="e">
        <f>(#REF!=#REF!)*SUM(H201:N201)</f>
        <v>#REF!</v>
      </c>
      <c r="I256" s="108" t="e">
        <f>(#REF!=#REF!)*SUM(I201:N201)</f>
        <v>#REF!</v>
      </c>
      <c r="J256" s="108" t="e">
        <f>(#REF!=#REF!)*SUM(J201:N201)</f>
        <v>#REF!</v>
      </c>
      <c r="K256" s="108" t="e">
        <f>(#REF!=#REF!)*SUM(K201:N201)</f>
        <v>#REF!</v>
      </c>
      <c r="L256" s="108" t="e">
        <f>(#REF!=#REF!)*SUM(L201:N201)</f>
        <v>#REF!</v>
      </c>
      <c r="M256" s="108" t="e">
        <f>(#REF!=#REF!)*SUM(M201:N201)</f>
        <v>#REF!</v>
      </c>
      <c r="N256" s="108" t="e">
        <f>(#REF!=#REF!)*SUM(N201:N201)</f>
        <v>#REF!</v>
      </c>
    </row>
    <row r="257" spans="2:14" ht="15.75" customHeight="1">
      <c r="B257" s="107" t="str">
        <f t="shared" si="31"/>
        <v>[Input Expense]</v>
      </c>
      <c r="C257" s="108" t="e">
        <f>(#REF!=#REF!)*SUM(C202:N202)</f>
        <v>#REF!</v>
      </c>
      <c r="D257" s="108" t="e">
        <f>(#REF!=#REF!)*SUM(D202:N202)</f>
        <v>#REF!</v>
      </c>
      <c r="E257" s="108" t="e">
        <f>(#REF!=#REF!)*SUM(E202:N202)</f>
        <v>#REF!</v>
      </c>
      <c r="F257" s="108" t="e">
        <f>(#REF!=#REF!)*SUM(F202:N202)</f>
        <v>#REF!</v>
      </c>
      <c r="G257" s="108" t="e">
        <f>(#REF!=#REF!)*SUM(G202:N202)</f>
        <v>#REF!</v>
      </c>
      <c r="H257" s="108" t="e">
        <f>(#REF!=#REF!)*SUM(H202:N202)</f>
        <v>#REF!</v>
      </c>
      <c r="I257" s="108" t="e">
        <f>(#REF!=#REF!)*SUM(I202:N202)</f>
        <v>#REF!</v>
      </c>
      <c r="J257" s="108" t="e">
        <f>(#REF!=#REF!)*SUM(J202:N202)</f>
        <v>#REF!</v>
      </c>
      <c r="K257" s="108" t="e">
        <f>(#REF!=#REF!)*SUM(K202:N202)</f>
        <v>#REF!</v>
      </c>
      <c r="L257" s="108" t="e">
        <f>(#REF!=#REF!)*SUM(L202:N202)</f>
        <v>#REF!</v>
      </c>
      <c r="M257" s="108" t="e">
        <f>(#REF!=#REF!)*SUM(M202:N202)</f>
        <v>#REF!</v>
      </c>
      <c r="N257" s="108" t="e">
        <f>(#REF!=#REF!)*SUM(N202:N202)</f>
        <v>#REF!</v>
      </c>
    </row>
    <row r="258" spans="2:14" ht="15.75" customHeight="1">
      <c r="B258" s="107" t="str">
        <f t="shared" si="31"/>
        <v>PM Fee (% of EGR)</v>
      </c>
      <c r="C258" s="108" t="e">
        <f>(#REF!=#REF!)*SUM(C203:N203)</f>
        <v>#REF!</v>
      </c>
      <c r="D258" s="108" t="e">
        <f>(#REF!=#REF!)*SUM(D203:N203)</f>
        <v>#REF!</v>
      </c>
      <c r="E258" s="108" t="e">
        <f>(#REF!=#REF!)*SUM(E203:N203)</f>
        <v>#REF!</v>
      </c>
      <c r="F258" s="108" t="e">
        <f>(#REF!=#REF!)*SUM(F203:N203)</f>
        <v>#REF!</v>
      </c>
      <c r="G258" s="108" t="e">
        <f>(#REF!=#REF!)*SUM(G203:N203)</f>
        <v>#REF!</v>
      </c>
      <c r="H258" s="108" t="e">
        <f>(#REF!=#REF!)*SUM(H203:N203)</f>
        <v>#REF!</v>
      </c>
      <c r="I258" s="108" t="e">
        <f>(#REF!=#REF!)*SUM(I203:N203)</f>
        <v>#REF!</v>
      </c>
      <c r="J258" s="108" t="e">
        <f>(#REF!=#REF!)*SUM(J203:N203)</f>
        <v>#REF!</v>
      </c>
      <c r="K258" s="108" t="e">
        <f>(#REF!=#REF!)*SUM(K203:N203)</f>
        <v>#REF!</v>
      </c>
      <c r="L258" s="108" t="e">
        <f>(#REF!=#REF!)*SUM(L203:N203)</f>
        <v>#REF!</v>
      </c>
      <c r="M258" s="108" t="e">
        <f>(#REF!=#REF!)*SUM(M203:N203)</f>
        <v>#REF!</v>
      </c>
      <c r="N258" s="108" t="e">
        <f>(#REF!=#REF!)*SUM(N203:N203)</f>
        <v>#REF!</v>
      </c>
    </row>
    <row r="259" spans="2:14" ht="15.75" customHeight="1">
      <c r="B259" s="107" t="str">
        <f t="shared" si="31"/>
        <v>Total Op Ex</v>
      </c>
      <c r="C259" s="108" t="e">
        <f>(#REF!=#REF!)*SUM(C204:N204)</f>
        <v>#REF!</v>
      </c>
      <c r="D259" s="108" t="e">
        <f>(#REF!=#REF!)*SUM(D204:N204)</f>
        <v>#REF!</v>
      </c>
      <c r="E259" s="108" t="e">
        <f>(#REF!=#REF!)*SUM(E204:N204)</f>
        <v>#REF!</v>
      </c>
      <c r="F259" s="108" t="e">
        <f>(#REF!=#REF!)*SUM(F204:N204)</f>
        <v>#REF!</v>
      </c>
      <c r="G259" s="108" t="e">
        <f>(#REF!=#REF!)*SUM(G204:N204)</f>
        <v>#REF!</v>
      </c>
      <c r="H259" s="108" t="e">
        <f>(#REF!=#REF!)*SUM(H204:N204)</f>
        <v>#REF!</v>
      </c>
      <c r="I259" s="108" t="e">
        <f>(#REF!=#REF!)*SUM(I204:N204)</f>
        <v>#REF!</v>
      </c>
      <c r="J259" s="108" t="e">
        <f>(#REF!=#REF!)*SUM(J204:N204)</f>
        <v>#REF!</v>
      </c>
      <c r="K259" s="108" t="e">
        <f>(#REF!=#REF!)*SUM(K204:N204)</f>
        <v>#REF!</v>
      </c>
      <c r="L259" s="108" t="e">
        <f>(#REF!=#REF!)*SUM(L204:N204)</f>
        <v>#REF!</v>
      </c>
      <c r="M259" s="108" t="e">
        <f>(#REF!=#REF!)*SUM(M204:N204)</f>
        <v>#REF!</v>
      </c>
      <c r="N259" s="108" t="e">
        <f>(#REF!=#REF!)*SUM(N204:N204)</f>
        <v>#REF!</v>
      </c>
    </row>
    <row r="260" spans="2:14" ht="15.75" customHeight="1">
      <c r="B260" s="109" t="s">
        <v>49</v>
      </c>
      <c r="C260" s="110" t="e">
        <f>(#REF!=#REF!)*SUM(C187:N187)</f>
        <v>#REF!</v>
      </c>
      <c r="D260" s="110" t="e">
        <f>(#REF!=#REF!)*SUM(D187:N187)</f>
        <v>#REF!</v>
      </c>
      <c r="E260" s="110" t="e">
        <f>(#REF!=#REF!)*SUM(E187:N187)</f>
        <v>#REF!</v>
      </c>
      <c r="F260" s="110" t="e">
        <f>(#REF!=#REF!)*SUM(F187:N187)</f>
        <v>#REF!</v>
      </c>
      <c r="G260" s="110" t="e">
        <f>(#REF!=#REF!)*SUM(G187:N187)</f>
        <v>#REF!</v>
      </c>
      <c r="H260" s="110" t="e">
        <f>(#REF!=#REF!)*SUM(H187:N187)</f>
        <v>#REF!</v>
      </c>
      <c r="I260" s="110" t="e">
        <f>(#REF!=#REF!)*SUM(I187:N187)</f>
        <v>#REF!</v>
      </c>
      <c r="J260" s="110" t="e">
        <f>(#REF!=#REF!)*SUM(J187:N187)</f>
        <v>#REF!</v>
      </c>
      <c r="K260" s="110" t="e">
        <f>(#REF!=#REF!)*SUM(K187:N187)</f>
        <v>#REF!</v>
      </c>
      <c r="L260" s="110" t="e">
        <f>(#REF!=#REF!)*SUM(L187:N187)</f>
        <v>#REF!</v>
      </c>
      <c r="M260" s="110" t="e">
        <f>(#REF!=#REF!)*SUM(M187:N187)</f>
        <v>#REF!</v>
      </c>
      <c r="N260" s="110" t="e">
        <f>(#REF!=#REF!)*SUM(N187:N187)</f>
        <v>#REF!</v>
      </c>
    </row>
    <row r="261" spans="2:14" ht="15.75" customHeight="1">
      <c r="C261" s="111"/>
      <c r="D261" s="111"/>
      <c r="E261" s="111"/>
      <c r="F261" s="111"/>
      <c r="G261" s="111"/>
      <c r="H261" s="111"/>
      <c r="I261" s="111"/>
      <c r="J261" s="111"/>
      <c r="K261" s="111"/>
      <c r="L261" s="111"/>
      <c r="M261" s="111"/>
      <c r="N261" s="111"/>
    </row>
    <row r="262" spans="2:14" ht="15.75" customHeight="1">
      <c r="B262" s="107" t="s">
        <v>50</v>
      </c>
    </row>
    <row r="263" spans="2:14" ht="15.75" customHeight="1">
      <c r="B263" s="112" t="s">
        <v>51</v>
      </c>
      <c r="C263" s="113">
        <f t="shared" ref="C263:I263" si="32">IFERROR(H$170*(H$158-G$158)/H$158,0)</f>
        <v>0</v>
      </c>
      <c r="D263" s="113">
        <f t="shared" si="32"/>
        <v>0</v>
      </c>
      <c r="E263" s="113">
        <f t="shared" si="32"/>
        <v>0</v>
      </c>
      <c r="F263" s="113">
        <f t="shared" si="32"/>
        <v>0</v>
      </c>
      <c r="G263" s="113">
        <f t="shared" si="32"/>
        <v>0</v>
      </c>
      <c r="H263" s="113">
        <f t="shared" si="32"/>
        <v>0</v>
      </c>
      <c r="I263" s="113">
        <f t="shared" si="32"/>
        <v>0</v>
      </c>
      <c r="J263" s="113">
        <f>IFERROR(#REF!*(#REF!-N$158)/#REF!,0)</f>
        <v>0</v>
      </c>
      <c r="K263" s="113">
        <f>IFERROR(#REF!*(#REF!-#REF!)/#REF!,0)</f>
        <v>0</v>
      </c>
      <c r="L263" s="113">
        <f>IFERROR(#REF!*(#REF!-#REF!)/#REF!,0)</f>
        <v>0</v>
      </c>
      <c r="M263" s="113">
        <f>IFERROR(#REF!*(#REF!-#REF!)/#REF!,0)</f>
        <v>0</v>
      </c>
      <c r="N263" s="113">
        <f>IFERROR(#REF!*(#REF!-#REF!)/#REF!,0)</f>
        <v>0</v>
      </c>
    </row>
    <row r="264" spans="2:14" ht="15.75" customHeight="1">
      <c r="B264" s="114"/>
      <c r="C264" s="115" t="e">
        <v>#REF!</v>
      </c>
      <c r="D264" s="115" t="e">
        <v>#REF!</v>
      </c>
      <c r="E264" s="115" t="e">
        <v>#REF!</v>
      </c>
      <c r="F264" s="115" t="e">
        <v>#REF!</v>
      </c>
      <c r="G264" s="115" t="e">
        <v>#REF!</v>
      </c>
      <c r="H264" s="115" t="e">
        <v>#REF!</v>
      </c>
      <c r="I264" s="115" t="e">
        <v>#REF!</v>
      </c>
      <c r="J264" s="115" t="e">
        <v>#REF!</v>
      </c>
      <c r="K264" s="115" t="e">
        <v>#REF!</v>
      </c>
      <c r="L264" s="115" t="e">
        <v>#REF!</v>
      </c>
      <c r="M264" s="115" t="e">
        <v>#REF!</v>
      </c>
      <c r="N264" s="115" t="e">
        <v>#REF!</v>
      </c>
    </row>
    <row r="265" spans="2:14" ht="15.75" customHeight="1">
      <c r="B265" s="114">
        <f t="array" ref="B265:B427">TRANSPOSE(D263:N263)</f>
        <v>0</v>
      </c>
      <c r="C265" s="115" t="e">
        <v>#REF!</v>
      </c>
      <c r="D265" s="115" t="e">
        <v>#REF!</v>
      </c>
      <c r="E265" s="115" t="e">
        <v>#REF!</v>
      </c>
      <c r="F265" s="115" t="e">
        <v>#REF!</v>
      </c>
      <c r="G265" s="115" t="e">
        <v>#REF!</v>
      </c>
      <c r="H265" s="115" t="e">
        <v>#REF!</v>
      </c>
      <c r="I265" s="115" t="e">
        <v>#REF!</v>
      </c>
      <c r="J265" s="115" t="e">
        <v>#REF!</v>
      </c>
      <c r="K265" s="115" t="e">
        <v>#REF!</v>
      </c>
      <c r="L265" s="115" t="e">
        <v>#REF!</v>
      </c>
      <c r="M265" s="115" t="e">
        <v>#REF!</v>
      </c>
      <c r="N265" s="115" t="e">
        <v>#REF!</v>
      </c>
    </row>
    <row r="266" spans="2:14" ht="15.75" customHeight="1">
      <c r="B266" s="114">
        <v>0</v>
      </c>
      <c r="C266" s="115" t="e">
        <v>#REF!</v>
      </c>
      <c r="D266" s="115" t="e">
        <v>#REF!</v>
      </c>
      <c r="E266" s="115" t="e">
        <v>#REF!</v>
      </c>
      <c r="F266" s="115" t="e">
        <v>#REF!</v>
      </c>
      <c r="G266" s="115" t="e">
        <v>#REF!</v>
      </c>
      <c r="H266" s="115" t="e">
        <v>#REF!</v>
      </c>
      <c r="I266" s="115" t="e">
        <v>#REF!</v>
      </c>
      <c r="J266" s="115" t="e">
        <v>#REF!</v>
      </c>
      <c r="K266" s="115" t="e">
        <v>#REF!</v>
      </c>
      <c r="L266" s="115" t="e">
        <v>#REF!</v>
      </c>
      <c r="M266" s="115" t="e">
        <v>#REF!</v>
      </c>
      <c r="N266" s="115" t="e">
        <v>#REF!</v>
      </c>
    </row>
    <row r="267" spans="2:14" ht="15.75" customHeight="1">
      <c r="B267" s="114">
        <v>0</v>
      </c>
      <c r="C267" s="115" t="e">
        <v>#REF!</v>
      </c>
      <c r="D267" s="115" t="e">
        <v>#REF!</v>
      </c>
      <c r="E267" s="115" t="e">
        <v>#REF!</v>
      </c>
      <c r="F267" s="115" t="e">
        <v>#REF!</v>
      </c>
      <c r="G267" s="115" t="e">
        <v>#REF!</v>
      </c>
      <c r="H267" s="115" t="e">
        <v>#REF!</v>
      </c>
      <c r="I267" s="115" t="e">
        <v>#REF!</v>
      </c>
      <c r="J267" s="115" t="e">
        <v>#REF!</v>
      </c>
      <c r="K267" s="115" t="e">
        <v>#REF!</v>
      </c>
      <c r="L267" s="115" t="e">
        <v>#REF!</v>
      </c>
      <c r="M267" s="115" t="e">
        <v>#REF!</v>
      </c>
      <c r="N267" s="115" t="e">
        <v>#REF!</v>
      </c>
    </row>
    <row r="268" spans="2:14" ht="15.75" customHeight="1">
      <c r="B268" s="114">
        <v>0</v>
      </c>
      <c r="C268" s="115" t="e">
        <v>#REF!</v>
      </c>
      <c r="D268" s="115" t="e">
        <v>#REF!</v>
      </c>
      <c r="E268" s="115" t="e">
        <v>#REF!</v>
      </c>
      <c r="F268" s="115" t="e">
        <v>#REF!</v>
      </c>
      <c r="G268" s="115" t="e">
        <v>#REF!</v>
      </c>
      <c r="H268" s="115" t="e">
        <v>#REF!</v>
      </c>
      <c r="I268" s="115" t="e">
        <v>#REF!</v>
      </c>
      <c r="J268" s="115" t="e">
        <v>#REF!</v>
      </c>
      <c r="K268" s="115" t="e">
        <v>#REF!</v>
      </c>
      <c r="L268" s="115" t="e">
        <v>#REF!</v>
      </c>
      <c r="M268" s="115" t="e">
        <v>#REF!</v>
      </c>
      <c r="N268" s="115" t="e">
        <v>#REF!</v>
      </c>
    </row>
    <row r="269" spans="2:14" ht="15.75" customHeight="1">
      <c r="B269" s="114">
        <v>0</v>
      </c>
      <c r="C269" s="115" t="e">
        <v>#REF!</v>
      </c>
      <c r="D269" s="115" t="e">
        <v>#REF!</v>
      </c>
      <c r="E269" s="115" t="e">
        <v>#REF!</v>
      </c>
      <c r="F269" s="115" t="e">
        <v>#REF!</v>
      </c>
      <c r="G269" s="115" t="e">
        <v>#REF!</v>
      </c>
      <c r="H269" s="115" t="e">
        <v>#REF!</v>
      </c>
      <c r="I269" s="115" t="e">
        <v>#REF!</v>
      </c>
      <c r="J269" s="115" t="e">
        <v>#REF!</v>
      </c>
      <c r="K269" s="115" t="e">
        <v>#REF!</v>
      </c>
      <c r="L269" s="115" t="e">
        <v>#REF!</v>
      </c>
      <c r="M269" s="115" t="e">
        <v>#REF!</v>
      </c>
      <c r="N269" s="115" t="e">
        <v>#REF!</v>
      </c>
    </row>
    <row r="270" spans="2:14" ht="15.75" customHeight="1">
      <c r="B270" s="114">
        <v>0</v>
      </c>
      <c r="C270" s="115" t="e">
        <v>#REF!</v>
      </c>
      <c r="D270" s="115" t="e">
        <v>#REF!</v>
      </c>
      <c r="E270" s="115" t="e">
        <v>#REF!</v>
      </c>
      <c r="F270" s="115" t="e">
        <v>#REF!</v>
      </c>
      <c r="G270" s="115" t="e">
        <v>#REF!</v>
      </c>
      <c r="H270" s="115" t="e">
        <v>#REF!</v>
      </c>
      <c r="I270" s="115" t="e">
        <v>#REF!</v>
      </c>
      <c r="J270" s="115" t="e">
        <v>#REF!</v>
      </c>
      <c r="K270" s="115" t="e">
        <v>#REF!</v>
      </c>
      <c r="L270" s="115" t="e">
        <v>#REF!</v>
      </c>
      <c r="M270" s="115" t="e">
        <v>#REF!</v>
      </c>
      <c r="N270" s="115" t="e">
        <v>#REF!</v>
      </c>
    </row>
    <row r="271" spans="2:14" ht="15.75" customHeight="1">
      <c r="B271" s="114">
        <v>0</v>
      </c>
      <c r="C271" s="115" t="e">
        <v>#REF!</v>
      </c>
      <c r="D271" s="115" t="e">
        <v>#REF!</v>
      </c>
      <c r="E271" s="115" t="e">
        <v>#REF!</v>
      </c>
      <c r="F271" s="115" t="e">
        <v>#REF!</v>
      </c>
      <c r="G271" s="115" t="e">
        <v>#REF!</v>
      </c>
      <c r="H271" s="115" t="e">
        <v>#REF!</v>
      </c>
      <c r="I271" s="115" t="e">
        <v>#REF!</v>
      </c>
      <c r="J271" s="115" t="e">
        <v>#REF!</v>
      </c>
      <c r="K271" s="115" t="e">
        <v>#REF!</v>
      </c>
      <c r="L271" s="115" t="e">
        <v>#REF!</v>
      </c>
      <c r="M271" s="115" t="e">
        <v>#REF!</v>
      </c>
      <c r="N271" s="115" t="e">
        <v>#REF!</v>
      </c>
    </row>
    <row r="272" spans="2:14" ht="15.75" customHeight="1">
      <c r="B272" s="114">
        <v>0</v>
      </c>
      <c r="C272" s="115" t="e">
        <v>#REF!</v>
      </c>
      <c r="D272" s="115" t="e">
        <v>#REF!</v>
      </c>
      <c r="E272" s="115" t="e">
        <v>#REF!</v>
      </c>
      <c r="F272" s="115" t="e">
        <v>#REF!</v>
      </c>
      <c r="G272" s="115" t="e">
        <v>#REF!</v>
      </c>
      <c r="H272" s="115" t="e">
        <v>#REF!</v>
      </c>
      <c r="I272" s="115" t="e">
        <v>#REF!</v>
      </c>
      <c r="J272" s="115" t="e">
        <v>#REF!</v>
      </c>
      <c r="K272" s="115" t="e">
        <v>#REF!</v>
      </c>
      <c r="L272" s="115" t="e">
        <v>#REF!</v>
      </c>
      <c r="M272" s="115" t="e">
        <v>#REF!</v>
      </c>
      <c r="N272" s="115" t="e">
        <v>#REF!</v>
      </c>
    </row>
    <row r="273" spans="2:14" ht="15.75" customHeight="1">
      <c r="B273" s="114">
        <v>0</v>
      </c>
      <c r="C273" s="115" t="e">
        <v>#REF!</v>
      </c>
      <c r="D273" s="115" t="e">
        <v>#REF!</v>
      </c>
      <c r="E273" s="115" t="e">
        <v>#REF!</v>
      </c>
      <c r="F273" s="115" t="e">
        <v>#REF!</v>
      </c>
      <c r="G273" s="115" t="e">
        <v>#REF!</v>
      </c>
      <c r="H273" s="115" t="e">
        <v>#REF!</v>
      </c>
      <c r="I273" s="115" t="e">
        <v>#REF!</v>
      </c>
      <c r="J273" s="115" t="e">
        <v>#REF!</v>
      </c>
      <c r="K273" s="115" t="e">
        <v>#REF!</v>
      </c>
      <c r="L273" s="115" t="e">
        <v>#REF!</v>
      </c>
      <c r="M273" s="115" t="e">
        <v>#REF!</v>
      </c>
      <c r="N273" s="115" t="e">
        <v>#REF!</v>
      </c>
    </row>
    <row r="274" spans="2:14" ht="15.75" customHeight="1">
      <c r="B274" s="114">
        <v>0</v>
      </c>
      <c r="C274" s="115" t="e">
        <v>#REF!</v>
      </c>
      <c r="D274" s="115" t="e">
        <v>#REF!</v>
      </c>
      <c r="E274" s="115" t="e">
        <v>#REF!</v>
      </c>
      <c r="F274" s="115" t="e">
        <v>#REF!</v>
      </c>
      <c r="G274" s="115" t="e">
        <v>#REF!</v>
      </c>
      <c r="H274" s="115" t="e">
        <v>#REF!</v>
      </c>
      <c r="I274" s="115" t="e">
        <v>#REF!</v>
      </c>
      <c r="J274" s="115" t="e">
        <v>#REF!</v>
      </c>
      <c r="K274" s="115" t="e">
        <v>#REF!</v>
      </c>
      <c r="L274" s="115" t="e">
        <v>#REF!</v>
      </c>
      <c r="M274" s="115" t="e">
        <v>#REF!</v>
      </c>
      <c r="N274" s="115" t="e">
        <v>#REF!</v>
      </c>
    </row>
    <row r="275" spans="2:14" ht="15.75" customHeight="1">
      <c r="B275" s="114">
        <v>0</v>
      </c>
      <c r="C275" s="115" t="e">
        <v>#REF!</v>
      </c>
      <c r="D275" s="115" t="e">
        <v>#REF!</v>
      </c>
      <c r="E275" s="115" t="e">
        <v>#REF!</v>
      </c>
      <c r="F275" s="115" t="e">
        <v>#REF!</v>
      </c>
      <c r="G275" s="115" t="e">
        <v>#REF!</v>
      </c>
      <c r="H275" s="115" t="e">
        <v>#REF!</v>
      </c>
      <c r="I275" s="115" t="e">
        <v>#REF!</v>
      </c>
      <c r="J275" s="115" t="e">
        <v>#REF!</v>
      </c>
      <c r="K275" s="115" t="e">
        <v>#REF!</v>
      </c>
      <c r="L275" s="115" t="e">
        <v>#REF!</v>
      </c>
      <c r="M275" s="115" t="e">
        <v>#REF!</v>
      </c>
      <c r="N275" s="115" t="e">
        <v>#REF!</v>
      </c>
    </row>
    <row r="276" spans="2:14" ht="15.75" customHeight="1">
      <c r="B276" s="114" t="e">
        <v>#N/A</v>
      </c>
      <c r="C276" s="115" t="e">
        <v>#REF!</v>
      </c>
      <c r="D276" s="115" t="e">
        <v>#REF!</v>
      </c>
      <c r="E276" s="115" t="e">
        <v>#REF!</v>
      </c>
      <c r="F276" s="115" t="e">
        <v>#REF!</v>
      </c>
      <c r="G276" s="115" t="e">
        <v>#REF!</v>
      </c>
      <c r="H276" s="115" t="e">
        <v>#REF!</v>
      </c>
      <c r="I276" s="115" t="e">
        <v>#REF!</v>
      </c>
      <c r="J276" s="115" t="e">
        <v>#REF!</v>
      </c>
      <c r="K276" s="115" t="e">
        <v>#REF!</v>
      </c>
      <c r="L276" s="115" t="e">
        <v>#REF!</v>
      </c>
      <c r="M276" s="115" t="e">
        <v>#REF!</v>
      </c>
      <c r="N276" s="115" t="e">
        <v>#REF!</v>
      </c>
    </row>
    <row r="277" spans="2:14" ht="15.75" customHeight="1">
      <c r="B277" s="114" t="e">
        <v>#N/A</v>
      </c>
      <c r="C277" s="115" t="e">
        <v>#REF!</v>
      </c>
      <c r="D277" s="115" t="e">
        <v>#REF!</v>
      </c>
      <c r="E277" s="115" t="e">
        <v>#REF!</v>
      </c>
      <c r="F277" s="115" t="e">
        <v>#REF!</v>
      </c>
      <c r="G277" s="115" t="e">
        <v>#REF!</v>
      </c>
      <c r="H277" s="115" t="e">
        <v>#REF!</v>
      </c>
      <c r="I277" s="115" t="e">
        <v>#REF!</v>
      </c>
      <c r="J277" s="115" t="e">
        <v>#REF!</v>
      </c>
      <c r="K277" s="115" t="e">
        <v>#REF!</v>
      </c>
      <c r="L277" s="115" t="e">
        <v>#REF!</v>
      </c>
      <c r="M277" s="115" t="e">
        <v>#REF!</v>
      </c>
      <c r="N277" s="115" t="e">
        <v>#REF!</v>
      </c>
    </row>
    <row r="278" spans="2:14" ht="15.75" customHeight="1">
      <c r="B278" s="114" t="e">
        <v>#N/A</v>
      </c>
      <c r="C278" s="115" t="e">
        <v>#REF!</v>
      </c>
      <c r="D278" s="115" t="e">
        <v>#REF!</v>
      </c>
      <c r="E278" s="115" t="e">
        <v>#REF!</v>
      </c>
      <c r="F278" s="115" t="e">
        <v>#REF!</v>
      </c>
      <c r="G278" s="115" t="e">
        <v>#REF!</v>
      </c>
      <c r="H278" s="115" t="e">
        <v>#REF!</v>
      </c>
      <c r="I278" s="115" t="e">
        <v>#REF!</v>
      </c>
      <c r="J278" s="115" t="e">
        <v>#REF!</v>
      </c>
      <c r="K278" s="115" t="e">
        <v>#REF!</v>
      </c>
      <c r="L278" s="115" t="e">
        <v>#REF!</v>
      </c>
      <c r="M278" s="115" t="e">
        <v>#REF!</v>
      </c>
      <c r="N278" s="115" t="e">
        <v>#REF!</v>
      </c>
    </row>
    <row r="279" spans="2:14" ht="15.75" customHeight="1">
      <c r="B279" s="114" t="e">
        <v>#N/A</v>
      </c>
      <c r="C279" s="115" t="e">
        <v>#REF!</v>
      </c>
      <c r="D279" s="115" t="e">
        <v>#REF!</v>
      </c>
      <c r="E279" s="115" t="e">
        <v>#REF!</v>
      </c>
      <c r="F279" s="115" t="e">
        <v>#REF!</v>
      </c>
      <c r="G279" s="115" t="e">
        <v>#REF!</v>
      </c>
      <c r="H279" s="115" t="e">
        <v>#REF!</v>
      </c>
      <c r="I279" s="115" t="e">
        <v>#REF!</v>
      </c>
      <c r="J279" s="115" t="e">
        <v>#REF!</v>
      </c>
      <c r="K279" s="115" t="e">
        <v>#REF!</v>
      </c>
      <c r="L279" s="115" t="e">
        <v>#REF!</v>
      </c>
      <c r="M279" s="115" t="e">
        <v>#REF!</v>
      </c>
      <c r="N279" s="115" t="e">
        <v>#REF!</v>
      </c>
    </row>
    <row r="280" spans="2:14" ht="15.75" customHeight="1">
      <c r="B280" s="114" t="e">
        <v>#N/A</v>
      </c>
      <c r="C280" s="115" t="e">
        <v>#REF!</v>
      </c>
      <c r="D280" s="115" t="e">
        <v>#REF!</v>
      </c>
      <c r="E280" s="115" t="e">
        <v>#REF!</v>
      </c>
      <c r="F280" s="115" t="e">
        <v>#REF!</v>
      </c>
      <c r="G280" s="115" t="e">
        <v>#REF!</v>
      </c>
      <c r="H280" s="115" t="e">
        <v>#REF!</v>
      </c>
      <c r="I280" s="115" t="e">
        <v>#REF!</v>
      </c>
      <c r="J280" s="115" t="e">
        <v>#REF!</v>
      </c>
      <c r="K280" s="115" t="e">
        <v>#REF!</v>
      </c>
      <c r="L280" s="115" t="e">
        <v>#REF!</v>
      </c>
      <c r="M280" s="115" t="e">
        <v>#REF!</v>
      </c>
      <c r="N280" s="115" t="e">
        <v>#REF!</v>
      </c>
    </row>
    <row r="281" spans="2:14" ht="15.75" customHeight="1">
      <c r="B281" s="114" t="e">
        <v>#N/A</v>
      </c>
      <c r="C281" s="115" t="e">
        <v>#REF!</v>
      </c>
      <c r="D281" s="115" t="e">
        <v>#REF!</v>
      </c>
      <c r="E281" s="115" t="e">
        <v>#REF!</v>
      </c>
      <c r="F281" s="115" t="e">
        <v>#REF!</v>
      </c>
      <c r="G281" s="115" t="e">
        <v>#REF!</v>
      </c>
      <c r="H281" s="115" t="e">
        <v>#REF!</v>
      </c>
      <c r="I281" s="115" t="e">
        <v>#REF!</v>
      </c>
      <c r="J281" s="115" t="e">
        <v>#REF!</v>
      </c>
      <c r="K281" s="115" t="e">
        <v>#REF!</v>
      </c>
      <c r="L281" s="115" t="e">
        <v>#REF!</v>
      </c>
      <c r="M281" s="115" t="e">
        <v>#REF!</v>
      </c>
      <c r="N281" s="115" t="e">
        <v>#REF!</v>
      </c>
    </row>
    <row r="282" spans="2:14" ht="15.75" customHeight="1">
      <c r="B282" s="114" t="e">
        <v>#N/A</v>
      </c>
      <c r="C282" s="115" t="e">
        <v>#REF!</v>
      </c>
      <c r="D282" s="115" t="e">
        <v>#REF!</v>
      </c>
      <c r="E282" s="115" t="e">
        <v>#REF!</v>
      </c>
      <c r="F282" s="115" t="e">
        <v>#REF!</v>
      </c>
      <c r="G282" s="115" t="e">
        <v>#REF!</v>
      </c>
      <c r="H282" s="115" t="e">
        <v>#REF!</v>
      </c>
      <c r="I282" s="115" t="e">
        <v>#REF!</v>
      </c>
      <c r="J282" s="115" t="e">
        <v>#REF!</v>
      </c>
      <c r="K282" s="115" t="e">
        <v>#REF!</v>
      </c>
      <c r="L282" s="115" t="e">
        <v>#REF!</v>
      </c>
      <c r="M282" s="115" t="e">
        <v>#REF!</v>
      </c>
      <c r="N282" s="115" t="e">
        <v>#REF!</v>
      </c>
    </row>
    <row r="283" spans="2:14" ht="15.75" customHeight="1">
      <c r="B283" s="114" t="e">
        <v>#N/A</v>
      </c>
      <c r="C283" s="115" t="e">
        <v>#REF!</v>
      </c>
      <c r="D283" s="115" t="e">
        <v>#REF!</v>
      </c>
      <c r="E283" s="115" t="e">
        <v>#REF!</v>
      </c>
      <c r="F283" s="115" t="e">
        <v>#REF!</v>
      </c>
      <c r="G283" s="115" t="e">
        <v>#REF!</v>
      </c>
      <c r="H283" s="115" t="e">
        <v>#REF!</v>
      </c>
      <c r="I283" s="115" t="e">
        <v>#REF!</v>
      </c>
      <c r="J283" s="115" t="e">
        <v>#REF!</v>
      </c>
      <c r="K283" s="115" t="e">
        <v>#REF!</v>
      </c>
      <c r="L283" s="115" t="e">
        <v>#REF!</v>
      </c>
      <c r="M283" s="115" t="e">
        <v>#REF!</v>
      </c>
      <c r="N283" s="115" t="e">
        <v>#REF!</v>
      </c>
    </row>
    <row r="284" spans="2:14" ht="15.75" customHeight="1">
      <c r="B284" s="114" t="e">
        <v>#N/A</v>
      </c>
      <c r="C284" s="115" t="e">
        <v>#REF!</v>
      </c>
      <c r="D284" s="115" t="e">
        <v>#REF!</v>
      </c>
      <c r="E284" s="115" t="e">
        <v>#REF!</v>
      </c>
      <c r="F284" s="115" t="e">
        <v>#REF!</v>
      </c>
      <c r="G284" s="115" t="e">
        <v>#REF!</v>
      </c>
      <c r="H284" s="115" t="e">
        <v>#REF!</v>
      </c>
      <c r="I284" s="115" t="e">
        <v>#REF!</v>
      </c>
      <c r="J284" s="115" t="e">
        <v>#REF!</v>
      </c>
      <c r="K284" s="115" t="e">
        <v>#REF!</v>
      </c>
      <c r="L284" s="115" t="e">
        <v>#REF!</v>
      </c>
      <c r="M284" s="115" t="e">
        <v>#REF!</v>
      </c>
      <c r="N284" s="115" t="e">
        <v>#REF!</v>
      </c>
    </row>
    <row r="285" spans="2:14" ht="15.75" customHeight="1">
      <c r="B285" s="114" t="e">
        <v>#N/A</v>
      </c>
      <c r="C285" s="115" t="e">
        <v>#REF!</v>
      </c>
      <c r="D285" s="115" t="e">
        <v>#REF!</v>
      </c>
      <c r="E285" s="115" t="e">
        <v>#REF!</v>
      </c>
      <c r="F285" s="115" t="e">
        <v>#REF!</v>
      </c>
      <c r="G285" s="115" t="e">
        <v>#REF!</v>
      </c>
      <c r="H285" s="115" t="e">
        <v>#REF!</v>
      </c>
      <c r="I285" s="115" t="e">
        <v>#REF!</v>
      </c>
      <c r="J285" s="115" t="e">
        <v>#REF!</v>
      </c>
      <c r="K285" s="115" t="e">
        <v>#REF!</v>
      </c>
      <c r="L285" s="115" t="e">
        <v>#REF!</v>
      </c>
      <c r="M285" s="115" t="e">
        <v>#REF!</v>
      </c>
      <c r="N285" s="115" t="e">
        <v>#REF!</v>
      </c>
    </row>
    <row r="286" spans="2:14" ht="15.75" customHeight="1">
      <c r="B286" s="114" t="e">
        <v>#N/A</v>
      </c>
      <c r="C286" s="115" t="e">
        <v>#REF!</v>
      </c>
      <c r="D286" s="115" t="e">
        <v>#REF!</v>
      </c>
      <c r="E286" s="115" t="e">
        <v>#REF!</v>
      </c>
      <c r="F286" s="115" t="e">
        <v>#REF!</v>
      </c>
      <c r="G286" s="115" t="e">
        <v>#REF!</v>
      </c>
      <c r="H286" s="115" t="e">
        <v>#REF!</v>
      </c>
      <c r="I286" s="115" t="e">
        <v>#REF!</v>
      </c>
      <c r="J286" s="115" t="e">
        <v>#REF!</v>
      </c>
      <c r="K286" s="115" t="e">
        <v>#REF!</v>
      </c>
      <c r="L286" s="115" t="e">
        <v>#REF!</v>
      </c>
      <c r="M286" s="115" t="e">
        <v>#REF!</v>
      </c>
      <c r="N286" s="115" t="e">
        <v>#REF!</v>
      </c>
    </row>
    <row r="287" spans="2:14" ht="15.75" customHeight="1">
      <c r="B287" s="114" t="e">
        <v>#N/A</v>
      </c>
      <c r="C287" s="115" t="e">
        <v>#REF!</v>
      </c>
      <c r="D287" s="115" t="e">
        <v>#REF!</v>
      </c>
      <c r="E287" s="115" t="e">
        <v>#REF!</v>
      </c>
      <c r="F287" s="115" t="e">
        <v>#REF!</v>
      </c>
      <c r="G287" s="115" t="e">
        <v>#REF!</v>
      </c>
      <c r="H287" s="115" t="e">
        <v>#REF!</v>
      </c>
      <c r="I287" s="115" t="e">
        <v>#REF!</v>
      </c>
      <c r="J287" s="115" t="e">
        <v>#REF!</v>
      </c>
      <c r="K287" s="115" t="e">
        <v>#REF!</v>
      </c>
      <c r="L287" s="115" t="e">
        <v>#REF!</v>
      </c>
      <c r="M287" s="115" t="e">
        <v>#REF!</v>
      </c>
      <c r="N287" s="115" t="e">
        <v>#REF!</v>
      </c>
    </row>
    <row r="288" spans="2:14" ht="15.75" customHeight="1">
      <c r="B288" s="114" t="e">
        <v>#N/A</v>
      </c>
      <c r="C288" s="115" t="e">
        <v>#REF!</v>
      </c>
      <c r="D288" s="115" t="e">
        <v>#REF!</v>
      </c>
      <c r="E288" s="115" t="e">
        <v>#REF!</v>
      </c>
      <c r="F288" s="115" t="e">
        <v>#REF!</v>
      </c>
      <c r="G288" s="115" t="e">
        <v>#REF!</v>
      </c>
      <c r="H288" s="115" t="e">
        <v>#REF!</v>
      </c>
      <c r="I288" s="115" t="e">
        <v>#REF!</v>
      </c>
      <c r="J288" s="115" t="e">
        <v>#REF!</v>
      </c>
      <c r="K288" s="115" t="e">
        <v>#REF!</v>
      </c>
      <c r="L288" s="115" t="e">
        <v>#REF!</v>
      </c>
      <c r="M288" s="115" t="e">
        <v>#REF!</v>
      </c>
      <c r="N288" s="115" t="e">
        <v>#REF!</v>
      </c>
    </row>
    <row r="289" spans="2:14" ht="15.75" customHeight="1">
      <c r="B289" s="114" t="e">
        <v>#N/A</v>
      </c>
      <c r="C289" s="115" t="e">
        <v>#REF!</v>
      </c>
      <c r="D289" s="115" t="e">
        <v>#REF!</v>
      </c>
      <c r="E289" s="115" t="e">
        <v>#REF!</v>
      </c>
      <c r="F289" s="115" t="e">
        <v>#REF!</v>
      </c>
      <c r="G289" s="115" t="e">
        <v>#REF!</v>
      </c>
      <c r="H289" s="115" t="e">
        <v>#REF!</v>
      </c>
      <c r="I289" s="115" t="e">
        <v>#REF!</v>
      </c>
      <c r="J289" s="115" t="e">
        <v>#REF!</v>
      </c>
      <c r="K289" s="115" t="e">
        <v>#REF!</v>
      </c>
      <c r="L289" s="115" t="e">
        <v>#REF!</v>
      </c>
      <c r="M289" s="115" t="e">
        <v>#REF!</v>
      </c>
      <c r="N289" s="115" t="e">
        <v>#REF!</v>
      </c>
    </row>
    <row r="290" spans="2:14" ht="15.75" customHeight="1">
      <c r="B290" s="114" t="e">
        <v>#N/A</v>
      </c>
      <c r="C290" s="115" t="e">
        <v>#REF!</v>
      </c>
      <c r="D290" s="115" t="e">
        <v>#REF!</v>
      </c>
      <c r="E290" s="115" t="e">
        <v>#REF!</v>
      </c>
      <c r="F290" s="115" t="e">
        <v>#REF!</v>
      </c>
      <c r="G290" s="115" t="e">
        <v>#REF!</v>
      </c>
      <c r="H290" s="115" t="e">
        <v>#REF!</v>
      </c>
      <c r="I290" s="115" t="e">
        <v>#REF!</v>
      </c>
      <c r="J290" s="115" t="e">
        <v>#REF!</v>
      </c>
      <c r="K290" s="115" t="e">
        <v>#REF!</v>
      </c>
      <c r="L290" s="115" t="e">
        <v>#REF!</v>
      </c>
      <c r="M290" s="115" t="e">
        <v>#REF!</v>
      </c>
      <c r="N290" s="115" t="e">
        <v>#REF!</v>
      </c>
    </row>
    <row r="291" spans="2:14" ht="15.75" customHeight="1">
      <c r="B291" s="114" t="e">
        <v>#N/A</v>
      </c>
      <c r="C291" s="115" t="e">
        <v>#REF!</v>
      </c>
      <c r="D291" s="115" t="e">
        <v>#REF!</v>
      </c>
      <c r="E291" s="115" t="e">
        <v>#REF!</v>
      </c>
      <c r="F291" s="115" t="e">
        <v>#REF!</v>
      </c>
      <c r="G291" s="115" t="e">
        <v>#REF!</v>
      </c>
      <c r="H291" s="115" t="e">
        <v>#REF!</v>
      </c>
      <c r="I291" s="115" t="e">
        <v>#REF!</v>
      </c>
      <c r="J291" s="115" t="e">
        <v>#REF!</v>
      </c>
      <c r="K291" s="115" t="e">
        <v>#REF!</v>
      </c>
      <c r="L291" s="115" t="e">
        <v>#REF!</v>
      </c>
      <c r="M291" s="115" t="e">
        <v>#REF!</v>
      </c>
      <c r="N291" s="115" t="e">
        <v>#REF!</v>
      </c>
    </row>
    <row r="292" spans="2:14" ht="15.75" customHeight="1">
      <c r="B292" s="114" t="e">
        <v>#N/A</v>
      </c>
      <c r="C292" s="115" t="e">
        <v>#REF!</v>
      </c>
      <c r="D292" s="115" t="e">
        <v>#REF!</v>
      </c>
      <c r="E292" s="115" t="e">
        <v>#REF!</v>
      </c>
      <c r="F292" s="115" t="e">
        <v>#REF!</v>
      </c>
      <c r="G292" s="115" t="e">
        <v>#REF!</v>
      </c>
      <c r="H292" s="115" t="e">
        <v>#REF!</v>
      </c>
      <c r="I292" s="115" t="e">
        <v>#REF!</v>
      </c>
      <c r="J292" s="115" t="e">
        <v>#REF!</v>
      </c>
      <c r="K292" s="115" t="e">
        <v>#REF!</v>
      </c>
      <c r="L292" s="115" t="e">
        <v>#REF!</v>
      </c>
      <c r="M292" s="115" t="e">
        <v>#REF!</v>
      </c>
      <c r="N292" s="115" t="e">
        <v>#REF!</v>
      </c>
    </row>
    <row r="293" spans="2:14" ht="15.75" customHeight="1">
      <c r="B293" s="114" t="e">
        <v>#N/A</v>
      </c>
      <c r="C293" s="115" t="e">
        <v>#REF!</v>
      </c>
      <c r="D293" s="115" t="e">
        <v>#REF!</v>
      </c>
      <c r="E293" s="115" t="e">
        <v>#REF!</v>
      </c>
      <c r="F293" s="115" t="e">
        <v>#REF!</v>
      </c>
      <c r="G293" s="115" t="e">
        <v>#REF!</v>
      </c>
      <c r="H293" s="115" t="e">
        <v>#REF!</v>
      </c>
      <c r="I293" s="115" t="e">
        <v>#REF!</v>
      </c>
      <c r="J293" s="115" t="e">
        <v>#REF!</v>
      </c>
      <c r="K293" s="115" t="e">
        <v>#REF!</v>
      </c>
      <c r="L293" s="115" t="e">
        <v>#REF!</v>
      </c>
      <c r="M293" s="115" t="e">
        <v>#REF!</v>
      </c>
      <c r="N293" s="115" t="e">
        <v>#REF!</v>
      </c>
    </row>
    <row r="294" spans="2:14" ht="15.75" customHeight="1">
      <c r="B294" s="114" t="e">
        <v>#N/A</v>
      </c>
      <c r="C294" s="115" t="e">
        <v>#REF!</v>
      </c>
      <c r="D294" s="115" t="e">
        <v>#REF!</v>
      </c>
      <c r="E294" s="115" t="e">
        <v>#REF!</v>
      </c>
      <c r="F294" s="115" t="e">
        <v>#REF!</v>
      </c>
      <c r="G294" s="115" t="e">
        <v>#REF!</v>
      </c>
      <c r="H294" s="115" t="e">
        <v>#REF!</v>
      </c>
      <c r="I294" s="115" t="e">
        <v>#REF!</v>
      </c>
      <c r="J294" s="115" t="e">
        <v>#REF!</v>
      </c>
      <c r="K294" s="115" t="e">
        <v>#REF!</v>
      </c>
      <c r="L294" s="115" t="e">
        <v>#REF!</v>
      </c>
      <c r="M294" s="115" t="e">
        <v>#REF!</v>
      </c>
      <c r="N294" s="115" t="e">
        <v>#REF!</v>
      </c>
    </row>
    <row r="295" spans="2:14" ht="15.75" customHeight="1">
      <c r="B295" s="114" t="e">
        <v>#N/A</v>
      </c>
      <c r="C295" s="115" t="e">
        <v>#REF!</v>
      </c>
      <c r="D295" s="115" t="e">
        <v>#REF!</v>
      </c>
      <c r="E295" s="115" t="e">
        <v>#REF!</v>
      </c>
      <c r="F295" s="115" t="e">
        <v>#REF!</v>
      </c>
      <c r="G295" s="115" t="e">
        <v>#REF!</v>
      </c>
      <c r="H295" s="115" t="e">
        <v>#REF!</v>
      </c>
      <c r="I295" s="115" t="e">
        <v>#REF!</v>
      </c>
      <c r="J295" s="115" t="e">
        <v>#REF!</v>
      </c>
      <c r="K295" s="115" t="e">
        <v>#REF!</v>
      </c>
      <c r="L295" s="115" t="e">
        <v>#REF!</v>
      </c>
      <c r="M295" s="115" t="e">
        <v>#REF!</v>
      </c>
      <c r="N295" s="115" t="e">
        <v>#REF!</v>
      </c>
    </row>
    <row r="296" spans="2:14" ht="15.75" customHeight="1">
      <c r="B296" s="114" t="e">
        <v>#N/A</v>
      </c>
      <c r="C296" s="115" t="e">
        <v>#REF!</v>
      </c>
      <c r="D296" s="115" t="e">
        <v>#REF!</v>
      </c>
      <c r="E296" s="115" t="e">
        <v>#REF!</v>
      </c>
      <c r="F296" s="115" t="e">
        <v>#REF!</v>
      </c>
      <c r="G296" s="115" t="e">
        <v>#REF!</v>
      </c>
      <c r="H296" s="115" t="e">
        <v>#REF!</v>
      </c>
      <c r="I296" s="115" t="e">
        <v>#REF!</v>
      </c>
      <c r="J296" s="115" t="e">
        <v>#REF!</v>
      </c>
      <c r="K296" s="115" t="e">
        <v>#REF!</v>
      </c>
      <c r="L296" s="115" t="e">
        <v>#REF!</v>
      </c>
      <c r="M296" s="115" t="e">
        <v>#REF!</v>
      </c>
      <c r="N296" s="115" t="e">
        <v>#REF!</v>
      </c>
    </row>
    <row r="297" spans="2:14" ht="15.75" customHeight="1">
      <c r="B297" s="114" t="e">
        <v>#N/A</v>
      </c>
      <c r="C297" s="115" t="e">
        <v>#REF!</v>
      </c>
      <c r="D297" s="115" t="e">
        <v>#REF!</v>
      </c>
      <c r="E297" s="115" t="e">
        <v>#REF!</v>
      </c>
      <c r="F297" s="115" t="e">
        <v>#REF!</v>
      </c>
      <c r="G297" s="115" t="e">
        <v>#REF!</v>
      </c>
      <c r="H297" s="115" t="e">
        <v>#REF!</v>
      </c>
      <c r="I297" s="115" t="e">
        <v>#REF!</v>
      </c>
      <c r="J297" s="115" t="e">
        <v>#REF!</v>
      </c>
      <c r="K297" s="115" t="e">
        <v>#REF!</v>
      </c>
      <c r="L297" s="115" t="e">
        <v>#REF!</v>
      </c>
      <c r="M297" s="115" t="e">
        <v>#REF!</v>
      </c>
      <c r="N297" s="115" t="e">
        <v>#REF!</v>
      </c>
    </row>
    <row r="298" spans="2:14" ht="15.75" customHeight="1">
      <c r="B298" s="114" t="e">
        <v>#N/A</v>
      </c>
      <c r="C298" s="115" t="e">
        <v>#REF!</v>
      </c>
      <c r="D298" s="115" t="e">
        <v>#REF!</v>
      </c>
      <c r="E298" s="115" t="e">
        <v>#REF!</v>
      </c>
      <c r="F298" s="115" t="e">
        <v>#REF!</v>
      </c>
      <c r="G298" s="115" t="e">
        <v>#REF!</v>
      </c>
      <c r="H298" s="115" t="e">
        <v>#REF!</v>
      </c>
      <c r="I298" s="115" t="e">
        <v>#REF!</v>
      </c>
      <c r="J298" s="115" t="e">
        <v>#REF!</v>
      </c>
      <c r="K298" s="115" t="e">
        <v>#REF!</v>
      </c>
      <c r="L298" s="115" t="e">
        <v>#REF!</v>
      </c>
      <c r="M298" s="115" t="e">
        <v>#REF!</v>
      </c>
      <c r="N298" s="115" t="e">
        <v>#REF!</v>
      </c>
    </row>
    <row r="299" spans="2:14" ht="15.75" customHeight="1">
      <c r="B299" s="114" t="e">
        <v>#N/A</v>
      </c>
      <c r="C299" s="115" t="e">
        <v>#REF!</v>
      </c>
      <c r="D299" s="115" t="e">
        <v>#REF!</v>
      </c>
      <c r="E299" s="115" t="e">
        <v>#REF!</v>
      </c>
      <c r="F299" s="115" t="e">
        <v>#REF!</v>
      </c>
      <c r="G299" s="115" t="e">
        <v>#REF!</v>
      </c>
      <c r="H299" s="115" t="e">
        <v>#REF!</v>
      </c>
      <c r="I299" s="115" t="e">
        <v>#REF!</v>
      </c>
      <c r="J299" s="115" t="e">
        <v>#REF!</v>
      </c>
      <c r="K299" s="115" t="e">
        <v>#REF!</v>
      </c>
      <c r="L299" s="115" t="e">
        <v>#REF!</v>
      </c>
      <c r="M299" s="115" t="e">
        <v>#REF!</v>
      </c>
      <c r="N299" s="115" t="e">
        <v>#REF!</v>
      </c>
    </row>
    <row r="300" spans="2:14" ht="15.75" customHeight="1">
      <c r="B300" s="114" t="e">
        <v>#N/A</v>
      </c>
      <c r="C300" s="115" t="e">
        <v>#REF!</v>
      </c>
      <c r="D300" s="115" t="e">
        <v>#REF!</v>
      </c>
      <c r="E300" s="115" t="e">
        <v>#REF!</v>
      </c>
      <c r="F300" s="115" t="e">
        <v>#REF!</v>
      </c>
      <c r="G300" s="115" t="e">
        <v>#REF!</v>
      </c>
      <c r="H300" s="115" t="e">
        <v>#REF!</v>
      </c>
      <c r="I300" s="115" t="e">
        <v>#REF!</v>
      </c>
      <c r="J300" s="115" t="e">
        <v>#REF!</v>
      </c>
      <c r="K300" s="115" t="e">
        <v>#REF!</v>
      </c>
      <c r="L300" s="115" t="e">
        <v>#REF!</v>
      </c>
      <c r="M300" s="115" t="e">
        <v>#REF!</v>
      </c>
      <c r="N300" s="115" t="e">
        <v>#REF!</v>
      </c>
    </row>
    <row r="301" spans="2:14" ht="15.75" customHeight="1">
      <c r="B301" s="114" t="e">
        <v>#N/A</v>
      </c>
      <c r="C301" s="115" t="e">
        <v>#REF!</v>
      </c>
      <c r="D301" s="115" t="e">
        <v>#REF!</v>
      </c>
      <c r="E301" s="115" t="e">
        <v>#REF!</v>
      </c>
      <c r="F301" s="115" t="e">
        <v>#REF!</v>
      </c>
      <c r="G301" s="115" t="e">
        <v>#REF!</v>
      </c>
      <c r="H301" s="115" t="e">
        <v>#REF!</v>
      </c>
      <c r="I301" s="115" t="e">
        <v>#REF!</v>
      </c>
      <c r="J301" s="115" t="e">
        <v>#REF!</v>
      </c>
      <c r="K301" s="115" t="e">
        <v>#REF!</v>
      </c>
      <c r="L301" s="115" t="e">
        <v>#REF!</v>
      </c>
      <c r="M301" s="115" t="e">
        <v>#REF!</v>
      </c>
      <c r="N301" s="115" t="e">
        <v>#REF!</v>
      </c>
    </row>
    <row r="302" spans="2:14" ht="15.75" customHeight="1">
      <c r="B302" s="114" t="e">
        <v>#N/A</v>
      </c>
      <c r="C302" s="115" t="e">
        <v>#REF!</v>
      </c>
      <c r="D302" s="115" t="e">
        <v>#REF!</v>
      </c>
      <c r="E302" s="115" t="e">
        <v>#REF!</v>
      </c>
      <c r="F302" s="115" t="e">
        <v>#REF!</v>
      </c>
      <c r="G302" s="115" t="e">
        <v>#REF!</v>
      </c>
      <c r="H302" s="115" t="e">
        <v>#REF!</v>
      </c>
      <c r="I302" s="115" t="e">
        <v>#REF!</v>
      </c>
      <c r="J302" s="115" t="e">
        <v>#REF!</v>
      </c>
      <c r="K302" s="115" t="e">
        <v>#REF!</v>
      </c>
      <c r="L302" s="115" t="e">
        <v>#REF!</v>
      </c>
      <c r="M302" s="115" t="e">
        <v>#REF!</v>
      </c>
      <c r="N302" s="115" t="e">
        <v>#REF!</v>
      </c>
    </row>
    <row r="303" spans="2:14" ht="15.75" customHeight="1">
      <c r="B303" s="114" t="e">
        <v>#N/A</v>
      </c>
      <c r="C303" s="115" t="e">
        <v>#REF!</v>
      </c>
      <c r="D303" s="115" t="e">
        <v>#REF!</v>
      </c>
      <c r="E303" s="115" t="e">
        <v>#REF!</v>
      </c>
      <c r="F303" s="115" t="e">
        <v>#REF!</v>
      </c>
      <c r="G303" s="115" t="e">
        <v>#REF!</v>
      </c>
      <c r="H303" s="115" t="e">
        <v>#REF!</v>
      </c>
      <c r="I303" s="115" t="e">
        <v>#REF!</v>
      </c>
      <c r="J303" s="115" t="e">
        <v>#REF!</v>
      </c>
      <c r="K303" s="115" t="e">
        <v>#REF!</v>
      </c>
      <c r="L303" s="115" t="e">
        <v>#REF!</v>
      </c>
      <c r="M303" s="115" t="e">
        <v>#REF!</v>
      </c>
      <c r="N303" s="115" t="e">
        <v>#REF!</v>
      </c>
    </row>
    <row r="304" spans="2:14" ht="15.75" customHeight="1">
      <c r="B304" s="114" t="e">
        <v>#N/A</v>
      </c>
      <c r="C304" s="115" t="e">
        <v>#REF!</v>
      </c>
      <c r="D304" s="115" t="e">
        <v>#REF!</v>
      </c>
      <c r="E304" s="115" t="e">
        <v>#REF!</v>
      </c>
      <c r="F304" s="115" t="e">
        <v>#REF!</v>
      </c>
      <c r="G304" s="115" t="e">
        <v>#REF!</v>
      </c>
      <c r="H304" s="115" t="e">
        <v>#REF!</v>
      </c>
      <c r="I304" s="115" t="e">
        <v>#REF!</v>
      </c>
      <c r="J304" s="115" t="e">
        <v>#REF!</v>
      </c>
      <c r="K304" s="115" t="e">
        <v>#REF!</v>
      </c>
      <c r="L304" s="115" t="e">
        <v>#REF!</v>
      </c>
      <c r="M304" s="115" t="e">
        <v>#REF!</v>
      </c>
      <c r="N304" s="115" t="e">
        <v>#REF!</v>
      </c>
    </row>
    <row r="305" spans="2:14" ht="15.75" customHeight="1">
      <c r="B305" s="114" t="e">
        <v>#N/A</v>
      </c>
      <c r="C305" s="115" t="e">
        <v>#REF!</v>
      </c>
      <c r="D305" s="115" t="e">
        <v>#REF!</v>
      </c>
      <c r="E305" s="115" t="e">
        <v>#REF!</v>
      </c>
      <c r="F305" s="115" t="e">
        <v>#REF!</v>
      </c>
      <c r="G305" s="115" t="e">
        <v>#REF!</v>
      </c>
      <c r="H305" s="115" t="e">
        <v>#REF!</v>
      </c>
      <c r="I305" s="115" t="e">
        <v>#REF!</v>
      </c>
      <c r="J305" s="115" t="e">
        <v>#REF!</v>
      </c>
      <c r="K305" s="115" t="e">
        <v>#REF!</v>
      </c>
      <c r="L305" s="115" t="e">
        <v>#REF!</v>
      </c>
      <c r="M305" s="115" t="e">
        <v>#REF!</v>
      </c>
      <c r="N305" s="115" t="e">
        <v>#REF!</v>
      </c>
    </row>
    <row r="306" spans="2:14" ht="15.75" customHeight="1">
      <c r="B306" s="114" t="e">
        <v>#N/A</v>
      </c>
      <c r="C306" s="115" t="e">
        <v>#REF!</v>
      </c>
      <c r="D306" s="115" t="e">
        <v>#REF!</v>
      </c>
      <c r="E306" s="115" t="e">
        <v>#REF!</v>
      </c>
      <c r="F306" s="115" t="e">
        <v>#REF!</v>
      </c>
      <c r="G306" s="115" t="e">
        <v>#REF!</v>
      </c>
      <c r="H306" s="115" t="e">
        <v>#REF!</v>
      </c>
      <c r="I306" s="115" t="e">
        <v>#REF!</v>
      </c>
      <c r="J306" s="115" t="e">
        <v>#REF!</v>
      </c>
      <c r="K306" s="115" t="e">
        <v>#REF!</v>
      </c>
      <c r="L306" s="115" t="e">
        <v>#REF!</v>
      </c>
      <c r="M306" s="115" t="e">
        <v>#REF!</v>
      </c>
      <c r="N306" s="115" t="e">
        <v>#REF!</v>
      </c>
    </row>
    <row r="307" spans="2:14" ht="15.75" customHeight="1">
      <c r="B307" s="114" t="e">
        <v>#N/A</v>
      </c>
      <c r="C307" s="115" t="e">
        <v>#REF!</v>
      </c>
      <c r="D307" s="115" t="e">
        <v>#REF!</v>
      </c>
      <c r="E307" s="115" t="e">
        <v>#REF!</v>
      </c>
      <c r="F307" s="115" t="e">
        <v>#REF!</v>
      </c>
      <c r="G307" s="115" t="e">
        <v>#REF!</v>
      </c>
      <c r="H307" s="115" t="e">
        <v>#REF!</v>
      </c>
      <c r="I307" s="115" t="e">
        <v>#REF!</v>
      </c>
      <c r="J307" s="115" t="e">
        <v>#REF!</v>
      </c>
      <c r="K307" s="115" t="e">
        <v>#REF!</v>
      </c>
      <c r="L307" s="115" t="e">
        <v>#REF!</v>
      </c>
      <c r="M307" s="115" t="e">
        <v>#REF!</v>
      </c>
      <c r="N307" s="115" t="e">
        <v>#REF!</v>
      </c>
    </row>
    <row r="308" spans="2:14" ht="15.75" customHeight="1">
      <c r="B308" s="114" t="e">
        <v>#N/A</v>
      </c>
      <c r="C308" s="115" t="e">
        <v>#REF!</v>
      </c>
      <c r="D308" s="115" t="e">
        <v>#REF!</v>
      </c>
      <c r="E308" s="115" t="e">
        <v>#REF!</v>
      </c>
      <c r="F308" s="115" t="e">
        <v>#REF!</v>
      </c>
      <c r="G308" s="115" t="e">
        <v>#REF!</v>
      </c>
      <c r="H308" s="115" t="e">
        <v>#REF!</v>
      </c>
      <c r="I308" s="115" t="e">
        <v>#REF!</v>
      </c>
      <c r="J308" s="115" t="e">
        <v>#REF!</v>
      </c>
      <c r="K308" s="115" t="e">
        <v>#REF!</v>
      </c>
      <c r="L308" s="115" t="e">
        <v>#REF!</v>
      </c>
      <c r="M308" s="115" t="e">
        <v>#REF!</v>
      </c>
      <c r="N308" s="115" t="e">
        <v>#REF!</v>
      </c>
    </row>
    <row r="309" spans="2:14" ht="15.75" customHeight="1">
      <c r="B309" s="114" t="e">
        <v>#N/A</v>
      </c>
      <c r="C309" s="115" t="e">
        <v>#REF!</v>
      </c>
      <c r="D309" s="115" t="e">
        <v>#REF!</v>
      </c>
      <c r="E309" s="115" t="e">
        <v>#REF!</v>
      </c>
      <c r="F309" s="115" t="e">
        <v>#REF!</v>
      </c>
      <c r="G309" s="115" t="e">
        <v>#REF!</v>
      </c>
      <c r="H309" s="115" t="e">
        <v>#REF!</v>
      </c>
      <c r="I309" s="115" t="e">
        <v>#REF!</v>
      </c>
      <c r="J309" s="115" t="e">
        <v>#REF!</v>
      </c>
      <c r="K309" s="115" t="e">
        <v>#REF!</v>
      </c>
      <c r="L309" s="115" t="e">
        <v>#REF!</v>
      </c>
      <c r="M309" s="115" t="e">
        <v>#REF!</v>
      </c>
      <c r="N309" s="115" t="e">
        <v>#REF!</v>
      </c>
    </row>
    <row r="310" spans="2:14" ht="15.75" customHeight="1">
      <c r="B310" s="114" t="e">
        <v>#N/A</v>
      </c>
      <c r="C310" s="115" t="e">
        <v>#REF!</v>
      </c>
      <c r="D310" s="115" t="e">
        <v>#REF!</v>
      </c>
      <c r="E310" s="115" t="e">
        <v>#REF!</v>
      </c>
      <c r="F310" s="115" t="e">
        <v>#REF!</v>
      </c>
      <c r="G310" s="115" t="e">
        <v>#REF!</v>
      </c>
      <c r="H310" s="115" t="e">
        <v>#REF!</v>
      </c>
      <c r="I310" s="115" t="e">
        <v>#REF!</v>
      </c>
      <c r="J310" s="115" t="e">
        <v>#REF!</v>
      </c>
      <c r="K310" s="115" t="e">
        <v>#REF!</v>
      </c>
      <c r="L310" s="115" t="e">
        <v>#REF!</v>
      </c>
      <c r="M310" s="115" t="e">
        <v>#REF!</v>
      </c>
      <c r="N310" s="115" t="e">
        <v>#REF!</v>
      </c>
    </row>
    <row r="311" spans="2:14" ht="15.75" customHeight="1">
      <c r="B311" s="114" t="e">
        <v>#N/A</v>
      </c>
      <c r="C311" s="115" t="e">
        <v>#REF!</v>
      </c>
      <c r="D311" s="115" t="e">
        <v>#REF!</v>
      </c>
      <c r="E311" s="115" t="e">
        <v>#REF!</v>
      </c>
      <c r="F311" s="115" t="e">
        <v>#REF!</v>
      </c>
      <c r="G311" s="115" t="e">
        <v>#REF!</v>
      </c>
      <c r="H311" s="115" t="e">
        <v>#REF!</v>
      </c>
      <c r="I311" s="115" t="e">
        <v>#REF!</v>
      </c>
      <c r="J311" s="115" t="e">
        <v>#REF!</v>
      </c>
      <c r="K311" s="115" t="e">
        <v>#REF!</v>
      </c>
      <c r="L311" s="115" t="e">
        <v>#REF!</v>
      </c>
      <c r="M311" s="115" t="e">
        <v>#REF!</v>
      </c>
      <c r="N311" s="115" t="e">
        <v>#REF!</v>
      </c>
    </row>
    <row r="312" spans="2:14" ht="15.75" customHeight="1">
      <c r="B312" s="114" t="e">
        <v>#N/A</v>
      </c>
      <c r="C312" s="115" t="e">
        <v>#REF!</v>
      </c>
      <c r="D312" s="115" t="e">
        <v>#REF!</v>
      </c>
      <c r="E312" s="115" t="e">
        <v>#REF!</v>
      </c>
      <c r="F312" s="115" t="e">
        <v>#REF!</v>
      </c>
      <c r="G312" s="115" t="e">
        <v>#REF!</v>
      </c>
      <c r="H312" s="115" t="e">
        <v>#REF!</v>
      </c>
      <c r="I312" s="115" t="e">
        <v>#REF!</v>
      </c>
      <c r="J312" s="115" t="e">
        <v>#REF!</v>
      </c>
      <c r="K312" s="115" t="e">
        <v>#REF!</v>
      </c>
      <c r="L312" s="115" t="e">
        <v>#REF!</v>
      </c>
      <c r="M312" s="115" t="e">
        <v>#REF!</v>
      </c>
      <c r="N312" s="115" t="e">
        <v>#REF!</v>
      </c>
    </row>
    <row r="313" spans="2:14" ht="15.75" customHeight="1">
      <c r="B313" s="114" t="e">
        <v>#N/A</v>
      </c>
      <c r="C313" s="115" t="e">
        <v>#REF!</v>
      </c>
      <c r="D313" s="115" t="e">
        <v>#REF!</v>
      </c>
      <c r="E313" s="115" t="e">
        <v>#REF!</v>
      </c>
      <c r="F313" s="115" t="e">
        <v>#REF!</v>
      </c>
      <c r="G313" s="115" t="e">
        <v>#REF!</v>
      </c>
      <c r="H313" s="115" t="e">
        <v>#REF!</v>
      </c>
      <c r="I313" s="115" t="e">
        <v>#REF!</v>
      </c>
      <c r="J313" s="115" t="e">
        <v>#REF!</v>
      </c>
      <c r="K313" s="115" t="e">
        <v>#REF!</v>
      </c>
      <c r="L313" s="115" t="e">
        <v>#REF!</v>
      </c>
      <c r="M313" s="115" t="e">
        <v>#REF!</v>
      </c>
      <c r="N313" s="115" t="e">
        <v>#REF!</v>
      </c>
    </row>
    <row r="314" spans="2:14" ht="15.75" customHeight="1">
      <c r="B314" s="114" t="e">
        <v>#N/A</v>
      </c>
      <c r="C314" s="115" t="e">
        <v>#REF!</v>
      </c>
      <c r="D314" s="115" t="e">
        <v>#REF!</v>
      </c>
      <c r="E314" s="115" t="e">
        <v>#REF!</v>
      </c>
      <c r="F314" s="115" t="e">
        <v>#REF!</v>
      </c>
      <c r="G314" s="115" t="e">
        <v>#REF!</v>
      </c>
      <c r="H314" s="115" t="e">
        <v>#REF!</v>
      </c>
      <c r="I314" s="115" t="e">
        <v>#REF!</v>
      </c>
      <c r="J314" s="115" t="e">
        <v>#REF!</v>
      </c>
      <c r="K314" s="115" t="e">
        <v>#REF!</v>
      </c>
      <c r="L314" s="115" t="e">
        <v>#REF!</v>
      </c>
      <c r="M314" s="115" t="e">
        <v>#REF!</v>
      </c>
      <c r="N314" s="115" t="e">
        <v>#REF!</v>
      </c>
    </row>
    <row r="315" spans="2:14" ht="15.75" customHeight="1">
      <c r="B315" s="114" t="e">
        <v>#N/A</v>
      </c>
      <c r="C315" s="115" t="e">
        <v>#REF!</v>
      </c>
      <c r="D315" s="115" t="e">
        <v>#REF!</v>
      </c>
      <c r="E315" s="115" t="e">
        <v>#REF!</v>
      </c>
      <c r="F315" s="115" t="e">
        <v>#REF!</v>
      </c>
      <c r="G315" s="115" t="e">
        <v>#REF!</v>
      </c>
      <c r="H315" s="115" t="e">
        <v>#REF!</v>
      </c>
      <c r="I315" s="115" t="e">
        <v>#REF!</v>
      </c>
      <c r="J315" s="115" t="e">
        <v>#REF!</v>
      </c>
      <c r="K315" s="115" t="e">
        <v>#REF!</v>
      </c>
      <c r="L315" s="115" t="e">
        <v>#REF!</v>
      </c>
      <c r="M315" s="115" t="e">
        <v>#REF!</v>
      </c>
      <c r="N315" s="115" t="e">
        <v>#REF!</v>
      </c>
    </row>
    <row r="316" spans="2:14" ht="15.75" customHeight="1">
      <c r="B316" s="114" t="e">
        <v>#N/A</v>
      </c>
      <c r="C316" s="115" t="e">
        <v>#REF!</v>
      </c>
      <c r="D316" s="115" t="e">
        <v>#REF!</v>
      </c>
      <c r="E316" s="115" t="e">
        <v>#REF!</v>
      </c>
      <c r="F316" s="115" t="e">
        <v>#REF!</v>
      </c>
      <c r="G316" s="115" t="e">
        <v>#REF!</v>
      </c>
      <c r="H316" s="115" t="e">
        <v>#REF!</v>
      </c>
      <c r="I316" s="115" t="e">
        <v>#REF!</v>
      </c>
      <c r="J316" s="115" t="e">
        <v>#REF!</v>
      </c>
      <c r="K316" s="115" t="e">
        <v>#REF!</v>
      </c>
      <c r="L316" s="115" t="e">
        <v>#REF!</v>
      </c>
      <c r="M316" s="115" t="e">
        <v>#REF!</v>
      </c>
      <c r="N316" s="115" t="e">
        <v>#REF!</v>
      </c>
    </row>
    <row r="317" spans="2:14" ht="15.75" customHeight="1">
      <c r="B317" s="114" t="e">
        <v>#N/A</v>
      </c>
      <c r="C317" s="115" t="e">
        <v>#REF!</v>
      </c>
      <c r="D317" s="115" t="e">
        <v>#REF!</v>
      </c>
      <c r="E317" s="115" t="e">
        <v>#REF!</v>
      </c>
      <c r="F317" s="115" t="e">
        <v>#REF!</v>
      </c>
      <c r="G317" s="115" t="e">
        <v>#REF!</v>
      </c>
      <c r="H317" s="115" t="e">
        <v>#REF!</v>
      </c>
      <c r="I317" s="115" t="e">
        <v>#REF!</v>
      </c>
      <c r="J317" s="115" t="e">
        <v>#REF!</v>
      </c>
      <c r="K317" s="115" t="e">
        <v>#REF!</v>
      </c>
      <c r="L317" s="115" t="e">
        <v>#REF!</v>
      </c>
      <c r="M317" s="115" t="e">
        <v>#REF!</v>
      </c>
      <c r="N317" s="115" t="e">
        <v>#REF!</v>
      </c>
    </row>
    <row r="318" spans="2:14" ht="15.75" customHeight="1">
      <c r="B318" s="114" t="e">
        <v>#N/A</v>
      </c>
      <c r="C318" s="115" t="e">
        <v>#REF!</v>
      </c>
      <c r="D318" s="115" t="e">
        <v>#REF!</v>
      </c>
      <c r="E318" s="115" t="e">
        <v>#REF!</v>
      </c>
      <c r="F318" s="115" t="e">
        <v>#REF!</v>
      </c>
      <c r="G318" s="115" t="e">
        <v>#REF!</v>
      </c>
      <c r="H318" s="115" t="e">
        <v>#REF!</v>
      </c>
      <c r="I318" s="115" t="e">
        <v>#REF!</v>
      </c>
      <c r="J318" s="115" t="e">
        <v>#REF!</v>
      </c>
      <c r="K318" s="115" t="e">
        <v>#REF!</v>
      </c>
      <c r="L318" s="115" t="e">
        <v>#REF!</v>
      </c>
      <c r="M318" s="115" t="e">
        <v>#REF!</v>
      </c>
      <c r="N318" s="115" t="e">
        <v>#REF!</v>
      </c>
    </row>
    <row r="319" spans="2:14" ht="15.75" customHeight="1">
      <c r="B319" s="114" t="e">
        <v>#N/A</v>
      </c>
      <c r="C319" s="115" t="e">
        <v>#REF!</v>
      </c>
      <c r="D319" s="115" t="e">
        <v>#REF!</v>
      </c>
      <c r="E319" s="115" t="e">
        <v>#REF!</v>
      </c>
      <c r="F319" s="115" t="e">
        <v>#REF!</v>
      </c>
      <c r="G319" s="115" t="e">
        <v>#REF!</v>
      </c>
      <c r="H319" s="115" t="e">
        <v>#REF!</v>
      </c>
      <c r="I319" s="115" t="e">
        <v>#REF!</v>
      </c>
      <c r="J319" s="115" t="e">
        <v>#REF!</v>
      </c>
      <c r="K319" s="115" t="e">
        <v>#REF!</v>
      </c>
      <c r="L319" s="115" t="e">
        <v>#REF!</v>
      </c>
      <c r="M319" s="115" t="e">
        <v>#REF!</v>
      </c>
      <c r="N319" s="115" t="e">
        <v>#REF!</v>
      </c>
    </row>
    <row r="320" spans="2:14" ht="15.75" customHeight="1">
      <c r="B320" s="114" t="e">
        <v>#N/A</v>
      </c>
      <c r="C320" s="115" t="e">
        <v>#REF!</v>
      </c>
      <c r="D320" s="115" t="e">
        <v>#REF!</v>
      </c>
      <c r="E320" s="115" t="e">
        <v>#REF!</v>
      </c>
      <c r="F320" s="115" t="e">
        <v>#REF!</v>
      </c>
      <c r="G320" s="115" t="e">
        <v>#REF!</v>
      </c>
      <c r="H320" s="115" t="e">
        <v>#REF!</v>
      </c>
      <c r="I320" s="115" t="e">
        <v>#REF!</v>
      </c>
      <c r="J320" s="115" t="e">
        <v>#REF!</v>
      </c>
      <c r="K320" s="115" t="e">
        <v>#REF!</v>
      </c>
      <c r="L320" s="115" t="e">
        <v>#REF!</v>
      </c>
      <c r="M320" s="115" t="e">
        <v>#REF!</v>
      </c>
      <c r="N320" s="115" t="e">
        <v>#REF!</v>
      </c>
    </row>
    <row r="321" spans="2:14" ht="15.75" customHeight="1">
      <c r="B321" s="114" t="e">
        <v>#N/A</v>
      </c>
      <c r="C321" s="115" t="e">
        <v>#REF!</v>
      </c>
      <c r="D321" s="115" t="e">
        <v>#REF!</v>
      </c>
      <c r="E321" s="115" t="e">
        <v>#REF!</v>
      </c>
      <c r="F321" s="115" t="e">
        <v>#REF!</v>
      </c>
      <c r="G321" s="115" t="e">
        <v>#REF!</v>
      </c>
      <c r="H321" s="115" t="e">
        <v>#REF!</v>
      </c>
      <c r="I321" s="115" t="e">
        <v>#REF!</v>
      </c>
      <c r="J321" s="115" t="e">
        <v>#REF!</v>
      </c>
      <c r="K321" s="115" t="e">
        <v>#REF!</v>
      </c>
      <c r="L321" s="115" t="e">
        <v>#REF!</v>
      </c>
      <c r="M321" s="115" t="e">
        <v>#REF!</v>
      </c>
      <c r="N321" s="115" t="e">
        <v>#REF!</v>
      </c>
    </row>
    <row r="322" spans="2:14" ht="15.75" customHeight="1">
      <c r="B322" s="114" t="e">
        <v>#N/A</v>
      </c>
      <c r="C322" s="115" t="e">
        <v>#REF!</v>
      </c>
      <c r="D322" s="115" t="e">
        <v>#REF!</v>
      </c>
      <c r="E322" s="115" t="e">
        <v>#REF!</v>
      </c>
      <c r="F322" s="115" t="e">
        <v>#REF!</v>
      </c>
      <c r="G322" s="115" t="e">
        <v>#REF!</v>
      </c>
      <c r="H322" s="115" t="e">
        <v>#REF!</v>
      </c>
      <c r="I322" s="115" t="e">
        <v>#REF!</v>
      </c>
      <c r="J322" s="115" t="e">
        <v>#REF!</v>
      </c>
      <c r="K322" s="115" t="e">
        <v>#REF!</v>
      </c>
      <c r="L322" s="115" t="e">
        <v>#REF!</v>
      </c>
      <c r="M322" s="115" t="e">
        <v>#REF!</v>
      </c>
      <c r="N322" s="115" t="e">
        <v>#REF!</v>
      </c>
    </row>
    <row r="323" spans="2:14" ht="15.75" customHeight="1">
      <c r="B323" s="114" t="e">
        <v>#N/A</v>
      </c>
      <c r="C323" s="115" t="e">
        <v>#REF!</v>
      </c>
      <c r="D323" s="115" t="e">
        <v>#REF!</v>
      </c>
      <c r="E323" s="115" t="e">
        <v>#REF!</v>
      </c>
      <c r="F323" s="115" t="e">
        <v>#REF!</v>
      </c>
      <c r="G323" s="115" t="e">
        <v>#REF!</v>
      </c>
      <c r="H323" s="115" t="e">
        <v>#REF!</v>
      </c>
      <c r="I323" s="115" t="e">
        <v>#REF!</v>
      </c>
      <c r="J323" s="115" t="e">
        <v>#REF!</v>
      </c>
      <c r="K323" s="115" t="e">
        <v>#REF!</v>
      </c>
      <c r="L323" s="115" t="e">
        <v>#REF!</v>
      </c>
      <c r="M323" s="115" t="e">
        <v>#REF!</v>
      </c>
      <c r="N323" s="115" t="e">
        <v>#REF!</v>
      </c>
    </row>
    <row r="324" spans="2:14" ht="15.75" customHeight="1">
      <c r="B324" s="114" t="e">
        <v>#N/A</v>
      </c>
      <c r="C324" s="115" t="e">
        <v>#REF!</v>
      </c>
      <c r="D324" s="115" t="e">
        <v>#REF!</v>
      </c>
      <c r="E324" s="115" t="e">
        <v>#REF!</v>
      </c>
      <c r="F324" s="115" t="e">
        <v>#REF!</v>
      </c>
      <c r="G324" s="115" t="e">
        <v>#REF!</v>
      </c>
      <c r="H324" s="115" t="e">
        <v>#REF!</v>
      </c>
      <c r="I324" s="115" t="e">
        <v>#REF!</v>
      </c>
      <c r="J324" s="115" t="e">
        <v>#REF!</v>
      </c>
      <c r="K324" s="115" t="e">
        <v>#REF!</v>
      </c>
      <c r="L324" s="115" t="e">
        <v>#REF!</v>
      </c>
      <c r="M324" s="115" t="e">
        <v>#REF!</v>
      </c>
      <c r="N324" s="115" t="e">
        <v>#REF!</v>
      </c>
    </row>
    <row r="325" spans="2:14" ht="15.75" customHeight="1">
      <c r="B325" s="114" t="e">
        <v>#N/A</v>
      </c>
      <c r="C325" s="115" t="e">
        <v>#REF!</v>
      </c>
      <c r="D325" s="115" t="e">
        <v>#REF!</v>
      </c>
      <c r="E325" s="115" t="e">
        <v>#REF!</v>
      </c>
      <c r="F325" s="115" t="e">
        <v>#REF!</v>
      </c>
      <c r="G325" s="115" t="e">
        <v>#REF!</v>
      </c>
      <c r="H325" s="115" t="e">
        <v>#REF!</v>
      </c>
      <c r="I325" s="115" t="e">
        <v>#REF!</v>
      </c>
      <c r="J325" s="115" t="e">
        <v>#REF!</v>
      </c>
      <c r="K325" s="115" t="e">
        <v>#REF!</v>
      </c>
      <c r="L325" s="115" t="e">
        <v>#REF!</v>
      </c>
      <c r="M325" s="115" t="e">
        <v>#REF!</v>
      </c>
      <c r="N325" s="115" t="e">
        <v>#REF!</v>
      </c>
    </row>
    <row r="326" spans="2:14" ht="15.75" customHeight="1">
      <c r="B326" s="114" t="e">
        <v>#N/A</v>
      </c>
      <c r="C326" s="115" t="e">
        <v>#REF!</v>
      </c>
      <c r="D326" s="115" t="e">
        <v>#REF!</v>
      </c>
      <c r="E326" s="115" t="e">
        <v>#REF!</v>
      </c>
      <c r="F326" s="115" t="e">
        <v>#REF!</v>
      </c>
      <c r="G326" s="115" t="e">
        <v>#REF!</v>
      </c>
      <c r="H326" s="115" t="e">
        <v>#REF!</v>
      </c>
      <c r="I326" s="115" t="e">
        <v>#REF!</v>
      </c>
      <c r="J326" s="115" t="e">
        <v>#REF!</v>
      </c>
      <c r="K326" s="115" t="e">
        <v>#REF!</v>
      </c>
      <c r="L326" s="115" t="e">
        <v>#REF!</v>
      </c>
      <c r="M326" s="115" t="e">
        <v>#REF!</v>
      </c>
      <c r="N326" s="115" t="e">
        <v>#REF!</v>
      </c>
    </row>
    <row r="327" spans="2:14" ht="15.75" customHeight="1">
      <c r="B327" s="114" t="e">
        <v>#N/A</v>
      </c>
      <c r="C327" s="115" t="e">
        <v>#REF!</v>
      </c>
      <c r="D327" s="115" t="e">
        <v>#REF!</v>
      </c>
      <c r="E327" s="115" t="e">
        <v>#REF!</v>
      </c>
      <c r="F327" s="115" t="e">
        <v>#REF!</v>
      </c>
      <c r="G327" s="115" t="e">
        <v>#REF!</v>
      </c>
      <c r="H327" s="115" t="e">
        <v>#REF!</v>
      </c>
      <c r="I327" s="115" t="e">
        <v>#REF!</v>
      </c>
      <c r="J327" s="115" t="e">
        <v>#REF!</v>
      </c>
      <c r="K327" s="115" t="e">
        <v>#REF!</v>
      </c>
      <c r="L327" s="115" t="e">
        <v>#REF!</v>
      </c>
      <c r="M327" s="115" t="e">
        <v>#REF!</v>
      </c>
      <c r="N327" s="115" t="e">
        <v>#REF!</v>
      </c>
    </row>
    <row r="328" spans="2:14" ht="15.75" customHeight="1">
      <c r="B328" s="114" t="e">
        <v>#N/A</v>
      </c>
      <c r="C328" s="115" t="e">
        <v>#REF!</v>
      </c>
      <c r="D328" s="115" t="e">
        <v>#REF!</v>
      </c>
      <c r="E328" s="115" t="e">
        <v>#REF!</v>
      </c>
      <c r="F328" s="115" t="e">
        <v>#REF!</v>
      </c>
      <c r="G328" s="115" t="e">
        <v>#REF!</v>
      </c>
      <c r="H328" s="115" t="e">
        <v>#REF!</v>
      </c>
      <c r="I328" s="115" t="e">
        <v>#REF!</v>
      </c>
      <c r="J328" s="115" t="e">
        <v>#REF!</v>
      </c>
      <c r="K328" s="115" t="e">
        <v>#REF!</v>
      </c>
      <c r="L328" s="115" t="e">
        <v>#REF!</v>
      </c>
      <c r="M328" s="115" t="e">
        <v>#REF!</v>
      </c>
      <c r="N328" s="115" t="e">
        <v>#REF!</v>
      </c>
    </row>
    <row r="329" spans="2:14" ht="15.75" customHeight="1">
      <c r="B329" s="114" t="e">
        <v>#N/A</v>
      </c>
      <c r="C329" s="115" t="e">
        <v>#REF!</v>
      </c>
      <c r="D329" s="115" t="e">
        <v>#REF!</v>
      </c>
      <c r="E329" s="115" t="e">
        <v>#REF!</v>
      </c>
      <c r="F329" s="115" t="e">
        <v>#REF!</v>
      </c>
      <c r="G329" s="115" t="e">
        <v>#REF!</v>
      </c>
      <c r="H329" s="115" t="e">
        <v>#REF!</v>
      </c>
      <c r="I329" s="115" t="e">
        <v>#REF!</v>
      </c>
      <c r="J329" s="115" t="e">
        <v>#REF!</v>
      </c>
      <c r="K329" s="115" t="e">
        <v>#REF!</v>
      </c>
      <c r="L329" s="115" t="e">
        <v>#REF!</v>
      </c>
      <c r="M329" s="115" t="e">
        <v>#REF!</v>
      </c>
      <c r="N329" s="115" t="e">
        <v>#REF!</v>
      </c>
    </row>
    <row r="330" spans="2:14" ht="15.75" customHeight="1">
      <c r="B330" s="114" t="e">
        <v>#N/A</v>
      </c>
      <c r="C330" s="115" t="e">
        <v>#REF!</v>
      </c>
      <c r="D330" s="115" t="e">
        <v>#REF!</v>
      </c>
      <c r="E330" s="115" t="e">
        <v>#REF!</v>
      </c>
      <c r="F330" s="115" t="e">
        <v>#REF!</v>
      </c>
      <c r="G330" s="115" t="e">
        <v>#REF!</v>
      </c>
      <c r="H330" s="115" t="e">
        <v>#REF!</v>
      </c>
      <c r="I330" s="115" t="e">
        <v>#REF!</v>
      </c>
      <c r="J330" s="115" t="e">
        <v>#REF!</v>
      </c>
      <c r="K330" s="115" t="e">
        <v>#REF!</v>
      </c>
      <c r="L330" s="115" t="e">
        <v>#REF!</v>
      </c>
      <c r="M330" s="115" t="e">
        <v>#REF!</v>
      </c>
      <c r="N330" s="115" t="e">
        <v>#REF!</v>
      </c>
    </row>
    <row r="331" spans="2:14" ht="15.75" customHeight="1">
      <c r="B331" s="114" t="e">
        <v>#N/A</v>
      </c>
      <c r="C331" s="115" t="e">
        <v>#REF!</v>
      </c>
      <c r="D331" s="115" t="e">
        <v>#REF!</v>
      </c>
      <c r="E331" s="115" t="e">
        <v>#REF!</v>
      </c>
      <c r="F331" s="115" t="e">
        <v>#REF!</v>
      </c>
      <c r="G331" s="115" t="e">
        <v>#REF!</v>
      </c>
      <c r="H331" s="115" t="e">
        <v>#REF!</v>
      </c>
      <c r="I331" s="115" t="e">
        <v>#REF!</v>
      </c>
      <c r="J331" s="115" t="e">
        <v>#REF!</v>
      </c>
      <c r="K331" s="115" t="e">
        <v>#REF!</v>
      </c>
      <c r="L331" s="115" t="e">
        <v>#REF!</v>
      </c>
      <c r="M331" s="115" t="e">
        <v>#REF!</v>
      </c>
      <c r="N331" s="115" t="e">
        <v>#REF!</v>
      </c>
    </row>
    <row r="332" spans="2:14" ht="15.75" customHeight="1">
      <c r="B332" s="114" t="e">
        <v>#N/A</v>
      </c>
      <c r="C332" s="115" t="e">
        <v>#REF!</v>
      </c>
      <c r="D332" s="115" t="e">
        <v>#REF!</v>
      </c>
      <c r="E332" s="115" t="e">
        <v>#REF!</v>
      </c>
      <c r="F332" s="115" t="e">
        <v>#REF!</v>
      </c>
      <c r="G332" s="115" t="e">
        <v>#REF!</v>
      </c>
      <c r="H332" s="115" t="e">
        <v>#REF!</v>
      </c>
      <c r="I332" s="115" t="e">
        <v>#REF!</v>
      </c>
      <c r="J332" s="115" t="e">
        <v>#REF!</v>
      </c>
      <c r="K332" s="115" t="e">
        <v>#REF!</v>
      </c>
      <c r="L332" s="115" t="e">
        <v>#REF!</v>
      </c>
      <c r="M332" s="115" t="e">
        <v>#REF!</v>
      </c>
      <c r="N332" s="115" t="e">
        <v>#REF!</v>
      </c>
    </row>
    <row r="333" spans="2:14" ht="15.75" customHeight="1">
      <c r="B333" s="114" t="e">
        <v>#N/A</v>
      </c>
      <c r="C333" s="115" t="e">
        <v>#REF!</v>
      </c>
      <c r="D333" s="115" t="e">
        <v>#REF!</v>
      </c>
      <c r="E333" s="115" t="e">
        <v>#REF!</v>
      </c>
      <c r="F333" s="115" t="e">
        <v>#REF!</v>
      </c>
      <c r="G333" s="115" t="e">
        <v>#REF!</v>
      </c>
      <c r="H333" s="115" t="e">
        <v>#REF!</v>
      </c>
      <c r="I333" s="115" t="e">
        <v>#REF!</v>
      </c>
      <c r="J333" s="115" t="e">
        <v>#REF!</v>
      </c>
      <c r="K333" s="115" t="e">
        <v>#REF!</v>
      </c>
      <c r="L333" s="115" t="e">
        <v>#REF!</v>
      </c>
      <c r="M333" s="115" t="e">
        <v>#REF!</v>
      </c>
      <c r="N333" s="115" t="e">
        <v>#REF!</v>
      </c>
    </row>
    <row r="334" spans="2:14" ht="15.75" customHeight="1">
      <c r="B334" s="114" t="e">
        <v>#N/A</v>
      </c>
      <c r="C334" s="115" t="e">
        <v>#REF!</v>
      </c>
      <c r="D334" s="115" t="e">
        <v>#REF!</v>
      </c>
      <c r="E334" s="115" t="e">
        <v>#REF!</v>
      </c>
      <c r="F334" s="115" t="e">
        <v>#REF!</v>
      </c>
      <c r="G334" s="115" t="e">
        <v>#REF!</v>
      </c>
      <c r="H334" s="115" t="e">
        <v>#REF!</v>
      </c>
      <c r="I334" s="115" t="e">
        <v>#REF!</v>
      </c>
      <c r="J334" s="115" t="e">
        <v>#REF!</v>
      </c>
      <c r="K334" s="115" t="e">
        <v>#REF!</v>
      </c>
      <c r="L334" s="115" t="e">
        <v>#REF!</v>
      </c>
      <c r="M334" s="115" t="e">
        <v>#REF!</v>
      </c>
      <c r="N334" s="115" t="e">
        <v>#REF!</v>
      </c>
    </row>
    <row r="335" spans="2:14" ht="15.75" customHeight="1">
      <c r="B335" s="114" t="e">
        <v>#N/A</v>
      </c>
      <c r="C335" s="115" t="e">
        <v>#REF!</v>
      </c>
      <c r="D335" s="115" t="e">
        <v>#REF!</v>
      </c>
      <c r="E335" s="115" t="e">
        <v>#REF!</v>
      </c>
      <c r="F335" s="115" t="e">
        <v>#REF!</v>
      </c>
      <c r="G335" s="115" t="e">
        <v>#REF!</v>
      </c>
      <c r="H335" s="115" t="e">
        <v>#REF!</v>
      </c>
      <c r="I335" s="115" t="e">
        <v>#REF!</v>
      </c>
      <c r="J335" s="115" t="e">
        <v>#REF!</v>
      </c>
      <c r="K335" s="115" t="e">
        <v>#REF!</v>
      </c>
      <c r="L335" s="115" t="e">
        <v>#REF!</v>
      </c>
      <c r="M335" s="115" t="e">
        <v>#REF!</v>
      </c>
      <c r="N335" s="115" t="e">
        <v>#REF!</v>
      </c>
    </row>
    <row r="336" spans="2:14" ht="15.75" customHeight="1">
      <c r="B336" s="114" t="e">
        <v>#N/A</v>
      </c>
      <c r="C336" s="115" t="e">
        <v>#REF!</v>
      </c>
      <c r="D336" s="115" t="e">
        <v>#REF!</v>
      </c>
      <c r="E336" s="115" t="e">
        <v>#REF!</v>
      </c>
      <c r="F336" s="115" t="e">
        <v>#REF!</v>
      </c>
      <c r="G336" s="115" t="e">
        <v>#REF!</v>
      </c>
      <c r="H336" s="115" t="e">
        <v>#REF!</v>
      </c>
      <c r="I336" s="115" t="e">
        <v>#REF!</v>
      </c>
      <c r="J336" s="115" t="e">
        <v>#REF!</v>
      </c>
      <c r="K336" s="115" t="e">
        <v>#REF!</v>
      </c>
      <c r="L336" s="115" t="e">
        <v>#REF!</v>
      </c>
      <c r="M336" s="115" t="e">
        <v>#REF!</v>
      </c>
      <c r="N336" s="115" t="e">
        <v>#REF!</v>
      </c>
    </row>
    <row r="337" spans="2:14" ht="15.75" customHeight="1">
      <c r="B337" s="114" t="e">
        <v>#N/A</v>
      </c>
      <c r="C337" s="115" t="e">
        <v>#REF!</v>
      </c>
      <c r="D337" s="115" t="e">
        <v>#REF!</v>
      </c>
      <c r="E337" s="115" t="e">
        <v>#REF!</v>
      </c>
      <c r="F337" s="115" t="e">
        <v>#REF!</v>
      </c>
      <c r="G337" s="115" t="e">
        <v>#REF!</v>
      </c>
      <c r="H337" s="115" t="e">
        <v>#REF!</v>
      </c>
      <c r="I337" s="115" t="e">
        <v>#REF!</v>
      </c>
      <c r="J337" s="115" t="e">
        <v>#REF!</v>
      </c>
      <c r="K337" s="115" t="e">
        <v>#REF!</v>
      </c>
      <c r="L337" s="115" t="e">
        <v>#REF!</v>
      </c>
      <c r="M337" s="115" t="e">
        <v>#REF!</v>
      </c>
      <c r="N337" s="115" t="e">
        <v>#REF!</v>
      </c>
    </row>
    <row r="338" spans="2:14" ht="15.75" customHeight="1">
      <c r="B338" s="114" t="e">
        <v>#N/A</v>
      </c>
      <c r="C338" s="115" t="e">
        <v>#REF!</v>
      </c>
      <c r="D338" s="115" t="e">
        <v>#REF!</v>
      </c>
      <c r="E338" s="115" t="e">
        <v>#REF!</v>
      </c>
      <c r="F338" s="115" t="e">
        <v>#REF!</v>
      </c>
      <c r="G338" s="115" t="e">
        <v>#REF!</v>
      </c>
      <c r="H338" s="115" t="e">
        <v>#REF!</v>
      </c>
      <c r="I338" s="115" t="e">
        <v>#REF!</v>
      </c>
      <c r="J338" s="115" t="e">
        <v>#REF!</v>
      </c>
      <c r="K338" s="115" t="e">
        <v>#REF!</v>
      </c>
      <c r="L338" s="115" t="e">
        <v>#REF!</v>
      </c>
      <c r="M338" s="115" t="e">
        <v>#REF!</v>
      </c>
      <c r="N338" s="115" t="e">
        <v>#REF!</v>
      </c>
    </row>
    <row r="339" spans="2:14" ht="15.75" customHeight="1">
      <c r="B339" s="114" t="e">
        <v>#N/A</v>
      </c>
      <c r="C339" s="115" t="e">
        <v>#REF!</v>
      </c>
      <c r="D339" s="115" t="e">
        <v>#REF!</v>
      </c>
      <c r="E339" s="115" t="e">
        <v>#REF!</v>
      </c>
      <c r="F339" s="115" t="e">
        <v>#REF!</v>
      </c>
      <c r="G339" s="115" t="e">
        <v>#REF!</v>
      </c>
      <c r="H339" s="115" t="e">
        <v>#REF!</v>
      </c>
      <c r="I339" s="115" t="e">
        <v>#REF!</v>
      </c>
      <c r="J339" s="115" t="e">
        <v>#REF!</v>
      </c>
      <c r="K339" s="115" t="e">
        <v>#REF!</v>
      </c>
      <c r="L339" s="115" t="e">
        <v>#REF!</v>
      </c>
      <c r="M339" s="115" t="e">
        <v>#REF!</v>
      </c>
      <c r="N339" s="115" t="e">
        <v>#REF!</v>
      </c>
    </row>
    <row r="340" spans="2:14" ht="15.75" customHeight="1">
      <c r="B340" s="114" t="e">
        <v>#N/A</v>
      </c>
      <c r="C340" s="115" t="e">
        <v>#REF!</v>
      </c>
      <c r="D340" s="115" t="e">
        <v>#REF!</v>
      </c>
      <c r="E340" s="115" t="e">
        <v>#REF!</v>
      </c>
      <c r="F340" s="115" t="e">
        <v>#REF!</v>
      </c>
      <c r="G340" s="115" t="e">
        <v>#REF!</v>
      </c>
      <c r="H340" s="115" t="e">
        <v>#REF!</v>
      </c>
      <c r="I340" s="115" t="e">
        <v>#REF!</v>
      </c>
      <c r="J340" s="115" t="e">
        <v>#REF!</v>
      </c>
      <c r="K340" s="115" t="e">
        <v>#REF!</v>
      </c>
      <c r="L340" s="115" t="e">
        <v>#REF!</v>
      </c>
      <c r="M340" s="115" t="e">
        <v>#REF!</v>
      </c>
      <c r="N340" s="115" t="e">
        <v>#REF!</v>
      </c>
    </row>
    <row r="341" spans="2:14" ht="15.75" customHeight="1">
      <c r="B341" s="116" t="e">
        <v>#N/A</v>
      </c>
      <c r="C341" s="115" t="e">
        <v>#REF!</v>
      </c>
      <c r="D341" s="115" t="e">
        <v>#REF!</v>
      </c>
      <c r="E341" s="115" t="e">
        <v>#REF!</v>
      </c>
      <c r="F341" s="115" t="e">
        <v>#REF!</v>
      </c>
      <c r="G341" s="115" t="e">
        <v>#REF!</v>
      </c>
      <c r="H341" s="115" t="e">
        <v>#REF!</v>
      </c>
      <c r="I341" s="115" t="e">
        <v>#REF!</v>
      </c>
      <c r="J341" s="115" t="e">
        <v>#REF!</v>
      </c>
      <c r="K341" s="115" t="e">
        <v>#REF!</v>
      </c>
      <c r="L341" s="115" t="e">
        <v>#REF!</v>
      </c>
      <c r="M341" s="115" t="e">
        <v>#REF!</v>
      </c>
      <c r="N341" s="115" t="e">
        <v>#REF!</v>
      </c>
    </row>
    <row r="342" spans="2:14" ht="15.75" customHeight="1">
      <c r="B342" s="116" t="e">
        <v>#N/A</v>
      </c>
      <c r="C342" s="115" t="e">
        <v>#REF!</v>
      </c>
      <c r="D342" s="115" t="e">
        <v>#REF!</v>
      </c>
      <c r="E342" s="115" t="e">
        <v>#REF!</v>
      </c>
      <c r="F342" s="115" t="e">
        <v>#REF!</v>
      </c>
      <c r="G342" s="115" t="e">
        <v>#REF!</v>
      </c>
      <c r="H342" s="115" t="e">
        <v>#REF!</v>
      </c>
      <c r="I342" s="115" t="e">
        <v>#REF!</v>
      </c>
      <c r="J342" s="115" t="e">
        <v>#REF!</v>
      </c>
      <c r="K342" s="115" t="e">
        <v>#REF!</v>
      </c>
      <c r="L342" s="115" t="e">
        <v>#REF!</v>
      </c>
      <c r="M342" s="115" t="e">
        <v>#REF!</v>
      </c>
      <c r="N342" s="115" t="e">
        <v>#REF!</v>
      </c>
    </row>
    <row r="343" spans="2:14" ht="15.75" customHeight="1">
      <c r="B343" s="114" t="e">
        <v>#N/A</v>
      </c>
      <c r="C343" s="115" t="e">
        <v>#REF!</v>
      </c>
      <c r="D343" s="115" t="e">
        <v>#REF!</v>
      </c>
      <c r="E343" s="115" t="e">
        <v>#REF!</v>
      </c>
      <c r="F343" s="115" t="e">
        <v>#REF!</v>
      </c>
      <c r="G343" s="115" t="e">
        <v>#REF!</v>
      </c>
      <c r="H343" s="115" t="e">
        <v>#REF!</v>
      </c>
      <c r="I343" s="115" t="e">
        <v>#REF!</v>
      </c>
      <c r="J343" s="115" t="e">
        <v>#REF!</v>
      </c>
      <c r="K343" s="115" t="e">
        <v>#REF!</v>
      </c>
      <c r="L343" s="115" t="e">
        <v>#REF!</v>
      </c>
      <c r="M343" s="115" t="e">
        <v>#REF!</v>
      </c>
      <c r="N343" s="115" t="e">
        <v>#REF!</v>
      </c>
    </row>
    <row r="344" spans="2:14" ht="15.75" customHeight="1">
      <c r="B344" s="114" t="e">
        <v>#N/A</v>
      </c>
      <c r="C344" s="115" t="e">
        <v>#REF!</v>
      </c>
      <c r="D344" s="115" t="e">
        <v>#REF!</v>
      </c>
      <c r="E344" s="115" t="e">
        <v>#REF!</v>
      </c>
      <c r="F344" s="115" t="e">
        <v>#REF!</v>
      </c>
      <c r="G344" s="115" t="e">
        <v>#REF!</v>
      </c>
      <c r="H344" s="115" t="e">
        <v>#REF!</v>
      </c>
      <c r="I344" s="115" t="e">
        <v>#REF!</v>
      </c>
      <c r="J344" s="115" t="e">
        <v>#REF!</v>
      </c>
      <c r="K344" s="115" t="e">
        <v>#REF!</v>
      </c>
      <c r="L344" s="115" t="e">
        <v>#REF!</v>
      </c>
      <c r="M344" s="115" t="e">
        <v>#REF!</v>
      </c>
      <c r="N344" s="115" t="e">
        <v>#REF!</v>
      </c>
    </row>
    <row r="345" spans="2:14" ht="15.75" customHeight="1">
      <c r="B345" s="114" t="e">
        <v>#N/A</v>
      </c>
      <c r="C345" s="115" t="e">
        <v>#REF!</v>
      </c>
      <c r="D345" s="115" t="e">
        <v>#REF!</v>
      </c>
      <c r="E345" s="115" t="e">
        <v>#REF!</v>
      </c>
      <c r="F345" s="115" t="e">
        <v>#REF!</v>
      </c>
      <c r="G345" s="115" t="e">
        <v>#REF!</v>
      </c>
      <c r="H345" s="115" t="e">
        <v>#REF!</v>
      </c>
      <c r="I345" s="115" t="e">
        <v>#REF!</v>
      </c>
      <c r="J345" s="115" t="e">
        <v>#REF!</v>
      </c>
      <c r="K345" s="115" t="e">
        <v>#REF!</v>
      </c>
      <c r="L345" s="115" t="e">
        <v>#REF!</v>
      </c>
      <c r="M345" s="115" t="e">
        <v>#REF!</v>
      </c>
      <c r="N345" s="115" t="e">
        <v>#REF!</v>
      </c>
    </row>
    <row r="346" spans="2:14" ht="15.75" customHeight="1">
      <c r="B346" s="114" t="e">
        <v>#N/A</v>
      </c>
      <c r="C346" s="115" t="e">
        <v>#REF!</v>
      </c>
      <c r="D346" s="115" t="e">
        <v>#REF!</v>
      </c>
      <c r="E346" s="115" t="e">
        <v>#REF!</v>
      </c>
      <c r="F346" s="115" t="e">
        <v>#REF!</v>
      </c>
      <c r="G346" s="115" t="e">
        <v>#REF!</v>
      </c>
      <c r="H346" s="115" t="e">
        <v>#REF!</v>
      </c>
      <c r="I346" s="115" t="e">
        <v>#REF!</v>
      </c>
      <c r="J346" s="115" t="e">
        <v>#REF!</v>
      </c>
      <c r="K346" s="115" t="e">
        <v>#REF!</v>
      </c>
      <c r="L346" s="115" t="e">
        <v>#REF!</v>
      </c>
      <c r="M346" s="115" t="e">
        <v>#REF!</v>
      </c>
      <c r="N346" s="115" t="e">
        <v>#REF!</v>
      </c>
    </row>
    <row r="347" spans="2:14" ht="15.75" customHeight="1">
      <c r="B347" s="114" t="e">
        <v>#N/A</v>
      </c>
      <c r="C347" s="115" t="e">
        <v>#REF!</v>
      </c>
      <c r="D347" s="115" t="e">
        <v>#REF!</v>
      </c>
      <c r="E347" s="115" t="e">
        <v>#REF!</v>
      </c>
      <c r="F347" s="115" t="e">
        <v>#REF!</v>
      </c>
      <c r="G347" s="115" t="e">
        <v>#REF!</v>
      </c>
      <c r="H347" s="115" t="e">
        <v>#REF!</v>
      </c>
      <c r="I347" s="115" t="e">
        <v>#REF!</v>
      </c>
      <c r="J347" s="115" t="e">
        <v>#REF!</v>
      </c>
      <c r="K347" s="115" t="e">
        <v>#REF!</v>
      </c>
      <c r="L347" s="115" t="e">
        <v>#REF!</v>
      </c>
      <c r="M347" s="115" t="e">
        <v>#REF!</v>
      </c>
      <c r="N347" s="115" t="e">
        <v>#REF!</v>
      </c>
    </row>
    <row r="348" spans="2:14" ht="15.75" customHeight="1">
      <c r="B348" s="114" t="e">
        <v>#N/A</v>
      </c>
      <c r="C348" s="115" t="e">
        <v>#REF!</v>
      </c>
      <c r="D348" s="115" t="e">
        <v>#REF!</v>
      </c>
      <c r="E348" s="115" t="e">
        <v>#REF!</v>
      </c>
      <c r="F348" s="115" t="e">
        <v>#REF!</v>
      </c>
      <c r="G348" s="115" t="e">
        <v>#REF!</v>
      </c>
      <c r="H348" s="115" t="e">
        <v>#REF!</v>
      </c>
      <c r="I348" s="115" t="e">
        <v>#REF!</v>
      </c>
      <c r="J348" s="115" t="e">
        <v>#REF!</v>
      </c>
      <c r="K348" s="115" t="e">
        <v>#REF!</v>
      </c>
      <c r="L348" s="115" t="e">
        <v>#REF!</v>
      </c>
      <c r="M348" s="115" t="e">
        <v>#REF!</v>
      </c>
      <c r="N348" s="115" t="e">
        <v>#REF!</v>
      </c>
    </row>
    <row r="349" spans="2:14" ht="15.75" customHeight="1">
      <c r="B349" s="114" t="e">
        <v>#N/A</v>
      </c>
      <c r="C349" s="115" t="e">
        <v>#REF!</v>
      </c>
      <c r="D349" s="115" t="e">
        <v>#REF!</v>
      </c>
      <c r="E349" s="115" t="e">
        <v>#REF!</v>
      </c>
      <c r="F349" s="115" t="e">
        <v>#REF!</v>
      </c>
      <c r="G349" s="115" t="e">
        <v>#REF!</v>
      </c>
      <c r="H349" s="115" t="e">
        <v>#REF!</v>
      </c>
      <c r="I349" s="115" t="e">
        <v>#REF!</v>
      </c>
      <c r="J349" s="115" t="e">
        <v>#REF!</v>
      </c>
      <c r="K349" s="115" t="e">
        <v>#REF!</v>
      </c>
      <c r="L349" s="115" t="e">
        <v>#REF!</v>
      </c>
      <c r="M349" s="115" t="e">
        <v>#REF!</v>
      </c>
      <c r="N349" s="115" t="e">
        <v>#REF!</v>
      </c>
    </row>
    <row r="350" spans="2:14" ht="15.75" customHeight="1">
      <c r="B350" s="114" t="e">
        <v>#N/A</v>
      </c>
      <c r="C350" s="115" t="e">
        <v>#REF!</v>
      </c>
      <c r="D350" s="115" t="e">
        <v>#REF!</v>
      </c>
      <c r="E350" s="115" t="e">
        <v>#REF!</v>
      </c>
      <c r="F350" s="115" t="e">
        <v>#REF!</v>
      </c>
      <c r="G350" s="115" t="e">
        <v>#REF!</v>
      </c>
      <c r="H350" s="115" t="e">
        <v>#REF!</v>
      </c>
      <c r="I350" s="115" t="e">
        <v>#REF!</v>
      </c>
      <c r="J350" s="115" t="e">
        <v>#REF!</v>
      </c>
      <c r="K350" s="115" t="e">
        <v>#REF!</v>
      </c>
      <c r="L350" s="115" t="e">
        <v>#REF!</v>
      </c>
      <c r="M350" s="115" t="e">
        <v>#REF!</v>
      </c>
      <c r="N350" s="115" t="e">
        <v>#REF!</v>
      </c>
    </row>
    <row r="351" spans="2:14" ht="15.75" customHeight="1">
      <c r="B351" s="114" t="e">
        <v>#N/A</v>
      </c>
      <c r="C351" s="115" t="e">
        <v>#REF!</v>
      </c>
      <c r="D351" s="115" t="e">
        <v>#REF!</v>
      </c>
      <c r="E351" s="115" t="e">
        <v>#REF!</v>
      </c>
      <c r="F351" s="115" t="e">
        <v>#REF!</v>
      </c>
      <c r="G351" s="115" t="e">
        <v>#REF!</v>
      </c>
      <c r="H351" s="115" t="e">
        <v>#REF!</v>
      </c>
      <c r="I351" s="115" t="e">
        <v>#REF!</v>
      </c>
      <c r="J351" s="115" t="e">
        <v>#REF!</v>
      </c>
      <c r="K351" s="115" t="e">
        <v>#REF!</v>
      </c>
      <c r="L351" s="115" t="e">
        <v>#REF!</v>
      </c>
      <c r="M351" s="115" t="e">
        <v>#REF!</v>
      </c>
      <c r="N351" s="115" t="e">
        <v>#REF!</v>
      </c>
    </row>
    <row r="352" spans="2:14" ht="15.75" customHeight="1">
      <c r="B352" s="114" t="e">
        <v>#N/A</v>
      </c>
      <c r="C352" s="115" t="e">
        <v>#REF!</v>
      </c>
      <c r="D352" s="115" t="e">
        <v>#REF!</v>
      </c>
      <c r="E352" s="115" t="e">
        <v>#REF!</v>
      </c>
      <c r="F352" s="115" t="e">
        <v>#REF!</v>
      </c>
      <c r="G352" s="115" t="e">
        <v>#REF!</v>
      </c>
      <c r="H352" s="115" t="e">
        <v>#REF!</v>
      </c>
      <c r="I352" s="115" t="e">
        <v>#REF!</v>
      </c>
      <c r="J352" s="115" t="e">
        <v>#REF!</v>
      </c>
      <c r="K352" s="115" t="e">
        <v>#REF!</v>
      </c>
      <c r="L352" s="115" t="e">
        <v>#REF!</v>
      </c>
      <c r="M352" s="115" t="e">
        <v>#REF!</v>
      </c>
      <c r="N352" s="115" t="e">
        <v>#REF!</v>
      </c>
    </row>
    <row r="353" spans="2:14" ht="15.75" customHeight="1">
      <c r="B353" s="114" t="e">
        <v>#N/A</v>
      </c>
      <c r="C353" s="115" t="e">
        <v>#REF!</v>
      </c>
      <c r="D353" s="115" t="e">
        <v>#REF!</v>
      </c>
      <c r="E353" s="115" t="e">
        <v>#REF!</v>
      </c>
      <c r="F353" s="115" t="e">
        <v>#REF!</v>
      </c>
      <c r="G353" s="115" t="e">
        <v>#REF!</v>
      </c>
      <c r="H353" s="115" t="e">
        <v>#REF!</v>
      </c>
      <c r="I353" s="115" t="e">
        <v>#REF!</v>
      </c>
      <c r="J353" s="115" t="e">
        <v>#REF!</v>
      </c>
      <c r="K353" s="115" t="e">
        <v>#REF!</v>
      </c>
      <c r="L353" s="115" t="e">
        <v>#REF!</v>
      </c>
      <c r="M353" s="115" t="e">
        <v>#REF!</v>
      </c>
      <c r="N353" s="115" t="e">
        <v>#REF!</v>
      </c>
    </row>
    <row r="354" spans="2:14" ht="15.75" customHeight="1">
      <c r="B354" s="114" t="e">
        <v>#N/A</v>
      </c>
      <c r="C354" s="115" t="e">
        <v>#REF!</v>
      </c>
      <c r="D354" s="115" t="e">
        <v>#REF!</v>
      </c>
      <c r="E354" s="115" t="e">
        <v>#REF!</v>
      </c>
      <c r="F354" s="115" t="e">
        <v>#REF!</v>
      </c>
      <c r="G354" s="115" t="e">
        <v>#REF!</v>
      </c>
      <c r="H354" s="115" t="e">
        <v>#REF!</v>
      </c>
      <c r="I354" s="115" t="e">
        <v>#REF!</v>
      </c>
      <c r="J354" s="115" t="e">
        <v>#REF!</v>
      </c>
      <c r="K354" s="115" t="e">
        <v>#REF!</v>
      </c>
      <c r="L354" s="115" t="e">
        <v>#REF!</v>
      </c>
      <c r="M354" s="115" t="e">
        <v>#REF!</v>
      </c>
      <c r="N354" s="115" t="e">
        <v>#REF!</v>
      </c>
    </row>
    <row r="355" spans="2:14" ht="15.75" customHeight="1">
      <c r="B355" s="114" t="e">
        <v>#N/A</v>
      </c>
      <c r="C355" s="115" t="e">
        <v>#REF!</v>
      </c>
      <c r="D355" s="115" t="e">
        <v>#REF!</v>
      </c>
      <c r="E355" s="115" t="e">
        <v>#REF!</v>
      </c>
      <c r="F355" s="115" t="e">
        <v>#REF!</v>
      </c>
      <c r="G355" s="115" t="e">
        <v>#REF!</v>
      </c>
      <c r="H355" s="115" t="e">
        <v>#REF!</v>
      </c>
      <c r="I355" s="115" t="e">
        <v>#REF!</v>
      </c>
      <c r="J355" s="115" t="e">
        <v>#REF!</v>
      </c>
      <c r="K355" s="115" t="e">
        <v>#REF!</v>
      </c>
      <c r="L355" s="115" t="e">
        <v>#REF!</v>
      </c>
      <c r="M355" s="115" t="e">
        <v>#REF!</v>
      </c>
      <c r="N355" s="115" t="e">
        <v>#REF!</v>
      </c>
    </row>
    <row r="356" spans="2:14" ht="15.75" customHeight="1">
      <c r="B356" s="114" t="e">
        <v>#N/A</v>
      </c>
      <c r="C356" s="115" t="e">
        <v>#REF!</v>
      </c>
      <c r="D356" s="115" t="e">
        <v>#REF!</v>
      </c>
      <c r="E356" s="115" t="e">
        <v>#REF!</v>
      </c>
      <c r="F356" s="115" t="e">
        <v>#REF!</v>
      </c>
      <c r="G356" s="115" t="e">
        <v>#REF!</v>
      </c>
      <c r="H356" s="115" t="e">
        <v>#REF!</v>
      </c>
      <c r="I356" s="115" t="e">
        <v>#REF!</v>
      </c>
      <c r="J356" s="115" t="e">
        <v>#REF!</v>
      </c>
      <c r="K356" s="115" t="e">
        <v>#REF!</v>
      </c>
      <c r="L356" s="115" t="e">
        <v>#REF!</v>
      </c>
      <c r="M356" s="115" t="e">
        <v>#REF!</v>
      </c>
      <c r="N356" s="115" t="e">
        <v>#REF!</v>
      </c>
    </row>
    <row r="357" spans="2:14" ht="15.75" customHeight="1">
      <c r="B357" s="114" t="e">
        <v>#N/A</v>
      </c>
      <c r="C357" s="115" t="e">
        <v>#REF!</v>
      </c>
      <c r="D357" s="115" t="e">
        <v>#REF!</v>
      </c>
      <c r="E357" s="115" t="e">
        <v>#REF!</v>
      </c>
      <c r="F357" s="115" t="e">
        <v>#REF!</v>
      </c>
      <c r="G357" s="115" t="e">
        <v>#REF!</v>
      </c>
      <c r="H357" s="115" t="e">
        <v>#REF!</v>
      </c>
      <c r="I357" s="115" t="e">
        <v>#REF!</v>
      </c>
      <c r="J357" s="115" t="e">
        <v>#REF!</v>
      </c>
      <c r="K357" s="115" t="e">
        <v>#REF!</v>
      </c>
      <c r="L357" s="115" t="e">
        <v>#REF!</v>
      </c>
      <c r="M357" s="115" t="e">
        <v>#REF!</v>
      </c>
      <c r="N357" s="115" t="e">
        <v>#REF!</v>
      </c>
    </row>
    <row r="358" spans="2:14" ht="15.75" customHeight="1">
      <c r="B358" s="114" t="e">
        <v>#N/A</v>
      </c>
      <c r="C358" s="115" t="e">
        <v>#REF!</v>
      </c>
      <c r="D358" s="115" t="e">
        <v>#REF!</v>
      </c>
      <c r="E358" s="115" t="e">
        <v>#REF!</v>
      </c>
      <c r="F358" s="115" t="e">
        <v>#REF!</v>
      </c>
      <c r="G358" s="115" t="e">
        <v>#REF!</v>
      </c>
      <c r="H358" s="115" t="e">
        <v>#REF!</v>
      </c>
      <c r="I358" s="115" t="e">
        <v>#REF!</v>
      </c>
      <c r="J358" s="115" t="e">
        <v>#REF!</v>
      </c>
      <c r="K358" s="115" t="e">
        <v>#REF!</v>
      </c>
      <c r="L358" s="115" t="e">
        <v>#REF!</v>
      </c>
      <c r="M358" s="115" t="e">
        <v>#REF!</v>
      </c>
      <c r="N358" s="115" t="e">
        <v>#REF!</v>
      </c>
    </row>
    <row r="359" spans="2:14" ht="15.75" customHeight="1">
      <c r="B359" s="114" t="e">
        <v>#N/A</v>
      </c>
      <c r="C359" s="115" t="e">
        <v>#REF!</v>
      </c>
      <c r="D359" s="115" t="e">
        <v>#REF!</v>
      </c>
      <c r="E359" s="115" t="e">
        <v>#REF!</v>
      </c>
      <c r="F359" s="115" t="e">
        <v>#REF!</v>
      </c>
      <c r="G359" s="115" t="e">
        <v>#REF!</v>
      </c>
      <c r="H359" s="115" t="e">
        <v>#REF!</v>
      </c>
      <c r="I359" s="115" t="e">
        <v>#REF!</v>
      </c>
      <c r="J359" s="115" t="e">
        <v>#REF!</v>
      </c>
      <c r="K359" s="115" t="e">
        <v>#REF!</v>
      </c>
      <c r="L359" s="115" t="e">
        <v>#REF!</v>
      </c>
      <c r="M359" s="115" t="e">
        <v>#REF!</v>
      </c>
      <c r="N359" s="115" t="e">
        <v>#REF!</v>
      </c>
    </row>
    <row r="360" spans="2:14" ht="15.75" customHeight="1">
      <c r="B360" s="114" t="e">
        <v>#N/A</v>
      </c>
      <c r="C360" s="115" t="e">
        <v>#REF!</v>
      </c>
      <c r="D360" s="115" t="e">
        <v>#REF!</v>
      </c>
      <c r="E360" s="115" t="e">
        <v>#REF!</v>
      </c>
      <c r="F360" s="115" t="e">
        <v>#REF!</v>
      </c>
      <c r="G360" s="115" t="e">
        <v>#REF!</v>
      </c>
      <c r="H360" s="115" t="e">
        <v>#REF!</v>
      </c>
      <c r="I360" s="115" t="e">
        <v>#REF!</v>
      </c>
      <c r="J360" s="115" t="e">
        <v>#REF!</v>
      </c>
      <c r="K360" s="115" t="e">
        <v>#REF!</v>
      </c>
      <c r="L360" s="115" t="e">
        <v>#REF!</v>
      </c>
      <c r="M360" s="115" t="e">
        <v>#REF!</v>
      </c>
      <c r="N360" s="115" t="e">
        <v>#REF!</v>
      </c>
    </row>
    <row r="361" spans="2:14" ht="15.75" customHeight="1">
      <c r="B361" s="114" t="e">
        <v>#N/A</v>
      </c>
      <c r="C361" s="115" t="e">
        <v>#REF!</v>
      </c>
      <c r="D361" s="115" t="e">
        <v>#REF!</v>
      </c>
      <c r="E361" s="115" t="e">
        <v>#REF!</v>
      </c>
      <c r="F361" s="115" t="e">
        <v>#REF!</v>
      </c>
      <c r="G361" s="115" t="e">
        <v>#REF!</v>
      </c>
      <c r="H361" s="115" t="e">
        <v>#REF!</v>
      </c>
      <c r="I361" s="115" t="e">
        <v>#REF!</v>
      </c>
      <c r="J361" s="115" t="e">
        <v>#REF!</v>
      </c>
      <c r="K361" s="115" t="e">
        <v>#REF!</v>
      </c>
      <c r="L361" s="115" t="e">
        <v>#REF!</v>
      </c>
      <c r="M361" s="115" t="e">
        <v>#REF!</v>
      </c>
      <c r="N361" s="115" t="e">
        <v>#REF!</v>
      </c>
    </row>
    <row r="362" spans="2:14" ht="15.75" customHeight="1">
      <c r="B362" s="114" t="e">
        <v>#N/A</v>
      </c>
      <c r="C362" s="115" t="e">
        <v>#REF!</v>
      </c>
      <c r="D362" s="115" t="e">
        <v>#REF!</v>
      </c>
      <c r="E362" s="115" t="e">
        <v>#REF!</v>
      </c>
      <c r="F362" s="115" t="e">
        <v>#REF!</v>
      </c>
      <c r="G362" s="115" t="e">
        <v>#REF!</v>
      </c>
      <c r="H362" s="115" t="e">
        <v>#REF!</v>
      </c>
      <c r="I362" s="115" t="e">
        <v>#REF!</v>
      </c>
      <c r="J362" s="115" t="e">
        <v>#REF!</v>
      </c>
      <c r="K362" s="115" t="e">
        <v>#REF!</v>
      </c>
      <c r="L362" s="115" t="e">
        <v>#REF!</v>
      </c>
      <c r="M362" s="115" t="e">
        <v>#REF!</v>
      </c>
      <c r="N362" s="115" t="e">
        <v>#REF!</v>
      </c>
    </row>
    <row r="363" spans="2:14" ht="15.75" customHeight="1">
      <c r="B363" s="114" t="e">
        <v>#N/A</v>
      </c>
      <c r="C363" s="115" t="e">
        <v>#REF!</v>
      </c>
      <c r="D363" s="115" t="e">
        <v>#REF!</v>
      </c>
      <c r="E363" s="115" t="e">
        <v>#REF!</v>
      </c>
      <c r="F363" s="115" t="e">
        <v>#REF!</v>
      </c>
      <c r="G363" s="115" t="e">
        <v>#REF!</v>
      </c>
      <c r="H363" s="115" t="e">
        <v>#REF!</v>
      </c>
      <c r="I363" s="115" t="e">
        <v>#REF!</v>
      </c>
      <c r="J363" s="115" t="e">
        <v>#REF!</v>
      </c>
      <c r="K363" s="115" t="e">
        <v>#REF!</v>
      </c>
      <c r="L363" s="115" t="e">
        <v>#REF!</v>
      </c>
      <c r="M363" s="115" t="e">
        <v>#REF!</v>
      </c>
      <c r="N363" s="115" t="e">
        <v>#REF!</v>
      </c>
    </row>
    <row r="364" spans="2:14" ht="15.75" customHeight="1">
      <c r="B364" s="114" t="e">
        <v>#N/A</v>
      </c>
      <c r="C364" s="115" t="e">
        <v>#REF!</v>
      </c>
      <c r="D364" s="115" t="e">
        <v>#REF!</v>
      </c>
      <c r="E364" s="115" t="e">
        <v>#REF!</v>
      </c>
      <c r="F364" s="115" t="e">
        <v>#REF!</v>
      </c>
      <c r="G364" s="115" t="e">
        <v>#REF!</v>
      </c>
      <c r="H364" s="115" t="e">
        <v>#REF!</v>
      </c>
      <c r="I364" s="115" t="e">
        <v>#REF!</v>
      </c>
      <c r="J364" s="115" t="e">
        <v>#REF!</v>
      </c>
      <c r="K364" s="115" t="e">
        <v>#REF!</v>
      </c>
      <c r="L364" s="115" t="e">
        <v>#REF!</v>
      </c>
      <c r="M364" s="115" t="e">
        <v>#REF!</v>
      </c>
      <c r="N364" s="115" t="e">
        <v>#REF!</v>
      </c>
    </row>
    <row r="365" spans="2:14" ht="15.75" customHeight="1">
      <c r="B365" s="114" t="e">
        <v>#N/A</v>
      </c>
      <c r="C365" s="115" t="e">
        <v>#REF!</v>
      </c>
      <c r="D365" s="115" t="e">
        <v>#REF!</v>
      </c>
      <c r="E365" s="115" t="e">
        <v>#REF!</v>
      </c>
      <c r="F365" s="115" t="e">
        <v>#REF!</v>
      </c>
      <c r="G365" s="115" t="e">
        <v>#REF!</v>
      </c>
      <c r="H365" s="115" t="e">
        <v>#REF!</v>
      </c>
      <c r="I365" s="115" t="e">
        <v>#REF!</v>
      </c>
      <c r="J365" s="115" t="e">
        <v>#REF!</v>
      </c>
      <c r="K365" s="115" t="e">
        <v>#REF!</v>
      </c>
      <c r="L365" s="115" t="e">
        <v>#REF!</v>
      </c>
      <c r="M365" s="115" t="e">
        <v>#REF!</v>
      </c>
      <c r="N365" s="115" t="e">
        <v>#REF!</v>
      </c>
    </row>
    <row r="366" spans="2:14" ht="15.75" customHeight="1">
      <c r="B366" s="114" t="e">
        <v>#N/A</v>
      </c>
      <c r="C366" s="115" t="e">
        <v>#REF!</v>
      </c>
      <c r="D366" s="115" t="e">
        <v>#REF!</v>
      </c>
      <c r="E366" s="115" t="e">
        <v>#REF!</v>
      </c>
      <c r="F366" s="115" t="e">
        <v>#REF!</v>
      </c>
      <c r="G366" s="115" t="e">
        <v>#REF!</v>
      </c>
      <c r="H366" s="115" t="e">
        <v>#REF!</v>
      </c>
      <c r="I366" s="115" t="e">
        <v>#REF!</v>
      </c>
      <c r="J366" s="115" t="e">
        <v>#REF!</v>
      </c>
      <c r="K366" s="115" t="e">
        <v>#REF!</v>
      </c>
      <c r="L366" s="115" t="e">
        <v>#REF!</v>
      </c>
      <c r="M366" s="115" t="e">
        <v>#REF!</v>
      </c>
      <c r="N366" s="115" t="e">
        <v>#REF!</v>
      </c>
    </row>
    <row r="367" spans="2:14" ht="15.75" customHeight="1">
      <c r="B367" s="114" t="e">
        <v>#N/A</v>
      </c>
      <c r="C367" s="115" t="e">
        <v>#REF!</v>
      </c>
      <c r="D367" s="115" t="e">
        <v>#REF!</v>
      </c>
      <c r="E367" s="115" t="e">
        <v>#REF!</v>
      </c>
      <c r="F367" s="115" t="e">
        <v>#REF!</v>
      </c>
      <c r="G367" s="115" t="e">
        <v>#REF!</v>
      </c>
      <c r="H367" s="115" t="e">
        <v>#REF!</v>
      </c>
      <c r="I367" s="115" t="e">
        <v>#REF!</v>
      </c>
      <c r="J367" s="115" t="e">
        <v>#REF!</v>
      </c>
      <c r="K367" s="115" t="e">
        <v>#REF!</v>
      </c>
      <c r="L367" s="115" t="e">
        <v>#REF!</v>
      </c>
      <c r="M367" s="115" t="e">
        <v>#REF!</v>
      </c>
      <c r="N367" s="115" t="e">
        <v>#REF!</v>
      </c>
    </row>
    <row r="368" spans="2:14" ht="15.75" customHeight="1">
      <c r="B368" s="114" t="e">
        <v>#N/A</v>
      </c>
      <c r="C368" s="115" t="e">
        <v>#REF!</v>
      </c>
      <c r="D368" s="115" t="e">
        <v>#REF!</v>
      </c>
      <c r="E368" s="115" t="e">
        <v>#REF!</v>
      </c>
      <c r="F368" s="115" t="e">
        <v>#REF!</v>
      </c>
      <c r="G368" s="115" t="e">
        <v>#REF!</v>
      </c>
      <c r="H368" s="115" t="e">
        <v>#REF!</v>
      </c>
      <c r="I368" s="115" t="e">
        <v>#REF!</v>
      </c>
      <c r="J368" s="115" t="e">
        <v>#REF!</v>
      </c>
      <c r="K368" s="115" t="e">
        <v>#REF!</v>
      </c>
      <c r="L368" s="115" t="e">
        <v>#REF!</v>
      </c>
      <c r="M368" s="115" t="e">
        <v>#REF!</v>
      </c>
      <c r="N368" s="115" t="e">
        <v>#REF!</v>
      </c>
    </row>
    <row r="369" spans="2:14" ht="15.75" customHeight="1">
      <c r="B369" s="114" t="e">
        <v>#N/A</v>
      </c>
      <c r="C369" s="115" t="e">
        <v>#REF!</v>
      </c>
      <c r="D369" s="115" t="e">
        <v>#REF!</v>
      </c>
      <c r="E369" s="115" t="e">
        <v>#REF!</v>
      </c>
      <c r="F369" s="115" t="e">
        <v>#REF!</v>
      </c>
      <c r="G369" s="115" t="e">
        <v>#REF!</v>
      </c>
      <c r="H369" s="115" t="e">
        <v>#REF!</v>
      </c>
      <c r="I369" s="115" t="e">
        <v>#REF!</v>
      </c>
      <c r="J369" s="115" t="e">
        <v>#REF!</v>
      </c>
      <c r="K369" s="115" t="e">
        <v>#REF!</v>
      </c>
      <c r="L369" s="115" t="e">
        <v>#REF!</v>
      </c>
      <c r="M369" s="115" t="e">
        <v>#REF!</v>
      </c>
      <c r="N369" s="115" t="e">
        <v>#REF!</v>
      </c>
    </row>
    <row r="370" spans="2:14" ht="15.75" customHeight="1">
      <c r="B370" s="114" t="e">
        <v>#N/A</v>
      </c>
      <c r="C370" s="115" t="e">
        <v>#REF!</v>
      </c>
      <c r="D370" s="115" t="e">
        <v>#REF!</v>
      </c>
      <c r="E370" s="115" t="e">
        <v>#REF!</v>
      </c>
      <c r="F370" s="115" t="e">
        <v>#REF!</v>
      </c>
      <c r="G370" s="115" t="e">
        <v>#REF!</v>
      </c>
      <c r="H370" s="115" t="e">
        <v>#REF!</v>
      </c>
      <c r="I370" s="115" t="e">
        <v>#REF!</v>
      </c>
      <c r="J370" s="115" t="e">
        <v>#REF!</v>
      </c>
      <c r="K370" s="115" t="e">
        <v>#REF!</v>
      </c>
      <c r="L370" s="115" t="e">
        <v>#REF!</v>
      </c>
      <c r="M370" s="115" t="e">
        <v>#REF!</v>
      </c>
      <c r="N370" s="115" t="e">
        <v>#REF!</v>
      </c>
    </row>
    <row r="371" spans="2:14" ht="15.75" customHeight="1">
      <c r="B371" s="114" t="e">
        <v>#N/A</v>
      </c>
      <c r="C371" s="115" t="e">
        <v>#REF!</v>
      </c>
      <c r="D371" s="115" t="e">
        <v>#REF!</v>
      </c>
      <c r="E371" s="115" t="e">
        <v>#REF!</v>
      </c>
      <c r="F371" s="115" t="e">
        <v>#REF!</v>
      </c>
      <c r="G371" s="115" t="e">
        <v>#REF!</v>
      </c>
      <c r="H371" s="115" t="e">
        <v>#REF!</v>
      </c>
      <c r="I371" s="115" t="e">
        <v>#REF!</v>
      </c>
      <c r="J371" s="115" t="e">
        <v>#REF!</v>
      </c>
      <c r="K371" s="115" t="e">
        <v>#REF!</v>
      </c>
      <c r="L371" s="115" t="e">
        <v>#REF!</v>
      </c>
      <c r="M371" s="115" t="e">
        <v>#REF!</v>
      </c>
      <c r="N371" s="115" t="e">
        <v>#REF!</v>
      </c>
    </row>
    <row r="372" spans="2:14" ht="15.75" customHeight="1">
      <c r="B372" s="114" t="e">
        <v>#N/A</v>
      </c>
      <c r="C372" s="115" t="e">
        <v>#REF!</v>
      </c>
      <c r="D372" s="115" t="e">
        <v>#REF!</v>
      </c>
      <c r="E372" s="115" t="e">
        <v>#REF!</v>
      </c>
      <c r="F372" s="115" t="e">
        <v>#REF!</v>
      </c>
      <c r="G372" s="115" t="e">
        <v>#REF!</v>
      </c>
      <c r="H372" s="115" t="e">
        <v>#REF!</v>
      </c>
      <c r="I372" s="115" t="e">
        <v>#REF!</v>
      </c>
      <c r="J372" s="115" t="e">
        <v>#REF!</v>
      </c>
      <c r="K372" s="115" t="e">
        <v>#REF!</v>
      </c>
      <c r="L372" s="115" t="e">
        <v>#REF!</v>
      </c>
      <c r="M372" s="115" t="e">
        <v>#REF!</v>
      </c>
      <c r="N372" s="115" t="e">
        <v>#REF!</v>
      </c>
    </row>
    <row r="373" spans="2:14" ht="15.75" customHeight="1">
      <c r="B373" s="114" t="e">
        <v>#N/A</v>
      </c>
      <c r="C373" s="115" t="e">
        <v>#REF!</v>
      </c>
      <c r="D373" s="115" t="e">
        <v>#REF!</v>
      </c>
      <c r="E373" s="115" t="e">
        <v>#REF!</v>
      </c>
      <c r="F373" s="115" t="e">
        <v>#REF!</v>
      </c>
      <c r="G373" s="115" t="e">
        <v>#REF!</v>
      </c>
      <c r="H373" s="115" t="e">
        <v>#REF!</v>
      </c>
      <c r="I373" s="115" t="e">
        <v>#REF!</v>
      </c>
      <c r="J373" s="115" t="e">
        <v>#REF!</v>
      </c>
      <c r="K373" s="115" t="e">
        <v>#REF!</v>
      </c>
      <c r="L373" s="115" t="e">
        <v>#REF!</v>
      </c>
      <c r="M373" s="115" t="e">
        <v>#REF!</v>
      </c>
      <c r="N373" s="115" t="e">
        <v>#REF!</v>
      </c>
    </row>
    <row r="374" spans="2:14" ht="15.75" customHeight="1">
      <c r="B374" s="114" t="e">
        <v>#N/A</v>
      </c>
      <c r="C374" s="115" t="e">
        <v>#REF!</v>
      </c>
      <c r="D374" s="115" t="e">
        <v>#REF!</v>
      </c>
      <c r="E374" s="115" t="e">
        <v>#REF!</v>
      </c>
      <c r="F374" s="115" t="e">
        <v>#REF!</v>
      </c>
      <c r="G374" s="115" t="e">
        <v>#REF!</v>
      </c>
      <c r="H374" s="115" t="e">
        <v>#REF!</v>
      </c>
      <c r="I374" s="115" t="e">
        <v>#REF!</v>
      </c>
      <c r="J374" s="115" t="e">
        <v>#REF!</v>
      </c>
      <c r="K374" s="115" t="e">
        <v>#REF!</v>
      </c>
      <c r="L374" s="115" t="e">
        <v>#REF!</v>
      </c>
      <c r="M374" s="115" t="e">
        <v>#REF!</v>
      </c>
      <c r="N374" s="115" t="e">
        <v>#REF!</v>
      </c>
    </row>
    <row r="375" spans="2:14" ht="15.75" customHeight="1">
      <c r="B375" s="114" t="e">
        <v>#N/A</v>
      </c>
      <c r="C375" s="115" t="e">
        <v>#REF!</v>
      </c>
      <c r="D375" s="115" t="e">
        <v>#REF!</v>
      </c>
      <c r="E375" s="115" t="e">
        <v>#REF!</v>
      </c>
      <c r="F375" s="115" t="e">
        <v>#REF!</v>
      </c>
      <c r="G375" s="115" t="e">
        <v>#REF!</v>
      </c>
      <c r="H375" s="115" t="e">
        <v>#REF!</v>
      </c>
      <c r="I375" s="115" t="e">
        <v>#REF!</v>
      </c>
      <c r="J375" s="115" t="e">
        <v>#REF!</v>
      </c>
      <c r="K375" s="115" t="e">
        <v>#REF!</v>
      </c>
      <c r="L375" s="115" t="e">
        <v>#REF!</v>
      </c>
      <c r="M375" s="115" t="e">
        <v>#REF!</v>
      </c>
      <c r="N375" s="115" t="e">
        <v>#REF!</v>
      </c>
    </row>
    <row r="376" spans="2:14" ht="15.75" customHeight="1">
      <c r="B376" s="114" t="e">
        <v>#N/A</v>
      </c>
      <c r="C376" s="115" t="e">
        <v>#REF!</v>
      </c>
      <c r="D376" s="115" t="e">
        <v>#REF!</v>
      </c>
      <c r="E376" s="115" t="e">
        <v>#REF!</v>
      </c>
      <c r="F376" s="115" t="e">
        <v>#REF!</v>
      </c>
      <c r="G376" s="115" t="e">
        <v>#REF!</v>
      </c>
      <c r="H376" s="115" t="e">
        <v>#REF!</v>
      </c>
      <c r="I376" s="115" t="e">
        <v>#REF!</v>
      </c>
      <c r="J376" s="115" t="e">
        <v>#REF!</v>
      </c>
      <c r="K376" s="115" t="e">
        <v>#REF!</v>
      </c>
      <c r="L376" s="115" t="e">
        <v>#REF!</v>
      </c>
      <c r="M376" s="115" t="e">
        <v>#REF!</v>
      </c>
      <c r="N376" s="115" t="e">
        <v>#REF!</v>
      </c>
    </row>
    <row r="377" spans="2:14" ht="15.75" customHeight="1">
      <c r="B377" s="114" t="e">
        <v>#N/A</v>
      </c>
      <c r="C377" s="115" t="e">
        <v>#REF!</v>
      </c>
      <c r="D377" s="115" t="e">
        <v>#REF!</v>
      </c>
      <c r="E377" s="115" t="e">
        <v>#REF!</v>
      </c>
      <c r="F377" s="115" t="e">
        <v>#REF!</v>
      </c>
      <c r="G377" s="115" t="e">
        <v>#REF!</v>
      </c>
      <c r="H377" s="115" t="e">
        <v>#REF!</v>
      </c>
      <c r="I377" s="115" t="e">
        <v>#REF!</v>
      </c>
      <c r="J377" s="115" t="e">
        <v>#REF!</v>
      </c>
      <c r="K377" s="115" t="e">
        <v>#REF!</v>
      </c>
      <c r="L377" s="115" t="e">
        <v>#REF!</v>
      </c>
      <c r="M377" s="115" t="e">
        <v>#REF!</v>
      </c>
      <c r="N377" s="115" t="e">
        <v>#REF!</v>
      </c>
    </row>
    <row r="378" spans="2:14" ht="15.75" customHeight="1">
      <c r="B378" s="114" t="e">
        <v>#N/A</v>
      </c>
      <c r="C378" s="115" t="e">
        <v>#REF!</v>
      </c>
      <c r="D378" s="115" t="e">
        <v>#REF!</v>
      </c>
      <c r="E378" s="115" t="e">
        <v>#REF!</v>
      </c>
      <c r="F378" s="115" t="e">
        <v>#REF!</v>
      </c>
      <c r="G378" s="115" t="e">
        <v>#REF!</v>
      </c>
      <c r="H378" s="115" t="e">
        <v>#REF!</v>
      </c>
      <c r="I378" s="115" t="e">
        <v>#REF!</v>
      </c>
      <c r="J378" s="115" t="e">
        <v>#REF!</v>
      </c>
      <c r="K378" s="115" t="e">
        <v>#REF!</v>
      </c>
      <c r="L378" s="115" t="e">
        <v>#REF!</v>
      </c>
      <c r="M378" s="115" t="e">
        <v>#REF!</v>
      </c>
      <c r="N378" s="115" t="e">
        <v>#REF!</v>
      </c>
    </row>
    <row r="379" spans="2:14" ht="15.75" customHeight="1">
      <c r="B379" s="114" t="e">
        <v>#N/A</v>
      </c>
      <c r="C379" s="115" t="e">
        <v>#REF!</v>
      </c>
      <c r="D379" s="115" t="e">
        <v>#REF!</v>
      </c>
      <c r="E379" s="115" t="e">
        <v>#REF!</v>
      </c>
      <c r="F379" s="115" t="e">
        <v>#REF!</v>
      </c>
      <c r="G379" s="115" t="e">
        <v>#REF!</v>
      </c>
      <c r="H379" s="115" t="e">
        <v>#REF!</v>
      </c>
      <c r="I379" s="115" t="e">
        <v>#REF!</v>
      </c>
      <c r="J379" s="115" t="e">
        <v>#REF!</v>
      </c>
      <c r="K379" s="115" t="e">
        <v>#REF!</v>
      </c>
      <c r="L379" s="115" t="e">
        <v>#REF!</v>
      </c>
      <c r="M379" s="115" t="e">
        <v>#REF!</v>
      </c>
      <c r="N379" s="115" t="e">
        <v>#REF!</v>
      </c>
    </row>
    <row r="380" spans="2:14" ht="15.75" customHeight="1">
      <c r="B380" s="114" t="e">
        <v>#N/A</v>
      </c>
      <c r="C380" s="115" t="e">
        <v>#REF!</v>
      </c>
      <c r="D380" s="115" t="e">
        <v>#REF!</v>
      </c>
      <c r="E380" s="115" t="e">
        <v>#REF!</v>
      </c>
      <c r="F380" s="115" t="e">
        <v>#REF!</v>
      </c>
      <c r="G380" s="115" t="e">
        <v>#REF!</v>
      </c>
      <c r="H380" s="115" t="e">
        <v>#REF!</v>
      </c>
      <c r="I380" s="115" t="e">
        <v>#REF!</v>
      </c>
      <c r="J380" s="115" t="e">
        <v>#REF!</v>
      </c>
      <c r="K380" s="115" t="e">
        <v>#REF!</v>
      </c>
      <c r="L380" s="115" t="e">
        <v>#REF!</v>
      </c>
      <c r="M380" s="115" t="e">
        <v>#REF!</v>
      </c>
      <c r="N380" s="115" t="e">
        <v>#REF!</v>
      </c>
    </row>
    <row r="381" spans="2:14" ht="15.75" customHeight="1">
      <c r="B381" s="114" t="e">
        <v>#N/A</v>
      </c>
      <c r="C381" s="115" t="e">
        <v>#REF!</v>
      </c>
      <c r="D381" s="115" t="e">
        <v>#REF!</v>
      </c>
      <c r="E381" s="115" t="e">
        <v>#REF!</v>
      </c>
      <c r="F381" s="115" t="e">
        <v>#REF!</v>
      </c>
      <c r="G381" s="115" t="e">
        <v>#REF!</v>
      </c>
      <c r="H381" s="115" t="e">
        <v>#REF!</v>
      </c>
      <c r="I381" s="115" t="e">
        <v>#REF!</v>
      </c>
      <c r="J381" s="115" t="e">
        <v>#REF!</v>
      </c>
      <c r="K381" s="115" t="e">
        <v>#REF!</v>
      </c>
      <c r="L381" s="115" t="e">
        <v>#REF!</v>
      </c>
      <c r="M381" s="115" t="e">
        <v>#REF!</v>
      </c>
      <c r="N381" s="115" t="e">
        <v>#REF!</v>
      </c>
    </row>
    <row r="382" spans="2:14" ht="15.75" customHeight="1">
      <c r="B382" s="114" t="e">
        <v>#N/A</v>
      </c>
      <c r="C382" s="115" t="e">
        <v>#REF!</v>
      </c>
      <c r="D382" s="115" t="e">
        <v>#REF!</v>
      </c>
      <c r="E382" s="115" t="e">
        <v>#REF!</v>
      </c>
      <c r="F382" s="115" t="e">
        <v>#REF!</v>
      </c>
      <c r="G382" s="115" t="e">
        <v>#REF!</v>
      </c>
      <c r="H382" s="115" t="e">
        <v>#REF!</v>
      </c>
      <c r="I382" s="115" t="e">
        <v>#REF!</v>
      </c>
      <c r="J382" s="115" t="e">
        <v>#REF!</v>
      </c>
      <c r="K382" s="115" t="e">
        <v>#REF!</v>
      </c>
      <c r="L382" s="115" t="e">
        <v>#REF!</v>
      </c>
      <c r="M382" s="115" t="e">
        <v>#REF!</v>
      </c>
      <c r="N382" s="115" t="e">
        <v>#REF!</v>
      </c>
    </row>
    <row r="383" spans="2:14" ht="15.75" customHeight="1">
      <c r="B383" s="114" t="e">
        <v>#N/A</v>
      </c>
      <c r="C383" s="115" t="e">
        <v>#REF!</v>
      </c>
      <c r="D383" s="115" t="e">
        <v>#REF!</v>
      </c>
      <c r="E383" s="115" t="e">
        <v>#REF!</v>
      </c>
      <c r="F383" s="115" t="e">
        <v>#REF!</v>
      </c>
      <c r="G383" s="115" t="e">
        <v>#REF!</v>
      </c>
      <c r="H383" s="115" t="e">
        <v>#REF!</v>
      </c>
      <c r="I383" s="115" t="e">
        <v>#REF!</v>
      </c>
      <c r="J383" s="115" t="e">
        <v>#REF!</v>
      </c>
      <c r="K383" s="115" t="e">
        <v>#REF!</v>
      </c>
      <c r="L383" s="115" t="e">
        <v>#REF!</v>
      </c>
      <c r="M383" s="115" t="e">
        <v>#REF!</v>
      </c>
      <c r="N383" s="115" t="e">
        <v>#REF!</v>
      </c>
    </row>
    <row r="384" spans="2:14" ht="15.75" customHeight="1">
      <c r="B384" s="114" t="e">
        <v>#N/A</v>
      </c>
      <c r="C384" s="115" t="e">
        <v>#REF!</v>
      </c>
      <c r="D384" s="115" t="e">
        <v>#REF!</v>
      </c>
      <c r="E384" s="115" t="e">
        <v>#REF!</v>
      </c>
      <c r="F384" s="115" t="e">
        <v>#REF!</v>
      </c>
      <c r="G384" s="115" t="e">
        <v>#REF!</v>
      </c>
      <c r="H384" s="115" t="e">
        <v>#REF!</v>
      </c>
      <c r="I384" s="115" t="e">
        <v>#REF!</v>
      </c>
      <c r="J384" s="115" t="e">
        <v>#REF!</v>
      </c>
      <c r="K384" s="115" t="e">
        <v>#REF!</v>
      </c>
      <c r="L384" s="115" t="e">
        <v>#REF!</v>
      </c>
      <c r="M384" s="115" t="e">
        <v>#REF!</v>
      </c>
      <c r="N384" s="115" t="e">
        <v>#REF!</v>
      </c>
    </row>
    <row r="385" spans="2:14" ht="15.75" customHeight="1">
      <c r="B385" s="114" t="e">
        <v>#N/A</v>
      </c>
      <c r="C385" s="115" t="e">
        <v>#REF!</v>
      </c>
      <c r="D385" s="115" t="e">
        <v>#REF!</v>
      </c>
      <c r="E385" s="115" t="e">
        <v>#REF!</v>
      </c>
      <c r="F385" s="115" t="e">
        <v>#REF!</v>
      </c>
      <c r="G385" s="115" t="e">
        <v>#REF!</v>
      </c>
      <c r="H385" s="115" t="e">
        <v>#REF!</v>
      </c>
      <c r="I385" s="115" t="e">
        <v>#REF!</v>
      </c>
      <c r="J385" s="115" t="e">
        <v>#REF!</v>
      </c>
      <c r="K385" s="115" t="e">
        <v>#REF!</v>
      </c>
      <c r="L385" s="115" t="e">
        <v>#REF!</v>
      </c>
      <c r="M385" s="115" t="e">
        <v>#REF!</v>
      </c>
      <c r="N385" s="115" t="e">
        <v>#REF!</v>
      </c>
    </row>
    <row r="386" spans="2:14" ht="15.75" customHeight="1">
      <c r="B386" s="114" t="e">
        <v>#N/A</v>
      </c>
      <c r="C386" s="115" t="e">
        <v>#REF!</v>
      </c>
      <c r="D386" s="115" t="e">
        <v>#REF!</v>
      </c>
      <c r="E386" s="115" t="e">
        <v>#REF!</v>
      </c>
      <c r="F386" s="115" t="e">
        <v>#REF!</v>
      </c>
      <c r="G386" s="115" t="e">
        <v>#REF!</v>
      </c>
      <c r="H386" s="115" t="e">
        <v>#REF!</v>
      </c>
      <c r="I386" s="115" t="e">
        <v>#REF!</v>
      </c>
      <c r="J386" s="115" t="e">
        <v>#REF!</v>
      </c>
      <c r="K386" s="115" t="e">
        <v>#REF!</v>
      </c>
      <c r="L386" s="115" t="e">
        <v>#REF!</v>
      </c>
      <c r="M386" s="115" t="e">
        <v>#REF!</v>
      </c>
      <c r="N386" s="115" t="e">
        <v>#REF!</v>
      </c>
    </row>
    <row r="387" spans="2:14" ht="15.75" customHeight="1">
      <c r="B387" s="114" t="e">
        <v>#N/A</v>
      </c>
      <c r="C387" s="115" t="e">
        <v>#REF!</v>
      </c>
      <c r="D387" s="115" t="e">
        <v>#REF!</v>
      </c>
      <c r="E387" s="115" t="e">
        <v>#REF!</v>
      </c>
      <c r="F387" s="115" t="e">
        <v>#REF!</v>
      </c>
      <c r="G387" s="115" t="e">
        <v>#REF!</v>
      </c>
      <c r="H387" s="115" t="e">
        <v>#REF!</v>
      </c>
      <c r="I387" s="115" t="e">
        <v>#REF!</v>
      </c>
      <c r="J387" s="115" t="e">
        <v>#REF!</v>
      </c>
      <c r="K387" s="115" t="e">
        <v>#REF!</v>
      </c>
      <c r="L387" s="115" t="e">
        <v>#REF!</v>
      </c>
      <c r="M387" s="115" t="e">
        <v>#REF!</v>
      </c>
      <c r="N387" s="115" t="e">
        <v>#REF!</v>
      </c>
    </row>
    <row r="388" spans="2:14" ht="15.75" customHeight="1">
      <c r="B388" s="114" t="e">
        <v>#N/A</v>
      </c>
      <c r="C388" s="115" t="e">
        <v>#REF!</v>
      </c>
      <c r="D388" s="115" t="e">
        <v>#REF!</v>
      </c>
      <c r="E388" s="115" t="e">
        <v>#REF!</v>
      </c>
      <c r="F388" s="115" t="e">
        <v>#REF!</v>
      </c>
      <c r="G388" s="115" t="e">
        <v>#REF!</v>
      </c>
      <c r="H388" s="115" t="e">
        <v>#REF!</v>
      </c>
      <c r="I388" s="115" t="e">
        <v>#REF!</v>
      </c>
      <c r="J388" s="115" t="e">
        <v>#REF!</v>
      </c>
      <c r="K388" s="115" t="e">
        <v>#REF!</v>
      </c>
      <c r="L388" s="115" t="e">
        <v>#REF!</v>
      </c>
      <c r="M388" s="115" t="e">
        <v>#REF!</v>
      </c>
      <c r="N388" s="115" t="e">
        <v>#REF!</v>
      </c>
    </row>
    <row r="389" spans="2:14" ht="15.75" customHeight="1">
      <c r="B389" s="114" t="e">
        <v>#N/A</v>
      </c>
      <c r="C389" s="115" t="e">
        <v>#REF!</v>
      </c>
      <c r="D389" s="115" t="e">
        <v>#REF!</v>
      </c>
      <c r="E389" s="115" t="e">
        <v>#REF!</v>
      </c>
      <c r="F389" s="115" t="e">
        <v>#REF!</v>
      </c>
      <c r="G389" s="115" t="e">
        <v>#REF!</v>
      </c>
      <c r="H389" s="115" t="e">
        <v>#REF!</v>
      </c>
      <c r="I389" s="115" t="e">
        <v>#REF!</v>
      </c>
      <c r="J389" s="115" t="e">
        <v>#REF!</v>
      </c>
      <c r="K389" s="115" t="e">
        <v>#REF!</v>
      </c>
      <c r="L389" s="115" t="e">
        <v>#REF!</v>
      </c>
      <c r="M389" s="115" t="e">
        <v>#REF!</v>
      </c>
      <c r="N389" s="115" t="e">
        <v>#REF!</v>
      </c>
    </row>
    <row r="390" spans="2:14" ht="15.75" customHeight="1">
      <c r="B390" s="114" t="e">
        <v>#N/A</v>
      </c>
      <c r="C390" s="115" t="e">
        <v>#REF!</v>
      </c>
      <c r="D390" s="115" t="e">
        <v>#REF!</v>
      </c>
      <c r="E390" s="115" t="e">
        <v>#REF!</v>
      </c>
      <c r="F390" s="115" t="e">
        <v>#REF!</v>
      </c>
      <c r="G390" s="115" t="e">
        <v>#REF!</v>
      </c>
      <c r="H390" s="115" t="e">
        <v>#REF!</v>
      </c>
      <c r="I390" s="115" t="e">
        <v>#REF!</v>
      </c>
      <c r="J390" s="115" t="e">
        <v>#REF!</v>
      </c>
      <c r="K390" s="115" t="e">
        <v>#REF!</v>
      </c>
      <c r="L390" s="115" t="e">
        <v>#REF!</v>
      </c>
      <c r="M390" s="115" t="e">
        <v>#REF!</v>
      </c>
      <c r="N390" s="115" t="e">
        <v>#REF!</v>
      </c>
    </row>
    <row r="391" spans="2:14" ht="15.75" customHeight="1">
      <c r="B391" s="114" t="e">
        <v>#N/A</v>
      </c>
      <c r="C391" s="115" t="e">
        <v>#REF!</v>
      </c>
      <c r="D391" s="115" t="e">
        <v>#REF!</v>
      </c>
      <c r="E391" s="115" t="e">
        <v>#REF!</v>
      </c>
      <c r="F391" s="115" t="e">
        <v>#REF!</v>
      </c>
      <c r="G391" s="115" t="e">
        <v>#REF!</v>
      </c>
      <c r="H391" s="115" t="e">
        <v>#REF!</v>
      </c>
      <c r="I391" s="115" t="e">
        <v>#REF!</v>
      </c>
      <c r="J391" s="115" t="e">
        <v>#REF!</v>
      </c>
      <c r="K391" s="115" t="e">
        <v>#REF!</v>
      </c>
      <c r="L391" s="115" t="e">
        <v>#REF!</v>
      </c>
      <c r="M391" s="115" t="e">
        <v>#REF!</v>
      </c>
      <c r="N391" s="115" t="e">
        <v>#REF!</v>
      </c>
    </row>
    <row r="392" spans="2:14" ht="15.75" customHeight="1">
      <c r="B392" s="114" t="e">
        <v>#N/A</v>
      </c>
      <c r="C392" s="115" t="e">
        <v>#REF!</v>
      </c>
      <c r="D392" s="115" t="e">
        <v>#REF!</v>
      </c>
      <c r="E392" s="115" t="e">
        <v>#REF!</v>
      </c>
      <c r="F392" s="115" t="e">
        <v>#REF!</v>
      </c>
      <c r="G392" s="115" t="e">
        <v>#REF!</v>
      </c>
      <c r="H392" s="115" t="e">
        <v>#REF!</v>
      </c>
      <c r="I392" s="115" t="e">
        <v>#REF!</v>
      </c>
      <c r="J392" s="115" t="e">
        <v>#REF!</v>
      </c>
      <c r="K392" s="115" t="e">
        <v>#REF!</v>
      </c>
      <c r="L392" s="115" t="e">
        <v>#REF!</v>
      </c>
      <c r="M392" s="115" t="e">
        <v>#REF!</v>
      </c>
      <c r="N392" s="115" t="e">
        <v>#REF!</v>
      </c>
    </row>
    <row r="393" spans="2:14" ht="15.75" customHeight="1">
      <c r="B393" s="114" t="e">
        <v>#N/A</v>
      </c>
      <c r="C393" s="115" t="e">
        <v>#REF!</v>
      </c>
      <c r="D393" s="115" t="e">
        <v>#REF!</v>
      </c>
      <c r="E393" s="115" t="e">
        <v>#REF!</v>
      </c>
      <c r="F393" s="115" t="e">
        <v>#REF!</v>
      </c>
      <c r="G393" s="115" t="e">
        <v>#REF!</v>
      </c>
      <c r="H393" s="115" t="e">
        <v>#REF!</v>
      </c>
      <c r="I393" s="115" t="e">
        <v>#REF!</v>
      </c>
      <c r="J393" s="115" t="e">
        <v>#REF!</v>
      </c>
      <c r="K393" s="115" t="e">
        <v>#REF!</v>
      </c>
      <c r="L393" s="115" t="e">
        <v>#REF!</v>
      </c>
      <c r="M393" s="115" t="e">
        <v>#REF!</v>
      </c>
      <c r="N393" s="115" t="e">
        <v>#REF!</v>
      </c>
    </row>
    <row r="394" spans="2:14" ht="15.75" customHeight="1">
      <c r="B394" s="114" t="e">
        <v>#N/A</v>
      </c>
      <c r="C394" s="115" t="e">
        <v>#REF!</v>
      </c>
      <c r="D394" s="115" t="e">
        <v>#REF!</v>
      </c>
      <c r="E394" s="115" t="e">
        <v>#REF!</v>
      </c>
      <c r="F394" s="115" t="e">
        <v>#REF!</v>
      </c>
      <c r="G394" s="115" t="e">
        <v>#REF!</v>
      </c>
      <c r="H394" s="115" t="e">
        <v>#REF!</v>
      </c>
      <c r="I394" s="115" t="e">
        <v>#REF!</v>
      </c>
      <c r="J394" s="115" t="e">
        <v>#REF!</v>
      </c>
      <c r="K394" s="115" t="e">
        <v>#REF!</v>
      </c>
      <c r="L394" s="115" t="e">
        <v>#REF!</v>
      </c>
      <c r="M394" s="115" t="e">
        <v>#REF!</v>
      </c>
      <c r="N394" s="115" t="e">
        <v>#REF!</v>
      </c>
    </row>
    <row r="395" spans="2:14" ht="15.75" customHeight="1">
      <c r="B395" s="114" t="e">
        <v>#N/A</v>
      </c>
      <c r="C395" s="115" t="e">
        <v>#REF!</v>
      </c>
      <c r="D395" s="115" t="e">
        <v>#REF!</v>
      </c>
      <c r="E395" s="115" t="e">
        <v>#REF!</v>
      </c>
      <c r="F395" s="115" t="e">
        <v>#REF!</v>
      </c>
      <c r="G395" s="115" t="e">
        <v>#REF!</v>
      </c>
      <c r="H395" s="115" t="e">
        <v>#REF!</v>
      </c>
      <c r="I395" s="115" t="e">
        <v>#REF!</v>
      </c>
      <c r="J395" s="115" t="e">
        <v>#REF!</v>
      </c>
      <c r="K395" s="115" t="e">
        <v>#REF!</v>
      </c>
      <c r="L395" s="115" t="e">
        <v>#REF!</v>
      </c>
      <c r="M395" s="115" t="e">
        <v>#REF!</v>
      </c>
      <c r="N395" s="115" t="e">
        <v>#REF!</v>
      </c>
    </row>
    <row r="396" spans="2:14" ht="15.75" customHeight="1">
      <c r="B396" s="114" t="e">
        <v>#N/A</v>
      </c>
      <c r="C396" s="115" t="e">
        <v>#REF!</v>
      </c>
      <c r="D396" s="115" t="e">
        <v>#REF!</v>
      </c>
      <c r="E396" s="115" t="e">
        <v>#REF!</v>
      </c>
      <c r="F396" s="115" t="e">
        <v>#REF!</v>
      </c>
      <c r="G396" s="115" t="e">
        <v>#REF!</v>
      </c>
      <c r="H396" s="115" t="e">
        <v>#REF!</v>
      </c>
      <c r="I396" s="115" t="e">
        <v>#REF!</v>
      </c>
      <c r="J396" s="115" t="e">
        <v>#REF!</v>
      </c>
      <c r="K396" s="115" t="e">
        <v>#REF!</v>
      </c>
      <c r="L396" s="115" t="e">
        <v>#REF!</v>
      </c>
      <c r="M396" s="115" t="e">
        <v>#REF!</v>
      </c>
      <c r="N396" s="115" t="e">
        <v>#REF!</v>
      </c>
    </row>
    <row r="397" spans="2:14" ht="15.75" customHeight="1">
      <c r="B397" s="114" t="e">
        <v>#N/A</v>
      </c>
      <c r="C397" s="115" t="e">
        <v>#REF!</v>
      </c>
      <c r="D397" s="115" t="e">
        <v>#REF!</v>
      </c>
      <c r="E397" s="115" t="e">
        <v>#REF!</v>
      </c>
      <c r="F397" s="115" t="e">
        <v>#REF!</v>
      </c>
      <c r="G397" s="115" t="e">
        <v>#REF!</v>
      </c>
      <c r="H397" s="115" t="e">
        <v>#REF!</v>
      </c>
      <c r="I397" s="115" t="e">
        <v>#REF!</v>
      </c>
      <c r="J397" s="115" t="e">
        <v>#REF!</v>
      </c>
      <c r="K397" s="115" t="e">
        <v>#REF!</v>
      </c>
      <c r="L397" s="115" t="e">
        <v>#REF!</v>
      </c>
      <c r="M397" s="115" t="e">
        <v>#REF!</v>
      </c>
      <c r="N397" s="115" t="e">
        <v>#REF!</v>
      </c>
    </row>
    <row r="398" spans="2:14" ht="15.75" customHeight="1">
      <c r="B398" s="114" t="e">
        <v>#N/A</v>
      </c>
      <c r="C398" s="115" t="e">
        <v>#REF!</v>
      </c>
      <c r="D398" s="115" t="e">
        <v>#REF!</v>
      </c>
      <c r="E398" s="115" t="e">
        <v>#REF!</v>
      </c>
      <c r="F398" s="115" t="e">
        <v>#REF!</v>
      </c>
      <c r="G398" s="115" t="e">
        <v>#REF!</v>
      </c>
      <c r="H398" s="115" t="e">
        <v>#REF!</v>
      </c>
      <c r="I398" s="115" t="e">
        <v>#REF!</v>
      </c>
      <c r="J398" s="115" t="e">
        <v>#REF!</v>
      </c>
      <c r="K398" s="115" t="e">
        <v>#REF!</v>
      </c>
      <c r="L398" s="115" t="e">
        <v>#REF!</v>
      </c>
      <c r="M398" s="115" t="e">
        <v>#REF!</v>
      </c>
      <c r="N398" s="115" t="e">
        <v>#REF!</v>
      </c>
    </row>
    <row r="399" spans="2:14" ht="15.75" customHeight="1">
      <c r="B399" s="114" t="e">
        <v>#N/A</v>
      </c>
      <c r="C399" s="115" t="e">
        <v>#REF!</v>
      </c>
      <c r="D399" s="115" t="e">
        <v>#REF!</v>
      </c>
      <c r="E399" s="115" t="e">
        <v>#REF!</v>
      </c>
      <c r="F399" s="115" t="e">
        <v>#REF!</v>
      </c>
      <c r="G399" s="115" t="e">
        <v>#REF!</v>
      </c>
      <c r="H399" s="115" t="e">
        <v>#REF!</v>
      </c>
      <c r="I399" s="115" t="e">
        <v>#REF!</v>
      </c>
      <c r="J399" s="115" t="e">
        <v>#REF!</v>
      </c>
      <c r="K399" s="115" t="e">
        <v>#REF!</v>
      </c>
      <c r="L399" s="115" t="e">
        <v>#REF!</v>
      </c>
      <c r="M399" s="115" t="e">
        <v>#REF!</v>
      </c>
      <c r="N399" s="115" t="e">
        <v>#REF!</v>
      </c>
    </row>
    <row r="400" spans="2:14" ht="15.75" customHeight="1">
      <c r="B400" s="114" t="e">
        <v>#N/A</v>
      </c>
      <c r="C400" s="115" t="e">
        <v>#REF!</v>
      </c>
      <c r="D400" s="115" t="e">
        <v>#REF!</v>
      </c>
      <c r="E400" s="115" t="e">
        <v>#REF!</v>
      </c>
      <c r="F400" s="115" t="e">
        <v>#REF!</v>
      </c>
      <c r="G400" s="115" t="e">
        <v>#REF!</v>
      </c>
      <c r="H400" s="115" t="e">
        <v>#REF!</v>
      </c>
      <c r="I400" s="115" t="e">
        <v>#REF!</v>
      </c>
      <c r="J400" s="115" t="e">
        <v>#REF!</v>
      </c>
      <c r="K400" s="115" t="e">
        <v>#REF!</v>
      </c>
      <c r="L400" s="115" t="e">
        <v>#REF!</v>
      </c>
      <c r="M400" s="115" t="e">
        <v>#REF!</v>
      </c>
      <c r="N400" s="115" t="e">
        <v>#REF!</v>
      </c>
    </row>
    <row r="401" spans="2:14" ht="15.75" customHeight="1">
      <c r="B401" s="114" t="e">
        <v>#N/A</v>
      </c>
      <c r="C401" s="115" t="e">
        <v>#REF!</v>
      </c>
      <c r="D401" s="115" t="e">
        <v>#REF!</v>
      </c>
      <c r="E401" s="115" t="e">
        <v>#REF!</v>
      </c>
      <c r="F401" s="115" t="e">
        <v>#REF!</v>
      </c>
      <c r="G401" s="115" t="e">
        <v>#REF!</v>
      </c>
      <c r="H401" s="115" t="e">
        <v>#REF!</v>
      </c>
      <c r="I401" s="115" t="e">
        <v>#REF!</v>
      </c>
      <c r="J401" s="115" t="e">
        <v>#REF!</v>
      </c>
      <c r="K401" s="115" t="e">
        <v>#REF!</v>
      </c>
      <c r="L401" s="115" t="e">
        <v>#REF!</v>
      </c>
      <c r="M401" s="115" t="e">
        <v>#REF!</v>
      </c>
      <c r="N401" s="115" t="e">
        <v>#REF!</v>
      </c>
    </row>
    <row r="402" spans="2:14" ht="15.75" customHeight="1">
      <c r="B402" s="114" t="e">
        <v>#N/A</v>
      </c>
      <c r="C402" s="115" t="e">
        <v>#REF!</v>
      </c>
      <c r="D402" s="115" t="e">
        <v>#REF!</v>
      </c>
      <c r="E402" s="115" t="e">
        <v>#REF!</v>
      </c>
      <c r="F402" s="115" t="e">
        <v>#REF!</v>
      </c>
      <c r="G402" s="115" t="e">
        <v>#REF!</v>
      </c>
      <c r="H402" s="115" t="e">
        <v>#REF!</v>
      </c>
      <c r="I402" s="115" t="e">
        <v>#REF!</v>
      </c>
      <c r="J402" s="115" t="e">
        <v>#REF!</v>
      </c>
      <c r="K402" s="115" t="e">
        <v>#REF!</v>
      </c>
      <c r="L402" s="115" t="e">
        <v>#REF!</v>
      </c>
      <c r="M402" s="115" t="e">
        <v>#REF!</v>
      </c>
      <c r="N402" s="115" t="e">
        <v>#REF!</v>
      </c>
    </row>
    <row r="403" spans="2:14" ht="15.75" customHeight="1">
      <c r="B403" s="114" t="e">
        <v>#N/A</v>
      </c>
      <c r="C403" s="115" t="e">
        <v>#REF!</v>
      </c>
      <c r="D403" s="115" t="e">
        <v>#REF!</v>
      </c>
      <c r="E403" s="115" t="e">
        <v>#REF!</v>
      </c>
      <c r="F403" s="115" t="e">
        <v>#REF!</v>
      </c>
      <c r="G403" s="115" t="e">
        <v>#REF!</v>
      </c>
      <c r="H403" s="115" t="e">
        <v>#REF!</v>
      </c>
      <c r="I403" s="115" t="e">
        <v>#REF!</v>
      </c>
      <c r="J403" s="115" t="e">
        <v>#REF!</v>
      </c>
      <c r="K403" s="115" t="e">
        <v>#REF!</v>
      </c>
      <c r="L403" s="115" t="e">
        <v>#REF!</v>
      </c>
      <c r="M403" s="115" t="e">
        <v>#REF!</v>
      </c>
      <c r="N403" s="115" t="e">
        <v>#REF!</v>
      </c>
    </row>
    <row r="404" spans="2:14" ht="15.75" customHeight="1">
      <c r="B404" s="114" t="e">
        <v>#N/A</v>
      </c>
      <c r="C404" s="115" t="e">
        <v>#REF!</v>
      </c>
      <c r="D404" s="115" t="e">
        <v>#REF!</v>
      </c>
      <c r="E404" s="115" t="e">
        <v>#REF!</v>
      </c>
      <c r="F404" s="115" t="e">
        <v>#REF!</v>
      </c>
      <c r="G404" s="115" t="e">
        <v>#REF!</v>
      </c>
      <c r="H404" s="115" t="e">
        <v>#REF!</v>
      </c>
      <c r="I404" s="115" t="e">
        <v>#REF!</v>
      </c>
      <c r="J404" s="115" t="e">
        <v>#REF!</v>
      </c>
      <c r="K404" s="115" t="e">
        <v>#REF!</v>
      </c>
      <c r="L404" s="115" t="e">
        <v>#REF!</v>
      </c>
      <c r="M404" s="115" t="e">
        <v>#REF!</v>
      </c>
      <c r="N404" s="115" t="e">
        <v>#REF!</v>
      </c>
    </row>
    <row r="405" spans="2:14" ht="15.75" customHeight="1">
      <c r="B405" s="114" t="e">
        <v>#N/A</v>
      </c>
      <c r="C405" s="115" t="e">
        <v>#REF!</v>
      </c>
      <c r="D405" s="115" t="e">
        <v>#REF!</v>
      </c>
      <c r="E405" s="115" t="e">
        <v>#REF!</v>
      </c>
      <c r="F405" s="115" t="e">
        <v>#REF!</v>
      </c>
      <c r="G405" s="115" t="e">
        <v>#REF!</v>
      </c>
      <c r="H405" s="115" t="e">
        <v>#REF!</v>
      </c>
      <c r="I405" s="115" t="e">
        <v>#REF!</v>
      </c>
      <c r="J405" s="115" t="e">
        <v>#REF!</v>
      </c>
      <c r="K405" s="115" t="e">
        <v>#REF!</v>
      </c>
      <c r="L405" s="115" t="e">
        <v>#REF!</v>
      </c>
      <c r="M405" s="115" t="e">
        <v>#REF!</v>
      </c>
      <c r="N405" s="115" t="e">
        <v>#REF!</v>
      </c>
    </row>
    <row r="406" spans="2:14" ht="15.75" customHeight="1">
      <c r="B406" s="114" t="e">
        <v>#N/A</v>
      </c>
      <c r="C406" s="115" t="e">
        <v>#REF!</v>
      </c>
      <c r="D406" s="115" t="e">
        <v>#REF!</v>
      </c>
      <c r="E406" s="115" t="e">
        <v>#REF!</v>
      </c>
      <c r="F406" s="115" t="e">
        <v>#REF!</v>
      </c>
      <c r="G406" s="115" t="e">
        <v>#REF!</v>
      </c>
      <c r="H406" s="115" t="e">
        <v>#REF!</v>
      </c>
      <c r="I406" s="115" t="e">
        <v>#REF!</v>
      </c>
      <c r="J406" s="115" t="e">
        <v>#REF!</v>
      </c>
      <c r="K406" s="115" t="e">
        <v>#REF!</v>
      </c>
      <c r="L406" s="115" t="e">
        <v>#REF!</v>
      </c>
      <c r="M406" s="115" t="e">
        <v>#REF!</v>
      </c>
      <c r="N406" s="115" t="e">
        <v>#REF!</v>
      </c>
    </row>
    <row r="407" spans="2:14" ht="15.75" customHeight="1">
      <c r="B407" s="114" t="e">
        <v>#N/A</v>
      </c>
      <c r="C407" s="115" t="e">
        <v>#REF!</v>
      </c>
      <c r="D407" s="115" t="e">
        <v>#REF!</v>
      </c>
      <c r="E407" s="115" t="e">
        <v>#REF!</v>
      </c>
      <c r="F407" s="115" t="e">
        <v>#REF!</v>
      </c>
      <c r="G407" s="115" t="e">
        <v>#REF!</v>
      </c>
      <c r="H407" s="115" t="e">
        <v>#REF!</v>
      </c>
      <c r="I407" s="115" t="e">
        <v>#REF!</v>
      </c>
      <c r="J407" s="115" t="e">
        <v>#REF!</v>
      </c>
      <c r="K407" s="115" t="e">
        <v>#REF!</v>
      </c>
      <c r="L407" s="115" t="e">
        <v>#REF!</v>
      </c>
      <c r="M407" s="115" t="e">
        <v>#REF!</v>
      </c>
      <c r="N407" s="115" t="e">
        <v>#REF!</v>
      </c>
    </row>
    <row r="408" spans="2:14" ht="15.75" customHeight="1">
      <c r="B408" s="114" t="e">
        <v>#N/A</v>
      </c>
      <c r="C408" s="115" t="e">
        <v>#REF!</v>
      </c>
      <c r="D408" s="115" t="e">
        <v>#REF!</v>
      </c>
      <c r="E408" s="115" t="e">
        <v>#REF!</v>
      </c>
      <c r="F408" s="115" t="e">
        <v>#REF!</v>
      </c>
      <c r="G408" s="115" t="e">
        <v>#REF!</v>
      </c>
      <c r="H408" s="115" t="e">
        <v>#REF!</v>
      </c>
      <c r="I408" s="115" t="e">
        <v>#REF!</v>
      </c>
      <c r="J408" s="115" t="e">
        <v>#REF!</v>
      </c>
      <c r="K408" s="115" t="e">
        <v>#REF!</v>
      </c>
      <c r="L408" s="115" t="e">
        <v>#REF!</v>
      </c>
      <c r="M408" s="115" t="e">
        <v>#REF!</v>
      </c>
      <c r="N408" s="115" t="e">
        <v>#REF!</v>
      </c>
    </row>
    <row r="409" spans="2:14" ht="15.75" customHeight="1">
      <c r="B409" s="114" t="e">
        <v>#N/A</v>
      </c>
      <c r="C409" s="115" t="e">
        <v>#REF!</v>
      </c>
      <c r="D409" s="115" t="e">
        <v>#REF!</v>
      </c>
      <c r="E409" s="115" t="e">
        <v>#REF!</v>
      </c>
      <c r="F409" s="115" t="e">
        <v>#REF!</v>
      </c>
      <c r="G409" s="115" t="e">
        <v>#REF!</v>
      </c>
      <c r="H409" s="115" t="e">
        <v>#REF!</v>
      </c>
      <c r="I409" s="115" t="e">
        <v>#REF!</v>
      </c>
      <c r="J409" s="115" t="e">
        <v>#REF!</v>
      </c>
      <c r="K409" s="115" t="e">
        <v>#REF!</v>
      </c>
      <c r="L409" s="115" t="e">
        <v>#REF!</v>
      </c>
      <c r="M409" s="115" t="e">
        <v>#REF!</v>
      </c>
      <c r="N409" s="115" t="e">
        <v>#REF!</v>
      </c>
    </row>
    <row r="410" spans="2:14" ht="15.75" customHeight="1">
      <c r="B410" s="114" t="e">
        <v>#N/A</v>
      </c>
      <c r="C410" s="115" t="e">
        <v>#REF!</v>
      </c>
      <c r="D410" s="115" t="e">
        <v>#REF!</v>
      </c>
      <c r="E410" s="115" t="e">
        <v>#REF!</v>
      </c>
      <c r="F410" s="115" t="e">
        <v>#REF!</v>
      </c>
      <c r="G410" s="115" t="e">
        <v>#REF!</v>
      </c>
      <c r="H410" s="115" t="e">
        <v>#REF!</v>
      </c>
      <c r="I410" s="115" t="e">
        <v>#REF!</v>
      </c>
      <c r="J410" s="115" t="e">
        <v>#REF!</v>
      </c>
      <c r="K410" s="115" t="e">
        <v>#REF!</v>
      </c>
      <c r="L410" s="115" t="e">
        <v>#REF!</v>
      </c>
      <c r="M410" s="115" t="e">
        <v>#REF!</v>
      </c>
      <c r="N410" s="115" t="e">
        <v>#REF!</v>
      </c>
    </row>
    <row r="411" spans="2:14" ht="15.75" customHeight="1">
      <c r="B411" s="114" t="e">
        <v>#N/A</v>
      </c>
      <c r="C411" s="115" t="e">
        <v>#REF!</v>
      </c>
      <c r="D411" s="115" t="e">
        <v>#REF!</v>
      </c>
      <c r="E411" s="115" t="e">
        <v>#REF!</v>
      </c>
      <c r="F411" s="115" t="e">
        <v>#REF!</v>
      </c>
      <c r="G411" s="115" t="e">
        <v>#REF!</v>
      </c>
      <c r="H411" s="115" t="e">
        <v>#REF!</v>
      </c>
      <c r="I411" s="115" t="e">
        <v>#REF!</v>
      </c>
      <c r="J411" s="115" t="e">
        <v>#REF!</v>
      </c>
      <c r="K411" s="115" t="e">
        <v>#REF!</v>
      </c>
      <c r="L411" s="115" t="e">
        <v>#REF!</v>
      </c>
      <c r="M411" s="115" t="e">
        <v>#REF!</v>
      </c>
      <c r="N411" s="115" t="e">
        <v>#REF!</v>
      </c>
    </row>
    <row r="412" spans="2:14" ht="15.75" customHeight="1">
      <c r="B412" s="114" t="e">
        <v>#N/A</v>
      </c>
      <c r="C412" s="115" t="e">
        <v>#REF!</v>
      </c>
      <c r="D412" s="115" t="e">
        <v>#REF!</v>
      </c>
      <c r="E412" s="115" t="e">
        <v>#REF!</v>
      </c>
      <c r="F412" s="115" t="e">
        <v>#REF!</v>
      </c>
      <c r="G412" s="115" t="e">
        <v>#REF!</v>
      </c>
      <c r="H412" s="115" t="e">
        <v>#REF!</v>
      </c>
      <c r="I412" s="115" t="e">
        <v>#REF!</v>
      </c>
      <c r="J412" s="115" t="e">
        <v>#REF!</v>
      </c>
      <c r="K412" s="115" t="e">
        <v>#REF!</v>
      </c>
      <c r="L412" s="115" t="e">
        <v>#REF!</v>
      </c>
      <c r="M412" s="115" t="e">
        <v>#REF!</v>
      </c>
      <c r="N412" s="115" t="e">
        <v>#REF!</v>
      </c>
    </row>
    <row r="413" spans="2:14" ht="15.75" customHeight="1">
      <c r="B413" s="114" t="e">
        <v>#N/A</v>
      </c>
      <c r="C413" s="115" t="e">
        <v>#REF!</v>
      </c>
      <c r="D413" s="115" t="e">
        <v>#REF!</v>
      </c>
      <c r="E413" s="115" t="e">
        <v>#REF!</v>
      </c>
      <c r="F413" s="115" t="e">
        <v>#REF!</v>
      </c>
      <c r="G413" s="115" t="e">
        <v>#REF!</v>
      </c>
      <c r="H413" s="115" t="e">
        <v>#REF!</v>
      </c>
      <c r="I413" s="115" t="e">
        <v>#REF!</v>
      </c>
      <c r="J413" s="115" t="e">
        <v>#REF!</v>
      </c>
      <c r="K413" s="115" t="e">
        <v>#REF!</v>
      </c>
      <c r="L413" s="115" t="e">
        <v>#REF!</v>
      </c>
      <c r="M413" s="115" t="e">
        <v>#REF!</v>
      </c>
      <c r="N413" s="115" t="e">
        <v>#REF!</v>
      </c>
    </row>
    <row r="414" spans="2:14" ht="15.75" customHeight="1">
      <c r="B414" s="114" t="e">
        <v>#N/A</v>
      </c>
      <c r="C414" s="115" t="e">
        <v>#REF!</v>
      </c>
      <c r="D414" s="115" t="e">
        <v>#REF!</v>
      </c>
      <c r="E414" s="115" t="e">
        <v>#REF!</v>
      </c>
      <c r="F414" s="115" t="e">
        <v>#REF!</v>
      </c>
      <c r="G414" s="115" t="e">
        <v>#REF!</v>
      </c>
      <c r="H414" s="115" t="e">
        <v>#REF!</v>
      </c>
      <c r="I414" s="115" t="e">
        <v>#REF!</v>
      </c>
      <c r="J414" s="115" t="e">
        <v>#REF!</v>
      </c>
      <c r="K414" s="115" t="e">
        <v>#REF!</v>
      </c>
      <c r="L414" s="115" t="e">
        <v>#REF!</v>
      </c>
      <c r="M414" s="115" t="e">
        <v>#REF!</v>
      </c>
      <c r="N414" s="115" t="e">
        <v>#REF!</v>
      </c>
    </row>
    <row r="415" spans="2:14" ht="15.75" customHeight="1">
      <c r="B415" s="114" t="e">
        <v>#N/A</v>
      </c>
      <c r="C415" s="115" t="e">
        <v>#REF!</v>
      </c>
      <c r="D415" s="115" t="e">
        <v>#REF!</v>
      </c>
      <c r="E415" s="115" t="e">
        <v>#REF!</v>
      </c>
      <c r="F415" s="115" t="e">
        <v>#REF!</v>
      </c>
      <c r="G415" s="115" t="e">
        <v>#REF!</v>
      </c>
      <c r="H415" s="115" t="e">
        <v>#REF!</v>
      </c>
      <c r="I415" s="115" t="e">
        <v>#REF!</v>
      </c>
      <c r="J415" s="115" t="e">
        <v>#REF!</v>
      </c>
      <c r="K415" s="115" t="e">
        <v>#REF!</v>
      </c>
      <c r="L415" s="115" t="e">
        <v>#REF!</v>
      </c>
      <c r="M415" s="115" t="e">
        <v>#REF!</v>
      </c>
      <c r="N415" s="115" t="e">
        <v>#REF!</v>
      </c>
    </row>
    <row r="416" spans="2:14" ht="15.75" customHeight="1">
      <c r="B416" s="114" t="e">
        <v>#N/A</v>
      </c>
      <c r="C416" s="115" t="e">
        <v>#REF!</v>
      </c>
      <c r="D416" s="115" t="e">
        <v>#REF!</v>
      </c>
      <c r="E416" s="115" t="e">
        <v>#REF!</v>
      </c>
      <c r="F416" s="115" t="e">
        <v>#REF!</v>
      </c>
      <c r="G416" s="115" t="e">
        <v>#REF!</v>
      </c>
      <c r="H416" s="115" t="e">
        <v>#REF!</v>
      </c>
      <c r="I416" s="115" t="e">
        <v>#REF!</v>
      </c>
      <c r="J416" s="115" t="e">
        <v>#REF!</v>
      </c>
      <c r="K416" s="115" t="e">
        <v>#REF!</v>
      </c>
      <c r="L416" s="115" t="e">
        <v>#REF!</v>
      </c>
      <c r="M416" s="115" t="e">
        <v>#REF!</v>
      </c>
      <c r="N416" s="115" t="e">
        <v>#REF!</v>
      </c>
    </row>
    <row r="417" spans="2:14" ht="15.75" customHeight="1">
      <c r="B417" s="114" t="e">
        <v>#N/A</v>
      </c>
      <c r="C417" s="115" t="e">
        <v>#REF!</v>
      </c>
      <c r="D417" s="115" t="e">
        <v>#REF!</v>
      </c>
      <c r="E417" s="115" t="e">
        <v>#REF!</v>
      </c>
      <c r="F417" s="115" t="e">
        <v>#REF!</v>
      </c>
      <c r="G417" s="115" t="e">
        <v>#REF!</v>
      </c>
      <c r="H417" s="115" t="e">
        <v>#REF!</v>
      </c>
      <c r="I417" s="115" t="e">
        <v>#REF!</v>
      </c>
      <c r="J417" s="115" t="e">
        <v>#REF!</v>
      </c>
      <c r="K417" s="115" t="e">
        <v>#REF!</v>
      </c>
      <c r="L417" s="115" t="e">
        <v>#REF!</v>
      </c>
      <c r="M417" s="115" t="e">
        <v>#REF!</v>
      </c>
      <c r="N417" s="115" t="e">
        <v>#REF!</v>
      </c>
    </row>
    <row r="418" spans="2:14" ht="15.75" customHeight="1">
      <c r="B418" s="114" t="e">
        <v>#N/A</v>
      </c>
      <c r="C418" s="115" t="e">
        <v>#REF!</v>
      </c>
      <c r="D418" s="115" t="e">
        <v>#REF!</v>
      </c>
      <c r="E418" s="115" t="e">
        <v>#REF!</v>
      </c>
      <c r="F418" s="115" t="e">
        <v>#REF!</v>
      </c>
      <c r="G418" s="115" t="e">
        <v>#REF!</v>
      </c>
      <c r="H418" s="115" t="e">
        <v>#REF!</v>
      </c>
      <c r="I418" s="115" t="e">
        <v>#REF!</v>
      </c>
      <c r="J418" s="115" t="e">
        <v>#REF!</v>
      </c>
      <c r="K418" s="115" t="e">
        <v>#REF!</v>
      </c>
      <c r="L418" s="115" t="e">
        <v>#REF!</v>
      </c>
      <c r="M418" s="115" t="e">
        <v>#REF!</v>
      </c>
      <c r="N418" s="115" t="e">
        <v>#REF!</v>
      </c>
    </row>
    <row r="419" spans="2:14" ht="15.75" customHeight="1">
      <c r="B419" s="114" t="e">
        <v>#N/A</v>
      </c>
      <c r="C419" s="115" t="e">
        <v>#REF!</v>
      </c>
      <c r="D419" s="115" t="e">
        <v>#REF!</v>
      </c>
      <c r="E419" s="115" t="e">
        <v>#REF!</v>
      </c>
      <c r="F419" s="115" t="e">
        <v>#REF!</v>
      </c>
      <c r="G419" s="115" t="e">
        <v>#REF!</v>
      </c>
      <c r="H419" s="115" t="e">
        <v>#REF!</v>
      </c>
      <c r="I419" s="115" t="e">
        <v>#REF!</v>
      </c>
      <c r="J419" s="115" t="e">
        <v>#REF!</v>
      </c>
      <c r="K419" s="115" t="e">
        <v>#REF!</v>
      </c>
      <c r="L419" s="115" t="e">
        <v>#REF!</v>
      </c>
      <c r="M419" s="115" t="e">
        <v>#REF!</v>
      </c>
      <c r="N419" s="115" t="e">
        <v>#REF!</v>
      </c>
    </row>
    <row r="420" spans="2:14" ht="15.75" customHeight="1">
      <c r="B420" s="114" t="e">
        <v>#N/A</v>
      </c>
      <c r="C420" s="115" t="e">
        <v>#REF!</v>
      </c>
      <c r="D420" s="115" t="e">
        <v>#REF!</v>
      </c>
      <c r="E420" s="115" t="e">
        <v>#REF!</v>
      </c>
      <c r="F420" s="115" t="e">
        <v>#REF!</v>
      </c>
      <c r="G420" s="115" t="e">
        <v>#REF!</v>
      </c>
      <c r="H420" s="115" t="e">
        <v>#REF!</v>
      </c>
      <c r="I420" s="115" t="e">
        <v>#REF!</v>
      </c>
      <c r="J420" s="115" t="e">
        <v>#REF!</v>
      </c>
      <c r="K420" s="115" t="e">
        <v>#REF!</v>
      </c>
      <c r="L420" s="115" t="e">
        <v>#REF!</v>
      </c>
      <c r="M420" s="115" t="e">
        <v>#REF!</v>
      </c>
      <c r="N420" s="115" t="e">
        <v>#REF!</v>
      </c>
    </row>
    <row r="421" spans="2:14" ht="15.75" customHeight="1">
      <c r="B421" s="114" t="e">
        <v>#N/A</v>
      </c>
      <c r="C421" s="115" t="e">
        <v>#REF!</v>
      </c>
      <c r="D421" s="115" t="e">
        <v>#REF!</v>
      </c>
      <c r="E421" s="115" t="e">
        <v>#REF!</v>
      </c>
      <c r="F421" s="115" t="e">
        <v>#REF!</v>
      </c>
      <c r="G421" s="115" t="e">
        <v>#REF!</v>
      </c>
      <c r="H421" s="115" t="e">
        <v>#REF!</v>
      </c>
      <c r="I421" s="115" t="e">
        <v>#REF!</v>
      </c>
      <c r="J421" s="115" t="e">
        <v>#REF!</v>
      </c>
      <c r="K421" s="115" t="e">
        <v>#REF!</v>
      </c>
      <c r="L421" s="115" t="e">
        <v>#REF!</v>
      </c>
      <c r="M421" s="115" t="e">
        <v>#REF!</v>
      </c>
      <c r="N421" s="115" t="e">
        <v>#REF!</v>
      </c>
    </row>
    <row r="422" spans="2:14" ht="15.75" customHeight="1">
      <c r="B422" s="114" t="e">
        <v>#N/A</v>
      </c>
      <c r="C422" s="115" t="e">
        <v>#REF!</v>
      </c>
      <c r="D422" s="115" t="e">
        <v>#REF!</v>
      </c>
      <c r="E422" s="115" t="e">
        <v>#REF!</v>
      </c>
      <c r="F422" s="115" t="e">
        <v>#REF!</v>
      </c>
      <c r="G422" s="115" t="e">
        <v>#REF!</v>
      </c>
      <c r="H422" s="115" t="e">
        <v>#REF!</v>
      </c>
      <c r="I422" s="115" t="e">
        <v>#REF!</v>
      </c>
      <c r="J422" s="115" t="e">
        <v>#REF!</v>
      </c>
      <c r="K422" s="115" t="e">
        <v>#REF!</v>
      </c>
      <c r="L422" s="115" t="e">
        <v>#REF!</v>
      </c>
      <c r="M422" s="115" t="e">
        <v>#REF!</v>
      </c>
      <c r="N422" s="115" t="e">
        <v>#REF!</v>
      </c>
    </row>
    <row r="423" spans="2:14" ht="15.75" customHeight="1">
      <c r="B423" s="114" t="e">
        <v>#N/A</v>
      </c>
      <c r="C423" s="115" t="e">
        <v>#REF!</v>
      </c>
      <c r="D423" s="115" t="e">
        <v>#REF!</v>
      </c>
      <c r="E423" s="115" t="e">
        <v>#REF!</v>
      </c>
      <c r="F423" s="115" t="e">
        <v>#REF!</v>
      </c>
      <c r="G423" s="115" t="e">
        <v>#REF!</v>
      </c>
      <c r="H423" s="115" t="e">
        <v>#REF!</v>
      </c>
      <c r="I423" s="115" t="e">
        <v>#REF!</v>
      </c>
      <c r="J423" s="115" t="e">
        <v>#REF!</v>
      </c>
      <c r="K423" s="115" t="e">
        <v>#REF!</v>
      </c>
      <c r="L423" s="115" t="e">
        <v>#REF!</v>
      </c>
      <c r="M423" s="115" t="e">
        <v>#REF!</v>
      </c>
      <c r="N423" s="115" t="e">
        <v>#REF!</v>
      </c>
    </row>
    <row r="424" spans="2:14" ht="15.75" customHeight="1">
      <c r="B424" s="114" t="e">
        <v>#N/A</v>
      </c>
      <c r="C424" s="115" t="e">
        <v>#REF!</v>
      </c>
      <c r="D424" s="115" t="e">
        <v>#REF!</v>
      </c>
      <c r="E424" s="115" t="e">
        <v>#REF!</v>
      </c>
      <c r="F424" s="115" t="e">
        <v>#REF!</v>
      </c>
      <c r="G424" s="115" t="e">
        <v>#REF!</v>
      </c>
      <c r="H424" s="115" t="e">
        <v>#REF!</v>
      </c>
      <c r="I424" s="115" t="e">
        <v>#REF!</v>
      </c>
      <c r="J424" s="115" t="e">
        <v>#REF!</v>
      </c>
      <c r="K424" s="115" t="e">
        <v>#REF!</v>
      </c>
      <c r="L424" s="115" t="e">
        <v>#REF!</v>
      </c>
      <c r="M424" s="115" t="e">
        <v>#REF!</v>
      </c>
      <c r="N424" s="115" t="e">
        <v>#REF!</v>
      </c>
    </row>
    <row r="425" spans="2:14" ht="15.75" customHeight="1">
      <c r="B425" s="114" t="e">
        <v>#N/A</v>
      </c>
      <c r="C425" s="115" t="e">
        <v>#REF!</v>
      </c>
      <c r="D425" s="115" t="e">
        <v>#REF!</v>
      </c>
      <c r="E425" s="115" t="e">
        <v>#REF!</v>
      </c>
      <c r="F425" s="115" t="e">
        <v>#REF!</v>
      </c>
      <c r="G425" s="115" t="e">
        <v>#REF!</v>
      </c>
      <c r="H425" s="115" t="e">
        <v>#REF!</v>
      </c>
      <c r="I425" s="115" t="e">
        <v>#REF!</v>
      </c>
      <c r="J425" s="115" t="e">
        <v>#REF!</v>
      </c>
      <c r="K425" s="115" t="e">
        <v>#REF!</v>
      </c>
      <c r="L425" s="115" t="e">
        <v>#REF!</v>
      </c>
      <c r="M425" s="115" t="e">
        <v>#REF!</v>
      </c>
      <c r="N425" s="115" t="e">
        <v>#REF!</v>
      </c>
    </row>
    <row r="426" spans="2:14" ht="15.75" customHeight="1">
      <c r="B426" s="114" t="e">
        <v>#N/A</v>
      </c>
      <c r="C426" s="115" t="e">
        <v>#REF!</v>
      </c>
      <c r="D426" s="115" t="e">
        <v>#REF!</v>
      </c>
      <c r="E426" s="115" t="e">
        <v>#REF!</v>
      </c>
      <c r="F426" s="115" t="e">
        <v>#REF!</v>
      </c>
      <c r="G426" s="115" t="e">
        <v>#REF!</v>
      </c>
      <c r="H426" s="115" t="e">
        <v>#REF!</v>
      </c>
      <c r="I426" s="115" t="e">
        <v>#REF!</v>
      </c>
      <c r="J426" s="115" t="e">
        <v>#REF!</v>
      </c>
      <c r="K426" s="115" t="e">
        <v>#REF!</v>
      </c>
      <c r="L426" s="115" t="e">
        <v>#REF!</v>
      </c>
      <c r="M426" s="115" t="e">
        <v>#REF!</v>
      </c>
      <c r="N426" s="115" t="e">
        <v>#REF!</v>
      </c>
    </row>
    <row r="427" spans="2:14" ht="15.75" customHeight="1">
      <c r="B427" s="114" t="e">
        <v>#N/A</v>
      </c>
      <c r="C427" s="115" t="e">
        <v>#REF!</v>
      </c>
      <c r="D427" s="115" t="e">
        <v>#REF!</v>
      </c>
      <c r="E427" s="115" t="e">
        <v>#REF!</v>
      </c>
      <c r="F427" s="115" t="e">
        <v>#REF!</v>
      </c>
      <c r="G427" s="115" t="e">
        <v>#REF!</v>
      </c>
      <c r="H427" s="115" t="e">
        <v>#REF!</v>
      </c>
      <c r="I427" s="115" t="e">
        <v>#REF!</v>
      </c>
      <c r="J427" s="115" t="e">
        <v>#REF!</v>
      </c>
      <c r="K427" s="115" t="e">
        <v>#REF!</v>
      </c>
      <c r="L427" s="115" t="e">
        <v>#REF!</v>
      </c>
      <c r="M427" s="115" t="e">
        <v>#REF!</v>
      </c>
      <c r="N427" s="115" t="e">
        <v>#REF!</v>
      </c>
    </row>
    <row r="430" spans="2:14" ht="15.75" customHeight="1">
      <c r="B430" s="107" t="s">
        <v>1</v>
      </c>
      <c r="C430" s="105" t="e">
        <v>#REF!</v>
      </c>
      <c r="D430" s="105" t="e">
        <v>#REF!</v>
      </c>
      <c r="E430" s="105" t="e">
        <v>#REF!</v>
      </c>
      <c r="F430" s="105" t="e">
        <v>#REF!</v>
      </c>
      <c r="G430" s="105" t="e">
        <v>#REF!</v>
      </c>
      <c r="H430" s="105" t="e">
        <v>#REF!</v>
      </c>
      <c r="I430" s="105" t="e">
        <v>#REF!</v>
      </c>
      <c r="J430" s="105" t="e">
        <v>#REF!</v>
      </c>
      <c r="K430" s="105" t="e">
        <v>#REF!</v>
      </c>
      <c r="L430" s="105" t="e">
        <v>#REF!</v>
      </c>
      <c r="M430" s="105" t="e">
        <v>#REF!</v>
      </c>
      <c r="N430" s="105" t="e">
        <v>#REF!</v>
      </c>
    </row>
    <row r="431" spans="2:14" ht="15.75" customHeight="1">
      <c r="B431" s="107" t="s">
        <v>52</v>
      </c>
      <c r="C431" s="115" t="e">
        <f t="shared" ref="C431" si="33">(C430=1)*SUM(C207:N207)</f>
        <v>#REF!</v>
      </c>
      <c r="D431" s="115" t="e">
        <f>(D430=1)*SUM(D207:N207)</f>
        <v>#REF!</v>
      </c>
      <c r="E431" s="115" t="e">
        <f>(E430=1)*SUM(E207:N207)</f>
        <v>#REF!</v>
      </c>
      <c r="F431" s="115" t="e">
        <f>(F430=1)*SUM(F207:N207)</f>
        <v>#REF!</v>
      </c>
      <c r="G431" s="115" t="e">
        <f>(G430=1)*SUM(G207:N207)</f>
        <v>#REF!</v>
      </c>
      <c r="H431" s="115" t="e">
        <f>(H430=1)*SUM(H207:N207)</f>
        <v>#REF!</v>
      </c>
      <c r="I431" s="115" t="e">
        <f>(I430=1)*SUM(I207:N207)</f>
        <v>#REF!</v>
      </c>
      <c r="J431" s="115" t="e">
        <f>(J430=1)*SUM(J207:N207)</f>
        <v>#REF!</v>
      </c>
      <c r="K431" s="115" t="e">
        <f>(K430=1)*SUM(K207:N207)</f>
        <v>#REF!</v>
      </c>
      <c r="L431" s="115" t="e">
        <f>(L430=1)*SUM(L207:N207)</f>
        <v>#REF!</v>
      </c>
      <c r="M431" s="115" t="e">
        <f>(M430=1)*SUM(M207:N207)</f>
        <v>#REF!</v>
      </c>
      <c r="N431" s="115" t="e">
        <f>(N430=1)*SUM(N207:N207)</f>
        <v>#REF!</v>
      </c>
    </row>
    <row r="432" spans="2:14" ht="15.75" customHeight="1">
      <c r="B432" s="107" t="s">
        <v>53</v>
      </c>
    </row>
    <row r="434" spans="2:2" ht="15.75" customHeight="1">
      <c r="B434" s="117" t="s">
        <v>54</v>
      </c>
    </row>
    <row r="435" spans="2:2" ht="15.75" customHeight="1">
      <c r="B435" s="118" t="s">
        <v>55</v>
      </c>
    </row>
    <row r="436" spans="2:2" ht="15.75" customHeight="1">
      <c r="B436" s="118" t="e">
        <f>"Steep ("&amp;#REF!&amp;")"</f>
        <v>#REF!</v>
      </c>
    </row>
    <row r="437" spans="2:2" ht="15.75" customHeight="1">
      <c r="B437" s="118" t="e">
        <f>"Moderately Steep ("&amp;#REF!&amp;")"</f>
        <v>#REF!</v>
      </c>
    </row>
    <row r="438" spans="2:2" ht="15.75" customHeight="1">
      <c r="B438" s="118" t="e">
        <f>"Moderate ("&amp;#REF!&amp;")"</f>
        <v>#REF!</v>
      </c>
    </row>
    <row r="439" spans="2:2" ht="15.75" customHeight="1">
      <c r="B439" s="118" t="e">
        <f>"Moderately Flat("&amp;#REF!&amp;")"</f>
        <v>#REF!</v>
      </c>
    </row>
    <row r="440" spans="2:2" ht="15.75" customHeight="1">
      <c r="B440" s="118" t="e">
        <f>"Flat ("&amp;#REF!&amp;")"</f>
        <v>#REF!</v>
      </c>
    </row>
    <row r="441" spans="2:2" ht="15.75" customHeight="1">
      <c r="B441" s="119" t="s">
        <v>56</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A8AC76-6ED1-4AB6-9E1D-777BCFF9AA24}">
  <sheetPr>
    <tabColor theme="4" tint="-0.249977111117893"/>
  </sheetPr>
  <dimension ref="B1:N87"/>
  <sheetViews>
    <sheetView showGridLines="0" zoomScale="78" zoomScaleNormal="70" workbookViewId="0">
      <selection activeCell="F2" sqref="F2"/>
    </sheetView>
  </sheetViews>
  <sheetFormatPr defaultColWidth="9.140625" defaultRowHeight="14.25" customHeight="1"/>
  <cols>
    <col min="1" max="1" width="4.42578125" style="3" customWidth="1"/>
    <col min="2" max="2" width="12.7109375" style="3" customWidth="1"/>
    <col min="3" max="6" width="18.7109375" style="3" customWidth="1"/>
    <col min="7" max="7" width="4.42578125" style="3" customWidth="1"/>
    <col min="8" max="8" width="29.42578125" style="3" bestFit="1" customWidth="1"/>
    <col min="9" max="10" width="14.7109375" style="3" customWidth="1"/>
    <col min="11" max="16384" width="9.140625" style="3"/>
  </cols>
  <sheetData>
    <row r="1" spans="2:14" s="1" customFormat="1" ht="14.25" customHeight="1"/>
    <row r="2" spans="2:14" s="1" customFormat="1" ht="14.25" customHeight="1">
      <c r="B2" s="1" t="s">
        <v>601</v>
      </c>
      <c r="E2" s="170" t="str">
        <f>'PERPETUITY MIDDLEMAN INPUT TAB'!B2</f>
        <v>Model Type</v>
      </c>
      <c r="F2" s="16" t="str">
        <f>'PERPETUITY MIDDLEMAN INPUT TAB'!C2</f>
        <v>Acquistions</v>
      </c>
    </row>
    <row r="3" spans="2:14" s="1" customFormat="1" ht="14.25" customHeight="1"/>
    <row r="4" spans="2:14" s="1" customFormat="1" ht="14.25" customHeight="1">
      <c r="B4" s="9" t="s">
        <v>513</v>
      </c>
      <c r="C4" s="9"/>
      <c r="D4" s="10"/>
      <c r="E4" s="10"/>
      <c r="F4" s="10"/>
      <c r="H4" s="208" t="s">
        <v>22</v>
      </c>
      <c r="I4" s="209"/>
      <c r="J4" s="209"/>
      <c r="K4" s="209"/>
      <c r="L4" s="209"/>
      <c r="M4" s="209"/>
      <c r="N4" s="209"/>
    </row>
    <row r="5" spans="2:14" s="1" customFormat="1" ht="14.25" customHeight="1">
      <c r="B5" s="35"/>
      <c r="C5" s="22"/>
      <c r="D5" s="22"/>
      <c r="E5" s="28" t="s">
        <v>161</v>
      </c>
      <c r="F5" s="25"/>
      <c r="H5" s="8"/>
      <c r="I5" s="25" t="s">
        <v>600</v>
      </c>
      <c r="J5" s="24"/>
      <c r="K5" s="24" t="s">
        <v>161</v>
      </c>
      <c r="L5" s="24"/>
      <c r="M5" s="24" t="s">
        <v>684</v>
      </c>
      <c r="N5" s="24"/>
    </row>
    <row r="6" spans="2:14" s="1" customFormat="1" ht="14.25" customHeight="1">
      <c r="B6" s="33" t="s">
        <v>523</v>
      </c>
      <c r="C6" s="22"/>
      <c r="D6" s="22"/>
      <c r="E6" s="24" t="s">
        <v>521</v>
      </c>
      <c r="F6" s="24"/>
      <c r="H6" s="211"/>
      <c r="I6" s="210" t="s">
        <v>516</v>
      </c>
      <c r="J6" s="15" t="s">
        <v>680</v>
      </c>
      <c r="K6" s="210" t="s">
        <v>516</v>
      </c>
      <c r="L6" s="15" t="s">
        <v>680</v>
      </c>
      <c r="M6" s="210" t="s">
        <v>516</v>
      </c>
      <c r="N6" s="15" t="s">
        <v>680</v>
      </c>
    </row>
    <row r="7" spans="2:14" s="1" customFormat="1" ht="14.25" customHeight="1">
      <c r="B7" s="33" t="s">
        <v>18</v>
      </c>
      <c r="C7" s="15" t="s">
        <v>516</v>
      </c>
      <c r="D7" s="26" t="s">
        <v>517</v>
      </c>
      <c r="E7" s="16" t="s">
        <v>514</v>
      </c>
      <c r="F7" s="16" t="s">
        <v>515</v>
      </c>
      <c r="H7" s="11" t="s">
        <v>682</v>
      </c>
      <c r="I7" s="260" t="e">
        <f t="shared" ref="I7:J22" ca="1" si="0">OFFSET(I7,0,$E$2*2)</f>
        <v>#VALUE!</v>
      </c>
      <c r="J7" s="261" t="e">
        <f t="shared" ca="1" si="0"/>
        <v>#VALUE!</v>
      </c>
      <c r="K7" s="424">
        <v>420</v>
      </c>
      <c r="L7" s="425">
        <v>65</v>
      </c>
      <c r="M7" s="716">
        <v>420</v>
      </c>
      <c r="N7" s="717">
        <v>25</v>
      </c>
    </row>
    <row r="8" spans="2:14" s="1" customFormat="1" ht="14.25" customHeight="1">
      <c r="B8" s="420" t="s">
        <v>541</v>
      </c>
      <c r="C8" s="421">
        <v>50</v>
      </c>
      <c r="D8" s="421">
        <v>528</v>
      </c>
      <c r="E8" s="418">
        <v>2250</v>
      </c>
      <c r="F8" s="40">
        <f>E8/$D8</f>
        <v>4.2613636363636367</v>
      </c>
      <c r="H8" s="11" t="s">
        <v>509</v>
      </c>
      <c r="I8" s="260" t="e">
        <f t="shared" ca="1" si="0"/>
        <v>#VALUE!</v>
      </c>
      <c r="J8" s="261" t="e">
        <f t="shared" ca="1" si="0"/>
        <v>#VALUE!</v>
      </c>
      <c r="K8" s="424">
        <v>420</v>
      </c>
      <c r="L8" s="426">
        <v>40</v>
      </c>
      <c r="M8" s="716">
        <v>420</v>
      </c>
      <c r="N8" s="717">
        <v>25</v>
      </c>
    </row>
    <row r="9" spans="2:14" s="1" customFormat="1" ht="14.25" customHeight="1">
      <c r="B9" s="422" t="s">
        <v>518</v>
      </c>
      <c r="C9" s="423">
        <v>250</v>
      </c>
      <c r="D9" s="423">
        <v>782</v>
      </c>
      <c r="E9" s="419">
        <v>2810</v>
      </c>
      <c r="F9" s="40">
        <f>E9/$D9</f>
        <v>3.5933503836317136</v>
      </c>
      <c r="H9" s="11" t="s">
        <v>683</v>
      </c>
      <c r="I9" s="260" t="e">
        <f t="shared" ca="1" si="0"/>
        <v>#VALUE!</v>
      </c>
      <c r="J9" s="261" t="e">
        <f t="shared" ca="1" si="0"/>
        <v>#VALUE!</v>
      </c>
      <c r="K9" s="424">
        <v>252</v>
      </c>
      <c r="L9" s="426">
        <v>12.5</v>
      </c>
      <c r="M9" s="716">
        <v>420</v>
      </c>
      <c r="N9" s="717">
        <v>25</v>
      </c>
    </row>
    <row r="10" spans="2:14" s="1" customFormat="1" ht="14.25" customHeight="1">
      <c r="B10" s="422" t="s">
        <v>519</v>
      </c>
      <c r="C10" s="423">
        <v>225</v>
      </c>
      <c r="D10" s="423">
        <v>1127</v>
      </c>
      <c r="E10" s="419">
        <v>3645</v>
      </c>
      <c r="F10" s="40">
        <f>E10/$D10</f>
        <v>3.2342502218278617</v>
      </c>
      <c r="H10" s="11" t="s">
        <v>547</v>
      </c>
      <c r="I10" s="260" t="e">
        <f t="shared" ca="1" si="0"/>
        <v>#VALUE!</v>
      </c>
      <c r="J10" s="261" t="e">
        <f t="shared" ca="1" si="0"/>
        <v>#VALUE!</v>
      </c>
      <c r="K10" s="424">
        <v>0</v>
      </c>
      <c r="L10" s="426">
        <v>0</v>
      </c>
      <c r="M10" s="716">
        <v>420</v>
      </c>
      <c r="N10" s="717">
        <v>25</v>
      </c>
    </row>
    <row r="11" spans="2:14" s="1" customFormat="1" ht="14.25" customHeight="1">
      <c r="B11" s="422" t="s">
        <v>520</v>
      </c>
      <c r="C11" s="423">
        <v>25</v>
      </c>
      <c r="D11" s="423">
        <v>1344</v>
      </c>
      <c r="E11" s="419">
        <v>4250</v>
      </c>
      <c r="F11" s="40">
        <f>E11/$D11</f>
        <v>3.1622023809523809</v>
      </c>
      <c r="H11" s="11" t="s">
        <v>681</v>
      </c>
      <c r="I11" s="260" t="e">
        <f t="shared" ca="1" si="0"/>
        <v>#VALUE!</v>
      </c>
      <c r="J11" s="261" t="e">
        <f t="shared" ca="1" si="0"/>
        <v>#VALUE!</v>
      </c>
      <c r="K11" s="424">
        <v>420</v>
      </c>
      <c r="L11" s="426">
        <v>120</v>
      </c>
      <c r="M11" s="716">
        <v>420</v>
      </c>
      <c r="N11" s="717">
        <v>25</v>
      </c>
    </row>
    <row r="12" spans="2:14" s="1" customFormat="1" ht="14.25" customHeight="1">
      <c r="B12" s="37"/>
      <c r="C12" s="34"/>
      <c r="D12" s="34"/>
      <c r="E12" s="27"/>
      <c r="F12" s="40"/>
      <c r="H12" s="12" t="s">
        <v>702</v>
      </c>
      <c r="I12" s="260" t="e">
        <f t="shared" ca="1" si="0"/>
        <v>#VALUE!</v>
      </c>
      <c r="J12" s="261" t="e">
        <f t="shared" ca="1" si="0"/>
        <v>#VALUE!</v>
      </c>
      <c r="K12" s="424">
        <v>168</v>
      </c>
      <c r="L12" s="426">
        <v>81.667000000000002</v>
      </c>
      <c r="M12" s="716">
        <v>25</v>
      </c>
      <c r="N12" s="717">
        <v>25</v>
      </c>
    </row>
    <row r="13" spans="2:14" s="1" customFormat="1" ht="14.25" customHeight="1">
      <c r="B13" s="37"/>
      <c r="C13" s="34"/>
      <c r="D13" s="38"/>
      <c r="E13" s="27"/>
      <c r="F13" s="40"/>
      <c r="H13" s="12" t="s">
        <v>703</v>
      </c>
      <c r="I13" s="260" t="e">
        <f t="shared" ca="1" si="0"/>
        <v>#VALUE!</v>
      </c>
      <c r="J13" s="261" t="e">
        <f t="shared" ca="1" si="0"/>
        <v>#VALUE!</v>
      </c>
      <c r="K13" s="424">
        <v>0</v>
      </c>
      <c r="L13" s="426">
        <v>0</v>
      </c>
      <c r="M13" s="716">
        <v>420</v>
      </c>
      <c r="N13" s="717">
        <v>25</v>
      </c>
    </row>
    <row r="14" spans="2:14" s="1" customFormat="1" ht="14.25" customHeight="1">
      <c r="B14" s="39" t="s">
        <v>496</v>
      </c>
      <c r="C14" s="30">
        <f>SUM(C8:C13)</f>
        <v>550</v>
      </c>
      <c r="D14" s="29">
        <f>SUMPRODUCT(C8:C13,D8:D13)/C14</f>
        <v>925.59090909090912</v>
      </c>
      <c r="E14" s="31">
        <f>SUMPRODUCT($C8:$C13,E8:E13)/$C14</f>
        <v>3166.1363636363635</v>
      </c>
      <c r="F14" s="41">
        <f>E14/$D14</f>
        <v>3.4206649314933948</v>
      </c>
      <c r="H14" s="12" t="s">
        <v>505</v>
      </c>
      <c r="I14" s="260" t="e">
        <f t="shared" ca="1" si="0"/>
        <v>#VALUE!</v>
      </c>
      <c r="J14" s="261" t="e">
        <f t="shared" ca="1" si="0"/>
        <v>#VALUE!</v>
      </c>
      <c r="K14" s="424">
        <v>0</v>
      </c>
      <c r="L14" s="426">
        <v>0</v>
      </c>
      <c r="M14" s="716">
        <v>420</v>
      </c>
      <c r="N14" s="717">
        <v>25</v>
      </c>
    </row>
    <row r="15" spans="2:14" s="1" customFormat="1" ht="14.25" customHeight="1">
      <c r="H15" s="12" t="s">
        <v>506</v>
      </c>
      <c r="I15" s="260" t="e">
        <f t="shared" ca="1" si="0"/>
        <v>#VALUE!</v>
      </c>
      <c r="J15" s="261" t="e">
        <f t="shared" ca="1" si="0"/>
        <v>#VALUE!</v>
      </c>
      <c r="K15" s="424">
        <v>0</v>
      </c>
      <c r="L15" s="426">
        <v>0</v>
      </c>
      <c r="M15" s="716">
        <v>25</v>
      </c>
      <c r="N15" s="717">
        <v>25</v>
      </c>
    </row>
    <row r="16" spans="2:14" s="1" customFormat="1" ht="14.25" customHeight="1">
      <c r="B16" s="33" t="s">
        <v>524</v>
      </c>
      <c r="C16" s="22"/>
      <c r="D16" s="22"/>
      <c r="E16" s="24" t="s">
        <v>521</v>
      </c>
      <c r="F16" s="24"/>
      <c r="H16" s="12" t="s">
        <v>507</v>
      </c>
      <c r="I16" s="260" t="e">
        <f t="shared" ca="1" si="0"/>
        <v>#VALUE!</v>
      </c>
      <c r="J16" s="261" t="e">
        <f t="shared" ca="1" si="0"/>
        <v>#VALUE!</v>
      </c>
      <c r="K16" s="424">
        <v>80</v>
      </c>
      <c r="L16" s="427">
        <v>150</v>
      </c>
      <c r="M16" s="716">
        <v>0</v>
      </c>
      <c r="N16" s="717">
        <v>25</v>
      </c>
    </row>
    <row r="17" spans="2:14" s="1" customFormat="1" ht="14.25" customHeight="1">
      <c r="B17" s="33" t="s">
        <v>18</v>
      </c>
      <c r="C17" s="15" t="s">
        <v>516</v>
      </c>
      <c r="D17" s="26" t="s">
        <v>517</v>
      </c>
      <c r="E17" s="16" t="s">
        <v>514</v>
      </c>
      <c r="F17" s="16" t="s">
        <v>515</v>
      </c>
      <c r="H17" s="175" t="s">
        <v>740</v>
      </c>
      <c r="I17" s="260" t="e">
        <f t="shared" ca="1" si="0"/>
        <v>#VALUE!</v>
      </c>
      <c r="J17" s="261" t="e">
        <f t="shared" ca="1" si="0"/>
        <v>#VALUE!</v>
      </c>
      <c r="K17" s="424">
        <v>420</v>
      </c>
      <c r="L17" s="426">
        <v>10</v>
      </c>
      <c r="M17" s="716">
        <v>0</v>
      </c>
      <c r="N17" s="717">
        <v>25</v>
      </c>
    </row>
    <row r="18" spans="2:14" s="1" customFormat="1" ht="14.25" customHeight="1">
      <c r="B18" s="420" t="s">
        <v>541</v>
      </c>
      <c r="C18" s="421">
        <v>0</v>
      </c>
      <c r="D18" s="421">
        <v>0</v>
      </c>
      <c r="E18" s="418">
        <v>0</v>
      </c>
      <c r="F18" s="40" t="e">
        <f>E18/$D18</f>
        <v>#DIV/0!</v>
      </c>
      <c r="H18" s="175" t="s">
        <v>508</v>
      </c>
      <c r="I18" s="260" t="e">
        <f t="shared" ca="1" si="0"/>
        <v>#VALUE!</v>
      </c>
      <c r="J18" s="261" t="e">
        <f t="shared" ca="1" si="0"/>
        <v>#VALUE!</v>
      </c>
      <c r="K18" s="424">
        <v>20</v>
      </c>
      <c r="L18" s="426">
        <v>50</v>
      </c>
      <c r="M18" s="716">
        <v>420</v>
      </c>
      <c r="N18" s="717">
        <v>25</v>
      </c>
    </row>
    <row r="19" spans="2:14" s="1" customFormat="1" ht="14.25" customHeight="1">
      <c r="B19" s="422" t="s">
        <v>518</v>
      </c>
      <c r="C19" s="423">
        <v>0</v>
      </c>
      <c r="D19" s="423">
        <v>0</v>
      </c>
      <c r="E19" s="419">
        <v>0</v>
      </c>
      <c r="F19" s="40" t="e">
        <f>E19/$D19</f>
        <v>#DIV/0!</v>
      </c>
      <c r="H19" s="175" t="s">
        <v>741</v>
      </c>
      <c r="I19" s="260" t="e">
        <f t="shared" ca="1" si="0"/>
        <v>#VALUE!</v>
      </c>
      <c r="J19" s="261" t="e">
        <f t="shared" ca="1" si="0"/>
        <v>#VALUE!</v>
      </c>
      <c r="K19" s="424">
        <v>420</v>
      </c>
      <c r="L19" s="426">
        <v>15</v>
      </c>
      <c r="M19" s="716">
        <v>420</v>
      </c>
      <c r="N19" s="717">
        <v>40</v>
      </c>
    </row>
    <row r="20" spans="2:14" s="1" customFormat="1" ht="14.25" customHeight="1">
      <c r="B20" s="422" t="s">
        <v>519</v>
      </c>
      <c r="C20" s="423">
        <v>0</v>
      </c>
      <c r="D20" s="423">
        <v>0</v>
      </c>
      <c r="E20" s="419">
        <v>0</v>
      </c>
      <c r="F20" s="40" t="e">
        <f>E20/$D20</f>
        <v>#DIV/0!</v>
      </c>
      <c r="H20" s="175" t="s">
        <v>741</v>
      </c>
      <c r="I20" s="260" t="e">
        <f t="shared" ca="1" si="0"/>
        <v>#VALUE!</v>
      </c>
      <c r="J20" s="261" t="e">
        <f t="shared" ca="1" si="0"/>
        <v>#VALUE!</v>
      </c>
      <c r="K20" s="424">
        <v>0</v>
      </c>
      <c r="L20" s="426">
        <v>0</v>
      </c>
      <c r="M20" s="716">
        <v>420</v>
      </c>
      <c r="N20" s="717">
        <v>40</v>
      </c>
    </row>
    <row r="21" spans="2:14" s="1" customFormat="1" ht="14.25" customHeight="1">
      <c r="B21" s="422" t="s">
        <v>520</v>
      </c>
      <c r="C21" s="423">
        <v>0</v>
      </c>
      <c r="D21" s="423">
        <v>0</v>
      </c>
      <c r="E21" s="419">
        <v>0</v>
      </c>
      <c r="F21" s="40" t="e">
        <f>E21/$D21</f>
        <v>#DIV/0!</v>
      </c>
      <c r="H21" s="175" t="s">
        <v>741</v>
      </c>
      <c r="I21" s="260" t="e">
        <f t="shared" ca="1" si="0"/>
        <v>#VALUE!</v>
      </c>
      <c r="J21" s="261" t="e">
        <f t="shared" ca="1" si="0"/>
        <v>#VALUE!</v>
      </c>
      <c r="K21" s="424">
        <v>0</v>
      </c>
      <c r="L21" s="426">
        <v>0</v>
      </c>
      <c r="M21" s="716">
        <v>420</v>
      </c>
      <c r="N21" s="717">
        <v>40</v>
      </c>
    </row>
    <row r="22" spans="2:14" s="1" customFormat="1" ht="14.25" customHeight="1">
      <c r="B22" s="37"/>
      <c r="C22" s="34"/>
      <c r="D22" s="34"/>
      <c r="E22" s="27"/>
      <c r="F22" s="40"/>
      <c r="H22" s="17" t="s">
        <v>741</v>
      </c>
      <c r="I22" s="260" t="e">
        <f t="shared" ca="1" si="0"/>
        <v>#VALUE!</v>
      </c>
      <c r="J22" s="261" t="e">
        <f t="shared" ca="1" si="0"/>
        <v>#VALUE!</v>
      </c>
      <c r="K22" s="428">
        <v>0</v>
      </c>
      <c r="L22" s="429">
        <v>0</v>
      </c>
      <c r="M22" s="718">
        <v>420</v>
      </c>
      <c r="N22" s="719">
        <v>40</v>
      </c>
    </row>
    <row r="23" spans="2:14" s="1" customFormat="1" ht="14.25" customHeight="1">
      <c r="B23" s="37"/>
      <c r="C23" s="34"/>
      <c r="D23" s="38"/>
      <c r="E23" s="27"/>
      <c r="F23" s="40"/>
      <c r="I23" s="518" t="e">
        <f ca="1">SUM(I7:I22)</f>
        <v>#VALUE!</v>
      </c>
      <c r="J23" s="517" t="e">
        <f ca="1">SUMPRODUCT(I7:I22,J7:J22)/SUM(I7:I22)</f>
        <v>#VALUE!</v>
      </c>
      <c r="K23" s="519"/>
    </row>
    <row r="24" spans="2:14" s="1" customFormat="1" ht="14.25" customHeight="1">
      <c r="B24" s="39" t="s">
        <v>496</v>
      </c>
      <c r="C24" s="30">
        <f>SUM(C18:C23)</f>
        <v>0</v>
      </c>
      <c r="D24" s="29">
        <f>IFERROR(SUMPRODUCT(C18:C23,D18:D23)/C24,0)</f>
        <v>0</v>
      </c>
      <c r="E24" s="31">
        <f>IFERROR(SUMPRODUCT($C18:$C23,E18:E23)/$C24,0)</f>
        <v>0</v>
      </c>
      <c r="F24" s="41">
        <f>IFERROR(E24/$D24,0)</f>
        <v>0</v>
      </c>
    </row>
    <row r="25" spans="2:14" s="1" customFormat="1" ht="14.25" customHeight="1"/>
    <row r="26" spans="2:14" s="1" customFormat="1" ht="14.25" customHeight="1">
      <c r="B26" s="33" t="s">
        <v>496</v>
      </c>
      <c r="C26" s="22"/>
      <c r="D26" s="22"/>
      <c r="E26" s="24" t="s">
        <v>521</v>
      </c>
      <c r="F26" s="24"/>
    </row>
    <row r="27" spans="2:14" s="1" customFormat="1" ht="14.25" customHeight="1">
      <c r="B27" s="33" t="s">
        <v>18</v>
      </c>
      <c r="C27" s="15" t="s">
        <v>516</v>
      </c>
      <c r="D27" s="26" t="s">
        <v>517</v>
      </c>
      <c r="E27" s="160" t="s">
        <v>514</v>
      </c>
      <c r="F27" s="16" t="s">
        <v>515</v>
      </c>
    </row>
    <row r="28" spans="2:14" s="1" customFormat="1" ht="14.25" customHeight="1">
      <c r="B28" s="36" t="s">
        <v>541</v>
      </c>
      <c r="C28" s="161">
        <f>SUMIF($B$8:$B$24,B28,$C$8:$C$24)</f>
        <v>50</v>
      </c>
      <c r="D28" s="161" cm="1">
        <f t="array" ref="D28">SUMPRODUCT(IF($B$8:$B$23=$B28,1,0),$C$8:$C$23,D$8:D$23)/$C28</f>
        <v>528</v>
      </c>
      <c r="E28" s="162" cm="1">
        <f t="array" ref="E28">SUMPRODUCT(IF($B$8:$B$23=$B28,1,0),$C$8:$C$23,E$8:E$23)/$C28</f>
        <v>2250</v>
      </c>
      <c r="F28" s="40">
        <f>E28/$D28</f>
        <v>4.2613636363636367</v>
      </c>
    </row>
    <row r="29" spans="2:14" s="1" customFormat="1" ht="14.25" customHeight="1">
      <c r="B29" s="37" t="s">
        <v>518</v>
      </c>
      <c r="C29" s="163">
        <f>SUMIF($B$8:$B$24,B29,$C$8:$C$24)</f>
        <v>250</v>
      </c>
      <c r="D29" s="163" cm="1">
        <f t="array" ref="D29">SUMPRODUCT(IF($B$8:$B$23=$B29,1,0),$C$8:$C$23,D$8:D$23)/$C29</f>
        <v>782</v>
      </c>
      <c r="E29" s="164" cm="1">
        <f t="array" ref="E29">SUMPRODUCT(IF($B$8:$B$23=$B29,1,0),$C$8:$C$23,E$8:E$23)/$C29</f>
        <v>2810</v>
      </c>
      <c r="F29" s="40">
        <f>E29/$D29</f>
        <v>3.5933503836317136</v>
      </c>
    </row>
    <row r="30" spans="2:14" s="1" customFormat="1" ht="14.25" customHeight="1">
      <c r="B30" s="37" t="s">
        <v>519</v>
      </c>
      <c r="C30" s="163">
        <f>SUMIF($B$8:$B$24,B30,$C$8:$C$24)</f>
        <v>225</v>
      </c>
      <c r="D30" s="163" cm="1">
        <f t="array" ref="D30">SUMPRODUCT(IF($B$8:$B$23=$B30,1,0),$C$8:$C$23,D$8:D$23)/$C30</f>
        <v>1127</v>
      </c>
      <c r="E30" s="164" cm="1">
        <f t="array" ref="E30">SUMPRODUCT(IF($B$8:$B$23=$B30,1,0),$C$8:$C$23,E$8:E$23)/$C30</f>
        <v>3645</v>
      </c>
      <c r="F30" s="40">
        <f>E30/$D30</f>
        <v>3.2342502218278617</v>
      </c>
    </row>
    <row r="31" spans="2:14" s="1" customFormat="1" ht="14.25" customHeight="1">
      <c r="B31" s="37" t="s">
        <v>520</v>
      </c>
      <c r="C31" s="163">
        <f>SUMIF($B$8:$B$24,B31,$C$8:$C$24)</f>
        <v>25</v>
      </c>
      <c r="D31" s="163" cm="1">
        <f t="array" ref="D31">SUMPRODUCT(IF($B$8:$B$23=$B31,1,0),$C$8:$C$23,D$8:D$23)/$C31</f>
        <v>1344</v>
      </c>
      <c r="E31" s="164" cm="1">
        <f t="array" ref="E31">SUMPRODUCT(IF($B$8:$B$23=$B31,1,0),$C$8:$C$23,E$8:E$23)/$C31</f>
        <v>4250</v>
      </c>
      <c r="F31" s="40">
        <f>E31/$D31</f>
        <v>3.1622023809523809</v>
      </c>
    </row>
    <row r="32" spans="2:14" s="1" customFormat="1" ht="14.25" customHeight="1">
      <c r="B32" s="37"/>
      <c r="C32" s="34"/>
      <c r="D32" s="34"/>
      <c r="E32" s="27"/>
      <c r="F32" s="40"/>
    </row>
    <row r="33" spans="2:6" s="1" customFormat="1" ht="14.25" customHeight="1">
      <c r="B33" s="37"/>
      <c r="C33" s="34"/>
      <c r="D33" s="38"/>
      <c r="E33" s="27"/>
      <c r="F33" s="40"/>
    </row>
    <row r="34" spans="2:6" s="1" customFormat="1" ht="14.25" customHeight="1">
      <c r="B34" s="39" t="s">
        <v>496</v>
      </c>
      <c r="C34" s="30">
        <f>SUM(C28:C33)</f>
        <v>550</v>
      </c>
      <c r="D34" s="29">
        <f>SUMPRODUCT(C28:C33,D28:D33)/C34</f>
        <v>925.59090909090912</v>
      </c>
      <c r="E34" s="31">
        <f>SUMPRODUCT($C28:$C33,E28:E33)/$C34</f>
        <v>3166.1363636363635</v>
      </c>
      <c r="F34" s="41">
        <f>E34/$D34</f>
        <v>3.4206649314933948</v>
      </c>
    </row>
    <row r="35" spans="2:6" s="1" customFormat="1" ht="14.25" customHeight="1"/>
    <row r="36" spans="2:6" s="1" customFormat="1" ht="14.25" customHeight="1">
      <c r="B36" s="1" t="s">
        <v>704</v>
      </c>
      <c r="E36" s="214">
        <f>E34</f>
        <v>3166.1363636363635</v>
      </c>
    </row>
    <row r="37" spans="2:6" s="1" customFormat="1" ht="14.25" customHeight="1"/>
    <row r="38" spans="2:6" s="1" customFormat="1" ht="14.25" customHeight="1"/>
    <row r="39" spans="2:6" s="1" customFormat="1" ht="14.25" customHeight="1"/>
    <row r="40" spans="2:6" s="1" customFormat="1" ht="5.0999999999999996" customHeight="1"/>
    <row r="41" spans="2:6" s="1" customFormat="1" ht="14.25" customHeight="1"/>
    <row r="42" spans="2:6" s="1" customFormat="1" ht="14.25" customHeight="1"/>
    <row r="43" spans="2:6" s="1" customFormat="1" ht="14.25" customHeight="1"/>
    <row r="44" spans="2:6" s="1" customFormat="1" ht="14.25" customHeight="1"/>
    <row r="45" spans="2:6" s="1" customFormat="1" ht="14.25" customHeight="1"/>
    <row r="46" spans="2:6" s="1" customFormat="1" ht="14.25" customHeight="1"/>
    <row r="47" spans="2:6" s="1" customFormat="1" ht="14.25" customHeight="1"/>
    <row r="48" spans="2:6" s="1" customFormat="1" ht="14.25" customHeight="1"/>
    <row r="49" s="1" customFormat="1" ht="14.25" customHeight="1"/>
    <row r="50" s="1" customFormat="1" ht="14.25" customHeight="1"/>
    <row r="51" s="1" customFormat="1" ht="14.25" customHeight="1"/>
    <row r="52" s="1" customFormat="1" ht="14.25" customHeight="1"/>
    <row r="53" s="1" customFormat="1" ht="14.25" customHeight="1"/>
    <row r="54" s="1" customFormat="1" ht="14.25" customHeight="1"/>
    <row r="55" s="1" customFormat="1" ht="14.25" customHeight="1"/>
    <row r="56" s="1" customFormat="1" ht="14.25" customHeight="1"/>
    <row r="57" s="1" customFormat="1" ht="14.25" customHeight="1"/>
    <row r="58" s="1" customFormat="1" ht="14.25" customHeight="1"/>
    <row r="59" s="1" customFormat="1" ht="14.25" customHeight="1"/>
    <row r="60" s="1" customFormat="1" ht="14.25" customHeight="1"/>
    <row r="61" s="1" customFormat="1" ht="14.25" customHeight="1"/>
    <row r="62" s="1" customFormat="1" ht="14.25" customHeight="1"/>
    <row r="63" s="1" customFormat="1" ht="14.25" customHeight="1"/>
    <row r="64" s="1" customFormat="1" ht="14.25" customHeight="1"/>
    <row r="65" s="1" customFormat="1" ht="14.25" customHeight="1"/>
    <row r="66" s="1" customFormat="1" ht="14.25" customHeight="1"/>
    <row r="67" s="1" customFormat="1" ht="14.25" customHeight="1"/>
    <row r="68" s="1" customFormat="1" ht="14.25" customHeight="1"/>
    <row r="69" s="1" customFormat="1" ht="14.25" customHeight="1"/>
    <row r="70" s="1" customFormat="1" ht="14.25" customHeight="1"/>
    <row r="71" s="1" customFormat="1" ht="14.25" customHeight="1"/>
    <row r="72" s="1" customFormat="1" ht="14.25" customHeight="1"/>
    <row r="73" s="1" customFormat="1" ht="14.25" customHeight="1"/>
    <row r="74" s="1" customFormat="1" ht="14.25" customHeight="1"/>
    <row r="75" s="1" customFormat="1" ht="14.25" customHeight="1"/>
    <row r="76" s="1" customFormat="1" ht="14.25" customHeight="1"/>
    <row r="77" s="1" customFormat="1" ht="14.25" customHeight="1"/>
    <row r="78" s="1" customFormat="1" ht="14.25" customHeight="1"/>
    <row r="79" s="1" customFormat="1" ht="14.25" customHeight="1"/>
    <row r="80" s="1" customFormat="1" ht="14.25" customHeight="1"/>
    <row r="81" s="1" customFormat="1" ht="14.25" customHeight="1"/>
    <row r="82" s="1" customFormat="1" ht="14.25" customHeight="1"/>
    <row r="83" s="1" customFormat="1" ht="14.25" customHeight="1"/>
    <row r="84" s="1" customFormat="1" ht="14.25" customHeight="1"/>
    <row r="85" s="1" customFormat="1" ht="14.25" customHeight="1"/>
    <row r="86" s="1" customFormat="1" ht="14.25" customHeight="1"/>
    <row r="87" s="1" customFormat="1" ht="14.25" customHeight="1"/>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85FA9-5B3F-40D3-B16B-5A8E463200FC}">
  <sheetPr>
    <tabColor theme="8" tint="0.59999389629810485"/>
  </sheetPr>
  <dimension ref="A1:P354"/>
  <sheetViews>
    <sheetView showGridLines="0" topLeftCell="A4" zoomScale="85" zoomScaleNormal="85" workbookViewId="0">
      <selection activeCell="L24" sqref="L24"/>
    </sheetView>
  </sheetViews>
  <sheetFormatPr defaultColWidth="9.140625" defaultRowHeight="14.25" customHeight="1"/>
  <cols>
    <col min="1" max="1" width="4.140625" style="3" customWidth="1"/>
    <col min="2" max="2" width="39.5703125" style="3" customWidth="1"/>
    <col min="3" max="3" width="50.5703125" style="3" hidden="1" customWidth="1"/>
    <col min="4" max="4" width="23.5703125" style="3" customWidth="1"/>
    <col min="5" max="5" width="3.7109375" style="3" customWidth="1"/>
    <col min="6" max="6" width="39" style="3" customWidth="1"/>
    <col min="7" max="7" width="22.28515625" style="3" hidden="1" customWidth="1"/>
    <col min="8" max="8" width="22.28515625" style="3" customWidth="1"/>
    <col min="9" max="9" width="3.7109375" style="3" customWidth="1"/>
    <col min="10" max="10" width="39.5703125" style="3" bestFit="1" customWidth="1"/>
    <col min="11" max="16" width="22.5703125" style="3" bestFit="1" customWidth="1"/>
    <col min="17" max="16384" width="9.140625" style="3"/>
  </cols>
  <sheetData>
    <row r="1" spans="1:16" s="1" customFormat="1" ht="14.25" customHeight="1"/>
    <row r="2" spans="1:16" s="1" customFormat="1" ht="14.25" customHeight="1"/>
    <row r="3" spans="1:16" s="1" customFormat="1" ht="14.25" customHeight="1"/>
    <row r="4" spans="1:16" s="1" customFormat="1" ht="14.25" customHeight="1"/>
    <row r="5" spans="1:16" s="1" customFormat="1" ht="14.25" customHeight="1"/>
    <row r="6" spans="1:16" s="1" customFormat="1" ht="14.25" customHeight="1"/>
    <row r="7" spans="1:16" s="1" customFormat="1" ht="14.25" customHeight="1">
      <c r="A7" s="2"/>
      <c r="B7" s="9" t="s">
        <v>153</v>
      </c>
      <c r="C7" s="21"/>
      <c r="D7" s="10"/>
      <c r="F7" s="9" t="s">
        <v>144</v>
      </c>
      <c r="G7" s="21"/>
      <c r="H7" s="10"/>
      <c r="J7" s="405" t="s">
        <v>114</v>
      </c>
      <c r="K7" s="406"/>
      <c r="L7" s="406"/>
      <c r="M7" s="406"/>
      <c r="N7" s="406"/>
      <c r="O7" s="209"/>
      <c r="P7" s="209"/>
    </row>
    <row r="8" spans="1:16" s="1" customFormat="1" ht="14.25" customHeight="1">
      <c r="A8" s="2"/>
      <c r="B8" s="8"/>
      <c r="C8" s="23" t="s">
        <v>510</v>
      </c>
      <c r="D8" s="19"/>
      <c r="F8" s="14"/>
      <c r="G8" s="23" t="s">
        <v>510</v>
      </c>
      <c r="H8" s="15"/>
      <c r="J8" s="271"/>
      <c r="K8" s="23"/>
      <c r="L8" s="23"/>
      <c r="M8" s="23"/>
      <c r="N8" s="23"/>
      <c r="O8" s="23"/>
      <c r="P8" s="15"/>
    </row>
    <row r="9" spans="1:16" s="1" customFormat="1" ht="14.25" customHeight="1">
      <c r="A9" s="2"/>
      <c r="B9" s="18" t="s">
        <v>76</v>
      </c>
      <c r="C9" s="230" t="s">
        <v>511</v>
      </c>
      <c r="D9" s="462" t="s">
        <v>154</v>
      </c>
      <c r="F9" s="11" t="s">
        <v>69</v>
      </c>
      <c r="G9" s="230" t="s">
        <v>511</v>
      </c>
      <c r="H9" s="462" t="s">
        <v>70</v>
      </c>
      <c r="J9" s="11" t="s">
        <v>1117</v>
      </c>
      <c r="K9" s="404" t="str">
        <f>D10</f>
        <v>Investar</v>
      </c>
      <c r="L9" s="404"/>
      <c r="M9" s="404" t="s">
        <v>1542</v>
      </c>
      <c r="N9" s="1291">
        <v>365</v>
      </c>
      <c r="O9" s="404"/>
      <c r="P9" s="403"/>
    </row>
    <row r="10" spans="1:16" s="1" customFormat="1" ht="14.25" customHeight="1">
      <c r="A10" s="2"/>
      <c r="B10" s="11" t="s">
        <v>157</v>
      </c>
      <c r="C10" s="5" t="s">
        <v>511</v>
      </c>
      <c r="D10" s="463" t="s">
        <v>500</v>
      </c>
      <c r="F10" s="11" t="s">
        <v>72</v>
      </c>
      <c r="G10" s="5" t="s">
        <v>511</v>
      </c>
      <c r="H10" s="463" t="s">
        <v>0</v>
      </c>
      <c r="J10" s="11" t="s">
        <v>1118</v>
      </c>
      <c r="K10" s="404" t="str">
        <f>D11</f>
        <v>Ace</v>
      </c>
      <c r="L10" s="404"/>
      <c r="M10" s="404"/>
      <c r="N10" s="404"/>
      <c r="O10" s="404"/>
      <c r="P10" s="403"/>
    </row>
    <row r="11" spans="1:16" s="1" customFormat="1" ht="14.25" customHeight="1">
      <c r="A11" s="2"/>
      <c r="B11" s="11" t="s">
        <v>155</v>
      </c>
      <c r="C11" s="5" t="s">
        <v>511</v>
      </c>
      <c r="D11" s="463" t="s">
        <v>1555</v>
      </c>
      <c r="F11" s="11" t="s">
        <v>1185</v>
      </c>
      <c r="G11" s="5" t="s">
        <v>511</v>
      </c>
      <c r="H11" s="463" t="s">
        <v>0</v>
      </c>
      <c r="J11" s="11"/>
      <c r="K11" s="404"/>
      <c r="L11" s="404"/>
      <c r="M11" s="404"/>
      <c r="N11" s="404"/>
      <c r="O11" s="404"/>
      <c r="P11" s="403"/>
    </row>
    <row r="12" spans="1:16" s="1" customFormat="1" ht="14.25" customHeight="1">
      <c r="A12" s="2"/>
      <c r="B12" s="11" t="s">
        <v>498</v>
      </c>
      <c r="C12" s="5" t="s">
        <v>511</v>
      </c>
      <c r="D12" s="463" t="s">
        <v>501</v>
      </c>
      <c r="F12" s="11" t="s">
        <v>742</v>
      </c>
      <c r="H12" s="463" t="s">
        <v>743</v>
      </c>
      <c r="J12" s="43" t="s">
        <v>1115</v>
      </c>
      <c r="K12" s="389" t="str">
        <f>K18</f>
        <v>Investar</v>
      </c>
      <c r="L12" s="389" t="str">
        <f>L18</f>
        <v>Ace</v>
      </c>
      <c r="M12" s="389" t="s">
        <v>1262</v>
      </c>
      <c r="N12" s="389" t="s">
        <v>1256</v>
      </c>
      <c r="O12" s="389"/>
      <c r="P12" s="403"/>
    </row>
    <row r="13" spans="1:16" s="1" customFormat="1" ht="14.25" customHeight="1">
      <c r="A13" s="2"/>
      <c r="B13" s="17" t="s">
        <v>499</v>
      </c>
      <c r="C13" s="231" t="s">
        <v>511</v>
      </c>
      <c r="D13" s="464" t="s">
        <v>1217</v>
      </c>
      <c r="F13" s="11" t="s">
        <v>73</v>
      </c>
      <c r="G13" s="5" t="s">
        <v>511</v>
      </c>
      <c r="H13" s="463" t="s">
        <v>158</v>
      </c>
      <c r="J13" s="11" t="s">
        <v>1268</v>
      </c>
      <c r="K13" s="408">
        <v>0.9</v>
      </c>
      <c r="L13" s="408">
        <v>0.1</v>
      </c>
      <c r="M13" s="715">
        <v>62140341.479999997</v>
      </c>
      <c r="N13" s="714" t="s">
        <v>1266</v>
      </c>
      <c r="O13" s="465"/>
      <c r="P13" s="403"/>
    </row>
    <row r="14" spans="1:16" s="1" customFormat="1" ht="14.25" customHeight="1">
      <c r="A14" s="2"/>
      <c r="F14" s="11" t="s">
        <v>156</v>
      </c>
      <c r="G14" s="5" t="s">
        <v>511</v>
      </c>
      <c r="H14" s="463"/>
      <c r="J14" s="11" t="s">
        <v>1263</v>
      </c>
      <c r="K14" s="408">
        <v>0</v>
      </c>
      <c r="L14" s="408">
        <v>1</v>
      </c>
      <c r="M14" s="715">
        <v>5000000</v>
      </c>
      <c r="N14" s="714" t="s">
        <v>1266</v>
      </c>
      <c r="O14" s="465"/>
      <c r="P14" s="403"/>
    </row>
    <row r="15" spans="1:16" s="1" customFormat="1" ht="14.25" customHeight="1">
      <c r="A15" s="2"/>
      <c r="B15" s="9" t="s">
        <v>143</v>
      </c>
      <c r="C15" s="21"/>
      <c r="D15" s="10"/>
      <c r="F15" s="12" t="s">
        <v>157</v>
      </c>
      <c r="G15" s="5" t="s">
        <v>511</v>
      </c>
      <c r="H15" s="463" t="s">
        <v>71</v>
      </c>
      <c r="J15" s="11" t="s">
        <v>1264</v>
      </c>
      <c r="K15" s="408">
        <v>0.5</v>
      </c>
      <c r="L15" s="408">
        <v>0.5</v>
      </c>
      <c r="M15" s="715">
        <v>5000000</v>
      </c>
      <c r="N15" s="714" t="s">
        <v>1267</v>
      </c>
      <c r="O15" s="465"/>
      <c r="P15" s="403"/>
    </row>
    <row r="16" spans="1:16" s="1" customFormat="1" ht="14.25" customHeight="1">
      <c r="A16" s="2"/>
      <c r="B16" s="14"/>
      <c r="C16" s="23" t="s">
        <v>510</v>
      </c>
      <c r="D16" s="15"/>
      <c r="F16" s="12" t="s">
        <v>155</v>
      </c>
      <c r="G16" s="5" t="s">
        <v>511</v>
      </c>
      <c r="H16" s="463" t="s">
        <v>71</v>
      </c>
      <c r="J16" s="11" t="s">
        <v>1265</v>
      </c>
      <c r="K16" s="408">
        <v>0.9</v>
      </c>
      <c r="L16" s="408">
        <f>1-K16</f>
        <v>9.9999999999999978E-2</v>
      </c>
      <c r="M16" s="465">
        <v>0</v>
      </c>
      <c r="N16" s="714" t="s">
        <v>1267</v>
      </c>
      <c r="O16" s="465"/>
      <c r="P16" s="403"/>
    </row>
    <row r="17" spans="1:16" s="1" customFormat="1" ht="14.25" customHeight="1">
      <c r="A17" s="2"/>
      <c r="B17" s="11" t="s">
        <v>77</v>
      </c>
      <c r="C17" s="230" t="s">
        <v>512</v>
      </c>
      <c r="D17" s="466" t="s">
        <v>1205</v>
      </c>
      <c r="F17" s="11" t="s">
        <v>74</v>
      </c>
      <c r="G17" s="5" t="s">
        <v>511</v>
      </c>
      <c r="H17" s="463"/>
      <c r="J17" s="11"/>
      <c r="K17" s="4"/>
      <c r="L17" s="4"/>
      <c r="M17" s="4"/>
      <c r="N17" s="4"/>
      <c r="O17" s="569"/>
      <c r="P17" s="1314"/>
    </row>
    <row r="18" spans="1:16" s="1" customFormat="1" ht="14.25" customHeight="1">
      <c r="A18" s="2"/>
      <c r="B18" s="11" t="s">
        <v>78</v>
      </c>
      <c r="C18" s="5" t="s">
        <v>512</v>
      </c>
      <c r="D18" s="467" t="s">
        <v>1206</v>
      </c>
      <c r="F18" s="12" t="s">
        <v>75</v>
      </c>
      <c r="G18" s="5" t="s">
        <v>511</v>
      </c>
      <c r="H18" s="463" t="s">
        <v>71</v>
      </c>
      <c r="J18" s="43" t="s">
        <v>1114</v>
      </c>
      <c r="K18" s="389" t="str">
        <f>D10</f>
        <v>Investar</v>
      </c>
      <c r="L18" s="389" t="str">
        <f>D11</f>
        <v>Ace</v>
      </c>
      <c r="M18" s="1277" t="s">
        <v>1534</v>
      </c>
      <c r="N18" s="389" t="s">
        <v>748</v>
      </c>
      <c r="O18" s="389" t="s">
        <v>749</v>
      </c>
      <c r="P18" s="389" t="s">
        <v>752</v>
      </c>
    </row>
    <row r="19" spans="1:16" s="1" customFormat="1" ht="14.25" customHeight="1">
      <c r="A19" s="2"/>
      <c r="B19" s="11" t="s">
        <v>79</v>
      </c>
      <c r="C19" s="5" t="s">
        <v>512</v>
      </c>
      <c r="D19" s="467" t="s">
        <v>1207</v>
      </c>
      <c r="F19" s="13" t="s">
        <v>66</v>
      </c>
      <c r="G19" s="231" t="s">
        <v>511</v>
      </c>
      <c r="H19" s="464" t="s">
        <v>71</v>
      </c>
      <c r="J19" s="11" t="s">
        <v>763</v>
      </c>
      <c r="K19" s="410"/>
      <c r="L19" s="411"/>
      <c r="M19" s="411"/>
      <c r="N19" s="410">
        <v>0.2</v>
      </c>
      <c r="O19" s="672">
        <v>2</v>
      </c>
      <c r="P19" s="671"/>
    </row>
    <row r="20" spans="1:16" s="1" customFormat="1" ht="14.25" customHeight="1">
      <c r="A20" s="2"/>
      <c r="B20" s="11" t="s">
        <v>80</v>
      </c>
      <c r="C20" s="5" t="s">
        <v>512</v>
      </c>
      <c r="D20" s="467" t="s">
        <v>1207</v>
      </c>
      <c r="J20" s="11" t="s">
        <v>764</v>
      </c>
      <c r="K20" s="408">
        <v>0.9</v>
      </c>
      <c r="L20" s="409">
        <f>1-K20</f>
        <v>9.9999999999999978E-2</v>
      </c>
      <c r="M20" s="1313">
        <v>0</v>
      </c>
      <c r="N20" s="410">
        <v>0.2</v>
      </c>
      <c r="O20" s="672">
        <v>1.6</v>
      </c>
      <c r="P20" s="671"/>
    </row>
    <row r="21" spans="1:16" s="1" customFormat="1" ht="14.25" customHeight="1">
      <c r="A21" s="2"/>
      <c r="B21" s="11" t="s">
        <v>81</v>
      </c>
      <c r="C21" s="5" t="s">
        <v>512</v>
      </c>
      <c r="D21" s="467" t="s">
        <v>1207</v>
      </c>
      <c r="F21" s="9" t="s">
        <v>145</v>
      </c>
      <c r="G21" s="21"/>
      <c r="H21" s="21"/>
      <c r="J21" s="11" t="s">
        <v>1524</v>
      </c>
      <c r="K21" s="408">
        <f>'PERPETUITY MIDDLEMAN INPUT TAB'!I45</f>
        <v>0.95</v>
      </c>
      <c r="L21" s="409">
        <f>1-K21</f>
        <v>5.0000000000000044E-2</v>
      </c>
      <c r="M21" s="1313">
        <v>0</v>
      </c>
      <c r="N21" s="1313">
        <v>0</v>
      </c>
      <c r="O21" s="1307">
        <v>0</v>
      </c>
      <c r="P21" s="671"/>
    </row>
    <row r="22" spans="1:16" s="1" customFormat="1" ht="14.25" customHeight="1">
      <c r="A22" s="2"/>
      <c r="B22" s="11" t="s">
        <v>82</v>
      </c>
      <c r="C22" s="5" t="s">
        <v>512</v>
      </c>
      <c r="D22" s="467" t="s">
        <v>1208</v>
      </c>
      <c r="F22" s="14"/>
      <c r="G22" s="23" t="s">
        <v>510</v>
      </c>
      <c r="H22" s="16" t="s">
        <v>765</v>
      </c>
      <c r="J22" s="11" t="s">
        <v>1540</v>
      </c>
      <c r="K22" s="408">
        <f>'PERPETUITY MIDDLEMAN INPUT TAB'!I46</f>
        <v>0.8</v>
      </c>
      <c r="L22" s="409">
        <f>L21</f>
        <v>5.0000000000000044E-2</v>
      </c>
      <c r="M22" s="1346">
        <f>$K$21-K22</f>
        <v>0.14999999999999991</v>
      </c>
      <c r="N22" s="408">
        <f>'PERPETUITY MIDDLEMAN INPUT TAB'!L45</f>
        <v>0.08</v>
      </c>
      <c r="O22" s="672">
        <v>1</v>
      </c>
      <c r="P22" s="671"/>
    </row>
    <row r="23" spans="1:16" s="1" customFormat="1" ht="14.25" customHeight="1">
      <c r="A23" s="2"/>
      <c r="B23" s="11"/>
      <c r="C23" s="263"/>
      <c r="D23" s="467"/>
      <c r="F23" s="18" t="s">
        <v>146</v>
      </c>
      <c r="G23" s="400" t="s">
        <v>511</v>
      </c>
      <c r="H23" s="462"/>
      <c r="J23" s="11" t="s">
        <v>1541</v>
      </c>
      <c r="K23" s="408">
        <f>'PERPETUITY MIDDLEMAN INPUT TAB'!I47</f>
        <v>0.7</v>
      </c>
      <c r="L23" s="409">
        <f t="shared" ref="L23:L28" si="0">L22</f>
        <v>5.0000000000000044E-2</v>
      </c>
      <c r="M23" s="1346">
        <f t="shared" ref="M23:M28" si="1">$K$21-K23</f>
        <v>0.25</v>
      </c>
      <c r="N23" s="408">
        <f>'PERPETUITY MIDDLEMAN INPUT TAB'!L46</f>
        <v>0.1</v>
      </c>
      <c r="O23" s="672">
        <v>1</v>
      </c>
      <c r="P23" s="671"/>
    </row>
    <row r="24" spans="1:16" s="1" customFormat="1" ht="14.25" customHeight="1">
      <c r="A24" s="2"/>
      <c r="B24" s="11" t="s">
        <v>159</v>
      </c>
      <c r="C24" s="5" t="s">
        <v>512</v>
      </c>
      <c r="D24" s="467">
        <v>2025</v>
      </c>
      <c r="F24" s="12" t="s">
        <v>147</v>
      </c>
      <c r="G24" s="401" t="s">
        <v>511</v>
      </c>
      <c r="H24" s="463" t="s">
        <v>729</v>
      </c>
      <c r="J24" s="11" t="s">
        <v>1266</v>
      </c>
      <c r="K24" s="408">
        <f>'PERPETUITY MIDDLEMAN INPUT TAB'!I48</f>
        <v>0.5</v>
      </c>
      <c r="L24" s="409">
        <f t="shared" si="0"/>
        <v>5.0000000000000044E-2</v>
      </c>
      <c r="M24" s="1346">
        <f t="shared" si="1"/>
        <v>0.44999999999999996</v>
      </c>
      <c r="N24" s="408">
        <f>'PERPETUITY MIDDLEMAN INPUT TAB'!L47</f>
        <v>0.15</v>
      </c>
      <c r="O24" s="672">
        <v>1</v>
      </c>
      <c r="P24" s="671"/>
    </row>
    <row r="25" spans="1:16" s="1" customFormat="1" ht="14.25" customHeight="1">
      <c r="A25" s="2"/>
      <c r="B25" s="11" t="s">
        <v>160</v>
      </c>
      <c r="C25" s="5" t="s">
        <v>512</v>
      </c>
      <c r="D25" s="467" t="s">
        <v>493</v>
      </c>
      <c r="F25" s="12" t="s">
        <v>148</v>
      </c>
      <c r="G25" s="401" t="s">
        <v>511</v>
      </c>
      <c r="H25" s="463" t="s">
        <v>730</v>
      </c>
      <c r="J25" s="11" t="s">
        <v>1545</v>
      </c>
      <c r="K25" s="408">
        <f>K24</f>
        <v>0.5</v>
      </c>
      <c r="L25" s="409">
        <f t="shared" si="0"/>
        <v>5.0000000000000044E-2</v>
      </c>
      <c r="M25" s="1346">
        <f t="shared" si="1"/>
        <v>0.44999999999999996</v>
      </c>
      <c r="N25" s="408">
        <f>'PERPETUITY MIDDLEMAN INPUT TAB'!L48</f>
        <v>0.15</v>
      </c>
      <c r="O25" s="672">
        <v>1</v>
      </c>
      <c r="P25" s="671"/>
    </row>
    <row r="26" spans="1:16" s="1" customFormat="1" ht="14.25" customHeight="1">
      <c r="A26" s="2"/>
      <c r="B26" s="11" t="s">
        <v>83</v>
      </c>
      <c r="C26" s="5" t="s">
        <v>512</v>
      </c>
      <c r="D26" s="467">
        <v>365</v>
      </c>
      <c r="F26" s="12" t="s">
        <v>152</v>
      </c>
      <c r="G26" s="401" t="s">
        <v>511</v>
      </c>
      <c r="H26" s="463" t="s">
        <v>731</v>
      </c>
      <c r="J26" s="11" t="s">
        <v>1546</v>
      </c>
      <c r="K26" s="408">
        <f t="shared" ref="K26:K28" si="2">K25</f>
        <v>0.5</v>
      </c>
      <c r="L26" s="409">
        <f t="shared" si="0"/>
        <v>5.0000000000000044E-2</v>
      </c>
      <c r="M26" s="1346">
        <f t="shared" si="1"/>
        <v>0.44999999999999996</v>
      </c>
      <c r="N26" s="408">
        <f>N25</f>
        <v>0.15</v>
      </c>
      <c r="O26" s="672">
        <v>1</v>
      </c>
      <c r="P26" s="671"/>
    </row>
    <row r="27" spans="1:16" s="1" customFormat="1" ht="14.25" customHeight="1">
      <c r="A27" s="2"/>
      <c r="B27" s="11" t="s">
        <v>84</v>
      </c>
      <c r="C27" s="5" t="s">
        <v>512</v>
      </c>
      <c r="D27" s="467">
        <v>2</v>
      </c>
      <c r="F27" s="11" t="s">
        <v>149</v>
      </c>
      <c r="G27" s="401" t="s">
        <v>511</v>
      </c>
      <c r="H27" s="463"/>
      <c r="J27" s="263" t="s">
        <v>1547</v>
      </c>
      <c r="K27" s="408">
        <f t="shared" si="2"/>
        <v>0.5</v>
      </c>
      <c r="L27" s="409">
        <f t="shared" si="0"/>
        <v>5.0000000000000044E-2</v>
      </c>
      <c r="M27" s="1346">
        <f t="shared" si="1"/>
        <v>0.44999999999999996</v>
      </c>
      <c r="N27" s="408">
        <f t="shared" ref="N27" si="3">N26</f>
        <v>0.15</v>
      </c>
      <c r="O27" s="672">
        <v>1</v>
      </c>
      <c r="P27" s="671"/>
    </row>
    <row r="28" spans="1:16" s="1" customFormat="1" ht="14.25" customHeight="1">
      <c r="A28" s="2"/>
      <c r="B28" s="11" t="s">
        <v>85</v>
      </c>
      <c r="C28" s="5" t="s">
        <v>512</v>
      </c>
      <c r="D28" s="467"/>
      <c r="F28" s="12" t="s">
        <v>147</v>
      </c>
      <c r="G28" s="401" t="s">
        <v>511</v>
      </c>
      <c r="H28" s="463" t="s">
        <v>732</v>
      </c>
      <c r="J28" s="17" t="s">
        <v>1548</v>
      </c>
      <c r="K28" s="408">
        <f t="shared" si="2"/>
        <v>0.5</v>
      </c>
      <c r="L28" s="409">
        <f t="shared" si="0"/>
        <v>5.0000000000000044E-2</v>
      </c>
      <c r="M28" s="1346">
        <f t="shared" si="1"/>
        <v>0.44999999999999996</v>
      </c>
      <c r="N28" s="408"/>
      <c r="O28" s="672"/>
      <c r="P28" s="671"/>
    </row>
    <row r="29" spans="1:16" s="1" customFormat="1" ht="14.25" customHeight="1">
      <c r="A29" s="2"/>
      <c r="B29" s="11" t="s">
        <v>86</v>
      </c>
      <c r="C29" s="5" t="s">
        <v>512</v>
      </c>
      <c r="D29" s="658">
        <v>450000</v>
      </c>
      <c r="F29" s="12" t="s">
        <v>148</v>
      </c>
      <c r="G29" s="401" t="s">
        <v>511</v>
      </c>
      <c r="H29" s="463" t="s">
        <v>733</v>
      </c>
    </row>
    <row r="30" spans="1:16" s="1" customFormat="1" ht="14.25" customHeight="1">
      <c r="A30" s="2"/>
      <c r="B30" s="11" t="s">
        <v>87</v>
      </c>
      <c r="C30" s="5" t="s">
        <v>512</v>
      </c>
      <c r="D30" s="467">
        <v>200</v>
      </c>
      <c r="F30" s="12" t="s">
        <v>152</v>
      </c>
      <c r="G30" s="401" t="s">
        <v>511</v>
      </c>
      <c r="H30" s="463" t="s">
        <v>734</v>
      </c>
      <c r="K30" s="1345">
        <f>K21-K22</f>
        <v>0.14999999999999991</v>
      </c>
      <c r="L30" s="1345"/>
    </row>
    <row r="31" spans="1:16" s="1" customFormat="1" ht="14.25" customHeight="1">
      <c r="A31" s="2"/>
      <c r="B31" s="11" t="s">
        <v>88</v>
      </c>
      <c r="C31" s="5" t="s">
        <v>512</v>
      </c>
      <c r="D31" s="467" t="s">
        <v>1226</v>
      </c>
      <c r="F31" s="11" t="s">
        <v>150</v>
      </c>
      <c r="G31" s="401" t="s">
        <v>511</v>
      </c>
      <c r="H31" s="463"/>
    </row>
    <row r="32" spans="1:16" s="1" customFormat="1" ht="14.25" customHeight="1">
      <c r="A32" s="2"/>
      <c r="B32" s="11" t="s">
        <v>89</v>
      </c>
      <c r="C32" s="5" t="s">
        <v>512</v>
      </c>
      <c r="D32" s="467"/>
      <c r="F32" s="12" t="s">
        <v>151</v>
      </c>
      <c r="G32" s="401" t="s">
        <v>511</v>
      </c>
      <c r="H32" s="463" t="s">
        <v>735</v>
      </c>
    </row>
    <row r="33" spans="1:8" s="1" customFormat="1" ht="14.25" customHeight="1">
      <c r="A33" s="2"/>
      <c r="B33" s="11" t="s">
        <v>90</v>
      </c>
      <c r="C33" s="5" t="s">
        <v>512</v>
      </c>
      <c r="D33" s="468"/>
      <c r="F33" s="13" t="s">
        <v>766</v>
      </c>
      <c r="G33" s="402" t="s">
        <v>511</v>
      </c>
      <c r="H33" s="464" t="s">
        <v>736</v>
      </c>
    </row>
    <row r="34" spans="1:8" s="1" customFormat="1" ht="14.25" customHeight="1">
      <c r="A34" s="2"/>
      <c r="B34" s="11" t="s">
        <v>91</v>
      </c>
      <c r="C34" s="5" t="s">
        <v>512</v>
      </c>
      <c r="D34" s="468"/>
    </row>
    <row r="35" spans="1:8" s="1" customFormat="1" ht="14.25" customHeight="1">
      <c r="A35" s="2"/>
      <c r="B35" s="11" t="s">
        <v>92</v>
      </c>
      <c r="C35" s="5" t="s">
        <v>512</v>
      </c>
      <c r="D35" s="468"/>
    </row>
    <row r="36" spans="1:8" s="1" customFormat="1" ht="14.25" customHeight="1">
      <c r="A36" s="2"/>
      <c r="B36" s="11" t="s">
        <v>93</v>
      </c>
      <c r="C36" s="5" t="s">
        <v>512</v>
      </c>
      <c r="D36" s="468"/>
    </row>
    <row r="37" spans="1:8" s="1" customFormat="1" ht="14.25" customHeight="1">
      <c r="A37" s="2"/>
      <c r="B37" s="17" t="s">
        <v>94</v>
      </c>
      <c r="C37" s="231" t="s">
        <v>512</v>
      </c>
      <c r="D37" s="469"/>
    </row>
    <row r="38" spans="1:8" s="1" customFormat="1" ht="14.25" customHeight="1">
      <c r="A38" s="2"/>
    </row>
    <row r="39" spans="1:8" s="1" customFormat="1" ht="14.25" customHeight="1">
      <c r="A39" s="2"/>
      <c r="B39" s="9" t="s">
        <v>122</v>
      </c>
      <c r="C39" s="171"/>
      <c r="D39" s="10"/>
      <c r="F39" s="9" t="s">
        <v>1236</v>
      </c>
      <c r="G39" s="10"/>
      <c r="H39" s="10"/>
    </row>
    <row r="40" spans="1:8" s="1" customFormat="1" ht="14.25" customHeight="1">
      <c r="A40" s="2"/>
      <c r="B40" s="14"/>
      <c r="C40" s="23" t="s">
        <v>510</v>
      </c>
      <c r="D40" s="15"/>
      <c r="F40" s="14"/>
      <c r="G40" s="22"/>
      <c r="H40" s="15"/>
    </row>
    <row r="41" spans="1:8" s="1" customFormat="1" ht="14.25" customHeight="1">
      <c r="A41" s="2"/>
      <c r="B41" s="11" t="s">
        <v>1440</v>
      </c>
      <c r="C41" s="266" t="s">
        <v>728</v>
      </c>
      <c r="D41" s="178">
        <v>45901</v>
      </c>
      <c r="F41" s="11" t="s">
        <v>1261</v>
      </c>
      <c r="G41" s="4"/>
      <c r="H41" s="412" t="s">
        <v>71</v>
      </c>
    </row>
    <row r="42" spans="1:8" s="1" customFormat="1" ht="14.25" customHeight="1">
      <c r="A42" s="2"/>
      <c r="B42" s="11" t="s">
        <v>123</v>
      </c>
      <c r="C42" s="266" t="s">
        <v>728</v>
      </c>
      <c r="D42" s="412">
        <v>0.6</v>
      </c>
      <c r="F42" s="11" t="s">
        <v>123</v>
      </c>
      <c r="G42" s="4"/>
      <c r="H42" s="713">
        <v>0.9</v>
      </c>
    </row>
    <row r="43" spans="1:8" s="1" customFormat="1" ht="14.25" customHeight="1">
      <c r="A43" s="2"/>
      <c r="B43" s="11" t="s">
        <v>125</v>
      </c>
      <c r="C43" s="266" t="s">
        <v>728</v>
      </c>
      <c r="D43" s="415" t="s">
        <v>762</v>
      </c>
      <c r="F43" s="11" t="s">
        <v>124</v>
      </c>
      <c r="G43" s="4"/>
      <c r="H43" s="414">
        <v>48</v>
      </c>
    </row>
    <row r="44" spans="1:8" s="1" customFormat="1" ht="14.25" customHeight="1">
      <c r="A44" s="2"/>
      <c r="B44" s="11" t="s">
        <v>135</v>
      </c>
      <c r="C44" s="266" t="s">
        <v>728</v>
      </c>
      <c r="D44" s="416" t="s">
        <v>1234</v>
      </c>
      <c r="F44" s="11" t="s">
        <v>125</v>
      </c>
      <c r="G44" s="4"/>
      <c r="H44" s="414" t="s">
        <v>1241</v>
      </c>
    </row>
    <row r="45" spans="1:8" s="1" customFormat="1" ht="14.25" customHeight="1">
      <c r="A45" s="2"/>
      <c r="B45" s="11" t="s">
        <v>126</v>
      </c>
      <c r="C45" s="266" t="s">
        <v>728</v>
      </c>
      <c r="D45" s="416">
        <v>2.5000000000000001E-2</v>
      </c>
      <c r="F45" s="11" t="s">
        <v>126</v>
      </c>
      <c r="G45" s="4"/>
      <c r="H45" s="416">
        <v>0</v>
      </c>
    </row>
    <row r="46" spans="1:8" s="1" customFormat="1" ht="14.25" customHeight="1">
      <c r="A46" s="2"/>
      <c r="B46" s="11" t="s">
        <v>127</v>
      </c>
      <c r="C46" s="266" t="s">
        <v>728</v>
      </c>
      <c r="D46" s="416">
        <v>0</v>
      </c>
      <c r="F46" s="11" t="s">
        <v>127</v>
      </c>
      <c r="G46" s="4"/>
      <c r="H46" s="416">
        <v>0</v>
      </c>
    </row>
    <row r="47" spans="1:8" s="1" customFormat="1" ht="14.25" customHeight="1">
      <c r="A47" s="2"/>
      <c r="B47" s="11" t="s">
        <v>1456</v>
      </c>
      <c r="C47" s="266" t="s">
        <v>728</v>
      </c>
      <c r="D47" s="416">
        <v>1</v>
      </c>
      <c r="F47" s="11" t="s">
        <v>1240</v>
      </c>
      <c r="G47" s="4"/>
      <c r="H47" s="416">
        <v>0.15</v>
      </c>
    </row>
    <row r="48" spans="1:8" s="1" customFormat="1" ht="14.25" customHeight="1">
      <c r="A48" s="2"/>
      <c r="B48" s="11" t="s">
        <v>128</v>
      </c>
      <c r="C48" s="266" t="s">
        <v>728</v>
      </c>
      <c r="D48" s="414">
        <v>36</v>
      </c>
      <c r="F48" s="11" t="s">
        <v>1244</v>
      </c>
      <c r="G48" s="4"/>
      <c r="H48" s="673">
        <v>1.5</v>
      </c>
    </row>
    <row r="49" spans="2:8" s="1" customFormat="1" ht="14.25" customHeight="1">
      <c r="B49" s="11" t="s">
        <v>129</v>
      </c>
      <c r="C49" s="266" t="s">
        <v>728</v>
      </c>
      <c r="D49" s="660">
        <v>30</v>
      </c>
      <c r="F49" s="11" t="s">
        <v>1242</v>
      </c>
      <c r="G49" s="4"/>
      <c r="H49" s="416">
        <v>0.05</v>
      </c>
    </row>
    <row r="50" spans="2:8" s="1" customFormat="1" ht="14.25" customHeight="1">
      <c r="B50" s="11" t="s">
        <v>124</v>
      </c>
      <c r="C50" s="266" t="s">
        <v>728</v>
      </c>
      <c r="D50" s="414">
        <v>48</v>
      </c>
      <c r="F50" s="11" t="s">
        <v>1243</v>
      </c>
      <c r="G50" s="4"/>
      <c r="H50" s="416">
        <v>0.1</v>
      </c>
    </row>
    <row r="51" spans="2:8" s="1" customFormat="1" ht="14.25" customHeight="1">
      <c r="B51" s="11" t="s">
        <v>1304</v>
      </c>
      <c r="C51" s="266" t="s">
        <v>728</v>
      </c>
      <c r="D51" s="172">
        <f>EOMONTH(D41,D50)</f>
        <v>47391</v>
      </c>
      <c r="F51" s="11"/>
      <c r="G51" s="4"/>
      <c r="H51" s="413"/>
    </row>
    <row r="52" spans="2:8" s="1" customFormat="1" ht="14.25" customHeight="1">
      <c r="B52" s="11" t="s">
        <v>1235</v>
      </c>
      <c r="C52" s="266"/>
      <c r="D52" s="416">
        <v>0.01</v>
      </c>
      <c r="F52" s="265" t="s">
        <v>1246</v>
      </c>
      <c r="G52" s="676"/>
      <c r="H52" s="675" t="s">
        <v>71</v>
      </c>
    </row>
    <row r="53" spans="2:8" s="1" customFormat="1" ht="14.25" customHeight="1">
      <c r="B53" s="11" t="s">
        <v>130</v>
      </c>
      <c r="C53" s="266"/>
      <c r="D53" s="416"/>
      <c r="F53" s="11" t="s">
        <v>1245</v>
      </c>
      <c r="G53" s="4"/>
      <c r="H53" s="677">
        <v>46022</v>
      </c>
    </row>
    <row r="54" spans="2:8" s="1" customFormat="1" ht="14.25" customHeight="1">
      <c r="B54" s="11" t="s">
        <v>131</v>
      </c>
      <c r="C54" s="266"/>
      <c r="D54" s="416"/>
      <c r="F54" s="11" t="s">
        <v>1247</v>
      </c>
      <c r="G54" s="4"/>
      <c r="H54" s="416">
        <v>0.08</v>
      </c>
    </row>
    <row r="55" spans="2:8" s="1" customFormat="1" ht="14.25" customHeight="1">
      <c r="B55" s="11" t="s">
        <v>132</v>
      </c>
      <c r="C55" s="266" t="s">
        <v>728</v>
      </c>
      <c r="D55" s="413"/>
      <c r="F55" s="11" t="s">
        <v>1248</v>
      </c>
      <c r="G55" s="4"/>
      <c r="H55" s="414">
        <v>36</v>
      </c>
    </row>
    <row r="56" spans="2:8" s="1" customFormat="1" ht="14.25" customHeight="1">
      <c r="B56" s="11" t="s">
        <v>133</v>
      </c>
      <c r="C56" s="266" t="s">
        <v>728</v>
      </c>
      <c r="D56" s="413"/>
      <c r="F56" s="11" t="s">
        <v>1249</v>
      </c>
      <c r="G56" s="4"/>
      <c r="H56" s="416">
        <v>0.5</v>
      </c>
    </row>
    <row r="57" spans="2:8" s="1" customFormat="1" ht="14.25" customHeight="1">
      <c r="B57" s="11" t="s">
        <v>134</v>
      </c>
      <c r="C57" s="266" t="s">
        <v>728</v>
      </c>
      <c r="D57" s="413"/>
      <c r="F57" s="11" t="s">
        <v>1250</v>
      </c>
      <c r="G57" s="4"/>
      <c r="H57" s="414">
        <v>36</v>
      </c>
    </row>
    <row r="58" spans="2:8" s="1" customFormat="1" ht="14.25" customHeight="1">
      <c r="B58" s="11"/>
      <c r="C58" s="266" t="s">
        <v>728</v>
      </c>
      <c r="D58" s="413"/>
      <c r="F58" s="11"/>
      <c r="G58" s="4"/>
      <c r="H58" s="413"/>
    </row>
    <row r="59" spans="2:8" s="1" customFormat="1" ht="14.25" customHeight="1">
      <c r="B59" s="265" t="s">
        <v>1238</v>
      </c>
      <c r="C59" s="262"/>
      <c r="D59" s="675" t="s">
        <v>71</v>
      </c>
      <c r="F59" s="265" t="s">
        <v>1238</v>
      </c>
      <c r="G59" s="676"/>
      <c r="H59" s="675" t="s">
        <v>71</v>
      </c>
    </row>
    <row r="60" spans="2:8" s="1" customFormat="1" ht="14.25" customHeight="1">
      <c r="B60" s="11" t="s">
        <v>136</v>
      </c>
      <c r="C60" s="266" t="s">
        <v>728</v>
      </c>
      <c r="D60" s="414">
        <v>12</v>
      </c>
      <c r="F60" s="11" t="s">
        <v>136</v>
      </c>
      <c r="G60" s="4"/>
      <c r="H60" s="414">
        <v>12</v>
      </c>
    </row>
    <row r="61" spans="2:8" s="1" customFormat="1" ht="14.25" customHeight="1">
      <c r="B61" s="11" t="s">
        <v>1565</v>
      </c>
      <c r="C61" s="266" t="s">
        <v>728</v>
      </c>
      <c r="D61" s="172">
        <f>EOMONTH(D51,D60)</f>
        <v>47756</v>
      </c>
      <c r="F61" s="11" t="s">
        <v>137</v>
      </c>
      <c r="G61" s="4"/>
      <c r="H61" s="415" t="s">
        <v>762</v>
      </c>
    </row>
    <row r="62" spans="2:8" s="1" customFormat="1" ht="14.25" customHeight="1">
      <c r="B62" s="11" t="s">
        <v>137</v>
      </c>
      <c r="C62" s="266" t="s">
        <v>728</v>
      </c>
      <c r="D62" s="415" t="s">
        <v>762</v>
      </c>
      <c r="F62" s="11" t="s">
        <v>1237</v>
      </c>
      <c r="G62" s="4"/>
      <c r="H62" s="415" t="s">
        <v>140</v>
      </c>
    </row>
    <row r="63" spans="2:8" s="1" customFormat="1" ht="14.25" customHeight="1">
      <c r="B63" s="11" t="s">
        <v>138</v>
      </c>
      <c r="C63" s="266" t="s">
        <v>728</v>
      </c>
      <c r="D63" s="416">
        <v>2.5000000000000001E-2</v>
      </c>
      <c r="F63" s="11" t="s">
        <v>139</v>
      </c>
      <c r="G63" s="4"/>
      <c r="H63" s="673">
        <v>1.25</v>
      </c>
    </row>
    <row r="64" spans="2:8" s="1" customFormat="1" ht="14.25" customHeight="1">
      <c r="B64" s="11" t="s">
        <v>1237</v>
      </c>
      <c r="C64" s="266" t="s">
        <v>728</v>
      </c>
      <c r="D64" s="415" t="s">
        <v>139</v>
      </c>
      <c r="F64" s="11" t="s">
        <v>140</v>
      </c>
      <c r="G64" s="4"/>
      <c r="H64" s="416">
        <v>0.08</v>
      </c>
    </row>
    <row r="65" spans="2:8" s="1" customFormat="1" ht="14.25" customHeight="1">
      <c r="B65" s="11" t="s">
        <v>139</v>
      </c>
      <c r="C65" s="266" t="s">
        <v>728</v>
      </c>
      <c r="D65" s="673">
        <v>1.25</v>
      </c>
      <c r="F65" s="11" t="s">
        <v>141</v>
      </c>
      <c r="G65" s="4"/>
      <c r="H65" s="414">
        <v>1</v>
      </c>
    </row>
    <row r="66" spans="2:8" s="1" customFormat="1" ht="14.25" customHeight="1">
      <c r="B66" s="11" t="s">
        <v>140</v>
      </c>
      <c r="C66" s="266" t="s">
        <v>728</v>
      </c>
      <c r="D66" s="416">
        <v>0.08</v>
      </c>
      <c r="F66" s="11" t="s">
        <v>142</v>
      </c>
      <c r="G66" s="4"/>
      <c r="H66" s="416">
        <v>2.5000000000000001E-3</v>
      </c>
    </row>
    <row r="67" spans="2:8" s="1" customFormat="1" ht="14.25" customHeight="1">
      <c r="B67" s="11" t="s">
        <v>141</v>
      </c>
      <c r="C67" s="266" t="s">
        <v>728</v>
      </c>
      <c r="D67" s="414">
        <v>12</v>
      </c>
      <c r="F67" s="11"/>
      <c r="G67" s="4"/>
      <c r="H67" s="413"/>
    </row>
    <row r="68" spans="2:8" s="1" customFormat="1" ht="14.25" customHeight="1">
      <c r="B68" s="11" t="s">
        <v>142</v>
      </c>
      <c r="C68" s="266" t="s">
        <v>728</v>
      </c>
      <c r="D68" s="416">
        <v>2.5000000000000001E-3</v>
      </c>
      <c r="F68" s="265" t="s">
        <v>1239</v>
      </c>
      <c r="G68" s="676"/>
      <c r="H68" s="675" t="s">
        <v>71</v>
      </c>
    </row>
    <row r="69" spans="2:8" s="1" customFormat="1" ht="14.25" customHeight="1">
      <c r="B69" s="11"/>
      <c r="C69" s="266"/>
      <c r="D69" s="416"/>
      <c r="F69" s="11" t="s">
        <v>136</v>
      </c>
      <c r="G69" s="4"/>
      <c r="H69" s="414">
        <v>12</v>
      </c>
    </row>
    <row r="70" spans="2:8" s="1" customFormat="1" ht="14.25" customHeight="1">
      <c r="B70" s="265" t="s">
        <v>1239</v>
      </c>
      <c r="C70" s="262"/>
      <c r="D70" s="675" t="s">
        <v>71</v>
      </c>
      <c r="F70" s="11" t="s">
        <v>137</v>
      </c>
      <c r="G70" s="4"/>
      <c r="H70" s="415" t="s">
        <v>762</v>
      </c>
    </row>
    <row r="71" spans="2:8" s="1" customFormat="1" ht="14.25" customHeight="1">
      <c r="B71" s="11" t="s">
        <v>136</v>
      </c>
      <c r="C71" s="266" t="s">
        <v>728</v>
      </c>
      <c r="D71" s="414">
        <v>12</v>
      </c>
      <c r="F71" s="11" t="s">
        <v>1237</v>
      </c>
      <c r="G71" s="4"/>
      <c r="H71" s="415" t="s">
        <v>140</v>
      </c>
    </row>
    <row r="72" spans="2:8" s="1" customFormat="1" ht="14.25" customHeight="1">
      <c r="B72" s="11" t="s">
        <v>1565</v>
      </c>
      <c r="C72" s="266" t="s">
        <v>728</v>
      </c>
      <c r="D72" s="172">
        <f>EOMONTH(D61,D71)</f>
        <v>48121</v>
      </c>
      <c r="F72" s="11" t="s">
        <v>139</v>
      </c>
      <c r="G72" s="4"/>
      <c r="H72" s="673">
        <v>1.25</v>
      </c>
    </row>
    <row r="73" spans="2:8" s="1" customFormat="1" ht="14.25" customHeight="1">
      <c r="B73" s="11" t="s">
        <v>137</v>
      </c>
      <c r="C73" s="266" t="s">
        <v>728</v>
      </c>
      <c r="D73" s="415" t="s">
        <v>762</v>
      </c>
      <c r="F73" s="11" t="s">
        <v>140</v>
      </c>
      <c r="G73" s="4"/>
      <c r="H73" s="416">
        <v>0.08</v>
      </c>
    </row>
    <row r="74" spans="2:8" s="1" customFormat="1" ht="14.25" customHeight="1">
      <c r="B74" s="11" t="s">
        <v>138</v>
      </c>
      <c r="C74" s="266" t="s">
        <v>728</v>
      </c>
      <c r="D74" s="416">
        <v>2.5000000000000001E-2</v>
      </c>
      <c r="F74" s="11" t="s">
        <v>141</v>
      </c>
      <c r="G74" s="4"/>
      <c r="H74" s="414">
        <v>1</v>
      </c>
    </row>
    <row r="75" spans="2:8" s="1" customFormat="1" ht="14.25" customHeight="1">
      <c r="B75" s="11" t="s">
        <v>1237</v>
      </c>
      <c r="C75" s="266" t="s">
        <v>728</v>
      </c>
      <c r="D75" s="415" t="s">
        <v>139</v>
      </c>
      <c r="F75" s="17" t="s">
        <v>142</v>
      </c>
      <c r="G75" s="569"/>
      <c r="H75" s="674">
        <v>2.5000000000000001E-3</v>
      </c>
    </row>
    <row r="76" spans="2:8" s="1" customFormat="1" ht="14.25" customHeight="1">
      <c r="B76" s="11" t="s">
        <v>139</v>
      </c>
      <c r="C76" s="266" t="s">
        <v>728</v>
      </c>
      <c r="D76" s="673">
        <v>1.25</v>
      </c>
    </row>
    <row r="77" spans="2:8" s="1" customFormat="1" ht="14.25" customHeight="1">
      <c r="B77" s="11" t="s">
        <v>140</v>
      </c>
      <c r="C77" s="266" t="s">
        <v>728</v>
      </c>
      <c r="D77" s="416">
        <v>0.08</v>
      </c>
    </row>
    <row r="78" spans="2:8" s="1" customFormat="1" ht="14.25" customHeight="1">
      <c r="B78" s="11" t="s">
        <v>141</v>
      </c>
      <c r="C78" s="266" t="s">
        <v>728</v>
      </c>
      <c r="D78" s="414">
        <v>12</v>
      </c>
    </row>
    <row r="79" spans="2:8" s="1" customFormat="1" ht="14.25" customHeight="1">
      <c r="B79" s="11" t="s">
        <v>142</v>
      </c>
      <c r="C79" s="266" t="s">
        <v>728</v>
      </c>
      <c r="D79" s="416">
        <v>2.5000000000000001E-3</v>
      </c>
    </row>
    <row r="80" spans="2:8" s="1" customFormat="1" ht="14.25" customHeight="1">
      <c r="B80" s="11"/>
      <c r="C80" s="266" t="s">
        <v>728</v>
      </c>
      <c r="D80" s="413"/>
    </row>
    <row r="81" spans="2:4" s="1" customFormat="1" ht="14.25" customHeight="1">
      <c r="B81" s="265" t="s">
        <v>1246</v>
      </c>
      <c r="C81" s="262"/>
      <c r="D81" s="675" t="s">
        <v>71</v>
      </c>
    </row>
    <row r="82" spans="2:4" s="1" customFormat="1" ht="14.25" customHeight="1">
      <c r="B82" s="11" t="s">
        <v>1245</v>
      </c>
      <c r="C82" s="266" t="s">
        <v>728</v>
      </c>
      <c r="D82" s="677">
        <v>46022</v>
      </c>
    </row>
    <row r="83" spans="2:4" s="1" customFormat="1" ht="14.25" customHeight="1">
      <c r="B83" s="11"/>
      <c r="C83" s="266" t="s">
        <v>728</v>
      </c>
      <c r="D83" s="413"/>
    </row>
    <row r="84" spans="2:4" s="1" customFormat="1" ht="14.25" customHeight="1">
      <c r="B84" s="265" t="s">
        <v>1251</v>
      </c>
      <c r="C84" s="262"/>
      <c r="D84" s="675" t="s">
        <v>71</v>
      </c>
    </row>
    <row r="85" spans="2:4" s="1" customFormat="1" ht="14.25" customHeight="1">
      <c r="B85" s="11" t="s">
        <v>1252</v>
      </c>
      <c r="C85" s="266" t="s">
        <v>728</v>
      </c>
      <c r="D85" s="677">
        <v>46022</v>
      </c>
    </row>
    <row r="86" spans="2:4" s="1" customFormat="1" ht="14.25" customHeight="1">
      <c r="B86" s="11" t="s">
        <v>1253</v>
      </c>
      <c r="C86" s="266" t="s">
        <v>728</v>
      </c>
      <c r="D86" s="415" t="s">
        <v>71</v>
      </c>
    </row>
    <row r="87" spans="2:4" s="1" customFormat="1" ht="14.25" customHeight="1">
      <c r="B87" s="11" t="s">
        <v>1255</v>
      </c>
      <c r="C87" s="266"/>
      <c r="D87" s="415" t="s">
        <v>71</v>
      </c>
    </row>
    <row r="88" spans="2:4" s="1" customFormat="1" ht="14.25" customHeight="1">
      <c r="B88" s="17" t="s">
        <v>1254</v>
      </c>
      <c r="C88" s="568"/>
      <c r="D88" s="690" t="s">
        <v>71</v>
      </c>
    </row>
    <row r="89" spans="2:4" s="1" customFormat="1" ht="14.25" customHeight="1">
      <c r="B89" s="1005" t="s">
        <v>1361</v>
      </c>
      <c r="C89" s="1006"/>
      <c r="D89" s="1007"/>
    </row>
    <row r="90" spans="2:4" s="1" customFormat="1" ht="14.25" customHeight="1">
      <c r="B90" s="629" t="s">
        <v>1209</v>
      </c>
      <c r="C90" s="266" t="s">
        <v>728</v>
      </c>
      <c r="D90" s="677"/>
    </row>
    <row r="91" spans="2:4" s="1" customFormat="1" ht="14.25" customHeight="1">
      <c r="B91" s="629" t="s">
        <v>1358</v>
      </c>
      <c r="C91" s="266" t="s">
        <v>728</v>
      </c>
      <c r="D91" s="415"/>
    </row>
    <row r="92" spans="2:4" s="1" customFormat="1" ht="14.25" customHeight="1">
      <c r="B92" s="788" t="s">
        <v>29</v>
      </c>
      <c r="C92" s="266"/>
      <c r="D92" s="415"/>
    </row>
    <row r="93" spans="2:4" s="1" customFormat="1" ht="14.25" customHeight="1">
      <c r="B93" s="634" t="s">
        <v>464</v>
      </c>
      <c r="C93" s="568"/>
      <c r="D93" s="690"/>
    </row>
    <row r="94" spans="2:4" s="1" customFormat="1" ht="14.25" customHeight="1"/>
    <row r="95" spans="2:4" s="1" customFormat="1" ht="14.25" customHeight="1"/>
    <row r="96" spans="2:4" s="1" customFormat="1" ht="14.25" customHeight="1">
      <c r="B96" s="1005" t="s">
        <v>1361</v>
      </c>
      <c r="C96" s="1006"/>
      <c r="D96" s="1007"/>
    </row>
    <row r="97" spans="2:4" s="1" customFormat="1" ht="14.25" customHeight="1">
      <c r="B97" s="1004" t="s">
        <v>1360</v>
      </c>
      <c r="C97" s="163" t="s">
        <v>728</v>
      </c>
      <c r="D97" s="677"/>
    </row>
    <row r="98" spans="2:4" s="1" customFormat="1" ht="14.25" customHeight="1">
      <c r="B98" s="1002" t="s">
        <v>1362</v>
      </c>
      <c r="C98" s="163" t="s">
        <v>728</v>
      </c>
      <c r="D98" s="415"/>
    </row>
    <row r="99" spans="2:4" s="1" customFormat="1" ht="14.25" customHeight="1">
      <c r="B99" s="1002" t="s">
        <v>1363</v>
      </c>
      <c r="C99" s="163"/>
      <c r="D99" s="415"/>
    </row>
    <row r="100" spans="2:4" s="1" customFormat="1" ht="14.25" customHeight="1">
      <c r="B100" s="1002" t="s">
        <v>1364</v>
      </c>
      <c r="C100" s="1001"/>
      <c r="D100" s="415"/>
    </row>
    <row r="101" spans="2:4" s="1" customFormat="1" ht="14.25" customHeight="1">
      <c r="B101" s="1003" t="s">
        <v>1359</v>
      </c>
      <c r="D101" s="690"/>
    </row>
    <row r="102" spans="2:4" s="1" customFormat="1" ht="14.25" customHeight="1"/>
    <row r="103" spans="2:4" s="1" customFormat="1" ht="14.25" customHeight="1"/>
    <row r="104" spans="2:4" s="1" customFormat="1" ht="14.25" customHeight="1"/>
    <row r="105" spans="2:4" s="1" customFormat="1" ht="14.25" customHeight="1"/>
    <row r="106" spans="2:4" s="1" customFormat="1" ht="14.25" customHeight="1"/>
    <row r="107" spans="2:4" s="1" customFormat="1" ht="14.25" customHeight="1"/>
    <row r="108" spans="2:4" s="1" customFormat="1" ht="14.25" customHeight="1"/>
    <row r="109" spans="2:4" s="1" customFormat="1" ht="14.25" customHeight="1"/>
    <row r="110" spans="2:4" s="1" customFormat="1" ht="14.25" customHeight="1"/>
    <row r="111" spans="2:4" s="1" customFormat="1" ht="14.25" customHeight="1"/>
    <row r="112" spans="2:4" s="1" customFormat="1" ht="14.25" customHeight="1"/>
    <row r="113" s="1" customFormat="1" ht="14.25" customHeight="1"/>
    <row r="114" s="1" customFormat="1" ht="14.25" customHeight="1"/>
    <row r="115" s="1" customFormat="1" ht="14.25" customHeight="1"/>
    <row r="116" s="1" customFormat="1" ht="14.25" customHeight="1"/>
    <row r="117" s="1" customFormat="1" ht="14.25" customHeight="1"/>
    <row r="118" s="1" customFormat="1" ht="14.25" customHeight="1"/>
    <row r="119" s="1" customFormat="1" ht="14.25" customHeight="1"/>
    <row r="120" s="1" customFormat="1" ht="14.25" customHeight="1"/>
    <row r="121" s="1" customFormat="1" ht="14.25" customHeight="1"/>
    <row r="122" s="1" customFormat="1" ht="14.25" customHeight="1"/>
    <row r="123" s="1" customFormat="1" ht="14.25" customHeight="1"/>
    <row r="124" s="1" customFormat="1" ht="14.25" customHeight="1"/>
    <row r="125" s="1" customFormat="1" ht="14.25" customHeight="1"/>
    <row r="126" s="1" customFormat="1" ht="14.25" customHeight="1"/>
    <row r="127" s="1" customFormat="1" ht="14.25" customHeight="1"/>
    <row r="128" s="1" customFormat="1" ht="14.25" customHeight="1"/>
    <row r="129" s="1" customFormat="1" ht="14.25" customHeight="1"/>
    <row r="130" s="1" customFormat="1" ht="14.25" customHeight="1"/>
    <row r="131" s="1" customFormat="1" ht="14.25" customHeight="1"/>
    <row r="132" s="1" customFormat="1" ht="14.25" customHeight="1"/>
    <row r="133" s="1" customFormat="1" ht="14.25" customHeight="1"/>
    <row r="134" s="1" customFormat="1" ht="14.25" customHeight="1"/>
    <row r="135" s="1" customFormat="1" ht="14.25" customHeight="1"/>
    <row r="136" s="1" customFormat="1" ht="14.25" customHeight="1"/>
    <row r="137" s="1" customFormat="1" ht="14.25" customHeight="1"/>
    <row r="138" s="1" customFormat="1" ht="14.25" customHeight="1"/>
    <row r="139" s="1" customFormat="1" ht="14.25" customHeight="1"/>
    <row r="140" s="1" customFormat="1" ht="14.25" customHeight="1"/>
    <row r="141" s="1" customFormat="1" ht="14.25" customHeight="1"/>
    <row r="142" s="1" customFormat="1" ht="14.25" customHeight="1"/>
    <row r="143" s="1" customFormat="1" ht="14.25" customHeight="1"/>
    <row r="144" s="1" customFormat="1" ht="14.25" customHeight="1"/>
    <row r="145" s="1" customFormat="1" ht="14.25" customHeight="1"/>
    <row r="146" s="1" customFormat="1" ht="14.25" customHeight="1"/>
    <row r="147" s="1" customFormat="1" ht="14.25" customHeight="1"/>
    <row r="148" s="1" customFormat="1" ht="14.25" customHeight="1"/>
    <row r="149" s="1" customFormat="1" ht="14.25" customHeight="1"/>
    <row r="150" s="1" customFormat="1" ht="14.25" customHeight="1"/>
    <row r="151" s="1" customFormat="1" ht="14.25" customHeight="1"/>
    <row r="152" s="1" customFormat="1" ht="14.25" customHeight="1"/>
    <row r="153" s="1" customFormat="1" ht="14.25" customHeight="1"/>
    <row r="154" s="1" customFormat="1" ht="14.25" customHeight="1"/>
    <row r="155" s="1" customFormat="1" ht="14.25" customHeight="1"/>
    <row r="156" s="1" customFormat="1" ht="14.25" customHeight="1"/>
    <row r="157" s="1" customFormat="1" ht="14.25" customHeight="1"/>
    <row r="158" s="1" customFormat="1" ht="14.25" customHeight="1"/>
    <row r="159" s="1" customFormat="1" ht="14.25" customHeight="1"/>
    <row r="160" s="1" customFormat="1" ht="14.25" customHeight="1"/>
    <row r="161" s="1" customFormat="1" ht="14.25" customHeight="1"/>
    <row r="162" s="1" customFormat="1" ht="14.25" customHeight="1"/>
    <row r="163" s="1" customFormat="1" ht="14.25" customHeight="1"/>
    <row r="164" s="1" customFormat="1" ht="14.25" customHeight="1"/>
    <row r="165" s="1" customFormat="1" ht="14.25" customHeight="1"/>
    <row r="166" s="1" customFormat="1" ht="14.25" customHeight="1"/>
    <row r="167" s="1" customFormat="1" ht="14.25" customHeight="1"/>
    <row r="168" s="1" customFormat="1" ht="14.25" customHeight="1"/>
    <row r="169" s="1" customFormat="1" ht="14.25" customHeight="1"/>
    <row r="170" s="1" customFormat="1" ht="14.25" customHeight="1"/>
    <row r="171" s="1" customFormat="1" ht="14.25" customHeight="1"/>
    <row r="172" s="1" customFormat="1" ht="14.25" customHeight="1"/>
    <row r="173" s="1" customFormat="1" ht="14.25" customHeight="1"/>
    <row r="174" s="1" customFormat="1" ht="14.25" customHeight="1"/>
    <row r="175" s="1" customFormat="1" ht="14.25" customHeight="1"/>
    <row r="176" s="1" customFormat="1" ht="14.25" customHeight="1"/>
    <row r="177" s="1" customFormat="1" ht="14.25" customHeight="1"/>
    <row r="178" s="1" customFormat="1" ht="14.25" customHeight="1"/>
    <row r="179" s="1" customFormat="1" ht="14.25" customHeight="1"/>
    <row r="180" s="1" customFormat="1" ht="14.25" customHeight="1"/>
    <row r="181" s="1" customFormat="1" ht="14.25" customHeight="1"/>
    <row r="182" s="1" customFormat="1" ht="14.25" customHeight="1"/>
    <row r="183" s="1" customFormat="1" ht="14.25" customHeight="1"/>
    <row r="184" s="1" customFormat="1" ht="14.25" customHeight="1"/>
    <row r="185" s="1" customFormat="1" ht="14.25" customHeight="1"/>
    <row r="186" s="1" customFormat="1" ht="14.25" customHeight="1"/>
    <row r="187" s="1" customFormat="1" ht="14.25" customHeight="1"/>
    <row r="188" s="1" customFormat="1" ht="14.25" customHeight="1"/>
    <row r="189" s="1" customFormat="1" ht="14.25" customHeight="1"/>
    <row r="190" s="1" customFormat="1" ht="14.25" customHeight="1"/>
    <row r="191" s="1" customFormat="1" ht="14.25" customHeight="1"/>
    <row r="192" s="1" customFormat="1" ht="14.25" customHeight="1"/>
    <row r="193" s="1" customFormat="1" ht="14.25" customHeight="1"/>
    <row r="194" s="1" customFormat="1" ht="14.25" customHeight="1"/>
    <row r="195" s="1" customFormat="1" ht="14.25" customHeight="1"/>
    <row r="196" s="1" customFormat="1" ht="14.25" customHeight="1"/>
    <row r="197" s="1" customFormat="1" ht="14.25" customHeight="1"/>
    <row r="198" s="1" customFormat="1" ht="14.25" customHeight="1"/>
    <row r="199" s="1" customFormat="1" ht="14.25" customHeight="1"/>
    <row r="200" s="1" customFormat="1" ht="14.25" customHeight="1"/>
    <row r="201" s="1" customFormat="1" ht="14.25" customHeight="1"/>
    <row r="202" s="1" customFormat="1" ht="14.25" customHeight="1"/>
    <row r="203" s="1" customFormat="1" ht="14.25" customHeight="1"/>
    <row r="204" s="1" customFormat="1" ht="14.25" customHeight="1"/>
    <row r="205" s="1" customFormat="1" ht="14.25" customHeight="1"/>
    <row r="206" s="1" customFormat="1" ht="14.25" customHeight="1"/>
    <row r="207" s="1" customFormat="1" ht="14.25" customHeight="1"/>
    <row r="208" s="1" customFormat="1" ht="14.25" customHeight="1"/>
    <row r="209" s="1" customFormat="1" ht="14.25" customHeight="1"/>
    <row r="210" s="1" customFormat="1" ht="14.25" customHeight="1"/>
    <row r="211" s="1" customFormat="1" ht="14.25" customHeight="1"/>
    <row r="212" s="1" customFormat="1" ht="14.25" customHeight="1"/>
    <row r="213" s="1" customFormat="1" ht="14.25" customHeight="1"/>
    <row r="214" s="1" customFormat="1" ht="14.25" customHeight="1"/>
    <row r="215" s="1" customFormat="1" ht="14.25" customHeight="1"/>
    <row r="216" s="1" customFormat="1" ht="14.25" customHeight="1"/>
    <row r="217" s="1" customFormat="1" ht="14.25" customHeight="1"/>
    <row r="218" s="1" customFormat="1" ht="14.25" customHeight="1"/>
    <row r="219" s="1" customFormat="1" ht="14.25" customHeight="1"/>
    <row r="220" s="1" customFormat="1" ht="14.25" customHeight="1"/>
    <row r="221" s="1" customFormat="1" ht="14.25" customHeight="1"/>
    <row r="222" s="1" customFormat="1" ht="14.25" customHeight="1"/>
    <row r="223" s="1" customFormat="1" ht="14.25" customHeight="1"/>
    <row r="224" s="1" customFormat="1" ht="14.25" customHeight="1"/>
    <row r="225" s="1" customFormat="1" ht="14.25" customHeight="1"/>
    <row r="226" s="1" customFormat="1" ht="14.25" customHeight="1"/>
    <row r="227" s="1" customFormat="1" ht="14.25" customHeight="1"/>
    <row r="228" s="1" customFormat="1" ht="14.25" customHeight="1"/>
    <row r="229" s="1" customFormat="1" ht="14.25" customHeight="1"/>
    <row r="230" s="1" customFormat="1" ht="14.25" customHeight="1"/>
    <row r="231" s="1" customFormat="1" ht="14.25" customHeight="1"/>
    <row r="232" s="1" customFormat="1" ht="14.25" customHeight="1"/>
    <row r="233" s="1" customFormat="1" ht="14.25" customHeight="1"/>
    <row r="234" s="1" customFormat="1" ht="14.25" customHeight="1"/>
    <row r="235" s="1" customFormat="1" ht="14.25" customHeight="1"/>
    <row r="236" s="1" customFormat="1" ht="14.25" customHeight="1"/>
    <row r="237" s="1" customFormat="1" ht="14.25" customHeight="1"/>
    <row r="238" s="1" customFormat="1" ht="14.25" customHeight="1"/>
    <row r="239" s="1" customFormat="1" ht="14.25" customHeight="1"/>
    <row r="240" s="1" customFormat="1" ht="14.25" customHeight="1"/>
    <row r="241" s="1" customFormat="1" ht="14.25" customHeight="1"/>
    <row r="242" s="1" customFormat="1" ht="14.25" customHeight="1"/>
    <row r="243" s="1" customFormat="1" ht="14.25" customHeight="1"/>
    <row r="244" s="1" customFormat="1" ht="14.25" customHeight="1"/>
    <row r="245" s="1" customFormat="1" ht="14.25" customHeight="1"/>
    <row r="246" s="1" customFormat="1" ht="14.25" customHeight="1"/>
    <row r="247" s="1" customFormat="1" ht="14.25" customHeight="1"/>
    <row r="248" s="1" customFormat="1" ht="14.25" customHeight="1"/>
    <row r="249" s="1" customFormat="1" ht="14.25" customHeight="1"/>
    <row r="250" s="1" customFormat="1" ht="14.25" customHeight="1"/>
    <row r="251" s="1" customFormat="1" ht="14.25" customHeight="1"/>
    <row r="252" s="1" customFormat="1" ht="14.25" customHeight="1"/>
    <row r="253" s="1" customFormat="1" ht="14.25" customHeight="1"/>
    <row r="254" s="1" customFormat="1" ht="14.25" customHeight="1"/>
    <row r="255" s="1" customFormat="1" ht="14.25" customHeight="1"/>
    <row r="256" s="1" customFormat="1" ht="14.25" customHeight="1"/>
    <row r="257" s="1" customFormat="1" ht="14.25" customHeight="1"/>
    <row r="258" s="1" customFormat="1" ht="14.25" customHeight="1"/>
    <row r="259" s="1" customFormat="1" ht="14.25" customHeight="1"/>
    <row r="260" s="1" customFormat="1" ht="14.25" customHeight="1"/>
    <row r="261" s="1" customFormat="1" ht="14.25" customHeight="1"/>
    <row r="262" s="1" customFormat="1" ht="14.25" customHeight="1"/>
    <row r="263" s="1" customFormat="1" ht="14.25" customHeight="1"/>
    <row r="264" s="1" customFormat="1" ht="14.25" customHeight="1"/>
    <row r="265" s="1" customFormat="1" ht="14.25" customHeight="1"/>
    <row r="266" s="1" customFormat="1" ht="14.25" customHeight="1"/>
    <row r="267" s="1" customFormat="1" ht="14.25" customHeight="1"/>
    <row r="268" s="1" customFormat="1" ht="14.25" customHeight="1"/>
    <row r="269" s="1" customFormat="1" ht="14.25" customHeight="1"/>
    <row r="270" s="1" customFormat="1" ht="14.25" customHeight="1"/>
    <row r="271" s="1" customFormat="1" ht="14.25" customHeight="1"/>
    <row r="272" s="1" customFormat="1" ht="14.25" customHeight="1"/>
    <row r="273" s="1" customFormat="1" ht="14.25" customHeight="1"/>
    <row r="274" s="1" customFormat="1" ht="14.25" customHeight="1"/>
    <row r="275" s="1" customFormat="1" ht="14.25" customHeight="1"/>
    <row r="276" s="1" customFormat="1" ht="14.25" customHeight="1"/>
    <row r="277" s="1" customFormat="1" ht="14.25" customHeight="1"/>
    <row r="278" s="1" customFormat="1" ht="14.25" customHeight="1"/>
    <row r="279" s="1" customFormat="1" ht="14.25" customHeight="1"/>
    <row r="280" s="1" customFormat="1" ht="14.25" customHeight="1"/>
    <row r="281" s="1" customFormat="1" ht="14.25" customHeight="1"/>
    <row r="282" s="1" customFormat="1" ht="14.25" customHeight="1"/>
    <row r="283" s="1" customFormat="1" ht="14.25" customHeight="1"/>
    <row r="284" s="1" customFormat="1" ht="14.25" customHeight="1"/>
    <row r="285" s="1" customFormat="1" ht="14.25" customHeight="1"/>
    <row r="286" s="1" customFormat="1" ht="14.25" customHeight="1"/>
    <row r="287" s="1" customFormat="1" ht="14.25" customHeight="1"/>
    <row r="288" s="1" customFormat="1" ht="14.25" customHeight="1"/>
    <row r="289" s="1" customFormat="1" ht="14.25" customHeight="1"/>
    <row r="290" s="1" customFormat="1" ht="14.25" customHeight="1"/>
    <row r="291" s="1" customFormat="1" ht="14.25" customHeight="1"/>
    <row r="292" s="1" customFormat="1" ht="14.25" customHeight="1"/>
    <row r="293" s="1" customFormat="1" ht="14.25" customHeight="1"/>
    <row r="294" s="1" customFormat="1" ht="14.25" customHeight="1"/>
    <row r="295" s="1" customFormat="1" ht="14.25" customHeight="1"/>
    <row r="296" s="1" customFormat="1" ht="14.25" customHeight="1"/>
    <row r="297" s="1" customFormat="1" ht="14.25" customHeight="1"/>
    <row r="298" s="1" customFormat="1" ht="14.25" customHeight="1"/>
    <row r="299" s="1" customFormat="1" ht="14.25" customHeight="1"/>
    <row r="300" s="1" customFormat="1" ht="14.25" customHeight="1"/>
    <row r="301" s="1" customFormat="1" ht="14.25" customHeight="1"/>
    <row r="302" s="1" customFormat="1" ht="14.25" customHeight="1"/>
    <row r="303" s="1" customFormat="1" ht="14.25" customHeight="1"/>
    <row r="304" s="1" customFormat="1" ht="14.25" customHeight="1"/>
    <row r="305" s="1" customFormat="1" ht="14.25" customHeight="1"/>
    <row r="306" s="1" customFormat="1" ht="14.25" customHeight="1"/>
    <row r="307" s="1" customFormat="1" ht="14.25" customHeight="1"/>
    <row r="308" s="1" customFormat="1" ht="14.25" customHeight="1"/>
    <row r="309" s="1" customFormat="1" ht="14.25" customHeight="1"/>
    <row r="310" s="1" customFormat="1" ht="14.25" customHeight="1"/>
    <row r="311" s="1" customFormat="1" ht="14.25" customHeight="1"/>
    <row r="312" s="1" customFormat="1" ht="14.25" customHeight="1"/>
    <row r="313" s="1" customFormat="1" ht="14.25" customHeight="1"/>
    <row r="314" s="1" customFormat="1" ht="14.25" customHeight="1"/>
    <row r="315" s="1" customFormat="1" ht="14.25" customHeight="1"/>
    <row r="316" s="1" customFormat="1" ht="14.25" customHeight="1"/>
    <row r="317" s="1" customFormat="1" ht="14.25" customHeight="1"/>
    <row r="318" s="1" customFormat="1" ht="14.25" customHeight="1"/>
    <row r="319" s="1" customFormat="1" ht="14.25" customHeight="1"/>
    <row r="320" s="1" customFormat="1" ht="14.25" customHeight="1"/>
    <row r="321" s="1" customFormat="1" ht="14.25" customHeight="1"/>
    <row r="322" s="1" customFormat="1" ht="14.25" customHeight="1"/>
    <row r="323" s="1" customFormat="1" ht="14.25" customHeight="1"/>
    <row r="324" s="1" customFormat="1" ht="14.25" customHeight="1"/>
    <row r="325" s="1" customFormat="1" ht="14.25" customHeight="1"/>
    <row r="326" s="1" customFormat="1" ht="14.25" customHeight="1"/>
    <row r="327" s="1" customFormat="1" ht="14.25" customHeight="1"/>
    <row r="328" s="1" customFormat="1" ht="14.25" customHeight="1"/>
    <row r="329" s="1" customFormat="1" ht="14.25" customHeight="1"/>
    <row r="330" s="1" customFormat="1" ht="14.25" customHeight="1"/>
    <row r="331" s="1" customFormat="1" ht="14.25" customHeight="1"/>
    <row r="332" s="1" customFormat="1" ht="14.25" customHeight="1"/>
    <row r="333" s="1" customFormat="1" ht="14.25" customHeight="1"/>
    <row r="334" s="1" customFormat="1" ht="14.25" customHeight="1"/>
    <row r="335" s="1" customFormat="1" ht="14.25" customHeight="1"/>
    <row r="336" s="1" customFormat="1" ht="14.25" customHeight="1"/>
    <row r="337" s="1" customFormat="1" ht="14.25" customHeight="1"/>
    <row r="338" s="1" customFormat="1" ht="14.25" customHeight="1"/>
    <row r="339" s="1" customFormat="1" ht="14.25" customHeight="1"/>
    <row r="340" s="1" customFormat="1" ht="14.25" customHeight="1"/>
    <row r="341" s="1" customFormat="1" ht="14.25" customHeight="1"/>
    <row r="342" s="1" customFormat="1" ht="14.25" customHeight="1"/>
    <row r="343" s="1" customFormat="1" ht="14.25" customHeight="1"/>
    <row r="344" s="1" customFormat="1" ht="14.25" customHeight="1"/>
    <row r="345" s="1" customFormat="1" ht="14.25" customHeight="1"/>
    <row r="346" s="1" customFormat="1" ht="14.25" customHeight="1"/>
    <row r="347" s="1" customFormat="1" ht="14.25" customHeight="1"/>
    <row r="348" s="1" customFormat="1" ht="14.25" customHeight="1"/>
    <row r="349" s="1" customFormat="1" ht="14.25" customHeight="1"/>
    <row r="350" s="1" customFormat="1" ht="14.25" customHeight="1"/>
    <row r="351" s="1" customFormat="1" ht="14.25" customHeight="1"/>
    <row r="352" s="1" customFormat="1" ht="14.25" customHeight="1"/>
    <row r="353" s="1" customFormat="1" ht="14.25" customHeight="1"/>
    <row r="354" s="1" customFormat="1" ht="14.25" customHeight="1"/>
  </sheetData>
  <dataValidations disablePrompts="1" count="2">
    <dataValidation type="list" allowBlank="1" showInputMessage="1" showErrorMessage="1" sqref="H14" xr:uid="{952180CA-942E-4793-95C0-334B0DF748A5}">
      <formula1>"LP Equity, GP Equity, Senior Loan, Prefferred/Mezzanine"</formula1>
    </dataValidation>
    <dataValidation type="list" allowBlank="1" showInputMessage="1" showErrorMessage="1" sqref="H13" xr:uid="{D69A4E0A-C0FD-4C08-B035-2FDDACB8937B}">
      <formula1>"LP Equity, GP Equity, Senior Loan, Preferred/Mezzanine"</formula1>
    </dataValidation>
  </dataValidation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9AAED-5C55-40CC-97B7-3A2818A35577}">
  <sheetPr>
    <tabColor theme="8" tint="0.59999389629810485"/>
  </sheetPr>
  <dimension ref="B1:K181"/>
  <sheetViews>
    <sheetView showGridLines="0" topLeftCell="A58" zoomScaleNormal="100" workbookViewId="0">
      <selection activeCell="B78" sqref="B78:B81"/>
    </sheetView>
  </sheetViews>
  <sheetFormatPr defaultColWidth="9.140625" defaultRowHeight="14.25" customHeight="1"/>
  <cols>
    <col min="1" max="1" width="4.42578125" style="3" customWidth="1"/>
    <col min="2" max="2" width="12.7109375" style="3" customWidth="1"/>
    <col min="3" max="3" width="16.42578125" style="3" bestFit="1" customWidth="1"/>
    <col min="4" max="4" width="18.28515625" style="3" bestFit="1" customWidth="1"/>
    <col min="5" max="6" width="12.7109375" style="3" customWidth="1"/>
    <col min="7" max="8" width="14.7109375" style="3" customWidth="1"/>
    <col min="9" max="9" width="12.7109375" style="3" customWidth="1"/>
    <col min="10" max="10" width="14.7109375" style="3" customWidth="1"/>
    <col min="12" max="16384" width="9.140625" style="3"/>
  </cols>
  <sheetData>
    <row r="1" spans="2:10" s="1" customFormat="1" ht="14.25" customHeight="1"/>
    <row r="2" spans="2:10" s="1" customFormat="1" ht="14.25" customHeight="1">
      <c r="B2" s="405" t="s">
        <v>513</v>
      </c>
      <c r="C2" s="406"/>
      <c r="D2" s="406"/>
      <c r="E2" s="406"/>
      <c r="F2" s="406"/>
      <c r="G2" s="406"/>
      <c r="H2" s="406"/>
      <c r="I2" s="406"/>
      <c r="J2" s="209"/>
    </row>
    <row r="3" spans="2:10" s="1" customFormat="1" ht="14.25" customHeight="1">
      <c r="B3" s="1050" t="s">
        <v>18</v>
      </c>
      <c r="C3" s="1051" t="s">
        <v>1371</v>
      </c>
      <c r="D3" s="1051" t="s">
        <v>1374</v>
      </c>
      <c r="E3" s="1052" t="s">
        <v>516</v>
      </c>
      <c r="F3" s="1052" t="s">
        <v>1373</v>
      </c>
      <c r="G3" s="1052" t="s">
        <v>514</v>
      </c>
      <c r="H3" s="1052" t="s">
        <v>515</v>
      </c>
      <c r="I3" s="1052" t="s">
        <v>1372</v>
      </c>
      <c r="J3" s="1053" t="s">
        <v>1375</v>
      </c>
    </row>
    <row r="4" spans="2:10" s="1" customFormat="1" ht="14.25" customHeight="1">
      <c r="B4" s="1040" t="str">
        <f>'PERPETUITY MIDDLEMAN INPUT TAB'!H23</f>
        <v>1BR/1BA</v>
      </c>
      <c r="C4" s="1041" t="s">
        <v>81</v>
      </c>
      <c r="D4" s="1041" t="s">
        <v>493</v>
      </c>
      <c r="E4" s="1043">
        <f>'PERPETUITY MIDDLEMAN INPUT TAB'!I23</f>
        <v>50</v>
      </c>
      <c r="F4" s="1043">
        <f>'PERPETUITY MIDDLEMAN INPUT TAB'!J23</f>
        <v>600</v>
      </c>
      <c r="G4" s="1044">
        <f>'PERPETUITY MIDDLEMAN INPUT TAB'!K23</f>
        <v>1425</v>
      </c>
      <c r="H4" s="1055">
        <f t="shared" ref="H4:H6" si="0">IFERROR(G4/$F4,0)</f>
        <v>2.375</v>
      </c>
      <c r="I4" s="1054">
        <f t="shared" ref="I4:I6" si="1">F4*E4</f>
        <v>30000</v>
      </c>
      <c r="J4" s="1056">
        <f t="shared" ref="J4:J6" si="2">G4*E4</f>
        <v>71250</v>
      </c>
    </row>
    <row r="5" spans="2:10" s="1" customFormat="1" ht="14.25" customHeight="1">
      <c r="B5" s="1040" t="str">
        <f>'PERPETUITY MIDDLEMAN INPUT TAB'!H24</f>
        <v>2BR/1BA</v>
      </c>
      <c r="C5" s="1041" t="s">
        <v>81</v>
      </c>
      <c r="D5" s="1041" t="s">
        <v>493</v>
      </c>
      <c r="E5" s="1042">
        <f>'PERPETUITY MIDDLEMAN INPUT TAB'!I24</f>
        <v>20</v>
      </c>
      <c r="F5" s="1043">
        <f>'PERPETUITY MIDDLEMAN INPUT TAB'!J24</f>
        <v>725</v>
      </c>
      <c r="G5" s="1044">
        <f>'PERPETUITY MIDDLEMAN INPUT TAB'!K24</f>
        <v>1600</v>
      </c>
      <c r="H5" s="1055">
        <f t="shared" si="0"/>
        <v>2.2068965517241379</v>
      </c>
      <c r="I5" s="1054">
        <f t="shared" si="1"/>
        <v>14500</v>
      </c>
      <c r="J5" s="1056">
        <f t="shared" si="2"/>
        <v>32000</v>
      </c>
    </row>
    <row r="6" spans="2:10" s="1" customFormat="1" ht="14.25" customHeight="1">
      <c r="B6" s="1040" t="str">
        <f>'PERPETUITY MIDDLEMAN INPUT TAB'!H25</f>
        <v>2BR/2BA</v>
      </c>
      <c r="C6" s="1041" t="s">
        <v>81</v>
      </c>
      <c r="D6" s="1041" t="s">
        <v>493</v>
      </c>
      <c r="E6" s="1042">
        <f>'PERPETUITY MIDDLEMAN INPUT TAB'!I25</f>
        <v>65</v>
      </c>
      <c r="F6" s="1043">
        <f>'PERPETUITY MIDDLEMAN INPUT TAB'!J25</f>
        <v>875</v>
      </c>
      <c r="G6" s="1044">
        <f>'PERPETUITY MIDDLEMAN INPUT TAB'!K25</f>
        <v>1875</v>
      </c>
      <c r="H6" s="1055">
        <f t="shared" si="0"/>
        <v>2.1428571428571428</v>
      </c>
      <c r="I6" s="1054">
        <f t="shared" si="1"/>
        <v>56875</v>
      </c>
      <c r="J6" s="1056">
        <f t="shared" si="2"/>
        <v>121875</v>
      </c>
    </row>
    <row r="7" spans="2:10" s="1" customFormat="1" ht="14.25" customHeight="1">
      <c r="B7" s="1040" t="str">
        <f>'PERPETUITY MIDDLEMAN INPUT TAB'!H26</f>
        <v>3BR/2BA</v>
      </c>
      <c r="C7" s="1041" t="s">
        <v>81</v>
      </c>
      <c r="D7" s="1041" t="s">
        <v>493</v>
      </c>
      <c r="E7" s="1042">
        <f>'PERPETUITY MIDDLEMAN INPUT TAB'!I26</f>
        <v>10</v>
      </c>
      <c r="F7" s="1043">
        <f>'PERPETUITY MIDDLEMAN INPUT TAB'!J26</f>
        <v>1025</v>
      </c>
      <c r="G7" s="1044">
        <f>'PERPETUITY MIDDLEMAN INPUT TAB'!K26</f>
        <v>2100</v>
      </c>
      <c r="H7" s="1055">
        <f t="shared" ref="H7" si="3">IFERROR(G7/$F7,0)</f>
        <v>2.0487804878048781</v>
      </c>
      <c r="I7" s="1054">
        <f t="shared" ref="I7" si="4">F7*E7</f>
        <v>10250</v>
      </c>
      <c r="J7" s="1056">
        <f t="shared" ref="J7" si="5">G7*E7</f>
        <v>21000</v>
      </c>
    </row>
    <row r="8" spans="2:10" s="1" customFormat="1" ht="14.25" customHeight="1">
      <c r="B8" s="1040"/>
      <c r="C8" s="1041"/>
      <c r="D8" s="1041"/>
      <c r="E8" s="1042"/>
      <c r="F8" s="1043"/>
      <c r="G8" s="1044"/>
      <c r="H8" s="1055"/>
      <c r="I8" s="1054"/>
      <c r="J8" s="1056"/>
    </row>
    <row r="9" spans="2:10" s="1" customFormat="1" ht="14.25" customHeight="1">
      <c r="B9" s="1040"/>
      <c r="C9" s="1041"/>
      <c r="D9" s="1041"/>
      <c r="E9" s="1042"/>
      <c r="F9" s="1043"/>
      <c r="G9" s="1044"/>
      <c r="H9" s="1055"/>
      <c r="I9" s="1054"/>
      <c r="J9" s="1056"/>
    </row>
    <row r="10" spans="2:10" s="1" customFormat="1" ht="14.25" customHeight="1">
      <c r="B10" s="1040"/>
      <c r="C10" s="1041"/>
      <c r="D10" s="1041"/>
      <c r="E10" s="1042"/>
      <c r="F10" s="1043"/>
      <c r="G10" s="1044"/>
      <c r="H10" s="1055"/>
      <c r="I10" s="1054"/>
      <c r="J10" s="1056"/>
    </row>
    <row r="11" spans="2:10" s="1" customFormat="1" ht="14.25" customHeight="1">
      <c r="B11" s="1040"/>
      <c r="C11" s="1041"/>
      <c r="D11" s="1041"/>
      <c r="E11" s="1042"/>
      <c r="F11" s="1043"/>
      <c r="G11" s="1044"/>
      <c r="H11" s="1055"/>
      <c r="I11" s="1054"/>
      <c r="J11" s="1056"/>
    </row>
    <row r="12" spans="2:10" s="1" customFormat="1" ht="14.25" customHeight="1">
      <c r="B12" s="1040"/>
      <c r="C12" s="1041"/>
      <c r="D12" s="1041"/>
      <c r="E12" s="1042"/>
      <c r="F12" s="1043"/>
      <c r="G12" s="1044"/>
      <c r="H12" s="1055"/>
      <c r="I12" s="1054"/>
      <c r="J12" s="1056"/>
    </row>
    <row r="13" spans="2:10" s="1" customFormat="1" ht="14.25" customHeight="1">
      <c r="B13" s="1040"/>
      <c r="C13" s="1041"/>
      <c r="D13" s="1041"/>
      <c r="E13" s="1042"/>
      <c r="F13" s="1043"/>
      <c r="G13" s="1044"/>
      <c r="H13" s="1055"/>
      <c r="I13" s="1054"/>
      <c r="J13" s="1056"/>
    </row>
    <row r="14" spans="2:10" s="1" customFormat="1" ht="14.25" customHeight="1">
      <c r="B14" s="1040"/>
      <c r="C14" s="1041"/>
      <c r="D14" s="1041"/>
      <c r="E14" s="1042"/>
      <c r="F14" s="1043"/>
      <c r="G14" s="1044"/>
      <c r="H14" s="1055"/>
      <c r="I14" s="1054"/>
      <c r="J14" s="1056"/>
    </row>
    <row r="15" spans="2:10" s="1" customFormat="1" ht="14.25" customHeight="1">
      <c r="B15" s="1040"/>
      <c r="C15" s="1041"/>
      <c r="D15" s="1041"/>
      <c r="E15" s="1042"/>
      <c r="F15" s="1043"/>
      <c r="G15" s="1044"/>
      <c r="H15" s="1055"/>
      <c r="I15" s="1054"/>
      <c r="J15" s="1056"/>
    </row>
    <row r="16" spans="2:10" s="1" customFormat="1" ht="14.25" customHeight="1">
      <c r="B16" s="1040"/>
      <c r="C16" s="1041"/>
      <c r="D16" s="1041"/>
      <c r="E16" s="1042"/>
      <c r="F16" s="1043"/>
      <c r="G16" s="1044"/>
      <c r="H16" s="1055"/>
      <c r="I16" s="1054"/>
      <c r="J16" s="1056"/>
    </row>
    <row r="17" spans="2:10" s="1" customFormat="1" ht="14.25" customHeight="1">
      <c r="B17" s="1040"/>
      <c r="C17" s="1041"/>
      <c r="D17" s="1041"/>
      <c r="E17" s="1042"/>
      <c r="F17" s="1043"/>
      <c r="G17" s="1044"/>
      <c r="H17" s="1055"/>
      <c r="I17" s="1054"/>
      <c r="J17" s="1056"/>
    </row>
    <row r="18" spans="2:10" s="1" customFormat="1" ht="14.25" customHeight="1">
      <c r="B18" s="1040"/>
      <c r="C18" s="1041"/>
      <c r="D18" s="1041"/>
      <c r="E18" s="1042"/>
      <c r="F18" s="1043"/>
      <c r="G18" s="1044"/>
      <c r="H18" s="1055"/>
      <c r="I18" s="1054"/>
      <c r="J18" s="1056"/>
    </row>
    <row r="19" spans="2:10" s="1" customFormat="1" ht="14.25" customHeight="1">
      <c r="B19" s="1040"/>
      <c r="C19" s="1041"/>
      <c r="D19" s="1041"/>
      <c r="E19" s="1042"/>
      <c r="F19" s="1043"/>
      <c r="G19" s="1044"/>
      <c r="H19" s="1055"/>
      <c r="I19" s="1054"/>
      <c r="J19" s="1056"/>
    </row>
    <row r="20" spans="2:10" s="1" customFormat="1" ht="14.25" customHeight="1">
      <c r="B20" s="1040"/>
      <c r="C20" s="1041"/>
      <c r="D20" s="1041"/>
      <c r="E20" s="1042"/>
      <c r="F20" s="1043"/>
      <c r="G20" s="1044"/>
      <c r="H20" s="1055"/>
      <c r="I20" s="1054"/>
      <c r="J20" s="1056"/>
    </row>
    <row r="21" spans="2:10" s="1" customFormat="1" ht="14.25" customHeight="1">
      <c r="B21" s="1040"/>
      <c r="C21" s="1041"/>
      <c r="D21" s="1041"/>
      <c r="E21" s="1042"/>
      <c r="F21" s="1043"/>
      <c r="G21" s="1044"/>
      <c r="H21" s="1055"/>
      <c r="I21" s="1054"/>
      <c r="J21" s="1056"/>
    </row>
    <row r="22" spans="2:10" s="1" customFormat="1" ht="14.25" customHeight="1">
      <c r="B22" s="1040"/>
      <c r="C22" s="1041"/>
      <c r="D22" s="1041"/>
      <c r="E22" s="1042"/>
      <c r="F22" s="1043"/>
      <c r="G22" s="1044"/>
      <c r="H22" s="1055"/>
      <c r="I22" s="1054"/>
      <c r="J22" s="1056"/>
    </row>
    <row r="23" spans="2:10" s="1" customFormat="1" ht="14.25" customHeight="1">
      <c r="B23" s="1040"/>
      <c r="C23" s="1041"/>
      <c r="D23" s="1041"/>
      <c r="E23" s="1042"/>
      <c r="F23" s="1043"/>
      <c r="G23" s="1044"/>
      <c r="H23" s="1055"/>
      <c r="I23" s="1054"/>
      <c r="J23" s="1056"/>
    </row>
    <row r="24" spans="2:10" s="1" customFormat="1" ht="14.25" customHeight="1">
      <c r="B24" s="1040"/>
      <c r="C24" s="1041"/>
      <c r="D24" s="1041"/>
      <c r="E24" s="1042"/>
      <c r="F24" s="1043"/>
      <c r="G24" s="1044"/>
      <c r="H24" s="1055"/>
      <c r="I24" s="1054"/>
      <c r="J24" s="1056"/>
    </row>
    <row r="25" spans="2:10" s="1" customFormat="1" ht="14.25" customHeight="1">
      <c r="B25" s="1040"/>
      <c r="C25" s="1041"/>
      <c r="D25" s="1041"/>
      <c r="E25" s="1042"/>
      <c r="F25" s="1043"/>
      <c r="G25" s="1044"/>
      <c r="H25" s="1055"/>
      <c r="I25" s="1054"/>
      <c r="J25" s="1056"/>
    </row>
    <row r="26" spans="2:10" s="1" customFormat="1" ht="14.25" customHeight="1">
      <c r="B26" s="1040"/>
      <c r="C26" s="1041"/>
      <c r="D26" s="1041"/>
      <c r="E26" s="1042"/>
      <c r="F26" s="1043"/>
      <c r="G26" s="1044"/>
      <c r="H26" s="1055"/>
      <c r="I26" s="1054"/>
      <c r="J26" s="1056"/>
    </row>
    <row r="27" spans="2:10" s="1" customFormat="1" ht="14.25" customHeight="1">
      <c r="B27" s="1040"/>
      <c r="C27" s="1041"/>
      <c r="D27" s="1041"/>
      <c r="E27" s="1042"/>
      <c r="F27" s="1043"/>
      <c r="G27" s="1044"/>
      <c r="H27" s="1055"/>
      <c r="I27" s="1054"/>
      <c r="J27" s="1056"/>
    </row>
    <row r="28" spans="2:10" s="1" customFormat="1" ht="14.25" customHeight="1">
      <c r="B28" s="1040"/>
      <c r="C28" s="1041"/>
      <c r="D28" s="1041"/>
      <c r="E28" s="1042"/>
      <c r="F28" s="1043"/>
      <c r="G28" s="1044"/>
      <c r="H28" s="1055"/>
      <c r="I28" s="1054"/>
      <c r="J28" s="1056"/>
    </row>
    <row r="29" spans="2:10" s="1" customFormat="1" ht="14.25" customHeight="1">
      <c r="B29" s="1040"/>
      <c r="C29" s="1041"/>
      <c r="D29" s="1041"/>
      <c r="E29" s="1042"/>
      <c r="F29" s="1043"/>
      <c r="G29" s="1044"/>
      <c r="H29" s="1055"/>
      <c r="I29" s="1054"/>
      <c r="J29" s="1056"/>
    </row>
    <row r="30" spans="2:10" s="1" customFormat="1" ht="14.25" customHeight="1">
      <c r="B30" s="1040"/>
      <c r="C30" s="1041"/>
      <c r="D30" s="1041"/>
      <c r="E30" s="1042"/>
      <c r="F30" s="1043"/>
      <c r="G30" s="1044"/>
      <c r="H30" s="1055"/>
      <c r="I30" s="1054"/>
      <c r="J30" s="1056"/>
    </row>
    <row r="31" spans="2:10" s="1" customFormat="1" ht="14.25" customHeight="1">
      <c r="B31" s="1040"/>
      <c r="C31" s="1041"/>
      <c r="D31" s="1041"/>
      <c r="E31" s="1042"/>
      <c r="F31" s="1043"/>
      <c r="G31" s="1044"/>
      <c r="H31" s="1055"/>
      <c r="I31" s="1054"/>
      <c r="J31" s="1056"/>
    </row>
    <row r="32" spans="2:10" s="1" customFormat="1" ht="14.25" customHeight="1">
      <c r="B32" s="1040"/>
      <c r="C32" s="1041"/>
      <c r="D32" s="1041"/>
      <c r="E32" s="1042"/>
      <c r="F32" s="1043"/>
      <c r="G32" s="1044"/>
      <c r="H32" s="1055"/>
      <c r="I32" s="1054"/>
      <c r="J32" s="1056"/>
    </row>
    <row r="33" spans="2:10" s="1" customFormat="1" ht="14.25" customHeight="1">
      <c r="B33" s="1040"/>
      <c r="C33" s="1041"/>
      <c r="D33" s="1041"/>
      <c r="E33" s="1042"/>
      <c r="F33" s="1043"/>
      <c r="G33" s="1044"/>
      <c r="H33" s="1055"/>
      <c r="I33" s="1054"/>
      <c r="J33" s="1056"/>
    </row>
    <row r="34" spans="2:10" s="1" customFormat="1" ht="14.25" customHeight="1">
      <c r="B34" s="1040"/>
      <c r="C34" s="1041"/>
      <c r="D34" s="1041"/>
      <c r="E34" s="1042"/>
      <c r="F34" s="1043"/>
      <c r="G34" s="1044"/>
      <c r="H34" s="1055"/>
      <c r="I34" s="1054"/>
      <c r="J34" s="1056"/>
    </row>
    <row r="35" spans="2:10" s="1" customFormat="1" ht="14.25" customHeight="1">
      <c r="B35" s="1040"/>
      <c r="C35" s="1041"/>
      <c r="D35" s="1041"/>
      <c r="E35" s="1042"/>
      <c r="F35" s="1043"/>
      <c r="G35" s="1044"/>
      <c r="H35" s="1055"/>
      <c r="I35" s="1054"/>
      <c r="J35" s="1056"/>
    </row>
    <row r="36" spans="2:10" s="1" customFormat="1" ht="14.25" customHeight="1">
      <c r="B36" s="1040"/>
      <c r="C36" s="1041"/>
      <c r="D36" s="1041"/>
      <c r="E36" s="1042"/>
      <c r="F36" s="1043"/>
      <c r="G36" s="1044"/>
      <c r="H36" s="1055"/>
      <c r="I36" s="1054"/>
      <c r="J36" s="1056"/>
    </row>
    <row r="37" spans="2:10" s="1" customFormat="1" ht="14.25" customHeight="1">
      <c r="B37" s="1040"/>
      <c r="C37" s="1041"/>
      <c r="D37" s="1041"/>
      <c r="E37" s="1042"/>
      <c r="F37" s="1043"/>
      <c r="G37" s="1044"/>
      <c r="H37" s="1055"/>
      <c r="I37" s="1054"/>
      <c r="J37" s="1056"/>
    </row>
    <row r="38" spans="2:10" s="1" customFormat="1" ht="14.25" customHeight="1">
      <c r="B38" s="1040"/>
      <c r="C38" s="1041"/>
      <c r="D38" s="1041"/>
      <c r="E38" s="1042"/>
      <c r="F38" s="1043"/>
      <c r="G38" s="1044"/>
      <c r="H38" s="1055"/>
      <c r="I38" s="1054"/>
      <c r="J38" s="1056"/>
    </row>
    <row r="39" spans="2:10" s="1" customFormat="1" ht="14.25" customHeight="1">
      <c r="B39" s="1040"/>
      <c r="C39" s="1041"/>
      <c r="D39" s="1041"/>
      <c r="E39" s="1042"/>
      <c r="F39" s="1043"/>
      <c r="G39" s="1044"/>
      <c r="H39" s="1055"/>
      <c r="I39" s="1054"/>
      <c r="J39" s="1056"/>
    </row>
    <row r="40" spans="2:10" s="1" customFormat="1" ht="14.25" customHeight="1">
      <c r="B40" s="1040"/>
      <c r="C40" s="1041"/>
      <c r="D40" s="1041"/>
      <c r="E40" s="1042"/>
      <c r="F40" s="1043"/>
      <c r="G40" s="1044"/>
      <c r="H40" s="1055"/>
      <c r="I40" s="1054"/>
      <c r="J40" s="1056"/>
    </row>
    <row r="41" spans="2:10" s="1" customFormat="1" ht="14.25" customHeight="1">
      <c r="B41" s="1040"/>
      <c r="C41" s="1041"/>
      <c r="D41" s="1041"/>
      <c r="E41" s="1042"/>
      <c r="F41" s="1043"/>
      <c r="G41" s="1044"/>
      <c r="H41" s="1055"/>
      <c r="I41" s="1054"/>
      <c r="J41" s="1056"/>
    </row>
    <row r="42" spans="2:10" s="1" customFormat="1" ht="14.25" customHeight="1">
      <c r="B42" s="1040"/>
      <c r="C42" s="1041"/>
      <c r="D42" s="1041"/>
      <c r="E42" s="1042"/>
      <c r="F42" s="1043"/>
      <c r="G42" s="1044"/>
      <c r="H42" s="1055"/>
      <c r="I42" s="1054"/>
      <c r="J42" s="1056"/>
    </row>
    <row r="43" spans="2:10" s="1" customFormat="1" ht="14.25" customHeight="1">
      <c r="B43" s="1040"/>
      <c r="C43" s="1041"/>
      <c r="D43" s="1041"/>
      <c r="E43" s="1042"/>
      <c r="F43" s="1043"/>
      <c r="G43" s="1044"/>
      <c r="H43" s="1055"/>
      <c r="I43" s="1054"/>
      <c r="J43" s="1056"/>
    </row>
    <row r="44" spans="2:10" s="1" customFormat="1" ht="14.25" customHeight="1">
      <c r="B44" s="1040"/>
      <c r="C44" s="1041"/>
      <c r="D44" s="1041"/>
      <c r="E44" s="1042"/>
      <c r="F44" s="1043"/>
      <c r="G44" s="1044"/>
      <c r="H44" s="1055"/>
      <c r="I44" s="1054"/>
      <c r="J44" s="1056"/>
    </row>
    <row r="45" spans="2:10" s="1" customFormat="1" ht="14.25" customHeight="1">
      <c r="B45" s="1040"/>
      <c r="C45" s="1041"/>
      <c r="D45" s="1041"/>
      <c r="E45" s="1042"/>
      <c r="F45" s="1043"/>
      <c r="G45" s="1044"/>
      <c r="H45" s="1055"/>
      <c r="I45" s="1054"/>
      <c r="J45" s="1056"/>
    </row>
    <row r="46" spans="2:10" s="1" customFormat="1" ht="14.25" customHeight="1">
      <c r="B46" s="1040"/>
      <c r="C46" s="1041"/>
      <c r="D46" s="1041"/>
      <c r="E46" s="1042"/>
      <c r="F46" s="1043"/>
      <c r="G46" s="1044"/>
      <c r="H46" s="1055"/>
      <c r="I46" s="1054"/>
      <c r="J46" s="1056"/>
    </row>
    <row r="47" spans="2:10" s="1" customFormat="1" ht="14.25" customHeight="1">
      <c r="B47" s="1040"/>
      <c r="C47" s="1041"/>
      <c r="D47" s="1041"/>
      <c r="E47" s="1042"/>
      <c r="F47" s="1043"/>
      <c r="G47" s="1044"/>
      <c r="H47" s="1055"/>
      <c r="I47" s="1054"/>
      <c r="J47" s="1056"/>
    </row>
    <row r="48" spans="2:10" s="1" customFormat="1" ht="14.25" customHeight="1">
      <c r="B48" s="1040"/>
      <c r="C48" s="1041"/>
      <c r="D48" s="1041"/>
      <c r="E48" s="1042"/>
      <c r="F48" s="1043"/>
      <c r="G48" s="1044"/>
      <c r="H48" s="1055"/>
      <c r="I48" s="1054"/>
      <c r="J48" s="1056"/>
    </row>
    <row r="49" spans="2:10" s="1" customFormat="1" ht="14.25" customHeight="1">
      <c r="B49" s="37"/>
      <c r="C49" s="1038"/>
      <c r="D49" s="1038"/>
      <c r="E49" s="34"/>
      <c r="F49" s="38"/>
      <c r="G49" s="1010"/>
      <c r="H49" s="1055"/>
      <c r="I49" s="38"/>
      <c r="J49" s="1057"/>
    </row>
    <row r="50" spans="2:10" s="1" customFormat="1" ht="14.25" customHeight="1">
      <c r="B50" s="39" t="s">
        <v>496</v>
      </c>
      <c r="C50" s="1039"/>
      <c r="D50" s="1039"/>
      <c r="E50" s="30">
        <f>SUM(E4:E49)</f>
        <v>145</v>
      </c>
      <c r="F50" s="29">
        <f>SUMPRODUCT(E4:E49,F4:F49)/E50</f>
        <v>769.82758620689651</v>
      </c>
      <c r="G50" s="1011">
        <f>SUMPRODUCT($E4:$E49,G4:G49)/$E50</f>
        <v>1697.4137931034484</v>
      </c>
      <c r="H50" s="32">
        <f>G50/$F50</f>
        <v>2.2049272116461367</v>
      </c>
      <c r="I50" s="29">
        <f>SUM(I4:I49)</f>
        <v>111625</v>
      </c>
      <c r="J50" s="1058">
        <f>SUM(J4:J49)</f>
        <v>246125</v>
      </c>
    </row>
    <row r="51" spans="2:10" s="1" customFormat="1" ht="14.25" customHeight="1"/>
    <row r="52" spans="2:10" s="1" customFormat="1" ht="14.25" customHeight="1">
      <c r="B52" s="405" t="s">
        <v>81</v>
      </c>
      <c r="C52" s="406"/>
      <c r="D52" s="406"/>
      <c r="E52" s="406"/>
      <c r="F52" s="406"/>
      <c r="G52" s="406"/>
      <c r="H52" s="406"/>
      <c r="I52" s="406"/>
      <c r="J52" s="209"/>
    </row>
    <row r="53" spans="2:10" s="1" customFormat="1" ht="14.25" customHeight="1">
      <c r="B53" s="1050" t="s">
        <v>18</v>
      </c>
      <c r="C53" s="1051" t="s">
        <v>1371</v>
      </c>
      <c r="D53" s="1051" t="s">
        <v>1374</v>
      </c>
      <c r="E53" s="1052" t="s">
        <v>516</v>
      </c>
      <c r="F53" s="1052" t="s">
        <v>1373</v>
      </c>
      <c r="G53" s="1052" t="s">
        <v>514</v>
      </c>
      <c r="H53" s="1052" t="s">
        <v>515</v>
      </c>
      <c r="I53" s="1052" t="s">
        <v>1372</v>
      </c>
      <c r="J53" s="1053" t="s">
        <v>1375</v>
      </c>
    </row>
    <row r="54" spans="2:10" s="1" customFormat="1" ht="14.25" customHeight="1">
      <c r="B54" s="1040" t="s">
        <v>518</v>
      </c>
      <c r="C54" s="1041" t="s">
        <v>81</v>
      </c>
      <c r="D54" s="1041" t="s">
        <v>493</v>
      </c>
      <c r="E54" s="163">
        <f>IFERROR(SUMIFS(E$4:E$49,$B$4:$B$49,$B54,$C$4:$C$49,$C54,$D$4:$D$49,$D54),0)</f>
        <v>50</v>
      </c>
      <c r="F54" s="1054">
        <f>IFERROR(I54/E54,0)</f>
        <v>600</v>
      </c>
      <c r="G54" s="1013">
        <f>IFERROR(SUMIFS(J$4:J$49,$B$4:$B$49,$B54,$C$4:$C$49,$C54,$D$4:$D$49,$D54)/E54,0)</f>
        <v>1425</v>
      </c>
      <c r="H54" s="1055">
        <f>IFERROR(G54/$F54,0)</f>
        <v>2.375</v>
      </c>
      <c r="I54" s="1059">
        <f>IFERROR(SUMIFS(I$4:I$49,$B$4:$B$49,$B54,$C$4:$C$49,$C54,$D$4:$D$49,$D54),0)</f>
        <v>30000</v>
      </c>
      <c r="J54" s="1060">
        <f>IFERROR(SUMIFS(J$4:J$49,$B$4:$B$49,$B54,$C$4:$C$49,$C54,$D$4:$D$49,$D54),0)</f>
        <v>71250</v>
      </c>
    </row>
    <row r="55" spans="2:10" s="1" customFormat="1" ht="14.25" customHeight="1">
      <c r="B55" s="1040" t="s">
        <v>519</v>
      </c>
      <c r="C55" s="1041" t="s">
        <v>81</v>
      </c>
      <c r="D55" s="1041" t="s">
        <v>493</v>
      </c>
      <c r="E55" s="163">
        <f>IFERROR(SUMIFS(E$4:E$49,$B$4:$B$49,$B55,$C$4:$C$49,$C55,$D$4:$D$49,$D55),0)</f>
        <v>20</v>
      </c>
      <c r="F55" s="1054">
        <f>IFERROR(I55/E55,0)</f>
        <v>725</v>
      </c>
      <c r="G55" s="1013">
        <f>IFERROR(SUMIFS(J$4:J$49,$B$4:$B$49,$B55,$C$4:$C$49,$C55,$D$4:$D$49,$D55)/E55,0)</f>
        <v>1600</v>
      </c>
      <c r="H55" s="1055">
        <f>IFERROR(G55/$F55,0)</f>
        <v>2.2068965517241379</v>
      </c>
      <c r="I55" s="1054">
        <f>IFERROR(SUMIFS(I$4:I$49,$B$4:$B$49,$B55,$C$4:$C$49,$C55,$D$4:$D$49,$D55),0)</f>
        <v>14500</v>
      </c>
      <c r="J55" s="1056">
        <f>IFERROR(SUMIFS(J$4:J$49,$B$4:$B$49,$B55,$C$4:$C$49,$C55,$D$4:$D$49,$D55),0)</f>
        <v>32000</v>
      </c>
    </row>
    <row r="56" spans="2:10" s="1" customFormat="1" ht="14.25" customHeight="1">
      <c r="B56" s="1040" t="s">
        <v>520</v>
      </c>
      <c r="C56" s="1041" t="s">
        <v>81</v>
      </c>
      <c r="D56" s="1041" t="s">
        <v>493</v>
      </c>
      <c r="E56" s="163">
        <f>IFERROR(SUMIFS(E$4:E$49,$B$4:$B$49,$B56,$C$4:$C$49,$C56,$D$4:$D$49,$D56),0)</f>
        <v>65</v>
      </c>
      <c r="F56" s="1054">
        <f>IFERROR(I56/E56,0)</f>
        <v>875</v>
      </c>
      <c r="G56" s="1013">
        <f>IFERROR(SUMIFS(J$4:J$49,$B$4:$B$49,$B56,$C$4:$C$49,$C56,$D$4:$D$49,$D56)/E56,0)</f>
        <v>1875</v>
      </c>
      <c r="H56" s="1055">
        <f>IFERROR(G56/$F56,0)</f>
        <v>2.1428571428571428</v>
      </c>
      <c r="I56" s="1054">
        <f>IFERROR(SUMIFS(I$4:I$49,$B$4:$B$49,$B56,$C$4:$C$49,$C56,$D$4:$D$49,$D56),0)</f>
        <v>56875</v>
      </c>
      <c r="J56" s="1056">
        <f>IFERROR(SUMIFS(J$4:J$49,$B$4:$B$49,$B56,$C$4:$C$49,$C56,$D$4:$D$49,$D56),0)</f>
        <v>121875</v>
      </c>
    </row>
    <row r="57" spans="2:10" s="1" customFormat="1" ht="14.25" customHeight="1">
      <c r="B57" s="1040" t="s">
        <v>648</v>
      </c>
      <c r="C57" s="1041" t="s">
        <v>81</v>
      </c>
      <c r="D57" s="1041" t="s">
        <v>493</v>
      </c>
      <c r="E57" s="163">
        <f>IFERROR(SUMIFS(E$4:E$49,$B$4:$B$49,$B57,$C$4:$C$49,$C57,$D$4:$D$49,$D57),0)</f>
        <v>10</v>
      </c>
      <c r="F57" s="1054">
        <f>IFERROR(I57/E57,0)</f>
        <v>1025</v>
      </c>
      <c r="G57" s="1013">
        <f>IFERROR(SUMIFS(J$4:J$49,$B$4:$B$49,$B57,$C$4:$C$49,$C57,$D$4:$D$49,$D57)/E57,0)</f>
        <v>2100</v>
      </c>
      <c r="H57" s="1055">
        <f>IFERROR(G57/$F57,0)</f>
        <v>2.0487804878048781</v>
      </c>
      <c r="I57" s="1054">
        <f>IFERROR(SUMIFS(I$4:I$49,$B$4:$B$49,$B57,$C$4:$C$49,$C57,$D$4:$D$49,$D57),0)</f>
        <v>10250</v>
      </c>
      <c r="J57" s="1056">
        <f>IFERROR(SUMIFS(J$4:J$49,$B$4:$B$49,$B57,$C$4:$C$49,$C57,$D$4:$D$49,$D57),0)</f>
        <v>21000</v>
      </c>
    </row>
    <row r="58" spans="2:10" s="1" customFormat="1" ht="14.25" customHeight="1">
      <c r="B58" s="37"/>
      <c r="C58" s="1038"/>
      <c r="D58" s="1038"/>
      <c r="E58" s="34"/>
      <c r="F58" s="34"/>
      <c r="G58" s="1010"/>
      <c r="H58" s="1055"/>
      <c r="I58" s="34"/>
      <c r="J58" s="1057"/>
    </row>
    <row r="59" spans="2:10" s="1" customFormat="1" ht="14.25" customHeight="1">
      <c r="B59" s="37"/>
      <c r="C59" s="1038"/>
      <c r="D59" s="1038"/>
      <c r="E59" s="34"/>
      <c r="F59" s="38"/>
      <c r="G59" s="1010"/>
      <c r="H59" s="1055"/>
      <c r="I59" s="38"/>
      <c r="J59" s="1057"/>
    </row>
    <row r="60" spans="2:10" s="1" customFormat="1" ht="14.25" customHeight="1">
      <c r="B60" s="39" t="s">
        <v>1376</v>
      </c>
      <c r="C60" s="1039"/>
      <c r="D60" s="1039"/>
      <c r="E60" s="30">
        <f>IFERROR(SUM(E54:E59),0)</f>
        <v>145</v>
      </c>
      <c r="F60" s="29">
        <f>IFERROR(SUMPRODUCT(E54:E59,F54:F59)/E60,0)</f>
        <v>769.82758620689651</v>
      </c>
      <c r="G60" s="1011">
        <f>IFERROR(SUMPRODUCT($E54:$E59,G54:G59)/$E60,0)</f>
        <v>1697.4137931034484</v>
      </c>
      <c r="H60" s="32">
        <f>IFERROR(G60/$F60,0)</f>
        <v>2.2049272116461367</v>
      </c>
      <c r="I60" s="29">
        <f>IFERROR(SUM(I54:I59),0)</f>
        <v>111625</v>
      </c>
      <c r="J60" s="1058">
        <f>IFERROR(SUMPRODUCT($E54:$E59,J54:J59)/$E60,0)</f>
        <v>85064.655172413797</v>
      </c>
    </row>
    <row r="61" spans="2:10" s="1" customFormat="1" ht="14.25" customHeight="1">
      <c r="I61" s="1061"/>
    </row>
    <row r="62" spans="2:10" s="1" customFormat="1" ht="14.25" customHeight="1">
      <c r="E62" s="30" t="s">
        <v>2636</v>
      </c>
      <c r="F62" s="29" t="s">
        <v>2637</v>
      </c>
      <c r="G62" s="1011" t="s">
        <v>2638</v>
      </c>
      <c r="H62" s="32" t="s">
        <v>2639</v>
      </c>
      <c r="I62" s="29" t="s">
        <v>2640</v>
      </c>
      <c r="J62" s="1058" t="s">
        <v>2641</v>
      </c>
    </row>
    <row r="63" spans="2:10" s="1" customFormat="1" ht="14.25" customHeight="1">
      <c r="I63" s="1061"/>
    </row>
    <row r="64" spans="2:10" s="1" customFormat="1" ht="14.25" customHeight="1">
      <c r="I64" s="1061"/>
    </row>
    <row r="65" spans="2:10" s="1" customFormat="1" ht="14.25" customHeight="1">
      <c r="I65" s="1061"/>
    </row>
    <row r="66" spans="2:10" s="1" customFormat="1" ht="14.25" customHeight="1">
      <c r="B66" s="405" t="s">
        <v>524</v>
      </c>
      <c r="C66" s="406"/>
      <c r="D66" s="406"/>
      <c r="E66" s="406"/>
      <c r="F66" s="406"/>
      <c r="G66" s="406"/>
      <c r="H66" s="406"/>
      <c r="I66" s="406"/>
      <c r="J66" s="209"/>
    </row>
    <row r="67" spans="2:10" s="1" customFormat="1" ht="14.25" customHeight="1">
      <c r="B67" s="1050" t="s">
        <v>18</v>
      </c>
      <c r="C67" s="1051" t="s">
        <v>1371</v>
      </c>
      <c r="D67" s="1051" t="s">
        <v>1374</v>
      </c>
      <c r="E67" s="1052" t="s">
        <v>516</v>
      </c>
      <c r="F67" s="1052" t="s">
        <v>1373</v>
      </c>
      <c r="G67" s="1052" t="s">
        <v>514</v>
      </c>
      <c r="H67" s="1052" t="s">
        <v>515</v>
      </c>
      <c r="I67" s="1052" t="s">
        <v>1372</v>
      </c>
      <c r="J67" s="1053" t="s">
        <v>1375</v>
      </c>
    </row>
    <row r="68" spans="2:10" s="1" customFormat="1" ht="14.25" customHeight="1">
      <c r="B68" s="1040" t="s">
        <v>518</v>
      </c>
      <c r="C68" s="1041" t="s">
        <v>524</v>
      </c>
      <c r="D68" s="1041" t="s">
        <v>493</v>
      </c>
      <c r="E68" s="163">
        <f>IFERROR(SUMIFS(E$4:E$49,$B$4:$B$49,$B68,$C$4:$C$49,$C68,$D$4:$D$49,$D68),0)</f>
        <v>0</v>
      </c>
      <c r="F68" s="1054">
        <f>IFERROR(I68/E68,0)</f>
        <v>0</v>
      </c>
      <c r="G68" s="1013">
        <f>IFERROR(SUMIFS(J$4:J$49,$B$4:$B$49,$B68,$C$4:$C$49,$C68,$D$4:$D$49,$D68)/E68,0)</f>
        <v>0</v>
      </c>
      <c r="H68" s="1055">
        <f>IFERROR(G68/$F68,0)</f>
        <v>0</v>
      </c>
      <c r="I68" s="1059">
        <f>IFERROR(SUMIFS(I$4:I$49,$B$4:$B$49,$B68,$C$4:$C$49,$C68,$D$4:$D$49,$D68),0)</f>
        <v>0</v>
      </c>
      <c r="J68" s="1060">
        <f>IFERROR(SUMIFS(J$4:J$49,$B$4:$B$49,$B68,$C$4:$C$49,$C68,$D$4:$D$49,$D68),0)</f>
        <v>0</v>
      </c>
    </row>
    <row r="69" spans="2:10" s="1" customFormat="1" ht="14.25" customHeight="1">
      <c r="B69" s="1040" t="s">
        <v>519</v>
      </c>
      <c r="C69" s="1041" t="s">
        <v>524</v>
      </c>
      <c r="D69" s="1041" t="s">
        <v>493</v>
      </c>
      <c r="E69" s="163">
        <f>IFERROR(SUMIFS(E$4:E$49,$B$4:$B$49,$B69,$C$4:$C$49,$C69,$D$4:$D$49,$D69),0)</f>
        <v>0</v>
      </c>
      <c r="F69" s="1054">
        <f>IFERROR(I69/E69,0)</f>
        <v>0</v>
      </c>
      <c r="G69" s="1013">
        <f>IFERROR(SUMIFS(J$4:J$49,$B$4:$B$49,$B69,$C$4:$C$49,$C69,$D$4:$D$49,$D69)/E69,0)</f>
        <v>0</v>
      </c>
      <c r="H69" s="1055">
        <f>IFERROR(G69/$F69,0)</f>
        <v>0</v>
      </c>
      <c r="I69" s="1054">
        <f>IFERROR(SUMIFS(I$4:I$49,$B$4:$B$49,$B69,$C$4:$C$49,$C69,$D$4:$D$49,$D69),0)</f>
        <v>0</v>
      </c>
      <c r="J69" s="1056">
        <f>IFERROR(SUMIFS(J$4:J$49,$B$4:$B$49,$B69,$C$4:$C$49,$C69,$D$4:$D$49,$D69),0)</f>
        <v>0</v>
      </c>
    </row>
    <row r="70" spans="2:10" s="1" customFormat="1" ht="14.25" customHeight="1">
      <c r="B70" s="1040" t="s">
        <v>520</v>
      </c>
      <c r="C70" s="1041" t="s">
        <v>524</v>
      </c>
      <c r="D70" s="1041" t="s">
        <v>493</v>
      </c>
      <c r="E70" s="163">
        <f>IFERROR(SUMIFS(E$4:E$49,$B$4:$B$49,$B70,$C$4:$C$49,$C70,$D$4:$D$49,$D70),0)</f>
        <v>0</v>
      </c>
      <c r="F70" s="1054">
        <f>IFERROR(I70/E70,0)</f>
        <v>0</v>
      </c>
      <c r="G70" s="1013">
        <f>IFERROR(SUMIFS(J$4:J$49,$B$4:$B$49,$B70,$C$4:$C$49,$C70,$D$4:$D$49,$D70)/E70,0)</f>
        <v>0</v>
      </c>
      <c r="H70" s="1055">
        <f>IFERROR(G70/$F70,0)</f>
        <v>0</v>
      </c>
      <c r="I70" s="1054">
        <f>IFERROR(SUMIFS(I$4:I$49,$B$4:$B$49,$B70,$C$4:$C$49,$C70,$D$4:$D$49,$D70),0)</f>
        <v>0</v>
      </c>
      <c r="J70" s="1056">
        <f>IFERROR(SUMIFS(J$4:J$49,$B$4:$B$49,$B70,$C$4:$C$49,$C70,$D$4:$D$49,$D70),0)</f>
        <v>0</v>
      </c>
    </row>
    <row r="71" spans="2:10" s="1" customFormat="1" ht="14.25" customHeight="1">
      <c r="B71" s="1040" t="s">
        <v>648</v>
      </c>
      <c r="C71" s="1041" t="s">
        <v>524</v>
      </c>
      <c r="D71" s="1041" t="s">
        <v>493</v>
      </c>
      <c r="E71" s="163">
        <f>IFERROR(SUMIFS(E$4:E$49,$B$4:$B$49,$B71,$C$4:$C$49,$C71,$D$4:$D$49,$D71),0)</f>
        <v>0</v>
      </c>
      <c r="F71" s="1054">
        <f>IFERROR(I71/E71,0)</f>
        <v>0</v>
      </c>
      <c r="G71" s="1013">
        <f>IFERROR(SUMIFS(J$4:J$49,$B$4:$B$49,$B71,$C$4:$C$49,$C71,$D$4:$D$49,$D71)/E71,0)</f>
        <v>0</v>
      </c>
      <c r="H71" s="1055">
        <f>IFERROR(G71/$F71,0)</f>
        <v>0</v>
      </c>
      <c r="I71" s="1054">
        <f>IFERROR(SUMIFS(I$4:I$49,$B$4:$B$49,$B71,$C$4:$C$49,$C71,$D$4:$D$49,$D71),0)</f>
        <v>0</v>
      </c>
      <c r="J71" s="1056">
        <f>IFERROR(SUMIFS(J$4:J$49,$B$4:$B$49,$B71,$C$4:$C$49,$C71,$D$4:$D$49,$D71),0)</f>
        <v>0</v>
      </c>
    </row>
    <row r="72" spans="2:10" s="1" customFormat="1" ht="14.25" customHeight="1">
      <c r="B72" s="37"/>
      <c r="C72" s="1038"/>
      <c r="D72" s="1038"/>
      <c r="E72" s="34"/>
      <c r="F72" s="34"/>
      <c r="G72" s="1010"/>
      <c r="H72" s="1055"/>
      <c r="I72" s="34"/>
      <c r="J72" s="1057"/>
    </row>
    <row r="73" spans="2:10" s="1" customFormat="1" ht="14.25" customHeight="1">
      <c r="B73" s="37"/>
      <c r="C73" s="1038"/>
      <c r="D73" s="1038"/>
      <c r="E73" s="34"/>
      <c r="F73" s="38"/>
      <c r="G73" s="1010"/>
      <c r="H73" s="1055"/>
      <c r="I73" s="38"/>
      <c r="J73" s="1057"/>
    </row>
    <row r="74" spans="2:10" s="1" customFormat="1" ht="14.25" customHeight="1">
      <c r="B74" s="39" t="s">
        <v>1377</v>
      </c>
      <c r="C74" s="1039"/>
      <c r="D74" s="1039"/>
      <c r="E74" s="30">
        <f>IFERROR(SUM(E68:E73),0)</f>
        <v>0</v>
      </c>
      <c r="F74" s="29">
        <f>IFERROR(SUMPRODUCT(E68:E73,F68:F73)/E74,0)</f>
        <v>0</v>
      </c>
      <c r="G74" s="1011">
        <f>IFERROR(SUMPRODUCT($E68:$E73,G68:G73)/$E74,0)</f>
        <v>0</v>
      </c>
      <c r="H74" s="32">
        <f>IFERROR(G74/$F74,0)</f>
        <v>0</v>
      </c>
      <c r="I74" s="29">
        <f>IFERROR(SUM(I68:I73),0)</f>
        <v>0</v>
      </c>
      <c r="J74" s="1058">
        <f>IFERROR(SUMPRODUCT($E68:$E73,J68:J73)/$E74,0)</f>
        <v>0</v>
      </c>
    </row>
    <row r="75" spans="2:10" s="1" customFormat="1" ht="14.25" customHeight="1">
      <c r="H75" s="1061"/>
      <c r="I75" s="1061"/>
    </row>
    <row r="76" spans="2:10" s="1" customFormat="1" ht="14.25" customHeight="1">
      <c r="B76" s="405" t="s">
        <v>496</v>
      </c>
      <c r="C76" s="406"/>
      <c r="D76" s="406"/>
      <c r="E76" s="406"/>
      <c r="F76" s="406"/>
      <c r="G76" s="406"/>
      <c r="H76" s="406"/>
      <c r="I76" s="406"/>
      <c r="J76" s="209"/>
    </row>
    <row r="77" spans="2:10" s="1" customFormat="1" ht="14.25" customHeight="1">
      <c r="B77" s="1050" t="s">
        <v>18</v>
      </c>
      <c r="C77" s="1051" t="s">
        <v>1371</v>
      </c>
      <c r="D77" s="1051" t="s">
        <v>1374</v>
      </c>
      <c r="E77" s="1052" t="s">
        <v>516</v>
      </c>
      <c r="F77" s="1052" t="s">
        <v>1373</v>
      </c>
      <c r="G77" s="1052" t="s">
        <v>514</v>
      </c>
      <c r="H77" s="1052" t="s">
        <v>515</v>
      </c>
      <c r="I77" s="1052" t="s">
        <v>1372</v>
      </c>
      <c r="J77" s="1053" t="s">
        <v>1375</v>
      </c>
    </row>
    <row r="78" spans="2:10" s="1" customFormat="1" ht="14.25" customHeight="1">
      <c r="B78" s="1040" t="s">
        <v>518</v>
      </c>
      <c r="C78" s="1062"/>
      <c r="D78" s="1062"/>
      <c r="E78" s="161">
        <f>IFERROR(SUMIF($B$54:$B$74,B78,$E$54:$E$74),0)</f>
        <v>50</v>
      </c>
      <c r="F78" s="161" cm="1">
        <f t="array" ref="F78">IFERROR(SUMPRODUCT(IF($B$54:$B$73=$B78,1,0),$E$54:$E$73,F$54:F$73)/$E78,0)</f>
        <v>600</v>
      </c>
      <c r="G78" s="1012" cm="1">
        <f t="array" ref="G78">IFERROR(SUMPRODUCT(IF($B$54:$B$73=$B78,1,0),$E$54:$E$73,G$54:G$73)/$E78,0)</f>
        <v>1425</v>
      </c>
      <c r="H78" s="1055">
        <f>IFERROR(G78/$F78,0)</f>
        <v>2.375</v>
      </c>
      <c r="I78" s="1059">
        <f t="shared" ref="I78:J81" si="6">IFERROR(SUMIF($B$54:$B$74,$B78,$I$54:$I$74),0)</f>
        <v>30000</v>
      </c>
      <c r="J78" s="1060">
        <f t="shared" si="6"/>
        <v>30000</v>
      </c>
    </row>
    <row r="79" spans="2:10" s="1" customFormat="1" ht="14.25" customHeight="1">
      <c r="B79" s="1040" t="s">
        <v>519</v>
      </c>
      <c r="C79" s="1063"/>
      <c r="D79" s="1063"/>
      <c r="E79" s="163">
        <f>IFERROR(SUMIF($B$54:$B$74,B79,$E$54:$E$74),0)</f>
        <v>20</v>
      </c>
      <c r="F79" s="163" cm="1">
        <f t="array" ref="F79">IFERROR(SUMPRODUCT(IF($B$54:$B$73=$B79,1,0),$E$54:$E$73,F$54:F$73)/$E79,0)</f>
        <v>725</v>
      </c>
      <c r="G79" s="1013" cm="1">
        <f t="array" ref="G79">IFERROR(SUMPRODUCT(IF($B$54:$B$73=$B79,1,0),$E$54:$E$73,G$54:G$73)/$E79,0)</f>
        <v>1600</v>
      </c>
      <c r="H79" s="1055">
        <f>IFERROR(G79/$F79,0)</f>
        <v>2.2068965517241379</v>
      </c>
      <c r="I79" s="1054">
        <f t="shared" si="6"/>
        <v>14500</v>
      </c>
      <c r="J79" s="1056">
        <f t="shared" si="6"/>
        <v>14500</v>
      </c>
    </row>
    <row r="80" spans="2:10" s="1" customFormat="1" ht="14.25" customHeight="1">
      <c r="B80" s="1040" t="s">
        <v>520</v>
      </c>
      <c r="C80" s="1063"/>
      <c r="D80" s="1063"/>
      <c r="E80" s="163">
        <f>IFERROR(SUMIF($B$54:$B$74,B80,$E$54:$E$74),0)</f>
        <v>65</v>
      </c>
      <c r="F80" s="163" cm="1">
        <f t="array" ref="F80">IFERROR(SUMPRODUCT(IF($B$54:$B$73=$B80,1,0),$E$54:$E$73,F$54:F$73)/$E80,0)</f>
        <v>875</v>
      </c>
      <c r="G80" s="1013" cm="1">
        <f t="array" ref="G80">IFERROR(SUMPRODUCT(IF($B$54:$B$73=$B80,1,0),$E$54:$E$73,G$54:G$73)/$E80,0)</f>
        <v>1875</v>
      </c>
      <c r="H80" s="1055">
        <f>IFERROR(G80/$F80,0)</f>
        <v>2.1428571428571428</v>
      </c>
      <c r="I80" s="1054">
        <f t="shared" si="6"/>
        <v>56875</v>
      </c>
      <c r="J80" s="1056">
        <f t="shared" si="6"/>
        <v>56875</v>
      </c>
    </row>
    <row r="81" spans="2:10" s="1" customFormat="1" ht="14.25" customHeight="1">
      <c r="B81" s="1040" t="s">
        <v>648</v>
      </c>
      <c r="C81" s="1063"/>
      <c r="D81" s="1063"/>
      <c r="E81" s="163">
        <f>IFERROR(SUMIF($B$54:$B$74,B81,$E$54:$E$74),0)</f>
        <v>10</v>
      </c>
      <c r="F81" s="163" cm="1">
        <f t="array" ref="F81">IFERROR(SUMPRODUCT(IF($B$54:$B$73=$B81,1,0),$E$54:$E$73,F$54:F$73)/$E81,0)</f>
        <v>1025</v>
      </c>
      <c r="G81" s="1013" cm="1">
        <f t="array" ref="G81">IFERROR(SUMPRODUCT(IF($B$54:$B$73=$B81,1,0),$E$54:$E$73,G$54:G$73)/$E81,0)</f>
        <v>2100</v>
      </c>
      <c r="H81" s="1055">
        <f>IFERROR(G81/$F81,0)</f>
        <v>2.0487804878048781</v>
      </c>
      <c r="I81" s="1054">
        <f t="shared" si="6"/>
        <v>10250</v>
      </c>
      <c r="J81" s="1056">
        <f t="shared" si="6"/>
        <v>10250</v>
      </c>
    </row>
    <row r="82" spans="2:10" s="1" customFormat="1" ht="14.25" customHeight="1">
      <c r="B82" s="37"/>
      <c r="C82" s="1038"/>
      <c r="D82" s="1038"/>
      <c r="E82" s="34"/>
      <c r="F82" s="34"/>
      <c r="G82" s="1010"/>
      <c r="H82" s="1055"/>
      <c r="I82" s="34"/>
      <c r="J82" s="1057"/>
    </row>
    <row r="83" spans="2:10" s="1" customFormat="1" ht="14.25" customHeight="1">
      <c r="B83" s="37"/>
      <c r="C83" s="1038"/>
      <c r="D83" s="1038"/>
      <c r="E83" s="34"/>
      <c r="F83" s="38"/>
      <c r="G83" s="1010"/>
      <c r="H83" s="1055"/>
      <c r="I83" s="38"/>
      <c r="J83" s="1057"/>
    </row>
    <row r="84" spans="2:10" s="1" customFormat="1" ht="14.25" customHeight="1">
      <c r="B84" s="39" t="s">
        <v>496</v>
      </c>
      <c r="C84" s="1039"/>
      <c r="D84" s="1039"/>
      <c r="E84" s="30">
        <f>IFERROR(SUM(E78:E83),0)</f>
        <v>145</v>
      </c>
      <c r="F84" s="29">
        <f>IFERROR(SUMPRODUCT(E78:E83,F78:F83)/E84,0)</f>
        <v>769.82758620689651</v>
      </c>
      <c r="G84" s="1011">
        <f>IFERROR(SUMPRODUCT($E78:$E83,G78:G83)/$E84,0)</f>
        <v>1697.4137931034484</v>
      </c>
      <c r="H84" s="32">
        <f>IFERROR(G84/$F84,0)</f>
        <v>2.2049272116461367</v>
      </c>
      <c r="I84" s="29">
        <f>IFERROR(SUM(I78:I83),0)</f>
        <v>111625</v>
      </c>
      <c r="J84" s="1058">
        <f>IFERROR(SUMPRODUCT($E78:$E83,J78:J83)/$E84,0)</f>
        <v>38547.413793103449</v>
      </c>
    </row>
    <row r="85" spans="2:10" s="1" customFormat="1" ht="14.25" customHeight="1">
      <c r="H85" s="1061"/>
      <c r="I85" s="1061"/>
    </row>
    <row r="86" spans="2:10" s="1" customFormat="1" ht="14.25" customHeight="1"/>
    <row r="87" spans="2:10" s="1" customFormat="1" ht="14.25" customHeight="1"/>
    <row r="88" spans="2:10" s="1" customFormat="1" ht="14.25" customHeight="1"/>
    <row r="89" spans="2:10" s="1" customFormat="1" ht="5.0999999999999996" customHeight="1"/>
    <row r="90" spans="2:10" s="1" customFormat="1" ht="14.25" customHeight="1"/>
    <row r="91" spans="2:10" s="1" customFormat="1" ht="14.25" customHeight="1"/>
    <row r="92" spans="2:10" s="1" customFormat="1" ht="14.25" customHeight="1"/>
    <row r="93" spans="2:10" s="1" customFormat="1" ht="14.25" customHeight="1"/>
    <row r="94" spans="2:10" s="1" customFormat="1" ht="14.25" customHeight="1"/>
    <row r="95" spans="2:10" s="1" customFormat="1" ht="14.25" customHeight="1"/>
    <row r="96" spans="2:10" s="1" customFormat="1" ht="14.25" customHeight="1"/>
    <row r="97" spans="7:10" s="1" customFormat="1" ht="14.25" customHeight="1"/>
    <row r="98" spans="7:10" s="1" customFormat="1" ht="14.25" customHeight="1"/>
    <row r="99" spans="7:10" s="1" customFormat="1" ht="14.25" customHeight="1"/>
    <row r="100" spans="7:10" s="1" customFormat="1" ht="14.25" customHeight="1"/>
    <row r="101" spans="7:10" s="1" customFormat="1" ht="14.25" customHeight="1"/>
    <row r="102" spans="7:10" s="1" customFormat="1" ht="14.25" customHeight="1"/>
    <row r="103" spans="7:10" s="1" customFormat="1" ht="14.25" customHeight="1"/>
    <row r="104" spans="7:10" s="1" customFormat="1" ht="14.25" customHeight="1"/>
    <row r="105" spans="7:10" s="1" customFormat="1" ht="14.25" customHeight="1"/>
    <row r="106" spans="7:10" s="1" customFormat="1" ht="14.25" customHeight="1"/>
    <row r="107" spans="7:10" s="1" customFormat="1" ht="14.25" customHeight="1"/>
    <row r="108" spans="7:10" s="1" customFormat="1" ht="14.25" customHeight="1"/>
    <row r="109" spans="7:10" s="1" customFormat="1" ht="14.25" customHeight="1"/>
    <row r="110" spans="7:10" s="1" customFormat="1" ht="14.25" customHeight="1"/>
    <row r="111" spans="7:10" s="1" customFormat="1" ht="14.25" customHeight="1"/>
    <row r="112" spans="7:10" s="1" customFormat="1" ht="14.25" customHeight="1">
      <c r="G112" s="1008">
        <f>'PERPETUITY MIDDLEMAN INPUT TAB'!C70</f>
        <v>0</v>
      </c>
      <c r="J112" s="1008"/>
    </row>
    <row r="113" s="1" customFormat="1" ht="14.25" customHeight="1"/>
    <row r="114" s="1" customFormat="1" ht="14.25" customHeight="1"/>
    <row r="115" s="1" customFormat="1" ht="14.25" customHeight="1"/>
    <row r="116" s="1" customFormat="1" ht="14.25" customHeight="1"/>
    <row r="117" s="1" customFormat="1" ht="14.25" customHeight="1"/>
    <row r="118" s="1" customFormat="1" ht="14.25" customHeight="1"/>
    <row r="119" s="1" customFormat="1" ht="14.25" customHeight="1"/>
    <row r="120" s="1" customFormat="1" ht="14.25" customHeight="1"/>
    <row r="121" s="1" customFormat="1" ht="14.25" customHeight="1"/>
    <row r="122" s="1" customFormat="1" ht="14.25" customHeight="1"/>
    <row r="123" s="1" customFormat="1" ht="14.25" customHeight="1"/>
    <row r="124" s="1" customFormat="1" ht="14.25" customHeight="1"/>
    <row r="125" s="1" customFormat="1" ht="14.25" customHeight="1"/>
    <row r="126" s="1" customFormat="1" ht="14.25" customHeight="1"/>
    <row r="127" s="1" customFormat="1" ht="14.25" customHeight="1"/>
    <row r="128" s="1" customFormat="1" ht="14.25" customHeight="1"/>
    <row r="129" s="1" customFormat="1" ht="14.25" customHeight="1"/>
    <row r="130" s="1" customFormat="1" ht="14.25" customHeight="1"/>
    <row r="131" s="1" customFormat="1" ht="14.25" customHeight="1"/>
    <row r="132" s="1" customFormat="1" ht="14.25" customHeight="1"/>
    <row r="133" s="1" customFormat="1" ht="14.25" customHeight="1"/>
    <row r="134" s="1" customFormat="1" ht="14.25" customHeight="1"/>
    <row r="135" s="1" customFormat="1" ht="14.25" customHeight="1"/>
    <row r="136" s="1" customFormat="1" ht="14.25" customHeight="1"/>
    <row r="137" s="1" customFormat="1" ht="14.25" customHeight="1"/>
    <row r="138" s="1" customFormat="1" ht="14.25" customHeight="1"/>
    <row r="139" s="1" customFormat="1" ht="14.25" customHeight="1"/>
    <row r="140" s="1" customFormat="1" ht="14.25" customHeight="1"/>
    <row r="141" s="1" customFormat="1" ht="14.25" customHeight="1"/>
    <row r="142" s="1" customFormat="1" ht="14.25" customHeight="1"/>
    <row r="143" s="1" customFormat="1" ht="14.25" customHeight="1"/>
    <row r="144" s="1" customFormat="1" ht="14.25" customHeight="1"/>
    <row r="145" s="1" customFormat="1" ht="14.25" customHeight="1"/>
    <row r="146" s="1" customFormat="1" ht="14.25" customHeight="1"/>
    <row r="147" s="1" customFormat="1" ht="14.25" customHeight="1"/>
    <row r="148" s="1" customFormat="1" ht="14.25" customHeight="1"/>
    <row r="149" s="1" customFormat="1" ht="14.25" customHeight="1"/>
    <row r="150" s="1" customFormat="1" ht="14.25" customHeight="1"/>
    <row r="151" s="1" customFormat="1" ht="14.25" customHeight="1"/>
    <row r="152" s="1" customFormat="1" ht="14.25" customHeight="1"/>
    <row r="153" s="1" customFormat="1" ht="14.25" customHeight="1"/>
    <row r="154" s="1" customFormat="1" ht="14.25" customHeight="1"/>
    <row r="155" s="1" customFormat="1" ht="14.25" customHeight="1"/>
    <row r="156" s="1" customFormat="1" ht="14.25" customHeight="1"/>
    <row r="157" s="1" customFormat="1" ht="14.25" customHeight="1"/>
    <row r="158" s="1" customFormat="1" ht="14.25" customHeight="1"/>
    <row r="159" s="1" customFormat="1" ht="14.25" customHeight="1"/>
    <row r="160" s="1" customFormat="1" ht="14.25" customHeight="1"/>
    <row r="161" s="1" customFormat="1" ht="14.25" customHeight="1"/>
    <row r="162" s="1" customFormat="1" ht="14.25" customHeight="1"/>
    <row r="163" s="1" customFormat="1" ht="14.25" customHeight="1"/>
    <row r="164" s="1" customFormat="1" ht="14.25" customHeight="1"/>
    <row r="165" s="1" customFormat="1" ht="14.25" customHeight="1"/>
    <row r="166" s="1" customFormat="1" ht="14.25" customHeight="1"/>
    <row r="167" s="1" customFormat="1" ht="14.25" customHeight="1"/>
    <row r="168" s="1" customFormat="1" ht="14.25" customHeight="1"/>
    <row r="169" s="1" customFormat="1" ht="14.25" customHeight="1"/>
    <row r="170" s="1" customFormat="1" ht="14.25" customHeight="1"/>
    <row r="171" s="1" customFormat="1" ht="14.25" customHeight="1"/>
    <row r="172" s="1" customFormat="1" ht="14.25" customHeight="1"/>
    <row r="173" s="1" customFormat="1" ht="14.25" customHeight="1"/>
    <row r="174" s="1" customFormat="1" ht="14.25" customHeight="1"/>
    <row r="175" s="1" customFormat="1" ht="14.25" customHeight="1"/>
    <row r="176" s="1" customFormat="1" ht="14.25" customHeight="1"/>
    <row r="177" s="1" customFormat="1" ht="14.25" customHeight="1"/>
    <row r="178" s="1" customFormat="1" ht="14.25" customHeight="1"/>
    <row r="179" s="1" customFormat="1" ht="14.25" customHeight="1"/>
    <row r="180" s="1" customFormat="1" ht="14.25" customHeight="1"/>
    <row r="181" s="1" customFormat="1" ht="14.25" customHeight="1"/>
  </sheetData>
  <dataValidations count="2">
    <dataValidation type="list" allowBlank="1" showInputMessage="1" showErrorMessage="1" sqref="C54:C57 C68:C71 C4:C48" xr:uid="{37BA9B12-D52E-454B-9CD1-78BE017AE689}">
      <formula1>"Market, Affordable"</formula1>
    </dataValidation>
    <dataValidation type="list" allowBlank="1" showInputMessage="1" showErrorMessage="1" sqref="D54:D57 D68:D71 D4:D48" xr:uid="{35F6937D-10DF-43EA-A176-B8A15F44F584}">
      <formula1>"Classic, Renovated, N/A"</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CC18BE-EF44-4205-891C-3406AE824B01}">
  <sheetPr>
    <tabColor theme="8" tint="0.59999389629810485"/>
  </sheetPr>
  <dimension ref="A1:L95"/>
  <sheetViews>
    <sheetView showGridLines="0" view="pageBreakPreview" topLeftCell="A46" zoomScale="70" zoomScaleNormal="100" zoomScaleSheetLayoutView="70" workbookViewId="0">
      <selection activeCell="B78" sqref="B78:B81"/>
    </sheetView>
  </sheetViews>
  <sheetFormatPr defaultColWidth="9.140625" defaultRowHeight="15.75"/>
  <cols>
    <col min="1" max="1" width="2.42578125" style="105" customWidth="1"/>
    <col min="2" max="2" width="52.28515625" style="107" bestFit="1" customWidth="1"/>
    <col min="3" max="5" width="26" style="105" customWidth="1"/>
    <col min="6" max="6" width="2.42578125" style="105" customWidth="1"/>
    <col min="7" max="16384" width="9.140625" style="105"/>
  </cols>
  <sheetData>
    <row r="1" spans="1:12" s="49" customFormat="1" ht="15.75" customHeight="1">
      <c r="B1" s="50"/>
      <c r="F1" s="51"/>
      <c r="G1" s="51"/>
      <c r="H1" s="51"/>
      <c r="I1" s="51"/>
      <c r="J1" s="51"/>
      <c r="K1" s="51"/>
      <c r="L1" s="51"/>
    </row>
    <row r="2" spans="1:12" s="49" customFormat="1" ht="15.75" customHeight="1">
      <c r="B2" s="473" t="str">
        <f>'AIRR Model Summary'!B2</f>
        <v>West Village Complexes - Multifamily - New York</v>
      </c>
      <c r="C2" s="832"/>
      <c r="D2" s="832"/>
      <c r="E2" s="833"/>
      <c r="F2" s="938"/>
      <c r="G2" s="51"/>
      <c r="H2" s="51"/>
      <c r="I2" s="51"/>
      <c r="J2" s="51"/>
      <c r="K2" s="51"/>
      <c r="L2" s="51"/>
    </row>
    <row r="3" spans="1:12" s="49" customFormat="1" ht="15.75" customHeight="1">
      <c r="B3" s="271"/>
      <c r="C3" s="571"/>
      <c r="D3" s="23"/>
      <c r="E3" s="23"/>
      <c r="F3" s="938"/>
      <c r="G3" s="51"/>
      <c r="H3" s="51"/>
      <c r="I3" s="51"/>
      <c r="J3" s="51"/>
      <c r="K3" s="51"/>
      <c r="L3" s="51"/>
    </row>
    <row r="4" spans="1:12" s="49" customFormat="1" ht="15.75" customHeight="1">
      <c r="B4"/>
      <c r="C4"/>
      <c r="D4"/>
      <c r="E4"/>
      <c r="F4" s="51"/>
      <c r="G4" s="51"/>
      <c r="H4" s="51"/>
      <c r="I4" s="51"/>
      <c r="J4" s="51"/>
      <c r="K4" s="51"/>
      <c r="L4" s="51"/>
    </row>
    <row r="5" spans="1:12" customFormat="1" ht="15.75" customHeight="1">
      <c r="A5" s="49"/>
      <c r="B5" s="937" t="s">
        <v>1330</v>
      </c>
      <c r="C5" s="700"/>
      <c r="D5" s="700"/>
      <c r="E5" s="700"/>
      <c r="F5" s="938"/>
      <c r="G5" s="51"/>
      <c r="H5" s="51"/>
      <c r="I5" s="51"/>
      <c r="J5" s="51"/>
      <c r="K5" s="51"/>
      <c r="L5" s="51"/>
    </row>
    <row r="6" spans="1:12" s="51" customFormat="1" ht="15.75" customHeight="1">
      <c r="A6" s="49"/>
      <c r="B6" s="836"/>
      <c r="C6" s="837"/>
      <c r="D6" s="837"/>
      <c r="E6" s="837"/>
      <c r="F6" s="938"/>
    </row>
    <row r="7" spans="1:12" s="187" customFormat="1" ht="5.0999999999999996" customHeight="1">
      <c r="B7" s="62"/>
      <c r="C7" s="778"/>
      <c r="D7" s="778"/>
      <c r="E7" s="778"/>
      <c r="F7" s="51"/>
      <c r="G7" s="51"/>
      <c r="H7" s="51"/>
      <c r="I7" s="51"/>
      <c r="J7" s="51"/>
      <c r="K7" s="51"/>
      <c r="L7" s="51"/>
    </row>
    <row r="8" spans="1:12" s="70" customFormat="1" ht="15.75" customHeight="1">
      <c r="A8" s="50"/>
      <c r="B8" s="154" t="s">
        <v>558</v>
      </c>
      <c r="C8" s="727" t="s">
        <v>560</v>
      </c>
      <c r="D8" s="727" t="s">
        <v>561</v>
      </c>
      <c r="E8" s="727" t="s">
        <v>1276</v>
      </c>
      <c r="F8" s="51"/>
      <c r="G8" s="51"/>
      <c r="H8" s="51"/>
      <c r="I8" s="51"/>
      <c r="J8" s="51"/>
      <c r="K8" s="51"/>
      <c r="L8" s="51"/>
    </row>
    <row r="9" spans="1:12" s="51" customFormat="1" ht="15.75" customHeight="1">
      <c r="A9" s="49"/>
      <c r="B9" s="60"/>
      <c r="C9" s="222"/>
      <c r="D9" s="222"/>
      <c r="E9" s="222"/>
    </row>
    <row r="10" spans="1:12" s="51" customFormat="1" ht="15.75" customHeight="1">
      <c r="A10" s="49"/>
      <c r="B10" s="128" t="s">
        <v>184</v>
      </c>
      <c r="C10" s="222"/>
      <c r="D10" s="222"/>
      <c r="E10" s="222"/>
    </row>
    <row r="11" spans="1:12" s="51" customFormat="1" ht="15.75" customHeight="1">
      <c r="A11" s="49"/>
      <c r="B11" s="60" t="s">
        <v>184</v>
      </c>
      <c r="C11" s="725">
        <f>'PERPETUITY MIDDLEMAN INPUT TAB'!J13</f>
        <v>10000000</v>
      </c>
      <c r="D11" s="1130">
        <v>0</v>
      </c>
      <c r="E11" s="726">
        <f>D11+C11</f>
        <v>10000000</v>
      </c>
    </row>
    <row r="12" spans="1:12" s="51" customFormat="1" ht="15.75" customHeight="1">
      <c r="A12" s="49"/>
      <c r="B12" s="60" t="s">
        <v>58</v>
      </c>
      <c r="C12" s="725">
        <v>0</v>
      </c>
      <c r="D12" s="1130">
        <v>0</v>
      </c>
      <c r="E12" s="726">
        <f>D12+C12</f>
        <v>0</v>
      </c>
    </row>
    <row r="13" spans="1:12" s="51" customFormat="1" ht="15.75" customHeight="1" thickBot="1">
      <c r="A13" s="59"/>
      <c r="B13" s="65" t="s">
        <v>563</v>
      </c>
      <c r="C13" s="722">
        <f>SUM(C11:C12)</f>
        <v>10000000</v>
      </c>
      <c r="D13" s="733">
        <f t="shared" ref="D13" si="0">E13-C13</f>
        <v>0</v>
      </c>
      <c r="E13" s="722">
        <f>SUM(E11:E12)</f>
        <v>10000000</v>
      </c>
    </row>
    <row r="14" spans="1:12" s="51" customFormat="1" ht="15.75" customHeight="1" thickTop="1">
      <c r="A14" s="49"/>
      <c r="B14" s="60"/>
      <c r="C14" s="222"/>
      <c r="D14" s="222"/>
      <c r="E14" s="222"/>
    </row>
    <row r="15" spans="1:12" s="51" customFormat="1" ht="15.75" customHeight="1">
      <c r="A15" s="49"/>
      <c r="B15" s="128" t="s">
        <v>59</v>
      </c>
      <c r="C15" s="222"/>
      <c r="D15" s="222"/>
      <c r="E15" s="222"/>
    </row>
    <row r="16" spans="1:12" s="51" customFormat="1" ht="15.75" customHeight="1">
      <c r="A16" s="49"/>
      <c r="B16" s="60" t="s">
        <v>59</v>
      </c>
      <c r="C16" s="725">
        <f>'PERPETUITY MIDDLEMAN INPUT TAB'!J14</f>
        <v>19350000</v>
      </c>
      <c r="D16" s="1130">
        <v>0</v>
      </c>
      <c r="E16" s="726">
        <f t="shared" ref="E16:E19" si="1">D16+C16</f>
        <v>19350000</v>
      </c>
      <c r="F16" s="49"/>
    </row>
    <row r="17" spans="1:6" s="51" customFormat="1" ht="15.75" customHeight="1">
      <c r="A17" s="49"/>
      <c r="B17" s="60" t="s">
        <v>565</v>
      </c>
      <c r="C17" s="725">
        <v>0</v>
      </c>
      <c r="D17" s="1130">
        <v>0</v>
      </c>
      <c r="E17" s="726">
        <f t="shared" si="1"/>
        <v>0</v>
      </c>
      <c r="F17" s="49"/>
    </row>
    <row r="18" spans="1:6" s="51" customFormat="1" ht="15.75" customHeight="1">
      <c r="A18" s="49"/>
      <c r="B18" s="60" t="s">
        <v>579</v>
      </c>
      <c r="C18" s="725">
        <v>0</v>
      </c>
      <c r="D18" s="1130">
        <v>0</v>
      </c>
      <c r="E18" s="726">
        <f t="shared" si="1"/>
        <v>0</v>
      </c>
      <c r="F18" s="49"/>
    </row>
    <row r="19" spans="1:6" s="51" customFormat="1" ht="15.75" customHeight="1">
      <c r="A19" s="49"/>
      <c r="B19" s="60" t="s">
        <v>580</v>
      </c>
      <c r="C19" s="725">
        <v>0</v>
      </c>
      <c r="D19" s="1130">
        <v>0</v>
      </c>
      <c r="E19" s="726">
        <f t="shared" si="1"/>
        <v>0</v>
      </c>
      <c r="F19" s="49"/>
    </row>
    <row r="20" spans="1:6" s="51" customFormat="1" ht="15.75" customHeight="1" thickBot="1">
      <c r="A20" s="59"/>
      <c r="B20" s="65" t="s">
        <v>581</v>
      </c>
      <c r="C20" s="722">
        <f>SUM(C16:C19)</f>
        <v>19350000</v>
      </c>
      <c r="D20" s="733">
        <f t="shared" ref="D20" si="2">E20-C20</f>
        <v>0</v>
      </c>
      <c r="E20" s="722">
        <f>SUM(E16:E19)</f>
        <v>19350000</v>
      </c>
      <c r="F20" s="59"/>
    </row>
    <row r="21" spans="1:6" s="51" customFormat="1" ht="15.75" customHeight="1" thickTop="1">
      <c r="A21" s="59"/>
      <c r="B21" s="126"/>
      <c r="C21" s="723"/>
      <c r="D21" s="222"/>
      <c r="E21" s="723"/>
      <c r="F21" s="59"/>
    </row>
    <row r="22" spans="1:6" s="51" customFormat="1" ht="15.75" customHeight="1">
      <c r="A22" s="59"/>
      <c r="B22" s="128" t="s">
        <v>60</v>
      </c>
      <c r="C22" s="723"/>
      <c r="D22" s="222"/>
      <c r="E22" s="723"/>
      <c r="F22" s="59"/>
    </row>
    <row r="23" spans="1:6" s="51" customFormat="1" ht="15.75" customHeight="1">
      <c r="A23" s="59"/>
      <c r="B23" s="60" t="s">
        <v>566</v>
      </c>
      <c r="C23" s="725">
        <f>'PERPETUITY MIDDLEMAN INPUT TAB'!J15</f>
        <v>4000347.0833333107</v>
      </c>
      <c r="D23" s="1130">
        <v>0</v>
      </c>
      <c r="E23" s="726">
        <f t="shared" ref="E23:E35" si="3">D23+C23</f>
        <v>4000347.0833333107</v>
      </c>
      <c r="F23" s="59"/>
    </row>
    <row r="24" spans="1:6" s="51" customFormat="1" ht="15.75" customHeight="1">
      <c r="A24" s="59"/>
      <c r="B24" s="60" t="s">
        <v>567</v>
      </c>
      <c r="C24" s="725">
        <v>0</v>
      </c>
      <c r="D24" s="1130">
        <v>0</v>
      </c>
      <c r="E24" s="726">
        <f t="shared" si="3"/>
        <v>0</v>
      </c>
      <c r="F24" s="59"/>
    </row>
    <row r="25" spans="1:6" s="51" customFormat="1" ht="15.75" customHeight="1">
      <c r="A25" s="59"/>
      <c r="B25" s="60" t="s">
        <v>554</v>
      </c>
      <c r="C25" s="725">
        <v>0</v>
      </c>
      <c r="D25" s="1130">
        <v>0</v>
      </c>
      <c r="E25" s="726">
        <f t="shared" si="3"/>
        <v>0</v>
      </c>
      <c r="F25" s="59"/>
    </row>
    <row r="26" spans="1:6" s="51" customFormat="1" ht="15.75" customHeight="1">
      <c r="A26" s="59"/>
      <c r="B26" s="60" t="s">
        <v>533</v>
      </c>
      <c r="C26" s="725">
        <v>0</v>
      </c>
      <c r="D26" s="1130">
        <v>0</v>
      </c>
      <c r="E26" s="726">
        <f t="shared" si="3"/>
        <v>0</v>
      </c>
      <c r="F26" s="59"/>
    </row>
    <row r="27" spans="1:6" s="51" customFormat="1" ht="15.75" customHeight="1">
      <c r="A27" s="59"/>
      <c r="B27" s="60" t="s">
        <v>569</v>
      </c>
      <c r="C27" s="725">
        <v>0</v>
      </c>
      <c r="D27" s="1130">
        <v>0</v>
      </c>
      <c r="E27" s="726">
        <f t="shared" si="3"/>
        <v>0</v>
      </c>
      <c r="F27" s="59"/>
    </row>
    <row r="28" spans="1:6" s="51" customFormat="1" ht="15.75" customHeight="1">
      <c r="A28" s="59"/>
      <c r="B28" s="60" t="s">
        <v>570</v>
      </c>
      <c r="C28" s="725">
        <v>0</v>
      </c>
      <c r="D28" s="1130">
        <v>0</v>
      </c>
      <c r="E28" s="726">
        <f t="shared" si="3"/>
        <v>0</v>
      </c>
      <c r="F28" s="59"/>
    </row>
    <row r="29" spans="1:6" s="51" customFormat="1" ht="15.75" customHeight="1">
      <c r="A29" s="59"/>
      <c r="B29" s="60" t="s">
        <v>552</v>
      </c>
      <c r="C29" s="725">
        <v>0</v>
      </c>
      <c r="D29" s="1130">
        <v>0</v>
      </c>
      <c r="E29" s="726">
        <f t="shared" si="3"/>
        <v>0</v>
      </c>
      <c r="F29" s="59"/>
    </row>
    <row r="30" spans="1:6" s="51" customFormat="1" ht="15.75" customHeight="1">
      <c r="A30" s="59"/>
      <c r="B30" s="60" t="s">
        <v>572</v>
      </c>
      <c r="C30" s="725">
        <v>0</v>
      </c>
      <c r="D30" s="1130">
        <v>0</v>
      </c>
      <c r="E30" s="726">
        <f t="shared" si="3"/>
        <v>0</v>
      </c>
      <c r="F30" s="59"/>
    </row>
    <row r="31" spans="1:6" s="51" customFormat="1" ht="15.75" customHeight="1">
      <c r="A31" s="59"/>
      <c r="B31" s="60" t="s">
        <v>1269</v>
      </c>
      <c r="C31" s="725">
        <v>0</v>
      </c>
      <c r="D31" s="1130">
        <v>0</v>
      </c>
      <c r="E31" s="726">
        <f t="shared" si="3"/>
        <v>0</v>
      </c>
      <c r="F31" s="59"/>
    </row>
    <row r="32" spans="1:6" s="51" customFormat="1" ht="15.75" customHeight="1">
      <c r="A32" s="59"/>
      <c r="B32" s="60" t="s">
        <v>1270</v>
      </c>
      <c r="C32" s="725">
        <v>0</v>
      </c>
      <c r="D32" s="1130">
        <v>0</v>
      </c>
      <c r="E32" s="726">
        <f t="shared" si="3"/>
        <v>0</v>
      </c>
      <c r="F32" s="59"/>
    </row>
    <row r="33" spans="1:6" s="51" customFormat="1" ht="15.75" customHeight="1">
      <c r="A33" s="59"/>
      <c r="B33" s="60" t="s">
        <v>1271</v>
      </c>
      <c r="C33" s="725">
        <v>0</v>
      </c>
      <c r="D33" s="1130">
        <v>0</v>
      </c>
      <c r="E33" s="726">
        <f t="shared" si="3"/>
        <v>0</v>
      </c>
      <c r="F33" s="59"/>
    </row>
    <row r="34" spans="1:6" s="51" customFormat="1" ht="15.75" customHeight="1">
      <c r="A34" s="59"/>
      <c r="B34" s="60" t="s">
        <v>575</v>
      </c>
      <c r="C34" s="725">
        <v>0</v>
      </c>
      <c r="D34" s="1130">
        <v>0</v>
      </c>
      <c r="E34" s="726">
        <f t="shared" si="3"/>
        <v>0</v>
      </c>
      <c r="F34" s="59"/>
    </row>
    <row r="35" spans="1:6" s="51" customFormat="1" ht="15.75" customHeight="1">
      <c r="A35" s="59"/>
      <c r="B35" s="60" t="s">
        <v>578</v>
      </c>
      <c r="C35" s="725">
        <v>0</v>
      </c>
      <c r="D35" s="1130">
        <v>0</v>
      </c>
      <c r="E35" s="726">
        <f t="shared" si="3"/>
        <v>0</v>
      </c>
      <c r="F35" s="59"/>
    </row>
    <row r="36" spans="1:6" s="51" customFormat="1" ht="15.75" customHeight="1" thickBot="1">
      <c r="A36" s="59"/>
      <c r="B36" s="65" t="s">
        <v>587</v>
      </c>
      <c r="C36" s="722">
        <f>SUM(C23:C35)</f>
        <v>4000347.0833333107</v>
      </c>
      <c r="D36" s="733">
        <f t="shared" ref="D36:D37" si="4">E36-C36</f>
        <v>0</v>
      </c>
      <c r="E36" s="722">
        <f>SUM(E23:E35)</f>
        <v>4000347.0833333107</v>
      </c>
      <c r="F36" s="59"/>
    </row>
    <row r="37" spans="1:6" s="51" customFormat="1" ht="15.75" customHeight="1" thickTop="1">
      <c r="A37" s="59"/>
      <c r="B37" s="60"/>
      <c r="C37" s="723"/>
      <c r="D37" s="222">
        <f t="shared" si="4"/>
        <v>0</v>
      </c>
      <c r="E37" s="723"/>
      <c r="F37" s="59"/>
    </row>
    <row r="38" spans="1:6" s="51" customFormat="1" ht="15.75" customHeight="1">
      <c r="A38" s="59"/>
      <c r="B38" s="128" t="s">
        <v>1410</v>
      </c>
      <c r="C38" s="135"/>
      <c r="D38" s="222"/>
      <c r="E38" s="723"/>
      <c r="F38" s="59"/>
    </row>
    <row r="39" spans="1:6" s="51" customFormat="1" ht="15.75" customHeight="1">
      <c r="A39" s="59"/>
      <c r="B39" s="60" t="s">
        <v>569</v>
      </c>
      <c r="C39" s="725"/>
      <c r="D39" s="1130">
        <v>0</v>
      </c>
      <c r="E39" s="726">
        <f t="shared" ref="E39:E40" si="5">D39+C39</f>
        <v>0</v>
      </c>
      <c r="F39" s="59"/>
    </row>
    <row r="40" spans="1:6" s="51" customFormat="1" ht="15.75" customHeight="1">
      <c r="A40" s="59"/>
      <c r="B40" s="60" t="s">
        <v>58</v>
      </c>
      <c r="C40" s="725"/>
      <c r="D40" s="1130">
        <v>0</v>
      </c>
      <c r="E40" s="726">
        <f t="shared" si="5"/>
        <v>0</v>
      </c>
      <c r="F40" s="59"/>
    </row>
    <row r="41" spans="1:6" s="51" customFormat="1" ht="15.75" customHeight="1" thickBot="1">
      <c r="A41" s="59"/>
      <c r="B41" s="65" t="s">
        <v>1411</v>
      </c>
      <c r="C41" s="722">
        <f>SUM(C39:C40)</f>
        <v>0</v>
      </c>
      <c r="D41" s="722">
        <f>SUM(D39:D40)</f>
        <v>0</v>
      </c>
      <c r="E41" s="722">
        <f>SUM(E39:E40)</f>
        <v>0</v>
      </c>
      <c r="F41" s="59"/>
    </row>
    <row r="42" spans="1:6" s="51" customFormat="1" ht="15.75" customHeight="1" thickTop="1">
      <c r="A42" s="59"/>
      <c r="B42" s="60"/>
      <c r="C42" s="723"/>
      <c r="D42" s="222"/>
      <c r="E42" s="723"/>
      <c r="F42" s="59"/>
    </row>
    <row r="43" spans="1:6" s="51" customFormat="1" ht="15.75" customHeight="1">
      <c r="A43" s="59"/>
      <c r="B43" s="128" t="s">
        <v>571</v>
      </c>
      <c r="C43" s="723"/>
      <c r="D43" s="222"/>
      <c r="E43" s="723"/>
      <c r="F43" s="59"/>
    </row>
    <row r="44" spans="1:6" s="51" customFormat="1" ht="15.75" customHeight="1">
      <c r="A44" s="59"/>
      <c r="B44" s="60" t="s">
        <v>576</v>
      </c>
      <c r="C44" s="725">
        <f>'PERPETUITY MIDDLEMAN INPUT TAB'!J16</f>
        <v>208727.74074879411</v>
      </c>
      <c r="D44" s="1130">
        <v>0</v>
      </c>
      <c r="E44" s="726">
        <f t="shared" ref="E44:E47" si="6">D44+C44</f>
        <v>208727.74074879411</v>
      </c>
      <c r="F44" s="59"/>
    </row>
    <row r="45" spans="1:6" s="51" customFormat="1" ht="15.75" customHeight="1">
      <c r="A45" s="59"/>
      <c r="B45" s="60" t="s">
        <v>577</v>
      </c>
      <c r="C45" s="725">
        <v>0</v>
      </c>
      <c r="D45" s="1130">
        <v>0</v>
      </c>
      <c r="E45" s="726">
        <f t="shared" si="6"/>
        <v>0</v>
      </c>
      <c r="F45" s="59"/>
    </row>
    <row r="46" spans="1:6" s="51" customFormat="1" ht="15.75" customHeight="1">
      <c r="A46" s="59"/>
      <c r="B46" s="60" t="s">
        <v>583</v>
      </c>
      <c r="C46" s="725">
        <v>0</v>
      </c>
      <c r="D46" s="1130">
        <v>0</v>
      </c>
      <c r="E46" s="726">
        <f t="shared" si="6"/>
        <v>0</v>
      </c>
      <c r="F46" s="59"/>
    </row>
    <row r="47" spans="1:6" s="51" customFormat="1" ht="15.75" customHeight="1">
      <c r="A47" s="59"/>
      <c r="B47" s="60" t="s">
        <v>584</v>
      </c>
      <c r="C47" s="725">
        <v>0</v>
      </c>
      <c r="D47" s="1130">
        <v>0</v>
      </c>
      <c r="E47" s="726">
        <f t="shared" si="6"/>
        <v>0</v>
      </c>
      <c r="F47" s="59"/>
    </row>
    <row r="48" spans="1:6" s="51" customFormat="1" ht="15.75" customHeight="1" thickBot="1">
      <c r="A48" s="59"/>
      <c r="B48" s="65" t="s">
        <v>582</v>
      </c>
      <c r="C48" s="722">
        <f>SUM(C44:C47)</f>
        <v>208727.74074879411</v>
      </c>
      <c r="D48" s="733">
        <f t="shared" ref="D48" si="7">E48-C48</f>
        <v>0</v>
      </c>
      <c r="E48" s="722">
        <f>SUM(E44:E47)</f>
        <v>208727.74074879411</v>
      </c>
      <c r="F48" s="59"/>
    </row>
    <row r="49" spans="1:6" s="51" customFormat="1" ht="15.75" customHeight="1" thickTop="1">
      <c r="A49" s="59"/>
      <c r="B49" s="60"/>
      <c r="C49" s="723"/>
      <c r="D49" s="222"/>
      <c r="E49" s="723"/>
      <c r="F49" s="59"/>
    </row>
    <row r="50" spans="1:6" s="51" customFormat="1" ht="15.75" customHeight="1">
      <c r="A50" s="59"/>
      <c r="B50" s="128" t="s">
        <v>585</v>
      </c>
      <c r="C50" s="723"/>
      <c r="D50" s="222"/>
      <c r="E50" s="723"/>
      <c r="F50" s="59"/>
    </row>
    <row r="51" spans="1:6" s="51" customFormat="1" ht="15.75" customHeight="1">
      <c r="A51" s="59"/>
      <c r="B51" s="64" t="s">
        <v>63</v>
      </c>
      <c r="C51" s="725">
        <f>'PERPETUITY MIDDLEMAN INPUT TAB'!J17</f>
        <v>71548.645439344255</v>
      </c>
      <c r="D51" s="1130">
        <v>0</v>
      </c>
      <c r="E51" s="816">
        <f ca="1">'Cash Flow - AM'!D12</f>
        <v>0</v>
      </c>
      <c r="F51" s="59"/>
    </row>
    <row r="52" spans="1:6" s="51" customFormat="1" ht="15.75" customHeight="1">
      <c r="A52" s="59"/>
      <c r="B52" s="64" t="s">
        <v>618</v>
      </c>
      <c r="C52" s="725">
        <f>'PERPETUITY MIDDLEMAN INPUT TAB'!J18</f>
        <v>1157333.3219355305</v>
      </c>
      <c r="D52" s="1130">
        <v>0</v>
      </c>
      <c r="E52" s="816">
        <f ca="1">'Cash Flow - AM'!D13</f>
        <v>291835.81018713769</v>
      </c>
      <c r="F52" s="59"/>
    </row>
    <row r="53" spans="1:6" s="51" customFormat="1" ht="15.75" customHeight="1">
      <c r="A53" s="59"/>
      <c r="B53" s="64" t="s">
        <v>744</v>
      </c>
      <c r="C53" s="725">
        <v>0</v>
      </c>
      <c r="D53" s="1130">
        <v>0</v>
      </c>
      <c r="E53" s="726">
        <f ca="1">'Cash Flow - AM'!D14</f>
        <v>3274281.389057368</v>
      </c>
      <c r="F53" s="59"/>
    </row>
    <row r="54" spans="1:6" s="51" customFormat="1" ht="15.75" customHeight="1" thickBot="1">
      <c r="A54" s="59"/>
      <c r="B54" s="65" t="s">
        <v>586</v>
      </c>
      <c r="C54" s="722">
        <f>SUM(C51:C53)</f>
        <v>1228881.9673748747</v>
      </c>
      <c r="D54" s="733">
        <f t="shared" ref="D54" ca="1" si="8">E54-C54</f>
        <v>2337235.332460823</v>
      </c>
      <c r="E54" s="722">
        <f ca="1">SUM(E51:E53)</f>
        <v>3566117.1992445057</v>
      </c>
      <c r="F54" s="59"/>
    </row>
    <row r="55" spans="1:6" s="51" customFormat="1" ht="15.75" customHeight="1" thickTop="1">
      <c r="A55" s="59"/>
      <c r="B55" s="60"/>
      <c r="C55" s="723"/>
      <c r="D55" s="222"/>
      <c r="E55" s="723"/>
      <c r="F55" s="59"/>
    </row>
    <row r="56" spans="1:6" s="51" customFormat="1" ht="15.75" customHeight="1" thickBot="1">
      <c r="A56" s="59"/>
      <c r="B56" s="65" t="s">
        <v>558</v>
      </c>
      <c r="C56" s="722">
        <f>C54+C48+C36+C20+C13+C41</f>
        <v>34787956.791456982</v>
      </c>
      <c r="D56" s="733">
        <f t="shared" ref="D56:E56" ca="1" si="9">D54+D48+D36+D20+D13+D41</f>
        <v>2337235.332460823</v>
      </c>
      <c r="E56" s="722">
        <f t="shared" ca="1" si="9"/>
        <v>37125192.023326613</v>
      </c>
      <c r="F56" s="59"/>
    </row>
    <row r="57" spans="1:6" s="51" customFormat="1" ht="15.75" customHeight="1" thickTop="1">
      <c r="A57" s="59"/>
      <c r="B57" s="126"/>
      <c r="C57" s="724"/>
      <c r="D57" s="724"/>
      <c r="E57" s="724"/>
      <c r="F57" s="59"/>
    </row>
    <row r="58" spans="1:6" s="70" customFormat="1" ht="15.75" customHeight="1">
      <c r="A58" s="50"/>
      <c r="B58" s="154" t="s">
        <v>558</v>
      </c>
      <c r="C58" s="727" t="s">
        <v>560</v>
      </c>
      <c r="D58" s="727" t="s">
        <v>561</v>
      </c>
      <c r="E58" s="727" t="s">
        <v>1276</v>
      </c>
      <c r="F58" s="50"/>
    </row>
    <row r="59" spans="1:6" s="51" customFormat="1" ht="15.75" customHeight="1">
      <c r="A59" s="59"/>
      <c r="B59" s="126"/>
      <c r="C59" s="127"/>
      <c r="D59" s="127"/>
      <c r="E59" s="127"/>
      <c r="F59" s="374"/>
    </row>
    <row r="60" spans="1:6" s="51" customFormat="1" ht="15.75" customHeight="1">
      <c r="A60" s="59"/>
      <c r="B60" s="128" t="s">
        <v>1278</v>
      </c>
      <c r="C60" s="127"/>
      <c r="D60" s="127"/>
      <c r="E60" s="127"/>
      <c r="F60" s="374"/>
    </row>
    <row r="61" spans="1:6" s="51" customFormat="1" ht="15.75" customHeight="1">
      <c r="A61" s="59"/>
      <c r="B61" s="64" t="s">
        <v>75</v>
      </c>
      <c r="C61" s="732">
        <f>'PERPETUITY MIDDLEMAN INPUT TAB'!J5</f>
        <v>20872774.074874185</v>
      </c>
      <c r="D61" s="1133">
        <v>0</v>
      </c>
      <c r="E61" s="735">
        <f>C61</f>
        <v>20872774.074874185</v>
      </c>
      <c r="F61" s="59"/>
    </row>
    <row r="62" spans="1:6" s="51" customFormat="1" ht="15.75" customHeight="1">
      <c r="A62" s="59"/>
      <c r="B62" s="64" t="s">
        <v>502</v>
      </c>
      <c r="C62" s="725">
        <v>0</v>
      </c>
      <c r="D62" s="1130">
        <v>0</v>
      </c>
      <c r="E62" s="726">
        <f>'AIRR Model Summary'!J37</f>
        <v>0</v>
      </c>
      <c r="F62" s="59"/>
    </row>
    <row r="63" spans="1:6" s="51" customFormat="1" ht="15.75" customHeight="1">
      <c r="A63" s="59"/>
      <c r="B63" s="64" t="s">
        <v>1272</v>
      </c>
      <c r="C63" s="725">
        <f>'PERPETUITY MIDDLEMAN INPUT TAB'!J7</f>
        <v>13219423.580753651</v>
      </c>
      <c r="D63" s="1130">
        <v>0</v>
      </c>
      <c r="E63" s="726">
        <f>C63</f>
        <v>13219423.580753651</v>
      </c>
      <c r="F63" s="59"/>
    </row>
    <row r="64" spans="1:6" s="51" customFormat="1" ht="15.75" customHeight="1">
      <c r="A64" s="59"/>
      <c r="B64" s="64" t="s">
        <v>1273</v>
      </c>
      <c r="C64" s="736">
        <f>'PERPETUITY MIDDLEMAN INPUT TAB'!J8</f>
        <v>695759.1358291395</v>
      </c>
      <c r="D64" s="1130">
        <v>0</v>
      </c>
      <c r="E64" s="726">
        <f>C64</f>
        <v>695759.1358291395</v>
      </c>
      <c r="F64" s="59"/>
    </row>
    <row r="65" spans="1:6" s="51" customFormat="1" ht="15.75" customHeight="1" thickBot="1">
      <c r="A65" s="59"/>
      <c r="B65" s="65" t="s">
        <v>1274</v>
      </c>
      <c r="C65" s="722">
        <f>SUM(C61:C64)</f>
        <v>34787956.791456968</v>
      </c>
      <c r="D65" s="722">
        <f>SUM(D61:D64)</f>
        <v>0</v>
      </c>
      <c r="E65" s="722">
        <f>SUM(E61:E64)</f>
        <v>34787956.791456968</v>
      </c>
      <c r="F65" s="59"/>
    </row>
    <row r="66" spans="1:6" s="51" customFormat="1" ht="15.75" customHeight="1" thickTop="1">
      <c r="A66" s="59"/>
      <c r="B66" s="126"/>
      <c r="C66" s="127">
        <f>C65-C56</f>
        <v>0</v>
      </c>
      <c r="D66" s="127"/>
      <c r="E66" s="127"/>
      <c r="F66" s="374"/>
    </row>
    <row r="67" spans="1:6" s="59" customFormat="1">
      <c r="B67" s="128" t="s">
        <v>1277</v>
      </c>
      <c r="C67" s="127"/>
      <c r="D67" s="127"/>
      <c r="E67" s="127"/>
      <c r="F67" s="374"/>
    </row>
    <row r="68" spans="1:6" s="59" customFormat="1">
      <c r="B68" s="64" t="s">
        <v>1272</v>
      </c>
      <c r="C68" s="732">
        <v>0</v>
      </c>
      <c r="D68" s="734">
        <v>0</v>
      </c>
      <c r="E68" s="738">
        <f>C68+D68</f>
        <v>0</v>
      </c>
      <c r="F68" s="374"/>
    </row>
    <row r="69" spans="1:6" s="59" customFormat="1">
      <c r="B69" s="64" t="s">
        <v>1273</v>
      </c>
      <c r="C69" s="736">
        <v>0</v>
      </c>
      <c r="D69" s="737">
        <v>0</v>
      </c>
      <c r="E69" s="739">
        <f>C69+D69</f>
        <v>0</v>
      </c>
      <c r="F69" s="374"/>
    </row>
    <row r="70" spans="1:6" s="59" customFormat="1" ht="16.5" thickBot="1">
      <c r="B70" s="65" t="s">
        <v>1274</v>
      </c>
      <c r="C70" s="722">
        <f>SUM(C68:C69)</f>
        <v>0</v>
      </c>
      <c r="D70" s="722">
        <f>SUM(D68:D69)</f>
        <v>0</v>
      </c>
      <c r="E70" s="722">
        <f>SUM(E68:E69)</f>
        <v>0</v>
      </c>
    </row>
    <row r="71" spans="1:6" s="59" customFormat="1" ht="16.5" thickTop="1"/>
    <row r="72" spans="1:6" s="59" customFormat="1" ht="16.5" thickBot="1">
      <c r="B72" s="65" t="s">
        <v>68</v>
      </c>
      <c r="C72" s="722">
        <f t="shared" ref="C72:D72" si="10">C70+C65</f>
        <v>34787956.791456968</v>
      </c>
      <c r="D72" s="722">
        <f t="shared" si="10"/>
        <v>0</v>
      </c>
      <c r="E72" s="722">
        <f>E70+E65</f>
        <v>34787956.791456968</v>
      </c>
    </row>
    <row r="73" spans="1:6" s="59" customFormat="1" ht="16.5" thickTop="1"/>
    <row r="74" spans="1:6" s="59" customFormat="1"/>
    <row r="75" spans="1:6" s="59" customFormat="1"/>
    <row r="76" spans="1:6" s="59" customFormat="1"/>
    <row r="77" spans="1:6" s="59" customFormat="1"/>
    <row r="78" spans="1:6" s="59" customFormat="1"/>
    <row r="79" spans="1:6" s="59" customFormat="1"/>
    <row r="80" spans="1:6" s="59" customFormat="1"/>
    <row r="81" s="59" customFormat="1"/>
    <row r="82" s="59" customFormat="1"/>
    <row r="83" s="59" customFormat="1"/>
    <row r="84" s="59" customFormat="1"/>
    <row r="85" s="59" customFormat="1"/>
    <row r="86" s="59" customFormat="1"/>
    <row r="87" s="59" customFormat="1"/>
    <row r="88" s="59" customFormat="1"/>
    <row r="89" s="59" customFormat="1"/>
    <row r="90" s="59" customFormat="1"/>
    <row r="91" s="59" customFormat="1"/>
    <row r="92" s="59" customFormat="1"/>
    <row r="93" s="59" customFormat="1"/>
    <row r="94" s="59" customFormat="1"/>
    <row r="95" s="59" customFormat="1"/>
  </sheetData>
  <pageMargins left="0.7" right="0.7" top="0.75" bottom="0.75" header="0.3" footer="0.3"/>
  <pageSetup scale="10"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E0472-A060-4CA7-AB89-75512DC76255}">
  <sheetPr>
    <tabColor theme="8" tint="0.59999389629810485"/>
  </sheetPr>
  <dimension ref="A1:E322"/>
  <sheetViews>
    <sheetView showGridLines="0" zoomScale="85" zoomScaleNormal="85" workbookViewId="0">
      <selection activeCell="B78" sqref="B78:B81"/>
    </sheetView>
  </sheetViews>
  <sheetFormatPr defaultColWidth="9.140625" defaultRowHeight="14.25" customHeight="1"/>
  <cols>
    <col min="1" max="1" width="4.140625" style="3" customWidth="1"/>
    <col min="2" max="3" width="22.5703125" style="3" customWidth="1"/>
    <col min="4" max="5" width="23.5703125" style="3" customWidth="1"/>
    <col min="6" max="9" width="22.5703125" style="3" bestFit="1" customWidth="1"/>
    <col min="10" max="16384" width="9.140625" style="3"/>
  </cols>
  <sheetData>
    <row r="1" spans="1:5" s="1" customFormat="1" ht="14.25" customHeight="1"/>
    <row r="2" spans="1:5" s="1" customFormat="1" ht="14.25" customHeight="1"/>
    <row r="3" spans="1:5" s="1" customFormat="1" ht="14.25" customHeight="1"/>
    <row r="4" spans="1:5" s="1" customFormat="1" ht="14.25" customHeight="1"/>
    <row r="5" spans="1:5" s="1" customFormat="1" ht="14.25" customHeight="1"/>
    <row r="6" spans="1:5" s="1" customFormat="1" ht="14.25" customHeight="1"/>
    <row r="7" spans="1:5" s="1" customFormat="1" ht="14.25" customHeight="1">
      <c r="A7" s="2"/>
      <c r="B7" s="1182" t="s">
        <v>1462</v>
      </c>
      <c r="C7" s="1160"/>
      <c r="D7" s="1161"/>
      <c r="E7" s="1161"/>
    </row>
    <row r="8" spans="1:5" s="1" customFormat="1" ht="14.25" customHeight="1">
      <c r="A8" s="2"/>
      <c r="B8" s="210" t="s">
        <v>497</v>
      </c>
      <c r="C8" s="210" t="s">
        <v>1459</v>
      </c>
      <c r="D8" s="16" t="s">
        <v>1234</v>
      </c>
      <c r="E8" s="15" t="s">
        <v>1455</v>
      </c>
    </row>
    <row r="9" spans="1:5" s="1" customFormat="1" ht="14.25" customHeight="1">
      <c r="A9" s="2"/>
      <c r="B9" s="1162">
        <v>45291</v>
      </c>
      <c r="C9" s="1162">
        <f>EOMONTH(B9,0)</f>
        <v>45291</v>
      </c>
      <c r="D9" s="1163">
        <v>4.2715799999999998E-2</v>
      </c>
      <c r="E9" s="1164">
        <v>4.2715799999999998E-2</v>
      </c>
    </row>
    <row r="10" spans="1:5" s="1" customFormat="1" ht="14.25" customHeight="1">
      <c r="A10" s="2"/>
      <c r="B10" s="1165">
        <f>EOMONTH(B9,1)</f>
        <v>45322</v>
      </c>
      <c r="C10" s="1165">
        <f t="shared" ref="C10:C73" si="0">EOMONTH(B10,0)</f>
        <v>45322</v>
      </c>
      <c r="D10" s="1166">
        <v>4.1382500000000003E-2</v>
      </c>
      <c r="E10" s="1167">
        <v>4.1382500000000003E-2</v>
      </c>
    </row>
    <row r="11" spans="1:5" s="1" customFormat="1" ht="14.25" customHeight="1">
      <c r="A11" s="2"/>
      <c r="B11" s="1165">
        <f t="shared" ref="B11:B74" si="1">EOMONTH(B10,1)</f>
        <v>45351</v>
      </c>
      <c r="C11" s="1162">
        <f t="shared" si="0"/>
        <v>45351</v>
      </c>
      <c r="D11" s="1163">
        <v>4.0167599999999998E-2</v>
      </c>
      <c r="E11" s="1164">
        <v>4.0167599999999998E-2</v>
      </c>
    </row>
    <row r="12" spans="1:5" s="1" customFormat="1" ht="14.25" customHeight="1">
      <c r="A12" s="2"/>
      <c r="B12" s="1165">
        <f t="shared" si="1"/>
        <v>45382</v>
      </c>
      <c r="C12" s="1165">
        <f t="shared" si="0"/>
        <v>45382</v>
      </c>
      <c r="D12" s="1166">
        <v>3.8913299999999998E-2</v>
      </c>
      <c r="E12" s="1167">
        <v>3.8913299999999998E-2</v>
      </c>
    </row>
    <row r="13" spans="1:5" s="1" customFormat="1" ht="14.25" customHeight="1">
      <c r="A13" s="2"/>
      <c r="B13" s="1165">
        <f t="shared" si="1"/>
        <v>45412</v>
      </c>
      <c r="C13" s="1162">
        <f t="shared" si="0"/>
        <v>45412</v>
      </c>
      <c r="D13" s="1163">
        <v>3.7903199999999998E-2</v>
      </c>
      <c r="E13" s="1164">
        <v>3.7903199999999998E-2</v>
      </c>
    </row>
    <row r="14" spans="1:5" s="1" customFormat="1" ht="14.25" customHeight="1">
      <c r="A14" s="2"/>
      <c r="B14" s="1165">
        <f t="shared" si="1"/>
        <v>45443</v>
      </c>
      <c r="C14" s="1165">
        <f t="shared" si="0"/>
        <v>45443</v>
      </c>
      <c r="D14" s="1166">
        <v>3.6701400000000002E-2</v>
      </c>
      <c r="E14" s="1167">
        <v>3.6701400000000002E-2</v>
      </c>
    </row>
    <row r="15" spans="1:5" s="1" customFormat="1" ht="14.25" customHeight="1">
      <c r="A15" s="2"/>
      <c r="B15" s="1165">
        <f t="shared" si="1"/>
        <v>45473</v>
      </c>
      <c r="C15" s="1162">
        <f t="shared" si="0"/>
        <v>45473</v>
      </c>
      <c r="D15" s="1163">
        <v>3.5786999999999999E-2</v>
      </c>
      <c r="E15" s="1164">
        <v>3.5786999999999999E-2</v>
      </c>
    </row>
    <row r="16" spans="1:5" s="1" customFormat="1" ht="14.25" customHeight="1">
      <c r="A16" s="2"/>
      <c r="B16" s="1165">
        <f t="shared" si="1"/>
        <v>45504</v>
      </c>
      <c r="C16" s="1165">
        <f t="shared" si="0"/>
        <v>45504</v>
      </c>
      <c r="D16" s="1166">
        <v>3.49246E-2</v>
      </c>
      <c r="E16" s="1167">
        <v>3.49246E-2</v>
      </c>
    </row>
    <row r="17" spans="2:5" s="1" customFormat="1" ht="14.25" customHeight="1">
      <c r="B17" s="1165">
        <f t="shared" si="1"/>
        <v>45535</v>
      </c>
      <c r="C17" s="1162">
        <f t="shared" si="0"/>
        <v>45535</v>
      </c>
      <c r="D17" s="1163">
        <v>3.49246E-2</v>
      </c>
      <c r="E17" s="1164">
        <v>3.49246E-2</v>
      </c>
    </row>
    <row r="18" spans="2:5" s="1" customFormat="1" ht="14.25" customHeight="1">
      <c r="B18" s="1165">
        <f t="shared" si="1"/>
        <v>45565</v>
      </c>
      <c r="C18" s="1165">
        <f t="shared" si="0"/>
        <v>45565</v>
      </c>
      <c r="D18" s="1166">
        <v>3.3375200000000001E-2</v>
      </c>
      <c r="E18" s="1167">
        <v>3.3375200000000001E-2</v>
      </c>
    </row>
    <row r="19" spans="2:5" s="1" customFormat="1" ht="14.25" customHeight="1">
      <c r="B19" s="1165">
        <f t="shared" si="1"/>
        <v>45596</v>
      </c>
      <c r="C19" s="1162">
        <f t="shared" si="0"/>
        <v>45596</v>
      </c>
      <c r="D19" s="1163">
        <v>3.2228199999999999E-2</v>
      </c>
      <c r="E19" s="1164">
        <v>3.2228199999999999E-2</v>
      </c>
    </row>
    <row r="20" spans="2:5" s="1" customFormat="1" ht="14.25" customHeight="1">
      <c r="B20" s="1165">
        <f t="shared" si="1"/>
        <v>45626</v>
      </c>
      <c r="C20" s="1165">
        <f t="shared" si="0"/>
        <v>45626</v>
      </c>
      <c r="D20" s="1166">
        <v>3.2228199999999999E-2</v>
      </c>
      <c r="E20" s="1167">
        <v>3.2228199999999999E-2</v>
      </c>
    </row>
    <row r="21" spans="2:5" s="1" customFormat="1" ht="14.25" customHeight="1">
      <c r="B21" s="1165">
        <f t="shared" si="1"/>
        <v>45657</v>
      </c>
      <c r="C21" s="1162">
        <f t="shared" si="0"/>
        <v>45657</v>
      </c>
      <c r="D21" s="1163">
        <v>3.1188E-2</v>
      </c>
      <c r="E21" s="1164">
        <v>3.1188E-2</v>
      </c>
    </row>
    <row r="22" spans="2:5" s="1" customFormat="1" ht="14.25" customHeight="1">
      <c r="B22" s="1165">
        <f t="shared" si="1"/>
        <v>45688</v>
      </c>
      <c r="C22" s="1165">
        <f t="shared" si="0"/>
        <v>45688</v>
      </c>
      <c r="D22" s="1166">
        <v>3.04741E-2</v>
      </c>
      <c r="E22" s="1167">
        <v>3.04741E-2</v>
      </c>
    </row>
    <row r="23" spans="2:5" s="1" customFormat="1" ht="14.25" customHeight="1">
      <c r="B23" s="1165">
        <f t="shared" si="1"/>
        <v>45716</v>
      </c>
      <c r="C23" s="1162">
        <f t="shared" si="0"/>
        <v>45716</v>
      </c>
      <c r="D23" s="1163">
        <v>3.0472800000000001E-2</v>
      </c>
      <c r="E23" s="1164">
        <v>3.0472800000000001E-2</v>
      </c>
    </row>
    <row r="24" spans="2:5" s="1" customFormat="1" ht="14.25" customHeight="1">
      <c r="B24" s="1165">
        <f t="shared" si="1"/>
        <v>45747</v>
      </c>
      <c r="C24" s="1165">
        <f t="shared" si="0"/>
        <v>45747</v>
      </c>
      <c r="D24" s="1166">
        <v>3.0119300000000002E-2</v>
      </c>
      <c r="E24" s="1167">
        <v>3.0119300000000002E-2</v>
      </c>
    </row>
    <row r="25" spans="2:5" s="1" customFormat="1" ht="14.25" customHeight="1">
      <c r="B25" s="1165">
        <f t="shared" si="1"/>
        <v>45777</v>
      </c>
      <c r="C25" s="1162">
        <f t="shared" si="0"/>
        <v>45777</v>
      </c>
      <c r="D25" s="1163">
        <v>2.9696799999999999E-2</v>
      </c>
      <c r="E25" s="1164">
        <v>2.9696799999999999E-2</v>
      </c>
    </row>
    <row r="26" spans="2:5" s="1" customFormat="1" ht="14.25" customHeight="1">
      <c r="B26" s="1165">
        <f t="shared" si="1"/>
        <v>45808</v>
      </c>
      <c r="C26" s="1165">
        <f t="shared" si="0"/>
        <v>45808</v>
      </c>
      <c r="D26" s="1166">
        <v>2.9527399999999999E-2</v>
      </c>
      <c r="E26" s="1167">
        <v>2.9527399999999999E-2</v>
      </c>
    </row>
    <row r="27" spans="2:5" s="1" customFormat="1" ht="14.25" customHeight="1">
      <c r="B27" s="1165">
        <f t="shared" si="1"/>
        <v>45838</v>
      </c>
      <c r="C27" s="1162">
        <f t="shared" si="0"/>
        <v>45838</v>
      </c>
      <c r="D27" s="1163">
        <v>2.9402500000000002E-2</v>
      </c>
      <c r="E27" s="1164">
        <v>2.9402500000000002E-2</v>
      </c>
    </row>
    <row r="28" spans="2:5" s="1" customFormat="1" ht="14.25" customHeight="1">
      <c r="B28" s="1165">
        <f t="shared" si="1"/>
        <v>45869</v>
      </c>
      <c r="C28" s="1165">
        <f t="shared" si="0"/>
        <v>45869</v>
      </c>
      <c r="D28" s="1166">
        <v>2.9312000000000001E-2</v>
      </c>
      <c r="E28" s="1167">
        <v>2.9312000000000001E-2</v>
      </c>
    </row>
    <row r="29" spans="2:5" s="1" customFormat="1" ht="14.25" customHeight="1">
      <c r="B29" s="1165">
        <f t="shared" si="1"/>
        <v>45900</v>
      </c>
      <c r="C29" s="1162">
        <f t="shared" si="0"/>
        <v>45900</v>
      </c>
      <c r="D29" s="1163">
        <v>2.9278200000000001E-2</v>
      </c>
      <c r="E29" s="1164">
        <v>2.9278200000000001E-2</v>
      </c>
    </row>
    <row r="30" spans="2:5" s="1" customFormat="1" ht="14.25" customHeight="1">
      <c r="B30" s="1165">
        <f t="shared" si="1"/>
        <v>45930</v>
      </c>
      <c r="C30" s="1165">
        <f t="shared" si="0"/>
        <v>45930</v>
      </c>
      <c r="D30" s="1166">
        <v>2.9290299999999998E-2</v>
      </c>
      <c r="E30" s="1167">
        <v>2.9290299999999998E-2</v>
      </c>
    </row>
    <row r="31" spans="2:5" s="1" customFormat="1" ht="14.25" customHeight="1">
      <c r="B31" s="1165">
        <f t="shared" si="1"/>
        <v>45961</v>
      </c>
      <c r="C31" s="1162">
        <f t="shared" si="0"/>
        <v>45961</v>
      </c>
      <c r="D31" s="1163">
        <v>2.9348900000000001E-2</v>
      </c>
      <c r="E31" s="1164">
        <v>2.9348900000000001E-2</v>
      </c>
    </row>
    <row r="32" spans="2:5" s="1" customFormat="1" ht="14.25" customHeight="1">
      <c r="B32" s="1165">
        <f t="shared" si="1"/>
        <v>45991</v>
      </c>
      <c r="C32" s="1165">
        <f t="shared" si="0"/>
        <v>45991</v>
      </c>
      <c r="D32" s="1166">
        <v>2.94449E-2</v>
      </c>
      <c r="E32" s="1167">
        <v>2.94449E-2</v>
      </c>
    </row>
    <row r="33" spans="2:5" s="1" customFormat="1" ht="14.25" customHeight="1">
      <c r="B33" s="1165">
        <f t="shared" si="1"/>
        <v>46022</v>
      </c>
      <c r="C33" s="1162">
        <f t="shared" si="0"/>
        <v>46022</v>
      </c>
      <c r="D33" s="1163">
        <v>2.9589500000000001E-2</v>
      </c>
      <c r="E33" s="1164">
        <v>2.9589500000000001E-2</v>
      </c>
    </row>
    <row r="34" spans="2:5" s="1" customFormat="1" ht="14.25" customHeight="1">
      <c r="B34" s="1165">
        <f t="shared" si="1"/>
        <v>46053</v>
      </c>
      <c r="C34" s="1165">
        <f t="shared" si="0"/>
        <v>46053</v>
      </c>
      <c r="D34" s="1166">
        <v>2.9743200000000001E-2</v>
      </c>
      <c r="E34" s="1167">
        <v>2.9743200000000001E-2</v>
      </c>
    </row>
    <row r="35" spans="2:5" s="1" customFormat="1" ht="14.25" customHeight="1">
      <c r="B35" s="1165">
        <f t="shared" si="1"/>
        <v>46081</v>
      </c>
      <c r="C35" s="1162">
        <f t="shared" si="0"/>
        <v>46081</v>
      </c>
      <c r="D35" s="1163">
        <v>2.98894E-2</v>
      </c>
      <c r="E35" s="1164">
        <v>2.98894E-2</v>
      </c>
    </row>
    <row r="36" spans="2:5" s="1" customFormat="1" ht="14.25" customHeight="1">
      <c r="B36" s="1165">
        <f t="shared" si="1"/>
        <v>46112</v>
      </c>
      <c r="C36" s="1165">
        <f t="shared" si="0"/>
        <v>46112</v>
      </c>
      <c r="D36" s="1166">
        <v>3.0044299999999999E-2</v>
      </c>
      <c r="E36" s="1167">
        <v>3.0044299999999999E-2</v>
      </c>
    </row>
    <row r="37" spans="2:5" s="1" customFormat="1" ht="14.25" customHeight="1">
      <c r="B37" s="1165">
        <f t="shared" si="1"/>
        <v>46142</v>
      </c>
      <c r="C37" s="1162">
        <f t="shared" si="0"/>
        <v>46142</v>
      </c>
      <c r="D37" s="1163">
        <v>3.0201700000000001E-2</v>
      </c>
      <c r="E37" s="1164">
        <v>3.0201700000000001E-2</v>
      </c>
    </row>
    <row r="38" spans="2:5" s="1" customFormat="1" ht="14.25" customHeight="1">
      <c r="B38" s="1165">
        <f t="shared" si="1"/>
        <v>46173</v>
      </c>
      <c r="C38" s="1165">
        <f t="shared" si="0"/>
        <v>46173</v>
      </c>
      <c r="D38" s="1166">
        <v>3.03527E-2</v>
      </c>
      <c r="E38" s="1167">
        <v>3.03527E-2</v>
      </c>
    </row>
    <row r="39" spans="2:5" s="1" customFormat="1" ht="14.25" customHeight="1">
      <c r="B39" s="1165">
        <f t="shared" si="1"/>
        <v>46203</v>
      </c>
      <c r="C39" s="1162">
        <f t="shared" si="0"/>
        <v>46203</v>
      </c>
      <c r="D39" s="1163">
        <v>3.05099E-2</v>
      </c>
      <c r="E39" s="1164">
        <v>3.05099E-2</v>
      </c>
    </row>
    <row r="40" spans="2:5" s="1" customFormat="1" ht="14.25" customHeight="1">
      <c r="B40" s="1165">
        <f t="shared" si="1"/>
        <v>46234</v>
      </c>
      <c r="C40" s="1165">
        <f t="shared" si="0"/>
        <v>46234</v>
      </c>
      <c r="D40" s="1166">
        <v>3.0667099999999999E-2</v>
      </c>
      <c r="E40" s="1167">
        <v>3.0667099999999999E-2</v>
      </c>
    </row>
    <row r="41" spans="2:5" s="1" customFormat="1" ht="14.25" customHeight="1">
      <c r="B41" s="1165">
        <f t="shared" si="1"/>
        <v>46265</v>
      </c>
      <c r="C41" s="1162">
        <f t="shared" si="0"/>
        <v>46265</v>
      </c>
      <c r="D41" s="1163">
        <v>3.0836100000000002E-2</v>
      </c>
      <c r="E41" s="1164">
        <v>3.0836100000000002E-2</v>
      </c>
    </row>
    <row r="42" spans="2:5" s="1" customFormat="1" ht="14.25" customHeight="1">
      <c r="B42" s="1165">
        <f t="shared" si="1"/>
        <v>46295</v>
      </c>
      <c r="C42" s="1165">
        <f t="shared" si="0"/>
        <v>46295</v>
      </c>
      <c r="D42" s="1166">
        <v>3.0998299999999999E-2</v>
      </c>
      <c r="E42" s="1167">
        <v>3.0998299999999999E-2</v>
      </c>
    </row>
    <row r="43" spans="2:5" s="1" customFormat="1" ht="14.25" customHeight="1">
      <c r="B43" s="1165">
        <f t="shared" si="1"/>
        <v>46326</v>
      </c>
      <c r="C43" s="1162">
        <f t="shared" si="0"/>
        <v>46326</v>
      </c>
      <c r="D43" s="1163">
        <v>3.11512E-2</v>
      </c>
      <c r="E43" s="1164">
        <v>3.11512E-2</v>
      </c>
    </row>
    <row r="44" spans="2:5" s="1" customFormat="1" ht="14.25" customHeight="1">
      <c r="B44" s="1165">
        <f t="shared" si="1"/>
        <v>46356</v>
      </c>
      <c r="C44" s="1165">
        <f t="shared" si="0"/>
        <v>46356</v>
      </c>
      <c r="D44" s="1166">
        <v>3.1325400000000003E-2</v>
      </c>
      <c r="E44" s="1167">
        <v>3.1325400000000003E-2</v>
      </c>
    </row>
    <row r="45" spans="2:5" s="1" customFormat="1" ht="14.25" customHeight="1">
      <c r="B45" s="1165">
        <f t="shared" si="1"/>
        <v>46387</v>
      </c>
      <c r="C45" s="1162">
        <f t="shared" si="0"/>
        <v>46387</v>
      </c>
      <c r="D45" s="1163">
        <v>3.1491199999999997E-2</v>
      </c>
      <c r="E45" s="1164">
        <v>3.1491199999999997E-2</v>
      </c>
    </row>
    <row r="46" spans="2:5" s="1" customFormat="1" ht="14.25" customHeight="1">
      <c r="B46" s="1165">
        <f t="shared" si="1"/>
        <v>46418</v>
      </c>
      <c r="C46" s="1165">
        <f t="shared" si="0"/>
        <v>46418</v>
      </c>
      <c r="D46" s="1166">
        <v>3.1647099999999997E-2</v>
      </c>
      <c r="E46" s="1167">
        <v>3.1647099999999997E-2</v>
      </c>
    </row>
    <row r="47" spans="2:5" s="1" customFormat="1" ht="14.25" customHeight="1">
      <c r="B47" s="1165">
        <f t="shared" si="1"/>
        <v>46446</v>
      </c>
      <c r="C47" s="1162">
        <f t="shared" si="0"/>
        <v>46446</v>
      </c>
      <c r="D47" s="1163">
        <v>3.1815799999999998E-2</v>
      </c>
      <c r="E47" s="1164">
        <v>3.1815799999999998E-2</v>
      </c>
    </row>
    <row r="48" spans="2:5" s="1" customFormat="1" ht="14.25" customHeight="1">
      <c r="B48" s="1165">
        <f t="shared" si="1"/>
        <v>46477</v>
      </c>
      <c r="C48" s="1165">
        <f t="shared" si="0"/>
        <v>46477</v>
      </c>
      <c r="D48" s="1166">
        <v>3.1985100000000002E-2</v>
      </c>
      <c r="E48" s="1167">
        <v>3.1985100000000002E-2</v>
      </c>
    </row>
    <row r="49" spans="2:5" s="1" customFormat="1" ht="14.25" customHeight="1">
      <c r="B49" s="1165">
        <f t="shared" si="1"/>
        <v>46507</v>
      </c>
      <c r="C49" s="1162">
        <f t="shared" si="0"/>
        <v>46507</v>
      </c>
      <c r="D49" s="1163">
        <v>3.2157999999999999E-2</v>
      </c>
      <c r="E49" s="1164">
        <v>3.2157999999999999E-2</v>
      </c>
    </row>
    <row r="50" spans="2:5" s="1" customFormat="1" ht="14.25" customHeight="1">
      <c r="B50" s="1165">
        <f t="shared" si="1"/>
        <v>46538</v>
      </c>
      <c r="C50" s="1165">
        <f t="shared" si="0"/>
        <v>46538</v>
      </c>
      <c r="D50" s="1166">
        <v>3.2318699999999999E-2</v>
      </c>
      <c r="E50" s="1167">
        <v>3.2318699999999999E-2</v>
      </c>
    </row>
    <row r="51" spans="2:5" s="1" customFormat="1" ht="14.25" customHeight="1">
      <c r="B51" s="1165">
        <f t="shared" si="1"/>
        <v>46568</v>
      </c>
      <c r="C51" s="1162">
        <f t="shared" si="0"/>
        <v>46568</v>
      </c>
      <c r="D51" s="1163">
        <v>3.2486099999999997E-2</v>
      </c>
      <c r="E51" s="1164">
        <v>3.2486099999999997E-2</v>
      </c>
    </row>
    <row r="52" spans="2:5" s="1" customFormat="1" ht="14.25" customHeight="1">
      <c r="B52" s="1165">
        <f t="shared" si="1"/>
        <v>46599</v>
      </c>
      <c r="C52" s="1165">
        <f t="shared" si="0"/>
        <v>46599</v>
      </c>
      <c r="D52" s="1166">
        <v>3.26428E-2</v>
      </c>
      <c r="E52" s="1167">
        <v>3.26428E-2</v>
      </c>
    </row>
    <row r="53" spans="2:5" s="1" customFormat="1" ht="14.25" customHeight="1">
      <c r="B53" s="1165">
        <f t="shared" si="1"/>
        <v>46630</v>
      </c>
      <c r="C53" s="1162">
        <f t="shared" si="0"/>
        <v>46630</v>
      </c>
      <c r="D53" s="1163">
        <v>3.2818399999999998E-2</v>
      </c>
      <c r="E53" s="1164">
        <v>3.2818399999999998E-2</v>
      </c>
    </row>
    <row r="54" spans="2:5" s="1" customFormat="1" ht="14.25" customHeight="1">
      <c r="B54" s="1165">
        <f t="shared" si="1"/>
        <v>46660</v>
      </c>
      <c r="C54" s="1165">
        <f t="shared" si="0"/>
        <v>46660</v>
      </c>
      <c r="D54" s="1166">
        <v>3.2993000000000001E-2</v>
      </c>
      <c r="E54" s="1167">
        <v>3.2993000000000001E-2</v>
      </c>
    </row>
    <row r="55" spans="2:5" s="1" customFormat="1" ht="14.25" customHeight="1">
      <c r="B55" s="1165">
        <f t="shared" si="1"/>
        <v>46691</v>
      </c>
      <c r="C55" s="1162">
        <f t="shared" si="0"/>
        <v>46691</v>
      </c>
      <c r="D55" s="1163">
        <v>3.3155799999999999E-2</v>
      </c>
      <c r="E55" s="1164">
        <v>3.3155799999999999E-2</v>
      </c>
    </row>
    <row r="56" spans="2:5" s="1" customFormat="1" ht="14.25" customHeight="1">
      <c r="B56" s="1165">
        <f t="shared" si="1"/>
        <v>46721</v>
      </c>
      <c r="C56" s="1165">
        <f t="shared" si="0"/>
        <v>46721</v>
      </c>
      <c r="D56" s="1166">
        <v>3.3334799999999998E-2</v>
      </c>
      <c r="E56" s="1167">
        <v>3.3334799999999998E-2</v>
      </c>
    </row>
    <row r="57" spans="2:5" s="1" customFormat="1" ht="14.25" customHeight="1">
      <c r="B57" s="1165">
        <f t="shared" si="1"/>
        <v>46752</v>
      </c>
      <c r="C57" s="1162">
        <f t="shared" si="0"/>
        <v>46752</v>
      </c>
      <c r="D57" s="1163">
        <v>3.3507500000000003E-2</v>
      </c>
      <c r="E57" s="1164">
        <v>3.3507500000000003E-2</v>
      </c>
    </row>
    <row r="58" spans="2:5" s="1" customFormat="1" ht="14.25" customHeight="1">
      <c r="B58" s="1165">
        <f t="shared" si="1"/>
        <v>46783</v>
      </c>
      <c r="C58" s="1165">
        <f t="shared" si="0"/>
        <v>46783</v>
      </c>
      <c r="D58" s="1166">
        <v>3.36884E-2</v>
      </c>
      <c r="E58" s="1167">
        <v>3.36884E-2</v>
      </c>
    </row>
    <row r="59" spans="2:5" s="1" customFormat="1" ht="14.25" customHeight="1">
      <c r="B59" s="1165">
        <f t="shared" si="1"/>
        <v>46812</v>
      </c>
      <c r="C59" s="1162">
        <f t="shared" si="0"/>
        <v>46812</v>
      </c>
      <c r="D59" s="1163">
        <v>3.38696E-2</v>
      </c>
      <c r="E59" s="1164">
        <v>3.38696E-2</v>
      </c>
    </row>
    <row r="60" spans="2:5" s="1" customFormat="1" ht="14.25" customHeight="1">
      <c r="B60" s="1165">
        <f t="shared" si="1"/>
        <v>46843</v>
      </c>
      <c r="C60" s="1165">
        <f t="shared" si="0"/>
        <v>46843</v>
      </c>
      <c r="D60" s="1166">
        <v>3.4042900000000001E-2</v>
      </c>
      <c r="E60" s="1167">
        <v>3.4042900000000001E-2</v>
      </c>
    </row>
    <row r="61" spans="2:5" s="1" customFormat="1" ht="14.25" customHeight="1">
      <c r="B61" s="1165">
        <f t="shared" si="1"/>
        <v>46873</v>
      </c>
      <c r="C61" s="1162">
        <f t="shared" si="0"/>
        <v>46873</v>
      </c>
      <c r="D61" s="1163">
        <v>3.42381E-2</v>
      </c>
      <c r="E61" s="1164">
        <v>3.42381E-2</v>
      </c>
    </row>
    <row r="62" spans="2:5" s="1" customFormat="1" ht="14.25" customHeight="1">
      <c r="B62" s="1165">
        <f t="shared" si="1"/>
        <v>46904</v>
      </c>
      <c r="C62" s="1165">
        <f t="shared" si="0"/>
        <v>46904</v>
      </c>
      <c r="D62" s="1166">
        <v>3.4419600000000002E-2</v>
      </c>
      <c r="E62" s="1167">
        <v>3.4419600000000002E-2</v>
      </c>
    </row>
    <row r="63" spans="2:5" s="1" customFormat="1" ht="14.25" customHeight="1">
      <c r="B63" s="1165">
        <f t="shared" si="1"/>
        <v>46934</v>
      </c>
      <c r="C63" s="1162">
        <f t="shared" si="0"/>
        <v>46934</v>
      </c>
      <c r="D63" s="1163">
        <v>3.4613100000000001E-2</v>
      </c>
      <c r="E63" s="1164">
        <v>3.4613100000000001E-2</v>
      </c>
    </row>
    <row r="64" spans="2:5" s="1" customFormat="1" ht="14.25" customHeight="1">
      <c r="B64" s="1165">
        <f t="shared" si="1"/>
        <v>46965</v>
      </c>
      <c r="C64" s="1165">
        <f t="shared" si="0"/>
        <v>46965</v>
      </c>
      <c r="D64" s="1166">
        <v>3.4803399999999998E-2</v>
      </c>
      <c r="E64" s="1167">
        <v>3.4803399999999998E-2</v>
      </c>
    </row>
    <row r="65" spans="2:5" s="1" customFormat="1" ht="14.25" customHeight="1">
      <c r="B65" s="1165">
        <f t="shared" si="1"/>
        <v>46996</v>
      </c>
      <c r="C65" s="1162">
        <f t="shared" si="0"/>
        <v>46996</v>
      </c>
      <c r="D65" s="1163">
        <v>3.5007299999999998E-2</v>
      </c>
      <c r="E65" s="1164">
        <v>3.5007299999999998E-2</v>
      </c>
    </row>
    <row r="66" spans="2:5" s="1" customFormat="1" ht="14.25" customHeight="1">
      <c r="B66" s="1165">
        <f t="shared" si="1"/>
        <v>47026</v>
      </c>
      <c r="C66" s="1165">
        <f t="shared" si="0"/>
        <v>47026</v>
      </c>
      <c r="D66" s="1166">
        <v>3.52115E-2</v>
      </c>
      <c r="E66" s="1167">
        <v>3.52115E-2</v>
      </c>
    </row>
    <row r="67" spans="2:5" s="1" customFormat="1" ht="14.25" customHeight="1">
      <c r="B67" s="1165">
        <f t="shared" si="1"/>
        <v>47057</v>
      </c>
      <c r="C67" s="1162">
        <f t="shared" si="0"/>
        <v>47057</v>
      </c>
      <c r="D67" s="1163">
        <v>3.5433399999999997E-2</v>
      </c>
      <c r="E67" s="1164">
        <v>3.5433399999999997E-2</v>
      </c>
    </row>
    <row r="68" spans="2:5" s="1" customFormat="1" ht="14.25" customHeight="1">
      <c r="B68" s="1165">
        <f t="shared" si="1"/>
        <v>47087</v>
      </c>
      <c r="C68" s="1165">
        <f t="shared" si="0"/>
        <v>47087</v>
      </c>
      <c r="D68" s="1166">
        <v>3.5654100000000001E-2</v>
      </c>
      <c r="E68" s="1167">
        <v>3.5654100000000001E-2</v>
      </c>
    </row>
    <row r="69" spans="2:5" s="1" customFormat="1" ht="14.25" customHeight="1">
      <c r="B69" s="1165">
        <f t="shared" si="1"/>
        <v>47118</v>
      </c>
      <c r="C69" s="1162">
        <f t="shared" si="0"/>
        <v>47118</v>
      </c>
      <c r="D69" s="1163">
        <v>3.5854299999999999E-2</v>
      </c>
      <c r="E69" s="1164">
        <v>3.5854299999999999E-2</v>
      </c>
    </row>
    <row r="70" spans="2:5" s="1" customFormat="1" ht="14.25" customHeight="1">
      <c r="B70" s="1165">
        <f t="shared" si="1"/>
        <v>47149</v>
      </c>
      <c r="C70" s="1165">
        <f t="shared" si="0"/>
        <v>47149</v>
      </c>
      <c r="D70" s="1166">
        <v>3.6075200000000002E-2</v>
      </c>
      <c r="E70" s="1167">
        <v>3.6075200000000002E-2</v>
      </c>
    </row>
    <row r="71" spans="2:5" s="1" customFormat="1" ht="14.25" customHeight="1">
      <c r="B71" s="1165">
        <f t="shared" si="1"/>
        <v>47177</v>
      </c>
      <c r="C71" s="1162">
        <f t="shared" si="0"/>
        <v>47177</v>
      </c>
      <c r="D71" s="1163">
        <v>3.6285199999999997E-2</v>
      </c>
      <c r="E71" s="1164">
        <v>3.6285199999999997E-2</v>
      </c>
    </row>
    <row r="72" spans="2:5" s="1" customFormat="1" ht="14.25" customHeight="1">
      <c r="B72" s="1165">
        <f t="shared" si="1"/>
        <v>47208</v>
      </c>
      <c r="C72" s="1165">
        <f t="shared" si="0"/>
        <v>47208</v>
      </c>
      <c r="D72" s="1166">
        <v>3.64868E-2</v>
      </c>
      <c r="E72" s="1167">
        <v>3.64868E-2</v>
      </c>
    </row>
    <row r="73" spans="2:5" s="1" customFormat="1" ht="14.25" customHeight="1">
      <c r="B73" s="1165">
        <f t="shared" si="1"/>
        <v>47238</v>
      </c>
      <c r="C73" s="1162">
        <f t="shared" si="0"/>
        <v>47238</v>
      </c>
      <c r="D73" s="1163">
        <v>3.6693200000000002E-2</v>
      </c>
      <c r="E73" s="1164">
        <v>3.6693200000000002E-2</v>
      </c>
    </row>
    <row r="74" spans="2:5" s="1" customFormat="1" ht="14.25" customHeight="1">
      <c r="B74" s="1165">
        <f t="shared" si="1"/>
        <v>47269</v>
      </c>
      <c r="C74" s="1165">
        <f t="shared" ref="C74:C129" si="2">EOMONTH(B74,0)</f>
        <v>47269</v>
      </c>
      <c r="D74" s="1166">
        <v>3.6880499999999997E-2</v>
      </c>
      <c r="E74" s="1167">
        <v>3.6880499999999997E-2</v>
      </c>
    </row>
    <row r="75" spans="2:5" s="1" customFormat="1" ht="14.25" customHeight="1">
      <c r="B75" s="1165">
        <f t="shared" ref="B75:B129" si="3">EOMONTH(B74,1)</f>
        <v>47299</v>
      </c>
      <c r="C75" s="1162">
        <f t="shared" si="2"/>
        <v>47299</v>
      </c>
      <c r="D75" s="1163">
        <v>3.7075799999999999E-2</v>
      </c>
      <c r="E75" s="1164">
        <v>3.7075799999999999E-2</v>
      </c>
    </row>
    <row r="76" spans="2:5" s="1" customFormat="1" ht="14.25" customHeight="1">
      <c r="B76" s="1165">
        <f t="shared" si="3"/>
        <v>47330</v>
      </c>
      <c r="C76" s="1165">
        <f t="shared" si="2"/>
        <v>47330</v>
      </c>
      <c r="D76" s="1166">
        <v>3.7276499999999997E-2</v>
      </c>
      <c r="E76" s="1167">
        <v>3.7276499999999997E-2</v>
      </c>
    </row>
    <row r="77" spans="2:5" s="1" customFormat="1" ht="14.25" customHeight="1">
      <c r="B77" s="1165">
        <f t="shared" si="3"/>
        <v>47361</v>
      </c>
      <c r="C77" s="1162">
        <f t="shared" si="2"/>
        <v>47361</v>
      </c>
      <c r="D77" s="1163">
        <v>3.7469599999999999E-2</v>
      </c>
      <c r="E77" s="1164">
        <v>3.7469599999999999E-2</v>
      </c>
    </row>
    <row r="78" spans="2:5" s="1" customFormat="1" ht="14.25" customHeight="1">
      <c r="B78" s="1165">
        <f t="shared" si="3"/>
        <v>47391</v>
      </c>
      <c r="C78" s="1165">
        <f t="shared" si="2"/>
        <v>47391</v>
      </c>
      <c r="D78" s="1166">
        <v>3.7640800000000002E-2</v>
      </c>
      <c r="E78" s="1167">
        <v>3.7640800000000002E-2</v>
      </c>
    </row>
    <row r="79" spans="2:5" s="1" customFormat="1" ht="14.25" customHeight="1">
      <c r="B79" s="1165">
        <f t="shared" si="3"/>
        <v>47422</v>
      </c>
      <c r="C79" s="1162">
        <f t="shared" si="2"/>
        <v>47422</v>
      </c>
      <c r="D79" s="1163">
        <v>3.7829500000000002E-2</v>
      </c>
      <c r="E79" s="1164">
        <v>3.7829500000000002E-2</v>
      </c>
    </row>
    <row r="80" spans="2:5" s="1" customFormat="1" ht="14.25" customHeight="1">
      <c r="B80" s="1165">
        <f t="shared" si="3"/>
        <v>47452</v>
      </c>
      <c r="C80" s="1165">
        <f t="shared" si="2"/>
        <v>47452</v>
      </c>
      <c r="D80" s="1166">
        <v>3.8011499999999997E-2</v>
      </c>
      <c r="E80" s="1167">
        <v>3.8011499999999997E-2</v>
      </c>
    </row>
    <row r="81" spans="2:5" s="1" customFormat="1" ht="14.25" customHeight="1">
      <c r="B81" s="1165">
        <f t="shared" si="3"/>
        <v>47483</v>
      </c>
      <c r="C81" s="1162">
        <f t="shared" si="2"/>
        <v>47483</v>
      </c>
      <c r="D81" s="1163">
        <v>3.8178299999999998E-2</v>
      </c>
      <c r="E81" s="1164">
        <v>3.8178299999999998E-2</v>
      </c>
    </row>
    <row r="82" spans="2:5" s="1" customFormat="1" ht="14.25" customHeight="1">
      <c r="B82" s="1165">
        <f t="shared" si="3"/>
        <v>47514</v>
      </c>
      <c r="C82" s="1165">
        <f t="shared" si="2"/>
        <v>47514</v>
      </c>
      <c r="D82" s="1166">
        <v>3.8351400000000001E-2</v>
      </c>
      <c r="E82" s="1167">
        <v>3.8351400000000001E-2</v>
      </c>
    </row>
    <row r="83" spans="2:5" s="1" customFormat="1" ht="14.25" customHeight="1">
      <c r="B83" s="1165">
        <f t="shared" si="3"/>
        <v>47542</v>
      </c>
      <c r="C83" s="1162">
        <f t="shared" si="2"/>
        <v>47542</v>
      </c>
      <c r="D83" s="1163">
        <v>3.8516799999999997E-2</v>
      </c>
      <c r="E83" s="1164">
        <v>3.8516799999999997E-2</v>
      </c>
    </row>
    <row r="84" spans="2:5" s="1" customFormat="1" ht="14.25" customHeight="1">
      <c r="B84" s="1165">
        <f t="shared" si="3"/>
        <v>47573</v>
      </c>
      <c r="C84" s="1165">
        <f t="shared" si="2"/>
        <v>47573</v>
      </c>
      <c r="D84" s="1166">
        <v>3.8692200000000003E-2</v>
      </c>
      <c r="E84" s="1167">
        <v>3.8692200000000003E-2</v>
      </c>
    </row>
    <row r="85" spans="2:5" s="1" customFormat="1" ht="14.25" customHeight="1">
      <c r="B85" s="1165">
        <f t="shared" si="3"/>
        <v>47603</v>
      </c>
      <c r="C85" s="1162">
        <f t="shared" si="2"/>
        <v>47603</v>
      </c>
      <c r="D85" s="1163">
        <v>3.8856099999999998E-2</v>
      </c>
      <c r="E85" s="1164">
        <v>3.8856099999999998E-2</v>
      </c>
    </row>
    <row r="86" spans="2:5" s="1" customFormat="1" ht="14.25" customHeight="1">
      <c r="B86" s="1165">
        <f t="shared" si="3"/>
        <v>47634</v>
      </c>
      <c r="C86" s="1165">
        <f t="shared" si="2"/>
        <v>47634</v>
      </c>
      <c r="D86" s="1166">
        <v>3.8995700000000001E-2</v>
      </c>
      <c r="E86" s="1167">
        <v>3.8995700000000001E-2</v>
      </c>
    </row>
    <row r="87" spans="2:5" s="1" customFormat="1" ht="14.25" customHeight="1">
      <c r="B87" s="1165">
        <f t="shared" si="3"/>
        <v>47664</v>
      </c>
      <c r="C87" s="1162">
        <f t="shared" si="2"/>
        <v>47664</v>
      </c>
      <c r="D87" s="1163">
        <v>3.9159800000000002E-2</v>
      </c>
      <c r="E87" s="1164">
        <v>3.9159800000000002E-2</v>
      </c>
    </row>
    <row r="88" spans="2:5" s="1" customFormat="1" ht="14.25" customHeight="1">
      <c r="B88" s="1165">
        <f t="shared" si="3"/>
        <v>47695</v>
      </c>
      <c r="C88" s="1165">
        <f t="shared" si="2"/>
        <v>47695</v>
      </c>
      <c r="D88" s="1166">
        <v>3.9307799999999997E-2</v>
      </c>
      <c r="E88" s="1167">
        <v>3.9307799999999997E-2</v>
      </c>
    </row>
    <row r="89" spans="2:5" s="1" customFormat="1" ht="14.25" customHeight="1">
      <c r="B89" s="1165">
        <f t="shared" si="3"/>
        <v>47726</v>
      </c>
      <c r="C89" s="1162">
        <f t="shared" si="2"/>
        <v>47726</v>
      </c>
      <c r="D89" s="1163">
        <v>3.9446299999999997E-2</v>
      </c>
      <c r="E89" s="1164">
        <v>3.9446299999999997E-2</v>
      </c>
    </row>
    <row r="90" spans="2:5" s="1" customFormat="1" ht="14.25" customHeight="1">
      <c r="B90" s="1165">
        <f t="shared" si="3"/>
        <v>47756</v>
      </c>
      <c r="C90" s="1165">
        <f t="shared" si="2"/>
        <v>47756</v>
      </c>
      <c r="D90" s="1166">
        <v>3.9600099999999999E-2</v>
      </c>
      <c r="E90" s="1167">
        <v>3.9600099999999999E-2</v>
      </c>
    </row>
    <row r="91" spans="2:5" s="1" customFormat="1" ht="14.25" customHeight="1">
      <c r="B91" s="1165">
        <f t="shared" si="3"/>
        <v>47787</v>
      </c>
      <c r="C91" s="1162">
        <f t="shared" si="2"/>
        <v>47787</v>
      </c>
      <c r="D91" s="1163">
        <v>3.97413E-2</v>
      </c>
      <c r="E91" s="1164">
        <v>3.97413E-2</v>
      </c>
    </row>
    <row r="92" spans="2:5" s="1" customFormat="1" ht="14.25" customHeight="1">
      <c r="B92" s="1165">
        <f t="shared" si="3"/>
        <v>47817</v>
      </c>
      <c r="C92" s="1165">
        <f t="shared" si="2"/>
        <v>47817</v>
      </c>
      <c r="D92" s="1166">
        <v>3.9865400000000002E-2</v>
      </c>
      <c r="E92" s="1167">
        <v>3.9865400000000002E-2</v>
      </c>
    </row>
    <row r="93" spans="2:5" s="1" customFormat="1" ht="14.25" customHeight="1">
      <c r="B93" s="1165">
        <f t="shared" si="3"/>
        <v>47848</v>
      </c>
      <c r="C93" s="1162">
        <f t="shared" si="2"/>
        <v>47848</v>
      </c>
      <c r="D93" s="1163">
        <v>3.9999800000000002E-2</v>
      </c>
      <c r="E93" s="1164">
        <v>3.9999800000000002E-2</v>
      </c>
    </row>
    <row r="94" spans="2:5" s="1" customFormat="1" ht="14.25" customHeight="1">
      <c r="B94" s="1165">
        <f t="shared" si="3"/>
        <v>47879</v>
      </c>
      <c r="C94" s="1165">
        <f t="shared" si="2"/>
        <v>47879</v>
      </c>
      <c r="D94" s="1166">
        <v>4.0133099999999998E-2</v>
      </c>
      <c r="E94" s="1167">
        <v>4.0133099999999998E-2</v>
      </c>
    </row>
    <row r="95" spans="2:5" s="1" customFormat="1" ht="14.25" customHeight="1">
      <c r="B95" s="1165">
        <f t="shared" si="3"/>
        <v>47907</v>
      </c>
      <c r="C95" s="1162">
        <f t="shared" si="2"/>
        <v>47907</v>
      </c>
      <c r="D95" s="1163">
        <v>4.0257300000000003E-2</v>
      </c>
      <c r="E95" s="1164">
        <v>4.0257300000000003E-2</v>
      </c>
    </row>
    <row r="96" spans="2:5" s="1" customFormat="1" ht="14.25" customHeight="1">
      <c r="B96" s="1165">
        <f t="shared" si="3"/>
        <v>47938</v>
      </c>
      <c r="C96" s="1165">
        <f t="shared" si="2"/>
        <v>47938</v>
      </c>
      <c r="D96" s="1166">
        <v>4.0389799999999997E-2</v>
      </c>
      <c r="E96" s="1167">
        <v>4.0389799999999997E-2</v>
      </c>
    </row>
    <row r="97" spans="2:5" s="1" customFormat="1" ht="14.25" customHeight="1">
      <c r="B97" s="1165">
        <f t="shared" si="3"/>
        <v>47968</v>
      </c>
      <c r="C97" s="1162">
        <f t="shared" si="2"/>
        <v>47968</v>
      </c>
      <c r="D97" s="1163">
        <v>4.0521700000000001E-2</v>
      </c>
      <c r="E97" s="1164">
        <v>4.0521700000000001E-2</v>
      </c>
    </row>
    <row r="98" spans="2:5" s="1" customFormat="1" ht="14.25" customHeight="1">
      <c r="B98" s="1165">
        <f t="shared" si="3"/>
        <v>47999</v>
      </c>
      <c r="C98" s="1165">
        <f t="shared" si="2"/>
        <v>47999</v>
      </c>
      <c r="D98" s="1166">
        <v>4.06399E-2</v>
      </c>
      <c r="E98" s="1167">
        <v>4.06399E-2</v>
      </c>
    </row>
    <row r="99" spans="2:5" s="1" customFormat="1" ht="14.25" customHeight="1">
      <c r="B99" s="1165">
        <f t="shared" si="3"/>
        <v>48029</v>
      </c>
      <c r="C99" s="1162">
        <f t="shared" si="2"/>
        <v>48029</v>
      </c>
      <c r="D99" s="1163">
        <v>4.0775800000000001E-2</v>
      </c>
      <c r="E99" s="1164">
        <v>4.0775800000000001E-2</v>
      </c>
    </row>
    <row r="100" spans="2:5" s="1" customFormat="1" ht="14.25" customHeight="1">
      <c r="B100" s="1165">
        <f t="shared" si="3"/>
        <v>48060</v>
      </c>
      <c r="C100" s="1165">
        <f t="shared" si="2"/>
        <v>48060</v>
      </c>
      <c r="D100" s="1166">
        <v>4.0901600000000003E-2</v>
      </c>
      <c r="E100" s="1167">
        <v>4.0901600000000003E-2</v>
      </c>
    </row>
    <row r="101" spans="2:5" s="1" customFormat="1" ht="14.25" customHeight="1">
      <c r="B101" s="1165">
        <f t="shared" si="3"/>
        <v>48091</v>
      </c>
      <c r="C101" s="1162">
        <f t="shared" si="2"/>
        <v>48091</v>
      </c>
      <c r="D101" s="1163">
        <v>4.1027599999999997E-2</v>
      </c>
      <c r="E101" s="1164">
        <v>4.1027599999999997E-2</v>
      </c>
    </row>
    <row r="102" spans="2:5" s="1" customFormat="1" ht="14.25" customHeight="1">
      <c r="B102" s="1165">
        <f t="shared" si="3"/>
        <v>48121</v>
      </c>
      <c r="C102" s="1165">
        <f t="shared" si="2"/>
        <v>48121</v>
      </c>
      <c r="D102" s="1166">
        <v>4.1161499999999997E-2</v>
      </c>
      <c r="E102" s="1167">
        <v>4.1161499999999997E-2</v>
      </c>
    </row>
    <row r="103" spans="2:5" s="1" customFormat="1" ht="14.25" customHeight="1">
      <c r="B103" s="1165">
        <f t="shared" si="3"/>
        <v>48152</v>
      </c>
      <c r="C103" s="1162">
        <f t="shared" si="2"/>
        <v>48152</v>
      </c>
      <c r="D103" s="1163">
        <v>4.1290199999999999E-2</v>
      </c>
      <c r="E103" s="1164">
        <v>4.1290199999999999E-2</v>
      </c>
    </row>
    <row r="104" spans="2:5" s="1" customFormat="1" ht="14.25" customHeight="1">
      <c r="B104" s="1165">
        <f t="shared" si="3"/>
        <v>48182</v>
      </c>
      <c r="C104" s="1165">
        <f t="shared" si="2"/>
        <v>48182</v>
      </c>
      <c r="D104" s="1166">
        <v>4.1423700000000001E-2</v>
      </c>
      <c r="E104" s="1167">
        <v>4.1423700000000001E-2</v>
      </c>
    </row>
    <row r="105" spans="2:5" s="1" customFormat="1" ht="14.25" customHeight="1">
      <c r="B105" s="1165">
        <f t="shared" si="3"/>
        <v>48213</v>
      </c>
      <c r="C105" s="1162">
        <f t="shared" si="2"/>
        <v>48213</v>
      </c>
      <c r="D105" s="1163">
        <v>4.1546300000000001E-2</v>
      </c>
      <c r="E105" s="1164">
        <v>4.1546300000000001E-2</v>
      </c>
    </row>
    <row r="106" spans="2:5" s="1" customFormat="1" ht="14.25" customHeight="1">
      <c r="B106" s="1165">
        <f t="shared" si="3"/>
        <v>48244</v>
      </c>
      <c r="C106" s="1165">
        <f t="shared" si="2"/>
        <v>48244</v>
      </c>
      <c r="D106" s="1166">
        <v>4.1661799999999999E-2</v>
      </c>
      <c r="E106" s="1167">
        <v>4.1661799999999999E-2</v>
      </c>
    </row>
    <row r="107" spans="2:5" s="1" customFormat="1" ht="14.25" customHeight="1">
      <c r="B107" s="1165">
        <f t="shared" si="3"/>
        <v>48273</v>
      </c>
      <c r="C107" s="1162">
        <f t="shared" si="2"/>
        <v>48273</v>
      </c>
      <c r="D107" s="1163">
        <v>4.1793200000000003E-2</v>
      </c>
      <c r="E107" s="1164">
        <v>4.1793200000000003E-2</v>
      </c>
    </row>
    <row r="108" spans="2:5" s="1" customFormat="1" ht="14.25" customHeight="1">
      <c r="B108" s="1165">
        <f t="shared" si="3"/>
        <v>48304</v>
      </c>
      <c r="C108" s="1165">
        <f t="shared" si="2"/>
        <v>48304</v>
      </c>
      <c r="D108" s="1166">
        <v>4.19193E-2</v>
      </c>
      <c r="E108" s="1167">
        <v>4.19193E-2</v>
      </c>
    </row>
    <row r="109" spans="2:5" s="1" customFormat="1" ht="14.25" customHeight="1">
      <c r="B109" s="1165">
        <f t="shared" si="3"/>
        <v>48334</v>
      </c>
      <c r="C109" s="1162">
        <f t="shared" si="2"/>
        <v>48334</v>
      </c>
      <c r="D109" s="1163">
        <v>4.2037199999999997E-2</v>
      </c>
      <c r="E109" s="1164">
        <v>4.2037199999999997E-2</v>
      </c>
    </row>
    <row r="110" spans="2:5" s="1" customFormat="1" ht="14.25" customHeight="1">
      <c r="B110" s="1165">
        <f t="shared" si="3"/>
        <v>48365</v>
      </c>
      <c r="C110" s="1165">
        <f t="shared" si="2"/>
        <v>48365</v>
      </c>
      <c r="D110" s="1166">
        <v>4.2149300000000001E-2</v>
      </c>
      <c r="E110" s="1167">
        <v>4.2149300000000001E-2</v>
      </c>
    </row>
    <row r="111" spans="2:5" s="1" customFormat="1" ht="14.25" customHeight="1">
      <c r="B111" s="1165">
        <f t="shared" si="3"/>
        <v>48395</v>
      </c>
      <c r="C111" s="1162">
        <f t="shared" si="2"/>
        <v>48395</v>
      </c>
      <c r="D111" s="1163">
        <v>4.2275600000000003E-2</v>
      </c>
      <c r="E111" s="1164">
        <v>4.2275600000000003E-2</v>
      </c>
    </row>
    <row r="112" spans="2:5" s="1" customFormat="1" ht="14.25" customHeight="1">
      <c r="B112" s="1165">
        <f t="shared" si="3"/>
        <v>48426</v>
      </c>
      <c r="C112" s="1165">
        <f t="shared" si="2"/>
        <v>48426</v>
      </c>
      <c r="D112" s="1166">
        <v>4.2395700000000001E-2</v>
      </c>
      <c r="E112" s="1167">
        <v>4.2395700000000001E-2</v>
      </c>
    </row>
    <row r="113" spans="2:5" s="1" customFormat="1" ht="14.25" customHeight="1">
      <c r="B113" s="1165">
        <f t="shared" si="3"/>
        <v>48457</v>
      </c>
      <c r="C113" s="1162">
        <f t="shared" si="2"/>
        <v>48457</v>
      </c>
      <c r="D113" s="1163">
        <v>4.2529299999999999E-2</v>
      </c>
      <c r="E113" s="1164">
        <v>4.2529299999999999E-2</v>
      </c>
    </row>
    <row r="114" spans="2:5" s="1" customFormat="1" ht="14.25" customHeight="1">
      <c r="B114" s="1165">
        <f t="shared" si="3"/>
        <v>48487</v>
      </c>
      <c r="C114" s="1165">
        <f t="shared" si="2"/>
        <v>48487</v>
      </c>
      <c r="D114" s="1166">
        <v>4.2647299999999999E-2</v>
      </c>
      <c r="E114" s="1167">
        <v>4.2647299999999999E-2</v>
      </c>
    </row>
    <row r="115" spans="2:5" s="1" customFormat="1" ht="14.25" customHeight="1">
      <c r="B115" s="1165">
        <f t="shared" si="3"/>
        <v>48518</v>
      </c>
      <c r="C115" s="1162">
        <f t="shared" si="2"/>
        <v>48518</v>
      </c>
      <c r="D115" s="1163">
        <v>4.2763000000000002E-2</v>
      </c>
      <c r="E115" s="1164">
        <v>4.2763000000000002E-2</v>
      </c>
    </row>
    <row r="116" spans="2:5" s="1" customFormat="1" ht="14.25" customHeight="1">
      <c r="B116" s="1165">
        <f t="shared" si="3"/>
        <v>48548</v>
      </c>
      <c r="C116" s="1165">
        <f t="shared" si="2"/>
        <v>48548</v>
      </c>
      <c r="D116" s="1166">
        <v>4.2894599999999998E-2</v>
      </c>
      <c r="E116" s="1167">
        <v>4.2894599999999998E-2</v>
      </c>
    </row>
    <row r="117" spans="2:5" s="1" customFormat="1" ht="14.25" customHeight="1">
      <c r="B117" s="1165">
        <f t="shared" si="3"/>
        <v>48579</v>
      </c>
      <c r="C117" s="1162">
        <f t="shared" si="2"/>
        <v>48579</v>
      </c>
      <c r="D117" s="1163">
        <v>4.3011000000000001E-2</v>
      </c>
      <c r="E117" s="1164">
        <v>4.3011000000000001E-2</v>
      </c>
    </row>
    <row r="118" spans="2:5" s="1" customFormat="1" ht="14.25" customHeight="1">
      <c r="B118" s="1165">
        <f t="shared" si="3"/>
        <v>48610</v>
      </c>
      <c r="C118" s="1165">
        <f t="shared" si="2"/>
        <v>48610</v>
      </c>
      <c r="D118" s="1166">
        <v>4.3125299999999998E-2</v>
      </c>
      <c r="E118" s="1167">
        <v>4.3125299999999998E-2</v>
      </c>
    </row>
    <row r="119" spans="2:5" s="1" customFormat="1" ht="14.25" customHeight="1">
      <c r="B119" s="1165">
        <f t="shared" si="3"/>
        <v>48638</v>
      </c>
      <c r="C119" s="1162">
        <f t="shared" si="2"/>
        <v>48638</v>
      </c>
      <c r="D119" s="1163">
        <v>4.32465E-2</v>
      </c>
      <c r="E119" s="1164">
        <v>4.32465E-2</v>
      </c>
    </row>
    <row r="120" spans="2:5" s="1" customFormat="1" ht="14.25" customHeight="1">
      <c r="B120" s="1165">
        <f t="shared" si="3"/>
        <v>48669</v>
      </c>
      <c r="C120" s="1165">
        <f t="shared" si="2"/>
        <v>48669</v>
      </c>
      <c r="D120" s="1166">
        <v>4.3367099999999999E-2</v>
      </c>
      <c r="E120" s="1167">
        <v>4.3367099999999999E-2</v>
      </c>
    </row>
    <row r="121" spans="2:5" s="1" customFormat="1" ht="14.25" customHeight="1">
      <c r="B121" s="1165">
        <f t="shared" si="3"/>
        <v>48699</v>
      </c>
      <c r="C121" s="1162">
        <f t="shared" si="2"/>
        <v>48699</v>
      </c>
      <c r="D121" s="1163">
        <v>4.3492400000000001E-2</v>
      </c>
      <c r="E121" s="1164">
        <v>4.3492400000000001E-2</v>
      </c>
    </row>
    <row r="122" spans="2:5" s="1" customFormat="1" ht="14.25" customHeight="1">
      <c r="B122" s="1165">
        <f t="shared" si="3"/>
        <v>48730</v>
      </c>
      <c r="C122" s="1165">
        <f t="shared" si="2"/>
        <v>48730</v>
      </c>
      <c r="D122" s="1166">
        <v>4.3596900000000001E-2</v>
      </c>
      <c r="E122" s="1167">
        <v>4.3596900000000001E-2</v>
      </c>
    </row>
    <row r="123" spans="2:5" s="1" customFormat="1" ht="14.25" customHeight="1">
      <c r="B123" s="1165">
        <f t="shared" si="3"/>
        <v>48760</v>
      </c>
      <c r="C123" s="1162">
        <f t="shared" si="2"/>
        <v>48760</v>
      </c>
      <c r="D123" s="1163">
        <v>4.3718199999999999E-2</v>
      </c>
      <c r="E123" s="1164">
        <v>4.3718199999999999E-2</v>
      </c>
    </row>
    <row r="124" spans="2:5" s="1" customFormat="1" ht="14.25" customHeight="1">
      <c r="B124" s="1165">
        <f t="shared" si="3"/>
        <v>48791</v>
      </c>
      <c r="C124" s="1165">
        <f t="shared" si="2"/>
        <v>48791</v>
      </c>
      <c r="D124" s="1166">
        <v>4.3824599999999998E-2</v>
      </c>
      <c r="E124" s="1167">
        <v>4.3824599999999998E-2</v>
      </c>
    </row>
    <row r="125" spans="2:5" s="1" customFormat="1" ht="14.25" customHeight="1">
      <c r="B125" s="1165">
        <f t="shared" si="3"/>
        <v>48822</v>
      </c>
      <c r="C125" s="1162">
        <f t="shared" si="2"/>
        <v>48822</v>
      </c>
      <c r="D125" s="1163">
        <v>4.39482E-2</v>
      </c>
      <c r="E125" s="1164">
        <v>4.39482E-2</v>
      </c>
    </row>
    <row r="126" spans="2:5" s="1" customFormat="1" ht="14.25" customHeight="1">
      <c r="B126" s="1165">
        <f t="shared" si="3"/>
        <v>48852</v>
      </c>
      <c r="C126" s="1165">
        <f t="shared" si="2"/>
        <v>48852</v>
      </c>
      <c r="D126" s="1166">
        <v>4.4065100000000003E-2</v>
      </c>
      <c r="E126" s="1167">
        <v>4.4065100000000003E-2</v>
      </c>
    </row>
    <row r="127" spans="2:5" s="1" customFormat="1" ht="14.25" customHeight="1">
      <c r="B127" s="1165">
        <f t="shared" si="3"/>
        <v>48883</v>
      </c>
      <c r="C127" s="1162">
        <f t="shared" si="2"/>
        <v>48883</v>
      </c>
      <c r="D127" s="1163">
        <v>4.4174699999999997E-2</v>
      </c>
      <c r="E127" s="1164">
        <v>4.4174699999999997E-2</v>
      </c>
    </row>
    <row r="128" spans="2:5" s="1" customFormat="1" ht="14.25" customHeight="1">
      <c r="B128" s="1165">
        <f t="shared" si="3"/>
        <v>48913</v>
      </c>
      <c r="C128" s="1165">
        <f t="shared" si="2"/>
        <v>48913</v>
      </c>
      <c r="D128" s="1166">
        <v>4.4296000000000002E-2</v>
      </c>
      <c r="E128" s="1167">
        <v>4.4296000000000002E-2</v>
      </c>
    </row>
    <row r="129" spans="2:5" s="1" customFormat="1" ht="14.25" customHeight="1">
      <c r="B129" s="1165">
        <f t="shared" si="3"/>
        <v>48944</v>
      </c>
      <c r="C129" s="1168">
        <f t="shared" si="2"/>
        <v>48944</v>
      </c>
      <c r="D129" s="1169">
        <v>4.4406300000000003E-2</v>
      </c>
      <c r="E129" s="1170">
        <v>4.4406300000000003E-2</v>
      </c>
    </row>
    <row r="130" spans="2:5" s="1" customFormat="1" ht="14.25" customHeight="1"/>
    <row r="131" spans="2:5" s="1" customFormat="1" ht="14.25" customHeight="1"/>
    <row r="132" spans="2:5" s="1" customFormat="1" ht="14.25" customHeight="1"/>
    <row r="133" spans="2:5" s="1" customFormat="1" ht="14.25" customHeight="1"/>
    <row r="134" spans="2:5" s="1" customFormat="1" ht="14.25" customHeight="1"/>
    <row r="135" spans="2:5" s="1" customFormat="1" ht="14.25" customHeight="1"/>
    <row r="136" spans="2:5" s="1" customFormat="1" ht="14.25" customHeight="1"/>
    <row r="137" spans="2:5" s="1" customFormat="1" ht="14.25" customHeight="1"/>
    <row r="138" spans="2:5" s="1" customFormat="1" ht="14.25" customHeight="1"/>
    <row r="139" spans="2:5" s="1" customFormat="1" ht="14.25" customHeight="1"/>
    <row r="140" spans="2:5" s="1" customFormat="1" ht="14.25" customHeight="1"/>
    <row r="141" spans="2:5" s="1" customFormat="1" ht="14.25" customHeight="1"/>
    <row r="142" spans="2:5" s="1" customFormat="1" ht="14.25" customHeight="1"/>
    <row r="143" spans="2:5" s="1" customFormat="1" ht="14.25" customHeight="1"/>
    <row r="144" spans="2:5" s="1" customFormat="1" ht="14.25" customHeight="1"/>
    <row r="145" s="1" customFormat="1" ht="14.25" customHeight="1"/>
    <row r="146" s="1" customFormat="1" ht="14.25" customHeight="1"/>
    <row r="147" s="1" customFormat="1" ht="14.25" customHeight="1"/>
    <row r="148" s="1" customFormat="1" ht="14.25" customHeight="1"/>
    <row r="149" s="1" customFormat="1" ht="14.25" customHeight="1"/>
    <row r="150" s="1" customFormat="1" ht="14.25" customHeight="1"/>
    <row r="151" s="1" customFormat="1" ht="14.25" customHeight="1"/>
    <row r="152" s="1" customFormat="1" ht="14.25" customHeight="1"/>
    <row r="153" s="1" customFormat="1" ht="14.25" customHeight="1"/>
    <row r="154" s="1" customFormat="1" ht="14.25" customHeight="1"/>
    <row r="155" s="1" customFormat="1" ht="14.25" customHeight="1"/>
    <row r="156" s="1" customFormat="1" ht="14.25" customHeight="1"/>
    <row r="157" s="1" customFormat="1" ht="14.25" customHeight="1"/>
    <row r="158" s="1" customFormat="1" ht="14.25" customHeight="1"/>
    <row r="159" s="1" customFormat="1" ht="14.25" customHeight="1"/>
    <row r="160" s="1" customFormat="1" ht="14.25" customHeight="1"/>
    <row r="161" s="1" customFormat="1" ht="14.25" customHeight="1"/>
    <row r="162" s="1" customFormat="1" ht="14.25" customHeight="1"/>
    <row r="163" s="1" customFormat="1" ht="14.25" customHeight="1"/>
    <row r="164" s="1" customFormat="1" ht="14.25" customHeight="1"/>
    <row r="165" s="1" customFormat="1" ht="14.25" customHeight="1"/>
    <row r="166" s="1" customFormat="1" ht="14.25" customHeight="1"/>
    <row r="167" s="1" customFormat="1" ht="14.25" customHeight="1"/>
    <row r="168" s="1" customFormat="1" ht="14.25" customHeight="1"/>
    <row r="169" s="1" customFormat="1" ht="14.25" customHeight="1"/>
    <row r="170" s="1" customFormat="1" ht="14.25" customHeight="1"/>
    <row r="171" s="1" customFormat="1" ht="14.25" customHeight="1"/>
    <row r="172" s="1" customFormat="1" ht="14.25" customHeight="1"/>
    <row r="173" s="1" customFormat="1" ht="14.25" customHeight="1"/>
    <row r="174" s="1" customFormat="1" ht="14.25" customHeight="1"/>
    <row r="175" s="1" customFormat="1" ht="14.25" customHeight="1"/>
    <row r="176" s="1" customFormat="1" ht="14.25" customHeight="1"/>
    <row r="177" s="1" customFormat="1" ht="14.25" customHeight="1"/>
    <row r="178" s="1" customFormat="1" ht="14.25" customHeight="1"/>
    <row r="179" s="1" customFormat="1" ht="14.25" customHeight="1"/>
    <row r="180" s="1" customFormat="1" ht="14.25" customHeight="1"/>
    <row r="181" s="1" customFormat="1" ht="14.25" customHeight="1"/>
    <row r="182" s="1" customFormat="1" ht="14.25" customHeight="1"/>
    <row r="183" s="1" customFormat="1" ht="14.25" customHeight="1"/>
    <row r="184" s="1" customFormat="1" ht="14.25" customHeight="1"/>
    <row r="185" s="1" customFormat="1" ht="14.25" customHeight="1"/>
    <row r="186" s="1" customFormat="1" ht="14.25" customHeight="1"/>
    <row r="187" s="1" customFormat="1" ht="14.25" customHeight="1"/>
    <row r="188" s="1" customFormat="1" ht="14.25" customHeight="1"/>
    <row r="189" s="1" customFormat="1" ht="14.25" customHeight="1"/>
    <row r="190" s="1" customFormat="1" ht="14.25" customHeight="1"/>
    <row r="191" s="1" customFormat="1" ht="14.25" customHeight="1"/>
    <row r="192" s="1" customFormat="1" ht="14.25" customHeight="1"/>
    <row r="193" s="1" customFormat="1" ht="14.25" customHeight="1"/>
    <row r="194" s="1" customFormat="1" ht="14.25" customHeight="1"/>
    <row r="195" s="1" customFormat="1" ht="14.25" customHeight="1"/>
    <row r="196" s="1" customFormat="1" ht="14.25" customHeight="1"/>
    <row r="197" s="1" customFormat="1" ht="14.25" customHeight="1"/>
    <row r="198" s="1" customFormat="1" ht="14.25" customHeight="1"/>
    <row r="199" s="1" customFormat="1" ht="14.25" customHeight="1"/>
    <row r="200" s="1" customFormat="1" ht="14.25" customHeight="1"/>
    <row r="201" s="1" customFormat="1" ht="14.25" customHeight="1"/>
    <row r="202" s="1" customFormat="1" ht="14.25" customHeight="1"/>
    <row r="203" s="1" customFormat="1" ht="14.25" customHeight="1"/>
    <row r="204" s="1" customFormat="1" ht="14.25" customHeight="1"/>
    <row r="205" s="1" customFormat="1" ht="14.25" customHeight="1"/>
    <row r="206" s="1" customFormat="1" ht="14.25" customHeight="1"/>
    <row r="207" s="1" customFormat="1" ht="14.25" customHeight="1"/>
    <row r="208" s="1" customFormat="1" ht="14.25" customHeight="1"/>
    <row r="209" s="1" customFormat="1" ht="14.25" customHeight="1"/>
    <row r="210" s="1" customFormat="1" ht="14.25" customHeight="1"/>
    <row r="211" s="1" customFormat="1" ht="14.25" customHeight="1"/>
    <row r="212" s="1" customFormat="1" ht="14.25" customHeight="1"/>
    <row r="213" s="1" customFormat="1" ht="14.25" customHeight="1"/>
    <row r="214" s="1" customFormat="1" ht="14.25" customHeight="1"/>
    <row r="215" s="1" customFormat="1" ht="14.25" customHeight="1"/>
    <row r="216" s="1" customFormat="1" ht="14.25" customHeight="1"/>
    <row r="217" s="1" customFormat="1" ht="14.25" customHeight="1"/>
    <row r="218" s="1" customFormat="1" ht="14.25" customHeight="1"/>
    <row r="219" s="1" customFormat="1" ht="14.25" customHeight="1"/>
    <row r="220" s="1" customFormat="1" ht="14.25" customHeight="1"/>
    <row r="221" s="1" customFormat="1" ht="14.25" customHeight="1"/>
    <row r="222" s="1" customFormat="1" ht="14.25" customHeight="1"/>
    <row r="223" s="1" customFormat="1" ht="14.25" customHeight="1"/>
    <row r="224" s="1" customFormat="1" ht="14.25" customHeight="1"/>
    <row r="225" s="1" customFormat="1" ht="14.25" customHeight="1"/>
    <row r="226" s="1" customFormat="1" ht="14.25" customHeight="1"/>
    <row r="227" s="1" customFormat="1" ht="14.25" customHeight="1"/>
    <row r="228" s="1" customFormat="1" ht="14.25" customHeight="1"/>
    <row r="229" s="1" customFormat="1" ht="14.25" customHeight="1"/>
    <row r="230" s="1" customFormat="1" ht="14.25" customHeight="1"/>
    <row r="231" s="1" customFormat="1" ht="14.25" customHeight="1"/>
    <row r="232" s="1" customFormat="1" ht="14.25" customHeight="1"/>
    <row r="233" s="1" customFormat="1" ht="14.25" customHeight="1"/>
    <row r="234" s="1" customFormat="1" ht="14.25" customHeight="1"/>
    <row r="235" s="1" customFormat="1" ht="14.25" customHeight="1"/>
    <row r="236" s="1" customFormat="1" ht="14.25" customHeight="1"/>
    <row r="237" s="1" customFormat="1" ht="14.25" customHeight="1"/>
    <row r="238" s="1" customFormat="1" ht="14.25" customHeight="1"/>
    <row r="239" s="1" customFormat="1" ht="14.25" customHeight="1"/>
    <row r="240" s="1" customFormat="1" ht="14.25" customHeight="1"/>
    <row r="241" s="1" customFormat="1" ht="14.25" customHeight="1"/>
    <row r="242" s="1" customFormat="1" ht="14.25" customHeight="1"/>
    <row r="243" s="1" customFormat="1" ht="14.25" customHeight="1"/>
    <row r="244" s="1" customFormat="1" ht="14.25" customHeight="1"/>
    <row r="245" s="1" customFormat="1" ht="14.25" customHeight="1"/>
    <row r="246" s="1" customFormat="1" ht="14.25" customHeight="1"/>
    <row r="247" s="1" customFormat="1" ht="14.25" customHeight="1"/>
    <row r="248" s="1" customFormat="1" ht="14.25" customHeight="1"/>
    <row r="249" s="1" customFormat="1" ht="14.25" customHeight="1"/>
    <row r="250" s="1" customFormat="1" ht="14.25" customHeight="1"/>
    <row r="251" s="1" customFormat="1" ht="14.25" customHeight="1"/>
    <row r="252" s="1" customFormat="1" ht="14.25" customHeight="1"/>
    <row r="253" s="1" customFormat="1" ht="14.25" customHeight="1"/>
    <row r="254" s="1" customFormat="1" ht="14.25" customHeight="1"/>
    <row r="255" s="1" customFormat="1" ht="14.25" customHeight="1"/>
    <row r="256" s="1" customFormat="1" ht="14.25" customHeight="1"/>
    <row r="257" s="1" customFormat="1" ht="14.25" customHeight="1"/>
    <row r="258" s="1" customFormat="1" ht="14.25" customHeight="1"/>
    <row r="259" s="1" customFormat="1" ht="14.25" customHeight="1"/>
    <row r="260" s="1" customFormat="1" ht="14.25" customHeight="1"/>
    <row r="261" s="1" customFormat="1" ht="14.25" customHeight="1"/>
    <row r="262" s="1" customFormat="1" ht="14.25" customHeight="1"/>
    <row r="263" s="1" customFormat="1" ht="14.25" customHeight="1"/>
    <row r="264" s="1" customFormat="1" ht="14.25" customHeight="1"/>
    <row r="265" s="1" customFormat="1" ht="14.25" customHeight="1"/>
    <row r="266" s="1" customFormat="1" ht="14.25" customHeight="1"/>
    <row r="267" s="1" customFormat="1" ht="14.25" customHeight="1"/>
    <row r="268" s="1" customFormat="1" ht="14.25" customHeight="1"/>
    <row r="269" s="1" customFormat="1" ht="14.25" customHeight="1"/>
    <row r="270" s="1" customFormat="1" ht="14.25" customHeight="1"/>
    <row r="271" s="1" customFormat="1" ht="14.25" customHeight="1"/>
    <row r="272" s="1" customFormat="1" ht="14.25" customHeight="1"/>
    <row r="273" s="1" customFormat="1" ht="14.25" customHeight="1"/>
    <row r="274" s="1" customFormat="1" ht="14.25" customHeight="1"/>
    <row r="275" s="1" customFormat="1" ht="14.25" customHeight="1"/>
    <row r="276" s="1" customFormat="1" ht="14.25" customHeight="1"/>
    <row r="277" s="1" customFormat="1" ht="14.25" customHeight="1"/>
    <row r="278" s="1" customFormat="1" ht="14.25" customHeight="1"/>
    <row r="279" s="1" customFormat="1" ht="14.25" customHeight="1"/>
    <row r="280" s="1" customFormat="1" ht="14.25" customHeight="1"/>
    <row r="281" s="1" customFormat="1" ht="14.25" customHeight="1"/>
    <row r="282" s="1" customFormat="1" ht="14.25" customHeight="1"/>
    <row r="283" s="1" customFormat="1" ht="14.25" customHeight="1"/>
    <row r="284" s="1" customFormat="1" ht="14.25" customHeight="1"/>
    <row r="285" s="1" customFormat="1" ht="14.25" customHeight="1"/>
    <row r="286" s="1" customFormat="1" ht="14.25" customHeight="1"/>
    <row r="287" s="1" customFormat="1" ht="14.25" customHeight="1"/>
    <row r="288" s="1" customFormat="1" ht="14.25" customHeight="1"/>
    <row r="289" s="1" customFormat="1" ht="14.25" customHeight="1"/>
    <row r="290" s="1" customFormat="1" ht="14.25" customHeight="1"/>
    <row r="291" s="1" customFormat="1" ht="14.25" customHeight="1"/>
    <row r="292" s="1" customFormat="1" ht="14.25" customHeight="1"/>
    <row r="293" s="1" customFormat="1" ht="14.25" customHeight="1"/>
    <row r="294" s="1" customFormat="1" ht="14.25" customHeight="1"/>
    <row r="295" s="1" customFormat="1" ht="14.25" customHeight="1"/>
    <row r="296" s="1" customFormat="1" ht="14.25" customHeight="1"/>
    <row r="297" s="1" customFormat="1" ht="14.25" customHeight="1"/>
    <row r="298" s="1" customFormat="1" ht="14.25" customHeight="1"/>
    <row r="299" s="1" customFormat="1" ht="14.25" customHeight="1"/>
    <row r="300" s="1" customFormat="1" ht="14.25" customHeight="1"/>
    <row r="301" s="1" customFormat="1" ht="14.25" customHeight="1"/>
    <row r="302" s="1" customFormat="1" ht="14.25" customHeight="1"/>
    <row r="303" s="1" customFormat="1" ht="14.25" customHeight="1"/>
    <row r="304" s="1" customFormat="1" ht="14.25" customHeight="1"/>
    <row r="305" s="1" customFormat="1" ht="14.25" customHeight="1"/>
    <row r="306" s="1" customFormat="1" ht="14.25" customHeight="1"/>
    <row r="307" s="1" customFormat="1" ht="14.25" customHeight="1"/>
    <row r="308" s="1" customFormat="1" ht="14.25" customHeight="1"/>
    <row r="309" s="1" customFormat="1" ht="14.25" customHeight="1"/>
    <row r="310" s="1" customFormat="1" ht="14.25" customHeight="1"/>
    <row r="311" s="1" customFormat="1" ht="14.25" customHeight="1"/>
    <row r="312" s="1" customFormat="1" ht="14.25" customHeight="1"/>
    <row r="313" s="1" customFormat="1" ht="14.25" customHeight="1"/>
    <row r="314" s="1" customFormat="1" ht="14.25" customHeight="1"/>
    <row r="315" s="1" customFormat="1" ht="14.25" customHeight="1"/>
    <row r="316" s="1" customFormat="1" ht="14.25" customHeight="1"/>
    <row r="317" s="1" customFormat="1" ht="14.25" customHeight="1"/>
    <row r="318" s="1" customFormat="1" ht="14.25" customHeight="1"/>
    <row r="319" s="1" customFormat="1" ht="14.25" customHeight="1"/>
    <row r="320" s="1" customFormat="1" ht="14.25" customHeight="1"/>
    <row r="321" s="1" customFormat="1" ht="14.25" customHeight="1"/>
    <row r="322" s="1" customFormat="1" ht="14.25" customHeight="1"/>
  </sheetData>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91B77-6951-40C3-9DE5-AEFFB65B57D8}">
  <sheetPr>
    <tabColor theme="9" tint="0.59999389629810485"/>
  </sheetPr>
  <dimension ref="C18"/>
  <sheetViews>
    <sheetView showGridLines="0" workbookViewId="0">
      <selection activeCell="B78" sqref="B78:B81"/>
    </sheetView>
  </sheetViews>
  <sheetFormatPr defaultRowHeight="15"/>
  <sheetData>
    <row r="18" spans="3:3">
      <c r="C18" s="1009">
        <f>'PERPETUITY MIDDLEMAN INPUT TAB'!C70</f>
        <v>0</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B5F6D9-79E3-4B29-A312-EB3FC2221F87}">
  <sheetPr>
    <tabColor theme="9" tint="0.59999389629810485"/>
  </sheetPr>
  <dimension ref="A1:EF100"/>
  <sheetViews>
    <sheetView showGridLines="0" zoomScale="55" zoomScaleNormal="55" workbookViewId="0">
      <selection activeCell="B78" sqref="B78:B81"/>
    </sheetView>
  </sheetViews>
  <sheetFormatPr defaultColWidth="9.140625" defaultRowHeight="15.75" customHeight="1"/>
  <cols>
    <col min="1" max="1" width="2.42578125" style="105" customWidth="1"/>
    <col min="2" max="2" width="78" style="107" bestFit="1" customWidth="1"/>
    <col min="3" max="124" width="14.7109375" style="105" customWidth="1"/>
    <col min="125" max="125" width="8.140625" style="49" customWidth="1"/>
    <col min="126" max="136" width="14.7109375" style="105" customWidth="1"/>
    <col min="137" max="16384" width="9.140625" style="105"/>
  </cols>
  <sheetData>
    <row r="1" spans="1:136" s="49" customFormat="1" ht="15.75" customHeight="1">
      <c r="B1" s="50"/>
    </row>
    <row r="2" spans="1:136" s="49" customFormat="1" ht="15.75" customHeight="1">
      <c r="B2" s="123" t="s">
        <v>693</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244"/>
      <c r="DV2" s="366"/>
      <c r="DW2" s="124"/>
      <c r="DX2" s="124"/>
      <c r="DY2" s="124"/>
      <c r="DZ2" s="124"/>
      <c r="EA2" s="124"/>
      <c r="EB2" s="124"/>
      <c r="EC2" s="124"/>
      <c r="ED2" s="124"/>
      <c r="EE2" s="124"/>
      <c r="EF2" s="244"/>
    </row>
    <row r="3" spans="1:136" s="49" customFormat="1" ht="15.75" customHeight="1">
      <c r="B3" s="52" t="s">
        <v>494</v>
      </c>
      <c r="C3" s="120"/>
      <c r="D3" s="120">
        <f>'Cash Flow - AM'!F3</f>
        <v>0</v>
      </c>
      <c r="E3" s="120">
        <f>D3+1</f>
        <v>1</v>
      </c>
      <c r="F3" s="120">
        <f t="shared" ref="F3:BQ3" si="0">E3+1</f>
        <v>2</v>
      </c>
      <c r="G3" s="120">
        <f t="shared" si="0"/>
        <v>3</v>
      </c>
      <c r="H3" s="120">
        <f t="shared" si="0"/>
        <v>4</v>
      </c>
      <c r="I3" s="120">
        <f t="shared" si="0"/>
        <v>5</v>
      </c>
      <c r="J3" s="120">
        <f t="shared" si="0"/>
        <v>6</v>
      </c>
      <c r="K3" s="120">
        <f t="shared" si="0"/>
        <v>7</v>
      </c>
      <c r="L3" s="120">
        <f t="shared" si="0"/>
        <v>8</v>
      </c>
      <c r="M3" s="120">
        <f t="shared" si="0"/>
        <v>9</v>
      </c>
      <c r="N3" s="120">
        <f t="shared" si="0"/>
        <v>10</v>
      </c>
      <c r="O3" s="120">
        <f t="shared" si="0"/>
        <v>11</v>
      </c>
      <c r="P3" s="120">
        <f t="shared" si="0"/>
        <v>12</v>
      </c>
      <c r="Q3" s="120">
        <f t="shared" si="0"/>
        <v>13</v>
      </c>
      <c r="R3" s="120">
        <f t="shared" si="0"/>
        <v>14</v>
      </c>
      <c r="S3" s="120">
        <f t="shared" si="0"/>
        <v>15</v>
      </c>
      <c r="T3" s="120">
        <f t="shared" si="0"/>
        <v>16</v>
      </c>
      <c r="U3" s="120">
        <f t="shared" si="0"/>
        <v>17</v>
      </c>
      <c r="V3" s="120">
        <f t="shared" si="0"/>
        <v>18</v>
      </c>
      <c r="W3" s="120">
        <f t="shared" si="0"/>
        <v>19</v>
      </c>
      <c r="X3" s="120">
        <f t="shared" si="0"/>
        <v>20</v>
      </c>
      <c r="Y3" s="120">
        <f t="shared" si="0"/>
        <v>21</v>
      </c>
      <c r="Z3" s="120">
        <f t="shared" si="0"/>
        <v>22</v>
      </c>
      <c r="AA3" s="120">
        <f t="shared" si="0"/>
        <v>23</v>
      </c>
      <c r="AB3" s="120">
        <f t="shared" si="0"/>
        <v>24</v>
      </c>
      <c r="AC3" s="120">
        <f t="shared" si="0"/>
        <v>25</v>
      </c>
      <c r="AD3" s="120">
        <f t="shared" si="0"/>
        <v>26</v>
      </c>
      <c r="AE3" s="120">
        <f t="shared" si="0"/>
        <v>27</v>
      </c>
      <c r="AF3" s="120">
        <f t="shared" si="0"/>
        <v>28</v>
      </c>
      <c r="AG3" s="120">
        <f t="shared" si="0"/>
        <v>29</v>
      </c>
      <c r="AH3" s="120">
        <f t="shared" si="0"/>
        <v>30</v>
      </c>
      <c r="AI3" s="120">
        <f t="shared" si="0"/>
        <v>31</v>
      </c>
      <c r="AJ3" s="120">
        <f t="shared" si="0"/>
        <v>32</v>
      </c>
      <c r="AK3" s="120">
        <f t="shared" si="0"/>
        <v>33</v>
      </c>
      <c r="AL3" s="120">
        <f t="shared" si="0"/>
        <v>34</v>
      </c>
      <c r="AM3" s="120">
        <f t="shared" si="0"/>
        <v>35</v>
      </c>
      <c r="AN3" s="120">
        <f t="shared" si="0"/>
        <v>36</v>
      </c>
      <c r="AO3" s="120">
        <f t="shared" si="0"/>
        <v>37</v>
      </c>
      <c r="AP3" s="120">
        <f t="shared" si="0"/>
        <v>38</v>
      </c>
      <c r="AQ3" s="120">
        <f t="shared" si="0"/>
        <v>39</v>
      </c>
      <c r="AR3" s="120">
        <f t="shared" si="0"/>
        <v>40</v>
      </c>
      <c r="AS3" s="120">
        <f t="shared" si="0"/>
        <v>41</v>
      </c>
      <c r="AT3" s="120">
        <f t="shared" si="0"/>
        <v>42</v>
      </c>
      <c r="AU3" s="120">
        <f t="shared" si="0"/>
        <v>43</v>
      </c>
      <c r="AV3" s="120">
        <f t="shared" si="0"/>
        <v>44</v>
      </c>
      <c r="AW3" s="120">
        <f t="shared" si="0"/>
        <v>45</v>
      </c>
      <c r="AX3" s="120">
        <f t="shared" si="0"/>
        <v>46</v>
      </c>
      <c r="AY3" s="120">
        <f t="shared" si="0"/>
        <v>47</v>
      </c>
      <c r="AZ3" s="120">
        <f t="shared" si="0"/>
        <v>48</v>
      </c>
      <c r="BA3" s="120">
        <f t="shared" si="0"/>
        <v>49</v>
      </c>
      <c r="BB3" s="120">
        <f t="shared" si="0"/>
        <v>50</v>
      </c>
      <c r="BC3" s="120">
        <f t="shared" si="0"/>
        <v>51</v>
      </c>
      <c r="BD3" s="120">
        <f t="shared" si="0"/>
        <v>52</v>
      </c>
      <c r="BE3" s="120">
        <f t="shared" si="0"/>
        <v>53</v>
      </c>
      <c r="BF3" s="120">
        <f t="shared" si="0"/>
        <v>54</v>
      </c>
      <c r="BG3" s="120">
        <f t="shared" si="0"/>
        <v>55</v>
      </c>
      <c r="BH3" s="120">
        <f t="shared" si="0"/>
        <v>56</v>
      </c>
      <c r="BI3" s="120">
        <f t="shared" si="0"/>
        <v>57</v>
      </c>
      <c r="BJ3" s="120">
        <f t="shared" si="0"/>
        <v>58</v>
      </c>
      <c r="BK3" s="120">
        <f t="shared" si="0"/>
        <v>59</v>
      </c>
      <c r="BL3" s="120">
        <f t="shared" si="0"/>
        <v>60</v>
      </c>
      <c r="BM3" s="120">
        <f t="shared" si="0"/>
        <v>61</v>
      </c>
      <c r="BN3" s="120">
        <f t="shared" si="0"/>
        <v>62</v>
      </c>
      <c r="BO3" s="120">
        <f t="shared" si="0"/>
        <v>63</v>
      </c>
      <c r="BP3" s="120">
        <f t="shared" si="0"/>
        <v>64</v>
      </c>
      <c r="BQ3" s="120">
        <f t="shared" si="0"/>
        <v>65</v>
      </c>
      <c r="BR3" s="120">
        <f t="shared" ref="BR3:DT3" si="1">BQ3+1</f>
        <v>66</v>
      </c>
      <c r="BS3" s="120">
        <f t="shared" si="1"/>
        <v>67</v>
      </c>
      <c r="BT3" s="120">
        <f t="shared" si="1"/>
        <v>68</v>
      </c>
      <c r="BU3" s="120">
        <f t="shared" si="1"/>
        <v>69</v>
      </c>
      <c r="BV3" s="120">
        <f t="shared" si="1"/>
        <v>70</v>
      </c>
      <c r="BW3" s="120">
        <f t="shared" si="1"/>
        <v>71</v>
      </c>
      <c r="BX3" s="120">
        <f t="shared" si="1"/>
        <v>72</v>
      </c>
      <c r="BY3" s="120">
        <f t="shared" si="1"/>
        <v>73</v>
      </c>
      <c r="BZ3" s="120">
        <f t="shared" si="1"/>
        <v>74</v>
      </c>
      <c r="CA3" s="120">
        <f t="shared" si="1"/>
        <v>75</v>
      </c>
      <c r="CB3" s="120">
        <f t="shared" si="1"/>
        <v>76</v>
      </c>
      <c r="CC3" s="120">
        <f t="shared" si="1"/>
        <v>77</v>
      </c>
      <c r="CD3" s="120">
        <f t="shared" si="1"/>
        <v>78</v>
      </c>
      <c r="CE3" s="120">
        <f t="shared" si="1"/>
        <v>79</v>
      </c>
      <c r="CF3" s="120">
        <f t="shared" si="1"/>
        <v>80</v>
      </c>
      <c r="CG3" s="120">
        <f t="shared" si="1"/>
        <v>81</v>
      </c>
      <c r="CH3" s="120">
        <f t="shared" si="1"/>
        <v>82</v>
      </c>
      <c r="CI3" s="120">
        <f t="shared" si="1"/>
        <v>83</v>
      </c>
      <c r="CJ3" s="120">
        <f t="shared" si="1"/>
        <v>84</v>
      </c>
      <c r="CK3" s="120">
        <f t="shared" si="1"/>
        <v>85</v>
      </c>
      <c r="CL3" s="120">
        <f t="shared" si="1"/>
        <v>86</v>
      </c>
      <c r="CM3" s="120">
        <f t="shared" si="1"/>
        <v>87</v>
      </c>
      <c r="CN3" s="120">
        <f t="shared" si="1"/>
        <v>88</v>
      </c>
      <c r="CO3" s="120">
        <f t="shared" si="1"/>
        <v>89</v>
      </c>
      <c r="CP3" s="120">
        <f t="shared" si="1"/>
        <v>90</v>
      </c>
      <c r="CQ3" s="120">
        <f t="shared" si="1"/>
        <v>91</v>
      </c>
      <c r="CR3" s="120">
        <f t="shared" si="1"/>
        <v>92</v>
      </c>
      <c r="CS3" s="120">
        <f t="shared" si="1"/>
        <v>93</v>
      </c>
      <c r="CT3" s="120">
        <f t="shared" si="1"/>
        <v>94</v>
      </c>
      <c r="CU3" s="120">
        <f t="shared" si="1"/>
        <v>95</v>
      </c>
      <c r="CV3" s="120">
        <f t="shared" si="1"/>
        <v>96</v>
      </c>
      <c r="CW3" s="120">
        <f t="shared" si="1"/>
        <v>97</v>
      </c>
      <c r="CX3" s="120">
        <f t="shared" si="1"/>
        <v>98</v>
      </c>
      <c r="CY3" s="120">
        <f t="shared" si="1"/>
        <v>99</v>
      </c>
      <c r="CZ3" s="120">
        <f t="shared" si="1"/>
        <v>100</v>
      </c>
      <c r="DA3" s="120">
        <f t="shared" si="1"/>
        <v>101</v>
      </c>
      <c r="DB3" s="120">
        <f t="shared" si="1"/>
        <v>102</v>
      </c>
      <c r="DC3" s="120">
        <f t="shared" si="1"/>
        <v>103</v>
      </c>
      <c r="DD3" s="120">
        <f t="shared" si="1"/>
        <v>104</v>
      </c>
      <c r="DE3" s="120">
        <f t="shared" si="1"/>
        <v>105</v>
      </c>
      <c r="DF3" s="120">
        <f t="shared" si="1"/>
        <v>106</v>
      </c>
      <c r="DG3" s="120">
        <f t="shared" si="1"/>
        <v>107</v>
      </c>
      <c r="DH3" s="120">
        <f t="shared" si="1"/>
        <v>108</v>
      </c>
      <c r="DI3" s="120">
        <f t="shared" si="1"/>
        <v>109</v>
      </c>
      <c r="DJ3" s="120">
        <f t="shared" si="1"/>
        <v>110</v>
      </c>
      <c r="DK3" s="120">
        <f t="shared" si="1"/>
        <v>111</v>
      </c>
      <c r="DL3" s="120">
        <f t="shared" si="1"/>
        <v>112</v>
      </c>
      <c r="DM3" s="120">
        <f t="shared" si="1"/>
        <v>113</v>
      </c>
      <c r="DN3" s="120">
        <f t="shared" si="1"/>
        <v>114</v>
      </c>
      <c r="DO3" s="120">
        <f t="shared" si="1"/>
        <v>115</v>
      </c>
      <c r="DP3" s="120">
        <f t="shared" si="1"/>
        <v>116</v>
      </c>
      <c r="DQ3" s="120">
        <f t="shared" si="1"/>
        <v>117</v>
      </c>
      <c r="DR3" s="120">
        <f t="shared" si="1"/>
        <v>118</v>
      </c>
      <c r="DS3" s="120">
        <f t="shared" si="1"/>
        <v>119</v>
      </c>
      <c r="DT3" s="245">
        <f t="shared" si="1"/>
        <v>120</v>
      </c>
      <c r="DV3" s="367"/>
      <c r="DW3" s="120"/>
      <c r="DX3" s="120"/>
      <c r="DY3" s="120"/>
      <c r="DZ3" s="120"/>
      <c r="EA3" s="120"/>
      <c r="EB3" s="120"/>
      <c r="EC3" s="120"/>
      <c r="ED3" s="120"/>
      <c r="EE3" s="120"/>
      <c r="EF3" s="245"/>
    </row>
    <row r="4" spans="1:136" s="49" customFormat="1" ht="15.75" customHeight="1">
      <c r="B4" s="54" t="s">
        <v>495</v>
      </c>
      <c r="C4" s="55"/>
      <c r="D4" s="55">
        <f t="shared" ref="D4:E4" si="2">ROUNDUP(D3/12,0)</f>
        <v>0</v>
      </c>
      <c r="E4" s="55">
        <f t="shared" si="2"/>
        <v>1</v>
      </c>
      <c r="F4" s="55">
        <f>ROUNDUP(F3/12,0)</f>
        <v>1</v>
      </c>
      <c r="G4" s="55">
        <f t="shared" ref="G4:BR4" si="3">ROUNDUP(G3/12,0)</f>
        <v>1</v>
      </c>
      <c r="H4" s="55">
        <f t="shared" si="3"/>
        <v>1</v>
      </c>
      <c r="I4" s="55">
        <f t="shared" si="3"/>
        <v>1</v>
      </c>
      <c r="J4" s="55">
        <f t="shared" si="3"/>
        <v>1</v>
      </c>
      <c r="K4" s="55">
        <f t="shared" si="3"/>
        <v>1</v>
      </c>
      <c r="L4" s="55">
        <f t="shared" si="3"/>
        <v>1</v>
      </c>
      <c r="M4" s="55">
        <f t="shared" si="3"/>
        <v>1</v>
      </c>
      <c r="N4" s="55">
        <f t="shared" si="3"/>
        <v>1</v>
      </c>
      <c r="O4" s="55">
        <f t="shared" si="3"/>
        <v>1</v>
      </c>
      <c r="P4" s="55">
        <f t="shared" si="3"/>
        <v>1</v>
      </c>
      <c r="Q4" s="55">
        <f t="shared" si="3"/>
        <v>2</v>
      </c>
      <c r="R4" s="55">
        <f t="shared" si="3"/>
        <v>2</v>
      </c>
      <c r="S4" s="55">
        <f t="shared" si="3"/>
        <v>2</v>
      </c>
      <c r="T4" s="55">
        <f t="shared" si="3"/>
        <v>2</v>
      </c>
      <c r="U4" s="55">
        <f t="shared" si="3"/>
        <v>2</v>
      </c>
      <c r="V4" s="55">
        <f t="shared" si="3"/>
        <v>2</v>
      </c>
      <c r="W4" s="55">
        <f t="shared" si="3"/>
        <v>2</v>
      </c>
      <c r="X4" s="55">
        <f t="shared" si="3"/>
        <v>2</v>
      </c>
      <c r="Y4" s="55">
        <f t="shared" si="3"/>
        <v>2</v>
      </c>
      <c r="Z4" s="55">
        <f t="shared" si="3"/>
        <v>2</v>
      </c>
      <c r="AA4" s="55">
        <f t="shared" si="3"/>
        <v>2</v>
      </c>
      <c r="AB4" s="55">
        <f t="shared" si="3"/>
        <v>2</v>
      </c>
      <c r="AC4" s="55">
        <f t="shared" si="3"/>
        <v>3</v>
      </c>
      <c r="AD4" s="55">
        <f t="shared" si="3"/>
        <v>3</v>
      </c>
      <c r="AE4" s="55">
        <f t="shared" si="3"/>
        <v>3</v>
      </c>
      <c r="AF4" s="55">
        <f t="shared" si="3"/>
        <v>3</v>
      </c>
      <c r="AG4" s="55">
        <f t="shared" si="3"/>
        <v>3</v>
      </c>
      <c r="AH4" s="55">
        <f t="shared" si="3"/>
        <v>3</v>
      </c>
      <c r="AI4" s="55">
        <f t="shared" si="3"/>
        <v>3</v>
      </c>
      <c r="AJ4" s="55">
        <f t="shared" si="3"/>
        <v>3</v>
      </c>
      <c r="AK4" s="55">
        <f t="shared" si="3"/>
        <v>3</v>
      </c>
      <c r="AL4" s="55">
        <f t="shared" si="3"/>
        <v>3</v>
      </c>
      <c r="AM4" s="55">
        <f t="shared" si="3"/>
        <v>3</v>
      </c>
      <c r="AN4" s="55">
        <f t="shared" si="3"/>
        <v>3</v>
      </c>
      <c r="AO4" s="55">
        <f t="shared" si="3"/>
        <v>4</v>
      </c>
      <c r="AP4" s="55">
        <f t="shared" si="3"/>
        <v>4</v>
      </c>
      <c r="AQ4" s="55">
        <f t="shared" si="3"/>
        <v>4</v>
      </c>
      <c r="AR4" s="55">
        <f t="shared" si="3"/>
        <v>4</v>
      </c>
      <c r="AS4" s="55">
        <f t="shared" si="3"/>
        <v>4</v>
      </c>
      <c r="AT4" s="55">
        <f t="shared" si="3"/>
        <v>4</v>
      </c>
      <c r="AU4" s="55">
        <f t="shared" si="3"/>
        <v>4</v>
      </c>
      <c r="AV4" s="55">
        <f t="shared" si="3"/>
        <v>4</v>
      </c>
      <c r="AW4" s="55">
        <f t="shared" si="3"/>
        <v>4</v>
      </c>
      <c r="AX4" s="55">
        <f t="shared" si="3"/>
        <v>4</v>
      </c>
      <c r="AY4" s="55">
        <f t="shared" si="3"/>
        <v>4</v>
      </c>
      <c r="AZ4" s="55">
        <f t="shared" si="3"/>
        <v>4</v>
      </c>
      <c r="BA4" s="55">
        <f t="shared" si="3"/>
        <v>5</v>
      </c>
      <c r="BB4" s="55">
        <f t="shared" si="3"/>
        <v>5</v>
      </c>
      <c r="BC4" s="55">
        <f t="shared" si="3"/>
        <v>5</v>
      </c>
      <c r="BD4" s="55">
        <f t="shared" si="3"/>
        <v>5</v>
      </c>
      <c r="BE4" s="55">
        <f t="shared" si="3"/>
        <v>5</v>
      </c>
      <c r="BF4" s="55">
        <f t="shared" si="3"/>
        <v>5</v>
      </c>
      <c r="BG4" s="55">
        <f t="shared" si="3"/>
        <v>5</v>
      </c>
      <c r="BH4" s="55">
        <f t="shared" si="3"/>
        <v>5</v>
      </c>
      <c r="BI4" s="55">
        <f t="shared" si="3"/>
        <v>5</v>
      </c>
      <c r="BJ4" s="55">
        <f t="shared" si="3"/>
        <v>5</v>
      </c>
      <c r="BK4" s="55">
        <f t="shared" si="3"/>
        <v>5</v>
      </c>
      <c r="BL4" s="55">
        <f t="shared" si="3"/>
        <v>5</v>
      </c>
      <c r="BM4" s="55">
        <f t="shared" si="3"/>
        <v>6</v>
      </c>
      <c r="BN4" s="55">
        <f t="shared" si="3"/>
        <v>6</v>
      </c>
      <c r="BO4" s="55">
        <f t="shared" si="3"/>
        <v>6</v>
      </c>
      <c r="BP4" s="55">
        <f t="shared" si="3"/>
        <v>6</v>
      </c>
      <c r="BQ4" s="55">
        <f t="shared" si="3"/>
        <v>6</v>
      </c>
      <c r="BR4" s="55">
        <f t="shared" si="3"/>
        <v>6</v>
      </c>
      <c r="BS4" s="55">
        <f t="shared" ref="BS4:DR4" si="4">ROUNDUP(BS3/12,0)</f>
        <v>6</v>
      </c>
      <c r="BT4" s="55">
        <f t="shared" si="4"/>
        <v>6</v>
      </c>
      <c r="BU4" s="55">
        <f t="shared" si="4"/>
        <v>6</v>
      </c>
      <c r="BV4" s="55">
        <f t="shared" si="4"/>
        <v>6</v>
      </c>
      <c r="BW4" s="55">
        <f t="shared" si="4"/>
        <v>6</v>
      </c>
      <c r="BX4" s="55">
        <f t="shared" si="4"/>
        <v>6</v>
      </c>
      <c r="BY4" s="55">
        <f t="shared" si="4"/>
        <v>7</v>
      </c>
      <c r="BZ4" s="55">
        <f t="shared" si="4"/>
        <v>7</v>
      </c>
      <c r="CA4" s="55">
        <f t="shared" si="4"/>
        <v>7</v>
      </c>
      <c r="CB4" s="55">
        <f t="shared" si="4"/>
        <v>7</v>
      </c>
      <c r="CC4" s="55">
        <f t="shared" si="4"/>
        <v>7</v>
      </c>
      <c r="CD4" s="55">
        <f t="shared" si="4"/>
        <v>7</v>
      </c>
      <c r="CE4" s="55">
        <f t="shared" si="4"/>
        <v>7</v>
      </c>
      <c r="CF4" s="55">
        <f t="shared" si="4"/>
        <v>7</v>
      </c>
      <c r="CG4" s="55">
        <f t="shared" si="4"/>
        <v>7</v>
      </c>
      <c r="CH4" s="55">
        <f t="shared" si="4"/>
        <v>7</v>
      </c>
      <c r="CI4" s="55">
        <f t="shared" si="4"/>
        <v>7</v>
      </c>
      <c r="CJ4" s="55">
        <f t="shared" si="4"/>
        <v>7</v>
      </c>
      <c r="CK4" s="55">
        <f t="shared" si="4"/>
        <v>8</v>
      </c>
      <c r="CL4" s="55">
        <f t="shared" si="4"/>
        <v>8</v>
      </c>
      <c r="CM4" s="55">
        <f t="shared" si="4"/>
        <v>8</v>
      </c>
      <c r="CN4" s="55">
        <f t="shared" si="4"/>
        <v>8</v>
      </c>
      <c r="CO4" s="55">
        <f t="shared" si="4"/>
        <v>8</v>
      </c>
      <c r="CP4" s="55">
        <f t="shared" si="4"/>
        <v>8</v>
      </c>
      <c r="CQ4" s="55">
        <f t="shared" si="4"/>
        <v>8</v>
      </c>
      <c r="CR4" s="55">
        <f t="shared" si="4"/>
        <v>8</v>
      </c>
      <c r="CS4" s="55">
        <f t="shared" si="4"/>
        <v>8</v>
      </c>
      <c r="CT4" s="55">
        <f t="shared" si="4"/>
        <v>8</v>
      </c>
      <c r="CU4" s="55">
        <f t="shared" si="4"/>
        <v>8</v>
      </c>
      <c r="CV4" s="55">
        <f t="shared" si="4"/>
        <v>8</v>
      </c>
      <c r="CW4" s="55">
        <f t="shared" si="4"/>
        <v>9</v>
      </c>
      <c r="CX4" s="55">
        <f t="shared" si="4"/>
        <v>9</v>
      </c>
      <c r="CY4" s="55">
        <f t="shared" si="4"/>
        <v>9</v>
      </c>
      <c r="CZ4" s="55">
        <f t="shared" si="4"/>
        <v>9</v>
      </c>
      <c r="DA4" s="55">
        <f t="shared" si="4"/>
        <v>9</v>
      </c>
      <c r="DB4" s="55">
        <f t="shared" si="4"/>
        <v>9</v>
      </c>
      <c r="DC4" s="55">
        <f t="shared" si="4"/>
        <v>9</v>
      </c>
      <c r="DD4" s="55">
        <f t="shared" si="4"/>
        <v>9</v>
      </c>
      <c r="DE4" s="55">
        <f t="shared" si="4"/>
        <v>9</v>
      </c>
      <c r="DF4" s="55">
        <f t="shared" si="4"/>
        <v>9</v>
      </c>
      <c r="DG4" s="55">
        <f t="shared" si="4"/>
        <v>9</v>
      </c>
      <c r="DH4" s="55">
        <f t="shared" si="4"/>
        <v>9</v>
      </c>
      <c r="DI4" s="55">
        <f t="shared" si="4"/>
        <v>10</v>
      </c>
      <c r="DJ4" s="55">
        <f t="shared" si="4"/>
        <v>10</v>
      </c>
      <c r="DK4" s="55">
        <f t="shared" si="4"/>
        <v>10</v>
      </c>
      <c r="DL4" s="55">
        <f t="shared" si="4"/>
        <v>10</v>
      </c>
      <c r="DM4" s="55">
        <f t="shared" si="4"/>
        <v>10</v>
      </c>
      <c r="DN4" s="55">
        <f t="shared" si="4"/>
        <v>10</v>
      </c>
      <c r="DO4" s="55">
        <f t="shared" si="4"/>
        <v>10</v>
      </c>
      <c r="DP4" s="55">
        <f t="shared" si="4"/>
        <v>10</v>
      </c>
      <c r="DQ4" s="55">
        <f t="shared" si="4"/>
        <v>10</v>
      </c>
      <c r="DR4" s="55">
        <f t="shared" si="4"/>
        <v>10</v>
      </c>
      <c r="DS4" s="55">
        <f t="shared" ref="DS4:DT4" si="5">ROUNDUP(DS3/12,0)</f>
        <v>10</v>
      </c>
      <c r="DT4" s="246">
        <f t="shared" si="5"/>
        <v>10</v>
      </c>
      <c r="DV4" s="368">
        <v>0</v>
      </c>
      <c r="DW4" s="55">
        <v>1</v>
      </c>
      <c r="DX4" s="55">
        <f>DW4+1</f>
        <v>2</v>
      </c>
      <c r="DY4" s="55">
        <f t="shared" ref="DY4" si="6">DX4+1</f>
        <v>3</v>
      </c>
      <c r="DZ4" s="55">
        <f t="shared" ref="DZ4" si="7">DY4+1</f>
        <v>4</v>
      </c>
      <c r="EA4" s="55">
        <f t="shared" ref="EA4" si="8">DZ4+1</f>
        <v>5</v>
      </c>
      <c r="EB4" s="55">
        <f t="shared" ref="EB4" si="9">EA4+1</f>
        <v>6</v>
      </c>
      <c r="EC4" s="55">
        <f t="shared" ref="EC4" si="10">EB4+1</f>
        <v>7</v>
      </c>
      <c r="ED4" s="55">
        <f t="shared" ref="ED4" si="11">EC4+1</f>
        <v>8</v>
      </c>
      <c r="EE4" s="55">
        <f t="shared" ref="EE4" si="12">ED4+1</f>
        <v>9</v>
      </c>
      <c r="EF4" s="246">
        <f t="shared" ref="EF4" si="13">EE4+1</f>
        <v>10</v>
      </c>
    </row>
    <row r="5" spans="1:136" s="49" customFormat="1" ht="15.75" customHeight="1">
      <c r="B5" s="67" t="s">
        <v>497</v>
      </c>
      <c r="C5" s="56"/>
      <c r="D5" s="56">
        <f>'Cash Flow - AM'!F5</f>
        <v>45346</v>
      </c>
      <c r="E5" s="56">
        <f t="shared" ref="E5" si="14">+EOMONTH(D5,1)</f>
        <v>45382</v>
      </c>
      <c r="F5" s="56">
        <f t="shared" ref="F5" si="15">+EOMONTH(E5,1)</f>
        <v>45412</v>
      </c>
      <c r="G5" s="56">
        <f t="shared" ref="G5" si="16">+EOMONTH(F5,1)</f>
        <v>45443</v>
      </c>
      <c r="H5" s="56">
        <f t="shared" ref="H5" si="17">+EOMONTH(G5,1)</f>
        <v>45473</v>
      </c>
      <c r="I5" s="56">
        <f t="shared" ref="I5" si="18">+EOMONTH(H5,1)</f>
        <v>45504</v>
      </c>
      <c r="J5" s="56">
        <f t="shared" ref="J5" si="19">+EOMONTH(I5,1)</f>
        <v>45535</v>
      </c>
      <c r="K5" s="56">
        <f t="shared" ref="K5" si="20">+EOMONTH(J5,1)</f>
        <v>45565</v>
      </c>
      <c r="L5" s="56">
        <f t="shared" ref="L5" si="21">+EOMONTH(K5,1)</f>
        <v>45596</v>
      </c>
      <c r="M5" s="56">
        <f t="shared" ref="M5" si="22">+EOMONTH(L5,1)</f>
        <v>45626</v>
      </c>
      <c r="N5" s="56">
        <f t="shared" ref="N5" si="23">+EOMONTH(M5,1)</f>
        <v>45657</v>
      </c>
      <c r="O5" s="56">
        <f t="shared" ref="O5" si="24">+EOMONTH(N5,1)</f>
        <v>45688</v>
      </c>
      <c r="P5" s="56">
        <f t="shared" ref="P5" si="25">+EOMONTH(O5,1)</f>
        <v>45716</v>
      </c>
      <c r="Q5" s="56">
        <f t="shared" ref="Q5" si="26">+EOMONTH(P5,1)</f>
        <v>45747</v>
      </c>
      <c r="R5" s="56">
        <f t="shared" ref="R5" si="27">+EOMONTH(Q5,1)</f>
        <v>45777</v>
      </c>
      <c r="S5" s="56">
        <f t="shared" ref="S5" si="28">+EOMONTH(R5,1)</f>
        <v>45808</v>
      </c>
      <c r="T5" s="56">
        <f t="shared" ref="T5" si="29">+EOMONTH(S5,1)</f>
        <v>45838</v>
      </c>
      <c r="U5" s="56">
        <f t="shared" ref="U5" si="30">+EOMONTH(T5,1)</f>
        <v>45869</v>
      </c>
      <c r="V5" s="56">
        <f t="shared" ref="V5" si="31">+EOMONTH(U5,1)</f>
        <v>45900</v>
      </c>
      <c r="W5" s="56">
        <f t="shared" ref="W5" si="32">+EOMONTH(V5,1)</f>
        <v>45930</v>
      </c>
      <c r="X5" s="56">
        <f t="shared" ref="X5" si="33">+EOMONTH(W5,1)</f>
        <v>45961</v>
      </c>
      <c r="Y5" s="56">
        <f t="shared" ref="Y5" si="34">+EOMONTH(X5,1)</f>
        <v>45991</v>
      </c>
      <c r="Z5" s="56">
        <f t="shared" ref="Z5" si="35">+EOMONTH(Y5,1)</f>
        <v>46022</v>
      </c>
      <c r="AA5" s="56">
        <f t="shared" ref="AA5" si="36">+EOMONTH(Z5,1)</f>
        <v>46053</v>
      </c>
      <c r="AB5" s="56">
        <f t="shared" ref="AB5" si="37">+EOMONTH(AA5,1)</f>
        <v>46081</v>
      </c>
      <c r="AC5" s="56">
        <f t="shared" ref="AC5" si="38">+EOMONTH(AB5,1)</f>
        <v>46112</v>
      </c>
      <c r="AD5" s="56">
        <f t="shared" ref="AD5" si="39">+EOMONTH(AC5,1)</f>
        <v>46142</v>
      </c>
      <c r="AE5" s="56">
        <f t="shared" ref="AE5" si="40">+EOMONTH(AD5,1)</f>
        <v>46173</v>
      </c>
      <c r="AF5" s="56">
        <f t="shared" ref="AF5" si="41">+EOMONTH(AE5,1)</f>
        <v>46203</v>
      </c>
      <c r="AG5" s="56">
        <f t="shared" ref="AG5" si="42">+EOMONTH(AF5,1)</f>
        <v>46234</v>
      </c>
      <c r="AH5" s="56">
        <f t="shared" ref="AH5" si="43">+EOMONTH(AG5,1)</f>
        <v>46265</v>
      </c>
      <c r="AI5" s="56">
        <f t="shared" ref="AI5" si="44">+EOMONTH(AH5,1)</f>
        <v>46295</v>
      </c>
      <c r="AJ5" s="56">
        <f t="shared" ref="AJ5" si="45">+EOMONTH(AI5,1)</f>
        <v>46326</v>
      </c>
      <c r="AK5" s="56">
        <f t="shared" ref="AK5" si="46">+EOMONTH(AJ5,1)</f>
        <v>46356</v>
      </c>
      <c r="AL5" s="56">
        <f t="shared" ref="AL5" si="47">+EOMONTH(AK5,1)</f>
        <v>46387</v>
      </c>
      <c r="AM5" s="56">
        <f t="shared" ref="AM5" si="48">+EOMONTH(AL5,1)</f>
        <v>46418</v>
      </c>
      <c r="AN5" s="56">
        <f t="shared" ref="AN5" si="49">+EOMONTH(AM5,1)</f>
        <v>46446</v>
      </c>
      <c r="AO5" s="56">
        <f t="shared" ref="AO5" si="50">+EOMONTH(AN5,1)</f>
        <v>46477</v>
      </c>
      <c r="AP5" s="56">
        <f t="shared" ref="AP5" si="51">+EOMONTH(AO5,1)</f>
        <v>46507</v>
      </c>
      <c r="AQ5" s="56">
        <f t="shared" ref="AQ5" si="52">+EOMONTH(AP5,1)</f>
        <v>46538</v>
      </c>
      <c r="AR5" s="56">
        <f t="shared" ref="AR5" si="53">+EOMONTH(AQ5,1)</f>
        <v>46568</v>
      </c>
      <c r="AS5" s="56">
        <f t="shared" ref="AS5" si="54">+EOMONTH(AR5,1)</f>
        <v>46599</v>
      </c>
      <c r="AT5" s="56">
        <f t="shared" ref="AT5" si="55">+EOMONTH(AS5,1)</f>
        <v>46630</v>
      </c>
      <c r="AU5" s="56">
        <f t="shared" ref="AU5" si="56">+EOMONTH(AT5,1)</f>
        <v>46660</v>
      </c>
      <c r="AV5" s="56">
        <f t="shared" ref="AV5" si="57">+EOMONTH(AU5,1)</f>
        <v>46691</v>
      </c>
      <c r="AW5" s="56">
        <f t="shared" ref="AW5" si="58">+EOMONTH(AV5,1)</f>
        <v>46721</v>
      </c>
      <c r="AX5" s="56">
        <f t="shared" ref="AX5" si="59">+EOMONTH(AW5,1)</f>
        <v>46752</v>
      </c>
      <c r="AY5" s="56">
        <f t="shared" ref="AY5" si="60">+EOMONTH(AX5,1)</f>
        <v>46783</v>
      </c>
      <c r="AZ5" s="56">
        <f t="shared" ref="AZ5" si="61">+EOMONTH(AY5,1)</f>
        <v>46812</v>
      </c>
      <c r="BA5" s="56">
        <f t="shared" ref="BA5" si="62">+EOMONTH(AZ5,1)</f>
        <v>46843</v>
      </c>
      <c r="BB5" s="56">
        <f t="shared" ref="BB5" si="63">+EOMONTH(BA5,1)</f>
        <v>46873</v>
      </c>
      <c r="BC5" s="56">
        <f t="shared" ref="BC5" si="64">+EOMONTH(BB5,1)</f>
        <v>46904</v>
      </c>
      <c r="BD5" s="56">
        <f t="shared" ref="BD5" si="65">+EOMONTH(BC5,1)</f>
        <v>46934</v>
      </c>
      <c r="BE5" s="56">
        <f t="shared" ref="BE5" si="66">+EOMONTH(BD5,1)</f>
        <v>46965</v>
      </c>
      <c r="BF5" s="56">
        <f t="shared" ref="BF5" si="67">+EOMONTH(BE5,1)</f>
        <v>46996</v>
      </c>
      <c r="BG5" s="56">
        <f t="shared" ref="BG5" si="68">+EOMONTH(BF5,1)</f>
        <v>47026</v>
      </c>
      <c r="BH5" s="56">
        <f t="shared" ref="BH5" si="69">+EOMONTH(BG5,1)</f>
        <v>47057</v>
      </c>
      <c r="BI5" s="56">
        <f t="shared" ref="BI5" si="70">+EOMONTH(BH5,1)</f>
        <v>47087</v>
      </c>
      <c r="BJ5" s="56">
        <f t="shared" ref="BJ5" si="71">+EOMONTH(BI5,1)</f>
        <v>47118</v>
      </c>
      <c r="BK5" s="56">
        <f t="shared" ref="BK5" si="72">+EOMONTH(BJ5,1)</f>
        <v>47149</v>
      </c>
      <c r="BL5" s="56">
        <f t="shared" ref="BL5" si="73">+EOMONTH(BK5,1)</f>
        <v>47177</v>
      </c>
      <c r="BM5" s="56">
        <f t="shared" ref="BM5" si="74">+EOMONTH(BL5,1)</f>
        <v>47208</v>
      </c>
      <c r="BN5" s="56">
        <f t="shared" ref="BN5" si="75">+EOMONTH(BM5,1)</f>
        <v>47238</v>
      </c>
      <c r="BO5" s="56">
        <f t="shared" ref="BO5" si="76">+EOMONTH(BN5,1)</f>
        <v>47269</v>
      </c>
      <c r="BP5" s="56">
        <f t="shared" ref="BP5" si="77">+EOMONTH(BO5,1)</f>
        <v>47299</v>
      </c>
      <c r="BQ5" s="56">
        <f t="shared" ref="BQ5" si="78">+EOMONTH(BP5,1)</f>
        <v>47330</v>
      </c>
      <c r="BR5" s="56">
        <f t="shared" ref="BR5" si="79">+EOMONTH(BQ5,1)</f>
        <v>47361</v>
      </c>
      <c r="BS5" s="56">
        <f t="shared" ref="BS5" si="80">+EOMONTH(BR5,1)</f>
        <v>47391</v>
      </c>
      <c r="BT5" s="56">
        <f t="shared" ref="BT5" si="81">+EOMONTH(BS5,1)</f>
        <v>47422</v>
      </c>
      <c r="BU5" s="56">
        <f t="shared" ref="BU5" si="82">+EOMONTH(BT5,1)</f>
        <v>47452</v>
      </c>
      <c r="BV5" s="56">
        <f t="shared" ref="BV5" si="83">+EOMONTH(BU5,1)</f>
        <v>47483</v>
      </c>
      <c r="BW5" s="56">
        <f t="shared" ref="BW5" si="84">+EOMONTH(BV5,1)</f>
        <v>47514</v>
      </c>
      <c r="BX5" s="56">
        <f t="shared" ref="BX5" si="85">+EOMONTH(BW5,1)</f>
        <v>47542</v>
      </c>
      <c r="BY5" s="56">
        <f t="shared" ref="BY5" si="86">+EOMONTH(BX5,1)</f>
        <v>47573</v>
      </c>
      <c r="BZ5" s="56">
        <f t="shared" ref="BZ5" si="87">+EOMONTH(BY5,1)</f>
        <v>47603</v>
      </c>
      <c r="CA5" s="56">
        <f t="shared" ref="CA5" si="88">+EOMONTH(BZ5,1)</f>
        <v>47634</v>
      </c>
      <c r="CB5" s="56">
        <f t="shared" ref="CB5" si="89">+EOMONTH(CA5,1)</f>
        <v>47664</v>
      </c>
      <c r="CC5" s="56">
        <f t="shared" ref="CC5" si="90">+EOMONTH(CB5,1)</f>
        <v>47695</v>
      </c>
      <c r="CD5" s="56">
        <f t="shared" ref="CD5" si="91">+EOMONTH(CC5,1)</f>
        <v>47726</v>
      </c>
      <c r="CE5" s="56">
        <f t="shared" ref="CE5" si="92">+EOMONTH(CD5,1)</f>
        <v>47756</v>
      </c>
      <c r="CF5" s="56">
        <f t="shared" ref="CF5" si="93">+EOMONTH(CE5,1)</f>
        <v>47787</v>
      </c>
      <c r="CG5" s="56">
        <f t="shared" ref="CG5" si="94">+EOMONTH(CF5,1)</f>
        <v>47817</v>
      </c>
      <c r="CH5" s="56">
        <f t="shared" ref="CH5" si="95">+EOMONTH(CG5,1)</f>
        <v>47848</v>
      </c>
      <c r="CI5" s="56">
        <f t="shared" ref="CI5" si="96">+EOMONTH(CH5,1)</f>
        <v>47879</v>
      </c>
      <c r="CJ5" s="56">
        <f t="shared" ref="CJ5" si="97">+EOMONTH(CI5,1)</f>
        <v>47907</v>
      </c>
      <c r="CK5" s="56">
        <f t="shared" ref="CK5" si="98">+EOMONTH(CJ5,1)</f>
        <v>47938</v>
      </c>
      <c r="CL5" s="56">
        <f t="shared" ref="CL5" si="99">+EOMONTH(CK5,1)</f>
        <v>47968</v>
      </c>
      <c r="CM5" s="56">
        <f t="shared" ref="CM5" si="100">+EOMONTH(CL5,1)</f>
        <v>47999</v>
      </c>
      <c r="CN5" s="56">
        <f t="shared" ref="CN5" si="101">+EOMONTH(CM5,1)</f>
        <v>48029</v>
      </c>
      <c r="CO5" s="56">
        <f t="shared" ref="CO5" si="102">+EOMONTH(CN5,1)</f>
        <v>48060</v>
      </c>
      <c r="CP5" s="56">
        <f t="shared" ref="CP5" si="103">+EOMONTH(CO5,1)</f>
        <v>48091</v>
      </c>
      <c r="CQ5" s="56">
        <f t="shared" ref="CQ5" si="104">+EOMONTH(CP5,1)</f>
        <v>48121</v>
      </c>
      <c r="CR5" s="56">
        <f t="shared" ref="CR5" si="105">+EOMONTH(CQ5,1)</f>
        <v>48152</v>
      </c>
      <c r="CS5" s="56">
        <f t="shared" ref="CS5" si="106">+EOMONTH(CR5,1)</f>
        <v>48182</v>
      </c>
      <c r="CT5" s="56">
        <f t="shared" ref="CT5" si="107">+EOMONTH(CS5,1)</f>
        <v>48213</v>
      </c>
      <c r="CU5" s="56">
        <f t="shared" ref="CU5" si="108">+EOMONTH(CT5,1)</f>
        <v>48244</v>
      </c>
      <c r="CV5" s="56">
        <f t="shared" ref="CV5" si="109">+EOMONTH(CU5,1)</f>
        <v>48273</v>
      </c>
      <c r="CW5" s="56">
        <f t="shared" ref="CW5" si="110">+EOMONTH(CV5,1)</f>
        <v>48304</v>
      </c>
      <c r="CX5" s="56">
        <f t="shared" ref="CX5" si="111">+EOMONTH(CW5,1)</f>
        <v>48334</v>
      </c>
      <c r="CY5" s="56">
        <f t="shared" ref="CY5" si="112">+EOMONTH(CX5,1)</f>
        <v>48365</v>
      </c>
      <c r="CZ5" s="56">
        <f t="shared" ref="CZ5" si="113">+EOMONTH(CY5,1)</f>
        <v>48395</v>
      </c>
      <c r="DA5" s="56">
        <f t="shared" ref="DA5" si="114">+EOMONTH(CZ5,1)</f>
        <v>48426</v>
      </c>
      <c r="DB5" s="56">
        <f t="shared" ref="DB5" si="115">+EOMONTH(DA5,1)</f>
        <v>48457</v>
      </c>
      <c r="DC5" s="56">
        <f t="shared" ref="DC5" si="116">+EOMONTH(DB5,1)</f>
        <v>48487</v>
      </c>
      <c r="DD5" s="56">
        <f t="shared" ref="DD5" si="117">+EOMONTH(DC5,1)</f>
        <v>48518</v>
      </c>
      <c r="DE5" s="56">
        <f t="shared" ref="DE5" si="118">+EOMONTH(DD5,1)</f>
        <v>48548</v>
      </c>
      <c r="DF5" s="56">
        <f t="shared" ref="DF5" si="119">+EOMONTH(DE5,1)</f>
        <v>48579</v>
      </c>
      <c r="DG5" s="56">
        <f t="shared" ref="DG5" si="120">+EOMONTH(DF5,1)</f>
        <v>48610</v>
      </c>
      <c r="DH5" s="56">
        <f t="shared" ref="DH5" si="121">+EOMONTH(DG5,1)</f>
        <v>48638</v>
      </c>
      <c r="DI5" s="56">
        <f t="shared" ref="DI5" si="122">+EOMONTH(DH5,1)</f>
        <v>48669</v>
      </c>
      <c r="DJ5" s="56">
        <f t="shared" ref="DJ5" si="123">+EOMONTH(DI5,1)</f>
        <v>48699</v>
      </c>
      <c r="DK5" s="56">
        <f t="shared" ref="DK5" si="124">+EOMONTH(DJ5,1)</f>
        <v>48730</v>
      </c>
      <c r="DL5" s="56">
        <f t="shared" ref="DL5" si="125">+EOMONTH(DK5,1)</f>
        <v>48760</v>
      </c>
      <c r="DM5" s="56">
        <f t="shared" ref="DM5" si="126">+EOMONTH(DL5,1)</f>
        <v>48791</v>
      </c>
      <c r="DN5" s="56">
        <f t="shared" ref="DN5" si="127">+EOMONTH(DM5,1)</f>
        <v>48822</v>
      </c>
      <c r="DO5" s="56">
        <f t="shared" ref="DO5" si="128">+EOMONTH(DN5,1)</f>
        <v>48852</v>
      </c>
      <c r="DP5" s="56">
        <f t="shared" ref="DP5" si="129">+EOMONTH(DO5,1)</f>
        <v>48883</v>
      </c>
      <c r="DQ5" s="56">
        <f t="shared" ref="DQ5" si="130">+EOMONTH(DP5,1)</f>
        <v>48913</v>
      </c>
      <c r="DR5" s="56">
        <f t="shared" ref="DR5:DT5" si="131">+EOMONTH(DQ5,1)</f>
        <v>48944</v>
      </c>
      <c r="DS5" s="56">
        <f t="shared" si="131"/>
        <v>48975</v>
      </c>
      <c r="DT5" s="134">
        <f t="shared" si="131"/>
        <v>49003</v>
      </c>
      <c r="DV5" s="133"/>
      <c r="DW5" s="56"/>
      <c r="DX5" s="56"/>
      <c r="DY5" s="56"/>
      <c r="DZ5" s="56"/>
      <c r="EA5" s="56"/>
      <c r="EB5" s="56"/>
      <c r="EC5" s="56"/>
      <c r="ED5" s="56"/>
      <c r="EE5" s="56"/>
      <c r="EF5" s="134"/>
    </row>
    <row r="6" spans="1:136" s="49" customFormat="1" ht="15.75" customHeight="1">
      <c r="A6" s="68"/>
      <c r="B6" s="60" t="s">
        <v>556</v>
      </c>
      <c r="C6" s="69"/>
      <c r="D6" s="69">
        <f>IF(AND(D3&gt;='PERPETUITY MIDDLEMAN INPUT TAB'!$C$16,D3&lt;='PERPETUITY MIDDLEMAN INPUT TAB'!$C$18),'Unit Mix '!$E$84/('PERPETUITY MIDDLEMAN INPUT TAB'!$C$18-'PERPETUITY MIDDLEMAN INPUT TAB'!$C$16+1),0)</f>
        <v>0</v>
      </c>
      <c r="E6" s="69">
        <f>IF(AND(E3&gt;='PERPETUITY MIDDLEMAN INPUT TAB'!$C$16,E3&lt;='PERPETUITY MIDDLEMAN INPUT TAB'!$C$18),'Unit Mix '!$E$84/('PERPETUITY MIDDLEMAN INPUT TAB'!$C$18-'PERPETUITY MIDDLEMAN INPUT TAB'!$C$16+1),0)</f>
        <v>0</v>
      </c>
      <c r="F6" s="69">
        <f>IF(AND(F3&gt;='PERPETUITY MIDDLEMAN INPUT TAB'!$C$16,F3&lt;='PERPETUITY MIDDLEMAN INPUT TAB'!$C$18),'Unit Mix '!$E$84/('PERPETUITY MIDDLEMAN INPUT TAB'!$C$18-'PERPETUITY MIDDLEMAN INPUT TAB'!$C$16+1),0)</f>
        <v>0</v>
      </c>
      <c r="G6" s="69">
        <f>IF(AND(G3&gt;='PERPETUITY MIDDLEMAN INPUT TAB'!$C$16,G3&lt;='PERPETUITY MIDDLEMAN INPUT TAB'!$C$18),'Unit Mix '!$E$84/('PERPETUITY MIDDLEMAN INPUT TAB'!$C$18-'PERPETUITY MIDDLEMAN INPUT TAB'!$C$16+1),0)</f>
        <v>0</v>
      </c>
      <c r="H6" s="69">
        <f>IF(AND(H3&gt;='PERPETUITY MIDDLEMAN INPUT TAB'!$C$16,H3&lt;='PERPETUITY MIDDLEMAN INPUT TAB'!$C$18),'Unit Mix '!$E$84/('PERPETUITY MIDDLEMAN INPUT TAB'!$C$18-'PERPETUITY MIDDLEMAN INPUT TAB'!$C$16+1),0)</f>
        <v>0</v>
      </c>
      <c r="I6" s="69">
        <f>IF(AND(I3&gt;='PERPETUITY MIDDLEMAN INPUT TAB'!$C$16,I3&lt;='PERPETUITY MIDDLEMAN INPUT TAB'!$C$18),'Unit Mix '!$E$84/('PERPETUITY MIDDLEMAN INPUT TAB'!$C$18-'PERPETUITY MIDDLEMAN INPUT TAB'!$C$16+1),0)</f>
        <v>0</v>
      </c>
      <c r="J6" s="69">
        <f>IF(AND(J3&gt;='PERPETUITY MIDDLEMAN INPUT TAB'!$C$16,J3&lt;='PERPETUITY MIDDLEMAN INPUT TAB'!$C$18),'Unit Mix '!$E$84/('PERPETUITY MIDDLEMAN INPUT TAB'!$C$18-'PERPETUITY MIDDLEMAN INPUT TAB'!$C$16+1),0)</f>
        <v>0</v>
      </c>
      <c r="K6" s="69">
        <f>IF(AND(K3&gt;='PERPETUITY MIDDLEMAN INPUT TAB'!$C$16,K3&lt;='PERPETUITY MIDDLEMAN INPUT TAB'!$C$18),'Unit Mix '!$E$84/('PERPETUITY MIDDLEMAN INPUT TAB'!$C$18-'PERPETUITY MIDDLEMAN INPUT TAB'!$C$16+1),0)</f>
        <v>0</v>
      </c>
      <c r="L6" s="69">
        <f>IF(AND(L3&gt;='PERPETUITY MIDDLEMAN INPUT TAB'!$C$16,L3&lt;='PERPETUITY MIDDLEMAN INPUT TAB'!$C$18),'Unit Mix '!$E$84/('PERPETUITY MIDDLEMAN INPUT TAB'!$C$18-'PERPETUITY MIDDLEMAN INPUT TAB'!$C$16+1),0)</f>
        <v>0</v>
      </c>
      <c r="M6" s="69">
        <f>IF(AND(M3&gt;='PERPETUITY MIDDLEMAN INPUT TAB'!$C$16,M3&lt;='PERPETUITY MIDDLEMAN INPUT TAB'!$C$18),'Unit Mix '!$E$84/('PERPETUITY MIDDLEMAN INPUT TAB'!$C$18-'PERPETUITY MIDDLEMAN INPUT TAB'!$C$16+1),0)</f>
        <v>0</v>
      </c>
      <c r="N6" s="69">
        <f>IF(AND(N3&gt;='PERPETUITY MIDDLEMAN INPUT TAB'!$C$16,N3&lt;='PERPETUITY MIDDLEMAN INPUT TAB'!$C$18),'Unit Mix '!$E$84/('PERPETUITY MIDDLEMAN INPUT TAB'!$C$18-'PERPETUITY MIDDLEMAN INPUT TAB'!$C$16+1),0)</f>
        <v>0</v>
      </c>
      <c r="O6" s="69">
        <f>IF(AND(O3&gt;='PERPETUITY MIDDLEMAN INPUT TAB'!$C$16,O3&lt;='PERPETUITY MIDDLEMAN INPUT TAB'!$C$18),'Unit Mix '!$E$84/('PERPETUITY MIDDLEMAN INPUT TAB'!$C$18-'PERPETUITY MIDDLEMAN INPUT TAB'!$C$16+1),0)</f>
        <v>0</v>
      </c>
      <c r="P6" s="69">
        <f>IF(AND(P3&gt;='PERPETUITY MIDDLEMAN INPUT TAB'!$C$16,P3&lt;='PERPETUITY MIDDLEMAN INPUT TAB'!$C$18),'Unit Mix '!$E$84/('PERPETUITY MIDDLEMAN INPUT TAB'!$C$18-'PERPETUITY MIDDLEMAN INPUT TAB'!$C$16+1),0)</f>
        <v>0</v>
      </c>
      <c r="Q6" s="69">
        <f>IF(AND(Q3&gt;='PERPETUITY MIDDLEMAN INPUT TAB'!$C$16,Q3&lt;='PERPETUITY MIDDLEMAN INPUT TAB'!$C$18),'Unit Mix '!$E$84/('PERPETUITY MIDDLEMAN INPUT TAB'!$C$18-'PERPETUITY MIDDLEMAN INPUT TAB'!$C$16+1),0)</f>
        <v>0</v>
      </c>
      <c r="R6" s="69">
        <f>IF(AND(R3&gt;='PERPETUITY MIDDLEMAN INPUT TAB'!$C$16,R3&lt;='PERPETUITY MIDDLEMAN INPUT TAB'!$C$18),'Unit Mix '!$E$84/('PERPETUITY MIDDLEMAN INPUT TAB'!$C$18-'PERPETUITY MIDDLEMAN INPUT TAB'!$C$16+1),0)</f>
        <v>13.181818181818182</v>
      </c>
      <c r="S6" s="69">
        <f>IF(AND(S3&gt;='PERPETUITY MIDDLEMAN INPUT TAB'!$C$16,S3&lt;='PERPETUITY MIDDLEMAN INPUT TAB'!$C$18),'Unit Mix '!$E$84/('PERPETUITY MIDDLEMAN INPUT TAB'!$C$18-'PERPETUITY MIDDLEMAN INPUT TAB'!$C$16+1),0)</f>
        <v>13.181818181818182</v>
      </c>
      <c r="T6" s="69">
        <f>IF(AND(T3&gt;='PERPETUITY MIDDLEMAN INPUT TAB'!$C$16,T3&lt;='PERPETUITY MIDDLEMAN INPUT TAB'!$C$18),'Unit Mix '!$E$84/('PERPETUITY MIDDLEMAN INPUT TAB'!$C$18-'PERPETUITY MIDDLEMAN INPUT TAB'!$C$16+1),0)</f>
        <v>13.181818181818182</v>
      </c>
      <c r="U6" s="69">
        <f>IF(AND(U3&gt;='PERPETUITY MIDDLEMAN INPUT TAB'!$C$16,U3&lt;='PERPETUITY MIDDLEMAN INPUT TAB'!$C$18),'Unit Mix '!$E$84/('PERPETUITY MIDDLEMAN INPUT TAB'!$C$18-'PERPETUITY MIDDLEMAN INPUT TAB'!$C$16+1),0)</f>
        <v>13.181818181818182</v>
      </c>
      <c r="V6" s="69">
        <f>IF(AND(V3&gt;='PERPETUITY MIDDLEMAN INPUT TAB'!$C$16,V3&lt;='PERPETUITY MIDDLEMAN INPUT TAB'!$C$18),'Unit Mix '!$E$84/('PERPETUITY MIDDLEMAN INPUT TAB'!$C$18-'PERPETUITY MIDDLEMAN INPUT TAB'!$C$16+1),0)</f>
        <v>13.181818181818182</v>
      </c>
      <c r="W6" s="69">
        <f>IF(AND(W3&gt;='PERPETUITY MIDDLEMAN INPUT TAB'!$C$16,W3&lt;='PERPETUITY MIDDLEMAN INPUT TAB'!$C$18),'Unit Mix '!$E$84/('PERPETUITY MIDDLEMAN INPUT TAB'!$C$18-'PERPETUITY MIDDLEMAN INPUT TAB'!$C$16+1),0)</f>
        <v>13.181818181818182</v>
      </c>
      <c r="X6" s="69">
        <f>IF(AND(X3&gt;='PERPETUITY MIDDLEMAN INPUT TAB'!$C$16,X3&lt;='PERPETUITY MIDDLEMAN INPUT TAB'!$C$18),'Unit Mix '!$E$84/('PERPETUITY MIDDLEMAN INPUT TAB'!$C$18-'PERPETUITY MIDDLEMAN INPUT TAB'!$C$16+1),0)</f>
        <v>13.181818181818182</v>
      </c>
      <c r="Y6" s="69">
        <f>IF(AND(Y3&gt;='PERPETUITY MIDDLEMAN INPUT TAB'!$C$16,Y3&lt;='PERPETUITY MIDDLEMAN INPUT TAB'!$C$18),'Unit Mix '!$E$84/('PERPETUITY MIDDLEMAN INPUT TAB'!$C$18-'PERPETUITY MIDDLEMAN INPUT TAB'!$C$16+1),0)</f>
        <v>13.181818181818182</v>
      </c>
      <c r="Z6" s="69">
        <f>IF(AND(Z3&gt;='PERPETUITY MIDDLEMAN INPUT TAB'!$C$16,Z3&lt;='PERPETUITY MIDDLEMAN INPUT TAB'!$C$18),'Unit Mix '!$E$84/('PERPETUITY MIDDLEMAN INPUT TAB'!$C$18-'PERPETUITY MIDDLEMAN INPUT TAB'!$C$16+1),0)</f>
        <v>13.181818181818182</v>
      </c>
      <c r="AA6" s="69">
        <f>IF(AND(AA3&gt;='PERPETUITY MIDDLEMAN INPUT TAB'!$C$16,AA3&lt;='PERPETUITY MIDDLEMAN INPUT TAB'!$C$18),'Unit Mix '!$E$84/('PERPETUITY MIDDLEMAN INPUT TAB'!$C$18-'PERPETUITY MIDDLEMAN INPUT TAB'!$C$16+1),0)</f>
        <v>13.181818181818182</v>
      </c>
      <c r="AB6" s="69">
        <f>IF(AND(AB3&gt;='PERPETUITY MIDDLEMAN INPUT TAB'!$C$16,AB3&lt;='PERPETUITY MIDDLEMAN INPUT TAB'!$C$18),'Unit Mix '!$E$84/('PERPETUITY MIDDLEMAN INPUT TAB'!$C$18-'PERPETUITY MIDDLEMAN INPUT TAB'!$C$16+1),0)</f>
        <v>13.181818181818182</v>
      </c>
      <c r="AC6" s="69">
        <f>IF(AND(AC3&gt;='PERPETUITY MIDDLEMAN INPUT TAB'!$C$16,AC3&lt;='PERPETUITY MIDDLEMAN INPUT TAB'!$C$18),'Unit Mix '!$E$84/('PERPETUITY MIDDLEMAN INPUT TAB'!$C$18-'PERPETUITY MIDDLEMAN INPUT TAB'!$C$16+1),0)</f>
        <v>0</v>
      </c>
      <c r="AD6" s="69">
        <f>IF(AND(AD3&gt;='PERPETUITY MIDDLEMAN INPUT TAB'!$C$16,AD3&lt;='PERPETUITY MIDDLEMAN INPUT TAB'!$C$18),'Unit Mix '!$E$84/('PERPETUITY MIDDLEMAN INPUT TAB'!$C$18-'PERPETUITY MIDDLEMAN INPUT TAB'!$C$16+1),0)</f>
        <v>0</v>
      </c>
      <c r="AE6" s="69">
        <f>IF(AND(AE3&gt;='PERPETUITY MIDDLEMAN INPUT TAB'!$C$16,AE3&lt;='PERPETUITY MIDDLEMAN INPUT TAB'!$C$18),'Unit Mix '!$E$84/('PERPETUITY MIDDLEMAN INPUT TAB'!$C$18-'PERPETUITY MIDDLEMAN INPUT TAB'!$C$16+1),0)</f>
        <v>0</v>
      </c>
      <c r="AF6" s="69">
        <f>IF(AND(AF3&gt;='PERPETUITY MIDDLEMAN INPUT TAB'!$C$16,AF3&lt;='PERPETUITY MIDDLEMAN INPUT TAB'!$C$18),'Unit Mix '!$E$84/('PERPETUITY MIDDLEMAN INPUT TAB'!$C$18-'PERPETUITY MIDDLEMAN INPUT TAB'!$C$16+1),0)</f>
        <v>0</v>
      </c>
      <c r="AG6" s="69">
        <f>IF(AND(AG3&gt;='PERPETUITY MIDDLEMAN INPUT TAB'!$C$16,AG3&lt;='PERPETUITY MIDDLEMAN INPUT TAB'!$C$18),'Unit Mix '!$E$84/('PERPETUITY MIDDLEMAN INPUT TAB'!$C$18-'PERPETUITY MIDDLEMAN INPUT TAB'!$C$16+1),0)</f>
        <v>0</v>
      </c>
      <c r="AH6" s="69">
        <f>IF(AND(AH3&gt;='PERPETUITY MIDDLEMAN INPUT TAB'!$C$16,AH3&lt;='PERPETUITY MIDDLEMAN INPUT TAB'!$C$18),'Unit Mix '!$E$84/('PERPETUITY MIDDLEMAN INPUT TAB'!$C$18-'PERPETUITY MIDDLEMAN INPUT TAB'!$C$16+1),0)</f>
        <v>0</v>
      </c>
      <c r="AI6" s="69">
        <f>IF(AND(AI3&gt;='PERPETUITY MIDDLEMAN INPUT TAB'!$C$16,AI3&lt;='PERPETUITY MIDDLEMAN INPUT TAB'!$C$18),'Unit Mix '!$E$84/('PERPETUITY MIDDLEMAN INPUT TAB'!$C$18-'PERPETUITY MIDDLEMAN INPUT TAB'!$C$16+1),0)</f>
        <v>0</v>
      </c>
      <c r="AJ6" s="69">
        <f>IF(AND(AJ3&gt;='PERPETUITY MIDDLEMAN INPUT TAB'!$C$16,AJ3&lt;='PERPETUITY MIDDLEMAN INPUT TAB'!$C$18),'Unit Mix '!$E$84/('PERPETUITY MIDDLEMAN INPUT TAB'!$C$18-'PERPETUITY MIDDLEMAN INPUT TAB'!$C$16+1),0)</f>
        <v>0</v>
      </c>
      <c r="AK6" s="69">
        <f>IF(AND(AK3&gt;='PERPETUITY MIDDLEMAN INPUT TAB'!$C$16,AK3&lt;='PERPETUITY MIDDLEMAN INPUT TAB'!$C$18),'Unit Mix '!$E$84/('PERPETUITY MIDDLEMAN INPUT TAB'!$C$18-'PERPETUITY MIDDLEMAN INPUT TAB'!$C$16+1),0)</f>
        <v>0</v>
      </c>
      <c r="AL6" s="69">
        <f>IF(AND(AL3&gt;='PERPETUITY MIDDLEMAN INPUT TAB'!$C$16,AL3&lt;='PERPETUITY MIDDLEMAN INPUT TAB'!$C$18),'Unit Mix '!$E$84/('PERPETUITY MIDDLEMAN INPUT TAB'!$C$18-'PERPETUITY MIDDLEMAN INPUT TAB'!$C$16+1),0)</f>
        <v>0</v>
      </c>
      <c r="AM6" s="69">
        <f>IF(AND(AM3&gt;='PERPETUITY MIDDLEMAN INPUT TAB'!$C$16,AM3&lt;='PERPETUITY MIDDLEMAN INPUT TAB'!$C$18),'Unit Mix '!$E$84/('PERPETUITY MIDDLEMAN INPUT TAB'!$C$18-'PERPETUITY MIDDLEMAN INPUT TAB'!$C$16+1),0)</f>
        <v>0</v>
      </c>
      <c r="AN6" s="69">
        <f>IF(AND(AN3&gt;='PERPETUITY MIDDLEMAN INPUT TAB'!$C$16,AN3&lt;='PERPETUITY MIDDLEMAN INPUT TAB'!$C$18),'Unit Mix '!$E$84/('PERPETUITY MIDDLEMAN INPUT TAB'!$C$18-'PERPETUITY MIDDLEMAN INPUT TAB'!$C$16+1),0)</f>
        <v>0</v>
      </c>
      <c r="AO6" s="69">
        <f>IF(AND(AO3&gt;='PERPETUITY MIDDLEMAN INPUT TAB'!$C$16,AO3&lt;='PERPETUITY MIDDLEMAN INPUT TAB'!$C$18),'Unit Mix '!$E$84/('PERPETUITY MIDDLEMAN INPUT TAB'!$C$18-'PERPETUITY MIDDLEMAN INPUT TAB'!$C$16+1),0)</f>
        <v>0</v>
      </c>
      <c r="AP6" s="69">
        <f>IF(AND(AP3&gt;='PERPETUITY MIDDLEMAN INPUT TAB'!$C$16,AP3&lt;='PERPETUITY MIDDLEMAN INPUT TAB'!$C$18),'Unit Mix '!$E$84/('PERPETUITY MIDDLEMAN INPUT TAB'!$C$18-'PERPETUITY MIDDLEMAN INPUT TAB'!$C$16+1),0)</f>
        <v>0</v>
      </c>
      <c r="AQ6" s="69">
        <f>IF(AND(AQ3&gt;='PERPETUITY MIDDLEMAN INPUT TAB'!$C$16,AQ3&lt;='PERPETUITY MIDDLEMAN INPUT TAB'!$C$18),'Unit Mix '!$E$84/('PERPETUITY MIDDLEMAN INPUT TAB'!$C$18-'PERPETUITY MIDDLEMAN INPUT TAB'!$C$16+1),0)</f>
        <v>0</v>
      </c>
      <c r="AR6" s="69">
        <f>IF(AND(AR3&gt;='PERPETUITY MIDDLEMAN INPUT TAB'!$C$16,AR3&lt;='PERPETUITY MIDDLEMAN INPUT TAB'!$C$18),'Unit Mix '!$E$84/('PERPETUITY MIDDLEMAN INPUT TAB'!$C$18-'PERPETUITY MIDDLEMAN INPUT TAB'!$C$16+1),0)</f>
        <v>0</v>
      </c>
      <c r="AS6" s="69">
        <f>IF(AND(AS3&gt;='PERPETUITY MIDDLEMAN INPUT TAB'!$C$16,AS3&lt;='PERPETUITY MIDDLEMAN INPUT TAB'!$C$18),'Unit Mix '!$E$84/('PERPETUITY MIDDLEMAN INPUT TAB'!$C$18-'PERPETUITY MIDDLEMAN INPUT TAB'!$C$16+1),0)</f>
        <v>0</v>
      </c>
      <c r="AT6" s="69">
        <f>IF(AND(AT3&gt;='PERPETUITY MIDDLEMAN INPUT TAB'!$C$16,AT3&lt;='PERPETUITY MIDDLEMAN INPUT TAB'!$C$18),'Unit Mix '!$E$84/('PERPETUITY MIDDLEMAN INPUT TAB'!$C$18-'PERPETUITY MIDDLEMAN INPUT TAB'!$C$16+1),0)</f>
        <v>0</v>
      </c>
      <c r="AU6" s="69">
        <f>IF(AND(AU3&gt;='PERPETUITY MIDDLEMAN INPUT TAB'!$C$16,AU3&lt;='PERPETUITY MIDDLEMAN INPUT TAB'!$C$18),'Unit Mix '!$E$84/('PERPETUITY MIDDLEMAN INPUT TAB'!$C$18-'PERPETUITY MIDDLEMAN INPUT TAB'!$C$16+1),0)</f>
        <v>0</v>
      </c>
      <c r="AV6" s="69">
        <f>IF(AND(AV3&gt;='PERPETUITY MIDDLEMAN INPUT TAB'!$C$16,AV3&lt;='PERPETUITY MIDDLEMAN INPUT TAB'!$C$18),'Unit Mix '!$E$84/('PERPETUITY MIDDLEMAN INPUT TAB'!$C$18-'PERPETUITY MIDDLEMAN INPUT TAB'!$C$16+1),0)</f>
        <v>0</v>
      </c>
      <c r="AW6" s="69">
        <f>IF(AND(AW3&gt;='PERPETUITY MIDDLEMAN INPUT TAB'!$C$16,AW3&lt;='PERPETUITY MIDDLEMAN INPUT TAB'!$C$18),'Unit Mix '!$E$84/('PERPETUITY MIDDLEMAN INPUT TAB'!$C$18-'PERPETUITY MIDDLEMAN INPUT TAB'!$C$16+1),0)</f>
        <v>0</v>
      </c>
      <c r="AX6" s="69">
        <f>IF(AND(AX3&gt;='PERPETUITY MIDDLEMAN INPUT TAB'!$C$16,AX3&lt;='PERPETUITY MIDDLEMAN INPUT TAB'!$C$18),'Unit Mix '!$E$84/('PERPETUITY MIDDLEMAN INPUT TAB'!$C$18-'PERPETUITY MIDDLEMAN INPUT TAB'!$C$16+1),0)</f>
        <v>0</v>
      </c>
      <c r="AY6" s="69">
        <f>IF(AND(AY3&gt;='PERPETUITY MIDDLEMAN INPUT TAB'!$C$16,AY3&lt;='PERPETUITY MIDDLEMAN INPUT TAB'!$C$18),'Unit Mix '!$E$84/('PERPETUITY MIDDLEMAN INPUT TAB'!$C$18-'PERPETUITY MIDDLEMAN INPUT TAB'!$C$16+1),0)</f>
        <v>0</v>
      </c>
      <c r="AZ6" s="69">
        <f>IF(AND(AZ3&gt;='PERPETUITY MIDDLEMAN INPUT TAB'!$C$16,AZ3&lt;='PERPETUITY MIDDLEMAN INPUT TAB'!$C$18),'Unit Mix '!$E$84/('PERPETUITY MIDDLEMAN INPUT TAB'!$C$18-'PERPETUITY MIDDLEMAN INPUT TAB'!$C$16+1),0)</f>
        <v>0</v>
      </c>
      <c r="BA6" s="69">
        <f>IF(AND(BA3&gt;='PERPETUITY MIDDLEMAN INPUT TAB'!$C$16,BA3&lt;='PERPETUITY MIDDLEMAN INPUT TAB'!$C$18),'Unit Mix '!$E$84/('PERPETUITY MIDDLEMAN INPUT TAB'!$C$18-'PERPETUITY MIDDLEMAN INPUT TAB'!$C$16+1),0)</f>
        <v>0</v>
      </c>
      <c r="BB6" s="69">
        <f>IF(AND(BB3&gt;='PERPETUITY MIDDLEMAN INPUT TAB'!$C$16,BB3&lt;='PERPETUITY MIDDLEMAN INPUT TAB'!$C$18),'Unit Mix '!$E$84/('PERPETUITY MIDDLEMAN INPUT TAB'!$C$18-'PERPETUITY MIDDLEMAN INPUT TAB'!$C$16+1),0)</f>
        <v>0</v>
      </c>
      <c r="BC6" s="69">
        <f>IF(AND(BC3&gt;='PERPETUITY MIDDLEMAN INPUT TAB'!$C$16,BC3&lt;='PERPETUITY MIDDLEMAN INPUT TAB'!$C$18),'Unit Mix '!$E$84/('PERPETUITY MIDDLEMAN INPUT TAB'!$C$18-'PERPETUITY MIDDLEMAN INPUT TAB'!$C$16+1),0)</f>
        <v>0</v>
      </c>
      <c r="BD6" s="69">
        <f>IF(AND(BD3&gt;='PERPETUITY MIDDLEMAN INPUT TAB'!$C$16,BD3&lt;='PERPETUITY MIDDLEMAN INPUT TAB'!$C$18),'Unit Mix '!$E$84/('PERPETUITY MIDDLEMAN INPUT TAB'!$C$18-'PERPETUITY MIDDLEMAN INPUT TAB'!$C$16+1),0)</f>
        <v>0</v>
      </c>
      <c r="BE6" s="69">
        <f>IF(AND(BE3&gt;='PERPETUITY MIDDLEMAN INPUT TAB'!$C$16,BE3&lt;='PERPETUITY MIDDLEMAN INPUT TAB'!$C$18),'Unit Mix '!$E$84/('PERPETUITY MIDDLEMAN INPUT TAB'!$C$18-'PERPETUITY MIDDLEMAN INPUT TAB'!$C$16+1),0)</f>
        <v>0</v>
      </c>
      <c r="BF6" s="69">
        <f>IF(AND(BF3&gt;='PERPETUITY MIDDLEMAN INPUT TAB'!$C$16,BF3&lt;='PERPETUITY MIDDLEMAN INPUT TAB'!$C$18),'Unit Mix '!$E$84/('PERPETUITY MIDDLEMAN INPUT TAB'!$C$18-'PERPETUITY MIDDLEMAN INPUT TAB'!$C$16+1),0)</f>
        <v>0</v>
      </c>
      <c r="BG6" s="69">
        <f>IF(AND(BG3&gt;='PERPETUITY MIDDLEMAN INPUT TAB'!$C$16,BG3&lt;='PERPETUITY MIDDLEMAN INPUT TAB'!$C$18),'Unit Mix '!$E$84/('PERPETUITY MIDDLEMAN INPUT TAB'!$C$18-'PERPETUITY MIDDLEMAN INPUT TAB'!$C$16+1),0)</f>
        <v>0</v>
      </c>
      <c r="BH6" s="69">
        <f>IF(AND(BH3&gt;='PERPETUITY MIDDLEMAN INPUT TAB'!$C$16,BH3&lt;='PERPETUITY MIDDLEMAN INPUT TAB'!$C$18),'Unit Mix '!$E$84/('PERPETUITY MIDDLEMAN INPUT TAB'!$C$18-'PERPETUITY MIDDLEMAN INPUT TAB'!$C$16+1),0)</f>
        <v>0</v>
      </c>
      <c r="BI6" s="69">
        <f>IF(AND(BI3&gt;='PERPETUITY MIDDLEMAN INPUT TAB'!$C$16,BI3&lt;='PERPETUITY MIDDLEMAN INPUT TAB'!$C$18),'Unit Mix '!$E$84/('PERPETUITY MIDDLEMAN INPUT TAB'!$C$18-'PERPETUITY MIDDLEMAN INPUT TAB'!$C$16+1),0)</f>
        <v>0</v>
      </c>
      <c r="BJ6" s="69">
        <f>IF(AND(BJ3&gt;='PERPETUITY MIDDLEMAN INPUT TAB'!$C$16,BJ3&lt;='PERPETUITY MIDDLEMAN INPUT TAB'!$C$18),'Unit Mix '!$E$84/('PERPETUITY MIDDLEMAN INPUT TAB'!$C$18-'PERPETUITY MIDDLEMAN INPUT TAB'!$C$16+1),0)</f>
        <v>0</v>
      </c>
      <c r="BK6" s="69">
        <f>IF(AND(BK3&gt;='PERPETUITY MIDDLEMAN INPUT TAB'!$C$16,BK3&lt;='PERPETUITY MIDDLEMAN INPUT TAB'!$C$18),'Unit Mix '!$E$84/('PERPETUITY MIDDLEMAN INPUT TAB'!$C$18-'PERPETUITY MIDDLEMAN INPUT TAB'!$C$16+1),0)</f>
        <v>0</v>
      </c>
      <c r="BL6" s="69">
        <f>IF(AND(BL3&gt;='PERPETUITY MIDDLEMAN INPUT TAB'!$C$16,BL3&lt;='PERPETUITY MIDDLEMAN INPUT TAB'!$C$18),'Unit Mix '!$E$84/('PERPETUITY MIDDLEMAN INPUT TAB'!$C$18-'PERPETUITY MIDDLEMAN INPUT TAB'!$C$16+1),0)</f>
        <v>0</v>
      </c>
      <c r="BM6" s="69">
        <f>IF(AND(BM3&gt;='PERPETUITY MIDDLEMAN INPUT TAB'!$C$16,BM3&lt;='PERPETUITY MIDDLEMAN INPUT TAB'!$C$18),'Unit Mix '!$E$84/('PERPETUITY MIDDLEMAN INPUT TAB'!$C$18-'PERPETUITY MIDDLEMAN INPUT TAB'!$C$16+1),0)</f>
        <v>0</v>
      </c>
      <c r="BN6" s="69">
        <f>IF(AND(BN3&gt;='PERPETUITY MIDDLEMAN INPUT TAB'!$C$16,BN3&lt;='PERPETUITY MIDDLEMAN INPUT TAB'!$C$18),'Unit Mix '!$E$84/('PERPETUITY MIDDLEMAN INPUT TAB'!$C$18-'PERPETUITY MIDDLEMAN INPUT TAB'!$C$16+1),0)</f>
        <v>0</v>
      </c>
      <c r="BO6" s="69">
        <f>IF(AND(BO3&gt;='PERPETUITY MIDDLEMAN INPUT TAB'!$C$16,BO3&lt;='PERPETUITY MIDDLEMAN INPUT TAB'!$C$18),'Unit Mix '!$E$84/('PERPETUITY MIDDLEMAN INPUT TAB'!$C$18-'PERPETUITY MIDDLEMAN INPUT TAB'!$C$16+1),0)</f>
        <v>0</v>
      </c>
      <c r="BP6" s="69">
        <f>IF(AND(BP3&gt;='PERPETUITY MIDDLEMAN INPUT TAB'!$C$16,BP3&lt;='PERPETUITY MIDDLEMAN INPUT TAB'!$C$18),'Unit Mix '!$E$84/('PERPETUITY MIDDLEMAN INPUT TAB'!$C$18-'PERPETUITY MIDDLEMAN INPUT TAB'!$C$16+1),0)</f>
        <v>0</v>
      </c>
      <c r="BQ6" s="69">
        <f>IF(AND(BQ3&gt;='PERPETUITY MIDDLEMAN INPUT TAB'!$C$16,BQ3&lt;='PERPETUITY MIDDLEMAN INPUT TAB'!$C$18),'Unit Mix '!$E$84/('PERPETUITY MIDDLEMAN INPUT TAB'!$C$18-'PERPETUITY MIDDLEMAN INPUT TAB'!$C$16+1),0)</f>
        <v>0</v>
      </c>
      <c r="BR6" s="69">
        <f>IF(AND(BR3&gt;='PERPETUITY MIDDLEMAN INPUT TAB'!$C$16,BR3&lt;='PERPETUITY MIDDLEMAN INPUT TAB'!$C$18),'Unit Mix '!$E$84/('PERPETUITY MIDDLEMAN INPUT TAB'!$C$18-'PERPETUITY MIDDLEMAN INPUT TAB'!$C$16+1),0)</f>
        <v>0</v>
      </c>
      <c r="BS6" s="69">
        <f>IF(AND(BS3&gt;='PERPETUITY MIDDLEMAN INPUT TAB'!$C$16,BS3&lt;='PERPETUITY MIDDLEMAN INPUT TAB'!$C$18),'Unit Mix '!$E$84/('PERPETUITY MIDDLEMAN INPUT TAB'!$C$18-'PERPETUITY MIDDLEMAN INPUT TAB'!$C$16+1),0)</f>
        <v>0</v>
      </c>
      <c r="BT6" s="69">
        <f>IF(AND(BT3&gt;='PERPETUITY MIDDLEMAN INPUT TAB'!$C$16,BT3&lt;='PERPETUITY MIDDLEMAN INPUT TAB'!$C$18),'Unit Mix '!$E$84/('PERPETUITY MIDDLEMAN INPUT TAB'!$C$18-'PERPETUITY MIDDLEMAN INPUT TAB'!$C$16+1),0)</f>
        <v>0</v>
      </c>
      <c r="BU6" s="69">
        <f>IF(AND(BU3&gt;='PERPETUITY MIDDLEMAN INPUT TAB'!$C$16,BU3&lt;='PERPETUITY MIDDLEMAN INPUT TAB'!$C$18),'Unit Mix '!$E$84/('PERPETUITY MIDDLEMAN INPUT TAB'!$C$18-'PERPETUITY MIDDLEMAN INPUT TAB'!$C$16+1),0)</f>
        <v>0</v>
      </c>
      <c r="BV6" s="69">
        <f>IF(AND(BV3&gt;='PERPETUITY MIDDLEMAN INPUT TAB'!$C$16,BV3&lt;='PERPETUITY MIDDLEMAN INPUT TAB'!$C$18),'Unit Mix '!$E$84/('PERPETUITY MIDDLEMAN INPUT TAB'!$C$18-'PERPETUITY MIDDLEMAN INPUT TAB'!$C$16+1),0)</f>
        <v>0</v>
      </c>
      <c r="BW6" s="69">
        <f>IF(AND(BW3&gt;='PERPETUITY MIDDLEMAN INPUT TAB'!$C$16,BW3&lt;='PERPETUITY MIDDLEMAN INPUT TAB'!$C$18),'Unit Mix '!$E$84/('PERPETUITY MIDDLEMAN INPUT TAB'!$C$18-'PERPETUITY MIDDLEMAN INPUT TAB'!$C$16+1),0)</f>
        <v>0</v>
      </c>
      <c r="BX6" s="69">
        <f>IF(AND(BX3&gt;='PERPETUITY MIDDLEMAN INPUT TAB'!$C$16,BX3&lt;='PERPETUITY MIDDLEMAN INPUT TAB'!$C$18),'Unit Mix '!$E$84/('PERPETUITY MIDDLEMAN INPUT TAB'!$C$18-'PERPETUITY MIDDLEMAN INPUT TAB'!$C$16+1),0)</f>
        <v>0</v>
      </c>
      <c r="BY6" s="69">
        <f>IF(AND(BY3&gt;='PERPETUITY MIDDLEMAN INPUT TAB'!$C$16,BY3&lt;='PERPETUITY MIDDLEMAN INPUT TAB'!$C$18),'Unit Mix '!$E$84/('PERPETUITY MIDDLEMAN INPUT TAB'!$C$18-'PERPETUITY MIDDLEMAN INPUT TAB'!$C$16+1),0)</f>
        <v>0</v>
      </c>
      <c r="BZ6" s="69">
        <f>IF(AND(BZ3&gt;='PERPETUITY MIDDLEMAN INPUT TAB'!$C$16,BZ3&lt;='PERPETUITY MIDDLEMAN INPUT TAB'!$C$18),'Unit Mix '!$E$84/('PERPETUITY MIDDLEMAN INPUT TAB'!$C$18-'PERPETUITY MIDDLEMAN INPUT TAB'!$C$16+1),0)</f>
        <v>0</v>
      </c>
      <c r="CA6" s="69">
        <f>IF(AND(CA3&gt;='PERPETUITY MIDDLEMAN INPUT TAB'!$C$16,CA3&lt;='PERPETUITY MIDDLEMAN INPUT TAB'!$C$18),'Unit Mix '!$E$84/('PERPETUITY MIDDLEMAN INPUT TAB'!$C$18-'PERPETUITY MIDDLEMAN INPUT TAB'!$C$16+1),0)</f>
        <v>0</v>
      </c>
      <c r="CB6" s="69">
        <f>IF(AND(CB3&gt;='PERPETUITY MIDDLEMAN INPUT TAB'!$C$16,CB3&lt;='PERPETUITY MIDDLEMAN INPUT TAB'!$C$18),'Unit Mix '!$E$84/('PERPETUITY MIDDLEMAN INPUT TAB'!$C$18-'PERPETUITY MIDDLEMAN INPUT TAB'!$C$16+1),0)</f>
        <v>0</v>
      </c>
      <c r="CC6" s="69">
        <f>IF(AND(CC3&gt;='PERPETUITY MIDDLEMAN INPUT TAB'!$C$16,CC3&lt;='PERPETUITY MIDDLEMAN INPUT TAB'!$C$18),'Unit Mix '!$E$84/('PERPETUITY MIDDLEMAN INPUT TAB'!$C$18-'PERPETUITY MIDDLEMAN INPUT TAB'!$C$16+1),0)</f>
        <v>0</v>
      </c>
      <c r="CD6" s="69">
        <f>IF(AND(CD3&gt;='PERPETUITY MIDDLEMAN INPUT TAB'!$C$16,CD3&lt;='PERPETUITY MIDDLEMAN INPUT TAB'!$C$18),'Unit Mix '!$E$84/('PERPETUITY MIDDLEMAN INPUT TAB'!$C$18-'PERPETUITY MIDDLEMAN INPUT TAB'!$C$16+1),0)</f>
        <v>0</v>
      </c>
      <c r="CE6" s="69">
        <f>IF(AND(CE3&gt;='PERPETUITY MIDDLEMAN INPUT TAB'!$C$16,CE3&lt;='PERPETUITY MIDDLEMAN INPUT TAB'!$C$18),'Unit Mix '!$E$84/('PERPETUITY MIDDLEMAN INPUT TAB'!$C$18-'PERPETUITY MIDDLEMAN INPUT TAB'!$C$16+1),0)</f>
        <v>0</v>
      </c>
      <c r="CF6" s="69">
        <f>IF(AND(CF3&gt;='PERPETUITY MIDDLEMAN INPUT TAB'!$C$16,CF3&lt;='PERPETUITY MIDDLEMAN INPUT TAB'!$C$18),'Unit Mix '!$E$84/('PERPETUITY MIDDLEMAN INPUT TAB'!$C$18-'PERPETUITY MIDDLEMAN INPUT TAB'!$C$16+1),0)</f>
        <v>0</v>
      </c>
      <c r="CG6" s="69">
        <f>IF(AND(CG3&gt;='PERPETUITY MIDDLEMAN INPUT TAB'!$C$16,CG3&lt;='PERPETUITY MIDDLEMAN INPUT TAB'!$C$18),'Unit Mix '!$E$84/('PERPETUITY MIDDLEMAN INPUT TAB'!$C$18-'PERPETUITY MIDDLEMAN INPUT TAB'!$C$16+1),0)</f>
        <v>0</v>
      </c>
      <c r="CH6" s="69">
        <f>IF(AND(CH3&gt;='PERPETUITY MIDDLEMAN INPUT TAB'!$C$16,CH3&lt;='PERPETUITY MIDDLEMAN INPUT TAB'!$C$18),'Unit Mix '!$E$84/('PERPETUITY MIDDLEMAN INPUT TAB'!$C$18-'PERPETUITY MIDDLEMAN INPUT TAB'!$C$16+1),0)</f>
        <v>0</v>
      </c>
      <c r="CI6" s="69">
        <f>IF(AND(CI3&gt;='PERPETUITY MIDDLEMAN INPUT TAB'!$C$16,CI3&lt;='PERPETUITY MIDDLEMAN INPUT TAB'!$C$18),'Unit Mix '!$E$84/('PERPETUITY MIDDLEMAN INPUT TAB'!$C$18-'PERPETUITY MIDDLEMAN INPUT TAB'!$C$16+1),0)</f>
        <v>0</v>
      </c>
      <c r="CJ6" s="69">
        <f>IF(AND(CJ3&gt;='PERPETUITY MIDDLEMAN INPUT TAB'!$C$16,CJ3&lt;='PERPETUITY MIDDLEMAN INPUT TAB'!$C$18),'Unit Mix '!$E$84/('PERPETUITY MIDDLEMAN INPUT TAB'!$C$18-'PERPETUITY MIDDLEMAN INPUT TAB'!$C$16+1),0)</f>
        <v>0</v>
      </c>
      <c r="CK6" s="69">
        <f>IF(AND(CK3&gt;='PERPETUITY MIDDLEMAN INPUT TAB'!$C$16,CK3&lt;='PERPETUITY MIDDLEMAN INPUT TAB'!$C$18),'Unit Mix '!$E$84/('PERPETUITY MIDDLEMAN INPUT TAB'!$C$18-'PERPETUITY MIDDLEMAN INPUT TAB'!$C$16+1),0)</f>
        <v>0</v>
      </c>
      <c r="CL6" s="69">
        <f>IF(AND(CL3&gt;='PERPETUITY MIDDLEMAN INPUT TAB'!$C$16,CL3&lt;='PERPETUITY MIDDLEMAN INPUT TAB'!$C$18),'Unit Mix '!$E$84/('PERPETUITY MIDDLEMAN INPUT TAB'!$C$18-'PERPETUITY MIDDLEMAN INPUT TAB'!$C$16+1),0)</f>
        <v>0</v>
      </c>
      <c r="CM6" s="69">
        <f>IF(AND(CM3&gt;='PERPETUITY MIDDLEMAN INPUT TAB'!$C$16,CM3&lt;='PERPETUITY MIDDLEMAN INPUT TAB'!$C$18),'Unit Mix '!$E$84/('PERPETUITY MIDDLEMAN INPUT TAB'!$C$18-'PERPETUITY MIDDLEMAN INPUT TAB'!$C$16+1),0)</f>
        <v>0</v>
      </c>
      <c r="CN6" s="69">
        <f>IF(AND(CN3&gt;='PERPETUITY MIDDLEMAN INPUT TAB'!$C$16,CN3&lt;='PERPETUITY MIDDLEMAN INPUT TAB'!$C$18),'Unit Mix '!$E$84/('PERPETUITY MIDDLEMAN INPUT TAB'!$C$18-'PERPETUITY MIDDLEMAN INPUT TAB'!$C$16+1),0)</f>
        <v>0</v>
      </c>
      <c r="CO6" s="69">
        <f>IF(AND(CO3&gt;='PERPETUITY MIDDLEMAN INPUT TAB'!$C$16,CO3&lt;='PERPETUITY MIDDLEMAN INPUT TAB'!$C$18),'Unit Mix '!$E$84/('PERPETUITY MIDDLEMAN INPUT TAB'!$C$18-'PERPETUITY MIDDLEMAN INPUT TAB'!$C$16+1),0)</f>
        <v>0</v>
      </c>
      <c r="CP6" s="69">
        <f>IF(AND(CP3&gt;='PERPETUITY MIDDLEMAN INPUT TAB'!$C$16,CP3&lt;='PERPETUITY MIDDLEMAN INPUT TAB'!$C$18),'Unit Mix '!$E$84/('PERPETUITY MIDDLEMAN INPUT TAB'!$C$18-'PERPETUITY MIDDLEMAN INPUT TAB'!$C$16+1),0)</f>
        <v>0</v>
      </c>
      <c r="CQ6" s="69">
        <f>IF(AND(CQ3&gt;='PERPETUITY MIDDLEMAN INPUT TAB'!$C$16,CQ3&lt;='PERPETUITY MIDDLEMAN INPUT TAB'!$C$18),'Unit Mix '!$E$84/('PERPETUITY MIDDLEMAN INPUT TAB'!$C$18-'PERPETUITY MIDDLEMAN INPUT TAB'!$C$16+1),0)</f>
        <v>0</v>
      </c>
      <c r="CR6" s="69">
        <f>IF(AND(CR3&gt;='PERPETUITY MIDDLEMAN INPUT TAB'!$C$16,CR3&lt;='PERPETUITY MIDDLEMAN INPUT TAB'!$C$18),'Unit Mix '!$E$84/('PERPETUITY MIDDLEMAN INPUT TAB'!$C$18-'PERPETUITY MIDDLEMAN INPUT TAB'!$C$16+1),0)</f>
        <v>0</v>
      </c>
      <c r="CS6" s="69">
        <f>IF(AND(CS3&gt;='PERPETUITY MIDDLEMAN INPUT TAB'!$C$16,CS3&lt;='PERPETUITY MIDDLEMAN INPUT TAB'!$C$18),'Unit Mix '!$E$84/('PERPETUITY MIDDLEMAN INPUT TAB'!$C$18-'PERPETUITY MIDDLEMAN INPUT TAB'!$C$16+1),0)</f>
        <v>0</v>
      </c>
      <c r="CT6" s="69">
        <f>IF(AND(CT3&gt;='PERPETUITY MIDDLEMAN INPUT TAB'!$C$16,CT3&lt;='PERPETUITY MIDDLEMAN INPUT TAB'!$C$18),'Unit Mix '!$E$84/('PERPETUITY MIDDLEMAN INPUT TAB'!$C$18-'PERPETUITY MIDDLEMAN INPUT TAB'!$C$16+1),0)</f>
        <v>0</v>
      </c>
      <c r="CU6" s="69">
        <f>IF(AND(CU3&gt;='PERPETUITY MIDDLEMAN INPUT TAB'!$C$16,CU3&lt;='PERPETUITY MIDDLEMAN INPUT TAB'!$C$18),'Unit Mix '!$E$84/('PERPETUITY MIDDLEMAN INPUT TAB'!$C$18-'PERPETUITY MIDDLEMAN INPUT TAB'!$C$16+1),0)</f>
        <v>0</v>
      </c>
      <c r="CV6" s="69">
        <f>IF(AND(CV3&gt;='PERPETUITY MIDDLEMAN INPUT TAB'!$C$16,CV3&lt;='PERPETUITY MIDDLEMAN INPUT TAB'!$C$18),'Unit Mix '!$E$84/('PERPETUITY MIDDLEMAN INPUT TAB'!$C$18-'PERPETUITY MIDDLEMAN INPUT TAB'!$C$16+1),0)</f>
        <v>0</v>
      </c>
      <c r="CW6" s="69">
        <f>IF(AND(CW3&gt;='PERPETUITY MIDDLEMAN INPUT TAB'!$C$16,CW3&lt;='PERPETUITY MIDDLEMAN INPUT TAB'!$C$18),'Unit Mix '!$E$84/('PERPETUITY MIDDLEMAN INPUT TAB'!$C$18-'PERPETUITY MIDDLEMAN INPUT TAB'!$C$16+1),0)</f>
        <v>0</v>
      </c>
      <c r="CX6" s="69">
        <f>IF(AND(CX3&gt;='PERPETUITY MIDDLEMAN INPUT TAB'!$C$16,CX3&lt;='PERPETUITY MIDDLEMAN INPUT TAB'!$C$18),'Unit Mix '!$E$84/('PERPETUITY MIDDLEMAN INPUT TAB'!$C$18-'PERPETUITY MIDDLEMAN INPUT TAB'!$C$16+1),0)</f>
        <v>0</v>
      </c>
      <c r="CY6" s="69">
        <f>IF(AND(CY3&gt;='PERPETUITY MIDDLEMAN INPUT TAB'!$C$16,CY3&lt;='PERPETUITY MIDDLEMAN INPUT TAB'!$C$18),'Unit Mix '!$E$84/('PERPETUITY MIDDLEMAN INPUT TAB'!$C$18-'PERPETUITY MIDDLEMAN INPUT TAB'!$C$16+1),0)</f>
        <v>0</v>
      </c>
      <c r="CZ6" s="69">
        <f>IF(AND(CZ3&gt;='PERPETUITY MIDDLEMAN INPUT TAB'!$C$16,CZ3&lt;='PERPETUITY MIDDLEMAN INPUT TAB'!$C$18),'Unit Mix '!$E$84/('PERPETUITY MIDDLEMAN INPUT TAB'!$C$18-'PERPETUITY MIDDLEMAN INPUT TAB'!$C$16+1),0)</f>
        <v>0</v>
      </c>
      <c r="DA6" s="69">
        <f>IF(AND(DA3&gt;='PERPETUITY MIDDLEMAN INPUT TAB'!$C$16,DA3&lt;='PERPETUITY MIDDLEMAN INPUT TAB'!$C$18),'Unit Mix '!$E$84/('PERPETUITY MIDDLEMAN INPUT TAB'!$C$18-'PERPETUITY MIDDLEMAN INPUT TAB'!$C$16+1),0)</f>
        <v>0</v>
      </c>
      <c r="DB6" s="69">
        <f>IF(AND(DB3&gt;='PERPETUITY MIDDLEMAN INPUT TAB'!$C$16,DB3&lt;='PERPETUITY MIDDLEMAN INPUT TAB'!$C$18),'Unit Mix '!$E$84/('PERPETUITY MIDDLEMAN INPUT TAB'!$C$18-'PERPETUITY MIDDLEMAN INPUT TAB'!$C$16+1),0)</f>
        <v>0</v>
      </c>
      <c r="DC6" s="69">
        <f>IF(AND(DC3&gt;='PERPETUITY MIDDLEMAN INPUT TAB'!$C$16,DC3&lt;='PERPETUITY MIDDLEMAN INPUT TAB'!$C$18),'Unit Mix '!$E$84/('PERPETUITY MIDDLEMAN INPUT TAB'!$C$18-'PERPETUITY MIDDLEMAN INPUT TAB'!$C$16+1),0)</f>
        <v>0</v>
      </c>
      <c r="DD6" s="69">
        <f>IF(AND(DD3&gt;='PERPETUITY MIDDLEMAN INPUT TAB'!$C$16,DD3&lt;='PERPETUITY MIDDLEMAN INPUT TAB'!$C$18),'Unit Mix '!$E$84/('PERPETUITY MIDDLEMAN INPUT TAB'!$C$18-'PERPETUITY MIDDLEMAN INPUT TAB'!$C$16+1),0)</f>
        <v>0</v>
      </c>
      <c r="DE6" s="69">
        <f>IF(AND(DE3&gt;='PERPETUITY MIDDLEMAN INPUT TAB'!$C$16,DE3&lt;='PERPETUITY MIDDLEMAN INPUT TAB'!$C$18),'Unit Mix '!$E$84/('PERPETUITY MIDDLEMAN INPUT TAB'!$C$18-'PERPETUITY MIDDLEMAN INPUT TAB'!$C$16+1),0)</f>
        <v>0</v>
      </c>
      <c r="DF6" s="69">
        <f>IF(AND(DF3&gt;='PERPETUITY MIDDLEMAN INPUT TAB'!$C$16,DF3&lt;='PERPETUITY MIDDLEMAN INPUT TAB'!$C$18),'Unit Mix '!$E$84/('PERPETUITY MIDDLEMAN INPUT TAB'!$C$18-'PERPETUITY MIDDLEMAN INPUT TAB'!$C$16+1),0)</f>
        <v>0</v>
      </c>
      <c r="DG6" s="69">
        <f>IF(AND(DG3&gt;='PERPETUITY MIDDLEMAN INPUT TAB'!$C$16,DG3&lt;='PERPETUITY MIDDLEMAN INPUT TAB'!$C$18),'Unit Mix '!$E$84/('PERPETUITY MIDDLEMAN INPUT TAB'!$C$18-'PERPETUITY MIDDLEMAN INPUT TAB'!$C$16+1),0)</f>
        <v>0</v>
      </c>
      <c r="DH6" s="69">
        <f>IF(AND(DH3&gt;='PERPETUITY MIDDLEMAN INPUT TAB'!$C$16,DH3&lt;='PERPETUITY MIDDLEMAN INPUT TAB'!$C$18),'Unit Mix '!$E$84/('PERPETUITY MIDDLEMAN INPUT TAB'!$C$18-'PERPETUITY MIDDLEMAN INPUT TAB'!$C$16+1),0)</f>
        <v>0</v>
      </c>
      <c r="DI6" s="69">
        <f>IF(AND(DI3&gt;='PERPETUITY MIDDLEMAN INPUT TAB'!$C$16,DI3&lt;='PERPETUITY MIDDLEMAN INPUT TAB'!$C$18),'Unit Mix '!$E$84/('PERPETUITY MIDDLEMAN INPUT TAB'!$C$18-'PERPETUITY MIDDLEMAN INPUT TAB'!$C$16+1),0)</f>
        <v>0</v>
      </c>
      <c r="DJ6" s="69">
        <f>IF(AND(DJ3&gt;='PERPETUITY MIDDLEMAN INPUT TAB'!$C$16,DJ3&lt;='PERPETUITY MIDDLEMAN INPUT TAB'!$C$18),'Unit Mix '!$E$84/('PERPETUITY MIDDLEMAN INPUT TAB'!$C$18-'PERPETUITY MIDDLEMAN INPUT TAB'!$C$16+1),0)</f>
        <v>0</v>
      </c>
      <c r="DK6" s="69">
        <f>IF(AND(DK3&gt;='PERPETUITY MIDDLEMAN INPUT TAB'!$C$16,DK3&lt;='PERPETUITY MIDDLEMAN INPUT TAB'!$C$18),'Unit Mix '!$E$84/('PERPETUITY MIDDLEMAN INPUT TAB'!$C$18-'PERPETUITY MIDDLEMAN INPUT TAB'!$C$16+1),0)</f>
        <v>0</v>
      </c>
      <c r="DL6" s="69">
        <f>IF(AND(DL3&gt;='PERPETUITY MIDDLEMAN INPUT TAB'!$C$16,DL3&lt;='PERPETUITY MIDDLEMAN INPUT TAB'!$C$18),'Unit Mix '!$E$84/('PERPETUITY MIDDLEMAN INPUT TAB'!$C$18-'PERPETUITY MIDDLEMAN INPUT TAB'!$C$16+1),0)</f>
        <v>0</v>
      </c>
      <c r="DM6" s="69">
        <f>IF(AND(DM3&gt;='PERPETUITY MIDDLEMAN INPUT TAB'!$C$16,DM3&lt;='PERPETUITY MIDDLEMAN INPUT TAB'!$C$18),'Unit Mix '!$E$84/('PERPETUITY MIDDLEMAN INPUT TAB'!$C$18-'PERPETUITY MIDDLEMAN INPUT TAB'!$C$16+1),0)</f>
        <v>0</v>
      </c>
      <c r="DN6" s="69">
        <f>IF(AND(DN3&gt;='PERPETUITY MIDDLEMAN INPUT TAB'!$C$16,DN3&lt;='PERPETUITY MIDDLEMAN INPUT TAB'!$C$18),'Unit Mix '!$E$84/('PERPETUITY MIDDLEMAN INPUT TAB'!$C$18-'PERPETUITY MIDDLEMAN INPUT TAB'!$C$16+1),0)</f>
        <v>0</v>
      </c>
      <c r="DO6" s="69">
        <f>IF(AND(DO3&gt;='PERPETUITY MIDDLEMAN INPUT TAB'!$C$16,DO3&lt;='PERPETUITY MIDDLEMAN INPUT TAB'!$C$18),'Unit Mix '!$E$84/('PERPETUITY MIDDLEMAN INPUT TAB'!$C$18-'PERPETUITY MIDDLEMAN INPUT TAB'!$C$16+1),0)</f>
        <v>0</v>
      </c>
      <c r="DP6" s="69">
        <f>IF(AND(DP3&gt;='PERPETUITY MIDDLEMAN INPUT TAB'!$C$16,DP3&lt;='PERPETUITY MIDDLEMAN INPUT TAB'!$C$18),'Unit Mix '!$E$84/('PERPETUITY MIDDLEMAN INPUT TAB'!$C$18-'PERPETUITY MIDDLEMAN INPUT TAB'!$C$16+1),0)</f>
        <v>0</v>
      </c>
      <c r="DQ6" s="69">
        <f>IF(AND(DQ3&gt;='PERPETUITY MIDDLEMAN INPUT TAB'!$C$16,DQ3&lt;='PERPETUITY MIDDLEMAN INPUT TAB'!$C$18),'Unit Mix '!$E$84/('PERPETUITY MIDDLEMAN INPUT TAB'!$C$18-'PERPETUITY MIDDLEMAN INPUT TAB'!$C$16+1),0)</f>
        <v>0</v>
      </c>
      <c r="DR6" s="69">
        <f>IF(AND(DR3&gt;='PERPETUITY MIDDLEMAN INPUT TAB'!$C$16,DR3&lt;='PERPETUITY MIDDLEMAN INPUT TAB'!$C$18),'Unit Mix '!$E$84/('PERPETUITY MIDDLEMAN INPUT TAB'!$C$18-'PERPETUITY MIDDLEMAN INPUT TAB'!$C$16+1),0)</f>
        <v>0</v>
      </c>
      <c r="DS6" s="69">
        <f>IF(AND(DS3&gt;='PERPETUITY MIDDLEMAN INPUT TAB'!$C$16,DS3&lt;='PERPETUITY MIDDLEMAN INPUT TAB'!$C$18),'Unit Mix '!$E$84/('PERPETUITY MIDDLEMAN INPUT TAB'!$C$18-'PERPETUITY MIDDLEMAN INPUT TAB'!$C$16+1),0)</f>
        <v>0</v>
      </c>
      <c r="DT6" s="169">
        <f>IF(AND(DT3&gt;='PERPETUITY MIDDLEMAN INPUT TAB'!$C$16,DT3&lt;='PERPETUITY MIDDLEMAN INPUT TAB'!$C$18),'Unit Mix '!$E$84/('PERPETUITY MIDDLEMAN INPUT TAB'!$C$18-'PERPETUITY MIDDLEMAN INPUT TAB'!$C$16+1),0)</f>
        <v>0</v>
      </c>
      <c r="DV6" s="369">
        <f t="shared" ref="DV6:EF6" si="132">SUMIF($D$4:$DT$4,DV$4,$D6:$DT6)</f>
        <v>0</v>
      </c>
      <c r="DW6" s="69">
        <f t="shared" si="132"/>
        <v>0</v>
      </c>
      <c r="DX6" s="69">
        <f t="shared" si="132"/>
        <v>145.00000000000003</v>
      </c>
      <c r="DY6" s="69">
        <f t="shared" si="132"/>
        <v>0</v>
      </c>
      <c r="DZ6" s="69">
        <f t="shared" si="132"/>
        <v>0</v>
      </c>
      <c r="EA6" s="69">
        <f t="shared" si="132"/>
        <v>0</v>
      </c>
      <c r="EB6" s="69">
        <f t="shared" si="132"/>
        <v>0</v>
      </c>
      <c r="EC6" s="69">
        <f t="shared" si="132"/>
        <v>0</v>
      </c>
      <c r="ED6" s="69">
        <f t="shared" si="132"/>
        <v>0</v>
      </c>
      <c r="EE6" s="69">
        <f t="shared" si="132"/>
        <v>0</v>
      </c>
      <c r="EF6" s="169">
        <f t="shared" si="132"/>
        <v>0</v>
      </c>
    </row>
    <row r="7" spans="1:136" s="49" customFormat="1" ht="15.75" customHeight="1" thickBot="1">
      <c r="A7" s="59"/>
      <c r="B7" s="65" t="s">
        <v>557</v>
      </c>
      <c r="C7" s="140"/>
      <c r="D7" s="140">
        <f>SUM($D$6:D6)</f>
        <v>0</v>
      </c>
      <c r="E7" s="140">
        <f>SUM($D$6:E6)</f>
        <v>0</v>
      </c>
      <c r="F7" s="140">
        <f>SUM($D$6:F6)</f>
        <v>0</v>
      </c>
      <c r="G7" s="140">
        <f>SUM($D$6:G6)</f>
        <v>0</v>
      </c>
      <c r="H7" s="140">
        <f>SUM($D$6:H6)</f>
        <v>0</v>
      </c>
      <c r="I7" s="140">
        <f>SUM($D$6:I6)</f>
        <v>0</v>
      </c>
      <c r="J7" s="140">
        <f>SUM($D$6:J6)</f>
        <v>0</v>
      </c>
      <c r="K7" s="140">
        <f>SUM($D$6:K6)</f>
        <v>0</v>
      </c>
      <c r="L7" s="140">
        <f>SUM($D$6:L6)</f>
        <v>0</v>
      </c>
      <c r="M7" s="140">
        <f>SUM($D$6:M6)</f>
        <v>0</v>
      </c>
      <c r="N7" s="140">
        <f>SUM($D$6:N6)</f>
        <v>0</v>
      </c>
      <c r="O7" s="140">
        <f>SUM($D$6:O6)</f>
        <v>0</v>
      </c>
      <c r="P7" s="140">
        <f>SUM($D$6:P6)</f>
        <v>0</v>
      </c>
      <c r="Q7" s="140">
        <f>SUM($D$6:Q6)</f>
        <v>0</v>
      </c>
      <c r="R7" s="140">
        <f>SUM($D$6:R6)</f>
        <v>13.181818181818182</v>
      </c>
      <c r="S7" s="140">
        <f>SUM($D$6:S6)</f>
        <v>26.363636363636363</v>
      </c>
      <c r="T7" s="140">
        <f>SUM($D$6:T6)</f>
        <v>39.545454545454547</v>
      </c>
      <c r="U7" s="140">
        <f>SUM($D$6:U6)</f>
        <v>52.727272727272727</v>
      </c>
      <c r="V7" s="140">
        <f>SUM($D$6:V6)</f>
        <v>65.909090909090907</v>
      </c>
      <c r="W7" s="140">
        <f>SUM($D$6:W6)</f>
        <v>79.090909090909093</v>
      </c>
      <c r="X7" s="140">
        <f>SUM($D$6:X6)</f>
        <v>92.27272727272728</v>
      </c>
      <c r="Y7" s="140">
        <f>SUM($D$6:Y6)</f>
        <v>105.45454545454547</v>
      </c>
      <c r="Z7" s="140">
        <f>SUM($D$6:Z6)</f>
        <v>118.63636363636365</v>
      </c>
      <c r="AA7" s="140">
        <f>SUM($D$6:AA6)</f>
        <v>131.81818181818184</v>
      </c>
      <c r="AB7" s="140">
        <f>SUM($D$6:AB6)</f>
        <v>145.00000000000003</v>
      </c>
      <c r="AC7" s="140">
        <f>SUM($D$6:AC6)</f>
        <v>145.00000000000003</v>
      </c>
      <c r="AD7" s="140">
        <f>SUM($D$6:AD6)</f>
        <v>145.00000000000003</v>
      </c>
      <c r="AE7" s="140">
        <f>SUM($D$6:AE6)</f>
        <v>145.00000000000003</v>
      </c>
      <c r="AF7" s="140">
        <f>SUM($D$6:AF6)</f>
        <v>145.00000000000003</v>
      </c>
      <c r="AG7" s="140">
        <f>SUM($D$6:AG6)</f>
        <v>145.00000000000003</v>
      </c>
      <c r="AH7" s="140">
        <f>SUM($D$6:AH6)</f>
        <v>145.00000000000003</v>
      </c>
      <c r="AI7" s="140">
        <f>SUM($D$6:AI6)</f>
        <v>145.00000000000003</v>
      </c>
      <c r="AJ7" s="140">
        <f>SUM($D$6:AJ6)</f>
        <v>145.00000000000003</v>
      </c>
      <c r="AK7" s="140">
        <f>SUM($D$6:AK6)</f>
        <v>145.00000000000003</v>
      </c>
      <c r="AL7" s="140">
        <f>SUM($D$6:AL6)</f>
        <v>145.00000000000003</v>
      </c>
      <c r="AM7" s="140">
        <f>SUM($D$6:AM6)</f>
        <v>145.00000000000003</v>
      </c>
      <c r="AN7" s="140">
        <f>SUM($D$6:AN6)</f>
        <v>145.00000000000003</v>
      </c>
      <c r="AO7" s="140">
        <f>SUM($D$6:AO6)</f>
        <v>145.00000000000003</v>
      </c>
      <c r="AP7" s="140">
        <f>SUM($D$6:AP6)</f>
        <v>145.00000000000003</v>
      </c>
      <c r="AQ7" s="140">
        <f>SUM($D$6:AQ6)</f>
        <v>145.00000000000003</v>
      </c>
      <c r="AR7" s="140">
        <f>SUM($D$6:AR6)</f>
        <v>145.00000000000003</v>
      </c>
      <c r="AS7" s="140">
        <f>SUM($D$6:AS6)</f>
        <v>145.00000000000003</v>
      </c>
      <c r="AT7" s="140">
        <f>SUM($D$6:AT6)</f>
        <v>145.00000000000003</v>
      </c>
      <c r="AU7" s="140">
        <f>SUM($D$6:AU6)</f>
        <v>145.00000000000003</v>
      </c>
      <c r="AV7" s="140">
        <f>SUM($D$6:AV6)</f>
        <v>145.00000000000003</v>
      </c>
      <c r="AW7" s="140">
        <f>SUM($D$6:AW6)</f>
        <v>145.00000000000003</v>
      </c>
      <c r="AX7" s="140">
        <f>SUM($D$6:AX6)</f>
        <v>145.00000000000003</v>
      </c>
      <c r="AY7" s="140">
        <f>SUM($D$6:AY6)</f>
        <v>145.00000000000003</v>
      </c>
      <c r="AZ7" s="140">
        <f>SUM($D$6:AZ6)</f>
        <v>145.00000000000003</v>
      </c>
      <c r="BA7" s="140">
        <f>SUM($D$6:BA6)</f>
        <v>145.00000000000003</v>
      </c>
      <c r="BB7" s="140">
        <f>SUM($D$6:BB6)</f>
        <v>145.00000000000003</v>
      </c>
      <c r="BC7" s="140">
        <f>SUM($D$6:BC6)</f>
        <v>145.00000000000003</v>
      </c>
      <c r="BD7" s="140">
        <f>SUM($D$6:BD6)</f>
        <v>145.00000000000003</v>
      </c>
      <c r="BE7" s="140">
        <f>SUM($D$6:BE6)</f>
        <v>145.00000000000003</v>
      </c>
      <c r="BF7" s="140">
        <f>SUM($D$6:BF6)</f>
        <v>145.00000000000003</v>
      </c>
      <c r="BG7" s="140">
        <f>SUM($D$6:BG6)</f>
        <v>145.00000000000003</v>
      </c>
      <c r="BH7" s="140">
        <f>SUM($D$6:BH6)</f>
        <v>145.00000000000003</v>
      </c>
      <c r="BI7" s="140">
        <f>SUM($D$6:BI6)</f>
        <v>145.00000000000003</v>
      </c>
      <c r="BJ7" s="140">
        <f>SUM($D$6:BJ6)</f>
        <v>145.00000000000003</v>
      </c>
      <c r="BK7" s="140">
        <f>SUM($D$6:BK6)</f>
        <v>145.00000000000003</v>
      </c>
      <c r="BL7" s="140">
        <f>SUM($D$6:BL6)</f>
        <v>145.00000000000003</v>
      </c>
      <c r="BM7" s="140">
        <f>SUM($D$6:BM6)</f>
        <v>145.00000000000003</v>
      </c>
      <c r="BN7" s="140">
        <f>SUM($D$6:BN6)</f>
        <v>145.00000000000003</v>
      </c>
      <c r="BO7" s="140">
        <f>SUM($D$6:BO6)</f>
        <v>145.00000000000003</v>
      </c>
      <c r="BP7" s="140">
        <f>SUM($D$6:BP6)</f>
        <v>145.00000000000003</v>
      </c>
      <c r="BQ7" s="140">
        <f>SUM($D$6:BQ6)</f>
        <v>145.00000000000003</v>
      </c>
      <c r="BR7" s="140">
        <f>SUM($D$6:BR6)</f>
        <v>145.00000000000003</v>
      </c>
      <c r="BS7" s="140">
        <f>SUM($D$6:BS6)</f>
        <v>145.00000000000003</v>
      </c>
      <c r="BT7" s="140">
        <f>SUM($D$6:BT6)</f>
        <v>145.00000000000003</v>
      </c>
      <c r="BU7" s="140">
        <f>SUM($D$6:BU6)</f>
        <v>145.00000000000003</v>
      </c>
      <c r="BV7" s="140">
        <f>SUM($D$6:BV6)</f>
        <v>145.00000000000003</v>
      </c>
      <c r="BW7" s="140">
        <f>SUM($D$6:BW6)</f>
        <v>145.00000000000003</v>
      </c>
      <c r="BX7" s="140">
        <f>SUM($D$6:BX6)</f>
        <v>145.00000000000003</v>
      </c>
      <c r="BY7" s="140">
        <f>SUM($D$6:BY6)</f>
        <v>145.00000000000003</v>
      </c>
      <c r="BZ7" s="140">
        <f>SUM($D$6:BZ6)</f>
        <v>145.00000000000003</v>
      </c>
      <c r="CA7" s="140">
        <f>SUM($D$6:CA6)</f>
        <v>145.00000000000003</v>
      </c>
      <c r="CB7" s="140">
        <f>SUM($D$6:CB6)</f>
        <v>145.00000000000003</v>
      </c>
      <c r="CC7" s="140">
        <f>SUM($D$6:CC6)</f>
        <v>145.00000000000003</v>
      </c>
      <c r="CD7" s="140">
        <f>SUM($D$6:CD6)</f>
        <v>145.00000000000003</v>
      </c>
      <c r="CE7" s="140">
        <f>SUM($D$6:CE6)</f>
        <v>145.00000000000003</v>
      </c>
      <c r="CF7" s="140">
        <f>SUM($D$6:CF6)</f>
        <v>145.00000000000003</v>
      </c>
      <c r="CG7" s="140">
        <f>SUM($D$6:CG6)</f>
        <v>145.00000000000003</v>
      </c>
      <c r="CH7" s="140">
        <f>SUM($D$6:CH6)</f>
        <v>145.00000000000003</v>
      </c>
      <c r="CI7" s="140">
        <f>SUM($D$6:CI6)</f>
        <v>145.00000000000003</v>
      </c>
      <c r="CJ7" s="140">
        <f>SUM($D$6:CJ6)</f>
        <v>145.00000000000003</v>
      </c>
      <c r="CK7" s="140">
        <f>SUM($D$6:CK6)</f>
        <v>145.00000000000003</v>
      </c>
      <c r="CL7" s="140">
        <f>SUM($D$6:CL6)</f>
        <v>145.00000000000003</v>
      </c>
      <c r="CM7" s="140">
        <f>SUM($D$6:CM6)</f>
        <v>145.00000000000003</v>
      </c>
      <c r="CN7" s="140">
        <f>SUM($D$6:CN6)</f>
        <v>145.00000000000003</v>
      </c>
      <c r="CO7" s="140">
        <f>SUM($D$6:CO6)</f>
        <v>145.00000000000003</v>
      </c>
      <c r="CP7" s="140">
        <f>SUM($D$6:CP6)</f>
        <v>145.00000000000003</v>
      </c>
      <c r="CQ7" s="140">
        <f>SUM($D$6:CQ6)</f>
        <v>145.00000000000003</v>
      </c>
      <c r="CR7" s="140">
        <f>SUM($D$6:CR6)</f>
        <v>145.00000000000003</v>
      </c>
      <c r="CS7" s="140">
        <f>SUM($D$6:CS6)</f>
        <v>145.00000000000003</v>
      </c>
      <c r="CT7" s="140">
        <f>SUM($D$6:CT6)</f>
        <v>145.00000000000003</v>
      </c>
      <c r="CU7" s="140">
        <f>SUM($D$6:CU6)</f>
        <v>145.00000000000003</v>
      </c>
      <c r="CV7" s="140">
        <f>SUM($D$6:CV6)</f>
        <v>145.00000000000003</v>
      </c>
      <c r="CW7" s="140">
        <f>SUM($D$6:CW6)</f>
        <v>145.00000000000003</v>
      </c>
      <c r="CX7" s="140">
        <f>SUM($D$6:CX6)</f>
        <v>145.00000000000003</v>
      </c>
      <c r="CY7" s="140">
        <f>SUM($D$6:CY6)</f>
        <v>145.00000000000003</v>
      </c>
      <c r="CZ7" s="140">
        <f>SUM($D$6:CZ6)</f>
        <v>145.00000000000003</v>
      </c>
      <c r="DA7" s="140">
        <f>SUM($D$6:DA6)</f>
        <v>145.00000000000003</v>
      </c>
      <c r="DB7" s="140">
        <f>SUM($D$6:DB6)</f>
        <v>145.00000000000003</v>
      </c>
      <c r="DC7" s="140">
        <f>SUM($D$6:DC6)</f>
        <v>145.00000000000003</v>
      </c>
      <c r="DD7" s="140">
        <f>SUM($D$6:DD6)</f>
        <v>145.00000000000003</v>
      </c>
      <c r="DE7" s="140">
        <f>SUM($D$6:DE6)</f>
        <v>145.00000000000003</v>
      </c>
      <c r="DF7" s="140">
        <f>SUM($D$6:DF6)</f>
        <v>145.00000000000003</v>
      </c>
      <c r="DG7" s="140">
        <f>SUM($D$6:DG6)</f>
        <v>145.00000000000003</v>
      </c>
      <c r="DH7" s="140">
        <f>SUM($D$6:DH6)</f>
        <v>145.00000000000003</v>
      </c>
      <c r="DI7" s="140">
        <f>SUM($D$6:DI6)</f>
        <v>145.00000000000003</v>
      </c>
      <c r="DJ7" s="140">
        <f>SUM($D$6:DJ6)</f>
        <v>145.00000000000003</v>
      </c>
      <c r="DK7" s="140">
        <f>SUM($D$6:DK6)</f>
        <v>145.00000000000003</v>
      </c>
      <c r="DL7" s="140">
        <f>SUM($D$6:DL6)</f>
        <v>145.00000000000003</v>
      </c>
      <c r="DM7" s="140">
        <f>SUM($D$6:DM6)</f>
        <v>145.00000000000003</v>
      </c>
      <c r="DN7" s="140">
        <f>SUM($D$6:DN6)</f>
        <v>145.00000000000003</v>
      </c>
      <c r="DO7" s="140">
        <f>SUM($D$6:DO6)</f>
        <v>145.00000000000003</v>
      </c>
      <c r="DP7" s="140">
        <f>SUM($D$6:DP6)</f>
        <v>145.00000000000003</v>
      </c>
      <c r="DQ7" s="140">
        <f>SUM($D$6:DQ6)</f>
        <v>145.00000000000003</v>
      </c>
      <c r="DR7" s="140">
        <f>SUM($D$6:DR6)</f>
        <v>145.00000000000003</v>
      </c>
      <c r="DS7" s="140">
        <f>SUM($D$6:DS6)</f>
        <v>145.00000000000003</v>
      </c>
      <c r="DT7" s="247">
        <f>SUM($D$6:DT6)</f>
        <v>145.00000000000003</v>
      </c>
      <c r="DV7" s="360">
        <f>SUM($DV$6:DV6)</f>
        <v>0</v>
      </c>
      <c r="DW7" s="140">
        <f>SUM($DV$6:DW6)</f>
        <v>0</v>
      </c>
      <c r="DX7" s="140">
        <f>SUM($DV$6:DX6)</f>
        <v>145.00000000000003</v>
      </c>
      <c r="DY7" s="140">
        <f>SUM($DV$6:DY6)</f>
        <v>145.00000000000003</v>
      </c>
      <c r="DZ7" s="140">
        <f>SUM($DV$6:DZ6)</f>
        <v>145.00000000000003</v>
      </c>
      <c r="EA7" s="140">
        <f>SUM($DV$6:EA6)</f>
        <v>145.00000000000003</v>
      </c>
      <c r="EB7" s="140">
        <f>SUM($DV$6:EB6)</f>
        <v>145.00000000000003</v>
      </c>
      <c r="EC7" s="140">
        <f>SUM($DV$6:EC6)</f>
        <v>145.00000000000003</v>
      </c>
      <c r="ED7" s="140">
        <f>SUM($DV$6:ED6)</f>
        <v>145.00000000000003</v>
      </c>
      <c r="EE7" s="140">
        <f>SUM($DV$6:EE6)</f>
        <v>145.00000000000003</v>
      </c>
      <c r="EF7" s="247">
        <f>SUM($DV$6:EF6)</f>
        <v>145.00000000000003</v>
      </c>
    </row>
    <row r="8" spans="1:136" s="49" customFormat="1" ht="15.75" customHeight="1" thickTop="1">
      <c r="A8" s="59"/>
      <c r="B8" s="241"/>
      <c r="C8" s="212"/>
      <c r="D8" s="212"/>
      <c r="E8" s="212"/>
      <c r="F8" s="212"/>
      <c r="G8" s="212"/>
      <c r="H8" s="212"/>
      <c r="I8" s="212"/>
      <c r="J8" s="212"/>
      <c r="K8" s="212"/>
      <c r="L8" s="212"/>
      <c r="M8" s="212"/>
      <c r="N8" s="212"/>
      <c r="O8" s="212"/>
      <c r="P8" s="212"/>
      <c r="Q8" s="212"/>
      <c r="R8" s="212"/>
      <c r="S8" s="212"/>
      <c r="T8" s="212"/>
      <c r="U8" s="212"/>
      <c r="V8" s="212"/>
      <c r="W8" s="212"/>
      <c r="X8" s="212"/>
      <c r="Y8" s="212"/>
      <c r="Z8" s="212"/>
      <c r="AA8" s="212"/>
      <c r="AB8" s="212"/>
      <c r="AC8" s="212"/>
      <c r="AD8" s="212"/>
      <c r="AE8" s="212"/>
      <c r="AF8" s="212"/>
      <c r="AG8" s="212"/>
      <c r="AH8" s="212"/>
      <c r="AI8" s="212"/>
      <c r="AJ8" s="212"/>
      <c r="AK8" s="212"/>
      <c r="AL8" s="212"/>
      <c r="AM8" s="212"/>
      <c r="AN8" s="212"/>
      <c r="AO8" s="212"/>
      <c r="AP8" s="212"/>
      <c r="AQ8" s="212"/>
      <c r="AR8" s="212"/>
      <c r="AS8" s="212"/>
      <c r="AT8" s="212"/>
      <c r="AU8" s="212"/>
      <c r="AV8" s="212"/>
      <c r="AW8" s="212"/>
      <c r="AX8" s="212"/>
      <c r="AY8" s="212"/>
      <c r="AZ8" s="212"/>
      <c r="BA8" s="212"/>
      <c r="BB8" s="212"/>
      <c r="BC8" s="212"/>
      <c r="BD8" s="212"/>
      <c r="BE8" s="212"/>
      <c r="BF8" s="212"/>
      <c r="BG8" s="212"/>
      <c r="BH8" s="212"/>
      <c r="BI8" s="212"/>
      <c r="BJ8" s="212"/>
      <c r="BK8" s="212"/>
      <c r="BL8" s="212"/>
      <c r="BM8" s="212"/>
      <c r="BN8" s="212"/>
      <c r="BO8" s="212"/>
      <c r="BP8" s="212"/>
      <c r="BQ8" s="212"/>
      <c r="BR8" s="212"/>
      <c r="BS8" s="212"/>
      <c r="BT8" s="212"/>
      <c r="BU8" s="212"/>
      <c r="BV8" s="212"/>
      <c r="BW8" s="212"/>
      <c r="BX8" s="212"/>
      <c r="BY8" s="212"/>
      <c r="BZ8" s="212"/>
      <c r="CA8" s="212"/>
      <c r="CB8" s="212"/>
      <c r="CC8" s="212"/>
      <c r="CD8" s="212"/>
      <c r="CE8" s="212"/>
      <c r="CF8" s="212"/>
      <c r="CG8" s="212"/>
      <c r="CH8" s="212"/>
      <c r="CI8" s="212"/>
      <c r="CJ8" s="212"/>
      <c r="CK8" s="212"/>
      <c r="CL8" s="212"/>
      <c r="CM8" s="212"/>
      <c r="CN8" s="212"/>
      <c r="CO8" s="212"/>
      <c r="CP8" s="212"/>
      <c r="CQ8" s="212"/>
      <c r="CR8" s="212"/>
      <c r="CS8" s="212"/>
      <c r="CT8" s="212"/>
      <c r="CU8" s="212"/>
      <c r="CV8" s="212"/>
      <c r="CW8" s="212"/>
      <c r="CX8" s="212"/>
      <c r="CY8" s="212"/>
      <c r="CZ8" s="212"/>
      <c r="DA8" s="212"/>
      <c r="DB8" s="212"/>
      <c r="DC8" s="212"/>
      <c r="DD8" s="212"/>
      <c r="DE8" s="212"/>
      <c r="DF8" s="212"/>
      <c r="DG8" s="212"/>
      <c r="DH8" s="212"/>
      <c r="DI8" s="212"/>
      <c r="DJ8" s="212"/>
      <c r="DK8" s="212"/>
      <c r="DL8" s="212"/>
      <c r="DM8" s="212"/>
      <c r="DN8" s="212"/>
      <c r="DO8" s="212"/>
      <c r="DP8" s="212"/>
      <c r="DQ8" s="212"/>
      <c r="DR8" s="212"/>
      <c r="DS8" s="212"/>
      <c r="DT8" s="248"/>
      <c r="DV8" s="370"/>
      <c r="DW8" s="212"/>
      <c r="DX8" s="212"/>
      <c r="DY8" s="212"/>
      <c r="DZ8" s="212"/>
      <c r="EA8" s="212"/>
      <c r="EB8" s="212"/>
      <c r="EC8" s="212"/>
      <c r="ED8" s="212"/>
      <c r="EE8" s="212"/>
      <c r="EF8" s="248"/>
    </row>
    <row r="9" spans="1:136" s="49" customFormat="1" ht="15.75" customHeight="1">
      <c r="A9" s="218"/>
      <c r="B9" s="242" t="s">
        <v>712</v>
      </c>
      <c r="C9" s="216"/>
      <c r="D9" s="217">
        <f>D10/'Unit Mix '!$E$84</f>
        <v>0</v>
      </c>
      <c r="E9" s="217">
        <f ca="1">E10/'Unit Mix '!$E$84</f>
        <v>0</v>
      </c>
      <c r="F9" s="217">
        <f ca="1">F10/'Unit Mix '!$E$84</f>
        <v>0</v>
      </c>
      <c r="G9" s="217">
        <f ca="1">G10/'Unit Mix '!$E$84</f>
        <v>0</v>
      </c>
      <c r="H9" s="217">
        <f ca="1">H10/'Unit Mix '!$E$84</f>
        <v>0</v>
      </c>
      <c r="I9" s="217">
        <f ca="1">I10/'Unit Mix '!$E$84</f>
        <v>0</v>
      </c>
      <c r="J9" s="217">
        <f ca="1">J10/'Unit Mix '!$E$84</f>
        <v>0</v>
      </c>
      <c r="K9" s="217">
        <f ca="1">K10/'Unit Mix '!$E$84</f>
        <v>0</v>
      </c>
      <c r="L9" s="217">
        <f ca="1">L10/'Unit Mix '!$E$84</f>
        <v>0</v>
      </c>
      <c r="M9" s="217">
        <f ca="1">M10/'Unit Mix '!$E$84</f>
        <v>0</v>
      </c>
      <c r="N9" s="217">
        <f ca="1">N10/'Unit Mix '!$E$84</f>
        <v>0</v>
      </c>
      <c r="O9" s="217">
        <f ca="1">O10/'Unit Mix '!$E$84</f>
        <v>0</v>
      </c>
      <c r="P9" s="217">
        <f ca="1">P10/'Unit Mix '!$E$84</f>
        <v>0</v>
      </c>
      <c r="Q9" s="217">
        <f ca="1">Q10/'Unit Mix '!$E$84</f>
        <v>0</v>
      </c>
      <c r="R9" s="217">
        <f ca="1">R10/'Unit Mix '!$E$84</f>
        <v>0</v>
      </c>
      <c r="S9" s="217">
        <f ca="1">S10/'Unit Mix '!$E$84</f>
        <v>9.0909090909090912E-2</v>
      </c>
      <c r="T9" s="217">
        <f ca="1">T10/'Unit Mix '!$E$84</f>
        <v>0.18181818181818182</v>
      </c>
      <c r="U9" s="217">
        <f ca="1">U10/'Unit Mix '!$E$84</f>
        <v>0.27272727272727276</v>
      </c>
      <c r="V9" s="217">
        <f ca="1">V10/'Unit Mix '!$E$84</f>
        <v>0.36363636363636365</v>
      </c>
      <c r="W9" s="217">
        <f ca="1">W10/'Unit Mix '!$E$84</f>
        <v>0.45454545454545453</v>
      </c>
      <c r="X9" s="217">
        <f ca="1">X10/'Unit Mix '!$E$84</f>
        <v>0.54545454545454553</v>
      </c>
      <c r="Y9" s="217">
        <f ca="1">Y10/'Unit Mix '!$E$84</f>
        <v>0.63636363636363646</v>
      </c>
      <c r="Z9" s="217">
        <f ca="1">Z10/'Unit Mix '!$E$84</f>
        <v>0.7272727272727274</v>
      </c>
      <c r="AA9" s="217">
        <f ca="1">AA10/'Unit Mix '!$E$84</f>
        <v>0.81818181818181834</v>
      </c>
      <c r="AB9" s="217">
        <f ca="1">AB10/'Unit Mix '!$E$84</f>
        <v>0.90909090909090928</v>
      </c>
      <c r="AC9" s="217">
        <f ca="1">AC10/'Unit Mix '!$E$84</f>
        <v>1.0000000000000002</v>
      </c>
      <c r="AD9" s="217">
        <f ca="1">AD10/'Unit Mix '!$E$84</f>
        <v>1.0000000000000002</v>
      </c>
      <c r="AE9" s="217">
        <f ca="1">AE10/'Unit Mix '!$E$84</f>
        <v>1.0000000000000002</v>
      </c>
      <c r="AF9" s="217">
        <f ca="1">AF10/'Unit Mix '!$E$84</f>
        <v>1.0000000000000002</v>
      </c>
      <c r="AG9" s="217">
        <f ca="1">AG10/'Unit Mix '!$E$84</f>
        <v>1.0000000000000002</v>
      </c>
      <c r="AH9" s="217">
        <f ca="1">AH10/'Unit Mix '!$E$84</f>
        <v>1.0000000000000002</v>
      </c>
      <c r="AI9" s="217">
        <f ca="1">AI10/'Unit Mix '!$E$84</f>
        <v>1.0000000000000002</v>
      </c>
      <c r="AJ9" s="217">
        <f ca="1">AJ10/'Unit Mix '!$E$84</f>
        <v>1.0000000000000002</v>
      </c>
      <c r="AK9" s="217">
        <f ca="1">AK10/'Unit Mix '!$E$84</f>
        <v>1.0000000000000002</v>
      </c>
      <c r="AL9" s="217">
        <f ca="1">AL10/'Unit Mix '!$E$84</f>
        <v>1.0000000000000002</v>
      </c>
      <c r="AM9" s="217">
        <f ca="1">AM10/'Unit Mix '!$E$84</f>
        <v>1.0000000000000002</v>
      </c>
      <c r="AN9" s="217">
        <f ca="1">AN10/'Unit Mix '!$E$84</f>
        <v>1.0000000000000002</v>
      </c>
      <c r="AO9" s="217">
        <f ca="1">AO10/'Unit Mix '!$E$84</f>
        <v>1.0000000000000002</v>
      </c>
      <c r="AP9" s="217">
        <f ca="1">AP10/'Unit Mix '!$E$84</f>
        <v>1.0000000000000002</v>
      </c>
      <c r="AQ9" s="217">
        <f ca="1">AQ10/'Unit Mix '!$E$84</f>
        <v>1.0000000000000002</v>
      </c>
      <c r="AR9" s="217">
        <f ca="1">AR10/'Unit Mix '!$E$84</f>
        <v>1.0000000000000002</v>
      </c>
      <c r="AS9" s="217">
        <f ca="1">AS10/'Unit Mix '!$E$84</f>
        <v>1.0000000000000002</v>
      </c>
      <c r="AT9" s="217">
        <f ca="1">AT10/'Unit Mix '!$E$84</f>
        <v>1.0000000000000002</v>
      </c>
      <c r="AU9" s="217">
        <f ca="1">AU10/'Unit Mix '!$E$84</f>
        <v>1.0000000000000002</v>
      </c>
      <c r="AV9" s="217">
        <f ca="1">AV10/'Unit Mix '!$E$84</f>
        <v>1.0000000000000002</v>
      </c>
      <c r="AW9" s="217">
        <f ca="1">AW10/'Unit Mix '!$E$84</f>
        <v>1.0000000000000002</v>
      </c>
      <c r="AX9" s="217">
        <f ca="1">AX10/'Unit Mix '!$E$84</f>
        <v>1.0000000000000002</v>
      </c>
      <c r="AY9" s="217">
        <f ca="1">AY10/'Unit Mix '!$E$84</f>
        <v>1.0000000000000002</v>
      </c>
      <c r="AZ9" s="217">
        <f ca="1">AZ10/'Unit Mix '!$E$84</f>
        <v>1.0000000000000002</v>
      </c>
      <c r="BA9" s="217">
        <f ca="1">BA10/'Unit Mix '!$E$84</f>
        <v>1.0000000000000002</v>
      </c>
      <c r="BB9" s="217">
        <f ca="1">BB10/'Unit Mix '!$E$84</f>
        <v>1.0000000000000002</v>
      </c>
      <c r="BC9" s="217">
        <f ca="1">BC10/'Unit Mix '!$E$84</f>
        <v>1.0000000000000002</v>
      </c>
      <c r="BD9" s="217">
        <f ca="1">BD10/'Unit Mix '!$E$84</f>
        <v>1.0000000000000002</v>
      </c>
      <c r="BE9" s="217">
        <f ca="1">BE10/'Unit Mix '!$E$84</f>
        <v>1.0000000000000002</v>
      </c>
      <c r="BF9" s="217">
        <f ca="1">BF10/'Unit Mix '!$E$84</f>
        <v>1.0000000000000002</v>
      </c>
      <c r="BG9" s="217">
        <f ca="1">BG10/'Unit Mix '!$E$84</f>
        <v>1.0000000000000002</v>
      </c>
      <c r="BH9" s="217">
        <f ca="1">BH10/'Unit Mix '!$E$84</f>
        <v>1.0000000000000002</v>
      </c>
      <c r="BI9" s="217">
        <f ca="1">BI10/'Unit Mix '!$E$84</f>
        <v>1.0000000000000002</v>
      </c>
      <c r="BJ9" s="217">
        <f ca="1">BJ10/'Unit Mix '!$E$84</f>
        <v>1.0000000000000002</v>
      </c>
      <c r="BK9" s="217">
        <f ca="1">BK10/'Unit Mix '!$E$84</f>
        <v>1.0000000000000002</v>
      </c>
      <c r="BL9" s="217">
        <f ca="1">BL10/'Unit Mix '!$E$84</f>
        <v>1.0000000000000002</v>
      </c>
      <c r="BM9" s="217">
        <f ca="1">BM10/'Unit Mix '!$E$84</f>
        <v>1.0000000000000002</v>
      </c>
      <c r="BN9" s="217">
        <f ca="1">BN10/'Unit Mix '!$E$84</f>
        <v>1.0000000000000002</v>
      </c>
      <c r="BO9" s="217">
        <f ca="1">BO10/'Unit Mix '!$E$84</f>
        <v>1.0000000000000002</v>
      </c>
      <c r="BP9" s="217">
        <f ca="1">BP10/'Unit Mix '!$E$84</f>
        <v>1.0000000000000002</v>
      </c>
      <c r="BQ9" s="217">
        <f ca="1">BQ10/'Unit Mix '!$E$84</f>
        <v>1.0000000000000002</v>
      </c>
      <c r="BR9" s="217">
        <f ca="1">BR10/'Unit Mix '!$E$84</f>
        <v>1.0000000000000002</v>
      </c>
      <c r="BS9" s="217">
        <f ca="1">BS10/'Unit Mix '!$E$84</f>
        <v>1.0000000000000002</v>
      </c>
      <c r="BT9" s="217">
        <f ca="1">BT10/'Unit Mix '!$E$84</f>
        <v>1.0000000000000002</v>
      </c>
      <c r="BU9" s="217">
        <f ca="1">BU10/'Unit Mix '!$E$84</f>
        <v>1.0000000000000002</v>
      </c>
      <c r="BV9" s="217">
        <f ca="1">BV10/'Unit Mix '!$E$84</f>
        <v>1.0000000000000002</v>
      </c>
      <c r="BW9" s="217">
        <f ca="1">BW10/'Unit Mix '!$E$84</f>
        <v>1.0000000000000002</v>
      </c>
      <c r="BX9" s="217">
        <f ca="1">BX10/'Unit Mix '!$E$84</f>
        <v>1.0000000000000002</v>
      </c>
      <c r="BY9" s="217">
        <f ca="1">BY10/'Unit Mix '!$E$84</f>
        <v>1.0000000000000002</v>
      </c>
      <c r="BZ9" s="217">
        <f ca="1">BZ10/'Unit Mix '!$E$84</f>
        <v>1.0000000000000002</v>
      </c>
      <c r="CA9" s="217">
        <f ca="1">CA10/'Unit Mix '!$E$84</f>
        <v>1.0000000000000002</v>
      </c>
      <c r="CB9" s="217">
        <f ca="1">CB10/'Unit Mix '!$E$84</f>
        <v>1.0000000000000002</v>
      </c>
      <c r="CC9" s="217">
        <f ca="1">CC10/'Unit Mix '!$E$84</f>
        <v>1.0000000000000002</v>
      </c>
      <c r="CD9" s="217">
        <f ca="1">CD10/'Unit Mix '!$E$84</f>
        <v>1.0000000000000002</v>
      </c>
      <c r="CE9" s="217">
        <f ca="1">CE10/'Unit Mix '!$E$84</f>
        <v>1.0000000000000002</v>
      </c>
      <c r="CF9" s="217">
        <f ca="1">CF10/'Unit Mix '!$E$84</f>
        <v>1.0000000000000002</v>
      </c>
      <c r="CG9" s="217">
        <f ca="1">CG10/'Unit Mix '!$E$84</f>
        <v>1.0000000000000002</v>
      </c>
      <c r="CH9" s="217">
        <f ca="1">CH10/'Unit Mix '!$E$84</f>
        <v>1.0000000000000002</v>
      </c>
      <c r="CI9" s="217">
        <f ca="1">CI10/'Unit Mix '!$E$84</f>
        <v>1.0000000000000002</v>
      </c>
      <c r="CJ9" s="217">
        <f ca="1">CJ10/'Unit Mix '!$E$84</f>
        <v>1.0000000000000002</v>
      </c>
      <c r="CK9" s="217">
        <f ca="1">CK10/'Unit Mix '!$E$84</f>
        <v>1.0000000000000002</v>
      </c>
      <c r="CL9" s="217">
        <f ca="1">CL10/'Unit Mix '!$E$84</f>
        <v>1.0000000000000002</v>
      </c>
      <c r="CM9" s="217">
        <f ca="1">CM10/'Unit Mix '!$E$84</f>
        <v>1.0000000000000002</v>
      </c>
      <c r="CN9" s="217">
        <f ca="1">CN10/'Unit Mix '!$E$84</f>
        <v>1.0000000000000002</v>
      </c>
      <c r="CO9" s="217">
        <f ca="1">CO10/'Unit Mix '!$E$84</f>
        <v>1.0000000000000002</v>
      </c>
      <c r="CP9" s="217">
        <f ca="1">CP10/'Unit Mix '!$E$84</f>
        <v>1.0000000000000002</v>
      </c>
      <c r="CQ9" s="217">
        <f ca="1">CQ10/'Unit Mix '!$E$84</f>
        <v>1.0000000000000002</v>
      </c>
      <c r="CR9" s="217">
        <f ca="1">CR10/'Unit Mix '!$E$84</f>
        <v>1.0000000000000002</v>
      </c>
      <c r="CS9" s="217">
        <f ca="1">CS10/'Unit Mix '!$E$84</f>
        <v>1.0000000000000002</v>
      </c>
      <c r="CT9" s="217">
        <f ca="1">CT10/'Unit Mix '!$E$84</f>
        <v>1.0000000000000002</v>
      </c>
      <c r="CU9" s="217">
        <f ca="1">CU10/'Unit Mix '!$E$84</f>
        <v>1.0000000000000002</v>
      </c>
      <c r="CV9" s="217">
        <f ca="1">CV10/'Unit Mix '!$E$84</f>
        <v>1.0000000000000002</v>
      </c>
      <c r="CW9" s="217">
        <f ca="1">CW10/'Unit Mix '!$E$84</f>
        <v>1.0000000000000002</v>
      </c>
      <c r="CX9" s="217">
        <f ca="1">CX10/'Unit Mix '!$E$84</f>
        <v>1.0000000000000002</v>
      </c>
      <c r="CY9" s="217">
        <f ca="1">CY10/'Unit Mix '!$E$84</f>
        <v>1.0000000000000002</v>
      </c>
      <c r="CZ9" s="217">
        <f ca="1">CZ10/'Unit Mix '!$E$84</f>
        <v>1.0000000000000002</v>
      </c>
      <c r="DA9" s="217">
        <f ca="1">DA10/'Unit Mix '!$E$84</f>
        <v>1.0000000000000002</v>
      </c>
      <c r="DB9" s="217">
        <f ca="1">DB10/'Unit Mix '!$E$84</f>
        <v>1.0000000000000002</v>
      </c>
      <c r="DC9" s="217">
        <f ca="1">DC10/'Unit Mix '!$E$84</f>
        <v>1.0000000000000002</v>
      </c>
      <c r="DD9" s="217">
        <f ca="1">DD10/'Unit Mix '!$E$84</f>
        <v>1.0000000000000002</v>
      </c>
      <c r="DE9" s="217">
        <f ca="1">DE10/'Unit Mix '!$E$84</f>
        <v>1.0000000000000002</v>
      </c>
      <c r="DF9" s="217">
        <f ca="1">DF10/'Unit Mix '!$E$84</f>
        <v>1.0000000000000002</v>
      </c>
      <c r="DG9" s="217">
        <f ca="1">DG10/'Unit Mix '!$E$84</f>
        <v>1.0000000000000002</v>
      </c>
      <c r="DH9" s="217">
        <f ca="1">DH10/'Unit Mix '!$E$84</f>
        <v>1.0000000000000002</v>
      </c>
      <c r="DI9" s="217">
        <f ca="1">DI10/'Unit Mix '!$E$84</f>
        <v>1.0000000000000002</v>
      </c>
      <c r="DJ9" s="217">
        <f ca="1">DJ10/'Unit Mix '!$E$84</f>
        <v>1.0000000000000002</v>
      </c>
      <c r="DK9" s="217">
        <f ca="1">DK10/'Unit Mix '!$E$84</f>
        <v>1.0000000000000002</v>
      </c>
      <c r="DL9" s="217">
        <f ca="1">DL10/'Unit Mix '!$E$84</f>
        <v>1.0000000000000002</v>
      </c>
      <c r="DM9" s="217">
        <f ca="1">DM10/'Unit Mix '!$E$84</f>
        <v>1.0000000000000002</v>
      </c>
      <c r="DN9" s="217">
        <f ca="1">DN10/'Unit Mix '!$E$84</f>
        <v>1.0000000000000002</v>
      </c>
      <c r="DO9" s="217">
        <f ca="1">DO10/'Unit Mix '!$E$84</f>
        <v>1.0000000000000002</v>
      </c>
      <c r="DP9" s="217">
        <f ca="1">DP10/'Unit Mix '!$E$84</f>
        <v>1.0000000000000002</v>
      </c>
      <c r="DQ9" s="217">
        <f ca="1">DQ10/'Unit Mix '!$E$84</f>
        <v>1.0000000000000002</v>
      </c>
      <c r="DR9" s="217">
        <f ca="1">DR10/'Unit Mix '!$E$84</f>
        <v>1.0000000000000002</v>
      </c>
      <c r="DS9" s="217">
        <f ca="1">DS10/'Unit Mix '!$E$84</f>
        <v>1.0000000000000002</v>
      </c>
      <c r="DT9" s="249">
        <f ca="1">DT10/'Unit Mix '!$E$84</f>
        <v>1.0000000000000002</v>
      </c>
      <c r="DV9" s="371">
        <f>DV10/'Unit Mix '!$E$84</f>
        <v>0</v>
      </c>
      <c r="DW9" s="372">
        <f ca="1">DW10/'Unit Mix '!$E$84</f>
        <v>0</v>
      </c>
      <c r="DX9" s="372">
        <f ca="1">DX10/'Unit Mix '!$E$84</f>
        <v>0</v>
      </c>
      <c r="DY9" s="372">
        <f ca="1">DY10/'Unit Mix '!$E$84</f>
        <v>1.0000000000000002</v>
      </c>
      <c r="DZ9" s="372">
        <f ca="1">DZ10/'Unit Mix '!$E$84</f>
        <v>1.0000000000000004</v>
      </c>
      <c r="EA9" s="372">
        <f ca="1">EA10/'Unit Mix '!$E$84</f>
        <v>1.0000000000000004</v>
      </c>
      <c r="EB9" s="372">
        <f ca="1">EB10/'Unit Mix '!$E$84</f>
        <v>1.0000000000000004</v>
      </c>
      <c r="EC9" s="372">
        <f ca="1">EC10/'Unit Mix '!$E$84</f>
        <v>1.0000000000000004</v>
      </c>
      <c r="ED9" s="372">
        <f ca="1">ED10/'Unit Mix '!$E$84</f>
        <v>1.0000000000000004</v>
      </c>
      <c r="EE9" s="372">
        <f ca="1">EE10/'Unit Mix '!$E$84</f>
        <v>1.0000000000000004</v>
      </c>
      <c r="EF9" s="249">
        <f ca="1">EF10/'Unit Mix '!$E$84</f>
        <v>1.0000000000000004</v>
      </c>
    </row>
    <row r="10" spans="1:136" s="49" customFormat="1" ht="15.75" customHeight="1" thickBot="1">
      <c r="A10" s="59"/>
      <c r="B10" s="65" t="s">
        <v>694</v>
      </c>
      <c r="C10" s="140"/>
      <c r="D10" s="140">
        <v>0</v>
      </c>
      <c r="E10" s="140">
        <f t="shared" ref="E10:AJ10" ca="1" si="133">D14</f>
        <v>0</v>
      </c>
      <c r="F10" s="140">
        <f t="shared" ca="1" si="133"/>
        <v>0</v>
      </c>
      <c r="G10" s="140">
        <f t="shared" ca="1" si="133"/>
        <v>0</v>
      </c>
      <c r="H10" s="140">
        <f t="shared" ca="1" si="133"/>
        <v>0</v>
      </c>
      <c r="I10" s="140">
        <f t="shared" ca="1" si="133"/>
        <v>0</v>
      </c>
      <c r="J10" s="140">
        <f t="shared" ca="1" si="133"/>
        <v>0</v>
      </c>
      <c r="K10" s="140">
        <f t="shared" ca="1" si="133"/>
        <v>0</v>
      </c>
      <c r="L10" s="140">
        <f t="shared" ca="1" si="133"/>
        <v>0</v>
      </c>
      <c r="M10" s="140">
        <f t="shared" ca="1" si="133"/>
        <v>0</v>
      </c>
      <c r="N10" s="140">
        <f t="shared" ca="1" si="133"/>
        <v>0</v>
      </c>
      <c r="O10" s="140">
        <f t="shared" ca="1" si="133"/>
        <v>0</v>
      </c>
      <c r="P10" s="140">
        <f t="shared" ca="1" si="133"/>
        <v>0</v>
      </c>
      <c r="Q10" s="140">
        <f t="shared" ca="1" si="133"/>
        <v>0</v>
      </c>
      <c r="R10" s="140">
        <f t="shared" ca="1" si="133"/>
        <v>0</v>
      </c>
      <c r="S10" s="140">
        <f t="shared" ca="1" si="133"/>
        <v>13.181818181818182</v>
      </c>
      <c r="T10" s="140">
        <f t="shared" ca="1" si="133"/>
        <v>26.363636363636363</v>
      </c>
      <c r="U10" s="140">
        <f t="shared" ca="1" si="133"/>
        <v>39.545454545454547</v>
      </c>
      <c r="V10" s="140">
        <f t="shared" ca="1" si="133"/>
        <v>52.727272727272727</v>
      </c>
      <c r="W10" s="140">
        <f t="shared" ca="1" si="133"/>
        <v>65.909090909090907</v>
      </c>
      <c r="X10" s="140">
        <f t="shared" ca="1" si="133"/>
        <v>79.090909090909093</v>
      </c>
      <c r="Y10" s="140">
        <f t="shared" ca="1" si="133"/>
        <v>92.27272727272728</v>
      </c>
      <c r="Z10" s="140">
        <f t="shared" ca="1" si="133"/>
        <v>105.45454545454547</v>
      </c>
      <c r="AA10" s="140">
        <f t="shared" ca="1" si="133"/>
        <v>118.63636363636365</v>
      </c>
      <c r="AB10" s="140">
        <f t="shared" ca="1" si="133"/>
        <v>131.81818181818184</v>
      </c>
      <c r="AC10" s="140">
        <f t="shared" ca="1" si="133"/>
        <v>145.00000000000003</v>
      </c>
      <c r="AD10" s="140">
        <f t="shared" ca="1" si="133"/>
        <v>145.00000000000003</v>
      </c>
      <c r="AE10" s="140">
        <f t="shared" ca="1" si="133"/>
        <v>145.00000000000003</v>
      </c>
      <c r="AF10" s="140">
        <f t="shared" ca="1" si="133"/>
        <v>145.00000000000003</v>
      </c>
      <c r="AG10" s="140">
        <f t="shared" ca="1" si="133"/>
        <v>145.00000000000003</v>
      </c>
      <c r="AH10" s="140">
        <f t="shared" ca="1" si="133"/>
        <v>145.00000000000003</v>
      </c>
      <c r="AI10" s="140">
        <f t="shared" ca="1" si="133"/>
        <v>145.00000000000003</v>
      </c>
      <c r="AJ10" s="140">
        <f t="shared" ca="1" si="133"/>
        <v>145.00000000000003</v>
      </c>
      <c r="AK10" s="140">
        <f t="shared" ref="AK10:BP10" ca="1" si="134">AJ14</f>
        <v>145.00000000000003</v>
      </c>
      <c r="AL10" s="140">
        <f t="shared" ca="1" si="134"/>
        <v>145.00000000000003</v>
      </c>
      <c r="AM10" s="140">
        <f t="shared" ca="1" si="134"/>
        <v>145.00000000000003</v>
      </c>
      <c r="AN10" s="140">
        <f t="shared" ca="1" si="134"/>
        <v>145.00000000000003</v>
      </c>
      <c r="AO10" s="140">
        <f t="shared" ca="1" si="134"/>
        <v>145.00000000000003</v>
      </c>
      <c r="AP10" s="140">
        <f t="shared" ca="1" si="134"/>
        <v>145.00000000000003</v>
      </c>
      <c r="AQ10" s="140">
        <f t="shared" ca="1" si="134"/>
        <v>145.00000000000003</v>
      </c>
      <c r="AR10" s="140">
        <f t="shared" ca="1" si="134"/>
        <v>145.00000000000003</v>
      </c>
      <c r="AS10" s="140">
        <f t="shared" ca="1" si="134"/>
        <v>145.00000000000003</v>
      </c>
      <c r="AT10" s="140">
        <f t="shared" ca="1" si="134"/>
        <v>145.00000000000003</v>
      </c>
      <c r="AU10" s="140">
        <f t="shared" ca="1" si="134"/>
        <v>145.00000000000003</v>
      </c>
      <c r="AV10" s="140">
        <f t="shared" ca="1" si="134"/>
        <v>145.00000000000003</v>
      </c>
      <c r="AW10" s="140">
        <f t="shared" ca="1" si="134"/>
        <v>145.00000000000003</v>
      </c>
      <c r="AX10" s="140">
        <f t="shared" ca="1" si="134"/>
        <v>145.00000000000003</v>
      </c>
      <c r="AY10" s="140">
        <f t="shared" ca="1" si="134"/>
        <v>145.00000000000003</v>
      </c>
      <c r="AZ10" s="140">
        <f t="shared" ca="1" si="134"/>
        <v>145.00000000000003</v>
      </c>
      <c r="BA10" s="140">
        <f t="shared" ca="1" si="134"/>
        <v>145.00000000000003</v>
      </c>
      <c r="BB10" s="140">
        <f t="shared" ca="1" si="134"/>
        <v>145.00000000000003</v>
      </c>
      <c r="BC10" s="140">
        <f t="shared" ca="1" si="134"/>
        <v>145.00000000000003</v>
      </c>
      <c r="BD10" s="140">
        <f t="shared" ca="1" si="134"/>
        <v>145.00000000000003</v>
      </c>
      <c r="BE10" s="140">
        <f t="shared" ca="1" si="134"/>
        <v>145.00000000000003</v>
      </c>
      <c r="BF10" s="140">
        <f t="shared" ca="1" si="134"/>
        <v>145.00000000000003</v>
      </c>
      <c r="BG10" s="140">
        <f t="shared" ca="1" si="134"/>
        <v>145.00000000000003</v>
      </c>
      <c r="BH10" s="140">
        <f t="shared" ca="1" si="134"/>
        <v>145.00000000000003</v>
      </c>
      <c r="BI10" s="140">
        <f t="shared" ca="1" si="134"/>
        <v>145.00000000000003</v>
      </c>
      <c r="BJ10" s="140">
        <f t="shared" ca="1" si="134"/>
        <v>145.00000000000003</v>
      </c>
      <c r="BK10" s="140">
        <f t="shared" ca="1" si="134"/>
        <v>145.00000000000003</v>
      </c>
      <c r="BL10" s="140">
        <f t="shared" ca="1" si="134"/>
        <v>145.00000000000003</v>
      </c>
      <c r="BM10" s="140">
        <f t="shared" ca="1" si="134"/>
        <v>145.00000000000003</v>
      </c>
      <c r="BN10" s="140">
        <f t="shared" ca="1" si="134"/>
        <v>145.00000000000003</v>
      </c>
      <c r="BO10" s="140">
        <f t="shared" ca="1" si="134"/>
        <v>145.00000000000003</v>
      </c>
      <c r="BP10" s="140">
        <f t="shared" ca="1" si="134"/>
        <v>145.00000000000003</v>
      </c>
      <c r="BQ10" s="140">
        <f t="shared" ref="BQ10:CV10" ca="1" si="135">BP14</f>
        <v>145.00000000000003</v>
      </c>
      <c r="BR10" s="140">
        <f t="shared" ca="1" si="135"/>
        <v>145.00000000000003</v>
      </c>
      <c r="BS10" s="140">
        <f t="shared" ca="1" si="135"/>
        <v>145.00000000000003</v>
      </c>
      <c r="BT10" s="140">
        <f t="shared" ca="1" si="135"/>
        <v>145.00000000000003</v>
      </c>
      <c r="BU10" s="140">
        <f t="shared" ca="1" si="135"/>
        <v>145.00000000000003</v>
      </c>
      <c r="BV10" s="140">
        <f t="shared" ca="1" si="135"/>
        <v>145.00000000000003</v>
      </c>
      <c r="BW10" s="140">
        <f t="shared" ca="1" si="135"/>
        <v>145.00000000000003</v>
      </c>
      <c r="BX10" s="140">
        <f t="shared" ca="1" si="135"/>
        <v>145.00000000000003</v>
      </c>
      <c r="BY10" s="140">
        <f t="shared" ca="1" si="135"/>
        <v>145.00000000000003</v>
      </c>
      <c r="BZ10" s="140">
        <f t="shared" ca="1" si="135"/>
        <v>145.00000000000003</v>
      </c>
      <c r="CA10" s="140">
        <f t="shared" ca="1" si="135"/>
        <v>145.00000000000003</v>
      </c>
      <c r="CB10" s="140">
        <f t="shared" ca="1" si="135"/>
        <v>145.00000000000003</v>
      </c>
      <c r="CC10" s="140">
        <f t="shared" ca="1" si="135"/>
        <v>145.00000000000003</v>
      </c>
      <c r="CD10" s="140">
        <f t="shared" ca="1" si="135"/>
        <v>145.00000000000003</v>
      </c>
      <c r="CE10" s="140">
        <f t="shared" ca="1" si="135"/>
        <v>145.00000000000003</v>
      </c>
      <c r="CF10" s="140">
        <f t="shared" ca="1" si="135"/>
        <v>145.00000000000003</v>
      </c>
      <c r="CG10" s="140">
        <f t="shared" ca="1" si="135"/>
        <v>145.00000000000003</v>
      </c>
      <c r="CH10" s="140">
        <f t="shared" ca="1" si="135"/>
        <v>145.00000000000003</v>
      </c>
      <c r="CI10" s="140">
        <f t="shared" ca="1" si="135"/>
        <v>145.00000000000003</v>
      </c>
      <c r="CJ10" s="140">
        <f t="shared" ca="1" si="135"/>
        <v>145.00000000000003</v>
      </c>
      <c r="CK10" s="140">
        <f t="shared" ca="1" si="135"/>
        <v>145.00000000000003</v>
      </c>
      <c r="CL10" s="140">
        <f t="shared" ca="1" si="135"/>
        <v>145.00000000000003</v>
      </c>
      <c r="CM10" s="140">
        <f t="shared" ca="1" si="135"/>
        <v>145.00000000000003</v>
      </c>
      <c r="CN10" s="140">
        <f t="shared" ca="1" si="135"/>
        <v>145.00000000000003</v>
      </c>
      <c r="CO10" s="140">
        <f t="shared" ca="1" si="135"/>
        <v>145.00000000000003</v>
      </c>
      <c r="CP10" s="140">
        <f t="shared" ca="1" si="135"/>
        <v>145.00000000000003</v>
      </c>
      <c r="CQ10" s="140">
        <f t="shared" ca="1" si="135"/>
        <v>145.00000000000003</v>
      </c>
      <c r="CR10" s="140">
        <f t="shared" ca="1" si="135"/>
        <v>145.00000000000003</v>
      </c>
      <c r="CS10" s="140">
        <f t="shared" ca="1" si="135"/>
        <v>145.00000000000003</v>
      </c>
      <c r="CT10" s="140">
        <f t="shared" ca="1" si="135"/>
        <v>145.00000000000003</v>
      </c>
      <c r="CU10" s="140">
        <f t="shared" ca="1" si="135"/>
        <v>145.00000000000003</v>
      </c>
      <c r="CV10" s="140">
        <f t="shared" ca="1" si="135"/>
        <v>145.00000000000003</v>
      </c>
      <c r="CW10" s="140">
        <f t="shared" ref="CW10:DT10" ca="1" si="136">CV14</f>
        <v>145.00000000000003</v>
      </c>
      <c r="CX10" s="140">
        <f t="shared" ca="1" si="136"/>
        <v>145.00000000000003</v>
      </c>
      <c r="CY10" s="140">
        <f t="shared" ca="1" si="136"/>
        <v>145.00000000000003</v>
      </c>
      <c r="CZ10" s="140">
        <f t="shared" ca="1" si="136"/>
        <v>145.00000000000003</v>
      </c>
      <c r="DA10" s="140">
        <f t="shared" ca="1" si="136"/>
        <v>145.00000000000003</v>
      </c>
      <c r="DB10" s="140">
        <f t="shared" ca="1" si="136"/>
        <v>145.00000000000003</v>
      </c>
      <c r="DC10" s="140">
        <f t="shared" ca="1" si="136"/>
        <v>145.00000000000003</v>
      </c>
      <c r="DD10" s="140">
        <f t="shared" ca="1" si="136"/>
        <v>145.00000000000003</v>
      </c>
      <c r="DE10" s="140">
        <f t="shared" ca="1" si="136"/>
        <v>145.00000000000003</v>
      </c>
      <c r="DF10" s="140">
        <f t="shared" ca="1" si="136"/>
        <v>145.00000000000003</v>
      </c>
      <c r="DG10" s="140">
        <f t="shared" ca="1" si="136"/>
        <v>145.00000000000003</v>
      </c>
      <c r="DH10" s="140">
        <f t="shared" ca="1" si="136"/>
        <v>145.00000000000003</v>
      </c>
      <c r="DI10" s="140">
        <f t="shared" ca="1" si="136"/>
        <v>145.00000000000003</v>
      </c>
      <c r="DJ10" s="140">
        <f t="shared" ca="1" si="136"/>
        <v>145.00000000000003</v>
      </c>
      <c r="DK10" s="140">
        <f t="shared" ca="1" si="136"/>
        <v>145.00000000000003</v>
      </c>
      <c r="DL10" s="140">
        <f t="shared" ca="1" si="136"/>
        <v>145.00000000000003</v>
      </c>
      <c r="DM10" s="140">
        <f t="shared" ca="1" si="136"/>
        <v>145.00000000000003</v>
      </c>
      <c r="DN10" s="140">
        <f t="shared" ca="1" si="136"/>
        <v>145.00000000000003</v>
      </c>
      <c r="DO10" s="140">
        <f t="shared" ca="1" si="136"/>
        <v>145.00000000000003</v>
      </c>
      <c r="DP10" s="140">
        <f t="shared" ca="1" si="136"/>
        <v>145.00000000000003</v>
      </c>
      <c r="DQ10" s="140">
        <f t="shared" ca="1" si="136"/>
        <v>145.00000000000003</v>
      </c>
      <c r="DR10" s="140">
        <f t="shared" ca="1" si="136"/>
        <v>145.00000000000003</v>
      </c>
      <c r="DS10" s="140">
        <f t="shared" ca="1" si="136"/>
        <v>145.00000000000003</v>
      </c>
      <c r="DT10" s="247">
        <f t="shared" ca="1" si="136"/>
        <v>145.00000000000003</v>
      </c>
      <c r="DV10" s="360"/>
      <c r="DW10" s="140">
        <f t="shared" ref="DW10:EF10" ca="1" si="137">DV14</f>
        <v>0</v>
      </c>
      <c r="DX10" s="140">
        <f t="shared" ca="1" si="137"/>
        <v>0</v>
      </c>
      <c r="DY10" s="140">
        <f t="shared" ca="1" si="137"/>
        <v>145.00000000000003</v>
      </c>
      <c r="DZ10" s="140">
        <f t="shared" ca="1" si="137"/>
        <v>145.00000000000006</v>
      </c>
      <c r="EA10" s="140">
        <f t="shared" ca="1" si="137"/>
        <v>145.00000000000006</v>
      </c>
      <c r="EB10" s="140">
        <f t="shared" ca="1" si="137"/>
        <v>145.00000000000006</v>
      </c>
      <c r="EC10" s="140">
        <f t="shared" ca="1" si="137"/>
        <v>145.00000000000006</v>
      </c>
      <c r="ED10" s="140">
        <f t="shared" ca="1" si="137"/>
        <v>145.00000000000006</v>
      </c>
      <c r="EE10" s="140">
        <f t="shared" ca="1" si="137"/>
        <v>145.00000000000006</v>
      </c>
      <c r="EF10" s="247">
        <f t="shared" ca="1" si="137"/>
        <v>145.00000000000006</v>
      </c>
    </row>
    <row r="11" spans="1:136" s="49" customFormat="1" ht="15.75" customHeight="1" thickTop="1">
      <c r="A11" s="59"/>
      <c r="B11" s="60" t="s">
        <v>696</v>
      </c>
      <c r="C11" s="58"/>
      <c r="D11" s="58">
        <f>IF(D3&gt;='PERPETUITY MIDDLEMAN INPUT TAB'!$C$33,MIN('PERPETUITY MIDDLEMAN INPUT TAB'!$C$36,D7-D10-D13),0)</f>
        <v>0</v>
      </c>
      <c r="E11" s="58">
        <f>IF(E3&gt;='PERPETUITY MIDDLEMAN INPUT TAB'!$C$33,MIN('PERPETUITY MIDDLEMAN INPUT TAB'!$C$36,E7-E10-E13),0)</f>
        <v>0</v>
      </c>
      <c r="F11" s="58">
        <f>IF(F3&gt;='PERPETUITY MIDDLEMAN INPUT TAB'!$C$33,MIN('PERPETUITY MIDDLEMAN INPUT TAB'!$C$36,F7-F10-F13),0)</f>
        <v>0</v>
      </c>
      <c r="G11" s="58">
        <f>IF(G3&gt;='PERPETUITY MIDDLEMAN INPUT TAB'!$C$33,MIN('PERPETUITY MIDDLEMAN INPUT TAB'!$C$36,G7-G10-G13),0)</f>
        <v>0</v>
      </c>
      <c r="H11" s="58">
        <f>IF(H3&gt;='PERPETUITY MIDDLEMAN INPUT TAB'!$C$33,MIN('PERPETUITY MIDDLEMAN INPUT TAB'!$C$36,H7-H10-H13),0)</f>
        <v>0</v>
      </c>
      <c r="I11" s="58">
        <f>IF(I3&gt;='PERPETUITY MIDDLEMAN INPUT TAB'!$C$33,MIN('PERPETUITY MIDDLEMAN INPUT TAB'!$C$36,I7-I10-I13),0)</f>
        <v>0</v>
      </c>
      <c r="J11" s="58">
        <f>IF(J3&gt;='PERPETUITY MIDDLEMAN INPUT TAB'!$C$33,MIN('PERPETUITY MIDDLEMAN INPUT TAB'!$C$36,J7-J10-J13),0)</f>
        <v>0</v>
      </c>
      <c r="K11" s="58">
        <f>IF(K3&gt;='PERPETUITY MIDDLEMAN INPUT TAB'!$C$33,MIN('PERPETUITY MIDDLEMAN INPUT TAB'!$C$36,K7-K10-K13),0)</f>
        <v>0</v>
      </c>
      <c r="L11" s="58">
        <f>IF(L3&gt;='PERPETUITY MIDDLEMAN INPUT TAB'!$C$33,MIN('PERPETUITY MIDDLEMAN INPUT TAB'!$C$36,L7-L10-L13),0)</f>
        <v>0</v>
      </c>
      <c r="M11" s="58">
        <f>IF(M3&gt;='PERPETUITY MIDDLEMAN INPUT TAB'!$C$33,MIN('PERPETUITY MIDDLEMAN INPUT TAB'!$C$36,M7-M10-M13),0)</f>
        <v>0</v>
      </c>
      <c r="N11" s="58">
        <f>IF(N3&gt;='PERPETUITY MIDDLEMAN INPUT TAB'!$C$33,MIN('PERPETUITY MIDDLEMAN INPUT TAB'!$C$36,N7-N10-N13),0)</f>
        <v>0</v>
      </c>
      <c r="O11" s="58">
        <f>IF(O3&gt;='PERPETUITY MIDDLEMAN INPUT TAB'!$C$33,MIN('PERPETUITY MIDDLEMAN INPUT TAB'!$C$36,O7-O10-O13),0)</f>
        <v>0</v>
      </c>
      <c r="P11" s="58">
        <f>IF(P3&gt;='PERPETUITY MIDDLEMAN INPUT TAB'!$C$33,MIN('PERPETUITY MIDDLEMAN INPUT TAB'!$C$36,P7-P10-P13),0)</f>
        <v>0</v>
      </c>
      <c r="Q11" s="58">
        <f>IF(Q3&gt;='PERPETUITY MIDDLEMAN INPUT TAB'!$C$33,MIN('PERPETUITY MIDDLEMAN INPUT TAB'!$C$36,Q7-Q10-Q13),0)</f>
        <v>0</v>
      </c>
      <c r="R11" s="58">
        <f ca="1">IF(R3&gt;='PERPETUITY MIDDLEMAN INPUT TAB'!$C$33,MIN('PERPETUITY MIDDLEMAN INPUT TAB'!$C$36,R7-R10-R13),0)</f>
        <v>13.181818181818182</v>
      </c>
      <c r="S11" s="58">
        <f ca="1">IF(S3&gt;='PERPETUITY MIDDLEMAN INPUT TAB'!$C$33,MIN('PERPETUITY MIDDLEMAN INPUT TAB'!$C$36,S7-S10-S13),0)</f>
        <v>13.181818181818182</v>
      </c>
      <c r="T11" s="58">
        <f ca="1">IF(T3&gt;='PERPETUITY MIDDLEMAN INPUT TAB'!$C$33,MIN('PERPETUITY MIDDLEMAN INPUT TAB'!$C$36,T7-T10-T13),0)</f>
        <v>13.181818181818183</v>
      </c>
      <c r="U11" s="58">
        <f ca="1">IF(U3&gt;='PERPETUITY MIDDLEMAN INPUT TAB'!$C$33,MIN('PERPETUITY MIDDLEMAN INPUT TAB'!$C$36,U7-U10-U13),0)</f>
        <v>13.18181818181818</v>
      </c>
      <c r="V11" s="58">
        <f ca="1">IF(V3&gt;='PERPETUITY MIDDLEMAN INPUT TAB'!$C$33,MIN('PERPETUITY MIDDLEMAN INPUT TAB'!$C$36,V7-V10-V13),0)</f>
        <v>13.18181818181818</v>
      </c>
      <c r="W11" s="58">
        <f ca="1">IF(W3&gt;='PERPETUITY MIDDLEMAN INPUT TAB'!$C$33,MIN('PERPETUITY MIDDLEMAN INPUT TAB'!$C$36,W7-W10-W13),0)</f>
        <v>13.181818181818187</v>
      </c>
      <c r="X11" s="58">
        <f ca="1">IF(X3&gt;='PERPETUITY MIDDLEMAN INPUT TAB'!$C$33,MIN('PERPETUITY MIDDLEMAN INPUT TAB'!$C$36,X7-X10-X13),0)</f>
        <v>13.181818181818187</v>
      </c>
      <c r="Y11" s="58">
        <f ca="1">IF(Y3&gt;='PERPETUITY MIDDLEMAN INPUT TAB'!$C$33,MIN('PERPETUITY MIDDLEMAN INPUT TAB'!$C$36,Y7-Y10-Y13),0)</f>
        <v>13.181818181818187</v>
      </c>
      <c r="Z11" s="58">
        <f ca="1">IF(Z3&gt;='PERPETUITY MIDDLEMAN INPUT TAB'!$C$33,MIN('PERPETUITY MIDDLEMAN INPUT TAB'!$C$36,Z7-Z10-Z13),0)</f>
        <v>13.181818181818187</v>
      </c>
      <c r="AA11" s="58">
        <f ca="1">IF(AA3&gt;='PERPETUITY MIDDLEMAN INPUT TAB'!$C$33,MIN('PERPETUITY MIDDLEMAN INPUT TAB'!$C$36,AA7-AA10-AA13),0)</f>
        <v>13.181818181818187</v>
      </c>
      <c r="AB11" s="58">
        <f ca="1">IF(AB3&gt;='PERPETUITY MIDDLEMAN INPUT TAB'!$C$33,MIN('PERPETUITY MIDDLEMAN INPUT TAB'!$C$36,AB7-AB10-AB13),0)</f>
        <v>13.181818181818187</v>
      </c>
      <c r="AC11" s="58">
        <f ca="1">IF(AC3&gt;='PERPETUITY MIDDLEMAN INPUT TAB'!$C$33,MIN('PERPETUITY MIDDLEMAN INPUT TAB'!$C$36,AC7-AC10-AC13),0)</f>
        <v>0</v>
      </c>
      <c r="AD11" s="58">
        <f ca="1">IF(AD3&gt;='PERPETUITY MIDDLEMAN INPUT TAB'!$C$33,MIN('PERPETUITY MIDDLEMAN INPUT TAB'!$C$36,AD7-AD10-AD13),0)</f>
        <v>6.5909090909090908</v>
      </c>
      <c r="AE11" s="58">
        <f ca="1">IF(AE3&gt;='PERPETUITY MIDDLEMAN INPUT TAB'!$C$33,MIN('PERPETUITY MIDDLEMAN INPUT TAB'!$C$36,AE7-AE10-AE13),0)</f>
        <v>6.5909090909090908</v>
      </c>
      <c r="AF11" s="58">
        <f ca="1">IF(AF3&gt;='PERPETUITY MIDDLEMAN INPUT TAB'!$C$33,MIN('PERPETUITY MIDDLEMAN INPUT TAB'!$C$36,AF7-AF10-AF13),0)</f>
        <v>6.5909090909090917</v>
      </c>
      <c r="AG11" s="58">
        <f ca="1">IF(AG3&gt;='PERPETUITY MIDDLEMAN INPUT TAB'!$C$33,MIN('PERPETUITY MIDDLEMAN INPUT TAB'!$C$36,AG7-AG10-AG13),0)</f>
        <v>6.5909090909090899</v>
      </c>
      <c r="AH11" s="58">
        <f ca="1">IF(AH3&gt;='PERPETUITY MIDDLEMAN INPUT TAB'!$C$33,MIN('PERPETUITY MIDDLEMAN INPUT TAB'!$C$36,AH7-AH10-AH13),0)</f>
        <v>6.5909090909090899</v>
      </c>
      <c r="AI11" s="58">
        <f ca="1">IF(AI3&gt;='PERPETUITY MIDDLEMAN INPUT TAB'!$C$33,MIN('PERPETUITY MIDDLEMAN INPUT TAB'!$C$36,AI7-AI10-AI13),0)</f>
        <v>6.5909090909090935</v>
      </c>
      <c r="AJ11" s="58">
        <f ca="1">IF(AJ3&gt;='PERPETUITY MIDDLEMAN INPUT TAB'!$C$33,MIN('PERPETUITY MIDDLEMAN INPUT TAB'!$C$36,AJ7-AJ10-AJ13),0)</f>
        <v>6.5909090909090935</v>
      </c>
      <c r="AK11" s="58">
        <f ca="1">IF(AK3&gt;='PERPETUITY MIDDLEMAN INPUT TAB'!$C$33,MIN('PERPETUITY MIDDLEMAN INPUT TAB'!$C$36,AK7-AK10-AK13),0)</f>
        <v>6.5909090909090935</v>
      </c>
      <c r="AL11" s="58">
        <f ca="1">IF(AL3&gt;='PERPETUITY MIDDLEMAN INPUT TAB'!$C$33,MIN('PERPETUITY MIDDLEMAN INPUT TAB'!$C$36,AL7-AL10-AL13),0)</f>
        <v>6.5909090909090935</v>
      </c>
      <c r="AM11" s="58">
        <f ca="1">IF(AM3&gt;='PERPETUITY MIDDLEMAN INPUT TAB'!$C$33,MIN('PERPETUITY MIDDLEMAN INPUT TAB'!$C$36,AM7-AM10-AM13),0)</f>
        <v>6.5909090909090935</v>
      </c>
      <c r="AN11" s="58">
        <f ca="1">IF(AN3&gt;='PERPETUITY MIDDLEMAN INPUT TAB'!$C$33,MIN('PERPETUITY MIDDLEMAN INPUT TAB'!$C$36,AN7-AN10-AN13),0)</f>
        <v>6.5909090909090935</v>
      </c>
      <c r="AO11" s="58">
        <f ca="1">IF(AO3&gt;='PERPETUITY MIDDLEMAN INPUT TAB'!$C$33,MIN('PERPETUITY MIDDLEMAN INPUT TAB'!$C$36,AO7-AO10-AO13),0)</f>
        <v>0</v>
      </c>
      <c r="AP11" s="58">
        <f ca="1">IF(AP3&gt;='PERPETUITY MIDDLEMAN INPUT TAB'!$C$33,MIN('PERPETUITY MIDDLEMAN INPUT TAB'!$C$36,AP7-AP10-AP13),0)</f>
        <v>6.5909090909090908</v>
      </c>
      <c r="AQ11" s="58">
        <f ca="1">IF(AQ3&gt;='PERPETUITY MIDDLEMAN INPUT TAB'!$C$33,MIN('PERPETUITY MIDDLEMAN INPUT TAB'!$C$36,AQ7-AQ10-AQ13),0)</f>
        <v>6.5909090909090908</v>
      </c>
      <c r="AR11" s="58">
        <f ca="1">IF(AR3&gt;='PERPETUITY MIDDLEMAN INPUT TAB'!$C$33,MIN('PERPETUITY MIDDLEMAN INPUT TAB'!$C$36,AR7-AR10-AR13),0)</f>
        <v>6.5909090909090917</v>
      </c>
      <c r="AS11" s="58">
        <f ca="1">IF(AS3&gt;='PERPETUITY MIDDLEMAN INPUT TAB'!$C$33,MIN('PERPETUITY MIDDLEMAN INPUT TAB'!$C$36,AS7-AS10-AS13),0)</f>
        <v>6.5909090909090899</v>
      </c>
      <c r="AT11" s="58">
        <f ca="1">IF(AT3&gt;='PERPETUITY MIDDLEMAN INPUT TAB'!$C$33,MIN('PERPETUITY MIDDLEMAN INPUT TAB'!$C$36,AT7-AT10-AT13),0)</f>
        <v>6.5909090909090899</v>
      </c>
      <c r="AU11" s="58">
        <f ca="1">IF(AU3&gt;='PERPETUITY MIDDLEMAN INPUT TAB'!$C$33,MIN('PERPETUITY MIDDLEMAN INPUT TAB'!$C$36,AU7-AU10-AU13),0)</f>
        <v>6.5909090909090935</v>
      </c>
      <c r="AV11" s="58">
        <f ca="1">IF(AV3&gt;='PERPETUITY MIDDLEMAN INPUT TAB'!$C$33,MIN('PERPETUITY MIDDLEMAN INPUT TAB'!$C$36,AV7-AV10-AV13),0)</f>
        <v>6.5909090909090935</v>
      </c>
      <c r="AW11" s="58">
        <f ca="1">IF(AW3&gt;='PERPETUITY MIDDLEMAN INPUT TAB'!$C$33,MIN('PERPETUITY MIDDLEMAN INPUT TAB'!$C$36,AW7-AW10-AW13),0)</f>
        <v>6.5909090909090935</v>
      </c>
      <c r="AX11" s="58">
        <f ca="1">IF(AX3&gt;='PERPETUITY MIDDLEMAN INPUT TAB'!$C$33,MIN('PERPETUITY MIDDLEMAN INPUT TAB'!$C$36,AX7-AX10-AX13),0)</f>
        <v>6.5909090909090935</v>
      </c>
      <c r="AY11" s="58">
        <f ca="1">IF(AY3&gt;='PERPETUITY MIDDLEMAN INPUT TAB'!$C$33,MIN('PERPETUITY MIDDLEMAN INPUT TAB'!$C$36,AY7-AY10-AY13),0)</f>
        <v>6.5909090909090935</v>
      </c>
      <c r="AZ11" s="58">
        <f ca="1">IF(AZ3&gt;='PERPETUITY MIDDLEMAN INPUT TAB'!$C$33,MIN('PERPETUITY MIDDLEMAN INPUT TAB'!$C$36,AZ7-AZ10-AZ13),0)</f>
        <v>6.5909090909090935</v>
      </c>
      <c r="BA11" s="58">
        <f ca="1">IF(BA3&gt;='PERPETUITY MIDDLEMAN INPUT TAB'!$C$33,MIN('PERPETUITY MIDDLEMAN INPUT TAB'!$C$36,BA7-BA10-BA13),0)</f>
        <v>0</v>
      </c>
      <c r="BB11" s="58">
        <f ca="1">IF(BB3&gt;='PERPETUITY MIDDLEMAN INPUT TAB'!$C$33,MIN('PERPETUITY MIDDLEMAN INPUT TAB'!$C$36,BB7-BB10-BB13),0)</f>
        <v>6.5909090909090908</v>
      </c>
      <c r="BC11" s="58">
        <f ca="1">IF(BC3&gt;='PERPETUITY MIDDLEMAN INPUT TAB'!$C$33,MIN('PERPETUITY MIDDLEMAN INPUT TAB'!$C$36,BC7-BC10-BC13),0)</f>
        <v>6.5909090909090908</v>
      </c>
      <c r="BD11" s="58">
        <f ca="1">IF(BD3&gt;='PERPETUITY MIDDLEMAN INPUT TAB'!$C$33,MIN('PERPETUITY MIDDLEMAN INPUT TAB'!$C$36,BD7-BD10-BD13),0)</f>
        <v>6.5909090909090917</v>
      </c>
      <c r="BE11" s="58">
        <f ca="1">IF(BE3&gt;='PERPETUITY MIDDLEMAN INPUT TAB'!$C$33,MIN('PERPETUITY MIDDLEMAN INPUT TAB'!$C$36,BE7-BE10-BE13),0)</f>
        <v>6.5909090909090899</v>
      </c>
      <c r="BF11" s="58">
        <f ca="1">IF(BF3&gt;='PERPETUITY MIDDLEMAN INPUT TAB'!$C$33,MIN('PERPETUITY MIDDLEMAN INPUT TAB'!$C$36,BF7-BF10-BF13),0)</f>
        <v>6.5909090909090899</v>
      </c>
      <c r="BG11" s="58">
        <f ca="1">IF(BG3&gt;='PERPETUITY MIDDLEMAN INPUT TAB'!$C$33,MIN('PERPETUITY MIDDLEMAN INPUT TAB'!$C$36,BG7-BG10-BG13),0)</f>
        <v>6.5909090909090935</v>
      </c>
      <c r="BH11" s="58">
        <f ca="1">IF(BH3&gt;='PERPETUITY MIDDLEMAN INPUT TAB'!$C$33,MIN('PERPETUITY MIDDLEMAN INPUT TAB'!$C$36,BH7-BH10-BH13),0)</f>
        <v>6.5909090909090935</v>
      </c>
      <c r="BI11" s="58">
        <f ca="1">IF(BI3&gt;='PERPETUITY MIDDLEMAN INPUT TAB'!$C$33,MIN('PERPETUITY MIDDLEMAN INPUT TAB'!$C$36,BI7-BI10-BI13),0)</f>
        <v>6.5909090909090935</v>
      </c>
      <c r="BJ11" s="58">
        <f ca="1">IF(BJ3&gt;='PERPETUITY MIDDLEMAN INPUT TAB'!$C$33,MIN('PERPETUITY MIDDLEMAN INPUT TAB'!$C$36,BJ7-BJ10-BJ13),0)</f>
        <v>6.5909090909090935</v>
      </c>
      <c r="BK11" s="58">
        <f ca="1">IF(BK3&gt;='PERPETUITY MIDDLEMAN INPUT TAB'!$C$33,MIN('PERPETUITY MIDDLEMAN INPUT TAB'!$C$36,BK7-BK10-BK13),0)</f>
        <v>6.5909090909090935</v>
      </c>
      <c r="BL11" s="58">
        <f ca="1">IF(BL3&gt;='PERPETUITY MIDDLEMAN INPUT TAB'!$C$33,MIN('PERPETUITY MIDDLEMAN INPUT TAB'!$C$36,BL7-BL10-BL13),0)</f>
        <v>6.5909090909090935</v>
      </c>
      <c r="BM11" s="58">
        <f ca="1">IF(BM3&gt;='PERPETUITY MIDDLEMAN INPUT TAB'!$C$33,MIN('PERPETUITY MIDDLEMAN INPUT TAB'!$C$36,BM7-BM10-BM13),0)</f>
        <v>0</v>
      </c>
      <c r="BN11" s="58">
        <f ca="1">IF(BN3&gt;='PERPETUITY MIDDLEMAN INPUT TAB'!$C$33,MIN('PERPETUITY MIDDLEMAN INPUT TAB'!$C$36,BN7-BN10-BN13),0)</f>
        <v>6.5909090909090908</v>
      </c>
      <c r="BO11" s="58">
        <f ca="1">IF(BO3&gt;='PERPETUITY MIDDLEMAN INPUT TAB'!$C$33,MIN('PERPETUITY MIDDLEMAN INPUT TAB'!$C$36,BO7-BO10-BO13),0)</f>
        <v>6.5909090909090908</v>
      </c>
      <c r="BP11" s="58">
        <f ca="1">IF(BP3&gt;='PERPETUITY MIDDLEMAN INPUT TAB'!$C$33,MIN('PERPETUITY MIDDLEMAN INPUT TAB'!$C$36,BP7-BP10-BP13),0)</f>
        <v>6.5909090909090917</v>
      </c>
      <c r="BQ11" s="58">
        <f ca="1">IF(BQ3&gt;='PERPETUITY MIDDLEMAN INPUT TAB'!$C$33,MIN('PERPETUITY MIDDLEMAN INPUT TAB'!$C$36,BQ7-BQ10-BQ13),0)</f>
        <v>6.5909090909090899</v>
      </c>
      <c r="BR11" s="58">
        <f ca="1">IF(BR3&gt;='PERPETUITY MIDDLEMAN INPUT TAB'!$C$33,MIN('PERPETUITY MIDDLEMAN INPUT TAB'!$C$36,BR7-BR10-BR13),0)</f>
        <v>6.5909090909090899</v>
      </c>
      <c r="BS11" s="58">
        <f ca="1">IF(BS3&gt;='PERPETUITY MIDDLEMAN INPUT TAB'!$C$33,MIN('PERPETUITY MIDDLEMAN INPUT TAB'!$C$36,BS7-BS10-BS13),0)</f>
        <v>6.5909090909090935</v>
      </c>
      <c r="BT11" s="58">
        <f ca="1">IF(BT3&gt;='PERPETUITY MIDDLEMAN INPUT TAB'!$C$33,MIN('PERPETUITY MIDDLEMAN INPUT TAB'!$C$36,BT7-BT10-BT13),0)</f>
        <v>6.5909090909090935</v>
      </c>
      <c r="BU11" s="58">
        <f ca="1">IF(BU3&gt;='PERPETUITY MIDDLEMAN INPUT TAB'!$C$33,MIN('PERPETUITY MIDDLEMAN INPUT TAB'!$C$36,BU7-BU10-BU13),0)</f>
        <v>6.5909090909090935</v>
      </c>
      <c r="BV11" s="58">
        <f ca="1">IF(BV3&gt;='PERPETUITY MIDDLEMAN INPUT TAB'!$C$33,MIN('PERPETUITY MIDDLEMAN INPUT TAB'!$C$36,BV7-BV10-BV13),0)</f>
        <v>6.5909090909090935</v>
      </c>
      <c r="BW11" s="58">
        <f ca="1">IF(BW3&gt;='PERPETUITY MIDDLEMAN INPUT TAB'!$C$33,MIN('PERPETUITY MIDDLEMAN INPUT TAB'!$C$36,BW7-BW10-BW13),0)</f>
        <v>6.5909090909090935</v>
      </c>
      <c r="BX11" s="58">
        <f ca="1">IF(BX3&gt;='PERPETUITY MIDDLEMAN INPUT TAB'!$C$33,MIN('PERPETUITY MIDDLEMAN INPUT TAB'!$C$36,BX7-BX10-BX13),0)</f>
        <v>6.5909090909090935</v>
      </c>
      <c r="BY11" s="58">
        <f ca="1">IF(BY3&gt;='PERPETUITY MIDDLEMAN INPUT TAB'!$C$33,MIN('PERPETUITY MIDDLEMAN INPUT TAB'!$C$36,BY7-BY10-BY13),0)</f>
        <v>0</v>
      </c>
      <c r="BZ11" s="58">
        <f ca="1">IF(BZ3&gt;='PERPETUITY MIDDLEMAN INPUT TAB'!$C$33,MIN('PERPETUITY MIDDLEMAN INPUT TAB'!$C$36,BZ7-BZ10-BZ13),0)</f>
        <v>6.5909090909090908</v>
      </c>
      <c r="CA11" s="58">
        <f ca="1">IF(CA3&gt;='PERPETUITY MIDDLEMAN INPUT TAB'!$C$33,MIN('PERPETUITY MIDDLEMAN INPUT TAB'!$C$36,CA7-CA10-CA13),0)</f>
        <v>6.5909090909090908</v>
      </c>
      <c r="CB11" s="58">
        <f ca="1">IF(CB3&gt;='PERPETUITY MIDDLEMAN INPUT TAB'!$C$33,MIN('PERPETUITY MIDDLEMAN INPUT TAB'!$C$36,CB7-CB10-CB13),0)</f>
        <v>6.5909090909090917</v>
      </c>
      <c r="CC11" s="58">
        <f ca="1">IF(CC3&gt;='PERPETUITY MIDDLEMAN INPUT TAB'!$C$33,MIN('PERPETUITY MIDDLEMAN INPUT TAB'!$C$36,CC7-CC10-CC13),0)</f>
        <v>6.5909090909090899</v>
      </c>
      <c r="CD11" s="58">
        <f ca="1">IF(CD3&gt;='PERPETUITY MIDDLEMAN INPUT TAB'!$C$33,MIN('PERPETUITY MIDDLEMAN INPUT TAB'!$C$36,CD7-CD10-CD13),0)</f>
        <v>6.5909090909090899</v>
      </c>
      <c r="CE11" s="58">
        <f ca="1">IF(CE3&gt;='PERPETUITY MIDDLEMAN INPUT TAB'!$C$33,MIN('PERPETUITY MIDDLEMAN INPUT TAB'!$C$36,CE7-CE10-CE13),0)</f>
        <v>6.5909090909090935</v>
      </c>
      <c r="CF11" s="58">
        <f ca="1">IF(CF3&gt;='PERPETUITY MIDDLEMAN INPUT TAB'!$C$33,MIN('PERPETUITY MIDDLEMAN INPUT TAB'!$C$36,CF7-CF10-CF13),0)</f>
        <v>6.5909090909090935</v>
      </c>
      <c r="CG11" s="58">
        <f ca="1">IF(CG3&gt;='PERPETUITY MIDDLEMAN INPUT TAB'!$C$33,MIN('PERPETUITY MIDDLEMAN INPUT TAB'!$C$36,CG7-CG10-CG13),0)</f>
        <v>6.5909090909090935</v>
      </c>
      <c r="CH11" s="58">
        <f ca="1">IF(CH3&gt;='PERPETUITY MIDDLEMAN INPUT TAB'!$C$33,MIN('PERPETUITY MIDDLEMAN INPUT TAB'!$C$36,CH7-CH10-CH13),0)</f>
        <v>6.5909090909090935</v>
      </c>
      <c r="CI11" s="58">
        <f ca="1">IF(CI3&gt;='PERPETUITY MIDDLEMAN INPUT TAB'!$C$33,MIN('PERPETUITY MIDDLEMAN INPUT TAB'!$C$36,CI7-CI10-CI13),0)</f>
        <v>6.5909090909090935</v>
      </c>
      <c r="CJ11" s="58">
        <f ca="1">IF(CJ3&gt;='PERPETUITY MIDDLEMAN INPUT TAB'!$C$33,MIN('PERPETUITY MIDDLEMAN INPUT TAB'!$C$36,CJ7-CJ10-CJ13),0)</f>
        <v>6.5909090909090935</v>
      </c>
      <c r="CK11" s="58">
        <f ca="1">IF(CK3&gt;='PERPETUITY MIDDLEMAN INPUT TAB'!$C$33,MIN('PERPETUITY MIDDLEMAN INPUT TAB'!$C$36,CK7-CK10-CK13),0)</f>
        <v>0</v>
      </c>
      <c r="CL11" s="58">
        <f ca="1">IF(CL3&gt;='PERPETUITY MIDDLEMAN INPUT TAB'!$C$33,MIN('PERPETUITY MIDDLEMAN INPUT TAB'!$C$36,CL7-CL10-CL13),0)</f>
        <v>6.5909090909090908</v>
      </c>
      <c r="CM11" s="58">
        <f ca="1">IF(CM3&gt;='PERPETUITY MIDDLEMAN INPUT TAB'!$C$33,MIN('PERPETUITY MIDDLEMAN INPUT TAB'!$C$36,CM7-CM10-CM13),0)</f>
        <v>6.5909090909090908</v>
      </c>
      <c r="CN11" s="58">
        <f ca="1">IF(CN3&gt;='PERPETUITY MIDDLEMAN INPUT TAB'!$C$33,MIN('PERPETUITY MIDDLEMAN INPUT TAB'!$C$36,CN7-CN10-CN13),0)</f>
        <v>6.5909090909090917</v>
      </c>
      <c r="CO11" s="58">
        <f ca="1">IF(CO3&gt;='PERPETUITY MIDDLEMAN INPUT TAB'!$C$33,MIN('PERPETUITY MIDDLEMAN INPUT TAB'!$C$36,CO7-CO10-CO13),0)</f>
        <v>6.5909090909090899</v>
      </c>
      <c r="CP11" s="58">
        <f ca="1">IF(CP3&gt;='PERPETUITY MIDDLEMAN INPUT TAB'!$C$33,MIN('PERPETUITY MIDDLEMAN INPUT TAB'!$C$36,CP7-CP10-CP13),0)</f>
        <v>6.5909090909090899</v>
      </c>
      <c r="CQ11" s="58">
        <f ca="1">IF(CQ3&gt;='PERPETUITY MIDDLEMAN INPUT TAB'!$C$33,MIN('PERPETUITY MIDDLEMAN INPUT TAB'!$C$36,CQ7-CQ10-CQ13),0)</f>
        <v>6.5909090909090935</v>
      </c>
      <c r="CR11" s="58">
        <f ca="1">IF(CR3&gt;='PERPETUITY MIDDLEMAN INPUT TAB'!$C$33,MIN('PERPETUITY MIDDLEMAN INPUT TAB'!$C$36,CR7-CR10-CR13),0)</f>
        <v>6.5909090909090935</v>
      </c>
      <c r="CS11" s="58">
        <f ca="1">IF(CS3&gt;='PERPETUITY MIDDLEMAN INPUT TAB'!$C$33,MIN('PERPETUITY MIDDLEMAN INPUT TAB'!$C$36,CS7-CS10-CS13),0)</f>
        <v>6.5909090909090935</v>
      </c>
      <c r="CT11" s="58">
        <f ca="1">IF(CT3&gt;='PERPETUITY MIDDLEMAN INPUT TAB'!$C$33,MIN('PERPETUITY MIDDLEMAN INPUT TAB'!$C$36,CT7-CT10-CT13),0)</f>
        <v>6.5909090909090935</v>
      </c>
      <c r="CU11" s="58">
        <f ca="1">IF(CU3&gt;='PERPETUITY MIDDLEMAN INPUT TAB'!$C$33,MIN('PERPETUITY MIDDLEMAN INPUT TAB'!$C$36,CU7-CU10-CU13),0)</f>
        <v>6.5909090909090935</v>
      </c>
      <c r="CV11" s="58">
        <f ca="1">IF(CV3&gt;='PERPETUITY MIDDLEMAN INPUT TAB'!$C$33,MIN('PERPETUITY MIDDLEMAN INPUT TAB'!$C$36,CV7-CV10-CV13),0)</f>
        <v>6.5909090909090935</v>
      </c>
      <c r="CW11" s="58">
        <f ca="1">IF(CW3&gt;='PERPETUITY MIDDLEMAN INPUT TAB'!$C$33,MIN('PERPETUITY MIDDLEMAN INPUT TAB'!$C$36,CW7-CW10-CW13),0)</f>
        <v>0</v>
      </c>
      <c r="CX11" s="58">
        <f ca="1">IF(CX3&gt;='PERPETUITY MIDDLEMAN INPUT TAB'!$C$33,MIN('PERPETUITY MIDDLEMAN INPUT TAB'!$C$36,CX7-CX10-CX13),0)</f>
        <v>6.5909090909090908</v>
      </c>
      <c r="CY11" s="58">
        <f ca="1">IF(CY3&gt;='PERPETUITY MIDDLEMAN INPUT TAB'!$C$33,MIN('PERPETUITY MIDDLEMAN INPUT TAB'!$C$36,CY7-CY10-CY13),0)</f>
        <v>6.5909090909090908</v>
      </c>
      <c r="CZ11" s="58">
        <f ca="1">IF(CZ3&gt;='PERPETUITY MIDDLEMAN INPUT TAB'!$C$33,MIN('PERPETUITY MIDDLEMAN INPUT TAB'!$C$36,CZ7-CZ10-CZ13),0)</f>
        <v>6.5909090909090917</v>
      </c>
      <c r="DA11" s="58">
        <f ca="1">IF(DA3&gt;='PERPETUITY MIDDLEMAN INPUT TAB'!$C$33,MIN('PERPETUITY MIDDLEMAN INPUT TAB'!$C$36,DA7-DA10-DA13),0)</f>
        <v>6.5909090909090899</v>
      </c>
      <c r="DB11" s="58">
        <f ca="1">IF(DB3&gt;='PERPETUITY MIDDLEMAN INPUT TAB'!$C$33,MIN('PERPETUITY MIDDLEMAN INPUT TAB'!$C$36,DB7-DB10-DB13),0)</f>
        <v>6.5909090909090899</v>
      </c>
      <c r="DC11" s="58">
        <f ca="1">IF(DC3&gt;='PERPETUITY MIDDLEMAN INPUT TAB'!$C$33,MIN('PERPETUITY MIDDLEMAN INPUT TAB'!$C$36,DC7-DC10-DC13),0)</f>
        <v>6.5909090909090935</v>
      </c>
      <c r="DD11" s="58">
        <f ca="1">IF(DD3&gt;='PERPETUITY MIDDLEMAN INPUT TAB'!$C$33,MIN('PERPETUITY MIDDLEMAN INPUT TAB'!$C$36,DD7-DD10-DD13),0)</f>
        <v>6.5909090909090935</v>
      </c>
      <c r="DE11" s="58">
        <f ca="1">IF(DE3&gt;='PERPETUITY MIDDLEMAN INPUT TAB'!$C$33,MIN('PERPETUITY MIDDLEMAN INPUT TAB'!$C$36,DE7-DE10-DE13),0)</f>
        <v>6.5909090909090935</v>
      </c>
      <c r="DF11" s="58">
        <f ca="1">IF(DF3&gt;='PERPETUITY MIDDLEMAN INPUT TAB'!$C$33,MIN('PERPETUITY MIDDLEMAN INPUT TAB'!$C$36,DF7-DF10-DF13),0)</f>
        <v>6.5909090909090935</v>
      </c>
      <c r="DG11" s="58">
        <f ca="1">IF(DG3&gt;='PERPETUITY MIDDLEMAN INPUT TAB'!$C$33,MIN('PERPETUITY MIDDLEMAN INPUT TAB'!$C$36,DG7-DG10-DG13),0)</f>
        <v>6.5909090909090935</v>
      </c>
      <c r="DH11" s="58">
        <f ca="1">IF(DH3&gt;='PERPETUITY MIDDLEMAN INPUT TAB'!$C$33,MIN('PERPETUITY MIDDLEMAN INPUT TAB'!$C$36,DH7-DH10-DH13),0)</f>
        <v>6.5909090909090935</v>
      </c>
      <c r="DI11" s="58">
        <f ca="1">IF(DI3&gt;='PERPETUITY MIDDLEMAN INPUT TAB'!$C$33,MIN('PERPETUITY MIDDLEMAN INPUT TAB'!$C$36,DI7-DI10-DI13),0)</f>
        <v>0</v>
      </c>
      <c r="DJ11" s="58">
        <f ca="1">IF(DJ3&gt;='PERPETUITY MIDDLEMAN INPUT TAB'!$C$33,MIN('PERPETUITY MIDDLEMAN INPUT TAB'!$C$36,DJ7-DJ10-DJ13),0)</f>
        <v>6.5909090909090908</v>
      </c>
      <c r="DK11" s="58">
        <f ca="1">IF(DK3&gt;='PERPETUITY MIDDLEMAN INPUT TAB'!$C$33,MIN('PERPETUITY MIDDLEMAN INPUT TAB'!$C$36,DK7-DK10-DK13),0)</f>
        <v>6.5909090909090908</v>
      </c>
      <c r="DL11" s="58">
        <f ca="1">IF(DL3&gt;='PERPETUITY MIDDLEMAN INPUT TAB'!$C$33,MIN('PERPETUITY MIDDLEMAN INPUT TAB'!$C$36,DL7-DL10-DL13),0)</f>
        <v>6.5909090909090917</v>
      </c>
      <c r="DM11" s="58">
        <f ca="1">IF(DM3&gt;='PERPETUITY MIDDLEMAN INPUT TAB'!$C$33,MIN('PERPETUITY MIDDLEMAN INPUT TAB'!$C$36,DM7-DM10-DM13),0)</f>
        <v>6.5909090909090899</v>
      </c>
      <c r="DN11" s="58">
        <f ca="1">IF(DN3&gt;='PERPETUITY MIDDLEMAN INPUT TAB'!$C$33,MIN('PERPETUITY MIDDLEMAN INPUT TAB'!$C$36,DN7-DN10-DN13),0)</f>
        <v>6.5909090909090899</v>
      </c>
      <c r="DO11" s="58">
        <f ca="1">IF(DO3&gt;='PERPETUITY MIDDLEMAN INPUT TAB'!$C$33,MIN('PERPETUITY MIDDLEMAN INPUT TAB'!$C$36,DO7-DO10-DO13),0)</f>
        <v>6.5909090909090935</v>
      </c>
      <c r="DP11" s="58">
        <f ca="1">IF(DP3&gt;='PERPETUITY MIDDLEMAN INPUT TAB'!$C$33,MIN('PERPETUITY MIDDLEMAN INPUT TAB'!$C$36,DP7-DP10-DP13),0)</f>
        <v>6.5909090909090935</v>
      </c>
      <c r="DQ11" s="58">
        <f ca="1">IF(DQ3&gt;='PERPETUITY MIDDLEMAN INPUT TAB'!$C$33,MIN('PERPETUITY MIDDLEMAN INPUT TAB'!$C$36,DQ7-DQ10-DQ13),0)</f>
        <v>6.5909090909090935</v>
      </c>
      <c r="DR11" s="58">
        <f ca="1">IF(DR3&gt;='PERPETUITY MIDDLEMAN INPUT TAB'!$C$33,MIN('PERPETUITY MIDDLEMAN INPUT TAB'!$C$36,DR7-DR10-DR13),0)</f>
        <v>6.5909090909090935</v>
      </c>
      <c r="DS11" s="58">
        <f ca="1">IF(DS3&gt;='PERPETUITY MIDDLEMAN INPUT TAB'!$C$33,MIN('PERPETUITY MIDDLEMAN INPUT TAB'!$C$36,DS7-DS10-DS13),0)</f>
        <v>6.5909090909090935</v>
      </c>
      <c r="DT11" s="136">
        <f ca="1">IF(DT3&gt;='PERPETUITY MIDDLEMAN INPUT TAB'!$C$33,MIN('PERPETUITY MIDDLEMAN INPUT TAB'!$C$36,DT7-DT10-DT13),0)</f>
        <v>6.5909090909090935</v>
      </c>
      <c r="DV11" s="135">
        <f t="shared" ref="DV11:DW11" si="138">SUMIF($D$4:$DT$4,DV$4,$D11:$DT11)</f>
        <v>0</v>
      </c>
      <c r="DW11" s="58">
        <f t="shared" si="138"/>
        <v>0</v>
      </c>
      <c r="DX11" s="58">
        <f t="shared" ref="DX11:EF13" ca="1" si="139">SUMIF($D$4:$DT$4,DX$4,$D11:$DT11)</f>
        <v>145.00000000000003</v>
      </c>
      <c r="DY11" s="58">
        <f t="shared" ca="1" si="139"/>
        <v>72.500000000000014</v>
      </c>
      <c r="DZ11" s="58">
        <f t="shared" ca="1" si="139"/>
        <v>72.500000000000014</v>
      </c>
      <c r="EA11" s="58">
        <f t="shared" ca="1" si="139"/>
        <v>72.500000000000014</v>
      </c>
      <c r="EB11" s="58">
        <f t="shared" ca="1" si="139"/>
        <v>72.500000000000014</v>
      </c>
      <c r="EC11" s="58">
        <f t="shared" ca="1" si="139"/>
        <v>72.500000000000014</v>
      </c>
      <c r="ED11" s="58">
        <f t="shared" ca="1" si="139"/>
        <v>72.500000000000014</v>
      </c>
      <c r="EE11" s="58">
        <f t="shared" ca="1" si="139"/>
        <v>72.500000000000014</v>
      </c>
      <c r="EF11" s="136">
        <f t="shared" ca="1" si="139"/>
        <v>72.500000000000014</v>
      </c>
    </row>
    <row r="12" spans="1:136" s="49" customFormat="1" ht="15.75" customHeight="1">
      <c r="A12" s="59"/>
      <c r="B12" s="60" t="s">
        <v>713</v>
      </c>
      <c r="C12" s="58"/>
      <c r="D12" s="58">
        <f ca="1">IF(D3&gt;='PERPETUITY MIDDLEMAN INPUT TAB'!$C$33+'PERPETUITY MIDDLEMAN INPUT TAB'!$C$38,OFFSET('Income Statement - AM'!D12,-1,-'PERPETUITY MIDDLEMAN INPUT TAB'!$C$38)+OFFSET('Income Statement - AM'!D12,0,-'PERPETUITY MIDDLEMAN INPUT TAB'!$C$38),0)*'PERPETUITY MIDDLEMAN INPUT TAB'!$C$37</f>
        <v>0</v>
      </c>
      <c r="E12" s="58">
        <f ca="1">IF(E3&gt;='PERPETUITY MIDDLEMAN INPUT TAB'!$C$33+'PERPETUITY MIDDLEMAN INPUT TAB'!$C$38,OFFSET('Income Statement - AM'!E12,-1,-'PERPETUITY MIDDLEMAN INPUT TAB'!$C$38)+OFFSET('Income Statement - AM'!E12,0,-'PERPETUITY MIDDLEMAN INPUT TAB'!$C$38),0)*'PERPETUITY MIDDLEMAN INPUT TAB'!$C$37</f>
        <v>0</v>
      </c>
      <c r="F12" s="58">
        <f ca="1">IF(F3&gt;='PERPETUITY MIDDLEMAN INPUT TAB'!$C$33+'PERPETUITY MIDDLEMAN INPUT TAB'!$C$38,OFFSET('Income Statement - AM'!F12,-1,-'PERPETUITY MIDDLEMAN INPUT TAB'!$C$38)+OFFSET('Income Statement - AM'!F12,0,-'PERPETUITY MIDDLEMAN INPUT TAB'!$C$38),0)*'PERPETUITY MIDDLEMAN INPUT TAB'!$C$37</f>
        <v>0</v>
      </c>
      <c r="G12" s="58">
        <f ca="1">IF(G3&gt;='PERPETUITY MIDDLEMAN INPUT TAB'!$C$33+'PERPETUITY MIDDLEMAN INPUT TAB'!$C$38,OFFSET('Income Statement - AM'!G12,-1,-'PERPETUITY MIDDLEMAN INPUT TAB'!$C$38)+OFFSET('Income Statement - AM'!G12,0,-'PERPETUITY MIDDLEMAN INPUT TAB'!$C$38),0)*'PERPETUITY MIDDLEMAN INPUT TAB'!$C$37</f>
        <v>0</v>
      </c>
      <c r="H12" s="58">
        <f ca="1">IF(H3&gt;='PERPETUITY MIDDLEMAN INPUT TAB'!$C$33+'PERPETUITY MIDDLEMAN INPUT TAB'!$C$38,OFFSET('Income Statement - AM'!H12,-1,-'PERPETUITY MIDDLEMAN INPUT TAB'!$C$38)+OFFSET('Income Statement - AM'!H12,0,-'PERPETUITY MIDDLEMAN INPUT TAB'!$C$38),0)*'PERPETUITY MIDDLEMAN INPUT TAB'!$C$37</f>
        <v>0</v>
      </c>
      <c r="I12" s="58">
        <f ca="1">IF(I3&gt;='PERPETUITY MIDDLEMAN INPUT TAB'!$C$33+'PERPETUITY MIDDLEMAN INPUT TAB'!$C$38,OFFSET('Income Statement - AM'!I12,-1,-'PERPETUITY MIDDLEMAN INPUT TAB'!$C$38)+OFFSET('Income Statement - AM'!I12,0,-'PERPETUITY MIDDLEMAN INPUT TAB'!$C$38),0)*'PERPETUITY MIDDLEMAN INPUT TAB'!$C$37</f>
        <v>0</v>
      </c>
      <c r="J12" s="58">
        <f ca="1">IF(J3&gt;='PERPETUITY MIDDLEMAN INPUT TAB'!$C$33+'PERPETUITY MIDDLEMAN INPUT TAB'!$C$38,OFFSET('Income Statement - AM'!J12,-1,-'PERPETUITY MIDDLEMAN INPUT TAB'!$C$38)+OFFSET('Income Statement - AM'!J12,0,-'PERPETUITY MIDDLEMAN INPUT TAB'!$C$38),0)*'PERPETUITY MIDDLEMAN INPUT TAB'!$C$37</f>
        <v>0</v>
      </c>
      <c r="K12" s="58">
        <f ca="1">IF(K3&gt;='PERPETUITY MIDDLEMAN INPUT TAB'!$C$33+'PERPETUITY MIDDLEMAN INPUT TAB'!$C$38,OFFSET('Income Statement - AM'!K12,-1,-'PERPETUITY MIDDLEMAN INPUT TAB'!$C$38)+OFFSET('Income Statement - AM'!K12,0,-'PERPETUITY MIDDLEMAN INPUT TAB'!$C$38),0)*'PERPETUITY MIDDLEMAN INPUT TAB'!$C$37</f>
        <v>0</v>
      </c>
      <c r="L12" s="58">
        <f ca="1">IF(L3&gt;='PERPETUITY MIDDLEMAN INPUT TAB'!$C$33+'PERPETUITY MIDDLEMAN INPUT TAB'!$C$38,OFFSET('Income Statement - AM'!L12,-1,-'PERPETUITY MIDDLEMAN INPUT TAB'!$C$38)+OFFSET('Income Statement - AM'!L12,0,-'PERPETUITY MIDDLEMAN INPUT TAB'!$C$38),0)*'PERPETUITY MIDDLEMAN INPUT TAB'!$C$37</f>
        <v>0</v>
      </c>
      <c r="M12" s="58">
        <f ca="1">IF(M3&gt;='PERPETUITY MIDDLEMAN INPUT TAB'!$C$33+'PERPETUITY MIDDLEMAN INPUT TAB'!$C$38,OFFSET('Income Statement - AM'!M12,-1,-'PERPETUITY MIDDLEMAN INPUT TAB'!$C$38)+OFFSET('Income Statement - AM'!M12,0,-'PERPETUITY MIDDLEMAN INPUT TAB'!$C$38),0)*'PERPETUITY MIDDLEMAN INPUT TAB'!$C$37</f>
        <v>0</v>
      </c>
      <c r="N12" s="58">
        <f ca="1">IF(N3&gt;='PERPETUITY MIDDLEMAN INPUT TAB'!$C$33+'PERPETUITY MIDDLEMAN INPUT TAB'!$C$38,OFFSET('Income Statement - AM'!N12,-1,-'PERPETUITY MIDDLEMAN INPUT TAB'!$C$38)+OFFSET('Income Statement - AM'!N12,0,-'PERPETUITY MIDDLEMAN INPUT TAB'!$C$38),0)*'PERPETUITY MIDDLEMAN INPUT TAB'!$C$37</f>
        <v>0</v>
      </c>
      <c r="O12" s="58">
        <f ca="1">IF(O3&gt;='PERPETUITY MIDDLEMAN INPUT TAB'!$C$33+'PERPETUITY MIDDLEMAN INPUT TAB'!$C$38,OFFSET('Income Statement - AM'!O12,-1,-'PERPETUITY MIDDLEMAN INPUT TAB'!$C$38)+OFFSET('Income Statement - AM'!O12,0,-'PERPETUITY MIDDLEMAN INPUT TAB'!$C$38),0)*'PERPETUITY MIDDLEMAN INPUT TAB'!$C$37</f>
        <v>0</v>
      </c>
      <c r="P12" s="58">
        <f ca="1">IF(P3&gt;='PERPETUITY MIDDLEMAN INPUT TAB'!$C$33+'PERPETUITY MIDDLEMAN INPUT TAB'!$C$38,OFFSET('Income Statement - AM'!P12,-1,-'PERPETUITY MIDDLEMAN INPUT TAB'!$C$38)+OFFSET('Income Statement - AM'!P12,0,-'PERPETUITY MIDDLEMAN INPUT TAB'!$C$38),0)*'PERPETUITY MIDDLEMAN INPUT TAB'!$C$37</f>
        <v>0</v>
      </c>
      <c r="Q12" s="58">
        <f ca="1">IF(Q3&gt;='PERPETUITY MIDDLEMAN INPUT TAB'!$C$33+'PERPETUITY MIDDLEMAN INPUT TAB'!$C$38,OFFSET('Income Statement - AM'!Q12,-1,-'PERPETUITY MIDDLEMAN INPUT TAB'!$C$38)+OFFSET('Income Statement - AM'!Q12,0,-'PERPETUITY MIDDLEMAN INPUT TAB'!$C$38),0)*'PERPETUITY MIDDLEMAN INPUT TAB'!$C$37</f>
        <v>0</v>
      </c>
      <c r="R12" s="58">
        <f ca="1">IF(R3&gt;='PERPETUITY MIDDLEMAN INPUT TAB'!$C$33+'PERPETUITY MIDDLEMAN INPUT TAB'!$C$38,OFFSET('Income Statement - AM'!R12,-1,-'PERPETUITY MIDDLEMAN INPUT TAB'!$C$38)+OFFSET('Income Statement - AM'!R12,0,-'PERPETUITY MIDDLEMAN INPUT TAB'!$C$38),0)*'PERPETUITY MIDDLEMAN INPUT TAB'!$C$37</f>
        <v>0</v>
      </c>
      <c r="S12" s="58">
        <f ca="1">IF(S3&gt;='PERPETUITY MIDDLEMAN INPUT TAB'!$C$33+'PERPETUITY MIDDLEMAN INPUT TAB'!$C$38,OFFSET('Income Statement - AM'!S12,-1,-'PERPETUITY MIDDLEMAN INPUT TAB'!$C$38)+OFFSET('Income Statement - AM'!S12,0,-'PERPETUITY MIDDLEMAN INPUT TAB'!$C$38),0)*'PERPETUITY MIDDLEMAN INPUT TAB'!$C$37</f>
        <v>0</v>
      </c>
      <c r="T12" s="58">
        <f ca="1">IF(T3&gt;='PERPETUITY MIDDLEMAN INPUT TAB'!$C$33+'PERPETUITY MIDDLEMAN INPUT TAB'!$C$38,OFFSET('Income Statement - AM'!T12,-1,-'PERPETUITY MIDDLEMAN INPUT TAB'!$C$38)+OFFSET('Income Statement - AM'!T12,0,-'PERPETUITY MIDDLEMAN INPUT TAB'!$C$38),0)*'PERPETUITY MIDDLEMAN INPUT TAB'!$C$37</f>
        <v>0</v>
      </c>
      <c r="U12" s="58">
        <f ca="1">IF(U3&gt;='PERPETUITY MIDDLEMAN INPUT TAB'!$C$33+'PERPETUITY MIDDLEMAN INPUT TAB'!$C$38,OFFSET('Income Statement - AM'!U12,-1,-'PERPETUITY MIDDLEMAN INPUT TAB'!$C$38)+OFFSET('Income Statement - AM'!U12,0,-'PERPETUITY MIDDLEMAN INPUT TAB'!$C$38),0)*'PERPETUITY MIDDLEMAN INPUT TAB'!$C$37</f>
        <v>0</v>
      </c>
      <c r="V12" s="58">
        <f ca="1">IF(V3&gt;='PERPETUITY MIDDLEMAN INPUT TAB'!$C$33+'PERPETUITY MIDDLEMAN INPUT TAB'!$C$38,OFFSET('Income Statement - AM'!V12,-1,-'PERPETUITY MIDDLEMAN INPUT TAB'!$C$38)+OFFSET('Income Statement - AM'!V12,0,-'PERPETUITY MIDDLEMAN INPUT TAB'!$C$38),0)*'PERPETUITY MIDDLEMAN INPUT TAB'!$C$37</f>
        <v>0</v>
      </c>
      <c r="W12" s="58">
        <f ca="1">IF(W3&gt;='PERPETUITY MIDDLEMAN INPUT TAB'!$C$33+'PERPETUITY MIDDLEMAN INPUT TAB'!$C$38,OFFSET('Income Statement - AM'!W12,-1,-'PERPETUITY MIDDLEMAN INPUT TAB'!$C$38)+OFFSET('Income Statement - AM'!W12,0,-'PERPETUITY MIDDLEMAN INPUT TAB'!$C$38),0)*'PERPETUITY MIDDLEMAN INPUT TAB'!$C$37</f>
        <v>0</v>
      </c>
      <c r="X12" s="58">
        <f ca="1">IF(X3&gt;='PERPETUITY MIDDLEMAN INPUT TAB'!$C$33+'PERPETUITY MIDDLEMAN INPUT TAB'!$C$38,OFFSET('Income Statement - AM'!X12,-1,-'PERPETUITY MIDDLEMAN INPUT TAB'!$C$38)+OFFSET('Income Statement - AM'!X12,0,-'PERPETUITY MIDDLEMAN INPUT TAB'!$C$38),0)*'PERPETUITY MIDDLEMAN INPUT TAB'!$C$37</f>
        <v>0</v>
      </c>
      <c r="Y12" s="58">
        <f ca="1">IF(Y3&gt;='PERPETUITY MIDDLEMAN INPUT TAB'!$C$33+'PERPETUITY MIDDLEMAN INPUT TAB'!$C$38,OFFSET('Income Statement - AM'!Y12,-1,-'PERPETUITY MIDDLEMAN INPUT TAB'!$C$38)+OFFSET('Income Statement - AM'!Y12,0,-'PERPETUITY MIDDLEMAN INPUT TAB'!$C$38),0)*'PERPETUITY MIDDLEMAN INPUT TAB'!$C$37</f>
        <v>0</v>
      </c>
      <c r="Z12" s="58">
        <f ca="1">IF(Z3&gt;='PERPETUITY MIDDLEMAN INPUT TAB'!$C$33+'PERPETUITY MIDDLEMAN INPUT TAB'!$C$38,OFFSET('Income Statement - AM'!Z12,-1,-'PERPETUITY MIDDLEMAN INPUT TAB'!$C$38)+OFFSET('Income Statement - AM'!Z12,0,-'PERPETUITY MIDDLEMAN INPUT TAB'!$C$38),0)*'PERPETUITY MIDDLEMAN INPUT TAB'!$C$37</f>
        <v>0</v>
      </c>
      <c r="AA12" s="58">
        <f ca="1">IF(AA3&gt;='PERPETUITY MIDDLEMAN INPUT TAB'!$C$33+'PERPETUITY MIDDLEMAN INPUT TAB'!$C$38,OFFSET('Income Statement - AM'!AA12,-1,-'PERPETUITY MIDDLEMAN INPUT TAB'!$C$38)+OFFSET('Income Statement - AM'!AA12,0,-'PERPETUITY MIDDLEMAN INPUT TAB'!$C$38),0)*'PERPETUITY MIDDLEMAN INPUT TAB'!$C$37</f>
        <v>0</v>
      </c>
      <c r="AB12" s="58">
        <f ca="1">IF(AB3&gt;='PERPETUITY MIDDLEMAN INPUT TAB'!$C$33+'PERPETUITY MIDDLEMAN INPUT TAB'!$C$38,OFFSET('Income Statement - AM'!AB12,-1,-'PERPETUITY MIDDLEMAN INPUT TAB'!$C$38)+OFFSET('Income Statement - AM'!AB12,0,-'PERPETUITY MIDDLEMAN INPUT TAB'!$C$38),0)*'PERPETUITY MIDDLEMAN INPUT TAB'!$C$37</f>
        <v>0</v>
      </c>
      <c r="AC12" s="58">
        <f ca="1">IF(AC3&gt;='PERPETUITY MIDDLEMAN INPUT TAB'!$C$33+'PERPETUITY MIDDLEMAN INPUT TAB'!$C$38,OFFSET('Income Statement - AM'!AC12,-1,-'PERPETUITY MIDDLEMAN INPUT TAB'!$C$38)+OFFSET('Income Statement - AM'!AC12,0,-'PERPETUITY MIDDLEMAN INPUT TAB'!$C$38),0)*'PERPETUITY MIDDLEMAN INPUT TAB'!$C$37</f>
        <v>0</v>
      </c>
      <c r="AD12" s="58">
        <f ca="1">IF(AD3&gt;='PERPETUITY MIDDLEMAN INPUT TAB'!$C$33+'PERPETUITY MIDDLEMAN INPUT TAB'!$C$38,OFFSET('Income Statement - AM'!AD12,-1,-'PERPETUITY MIDDLEMAN INPUT TAB'!$C$38)+OFFSET('Income Statement - AM'!AD12,0,-'PERPETUITY MIDDLEMAN INPUT TAB'!$C$38),0)*'PERPETUITY MIDDLEMAN INPUT TAB'!$C$37</f>
        <v>6.5909090909090908</v>
      </c>
      <c r="AE12" s="58">
        <f ca="1">IF(AE3&gt;='PERPETUITY MIDDLEMAN INPUT TAB'!$C$33+'PERPETUITY MIDDLEMAN INPUT TAB'!$C$38,OFFSET('Income Statement - AM'!AE12,-1,-'PERPETUITY MIDDLEMAN INPUT TAB'!$C$38)+OFFSET('Income Statement - AM'!AE12,0,-'PERPETUITY MIDDLEMAN INPUT TAB'!$C$38),0)*'PERPETUITY MIDDLEMAN INPUT TAB'!$C$37</f>
        <v>6.5909090909090908</v>
      </c>
      <c r="AF12" s="58">
        <f ca="1">IF(AF3&gt;='PERPETUITY MIDDLEMAN INPUT TAB'!$C$33+'PERPETUITY MIDDLEMAN INPUT TAB'!$C$38,OFFSET('Income Statement - AM'!AF12,-1,-'PERPETUITY MIDDLEMAN INPUT TAB'!$C$38)+OFFSET('Income Statement - AM'!AF12,0,-'PERPETUITY MIDDLEMAN INPUT TAB'!$C$38),0)*'PERPETUITY MIDDLEMAN INPUT TAB'!$C$37</f>
        <v>6.5909090909090917</v>
      </c>
      <c r="AG12" s="58">
        <f ca="1">IF(AG3&gt;='PERPETUITY MIDDLEMAN INPUT TAB'!$C$33+'PERPETUITY MIDDLEMAN INPUT TAB'!$C$38,OFFSET('Income Statement - AM'!AG12,-1,-'PERPETUITY MIDDLEMAN INPUT TAB'!$C$38)+OFFSET('Income Statement - AM'!AG12,0,-'PERPETUITY MIDDLEMAN INPUT TAB'!$C$38),0)*'PERPETUITY MIDDLEMAN INPUT TAB'!$C$37</f>
        <v>6.5909090909090899</v>
      </c>
      <c r="AH12" s="58">
        <f ca="1">IF(AH3&gt;='PERPETUITY MIDDLEMAN INPUT TAB'!$C$33+'PERPETUITY MIDDLEMAN INPUT TAB'!$C$38,OFFSET('Income Statement - AM'!AH12,-1,-'PERPETUITY MIDDLEMAN INPUT TAB'!$C$38)+OFFSET('Income Statement - AM'!AH12,0,-'PERPETUITY MIDDLEMAN INPUT TAB'!$C$38),0)*'PERPETUITY MIDDLEMAN INPUT TAB'!$C$37</f>
        <v>6.5909090909090899</v>
      </c>
      <c r="AI12" s="58">
        <f ca="1">IF(AI3&gt;='PERPETUITY MIDDLEMAN INPUT TAB'!$C$33+'PERPETUITY MIDDLEMAN INPUT TAB'!$C$38,OFFSET('Income Statement - AM'!AI12,-1,-'PERPETUITY MIDDLEMAN INPUT TAB'!$C$38)+OFFSET('Income Statement - AM'!AI12,0,-'PERPETUITY MIDDLEMAN INPUT TAB'!$C$38),0)*'PERPETUITY MIDDLEMAN INPUT TAB'!$C$37</f>
        <v>6.5909090909090935</v>
      </c>
      <c r="AJ12" s="58">
        <f ca="1">IF(AJ3&gt;='PERPETUITY MIDDLEMAN INPUT TAB'!$C$33+'PERPETUITY MIDDLEMAN INPUT TAB'!$C$38,OFFSET('Income Statement - AM'!AJ12,-1,-'PERPETUITY MIDDLEMAN INPUT TAB'!$C$38)+OFFSET('Income Statement - AM'!AJ12,0,-'PERPETUITY MIDDLEMAN INPUT TAB'!$C$38),0)*'PERPETUITY MIDDLEMAN INPUT TAB'!$C$37</f>
        <v>6.5909090909090935</v>
      </c>
      <c r="AK12" s="58">
        <f ca="1">IF(AK3&gt;='PERPETUITY MIDDLEMAN INPUT TAB'!$C$33+'PERPETUITY MIDDLEMAN INPUT TAB'!$C$38,OFFSET('Income Statement - AM'!AK12,-1,-'PERPETUITY MIDDLEMAN INPUT TAB'!$C$38)+OFFSET('Income Statement - AM'!AK12,0,-'PERPETUITY MIDDLEMAN INPUT TAB'!$C$38),0)*'PERPETUITY MIDDLEMAN INPUT TAB'!$C$37</f>
        <v>6.5909090909090935</v>
      </c>
      <c r="AL12" s="58">
        <f ca="1">IF(AL3&gt;='PERPETUITY MIDDLEMAN INPUT TAB'!$C$33+'PERPETUITY MIDDLEMAN INPUT TAB'!$C$38,OFFSET('Income Statement - AM'!AL12,-1,-'PERPETUITY MIDDLEMAN INPUT TAB'!$C$38)+OFFSET('Income Statement - AM'!AL12,0,-'PERPETUITY MIDDLEMAN INPUT TAB'!$C$38),0)*'PERPETUITY MIDDLEMAN INPUT TAB'!$C$37</f>
        <v>6.5909090909090935</v>
      </c>
      <c r="AM12" s="58">
        <f ca="1">IF(AM3&gt;='PERPETUITY MIDDLEMAN INPUT TAB'!$C$33+'PERPETUITY MIDDLEMAN INPUT TAB'!$C$38,OFFSET('Income Statement - AM'!AM12,-1,-'PERPETUITY MIDDLEMAN INPUT TAB'!$C$38)+OFFSET('Income Statement - AM'!AM12,0,-'PERPETUITY MIDDLEMAN INPUT TAB'!$C$38),0)*'PERPETUITY MIDDLEMAN INPUT TAB'!$C$37</f>
        <v>6.5909090909090935</v>
      </c>
      <c r="AN12" s="58">
        <f ca="1">IF(AN3&gt;='PERPETUITY MIDDLEMAN INPUT TAB'!$C$33+'PERPETUITY MIDDLEMAN INPUT TAB'!$C$38,OFFSET('Income Statement - AM'!AN12,-1,-'PERPETUITY MIDDLEMAN INPUT TAB'!$C$38)+OFFSET('Income Statement - AM'!AN12,0,-'PERPETUITY MIDDLEMAN INPUT TAB'!$C$38),0)*'PERPETUITY MIDDLEMAN INPUT TAB'!$C$37</f>
        <v>6.5909090909090935</v>
      </c>
      <c r="AO12" s="58">
        <f ca="1">IF(AO3&gt;='PERPETUITY MIDDLEMAN INPUT TAB'!$C$33+'PERPETUITY MIDDLEMAN INPUT TAB'!$C$38,OFFSET('Income Statement - AM'!AO12,-1,-'PERPETUITY MIDDLEMAN INPUT TAB'!$C$38)+OFFSET('Income Statement - AM'!AO12,0,-'PERPETUITY MIDDLEMAN INPUT TAB'!$C$38),0)*'PERPETUITY MIDDLEMAN INPUT TAB'!$C$37</f>
        <v>0</v>
      </c>
      <c r="AP12" s="58">
        <f ca="1">IF(AP3&gt;='PERPETUITY MIDDLEMAN INPUT TAB'!$C$33+'PERPETUITY MIDDLEMAN INPUT TAB'!$C$38,OFFSET('Income Statement - AM'!AP12,-1,-'PERPETUITY MIDDLEMAN INPUT TAB'!$C$38)+OFFSET('Income Statement - AM'!AP12,0,-'PERPETUITY MIDDLEMAN INPUT TAB'!$C$38),0)*'PERPETUITY MIDDLEMAN INPUT TAB'!$C$37</f>
        <v>6.5909090909090908</v>
      </c>
      <c r="AQ12" s="58">
        <f ca="1">IF(AQ3&gt;='PERPETUITY MIDDLEMAN INPUT TAB'!$C$33+'PERPETUITY MIDDLEMAN INPUT TAB'!$C$38,OFFSET('Income Statement - AM'!AQ12,-1,-'PERPETUITY MIDDLEMAN INPUT TAB'!$C$38)+OFFSET('Income Statement - AM'!AQ12,0,-'PERPETUITY MIDDLEMAN INPUT TAB'!$C$38),0)*'PERPETUITY MIDDLEMAN INPUT TAB'!$C$37</f>
        <v>6.5909090909090908</v>
      </c>
      <c r="AR12" s="58">
        <f ca="1">IF(AR3&gt;='PERPETUITY MIDDLEMAN INPUT TAB'!$C$33+'PERPETUITY MIDDLEMAN INPUT TAB'!$C$38,OFFSET('Income Statement - AM'!AR12,-1,-'PERPETUITY MIDDLEMAN INPUT TAB'!$C$38)+OFFSET('Income Statement - AM'!AR12,0,-'PERPETUITY MIDDLEMAN INPUT TAB'!$C$38),0)*'PERPETUITY MIDDLEMAN INPUT TAB'!$C$37</f>
        <v>6.5909090909090917</v>
      </c>
      <c r="AS12" s="58">
        <f ca="1">IF(AS3&gt;='PERPETUITY MIDDLEMAN INPUT TAB'!$C$33+'PERPETUITY MIDDLEMAN INPUT TAB'!$C$38,OFFSET('Income Statement - AM'!AS12,-1,-'PERPETUITY MIDDLEMAN INPUT TAB'!$C$38)+OFFSET('Income Statement - AM'!AS12,0,-'PERPETUITY MIDDLEMAN INPUT TAB'!$C$38),0)*'PERPETUITY MIDDLEMAN INPUT TAB'!$C$37</f>
        <v>6.5909090909090899</v>
      </c>
      <c r="AT12" s="58">
        <f ca="1">IF(AT3&gt;='PERPETUITY MIDDLEMAN INPUT TAB'!$C$33+'PERPETUITY MIDDLEMAN INPUT TAB'!$C$38,OFFSET('Income Statement - AM'!AT12,-1,-'PERPETUITY MIDDLEMAN INPUT TAB'!$C$38)+OFFSET('Income Statement - AM'!AT12,0,-'PERPETUITY MIDDLEMAN INPUT TAB'!$C$38),0)*'PERPETUITY MIDDLEMAN INPUT TAB'!$C$37</f>
        <v>6.5909090909090899</v>
      </c>
      <c r="AU12" s="58">
        <f ca="1">IF(AU3&gt;='PERPETUITY MIDDLEMAN INPUT TAB'!$C$33+'PERPETUITY MIDDLEMAN INPUT TAB'!$C$38,OFFSET('Income Statement - AM'!AU12,-1,-'PERPETUITY MIDDLEMAN INPUT TAB'!$C$38)+OFFSET('Income Statement - AM'!AU12,0,-'PERPETUITY MIDDLEMAN INPUT TAB'!$C$38),0)*'PERPETUITY MIDDLEMAN INPUT TAB'!$C$37</f>
        <v>6.5909090909090935</v>
      </c>
      <c r="AV12" s="58">
        <f ca="1">IF(AV3&gt;='PERPETUITY MIDDLEMAN INPUT TAB'!$C$33+'PERPETUITY MIDDLEMAN INPUT TAB'!$C$38,OFFSET('Income Statement - AM'!AV12,-1,-'PERPETUITY MIDDLEMAN INPUT TAB'!$C$38)+OFFSET('Income Statement - AM'!AV12,0,-'PERPETUITY MIDDLEMAN INPUT TAB'!$C$38),0)*'PERPETUITY MIDDLEMAN INPUT TAB'!$C$37</f>
        <v>6.5909090909090935</v>
      </c>
      <c r="AW12" s="58">
        <f ca="1">IF(AW3&gt;='PERPETUITY MIDDLEMAN INPUT TAB'!$C$33+'PERPETUITY MIDDLEMAN INPUT TAB'!$C$38,OFFSET('Income Statement - AM'!AW12,-1,-'PERPETUITY MIDDLEMAN INPUT TAB'!$C$38)+OFFSET('Income Statement - AM'!AW12,0,-'PERPETUITY MIDDLEMAN INPUT TAB'!$C$38),0)*'PERPETUITY MIDDLEMAN INPUT TAB'!$C$37</f>
        <v>6.5909090909090935</v>
      </c>
      <c r="AX12" s="58">
        <f ca="1">IF(AX3&gt;='PERPETUITY MIDDLEMAN INPUT TAB'!$C$33+'PERPETUITY MIDDLEMAN INPUT TAB'!$C$38,OFFSET('Income Statement - AM'!AX12,-1,-'PERPETUITY MIDDLEMAN INPUT TAB'!$C$38)+OFFSET('Income Statement - AM'!AX12,0,-'PERPETUITY MIDDLEMAN INPUT TAB'!$C$38),0)*'PERPETUITY MIDDLEMAN INPUT TAB'!$C$37</f>
        <v>6.5909090909090935</v>
      </c>
      <c r="AY12" s="58">
        <f ca="1">IF(AY3&gt;='PERPETUITY MIDDLEMAN INPUT TAB'!$C$33+'PERPETUITY MIDDLEMAN INPUT TAB'!$C$38,OFFSET('Income Statement - AM'!AY12,-1,-'PERPETUITY MIDDLEMAN INPUT TAB'!$C$38)+OFFSET('Income Statement - AM'!AY12,0,-'PERPETUITY MIDDLEMAN INPUT TAB'!$C$38),0)*'PERPETUITY MIDDLEMAN INPUT TAB'!$C$37</f>
        <v>6.5909090909090935</v>
      </c>
      <c r="AZ12" s="58">
        <f ca="1">IF(AZ3&gt;='PERPETUITY MIDDLEMAN INPUT TAB'!$C$33+'PERPETUITY MIDDLEMAN INPUT TAB'!$C$38,OFFSET('Income Statement - AM'!AZ12,-1,-'PERPETUITY MIDDLEMAN INPUT TAB'!$C$38)+OFFSET('Income Statement - AM'!AZ12,0,-'PERPETUITY MIDDLEMAN INPUT TAB'!$C$38),0)*'PERPETUITY MIDDLEMAN INPUT TAB'!$C$37</f>
        <v>6.5909090909090935</v>
      </c>
      <c r="BA12" s="58">
        <f ca="1">IF(BA3&gt;='PERPETUITY MIDDLEMAN INPUT TAB'!$C$33+'PERPETUITY MIDDLEMAN INPUT TAB'!$C$38,OFFSET('Income Statement - AM'!BA12,-1,-'PERPETUITY MIDDLEMAN INPUT TAB'!$C$38)+OFFSET('Income Statement - AM'!BA12,0,-'PERPETUITY MIDDLEMAN INPUT TAB'!$C$38),0)*'PERPETUITY MIDDLEMAN INPUT TAB'!$C$37</f>
        <v>0</v>
      </c>
      <c r="BB12" s="58">
        <f ca="1">IF(BB3&gt;='PERPETUITY MIDDLEMAN INPUT TAB'!$C$33+'PERPETUITY MIDDLEMAN INPUT TAB'!$C$38,OFFSET('Income Statement - AM'!BB12,-1,-'PERPETUITY MIDDLEMAN INPUT TAB'!$C$38)+OFFSET('Income Statement - AM'!BB12,0,-'PERPETUITY MIDDLEMAN INPUT TAB'!$C$38),0)*'PERPETUITY MIDDLEMAN INPUT TAB'!$C$37</f>
        <v>6.5909090909090908</v>
      </c>
      <c r="BC12" s="58">
        <f ca="1">IF(BC3&gt;='PERPETUITY MIDDLEMAN INPUT TAB'!$C$33+'PERPETUITY MIDDLEMAN INPUT TAB'!$C$38,OFFSET('Income Statement - AM'!BC12,-1,-'PERPETUITY MIDDLEMAN INPUT TAB'!$C$38)+OFFSET('Income Statement - AM'!BC12,0,-'PERPETUITY MIDDLEMAN INPUT TAB'!$C$38),0)*'PERPETUITY MIDDLEMAN INPUT TAB'!$C$37</f>
        <v>6.5909090909090908</v>
      </c>
      <c r="BD12" s="58">
        <f ca="1">IF(BD3&gt;='PERPETUITY MIDDLEMAN INPUT TAB'!$C$33+'PERPETUITY MIDDLEMAN INPUT TAB'!$C$38,OFFSET('Income Statement - AM'!BD12,-1,-'PERPETUITY MIDDLEMAN INPUT TAB'!$C$38)+OFFSET('Income Statement - AM'!BD12,0,-'PERPETUITY MIDDLEMAN INPUT TAB'!$C$38),0)*'PERPETUITY MIDDLEMAN INPUT TAB'!$C$37</f>
        <v>6.5909090909090917</v>
      </c>
      <c r="BE12" s="58">
        <f ca="1">IF(BE3&gt;='PERPETUITY MIDDLEMAN INPUT TAB'!$C$33+'PERPETUITY MIDDLEMAN INPUT TAB'!$C$38,OFFSET('Income Statement - AM'!BE12,-1,-'PERPETUITY MIDDLEMAN INPUT TAB'!$C$38)+OFFSET('Income Statement - AM'!BE12,0,-'PERPETUITY MIDDLEMAN INPUT TAB'!$C$38),0)*'PERPETUITY MIDDLEMAN INPUT TAB'!$C$37</f>
        <v>6.5909090909090899</v>
      </c>
      <c r="BF12" s="58">
        <f ca="1">IF(BF3&gt;='PERPETUITY MIDDLEMAN INPUT TAB'!$C$33+'PERPETUITY MIDDLEMAN INPUT TAB'!$C$38,OFFSET('Income Statement - AM'!BF12,-1,-'PERPETUITY MIDDLEMAN INPUT TAB'!$C$38)+OFFSET('Income Statement - AM'!BF12,0,-'PERPETUITY MIDDLEMAN INPUT TAB'!$C$38),0)*'PERPETUITY MIDDLEMAN INPUT TAB'!$C$37</f>
        <v>6.5909090909090899</v>
      </c>
      <c r="BG12" s="58">
        <f ca="1">IF(BG3&gt;='PERPETUITY MIDDLEMAN INPUT TAB'!$C$33+'PERPETUITY MIDDLEMAN INPUT TAB'!$C$38,OFFSET('Income Statement - AM'!BG12,-1,-'PERPETUITY MIDDLEMAN INPUT TAB'!$C$38)+OFFSET('Income Statement - AM'!BG12,0,-'PERPETUITY MIDDLEMAN INPUT TAB'!$C$38),0)*'PERPETUITY MIDDLEMAN INPUT TAB'!$C$37</f>
        <v>6.5909090909090935</v>
      </c>
      <c r="BH12" s="58">
        <f ca="1">IF(BH3&gt;='PERPETUITY MIDDLEMAN INPUT TAB'!$C$33+'PERPETUITY MIDDLEMAN INPUT TAB'!$C$38,OFFSET('Income Statement - AM'!BH12,-1,-'PERPETUITY MIDDLEMAN INPUT TAB'!$C$38)+OFFSET('Income Statement - AM'!BH12,0,-'PERPETUITY MIDDLEMAN INPUT TAB'!$C$38),0)*'PERPETUITY MIDDLEMAN INPUT TAB'!$C$37</f>
        <v>6.5909090909090935</v>
      </c>
      <c r="BI12" s="58">
        <f ca="1">IF(BI3&gt;='PERPETUITY MIDDLEMAN INPUT TAB'!$C$33+'PERPETUITY MIDDLEMAN INPUT TAB'!$C$38,OFFSET('Income Statement - AM'!BI12,-1,-'PERPETUITY MIDDLEMAN INPUT TAB'!$C$38)+OFFSET('Income Statement - AM'!BI12,0,-'PERPETUITY MIDDLEMAN INPUT TAB'!$C$38),0)*'PERPETUITY MIDDLEMAN INPUT TAB'!$C$37</f>
        <v>6.5909090909090935</v>
      </c>
      <c r="BJ12" s="58">
        <f ca="1">IF(BJ3&gt;='PERPETUITY MIDDLEMAN INPUT TAB'!$C$33+'PERPETUITY MIDDLEMAN INPUT TAB'!$C$38,OFFSET('Income Statement - AM'!BJ12,-1,-'PERPETUITY MIDDLEMAN INPUT TAB'!$C$38)+OFFSET('Income Statement - AM'!BJ12,0,-'PERPETUITY MIDDLEMAN INPUT TAB'!$C$38),0)*'PERPETUITY MIDDLEMAN INPUT TAB'!$C$37</f>
        <v>6.5909090909090935</v>
      </c>
      <c r="BK12" s="58">
        <f ca="1">IF(BK3&gt;='PERPETUITY MIDDLEMAN INPUT TAB'!$C$33+'PERPETUITY MIDDLEMAN INPUT TAB'!$C$38,OFFSET('Income Statement - AM'!BK12,-1,-'PERPETUITY MIDDLEMAN INPUT TAB'!$C$38)+OFFSET('Income Statement - AM'!BK12,0,-'PERPETUITY MIDDLEMAN INPUT TAB'!$C$38),0)*'PERPETUITY MIDDLEMAN INPUT TAB'!$C$37</f>
        <v>6.5909090909090935</v>
      </c>
      <c r="BL12" s="58">
        <f ca="1">IF(BL3&gt;='PERPETUITY MIDDLEMAN INPUT TAB'!$C$33+'PERPETUITY MIDDLEMAN INPUT TAB'!$C$38,OFFSET('Income Statement - AM'!BL12,-1,-'PERPETUITY MIDDLEMAN INPUT TAB'!$C$38)+OFFSET('Income Statement - AM'!BL12,0,-'PERPETUITY MIDDLEMAN INPUT TAB'!$C$38),0)*'PERPETUITY MIDDLEMAN INPUT TAB'!$C$37</f>
        <v>6.5909090909090935</v>
      </c>
      <c r="BM12" s="58">
        <f ca="1">IF(BM3&gt;='PERPETUITY MIDDLEMAN INPUT TAB'!$C$33+'PERPETUITY MIDDLEMAN INPUT TAB'!$C$38,OFFSET('Income Statement - AM'!BM12,-1,-'PERPETUITY MIDDLEMAN INPUT TAB'!$C$38)+OFFSET('Income Statement - AM'!BM12,0,-'PERPETUITY MIDDLEMAN INPUT TAB'!$C$38),0)*'PERPETUITY MIDDLEMAN INPUT TAB'!$C$37</f>
        <v>0</v>
      </c>
      <c r="BN12" s="58">
        <f ca="1">IF(BN3&gt;='PERPETUITY MIDDLEMAN INPUT TAB'!$C$33+'PERPETUITY MIDDLEMAN INPUT TAB'!$C$38,OFFSET('Income Statement - AM'!BN12,-1,-'PERPETUITY MIDDLEMAN INPUT TAB'!$C$38)+OFFSET('Income Statement - AM'!BN12,0,-'PERPETUITY MIDDLEMAN INPUT TAB'!$C$38),0)*'PERPETUITY MIDDLEMAN INPUT TAB'!$C$37</f>
        <v>6.5909090909090908</v>
      </c>
      <c r="BO12" s="58">
        <f ca="1">IF(BO3&gt;='PERPETUITY MIDDLEMAN INPUT TAB'!$C$33+'PERPETUITY MIDDLEMAN INPUT TAB'!$C$38,OFFSET('Income Statement - AM'!BO12,-1,-'PERPETUITY MIDDLEMAN INPUT TAB'!$C$38)+OFFSET('Income Statement - AM'!BO12,0,-'PERPETUITY MIDDLEMAN INPUT TAB'!$C$38),0)*'PERPETUITY MIDDLEMAN INPUT TAB'!$C$37</f>
        <v>6.5909090909090908</v>
      </c>
      <c r="BP12" s="58">
        <f ca="1">IF(BP3&gt;='PERPETUITY MIDDLEMAN INPUT TAB'!$C$33+'PERPETUITY MIDDLEMAN INPUT TAB'!$C$38,OFFSET('Income Statement - AM'!BP12,-1,-'PERPETUITY MIDDLEMAN INPUT TAB'!$C$38)+OFFSET('Income Statement - AM'!BP12,0,-'PERPETUITY MIDDLEMAN INPUT TAB'!$C$38),0)*'PERPETUITY MIDDLEMAN INPUT TAB'!$C$37</f>
        <v>6.5909090909090917</v>
      </c>
      <c r="BQ12" s="58">
        <f ca="1">IF(BQ3&gt;='PERPETUITY MIDDLEMAN INPUT TAB'!$C$33+'PERPETUITY MIDDLEMAN INPUT TAB'!$C$38,OFFSET('Income Statement - AM'!BQ12,-1,-'PERPETUITY MIDDLEMAN INPUT TAB'!$C$38)+OFFSET('Income Statement - AM'!BQ12,0,-'PERPETUITY MIDDLEMAN INPUT TAB'!$C$38),0)*'PERPETUITY MIDDLEMAN INPUT TAB'!$C$37</f>
        <v>6.5909090909090899</v>
      </c>
      <c r="BR12" s="58">
        <f ca="1">IF(BR3&gt;='PERPETUITY MIDDLEMAN INPUT TAB'!$C$33+'PERPETUITY MIDDLEMAN INPUT TAB'!$C$38,OFFSET('Income Statement - AM'!BR12,-1,-'PERPETUITY MIDDLEMAN INPUT TAB'!$C$38)+OFFSET('Income Statement - AM'!BR12,0,-'PERPETUITY MIDDLEMAN INPUT TAB'!$C$38),0)*'PERPETUITY MIDDLEMAN INPUT TAB'!$C$37</f>
        <v>6.5909090909090899</v>
      </c>
      <c r="BS12" s="58">
        <f ca="1">IF(BS3&gt;='PERPETUITY MIDDLEMAN INPUT TAB'!$C$33+'PERPETUITY MIDDLEMAN INPUT TAB'!$C$38,OFFSET('Income Statement - AM'!BS12,-1,-'PERPETUITY MIDDLEMAN INPUT TAB'!$C$38)+OFFSET('Income Statement - AM'!BS12,0,-'PERPETUITY MIDDLEMAN INPUT TAB'!$C$38),0)*'PERPETUITY MIDDLEMAN INPUT TAB'!$C$37</f>
        <v>6.5909090909090935</v>
      </c>
      <c r="BT12" s="58">
        <f ca="1">IF(BT3&gt;='PERPETUITY MIDDLEMAN INPUT TAB'!$C$33+'PERPETUITY MIDDLEMAN INPUT TAB'!$C$38,OFFSET('Income Statement - AM'!BT12,-1,-'PERPETUITY MIDDLEMAN INPUT TAB'!$C$38)+OFFSET('Income Statement - AM'!BT12,0,-'PERPETUITY MIDDLEMAN INPUT TAB'!$C$38),0)*'PERPETUITY MIDDLEMAN INPUT TAB'!$C$37</f>
        <v>6.5909090909090935</v>
      </c>
      <c r="BU12" s="58">
        <f ca="1">IF(BU3&gt;='PERPETUITY MIDDLEMAN INPUT TAB'!$C$33+'PERPETUITY MIDDLEMAN INPUT TAB'!$C$38,OFFSET('Income Statement - AM'!BU12,-1,-'PERPETUITY MIDDLEMAN INPUT TAB'!$C$38)+OFFSET('Income Statement - AM'!BU12,0,-'PERPETUITY MIDDLEMAN INPUT TAB'!$C$38),0)*'PERPETUITY MIDDLEMAN INPUT TAB'!$C$37</f>
        <v>6.5909090909090935</v>
      </c>
      <c r="BV12" s="58">
        <f ca="1">IF(BV3&gt;='PERPETUITY MIDDLEMAN INPUT TAB'!$C$33+'PERPETUITY MIDDLEMAN INPUT TAB'!$C$38,OFFSET('Income Statement - AM'!BV12,-1,-'PERPETUITY MIDDLEMAN INPUT TAB'!$C$38)+OFFSET('Income Statement - AM'!BV12,0,-'PERPETUITY MIDDLEMAN INPUT TAB'!$C$38),0)*'PERPETUITY MIDDLEMAN INPUT TAB'!$C$37</f>
        <v>6.5909090909090935</v>
      </c>
      <c r="BW12" s="58">
        <f ca="1">IF(BW3&gt;='PERPETUITY MIDDLEMAN INPUT TAB'!$C$33+'PERPETUITY MIDDLEMAN INPUT TAB'!$C$38,OFFSET('Income Statement - AM'!BW12,-1,-'PERPETUITY MIDDLEMAN INPUT TAB'!$C$38)+OFFSET('Income Statement - AM'!BW12,0,-'PERPETUITY MIDDLEMAN INPUT TAB'!$C$38),0)*'PERPETUITY MIDDLEMAN INPUT TAB'!$C$37</f>
        <v>6.5909090909090935</v>
      </c>
      <c r="BX12" s="58">
        <f ca="1">IF(BX3&gt;='PERPETUITY MIDDLEMAN INPUT TAB'!$C$33+'PERPETUITY MIDDLEMAN INPUT TAB'!$C$38,OFFSET('Income Statement - AM'!BX12,-1,-'PERPETUITY MIDDLEMAN INPUT TAB'!$C$38)+OFFSET('Income Statement - AM'!BX12,0,-'PERPETUITY MIDDLEMAN INPUT TAB'!$C$38),0)*'PERPETUITY MIDDLEMAN INPUT TAB'!$C$37</f>
        <v>6.5909090909090935</v>
      </c>
      <c r="BY12" s="58">
        <f ca="1">IF(BY3&gt;='PERPETUITY MIDDLEMAN INPUT TAB'!$C$33+'PERPETUITY MIDDLEMAN INPUT TAB'!$C$38,OFFSET('Income Statement - AM'!BY12,-1,-'PERPETUITY MIDDLEMAN INPUT TAB'!$C$38)+OFFSET('Income Statement - AM'!BY12,0,-'PERPETUITY MIDDLEMAN INPUT TAB'!$C$38),0)*'PERPETUITY MIDDLEMAN INPUT TAB'!$C$37</f>
        <v>0</v>
      </c>
      <c r="BZ12" s="58">
        <f ca="1">IF(BZ3&gt;='PERPETUITY MIDDLEMAN INPUT TAB'!$C$33+'PERPETUITY MIDDLEMAN INPUT TAB'!$C$38,OFFSET('Income Statement - AM'!BZ12,-1,-'PERPETUITY MIDDLEMAN INPUT TAB'!$C$38)+OFFSET('Income Statement - AM'!BZ12,0,-'PERPETUITY MIDDLEMAN INPUT TAB'!$C$38),0)*'PERPETUITY MIDDLEMAN INPUT TAB'!$C$37</f>
        <v>6.5909090909090908</v>
      </c>
      <c r="CA12" s="58">
        <f ca="1">IF(CA3&gt;='PERPETUITY MIDDLEMAN INPUT TAB'!$C$33+'PERPETUITY MIDDLEMAN INPUT TAB'!$C$38,OFFSET('Income Statement - AM'!CA12,-1,-'PERPETUITY MIDDLEMAN INPUT TAB'!$C$38)+OFFSET('Income Statement - AM'!CA12,0,-'PERPETUITY MIDDLEMAN INPUT TAB'!$C$38),0)*'PERPETUITY MIDDLEMAN INPUT TAB'!$C$37</f>
        <v>6.5909090909090908</v>
      </c>
      <c r="CB12" s="58">
        <f ca="1">IF(CB3&gt;='PERPETUITY MIDDLEMAN INPUT TAB'!$C$33+'PERPETUITY MIDDLEMAN INPUT TAB'!$C$38,OFFSET('Income Statement - AM'!CB12,-1,-'PERPETUITY MIDDLEMAN INPUT TAB'!$C$38)+OFFSET('Income Statement - AM'!CB12,0,-'PERPETUITY MIDDLEMAN INPUT TAB'!$C$38),0)*'PERPETUITY MIDDLEMAN INPUT TAB'!$C$37</f>
        <v>6.5909090909090917</v>
      </c>
      <c r="CC12" s="58">
        <f ca="1">IF(CC3&gt;='PERPETUITY MIDDLEMAN INPUT TAB'!$C$33+'PERPETUITY MIDDLEMAN INPUT TAB'!$C$38,OFFSET('Income Statement - AM'!CC12,-1,-'PERPETUITY MIDDLEMAN INPUT TAB'!$C$38)+OFFSET('Income Statement - AM'!CC12,0,-'PERPETUITY MIDDLEMAN INPUT TAB'!$C$38),0)*'PERPETUITY MIDDLEMAN INPUT TAB'!$C$37</f>
        <v>6.5909090909090899</v>
      </c>
      <c r="CD12" s="58">
        <f ca="1">IF(CD3&gt;='PERPETUITY MIDDLEMAN INPUT TAB'!$C$33+'PERPETUITY MIDDLEMAN INPUT TAB'!$C$38,OFFSET('Income Statement - AM'!CD12,-1,-'PERPETUITY MIDDLEMAN INPUT TAB'!$C$38)+OFFSET('Income Statement - AM'!CD12,0,-'PERPETUITY MIDDLEMAN INPUT TAB'!$C$38),0)*'PERPETUITY MIDDLEMAN INPUT TAB'!$C$37</f>
        <v>6.5909090909090899</v>
      </c>
      <c r="CE12" s="58">
        <f ca="1">IF(CE3&gt;='PERPETUITY MIDDLEMAN INPUT TAB'!$C$33+'PERPETUITY MIDDLEMAN INPUT TAB'!$C$38,OFFSET('Income Statement - AM'!CE12,-1,-'PERPETUITY MIDDLEMAN INPUT TAB'!$C$38)+OFFSET('Income Statement - AM'!CE12,0,-'PERPETUITY MIDDLEMAN INPUT TAB'!$C$38),0)*'PERPETUITY MIDDLEMAN INPUT TAB'!$C$37</f>
        <v>6.5909090909090935</v>
      </c>
      <c r="CF12" s="58">
        <f ca="1">IF(CF3&gt;='PERPETUITY MIDDLEMAN INPUT TAB'!$C$33+'PERPETUITY MIDDLEMAN INPUT TAB'!$C$38,OFFSET('Income Statement - AM'!CF12,-1,-'PERPETUITY MIDDLEMAN INPUT TAB'!$C$38)+OFFSET('Income Statement - AM'!CF12,0,-'PERPETUITY MIDDLEMAN INPUT TAB'!$C$38),0)*'PERPETUITY MIDDLEMAN INPUT TAB'!$C$37</f>
        <v>6.5909090909090935</v>
      </c>
      <c r="CG12" s="58">
        <f ca="1">IF(CG3&gt;='PERPETUITY MIDDLEMAN INPUT TAB'!$C$33+'PERPETUITY MIDDLEMAN INPUT TAB'!$C$38,OFFSET('Income Statement - AM'!CG12,-1,-'PERPETUITY MIDDLEMAN INPUT TAB'!$C$38)+OFFSET('Income Statement - AM'!CG12,0,-'PERPETUITY MIDDLEMAN INPUT TAB'!$C$38),0)*'PERPETUITY MIDDLEMAN INPUT TAB'!$C$37</f>
        <v>6.5909090909090935</v>
      </c>
      <c r="CH12" s="58">
        <f ca="1">IF(CH3&gt;='PERPETUITY MIDDLEMAN INPUT TAB'!$C$33+'PERPETUITY MIDDLEMAN INPUT TAB'!$C$38,OFFSET('Income Statement - AM'!CH12,-1,-'PERPETUITY MIDDLEMAN INPUT TAB'!$C$38)+OFFSET('Income Statement - AM'!CH12,0,-'PERPETUITY MIDDLEMAN INPUT TAB'!$C$38),0)*'PERPETUITY MIDDLEMAN INPUT TAB'!$C$37</f>
        <v>6.5909090909090935</v>
      </c>
      <c r="CI12" s="58">
        <f ca="1">IF(CI3&gt;='PERPETUITY MIDDLEMAN INPUT TAB'!$C$33+'PERPETUITY MIDDLEMAN INPUT TAB'!$C$38,OFFSET('Income Statement - AM'!CI12,-1,-'PERPETUITY MIDDLEMAN INPUT TAB'!$C$38)+OFFSET('Income Statement - AM'!CI12,0,-'PERPETUITY MIDDLEMAN INPUT TAB'!$C$38),0)*'PERPETUITY MIDDLEMAN INPUT TAB'!$C$37</f>
        <v>6.5909090909090935</v>
      </c>
      <c r="CJ12" s="58">
        <f ca="1">IF(CJ3&gt;='PERPETUITY MIDDLEMAN INPUT TAB'!$C$33+'PERPETUITY MIDDLEMAN INPUT TAB'!$C$38,OFFSET('Income Statement - AM'!CJ12,-1,-'PERPETUITY MIDDLEMAN INPUT TAB'!$C$38)+OFFSET('Income Statement - AM'!CJ12,0,-'PERPETUITY MIDDLEMAN INPUT TAB'!$C$38),0)*'PERPETUITY MIDDLEMAN INPUT TAB'!$C$37</f>
        <v>6.5909090909090935</v>
      </c>
      <c r="CK12" s="58">
        <f ca="1">IF(CK3&gt;='PERPETUITY MIDDLEMAN INPUT TAB'!$C$33+'PERPETUITY MIDDLEMAN INPUT TAB'!$C$38,OFFSET('Income Statement - AM'!CK12,-1,-'PERPETUITY MIDDLEMAN INPUT TAB'!$C$38)+OFFSET('Income Statement - AM'!CK12,0,-'PERPETUITY MIDDLEMAN INPUT TAB'!$C$38),0)*'PERPETUITY MIDDLEMAN INPUT TAB'!$C$37</f>
        <v>0</v>
      </c>
      <c r="CL12" s="58">
        <f ca="1">IF(CL3&gt;='PERPETUITY MIDDLEMAN INPUT TAB'!$C$33+'PERPETUITY MIDDLEMAN INPUT TAB'!$C$38,OFFSET('Income Statement - AM'!CL12,-1,-'PERPETUITY MIDDLEMAN INPUT TAB'!$C$38)+OFFSET('Income Statement - AM'!CL12,0,-'PERPETUITY MIDDLEMAN INPUT TAB'!$C$38),0)*'PERPETUITY MIDDLEMAN INPUT TAB'!$C$37</f>
        <v>6.5909090909090908</v>
      </c>
      <c r="CM12" s="58">
        <f ca="1">IF(CM3&gt;='PERPETUITY MIDDLEMAN INPUT TAB'!$C$33+'PERPETUITY MIDDLEMAN INPUT TAB'!$C$38,OFFSET('Income Statement - AM'!CM12,-1,-'PERPETUITY MIDDLEMAN INPUT TAB'!$C$38)+OFFSET('Income Statement - AM'!CM12,0,-'PERPETUITY MIDDLEMAN INPUT TAB'!$C$38),0)*'PERPETUITY MIDDLEMAN INPUT TAB'!$C$37</f>
        <v>6.5909090909090908</v>
      </c>
      <c r="CN12" s="58">
        <f ca="1">IF(CN3&gt;='PERPETUITY MIDDLEMAN INPUT TAB'!$C$33+'PERPETUITY MIDDLEMAN INPUT TAB'!$C$38,OFFSET('Income Statement - AM'!CN12,-1,-'PERPETUITY MIDDLEMAN INPUT TAB'!$C$38)+OFFSET('Income Statement - AM'!CN12,0,-'PERPETUITY MIDDLEMAN INPUT TAB'!$C$38),0)*'PERPETUITY MIDDLEMAN INPUT TAB'!$C$37</f>
        <v>6.5909090909090917</v>
      </c>
      <c r="CO12" s="58">
        <f ca="1">IF(CO3&gt;='PERPETUITY MIDDLEMAN INPUT TAB'!$C$33+'PERPETUITY MIDDLEMAN INPUT TAB'!$C$38,OFFSET('Income Statement - AM'!CO12,-1,-'PERPETUITY MIDDLEMAN INPUT TAB'!$C$38)+OFFSET('Income Statement - AM'!CO12,0,-'PERPETUITY MIDDLEMAN INPUT TAB'!$C$38),0)*'PERPETUITY MIDDLEMAN INPUT TAB'!$C$37</f>
        <v>6.5909090909090899</v>
      </c>
      <c r="CP12" s="58">
        <f ca="1">IF(CP3&gt;='PERPETUITY MIDDLEMAN INPUT TAB'!$C$33+'PERPETUITY MIDDLEMAN INPUT TAB'!$C$38,OFFSET('Income Statement - AM'!CP12,-1,-'PERPETUITY MIDDLEMAN INPUT TAB'!$C$38)+OFFSET('Income Statement - AM'!CP12,0,-'PERPETUITY MIDDLEMAN INPUT TAB'!$C$38),0)*'PERPETUITY MIDDLEMAN INPUT TAB'!$C$37</f>
        <v>6.5909090909090899</v>
      </c>
      <c r="CQ12" s="58">
        <f ca="1">IF(CQ3&gt;='PERPETUITY MIDDLEMAN INPUT TAB'!$C$33+'PERPETUITY MIDDLEMAN INPUT TAB'!$C$38,OFFSET('Income Statement - AM'!CQ12,-1,-'PERPETUITY MIDDLEMAN INPUT TAB'!$C$38)+OFFSET('Income Statement - AM'!CQ12,0,-'PERPETUITY MIDDLEMAN INPUT TAB'!$C$38),0)*'PERPETUITY MIDDLEMAN INPUT TAB'!$C$37</f>
        <v>6.5909090909090935</v>
      </c>
      <c r="CR12" s="58">
        <f ca="1">IF(CR3&gt;='PERPETUITY MIDDLEMAN INPUT TAB'!$C$33+'PERPETUITY MIDDLEMAN INPUT TAB'!$C$38,OFFSET('Income Statement - AM'!CR12,-1,-'PERPETUITY MIDDLEMAN INPUT TAB'!$C$38)+OFFSET('Income Statement - AM'!CR12,0,-'PERPETUITY MIDDLEMAN INPUT TAB'!$C$38),0)*'PERPETUITY MIDDLEMAN INPUT TAB'!$C$37</f>
        <v>6.5909090909090935</v>
      </c>
      <c r="CS12" s="58">
        <f ca="1">IF(CS3&gt;='PERPETUITY MIDDLEMAN INPUT TAB'!$C$33+'PERPETUITY MIDDLEMAN INPUT TAB'!$C$38,OFFSET('Income Statement - AM'!CS12,-1,-'PERPETUITY MIDDLEMAN INPUT TAB'!$C$38)+OFFSET('Income Statement - AM'!CS12,0,-'PERPETUITY MIDDLEMAN INPUT TAB'!$C$38),0)*'PERPETUITY MIDDLEMAN INPUT TAB'!$C$37</f>
        <v>6.5909090909090935</v>
      </c>
      <c r="CT12" s="58">
        <f ca="1">IF(CT3&gt;='PERPETUITY MIDDLEMAN INPUT TAB'!$C$33+'PERPETUITY MIDDLEMAN INPUT TAB'!$C$38,OFFSET('Income Statement - AM'!CT12,-1,-'PERPETUITY MIDDLEMAN INPUT TAB'!$C$38)+OFFSET('Income Statement - AM'!CT12,0,-'PERPETUITY MIDDLEMAN INPUT TAB'!$C$38),0)*'PERPETUITY MIDDLEMAN INPUT TAB'!$C$37</f>
        <v>6.5909090909090935</v>
      </c>
      <c r="CU12" s="58">
        <f ca="1">IF(CU3&gt;='PERPETUITY MIDDLEMAN INPUT TAB'!$C$33+'PERPETUITY MIDDLEMAN INPUT TAB'!$C$38,OFFSET('Income Statement - AM'!CU12,-1,-'PERPETUITY MIDDLEMAN INPUT TAB'!$C$38)+OFFSET('Income Statement - AM'!CU12,0,-'PERPETUITY MIDDLEMAN INPUT TAB'!$C$38),0)*'PERPETUITY MIDDLEMAN INPUT TAB'!$C$37</f>
        <v>6.5909090909090935</v>
      </c>
      <c r="CV12" s="58">
        <f ca="1">IF(CV3&gt;='PERPETUITY MIDDLEMAN INPUT TAB'!$C$33+'PERPETUITY MIDDLEMAN INPUT TAB'!$C$38,OFFSET('Income Statement - AM'!CV12,-1,-'PERPETUITY MIDDLEMAN INPUT TAB'!$C$38)+OFFSET('Income Statement - AM'!CV12,0,-'PERPETUITY MIDDLEMAN INPUT TAB'!$C$38),0)*'PERPETUITY MIDDLEMAN INPUT TAB'!$C$37</f>
        <v>6.5909090909090935</v>
      </c>
      <c r="CW12" s="58">
        <f ca="1">IF(CW3&gt;='PERPETUITY MIDDLEMAN INPUT TAB'!$C$33+'PERPETUITY MIDDLEMAN INPUT TAB'!$C$38,OFFSET('Income Statement - AM'!CW12,-1,-'PERPETUITY MIDDLEMAN INPUT TAB'!$C$38)+OFFSET('Income Statement - AM'!CW12,0,-'PERPETUITY MIDDLEMAN INPUT TAB'!$C$38),0)*'PERPETUITY MIDDLEMAN INPUT TAB'!$C$37</f>
        <v>0</v>
      </c>
      <c r="CX12" s="58">
        <f ca="1">IF(CX3&gt;='PERPETUITY MIDDLEMAN INPUT TAB'!$C$33+'PERPETUITY MIDDLEMAN INPUT TAB'!$C$38,OFFSET('Income Statement - AM'!CX12,-1,-'PERPETUITY MIDDLEMAN INPUT TAB'!$C$38)+OFFSET('Income Statement - AM'!CX12,0,-'PERPETUITY MIDDLEMAN INPUT TAB'!$C$38),0)*'PERPETUITY MIDDLEMAN INPUT TAB'!$C$37</f>
        <v>6.5909090909090908</v>
      </c>
      <c r="CY12" s="58">
        <f ca="1">IF(CY3&gt;='PERPETUITY MIDDLEMAN INPUT TAB'!$C$33+'PERPETUITY MIDDLEMAN INPUT TAB'!$C$38,OFFSET('Income Statement - AM'!CY12,-1,-'PERPETUITY MIDDLEMAN INPUT TAB'!$C$38)+OFFSET('Income Statement - AM'!CY12,0,-'PERPETUITY MIDDLEMAN INPUT TAB'!$C$38),0)*'PERPETUITY MIDDLEMAN INPUT TAB'!$C$37</f>
        <v>6.5909090909090908</v>
      </c>
      <c r="CZ12" s="58">
        <f ca="1">IF(CZ3&gt;='PERPETUITY MIDDLEMAN INPUT TAB'!$C$33+'PERPETUITY MIDDLEMAN INPUT TAB'!$C$38,OFFSET('Income Statement - AM'!CZ12,-1,-'PERPETUITY MIDDLEMAN INPUT TAB'!$C$38)+OFFSET('Income Statement - AM'!CZ12,0,-'PERPETUITY MIDDLEMAN INPUT TAB'!$C$38),0)*'PERPETUITY MIDDLEMAN INPUT TAB'!$C$37</f>
        <v>6.5909090909090917</v>
      </c>
      <c r="DA12" s="58">
        <f ca="1">IF(DA3&gt;='PERPETUITY MIDDLEMAN INPUT TAB'!$C$33+'PERPETUITY MIDDLEMAN INPUT TAB'!$C$38,OFFSET('Income Statement - AM'!DA12,-1,-'PERPETUITY MIDDLEMAN INPUT TAB'!$C$38)+OFFSET('Income Statement - AM'!DA12,0,-'PERPETUITY MIDDLEMAN INPUT TAB'!$C$38),0)*'PERPETUITY MIDDLEMAN INPUT TAB'!$C$37</f>
        <v>6.5909090909090899</v>
      </c>
      <c r="DB12" s="58">
        <f ca="1">IF(DB3&gt;='PERPETUITY MIDDLEMAN INPUT TAB'!$C$33+'PERPETUITY MIDDLEMAN INPUT TAB'!$C$38,OFFSET('Income Statement - AM'!DB12,-1,-'PERPETUITY MIDDLEMAN INPUT TAB'!$C$38)+OFFSET('Income Statement - AM'!DB12,0,-'PERPETUITY MIDDLEMAN INPUT TAB'!$C$38),0)*'PERPETUITY MIDDLEMAN INPUT TAB'!$C$37</f>
        <v>6.5909090909090899</v>
      </c>
      <c r="DC12" s="58">
        <f ca="1">IF(DC3&gt;='PERPETUITY MIDDLEMAN INPUT TAB'!$C$33+'PERPETUITY MIDDLEMAN INPUT TAB'!$C$38,OFFSET('Income Statement - AM'!DC12,-1,-'PERPETUITY MIDDLEMAN INPUT TAB'!$C$38)+OFFSET('Income Statement - AM'!DC12,0,-'PERPETUITY MIDDLEMAN INPUT TAB'!$C$38),0)*'PERPETUITY MIDDLEMAN INPUT TAB'!$C$37</f>
        <v>6.5909090909090935</v>
      </c>
      <c r="DD12" s="58">
        <f ca="1">IF(DD3&gt;='PERPETUITY MIDDLEMAN INPUT TAB'!$C$33+'PERPETUITY MIDDLEMAN INPUT TAB'!$C$38,OFFSET('Income Statement - AM'!DD12,-1,-'PERPETUITY MIDDLEMAN INPUT TAB'!$C$38)+OFFSET('Income Statement - AM'!DD12,0,-'PERPETUITY MIDDLEMAN INPUT TAB'!$C$38),0)*'PERPETUITY MIDDLEMAN INPUT TAB'!$C$37</f>
        <v>6.5909090909090935</v>
      </c>
      <c r="DE12" s="58">
        <f ca="1">IF(DE3&gt;='PERPETUITY MIDDLEMAN INPUT TAB'!$C$33+'PERPETUITY MIDDLEMAN INPUT TAB'!$C$38,OFFSET('Income Statement - AM'!DE12,-1,-'PERPETUITY MIDDLEMAN INPUT TAB'!$C$38)+OFFSET('Income Statement - AM'!DE12,0,-'PERPETUITY MIDDLEMAN INPUT TAB'!$C$38),0)*'PERPETUITY MIDDLEMAN INPUT TAB'!$C$37</f>
        <v>6.5909090909090935</v>
      </c>
      <c r="DF12" s="58">
        <f ca="1">IF(DF3&gt;='PERPETUITY MIDDLEMAN INPUT TAB'!$C$33+'PERPETUITY MIDDLEMAN INPUT TAB'!$C$38,OFFSET('Income Statement - AM'!DF12,-1,-'PERPETUITY MIDDLEMAN INPUT TAB'!$C$38)+OFFSET('Income Statement - AM'!DF12,0,-'PERPETUITY MIDDLEMAN INPUT TAB'!$C$38),0)*'PERPETUITY MIDDLEMAN INPUT TAB'!$C$37</f>
        <v>6.5909090909090935</v>
      </c>
      <c r="DG12" s="58">
        <f ca="1">IF(DG3&gt;='PERPETUITY MIDDLEMAN INPUT TAB'!$C$33+'PERPETUITY MIDDLEMAN INPUT TAB'!$C$38,OFFSET('Income Statement - AM'!DG12,-1,-'PERPETUITY MIDDLEMAN INPUT TAB'!$C$38)+OFFSET('Income Statement - AM'!DG12,0,-'PERPETUITY MIDDLEMAN INPUT TAB'!$C$38),0)*'PERPETUITY MIDDLEMAN INPUT TAB'!$C$37</f>
        <v>6.5909090909090935</v>
      </c>
      <c r="DH12" s="58">
        <f ca="1">IF(DH3&gt;='PERPETUITY MIDDLEMAN INPUT TAB'!$C$33+'PERPETUITY MIDDLEMAN INPUT TAB'!$C$38,OFFSET('Income Statement - AM'!DH12,-1,-'PERPETUITY MIDDLEMAN INPUT TAB'!$C$38)+OFFSET('Income Statement - AM'!DH12,0,-'PERPETUITY MIDDLEMAN INPUT TAB'!$C$38),0)*'PERPETUITY MIDDLEMAN INPUT TAB'!$C$37</f>
        <v>6.5909090909090935</v>
      </c>
      <c r="DI12" s="58">
        <f ca="1">IF(DI3&gt;='PERPETUITY MIDDLEMAN INPUT TAB'!$C$33+'PERPETUITY MIDDLEMAN INPUT TAB'!$C$38,OFFSET('Income Statement - AM'!DI12,-1,-'PERPETUITY MIDDLEMAN INPUT TAB'!$C$38)+OFFSET('Income Statement - AM'!DI12,0,-'PERPETUITY MIDDLEMAN INPUT TAB'!$C$38),0)*'PERPETUITY MIDDLEMAN INPUT TAB'!$C$37</f>
        <v>0</v>
      </c>
      <c r="DJ12" s="58">
        <f ca="1">IF(DJ3&gt;='PERPETUITY MIDDLEMAN INPUT TAB'!$C$33+'PERPETUITY MIDDLEMAN INPUT TAB'!$C$38,OFFSET('Income Statement - AM'!DJ12,-1,-'PERPETUITY MIDDLEMAN INPUT TAB'!$C$38)+OFFSET('Income Statement - AM'!DJ12,0,-'PERPETUITY MIDDLEMAN INPUT TAB'!$C$38),0)*'PERPETUITY MIDDLEMAN INPUT TAB'!$C$37</f>
        <v>6.5909090909090908</v>
      </c>
      <c r="DK12" s="58">
        <f ca="1">IF(DK3&gt;='PERPETUITY MIDDLEMAN INPUT TAB'!$C$33+'PERPETUITY MIDDLEMAN INPUT TAB'!$C$38,OFFSET('Income Statement - AM'!DK12,-1,-'PERPETUITY MIDDLEMAN INPUT TAB'!$C$38)+OFFSET('Income Statement - AM'!DK12,0,-'PERPETUITY MIDDLEMAN INPUT TAB'!$C$38),0)*'PERPETUITY MIDDLEMAN INPUT TAB'!$C$37</f>
        <v>6.5909090909090908</v>
      </c>
      <c r="DL12" s="58">
        <f ca="1">IF(DL3&gt;='PERPETUITY MIDDLEMAN INPUT TAB'!$C$33+'PERPETUITY MIDDLEMAN INPUT TAB'!$C$38,OFFSET('Income Statement - AM'!DL12,-1,-'PERPETUITY MIDDLEMAN INPUT TAB'!$C$38)+OFFSET('Income Statement - AM'!DL12,0,-'PERPETUITY MIDDLEMAN INPUT TAB'!$C$38),0)*'PERPETUITY MIDDLEMAN INPUT TAB'!$C$37</f>
        <v>6.5909090909090917</v>
      </c>
      <c r="DM12" s="58">
        <f ca="1">IF(DM3&gt;='PERPETUITY MIDDLEMAN INPUT TAB'!$C$33+'PERPETUITY MIDDLEMAN INPUT TAB'!$C$38,OFFSET('Income Statement - AM'!DM12,-1,-'PERPETUITY MIDDLEMAN INPUT TAB'!$C$38)+OFFSET('Income Statement - AM'!DM12,0,-'PERPETUITY MIDDLEMAN INPUT TAB'!$C$38),0)*'PERPETUITY MIDDLEMAN INPUT TAB'!$C$37</f>
        <v>6.5909090909090899</v>
      </c>
      <c r="DN12" s="58">
        <f ca="1">IF(DN3&gt;='PERPETUITY MIDDLEMAN INPUT TAB'!$C$33+'PERPETUITY MIDDLEMAN INPUT TAB'!$C$38,OFFSET('Income Statement - AM'!DN12,-1,-'PERPETUITY MIDDLEMAN INPUT TAB'!$C$38)+OFFSET('Income Statement - AM'!DN12,0,-'PERPETUITY MIDDLEMAN INPUT TAB'!$C$38),0)*'PERPETUITY MIDDLEMAN INPUT TAB'!$C$37</f>
        <v>6.5909090909090899</v>
      </c>
      <c r="DO12" s="58">
        <f ca="1">IF(DO3&gt;='PERPETUITY MIDDLEMAN INPUT TAB'!$C$33+'PERPETUITY MIDDLEMAN INPUT TAB'!$C$38,OFFSET('Income Statement - AM'!DO12,-1,-'PERPETUITY MIDDLEMAN INPUT TAB'!$C$38)+OFFSET('Income Statement - AM'!DO12,0,-'PERPETUITY MIDDLEMAN INPUT TAB'!$C$38),0)*'PERPETUITY MIDDLEMAN INPUT TAB'!$C$37</f>
        <v>6.5909090909090935</v>
      </c>
      <c r="DP12" s="58">
        <f ca="1">IF(DP3&gt;='PERPETUITY MIDDLEMAN INPUT TAB'!$C$33+'PERPETUITY MIDDLEMAN INPUT TAB'!$C$38,OFFSET('Income Statement - AM'!DP12,-1,-'PERPETUITY MIDDLEMAN INPUT TAB'!$C$38)+OFFSET('Income Statement - AM'!DP12,0,-'PERPETUITY MIDDLEMAN INPUT TAB'!$C$38),0)*'PERPETUITY MIDDLEMAN INPUT TAB'!$C$37</f>
        <v>6.5909090909090935</v>
      </c>
      <c r="DQ12" s="58">
        <f ca="1">IF(DQ3&gt;='PERPETUITY MIDDLEMAN INPUT TAB'!$C$33+'PERPETUITY MIDDLEMAN INPUT TAB'!$C$38,OFFSET('Income Statement - AM'!DQ12,-1,-'PERPETUITY MIDDLEMAN INPUT TAB'!$C$38)+OFFSET('Income Statement - AM'!DQ12,0,-'PERPETUITY MIDDLEMAN INPUT TAB'!$C$38),0)*'PERPETUITY MIDDLEMAN INPUT TAB'!$C$37</f>
        <v>6.5909090909090935</v>
      </c>
      <c r="DR12" s="58">
        <f ca="1">IF(DR3&gt;='PERPETUITY MIDDLEMAN INPUT TAB'!$C$33+'PERPETUITY MIDDLEMAN INPUT TAB'!$C$38,OFFSET('Income Statement - AM'!DR12,-1,-'PERPETUITY MIDDLEMAN INPUT TAB'!$C$38)+OFFSET('Income Statement - AM'!DR12,0,-'PERPETUITY MIDDLEMAN INPUT TAB'!$C$38),0)*'PERPETUITY MIDDLEMAN INPUT TAB'!$C$37</f>
        <v>6.5909090909090935</v>
      </c>
      <c r="DS12" s="58">
        <f ca="1">IF(DS3&gt;='PERPETUITY MIDDLEMAN INPUT TAB'!$C$33+'PERPETUITY MIDDLEMAN INPUT TAB'!$C$38,OFFSET('Income Statement - AM'!DS12,-1,-'PERPETUITY MIDDLEMAN INPUT TAB'!$C$38)+OFFSET('Income Statement - AM'!DS12,0,-'PERPETUITY MIDDLEMAN INPUT TAB'!$C$38),0)*'PERPETUITY MIDDLEMAN INPUT TAB'!$C$37</f>
        <v>6.5909090909090935</v>
      </c>
      <c r="DT12" s="58">
        <f ca="1">IF(DT3&gt;='PERPETUITY MIDDLEMAN INPUT TAB'!$C$33+'PERPETUITY MIDDLEMAN INPUT TAB'!$C$38,OFFSET('Income Statement - AM'!DT12,-1,-'PERPETUITY MIDDLEMAN INPUT TAB'!$C$38)+OFFSET('Income Statement - AM'!DT12,0,-'PERPETUITY MIDDLEMAN INPUT TAB'!$C$38),0)*'PERPETUITY MIDDLEMAN INPUT TAB'!$C$37</f>
        <v>6.5909090909090935</v>
      </c>
      <c r="DV12" s="135">
        <f ca="1">SUMIF($D$4:$DT$4,DV$4,$D12:$DT12)</f>
        <v>0</v>
      </c>
      <c r="DW12" s="58">
        <f ca="1">SUMIF($D$4:$DT$4,DW$4,$D12:$DT12)</f>
        <v>0</v>
      </c>
      <c r="DX12" s="58">
        <f t="shared" ca="1" si="139"/>
        <v>0</v>
      </c>
      <c r="DY12" s="58">
        <f t="shared" ca="1" si="139"/>
        <v>72.500000000000014</v>
      </c>
      <c r="DZ12" s="58">
        <f t="shared" ca="1" si="139"/>
        <v>72.500000000000014</v>
      </c>
      <c r="EA12" s="58">
        <f t="shared" ca="1" si="139"/>
        <v>72.500000000000014</v>
      </c>
      <c r="EB12" s="58">
        <f t="shared" ca="1" si="139"/>
        <v>72.500000000000014</v>
      </c>
      <c r="EC12" s="58">
        <f t="shared" ca="1" si="139"/>
        <v>72.500000000000014</v>
      </c>
      <c r="ED12" s="58">
        <f t="shared" ca="1" si="139"/>
        <v>72.500000000000014</v>
      </c>
      <c r="EE12" s="58">
        <f t="shared" ca="1" si="139"/>
        <v>72.500000000000014</v>
      </c>
      <c r="EF12" s="136">
        <f t="shared" ca="1" si="139"/>
        <v>72.500000000000014</v>
      </c>
    </row>
    <row r="13" spans="1:136" s="49" customFormat="1" ht="15.75" customHeight="1">
      <c r="A13" s="59"/>
      <c r="B13" s="60" t="s">
        <v>695</v>
      </c>
      <c r="C13" s="58"/>
      <c r="D13" s="58">
        <f ca="1">-IF(D3&gt;='PERPETUITY MIDDLEMAN INPUT TAB'!$C$33+'PERPETUITY MIDDLEMAN INPUT TAB'!$C$38,OFFSET('Income Statement - AM'!D13,-2,-'PERPETUITY MIDDLEMAN INPUT TAB'!$C$38)+OFFSET('Income Statement - AM'!D13,-1,-'PERPETUITY MIDDLEMAN INPUT TAB'!$C$38),0)*(1-'PERPETUITY MIDDLEMAN INPUT TAB'!$C$37)</f>
        <v>0</v>
      </c>
      <c r="E13" s="58">
        <f ca="1">-IF(E3&gt;='PERPETUITY MIDDLEMAN INPUT TAB'!$C$33+'PERPETUITY MIDDLEMAN INPUT TAB'!$C$38,OFFSET('Income Statement - AM'!E13,-2,-'PERPETUITY MIDDLEMAN INPUT TAB'!$C$38)+OFFSET('Income Statement - AM'!E13,-1,-'PERPETUITY MIDDLEMAN INPUT TAB'!$C$38),0)*(1-'PERPETUITY MIDDLEMAN INPUT TAB'!$C$37)</f>
        <v>0</v>
      </c>
      <c r="F13" s="58">
        <f ca="1">-IF(F3&gt;='PERPETUITY MIDDLEMAN INPUT TAB'!$C$33+'PERPETUITY MIDDLEMAN INPUT TAB'!$C$38,OFFSET('Income Statement - AM'!F13,-2,-'PERPETUITY MIDDLEMAN INPUT TAB'!$C$38)+OFFSET('Income Statement - AM'!F13,-1,-'PERPETUITY MIDDLEMAN INPUT TAB'!$C$38),0)*(1-'PERPETUITY MIDDLEMAN INPUT TAB'!$C$37)</f>
        <v>0</v>
      </c>
      <c r="G13" s="58">
        <f ca="1">-IF(G3&gt;='PERPETUITY MIDDLEMAN INPUT TAB'!$C$33+'PERPETUITY MIDDLEMAN INPUT TAB'!$C$38,OFFSET('Income Statement - AM'!G13,-2,-'PERPETUITY MIDDLEMAN INPUT TAB'!$C$38)+OFFSET('Income Statement - AM'!G13,-1,-'PERPETUITY MIDDLEMAN INPUT TAB'!$C$38),0)*(1-'PERPETUITY MIDDLEMAN INPUT TAB'!$C$37)</f>
        <v>0</v>
      </c>
      <c r="H13" s="58">
        <f ca="1">-IF(H3&gt;='PERPETUITY MIDDLEMAN INPUT TAB'!$C$33+'PERPETUITY MIDDLEMAN INPUT TAB'!$C$38,OFFSET('Income Statement - AM'!H13,-2,-'PERPETUITY MIDDLEMAN INPUT TAB'!$C$38)+OFFSET('Income Statement - AM'!H13,-1,-'PERPETUITY MIDDLEMAN INPUT TAB'!$C$38),0)*(1-'PERPETUITY MIDDLEMAN INPUT TAB'!$C$37)</f>
        <v>0</v>
      </c>
      <c r="I13" s="58">
        <f ca="1">-IF(I3&gt;='PERPETUITY MIDDLEMAN INPUT TAB'!$C$33+'PERPETUITY MIDDLEMAN INPUT TAB'!$C$38,OFFSET('Income Statement - AM'!I13,-2,-'PERPETUITY MIDDLEMAN INPUT TAB'!$C$38)+OFFSET('Income Statement - AM'!I13,-1,-'PERPETUITY MIDDLEMAN INPUT TAB'!$C$38),0)*(1-'PERPETUITY MIDDLEMAN INPUT TAB'!$C$37)</f>
        <v>0</v>
      </c>
      <c r="J13" s="58">
        <f ca="1">-IF(J3&gt;='PERPETUITY MIDDLEMAN INPUT TAB'!$C$33+'PERPETUITY MIDDLEMAN INPUT TAB'!$C$38,OFFSET('Income Statement - AM'!J13,-2,-'PERPETUITY MIDDLEMAN INPUT TAB'!$C$38)+OFFSET('Income Statement - AM'!J13,-1,-'PERPETUITY MIDDLEMAN INPUT TAB'!$C$38),0)*(1-'PERPETUITY MIDDLEMAN INPUT TAB'!$C$37)</f>
        <v>0</v>
      </c>
      <c r="K13" s="58">
        <f ca="1">-IF(K3&gt;='PERPETUITY MIDDLEMAN INPUT TAB'!$C$33+'PERPETUITY MIDDLEMAN INPUT TAB'!$C$38,OFFSET('Income Statement - AM'!K13,-2,-'PERPETUITY MIDDLEMAN INPUT TAB'!$C$38)+OFFSET('Income Statement - AM'!K13,-1,-'PERPETUITY MIDDLEMAN INPUT TAB'!$C$38),0)*(1-'PERPETUITY MIDDLEMAN INPUT TAB'!$C$37)</f>
        <v>0</v>
      </c>
      <c r="L13" s="58">
        <f ca="1">-IF(L3&gt;='PERPETUITY MIDDLEMAN INPUT TAB'!$C$33+'PERPETUITY MIDDLEMAN INPUT TAB'!$C$38,OFFSET('Income Statement - AM'!L13,-2,-'PERPETUITY MIDDLEMAN INPUT TAB'!$C$38)+OFFSET('Income Statement - AM'!L13,-1,-'PERPETUITY MIDDLEMAN INPUT TAB'!$C$38),0)*(1-'PERPETUITY MIDDLEMAN INPUT TAB'!$C$37)</f>
        <v>0</v>
      </c>
      <c r="M13" s="58">
        <f ca="1">-IF(M3&gt;='PERPETUITY MIDDLEMAN INPUT TAB'!$C$33+'PERPETUITY MIDDLEMAN INPUT TAB'!$C$38,OFFSET('Income Statement - AM'!M13,-2,-'PERPETUITY MIDDLEMAN INPUT TAB'!$C$38)+OFFSET('Income Statement - AM'!M13,-1,-'PERPETUITY MIDDLEMAN INPUT TAB'!$C$38),0)*(1-'PERPETUITY MIDDLEMAN INPUT TAB'!$C$37)</f>
        <v>0</v>
      </c>
      <c r="N13" s="58">
        <f ca="1">-IF(N3&gt;='PERPETUITY MIDDLEMAN INPUT TAB'!$C$33+'PERPETUITY MIDDLEMAN INPUT TAB'!$C$38,OFFSET('Income Statement - AM'!N13,-2,-'PERPETUITY MIDDLEMAN INPUT TAB'!$C$38)+OFFSET('Income Statement - AM'!N13,-1,-'PERPETUITY MIDDLEMAN INPUT TAB'!$C$38),0)*(1-'PERPETUITY MIDDLEMAN INPUT TAB'!$C$37)</f>
        <v>0</v>
      </c>
      <c r="O13" s="58">
        <f ca="1">-IF(O3&gt;='PERPETUITY MIDDLEMAN INPUT TAB'!$C$33+'PERPETUITY MIDDLEMAN INPUT TAB'!$C$38,OFFSET('Income Statement - AM'!O13,-2,-'PERPETUITY MIDDLEMAN INPUT TAB'!$C$38)+OFFSET('Income Statement - AM'!O13,-1,-'PERPETUITY MIDDLEMAN INPUT TAB'!$C$38),0)*(1-'PERPETUITY MIDDLEMAN INPUT TAB'!$C$37)</f>
        <v>0</v>
      </c>
      <c r="P13" s="58">
        <f ca="1">-IF(P3&gt;='PERPETUITY MIDDLEMAN INPUT TAB'!$C$33+'PERPETUITY MIDDLEMAN INPUT TAB'!$C$38,OFFSET('Income Statement - AM'!P13,-2,-'PERPETUITY MIDDLEMAN INPUT TAB'!$C$38)+OFFSET('Income Statement - AM'!P13,-1,-'PERPETUITY MIDDLEMAN INPUT TAB'!$C$38),0)*(1-'PERPETUITY MIDDLEMAN INPUT TAB'!$C$37)</f>
        <v>0</v>
      </c>
      <c r="Q13" s="58">
        <f ca="1">-IF(Q3&gt;='PERPETUITY MIDDLEMAN INPUT TAB'!$C$33+'PERPETUITY MIDDLEMAN INPUT TAB'!$C$38,OFFSET('Income Statement - AM'!Q13,-2,-'PERPETUITY MIDDLEMAN INPUT TAB'!$C$38)+OFFSET('Income Statement - AM'!Q13,-1,-'PERPETUITY MIDDLEMAN INPUT TAB'!$C$38),0)*(1-'PERPETUITY MIDDLEMAN INPUT TAB'!$C$37)</f>
        <v>0</v>
      </c>
      <c r="R13" s="58">
        <f ca="1">-IF(R3&gt;='PERPETUITY MIDDLEMAN INPUT TAB'!$C$33+'PERPETUITY MIDDLEMAN INPUT TAB'!$C$38,OFFSET('Income Statement - AM'!R13,-2,-'PERPETUITY MIDDLEMAN INPUT TAB'!$C$38)+OFFSET('Income Statement - AM'!R13,-1,-'PERPETUITY MIDDLEMAN INPUT TAB'!$C$38),0)*(1-'PERPETUITY MIDDLEMAN INPUT TAB'!$C$37)</f>
        <v>0</v>
      </c>
      <c r="S13" s="58">
        <f ca="1">-IF(S3&gt;='PERPETUITY MIDDLEMAN INPUT TAB'!$C$33+'PERPETUITY MIDDLEMAN INPUT TAB'!$C$38,OFFSET('Income Statement - AM'!S13,-2,-'PERPETUITY MIDDLEMAN INPUT TAB'!$C$38)+OFFSET('Income Statement - AM'!S13,-1,-'PERPETUITY MIDDLEMAN INPUT TAB'!$C$38),0)*(1-'PERPETUITY MIDDLEMAN INPUT TAB'!$C$37)</f>
        <v>0</v>
      </c>
      <c r="T13" s="58">
        <f ca="1">-IF(T3&gt;='PERPETUITY MIDDLEMAN INPUT TAB'!$C$33+'PERPETUITY MIDDLEMAN INPUT TAB'!$C$38,OFFSET('Income Statement - AM'!T13,-2,-'PERPETUITY MIDDLEMAN INPUT TAB'!$C$38)+OFFSET('Income Statement - AM'!T13,-1,-'PERPETUITY MIDDLEMAN INPUT TAB'!$C$38),0)*(1-'PERPETUITY MIDDLEMAN INPUT TAB'!$C$37)</f>
        <v>0</v>
      </c>
      <c r="U13" s="58">
        <f ca="1">-IF(U3&gt;='PERPETUITY MIDDLEMAN INPUT TAB'!$C$33+'PERPETUITY MIDDLEMAN INPUT TAB'!$C$38,OFFSET('Income Statement - AM'!U13,-2,-'PERPETUITY MIDDLEMAN INPUT TAB'!$C$38)+OFFSET('Income Statement - AM'!U13,-1,-'PERPETUITY MIDDLEMAN INPUT TAB'!$C$38),0)*(1-'PERPETUITY MIDDLEMAN INPUT TAB'!$C$37)</f>
        <v>0</v>
      </c>
      <c r="V13" s="58">
        <f ca="1">-IF(V3&gt;='PERPETUITY MIDDLEMAN INPUT TAB'!$C$33+'PERPETUITY MIDDLEMAN INPUT TAB'!$C$38,OFFSET('Income Statement - AM'!V13,-2,-'PERPETUITY MIDDLEMAN INPUT TAB'!$C$38)+OFFSET('Income Statement - AM'!V13,-1,-'PERPETUITY MIDDLEMAN INPUT TAB'!$C$38),0)*(1-'PERPETUITY MIDDLEMAN INPUT TAB'!$C$37)</f>
        <v>0</v>
      </c>
      <c r="W13" s="58">
        <f ca="1">-IF(W3&gt;='PERPETUITY MIDDLEMAN INPUT TAB'!$C$33+'PERPETUITY MIDDLEMAN INPUT TAB'!$C$38,OFFSET('Income Statement - AM'!W13,-2,-'PERPETUITY MIDDLEMAN INPUT TAB'!$C$38)+OFFSET('Income Statement - AM'!W13,-1,-'PERPETUITY MIDDLEMAN INPUT TAB'!$C$38),0)*(1-'PERPETUITY MIDDLEMAN INPUT TAB'!$C$37)</f>
        <v>0</v>
      </c>
      <c r="X13" s="58">
        <f ca="1">-IF(X3&gt;='PERPETUITY MIDDLEMAN INPUT TAB'!$C$33+'PERPETUITY MIDDLEMAN INPUT TAB'!$C$38,OFFSET('Income Statement - AM'!X13,-2,-'PERPETUITY MIDDLEMAN INPUT TAB'!$C$38)+OFFSET('Income Statement - AM'!X13,-1,-'PERPETUITY MIDDLEMAN INPUT TAB'!$C$38),0)*(1-'PERPETUITY MIDDLEMAN INPUT TAB'!$C$37)</f>
        <v>0</v>
      </c>
      <c r="Y13" s="58">
        <f ca="1">-IF(Y3&gt;='PERPETUITY MIDDLEMAN INPUT TAB'!$C$33+'PERPETUITY MIDDLEMAN INPUT TAB'!$C$38,OFFSET('Income Statement - AM'!Y13,-2,-'PERPETUITY MIDDLEMAN INPUT TAB'!$C$38)+OFFSET('Income Statement - AM'!Y13,-1,-'PERPETUITY MIDDLEMAN INPUT TAB'!$C$38),0)*(1-'PERPETUITY MIDDLEMAN INPUT TAB'!$C$37)</f>
        <v>0</v>
      </c>
      <c r="Z13" s="58">
        <f ca="1">-IF(Z3&gt;='PERPETUITY MIDDLEMAN INPUT TAB'!$C$33+'PERPETUITY MIDDLEMAN INPUT TAB'!$C$38,OFFSET('Income Statement - AM'!Z13,-2,-'PERPETUITY MIDDLEMAN INPUT TAB'!$C$38)+OFFSET('Income Statement - AM'!Z13,-1,-'PERPETUITY MIDDLEMAN INPUT TAB'!$C$38),0)*(1-'PERPETUITY MIDDLEMAN INPUT TAB'!$C$37)</f>
        <v>0</v>
      </c>
      <c r="AA13" s="58">
        <f ca="1">-IF(AA3&gt;='PERPETUITY MIDDLEMAN INPUT TAB'!$C$33+'PERPETUITY MIDDLEMAN INPUT TAB'!$C$38,OFFSET('Income Statement - AM'!AA13,-2,-'PERPETUITY MIDDLEMAN INPUT TAB'!$C$38)+OFFSET('Income Statement - AM'!AA13,-1,-'PERPETUITY MIDDLEMAN INPUT TAB'!$C$38),0)*(1-'PERPETUITY MIDDLEMAN INPUT TAB'!$C$37)</f>
        <v>0</v>
      </c>
      <c r="AB13" s="58">
        <f ca="1">-IF(AB3&gt;='PERPETUITY MIDDLEMAN INPUT TAB'!$C$33+'PERPETUITY MIDDLEMAN INPUT TAB'!$C$38,OFFSET('Income Statement - AM'!AB13,-2,-'PERPETUITY MIDDLEMAN INPUT TAB'!$C$38)+OFFSET('Income Statement - AM'!AB13,-1,-'PERPETUITY MIDDLEMAN INPUT TAB'!$C$38),0)*(1-'PERPETUITY MIDDLEMAN INPUT TAB'!$C$37)</f>
        <v>0</v>
      </c>
      <c r="AC13" s="58">
        <f ca="1">-IF(AC3&gt;='PERPETUITY MIDDLEMAN INPUT TAB'!$C$33+'PERPETUITY MIDDLEMAN INPUT TAB'!$C$38,OFFSET('Income Statement - AM'!AC13,-2,-'PERPETUITY MIDDLEMAN INPUT TAB'!$C$38)+OFFSET('Income Statement - AM'!AC13,-1,-'PERPETUITY MIDDLEMAN INPUT TAB'!$C$38),0)*(1-'PERPETUITY MIDDLEMAN INPUT TAB'!$C$37)</f>
        <v>0</v>
      </c>
      <c r="AD13" s="58">
        <f ca="1">-IF(AD3&gt;='PERPETUITY MIDDLEMAN INPUT TAB'!$C$33+'PERPETUITY MIDDLEMAN INPUT TAB'!$C$38,OFFSET('Income Statement - AM'!AD13,-2,-'PERPETUITY MIDDLEMAN INPUT TAB'!$C$38)+OFFSET('Income Statement - AM'!AD13,-1,-'PERPETUITY MIDDLEMAN INPUT TAB'!$C$38),0)*(1-'PERPETUITY MIDDLEMAN INPUT TAB'!$C$37)</f>
        <v>-6.5909090909090908</v>
      </c>
      <c r="AE13" s="58">
        <f ca="1">-IF(AE3&gt;='PERPETUITY MIDDLEMAN INPUT TAB'!$C$33+'PERPETUITY MIDDLEMAN INPUT TAB'!$C$38,OFFSET('Income Statement - AM'!AE13,-2,-'PERPETUITY MIDDLEMAN INPUT TAB'!$C$38)+OFFSET('Income Statement - AM'!AE13,-1,-'PERPETUITY MIDDLEMAN INPUT TAB'!$C$38),0)*(1-'PERPETUITY MIDDLEMAN INPUT TAB'!$C$37)</f>
        <v>-6.5909090909090908</v>
      </c>
      <c r="AF13" s="58">
        <f ca="1">-IF(AF3&gt;='PERPETUITY MIDDLEMAN INPUT TAB'!$C$33+'PERPETUITY MIDDLEMAN INPUT TAB'!$C$38,OFFSET('Income Statement - AM'!AF13,-2,-'PERPETUITY MIDDLEMAN INPUT TAB'!$C$38)+OFFSET('Income Statement - AM'!AF13,-1,-'PERPETUITY MIDDLEMAN INPUT TAB'!$C$38),0)*(1-'PERPETUITY MIDDLEMAN INPUT TAB'!$C$37)</f>
        <v>-6.5909090909090917</v>
      </c>
      <c r="AG13" s="58">
        <f ca="1">-IF(AG3&gt;='PERPETUITY MIDDLEMAN INPUT TAB'!$C$33+'PERPETUITY MIDDLEMAN INPUT TAB'!$C$38,OFFSET('Income Statement - AM'!AG13,-2,-'PERPETUITY MIDDLEMAN INPUT TAB'!$C$38)+OFFSET('Income Statement - AM'!AG13,-1,-'PERPETUITY MIDDLEMAN INPUT TAB'!$C$38),0)*(1-'PERPETUITY MIDDLEMAN INPUT TAB'!$C$37)</f>
        <v>-6.5909090909090899</v>
      </c>
      <c r="AH13" s="58">
        <f ca="1">-IF(AH3&gt;='PERPETUITY MIDDLEMAN INPUT TAB'!$C$33+'PERPETUITY MIDDLEMAN INPUT TAB'!$C$38,OFFSET('Income Statement - AM'!AH13,-2,-'PERPETUITY MIDDLEMAN INPUT TAB'!$C$38)+OFFSET('Income Statement - AM'!AH13,-1,-'PERPETUITY MIDDLEMAN INPUT TAB'!$C$38),0)*(1-'PERPETUITY MIDDLEMAN INPUT TAB'!$C$37)</f>
        <v>-6.5909090909090899</v>
      </c>
      <c r="AI13" s="58">
        <f ca="1">-IF(AI3&gt;='PERPETUITY MIDDLEMAN INPUT TAB'!$C$33+'PERPETUITY MIDDLEMAN INPUT TAB'!$C$38,OFFSET('Income Statement - AM'!AI13,-2,-'PERPETUITY MIDDLEMAN INPUT TAB'!$C$38)+OFFSET('Income Statement - AM'!AI13,-1,-'PERPETUITY MIDDLEMAN INPUT TAB'!$C$38),0)*(1-'PERPETUITY MIDDLEMAN INPUT TAB'!$C$37)</f>
        <v>-6.5909090909090935</v>
      </c>
      <c r="AJ13" s="58">
        <f ca="1">-IF(AJ3&gt;='PERPETUITY MIDDLEMAN INPUT TAB'!$C$33+'PERPETUITY MIDDLEMAN INPUT TAB'!$C$38,OFFSET('Income Statement - AM'!AJ13,-2,-'PERPETUITY MIDDLEMAN INPUT TAB'!$C$38)+OFFSET('Income Statement - AM'!AJ13,-1,-'PERPETUITY MIDDLEMAN INPUT TAB'!$C$38),0)*(1-'PERPETUITY MIDDLEMAN INPUT TAB'!$C$37)</f>
        <v>-6.5909090909090935</v>
      </c>
      <c r="AK13" s="58">
        <f ca="1">-IF(AK3&gt;='PERPETUITY MIDDLEMAN INPUT TAB'!$C$33+'PERPETUITY MIDDLEMAN INPUT TAB'!$C$38,OFFSET('Income Statement - AM'!AK13,-2,-'PERPETUITY MIDDLEMAN INPUT TAB'!$C$38)+OFFSET('Income Statement - AM'!AK13,-1,-'PERPETUITY MIDDLEMAN INPUT TAB'!$C$38),0)*(1-'PERPETUITY MIDDLEMAN INPUT TAB'!$C$37)</f>
        <v>-6.5909090909090935</v>
      </c>
      <c r="AL13" s="58">
        <f ca="1">-IF(AL3&gt;='PERPETUITY MIDDLEMAN INPUT TAB'!$C$33+'PERPETUITY MIDDLEMAN INPUT TAB'!$C$38,OFFSET('Income Statement - AM'!AL13,-2,-'PERPETUITY MIDDLEMAN INPUT TAB'!$C$38)+OFFSET('Income Statement - AM'!AL13,-1,-'PERPETUITY MIDDLEMAN INPUT TAB'!$C$38),0)*(1-'PERPETUITY MIDDLEMAN INPUT TAB'!$C$37)</f>
        <v>-6.5909090909090935</v>
      </c>
      <c r="AM13" s="58">
        <f ca="1">-IF(AM3&gt;='PERPETUITY MIDDLEMAN INPUT TAB'!$C$33+'PERPETUITY MIDDLEMAN INPUT TAB'!$C$38,OFFSET('Income Statement - AM'!AM13,-2,-'PERPETUITY MIDDLEMAN INPUT TAB'!$C$38)+OFFSET('Income Statement - AM'!AM13,-1,-'PERPETUITY MIDDLEMAN INPUT TAB'!$C$38),0)*(1-'PERPETUITY MIDDLEMAN INPUT TAB'!$C$37)</f>
        <v>-6.5909090909090935</v>
      </c>
      <c r="AN13" s="58">
        <f ca="1">-IF(AN3&gt;='PERPETUITY MIDDLEMAN INPUT TAB'!$C$33+'PERPETUITY MIDDLEMAN INPUT TAB'!$C$38,OFFSET('Income Statement - AM'!AN13,-2,-'PERPETUITY MIDDLEMAN INPUT TAB'!$C$38)+OFFSET('Income Statement - AM'!AN13,-1,-'PERPETUITY MIDDLEMAN INPUT TAB'!$C$38),0)*(1-'PERPETUITY MIDDLEMAN INPUT TAB'!$C$37)</f>
        <v>-6.5909090909090935</v>
      </c>
      <c r="AO13" s="58">
        <f ca="1">-IF(AO3&gt;='PERPETUITY MIDDLEMAN INPUT TAB'!$C$33+'PERPETUITY MIDDLEMAN INPUT TAB'!$C$38,OFFSET('Income Statement - AM'!AO13,-2,-'PERPETUITY MIDDLEMAN INPUT TAB'!$C$38)+OFFSET('Income Statement - AM'!AO13,-1,-'PERPETUITY MIDDLEMAN INPUT TAB'!$C$38),0)*(1-'PERPETUITY MIDDLEMAN INPUT TAB'!$C$37)</f>
        <v>0</v>
      </c>
      <c r="AP13" s="58">
        <f ca="1">-IF(AP3&gt;='PERPETUITY MIDDLEMAN INPUT TAB'!$C$33+'PERPETUITY MIDDLEMAN INPUT TAB'!$C$38,OFFSET('Income Statement - AM'!AP13,-2,-'PERPETUITY MIDDLEMAN INPUT TAB'!$C$38)+OFFSET('Income Statement - AM'!AP13,-1,-'PERPETUITY MIDDLEMAN INPUT TAB'!$C$38),0)*(1-'PERPETUITY MIDDLEMAN INPUT TAB'!$C$37)</f>
        <v>-6.5909090909090908</v>
      </c>
      <c r="AQ13" s="58">
        <f ca="1">-IF(AQ3&gt;='PERPETUITY MIDDLEMAN INPUT TAB'!$C$33+'PERPETUITY MIDDLEMAN INPUT TAB'!$C$38,OFFSET('Income Statement - AM'!AQ13,-2,-'PERPETUITY MIDDLEMAN INPUT TAB'!$C$38)+OFFSET('Income Statement - AM'!AQ13,-1,-'PERPETUITY MIDDLEMAN INPUT TAB'!$C$38),0)*(1-'PERPETUITY MIDDLEMAN INPUT TAB'!$C$37)</f>
        <v>-6.5909090909090908</v>
      </c>
      <c r="AR13" s="58">
        <f ca="1">-IF(AR3&gt;='PERPETUITY MIDDLEMAN INPUT TAB'!$C$33+'PERPETUITY MIDDLEMAN INPUT TAB'!$C$38,OFFSET('Income Statement - AM'!AR13,-2,-'PERPETUITY MIDDLEMAN INPUT TAB'!$C$38)+OFFSET('Income Statement - AM'!AR13,-1,-'PERPETUITY MIDDLEMAN INPUT TAB'!$C$38),0)*(1-'PERPETUITY MIDDLEMAN INPUT TAB'!$C$37)</f>
        <v>-6.5909090909090917</v>
      </c>
      <c r="AS13" s="58">
        <f ca="1">-IF(AS3&gt;='PERPETUITY MIDDLEMAN INPUT TAB'!$C$33+'PERPETUITY MIDDLEMAN INPUT TAB'!$C$38,OFFSET('Income Statement - AM'!AS13,-2,-'PERPETUITY MIDDLEMAN INPUT TAB'!$C$38)+OFFSET('Income Statement - AM'!AS13,-1,-'PERPETUITY MIDDLEMAN INPUT TAB'!$C$38),0)*(1-'PERPETUITY MIDDLEMAN INPUT TAB'!$C$37)</f>
        <v>-6.5909090909090899</v>
      </c>
      <c r="AT13" s="58">
        <f ca="1">-IF(AT3&gt;='PERPETUITY MIDDLEMAN INPUT TAB'!$C$33+'PERPETUITY MIDDLEMAN INPUT TAB'!$C$38,OFFSET('Income Statement - AM'!AT13,-2,-'PERPETUITY MIDDLEMAN INPUT TAB'!$C$38)+OFFSET('Income Statement - AM'!AT13,-1,-'PERPETUITY MIDDLEMAN INPUT TAB'!$C$38),0)*(1-'PERPETUITY MIDDLEMAN INPUT TAB'!$C$37)</f>
        <v>-6.5909090909090899</v>
      </c>
      <c r="AU13" s="58">
        <f ca="1">-IF(AU3&gt;='PERPETUITY MIDDLEMAN INPUT TAB'!$C$33+'PERPETUITY MIDDLEMAN INPUT TAB'!$C$38,OFFSET('Income Statement - AM'!AU13,-2,-'PERPETUITY MIDDLEMAN INPUT TAB'!$C$38)+OFFSET('Income Statement - AM'!AU13,-1,-'PERPETUITY MIDDLEMAN INPUT TAB'!$C$38),0)*(1-'PERPETUITY MIDDLEMAN INPUT TAB'!$C$37)</f>
        <v>-6.5909090909090935</v>
      </c>
      <c r="AV13" s="58">
        <f ca="1">-IF(AV3&gt;='PERPETUITY MIDDLEMAN INPUT TAB'!$C$33+'PERPETUITY MIDDLEMAN INPUT TAB'!$C$38,OFFSET('Income Statement - AM'!AV13,-2,-'PERPETUITY MIDDLEMAN INPUT TAB'!$C$38)+OFFSET('Income Statement - AM'!AV13,-1,-'PERPETUITY MIDDLEMAN INPUT TAB'!$C$38),0)*(1-'PERPETUITY MIDDLEMAN INPUT TAB'!$C$37)</f>
        <v>-6.5909090909090935</v>
      </c>
      <c r="AW13" s="58">
        <f ca="1">-IF(AW3&gt;='PERPETUITY MIDDLEMAN INPUT TAB'!$C$33+'PERPETUITY MIDDLEMAN INPUT TAB'!$C$38,OFFSET('Income Statement - AM'!AW13,-2,-'PERPETUITY MIDDLEMAN INPUT TAB'!$C$38)+OFFSET('Income Statement - AM'!AW13,-1,-'PERPETUITY MIDDLEMAN INPUT TAB'!$C$38),0)*(1-'PERPETUITY MIDDLEMAN INPUT TAB'!$C$37)</f>
        <v>-6.5909090909090935</v>
      </c>
      <c r="AX13" s="58">
        <f ca="1">-IF(AX3&gt;='PERPETUITY MIDDLEMAN INPUT TAB'!$C$33+'PERPETUITY MIDDLEMAN INPUT TAB'!$C$38,OFFSET('Income Statement - AM'!AX13,-2,-'PERPETUITY MIDDLEMAN INPUT TAB'!$C$38)+OFFSET('Income Statement - AM'!AX13,-1,-'PERPETUITY MIDDLEMAN INPUT TAB'!$C$38),0)*(1-'PERPETUITY MIDDLEMAN INPUT TAB'!$C$37)</f>
        <v>-6.5909090909090935</v>
      </c>
      <c r="AY13" s="58">
        <f ca="1">-IF(AY3&gt;='PERPETUITY MIDDLEMAN INPUT TAB'!$C$33+'PERPETUITY MIDDLEMAN INPUT TAB'!$C$38,OFFSET('Income Statement - AM'!AY13,-2,-'PERPETUITY MIDDLEMAN INPUT TAB'!$C$38)+OFFSET('Income Statement - AM'!AY13,-1,-'PERPETUITY MIDDLEMAN INPUT TAB'!$C$38),0)*(1-'PERPETUITY MIDDLEMAN INPUT TAB'!$C$37)</f>
        <v>-6.5909090909090935</v>
      </c>
      <c r="AZ13" s="58">
        <f ca="1">-IF(AZ3&gt;='PERPETUITY MIDDLEMAN INPUT TAB'!$C$33+'PERPETUITY MIDDLEMAN INPUT TAB'!$C$38,OFFSET('Income Statement - AM'!AZ13,-2,-'PERPETUITY MIDDLEMAN INPUT TAB'!$C$38)+OFFSET('Income Statement - AM'!AZ13,-1,-'PERPETUITY MIDDLEMAN INPUT TAB'!$C$38),0)*(1-'PERPETUITY MIDDLEMAN INPUT TAB'!$C$37)</f>
        <v>-6.5909090909090935</v>
      </c>
      <c r="BA13" s="58">
        <f ca="1">-IF(BA3&gt;='PERPETUITY MIDDLEMAN INPUT TAB'!$C$33+'PERPETUITY MIDDLEMAN INPUT TAB'!$C$38,OFFSET('Income Statement - AM'!BA13,-2,-'PERPETUITY MIDDLEMAN INPUT TAB'!$C$38)+OFFSET('Income Statement - AM'!BA13,-1,-'PERPETUITY MIDDLEMAN INPUT TAB'!$C$38),0)*(1-'PERPETUITY MIDDLEMAN INPUT TAB'!$C$37)</f>
        <v>0</v>
      </c>
      <c r="BB13" s="58">
        <f ca="1">-IF(BB3&gt;='PERPETUITY MIDDLEMAN INPUT TAB'!$C$33+'PERPETUITY MIDDLEMAN INPUT TAB'!$C$38,OFFSET('Income Statement - AM'!BB13,-2,-'PERPETUITY MIDDLEMAN INPUT TAB'!$C$38)+OFFSET('Income Statement - AM'!BB13,-1,-'PERPETUITY MIDDLEMAN INPUT TAB'!$C$38),0)*(1-'PERPETUITY MIDDLEMAN INPUT TAB'!$C$37)</f>
        <v>-6.5909090909090908</v>
      </c>
      <c r="BC13" s="58">
        <f ca="1">-IF(BC3&gt;='PERPETUITY MIDDLEMAN INPUT TAB'!$C$33+'PERPETUITY MIDDLEMAN INPUT TAB'!$C$38,OFFSET('Income Statement - AM'!BC13,-2,-'PERPETUITY MIDDLEMAN INPUT TAB'!$C$38)+OFFSET('Income Statement - AM'!BC13,-1,-'PERPETUITY MIDDLEMAN INPUT TAB'!$C$38),0)*(1-'PERPETUITY MIDDLEMAN INPUT TAB'!$C$37)</f>
        <v>-6.5909090909090908</v>
      </c>
      <c r="BD13" s="58">
        <f ca="1">-IF(BD3&gt;='PERPETUITY MIDDLEMAN INPUT TAB'!$C$33+'PERPETUITY MIDDLEMAN INPUT TAB'!$C$38,OFFSET('Income Statement - AM'!BD13,-2,-'PERPETUITY MIDDLEMAN INPUT TAB'!$C$38)+OFFSET('Income Statement - AM'!BD13,-1,-'PERPETUITY MIDDLEMAN INPUT TAB'!$C$38),0)*(1-'PERPETUITY MIDDLEMAN INPUT TAB'!$C$37)</f>
        <v>-6.5909090909090917</v>
      </c>
      <c r="BE13" s="58">
        <f ca="1">-IF(BE3&gt;='PERPETUITY MIDDLEMAN INPUT TAB'!$C$33+'PERPETUITY MIDDLEMAN INPUT TAB'!$C$38,OFFSET('Income Statement - AM'!BE13,-2,-'PERPETUITY MIDDLEMAN INPUT TAB'!$C$38)+OFFSET('Income Statement - AM'!BE13,-1,-'PERPETUITY MIDDLEMAN INPUT TAB'!$C$38),0)*(1-'PERPETUITY MIDDLEMAN INPUT TAB'!$C$37)</f>
        <v>-6.5909090909090899</v>
      </c>
      <c r="BF13" s="58">
        <f ca="1">-IF(BF3&gt;='PERPETUITY MIDDLEMAN INPUT TAB'!$C$33+'PERPETUITY MIDDLEMAN INPUT TAB'!$C$38,OFFSET('Income Statement - AM'!BF13,-2,-'PERPETUITY MIDDLEMAN INPUT TAB'!$C$38)+OFFSET('Income Statement - AM'!BF13,-1,-'PERPETUITY MIDDLEMAN INPUT TAB'!$C$38),0)*(1-'PERPETUITY MIDDLEMAN INPUT TAB'!$C$37)</f>
        <v>-6.5909090909090899</v>
      </c>
      <c r="BG13" s="58">
        <f ca="1">-IF(BG3&gt;='PERPETUITY MIDDLEMAN INPUT TAB'!$C$33+'PERPETUITY MIDDLEMAN INPUT TAB'!$C$38,OFFSET('Income Statement - AM'!BG13,-2,-'PERPETUITY MIDDLEMAN INPUT TAB'!$C$38)+OFFSET('Income Statement - AM'!BG13,-1,-'PERPETUITY MIDDLEMAN INPUT TAB'!$C$38),0)*(1-'PERPETUITY MIDDLEMAN INPUT TAB'!$C$37)</f>
        <v>-6.5909090909090935</v>
      </c>
      <c r="BH13" s="58">
        <f ca="1">-IF(BH3&gt;='PERPETUITY MIDDLEMAN INPUT TAB'!$C$33+'PERPETUITY MIDDLEMAN INPUT TAB'!$C$38,OFFSET('Income Statement - AM'!BH13,-2,-'PERPETUITY MIDDLEMAN INPUT TAB'!$C$38)+OFFSET('Income Statement - AM'!BH13,-1,-'PERPETUITY MIDDLEMAN INPUT TAB'!$C$38),0)*(1-'PERPETUITY MIDDLEMAN INPUT TAB'!$C$37)</f>
        <v>-6.5909090909090935</v>
      </c>
      <c r="BI13" s="58">
        <f ca="1">-IF(BI3&gt;='PERPETUITY MIDDLEMAN INPUT TAB'!$C$33+'PERPETUITY MIDDLEMAN INPUT TAB'!$C$38,OFFSET('Income Statement - AM'!BI13,-2,-'PERPETUITY MIDDLEMAN INPUT TAB'!$C$38)+OFFSET('Income Statement - AM'!BI13,-1,-'PERPETUITY MIDDLEMAN INPUT TAB'!$C$38),0)*(1-'PERPETUITY MIDDLEMAN INPUT TAB'!$C$37)</f>
        <v>-6.5909090909090935</v>
      </c>
      <c r="BJ13" s="58">
        <f ca="1">-IF(BJ3&gt;='PERPETUITY MIDDLEMAN INPUT TAB'!$C$33+'PERPETUITY MIDDLEMAN INPUT TAB'!$C$38,OFFSET('Income Statement - AM'!BJ13,-2,-'PERPETUITY MIDDLEMAN INPUT TAB'!$C$38)+OFFSET('Income Statement - AM'!BJ13,-1,-'PERPETUITY MIDDLEMAN INPUT TAB'!$C$38),0)*(1-'PERPETUITY MIDDLEMAN INPUT TAB'!$C$37)</f>
        <v>-6.5909090909090935</v>
      </c>
      <c r="BK13" s="58">
        <f ca="1">-IF(BK3&gt;='PERPETUITY MIDDLEMAN INPUT TAB'!$C$33+'PERPETUITY MIDDLEMAN INPUT TAB'!$C$38,OFFSET('Income Statement - AM'!BK13,-2,-'PERPETUITY MIDDLEMAN INPUT TAB'!$C$38)+OFFSET('Income Statement - AM'!BK13,-1,-'PERPETUITY MIDDLEMAN INPUT TAB'!$C$38),0)*(1-'PERPETUITY MIDDLEMAN INPUT TAB'!$C$37)</f>
        <v>-6.5909090909090935</v>
      </c>
      <c r="BL13" s="58">
        <f ca="1">-IF(BL3&gt;='PERPETUITY MIDDLEMAN INPUT TAB'!$C$33+'PERPETUITY MIDDLEMAN INPUT TAB'!$C$38,OFFSET('Income Statement - AM'!BL13,-2,-'PERPETUITY MIDDLEMAN INPUT TAB'!$C$38)+OFFSET('Income Statement - AM'!BL13,-1,-'PERPETUITY MIDDLEMAN INPUT TAB'!$C$38),0)*(1-'PERPETUITY MIDDLEMAN INPUT TAB'!$C$37)</f>
        <v>-6.5909090909090935</v>
      </c>
      <c r="BM13" s="58">
        <f ca="1">-IF(BM3&gt;='PERPETUITY MIDDLEMAN INPUT TAB'!$C$33+'PERPETUITY MIDDLEMAN INPUT TAB'!$C$38,OFFSET('Income Statement - AM'!BM13,-2,-'PERPETUITY MIDDLEMAN INPUT TAB'!$C$38)+OFFSET('Income Statement - AM'!BM13,-1,-'PERPETUITY MIDDLEMAN INPUT TAB'!$C$38),0)*(1-'PERPETUITY MIDDLEMAN INPUT TAB'!$C$37)</f>
        <v>0</v>
      </c>
      <c r="BN13" s="58">
        <f ca="1">-IF(BN3&gt;='PERPETUITY MIDDLEMAN INPUT TAB'!$C$33+'PERPETUITY MIDDLEMAN INPUT TAB'!$C$38,OFFSET('Income Statement - AM'!BN13,-2,-'PERPETUITY MIDDLEMAN INPUT TAB'!$C$38)+OFFSET('Income Statement - AM'!BN13,-1,-'PERPETUITY MIDDLEMAN INPUT TAB'!$C$38),0)*(1-'PERPETUITY MIDDLEMAN INPUT TAB'!$C$37)</f>
        <v>-6.5909090909090908</v>
      </c>
      <c r="BO13" s="58">
        <f ca="1">-IF(BO3&gt;='PERPETUITY MIDDLEMAN INPUT TAB'!$C$33+'PERPETUITY MIDDLEMAN INPUT TAB'!$C$38,OFFSET('Income Statement - AM'!BO13,-2,-'PERPETUITY MIDDLEMAN INPUT TAB'!$C$38)+OFFSET('Income Statement - AM'!BO13,-1,-'PERPETUITY MIDDLEMAN INPUT TAB'!$C$38),0)*(1-'PERPETUITY MIDDLEMAN INPUT TAB'!$C$37)</f>
        <v>-6.5909090909090908</v>
      </c>
      <c r="BP13" s="58">
        <f ca="1">-IF(BP3&gt;='PERPETUITY MIDDLEMAN INPUT TAB'!$C$33+'PERPETUITY MIDDLEMAN INPUT TAB'!$C$38,OFFSET('Income Statement - AM'!BP13,-2,-'PERPETUITY MIDDLEMAN INPUT TAB'!$C$38)+OFFSET('Income Statement - AM'!BP13,-1,-'PERPETUITY MIDDLEMAN INPUT TAB'!$C$38),0)*(1-'PERPETUITY MIDDLEMAN INPUT TAB'!$C$37)</f>
        <v>-6.5909090909090917</v>
      </c>
      <c r="BQ13" s="58">
        <f ca="1">-IF(BQ3&gt;='PERPETUITY MIDDLEMAN INPUT TAB'!$C$33+'PERPETUITY MIDDLEMAN INPUT TAB'!$C$38,OFFSET('Income Statement - AM'!BQ13,-2,-'PERPETUITY MIDDLEMAN INPUT TAB'!$C$38)+OFFSET('Income Statement - AM'!BQ13,-1,-'PERPETUITY MIDDLEMAN INPUT TAB'!$C$38),0)*(1-'PERPETUITY MIDDLEMAN INPUT TAB'!$C$37)</f>
        <v>-6.5909090909090899</v>
      </c>
      <c r="BR13" s="58">
        <f ca="1">-IF(BR3&gt;='PERPETUITY MIDDLEMAN INPUT TAB'!$C$33+'PERPETUITY MIDDLEMAN INPUT TAB'!$C$38,OFFSET('Income Statement - AM'!BR13,-2,-'PERPETUITY MIDDLEMAN INPUT TAB'!$C$38)+OFFSET('Income Statement - AM'!BR13,-1,-'PERPETUITY MIDDLEMAN INPUT TAB'!$C$38),0)*(1-'PERPETUITY MIDDLEMAN INPUT TAB'!$C$37)</f>
        <v>-6.5909090909090899</v>
      </c>
      <c r="BS13" s="58">
        <f ca="1">-IF(BS3&gt;='PERPETUITY MIDDLEMAN INPUT TAB'!$C$33+'PERPETUITY MIDDLEMAN INPUT TAB'!$C$38,OFFSET('Income Statement - AM'!BS13,-2,-'PERPETUITY MIDDLEMAN INPUT TAB'!$C$38)+OFFSET('Income Statement - AM'!BS13,-1,-'PERPETUITY MIDDLEMAN INPUT TAB'!$C$38),0)*(1-'PERPETUITY MIDDLEMAN INPUT TAB'!$C$37)</f>
        <v>-6.5909090909090935</v>
      </c>
      <c r="BT13" s="58">
        <f ca="1">-IF(BT3&gt;='PERPETUITY MIDDLEMAN INPUT TAB'!$C$33+'PERPETUITY MIDDLEMAN INPUT TAB'!$C$38,OFFSET('Income Statement - AM'!BT13,-2,-'PERPETUITY MIDDLEMAN INPUT TAB'!$C$38)+OFFSET('Income Statement - AM'!BT13,-1,-'PERPETUITY MIDDLEMAN INPUT TAB'!$C$38),0)*(1-'PERPETUITY MIDDLEMAN INPUT TAB'!$C$37)</f>
        <v>-6.5909090909090935</v>
      </c>
      <c r="BU13" s="58">
        <f ca="1">-IF(BU3&gt;='PERPETUITY MIDDLEMAN INPUT TAB'!$C$33+'PERPETUITY MIDDLEMAN INPUT TAB'!$C$38,OFFSET('Income Statement - AM'!BU13,-2,-'PERPETUITY MIDDLEMAN INPUT TAB'!$C$38)+OFFSET('Income Statement - AM'!BU13,-1,-'PERPETUITY MIDDLEMAN INPUT TAB'!$C$38),0)*(1-'PERPETUITY MIDDLEMAN INPUT TAB'!$C$37)</f>
        <v>-6.5909090909090935</v>
      </c>
      <c r="BV13" s="58">
        <f ca="1">-IF(BV3&gt;='PERPETUITY MIDDLEMAN INPUT TAB'!$C$33+'PERPETUITY MIDDLEMAN INPUT TAB'!$C$38,OFFSET('Income Statement - AM'!BV13,-2,-'PERPETUITY MIDDLEMAN INPUT TAB'!$C$38)+OFFSET('Income Statement - AM'!BV13,-1,-'PERPETUITY MIDDLEMAN INPUT TAB'!$C$38),0)*(1-'PERPETUITY MIDDLEMAN INPUT TAB'!$C$37)</f>
        <v>-6.5909090909090935</v>
      </c>
      <c r="BW13" s="58">
        <f ca="1">-IF(BW3&gt;='PERPETUITY MIDDLEMAN INPUT TAB'!$C$33+'PERPETUITY MIDDLEMAN INPUT TAB'!$C$38,OFFSET('Income Statement - AM'!BW13,-2,-'PERPETUITY MIDDLEMAN INPUT TAB'!$C$38)+OFFSET('Income Statement - AM'!BW13,-1,-'PERPETUITY MIDDLEMAN INPUT TAB'!$C$38),0)*(1-'PERPETUITY MIDDLEMAN INPUT TAB'!$C$37)</f>
        <v>-6.5909090909090935</v>
      </c>
      <c r="BX13" s="58">
        <f ca="1">-IF(BX3&gt;='PERPETUITY MIDDLEMAN INPUT TAB'!$C$33+'PERPETUITY MIDDLEMAN INPUT TAB'!$C$38,OFFSET('Income Statement - AM'!BX13,-2,-'PERPETUITY MIDDLEMAN INPUT TAB'!$C$38)+OFFSET('Income Statement - AM'!BX13,-1,-'PERPETUITY MIDDLEMAN INPUT TAB'!$C$38),0)*(1-'PERPETUITY MIDDLEMAN INPUT TAB'!$C$37)</f>
        <v>-6.5909090909090935</v>
      </c>
      <c r="BY13" s="58">
        <f ca="1">-IF(BY3&gt;='PERPETUITY MIDDLEMAN INPUT TAB'!$C$33+'PERPETUITY MIDDLEMAN INPUT TAB'!$C$38,OFFSET('Income Statement - AM'!BY13,-2,-'PERPETUITY MIDDLEMAN INPUT TAB'!$C$38)+OFFSET('Income Statement - AM'!BY13,-1,-'PERPETUITY MIDDLEMAN INPUT TAB'!$C$38),0)*(1-'PERPETUITY MIDDLEMAN INPUT TAB'!$C$37)</f>
        <v>0</v>
      </c>
      <c r="BZ13" s="58">
        <f ca="1">-IF(BZ3&gt;='PERPETUITY MIDDLEMAN INPUT TAB'!$C$33+'PERPETUITY MIDDLEMAN INPUT TAB'!$C$38,OFFSET('Income Statement - AM'!BZ13,-2,-'PERPETUITY MIDDLEMAN INPUT TAB'!$C$38)+OFFSET('Income Statement - AM'!BZ13,-1,-'PERPETUITY MIDDLEMAN INPUT TAB'!$C$38),0)*(1-'PERPETUITY MIDDLEMAN INPUT TAB'!$C$37)</f>
        <v>-6.5909090909090908</v>
      </c>
      <c r="CA13" s="58">
        <f ca="1">-IF(CA3&gt;='PERPETUITY MIDDLEMAN INPUT TAB'!$C$33+'PERPETUITY MIDDLEMAN INPUT TAB'!$C$38,OFFSET('Income Statement - AM'!CA13,-2,-'PERPETUITY MIDDLEMAN INPUT TAB'!$C$38)+OFFSET('Income Statement - AM'!CA13,-1,-'PERPETUITY MIDDLEMAN INPUT TAB'!$C$38),0)*(1-'PERPETUITY MIDDLEMAN INPUT TAB'!$C$37)</f>
        <v>-6.5909090909090908</v>
      </c>
      <c r="CB13" s="58">
        <f ca="1">-IF(CB3&gt;='PERPETUITY MIDDLEMAN INPUT TAB'!$C$33+'PERPETUITY MIDDLEMAN INPUT TAB'!$C$38,OFFSET('Income Statement - AM'!CB13,-2,-'PERPETUITY MIDDLEMAN INPUT TAB'!$C$38)+OFFSET('Income Statement - AM'!CB13,-1,-'PERPETUITY MIDDLEMAN INPUT TAB'!$C$38),0)*(1-'PERPETUITY MIDDLEMAN INPUT TAB'!$C$37)</f>
        <v>-6.5909090909090917</v>
      </c>
      <c r="CC13" s="58">
        <f ca="1">-IF(CC3&gt;='PERPETUITY MIDDLEMAN INPUT TAB'!$C$33+'PERPETUITY MIDDLEMAN INPUT TAB'!$C$38,OFFSET('Income Statement - AM'!CC13,-2,-'PERPETUITY MIDDLEMAN INPUT TAB'!$C$38)+OFFSET('Income Statement - AM'!CC13,-1,-'PERPETUITY MIDDLEMAN INPUT TAB'!$C$38),0)*(1-'PERPETUITY MIDDLEMAN INPUT TAB'!$C$37)</f>
        <v>-6.5909090909090899</v>
      </c>
      <c r="CD13" s="58">
        <f ca="1">-IF(CD3&gt;='PERPETUITY MIDDLEMAN INPUT TAB'!$C$33+'PERPETUITY MIDDLEMAN INPUT TAB'!$C$38,OFFSET('Income Statement - AM'!CD13,-2,-'PERPETUITY MIDDLEMAN INPUT TAB'!$C$38)+OFFSET('Income Statement - AM'!CD13,-1,-'PERPETUITY MIDDLEMAN INPUT TAB'!$C$38),0)*(1-'PERPETUITY MIDDLEMAN INPUT TAB'!$C$37)</f>
        <v>-6.5909090909090899</v>
      </c>
      <c r="CE13" s="58">
        <f ca="1">-IF(CE3&gt;='PERPETUITY MIDDLEMAN INPUT TAB'!$C$33+'PERPETUITY MIDDLEMAN INPUT TAB'!$C$38,OFFSET('Income Statement - AM'!CE13,-2,-'PERPETUITY MIDDLEMAN INPUT TAB'!$C$38)+OFFSET('Income Statement - AM'!CE13,-1,-'PERPETUITY MIDDLEMAN INPUT TAB'!$C$38),0)*(1-'PERPETUITY MIDDLEMAN INPUT TAB'!$C$37)</f>
        <v>-6.5909090909090935</v>
      </c>
      <c r="CF13" s="58">
        <f ca="1">-IF(CF3&gt;='PERPETUITY MIDDLEMAN INPUT TAB'!$C$33+'PERPETUITY MIDDLEMAN INPUT TAB'!$C$38,OFFSET('Income Statement - AM'!CF13,-2,-'PERPETUITY MIDDLEMAN INPUT TAB'!$C$38)+OFFSET('Income Statement - AM'!CF13,-1,-'PERPETUITY MIDDLEMAN INPUT TAB'!$C$38),0)*(1-'PERPETUITY MIDDLEMAN INPUT TAB'!$C$37)</f>
        <v>-6.5909090909090935</v>
      </c>
      <c r="CG13" s="58">
        <f ca="1">-IF(CG3&gt;='PERPETUITY MIDDLEMAN INPUT TAB'!$C$33+'PERPETUITY MIDDLEMAN INPUT TAB'!$C$38,OFFSET('Income Statement - AM'!CG13,-2,-'PERPETUITY MIDDLEMAN INPUT TAB'!$C$38)+OFFSET('Income Statement - AM'!CG13,-1,-'PERPETUITY MIDDLEMAN INPUT TAB'!$C$38),0)*(1-'PERPETUITY MIDDLEMAN INPUT TAB'!$C$37)</f>
        <v>-6.5909090909090935</v>
      </c>
      <c r="CH13" s="58">
        <f ca="1">-IF(CH3&gt;='PERPETUITY MIDDLEMAN INPUT TAB'!$C$33+'PERPETUITY MIDDLEMAN INPUT TAB'!$C$38,OFFSET('Income Statement - AM'!CH13,-2,-'PERPETUITY MIDDLEMAN INPUT TAB'!$C$38)+OFFSET('Income Statement - AM'!CH13,-1,-'PERPETUITY MIDDLEMAN INPUT TAB'!$C$38),0)*(1-'PERPETUITY MIDDLEMAN INPUT TAB'!$C$37)</f>
        <v>-6.5909090909090935</v>
      </c>
      <c r="CI13" s="58">
        <f ca="1">-IF(CI3&gt;='PERPETUITY MIDDLEMAN INPUT TAB'!$C$33+'PERPETUITY MIDDLEMAN INPUT TAB'!$C$38,OFFSET('Income Statement - AM'!CI13,-2,-'PERPETUITY MIDDLEMAN INPUT TAB'!$C$38)+OFFSET('Income Statement - AM'!CI13,-1,-'PERPETUITY MIDDLEMAN INPUT TAB'!$C$38),0)*(1-'PERPETUITY MIDDLEMAN INPUT TAB'!$C$37)</f>
        <v>-6.5909090909090935</v>
      </c>
      <c r="CJ13" s="58">
        <f ca="1">-IF(CJ3&gt;='PERPETUITY MIDDLEMAN INPUT TAB'!$C$33+'PERPETUITY MIDDLEMAN INPUT TAB'!$C$38,OFFSET('Income Statement - AM'!CJ13,-2,-'PERPETUITY MIDDLEMAN INPUT TAB'!$C$38)+OFFSET('Income Statement - AM'!CJ13,-1,-'PERPETUITY MIDDLEMAN INPUT TAB'!$C$38),0)*(1-'PERPETUITY MIDDLEMAN INPUT TAB'!$C$37)</f>
        <v>-6.5909090909090935</v>
      </c>
      <c r="CK13" s="58">
        <f ca="1">-IF(CK3&gt;='PERPETUITY MIDDLEMAN INPUT TAB'!$C$33+'PERPETUITY MIDDLEMAN INPUT TAB'!$C$38,OFFSET('Income Statement - AM'!CK13,-2,-'PERPETUITY MIDDLEMAN INPUT TAB'!$C$38)+OFFSET('Income Statement - AM'!CK13,-1,-'PERPETUITY MIDDLEMAN INPUT TAB'!$C$38),0)*(1-'PERPETUITY MIDDLEMAN INPUT TAB'!$C$37)</f>
        <v>0</v>
      </c>
      <c r="CL13" s="58">
        <f ca="1">-IF(CL3&gt;='PERPETUITY MIDDLEMAN INPUT TAB'!$C$33+'PERPETUITY MIDDLEMAN INPUT TAB'!$C$38,OFFSET('Income Statement - AM'!CL13,-2,-'PERPETUITY MIDDLEMAN INPUT TAB'!$C$38)+OFFSET('Income Statement - AM'!CL13,-1,-'PERPETUITY MIDDLEMAN INPUT TAB'!$C$38),0)*(1-'PERPETUITY MIDDLEMAN INPUT TAB'!$C$37)</f>
        <v>-6.5909090909090908</v>
      </c>
      <c r="CM13" s="58">
        <f ca="1">-IF(CM3&gt;='PERPETUITY MIDDLEMAN INPUT TAB'!$C$33+'PERPETUITY MIDDLEMAN INPUT TAB'!$C$38,OFFSET('Income Statement - AM'!CM13,-2,-'PERPETUITY MIDDLEMAN INPUT TAB'!$C$38)+OFFSET('Income Statement - AM'!CM13,-1,-'PERPETUITY MIDDLEMAN INPUT TAB'!$C$38),0)*(1-'PERPETUITY MIDDLEMAN INPUT TAB'!$C$37)</f>
        <v>-6.5909090909090908</v>
      </c>
      <c r="CN13" s="58">
        <f ca="1">-IF(CN3&gt;='PERPETUITY MIDDLEMAN INPUT TAB'!$C$33+'PERPETUITY MIDDLEMAN INPUT TAB'!$C$38,OFFSET('Income Statement - AM'!CN13,-2,-'PERPETUITY MIDDLEMAN INPUT TAB'!$C$38)+OFFSET('Income Statement - AM'!CN13,-1,-'PERPETUITY MIDDLEMAN INPUT TAB'!$C$38),0)*(1-'PERPETUITY MIDDLEMAN INPUT TAB'!$C$37)</f>
        <v>-6.5909090909090917</v>
      </c>
      <c r="CO13" s="58">
        <f ca="1">-IF(CO3&gt;='PERPETUITY MIDDLEMAN INPUT TAB'!$C$33+'PERPETUITY MIDDLEMAN INPUT TAB'!$C$38,OFFSET('Income Statement - AM'!CO13,-2,-'PERPETUITY MIDDLEMAN INPUT TAB'!$C$38)+OFFSET('Income Statement - AM'!CO13,-1,-'PERPETUITY MIDDLEMAN INPUT TAB'!$C$38),0)*(1-'PERPETUITY MIDDLEMAN INPUT TAB'!$C$37)</f>
        <v>-6.5909090909090899</v>
      </c>
      <c r="CP13" s="58">
        <f ca="1">-IF(CP3&gt;='PERPETUITY MIDDLEMAN INPUT TAB'!$C$33+'PERPETUITY MIDDLEMAN INPUT TAB'!$C$38,OFFSET('Income Statement - AM'!CP13,-2,-'PERPETUITY MIDDLEMAN INPUT TAB'!$C$38)+OFFSET('Income Statement - AM'!CP13,-1,-'PERPETUITY MIDDLEMAN INPUT TAB'!$C$38),0)*(1-'PERPETUITY MIDDLEMAN INPUT TAB'!$C$37)</f>
        <v>-6.5909090909090899</v>
      </c>
      <c r="CQ13" s="58">
        <f ca="1">-IF(CQ3&gt;='PERPETUITY MIDDLEMAN INPUT TAB'!$C$33+'PERPETUITY MIDDLEMAN INPUT TAB'!$C$38,OFFSET('Income Statement - AM'!CQ13,-2,-'PERPETUITY MIDDLEMAN INPUT TAB'!$C$38)+OFFSET('Income Statement - AM'!CQ13,-1,-'PERPETUITY MIDDLEMAN INPUT TAB'!$C$38),0)*(1-'PERPETUITY MIDDLEMAN INPUT TAB'!$C$37)</f>
        <v>-6.5909090909090935</v>
      </c>
      <c r="CR13" s="58">
        <f ca="1">-IF(CR3&gt;='PERPETUITY MIDDLEMAN INPUT TAB'!$C$33+'PERPETUITY MIDDLEMAN INPUT TAB'!$C$38,OFFSET('Income Statement - AM'!CR13,-2,-'PERPETUITY MIDDLEMAN INPUT TAB'!$C$38)+OFFSET('Income Statement - AM'!CR13,-1,-'PERPETUITY MIDDLEMAN INPUT TAB'!$C$38),0)*(1-'PERPETUITY MIDDLEMAN INPUT TAB'!$C$37)</f>
        <v>-6.5909090909090935</v>
      </c>
      <c r="CS13" s="58">
        <f ca="1">-IF(CS3&gt;='PERPETUITY MIDDLEMAN INPUT TAB'!$C$33+'PERPETUITY MIDDLEMAN INPUT TAB'!$C$38,OFFSET('Income Statement - AM'!CS13,-2,-'PERPETUITY MIDDLEMAN INPUT TAB'!$C$38)+OFFSET('Income Statement - AM'!CS13,-1,-'PERPETUITY MIDDLEMAN INPUT TAB'!$C$38),0)*(1-'PERPETUITY MIDDLEMAN INPUT TAB'!$C$37)</f>
        <v>-6.5909090909090935</v>
      </c>
      <c r="CT13" s="58">
        <f ca="1">-IF(CT3&gt;='PERPETUITY MIDDLEMAN INPUT TAB'!$C$33+'PERPETUITY MIDDLEMAN INPUT TAB'!$C$38,OFFSET('Income Statement - AM'!CT13,-2,-'PERPETUITY MIDDLEMAN INPUT TAB'!$C$38)+OFFSET('Income Statement - AM'!CT13,-1,-'PERPETUITY MIDDLEMAN INPUT TAB'!$C$38),0)*(1-'PERPETUITY MIDDLEMAN INPUT TAB'!$C$37)</f>
        <v>-6.5909090909090935</v>
      </c>
      <c r="CU13" s="58">
        <f ca="1">-IF(CU3&gt;='PERPETUITY MIDDLEMAN INPUT TAB'!$C$33+'PERPETUITY MIDDLEMAN INPUT TAB'!$C$38,OFFSET('Income Statement - AM'!CU13,-2,-'PERPETUITY MIDDLEMAN INPUT TAB'!$C$38)+OFFSET('Income Statement - AM'!CU13,-1,-'PERPETUITY MIDDLEMAN INPUT TAB'!$C$38),0)*(1-'PERPETUITY MIDDLEMAN INPUT TAB'!$C$37)</f>
        <v>-6.5909090909090935</v>
      </c>
      <c r="CV13" s="58">
        <f ca="1">-IF(CV3&gt;='PERPETUITY MIDDLEMAN INPUT TAB'!$C$33+'PERPETUITY MIDDLEMAN INPUT TAB'!$C$38,OFFSET('Income Statement - AM'!CV13,-2,-'PERPETUITY MIDDLEMAN INPUT TAB'!$C$38)+OFFSET('Income Statement - AM'!CV13,-1,-'PERPETUITY MIDDLEMAN INPUT TAB'!$C$38),0)*(1-'PERPETUITY MIDDLEMAN INPUT TAB'!$C$37)</f>
        <v>-6.5909090909090935</v>
      </c>
      <c r="CW13" s="58">
        <f ca="1">-IF(CW3&gt;='PERPETUITY MIDDLEMAN INPUT TAB'!$C$33+'PERPETUITY MIDDLEMAN INPUT TAB'!$C$38,OFFSET('Income Statement - AM'!CW13,-2,-'PERPETUITY MIDDLEMAN INPUT TAB'!$C$38)+OFFSET('Income Statement - AM'!CW13,-1,-'PERPETUITY MIDDLEMAN INPUT TAB'!$C$38),0)*(1-'PERPETUITY MIDDLEMAN INPUT TAB'!$C$37)</f>
        <v>0</v>
      </c>
      <c r="CX13" s="58">
        <f ca="1">-IF(CX3&gt;='PERPETUITY MIDDLEMAN INPUT TAB'!$C$33+'PERPETUITY MIDDLEMAN INPUT TAB'!$C$38,OFFSET('Income Statement - AM'!CX13,-2,-'PERPETUITY MIDDLEMAN INPUT TAB'!$C$38)+OFFSET('Income Statement - AM'!CX13,-1,-'PERPETUITY MIDDLEMAN INPUT TAB'!$C$38),0)*(1-'PERPETUITY MIDDLEMAN INPUT TAB'!$C$37)</f>
        <v>-6.5909090909090908</v>
      </c>
      <c r="CY13" s="58">
        <f ca="1">-IF(CY3&gt;='PERPETUITY MIDDLEMAN INPUT TAB'!$C$33+'PERPETUITY MIDDLEMAN INPUT TAB'!$C$38,OFFSET('Income Statement - AM'!CY13,-2,-'PERPETUITY MIDDLEMAN INPUT TAB'!$C$38)+OFFSET('Income Statement - AM'!CY13,-1,-'PERPETUITY MIDDLEMAN INPUT TAB'!$C$38),0)*(1-'PERPETUITY MIDDLEMAN INPUT TAB'!$C$37)</f>
        <v>-6.5909090909090908</v>
      </c>
      <c r="CZ13" s="58">
        <f ca="1">-IF(CZ3&gt;='PERPETUITY MIDDLEMAN INPUT TAB'!$C$33+'PERPETUITY MIDDLEMAN INPUT TAB'!$C$38,OFFSET('Income Statement - AM'!CZ13,-2,-'PERPETUITY MIDDLEMAN INPUT TAB'!$C$38)+OFFSET('Income Statement - AM'!CZ13,-1,-'PERPETUITY MIDDLEMAN INPUT TAB'!$C$38),0)*(1-'PERPETUITY MIDDLEMAN INPUT TAB'!$C$37)</f>
        <v>-6.5909090909090917</v>
      </c>
      <c r="DA13" s="58">
        <f ca="1">-IF(DA3&gt;='PERPETUITY MIDDLEMAN INPUT TAB'!$C$33+'PERPETUITY MIDDLEMAN INPUT TAB'!$C$38,OFFSET('Income Statement - AM'!DA13,-2,-'PERPETUITY MIDDLEMAN INPUT TAB'!$C$38)+OFFSET('Income Statement - AM'!DA13,-1,-'PERPETUITY MIDDLEMAN INPUT TAB'!$C$38),0)*(1-'PERPETUITY MIDDLEMAN INPUT TAB'!$C$37)</f>
        <v>-6.5909090909090899</v>
      </c>
      <c r="DB13" s="58">
        <f ca="1">-IF(DB3&gt;='PERPETUITY MIDDLEMAN INPUT TAB'!$C$33+'PERPETUITY MIDDLEMAN INPUT TAB'!$C$38,OFFSET('Income Statement - AM'!DB13,-2,-'PERPETUITY MIDDLEMAN INPUT TAB'!$C$38)+OFFSET('Income Statement - AM'!DB13,-1,-'PERPETUITY MIDDLEMAN INPUT TAB'!$C$38),0)*(1-'PERPETUITY MIDDLEMAN INPUT TAB'!$C$37)</f>
        <v>-6.5909090909090899</v>
      </c>
      <c r="DC13" s="58">
        <f ca="1">-IF(DC3&gt;='PERPETUITY MIDDLEMAN INPUT TAB'!$C$33+'PERPETUITY MIDDLEMAN INPUT TAB'!$C$38,OFFSET('Income Statement - AM'!DC13,-2,-'PERPETUITY MIDDLEMAN INPUT TAB'!$C$38)+OFFSET('Income Statement - AM'!DC13,-1,-'PERPETUITY MIDDLEMAN INPUT TAB'!$C$38),0)*(1-'PERPETUITY MIDDLEMAN INPUT TAB'!$C$37)</f>
        <v>-6.5909090909090935</v>
      </c>
      <c r="DD13" s="58">
        <f ca="1">-IF(DD3&gt;='PERPETUITY MIDDLEMAN INPUT TAB'!$C$33+'PERPETUITY MIDDLEMAN INPUT TAB'!$C$38,OFFSET('Income Statement - AM'!DD13,-2,-'PERPETUITY MIDDLEMAN INPUT TAB'!$C$38)+OFFSET('Income Statement - AM'!DD13,-1,-'PERPETUITY MIDDLEMAN INPUT TAB'!$C$38),0)*(1-'PERPETUITY MIDDLEMAN INPUT TAB'!$C$37)</f>
        <v>-6.5909090909090935</v>
      </c>
      <c r="DE13" s="58">
        <f ca="1">-IF(DE3&gt;='PERPETUITY MIDDLEMAN INPUT TAB'!$C$33+'PERPETUITY MIDDLEMAN INPUT TAB'!$C$38,OFFSET('Income Statement - AM'!DE13,-2,-'PERPETUITY MIDDLEMAN INPUT TAB'!$C$38)+OFFSET('Income Statement - AM'!DE13,-1,-'PERPETUITY MIDDLEMAN INPUT TAB'!$C$38),0)*(1-'PERPETUITY MIDDLEMAN INPUT TAB'!$C$37)</f>
        <v>-6.5909090909090935</v>
      </c>
      <c r="DF13" s="58">
        <f ca="1">-IF(DF3&gt;='PERPETUITY MIDDLEMAN INPUT TAB'!$C$33+'PERPETUITY MIDDLEMAN INPUT TAB'!$C$38,OFFSET('Income Statement - AM'!DF13,-2,-'PERPETUITY MIDDLEMAN INPUT TAB'!$C$38)+OFFSET('Income Statement - AM'!DF13,-1,-'PERPETUITY MIDDLEMAN INPUT TAB'!$C$38),0)*(1-'PERPETUITY MIDDLEMAN INPUT TAB'!$C$37)</f>
        <v>-6.5909090909090935</v>
      </c>
      <c r="DG13" s="58">
        <f ca="1">-IF(DG3&gt;='PERPETUITY MIDDLEMAN INPUT TAB'!$C$33+'PERPETUITY MIDDLEMAN INPUT TAB'!$C$38,OFFSET('Income Statement - AM'!DG13,-2,-'PERPETUITY MIDDLEMAN INPUT TAB'!$C$38)+OFFSET('Income Statement - AM'!DG13,-1,-'PERPETUITY MIDDLEMAN INPUT TAB'!$C$38),0)*(1-'PERPETUITY MIDDLEMAN INPUT TAB'!$C$37)</f>
        <v>-6.5909090909090935</v>
      </c>
      <c r="DH13" s="58">
        <f ca="1">-IF(DH3&gt;='PERPETUITY MIDDLEMAN INPUT TAB'!$C$33+'PERPETUITY MIDDLEMAN INPUT TAB'!$C$38,OFFSET('Income Statement - AM'!DH13,-2,-'PERPETUITY MIDDLEMAN INPUT TAB'!$C$38)+OFFSET('Income Statement - AM'!DH13,-1,-'PERPETUITY MIDDLEMAN INPUT TAB'!$C$38),0)*(1-'PERPETUITY MIDDLEMAN INPUT TAB'!$C$37)</f>
        <v>-6.5909090909090935</v>
      </c>
      <c r="DI13" s="58">
        <f ca="1">-IF(DI3&gt;='PERPETUITY MIDDLEMAN INPUT TAB'!$C$33+'PERPETUITY MIDDLEMAN INPUT TAB'!$C$38,OFFSET('Income Statement - AM'!DI13,-2,-'PERPETUITY MIDDLEMAN INPUT TAB'!$C$38)+OFFSET('Income Statement - AM'!DI13,-1,-'PERPETUITY MIDDLEMAN INPUT TAB'!$C$38),0)*(1-'PERPETUITY MIDDLEMAN INPUT TAB'!$C$37)</f>
        <v>0</v>
      </c>
      <c r="DJ13" s="58">
        <f ca="1">-IF(DJ3&gt;='PERPETUITY MIDDLEMAN INPUT TAB'!$C$33+'PERPETUITY MIDDLEMAN INPUT TAB'!$C$38,OFFSET('Income Statement - AM'!DJ13,-2,-'PERPETUITY MIDDLEMAN INPUT TAB'!$C$38)+OFFSET('Income Statement - AM'!DJ13,-1,-'PERPETUITY MIDDLEMAN INPUT TAB'!$C$38),0)*(1-'PERPETUITY MIDDLEMAN INPUT TAB'!$C$37)</f>
        <v>-6.5909090909090908</v>
      </c>
      <c r="DK13" s="58">
        <f ca="1">-IF(DK3&gt;='PERPETUITY MIDDLEMAN INPUT TAB'!$C$33+'PERPETUITY MIDDLEMAN INPUT TAB'!$C$38,OFFSET('Income Statement - AM'!DK13,-2,-'PERPETUITY MIDDLEMAN INPUT TAB'!$C$38)+OFFSET('Income Statement - AM'!DK13,-1,-'PERPETUITY MIDDLEMAN INPUT TAB'!$C$38),0)*(1-'PERPETUITY MIDDLEMAN INPUT TAB'!$C$37)</f>
        <v>-6.5909090909090908</v>
      </c>
      <c r="DL13" s="58">
        <f ca="1">-IF(DL3&gt;='PERPETUITY MIDDLEMAN INPUT TAB'!$C$33+'PERPETUITY MIDDLEMAN INPUT TAB'!$C$38,OFFSET('Income Statement - AM'!DL13,-2,-'PERPETUITY MIDDLEMAN INPUT TAB'!$C$38)+OFFSET('Income Statement - AM'!DL13,-1,-'PERPETUITY MIDDLEMAN INPUT TAB'!$C$38),0)*(1-'PERPETUITY MIDDLEMAN INPUT TAB'!$C$37)</f>
        <v>-6.5909090909090917</v>
      </c>
      <c r="DM13" s="58">
        <f ca="1">-IF(DM3&gt;='PERPETUITY MIDDLEMAN INPUT TAB'!$C$33+'PERPETUITY MIDDLEMAN INPUT TAB'!$C$38,OFFSET('Income Statement - AM'!DM13,-2,-'PERPETUITY MIDDLEMAN INPUT TAB'!$C$38)+OFFSET('Income Statement - AM'!DM13,-1,-'PERPETUITY MIDDLEMAN INPUT TAB'!$C$38),0)*(1-'PERPETUITY MIDDLEMAN INPUT TAB'!$C$37)</f>
        <v>-6.5909090909090899</v>
      </c>
      <c r="DN13" s="58">
        <f ca="1">-IF(DN3&gt;='PERPETUITY MIDDLEMAN INPUT TAB'!$C$33+'PERPETUITY MIDDLEMAN INPUT TAB'!$C$38,OFFSET('Income Statement - AM'!DN13,-2,-'PERPETUITY MIDDLEMAN INPUT TAB'!$C$38)+OFFSET('Income Statement - AM'!DN13,-1,-'PERPETUITY MIDDLEMAN INPUT TAB'!$C$38),0)*(1-'PERPETUITY MIDDLEMAN INPUT TAB'!$C$37)</f>
        <v>-6.5909090909090899</v>
      </c>
      <c r="DO13" s="58">
        <f ca="1">-IF(DO3&gt;='PERPETUITY MIDDLEMAN INPUT TAB'!$C$33+'PERPETUITY MIDDLEMAN INPUT TAB'!$C$38,OFFSET('Income Statement - AM'!DO13,-2,-'PERPETUITY MIDDLEMAN INPUT TAB'!$C$38)+OFFSET('Income Statement - AM'!DO13,-1,-'PERPETUITY MIDDLEMAN INPUT TAB'!$C$38),0)*(1-'PERPETUITY MIDDLEMAN INPUT TAB'!$C$37)</f>
        <v>-6.5909090909090935</v>
      </c>
      <c r="DP13" s="58">
        <f ca="1">-IF(DP3&gt;='PERPETUITY MIDDLEMAN INPUT TAB'!$C$33+'PERPETUITY MIDDLEMAN INPUT TAB'!$C$38,OFFSET('Income Statement - AM'!DP13,-2,-'PERPETUITY MIDDLEMAN INPUT TAB'!$C$38)+OFFSET('Income Statement - AM'!DP13,-1,-'PERPETUITY MIDDLEMAN INPUT TAB'!$C$38),0)*(1-'PERPETUITY MIDDLEMAN INPUT TAB'!$C$37)</f>
        <v>-6.5909090909090935</v>
      </c>
      <c r="DQ13" s="58">
        <f ca="1">-IF(DQ3&gt;='PERPETUITY MIDDLEMAN INPUT TAB'!$C$33+'PERPETUITY MIDDLEMAN INPUT TAB'!$C$38,OFFSET('Income Statement - AM'!DQ13,-2,-'PERPETUITY MIDDLEMAN INPUT TAB'!$C$38)+OFFSET('Income Statement - AM'!DQ13,-1,-'PERPETUITY MIDDLEMAN INPUT TAB'!$C$38),0)*(1-'PERPETUITY MIDDLEMAN INPUT TAB'!$C$37)</f>
        <v>-6.5909090909090935</v>
      </c>
      <c r="DR13" s="58">
        <f ca="1">-IF(DR3&gt;='PERPETUITY MIDDLEMAN INPUT TAB'!$C$33+'PERPETUITY MIDDLEMAN INPUT TAB'!$C$38,OFFSET('Income Statement - AM'!DR13,-2,-'PERPETUITY MIDDLEMAN INPUT TAB'!$C$38)+OFFSET('Income Statement - AM'!DR13,-1,-'PERPETUITY MIDDLEMAN INPUT TAB'!$C$38),0)*(1-'PERPETUITY MIDDLEMAN INPUT TAB'!$C$37)</f>
        <v>-6.5909090909090935</v>
      </c>
      <c r="DS13" s="58">
        <f ca="1">-IF(DS3&gt;='PERPETUITY MIDDLEMAN INPUT TAB'!$C$33+'PERPETUITY MIDDLEMAN INPUT TAB'!$C$38,OFFSET('Income Statement - AM'!DS13,-2,-'PERPETUITY MIDDLEMAN INPUT TAB'!$C$38)+OFFSET('Income Statement - AM'!DS13,-1,-'PERPETUITY MIDDLEMAN INPUT TAB'!$C$38),0)*(1-'PERPETUITY MIDDLEMAN INPUT TAB'!$C$37)</f>
        <v>-6.5909090909090935</v>
      </c>
      <c r="DT13" s="136">
        <f ca="1">-IF(DT3&gt;='PERPETUITY MIDDLEMAN INPUT TAB'!$C$33+'PERPETUITY MIDDLEMAN INPUT TAB'!$C$38,OFFSET('Income Statement - AM'!DT13,-2,-'PERPETUITY MIDDLEMAN INPUT TAB'!$C$38)+OFFSET('Income Statement - AM'!DT13,-1,-'PERPETUITY MIDDLEMAN INPUT TAB'!$C$38),0)*(1-'PERPETUITY MIDDLEMAN INPUT TAB'!$C$37)</f>
        <v>-6.5909090909090935</v>
      </c>
      <c r="DV13" s="135">
        <f ca="1">SUMIF($D$4:$DT$4,DV$4,$D13:$DT13)</f>
        <v>0</v>
      </c>
      <c r="DW13" s="58">
        <f ca="1">SUMIF($D$4:$DT$4,DW$4,$D13:$DT13)</f>
        <v>0</v>
      </c>
      <c r="DX13" s="58">
        <f t="shared" ca="1" si="139"/>
        <v>0</v>
      </c>
      <c r="DY13" s="58">
        <f t="shared" ca="1" si="139"/>
        <v>-72.500000000000014</v>
      </c>
      <c r="DZ13" s="58">
        <f t="shared" ca="1" si="139"/>
        <v>-72.500000000000014</v>
      </c>
      <c r="EA13" s="58">
        <f t="shared" ca="1" si="139"/>
        <v>-72.500000000000014</v>
      </c>
      <c r="EB13" s="58">
        <f t="shared" ca="1" si="139"/>
        <v>-72.500000000000014</v>
      </c>
      <c r="EC13" s="58">
        <f t="shared" ca="1" si="139"/>
        <v>-72.500000000000014</v>
      </c>
      <c r="ED13" s="58">
        <f t="shared" ca="1" si="139"/>
        <v>-72.500000000000014</v>
      </c>
      <c r="EE13" s="58">
        <f t="shared" ca="1" si="139"/>
        <v>-72.500000000000014</v>
      </c>
      <c r="EF13" s="136">
        <f t="shared" ca="1" si="139"/>
        <v>-72.500000000000014</v>
      </c>
    </row>
    <row r="14" spans="1:136" s="49" customFormat="1" ht="15.75" customHeight="1" thickBot="1">
      <c r="A14" s="59"/>
      <c r="B14" s="65" t="s">
        <v>697</v>
      </c>
      <c r="C14" s="140"/>
      <c r="D14" s="140">
        <f t="shared" ref="D14:AI14" ca="1" si="140">D10+D11+D13</f>
        <v>0</v>
      </c>
      <c r="E14" s="140">
        <f t="shared" ca="1" si="140"/>
        <v>0</v>
      </c>
      <c r="F14" s="140">
        <f t="shared" ca="1" si="140"/>
        <v>0</v>
      </c>
      <c r="G14" s="140">
        <f t="shared" ca="1" si="140"/>
        <v>0</v>
      </c>
      <c r="H14" s="140">
        <f t="shared" ca="1" si="140"/>
        <v>0</v>
      </c>
      <c r="I14" s="140">
        <f t="shared" ca="1" si="140"/>
        <v>0</v>
      </c>
      <c r="J14" s="140">
        <f t="shared" ca="1" si="140"/>
        <v>0</v>
      </c>
      <c r="K14" s="140">
        <f t="shared" ca="1" si="140"/>
        <v>0</v>
      </c>
      <c r="L14" s="140">
        <f t="shared" ca="1" si="140"/>
        <v>0</v>
      </c>
      <c r="M14" s="140">
        <f t="shared" ca="1" si="140"/>
        <v>0</v>
      </c>
      <c r="N14" s="140">
        <f t="shared" ca="1" si="140"/>
        <v>0</v>
      </c>
      <c r="O14" s="140">
        <f t="shared" ca="1" si="140"/>
        <v>0</v>
      </c>
      <c r="P14" s="140">
        <f t="shared" ca="1" si="140"/>
        <v>0</v>
      </c>
      <c r="Q14" s="140">
        <f t="shared" ca="1" si="140"/>
        <v>0</v>
      </c>
      <c r="R14" s="140">
        <f t="shared" ca="1" si="140"/>
        <v>13.181818181818182</v>
      </c>
      <c r="S14" s="140">
        <f t="shared" ca="1" si="140"/>
        <v>26.363636363636363</v>
      </c>
      <c r="T14" s="140">
        <f t="shared" ca="1" si="140"/>
        <v>39.545454545454547</v>
      </c>
      <c r="U14" s="140">
        <f t="shared" ca="1" si="140"/>
        <v>52.727272727272727</v>
      </c>
      <c r="V14" s="140">
        <f t="shared" ca="1" si="140"/>
        <v>65.909090909090907</v>
      </c>
      <c r="W14" s="140">
        <f t="shared" ca="1" si="140"/>
        <v>79.090909090909093</v>
      </c>
      <c r="X14" s="140">
        <f t="shared" ca="1" si="140"/>
        <v>92.27272727272728</v>
      </c>
      <c r="Y14" s="140">
        <f t="shared" ca="1" si="140"/>
        <v>105.45454545454547</v>
      </c>
      <c r="Z14" s="140">
        <f t="shared" ca="1" si="140"/>
        <v>118.63636363636365</v>
      </c>
      <c r="AA14" s="140">
        <f t="shared" ca="1" si="140"/>
        <v>131.81818181818184</v>
      </c>
      <c r="AB14" s="140">
        <f t="shared" ca="1" si="140"/>
        <v>145.00000000000003</v>
      </c>
      <c r="AC14" s="140">
        <f t="shared" ca="1" si="140"/>
        <v>145.00000000000003</v>
      </c>
      <c r="AD14" s="140">
        <f t="shared" ca="1" si="140"/>
        <v>145.00000000000003</v>
      </c>
      <c r="AE14" s="140">
        <f t="shared" ca="1" si="140"/>
        <v>145.00000000000003</v>
      </c>
      <c r="AF14" s="140">
        <f t="shared" ca="1" si="140"/>
        <v>145.00000000000003</v>
      </c>
      <c r="AG14" s="140">
        <f t="shared" ca="1" si="140"/>
        <v>145.00000000000003</v>
      </c>
      <c r="AH14" s="140">
        <f t="shared" ca="1" si="140"/>
        <v>145.00000000000003</v>
      </c>
      <c r="AI14" s="140">
        <f t="shared" ca="1" si="140"/>
        <v>145.00000000000003</v>
      </c>
      <c r="AJ14" s="140">
        <f t="shared" ref="AJ14:BO14" ca="1" si="141">AJ10+AJ11+AJ13</f>
        <v>145.00000000000003</v>
      </c>
      <c r="AK14" s="140">
        <f t="shared" ca="1" si="141"/>
        <v>145.00000000000003</v>
      </c>
      <c r="AL14" s="140">
        <f t="shared" ca="1" si="141"/>
        <v>145.00000000000003</v>
      </c>
      <c r="AM14" s="140">
        <f t="shared" ca="1" si="141"/>
        <v>145.00000000000003</v>
      </c>
      <c r="AN14" s="140">
        <f t="shared" ca="1" si="141"/>
        <v>145.00000000000003</v>
      </c>
      <c r="AO14" s="140">
        <f t="shared" ca="1" si="141"/>
        <v>145.00000000000003</v>
      </c>
      <c r="AP14" s="140">
        <f t="shared" ca="1" si="141"/>
        <v>145.00000000000003</v>
      </c>
      <c r="AQ14" s="140">
        <f t="shared" ca="1" si="141"/>
        <v>145.00000000000003</v>
      </c>
      <c r="AR14" s="140">
        <f t="shared" ca="1" si="141"/>
        <v>145.00000000000003</v>
      </c>
      <c r="AS14" s="140">
        <f t="shared" ca="1" si="141"/>
        <v>145.00000000000003</v>
      </c>
      <c r="AT14" s="140">
        <f t="shared" ca="1" si="141"/>
        <v>145.00000000000003</v>
      </c>
      <c r="AU14" s="140">
        <f t="shared" ca="1" si="141"/>
        <v>145.00000000000003</v>
      </c>
      <c r="AV14" s="140">
        <f t="shared" ca="1" si="141"/>
        <v>145.00000000000003</v>
      </c>
      <c r="AW14" s="140">
        <f t="shared" ca="1" si="141"/>
        <v>145.00000000000003</v>
      </c>
      <c r="AX14" s="140">
        <f t="shared" ca="1" si="141"/>
        <v>145.00000000000003</v>
      </c>
      <c r="AY14" s="140">
        <f t="shared" ca="1" si="141"/>
        <v>145.00000000000003</v>
      </c>
      <c r="AZ14" s="140">
        <f t="shared" ca="1" si="141"/>
        <v>145.00000000000003</v>
      </c>
      <c r="BA14" s="140">
        <f t="shared" ca="1" si="141"/>
        <v>145.00000000000003</v>
      </c>
      <c r="BB14" s="140">
        <f t="shared" ca="1" si="141"/>
        <v>145.00000000000003</v>
      </c>
      <c r="BC14" s="140">
        <f t="shared" ca="1" si="141"/>
        <v>145.00000000000003</v>
      </c>
      <c r="BD14" s="140">
        <f t="shared" ca="1" si="141"/>
        <v>145.00000000000003</v>
      </c>
      <c r="BE14" s="140">
        <f t="shared" ca="1" si="141"/>
        <v>145.00000000000003</v>
      </c>
      <c r="BF14" s="140">
        <f t="shared" ca="1" si="141"/>
        <v>145.00000000000003</v>
      </c>
      <c r="BG14" s="140">
        <f t="shared" ca="1" si="141"/>
        <v>145.00000000000003</v>
      </c>
      <c r="BH14" s="140">
        <f t="shared" ca="1" si="141"/>
        <v>145.00000000000003</v>
      </c>
      <c r="BI14" s="140">
        <f t="shared" ca="1" si="141"/>
        <v>145.00000000000003</v>
      </c>
      <c r="BJ14" s="140">
        <f t="shared" ca="1" si="141"/>
        <v>145.00000000000003</v>
      </c>
      <c r="BK14" s="140">
        <f t="shared" ca="1" si="141"/>
        <v>145.00000000000003</v>
      </c>
      <c r="BL14" s="140">
        <f t="shared" ca="1" si="141"/>
        <v>145.00000000000003</v>
      </c>
      <c r="BM14" s="140">
        <f t="shared" ca="1" si="141"/>
        <v>145.00000000000003</v>
      </c>
      <c r="BN14" s="140">
        <f t="shared" ca="1" si="141"/>
        <v>145.00000000000003</v>
      </c>
      <c r="BO14" s="140">
        <f t="shared" ca="1" si="141"/>
        <v>145.00000000000003</v>
      </c>
      <c r="BP14" s="140">
        <f t="shared" ref="BP14:CU14" ca="1" si="142">BP10+BP11+BP13</f>
        <v>145.00000000000003</v>
      </c>
      <c r="BQ14" s="140">
        <f t="shared" ca="1" si="142"/>
        <v>145.00000000000003</v>
      </c>
      <c r="BR14" s="140">
        <f t="shared" ca="1" si="142"/>
        <v>145.00000000000003</v>
      </c>
      <c r="BS14" s="140">
        <f t="shared" ca="1" si="142"/>
        <v>145.00000000000003</v>
      </c>
      <c r="BT14" s="140">
        <f t="shared" ca="1" si="142"/>
        <v>145.00000000000003</v>
      </c>
      <c r="BU14" s="140">
        <f t="shared" ca="1" si="142"/>
        <v>145.00000000000003</v>
      </c>
      <c r="BV14" s="140">
        <f t="shared" ca="1" si="142"/>
        <v>145.00000000000003</v>
      </c>
      <c r="BW14" s="140">
        <f t="shared" ca="1" si="142"/>
        <v>145.00000000000003</v>
      </c>
      <c r="BX14" s="140">
        <f t="shared" ca="1" si="142"/>
        <v>145.00000000000003</v>
      </c>
      <c r="BY14" s="140">
        <f t="shared" ca="1" si="142"/>
        <v>145.00000000000003</v>
      </c>
      <c r="BZ14" s="140">
        <f t="shared" ca="1" si="142"/>
        <v>145.00000000000003</v>
      </c>
      <c r="CA14" s="140">
        <f t="shared" ca="1" si="142"/>
        <v>145.00000000000003</v>
      </c>
      <c r="CB14" s="140">
        <f t="shared" ca="1" si="142"/>
        <v>145.00000000000003</v>
      </c>
      <c r="CC14" s="140">
        <f t="shared" ca="1" si="142"/>
        <v>145.00000000000003</v>
      </c>
      <c r="CD14" s="140">
        <f t="shared" ca="1" si="142"/>
        <v>145.00000000000003</v>
      </c>
      <c r="CE14" s="140">
        <f t="shared" ca="1" si="142"/>
        <v>145.00000000000003</v>
      </c>
      <c r="CF14" s="140">
        <f t="shared" ca="1" si="142"/>
        <v>145.00000000000003</v>
      </c>
      <c r="CG14" s="140">
        <f t="shared" ca="1" si="142"/>
        <v>145.00000000000003</v>
      </c>
      <c r="CH14" s="140">
        <f t="shared" ca="1" si="142"/>
        <v>145.00000000000003</v>
      </c>
      <c r="CI14" s="140">
        <f t="shared" ca="1" si="142"/>
        <v>145.00000000000003</v>
      </c>
      <c r="CJ14" s="140">
        <f t="shared" ca="1" si="142"/>
        <v>145.00000000000003</v>
      </c>
      <c r="CK14" s="140">
        <f t="shared" ca="1" si="142"/>
        <v>145.00000000000003</v>
      </c>
      <c r="CL14" s="140">
        <f t="shared" ca="1" si="142"/>
        <v>145.00000000000003</v>
      </c>
      <c r="CM14" s="140">
        <f t="shared" ca="1" si="142"/>
        <v>145.00000000000003</v>
      </c>
      <c r="CN14" s="140">
        <f t="shared" ca="1" si="142"/>
        <v>145.00000000000003</v>
      </c>
      <c r="CO14" s="140">
        <f t="shared" ca="1" si="142"/>
        <v>145.00000000000003</v>
      </c>
      <c r="CP14" s="140">
        <f t="shared" ca="1" si="142"/>
        <v>145.00000000000003</v>
      </c>
      <c r="CQ14" s="140">
        <f t="shared" ca="1" si="142"/>
        <v>145.00000000000003</v>
      </c>
      <c r="CR14" s="140">
        <f t="shared" ca="1" si="142"/>
        <v>145.00000000000003</v>
      </c>
      <c r="CS14" s="140">
        <f t="shared" ca="1" si="142"/>
        <v>145.00000000000003</v>
      </c>
      <c r="CT14" s="140">
        <f t="shared" ca="1" si="142"/>
        <v>145.00000000000003</v>
      </c>
      <c r="CU14" s="140">
        <f t="shared" ca="1" si="142"/>
        <v>145.00000000000003</v>
      </c>
      <c r="CV14" s="140">
        <f t="shared" ref="CV14:DT14" ca="1" si="143">CV10+CV11+CV13</f>
        <v>145.00000000000003</v>
      </c>
      <c r="CW14" s="140">
        <f t="shared" ca="1" si="143"/>
        <v>145.00000000000003</v>
      </c>
      <c r="CX14" s="140">
        <f t="shared" ca="1" si="143"/>
        <v>145.00000000000003</v>
      </c>
      <c r="CY14" s="140">
        <f t="shared" ca="1" si="143"/>
        <v>145.00000000000003</v>
      </c>
      <c r="CZ14" s="140">
        <f t="shared" ca="1" si="143"/>
        <v>145.00000000000003</v>
      </c>
      <c r="DA14" s="140">
        <f t="shared" ca="1" si="143"/>
        <v>145.00000000000003</v>
      </c>
      <c r="DB14" s="140">
        <f t="shared" ca="1" si="143"/>
        <v>145.00000000000003</v>
      </c>
      <c r="DC14" s="140">
        <f t="shared" ca="1" si="143"/>
        <v>145.00000000000003</v>
      </c>
      <c r="DD14" s="140">
        <f t="shared" ca="1" si="143"/>
        <v>145.00000000000003</v>
      </c>
      <c r="DE14" s="140">
        <f t="shared" ca="1" si="143"/>
        <v>145.00000000000003</v>
      </c>
      <c r="DF14" s="140">
        <f t="shared" ca="1" si="143"/>
        <v>145.00000000000003</v>
      </c>
      <c r="DG14" s="140">
        <f t="shared" ca="1" si="143"/>
        <v>145.00000000000003</v>
      </c>
      <c r="DH14" s="140">
        <f t="shared" ca="1" si="143"/>
        <v>145.00000000000003</v>
      </c>
      <c r="DI14" s="140">
        <f t="shared" ca="1" si="143"/>
        <v>145.00000000000003</v>
      </c>
      <c r="DJ14" s="140">
        <f t="shared" ca="1" si="143"/>
        <v>145.00000000000003</v>
      </c>
      <c r="DK14" s="140">
        <f t="shared" ca="1" si="143"/>
        <v>145.00000000000003</v>
      </c>
      <c r="DL14" s="140">
        <f t="shared" ca="1" si="143"/>
        <v>145.00000000000003</v>
      </c>
      <c r="DM14" s="140">
        <f t="shared" ca="1" si="143"/>
        <v>145.00000000000003</v>
      </c>
      <c r="DN14" s="140">
        <f t="shared" ca="1" si="143"/>
        <v>145.00000000000003</v>
      </c>
      <c r="DO14" s="140">
        <f t="shared" ca="1" si="143"/>
        <v>145.00000000000003</v>
      </c>
      <c r="DP14" s="140">
        <f t="shared" ca="1" si="143"/>
        <v>145.00000000000003</v>
      </c>
      <c r="DQ14" s="140">
        <f t="shared" ca="1" si="143"/>
        <v>145.00000000000003</v>
      </c>
      <c r="DR14" s="140">
        <f t="shared" ca="1" si="143"/>
        <v>145.00000000000003</v>
      </c>
      <c r="DS14" s="140">
        <f t="shared" ca="1" si="143"/>
        <v>145.00000000000003</v>
      </c>
      <c r="DT14" s="247">
        <f t="shared" ca="1" si="143"/>
        <v>145.00000000000003</v>
      </c>
      <c r="DV14" s="360">
        <f t="shared" ref="DV14:EF14" ca="1" si="144">DV10+DV11+DV13</f>
        <v>0</v>
      </c>
      <c r="DW14" s="140">
        <f t="shared" ca="1" si="144"/>
        <v>0</v>
      </c>
      <c r="DX14" s="140">
        <f t="shared" ca="1" si="144"/>
        <v>145.00000000000003</v>
      </c>
      <c r="DY14" s="140">
        <f t="shared" ca="1" si="144"/>
        <v>145.00000000000006</v>
      </c>
      <c r="DZ14" s="140">
        <f t="shared" ca="1" si="144"/>
        <v>145.00000000000006</v>
      </c>
      <c r="EA14" s="140">
        <f t="shared" ca="1" si="144"/>
        <v>145.00000000000006</v>
      </c>
      <c r="EB14" s="140">
        <f t="shared" ca="1" si="144"/>
        <v>145.00000000000006</v>
      </c>
      <c r="EC14" s="140">
        <f t="shared" ca="1" si="144"/>
        <v>145.00000000000006</v>
      </c>
      <c r="ED14" s="140">
        <f t="shared" ca="1" si="144"/>
        <v>145.00000000000006</v>
      </c>
      <c r="EE14" s="140">
        <f t="shared" ca="1" si="144"/>
        <v>145.00000000000006</v>
      </c>
      <c r="EF14" s="247">
        <f t="shared" ca="1" si="144"/>
        <v>145.00000000000006</v>
      </c>
    </row>
    <row r="15" spans="1:136" s="49" customFormat="1" ht="15.75" customHeight="1" thickTop="1">
      <c r="A15" s="218"/>
      <c r="B15" s="243" t="s">
        <v>699</v>
      </c>
      <c r="C15" s="239"/>
      <c r="D15" s="240">
        <f ca="1">D14/'Unit Mix '!$E$84</f>
        <v>0</v>
      </c>
      <c r="E15" s="240">
        <f ca="1">E14/'Unit Mix '!$E$84</f>
        <v>0</v>
      </c>
      <c r="F15" s="240">
        <f ca="1">F14/'Unit Mix '!$E$84</f>
        <v>0</v>
      </c>
      <c r="G15" s="240">
        <f ca="1">G14/'Unit Mix '!$E$84</f>
        <v>0</v>
      </c>
      <c r="H15" s="240">
        <f ca="1">H14/'Unit Mix '!$E$84</f>
        <v>0</v>
      </c>
      <c r="I15" s="240">
        <f ca="1">I14/'Unit Mix '!$E$84</f>
        <v>0</v>
      </c>
      <c r="J15" s="240">
        <f ca="1">J14/'Unit Mix '!$E$84</f>
        <v>0</v>
      </c>
      <c r="K15" s="240">
        <f ca="1">K14/'Unit Mix '!$E$84</f>
        <v>0</v>
      </c>
      <c r="L15" s="240">
        <f ca="1">L14/'Unit Mix '!$E$84</f>
        <v>0</v>
      </c>
      <c r="M15" s="240">
        <f ca="1">M14/'Unit Mix '!$E$84</f>
        <v>0</v>
      </c>
      <c r="N15" s="240">
        <f ca="1">N14/'Unit Mix '!$E$84</f>
        <v>0</v>
      </c>
      <c r="O15" s="240">
        <f ca="1">O14/'Unit Mix '!$E$84</f>
        <v>0</v>
      </c>
      <c r="P15" s="240">
        <f ca="1">P14/'Unit Mix '!$E$84</f>
        <v>0</v>
      </c>
      <c r="Q15" s="240">
        <f ca="1">Q14/'Unit Mix '!$E$84</f>
        <v>0</v>
      </c>
      <c r="R15" s="240">
        <f ca="1">R14/'Unit Mix '!$E$84</f>
        <v>9.0909090909090912E-2</v>
      </c>
      <c r="S15" s="240">
        <f ca="1">S14/'Unit Mix '!$E$84</f>
        <v>0.18181818181818182</v>
      </c>
      <c r="T15" s="240">
        <f ca="1">T14/'Unit Mix '!$E$84</f>
        <v>0.27272727272727276</v>
      </c>
      <c r="U15" s="240">
        <f ca="1">U14/'Unit Mix '!$E$84</f>
        <v>0.36363636363636365</v>
      </c>
      <c r="V15" s="240">
        <f ca="1">V14/'Unit Mix '!$E$84</f>
        <v>0.45454545454545453</v>
      </c>
      <c r="W15" s="240">
        <f ca="1">W14/'Unit Mix '!$E$84</f>
        <v>0.54545454545454553</v>
      </c>
      <c r="X15" s="240">
        <f ca="1">X14/'Unit Mix '!$E$84</f>
        <v>0.63636363636363646</v>
      </c>
      <c r="Y15" s="240">
        <f ca="1">Y14/'Unit Mix '!$E$84</f>
        <v>0.7272727272727274</v>
      </c>
      <c r="Z15" s="240">
        <f ca="1">Z14/'Unit Mix '!$E$84</f>
        <v>0.81818181818181834</v>
      </c>
      <c r="AA15" s="240">
        <f ca="1">AA14/'Unit Mix '!$E$84</f>
        <v>0.90909090909090928</v>
      </c>
      <c r="AB15" s="240">
        <f ca="1">AB14/'Unit Mix '!$E$84</f>
        <v>1.0000000000000002</v>
      </c>
      <c r="AC15" s="240">
        <f ca="1">AC14/'Unit Mix '!$E$84</f>
        <v>1.0000000000000002</v>
      </c>
      <c r="AD15" s="240">
        <f ca="1">AD14/'Unit Mix '!$E$84</f>
        <v>1.0000000000000002</v>
      </c>
      <c r="AE15" s="240">
        <f ca="1">AE14/'Unit Mix '!$E$84</f>
        <v>1.0000000000000002</v>
      </c>
      <c r="AF15" s="240">
        <f ca="1">AF14/'Unit Mix '!$E$84</f>
        <v>1.0000000000000002</v>
      </c>
      <c r="AG15" s="240">
        <f ca="1">AG14/'Unit Mix '!$E$84</f>
        <v>1.0000000000000002</v>
      </c>
      <c r="AH15" s="240">
        <f ca="1">AH14/'Unit Mix '!$E$84</f>
        <v>1.0000000000000002</v>
      </c>
      <c r="AI15" s="240">
        <f ca="1">AI14/'Unit Mix '!$E$84</f>
        <v>1.0000000000000002</v>
      </c>
      <c r="AJ15" s="240">
        <f ca="1">AJ14/'Unit Mix '!$E$84</f>
        <v>1.0000000000000002</v>
      </c>
      <c r="AK15" s="240">
        <f ca="1">AK14/'Unit Mix '!$E$84</f>
        <v>1.0000000000000002</v>
      </c>
      <c r="AL15" s="240">
        <f ca="1">AL14/'Unit Mix '!$E$84</f>
        <v>1.0000000000000002</v>
      </c>
      <c r="AM15" s="240">
        <f ca="1">AM14/'Unit Mix '!$E$84</f>
        <v>1.0000000000000002</v>
      </c>
      <c r="AN15" s="240">
        <f ca="1">AN14/'Unit Mix '!$E$84</f>
        <v>1.0000000000000002</v>
      </c>
      <c r="AO15" s="240">
        <f ca="1">AO14/'Unit Mix '!$E$84</f>
        <v>1.0000000000000002</v>
      </c>
      <c r="AP15" s="240">
        <f ca="1">AP14/'Unit Mix '!$E$84</f>
        <v>1.0000000000000002</v>
      </c>
      <c r="AQ15" s="240">
        <f ca="1">AQ14/'Unit Mix '!$E$84</f>
        <v>1.0000000000000002</v>
      </c>
      <c r="AR15" s="240">
        <f ca="1">AR14/'Unit Mix '!$E$84</f>
        <v>1.0000000000000002</v>
      </c>
      <c r="AS15" s="240">
        <f ca="1">AS14/'Unit Mix '!$E$84</f>
        <v>1.0000000000000002</v>
      </c>
      <c r="AT15" s="240">
        <f ca="1">AT14/'Unit Mix '!$E$84</f>
        <v>1.0000000000000002</v>
      </c>
      <c r="AU15" s="240">
        <f ca="1">AU14/'Unit Mix '!$E$84</f>
        <v>1.0000000000000002</v>
      </c>
      <c r="AV15" s="240">
        <f ca="1">AV14/'Unit Mix '!$E$84</f>
        <v>1.0000000000000002</v>
      </c>
      <c r="AW15" s="240">
        <f ca="1">AW14/'Unit Mix '!$E$84</f>
        <v>1.0000000000000002</v>
      </c>
      <c r="AX15" s="240">
        <f ca="1">AX14/'Unit Mix '!$E$84</f>
        <v>1.0000000000000002</v>
      </c>
      <c r="AY15" s="240">
        <f ca="1">AY14/'Unit Mix '!$E$84</f>
        <v>1.0000000000000002</v>
      </c>
      <c r="AZ15" s="240">
        <f ca="1">AZ14/'Unit Mix '!$E$84</f>
        <v>1.0000000000000002</v>
      </c>
      <c r="BA15" s="240">
        <f ca="1">BA14/'Unit Mix '!$E$84</f>
        <v>1.0000000000000002</v>
      </c>
      <c r="BB15" s="240">
        <f ca="1">BB14/'Unit Mix '!$E$84</f>
        <v>1.0000000000000002</v>
      </c>
      <c r="BC15" s="240">
        <f ca="1">BC14/'Unit Mix '!$E$84</f>
        <v>1.0000000000000002</v>
      </c>
      <c r="BD15" s="240">
        <f ca="1">BD14/'Unit Mix '!$E$84</f>
        <v>1.0000000000000002</v>
      </c>
      <c r="BE15" s="240">
        <f ca="1">BE14/'Unit Mix '!$E$84</f>
        <v>1.0000000000000002</v>
      </c>
      <c r="BF15" s="240">
        <f ca="1">BF14/'Unit Mix '!$E$84</f>
        <v>1.0000000000000002</v>
      </c>
      <c r="BG15" s="240">
        <f ca="1">BG14/'Unit Mix '!$E$84</f>
        <v>1.0000000000000002</v>
      </c>
      <c r="BH15" s="240">
        <f ca="1">BH14/'Unit Mix '!$E$84</f>
        <v>1.0000000000000002</v>
      </c>
      <c r="BI15" s="240">
        <f ca="1">BI14/'Unit Mix '!$E$84</f>
        <v>1.0000000000000002</v>
      </c>
      <c r="BJ15" s="240">
        <f ca="1">BJ14/'Unit Mix '!$E$84</f>
        <v>1.0000000000000002</v>
      </c>
      <c r="BK15" s="240">
        <f ca="1">BK14/'Unit Mix '!$E$84</f>
        <v>1.0000000000000002</v>
      </c>
      <c r="BL15" s="240">
        <f ca="1">BL14/'Unit Mix '!$E$84</f>
        <v>1.0000000000000002</v>
      </c>
      <c r="BM15" s="240">
        <f ca="1">BM14/'Unit Mix '!$E$84</f>
        <v>1.0000000000000002</v>
      </c>
      <c r="BN15" s="240">
        <f ca="1">BN14/'Unit Mix '!$E$84</f>
        <v>1.0000000000000002</v>
      </c>
      <c r="BO15" s="240">
        <f ca="1">BO14/'Unit Mix '!$E$84</f>
        <v>1.0000000000000002</v>
      </c>
      <c r="BP15" s="240">
        <f ca="1">BP14/'Unit Mix '!$E$84</f>
        <v>1.0000000000000002</v>
      </c>
      <c r="BQ15" s="240">
        <f ca="1">BQ14/'Unit Mix '!$E$84</f>
        <v>1.0000000000000002</v>
      </c>
      <c r="BR15" s="240">
        <f ca="1">BR14/'Unit Mix '!$E$84</f>
        <v>1.0000000000000002</v>
      </c>
      <c r="BS15" s="240">
        <f ca="1">BS14/'Unit Mix '!$E$84</f>
        <v>1.0000000000000002</v>
      </c>
      <c r="BT15" s="240">
        <f ca="1">BT14/'Unit Mix '!$E$84</f>
        <v>1.0000000000000002</v>
      </c>
      <c r="BU15" s="240">
        <f ca="1">BU14/'Unit Mix '!$E$84</f>
        <v>1.0000000000000002</v>
      </c>
      <c r="BV15" s="240">
        <f ca="1">BV14/'Unit Mix '!$E$84</f>
        <v>1.0000000000000002</v>
      </c>
      <c r="BW15" s="240">
        <f ca="1">BW14/'Unit Mix '!$E$84</f>
        <v>1.0000000000000002</v>
      </c>
      <c r="BX15" s="240">
        <f ca="1">BX14/'Unit Mix '!$E$84</f>
        <v>1.0000000000000002</v>
      </c>
      <c r="BY15" s="240">
        <f ca="1">BY14/'Unit Mix '!$E$84</f>
        <v>1.0000000000000002</v>
      </c>
      <c r="BZ15" s="240">
        <f ca="1">BZ14/'Unit Mix '!$E$84</f>
        <v>1.0000000000000002</v>
      </c>
      <c r="CA15" s="240">
        <f ca="1">CA14/'Unit Mix '!$E$84</f>
        <v>1.0000000000000002</v>
      </c>
      <c r="CB15" s="240">
        <f ca="1">CB14/'Unit Mix '!$E$84</f>
        <v>1.0000000000000002</v>
      </c>
      <c r="CC15" s="240">
        <f ca="1">CC14/'Unit Mix '!$E$84</f>
        <v>1.0000000000000002</v>
      </c>
      <c r="CD15" s="240">
        <f ca="1">CD14/'Unit Mix '!$E$84</f>
        <v>1.0000000000000002</v>
      </c>
      <c r="CE15" s="240">
        <f ca="1">CE14/'Unit Mix '!$E$84</f>
        <v>1.0000000000000002</v>
      </c>
      <c r="CF15" s="240">
        <f ca="1">CF14/'Unit Mix '!$E$84</f>
        <v>1.0000000000000002</v>
      </c>
      <c r="CG15" s="240">
        <f ca="1">CG14/'Unit Mix '!$E$84</f>
        <v>1.0000000000000002</v>
      </c>
      <c r="CH15" s="240">
        <f ca="1">CH14/'Unit Mix '!$E$84</f>
        <v>1.0000000000000002</v>
      </c>
      <c r="CI15" s="240">
        <f ca="1">CI14/'Unit Mix '!$E$84</f>
        <v>1.0000000000000002</v>
      </c>
      <c r="CJ15" s="240">
        <f ca="1">CJ14/'Unit Mix '!$E$84</f>
        <v>1.0000000000000002</v>
      </c>
      <c r="CK15" s="240">
        <f ca="1">CK14/'Unit Mix '!$E$84</f>
        <v>1.0000000000000002</v>
      </c>
      <c r="CL15" s="240">
        <f ca="1">CL14/'Unit Mix '!$E$84</f>
        <v>1.0000000000000002</v>
      </c>
      <c r="CM15" s="240">
        <f ca="1">CM14/'Unit Mix '!$E$84</f>
        <v>1.0000000000000002</v>
      </c>
      <c r="CN15" s="240">
        <f ca="1">CN14/'Unit Mix '!$E$84</f>
        <v>1.0000000000000002</v>
      </c>
      <c r="CO15" s="240">
        <f ca="1">CO14/'Unit Mix '!$E$84</f>
        <v>1.0000000000000002</v>
      </c>
      <c r="CP15" s="240">
        <f ca="1">CP14/'Unit Mix '!$E$84</f>
        <v>1.0000000000000002</v>
      </c>
      <c r="CQ15" s="240">
        <f ca="1">CQ14/'Unit Mix '!$E$84</f>
        <v>1.0000000000000002</v>
      </c>
      <c r="CR15" s="240">
        <f ca="1">CR14/'Unit Mix '!$E$84</f>
        <v>1.0000000000000002</v>
      </c>
      <c r="CS15" s="240">
        <f ca="1">CS14/'Unit Mix '!$E$84</f>
        <v>1.0000000000000002</v>
      </c>
      <c r="CT15" s="240">
        <f ca="1">CT14/'Unit Mix '!$E$84</f>
        <v>1.0000000000000002</v>
      </c>
      <c r="CU15" s="240">
        <f ca="1">CU14/'Unit Mix '!$E$84</f>
        <v>1.0000000000000002</v>
      </c>
      <c r="CV15" s="240">
        <f ca="1">CV14/'Unit Mix '!$E$84</f>
        <v>1.0000000000000002</v>
      </c>
      <c r="CW15" s="240">
        <f ca="1">CW14/'Unit Mix '!$E$84</f>
        <v>1.0000000000000002</v>
      </c>
      <c r="CX15" s="240">
        <f ca="1">CX14/'Unit Mix '!$E$84</f>
        <v>1.0000000000000002</v>
      </c>
      <c r="CY15" s="240">
        <f ca="1">CY14/'Unit Mix '!$E$84</f>
        <v>1.0000000000000002</v>
      </c>
      <c r="CZ15" s="240">
        <f ca="1">CZ14/'Unit Mix '!$E$84</f>
        <v>1.0000000000000002</v>
      </c>
      <c r="DA15" s="240">
        <f ca="1">DA14/'Unit Mix '!$E$84</f>
        <v>1.0000000000000002</v>
      </c>
      <c r="DB15" s="240">
        <f ca="1">DB14/'Unit Mix '!$E$84</f>
        <v>1.0000000000000002</v>
      </c>
      <c r="DC15" s="240">
        <f ca="1">DC14/'Unit Mix '!$E$84</f>
        <v>1.0000000000000002</v>
      </c>
      <c r="DD15" s="240">
        <f ca="1">DD14/'Unit Mix '!$E$84</f>
        <v>1.0000000000000002</v>
      </c>
      <c r="DE15" s="240">
        <f ca="1">DE14/'Unit Mix '!$E$84</f>
        <v>1.0000000000000002</v>
      </c>
      <c r="DF15" s="240">
        <f ca="1">DF14/'Unit Mix '!$E$84</f>
        <v>1.0000000000000002</v>
      </c>
      <c r="DG15" s="240">
        <f ca="1">DG14/'Unit Mix '!$E$84</f>
        <v>1.0000000000000002</v>
      </c>
      <c r="DH15" s="240">
        <f ca="1">DH14/'Unit Mix '!$E$84</f>
        <v>1.0000000000000002</v>
      </c>
      <c r="DI15" s="240">
        <f ca="1">DI14/'Unit Mix '!$E$84</f>
        <v>1.0000000000000002</v>
      </c>
      <c r="DJ15" s="240">
        <f ca="1">DJ14/'Unit Mix '!$E$84</f>
        <v>1.0000000000000002</v>
      </c>
      <c r="DK15" s="240">
        <f ca="1">DK14/'Unit Mix '!$E$84</f>
        <v>1.0000000000000002</v>
      </c>
      <c r="DL15" s="240">
        <f ca="1">DL14/'Unit Mix '!$E$84</f>
        <v>1.0000000000000002</v>
      </c>
      <c r="DM15" s="240">
        <f ca="1">DM14/'Unit Mix '!$E$84</f>
        <v>1.0000000000000002</v>
      </c>
      <c r="DN15" s="240">
        <f ca="1">DN14/'Unit Mix '!$E$84</f>
        <v>1.0000000000000002</v>
      </c>
      <c r="DO15" s="240">
        <f ca="1">DO14/'Unit Mix '!$E$84</f>
        <v>1.0000000000000002</v>
      </c>
      <c r="DP15" s="240">
        <f ca="1">DP14/'Unit Mix '!$E$84</f>
        <v>1.0000000000000002</v>
      </c>
      <c r="DQ15" s="240">
        <f ca="1">DQ14/'Unit Mix '!$E$84</f>
        <v>1.0000000000000002</v>
      </c>
      <c r="DR15" s="240">
        <f ca="1">DR14/'Unit Mix '!$E$84</f>
        <v>1.0000000000000002</v>
      </c>
      <c r="DS15" s="240">
        <f ca="1">DS14/'Unit Mix '!$E$84</f>
        <v>1.0000000000000002</v>
      </c>
      <c r="DT15" s="250">
        <f ca="1">DT14/'Unit Mix '!$E$84</f>
        <v>1.0000000000000002</v>
      </c>
      <c r="DV15" s="373">
        <f ca="1">DV14/'Unit Mix '!$E$84</f>
        <v>0</v>
      </c>
      <c r="DW15" s="240">
        <f ca="1">DW14/'Unit Mix '!$E$84</f>
        <v>0</v>
      </c>
      <c r="DX15" s="240">
        <f ca="1">DX14/'Unit Mix '!$E$84</f>
        <v>1.0000000000000002</v>
      </c>
      <c r="DY15" s="240">
        <f ca="1">DY14/'Unit Mix '!$E$84</f>
        <v>1.0000000000000004</v>
      </c>
      <c r="DZ15" s="240">
        <f ca="1">DZ14/'Unit Mix '!$E$84</f>
        <v>1.0000000000000004</v>
      </c>
      <c r="EA15" s="240">
        <f ca="1">EA14/'Unit Mix '!$E$84</f>
        <v>1.0000000000000004</v>
      </c>
      <c r="EB15" s="240">
        <f ca="1">EB14/'Unit Mix '!$E$84</f>
        <v>1.0000000000000004</v>
      </c>
      <c r="EC15" s="240">
        <f ca="1">EC14/'Unit Mix '!$E$84</f>
        <v>1.0000000000000004</v>
      </c>
      <c r="ED15" s="240">
        <f ca="1">ED14/'Unit Mix '!$E$84</f>
        <v>1.0000000000000004</v>
      </c>
      <c r="EE15" s="240">
        <f ca="1">EE14/'Unit Mix '!$E$84</f>
        <v>1.0000000000000004</v>
      </c>
      <c r="EF15" s="250">
        <f ca="1">EF14/'Unit Mix '!$E$84</f>
        <v>1.0000000000000004</v>
      </c>
    </row>
    <row r="16" spans="1:136" s="49" customFormat="1" ht="15.75" customHeight="1">
      <c r="A16" s="59"/>
      <c r="B16" s="59"/>
      <c r="C16" s="59"/>
      <c r="D16" s="59"/>
      <c r="E16" s="59"/>
      <c r="F16" s="59"/>
      <c r="G16" s="59"/>
      <c r="H16" s="59"/>
      <c r="I16" s="59"/>
      <c r="J16" s="59"/>
      <c r="K16" s="59"/>
      <c r="L16" s="59"/>
      <c r="M16" s="59"/>
      <c r="N16" s="59"/>
      <c r="O16" s="59"/>
      <c r="P16" s="59"/>
      <c r="Q16" s="59"/>
      <c r="R16" s="59"/>
      <c r="S16" s="59"/>
      <c r="T16" s="59"/>
      <c r="U16" s="59"/>
      <c r="V16" s="59"/>
      <c r="W16" s="59"/>
      <c r="X16" s="59"/>
      <c r="Y16" s="59"/>
      <c r="Z16" s="59"/>
      <c r="AA16" s="59"/>
      <c r="AB16" s="59"/>
      <c r="AC16" s="59"/>
      <c r="AD16" s="59"/>
      <c r="AE16" s="59"/>
      <c r="AF16" s="59"/>
      <c r="AG16" s="59"/>
      <c r="AH16" s="59"/>
      <c r="AI16" s="59"/>
      <c r="AJ16" s="59"/>
      <c r="AK16" s="59"/>
      <c r="AL16" s="59"/>
      <c r="AM16" s="59"/>
      <c r="AN16" s="59"/>
      <c r="AO16" s="59"/>
      <c r="AP16" s="59"/>
      <c r="AQ16" s="59"/>
      <c r="AR16" s="59"/>
      <c r="AS16" s="59"/>
      <c r="AT16" s="59"/>
      <c r="AU16" s="59"/>
      <c r="AV16" s="59"/>
      <c r="AW16" s="59"/>
      <c r="AX16" s="59"/>
      <c r="AY16" s="59"/>
      <c r="AZ16" s="59"/>
      <c r="BA16" s="59"/>
      <c r="BB16" s="59"/>
      <c r="BC16" s="59"/>
      <c r="BD16" s="59"/>
      <c r="BE16" s="59"/>
      <c r="BF16" s="59"/>
      <c r="BG16" s="59"/>
      <c r="BH16" s="59"/>
      <c r="BI16" s="59"/>
      <c r="BJ16" s="59"/>
      <c r="BK16" s="59"/>
      <c r="BL16" s="59"/>
      <c r="BM16" s="59"/>
      <c r="BN16" s="59"/>
      <c r="BO16" s="59"/>
      <c r="BP16" s="59"/>
      <c r="BQ16" s="59"/>
      <c r="BR16" s="59"/>
      <c r="BS16" s="59"/>
      <c r="BT16" s="59"/>
      <c r="BU16" s="59"/>
      <c r="BV16" s="59"/>
      <c r="BW16" s="59"/>
      <c r="BX16" s="59"/>
      <c r="BY16" s="59"/>
      <c r="BZ16" s="59"/>
      <c r="CA16" s="59"/>
      <c r="CB16" s="59"/>
      <c r="CC16" s="59"/>
      <c r="CD16" s="59"/>
      <c r="CE16" s="59"/>
      <c r="CF16" s="59"/>
      <c r="CG16" s="59"/>
      <c r="CH16" s="59"/>
      <c r="CI16" s="59"/>
      <c r="CJ16" s="59"/>
      <c r="CK16" s="59"/>
      <c r="CL16" s="59"/>
      <c r="CM16" s="59"/>
      <c r="CN16" s="59"/>
      <c r="CO16" s="59"/>
      <c r="CP16" s="59"/>
      <c r="CQ16" s="59"/>
      <c r="CR16" s="59"/>
      <c r="CS16" s="59"/>
      <c r="CT16" s="59"/>
      <c r="CU16" s="59"/>
      <c r="CV16" s="59"/>
      <c r="CW16" s="59"/>
      <c r="CX16" s="59"/>
      <c r="CY16" s="59"/>
      <c r="CZ16" s="59"/>
      <c r="DA16" s="59"/>
      <c r="DB16" s="59"/>
      <c r="DC16" s="59"/>
      <c r="DD16" s="59"/>
      <c r="DE16" s="59"/>
      <c r="DF16" s="59"/>
      <c r="DG16" s="59"/>
      <c r="DH16" s="59"/>
      <c r="DI16" s="59"/>
      <c r="DJ16" s="59"/>
      <c r="DK16" s="59"/>
      <c r="DL16" s="59"/>
      <c r="DM16" s="59"/>
      <c r="DN16" s="59"/>
      <c r="DO16" s="59"/>
      <c r="DP16" s="59"/>
      <c r="DQ16" s="59"/>
      <c r="DR16" s="59"/>
      <c r="DS16" s="59"/>
      <c r="DT16" s="59"/>
      <c r="DV16" s="374"/>
      <c r="DW16" s="59"/>
      <c r="DX16" s="59"/>
      <c r="DY16" s="59"/>
      <c r="DZ16" s="59"/>
      <c r="EA16" s="59"/>
      <c r="EB16" s="59"/>
      <c r="EC16" s="59"/>
      <c r="ED16" s="59"/>
      <c r="EE16" s="59"/>
      <c r="EF16" s="375"/>
    </row>
    <row r="17" spans="2:136" s="49" customFormat="1" ht="15.75" customHeight="1">
      <c r="B17" s="123" t="s">
        <v>223</v>
      </c>
      <c r="C17" s="234" t="s">
        <v>521</v>
      </c>
      <c r="D17" s="124"/>
      <c r="E17" s="124"/>
      <c r="F17" s="124"/>
      <c r="G17" s="124"/>
      <c r="H17" s="124"/>
      <c r="I17" s="124"/>
      <c r="J17" s="124"/>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4"/>
      <c r="BZ17" s="124"/>
      <c r="CA17" s="124"/>
      <c r="CB17" s="124"/>
      <c r="CC17" s="124"/>
      <c r="CD17" s="124"/>
      <c r="CE17" s="124"/>
      <c r="CF17" s="124"/>
      <c r="CG17" s="124"/>
      <c r="CH17" s="124"/>
      <c r="CI17" s="124"/>
      <c r="CJ17" s="124"/>
      <c r="CK17" s="124"/>
      <c r="CL17" s="124"/>
      <c r="CM17" s="124"/>
      <c r="CN17" s="124"/>
      <c r="CO17" s="124"/>
      <c r="CP17" s="124"/>
      <c r="CQ17" s="124"/>
      <c r="CR17" s="124"/>
      <c r="CS17" s="124"/>
      <c r="CT17" s="124"/>
      <c r="CU17" s="124"/>
      <c r="CV17" s="124"/>
      <c r="CW17" s="124"/>
      <c r="CX17" s="124"/>
      <c r="CY17" s="124"/>
      <c r="CZ17" s="124"/>
      <c r="DA17" s="124"/>
      <c r="DB17" s="124"/>
      <c r="DC17" s="124"/>
      <c r="DD17" s="124"/>
      <c r="DE17" s="124"/>
      <c r="DF17" s="124"/>
      <c r="DG17" s="124"/>
      <c r="DH17" s="124"/>
      <c r="DI17" s="124"/>
      <c r="DJ17" s="124"/>
      <c r="DK17" s="124"/>
      <c r="DL17" s="124"/>
      <c r="DM17" s="124"/>
      <c r="DN17" s="124"/>
      <c r="DO17" s="124"/>
      <c r="DP17" s="124"/>
      <c r="DQ17" s="124"/>
      <c r="DR17" s="124"/>
      <c r="DS17" s="124"/>
      <c r="DT17" s="244"/>
      <c r="DV17" s="366"/>
      <c r="DW17" s="124"/>
      <c r="DX17" s="124"/>
      <c r="DY17" s="124"/>
      <c r="DZ17" s="124"/>
      <c r="EA17" s="124"/>
      <c r="EB17" s="124"/>
      <c r="EC17" s="124"/>
      <c r="ED17" s="124"/>
      <c r="EE17" s="124"/>
      <c r="EF17" s="244"/>
    </row>
    <row r="18" spans="2:136" s="49" customFormat="1" ht="15.75" customHeight="1">
      <c r="B18" s="52" t="s">
        <v>719</v>
      </c>
      <c r="C18" s="235"/>
      <c r="D18" s="1049" t="str">
        <f ca="1">IF(D15&gt;1-'PERPETUITY MIDDLEMAN INPUT TAB'!$C$22,"Stabilized","Lease-Up")</f>
        <v>Lease-Up</v>
      </c>
      <c r="E18" s="236" t="str">
        <f ca="1">IF(E15&gt;1-'PERPETUITY MIDDLEMAN INPUT TAB'!$C$22,"Stabilized","Lease-Up")</f>
        <v>Lease-Up</v>
      </c>
      <c r="F18" s="236" t="str">
        <f ca="1">IF(F15&gt;1-'PERPETUITY MIDDLEMAN INPUT TAB'!$C$22,"Stabilized","Lease-Up")</f>
        <v>Lease-Up</v>
      </c>
      <c r="G18" s="236" t="str">
        <f ca="1">IF(G15&gt;1-'PERPETUITY MIDDLEMAN INPUT TAB'!$C$22,"Stabilized","Lease-Up")</f>
        <v>Lease-Up</v>
      </c>
      <c r="H18" s="236" t="str">
        <f ca="1">IF(H15&gt;1-'PERPETUITY MIDDLEMAN INPUT TAB'!$C$22,"Stabilized","Lease-Up")</f>
        <v>Lease-Up</v>
      </c>
      <c r="I18" s="236" t="str">
        <f ca="1">IF(I15&gt;1-'PERPETUITY MIDDLEMAN INPUT TAB'!$C$22,"Stabilized","Lease-Up")</f>
        <v>Lease-Up</v>
      </c>
      <c r="J18" s="236" t="str">
        <f ca="1">IF(J15&gt;1-'PERPETUITY MIDDLEMAN INPUT TAB'!$C$22,"Stabilized","Lease-Up")</f>
        <v>Lease-Up</v>
      </c>
      <c r="K18" s="236" t="str">
        <f ca="1">IF(K15&gt;1-'PERPETUITY MIDDLEMAN INPUT TAB'!$C$22,"Stabilized","Lease-Up")</f>
        <v>Lease-Up</v>
      </c>
      <c r="L18" s="236" t="str">
        <f ca="1">IF(L15&gt;1-'PERPETUITY MIDDLEMAN INPUT TAB'!$C$22,"Stabilized","Lease-Up")</f>
        <v>Lease-Up</v>
      </c>
      <c r="M18" s="236" t="str">
        <f ca="1">IF(M15&gt;1-'PERPETUITY MIDDLEMAN INPUT TAB'!$C$22,"Stabilized","Lease-Up")</f>
        <v>Lease-Up</v>
      </c>
      <c r="N18" s="236" t="str">
        <f ca="1">IF(N15&gt;1-'PERPETUITY MIDDLEMAN INPUT TAB'!$C$22,"Stabilized","Lease-Up")</f>
        <v>Lease-Up</v>
      </c>
      <c r="O18" s="236" t="str">
        <f ca="1">IF(O15&gt;1-'PERPETUITY MIDDLEMAN INPUT TAB'!$C$22,"Stabilized","Lease-Up")</f>
        <v>Lease-Up</v>
      </c>
      <c r="P18" s="236" t="str">
        <f ca="1">IF(P15&gt;1-'PERPETUITY MIDDLEMAN INPUT TAB'!$C$22,"Stabilized","Lease-Up")</f>
        <v>Lease-Up</v>
      </c>
      <c r="Q18" s="236" t="str">
        <f ca="1">IF(Q15&gt;1-'PERPETUITY MIDDLEMAN INPUT TAB'!$C$22,"Stabilized","Lease-Up")</f>
        <v>Lease-Up</v>
      </c>
      <c r="R18" s="236" t="str">
        <f ca="1">IF(R15&gt;1-'PERPETUITY MIDDLEMAN INPUT TAB'!$C$22,"Stabilized","Lease-Up")</f>
        <v>Lease-Up</v>
      </c>
      <c r="S18" s="236" t="str">
        <f ca="1">IF(S15&gt;1-'PERPETUITY MIDDLEMAN INPUT TAB'!$C$22,"Stabilized","Lease-Up")</f>
        <v>Lease-Up</v>
      </c>
      <c r="T18" s="236" t="str">
        <f ca="1">IF(T15&gt;1-'PERPETUITY MIDDLEMAN INPUT TAB'!$C$22,"Stabilized","Lease-Up")</f>
        <v>Lease-Up</v>
      </c>
      <c r="U18" s="236" t="str">
        <f ca="1">IF(U15&gt;1-'PERPETUITY MIDDLEMAN INPUT TAB'!$C$22,"Stabilized","Lease-Up")</f>
        <v>Lease-Up</v>
      </c>
      <c r="V18" s="236" t="str">
        <f ca="1">IF(V15&gt;1-'PERPETUITY MIDDLEMAN INPUT TAB'!$C$22,"Stabilized","Lease-Up")</f>
        <v>Lease-Up</v>
      </c>
      <c r="W18" s="236" t="str">
        <f ca="1">IF(W15&gt;1-'PERPETUITY MIDDLEMAN INPUT TAB'!$C$22,"Stabilized","Lease-Up")</f>
        <v>Lease-Up</v>
      </c>
      <c r="X18" s="236" t="str">
        <f ca="1">IF(X15&gt;1-'PERPETUITY MIDDLEMAN INPUT TAB'!$C$22,"Stabilized","Lease-Up")</f>
        <v>Lease-Up</v>
      </c>
      <c r="Y18" s="236" t="str">
        <f ca="1">IF(Y15&gt;1-'PERPETUITY MIDDLEMAN INPUT TAB'!$C$22,"Stabilized","Lease-Up")</f>
        <v>Lease-Up</v>
      </c>
      <c r="Z18" s="236" t="str">
        <f ca="1">IF(Z15&gt;1-'PERPETUITY MIDDLEMAN INPUT TAB'!$C$22,"Stabilized","Lease-Up")</f>
        <v>Lease-Up</v>
      </c>
      <c r="AA18" s="236" t="str">
        <f ca="1">IF(AA15&gt;1-'PERPETUITY MIDDLEMAN INPUT TAB'!$C$22,"Stabilized","Lease-Up")</f>
        <v>Lease-Up</v>
      </c>
      <c r="AB18" s="236" t="str">
        <f ca="1">IF(AB15&gt;1-'PERPETUITY MIDDLEMAN INPUT TAB'!$C$22,"Stabilized","Lease-Up")</f>
        <v>Stabilized</v>
      </c>
      <c r="AC18" s="236" t="str">
        <f ca="1">IF(AC15&gt;1-'PERPETUITY MIDDLEMAN INPUT TAB'!$C$22,"Stabilized","Lease-Up")</f>
        <v>Stabilized</v>
      </c>
      <c r="AD18" s="236" t="str">
        <f ca="1">IF(AD15&gt;1-'PERPETUITY MIDDLEMAN INPUT TAB'!$C$22,"Stabilized","Lease-Up")</f>
        <v>Stabilized</v>
      </c>
      <c r="AE18" s="236" t="str">
        <f ca="1">IF(AE15&gt;1-'PERPETUITY MIDDLEMAN INPUT TAB'!$C$22,"Stabilized","Lease-Up")</f>
        <v>Stabilized</v>
      </c>
      <c r="AF18" s="236" t="str">
        <f ca="1">IF(AF15&gt;1-'PERPETUITY MIDDLEMAN INPUT TAB'!$C$22,"Stabilized","Lease-Up")</f>
        <v>Stabilized</v>
      </c>
      <c r="AG18" s="236" t="str">
        <f ca="1">IF(AG15&gt;1-'PERPETUITY MIDDLEMAN INPUT TAB'!$C$22,"Stabilized","Lease-Up")</f>
        <v>Stabilized</v>
      </c>
      <c r="AH18" s="236" t="str">
        <f ca="1">IF(AH15&gt;1-'PERPETUITY MIDDLEMAN INPUT TAB'!$C$22,"Stabilized","Lease-Up")</f>
        <v>Stabilized</v>
      </c>
      <c r="AI18" s="236" t="str">
        <f ca="1">IF(AI15&gt;1-'PERPETUITY MIDDLEMAN INPUT TAB'!$C$22,"Stabilized","Lease-Up")</f>
        <v>Stabilized</v>
      </c>
      <c r="AJ18" s="236" t="str">
        <f ca="1">IF(AJ15&gt;1-'PERPETUITY MIDDLEMAN INPUT TAB'!$C$22,"Stabilized","Lease-Up")</f>
        <v>Stabilized</v>
      </c>
      <c r="AK18" s="236" t="str">
        <f ca="1">IF(AK15&gt;1-'PERPETUITY MIDDLEMAN INPUT TAB'!$C$22,"Stabilized","Lease-Up")</f>
        <v>Stabilized</v>
      </c>
      <c r="AL18" s="236" t="str">
        <f ca="1">IF(AL15&gt;1-'PERPETUITY MIDDLEMAN INPUT TAB'!$C$22,"Stabilized","Lease-Up")</f>
        <v>Stabilized</v>
      </c>
      <c r="AM18" s="236" t="str">
        <f ca="1">IF(AM15&gt;1-'PERPETUITY MIDDLEMAN INPUT TAB'!$C$22,"Stabilized","Lease-Up")</f>
        <v>Stabilized</v>
      </c>
      <c r="AN18" s="236" t="str">
        <f ca="1">IF(AN15&gt;1-'PERPETUITY MIDDLEMAN INPUT TAB'!$C$22,"Stabilized","Lease-Up")</f>
        <v>Stabilized</v>
      </c>
      <c r="AO18" s="236" t="str">
        <f ca="1">IF(AO15&gt;1-'PERPETUITY MIDDLEMAN INPUT TAB'!$C$22,"Stabilized","Lease-Up")</f>
        <v>Stabilized</v>
      </c>
      <c r="AP18" s="236" t="str">
        <f ca="1">IF(AP15&gt;1-'PERPETUITY MIDDLEMAN INPUT TAB'!$C$22,"Stabilized","Lease-Up")</f>
        <v>Stabilized</v>
      </c>
      <c r="AQ18" s="236" t="str">
        <f ca="1">IF(AQ15&gt;1-'PERPETUITY MIDDLEMAN INPUT TAB'!$C$22,"Stabilized","Lease-Up")</f>
        <v>Stabilized</v>
      </c>
      <c r="AR18" s="236" t="str">
        <f ca="1">IF(AR15&gt;1-'PERPETUITY MIDDLEMAN INPUT TAB'!$C$22,"Stabilized","Lease-Up")</f>
        <v>Stabilized</v>
      </c>
      <c r="AS18" s="236" t="str">
        <f ca="1">IF(AS15&gt;1-'PERPETUITY MIDDLEMAN INPUT TAB'!$C$22,"Stabilized","Lease-Up")</f>
        <v>Stabilized</v>
      </c>
      <c r="AT18" s="236" t="str">
        <f ca="1">IF(AT15&gt;1-'PERPETUITY MIDDLEMAN INPUT TAB'!$C$22,"Stabilized","Lease-Up")</f>
        <v>Stabilized</v>
      </c>
      <c r="AU18" s="236" t="str">
        <f ca="1">IF(AU15&gt;1-'PERPETUITY MIDDLEMAN INPUT TAB'!$C$22,"Stabilized","Lease-Up")</f>
        <v>Stabilized</v>
      </c>
      <c r="AV18" s="236" t="str">
        <f ca="1">IF(AV15&gt;1-'PERPETUITY MIDDLEMAN INPUT TAB'!$C$22,"Stabilized","Lease-Up")</f>
        <v>Stabilized</v>
      </c>
      <c r="AW18" s="236" t="str">
        <f ca="1">IF(AW15&gt;1-'PERPETUITY MIDDLEMAN INPUT TAB'!$C$22,"Stabilized","Lease-Up")</f>
        <v>Stabilized</v>
      </c>
      <c r="AX18" s="236" t="str">
        <f ca="1">IF(AX15&gt;1-'PERPETUITY MIDDLEMAN INPUT TAB'!$C$22,"Stabilized","Lease-Up")</f>
        <v>Stabilized</v>
      </c>
      <c r="AY18" s="236" t="str">
        <f ca="1">IF(AY15&gt;1-'PERPETUITY MIDDLEMAN INPUT TAB'!$C$22,"Stabilized","Lease-Up")</f>
        <v>Stabilized</v>
      </c>
      <c r="AZ18" s="236" t="str">
        <f ca="1">IF(AZ15&gt;1-'PERPETUITY MIDDLEMAN INPUT TAB'!$C$22,"Stabilized","Lease-Up")</f>
        <v>Stabilized</v>
      </c>
      <c r="BA18" s="236" t="str">
        <f ca="1">IF(BA15&gt;1-'PERPETUITY MIDDLEMAN INPUT TAB'!$C$22,"Stabilized","Lease-Up")</f>
        <v>Stabilized</v>
      </c>
      <c r="BB18" s="236" t="str">
        <f ca="1">IF(BB15&gt;1-'PERPETUITY MIDDLEMAN INPUT TAB'!$C$22,"Stabilized","Lease-Up")</f>
        <v>Stabilized</v>
      </c>
      <c r="BC18" s="236" t="str">
        <f ca="1">IF(BC15&gt;1-'PERPETUITY MIDDLEMAN INPUT TAB'!$C$22,"Stabilized","Lease-Up")</f>
        <v>Stabilized</v>
      </c>
      <c r="BD18" s="236" t="str">
        <f ca="1">IF(BD15&gt;1-'PERPETUITY MIDDLEMAN INPUT TAB'!$C$22,"Stabilized","Lease-Up")</f>
        <v>Stabilized</v>
      </c>
      <c r="BE18" s="236" t="str">
        <f ca="1">IF(BE15&gt;1-'PERPETUITY MIDDLEMAN INPUT TAB'!$C$22,"Stabilized","Lease-Up")</f>
        <v>Stabilized</v>
      </c>
      <c r="BF18" s="236" t="str">
        <f ca="1">IF(BF15&gt;1-'PERPETUITY MIDDLEMAN INPUT TAB'!$C$22,"Stabilized","Lease-Up")</f>
        <v>Stabilized</v>
      </c>
      <c r="BG18" s="236" t="str">
        <f ca="1">IF(BG15&gt;1-'PERPETUITY MIDDLEMAN INPUT TAB'!$C$22,"Stabilized","Lease-Up")</f>
        <v>Stabilized</v>
      </c>
      <c r="BH18" s="236" t="str">
        <f ca="1">IF(BH15&gt;1-'PERPETUITY MIDDLEMAN INPUT TAB'!$C$22,"Stabilized","Lease-Up")</f>
        <v>Stabilized</v>
      </c>
      <c r="BI18" s="236" t="str">
        <f ca="1">IF(BI15&gt;1-'PERPETUITY MIDDLEMAN INPUT TAB'!$C$22,"Stabilized","Lease-Up")</f>
        <v>Stabilized</v>
      </c>
      <c r="BJ18" s="236" t="str">
        <f ca="1">IF(BJ15&gt;1-'PERPETUITY MIDDLEMAN INPUT TAB'!$C$22,"Stabilized","Lease-Up")</f>
        <v>Stabilized</v>
      </c>
      <c r="BK18" s="236" t="str">
        <f ca="1">IF(BK15&gt;1-'PERPETUITY MIDDLEMAN INPUT TAB'!$C$22,"Stabilized","Lease-Up")</f>
        <v>Stabilized</v>
      </c>
      <c r="BL18" s="236" t="str">
        <f ca="1">IF(BL15&gt;1-'PERPETUITY MIDDLEMAN INPUT TAB'!$C$22,"Stabilized","Lease-Up")</f>
        <v>Stabilized</v>
      </c>
      <c r="BM18" s="236" t="str">
        <f ca="1">IF(BM15&gt;1-'PERPETUITY MIDDLEMAN INPUT TAB'!$C$22,"Stabilized","Lease-Up")</f>
        <v>Stabilized</v>
      </c>
      <c r="BN18" s="236" t="str">
        <f ca="1">IF(BN15&gt;1-'PERPETUITY MIDDLEMAN INPUT TAB'!$C$22,"Stabilized","Lease-Up")</f>
        <v>Stabilized</v>
      </c>
      <c r="BO18" s="236" t="str">
        <f ca="1">IF(BO15&gt;1-'PERPETUITY MIDDLEMAN INPUT TAB'!$C$22,"Stabilized","Lease-Up")</f>
        <v>Stabilized</v>
      </c>
      <c r="BP18" s="236" t="str">
        <f ca="1">IF(BP15&gt;1-'PERPETUITY MIDDLEMAN INPUT TAB'!$C$22,"Stabilized","Lease-Up")</f>
        <v>Stabilized</v>
      </c>
      <c r="BQ18" s="236" t="str">
        <f ca="1">IF(BQ15&gt;1-'PERPETUITY MIDDLEMAN INPUT TAB'!$C$22,"Stabilized","Lease-Up")</f>
        <v>Stabilized</v>
      </c>
      <c r="BR18" s="236" t="str">
        <f ca="1">IF(BR15&gt;1-'PERPETUITY MIDDLEMAN INPUT TAB'!$C$22,"Stabilized","Lease-Up")</f>
        <v>Stabilized</v>
      </c>
      <c r="BS18" s="236" t="str">
        <f ca="1">IF(BS15&gt;1-'PERPETUITY MIDDLEMAN INPUT TAB'!$C$22,"Stabilized","Lease-Up")</f>
        <v>Stabilized</v>
      </c>
      <c r="BT18" s="236" t="str">
        <f ca="1">IF(BT15&gt;1-'PERPETUITY MIDDLEMAN INPUT TAB'!$C$22,"Stabilized","Lease-Up")</f>
        <v>Stabilized</v>
      </c>
      <c r="BU18" s="236" t="str">
        <f ca="1">IF(BU15&gt;1-'PERPETUITY MIDDLEMAN INPUT TAB'!$C$22,"Stabilized","Lease-Up")</f>
        <v>Stabilized</v>
      </c>
      <c r="BV18" s="236" t="str">
        <f ca="1">IF(BV15&gt;1-'PERPETUITY MIDDLEMAN INPUT TAB'!$C$22,"Stabilized","Lease-Up")</f>
        <v>Stabilized</v>
      </c>
      <c r="BW18" s="236" t="str">
        <f ca="1">IF(BW15&gt;1-'PERPETUITY MIDDLEMAN INPUT TAB'!$C$22,"Stabilized","Lease-Up")</f>
        <v>Stabilized</v>
      </c>
      <c r="BX18" s="236" t="str">
        <f ca="1">IF(BX15&gt;1-'PERPETUITY MIDDLEMAN INPUT TAB'!$C$22,"Stabilized","Lease-Up")</f>
        <v>Stabilized</v>
      </c>
      <c r="BY18" s="236" t="str">
        <f ca="1">IF(BY15&gt;1-'PERPETUITY MIDDLEMAN INPUT TAB'!$C$22,"Stabilized","Lease-Up")</f>
        <v>Stabilized</v>
      </c>
      <c r="BZ18" s="236" t="str">
        <f ca="1">IF(BZ15&gt;1-'PERPETUITY MIDDLEMAN INPUT TAB'!$C$22,"Stabilized","Lease-Up")</f>
        <v>Stabilized</v>
      </c>
      <c r="CA18" s="236" t="str">
        <f ca="1">IF(CA15&gt;1-'PERPETUITY MIDDLEMAN INPUT TAB'!$C$22,"Stabilized","Lease-Up")</f>
        <v>Stabilized</v>
      </c>
      <c r="CB18" s="236" t="str">
        <f ca="1">IF(CB15&gt;1-'PERPETUITY MIDDLEMAN INPUT TAB'!$C$22,"Stabilized","Lease-Up")</f>
        <v>Stabilized</v>
      </c>
      <c r="CC18" s="236" t="str">
        <f ca="1">IF(CC15&gt;1-'PERPETUITY MIDDLEMAN INPUT TAB'!$C$22,"Stabilized","Lease-Up")</f>
        <v>Stabilized</v>
      </c>
      <c r="CD18" s="236" t="str">
        <f ca="1">IF(CD15&gt;1-'PERPETUITY MIDDLEMAN INPUT TAB'!$C$22,"Stabilized","Lease-Up")</f>
        <v>Stabilized</v>
      </c>
      <c r="CE18" s="236" t="str">
        <f ca="1">IF(CE15&gt;1-'PERPETUITY MIDDLEMAN INPUT TAB'!$C$22,"Stabilized","Lease-Up")</f>
        <v>Stabilized</v>
      </c>
      <c r="CF18" s="236" t="str">
        <f ca="1">IF(CF15&gt;1-'PERPETUITY MIDDLEMAN INPUT TAB'!$C$22,"Stabilized","Lease-Up")</f>
        <v>Stabilized</v>
      </c>
      <c r="CG18" s="236" t="str">
        <f ca="1">IF(CG15&gt;1-'PERPETUITY MIDDLEMAN INPUT TAB'!$C$22,"Stabilized","Lease-Up")</f>
        <v>Stabilized</v>
      </c>
      <c r="CH18" s="236" t="str">
        <f ca="1">IF(CH15&gt;1-'PERPETUITY MIDDLEMAN INPUT TAB'!$C$22,"Stabilized","Lease-Up")</f>
        <v>Stabilized</v>
      </c>
      <c r="CI18" s="236" t="str">
        <f ca="1">IF(CI15&gt;1-'PERPETUITY MIDDLEMAN INPUT TAB'!$C$22,"Stabilized","Lease-Up")</f>
        <v>Stabilized</v>
      </c>
      <c r="CJ18" s="236" t="str">
        <f ca="1">IF(CJ15&gt;1-'PERPETUITY MIDDLEMAN INPUT TAB'!$C$22,"Stabilized","Lease-Up")</f>
        <v>Stabilized</v>
      </c>
      <c r="CK18" s="236" t="str">
        <f ca="1">IF(CK15&gt;1-'PERPETUITY MIDDLEMAN INPUT TAB'!$C$22,"Stabilized","Lease-Up")</f>
        <v>Stabilized</v>
      </c>
      <c r="CL18" s="236" t="str">
        <f ca="1">IF(CL15&gt;1-'PERPETUITY MIDDLEMAN INPUT TAB'!$C$22,"Stabilized","Lease-Up")</f>
        <v>Stabilized</v>
      </c>
      <c r="CM18" s="236" t="str">
        <f ca="1">IF(CM15&gt;1-'PERPETUITY MIDDLEMAN INPUT TAB'!$C$22,"Stabilized","Lease-Up")</f>
        <v>Stabilized</v>
      </c>
      <c r="CN18" s="236" t="str">
        <f ca="1">IF(CN15&gt;1-'PERPETUITY MIDDLEMAN INPUT TAB'!$C$22,"Stabilized","Lease-Up")</f>
        <v>Stabilized</v>
      </c>
      <c r="CO18" s="236" t="str">
        <f ca="1">IF(CO15&gt;1-'PERPETUITY MIDDLEMAN INPUT TAB'!$C$22,"Stabilized","Lease-Up")</f>
        <v>Stabilized</v>
      </c>
      <c r="CP18" s="236" t="str">
        <f ca="1">IF(CP15&gt;1-'PERPETUITY MIDDLEMAN INPUT TAB'!$C$22,"Stabilized","Lease-Up")</f>
        <v>Stabilized</v>
      </c>
      <c r="CQ18" s="236" t="str">
        <f ca="1">IF(CQ15&gt;1-'PERPETUITY MIDDLEMAN INPUT TAB'!$C$22,"Stabilized","Lease-Up")</f>
        <v>Stabilized</v>
      </c>
      <c r="CR18" s="236" t="str">
        <f ca="1">IF(CR15&gt;1-'PERPETUITY MIDDLEMAN INPUT TAB'!$C$22,"Stabilized","Lease-Up")</f>
        <v>Stabilized</v>
      </c>
      <c r="CS18" s="236" t="str">
        <f ca="1">IF(CS15&gt;1-'PERPETUITY MIDDLEMAN INPUT TAB'!$C$22,"Stabilized","Lease-Up")</f>
        <v>Stabilized</v>
      </c>
      <c r="CT18" s="236" t="str">
        <f ca="1">IF(CT15&gt;1-'PERPETUITY MIDDLEMAN INPUT TAB'!$C$22,"Stabilized","Lease-Up")</f>
        <v>Stabilized</v>
      </c>
      <c r="CU18" s="236" t="str">
        <f ca="1">IF(CU15&gt;1-'PERPETUITY MIDDLEMAN INPUT TAB'!$C$22,"Stabilized","Lease-Up")</f>
        <v>Stabilized</v>
      </c>
      <c r="CV18" s="236" t="str">
        <f ca="1">IF(CV15&gt;1-'PERPETUITY MIDDLEMAN INPUT TAB'!$C$22,"Stabilized","Lease-Up")</f>
        <v>Stabilized</v>
      </c>
      <c r="CW18" s="236" t="str">
        <f ca="1">IF(CW15&gt;1-'PERPETUITY MIDDLEMAN INPUT TAB'!$C$22,"Stabilized","Lease-Up")</f>
        <v>Stabilized</v>
      </c>
      <c r="CX18" s="236" t="str">
        <f ca="1">IF(CX15&gt;1-'PERPETUITY MIDDLEMAN INPUT TAB'!$C$22,"Stabilized","Lease-Up")</f>
        <v>Stabilized</v>
      </c>
      <c r="CY18" s="236" t="str">
        <f ca="1">IF(CY15&gt;1-'PERPETUITY MIDDLEMAN INPUT TAB'!$C$22,"Stabilized","Lease-Up")</f>
        <v>Stabilized</v>
      </c>
      <c r="CZ18" s="236" t="str">
        <f ca="1">IF(CZ15&gt;1-'PERPETUITY MIDDLEMAN INPUT TAB'!$C$22,"Stabilized","Lease-Up")</f>
        <v>Stabilized</v>
      </c>
      <c r="DA18" s="236" t="str">
        <f ca="1">IF(DA15&gt;1-'PERPETUITY MIDDLEMAN INPUT TAB'!$C$22,"Stabilized","Lease-Up")</f>
        <v>Stabilized</v>
      </c>
      <c r="DB18" s="236" t="str">
        <f ca="1">IF(DB15&gt;1-'PERPETUITY MIDDLEMAN INPUT TAB'!$C$22,"Stabilized","Lease-Up")</f>
        <v>Stabilized</v>
      </c>
      <c r="DC18" s="236" t="str">
        <f ca="1">IF(DC15&gt;1-'PERPETUITY MIDDLEMAN INPUT TAB'!$C$22,"Stabilized","Lease-Up")</f>
        <v>Stabilized</v>
      </c>
      <c r="DD18" s="236" t="str">
        <f ca="1">IF(DD15&gt;1-'PERPETUITY MIDDLEMAN INPUT TAB'!$C$22,"Stabilized","Lease-Up")</f>
        <v>Stabilized</v>
      </c>
      <c r="DE18" s="236" t="str">
        <f ca="1">IF(DE15&gt;1-'PERPETUITY MIDDLEMAN INPUT TAB'!$C$22,"Stabilized","Lease-Up")</f>
        <v>Stabilized</v>
      </c>
      <c r="DF18" s="236" t="str">
        <f ca="1">IF(DF15&gt;1-'PERPETUITY MIDDLEMAN INPUT TAB'!$C$22,"Stabilized","Lease-Up")</f>
        <v>Stabilized</v>
      </c>
      <c r="DG18" s="236" t="str">
        <f ca="1">IF(DG15&gt;1-'PERPETUITY MIDDLEMAN INPUT TAB'!$C$22,"Stabilized","Lease-Up")</f>
        <v>Stabilized</v>
      </c>
      <c r="DH18" s="236" t="str">
        <f ca="1">IF(DH15&gt;1-'PERPETUITY MIDDLEMAN INPUT TAB'!$C$22,"Stabilized","Lease-Up")</f>
        <v>Stabilized</v>
      </c>
      <c r="DI18" s="236" t="str">
        <f ca="1">IF(DI15&gt;1-'PERPETUITY MIDDLEMAN INPUT TAB'!$C$22,"Stabilized","Lease-Up")</f>
        <v>Stabilized</v>
      </c>
      <c r="DJ18" s="236" t="str">
        <f ca="1">IF(DJ15&gt;1-'PERPETUITY MIDDLEMAN INPUT TAB'!$C$22,"Stabilized","Lease-Up")</f>
        <v>Stabilized</v>
      </c>
      <c r="DK18" s="236" t="str">
        <f ca="1">IF(DK15&gt;1-'PERPETUITY MIDDLEMAN INPUT TAB'!$C$22,"Stabilized","Lease-Up")</f>
        <v>Stabilized</v>
      </c>
      <c r="DL18" s="236" t="str">
        <f ca="1">IF(DL15&gt;1-'PERPETUITY MIDDLEMAN INPUT TAB'!$C$22,"Stabilized","Lease-Up")</f>
        <v>Stabilized</v>
      </c>
      <c r="DM18" s="236" t="str">
        <f ca="1">IF(DM15&gt;1-'PERPETUITY MIDDLEMAN INPUT TAB'!$C$22,"Stabilized","Lease-Up")</f>
        <v>Stabilized</v>
      </c>
      <c r="DN18" s="236" t="str">
        <f ca="1">IF(DN15&gt;1-'PERPETUITY MIDDLEMAN INPUT TAB'!$C$22,"Stabilized","Lease-Up")</f>
        <v>Stabilized</v>
      </c>
      <c r="DO18" s="236" t="str">
        <f ca="1">IF(DO15&gt;1-'PERPETUITY MIDDLEMAN INPUT TAB'!$C$22,"Stabilized","Lease-Up")</f>
        <v>Stabilized</v>
      </c>
      <c r="DP18" s="236" t="str">
        <f ca="1">IF(DP15&gt;1-'PERPETUITY MIDDLEMAN INPUT TAB'!$C$22,"Stabilized","Lease-Up")</f>
        <v>Stabilized</v>
      </c>
      <c r="DQ18" s="236" t="str">
        <f ca="1">IF(DQ15&gt;1-'PERPETUITY MIDDLEMAN INPUT TAB'!$C$22,"Stabilized","Lease-Up")</f>
        <v>Stabilized</v>
      </c>
      <c r="DR18" s="236" t="str">
        <f ca="1">IF(DR15&gt;1-'PERPETUITY MIDDLEMAN INPUT TAB'!$C$22,"Stabilized","Lease-Up")</f>
        <v>Stabilized</v>
      </c>
      <c r="DS18" s="236" t="str">
        <f ca="1">IF(DS15&gt;1-'PERPETUITY MIDDLEMAN INPUT TAB'!$C$22,"Stabilized","Lease-Up")</f>
        <v>Stabilized</v>
      </c>
      <c r="DT18" s="377" t="str">
        <f ca="1">IF(DT15&gt;1-'PERPETUITY MIDDLEMAN INPUT TAB'!$C$22,"Stabilized","Lease-Up")</f>
        <v>Stabilized</v>
      </c>
      <c r="DV18" s="376"/>
      <c r="DW18" s="236"/>
      <c r="DX18" s="236"/>
      <c r="DY18" s="236"/>
      <c r="DZ18" s="236"/>
      <c r="EA18" s="236"/>
      <c r="EB18" s="236"/>
      <c r="EC18" s="236"/>
      <c r="ED18" s="236"/>
      <c r="EE18" s="236"/>
      <c r="EF18" s="377"/>
    </row>
    <row r="19" spans="2:136" s="49" customFormat="1" ht="5.0999999999999996" customHeight="1">
      <c r="B19" s="121"/>
      <c r="C19" s="1048"/>
      <c r="D19" s="1045"/>
      <c r="E19" s="1045"/>
      <c r="F19" s="1045"/>
      <c r="G19" s="1045"/>
      <c r="H19" s="1045"/>
      <c r="I19" s="1045"/>
      <c r="J19" s="1045"/>
      <c r="K19" s="1045"/>
      <c r="L19" s="1045"/>
      <c r="M19" s="1045"/>
      <c r="N19" s="1045"/>
      <c r="O19" s="1045"/>
      <c r="P19" s="1045"/>
      <c r="Q19" s="1045"/>
      <c r="R19" s="1045"/>
      <c r="S19" s="1045"/>
      <c r="T19" s="1045"/>
      <c r="U19" s="1045"/>
      <c r="V19" s="1045"/>
      <c r="W19" s="1045"/>
      <c r="X19" s="1045"/>
      <c r="Y19" s="1045"/>
      <c r="Z19" s="1045"/>
      <c r="AA19" s="1045"/>
      <c r="AB19" s="1045"/>
      <c r="AC19" s="1045"/>
      <c r="AD19" s="1045"/>
      <c r="AE19" s="1045"/>
      <c r="AF19" s="1045"/>
      <c r="AG19" s="1045"/>
      <c r="AH19" s="1045"/>
      <c r="AI19" s="1045"/>
      <c r="AJ19" s="1045"/>
      <c r="AK19" s="1045"/>
      <c r="AL19" s="1045"/>
      <c r="AM19" s="1045"/>
      <c r="AN19" s="1045"/>
      <c r="AO19" s="1045"/>
      <c r="AP19" s="1045"/>
      <c r="AQ19" s="1045"/>
      <c r="AR19" s="1045"/>
      <c r="AS19" s="1045"/>
      <c r="AT19" s="1045"/>
      <c r="AU19" s="1045"/>
      <c r="AV19" s="1045"/>
      <c r="AW19" s="1045"/>
      <c r="AX19" s="1045"/>
      <c r="AY19" s="1045"/>
      <c r="AZ19" s="1045"/>
      <c r="BA19" s="1045"/>
      <c r="BB19" s="1045"/>
      <c r="BC19" s="1045"/>
      <c r="BD19" s="1045"/>
      <c r="BE19" s="1045"/>
      <c r="BF19" s="1045"/>
      <c r="BG19" s="1045"/>
      <c r="BH19" s="1045"/>
      <c r="BI19" s="1045"/>
      <c r="BJ19" s="1045"/>
      <c r="BK19" s="1045"/>
      <c r="BL19" s="1045"/>
      <c r="BM19" s="1045"/>
      <c r="BN19" s="1045"/>
      <c r="BO19" s="1045"/>
      <c r="BP19" s="1045"/>
      <c r="BQ19" s="1045"/>
      <c r="BR19" s="1045"/>
      <c r="BS19" s="1045"/>
      <c r="BT19" s="1045"/>
      <c r="BU19" s="1045"/>
      <c r="BV19" s="1045"/>
      <c r="BW19" s="1045"/>
      <c r="BX19" s="1045"/>
      <c r="BY19" s="1045"/>
      <c r="BZ19" s="1045"/>
      <c r="CA19" s="1045"/>
      <c r="CB19" s="1045"/>
      <c r="CC19" s="1045"/>
      <c r="CD19" s="1045"/>
      <c r="CE19" s="1045"/>
      <c r="CF19" s="1045"/>
      <c r="CG19" s="1045"/>
      <c r="CH19" s="1045"/>
      <c r="CI19" s="1045"/>
      <c r="CJ19" s="1045"/>
      <c r="CK19" s="1045"/>
      <c r="CL19" s="1045"/>
      <c r="CM19" s="1045"/>
      <c r="CN19" s="1045"/>
      <c r="CO19" s="1045"/>
      <c r="CP19" s="1045"/>
      <c r="CQ19" s="1045"/>
      <c r="CR19" s="1045"/>
      <c r="CS19" s="1045"/>
      <c r="CT19" s="1045"/>
      <c r="CU19" s="1045"/>
      <c r="CV19" s="1045"/>
      <c r="CW19" s="1045"/>
      <c r="CX19" s="1045"/>
      <c r="CY19" s="1045"/>
      <c r="CZ19" s="1045"/>
      <c r="DA19" s="1045"/>
      <c r="DB19" s="1045"/>
      <c r="DC19" s="1045"/>
      <c r="DD19" s="1045"/>
      <c r="DE19" s="1045"/>
      <c r="DF19" s="1045"/>
      <c r="DG19" s="1045"/>
      <c r="DH19" s="1045"/>
      <c r="DI19" s="1045"/>
      <c r="DJ19" s="1045"/>
      <c r="DK19" s="1045"/>
      <c r="DL19" s="1045"/>
      <c r="DM19" s="1045"/>
      <c r="DN19" s="1045"/>
      <c r="DO19" s="1045"/>
      <c r="DP19" s="1045"/>
      <c r="DQ19" s="1045"/>
      <c r="DR19" s="1045"/>
      <c r="DS19" s="1045"/>
      <c r="DT19" s="1045"/>
      <c r="DV19" s="1047"/>
      <c r="DW19" s="1045"/>
      <c r="DX19" s="1045"/>
      <c r="DY19" s="1045"/>
      <c r="DZ19" s="1045"/>
      <c r="EA19" s="1045"/>
      <c r="EB19" s="1045"/>
      <c r="EC19" s="1045"/>
      <c r="ED19" s="1045"/>
      <c r="EE19" s="1045"/>
      <c r="EF19" s="1046"/>
    </row>
    <row r="20" spans="2:136" s="49" customFormat="1" ht="15.75" customHeight="1">
      <c r="B20" s="1029" t="s">
        <v>1365</v>
      </c>
      <c r="C20" s="55"/>
      <c r="D20" s="219"/>
      <c r="E20" s="219">
        <f>INDEX('PERPETUITY MIDDLEMAN INPUT TAB'!$H$34:$P$40,MATCH($B20,'PERPETUITY MIDDLEMAN INPUT TAB'!$H$34:$H$40,0),MATCH(E$4,'PERPETUITY MIDDLEMAN INPUT TAB'!$H$34:$P$34))^1/12</f>
        <v>1.8333333333333333E-3</v>
      </c>
      <c r="F20" s="219">
        <f>INDEX('PERPETUITY MIDDLEMAN INPUT TAB'!$H$34:$P$40,MATCH($B20,'PERPETUITY MIDDLEMAN INPUT TAB'!$H$34:$H$40,0),MATCH(F$4,'PERPETUITY MIDDLEMAN INPUT TAB'!$H$34:$P$34))^1/12</f>
        <v>1.8333333333333333E-3</v>
      </c>
      <c r="G20" s="219">
        <f>INDEX('PERPETUITY MIDDLEMAN INPUT TAB'!$H$34:$P$40,MATCH($B20,'PERPETUITY MIDDLEMAN INPUT TAB'!$H$34:$H$40,0),MATCH(G$4,'PERPETUITY MIDDLEMAN INPUT TAB'!$H$34:$P$34))^1/12</f>
        <v>1.8333333333333333E-3</v>
      </c>
      <c r="H20" s="219">
        <f>INDEX('PERPETUITY MIDDLEMAN INPUT TAB'!$H$34:$P$40,MATCH($B20,'PERPETUITY MIDDLEMAN INPUT TAB'!$H$34:$H$40,0),MATCH(H$4,'PERPETUITY MIDDLEMAN INPUT TAB'!$H$34:$P$34))^1/12</f>
        <v>1.8333333333333333E-3</v>
      </c>
      <c r="I20" s="219">
        <f>INDEX('PERPETUITY MIDDLEMAN INPUT TAB'!$H$34:$P$40,MATCH($B20,'PERPETUITY MIDDLEMAN INPUT TAB'!$H$34:$H$40,0),MATCH(I$4,'PERPETUITY MIDDLEMAN INPUT TAB'!$H$34:$P$34))^1/12</f>
        <v>1.8333333333333333E-3</v>
      </c>
      <c r="J20" s="219">
        <f>INDEX('PERPETUITY MIDDLEMAN INPUT TAB'!$H$34:$P$40,MATCH($B20,'PERPETUITY MIDDLEMAN INPUT TAB'!$H$34:$H$40,0),MATCH(J$4,'PERPETUITY MIDDLEMAN INPUT TAB'!$H$34:$P$34))^1/12</f>
        <v>1.8333333333333333E-3</v>
      </c>
      <c r="K20" s="219">
        <f>INDEX('PERPETUITY MIDDLEMAN INPUT TAB'!$H$34:$P$40,MATCH($B20,'PERPETUITY MIDDLEMAN INPUT TAB'!$H$34:$H$40,0),MATCH(K$4,'PERPETUITY MIDDLEMAN INPUT TAB'!$H$34:$P$34))^1/12</f>
        <v>1.8333333333333333E-3</v>
      </c>
      <c r="L20" s="219">
        <f>INDEX('PERPETUITY MIDDLEMAN INPUT TAB'!$H$34:$P$40,MATCH($B20,'PERPETUITY MIDDLEMAN INPUT TAB'!$H$34:$H$40,0),MATCH(L$4,'PERPETUITY MIDDLEMAN INPUT TAB'!$H$34:$P$34))^1/12</f>
        <v>1.8333333333333333E-3</v>
      </c>
      <c r="M20" s="219">
        <f>INDEX('PERPETUITY MIDDLEMAN INPUT TAB'!$H$34:$P$40,MATCH($B20,'PERPETUITY MIDDLEMAN INPUT TAB'!$H$34:$H$40,0),MATCH(M$4,'PERPETUITY MIDDLEMAN INPUT TAB'!$H$34:$P$34))^1/12</f>
        <v>1.8333333333333333E-3</v>
      </c>
      <c r="N20" s="219">
        <f>INDEX('PERPETUITY MIDDLEMAN INPUT TAB'!$H$34:$P$40,MATCH($B20,'PERPETUITY MIDDLEMAN INPUT TAB'!$H$34:$H$40,0),MATCH(N$4,'PERPETUITY MIDDLEMAN INPUT TAB'!$H$34:$P$34))^1/12</f>
        <v>1.8333333333333333E-3</v>
      </c>
      <c r="O20" s="219">
        <f>INDEX('PERPETUITY MIDDLEMAN INPUT TAB'!$H$34:$P$40,MATCH($B20,'PERPETUITY MIDDLEMAN INPUT TAB'!$H$34:$H$40,0),MATCH(O$4,'PERPETUITY MIDDLEMAN INPUT TAB'!$H$34:$P$34))^1/12</f>
        <v>1.8333333333333333E-3</v>
      </c>
      <c r="P20" s="219">
        <f>INDEX('PERPETUITY MIDDLEMAN INPUT TAB'!$H$34:$P$40,MATCH($B20,'PERPETUITY MIDDLEMAN INPUT TAB'!$H$34:$H$40,0),MATCH(P$4,'PERPETUITY MIDDLEMAN INPUT TAB'!$H$34:$P$34))^1/12</f>
        <v>1.8333333333333333E-3</v>
      </c>
      <c r="Q20" s="219">
        <f>INDEX('PERPETUITY MIDDLEMAN INPUT TAB'!$H$34:$P$40,MATCH($B20,'PERPETUITY MIDDLEMAN INPUT TAB'!$H$34:$H$40,0),MATCH(Q$4,'PERPETUITY MIDDLEMAN INPUT TAB'!$H$34:$P$34))^1/12</f>
        <v>1.9166666666666666E-3</v>
      </c>
      <c r="R20" s="219">
        <f>INDEX('PERPETUITY MIDDLEMAN INPUT TAB'!$H$34:$P$40,MATCH($B20,'PERPETUITY MIDDLEMAN INPUT TAB'!$H$34:$H$40,0),MATCH(R$4,'PERPETUITY MIDDLEMAN INPUT TAB'!$H$34:$P$34))^1/12</f>
        <v>1.9166666666666666E-3</v>
      </c>
      <c r="S20" s="219">
        <f>INDEX('PERPETUITY MIDDLEMAN INPUT TAB'!$H$34:$P$40,MATCH($B20,'PERPETUITY MIDDLEMAN INPUT TAB'!$H$34:$H$40,0),MATCH(S$4,'PERPETUITY MIDDLEMAN INPUT TAB'!$H$34:$P$34))^1/12</f>
        <v>1.9166666666666666E-3</v>
      </c>
      <c r="T20" s="219">
        <f>INDEX('PERPETUITY MIDDLEMAN INPUT TAB'!$H$34:$P$40,MATCH($B20,'PERPETUITY MIDDLEMAN INPUT TAB'!$H$34:$H$40,0),MATCH(T$4,'PERPETUITY MIDDLEMAN INPUT TAB'!$H$34:$P$34))^1/12</f>
        <v>1.9166666666666666E-3</v>
      </c>
      <c r="U20" s="219">
        <f>INDEX('PERPETUITY MIDDLEMAN INPUT TAB'!$H$34:$P$40,MATCH($B20,'PERPETUITY MIDDLEMAN INPUT TAB'!$H$34:$H$40,0),MATCH(U$4,'PERPETUITY MIDDLEMAN INPUT TAB'!$H$34:$P$34))^1/12</f>
        <v>1.9166666666666666E-3</v>
      </c>
      <c r="V20" s="219">
        <f>INDEX('PERPETUITY MIDDLEMAN INPUT TAB'!$H$34:$P$40,MATCH($B20,'PERPETUITY MIDDLEMAN INPUT TAB'!$H$34:$H$40,0),MATCH(V$4,'PERPETUITY MIDDLEMAN INPUT TAB'!$H$34:$P$34))^1/12</f>
        <v>1.9166666666666666E-3</v>
      </c>
      <c r="W20" s="219">
        <f>INDEX('PERPETUITY MIDDLEMAN INPUT TAB'!$H$34:$P$40,MATCH($B20,'PERPETUITY MIDDLEMAN INPUT TAB'!$H$34:$H$40,0),MATCH(W$4,'PERPETUITY MIDDLEMAN INPUT TAB'!$H$34:$P$34))^1/12</f>
        <v>1.9166666666666666E-3</v>
      </c>
      <c r="X20" s="219">
        <f>INDEX('PERPETUITY MIDDLEMAN INPUT TAB'!$H$34:$P$40,MATCH($B20,'PERPETUITY MIDDLEMAN INPUT TAB'!$H$34:$H$40,0),MATCH(X$4,'PERPETUITY MIDDLEMAN INPUT TAB'!$H$34:$P$34))^1/12</f>
        <v>1.9166666666666666E-3</v>
      </c>
      <c r="Y20" s="219">
        <f>INDEX('PERPETUITY MIDDLEMAN INPUT TAB'!$H$34:$P$40,MATCH($B20,'PERPETUITY MIDDLEMAN INPUT TAB'!$H$34:$H$40,0),MATCH(Y$4,'PERPETUITY MIDDLEMAN INPUT TAB'!$H$34:$P$34))^1/12</f>
        <v>1.9166666666666666E-3</v>
      </c>
      <c r="Z20" s="219">
        <f>INDEX('PERPETUITY MIDDLEMAN INPUT TAB'!$H$34:$P$40,MATCH($B20,'PERPETUITY MIDDLEMAN INPUT TAB'!$H$34:$H$40,0),MATCH(Z$4,'PERPETUITY MIDDLEMAN INPUT TAB'!$H$34:$P$34))^1/12</f>
        <v>1.9166666666666666E-3</v>
      </c>
      <c r="AA20" s="219">
        <f>INDEX('PERPETUITY MIDDLEMAN INPUT TAB'!$H$34:$P$40,MATCH($B20,'PERPETUITY MIDDLEMAN INPUT TAB'!$H$34:$H$40,0),MATCH(AA$4,'PERPETUITY MIDDLEMAN INPUT TAB'!$H$34:$P$34))^1/12</f>
        <v>1.9166666666666666E-3</v>
      </c>
      <c r="AB20" s="219">
        <f>INDEX('PERPETUITY MIDDLEMAN INPUT TAB'!$H$34:$P$40,MATCH($B20,'PERPETUITY MIDDLEMAN INPUT TAB'!$H$34:$H$40,0),MATCH(AB$4,'PERPETUITY MIDDLEMAN INPUT TAB'!$H$34:$P$34))^1/12</f>
        <v>1.9166666666666666E-3</v>
      </c>
      <c r="AC20" s="219">
        <f>INDEX('PERPETUITY MIDDLEMAN INPUT TAB'!$H$34:$P$40,MATCH($B20,'PERPETUITY MIDDLEMAN INPUT TAB'!$H$34:$H$40,0),MATCH(AC$4,'PERPETUITY MIDDLEMAN INPUT TAB'!$H$34:$P$34))^1/12</f>
        <v>2E-3</v>
      </c>
      <c r="AD20" s="219">
        <f>INDEX('PERPETUITY MIDDLEMAN INPUT TAB'!$H$34:$P$40,MATCH($B20,'PERPETUITY MIDDLEMAN INPUT TAB'!$H$34:$H$40,0),MATCH(AD$4,'PERPETUITY MIDDLEMAN INPUT TAB'!$H$34:$P$34))^1/12</f>
        <v>2E-3</v>
      </c>
      <c r="AE20" s="219">
        <f>INDEX('PERPETUITY MIDDLEMAN INPUT TAB'!$H$34:$P$40,MATCH($B20,'PERPETUITY MIDDLEMAN INPUT TAB'!$H$34:$H$40,0),MATCH(AE$4,'PERPETUITY MIDDLEMAN INPUT TAB'!$H$34:$P$34))^1/12</f>
        <v>2E-3</v>
      </c>
      <c r="AF20" s="219">
        <f>INDEX('PERPETUITY MIDDLEMAN INPUT TAB'!$H$34:$P$40,MATCH($B20,'PERPETUITY MIDDLEMAN INPUT TAB'!$H$34:$H$40,0),MATCH(AF$4,'PERPETUITY MIDDLEMAN INPUT TAB'!$H$34:$P$34))^1/12</f>
        <v>2E-3</v>
      </c>
      <c r="AG20" s="219">
        <f>INDEX('PERPETUITY MIDDLEMAN INPUT TAB'!$H$34:$P$40,MATCH($B20,'PERPETUITY MIDDLEMAN INPUT TAB'!$H$34:$H$40,0),MATCH(AG$4,'PERPETUITY MIDDLEMAN INPUT TAB'!$H$34:$P$34))^1/12</f>
        <v>2E-3</v>
      </c>
      <c r="AH20" s="219">
        <f>INDEX('PERPETUITY MIDDLEMAN INPUT TAB'!$H$34:$P$40,MATCH($B20,'PERPETUITY MIDDLEMAN INPUT TAB'!$H$34:$H$40,0),MATCH(AH$4,'PERPETUITY MIDDLEMAN INPUT TAB'!$H$34:$P$34))^1/12</f>
        <v>2E-3</v>
      </c>
      <c r="AI20" s="219">
        <f>INDEX('PERPETUITY MIDDLEMAN INPUT TAB'!$H$34:$P$40,MATCH($B20,'PERPETUITY MIDDLEMAN INPUT TAB'!$H$34:$H$40,0),MATCH(AI$4,'PERPETUITY MIDDLEMAN INPUT TAB'!$H$34:$P$34))^1/12</f>
        <v>2E-3</v>
      </c>
      <c r="AJ20" s="219">
        <f>INDEX('PERPETUITY MIDDLEMAN INPUT TAB'!$H$34:$P$40,MATCH($B20,'PERPETUITY MIDDLEMAN INPUT TAB'!$H$34:$H$40,0),MATCH(AJ$4,'PERPETUITY MIDDLEMAN INPUT TAB'!$H$34:$P$34))^1/12</f>
        <v>2E-3</v>
      </c>
      <c r="AK20" s="219">
        <f>INDEX('PERPETUITY MIDDLEMAN INPUT TAB'!$H$34:$P$40,MATCH($B20,'PERPETUITY MIDDLEMAN INPUT TAB'!$H$34:$H$40,0),MATCH(AK$4,'PERPETUITY MIDDLEMAN INPUT TAB'!$H$34:$P$34))^1/12</f>
        <v>2E-3</v>
      </c>
      <c r="AL20" s="219">
        <f>INDEX('PERPETUITY MIDDLEMAN INPUT TAB'!$H$34:$P$40,MATCH($B20,'PERPETUITY MIDDLEMAN INPUT TAB'!$H$34:$H$40,0),MATCH(AL$4,'PERPETUITY MIDDLEMAN INPUT TAB'!$H$34:$P$34))^1/12</f>
        <v>2E-3</v>
      </c>
      <c r="AM20" s="219">
        <f>INDEX('PERPETUITY MIDDLEMAN INPUT TAB'!$H$34:$P$40,MATCH($B20,'PERPETUITY MIDDLEMAN INPUT TAB'!$H$34:$H$40,0),MATCH(AM$4,'PERPETUITY MIDDLEMAN INPUT TAB'!$H$34:$P$34))^1/12</f>
        <v>2E-3</v>
      </c>
      <c r="AN20" s="219">
        <f>INDEX('PERPETUITY MIDDLEMAN INPUT TAB'!$H$34:$P$40,MATCH($B20,'PERPETUITY MIDDLEMAN INPUT TAB'!$H$34:$H$40,0),MATCH(AN$4,'PERPETUITY MIDDLEMAN INPUT TAB'!$H$34:$P$34))^1/12</f>
        <v>2E-3</v>
      </c>
      <c r="AO20" s="219">
        <f>INDEX('PERPETUITY MIDDLEMAN INPUT TAB'!$H$34:$P$40,MATCH($B20,'PERPETUITY MIDDLEMAN INPUT TAB'!$H$34:$H$40,0),MATCH(AO$4,'PERPETUITY MIDDLEMAN INPUT TAB'!$H$34:$P$34))^1/12</f>
        <v>2.0833333333333333E-3</v>
      </c>
      <c r="AP20" s="219">
        <f>INDEX('PERPETUITY MIDDLEMAN INPUT TAB'!$H$34:$P$40,MATCH($B20,'PERPETUITY MIDDLEMAN INPUT TAB'!$H$34:$H$40,0),MATCH(AP$4,'PERPETUITY MIDDLEMAN INPUT TAB'!$H$34:$P$34))^1/12</f>
        <v>2.0833333333333333E-3</v>
      </c>
      <c r="AQ20" s="219">
        <f>INDEX('PERPETUITY MIDDLEMAN INPUT TAB'!$H$34:$P$40,MATCH($B20,'PERPETUITY MIDDLEMAN INPUT TAB'!$H$34:$H$40,0),MATCH(AQ$4,'PERPETUITY MIDDLEMAN INPUT TAB'!$H$34:$P$34))^1/12</f>
        <v>2.0833333333333333E-3</v>
      </c>
      <c r="AR20" s="219">
        <f>INDEX('PERPETUITY MIDDLEMAN INPUT TAB'!$H$34:$P$40,MATCH($B20,'PERPETUITY MIDDLEMAN INPUT TAB'!$H$34:$H$40,0),MATCH(AR$4,'PERPETUITY MIDDLEMAN INPUT TAB'!$H$34:$P$34))^1/12</f>
        <v>2.0833333333333333E-3</v>
      </c>
      <c r="AS20" s="219">
        <f>INDEX('PERPETUITY MIDDLEMAN INPUT TAB'!$H$34:$P$40,MATCH($B20,'PERPETUITY MIDDLEMAN INPUT TAB'!$H$34:$H$40,0),MATCH(AS$4,'PERPETUITY MIDDLEMAN INPUT TAB'!$H$34:$P$34))^1/12</f>
        <v>2.0833333333333333E-3</v>
      </c>
      <c r="AT20" s="219">
        <f>INDEX('PERPETUITY MIDDLEMAN INPUT TAB'!$H$34:$P$40,MATCH($B20,'PERPETUITY MIDDLEMAN INPUT TAB'!$H$34:$H$40,0),MATCH(AT$4,'PERPETUITY MIDDLEMAN INPUT TAB'!$H$34:$P$34))^1/12</f>
        <v>2.0833333333333333E-3</v>
      </c>
      <c r="AU20" s="219">
        <f>INDEX('PERPETUITY MIDDLEMAN INPUT TAB'!$H$34:$P$40,MATCH($B20,'PERPETUITY MIDDLEMAN INPUT TAB'!$H$34:$H$40,0),MATCH(AU$4,'PERPETUITY MIDDLEMAN INPUT TAB'!$H$34:$P$34))^1/12</f>
        <v>2.0833333333333333E-3</v>
      </c>
      <c r="AV20" s="219">
        <f>INDEX('PERPETUITY MIDDLEMAN INPUT TAB'!$H$34:$P$40,MATCH($B20,'PERPETUITY MIDDLEMAN INPUT TAB'!$H$34:$H$40,0),MATCH(AV$4,'PERPETUITY MIDDLEMAN INPUT TAB'!$H$34:$P$34))^1/12</f>
        <v>2.0833333333333333E-3</v>
      </c>
      <c r="AW20" s="219">
        <f>INDEX('PERPETUITY MIDDLEMAN INPUT TAB'!$H$34:$P$40,MATCH($B20,'PERPETUITY MIDDLEMAN INPUT TAB'!$H$34:$H$40,0),MATCH(AW$4,'PERPETUITY MIDDLEMAN INPUT TAB'!$H$34:$P$34))^1/12</f>
        <v>2.0833333333333333E-3</v>
      </c>
      <c r="AX20" s="219">
        <f>INDEX('PERPETUITY MIDDLEMAN INPUT TAB'!$H$34:$P$40,MATCH($B20,'PERPETUITY MIDDLEMAN INPUT TAB'!$H$34:$H$40,0),MATCH(AX$4,'PERPETUITY MIDDLEMAN INPUT TAB'!$H$34:$P$34))^1/12</f>
        <v>2.0833333333333333E-3</v>
      </c>
      <c r="AY20" s="219">
        <f>INDEX('PERPETUITY MIDDLEMAN INPUT TAB'!$H$34:$P$40,MATCH($B20,'PERPETUITY MIDDLEMAN INPUT TAB'!$H$34:$H$40,0),MATCH(AY$4,'PERPETUITY MIDDLEMAN INPUT TAB'!$H$34:$P$34))^1/12</f>
        <v>2.0833333333333333E-3</v>
      </c>
      <c r="AZ20" s="219">
        <f>INDEX('PERPETUITY MIDDLEMAN INPUT TAB'!$H$34:$P$40,MATCH($B20,'PERPETUITY MIDDLEMAN INPUT TAB'!$H$34:$H$40,0),MATCH(AZ$4,'PERPETUITY MIDDLEMAN INPUT TAB'!$H$34:$P$34))^1/12</f>
        <v>2.0833333333333333E-3</v>
      </c>
      <c r="BA20" s="219">
        <f>INDEX('PERPETUITY MIDDLEMAN INPUT TAB'!$H$34:$P$40,MATCH($B20,'PERPETUITY MIDDLEMAN INPUT TAB'!$H$34:$H$40,0),MATCH(BA$4,'PERPETUITY MIDDLEMAN INPUT TAB'!$H$34:$P$34))^1/12</f>
        <v>2.166666666666667E-3</v>
      </c>
      <c r="BB20" s="219">
        <f>INDEX('PERPETUITY MIDDLEMAN INPUT TAB'!$H$34:$P$40,MATCH($B20,'PERPETUITY MIDDLEMAN INPUT TAB'!$H$34:$H$40,0),MATCH(BB$4,'PERPETUITY MIDDLEMAN INPUT TAB'!$H$34:$P$34))^1/12</f>
        <v>2.166666666666667E-3</v>
      </c>
      <c r="BC20" s="219">
        <f>INDEX('PERPETUITY MIDDLEMAN INPUT TAB'!$H$34:$P$40,MATCH($B20,'PERPETUITY MIDDLEMAN INPUT TAB'!$H$34:$H$40,0),MATCH(BC$4,'PERPETUITY MIDDLEMAN INPUT TAB'!$H$34:$P$34))^1/12</f>
        <v>2.166666666666667E-3</v>
      </c>
      <c r="BD20" s="219">
        <f>INDEX('PERPETUITY MIDDLEMAN INPUT TAB'!$H$34:$P$40,MATCH($B20,'PERPETUITY MIDDLEMAN INPUT TAB'!$H$34:$H$40,0),MATCH(BD$4,'PERPETUITY MIDDLEMAN INPUT TAB'!$H$34:$P$34))^1/12</f>
        <v>2.166666666666667E-3</v>
      </c>
      <c r="BE20" s="219">
        <f>INDEX('PERPETUITY MIDDLEMAN INPUT TAB'!$H$34:$P$40,MATCH($B20,'PERPETUITY MIDDLEMAN INPUT TAB'!$H$34:$H$40,0),MATCH(BE$4,'PERPETUITY MIDDLEMAN INPUT TAB'!$H$34:$P$34))^1/12</f>
        <v>2.166666666666667E-3</v>
      </c>
      <c r="BF20" s="219">
        <f>INDEX('PERPETUITY MIDDLEMAN INPUT TAB'!$H$34:$P$40,MATCH($B20,'PERPETUITY MIDDLEMAN INPUT TAB'!$H$34:$H$40,0),MATCH(BF$4,'PERPETUITY MIDDLEMAN INPUT TAB'!$H$34:$P$34))^1/12</f>
        <v>2.166666666666667E-3</v>
      </c>
      <c r="BG20" s="219">
        <f>INDEX('PERPETUITY MIDDLEMAN INPUT TAB'!$H$34:$P$40,MATCH($B20,'PERPETUITY MIDDLEMAN INPUT TAB'!$H$34:$H$40,0),MATCH(BG$4,'PERPETUITY MIDDLEMAN INPUT TAB'!$H$34:$P$34))^1/12</f>
        <v>2.166666666666667E-3</v>
      </c>
      <c r="BH20" s="219">
        <f>INDEX('PERPETUITY MIDDLEMAN INPUT TAB'!$H$34:$P$40,MATCH($B20,'PERPETUITY MIDDLEMAN INPUT TAB'!$H$34:$H$40,0),MATCH(BH$4,'PERPETUITY MIDDLEMAN INPUT TAB'!$H$34:$P$34))^1/12</f>
        <v>2.166666666666667E-3</v>
      </c>
      <c r="BI20" s="219">
        <f>INDEX('PERPETUITY MIDDLEMAN INPUT TAB'!$H$34:$P$40,MATCH($B20,'PERPETUITY MIDDLEMAN INPUT TAB'!$H$34:$H$40,0),MATCH(BI$4,'PERPETUITY MIDDLEMAN INPUT TAB'!$H$34:$P$34))^1/12</f>
        <v>2.166666666666667E-3</v>
      </c>
      <c r="BJ20" s="219">
        <f>INDEX('PERPETUITY MIDDLEMAN INPUT TAB'!$H$34:$P$40,MATCH($B20,'PERPETUITY MIDDLEMAN INPUT TAB'!$H$34:$H$40,0),MATCH(BJ$4,'PERPETUITY MIDDLEMAN INPUT TAB'!$H$34:$P$34))^1/12</f>
        <v>2.166666666666667E-3</v>
      </c>
      <c r="BK20" s="219">
        <f>INDEX('PERPETUITY MIDDLEMAN INPUT TAB'!$H$34:$P$40,MATCH($B20,'PERPETUITY MIDDLEMAN INPUT TAB'!$H$34:$H$40,0),MATCH(BK$4,'PERPETUITY MIDDLEMAN INPUT TAB'!$H$34:$P$34))^1/12</f>
        <v>2.166666666666667E-3</v>
      </c>
      <c r="BL20" s="219">
        <f>INDEX('PERPETUITY MIDDLEMAN INPUT TAB'!$H$34:$P$40,MATCH($B20,'PERPETUITY MIDDLEMAN INPUT TAB'!$H$34:$H$40,0),MATCH(BL$4,'PERPETUITY MIDDLEMAN INPUT TAB'!$H$34:$P$34))^1/12</f>
        <v>2.166666666666667E-3</v>
      </c>
      <c r="BM20" s="219">
        <f>INDEX('PERPETUITY MIDDLEMAN INPUT TAB'!$H$34:$P$40,MATCH($B20,'PERPETUITY MIDDLEMAN INPUT TAB'!$H$34:$H$40,0),MATCH(BM$4,'PERPETUITY MIDDLEMAN INPUT TAB'!$H$34:$P$34))^1/12</f>
        <v>0</v>
      </c>
      <c r="BN20" s="219">
        <f>INDEX('PERPETUITY MIDDLEMAN INPUT TAB'!$H$34:$P$40,MATCH($B20,'PERPETUITY MIDDLEMAN INPUT TAB'!$H$34:$H$40,0),MATCH(BN$4,'PERPETUITY MIDDLEMAN INPUT TAB'!$H$34:$P$34))^1/12</f>
        <v>0</v>
      </c>
      <c r="BO20" s="219">
        <f>INDEX('PERPETUITY MIDDLEMAN INPUT TAB'!$H$34:$P$40,MATCH($B20,'PERPETUITY MIDDLEMAN INPUT TAB'!$H$34:$H$40,0),MATCH(BO$4,'PERPETUITY MIDDLEMAN INPUT TAB'!$H$34:$P$34))^1/12</f>
        <v>0</v>
      </c>
      <c r="BP20" s="219">
        <f>INDEX('PERPETUITY MIDDLEMAN INPUT TAB'!$H$34:$P$40,MATCH($B20,'PERPETUITY MIDDLEMAN INPUT TAB'!$H$34:$H$40,0),MATCH(BP$4,'PERPETUITY MIDDLEMAN INPUT TAB'!$H$34:$P$34))^1/12</f>
        <v>0</v>
      </c>
      <c r="BQ20" s="219">
        <f>INDEX('PERPETUITY MIDDLEMAN INPUT TAB'!$H$34:$P$40,MATCH($B20,'PERPETUITY MIDDLEMAN INPUT TAB'!$H$34:$H$40,0),MATCH(BQ$4,'PERPETUITY MIDDLEMAN INPUT TAB'!$H$34:$P$34))^1/12</f>
        <v>0</v>
      </c>
      <c r="BR20" s="219">
        <f>INDEX('PERPETUITY MIDDLEMAN INPUT TAB'!$H$34:$P$40,MATCH($B20,'PERPETUITY MIDDLEMAN INPUT TAB'!$H$34:$H$40,0),MATCH(BR$4,'PERPETUITY MIDDLEMAN INPUT TAB'!$H$34:$P$34))^1/12</f>
        <v>0</v>
      </c>
      <c r="BS20" s="219">
        <f>INDEX('PERPETUITY MIDDLEMAN INPUT TAB'!$H$34:$P$40,MATCH($B20,'PERPETUITY MIDDLEMAN INPUT TAB'!$H$34:$H$40,0),MATCH(BS$4,'PERPETUITY MIDDLEMAN INPUT TAB'!$H$34:$P$34))^1/12</f>
        <v>0</v>
      </c>
      <c r="BT20" s="219">
        <f>INDEX('PERPETUITY MIDDLEMAN INPUT TAB'!$H$34:$P$40,MATCH($B20,'PERPETUITY MIDDLEMAN INPUT TAB'!$H$34:$H$40,0),MATCH(BT$4,'PERPETUITY MIDDLEMAN INPUT TAB'!$H$34:$P$34))^1/12</f>
        <v>0</v>
      </c>
      <c r="BU20" s="219">
        <f>INDEX('PERPETUITY MIDDLEMAN INPUT TAB'!$H$34:$P$40,MATCH($B20,'PERPETUITY MIDDLEMAN INPUT TAB'!$H$34:$H$40,0),MATCH(BU$4,'PERPETUITY MIDDLEMAN INPUT TAB'!$H$34:$P$34))^1/12</f>
        <v>0</v>
      </c>
      <c r="BV20" s="219">
        <f>INDEX('PERPETUITY MIDDLEMAN INPUT TAB'!$H$34:$P$40,MATCH($B20,'PERPETUITY MIDDLEMAN INPUT TAB'!$H$34:$H$40,0),MATCH(BV$4,'PERPETUITY MIDDLEMAN INPUT TAB'!$H$34:$P$34))^1/12</f>
        <v>0</v>
      </c>
      <c r="BW20" s="219">
        <f>INDEX('PERPETUITY MIDDLEMAN INPUT TAB'!$H$34:$P$40,MATCH($B20,'PERPETUITY MIDDLEMAN INPUT TAB'!$H$34:$H$40,0),MATCH(BW$4,'PERPETUITY MIDDLEMAN INPUT TAB'!$H$34:$P$34))^1/12</f>
        <v>0</v>
      </c>
      <c r="BX20" s="219">
        <f>INDEX('PERPETUITY MIDDLEMAN INPUT TAB'!$H$34:$P$40,MATCH($B20,'PERPETUITY MIDDLEMAN INPUT TAB'!$H$34:$H$40,0),MATCH(BX$4,'PERPETUITY MIDDLEMAN INPUT TAB'!$H$34:$P$34))^1/12</f>
        <v>0</v>
      </c>
      <c r="BY20" s="219">
        <f>INDEX('PERPETUITY MIDDLEMAN INPUT TAB'!$H$34:$P$40,MATCH($B20,'PERPETUITY MIDDLEMAN INPUT TAB'!$H$34:$H$40,0),MATCH(BY$4,'PERPETUITY MIDDLEMAN INPUT TAB'!$H$34:$P$34))^1/12</f>
        <v>0</v>
      </c>
      <c r="BZ20" s="219">
        <f>INDEX('PERPETUITY MIDDLEMAN INPUT TAB'!$H$34:$P$40,MATCH($B20,'PERPETUITY MIDDLEMAN INPUT TAB'!$H$34:$H$40,0),MATCH(BZ$4,'PERPETUITY MIDDLEMAN INPUT TAB'!$H$34:$P$34))^1/12</f>
        <v>0</v>
      </c>
      <c r="CA20" s="219">
        <f>INDEX('PERPETUITY MIDDLEMAN INPUT TAB'!$H$34:$P$40,MATCH($B20,'PERPETUITY MIDDLEMAN INPUT TAB'!$H$34:$H$40,0),MATCH(CA$4,'PERPETUITY MIDDLEMAN INPUT TAB'!$H$34:$P$34))^1/12</f>
        <v>0</v>
      </c>
      <c r="CB20" s="219">
        <f>INDEX('PERPETUITY MIDDLEMAN INPUT TAB'!$H$34:$P$40,MATCH($B20,'PERPETUITY MIDDLEMAN INPUT TAB'!$H$34:$H$40,0),MATCH(CB$4,'PERPETUITY MIDDLEMAN INPUT TAB'!$H$34:$P$34))^1/12</f>
        <v>0</v>
      </c>
      <c r="CC20" s="219">
        <f>INDEX('PERPETUITY MIDDLEMAN INPUT TAB'!$H$34:$P$40,MATCH($B20,'PERPETUITY MIDDLEMAN INPUT TAB'!$H$34:$H$40,0),MATCH(CC$4,'PERPETUITY MIDDLEMAN INPUT TAB'!$H$34:$P$34))^1/12</f>
        <v>0</v>
      </c>
      <c r="CD20" s="219">
        <f>INDEX('PERPETUITY MIDDLEMAN INPUT TAB'!$H$34:$P$40,MATCH($B20,'PERPETUITY MIDDLEMAN INPUT TAB'!$H$34:$H$40,0),MATCH(CD$4,'PERPETUITY MIDDLEMAN INPUT TAB'!$H$34:$P$34))^1/12</f>
        <v>0</v>
      </c>
      <c r="CE20" s="219">
        <f>INDEX('PERPETUITY MIDDLEMAN INPUT TAB'!$H$34:$P$40,MATCH($B20,'PERPETUITY MIDDLEMAN INPUT TAB'!$H$34:$H$40,0),MATCH(CE$4,'PERPETUITY MIDDLEMAN INPUT TAB'!$H$34:$P$34))^1/12</f>
        <v>0</v>
      </c>
      <c r="CF20" s="219">
        <f>INDEX('PERPETUITY MIDDLEMAN INPUT TAB'!$H$34:$P$40,MATCH($B20,'PERPETUITY MIDDLEMAN INPUT TAB'!$H$34:$H$40,0),MATCH(CF$4,'PERPETUITY MIDDLEMAN INPUT TAB'!$H$34:$P$34))^1/12</f>
        <v>0</v>
      </c>
      <c r="CG20" s="219">
        <f>INDEX('PERPETUITY MIDDLEMAN INPUT TAB'!$H$34:$P$40,MATCH($B20,'PERPETUITY MIDDLEMAN INPUT TAB'!$H$34:$H$40,0),MATCH(CG$4,'PERPETUITY MIDDLEMAN INPUT TAB'!$H$34:$P$34))^1/12</f>
        <v>0</v>
      </c>
      <c r="CH20" s="219">
        <f>INDEX('PERPETUITY MIDDLEMAN INPUT TAB'!$H$34:$P$40,MATCH($B20,'PERPETUITY MIDDLEMAN INPUT TAB'!$H$34:$H$40,0),MATCH(CH$4,'PERPETUITY MIDDLEMAN INPUT TAB'!$H$34:$P$34))^1/12</f>
        <v>0</v>
      </c>
      <c r="CI20" s="219">
        <f>INDEX('PERPETUITY MIDDLEMAN INPUT TAB'!$H$34:$P$40,MATCH($B20,'PERPETUITY MIDDLEMAN INPUT TAB'!$H$34:$H$40,0),MATCH(CI$4,'PERPETUITY MIDDLEMAN INPUT TAB'!$H$34:$P$34))^1/12</f>
        <v>0</v>
      </c>
      <c r="CJ20" s="219">
        <f>INDEX('PERPETUITY MIDDLEMAN INPUT TAB'!$H$34:$P$40,MATCH($B20,'PERPETUITY MIDDLEMAN INPUT TAB'!$H$34:$H$40,0),MATCH(CJ$4,'PERPETUITY MIDDLEMAN INPUT TAB'!$H$34:$P$34))^1/12</f>
        <v>0</v>
      </c>
      <c r="CK20" s="219">
        <f>INDEX('PERPETUITY MIDDLEMAN INPUT TAB'!$H$34:$P$40,MATCH($B20,'PERPETUITY MIDDLEMAN INPUT TAB'!$H$34:$H$40,0),MATCH(CK$4,'PERPETUITY MIDDLEMAN INPUT TAB'!$H$34:$P$34))^1/12</f>
        <v>0</v>
      </c>
      <c r="CL20" s="219">
        <f>INDEX('PERPETUITY MIDDLEMAN INPUT TAB'!$H$34:$P$40,MATCH($B20,'PERPETUITY MIDDLEMAN INPUT TAB'!$H$34:$H$40,0),MATCH(CL$4,'PERPETUITY MIDDLEMAN INPUT TAB'!$H$34:$P$34))^1/12</f>
        <v>0</v>
      </c>
      <c r="CM20" s="219">
        <f>INDEX('PERPETUITY MIDDLEMAN INPUT TAB'!$H$34:$P$40,MATCH($B20,'PERPETUITY MIDDLEMAN INPUT TAB'!$H$34:$H$40,0),MATCH(CM$4,'PERPETUITY MIDDLEMAN INPUT TAB'!$H$34:$P$34))^1/12</f>
        <v>0</v>
      </c>
      <c r="CN20" s="219">
        <f>INDEX('PERPETUITY MIDDLEMAN INPUT TAB'!$H$34:$P$40,MATCH($B20,'PERPETUITY MIDDLEMAN INPUT TAB'!$H$34:$H$40,0),MATCH(CN$4,'PERPETUITY MIDDLEMAN INPUT TAB'!$H$34:$P$34))^1/12</f>
        <v>0</v>
      </c>
      <c r="CO20" s="219">
        <f>INDEX('PERPETUITY MIDDLEMAN INPUT TAB'!$H$34:$P$40,MATCH($B20,'PERPETUITY MIDDLEMAN INPUT TAB'!$H$34:$H$40,0),MATCH(CO$4,'PERPETUITY MIDDLEMAN INPUT TAB'!$H$34:$P$34))^1/12</f>
        <v>0</v>
      </c>
      <c r="CP20" s="219">
        <f>INDEX('PERPETUITY MIDDLEMAN INPUT TAB'!$H$34:$P$40,MATCH($B20,'PERPETUITY MIDDLEMAN INPUT TAB'!$H$34:$H$40,0),MATCH(CP$4,'PERPETUITY MIDDLEMAN INPUT TAB'!$H$34:$P$34))^1/12</f>
        <v>0</v>
      </c>
      <c r="CQ20" s="219">
        <f>INDEX('PERPETUITY MIDDLEMAN INPUT TAB'!$H$34:$P$40,MATCH($B20,'PERPETUITY MIDDLEMAN INPUT TAB'!$H$34:$H$40,0),MATCH(CQ$4,'PERPETUITY MIDDLEMAN INPUT TAB'!$H$34:$P$34))^1/12</f>
        <v>0</v>
      </c>
      <c r="CR20" s="219">
        <f>INDEX('PERPETUITY MIDDLEMAN INPUT TAB'!$H$34:$P$40,MATCH($B20,'PERPETUITY MIDDLEMAN INPUT TAB'!$H$34:$H$40,0),MATCH(CR$4,'PERPETUITY MIDDLEMAN INPUT TAB'!$H$34:$P$34))^1/12</f>
        <v>0</v>
      </c>
      <c r="CS20" s="219">
        <f>INDEX('PERPETUITY MIDDLEMAN INPUT TAB'!$H$34:$P$40,MATCH($B20,'PERPETUITY MIDDLEMAN INPUT TAB'!$H$34:$H$40,0),MATCH(CS$4,'PERPETUITY MIDDLEMAN INPUT TAB'!$H$34:$P$34))^1/12</f>
        <v>0</v>
      </c>
      <c r="CT20" s="219">
        <f>INDEX('PERPETUITY MIDDLEMAN INPUT TAB'!$H$34:$P$40,MATCH($B20,'PERPETUITY MIDDLEMAN INPUT TAB'!$H$34:$H$40,0),MATCH(CT$4,'PERPETUITY MIDDLEMAN INPUT TAB'!$H$34:$P$34))^1/12</f>
        <v>0</v>
      </c>
      <c r="CU20" s="219">
        <f>INDEX('PERPETUITY MIDDLEMAN INPUT TAB'!$H$34:$P$40,MATCH($B20,'PERPETUITY MIDDLEMAN INPUT TAB'!$H$34:$H$40,0),MATCH(CU$4,'PERPETUITY MIDDLEMAN INPUT TAB'!$H$34:$P$34))^1/12</f>
        <v>0</v>
      </c>
      <c r="CV20" s="219">
        <f>INDEX('PERPETUITY MIDDLEMAN INPUT TAB'!$H$34:$P$40,MATCH($B20,'PERPETUITY MIDDLEMAN INPUT TAB'!$H$34:$H$40,0),MATCH(CV$4,'PERPETUITY MIDDLEMAN INPUT TAB'!$H$34:$P$34))^1/12</f>
        <v>0</v>
      </c>
      <c r="CW20" s="219">
        <f>INDEX('PERPETUITY MIDDLEMAN INPUT TAB'!$H$34:$P$40,MATCH($B20,'PERPETUITY MIDDLEMAN INPUT TAB'!$H$34:$H$40,0),MATCH(CW$4,'PERPETUITY MIDDLEMAN INPUT TAB'!$H$34:$P$34))^1/12</f>
        <v>0</v>
      </c>
      <c r="CX20" s="219">
        <f>INDEX('PERPETUITY MIDDLEMAN INPUT TAB'!$H$34:$P$40,MATCH($B20,'PERPETUITY MIDDLEMAN INPUT TAB'!$H$34:$H$40,0),MATCH(CX$4,'PERPETUITY MIDDLEMAN INPUT TAB'!$H$34:$P$34))^1/12</f>
        <v>0</v>
      </c>
      <c r="CY20" s="219">
        <f>INDEX('PERPETUITY MIDDLEMAN INPUT TAB'!$H$34:$P$40,MATCH($B20,'PERPETUITY MIDDLEMAN INPUT TAB'!$H$34:$H$40,0),MATCH(CY$4,'PERPETUITY MIDDLEMAN INPUT TAB'!$H$34:$P$34))^1/12</f>
        <v>0</v>
      </c>
      <c r="CZ20" s="219">
        <f>INDEX('PERPETUITY MIDDLEMAN INPUT TAB'!$H$34:$P$40,MATCH($B20,'PERPETUITY MIDDLEMAN INPUT TAB'!$H$34:$H$40,0),MATCH(CZ$4,'PERPETUITY MIDDLEMAN INPUT TAB'!$H$34:$P$34))^1/12</f>
        <v>0</v>
      </c>
      <c r="DA20" s="219">
        <f>INDEX('PERPETUITY MIDDLEMAN INPUT TAB'!$H$34:$P$40,MATCH($B20,'PERPETUITY MIDDLEMAN INPUT TAB'!$H$34:$H$40,0),MATCH(DA$4,'PERPETUITY MIDDLEMAN INPUT TAB'!$H$34:$P$34))^1/12</f>
        <v>0</v>
      </c>
      <c r="DB20" s="219">
        <f>INDEX('PERPETUITY MIDDLEMAN INPUT TAB'!$H$34:$P$40,MATCH($B20,'PERPETUITY MIDDLEMAN INPUT TAB'!$H$34:$H$40,0),MATCH(DB$4,'PERPETUITY MIDDLEMAN INPUT TAB'!$H$34:$P$34))^1/12</f>
        <v>0</v>
      </c>
      <c r="DC20" s="219">
        <f>INDEX('PERPETUITY MIDDLEMAN INPUT TAB'!$H$34:$P$40,MATCH($B20,'PERPETUITY MIDDLEMAN INPUT TAB'!$H$34:$H$40,0),MATCH(DC$4,'PERPETUITY MIDDLEMAN INPUT TAB'!$H$34:$P$34))^1/12</f>
        <v>0</v>
      </c>
      <c r="DD20" s="219">
        <f>INDEX('PERPETUITY MIDDLEMAN INPUT TAB'!$H$34:$P$40,MATCH($B20,'PERPETUITY MIDDLEMAN INPUT TAB'!$H$34:$H$40,0),MATCH(DD$4,'PERPETUITY MIDDLEMAN INPUT TAB'!$H$34:$P$34))^1/12</f>
        <v>0</v>
      </c>
      <c r="DE20" s="219">
        <f>INDEX('PERPETUITY MIDDLEMAN INPUT TAB'!$H$34:$P$40,MATCH($B20,'PERPETUITY MIDDLEMAN INPUT TAB'!$H$34:$H$40,0),MATCH(DE$4,'PERPETUITY MIDDLEMAN INPUT TAB'!$H$34:$P$34))^1/12</f>
        <v>0</v>
      </c>
      <c r="DF20" s="219">
        <f>INDEX('PERPETUITY MIDDLEMAN INPUT TAB'!$H$34:$P$40,MATCH($B20,'PERPETUITY MIDDLEMAN INPUT TAB'!$H$34:$H$40,0),MATCH(DF$4,'PERPETUITY MIDDLEMAN INPUT TAB'!$H$34:$P$34))^1/12</f>
        <v>0</v>
      </c>
      <c r="DG20" s="219">
        <f>INDEX('PERPETUITY MIDDLEMAN INPUT TAB'!$H$34:$P$40,MATCH($B20,'PERPETUITY MIDDLEMAN INPUT TAB'!$H$34:$H$40,0),MATCH(DG$4,'PERPETUITY MIDDLEMAN INPUT TAB'!$H$34:$P$34))^1/12</f>
        <v>0</v>
      </c>
      <c r="DH20" s="219">
        <f>INDEX('PERPETUITY MIDDLEMAN INPUT TAB'!$H$34:$P$40,MATCH($B20,'PERPETUITY MIDDLEMAN INPUT TAB'!$H$34:$H$40,0),MATCH(DH$4,'PERPETUITY MIDDLEMAN INPUT TAB'!$H$34:$P$34))^1/12</f>
        <v>0</v>
      </c>
      <c r="DI20" s="219">
        <f>INDEX('PERPETUITY MIDDLEMAN INPUT TAB'!$H$34:$P$40,MATCH($B20,'PERPETUITY MIDDLEMAN INPUT TAB'!$H$34:$H$40,0),MATCH(DI$4,'PERPETUITY MIDDLEMAN INPUT TAB'!$H$34:$P$34))^1/12</f>
        <v>0</v>
      </c>
      <c r="DJ20" s="219">
        <f>INDEX('PERPETUITY MIDDLEMAN INPUT TAB'!$H$34:$P$40,MATCH($B20,'PERPETUITY MIDDLEMAN INPUT TAB'!$H$34:$H$40,0),MATCH(DJ$4,'PERPETUITY MIDDLEMAN INPUT TAB'!$H$34:$P$34))^1/12</f>
        <v>0</v>
      </c>
      <c r="DK20" s="219">
        <f>INDEX('PERPETUITY MIDDLEMAN INPUT TAB'!$H$34:$P$40,MATCH($B20,'PERPETUITY MIDDLEMAN INPUT TAB'!$H$34:$H$40,0),MATCH(DK$4,'PERPETUITY MIDDLEMAN INPUT TAB'!$H$34:$P$34))^1/12</f>
        <v>0</v>
      </c>
      <c r="DL20" s="219">
        <f>INDEX('PERPETUITY MIDDLEMAN INPUT TAB'!$H$34:$P$40,MATCH($B20,'PERPETUITY MIDDLEMAN INPUT TAB'!$H$34:$H$40,0),MATCH(DL$4,'PERPETUITY MIDDLEMAN INPUT TAB'!$H$34:$P$34))^1/12</f>
        <v>0</v>
      </c>
      <c r="DM20" s="219">
        <f>INDEX('PERPETUITY MIDDLEMAN INPUT TAB'!$H$34:$P$40,MATCH($B20,'PERPETUITY MIDDLEMAN INPUT TAB'!$H$34:$H$40,0),MATCH(DM$4,'PERPETUITY MIDDLEMAN INPUT TAB'!$H$34:$P$34))^1/12</f>
        <v>0</v>
      </c>
      <c r="DN20" s="219">
        <f>INDEX('PERPETUITY MIDDLEMAN INPUT TAB'!$H$34:$P$40,MATCH($B20,'PERPETUITY MIDDLEMAN INPUT TAB'!$H$34:$H$40,0),MATCH(DN$4,'PERPETUITY MIDDLEMAN INPUT TAB'!$H$34:$P$34))^1/12</f>
        <v>0</v>
      </c>
      <c r="DO20" s="219">
        <f>INDEX('PERPETUITY MIDDLEMAN INPUT TAB'!$H$34:$P$40,MATCH($B20,'PERPETUITY MIDDLEMAN INPUT TAB'!$H$34:$H$40,0),MATCH(DO$4,'PERPETUITY MIDDLEMAN INPUT TAB'!$H$34:$P$34))^1/12</f>
        <v>0</v>
      </c>
      <c r="DP20" s="219">
        <f>INDEX('PERPETUITY MIDDLEMAN INPUT TAB'!$H$34:$P$40,MATCH($B20,'PERPETUITY MIDDLEMAN INPUT TAB'!$H$34:$H$40,0),MATCH(DP$4,'PERPETUITY MIDDLEMAN INPUT TAB'!$H$34:$P$34))^1/12</f>
        <v>0</v>
      </c>
      <c r="DQ20" s="219">
        <f>INDEX('PERPETUITY MIDDLEMAN INPUT TAB'!$H$34:$P$40,MATCH($B20,'PERPETUITY MIDDLEMAN INPUT TAB'!$H$34:$H$40,0),MATCH(DQ$4,'PERPETUITY MIDDLEMAN INPUT TAB'!$H$34:$P$34))^1/12</f>
        <v>0</v>
      </c>
      <c r="DR20" s="219">
        <f>INDEX('PERPETUITY MIDDLEMAN INPUT TAB'!$H$34:$P$40,MATCH($B20,'PERPETUITY MIDDLEMAN INPUT TAB'!$H$34:$H$40,0),MATCH(DR$4,'PERPETUITY MIDDLEMAN INPUT TAB'!$H$34:$P$34))^1/12</f>
        <v>0</v>
      </c>
      <c r="DS20" s="219">
        <f>INDEX('PERPETUITY MIDDLEMAN INPUT TAB'!$H$34:$P$40,MATCH($B20,'PERPETUITY MIDDLEMAN INPUT TAB'!$H$34:$H$40,0),MATCH(DS$4,'PERPETUITY MIDDLEMAN INPUT TAB'!$H$34:$P$34))^1/12</f>
        <v>0</v>
      </c>
      <c r="DT20" s="219">
        <f>INDEX('PERPETUITY MIDDLEMAN INPUT TAB'!$H$34:$P$40,MATCH($B20,'PERPETUITY MIDDLEMAN INPUT TAB'!$H$34:$H$40,0),MATCH(DT$4,'PERPETUITY MIDDLEMAN INPUT TAB'!$H$34:$P$34))^1/12</f>
        <v>0</v>
      </c>
      <c r="DV20" s="378"/>
      <c r="DW20" s="226"/>
      <c r="DX20" s="226"/>
      <c r="DY20" s="226"/>
      <c r="DZ20" s="226"/>
      <c r="EA20" s="226"/>
      <c r="EB20" s="226"/>
      <c r="EC20" s="226"/>
      <c r="ED20" s="226"/>
      <c r="EE20" s="226"/>
      <c r="EF20" s="379"/>
    </row>
    <row r="21" spans="2:136" s="49" customFormat="1" ht="15.75" customHeight="1">
      <c r="B21" s="54" t="s">
        <v>1366</v>
      </c>
      <c r="C21" s="55"/>
      <c r="D21" s="219"/>
      <c r="E21" s="219">
        <f>INDEX('PERPETUITY MIDDLEMAN INPUT TAB'!$H$34:$P$40,MATCH($B21,'PERPETUITY MIDDLEMAN INPUT TAB'!$H$34:$H$40,0),MATCH(E$4,'PERPETUITY MIDDLEMAN INPUT TAB'!$H$34:$P$34))^1/12</f>
        <v>1.8333333333333333E-3</v>
      </c>
      <c r="F21" s="219">
        <f>INDEX('PERPETUITY MIDDLEMAN INPUT TAB'!$H$34:$P$40,MATCH($B21,'PERPETUITY MIDDLEMAN INPUT TAB'!$H$34:$H$40,0),MATCH(F$4,'PERPETUITY MIDDLEMAN INPUT TAB'!$H$34:$P$34))^1/12</f>
        <v>1.8333333333333333E-3</v>
      </c>
      <c r="G21" s="219">
        <f>INDEX('PERPETUITY MIDDLEMAN INPUT TAB'!$H$34:$P$40,MATCH($B21,'PERPETUITY MIDDLEMAN INPUT TAB'!$H$34:$H$40,0),MATCH(G$4,'PERPETUITY MIDDLEMAN INPUT TAB'!$H$34:$P$34))^1/12</f>
        <v>1.8333333333333333E-3</v>
      </c>
      <c r="H21" s="219">
        <f>INDEX('PERPETUITY MIDDLEMAN INPUT TAB'!$H$34:$P$40,MATCH($B21,'PERPETUITY MIDDLEMAN INPUT TAB'!$H$34:$H$40,0),MATCH(H$4,'PERPETUITY MIDDLEMAN INPUT TAB'!$H$34:$P$34))^1/12</f>
        <v>1.8333333333333333E-3</v>
      </c>
      <c r="I21" s="219">
        <f>INDEX('PERPETUITY MIDDLEMAN INPUT TAB'!$H$34:$P$40,MATCH($B21,'PERPETUITY MIDDLEMAN INPUT TAB'!$H$34:$H$40,0),MATCH(I$4,'PERPETUITY MIDDLEMAN INPUT TAB'!$H$34:$P$34))^1/12</f>
        <v>1.8333333333333333E-3</v>
      </c>
      <c r="J21" s="219">
        <f>INDEX('PERPETUITY MIDDLEMAN INPUT TAB'!$H$34:$P$40,MATCH($B21,'PERPETUITY MIDDLEMAN INPUT TAB'!$H$34:$H$40,0),MATCH(J$4,'PERPETUITY MIDDLEMAN INPUT TAB'!$H$34:$P$34))^1/12</f>
        <v>1.8333333333333333E-3</v>
      </c>
      <c r="K21" s="219">
        <f>INDEX('PERPETUITY MIDDLEMAN INPUT TAB'!$H$34:$P$40,MATCH($B21,'PERPETUITY MIDDLEMAN INPUT TAB'!$H$34:$H$40,0),MATCH(K$4,'PERPETUITY MIDDLEMAN INPUT TAB'!$H$34:$P$34))^1/12</f>
        <v>1.8333333333333333E-3</v>
      </c>
      <c r="L21" s="219">
        <f>INDEX('PERPETUITY MIDDLEMAN INPUT TAB'!$H$34:$P$40,MATCH($B21,'PERPETUITY MIDDLEMAN INPUT TAB'!$H$34:$H$40,0),MATCH(L$4,'PERPETUITY MIDDLEMAN INPUT TAB'!$H$34:$P$34))^1/12</f>
        <v>1.8333333333333333E-3</v>
      </c>
      <c r="M21" s="219">
        <f>INDEX('PERPETUITY MIDDLEMAN INPUT TAB'!$H$34:$P$40,MATCH($B21,'PERPETUITY MIDDLEMAN INPUT TAB'!$H$34:$H$40,0),MATCH(M$4,'PERPETUITY MIDDLEMAN INPUT TAB'!$H$34:$P$34))^1/12</f>
        <v>1.8333333333333333E-3</v>
      </c>
      <c r="N21" s="219">
        <f>INDEX('PERPETUITY MIDDLEMAN INPUT TAB'!$H$34:$P$40,MATCH($B21,'PERPETUITY MIDDLEMAN INPUT TAB'!$H$34:$H$40,0),MATCH(N$4,'PERPETUITY MIDDLEMAN INPUT TAB'!$H$34:$P$34))^1/12</f>
        <v>1.8333333333333333E-3</v>
      </c>
      <c r="O21" s="219">
        <f>INDEX('PERPETUITY MIDDLEMAN INPUT TAB'!$H$34:$P$40,MATCH($B21,'PERPETUITY MIDDLEMAN INPUT TAB'!$H$34:$H$40,0),MATCH(O$4,'PERPETUITY MIDDLEMAN INPUT TAB'!$H$34:$P$34))^1/12</f>
        <v>1.8333333333333333E-3</v>
      </c>
      <c r="P21" s="219">
        <f>INDEX('PERPETUITY MIDDLEMAN INPUT TAB'!$H$34:$P$40,MATCH($B21,'PERPETUITY MIDDLEMAN INPUT TAB'!$H$34:$H$40,0),MATCH(P$4,'PERPETUITY MIDDLEMAN INPUT TAB'!$H$34:$P$34))^1/12</f>
        <v>1.8333333333333333E-3</v>
      </c>
      <c r="Q21" s="219">
        <f>INDEX('PERPETUITY MIDDLEMAN INPUT TAB'!$H$34:$P$40,MATCH($B21,'PERPETUITY MIDDLEMAN INPUT TAB'!$H$34:$H$40,0),MATCH(Q$4,'PERPETUITY MIDDLEMAN INPUT TAB'!$H$34:$P$34))^1/12</f>
        <v>1.9166666666666666E-3</v>
      </c>
      <c r="R21" s="219">
        <f>INDEX('PERPETUITY MIDDLEMAN INPUT TAB'!$H$34:$P$40,MATCH($B21,'PERPETUITY MIDDLEMAN INPUT TAB'!$H$34:$H$40,0),MATCH(R$4,'PERPETUITY MIDDLEMAN INPUT TAB'!$H$34:$P$34))^1/12</f>
        <v>1.9166666666666666E-3</v>
      </c>
      <c r="S21" s="219">
        <f>INDEX('PERPETUITY MIDDLEMAN INPUT TAB'!$H$34:$P$40,MATCH($B21,'PERPETUITY MIDDLEMAN INPUT TAB'!$H$34:$H$40,0),MATCH(S$4,'PERPETUITY MIDDLEMAN INPUT TAB'!$H$34:$P$34))^1/12</f>
        <v>1.9166666666666666E-3</v>
      </c>
      <c r="T21" s="219">
        <f>INDEX('PERPETUITY MIDDLEMAN INPUT TAB'!$H$34:$P$40,MATCH($B21,'PERPETUITY MIDDLEMAN INPUT TAB'!$H$34:$H$40,0),MATCH(T$4,'PERPETUITY MIDDLEMAN INPUT TAB'!$H$34:$P$34))^1/12</f>
        <v>1.9166666666666666E-3</v>
      </c>
      <c r="U21" s="219">
        <f>INDEX('PERPETUITY MIDDLEMAN INPUT TAB'!$H$34:$P$40,MATCH($B21,'PERPETUITY MIDDLEMAN INPUT TAB'!$H$34:$H$40,0),MATCH(U$4,'PERPETUITY MIDDLEMAN INPUT TAB'!$H$34:$P$34))^1/12</f>
        <v>1.9166666666666666E-3</v>
      </c>
      <c r="V21" s="219">
        <f>INDEX('PERPETUITY MIDDLEMAN INPUT TAB'!$H$34:$P$40,MATCH($B21,'PERPETUITY MIDDLEMAN INPUT TAB'!$H$34:$H$40,0),MATCH(V$4,'PERPETUITY MIDDLEMAN INPUT TAB'!$H$34:$P$34))^1/12</f>
        <v>1.9166666666666666E-3</v>
      </c>
      <c r="W21" s="219">
        <f>INDEX('PERPETUITY MIDDLEMAN INPUT TAB'!$H$34:$P$40,MATCH($B21,'PERPETUITY MIDDLEMAN INPUT TAB'!$H$34:$H$40,0),MATCH(W$4,'PERPETUITY MIDDLEMAN INPUT TAB'!$H$34:$P$34))^1/12</f>
        <v>1.9166666666666666E-3</v>
      </c>
      <c r="X21" s="219">
        <f>INDEX('PERPETUITY MIDDLEMAN INPUT TAB'!$H$34:$P$40,MATCH($B21,'PERPETUITY MIDDLEMAN INPUT TAB'!$H$34:$H$40,0),MATCH(X$4,'PERPETUITY MIDDLEMAN INPUT TAB'!$H$34:$P$34))^1/12</f>
        <v>1.9166666666666666E-3</v>
      </c>
      <c r="Y21" s="219">
        <f>INDEX('PERPETUITY MIDDLEMAN INPUT TAB'!$H$34:$P$40,MATCH($B21,'PERPETUITY MIDDLEMAN INPUT TAB'!$H$34:$H$40,0),MATCH(Y$4,'PERPETUITY MIDDLEMAN INPUT TAB'!$H$34:$P$34))^1/12</f>
        <v>1.9166666666666666E-3</v>
      </c>
      <c r="Z21" s="219">
        <f>INDEX('PERPETUITY MIDDLEMAN INPUT TAB'!$H$34:$P$40,MATCH($B21,'PERPETUITY MIDDLEMAN INPUT TAB'!$H$34:$H$40,0),MATCH(Z$4,'PERPETUITY MIDDLEMAN INPUT TAB'!$H$34:$P$34))^1/12</f>
        <v>1.9166666666666666E-3</v>
      </c>
      <c r="AA21" s="219">
        <f>INDEX('PERPETUITY MIDDLEMAN INPUT TAB'!$H$34:$P$40,MATCH($B21,'PERPETUITY MIDDLEMAN INPUT TAB'!$H$34:$H$40,0),MATCH(AA$4,'PERPETUITY MIDDLEMAN INPUT TAB'!$H$34:$P$34))^1/12</f>
        <v>1.9166666666666666E-3</v>
      </c>
      <c r="AB21" s="219">
        <f>INDEX('PERPETUITY MIDDLEMAN INPUT TAB'!$H$34:$P$40,MATCH($B21,'PERPETUITY MIDDLEMAN INPUT TAB'!$H$34:$H$40,0),MATCH(AB$4,'PERPETUITY MIDDLEMAN INPUT TAB'!$H$34:$P$34))^1/12</f>
        <v>1.9166666666666666E-3</v>
      </c>
      <c r="AC21" s="219">
        <f>INDEX('PERPETUITY MIDDLEMAN INPUT TAB'!$H$34:$P$40,MATCH($B21,'PERPETUITY MIDDLEMAN INPUT TAB'!$H$34:$H$40,0),MATCH(AC$4,'PERPETUITY MIDDLEMAN INPUT TAB'!$H$34:$P$34))^1/12</f>
        <v>2E-3</v>
      </c>
      <c r="AD21" s="219">
        <f>INDEX('PERPETUITY MIDDLEMAN INPUT TAB'!$H$34:$P$40,MATCH($B21,'PERPETUITY MIDDLEMAN INPUT TAB'!$H$34:$H$40,0),MATCH(AD$4,'PERPETUITY MIDDLEMAN INPUT TAB'!$H$34:$P$34))^1/12</f>
        <v>2E-3</v>
      </c>
      <c r="AE21" s="219">
        <f>INDEX('PERPETUITY MIDDLEMAN INPUT TAB'!$H$34:$P$40,MATCH($B21,'PERPETUITY MIDDLEMAN INPUT TAB'!$H$34:$H$40,0),MATCH(AE$4,'PERPETUITY MIDDLEMAN INPUT TAB'!$H$34:$P$34))^1/12</f>
        <v>2E-3</v>
      </c>
      <c r="AF21" s="219">
        <f>INDEX('PERPETUITY MIDDLEMAN INPUT TAB'!$H$34:$P$40,MATCH($B21,'PERPETUITY MIDDLEMAN INPUT TAB'!$H$34:$H$40,0),MATCH(AF$4,'PERPETUITY MIDDLEMAN INPUT TAB'!$H$34:$P$34))^1/12</f>
        <v>2E-3</v>
      </c>
      <c r="AG21" s="219">
        <f>INDEX('PERPETUITY MIDDLEMAN INPUT TAB'!$H$34:$P$40,MATCH($B21,'PERPETUITY MIDDLEMAN INPUT TAB'!$H$34:$H$40,0),MATCH(AG$4,'PERPETUITY MIDDLEMAN INPUT TAB'!$H$34:$P$34))^1/12</f>
        <v>2E-3</v>
      </c>
      <c r="AH21" s="219">
        <f>INDEX('PERPETUITY MIDDLEMAN INPUT TAB'!$H$34:$P$40,MATCH($B21,'PERPETUITY MIDDLEMAN INPUT TAB'!$H$34:$H$40,0),MATCH(AH$4,'PERPETUITY MIDDLEMAN INPUT TAB'!$H$34:$P$34))^1/12</f>
        <v>2E-3</v>
      </c>
      <c r="AI21" s="219">
        <f>INDEX('PERPETUITY MIDDLEMAN INPUT TAB'!$H$34:$P$40,MATCH($B21,'PERPETUITY MIDDLEMAN INPUT TAB'!$H$34:$H$40,0),MATCH(AI$4,'PERPETUITY MIDDLEMAN INPUT TAB'!$H$34:$P$34))^1/12</f>
        <v>2E-3</v>
      </c>
      <c r="AJ21" s="219">
        <f>INDEX('PERPETUITY MIDDLEMAN INPUT TAB'!$H$34:$P$40,MATCH($B21,'PERPETUITY MIDDLEMAN INPUT TAB'!$H$34:$H$40,0),MATCH(AJ$4,'PERPETUITY MIDDLEMAN INPUT TAB'!$H$34:$P$34))^1/12</f>
        <v>2E-3</v>
      </c>
      <c r="AK21" s="219">
        <f>INDEX('PERPETUITY MIDDLEMAN INPUT TAB'!$H$34:$P$40,MATCH($B21,'PERPETUITY MIDDLEMAN INPUT TAB'!$H$34:$H$40,0),MATCH(AK$4,'PERPETUITY MIDDLEMAN INPUT TAB'!$H$34:$P$34))^1/12</f>
        <v>2E-3</v>
      </c>
      <c r="AL21" s="219">
        <f>INDEX('PERPETUITY MIDDLEMAN INPUT TAB'!$H$34:$P$40,MATCH($B21,'PERPETUITY MIDDLEMAN INPUT TAB'!$H$34:$H$40,0),MATCH(AL$4,'PERPETUITY MIDDLEMAN INPUT TAB'!$H$34:$P$34))^1/12</f>
        <v>2E-3</v>
      </c>
      <c r="AM21" s="219">
        <f>INDEX('PERPETUITY MIDDLEMAN INPUT TAB'!$H$34:$P$40,MATCH($B21,'PERPETUITY MIDDLEMAN INPUT TAB'!$H$34:$H$40,0),MATCH(AM$4,'PERPETUITY MIDDLEMAN INPUT TAB'!$H$34:$P$34))^1/12</f>
        <v>2E-3</v>
      </c>
      <c r="AN21" s="219">
        <f>INDEX('PERPETUITY MIDDLEMAN INPUT TAB'!$H$34:$P$40,MATCH($B21,'PERPETUITY MIDDLEMAN INPUT TAB'!$H$34:$H$40,0),MATCH(AN$4,'PERPETUITY MIDDLEMAN INPUT TAB'!$H$34:$P$34))^1/12</f>
        <v>2E-3</v>
      </c>
      <c r="AO21" s="219">
        <f>INDEX('PERPETUITY MIDDLEMAN INPUT TAB'!$H$34:$P$40,MATCH($B21,'PERPETUITY MIDDLEMAN INPUT TAB'!$H$34:$H$40,0),MATCH(AO$4,'PERPETUITY MIDDLEMAN INPUT TAB'!$H$34:$P$34))^1/12</f>
        <v>2.0833333333333333E-3</v>
      </c>
      <c r="AP21" s="219">
        <f>INDEX('PERPETUITY MIDDLEMAN INPUT TAB'!$H$34:$P$40,MATCH($B21,'PERPETUITY MIDDLEMAN INPUT TAB'!$H$34:$H$40,0),MATCH(AP$4,'PERPETUITY MIDDLEMAN INPUT TAB'!$H$34:$P$34))^1/12</f>
        <v>2.0833333333333333E-3</v>
      </c>
      <c r="AQ21" s="219">
        <f>INDEX('PERPETUITY MIDDLEMAN INPUT TAB'!$H$34:$P$40,MATCH($B21,'PERPETUITY MIDDLEMAN INPUT TAB'!$H$34:$H$40,0),MATCH(AQ$4,'PERPETUITY MIDDLEMAN INPUT TAB'!$H$34:$P$34))^1/12</f>
        <v>2.0833333333333333E-3</v>
      </c>
      <c r="AR21" s="219">
        <f>INDEX('PERPETUITY MIDDLEMAN INPUT TAB'!$H$34:$P$40,MATCH($B21,'PERPETUITY MIDDLEMAN INPUT TAB'!$H$34:$H$40,0),MATCH(AR$4,'PERPETUITY MIDDLEMAN INPUT TAB'!$H$34:$P$34))^1/12</f>
        <v>2.0833333333333333E-3</v>
      </c>
      <c r="AS21" s="219">
        <f>INDEX('PERPETUITY MIDDLEMAN INPUT TAB'!$H$34:$P$40,MATCH($B21,'PERPETUITY MIDDLEMAN INPUT TAB'!$H$34:$H$40,0),MATCH(AS$4,'PERPETUITY MIDDLEMAN INPUT TAB'!$H$34:$P$34))^1/12</f>
        <v>2.0833333333333333E-3</v>
      </c>
      <c r="AT21" s="219">
        <f>INDEX('PERPETUITY MIDDLEMAN INPUT TAB'!$H$34:$P$40,MATCH($B21,'PERPETUITY MIDDLEMAN INPUT TAB'!$H$34:$H$40,0),MATCH(AT$4,'PERPETUITY MIDDLEMAN INPUT TAB'!$H$34:$P$34))^1/12</f>
        <v>2.0833333333333333E-3</v>
      </c>
      <c r="AU21" s="219">
        <f>INDEX('PERPETUITY MIDDLEMAN INPUT TAB'!$H$34:$P$40,MATCH($B21,'PERPETUITY MIDDLEMAN INPUT TAB'!$H$34:$H$40,0),MATCH(AU$4,'PERPETUITY MIDDLEMAN INPUT TAB'!$H$34:$P$34))^1/12</f>
        <v>2.0833333333333333E-3</v>
      </c>
      <c r="AV21" s="219">
        <f>INDEX('PERPETUITY MIDDLEMAN INPUT TAB'!$H$34:$P$40,MATCH($B21,'PERPETUITY MIDDLEMAN INPUT TAB'!$H$34:$H$40,0),MATCH(AV$4,'PERPETUITY MIDDLEMAN INPUT TAB'!$H$34:$P$34))^1/12</f>
        <v>2.0833333333333333E-3</v>
      </c>
      <c r="AW21" s="219">
        <f>INDEX('PERPETUITY MIDDLEMAN INPUT TAB'!$H$34:$P$40,MATCH($B21,'PERPETUITY MIDDLEMAN INPUT TAB'!$H$34:$H$40,0),MATCH(AW$4,'PERPETUITY MIDDLEMAN INPUT TAB'!$H$34:$P$34))^1/12</f>
        <v>2.0833333333333333E-3</v>
      </c>
      <c r="AX21" s="219">
        <f>INDEX('PERPETUITY MIDDLEMAN INPUT TAB'!$H$34:$P$40,MATCH($B21,'PERPETUITY MIDDLEMAN INPUT TAB'!$H$34:$H$40,0),MATCH(AX$4,'PERPETUITY MIDDLEMAN INPUT TAB'!$H$34:$P$34))^1/12</f>
        <v>2.0833333333333333E-3</v>
      </c>
      <c r="AY21" s="219">
        <f>INDEX('PERPETUITY MIDDLEMAN INPUT TAB'!$H$34:$P$40,MATCH($B21,'PERPETUITY MIDDLEMAN INPUT TAB'!$H$34:$H$40,0),MATCH(AY$4,'PERPETUITY MIDDLEMAN INPUT TAB'!$H$34:$P$34))^1/12</f>
        <v>2.0833333333333333E-3</v>
      </c>
      <c r="AZ21" s="219">
        <f>INDEX('PERPETUITY MIDDLEMAN INPUT TAB'!$H$34:$P$40,MATCH($B21,'PERPETUITY MIDDLEMAN INPUT TAB'!$H$34:$H$40,0),MATCH(AZ$4,'PERPETUITY MIDDLEMAN INPUT TAB'!$H$34:$P$34))^1/12</f>
        <v>2.0833333333333333E-3</v>
      </c>
      <c r="BA21" s="219">
        <f>INDEX('PERPETUITY MIDDLEMAN INPUT TAB'!$H$34:$P$40,MATCH($B21,'PERPETUITY MIDDLEMAN INPUT TAB'!$H$34:$H$40,0),MATCH(BA$4,'PERPETUITY MIDDLEMAN INPUT TAB'!$H$34:$P$34))^1/12</f>
        <v>2.166666666666667E-3</v>
      </c>
      <c r="BB21" s="219">
        <f>INDEX('PERPETUITY MIDDLEMAN INPUT TAB'!$H$34:$P$40,MATCH($B21,'PERPETUITY MIDDLEMAN INPUT TAB'!$H$34:$H$40,0),MATCH(BB$4,'PERPETUITY MIDDLEMAN INPUT TAB'!$H$34:$P$34))^1/12</f>
        <v>2.166666666666667E-3</v>
      </c>
      <c r="BC21" s="219">
        <f>INDEX('PERPETUITY MIDDLEMAN INPUT TAB'!$H$34:$P$40,MATCH($B21,'PERPETUITY MIDDLEMAN INPUT TAB'!$H$34:$H$40,0),MATCH(BC$4,'PERPETUITY MIDDLEMAN INPUT TAB'!$H$34:$P$34))^1/12</f>
        <v>2.166666666666667E-3</v>
      </c>
      <c r="BD21" s="219">
        <f>INDEX('PERPETUITY MIDDLEMAN INPUT TAB'!$H$34:$P$40,MATCH($B21,'PERPETUITY MIDDLEMAN INPUT TAB'!$H$34:$H$40,0),MATCH(BD$4,'PERPETUITY MIDDLEMAN INPUT TAB'!$H$34:$P$34))^1/12</f>
        <v>2.166666666666667E-3</v>
      </c>
      <c r="BE21" s="219">
        <f>INDEX('PERPETUITY MIDDLEMAN INPUT TAB'!$H$34:$P$40,MATCH($B21,'PERPETUITY MIDDLEMAN INPUT TAB'!$H$34:$H$40,0),MATCH(BE$4,'PERPETUITY MIDDLEMAN INPUT TAB'!$H$34:$P$34))^1/12</f>
        <v>2.166666666666667E-3</v>
      </c>
      <c r="BF21" s="219">
        <f>INDEX('PERPETUITY MIDDLEMAN INPUT TAB'!$H$34:$P$40,MATCH($B21,'PERPETUITY MIDDLEMAN INPUT TAB'!$H$34:$H$40,0),MATCH(BF$4,'PERPETUITY MIDDLEMAN INPUT TAB'!$H$34:$P$34))^1/12</f>
        <v>2.166666666666667E-3</v>
      </c>
      <c r="BG21" s="219">
        <f>INDEX('PERPETUITY MIDDLEMAN INPUT TAB'!$H$34:$P$40,MATCH($B21,'PERPETUITY MIDDLEMAN INPUT TAB'!$H$34:$H$40,0),MATCH(BG$4,'PERPETUITY MIDDLEMAN INPUT TAB'!$H$34:$P$34))^1/12</f>
        <v>2.166666666666667E-3</v>
      </c>
      <c r="BH21" s="219">
        <f>INDEX('PERPETUITY MIDDLEMAN INPUT TAB'!$H$34:$P$40,MATCH($B21,'PERPETUITY MIDDLEMAN INPUT TAB'!$H$34:$H$40,0),MATCH(BH$4,'PERPETUITY MIDDLEMAN INPUT TAB'!$H$34:$P$34))^1/12</f>
        <v>2.166666666666667E-3</v>
      </c>
      <c r="BI21" s="219">
        <f>INDEX('PERPETUITY MIDDLEMAN INPUT TAB'!$H$34:$P$40,MATCH($B21,'PERPETUITY MIDDLEMAN INPUT TAB'!$H$34:$H$40,0),MATCH(BI$4,'PERPETUITY MIDDLEMAN INPUT TAB'!$H$34:$P$34))^1/12</f>
        <v>2.166666666666667E-3</v>
      </c>
      <c r="BJ21" s="219">
        <f>INDEX('PERPETUITY MIDDLEMAN INPUT TAB'!$H$34:$P$40,MATCH($B21,'PERPETUITY MIDDLEMAN INPUT TAB'!$H$34:$H$40,0),MATCH(BJ$4,'PERPETUITY MIDDLEMAN INPUT TAB'!$H$34:$P$34))^1/12</f>
        <v>2.166666666666667E-3</v>
      </c>
      <c r="BK21" s="219">
        <f>INDEX('PERPETUITY MIDDLEMAN INPUT TAB'!$H$34:$P$40,MATCH($B21,'PERPETUITY MIDDLEMAN INPUT TAB'!$H$34:$H$40,0),MATCH(BK$4,'PERPETUITY MIDDLEMAN INPUT TAB'!$H$34:$P$34))^1/12</f>
        <v>2.166666666666667E-3</v>
      </c>
      <c r="BL21" s="219">
        <f>INDEX('PERPETUITY MIDDLEMAN INPUT TAB'!$H$34:$P$40,MATCH($B21,'PERPETUITY MIDDLEMAN INPUT TAB'!$H$34:$H$40,0),MATCH(BL$4,'PERPETUITY MIDDLEMAN INPUT TAB'!$H$34:$P$34))^1/12</f>
        <v>2.166666666666667E-3</v>
      </c>
      <c r="BM21" s="219">
        <f>INDEX('PERPETUITY MIDDLEMAN INPUT TAB'!$H$34:$P$40,MATCH($B21,'PERPETUITY MIDDLEMAN INPUT TAB'!$H$34:$H$40,0),MATCH(BM$4,'PERPETUITY MIDDLEMAN INPUT TAB'!$H$34:$P$34))^1/12</f>
        <v>0</v>
      </c>
      <c r="BN21" s="219">
        <f>INDEX('PERPETUITY MIDDLEMAN INPUT TAB'!$H$34:$P$40,MATCH($B21,'PERPETUITY MIDDLEMAN INPUT TAB'!$H$34:$H$40,0),MATCH(BN$4,'PERPETUITY MIDDLEMAN INPUT TAB'!$H$34:$P$34))^1/12</f>
        <v>0</v>
      </c>
      <c r="BO21" s="219">
        <f>INDEX('PERPETUITY MIDDLEMAN INPUT TAB'!$H$34:$P$40,MATCH($B21,'PERPETUITY MIDDLEMAN INPUT TAB'!$H$34:$H$40,0),MATCH(BO$4,'PERPETUITY MIDDLEMAN INPUT TAB'!$H$34:$P$34))^1/12</f>
        <v>0</v>
      </c>
      <c r="BP21" s="219">
        <f>INDEX('PERPETUITY MIDDLEMAN INPUT TAB'!$H$34:$P$40,MATCH($B21,'PERPETUITY MIDDLEMAN INPUT TAB'!$H$34:$H$40,0),MATCH(BP$4,'PERPETUITY MIDDLEMAN INPUT TAB'!$H$34:$P$34))^1/12</f>
        <v>0</v>
      </c>
      <c r="BQ21" s="219">
        <f>INDEX('PERPETUITY MIDDLEMAN INPUT TAB'!$H$34:$P$40,MATCH($B21,'PERPETUITY MIDDLEMAN INPUT TAB'!$H$34:$H$40,0),MATCH(BQ$4,'PERPETUITY MIDDLEMAN INPUT TAB'!$H$34:$P$34))^1/12</f>
        <v>0</v>
      </c>
      <c r="BR21" s="219">
        <f>INDEX('PERPETUITY MIDDLEMAN INPUT TAB'!$H$34:$P$40,MATCH($B21,'PERPETUITY MIDDLEMAN INPUT TAB'!$H$34:$H$40,0),MATCH(BR$4,'PERPETUITY MIDDLEMAN INPUT TAB'!$H$34:$P$34))^1/12</f>
        <v>0</v>
      </c>
      <c r="BS21" s="219">
        <f>INDEX('PERPETUITY MIDDLEMAN INPUT TAB'!$H$34:$P$40,MATCH($B21,'PERPETUITY MIDDLEMAN INPUT TAB'!$H$34:$H$40,0),MATCH(BS$4,'PERPETUITY MIDDLEMAN INPUT TAB'!$H$34:$P$34))^1/12</f>
        <v>0</v>
      </c>
      <c r="BT21" s="219">
        <f>INDEX('PERPETUITY MIDDLEMAN INPUT TAB'!$H$34:$P$40,MATCH($B21,'PERPETUITY MIDDLEMAN INPUT TAB'!$H$34:$H$40,0),MATCH(BT$4,'PERPETUITY MIDDLEMAN INPUT TAB'!$H$34:$P$34))^1/12</f>
        <v>0</v>
      </c>
      <c r="BU21" s="219">
        <f>INDEX('PERPETUITY MIDDLEMAN INPUT TAB'!$H$34:$P$40,MATCH($B21,'PERPETUITY MIDDLEMAN INPUT TAB'!$H$34:$H$40,0),MATCH(BU$4,'PERPETUITY MIDDLEMAN INPUT TAB'!$H$34:$P$34))^1/12</f>
        <v>0</v>
      </c>
      <c r="BV21" s="219">
        <f>INDEX('PERPETUITY MIDDLEMAN INPUT TAB'!$H$34:$P$40,MATCH($B21,'PERPETUITY MIDDLEMAN INPUT TAB'!$H$34:$H$40,0),MATCH(BV$4,'PERPETUITY MIDDLEMAN INPUT TAB'!$H$34:$P$34))^1/12</f>
        <v>0</v>
      </c>
      <c r="BW21" s="219">
        <f>INDEX('PERPETUITY MIDDLEMAN INPUT TAB'!$H$34:$P$40,MATCH($B21,'PERPETUITY MIDDLEMAN INPUT TAB'!$H$34:$H$40,0),MATCH(BW$4,'PERPETUITY MIDDLEMAN INPUT TAB'!$H$34:$P$34))^1/12</f>
        <v>0</v>
      </c>
      <c r="BX21" s="219">
        <f>INDEX('PERPETUITY MIDDLEMAN INPUT TAB'!$H$34:$P$40,MATCH($B21,'PERPETUITY MIDDLEMAN INPUT TAB'!$H$34:$H$40,0),MATCH(BX$4,'PERPETUITY MIDDLEMAN INPUT TAB'!$H$34:$P$34))^1/12</f>
        <v>0</v>
      </c>
      <c r="BY21" s="219">
        <f>INDEX('PERPETUITY MIDDLEMAN INPUT TAB'!$H$34:$P$40,MATCH($B21,'PERPETUITY MIDDLEMAN INPUT TAB'!$H$34:$H$40,0),MATCH(BY$4,'PERPETUITY MIDDLEMAN INPUT TAB'!$H$34:$P$34))^1/12</f>
        <v>0</v>
      </c>
      <c r="BZ21" s="219">
        <f>INDEX('PERPETUITY MIDDLEMAN INPUT TAB'!$H$34:$P$40,MATCH($B21,'PERPETUITY MIDDLEMAN INPUT TAB'!$H$34:$H$40,0),MATCH(BZ$4,'PERPETUITY MIDDLEMAN INPUT TAB'!$H$34:$P$34))^1/12</f>
        <v>0</v>
      </c>
      <c r="CA21" s="219">
        <f>INDEX('PERPETUITY MIDDLEMAN INPUT TAB'!$H$34:$P$40,MATCH($B21,'PERPETUITY MIDDLEMAN INPUT TAB'!$H$34:$H$40,0),MATCH(CA$4,'PERPETUITY MIDDLEMAN INPUT TAB'!$H$34:$P$34))^1/12</f>
        <v>0</v>
      </c>
      <c r="CB21" s="219">
        <f>INDEX('PERPETUITY MIDDLEMAN INPUT TAB'!$H$34:$P$40,MATCH($B21,'PERPETUITY MIDDLEMAN INPUT TAB'!$H$34:$H$40,0),MATCH(CB$4,'PERPETUITY MIDDLEMAN INPUT TAB'!$H$34:$P$34))^1/12</f>
        <v>0</v>
      </c>
      <c r="CC21" s="219">
        <f>INDEX('PERPETUITY MIDDLEMAN INPUT TAB'!$H$34:$P$40,MATCH($B21,'PERPETUITY MIDDLEMAN INPUT TAB'!$H$34:$H$40,0),MATCH(CC$4,'PERPETUITY MIDDLEMAN INPUT TAB'!$H$34:$P$34))^1/12</f>
        <v>0</v>
      </c>
      <c r="CD21" s="219">
        <f>INDEX('PERPETUITY MIDDLEMAN INPUT TAB'!$H$34:$P$40,MATCH($B21,'PERPETUITY MIDDLEMAN INPUT TAB'!$H$34:$H$40,0),MATCH(CD$4,'PERPETUITY MIDDLEMAN INPUT TAB'!$H$34:$P$34))^1/12</f>
        <v>0</v>
      </c>
      <c r="CE21" s="219">
        <f>INDEX('PERPETUITY MIDDLEMAN INPUT TAB'!$H$34:$P$40,MATCH($B21,'PERPETUITY MIDDLEMAN INPUT TAB'!$H$34:$H$40,0),MATCH(CE$4,'PERPETUITY MIDDLEMAN INPUT TAB'!$H$34:$P$34))^1/12</f>
        <v>0</v>
      </c>
      <c r="CF21" s="219">
        <f>INDEX('PERPETUITY MIDDLEMAN INPUT TAB'!$H$34:$P$40,MATCH($B21,'PERPETUITY MIDDLEMAN INPUT TAB'!$H$34:$H$40,0),MATCH(CF$4,'PERPETUITY MIDDLEMAN INPUT TAB'!$H$34:$P$34))^1/12</f>
        <v>0</v>
      </c>
      <c r="CG21" s="219">
        <f>INDEX('PERPETUITY MIDDLEMAN INPUT TAB'!$H$34:$P$40,MATCH($B21,'PERPETUITY MIDDLEMAN INPUT TAB'!$H$34:$H$40,0),MATCH(CG$4,'PERPETUITY MIDDLEMAN INPUT TAB'!$H$34:$P$34))^1/12</f>
        <v>0</v>
      </c>
      <c r="CH21" s="219">
        <f>INDEX('PERPETUITY MIDDLEMAN INPUT TAB'!$H$34:$P$40,MATCH($B21,'PERPETUITY MIDDLEMAN INPUT TAB'!$H$34:$H$40,0),MATCH(CH$4,'PERPETUITY MIDDLEMAN INPUT TAB'!$H$34:$P$34))^1/12</f>
        <v>0</v>
      </c>
      <c r="CI21" s="219">
        <f>INDEX('PERPETUITY MIDDLEMAN INPUT TAB'!$H$34:$P$40,MATCH($B21,'PERPETUITY MIDDLEMAN INPUT TAB'!$H$34:$H$40,0),MATCH(CI$4,'PERPETUITY MIDDLEMAN INPUT TAB'!$H$34:$P$34))^1/12</f>
        <v>0</v>
      </c>
      <c r="CJ21" s="219">
        <f>INDEX('PERPETUITY MIDDLEMAN INPUT TAB'!$H$34:$P$40,MATCH($B21,'PERPETUITY MIDDLEMAN INPUT TAB'!$H$34:$H$40,0),MATCH(CJ$4,'PERPETUITY MIDDLEMAN INPUT TAB'!$H$34:$P$34))^1/12</f>
        <v>0</v>
      </c>
      <c r="CK21" s="219">
        <f>INDEX('PERPETUITY MIDDLEMAN INPUT TAB'!$H$34:$P$40,MATCH($B21,'PERPETUITY MIDDLEMAN INPUT TAB'!$H$34:$H$40,0),MATCH(CK$4,'PERPETUITY MIDDLEMAN INPUT TAB'!$H$34:$P$34))^1/12</f>
        <v>0</v>
      </c>
      <c r="CL21" s="219">
        <f>INDEX('PERPETUITY MIDDLEMAN INPUT TAB'!$H$34:$P$40,MATCH($B21,'PERPETUITY MIDDLEMAN INPUT TAB'!$H$34:$H$40,0),MATCH(CL$4,'PERPETUITY MIDDLEMAN INPUT TAB'!$H$34:$P$34))^1/12</f>
        <v>0</v>
      </c>
      <c r="CM21" s="219">
        <f>INDEX('PERPETUITY MIDDLEMAN INPUT TAB'!$H$34:$P$40,MATCH($B21,'PERPETUITY MIDDLEMAN INPUT TAB'!$H$34:$H$40,0),MATCH(CM$4,'PERPETUITY MIDDLEMAN INPUT TAB'!$H$34:$P$34))^1/12</f>
        <v>0</v>
      </c>
      <c r="CN21" s="219">
        <f>INDEX('PERPETUITY MIDDLEMAN INPUT TAB'!$H$34:$P$40,MATCH($B21,'PERPETUITY MIDDLEMAN INPUT TAB'!$H$34:$H$40,0),MATCH(CN$4,'PERPETUITY MIDDLEMAN INPUT TAB'!$H$34:$P$34))^1/12</f>
        <v>0</v>
      </c>
      <c r="CO21" s="219">
        <f>INDEX('PERPETUITY MIDDLEMAN INPUT TAB'!$H$34:$P$40,MATCH($B21,'PERPETUITY MIDDLEMAN INPUT TAB'!$H$34:$H$40,0),MATCH(CO$4,'PERPETUITY MIDDLEMAN INPUT TAB'!$H$34:$P$34))^1/12</f>
        <v>0</v>
      </c>
      <c r="CP21" s="219">
        <f>INDEX('PERPETUITY MIDDLEMAN INPUT TAB'!$H$34:$P$40,MATCH($B21,'PERPETUITY MIDDLEMAN INPUT TAB'!$H$34:$H$40,0),MATCH(CP$4,'PERPETUITY MIDDLEMAN INPUT TAB'!$H$34:$P$34))^1/12</f>
        <v>0</v>
      </c>
      <c r="CQ21" s="219">
        <f>INDEX('PERPETUITY MIDDLEMAN INPUT TAB'!$H$34:$P$40,MATCH($B21,'PERPETUITY MIDDLEMAN INPUT TAB'!$H$34:$H$40,0),MATCH(CQ$4,'PERPETUITY MIDDLEMAN INPUT TAB'!$H$34:$P$34))^1/12</f>
        <v>0</v>
      </c>
      <c r="CR21" s="219">
        <f>INDEX('PERPETUITY MIDDLEMAN INPUT TAB'!$H$34:$P$40,MATCH($B21,'PERPETUITY MIDDLEMAN INPUT TAB'!$H$34:$H$40,0),MATCH(CR$4,'PERPETUITY MIDDLEMAN INPUT TAB'!$H$34:$P$34))^1/12</f>
        <v>0</v>
      </c>
      <c r="CS21" s="219">
        <f>INDEX('PERPETUITY MIDDLEMAN INPUT TAB'!$H$34:$P$40,MATCH($B21,'PERPETUITY MIDDLEMAN INPUT TAB'!$H$34:$H$40,0),MATCH(CS$4,'PERPETUITY MIDDLEMAN INPUT TAB'!$H$34:$P$34))^1/12</f>
        <v>0</v>
      </c>
      <c r="CT21" s="219">
        <f>INDEX('PERPETUITY MIDDLEMAN INPUT TAB'!$H$34:$P$40,MATCH($B21,'PERPETUITY MIDDLEMAN INPUT TAB'!$H$34:$H$40,0),MATCH(CT$4,'PERPETUITY MIDDLEMAN INPUT TAB'!$H$34:$P$34))^1/12</f>
        <v>0</v>
      </c>
      <c r="CU21" s="219">
        <f>INDEX('PERPETUITY MIDDLEMAN INPUT TAB'!$H$34:$P$40,MATCH($B21,'PERPETUITY MIDDLEMAN INPUT TAB'!$H$34:$H$40,0),MATCH(CU$4,'PERPETUITY MIDDLEMAN INPUT TAB'!$H$34:$P$34))^1/12</f>
        <v>0</v>
      </c>
      <c r="CV21" s="219">
        <f>INDEX('PERPETUITY MIDDLEMAN INPUT TAB'!$H$34:$P$40,MATCH($B21,'PERPETUITY MIDDLEMAN INPUT TAB'!$H$34:$H$40,0),MATCH(CV$4,'PERPETUITY MIDDLEMAN INPUT TAB'!$H$34:$P$34))^1/12</f>
        <v>0</v>
      </c>
      <c r="CW21" s="219">
        <f>INDEX('PERPETUITY MIDDLEMAN INPUT TAB'!$H$34:$P$40,MATCH($B21,'PERPETUITY MIDDLEMAN INPUT TAB'!$H$34:$H$40,0),MATCH(CW$4,'PERPETUITY MIDDLEMAN INPUT TAB'!$H$34:$P$34))^1/12</f>
        <v>0</v>
      </c>
      <c r="CX21" s="219">
        <f>INDEX('PERPETUITY MIDDLEMAN INPUT TAB'!$H$34:$P$40,MATCH($B21,'PERPETUITY MIDDLEMAN INPUT TAB'!$H$34:$H$40,0),MATCH(CX$4,'PERPETUITY MIDDLEMAN INPUT TAB'!$H$34:$P$34))^1/12</f>
        <v>0</v>
      </c>
      <c r="CY21" s="219">
        <f>INDEX('PERPETUITY MIDDLEMAN INPUT TAB'!$H$34:$P$40,MATCH($B21,'PERPETUITY MIDDLEMAN INPUT TAB'!$H$34:$H$40,0),MATCH(CY$4,'PERPETUITY MIDDLEMAN INPUT TAB'!$H$34:$P$34))^1/12</f>
        <v>0</v>
      </c>
      <c r="CZ21" s="219">
        <f>INDEX('PERPETUITY MIDDLEMAN INPUT TAB'!$H$34:$P$40,MATCH($B21,'PERPETUITY MIDDLEMAN INPUT TAB'!$H$34:$H$40,0),MATCH(CZ$4,'PERPETUITY MIDDLEMAN INPUT TAB'!$H$34:$P$34))^1/12</f>
        <v>0</v>
      </c>
      <c r="DA21" s="219">
        <f>INDEX('PERPETUITY MIDDLEMAN INPUT TAB'!$H$34:$P$40,MATCH($B21,'PERPETUITY MIDDLEMAN INPUT TAB'!$H$34:$H$40,0),MATCH(DA$4,'PERPETUITY MIDDLEMAN INPUT TAB'!$H$34:$P$34))^1/12</f>
        <v>0</v>
      </c>
      <c r="DB21" s="219">
        <f>INDEX('PERPETUITY MIDDLEMAN INPUT TAB'!$H$34:$P$40,MATCH($B21,'PERPETUITY MIDDLEMAN INPUT TAB'!$H$34:$H$40,0),MATCH(DB$4,'PERPETUITY MIDDLEMAN INPUT TAB'!$H$34:$P$34))^1/12</f>
        <v>0</v>
      </c>
      <c r="DC21" s="219">
        <f>INDEX('PERPETUITY MIDDLEMAN INPUT TAB'!$H$34:$P$40,MATCH($B21,'PERPETUITY MIDDLEMAN INPUT TAB'!$H$34:$H$40,0),MATCH(DC$4,'PERPETUITY MIDDLEMAN INPUT TAB'!$H$34:$P$34))^1/12</f>
        <v>0</v>
      </c>
      <c r="DD21" s="219">
        <f>INDEX('PERPETUITY MIDDLEMAN INPUT TAB'!$H$34:$P$40,MATCH($B21,'PERPETUITY MIDDLEMAN INPUT TAB'!$H$34:$H$40,0),MATCH(DD$4,'PERPETUITY MIDDLEMAN INPUT TAB'!$H$34:$P$34))^1/12</f>
        <v>0</v>
      </c>
      <c r="DE21" s="219">
        <f>INDEX('PERPETUITY MIDDLEMAN INPUT TAB'!$H$34:$P$40,MATCH($B21,'PERPETUITY MIDDLEMAN INPUT TAB'!$H$34:$H$40,0),MATCH(DE$4,'PERPETUITY MIDDLEMAN INPUT TAB'!$H$34:$P$34))^1/12</f>
        <v>0</v>
      </c>
      <c r="DF21" s="219">
        <f>INDEX('PERPETUITY MIDDLEMAN INPUT TAB'!$H$34:$P$40,MATCH($B21,'PERPETUITY MIDDLEMAN INPUT TAB'!$H$34:$H$40,0),MATCH(DF$4,'PERPETUITY MIDDLEMAN INPUT TAB'!$H$34:$P$34))^1/12</f>
        <v>0</v>
      </c>
      <c r="DG21" s="219">
        <f>INDEX('PERPETUITY MIDDLEMAN INPUT TAB'!$H$34:$P$40,MATCH($B21,'PERPETUITY MIDDLEMAN INPUT TAB'!$H$34:$H$40,0),MATCH(DG$4,'PERPETUITY MIDDLEMAN INPUT TAB'!$H$34:$P$34))^1/12</f>
        <v>0</v>
      </c>
      <c r="DH21" s="219">
        <f>INDEX('PERPETUITY MIDDLEMAN INPUT TAB'!$H$34:$P$40,MATCH($B21,'PERPETUITY MIDDLEMAN INPUT TAB'!$H$34:$H$40,0),MATCH(DH$4,'PERPETUITY MIDDLEMAN INPUT TAB'!$H$34:$P$34))^1/12</f>
        <v>0</v>
      </c>
      <c r="DI21" s="219">
        <f>INDEX('PERPETUITY MIDDLEMAN INPUT TAB'!$H$34:$P$40,MATCH($B21,'PERPETUITY MIDDLEMAN INPUT TAB'!$H$34:$H$40,0),MATCH(DI$4,'PERPETUITY MIDDLEMAN INPUT TAB'!$H$34:$P$34))^1/12</f>
        <v>0</v>
      </c>
      <c r="DJ21" s="219">
        <f>INDEX('PERPETUITY MIDDLEMAN INPUT TAB'!$H$34:$P$40,MATCH($B21,'PERPETUITY MIDDLEMAN INPUT TAB'!$H$34:$H$40,0),MATCH(DJ$4,'PERPETUITY MIDDLEMAN INPUT TAB'!$H$34:$P$34))^1/12</f>
        <v>0</v>
      </c>
      <c r="DK21" s="219">
        <f>INDEX('PERPETUITY MIDDLEMAN INPUT TAB'!$H$34:$P$40,MATCH($B21,'PERPETUITY MIDDLEMAN INPUT TAB'!$H$34:$H$40,0),MATCH(DK$4,'PERPETUITY MIDDLEMAN INPUT TAB'!$H$34:$P$34))^1/12</f>
        <v>0</v>
      </c>
      <c r="DL21" s="219">
        <f>INDEX('PERPETUITY MIDDLEMAN INPUT TAB'!$H$34:$P$40,MATCH($B21,'PERPETUITY MIDDLEMAN INPUT TAB'!$H$34:$H$40,0),MATCH(DL$4,'PERPETUITY MIDDLEMAN INPUT TAB'!$H$34:$P$34))^1/12</f>
        <v>0</v>
      </c>
      <c r="DM21" s="219">
        <f>INDEX('PERPETUITY MIDDLEMAN INPUT TAB'!$H$34:$P$40,MATCH($B21,'PERPETUITY MIDDLEMAN INPUT TAB'!$H$34:$H$40,0),MATCH(DM$4,'PERPETUITY MIDDLEMAN INPUT TAB'!$H$34:$P$34))^1/12</f>
        <v>0</v>
      </c>
      <c r="DN21" s="219">
        <f>INDEX('PERPETUITY MIDDLEMAN INPUT TAB'!$H$34:$P$40,MATCH($B21,'PERPETUITY MIDDLEMAN INPUT TAB'!$H$34:$H$40,0),MATCH(DN$4,'PERPETUITY MIDDLEMAN INPUT TAB'!$H$34:$P$34))^1/12</f>
        <v>0</v>
      </c>
      <c r="DO21" s="219">
        <f>INDEX('PERPETUITY MIDDLEMAN INPUT TAB'!$H$34:$P$40,MATCH($B21,'PERPETUITY MIDDLEMAN INPUT TAB'!$H$34:$H$40,0),MATCH(DO$4,'PERPETUITY MIDDLEMAN INPUT TAB'!$H$34:$P$34))^1/12</f>
        <v>0</v>
      </c>
      <c r="DP21" s="219">
        <f>INDEX('PERPETUITY MIDDLEMAN INPUT TAB'!$H$34:$P$40,MATCH($B21,'PERPETUITY MIDDLEMAN INPUT TAB'!$H$34:$H$40,0),MATCH(DP$4,'PERPETUITY MIDDLEMAN INPUT TAB'!$H$34:$P$34))^1/12</f>
        <v>0</v>
      </c>
      <c r="DQ21" s="219">
        <f>INDEX('PERPETUITY MIDDLEMAN INPUT TAB'!$H$34:$P$40,MATCH($B21,'PERPETUITY MIDDLEMAN INPUT TAB'!$H$34:$H$40,0),MATCH(DQ$4,'PERPETUITY MIDDLEMAN INPUT TAB'!$H$34:$P$34))^1/12</f>
        <v>0</v>
      </c>
      <c r="DR21" s="219">
        <f>INDEX('PERPETUITY MIDDLEMAN INPUT TAB'!$H$34:$P$40,MATCH($B21,'PERPETUITY MIDDLEMAN INPUT TAB'!$H$34:$H$40,0),MATCH(DR$4,'PERPETUITY MIDDLEMAN INPUT TAB'!$H$34:$P$34))^1/12</f>
        <v>0</v>
      </c>
      <c r="DS21" s="219">
        <f>INDEX('PERPETUITY MIDDLEMAN INPUT TAB'!$H$34:$P$40,MATCH($B21,'PERPETUITY MIDDLEMAN INPUT TAB'!$H$34:$H$40,0),MATCH(DS$4,'PERPETUITY MIDDLEMAN INPUT TAB'!$H$34:$P$34))^1/12</f>
        <v>0</v>
      </c>
      <c r="DT21" s="219">
        <f>INDEX('PERPETUITY MIDDLEMAN INPUT TAB'!$H$34:$P$40,MATCH($B21,'PERPETUITY MIDDLEMAN INPUT TAB'!$H$34:$H$40,0),MATCH(DT$4,'PERPETUITY MIDDLEMAN INPUT TAB'!$H$34:$P$34))^1/12</f>
        <v>0</v>
      </c>
      <c r="DV21" s="378"/>
      <c r="DW21" s="226"/>
      <c r="DX21" s="226"/>
      <c r="DY21" s="226"/>
      <c r="DZ21" s="226"/>
      <c r="EA21" s="226"/>
      <c r="EB21" s="226"/>
      <c r="EC21" s="226"/>
      <c r="ED21" s="226"/>
      <c r="EE21" s="226"/>
      <c r="EF21" s="379"/>
    </row>
    <row r="22" spans="2:136" s="49" customFormat="1" ht="15.75" customHeight="1">
      <c r="B22" s="54" t="s">
        <v>707</v>
      </c>
      <c r="C22" s="55"/>
      <c r="D22" s="219"/>
      <c r="E22" s="219">
        <f>INDEX('PERPETUITY MIDDLEMAN INPUT TAB'!$H$34:$P$40,MATCH($B22,'PERPETUITY MIDDLEMAN INPUT TAB'!$H$34:$H$40,0),MATCH(E$4,'PERPETUITY MIDDLEMAN INPUT TAB'!$H$34:$P$34))^1/12</f>
        <v>2.5000000000000001E-3</v>
      </c>
      <c r="F22" s="219">
        <f>INDEX('PERPETUITY MIDDLEMAN INPUT TAB'!$H$34:$P$40,MATCH($B22,'PERPETUITY MIDDLEMAN INPUT TAB'!$H$34:$H$40,0),MATCH(F$4,'PERPETUITY MIDDLEMAN INPUT TAB'!$H$34:$P$34))^1/12</f>
        <v>2.5000000000000001E-3</v>
      </c>
      <c r="G22" s="219">
        <f>INDEX('PERPETUITY MIDDLEMAN INPUT TAB'!$H$34:$P$40,MATCH($B22,'PERPETUITY MIDDLEMAN INPUT TAB'!$H$34:$H$40,0),MATCH(G$4,'PERPETUITY MIDDLEMAN INPUT TAB'!$H$34:$P$34))^1/12</f>
        <v>2.5000000000000001E-3</v>
      </c>
      <c r="H22" s="219">
        <f>INDEX('PERPETUITY MIDDLEMAN INPUT TAB'!$H$34:$P$40,MATCH($B22,'PERPETUITY MIDDLEMAN INPUT TAB'!$H$34:$H$40,0),MATCH(H$4,'PERPETUITY MIDDLEMAN INPUT TAB'!$H$34:$P$34))^1/12</f>
        <v>2.5000000000000001E-3</v>
      </c>
      <c r="I22" s="219">
        <f>INDEX('PERPETUITY MIDDLEMAN INPUT TAB'!$H$34:$P$40,MATCH($B22,'PERPETUITY MIDDLEMAN INPUT TAB'!$H$34:$H$40,0),MATCH(I$4,'PERPETUITY MIDDLEMAN INPUT TAB'!$H$34:$P$34))^1/12</f>
        <v>2.5000000000000001E-3</v>
      </c>
      <c r="J22" s="219">
        <f>INDEX('PERPETUITY MIDDLEMAN INPUT TAB'!$H$34:$P$40,MATCH($B22,'PERPETUITY MIDDLEMAN INPUT TAB'!$H$34:$H$40,0),MATCH(J$4,'PERPETUITY MIDDLEMAN INPUT TAB'!$H$34:$P$34))^1/12</f>
        <v>2.5000000000000001E-3</v>
      </c>
      <c r="K22" s="219">
        <f>INDEX('PERPETUITY MIDDLEMAN INPUT TAB'!$H$34:$P$40,MATCH($B22,'PERPETUITY MIDDLEMAN INPUT TAB'!$H$34:$H$40,0),MATCH(K$4,'PERPETUITY MIDDLEMAN INPUT TAB'!$H$34:$P$34))^1/12</f>
        <v>2.5000000000000001E-3</v>
      </c>
      <c r="L22" s="219">
        <f>INDEX('PERPETUITY MIDDLEMAN INPUT TAB'!$H$34:$P$40,MATCH($B22,'PERPETUITY MIDDLEMAN INPUT TAB'!$H$34:$H$40,0),MATCH(L$4,'PERPETUITY MIDDLEMAN INPUT TAB'!$H$34:$P$34))^1/12</f>
        <v>2.5000000000000001E-3</v>
      </c>
      <c r="M22" s="219">
        <f>INDEX('PERPETUITY MIDDLEMAN INPUT TAB'!$H$34:$P$40,MATCH($B22,'PERPETUITY MIDDLEMAN INPUT TAB'!$H$34:$H$40,0),MATCH(M$4,'PERPETUITY MIDDLEMAN INPUT TAB'!$H$34:$P$34))^1/12</f>
        <v>2.5000000000000001E-3</v>
      </c>
      <c r="N22" s="219">
        <f>INDEX('PERPETUITY MIDDLEMAN INPUT TAB'!$H$34:$P$40,MATCH($B22,'PERPETUITY MIDDLEMAN INPUT TAB'!$H$34:$H$40,0),MATCH(N$4,'PERPETUITY MIDDLEMAN INPUT TAB'!$H$34:$P$34))^1/12</f>
        <v>2.5000000000000001E-3</v>
      </c>
      <c r="O22" s="219">
        <f>INDEX('PERPETUITY MIDDLEMAN INPUT TAB'!$H$34:$P$40,MATCH($B22,'PERPETUITY MIDDLEMAN INPUT TAB'!$H$34:$H$40,0),MATCH(O$4,'PERPETUITY MIDDLEMAN INPUT TAB'!$H$34:$P$34))^1/12</f>
        <v>2.5000000000000001E-3</v>
      </c>
      <c r="P22" s="219">
        <f>INDEX('PERPETUITY MIDDLEMAN INPUT TAB'!$H$34:$P$40,MATCH($B22,'PERPETUITY MIDDLEMAN INPUT TAB'!$H$34:$H$40,0),MATCH(P$4,'PERPETUITY MIDDLEMAN INPUT TAB'!$H$34:$P$34))^1/12</f>
        <v>2.5000000000000001E-3</v>
      </c>
      <c r="Q22" s="219">
        <f>INDEX('PERPETUITY MIDDLEMAN INPUT TAB'!$H$34:$P$40,MATCH($B22,'PERPETUITY MIDDLEMAN INPUT TAB'!$H$34:$H$40,0),MATCH(Q$4,'PERPETUITY MIDDLEMAN INPUT TAB'!$H$34:$P$34))^1/12</f>
        <v>2.5000000000000001E-3</v>
      </c>
      <c r="R22" s="219">
        <f>INDEX('PERPETUITY MIDDLEMAN INPUT TAB'!$H$34:$P$40,MATCH($B22,'PERPETUITY MIDDLEMAN INPUT TAB'!$H$34:$H$40,0),MATCH(R$4,'PERPETUITY MIDDLEMAN INPUT TAB'!$H$34:$P$34))^1/12</f>
        <v>2.5000000000000001E-3</v>
      </c>
      <c r="S22" s="219">
        <f>INDEX('PERPETUITY MIDDLEMAN INPUT TAB'!$H$34:$P$40,MATCH($B22,'PERPETUITY MIDDLEMAN INPUT TAB'!$H$34:$H$40,0),MATCH(S$4,'PERPETUITY MIDDLEMAN INPUT TAB'!$H$34:$P$34))^1/12</f>
        <v>2.5000000000000001E-3</v>
      </c>
      <c r="T22" s="219">
        <f>INDEX('PERPETUITY MIDDLEMAN INPUT TAB'!$H$34:$P$40,MATCH($B22,'PERPETUITY MIDDLEMAN INPUT TAB'!$H$34:$H$40,0),MATCH(T$4,'PERPETUITY MIDDLEMAN INPUT TAB'!$H$34:$P$34))^1/12</f>
        <v>2.5000000000000001E-3</v>
      </c>
      <c r="U22" s="219">
        <f>INDEX('PERPETUITY MIDDLEMAN INPUT TAB'!$H$34:$P$40,MATCH($B22,'PERPETUITY MIDDLEMAN INPUT TAB'!$H$34:$H$40,0),MATCH(U$4,'PERPETUITY MIDDLEMAN INPUT TAB'!$H$34:$P$34))^1/12</f>
        <v>2.5000000000000001E-3</v>
      </c>
      <c r="V22" s="219">
        <f>INDEX('PERPETUITY MIDDLEMAN INPUT TAB'!$H$34:$P$40,MATCH($B22,'PERPETUITY MIDDLEMAN INPUT TAB'!$H$34:$H$40,0),MATCH(V$4,'PERPETUITY MIDDLEMAN INPUT TAB'!$H$34:$P$34))^1/12</f>
        <v>2.5000000000000001E-3</v>
      </c>
      <c r="W22" s="219">
        <f>INDEX('PERPETUITY MIDDLEMAN INPUT TAB'!$H$34:$P$40,MATCH($B22,'PERPETUITY MIDDLEMAN INPUT TAB'!$H$34:$H$40,0),MATCH(W$4,'PERPETUITY MIDDLEMAN INPUT TAB'!$H$34:$P$34))^1/12</f>
        <v>2.5000000000000001E-3</v>
      </c>
      <c r="X22" s="219">
        <f>INDEX('PERPETUITY MIDDLEMAN INPUT TAB'!$H$34:$P$40,MATCH($B22,'PERPETUITY MIDDLEMAN INPUT TAB'!$H$34:$H$40,0),MATCH(X$4,'PERPETUITY MIDDLEMAN INPUT TAB'!$H$34:$P$34))^1/12</f>
        <v>2.5000000000000001E-3</v>
      </c>
      <c r="Y22" s="219">
        <f>INDEX('PERPETUITY MIDDLEMAN INPUT TAB'!$H$34:$P$40,MATCH($B22,'PERPETUITY MIDDLEMAN INPUT TAB'!$H$34:$H$40,0),MATCH(Y$4,'PERPETUITY MIDDLEMAN INPUT TAB'!$H$34:$P$34))^1/12</f>
        <v>2.5000000000000001E-3</v>
      </c>
      <c r="Z22" s="219">
        <f>INDEX('PERPETUITY MIDDLEMAN INPUT TAB'!$H$34:$P$40,MATCH($B22,'PERPETUITY MIDDLEMAN INPUT TAB'!$H$34:$H$40,0),MATCH(Z$4,'PERPETUITY MIDDLEMAN INPUT TAB'!$H$34:$P$34))^1/12</f>
        <v>2.5000000000000001E-3</v>
      </c>
      <c r="AA22" s="219">
        <f>INDEX('PERPETUITY MIDDLEMAN INPUT TAB'!$H$34:$P$40,MATCH($B22,'PERPETUITY MIDDLEMAN INPUT TAB'!$H$34:$H$40,0),MATCH(AA$4,'PERPETUITY MIDDLEMAN INPUT TAB'!$H$34:$P$34))^1/12</f>
        <v>2.5000000000000001E-3</v>
      </c>
      <c r="AB22" s="219">
        <f>INDEX('PERPETUITY MIDDLEMAN INPUT TAB'!$H$34:$P$40,MATCH($B22,'PERPETUITY MIDDLEMAN INPUT TAB'!$H$34:$H$40,0),MATCH(AB$4,'PERPETUITY MIDDLEMAN INPUT TAB'!$H$34:$P$34))^1/12</f>
        <v>2.5000000000000001E-3</v>
      </c>
      <c r="AC22" s="219">
        <f>INDEX('PERPETUITY MIDDLEMAN INPUT TAB'!$H$34:$P$40,MATCH($B22,'PERPETUITY MIDDLEMAN INPUT TAB'!$H$34:$H$40,0),MATCH(AC$4,'PERPETUITY MIDDLEMAN INPUT TAB'!$H$34:$P$34))^1/12</f>
        <v>2.5000000000000001E-3</v>
      </c>
      <c r="AD22" s="219">
        <f>INDEX('PERPETUITY MIDDLEMAN INPUT TAB'!$H$34:$P$40,MATCH($B22,'PERPETUITY MIDDLEMAN INPUT TAB'!$H$34:$H$40,0),MATCH(AD$4,'PERPETUITY MIDDLEMAN INPUT TAB'!$H$34:$P$34))^1/12</f>
        <v>2.5000000000000001E-3</v>
      </c>
      <c r="AE22" s="219">
        <f>INDEX('PERPETUITY MIDDLEMAN INPUT TAB'!$H$34:$P$40,MATCH($B22,'PERPETUITY MIDDLEMAN INPUT TAB'!$H$34:$H$40,0),MATCH(AE$4,'PERPETUITY MIDDLEMAN INPUT TAB'!$H$34:$P$34))^1/12</f>
        <v>2.5000000000000001E-3</v>
      </c>
      <c r="AF22" s="219">
        <f>INDEX('PERPETUITY MIDDLEMAN INPUT TAB'!$H$34:$P$40,MATCH($B22,'PERPETUITY MIDDLEMAN INPUT TAB'!$H$34:$H$40,0),MATCH(AF$4,'PERPETUITY MIDDLEMAN INPUT TAB'!$H$34:$P$34))^1/12</f>
        <v>2.5000000000000001E-3</v>
      </c>
      <c r="AG22" s="219">
        <f>INDEX('PERPETUITY MIDDLEMAN INPUT TAB'!$H$34:$P$40,MATCH($B22,'PERPETUITY MIDDLEMAN INPUT TAB'!$H$34:$H$40,0),MATCH(AG$4,'PERPETUITY MIDDLEMAN INPUT TAB'!$H$34:$P$34))^1/12</f>
        <v>2.5000000000000001E-3</v>
      </c>
      <c r="AH22" s="219">
        <f>INDEX('PERPETUITY MIDDLEMAN INPUT TAB'!$H$34:$P$40,MATCH($B22,'PERPETUITY MIDDLEMAN INPUT TAB'!$H$34:$H$40,0),MATCH(AH$4,'PERPETUITY MIDDLEMAN INPUT TAB'!$H$34:$P$34))^1/12</f>
        <v>2.5000000000000001E-3</v>
      </c>
      <c r="AI22" s="219">
        <f>INDEX('PERPETUITY MIDDLEMAN INPUT TAB'!$H$34:$P$40,MATCH($B22,'PERPETUITY MIDDLEMAN INPUT TAB'!$H$34:$H$40,0),MATCH(AI$4,'PERPETUITY MIDDLEMAN INPUT TAB'!$H$34:$P$34))^1/12</f>
        <v>2.5000000000000001E-3</v>
      </c>
      <c r="AJ22" s="219">
        <f>INDEX('PERPETUITY MIDDLEMAN INPUT TAB'!$H$34:$P$40,MATCH($B22,'PERPETUITY MIDDLEMAN INPUT TAB'!$H$34:$H$40,0),MATCH(AJ$4,'PERPETUITY MIDDLEMAN INPUT TAB'!$H$34:$P$34))^1/12</f>
        <v>2.5000000000000001E-3</v>
      </c>
      <c r="AK22" s="219">
        <f>INDEX('PERPETUITY MIDDLEMAN INPUT TAB'!$H$34:$P$40,MATCH($B22,'PERPETUITY MIDDLEMAN INPUT TAB'!$H$34:$H$40,0),MATCH(AK$4,'PERPETUITY MIDDLEMAN INPUT TAB'!$H$34:$P$34))^1/12</f>
        <v>2.5000000000000001E-3</v>
      </c>
      <c r="AL22" s="219">
        <f>INDEX('PERPETUITY MIDDLEMAN INPUT TAB'!$H$34:$P$40,MATCH($B22,'PERPETUITY MIDDLEMAN INPUT TAB'!$H$34:$H$40,0),MATCH(AL$4,'PERPETUITY MIDDLEMAN INPUT TAB'!$H$34:$P$34))^1/12</f>
        <v>2.5000000000000001E-3</v>
      </c>
      <c r="AM22" s="219">
        <f>INDEX('PERPETUITY MIDDLEMAN INPUT TAB'!$H$34:$P$40,MATCH($B22,'PERPETUITY MIDDLEMAN INPUT TAB'!$H$34:$H$40,0),MATCH(AM$4,'PERPETUITY MIDDLEMAN INPUT TAB'!$H$34:$P$34))^1/12</f>
        <v>2.5000000000000001E-3</v>
      </c>
      <c r="AN22" s="219">
        <f>INDEX('PERPETUITY MIDDLEMAN INPUT TAB'!$H$34:$P$40,MATCH($B22,'PERPETUITY MIDDLEMAN INPUT TAB'!$H$34:$H$40,0),MATCH(AN$4,'PERPETUITY MIDDLEMAN INPUT TAB'!$H$34:$P$34))^1/12</f>
        <v>2.5000000000000001E-3</v>
      </c>
      <c r="AO22" s="219">
        <f>INDEX('PERPETUITY MIDDLEMAN INPUT TAB'!$H$34:$P$40,MATCH($B22,'PERPETUITY MIDDLEMAN INPUT TAB'!$H$34:$H$40,0),MATCH(AO$4,'PERPETUITY MIDDLEMAN INPUT TAB'!$H$34:$P$34))^1/12</f>
        <v>2.5000000000000001E-3</v>
      </c>
      <c r="AP22" s="219">
        <f>INDEX('PERPETUITY MIDDLEMAN INPUT TAB'!$H$34:$P$40,MATCH($B22,'PERPETUITY MIDDLEMAN INPUT TAB'!$H$34:$H$40,0),MATCH(AP$4,'PERPETUITY MIDDLEMAN INPUT TAB'!$H$34:$P$34))^1/12</f>
        <v>2.5000000000000001E-3</v>
      </c>
      <c r="AQ22" s="219">
        <f>INDEX('PERPETUITY MIDDLEMAN INPUT TAB'!$H$34:$P$40,MATCH($B22,'PERPETUITY MIDDLEMAN INPUT TAB'!$H$34:$H$40,0),MATCH(AQ$4,'PERPETUITY MIDDLEMAN INPUT TAB'!$H$34:$P$34))^1/12</f>
        <v>2.5000000000000001E-3</v>
      </c>
      <c r="AR22" s="219">
        <f>INDEX('PERPETUITY MIDDLEMAN INPUT TAB'!$H$34:$P$40,MATCH($B22,'PERPETUITY MIDDLEMAN INPUT TAB'!$H$34:$H$40,0),MATCH(AR$4,'PERPETUITY MIDDLEMAN INPUT TAB'!$H$34:$P$34))^1/12</f>
        <v>2.5000000000000001E-3</v>
      </c>
      <c r="AS22" s="219">
        <f>INDEX('PERPETUITY MIDDLEMAN INPUT TAB'!$H$34:$P$40,MATCH($B22,'PERPETUITY MIDDLEMAN INPUT TAB'!$H$34:$H$40,0),MATCH(AS$4,'PERPETUITY MIDDLEMAN INPUT TAB'!$H$34:$P$34))^1/12</f>
        <v>2.5000000000000001E-3</v>
      </c>
      <c r="AT22" s="219">
        <f>INDEX('PERPETUITY MIDDLEMAN INPUT TAB'!$H$34:$P$40,MATCH($B22,'PERPETUITY MIDDLEMAN INPUT TAB'!$H$34:$H$40,0),MATCH(AT$4,'PERPETUITY MIDDLEMAN INPUT TAB'!$H$34:$P$34))^1/12</f>
        <v>2.5000000000000001E-3</v>
      </c>
      <c r="AU22" s="219">
        <f>INDEX('PERPETUITY MIDDLEMAN INPUT TAB'!$H$34:$P$40,MATCH($B22,'PERPETUITY MIDDLEMAN INPUT TAB'!$H$34:$H$40,0),MATCH(AU$4,'PERPETUITY MIDDLEMAN INPUT TAB'!$H$34:$P$34))^1/12</f>
        <v>2.5000000000000001E-3</v>
      </c>
      <c r="AV22" s="219">
        <f>INDEX('PERPETUITY MIDDLEMAN INPUT TAB'!$H$34:$P$40,MATCH($B22,'PERPETUITY MIDDLEMAN INPUT TAB'!$H$34:$H$40,0),MATCH(AV$4,'PERPETUITY MIDDLEMAN INPUT TAB'!$H$34:$P$34))^1/12</f>
        <v>2.5000000000000001E-3</v>
      </c>
      <c r="AW22" s="219">
        <f>INDEX('PERPETUITY MIDDLEMAN INPUT TAB'!$H$34:$P$40,MATCH($B22,'PERPETUITY MIDDLEMAN INPUT TAB'!$H$34:$H$40,0),MATCH(AW$4,'PERPETUITY MIDDLEMAN INPUT TAB'!$H$34:$P$34))^1/12</f>
        <v>2.5000000000000001E-3</v>
      </c>
      <c r="AX22" s="219">
        <f>INDEX('PERPETUITY MIDDLEMAN INPUT TAB'!$H$34:$P$40,MATCH($B22,'PERPETUITY MIDDLEMAN INPUT TAB'!$H$34:$H$40,0),MATCH(AX$4,'PERPETUITY MIDDLEMAN INPUT TAB'!$H$34:$P$34))^1/12</f>
        <v>2.5000000000000001E-3</v>
      </c>
      <c r="AY22" s="219">
        <f>INDEX('PERPETUITY MIDDLEMAN INPUT TAB'!$H$34:$P$40,MATCH($B22,'PERPETUITY MIDDLEMAN INPUT TAB'!$H$34:$H$40,0),MATCH(AY$4,'PERPETUITY MIDDLEMAN INPUT TAB'!$H$34:$P$34))^1/12</f>
        <v>2.5000000000000001E-3</v>
      </c>
      <c r="AZ22" s="219">
        <f>INDEX('PERPETUITY MIDDLEMAN INPUT TAB'!$H$34:$P$40,MATCH($B22,'PERPETUITY MIDDLEMAN INPUT TAB'!$H$34:$H$40,0),MATCH(AZ$4,'PERPETUITY MIDDLEMAN INPUT TAB'!$H$34:$P$34))^1/12</f>
        <v>2.5000000000000001E-3</v>
      </c>
      <c r="BA22" s="219">
        <f>INDEX('PERPETUITY MIDDLEMAN INPUT TAB'!$H$34:$P$40,MATCH($B22,'PERPETUITY MIDDLEMAN INPUT TAB'!$H$34:$H$40,0),MATCH(BA$4,'PERPETUITY MIDDLEMAN INPUT TAB'!$H$34:$P$34))^1/12</f>
        <v>2.5000000000000001E-3</v>
      </c>
      <c r="BB22" s="219">
        <f>INDEX('PERPETUITY MIDDLEMAN INPUT TAB'!$H$34:$P$40,MATCH($B22,'PERPETUITY MIDDLEMAN INPUT TAB'!$H$34:$H$40,0),MATCH(BB$4,'PERPETUITY MIDDLEMAN INPUT TAB'!$H$34:$P$34))^1/12</f>
        <v>2.5000000000000001E-3</v>
      </c>
      <c r="BC22" s="219">
        <f>INDEX('PERPETUITY MIDDLEMAN INPUT TAB'!$H$34:$P$40,MATCH($B22,'PERPETUITY MIDDLEMAN INPUT TAB'!$H$34:$H$40,0),MATCH(BC$4,'PERPETUITY MIDDLEMAN INPUT TAB'!$H$34:$P$34))^1/12</f>
        <v>2.5000000000000001E-3</v>
      </c>
      <c r="BD22" s="219">
        <f>INDEX('PERPETUITY MIDDLEMAN INPUT TAB'!$H$34:$P$40,MATCH($B22,'PERPETUITY MIDDLEMAN INPUT TAB'!$H$34:$H$40,0),MATCH(BD$4,'PERPETUITY MIDDLEMAN INPUT TAB'!$H$34:$P$34))^1/12</f>
        <v>2.5000000000000001E-3</v>
      </c>
      <c r="BE22" s="219">
        <f>INDEX('PERPETUITY MIDDLEMAN INPUT TAB'!$H$34:$P$40,MATCH($B22,'PERPETUITY MIDDLEMAN INPUT TAB'!$H$34:$H$40,0),MATCH(BE$4,'PERPETUITY MIDDLEMAN INPUT TAB'!$H$34:$P$34))^1/12</f>
        <v>2.5000000000000001E-3</v>
      </c>
      <c r="BF22" s="219">
        <f>INDEX('PERPETUITY MIDDLEMAN INPUT TAB'!$H$34:$P$40,MATCH($B22,'PERPETUITY MIDDLEMAN INPUT TAB'!$H$34:$H$40,0),MATCH(BF$4,'PERPETUITY MIDDLEMAN INPUT TAB'!$H$34:$P$34))^1/12</f>
        <v>2.5000000000000001E-3</v>
      </c>
      <c r="BG22" s="219">
        <f>INDEX('PERPETUITY MIDDLEMAN INPUT TAB'!$H$34:$P$40,MATCH($B22,'PERPETUITY MIDDLEMAN INPUT TAB'!$H$34:$H$40,0),MATCH(BG$4,'PERPETUITY MIDDLEMAN INPUT TAB'!$H$34:$P$34))^1/12</f>
        <v>2.5000000000000001E-3</v>
      </c>
      <c r="BH22" s="219">
        <f>INDEX('PERPETUITY MIDDLEMAN INPUT TAB'!$H$34:$P$40,MATCH($B22,'PERPETUITY MIDDLEMAN INPUT TAB'!$H$34:$H$40,0),MATCH(BH$4,'PERPETUITY MIDDLEMAN INPUT TAB'!$H$34:$P$34))^1/12</f>
        <v>2.5000000000000001E-3</v>
      </c>
      <c r="BI22" s="219">
        <f>INDEX('PERPETUITY MIDDLEMAN INPUT TAB'!$H$34:$P$40,MATCH($B22,'PERPETUITY MIDDLEMAN INPUT TAB'!$H$34:$H$40,0),MATCH(BI$4,'PERPETUITY MIDDLEMAN INPUT TAB'!$H$34:$P$34))^1/12</f>
        <v>2.5000000000000001E-3</v>
      </c>
      <c r="BJ22" s="219">
        <f>INDEX('PERPETUITY MIDDLEMAN INPUT TAB'!$H$34:$P$40,MATCH($B22,'PERPETUITY MIDDLEMAN INPUT TAB'!$H$34:$H$40,0),MATCH(BJ$4,'PERPETUITY MIDDLEMAN INPUT TAB'!$H$34:$P$34))^1/12</f>
        <v>2.5000000000000001E-3</v>
      </c>
      <c r="BK22" s="219">
        <f>INDEX('PERPETUITY MIDDLEMAN INPUT TAB'!$H$34:$P$40,MATCH($B22,'PERPETUITY MIDDLEMAN INPUT TAB'!$H$34:$H$40,0),MATCH(BK$4,'PERPETUITY MIDDLEMAN INPUT TAB'!$H$34:$P$34))^1/12</f>
        <v>2.5000000000000001E-3</v>
      </c>
      <c r="BL22" s="219">
        <f>INDEX('PERPETUITY MIDDLEMAN INPUT TAB'!$H$34:$P$40,MATCH($B22,'PERPETUITY MIDDLEMAN INPUT TAB'!$H$34:$H$40,0),MATCH(BL$4,'PERPETUITY MIDDLEMAN INPUT TAB'!$H$34:$P$34))^1/12</f>
        <v>2.5000000000000001E-3</v>
      </c>
      <c r="BM22" s="219">
        <f>INDEX('PERPETUITY MIDDLEMAN INPUT TAB'!$H$34:$P$40,MATCH($B22,'PERPETUITY MIDDLEMAN INPUT TAB'!$H$34:$H$40,0),MATCH(BM$4,'PERPETUITY MIDDLEMAN INPUT TAB'!$H$34:$P$34))^1/12</f>
        <v>0</v>
      </c>
      <c r="BN22" s="219">
        <f>INDEX('PERPETUITY MIDDLEMAN INPUT TAB'!$H$34:$P$40,MATCH($B22,'PERPETUITY MIDDLEMAN INPUT TAB'!$H$34:$H$40,0),MATCH(BN$4,'PERPETUITY MIDDLEMAN INPUT TAB'!$H$34:$P$34))^1/12</f>
        <v>0</v>
      </c>
      <c r="BO22" s="219">
        <f>INDEX('PERPETUITY MIDDLEMAN INPUT TAB'!$H$34:$P$40,MATCH($B22,'PERPETUITY MIDDLEMAN INPUT TAB'!$H$34:$H$40,0),MATCH(BO$4,'PERPETUITY MIDDLEMAN INPUT TAB'!$H$34:$P$34))^1/12</f>
        <v>0</v>
      </c>
      <c r="BP22" s="219">
        <f>INDEX('PERPETUITY MIDDLEMAN INPUT TAB'!$H$34:$P$40,MATCH($B22,'PERPETUITY MIDDLEMAN INPUT TAB'!$H$34:$H$40,0),MATCH(BP$4,'PERPETUITY MIDDLEMAN INPUT TAB'!$H$34:$P$34))^1/12</f>
        <v>0</v>
      </c>
      <c r="BQ22" s="219">
        <f>INDEX('PERPETUITY MIDDLEMAN INPUT TAB'!$H$34:$P$40,MATCH($B22,'PERPETUITY MIDDLEMAN INPUT TAB'!$H$34:$H$40,0),MATCH(BQ$4,'PERPETUITY MIDDLEMAN INPUT TAB'!$H$34:$P$34))^1/12</f>
        <v>0</v>
      </c>
      <c r="BR22" s="219">
        <f>INDEX('PERPETUITY MIDDLEMAN INPUT TAB'!$H$34:$P$40,MATCH($B22,'PERPETUITY MIDDLEMAN INPUT TAB'!$H$34:$H$40,0),MATCH(BR$4,'PERPETUITY MIDDLEMAN INPUT TAB'!$H$34:$P$34))^1/12</f>
        <v>0</v>
      </c>
      <c r="BS22" s="219">
        <f>INDEX('PERPETUITY MIDDLEMAN INPUT TAB'!$H$34:$P$40,MATCH($B22,'PERPETUITY MIDDLEMAN INPUT TAB'!$H$34:$H$40,0),MATCH(BS$4,'PERPETUITY MIDDLEMAN INPUT TAB'!$H$34:$P$34))^1/12</f>
        <v>0</v>
      </c>
      <c r="BT22" s="219">
        <f>INDEX('PERPETUITY MIDDLEMAN INPUT TAB'!$H$34:$P$40,MATCH($B22,'PERPETUITY MIDDLEMAN INPUT TAB'!$H$34:$H$40,0),MATCH(BT$4,'PERPETUITY MIDDLEMAN INPUT TAB'!$H$34:$P$34))^1/12</f>
        <v>0</v>
      </c>
      <c r="BU22" s="219">
        <f>INDEX('PERPETUITY MIDDLEMAN INPUT TAB'!$H$34:$P$40,MATCH($B22,'PERPETUITY MIDDLEMAN INPUT TAB'!$H$34:$H$40,0),MATCH(BU$4,'PERPETUITY MIDDLEMAN INPUT TAB'!$H$34:$P$34))^1/12</f>
        <v>0</v>
      </c>
      <c r="BV22" s="219">
        <f>INDEX('PERPETUITY MIDDLEMAN INPUT TAB'!$H$34:$P$40,MATCH($B22,'PERPETUITY MIDDLEMAN INPUT TAB'!$H$34:$H$40,0),MATCH(BV$4,'PERPETUITY MIDDLEMAN INPUT TAB'!$H$34:$P$34))^1/12</f>
        <v>0</v>
      </c>
      <c r="BW22" s="219">
        <f>INDEX('PERPETUITY MIDDLEMAN INPUT TAB'!$H$34:$P$40,MATCH($B22,'PERPETUITY MIDDLEMAN INPUT TAB'!$H$34:$H$40,0),MATCH(BW$4,'PERPETUITY MIDDLEMAN INPUT TAB'!$H$34:$P$34))^1/12</f>
        <v>0</v>
      </c>
      <c r="BX22" s="219">
        <f>INDEX('PERPETUITY MIDDLEMAN INPUT TAB'!$H$34:$P$40,MATCH($B22,'PERPETUITY MIDDLEMAN INPUT TAB'!$H$34:$H$40,0),MATCH(BX$4,'PERPETUITY MIDDLEMAN INPUT TAB'!$H$34:$P$34))^1/12</f>
        <v>0</v>
      </c>
      <c r="BY22" s="219">
        <f>INDEX('PERPETUITY MIDDLEMAN INPUT TAB'!$H$34:$P$40,MATCH($B22,'PERPETUITY MIDDLEMAN INPUT TAB'!$H$34:$H$40,0),MATCH(BY$4,'PERPETUITY MIDDLEMAN INPUT TAB'!$H$34:$P$34))^1/12</f>
        <v>0</v>
      </c>
      <c r="BZ22" s="219">
        <f>INDEX('PERPETUITY MIDDLEMAN INPUT TAB'!$H$34:$P$40,MATCH($B22,'PERPETUITY MIDDLEMAN INPUT TAB'!$H$34:$H$40,0),MATCH(BZ$4,'PERPETUITY MIDDLEMAN INPUT TAB'!$H$34:$P$34))^1/12</f>
        <v>0</v>
      </c>
      <c r="CA22" s="219">
        <f>INDEX('PERPETUITY MIDDLEMAN INPUT TAB'!$H$34:$P$40,MATCH($B22,'PERPETUITY MIDDLEMAN INPUT TAB'!$H$34:$H$40,0),MATCH(CA$4,'PERPETUITY MIDDLEMAN INPUT TAB'!$H$34:$P$34))^1/12</f>
        <v>0</v>
      </c>
      <c r="CB22" s="219">
        <f>INDEX('PERPETUITY MIDDLEMAN INPUT TAB'!$H$34:$P$40,MATCH($B22,'PERPETUITY MIDDLEMAN INPUT TAB'!$H$34:$H$40,0),MATCH(CB$4,'PERPETUITY MIDDLEMAN INPUT TAB'!$H$34:$P$34))^1/12</f>
        <v>0</v>
      </c>
      <c r="CC22" s="219">
        <f>INDEX('PERPETUITY MIDDLEMAN INPUT TAB'!$H$34:$P$40,MATCH($B22,'PERPETUITY MIDDLEMAN INPUT TAB'!$H$34:$H$40,0),MATCH(CC$4,'PERPETUITY MIDDLEMAN INPUT TAB'!$H$34:$P$34))^1/12</f>
        <v>0</v>
      </c>
      <c r="CD22" s="219">
        <f>INDEX('PERPETUITY MIDDLEMAN INPUT TAB'!$H$34:$P$40,MATCH($B22,'PERPETUITY MIDDLEMAN INPUT TAB'!$H$34:$H$40,0),MATCH(CD$4,'PERPETUITY MIDDLEMAN INPUT TAB'!$H$34:$P$34))^1/12</f>
        <v>0</v>
      </c>
      <c r="CE22" s="219">
        <f>INDEX('PERPETUITY MIDDLEMAN INPUT TAB'!$H$34:$P$40,MATCH($B22,'PERPETUITY MIDDLEMAN INPUT TAB'!$H$34:$H$40,0),MATCH(CE$4,'PERPETUITY MIDDLEMAN INPUT TAB'!$H$34:$P$34))^1/12</f>
        <v>0</v>
      </c>
      <c r="CF22" s="219">
        <f>INDEX('PERPETUITY MIDDLEMAN INPUT TAB'!$H$34:$P$40,MATCH($B22,'PERPETUITY MIDDLEMAN INPUT TAB'!$H$34:$H$40,0),MATCH(CF$4,'PERPETUITY MIDDLEMAN INPUT TAB'!$H$34:$P$34))^1/12</f>
        <v>0</v>
      </c>
      <c r="CG22" s="219">
        <f>INDEX('PERPETUITY MIDDLEMAN INPUT TAB'!$H$34:$P$40,MATCH($B22,'PERPETUITY MIDDLEMAN INPUT TAB'!$H$34:$H$40,0),MATCH(CG$4,'PERPETUITY MIDDLEMAN INPUT TAB'!$H$34:$P$34))^1/12</f>
        <v>0</v>
      </c>
      <c r="CH22" s="219">
        <f>INDEX('PERPETUITY MIDDLEMAN INPUT TAB'!$H$34:$P$40,MATCH($B22,'PERPETUITY MIDDLEMAN INPUT TAB'!$H$34:$H$40,0),MATCH(CH$4,'PERPETUITY MIDDLEMAN INPUT TAB'!$H$34:$P$34))^1/12</f>
        <v>0</v>
      </c>
      <c r="CI22" s="219">
        <f>INDEX('PERPETUITY MIDDLEMAN INPUT TAB'!$H$34:$P$40,MATCH($B22,'PERPETUITY MIDDLEMAN INPUT TAB'!$H$34:$H$40,0),MATCH(CI$4,'PERPETUITY MIDDLEMAN INPUT TAB'!$H$34:$P$34))^1/12</f>
        <v>0</v>
      </c>
      <c r="CJ22" s="219">
        <f>INDEX('PERPETUITY MIDDLEMAN INPUT TAB'!$H$34:$P$40,MATCH($B22,'PERPETUITY MIDDLEMAN INPUT TAB'!$H$34:$H$40,0),MATCH(CJ$4,'PERPETUITY MIDDLEMAN INPUT TAB'!$H$34:$P$34))^1/12</f>
        <v>0</v>
      </c>
      <c r="CK22" s="219">
        <f>INDEX('PERPETUITY MIDDLEMAN INPUT TAB'!$H$34:$P$40,MATCH($B22,'PERPETUITY MIDDLEMAN INPUT TAB'!$H$34:$H$40,0),MATCH(CK$4,'PERPETUITY MIDDLEMAN INPUT TAB'!$H$34:$P$34))^1/12</f>
        <v>0</v>
      </c>
      <c r="CL22" s="219">
        <f>INDEX('PERPETUITY MIDDLEMAN INPUT TAB'!$H$34:$P$40,MATCH($B22,'PERPETUITY MIDDLEMAN INPUT TAB'!$H$34:$H$40,0),MATCH(CL$4,'PERPETUITY MIDDLEMAN INPUT TAB'!$H$34:$P$34))^1/12</f>
        <v>0</v>
      </c>
      <c r="CM22" s="219">
        <f>INDEX('PERPETUITY MIDDLEMAN INPUT TAB'!$H$34:$P$40,MATCH($B22,'PERPETUITY MIDDLEMAN INPUT TAB'!$H$34:$H$40,0),MATCH(CM$4,'PERPETUITY MIDDLEMAN INPUT TAB'!$H$34:$P$34))^1/12</f>
        <v>0</v>
      </c>
      <c r="CN22" s="219">
        <f>INDEX('PERPETUITY MIDDLEMAN INPUT TAB'!$H$34:$P$40,MATCH($B22,'PERPETUITY MIDDLEMAN INPUT TAB'!$H$34:$H$40,0),MATCH(CN$4,'PERPETUITY MIDDLEMAN INPUT TAB'!$H$34:$P$34))^1/12</f>
        <v>0</v>
      </c>
      <c r="CO22" s="219">
        <f>INDEX('PERPETUITY MIDDLEMAN INPUT TAB'!$H$34:$P$40,MATCH($B22,'PERPETUITY MIDDLEMAN INPUT TAB'!$H$34:$H$40,0),MATCH(CO$4,'PERPETUITY MIDDLEMAN INPUT TAB'!$H$34:$P$34))^1/12</f>
        <v>0</v>
      </c>
      <c r="CP22" s="219">
        <f>INDEX('PERPETUITY MIDDLEMAN INPUT TAB'!$H$34:$P$40,MATCH($B22,'PERPETUITY MIDDLEMAN INPUT TAB'!$H$34:$H$40,0),MATCH(CP$4,'PERPETUITY MIDDLEMAN INPUT TAB'!$H$34:$P$34))^1/12</f>
        <v>0</v>
      </c>
      <c r="CQ22" s="219">
        <f>INDEX('PERPETUITY MIDDLEMAN INPUT TAB'!$H$34:$P$40,MATCH($B22,'PERPETUITY MIDDLEMAN INPUT TAB'!$H$34:$H$40,0),MATCH(CQ$4,'PERPETUITY MIDDLEMAN INPUT TAB'!$H$34:$P$34))^1/12</f>
        <v>0</v>
      </c>
      <c r="CR22" s="219">
        <f>INDEX('PERPETUITY MIDDLEMAN INPUT TAB'!$H$34:$P$40,MATCH($B22,'PERPETUITY MIDDLEMAN INPUT TAB'!$H$34:$H$40,0),MATCH(CR$4,'PERPETUITY MIDDLEMAN INPUT TAB'!$H$34:$P$34))^1/12</f>
        <v>0</v>
      </c>
      <c r="CS22" s="219">
        <f>INDEX('PERPETUITY MIDDLEMAN INPUT TAB'!$H$34:$P$40,MATCH($B22,'PERPETUITY MIDDLEMAN INPUT TAB'!$H$34:$H$40,0),MATCH(CS$4,'PERPETUITY MIDDLEMAN INPUT TAB'!$H$34:$P$34))^1/12</f>
        <v>0</v>
      </c>
      <c r="CT22" s="219">
        <f>INDEX('PERPETUITY MIDDLEMAN INPUT TAB'!$H$34:$P$40,MATCH($B22,'PERPETUITY MIDDLEMAN INPUT TAB'!$H$34:$H$40,0),MATCH(CT$4,'PERPETUITY MIDDLEMAN INPUT TAB'!$H$34:$P$34))^1/12</f>
        <v>0</v>
      </c>
      <c r="CU22" s="219">
        <f>INDEX('PERPETUITY MIDDLEMAN INPUT TAB'!$H$34:$P$40,MATCH($B22,'PERPETUITY MIDDLEMAN INPUT TAB'!$H$34:$H$40,0),MATCH(CU$4,'PERPETUITY MIDDLEMAN INPUT TAB'!$H$34:$P$34))^1/12</f>
        <v>0</v>
      </c>
      <c r="CV22" s="219">
        <f>INDEX('PERPETUITY MIDDLEMAN INPUT TAB'!$H$34:$P$40,MATCH($B22,'PERPETUITY MIDDLEMAN INPUT TAB'!$H$34:$H$40,0),MATCH(CV$4,'PERPETUITY MIDDLEMAN INPUT TAB'!$H$34:$P$34))^1/12</f>
        <v>0</v>
      </c>
      <c r="CW22" s="219">
        <f>INDEX('PERPETUITY MIDDLEMAN INPUT TAB'!$H$34:$P$40,MATCH($B22,'PERPETUITY MIDDLEMAN INPUT TAB'!$H$34:$H$40,0),MATCH(CW$4,'PERPETUITY MIDDLEMAN INPUT TAB'!$H$34:$P$34))^1/12</f>
        <v>0</v>
      </c>
      <c r="CX22" s="219">
        <f>INDEX('PERPETUITY MIDDLEMAN INPUT TAB'!$H$34:$P$40,MATCH($B22,'PERPETUITY MIDDLEMAN INPUT TAB'!$H$34:$H$40,0),MATCH(CX$4,'PERPETUITY MIDDLEMAN INPUT TAB'!$H$34:$P$34))^1/12</f>
        <v>0</v>
      </c>
      <c r="CY22" s="219">
        <f>INDEX('PERPETUITY MIDDLEMAN INPUT TAB'!$H$34:$P$40,MATCH($B22,'PERPETUITY MIDDLEMAN INPUT TAB'!$H$34:$H$40,0),MATCH(CY$4,'PERPETUITY MIDDLEMAN INPUT TAB'!$H$34:$P$34))^1/12</f>
        <v>0</v>
      </c>
      <c r="CZ22" s="219">
        <f>INDEX('PERPETUITY MIDDLEMAN INPUT TAB'!$H$34:$P$40,MATCH($B22,'PERPETUITY MIDDLEMAN INPUT TAB'!$H$34:$H$40,0),MATCH(CZ$4,'PERPETUITY MIDDLEMAN INPUT TAB'!$H$34:$P$34))^1/12</f>
        <v>0</v>
      </c>
      <c r="DA22" s="219">
        <f>INDEX('PERPETUITY MIDDLEMAN INPUT TAB'!$H$34:$P$40,MATCH($B22,'PERPETUITY MIDDLEMAN INPUT TAB'!$H$34:$H$40,0),MATCH(DA$4,'PERPETUITY MIDDLEMAN INPUT TAB'!$H$34:$P$34))^1/12</f>
        <v>0</v>
      </c>
      <c r="DB22" s="219">
        <f>INDEX('PERPETUITY MIDDLEMAN INPUT TAB'!$H$34:$P$40,MATCH($B22,'PERPETUITY MIDDLEMAN INPUT TAB'!$H$34:$H$40,0),MATCH(DB$4,'PERPETUITY MIDDLEMAN INPUT TAB'!$H$34:$P$34))^1/12</f>
        <v>0</v>
      </c>
      <c r="DC22" s="219">
        <f>INDEX('PERPETUITY MIDDLEMAN INPUT TAB'!$H$34:$P$40,MATCH($B22,'PERPETUITY MIDDLEMAN INPUT TAB'!$H$34:$H$40,0),MATCH(DC$4,'PERPETUITY MIDDLEMAN INPUT TAB'!$H$34:$P$34))^1/12</f>
        <v>0</v>
      </c>
      <c r="DD22" s="219">
        <f>INDEX('PERPETUITY MIDDLEMAN INPUT TAB'!$H$34:$P$40,MATCH($B22,'PERPETUITY MIDDLEMAN INPUT TAB'!$H$34:$H$40,0),MATCH(DD$4,'PERPETUITY MIDDLEMAN INPUT TAB'!$H$34:$P$34))^1/12</f>
        <v>0</v>
      </c>
      <c r="DE22" s="219">
        <f>INDEX('PERPETUITY MIDDLEMAN INPUT TAB'!$H$34:$P$40,MATCH($B22,'PERPETUITY MIDDLEMAN INPUT TAB'!$H$34:$H$40,0),MATCH(DE$4,'PERPETUITY MIDDLEMAN INPUT TAB'!$H$34:$P$34))^1/12</f>
        <v>0</v>
      </c>
      <c r="DF22" s="219">
        <f>INDEX('PERPETUITY MIDDLEMAN INPUT TAB'!$H$34:$P$40,MATCH($B22,'PERPETUITY MIDDLEMAN INPUT TAB'!$H$34:$H$40,0),MATCH(DF$4,'PERPETUITY MIDDLEMAN INPUT TAB'!$H$34:$P$34))^1/12</f>
        <v>0</v>
      </c>
      <c r="DG22" s="219">
        <f>INDEX('PERPETUITY MIDDLEMAN INPUT TAB'!$H$34:$P$40,MATCH($B22,'PERPETUITY MIDDLEMAN INPUT TAB'!$H$34:$H$40,0),MATCH(DG$4,'PERPETUITY MIDDLEMAN INPUT TAB'!$H$34:$P$34))^1/12</f>
        <v>0</v>
      </c>
      <c r="DH22" s="219">
        <f>INDEX('PERPETUITY MIDDLEMAN INPUT TAB'!$H$34:$P$40,MATCH($B22,'PERPETUITY MIDDLEMAN INPUT TAB'!$H$34:$H$40,0),MATCH(DH$4,'PERPETUITY MIDDLEMAN INPUT TAB'!$H$34:$P$34))^1/12</f>
        <v>0</v>
      </c>
      <c r="DI22" s="219">
        <f>INDEX('PERPETUITY MIDDLEMAN INPUT TAB'!$H$34:$P$40,MATCH($B22,'PERPETUITY MIDDLEMAN INPUT TAB'!$H$34:$H$40,0),MATCH(DI$4,'PERPETUITY MIDDLEMAN INPUT TAB'!$H$34:$P$34))^1/12</f>
        <v>0</v>
      </c>
      <c r="DJ22" s="219">
        <f>INDEX('PERPETUITY MIDDLEMAN INPUT TAB'!$H$34:$P$40,MATCH($B22,'PERPETUITY MIDDLEMAN INPUT TAB'!$H$34:$H$40,0),MATCH(DJ$4,'PERPETUITY MIDDLEMAN INPUT TAB'!$H$34:$P$34))^1/12</f>
        <v>0</v>
      </c>
      <c r="DK22" s="219">
        <f>INDEX('PERPETUITY MIDDLEMAN INPUT TAB'!$H$34:$P$40,MATCH($B22,'PERPETUITY MIDDLEMAN INPUT TAB'!$H$34:$H$40,0),MATCH(DK$4,'PERPETUITY MIDDLEMAN INPUT TAB'!$H$34:$P$34))^1/12</f>
        <v>0</v>
      </c>
      <c r="DL22" s="219">
        <f>INDEX('PERPETUITY MIDDLEMAN INPUT TAB'!$H$34:$P$40,MATCH($B22,'PERPETUITY MIDDLEMAN INPUT TAB'!$H$34:$H$40,0),MATCH(DL$4,'PERPETUITY MIDDLEMAN INPUT TAB'!$H$34:$P$34))^1/12</f>
        <v>0</v>
      </c>
      <c r="DM22" s="219">
        <f>INDEX('PERPETUITY MIDDLEMAN INPUT TAB'!$H$34:$P$40,MATCH($B22,'PERPETUITY MIDDLEMAN INPUT TAB'!$H$34:$H$40,0),MATCH(DM$4,'PERPETUITY MIDDLEMAN INPUT TAB'!$H$34:$P$34))^1/12</f>
        <v>0</v>
      </c>
      <c r="DN22" s="219">
        <f>INDEX('PERPETUITY MIDDLEMAN INPUT TAB'!$H$34:$P$40,MATCH($B22,'PERPETUITY MIDDLEMAN INPUT TAB'!$H$34:$H$40,0),MATCH(DN$4,'PERPETUITY MIDDLEMAN INPUT TAB'!$H$34:$P$34))^1/12</f>
        <v>0</v>
      </c>
      <c r="DO22" s="219">
        <f>INDEX('PERPETUITY MIDDLEMAN INPUT TAB'!$H$34:$P$40,MATCH($B22,'PERPETUITY MIDDLEMAN INPUT TAB'!$H$34:$H$40,0),MATCH(DO$4,'PERPETUITY MIDDLEMAN INPUT TAB'!$H$34:$P$34))^1/12</f>
        <v>0</v>
      </c>
      <c r="DP22" s="219">
        <f>INDEX('PERPETUITY MIDDLEMAN INPUT TAB'!$H$34:$P$40,MATCH($B22,'PERPETUITY MIDDLEMAN INPUT TAB'!$H$34:$H$40,0),MATCH(DP$4,'PERPETUITY MIDDLEMAN INPUT TAB'!$H$34:$P$34))^1/12</f>
        <v>0</v>
      </c>
      <c r="DQ22" s="219">
        <f>INDEX('PERPETUITY MIDDLEMAN INPUT TAB'!$H$34:$P$40,MATCH($B22,'PERPETUITY MIDDLEMAN INPUT TAB'!$H$34:$H$40,0),MATCH(DQ$4,'PERPETUITY MIDDLEMAN INPUT TAB'!$H$34:$P$34))^1/12</f>
        <v>0</v>
      </c>
      <c r="DR22" s="219">
        <f>INDEX('PERPETUITY MIDDLEMAN INPUT TAB'!$H$34:$P$40,MATCH($B22,'PERPETUITY MIDDLEMAN INPUT TAB'!$H$34:$H$40,0),MATCH(DR$4,'PERPETUITY MIDDLEMAN INPUT TAB'!$H$34:$P$34))^1/12</f>
        <v>0</v>
      </c>
      <c r="DS22" s="219">
        <f>INDEX('PERPETUITY MIDDLEMAN INPUT TAB'!$H$34:$P$40,MATCH($B22,'PERPETUITY MIDDLEMAN INPUT TAB'!$H$34:$H$40,0),MATCH(DS$4,'PERPETUITY MIDDLEMAN INPUT TAB'!$H$34:$P$34))^1/12</f>
        <v>0</v>
      </c>
      <c r="DT22" s="219">
        <f>INDEX('PERPETUITY MIDDLEMAN INPUT TAB'!$H$34:$P$40,MATCH($B22,'PERPETUITY MIDDLEMAN INPUT TAB'!$H$34:$H$40,0),MATCH(DT$4,'PERPETUITY MIDDLEMAN INPUT TAB'!$H$34:$P$34))^1/12</f>
        <v>0</v>
      </c>
      <c r="DV22" s="378"/>
      <c r="DW22" s="226"/>
      <c r="DX22" s="226"/>
      <c r="DY22" s="226"/>
      <c r="DZ22" s="226"/>
      <c r="EA22" s="226"/>
      <c r="EB22" s="226"/>
      <c r="EC22" s="226"/>
      <c r="ED22" s="226"/>
      <c r="EE22" s="226"/>
      <c r="EF22" s="379"/>
    </row>
    <row r="23" spans="2:136" s="49" customFormat="1" ht="15.75" customHeight="1">
      <c r="B23" s="121"/>
      <c r="C23" s="1048"/>
      <c r="D23" s="1045"/>
      <c r="E23" s="1045"/>
      <c r="F23" s="1045"/>
      <c r="G23" s="1045"/>
      <c r="H23" s="1045"/>
      <c r="I23" s="1045"/>
      <c r="J23" s="1045"/>
      <c r="K23" s="1045"/>
      <c r="L23" s="1045"/>
      <c r="M23" s="1045"/>
      <c r="N23" s="1045"/>
      <c r="O23" s="1045"/>
      <c r="P23" s="1045"/>
      <c r="Q23" s="1045"/>
      <c r="R23" s="1045"/>
      <c r="S23" s="1045"/>
      <c r="T23" s="1045"/>
      <c r="U23" s="1045"/>
      <c r="V23" s="1045"/>
      <c r="W23" s="1045"/>
      <c r="X23" s="1045"/>
      <c r="Y23" s="1045"/>
      <c r="Z23" s="1045"/>
      <c r="AA23" s="1045"/>
      <c r="AB23" s="1045"/>
      <c r="AC23" s="1045"/>
      <c r="AD23" s="1045"/>
      <c r="AE23" s="1045"/>
      <c r="AF23" s="1045"/>
      <c r="AG23" s="1045"/>
      <c r="AH23" s="1045"/>
      <c r="AI23" s="1045"/>
      <c r="AJ23" s="1045"/>
      <c r="AK23" s="1045"/>
      <c r="AL23" s="1045"/>
      <c r="AM23" s="1045"/>
      <c r="AN23" s="1045"/>
      <c r="AO23" s="1045"/>
      <c r="AP23" s="1045"/>
      <c r="AQ23" s="1045"/>
      <c r="AR23" s="1045"/>
      <c r="AS23" s="1045"/>
      <c r="AT23" s="1045"/>
      <c r="AU23" s="1045"/>
      <c r="AV23" s="1045"/>
      <c r="AW23" s="1045"/>
      <c r="AX23" s="1045"/>
      <c r="AY23" s="1045"/>
      <c r="AZ23" s="1045"/>
      <c r="BA23" s="1045"/>
      <c r="BB23" s="1045"/>
      <c r="BC23" s="1045"/>
      <c r="BD23" s="1045"/>
      <c r="BE23" s="1045"/>
      <c r="BF23" s="1045"/>
      <c r="BG23" s="1045"/>
      <c r="BH23" s="1045"/>
      <c r="BI23" s="1045"/>
      <c r="BJ23" s="1045"/>
      <c r="BK23" s="1045"/>
      <c r="BL23" s="1045"/>
      <c r="BM23" s="1045"/>
      <c r="BN23" s="1045"/>
      <c r="BO23" s="1045"/>
      <c r="BP23" s="1045"/>
      <c r="BQ23" s="1045"/>
      <c r="BR23" s="1045"/>
      <c r="BS23" s="1045"/>
      <c r="BT23" s="1045"/>
      <c r="BU23" s="1045"/>
      <c r="BV23" s="1045"/>
      <c r="BW23" s="1045"/>
      <c r="BX23" s="1045"/>
      <c r="BY23" s="1045"/>
      <c r="BZ23" s="1045"/>
      <c r="CA23" s="1045"/>
      <c r="CB23" s="1045"/>
      <c r="CC23" s="1045"/>
      <c r="CD23" s="1045"/>
      <c r="CE23" s="1045"/>
      <c r="CF23" s="1045"/>
      <c r="CG23" s="1045"/>
      <c r="CH23" s="1045"/>
      <c r="CI23" s="1045"/>
      <c r="CJ23" s="1045"/>
      <c r="CK23" s="1045"/>
      <c r="CL23" s="1045"/>
      <c r="CM23" s="1045"/>
      <c r="CN23" s="1045"/>
      <c r="CO23" s="1045"/>
      <c r="CP23" s="1045"/>
      <c r="CQ23" s="1045"/>
      <c r="CR23" s="1045"/>
      <c r="CS23" s="1045"/>
      <c r="CT23" s="1045"/>
      <c r="CU23" s="1045"/>
      <c r="CV23" s="1045"/>
      <c r="CW23" s="1045"/>
      <c r="CX23" s="1045"/>
      <c r="CY23" s="1045"/>
      <c r="CZ23" s="1045"/>
      <c r="DA23" s="1045"/>
      <c r="DB23" s="1045"/>
      <c r="DC23" s="1045"/>
      <c r="DD23" s="1045"/>
      <c r="DE23" s="1045"/>
      <c r="DF23" s="1045"/>
      <c r="DG23" s="1045"/>
      <c r="DH23" s="1045"/>
      <c r="DI23" s="1045"/>
      <c r="DJ23" s="1045"/>
      <c r="DK23" s="1045"/>
      <c r="DL23" s="1045"/>
      <c r="DM23" s="1045"/>
      <c r="DN23" s="1045"/>
      <c r="DO23" s="1045"/>
      <c r="DP23" s="1045"/>
      <c r="DQ23" s="1045"/>
      <c r="DR23" s="1045"/>
      <c r="DS23" s="1045"/>
      <c r="DT23" s="1046"/>
      <c r="DV23" s="1047"/>
      <c r="DW23" s="1045"/>
      <c r="DX23" s="1045"/>
      <c r="DY23" s="1045"/>
      <c r="DZ23" s="1045"/>
      <c r="EA23" s="1045"/>
      <c r="EB23" s="1045"/>
      <c r="EC23" s="1045"/>
      <c r="ED23" s="1045"/>
      <c r="EE23" s="1045"/>
      <c r="EF23" s="1046"/>
    </row>
    <row r="24" spans="2:136" s="49" customFormat="1" ht="15.75" customHeight="1">
      <c r="B24" s="121" t="s">
        <v>1368</v>
      </c>
      <c r="C24" s="1035">
        <f>'Unit Mix '!G60</f>
        <v>1697.4137931034484</v>
      </c>
      <c r="D24" s="1036">
        <f t="shared" ref="D24:AI24" si="145">C24*(1+D20)</f>
        <v>1697.4137931034484</v>
      </c>
      <c r="E24" s="1037">
        <f t="shared" si="145"/>
        <v>1700.5257183908047</v>
      </c>
      <c r="F24" s="1037">
        <f t="shared" si="145"/>
        <v>1703.6433488745213</v>
      </c>
      <c r="G24" s="1037">
        <f t="shared" si="145"/>
        <v>1706.7666950141247</v>
      </c>
      <c r="H24" s="1037">
        <f t="shared" si="145"/>
        <v>1709.8957672883173</v>
      </c>
      <c r="I24" s="1037">
        <f t="shared" si="145"/>
        <v>1713.0305761950126</v>
      </c>
      <c r="J24" s="1037">
        <f t="shared" si="145"/>
        <v>1716.1711322513702</v>
      </c>
      <c r="K24" s="1037">
        <f t="shared" si="145"/>
        <v>1719.3174459938311</v>
      </c>
      <c r="L24" s="1037">
        <f t="shared" si="145"/>
        <v>1722.4695279781531</v>
      </c>
      <c r="M24" s="1037">
        <f t="shared" si="145"/>
        <v>1725.6273887794464</v>
      </c>
      <c r="N24" s="1037">
        <f t="shared" si="145"/>
        <v>1728.7910389922088</v>
      </c>
      <c r="O24" s="1037">
        <f t="shared" si="145"/>
        <v>1731.9604892303612</v>
      </c>
      <c r="P24" s="1037">
        <f t="shared" si="145"/>
        <v>1735.1357501272835</v>
      </c>
      <c r="Q24" s="1037">
        <f t="shared" si="145"/>
        <v>1738.4614269816939</v>
      </c>
      <c r="R24" s="1037">
        <f t="shared" si="145"/>
        <v>1741.7934780500752</v>
      </c>
      <c r="S24" s="1037">
        <f t="shared" si="145"/>
        <v>1745.131915549671</v>
      </c>
      <c r="T24" s="1037">
        <f t="shared" si="145"/>
        <v>1748.476751721141</v>
      </c>
      <c r="U24" s="1037">
        <f t="shared" si="145"/>
        <v>1751.8279988286063</v>
      </c>
      <c r="V24" s="1037">
        <f t="shared" si="145"/>
        <v>1755.1856691596943</v>
      </c>
      <c r="W24" s="1037">
        <f t="shared" si="145"/>
        <v>1758.5497750255836</v>
      </c>
      <c r="X24" s="1037">
        <f t="shared" si="145"/>
        <v>1761.9203287610492</v>
      </c>
      <c r="Y24" s="1037">
        <f t="shared" si="145"/>
        <v>1765.2973427245076</v>
      </c>
      <c r="Z24" s="1037">
        <f t="shared" si="145"/>
        <v>1768.6808292980627</v>
      </c>
      <c r="AA24" s="1037">
        <f t="shared" si="145"/>
        <v>1772.0708008875504</v>
      </c>
      <c r="AB24" s="1037">
        <f t="shared" si="145"/>
        <v>1775.4672699225846</v>
      </c>
      <c r="AC24" s="1037">
        <f t="shared" si="145"/>
        <v>1779.0182044624298</v>
      </c>
      <c r="AD24" s="1037">
        <f t="shared" si="145"/>
        <v>1782.5762408713547</v>
      </c>
      <c r="AE24" s="1037">
        <f t="shared" si="145"/>
        <v>1786.1413933530973</v>
      </c>
      <c r="AF24" s="1037">
        <f t="shared" si="145"/>
        <v>1789.7136761398035</v>
      </c>
      <c r="AG24" s="1037">
        <f t="shared" si="145"/>
        <v>1793.2931034920832</v>
      </c>
      <c r="AH24" s="1037">
        <f t="shared" si="145"/>
        <v>1796.8796896990673</v>
      </c>
      <c r="AI24" s="1037">
        <f t="shared" si="145"/>
        <v>1800.4734490784654</v>
      </c>
      <c r="AJ24" s="1037">
        <f t="shared" ref="AJ24:BO24" si="146">AI24*(1+AJ20)</f>
        <v>1804.0743959766223</v>
      </c>
      <c r="AK24" s="1037">
        <f t="shared" si="146"/>
        <v>1807.6825447685756</v>
      </c>
      <c r="AL24" s="1037">
        <f t="shared" si="146"/>
        <v>1811.2979098581127</v>
      </c>
      <c r="AM24" s="1037">
        <f t="shared" si="146"/>
        <v>1814.9205056778289</v>
      </c>
      <c r="AN24" s="1037">
        <f t="shared" si="146"/>
        <v>1818.5503466891846</v>
      </c>
      <c r="AO24" s="1037">
        <f t="shared" si="146"/>
        <v>1822.3389932447872</v>
      </c>
      <c r="AP24" s="1037">
        <f t="shared" si="146"/>
        <v>1826.1355328140473</v>
      </c>
      <c r="AQ24" s="1037">
        <f t="shared" si="146"/>
        <v>1829.9399818407435</v>
      </c>
      <c r="AR24" s="1037">
        <f t="shared" si="146"/>
        <v>1833.7523568029119</v>
      </c>
      <c r="AS24" s="1037">
        <f t="shared" si="146"/>
        <v>1837.5726742129182</v>
      </c>
      <c r="AT24" s="1037">
        <f t="shared" si="146"/>
        <v>1841.4009506175287</v>
      </c>
      <c r="AU24" s="1037">
        <f t="shared" si="146"/>
        <v>1845.2372025979821</v>
      </c>
      <c r="AV24" s="1037">
        <f t="shared" si="146"/>
        <v>1849.0814467700613</v>
      </c>
      <c r="AW24" s="1037">
        <f t="shared" si="146"/>
        <v>1852.9336997841658</v>
      </c>
      <c r="AX24" s="1037">
        <f t="shared" si="146"/>
        <v>1856.793978325383</v>
      </c>
      <c r="AY24" s="1037">
        <f t="shared" si="146"/>
        <v>1860.6622991135612</v>
      </c>
      <c r="AZ24" s="1037">
        <f t="shared" si="146"/>
        <v>1864.5386789033812</v>
      </c>
      <c r="BA24" s="1037">
        <f t="shared" si="146"/>
        <v>1868.5785127076717</v>
      </c>
      <c r="BB24" s="1037">
        <f t="shared" si="146"/>
        <v>1872.627099485205</v>
      </c>
      <c r="BC24" s="1037">
        <f t="shared" si="146"/>
        <v>1876.6844582007564</v>
      </c>
      <c r="BD24" s="1037">
        <f t="shared" si="146"/>
        <v>1880.7506078601914</v>
      </c>
      <c r="BE24" s="1037">
        <f t="shared" si="146"/>
        <v>1884.8255675105552</v>
      </c>
      <c r="BF24" s="1037">
        <f t="shared" si="146"/>
        <v>1888.9093562401613</v>
      </c>
      <c r="BG24" s="1037">
        <f t="shared" si="146"/>
        <v>1893.0019931786817</v>
      </c>
      <c r="BH24" s="1037">
        <f t="shared" si="146"/>
        <v>1897.1034974972354</v>
      </c>
      <c r="BI24" s="1037">
        <f t="shared" si="146"/>
        <v>1901.2138884084793</v>
      </c>
      <c r="BJ24" s="1037">
        <f t="shared" si="146"/>
        <v>1905.3331851666976</v>
      </c>
      <c r="BK24" s="1037">
        <f t="shared" si="146"/>
        <v>1909.4614070678922</v>
      </c>
      <c r="BL24" s="1037">
        <f t="shared" si="146"/>
        <v>1913.5985734498727</v>
      </c>
      <c r="BM24" s="1037">
        <f t="shared" si="146"/>
        <v>1913.5985734498727</v>
      </c>
      <c r="BN24" s="1037">
        <f t="shared" si="146"/>
        <v>1913.5985734498727</v>
      </c>
      <c r="BO24" s="1037">
        <f t="shared" si="146"/>
        <v>1913.5985734498727</v>
      </c>
      <c r="BP24" s="1037">
        <f t="shared" ref="BP24:CU24" si="147">BO24*(1+BP20)</f>
        <v>1913.5985734498727</v>
      </c>
      <c r="BQ24" s="1037">
        <f t="shared" si="147"/>
        <v>1913.5985734498727</v>
      </c>
      <c r="BR24" s="1037">
        <f t="shared" si="147"/>
        <v>1913.5985734498727</v>
      </c>
      <c r="BS24" s="1037">
        <f t="shared" si="147"/>
        <v>1913.5985734498727</v>
      </c>
      <c r="BT24" s="1037">
        <f t="shared" si="147"/>
        <v>1913.5985734498727</v>
      </c>
      <c r="BU24" s="1037">
        <f t="shared" si="147"/>
        <v>1913.5985734498727</v>
      </c>
      <c r="BV24" s="1037">
        <f t="shared" si="147"/>
        <v>1913.5985734498727</v>
      </c>
      <c r="BW24" s="1037">
        <f t="shared" si="147"/>
        <v>1913.5985734498727</v>
      </c>
      <c r="BX24" s="1037">
        <f t="shared" si="147"/>
        <v>1913.5985734498727</v>
      </c>
      <c r="BY24" s="1037">
        <f t="shared" si="147"/>
        <v>1913.5985734498727</v>
      </c>
      <c r="BZ24" s="1037">
        <f t="shared" si="147"/>
        <v>1913.5985734498727</v>
      </c>
      <c r="CA24" s="1037">
        <f t="shared" si="147"/>
        <v>1913.5985734498727</v>
      </c>
      <c r="CB24" s="1037">
        <f t="shared" si="147"/>
        <v>1913.5985734498727</v>
      </c>
      <c r="CC24" s="1037">
        <f t="shared" si="147"/>
        <v>1913.5985734498727</v>
      </c>
      <c r="CD24" s="1037">
        <f t="shared" si="147"/>
        <v>1913.5985734498727</v>
      </c>
      <c r="CE24" s="1037">
        <f t="shared" si="147"/>
        <v>1913.5985734498727</v>
      </c>
      <c r="CF24" s="1037">
        <f t="shared" si="147"/>
        <v>1913.5985734498727</v>
      </c>
      <c r="CG24" s="1037">
        <f t="shared" si="147"/>
        <v>1913.5985734498727</v>
      </c>
      <c r="CH24" s="1037">
        <f t="shared" si="147"/>
        <v>1913.5985734498727</v>
      </c>
      <c r="CI24" s="1037">
        <f t="shared" si="147"/>
        <v>1913.5985734498727</v>
      </c>
      <c r="CJ24" s="1037">
        <f t="shared" si="147"/>
        <v>1913.5985734498727</v>
      </c>
      <c r="CK24" s="1037">
        <f t="shared" si="147"/>
        <v>1913.5985734498727</v>
      </c>
      <c r="CL24" s="1037">
        <f t="shared" si="147"/>
        <v>1913.5985734498727</v>
      </c>
      <c r="CM24" s="1037">
        <f t="shared" si="147"/>
        <v>1913.5985734498727</v>
      </c>
      <c r="CN24" s="1037">
        <f t="shared" si="147"/>
        <v>1913.5985734498727</v>
      </c>
      <c r="CO24" s="1037">
        <f t="shared" si="147"/>
        <v>1913.5985734498727</v>
      </c>
      <c r="CP24" s="1037">
        <f t="shared" si="147"/>
        <v>1913.5985734498727</v>
      </c>
      <c r="CQ24" s="1037">
        <f t="shared" si="147"/>
        <v>1913.5985734498727</v>
      </c>
      <c r="CR24" s="1037">
        <f t="shared" si="147"/>
        <v>1913.5985734498727</v>
      </c>
      <c r="CS24" s="1037">
        <f t="shared" si="147"/>
        <v>1913.5985734498727</v>
      </c>
      <c r="CT24" s="1037">
        <f t="shared" si="147"/>
        <v>1913.5985734498727</v>
      </c>
      <c r="CU24" s="1037">
        <f t="shared" si="147"/>
        <v>1913.5985734498727</v>
      </c>
      <c r="CV24" s="1037">
        <f t="shared" ref="CV24:DT24" si="148">CU24*(1+CV20)</f>
        <v>1913.5985734498727</v>
      </c>
      <c r="CW24" s="1037">
        <f t="shared" si="148"/>
        <v>1913.5985734498727</v>
      </c>
      <c r="CX24" s="1037">
        <f t="shared" si="148"/>
        <v>1913.5985734498727</v>
      </c>
      <c r="CY24" s="1037">
        <f t="shared" si="148"/>
        <v>1913.5985734498727</v>
      </c>
      <c r="CZ24" s="1037">
        <f t="shared" si="148"/>
        <v>1913.5985734498727</v>
      </c>
      <c r="DA24" s="1037">
        <f t="shared" si="148"/>
        <v>1913.5985734498727</v>
      </c>
      <c r="DB24" s="1037">
        <f t="shared" si="148"/>
        <v>1913.5985734498727</v>
      </c>
      <c r="DC24" s="1037">
        <f t="shared" si="148"/>
        <v>1913.5985734498727</v>
      </c>
      <c r="DD24" s="1037">
        <f t="shared" si="148"/>
        <v>1913.5985734498727</v>
      </c>
      <c r="DE24" s="1037">
        <f t="shared" si="148"/>
        <v>1913.5985734498727</v>
      </c>
      <c r="DF24" s="1037">
        <f t="shared" si="148"/>
        <v>1913.5985734498727</v>
      </c>
      <c r="DG24" s="1037">
        <f t="shared" si="148"/>
        <v>1913.5985734498727</v>
      </c>
      <c r="DH24" s="1037">
        <f t="shared" si="148"/>
        <v>1913.5985734498727</v>
      </c>
      <c r="DI24" s="1037">
        <f t="shared" si="148"/>
        <v>1913.5985734498727</v>
      </c>
      <c r="DJ24" s="1037">
        <f t="shared" si="148"/>
        <v>1913.5985734498727</v>
      </c>
      <c r="DK24" s="1037">
        <f t="shared" si="148"/>
        <v>1913.5985734498727</v>
      </c>
      <c r="DL24" s="1037">
        <f t="shared" si="148"/>
        <v>1913.5985734498727</v>
      </c>
      <c r="DM24" s="1037">
        <f t="shared" si="148"/>
        <v>1913.5985734498727</v>
      </c>
      <c r="DN24" s="1037">
        <f t="shared" si="148"/>
        <v>1913.5985734498727</v>
      </c>
      <c r="DO24" s="1037">
        <f t="shared" si="148"/>
        <v>1913.5985734498727</v>
      </c>
      <c r="DP24" s="1037">
        <f t="shared" si="148"/>
        <v>1913.5985734498727</v>
      </c>
      <c r="DQ24" s="1037">
        <f t="shared" si="148"/>
        <v>1913.5985734498727</v>
      </c>
      <c r="DR24" s="1037">
        <f t="shared" si="148"/>
        <v>1913.5985734498727</v>
      </c>
      <c r="DS24" s="1037">
        <f t="shared" si="148"/>
        <v>1913.5985734498727</v>
      </c>
      <c r="DT24" s="1037">
        <f t="shared" si="148"/>
        <v>1913.5985734498727</v>
      </c>
      <c r="DV24" s="232">
        <f>AVERAGEIF($D$4:$DT$4,DV$4,$D24:$DT24)</f>
        <v>1697.4137931034484</v>
      </c>
      <c r="DW24" s="232">
        <f t="shared" ref="DW24:EF26" si="149">AVERAGEIF($D$4:$DT$4,DW$4,$D24:$DT24)</f>
        <v>1717.7779065929528</v>
      </c>
      <c r="DX24" s="232">
        <f t="shared" si="149"/>
        <v>1756.9052989091851</v>
      </c>
      <c r="DY24" s="232">
        <f t="shared" si="149"/>
        <v>1798.7184550055524</v>
      </c>
      <c r="DZ24" s="232">
        <f t="shared" si="149"/>
        <v>1843.3656495856228</v>
      </c>
      <c r="EA24" s="232">
        <f t="shared" si="149"/>
        <v>1891.0073455644499</v>
      </c>
      <c r="EB24" s="232">
        <f t="shared" si="149"/>
        <v>1913.598573449872</v>
      </c>
      <c r="EC24" s="232">
        <f t="shared" si="149"/>
        <v>1913.598573449872</v>
      </c>
      <c r="ED24" s="232">
        <f t="shared" si="149"/>
        <v>1913.598573449872</v>
      </c>
      <c r="EE24" s="232">
        <f t="shared" si="149"/>
        <v>1913.598573449872</v>
      </c>
      <c r="EF24" s="232">
        <f t="shared" si="149"/>
        <v>1913.598573449872</v>
      </c>
    </row>
    <row r="25" spans="2:136" s="49" customFormat="1" ht="15.75" customHeight="1">
      <c r="B25" s="121" t="s">
        <v>1370</v>
      </c>
      <c r="C25" s="1035">
        <f>'Unit Mix '!G74</f>
        <v>0</v>
      </c>
      <c r="D25" s="1036">
        <f t="shared" ref="D25:AI25" si="150">C25*(1+D21)</f>
        <v>0</v>
      </c>
      <c r="E25" s="1037">
        <f t="shared" si="150"/>
        <v>0</v>
      </c>
      <c r="F25" s="1037">
        <f t="shared" si="150"/>
        <v>0</v>
      </c>
      <c r="G25" s="1037">
        <f t="shared" si="150"/>
        <v>0</v>
      </c>
      <c r="H25" s="1037">
        <f t="shared" si="150"/>
        <v>0</v>
      </c>
      <c r="I25" s="1037">
        <f t="shared" si="150"/>
        <v>0</v>
      </c>
      <c r="J25" s="1037">
        <f t="shared" si="150"/>
        <v>0</v>
      </c>
      <c r="K25" s="1037">
        <f t="shared" si="150"/>
        <v>0</v>
      </c>
      <c r="L25" s="1037">
        <f t="shared" si="150"/>
        <v>0</v>
      </c>
      <c r="M25" s="1037">
        <f t="shared" si="150"/>
        <v>0</v>
      </c>
      <c r="N25" s="1037">
        <f t="shared" si="150"/>
        <v>0</v>
      </c>
      <c r="O25" s="1037">
        <f t="shared" si="150"/>
        <v>0</v>
      </c>
      <c r="P25" s="1037">
        <f t="shared" si="150"/>
        <v>0</v>
      </c>
      <c r="Q25" s="1037">
        <f t="shared" si="150"/>
        <v>0</v>
      </c>
      <c r="R25" s="1037">
        <f t="shared" si="150"/>
        <v>0</v>
      </c>
      <c r="S25" s="1037">
        <f t="shared" si="150"/>
        <v>0</v>
      </c>
      <c r="T25" s="1037">
        <f t="shared" si="150"/>
        <v>0</v>
      </c>
      <c r="U25" s="1037">
        <f t="shared" si="150"/>
        <v>0</v>
      </c>
      <c r="V25" s="1037">
        <f t="shared" si="150"/>
        <v>0</v>
      </c>
      <c r="W25" s="1037">
        <f t="shared" si="150"/>
        <v>0</v>
      </c>
      <c r="X25" s="1037">
        <f t="shared" si="150"/>
        <v>0</v>
      </c>
      <c r="Y25" s="1037">
        <f t="shared" si="150"/>
        <v>0</v>
      </c>
      <c r="Z25" s="1037">
        <f t="shared" si="150"/>
        <v>0</v>
      </c>
      <c r="AA25" s="1037">
        <f t="shared" si="150"/>
        <v>0</v>
      </c>
      <c r="AB25" s="1037">
        <f t="shared" si="150"/>
        <v>0</v>
      </c>
      <c r="AC25" s="1037">
        <f t="shared" si="150"/>
        <v>0</v>
      </c>
      <c r="AD25" s="1037">
        <f t="shared" si="150"/>
        <v>0</v>
      </c>
      <c r="AE25" s="1037">
        <f t="shared" si="150"/>
        <v>0</v>
      </c>
      <c r="AF25" s="1037">
        <f t="shared" si="150"/>
        <v>0</v>
      </c>
      <c r="AG25" s="1037">
        <f t="shared" si="150"/>
        <v>0</v>
      </c>
      <c r="AH25" s="1037">
        <f t="shared" si="150"/>
        <v>0</v>
      </c>
      <c r="AI25" s="1037">
        <f t="shared" si="150"/>
        <v>0</v>
      </c>
      <c r="AJ25" s="1037">
        <f t="shared" ref="AJ25:BO25" si="151">AI25*(1+AJ21)</f>
        <v>0</v>
      </c>
      <c r="AK25" s="1037">
        <f t="shared" si="151"/>
        <v>0</v>
      </c>
      <c r="AL25" s="1037">
        <f t="shared" si="151"/>
        <v>0</v>
      </c>
      <c r="AM25" s="1037">
        <f t="shared" si="151"/>
        <v>0</v>
      </c>
      <c r="AN25" s="1037">
        <f t="shared" si="151"/>
        <v>0</v>
      </c>
      <c r="AO25" s="1037">
        <f t="shared" si="151"/>
        <v>0</v>
      </c>
      <c r="AP25" s="1037">
        <f t="shared" si="151"/>
        <v>0</v>
      </c>
      <c r="AQ25" s="1037">
        <f t="shared" si="151"/>
        <v>0</v>
      </c>
      <c r="AR25" s="1037">
        <f t="shared" si="151"/>
        <v>0</v>
      </c>
      <c r="AS25" s="1037">
        <f t="shared" si="151"/>
        <v>0</v>
      </c>
      <c r="AT25" s="1037">
        <f t="shared" si="151"/>
        <v>0</v>
      </c>
      <c r="AU25" s="1037">
        <f t="shared" si="151"/>
        <v>0</v>
      </c>
      <c r="AV25" s="1037">
        <f t="shared" si="151"/>
        <v>0</v>
      </c>
      <c r="AW25" s="1037">
        <f t="shared" si="151"/>
        <v>0</v>
      </c>
      <c r="AX25" s="1037">
        <f t="shared" si="151"/>
        <v>0</v>
      </c>
      <c r="AY25" s="1037">
        <f t="shared" si="151"/>
        <v>0</v>
      </c>
      <c r="AZ25" s="1037">
        <f t="shared" si="151"/>
        <v>0</v>
      </c>
      <c r="BA25" s="1037">
        <f t="shared" si="151"/>
        <v>0</v>
      </c>
      <c r="BB25" s="1037">
        <f t="shared" si="151"/>
        <v>0</v>
      </c>
      <c r="BC25" s="1037">
        <f t="shared" si="151"/>
        <v>0</v>
      </c>
      <c r="BD25" s="1037">
        <f t="shared" si="151"/>
        <v>0</v>
      </c>
      <c r="BE25" s="1037">
        <f t="shared" si="151"/>
        <v>0</v>
      </c>
      <c r="BF25" s="1037">
        <f t="shared" si="151"/>
        <v>0</v>
      </c>
      <c r="BG25" s="1037">
        <f t="shared" si="151"/>
        <v>0</v>
      </c>
      <c r="BH25" s="1037">
        <f t="shared" si="151"/>
        <v>0</v>
      </c>
      <c r="BI25" s="1037">
        <f t="shared" si="151"/>
        <v>0</v>
      </c>
      <c r="BJ25" s="1037">
        <f t="shared" si="151"/>
        <v>0</v>
      </c>
      <c r="BK25" s="1037">
        <f t="shared" si="151"/>
        <v>0</v>
      </c>
      <c r="BL25" s="1037">
        <f t="shared" si="151"/>
        <v>0</v>
      </c>
      <c r="BM25" s="1037">
        <f t="shared" si="151"/>
        <v>0</v>
      </c>
      <c r="BN25" s="1037">
        <f t="shared" si="151"/>
        <v>0</v>
      </c>
      <c r="BO25" s="1037">
        <f t="shared" si="151"/>
        <v>0</v>
      </c>
      <c r="BP25" s="1037">
        <f t="shared" ref="BP25:CU25" si="152">BO25*(1+BP21)</f>
        <v>0</v>
      </c>
      <c r="BQ25" s="1037">
        <f t="shared" si="152"/>
        <v>0</v>
      </c>
      <c r="BR25" s="1037">
        <f t="shared" si="152"/>
        <v>0</v>
      </c>
      <c r="BS25" s="1037">
        <f t="shared" si="152"/>
        <v>0</v>
      </c>
      <c r="BT25" s="1037">
        <f t="shared" si="152"/>
        <v>0</v>
      </c>
      <c r="BU25" s="1037">
        <f t="shared" si="152"/>
        <v>0</v>
      </c>
      <c r="BV25" s="1037">
        <f t="shared" si="152"/>
        <v>0</v>
      </c>
      <c r="BW25" s="1037">
        <f t="shared" si="152"/>
        <v>0</v>
      </c>
      <c r="BX25" s="1037">
        <f t="shared" si="152"/>
        <v>0</v>
      </c>
      <c r="BY25" s="1037">
        <f t="shared" si="152"/>
        <v>0</v>
      </c>
      <c r="BZ25" s="1037">
        <f t="shared" si="152"/>
        <v>0</v>
      </c>
      <c r="CA25" s="1037">
        <f t="shared" si="152"/>
        <v>0</v>
      </c>
      <c r="CB25" s="1037">
        <f t="shared" si="152"/>
        <v>0</v>
      </c>
      <c r="CC25" s="1037">
        <f t="shared" si="152"/>
        <v>0</v>
      </c>
      <c r="CD25" s="1037">
        <f t="shared" si="152"/>
        <v>0</v>
      </c>
      <c r="CE25" s="1037">
        <f t="shared" si="152"/>
        <v>0</v>
      </c>
      <c r="CF25" s="1037">
        <f t="shared" si="152"/>
        <v>0</v>
      </c>
      <c r="CG25" s="1037">
        <f t="shared" si="152"/>
        <v>0</v>
      </c>
      <c r="CH25" s="1037">
        <f t="shared" si="152"/>
        <v>0</v>
      </c>
      <c r="CI25" s="1037">
        <f t="shared" si="152"/>
        <v>0</v>
      </c>
      <c r="CJ25" s="1037">
        <f t="shared" si="152"/>
        <v>0</v>
      </c>
      <c r="CK25" s="1037">
        <f t="shared" si="152"/>
        <v>0</v>
      </c>
      <c r="CL25" s="1037">
        <f t="shared" si="152"/>
        <v>0</v>
      </c>
      <c r="CM25" s="1037">
        <f t="shared" si="152"/>
        <v>0</v>
      </c>
      <c r="CN25" s="1037">
        <f t="shared" si="152"/>
        <v>0</v>
      </c>
      <c r="CO25" s="1037">
        <f t="shared" si="152"/>
        <v>0</v>
      </c>
      <c r="CP25" s="1037">
        <f t="shared" si="152"/>
        <v>0</v>
      </c>
      <c r="CQ25" s="1037">
        <f t="shared" si="152"/>
        <v>0</v>
      </c>
      <c r="CR25" s="1037">
        <f t="shared" si="152"/>
        <v>0</v>
      </c>
      <c r="CS25" s="1037">
        <f t="shared" si="152"/>
        <v>0</v>
      </c>
      <c r="CT25" s="1037">
        <f t="shared" si="152"/>
        <v>0</v>
      </c>
      <c r="CU25" s="1037">
        <f t="shared" si="152"/>
        <v>0</v>
      </c>
      <c r="CV25" s="1037">
        <f t="shared" ref="CV25:DT25" si="153">CU25*(1+CV21)</f>
        <v>0</v>
      </c>
      <c r="CW25" s="1037">
        <f t="shared" si="153"/>
        <v>0</v>
      </c>
      <c r="CX25" s="1037">
        <f t="shared" si="153"/>
        <v>0</v>
      </c>
      <c r="CY25" s="1037">
        <f t="shared" si="153"/>
        <v>0</v>
      </c>
      <c r="CZ25" s="1037">
        <f t="shared" si="153"/>
        <v>0</v>
      </c>
      <c r="DA25" s="1037">
        <f t="shared" si="153"/>
        <v>0</v>
      </c>
      <c r="DB25" s="1037">
        <f t="shared" si="153"/>
        <v>0</v>
      </c>
      <c r="DC25" s="1037">
        <f t="shared" si="153"/>
        <v>0</v>
      </c>
      <c r="DD25" s="1037">
        <f t="shared" si="153"/>
        <v>0</v>
      </c>
      <c r="DE25" s="1037">
        <f t="shared" si="153"/>
        <v>0</v>
      </c>
      <c r="DF25" s="1037">
        <f t="shared" si="153"/>
        <v>0</v>
      </c>
      <c r="DG25" s="1037">
        <f t="shared" si="153"/>
        <v>0</v>
      </c>
      <c r="DH25" s="1037">
        <f t="shared" si="153"/>
        <v>0</v>
      </c>
      <c r="DI25" s="1037">
        <f t="shared" si="153"/>
        <v>0</v>
      </c>
      <c r="DJ25" s="1037">
        <f t="shared" si="153"/>
        <v>0</v>
      </c>
      <c r="DK25" s="1037">
        <f t="shared" si="153"/>
        <v>0</v>
      </c>
      <c r="DL25" s="1037">
        <f t="shared" si="153"/>
        <v>0</v>
      </c>
      <c r="DM25" s="1037">
        <f t="shared" si="153"/>
        <v>0</v>
      </c>
      <c r="DN25" s="1037">
        <f t="shared" si="153"/>
        <v>0</v>
      </c>
      <c r="DO25" s="1037">
        <f t="shared" si="153"/>
        <v>0</v>
      </c>
      <c r="DP25" s="1037">
        <f t="shared" si="153"/>
        <v>0</v>
      </c>
      <c r="DQ25" s="1037">
        <f t="shared" si="153"/>
        <v>0</v>
      </c>
      <c r="DR25" s="1037">
        <f t="shared" si="153"/>
        <v>0</v>
      </c>
      <c r="DS25" s="1037">
        <f t="shared" si="153"/>
        <v>0</v>
      </c>
      <c r="DT25" s="1037">
        <f t="shared" si="153"/>
        <v>0</v>
      </c>
      <c r="DV25" s="232">
        <f>AVERAGEIF($D$4:$DT$4,DV$4,$D25:$DT25)</f>
        <v>0</v>
      </c>
      <c r="DW25" s="232">
        <f t="shared" si="149"/>
        <v>0</v>
      </c>
      <c r="DX25" s="232">
        <f t="shared" si="149"/>
        <v>0</v>
      </c>
      <c r="DY25" s="232">
        <f t="shared" si="149"/>
        <v>0</v>
      </c>
      <c r="DZ25" s="232">
        <f t="shared" si="149"/>
        <v>0</v>
      </c>
      <c r="EA25" s="232">
        <f t="shared" si="149"/>
        <v>0</v>
      </c>
      <c r="EB25" s="232">
        <f t="shared" si="149"/>
        <v>0</v>
      </c>
      <c r="EC25" s="232">
        <f t="shared" si="149"/>
        <v>0</v>
      </c>
      <c r="ED25" s="232">
        <f t="shared" si="149"/>
        <v>0</v>
      </c>
      <c r="EE25" s="232">
        <f t="shared" si="149"/>
        <v>0</v>
      </c>
      <c r="EF25" s="232">
        <f t="shared" si="149"/>
        <v>0</v>
      </c>
    </row>
    <row r="26" spans="2:136" s="49" customFormat="1" ht="15.75" customHeight="1">
      <c r="B26" s="121" t="s">
        <v>1369</v>
      </c>
      <c r="C26" s="215">
        <f>(C24*'Unit Mix '!$E$60+'Unit Mix '!$E$74*'Income Statement - AM'!C25)/'Unit Mix '!$E$84</f>
        <v>1697.4137931034484</v>
      </c>
      <c r="D26" s="233">
        <f>(D24*'Unit Mix '!$E$60+'Unit Mix '!$E$74*'Income Statement - AM'!D25)/'Unit Mix '!$E$84</f>
        <v>1697.4137931034484</v>
      </c>
      <c r="E26" s="232">
        <f>(E24*'Unit Mix '!$E$60+'Unit Mix '!$E$74*'Income Statement - AM'!E25)/'Unit Mix '!$E$84</f>
        <v>1700.5257183908047</v>
      </c>
      <c r="F26" s="232">
        <f>(F24*'Unit Mix '!$E$60+'Unit Mix '!$E$74*'Income Statement - AM'!F25)/'Unit Mix '!$E$84</f>
        <v>1703.6433488745213</v>
      </c>
      <c r="G26" s="232">
        <f>(G24*'Unit Mix '!$E$60+'Unit Mix '!$E$74*'Income Statement - AM'!G25)/'Unit Mix '!$E$84</f>
        <v>1706.7666950141247</v>
      </c>
      <c r="H26" s="232">
        <f>(H24*'Unit Mix '!$E$60+'Unit Mix '!$E$74*'Income Statement - AM'!H25)/'Unit Mix '!$E$84</f>
        <v>1709.8957672883173</v>
      </c>
      <c r="I26" s="232">
        <f>(I24*'Unit Mix '!$E$60+'Unit Mix '!$E$74*'Income Statement - AM'!I25)/'Unit Mix '!$E$84</f>
        <v>1713.0305761950126</v>
      </c>
      <c r="J26" s="232">
        <f>(J24*'Unit Mix '!$E$60+'Unit Mix '!$E$74*'Income Statement - AM'!J25)/'Unit Mix '!$E$84</f>
        <v>1716.1711322513702</v>
      </c>
      <c r="K26" s="232">
        <f>(K24*'Unit Mix '!$E$60+'Unit Mix '!$E$74*'Income Statement - AM'!K25)/'Unit Mix '!$E$84</f>
        <v>1719.3174459938311</v>
      </c>
      <c r="L26" s="232">
        <f>(L24*'Unit Mix '!$E$60+'Unit Mix '!$E$74*'Income Statement - AM'!L25)/'Unit Mix '!$E$84</f>
        <v>1722.4695279781531</v>
      </c>
      <c r="M26" s="232">
        <f>(M24*'Unit Mix '!$E$60+'Unit Mix '!$E$74*'Income Statement - AM'!M25)/'Unit Mix '!$E$84</f>
        <v>1725.6273887794464</v>
      </c>
      <c r="N26" s="232">
        <f>(N24*'Unit Mix '!$E$60+'Unit Mix '!$E$74*'Income Statement - AM'!N25)/'Unit Mix '!$E$84</f>
        <v>1728.7910389922088</v>
      </c>
      <c r="O26" s="232">
        <f>(O24*'Unit Mix '!$E$60+'Unit Mix '!$E$74*'Income Statement - AM'!O25)/'Unit Mix '!$E$84</f>
        <v>1731.9604892303612</v>
      </c>
      <c r="P26" s="232">
        <f>(P24*'Unit Mix '!$E$60+'Unit Mix '!$E$74*'Income Statement - AM'!P25)/'Unit Mix '!$E$84</f>
        <v>1735.1357501272835</v>
      </c>
      <c r="Q26" s="232">
        <f>(Q24*'Unit Mix '!$E$60+'Unit Mix '!$E$74*'Income Statement - AM'!Q25)/'Unit Mix '!$E$84</f>
        <v>1738.4614269816939</v>
      </c>
      <c r="R26" s="232">
        <f>(R24*'Unit Mix '!$E$60+'Unit Mix '!$E$74*'Income Statement - AM'!R25)/'Unit Mix '!$E$84</f>
        <v>1741.7934780500752</v>
      </c>
      <c r="S26" s="232">
        <f>(S24*'Unit Mix '!$E$60+'Unit Mix '!$E$74*'Income Statement - AM'!S25)/'Unit Mix '!$E$84</f>
        <v>1745.131915549671</v>
      </c>
      <c r="T26" s="232">
        <f>(T24*'Unit Mix '!$E$60+'Unit Mix '!$E$74*'Income Statement - AM'!T25)/'Unit Mix '!$E$84</f>
        <v>1748.476751721141</v>
      </c>
      <c r="U26" s="232">
        <f>(U24*'Unit Mix '!$E$60+'Unit Mix '!$E$74*'Income Statement - AM'!U25)/'Unit Mix '!$E$84</f>
        <v>1751.8279988286063</v>
      </c>
      <c r="V26" s="232">
        <f>(V24*'Unit Mix '!$E$60+'Unit Mix '!$E$74*'Income Statement - AM'!V25)/'Unit Mix '!$E$84</f>
        <v>1755.1856691596943</v>
      </c>
      <c r="W26" s="232">
        <f>(W24*'Unit Mix '!$E$60+'Unit Mix '!$E$74*'Income Statement - AM'!W25)/'Unit Mix '!$E$84</f>
        <v>1758.5497750255836</v>
      </c>
      <c r="X26" s="232">
        <f>(X24*'Unit Mix '!$E$60+'Unit Mix '!$E$74*'Income Statement - AM'!X25)/'Unit Mix '!$E$84</f>
        <v>1761.9203287610492</v>
      </c>
      <c r="Y26" s="232">
        <f>(Y24*'Unit Mix '!$E$60+'Unit Mix '!$E$74*'Income Statement - AM'!Y25)/'Unit Mix '!$E$84</f>
        <v>1765.2973427245076</v>
      </c>
      <c r="Z26" s="232">
        <f>(Z24*'Unit Mix '!$E$60+'Unit Mix '!$E$74*'Income Statement - AM'!Z25)/'Unit Mix '!$E$84</f>
        <v>1768.6808292980627</v>
      </c>
      <c r="AA26" s="232">
        <f>(AA24*'Unit Mix '!$E$60+'Unit Mix '!$E$74*'Income Statement - AM'!AA25)/'Unit Mix '!$E$84</f>
        <v>1772.0708008875504</v>
      </c>
      <c r="AB26" s="232">
        <f>(AB24*'Unit Mix '!$E$60+'Unit Mix '!$E$74*'Income Statement - AM'!AB25)/'Unit Mix '!$E$84</f>
        <v>1775.4672699225846</v>
      </c>
      <c r="AC26" s="232">
        <f>(AC24*'Unit Mix '!$E$60+'Unit Mix '!$E$74*'Income Statement - AM'!AC25)/'Unit Mix '!$E$84</f>
        <v>1779.0182044624298</v>
      </c>
      <c r="AD26" s="232">
        <f>(AD24*'Unit Mix '!$E$60+'Unit Mix '!$E$74*'Income Statement - AM'!AD25)/'Unit Mix '!$E$84</f>
        <v>1782.5762408713547</v>
      </c>
      <c r="AE26" s="232">
        <f>(AE24*'Unit Mix '!$E$60+'Unit Mix '!$E$74*'Income Statement - AM'!AE25)/'Unit Mix '!$E$84</f>
        <v>1786.1413933530973</v>
      </c>
      <c r="AF26" s="232">
        <f>(AF24*'Unit Mix '!$E$60+'Unit Mix '!$E$74*'Income Statement - AM'!AF25)/'Unit Mix '!$E$84</f>
        <v>1789.7136761398035</v>
      </c>
      <c r="AG26" s="232">
        <f>(AG24*'Unit Mix '!$E$60+'Unit Mix '!$E$74*'Income Statement - AM'!AG25)/'Unit Mix '!$E$84</f>
        <v>1793.2931034920832</v>
      </c>
      <c r="AH26" s="232">
        <f>(AH24*'Unit Mix '!$E$60+'Unit Mix '!$E$74*'Income Statement - AM'!AH25)/'Unit Mix '!$E$84</f>
        <v>1796.8796896990673</v>
      </c>
      <c r="AI26" s="232">
        <f>(AI24*'Unit Mix '!$E$60+'Unit Mix '!$E$74*'Income Statement - AM'!AI25)/'Unit Mix '!$E$84</f>
        <v>1800.4734490784654</v>
      </c>
      <c r="AJ26" s="232">
        <f>(AJ24*'Unit Mix '!$E$60+'Unit Mix '!$E$74*'Income Statement - AM'!AJ25)/'Unit Mix '!$E$84</f>
        <v>1804.0743959766223</v>
      </c>
      <c r="AK26" s="232">
        <f>(AK24*'Unit Mix '!$E$60+'Unit Mix '!$E$74*'Income Statement - AM'!AK25)/'Unit Mix '!$E$84</f>
        <v>1807.6825447685756</v>
      </c>
      <c r="AL26" s="232">
        <f>(AL24*'Unit Mix '!$E$60+'Unit Mix '!$E$74*'Income Statement - AM'!AL25)/'Unit Mix '!$E$84</f>
        <v>1811.2979098581127</v>
      </c>
      <c r="AM26" s="232">
        <f>(AM24*'Unit Mix '!$E$60+'Unit Mix '!$E$74*'Income Statement - AM'!AM25)/'Unit Mix '!$E$84</f>
        <v>1814.9205056778287</v>
      </c>
      <c r="AN26" s="232">
        <f>(AN24*'Unit Mix '!$E$60+'Unit Mix '!$E$74*'Income Statement - AM'!AN25)/'Unit Mix '!$E$84</f>
        <v>1818.5503466891848</v>
      </c>
      <c r="AO26" s="232">
        <f>(AO24*'Unit Mix '!$E$60+'Unit Mix '!$E$74*'Income Statement - AM'!AO25)/'Unit Mix '!$E$84</f>
        <v>1822.3389932447872</v>
      </c>
      <c r="AP26" s="232">
        <f>(AP24*'Unit Mix '!$E$60+'Unit Mix '!$E$74*'Income Statement - AM'!AP25)/'Unit Mix '!$E$84</f>
        <v>1826.1355328140476</v>
      </c>
      <c r="AQ26" s="232">
        <f>(AQ24*'Unit Mix '!$E$60+'Unit Mix '!$E$74*'Income Statement - AM'!AQ25)/'Unit Mix '!$E$84</f>
        <v>1829.9399818407435</v>
      </c>
      <c r="AR26" s="232">
        <f>(AR24*'Unit Mix '!$E$60+'Unit Mix '!$E$74*'Income Statement - AM'!AR25)/'Unit Mix '!$E$84</f>
        <v>1833.7523568029119</v>
      </c>
      <c r="AS26" s="232">
        <f>(AS24*'Unit Mix '!$E$60+'Unit Mix '!$E$74*'Income Statement - AM'!AS25)/'Unit Mix '!$E$84</f>
        <v>1837.5726742129182</v>
      </c>
      <c r="AT26" s="232">
        <f>(AT24*'Unit Mix '!$E$60+'Unit Mix '!$E$74*'Income Statement - AM'!AT25)/'Unit Mix '!$E$84</f>
        <v>1841.4009506175287</v>
      </c>
      <c r="AU26" s="232">
        <f>(AU24*'Unit Mix '!$E$60+'Unit Mix '!$E$74*'Income Statement - AM'!AU25)/'Unit Mix '!$E$84</f>
        <v>1845.2372025979819</v>
      </c>
      <c r="AV26" s="232">
        <f>(AV24*'Unit Mix '!$E$60+'Unit Mix '!$E$74*'Income Statement - AM'!AV25)/'Unit Mix '!$E$84</f>
        <v>1849.0814467700611</v>
      </c>
      <c r="AW26" s="232">
        <f>(AW24*'Unit Mix '!$E$60+'Unit Mix '!$E$74*'Income Statement - AM'!AW25)/'Unit Mix '!$E$84</f>
        <v>1852.9336997841658</v>
      </c>
      <c r="AX26" s="232">
        <f>(AX24*'Unit Mix '!$E$60+'Unit Mix '!$E$74*'Income Statement - AM'!AX25)/'Unit Mix '!$E$84</f>
        <v>1856.7939783253833</v>
      </c>
      <c r="AY26" s="232">
        <f>(AY24*'Unit Mix '!$E$60+'Unit Mix '!$E$74*'Income Statement - AM'!AY25)/'Unit Mix '!$E$84</f>
        <v>1860.6622991135612</v>
      </c>
      <c r="AZ26" s="232">
        <f>(AZ24*'Unit Mix '!$E$60+'Unit Mix '!$E$74*'Income Statement - AM'!AZ25)/'Unit Mix '!$E$84</f>
        <v>1864.5386789033812</v>
      </c>
      <c r="BA26" s="232">
        <f>(BA24*'Unit Mix '!$E$60+'Unit Mix '!$E$74*'Income Statement - AM'!BA25)/'Unit Mix '!$E$84</f>
        <v>1868.5785127076717</v>
      </c>
      <c r="BB26" s="232">
        <f>(BB24*'Unit Mix '!$E$60+'Unit Mix '!$E$74*'Income Statement - AM'!BB25)/'Unit Mix '!$E$84</f>
        <v>1872.6270994852048</v>
      </c>
      <c r="BC26" s="232">
        <f>(BC24*'Unit Mix '!$E$60+'Unit Mix '!$E$74*'Income Statement - AM'!BC25)/'Unit Mix '!$E$84</f>
        <v>1876.6844582007564</v>
      </c>
      <c r="BD26" s="232">
        <f>(BD24*'Unit Mix '!$E$60+'Unit Mix '!$E$74*'Income Statement - AM'!BD25)/'Unit Mix '!$E$84</f>
        <v>1880.7506078601916</v>
      </c>
      <c r="BE26" s="232">
        <f>(BE24*'Unit Mix '!$E$60+'Unit Mix '!$E$74*'Income Statement - AM'!BE25)/'Unit Mix '!$E$84</f>
        <v>1884.8255675105552</v>
      </c>
      <c r="BF26" s="232">
        <f>(BF24*'Unit Mix '!$E$60+'Unit Mix '!$E$74*'Income Statement - AM'!BF25)/'Unit Mix '!$E$84</f>
        <v>1888.9093562401615</v>
      </c>
      <c r="BG26" s="232">
        <f>(BG24*'Unit Mix '!$E$60+'Unit Mix '!$E$74*'Income Statement - AM'!BG25)/'Unit Mix '!$E$84</f>
        <v>1893.0019931786819</v>
      </c>
      <c r="BH26" s="232">
        <f>(BH24*'Unit Mix '!$E$60+'Unit Mix '!$E$74*'Income Statement - AM'!BH25)/'Unit Mix '!$E$84</f>
        <v>1897.1034974972351</v>
      </c>
      <c r="BI26" s="232">
        <f>(BI24*'Unit Mix '!$E$60+'Unit Mix '!$E$74*'Income Statement - AM'!BI25)/'Unit Mix '!$E$84</f>
        <v>1901.2138884084793</v>
      </c>
      <c r="BJ26" s="232">
        <f>(BJ24*'Unit Mix '!$E$60+'Unit Mix '!$E$74*'Income Statement - AM'!BJ25)/'Unit Mix '!$E$84</f>
        <v>1905.3331851666978</v>
      </c>
      <c r="BK26" s="232">
        <f>(BK24*'Unit Mix '!$E$60+'Unit Mix '!$E$74*'Income Statement - AM'!BK25)/'Unit Mix '!$E$84</f>
        <v>1909.461407067892</v>
      </c>
      <c r="BL26" s="232">
        <f>(BL24*'Unit Mix '!$E$60+'Unit Mix '!$E$74*'Income Statement - AM'!BL25)/'Unit Mix '!$E$84</f>
        <v>1913.5985734498727</v>
      </c>
      <c r="BM26" s="232">
        <f>(BM24*'Unit Mix '!$E$60+'Unit Mix '!$E$74*'Income Statement - AM'!BM25)/'Unit Mix '!$E$84</f>
        <v>1913.5985734498727</v>
      </c>
      <c r="BN26" s="232">
        <f>(BN24*'Unit Mix '!$E$60+'Unit Mix '!$E$74*'Income Statement - AM'!BN25)/'Unit Mix '!$E$84</f>
        <v>1913.5985734498727</v>
      </c>
      <c r="BO26" s="232">
        <f>(BO24*'Unit Mix '!$E$60+'Unit Mix '!$E$74*'Income Statement - AM'!BO25)/'Unit Mix '!$E$84</f>
        <v>1913.5985734498727</v>
      </c>
      <c r="BP26" s="232">
        <f>(BP24*'Unit Mix '!$E$60+'Unit Mix '!$E$74*'Income Statement - AM'!BP25)/'Unit Mix '!$E$84</f>
        <v>1913.5985734498727</v>
      </c>
      <c r="BQ26" s="232">
        <f>(BQ24*'Unit Mix '!$E$60+'Unit Mix '!$E$74*'Income Statement - AM'!BQ25)/'Unit Mix '!$E$84</f>
        <v>1913.5985734498727</v>
      </c>
      <c r="BR26" s="232">
        <f>(BR24*'Unit Mix '!$E$60+'Unit Mix '!$E$74*'Income Statement - AM'!BR25)/'Unit Mix '!$E$84</f>
        <v>1913.5985734498727</v>
      </c>
      <c r="BS26" s="232">
        <f>(BS24*'Unit Mix '!$E$60+'Unit Mix '!$E$74*'Income Statement - AM'!BS25)/'Unit Mix '!$E$84</f>
        <v>1913.5985734498727</v>
      </c>
      <c r="BT26" s="232">
        <f>(BT24*'Unit Mix '!$E$60+'Unit Mix '!$E$74*'Income Statement - AM'!BT25)/'Unit Mix '!$E$84</f>
        <v>1913.5985734498727</v>
      </c>
      <c r="BU26" s="232">
        <f>(BU24*'Unit Mix '!$E$60+'Unit Mix '!$E$74*'Income Statement - AM'!BU25)/'Unit Mix '!$E$84</f>
        <v>1913.5985734498727</v>
      </c>
      <c r="BV26" s="232">
        <f>(BV24*'Unit Mix '!$E$60+'Unit Mix '!$E$74*'Income Statement - AM'!BV25)/'Unit Mix '!$E$84</f>
        <v>1913.5985734498727</v>
      </c>
      <c r="BW26" s="232">
        <f>(BW24*'Unit Mix '!$E$60+'Unit Mix '!$E$74*'Income Statement - AM'!BW25)/'Unit Mix '!$E$84</f>
        <v>1913.5985734498727</v>
      </c>
      <c r="BX26" s="232">
        <f>(BX24*'Unit Mix '!$E$60+'Unit Mix '!$E$74*'Income Statement - AM'!BX25)/'Unit Mix '!$E$84</f>
        <v>1913.5985734498727</v>
      </c>
      <c r="BY26" s="232">
        <f>(BY24*'Unit Mix '!$E$60+'Unit Mix '!$E$74*'Income Statement - AM'!BY25)/'Unit Mix '!$E$84</f>
        <v>1913.5985734498727</v>
      </c>
      <c r="BZ26" s="232">
        <f>(BZ24*'Unit Mix '!$E$60+'Unit Mix '!$E$74*'Income Statement - AM'!BZ25)/'Unit Mix '!$E$84</f>
        <v>1913.5985734498727</v>
      </c>
      <c r="CA26" s="232">
        <f>(CA24*'Unit Mix '!$E$60+'Unit Mix '!$E$74*'Income Statement - AM'!CA25)/'Unit Mix '!$E$84</f>
        <v>1913.5985734498727</v>
      </c>
      <c r="CB26" s="232">
        <f>(CB24*'Unit Mix '!$E$60+'Unit Mix '!$E$74*'Income Statement - AM'!CB25)/'Unit Mix '!$E$84</f>
        <v>1913.5985734498727</v>
      </c>
      <c r="CC26" s="232">
        <f>(CC24*'Unit Mix '!$E$60+'Unit Mix '!$E$74*'Income Statement - AM'!CC25)/'Unit Mix '!$E$84</f>
        <v>1913.5985734498727</v>
      </c>
      <c r="CD26" s="232">
        <f>(CD24*'Unit Mix '!$E$60+'Unit Mix '!$E$74*'Income Statement - AM'!CD25)/'Unit Mix '!$E$84</f>
        <v>1913.5985734498727</v>
      </c>
      <c r="CE26" s="232">
        <f>(CE24*'Unit Mix '!$E$60+'Unit Mix '!$E$74*'Income Statement - AM'!CE25)/'Unit Mix '!$E$84</f>
        <v>1913.5985734498727</v>
      </c>
      <c r="CF26" s="232">
        <f>(CF24*'Unit Mix '!$E$60+'Unit Mix '!$E$74*'Income Statement - AM'!CF25)/'Unit Mix '!$E$84</f>
        <v>1913.5985734498727</v>
      </c>
      <c r="CG26" s="232">
        <f>(CG24*'Unit Mix '!$E$60+'Unit Mix '!$E$74*'Income Statement - AM'!CG25)/'Unit Mix '!$E$84</f>
        <v>1913.5985734498727</v>
      </c>
      <c r="CH26" s="232">
        <f>(CH24*'Unit Mix '!$E$60+'Unit Mix '!$E$74*'Income Statement - AM'!CH25)/'Unit Mix '!$E$84</f>
        <v>1913.5985734498727</v>
      </c>
      <c r="CI26" s="232">
        <f>(CI24*'Unit Mix '!$E$60+'Unit Mix '!$E$74*'Income Statement - AM'!CI25)/'Unit Mix '!$E$84</f>
        <v>1913.5985734498727</v>
      </c>
      <c r="CJ26" s="232">
        <f>(CJ24*'Unit Mix '!$E$60+'Unit Mix '!$E$74*'Income Statement - AM'!CJ25)/'Unit Mix '!$E$84</f>
        <v>1913.5985734498727</v>
      </c>
      <c r="CK26" s="232">
        <f>(CK24*'Unit Mix '!$E$60+'Unit Mix '!$E$74*'Income Statement - AM'!CK25)/'Unit Mix '!$E$84</f>
        <v>1913.5985734498727</v>
      </c>
      <c r="CL26" s="232">
        <f>(CL24*'Unit Mix '!$E$60+'Unit Mix '!$E$74*'Income Statement - AM'!CL25)/'Unit Mix '!$E$84</f>
        <v>1913.5985734498727</v>
      </c>
      <c r="CM26" s="232">
        <f>(CM24*'Unit Mix '!$E$60+'Unit Mix '!$E$74*'Income Statement - AM'!CM25)/'Unit Mix '!$E$84</f>
        <v>1913.5985734498727</v>
      </c>
      <c r="CN26" s="232">
        <f>(CN24*'Unit Mix '!$E$60+'Unit Mix '!$E$74*'Income Statement - AM'!CN25)/'Unit Mix '!$E$84</f>
        <v>1913.5985734498727</v>
      </c>
      <c r="CO26" s="232">
        <f>(CO24*'Unit Mix '!$E$60+'Unit Mix '!$E$74*'Income Statement - AM'!CO25)/'Unit Mix '!$E$84</f>
        <v>1913.5985734498727</v>
      </c>
      <c r="CP26" s="232">
        <f>(CP24*'Unit Mix '!$E$60+'Unit Mix '!$E$74*'Income Statement - AM'!CP25)/'Unit Mix '!$E$84</f>
        <v>1913.5985734498727</v>
      </c>
      <c r="CQ26" s="232">
        <f>(CQ24*'Unit Mix '!$E$60+'Unit Mix '!$E$74*'Income Statement - AM'!CQ25)/'Unit Mix '!$E$84</f>
        <v>1913.5985734498727</v>
      </c>
      <c r="CR26" s="232">
        <f>(CR24*'Unit Mix '!$E$60+'Unit Mix '!$E$74*'Income Statement - AM'!CR25)/'Unit Mix '!$E$84</f>
        <v>1913.5985734498727</v>
      </c>
      <c r="CS26" s="232">
        <f>(CS24*'Unit Mix '!$E$60+'Unit Mix '!$E$74*'Income Statement - AM'!CS25)/'Unit Mix '!$E$84</f>
        <v>1913.5985734498727</v>
      </c>
      <c r="CT26" s="232">
        <f>(CT24*'Unit Mix '!$E$60+'Unit Mix '!$E$74*'Income Statement - AM'!CT25)/'Unit Mix '!$E$84</f>
        <v>1913.5985734498727</v>
      </c>
      <c r="CU26" s="232">
        <f>(CU24*'Unit Mix '!$E$60+'Unit Mix '!$E$74*'Income Statement - AM'!CU25)/'Unit Mix '!$E$84</f>
        <v>1913.5985734498727</v>
      </c>
      <c r="CV26" s="232">
        <f>(CV24*'Unit Mix '!$E$60+'Unit Mix '!$E$74*'Income Statement - AM'!CV25)/'Unit Mix '!$E$84</f>
        <v>1913.5985734498727</v>
      </c>
      <c r="CW26" s="232">
        <f>(CW24*'Unit Mix '!$E$60+'Unit Mix '!$E$74*'Income Statement - AM'!CW25)/'Unit Mix '!$E$84</f>
        <v>1913.5985734498727</v>
      </c>
      <c r="CX26" s="232">
        <f>(CX24*'Unit Mix '!$E$60+'Unit Mix '!$E$74*'Income Statement - AM'!CX25)/'Unit Mix '!$E$84</f>
        <v>1913.5985734498727</v>
      </c>
      <c r="CY26" s="232">
        <f>(CY24*'Unit Mix '!$E$60+'Unit Mix '!$E$74*'Income Statement - AM'!CY25)/'Unit Mix '!$E$84</f>
        <v>1913.5985734498727</v>
      </c>
      <c r="CZ26" s="232">
        <f>(CZ24*'Unit Mix '!$E$60+'Unit Mix '!$E$74*'Income Statement - AM'!CZ25)/'Unit Mix '!$E$84</f>
        <v>1913.5985734498727</v>
      </c>
      <c r="DA26" s="232">
        <f>(DA24*'Unit Mix '!$E$60+'Unit Mix '!$E$74*'Income Statement - AM'!DA25)/'Unit Mix '!$E$84</f>
        <v>1913.5985734498727</v>
      </c>
      <c r="DB26" s="232">
        <f>(DB24*'Unit Mix '!$E$60+'Unit Mix '!$E$74*'Income Statement - AM'!DB25)/'Unit Mix '!$E$84</f>
        <v>1913.5985734498727</v>
      </c>
      <c r="DC26" s="232">
        <f>(DC24*'Unit Mix '!$E$60+'Unit Mix '!$E$74*'Income Statement - AM'!DC25)/'Unit Mix '!$E$84</f>
        <v>1913.5985734498727</v>
      </c>
      <c r="DD26" s="232">
        <f>(DD24*'Unit Mix '!$E$60+'Unit Mix '!$E$74*'Income Statement - AM'!DD25)/'Unit Mix '!$E$84</f>
        <v>1913.5985734498727</v>
      </c>
      <c r="DE26" s="232">
        <f>(DE24*'Unit Mix '!$E$60+'Unit Mix '!$E$74*'Income Statement - AM'!DE25)/'Unit Mix '!$E$84</f>
        <v>1913.5985734498727</v>
      </c>
      <c r="DF26" s="232">
        <f>(DF24*'Unit Mix '!$E$60+'Unit Mix '!$E$74*'Income Statement - AM'!DF25)/'Unit Mix '!$E$84</f>
        <v>1913.5985734498727</v>
      </c>
      <c r="DG26" s="232">
        <f>(DG24*'Unit Mix '!$E$60+'Unit Mix '!$E$74*'Income Statement - AM'!DG25)/'Unit Mix '!$E$84</f>
        <v>1913.5985734498727</v>
      </c>
      <c r="DH26" s="232">
        <f>(DH24*'Unit Mix '!$E$60+'Unit Mix '!$E$74*'Income Statement - AM'!DH25)/'Unit Mix '!$E$84</f>
        <v>1913.5985734498727</v>
      </c>
      <c r="DI26" s="232">
        <f>(DI24*'Unit Mix '!$E$60+'Unit Mix '!$E$74*'Income Statement - AM'!DI25)/'Unit Mix '!$E$84</f>
        <v>1913.5985734498727</v>
      </c>
      <c r="DJ26" s="232">
        <f>(DJ24*'Unit Mix '!$E$60+'Unit Mix '!$E$74*'Income Statement - AM'!DJ25)/'Unit Mix '!$E$84</f>
        <v>1913.5985734498727</v>
      </c>
      <c r="DK26" s="232">
        <f>(DK24*'Unit Mix '!$E$60+'Unit Mix '!$E$74*'Income Statement - AM'!DK25)/'Unit Mix '!$E$84</f>
        <v>1913.5985734498727</v>
      </c>
      <c r="DL26" s="232">
        <f>(DL24*'Unit Mix '!$E$60+'Unit Mix '!$E$74*'Income Statement - AM'!DL25)/'Unit Mix '!$E$84</f>
        <v>1913.5985734498727</v>
      </c>
      <c r="DM26" s="232">
        <f>(DM24*'Unit Mix '!$E$60+'Unit Mix '!$E$74*'Income Statement - AM'!DM25)/'Unit Mix '!$E$84</f>
        <v>1913.5985734498727</v>
      </c>
      <c r="DN26" s="232">
        <f>(DN24*'Unit Mix '!$E$60+'Unit Mix '!$E$74*'Income Statement - AM'!DN25)/'Unit Mix '!$E$84</f>
        <v>1913.5985734498727</v>
      </c>
      <c r="DO26" s="232">
        <f>(DO24*'Unit Mix '!$E$60+'Unit Mix '!$E$74*'Income Statement - AM'!DO25)/'Unit Mix '!$E$84</f>
        <v>1913.5985734498727</v>
      </c>
      <c r="DP26" s="232">
        <f>(DP24*'Unit Mix '!$E$60+'Unit Mix '!$E$74*'Income Statement - AM'!DP25)/'Unit Mix '!$E$84</f>
        <v>1913.5985734498727</v>
      </c>
      <c r="DQ26" s="232">
        <f>(DQ24*'Unit Mix '!$E$60+'Unit Mix '!$E$74*'Income Statement - AM'!DQ25)/'Unit Mix '!$E$84</f>
        <v>1913.5985734498727</v>
      </c>
      <c r="DR26" s="232">
        <f>(DR24*'Unit Mix '!$E$60+'Unit Mix '!$E$74*'Income Statement - AM'!DR25)/'Unit Mix '!$E$84</f>
        <v>1913.5985734498727</v>
      </c>
      <c r="DS26" s="232">
        <f>(DS24*'Unit Mix '!$E$60+'Unit Mix '!$E$74*'Income Statement - AM'!DS25)/'Unit Mix '!$E$84</f>
        <v>1913.5985734498727</v>
      </c>
      <c r="DT26" s="232">
        <f>(DT24*'Unit Mix '!$E$60+'Unit Mix '!$E$74*'Income Statement - AM'!DT25)/'Unit Mix '!$E$84</f>
        <v>1913.5985734498727</v>
      </c>
      <c r="DV26" s="232">
        <f>AVERAGEIF($D$4:$DT$4,DV$4,$D26:$DT26)</f>
        <v>1697.4137931034484</v>
      </c>
      <c r="DW26" s="232">
        <f t="shared" si="149"/>
        <v>1717.7779065929528</v>
      </c>
      <c r="DX26" s="232">
        <f t="shared" si="149"/>
        <v>1756.9052989091851</v>
      </c>
      <c r="DY26" s="232">
        <f t="shared" si="149"/>
        <v>1798.7184550055524</v>
      </c>
      <c r="DZ26" s="232">
        <f t="shared" si="149"/>
        <v>1843.3656495856228</v>
      </c>
      <c r="EA26" s="232">
        <f t="shared" si="149"/>
        <v>1891.0073455644497</v>
      </c>
      <c r="EB26" s="232">
        <f t="shared" si="149"/>
        <v>1913.598573449872</v>
      </c>
      <c r="EC26" s="232">
        <f t="shared" si="149"/>
        <v>1913.598573449872</v>
      </c>
      <c r="ED26" s="232">
        <f t="shared" si="149"/>
        <v>1913.598573449872</v>
      </c>
      <c r="EE26" s="232">
        <f t="shared" si="149"/>
        <v>1913.598573449872</v>
      </c>
      <c r="EF26" s="232">
        <f t="shared" si="149"/>
        <v>1913.598573449872</v>
      </c>
    </row>
    <row r="27" spans="2:136" s="49" customFormat="1" ht="15.75" customHeight="1">
      <c r="B27" s="121"/>
      <c r="C27" s="1034"/>
      <c r="D27" s="1034"/>
      <c r="E27" s="1034"/>
      <c r="F27" s="1034"/>
      <c r="G27" s="1034"/>
      <c r="H27" s="1034"/>
      <c r="I27" s="1034"/>
      <c r="J27" s="1034"/>
      <c r="K27" s="1034"/>
      <c r="L27" s="1034"/>
      <c r="M27" s="1034"/>
      <c r="N27" s="1034"/>
      <c r="O27" s="1034"/>
      <c r="P27" s="1034"/>
      <c r="Q27" s="1034"/>
      <c r="R27" s="1034"/>
      <c r="S27" s="1034"/>
      <c r="T27" s="1034"/>
      <c r="U27" s="1034"/>
      <c r="V27" s="1034"/>
      <c r="W27" s="1034"/>
      <c r="X27" s="1034"/>
      <c r="Y27" s="1034"/>
      <c r="Z27" s="1034"/>
      <c r="AA27" s="1034"/>
      <c r="AB27" s="1034"/>
      <c r="AC27" s="1034"/>
      <c r="AD27" s="1034"/>
      <c r="AE27" s="1034"/>
      <c r="AF27" s="1034"/>
      <c r="AG27" s="1034"/>
      <c r="AH27" s="1034"/>
      <c r="AI27" s="1034"/>
      <c r="AJ27" s="1034"/>
      <c r="AK27" s="1034"/>
      <c r="AL27" s="1034"/>
      <c r="AM27" s="1034"/>
      <c r="AN27" s="1034"/>
      <c r="AO27" s="1034"/>
      <c r="AP27" s="1034"/>
      <c r="AQ27" s="1034"/>
      <c r="AR27" s="1034"/>
      <c r="AS27" s="1034"/>
      <c r="AT27" s="1034"/>
      <c r="AU27" s="1034"/>
      <c r="AV27" s="1034"/>
      <c r="AW27" s="1034"/>
      <c r="AX27" s="1034"/>
      <c r="AY27" s="1034"/>
      <c r="AZ27" s="1034"/>
      <c r="BA27" s="1034"/>
      <c r="BB27" s="1034"/>
      <c r="BC27" s="1034"/>
      <c r="BD27" s="1034"/>
      <c r="BE27" s="1034"/>
      <c r="BF27" s="1034"/>
      <c r="BG27" s="1034"/>
      <c r="BH27" s="1034"/>
      <c r="BI27" s="1034"/>
      <c r="BJ27" s="1034"/>
      <c r="BK27" s="1034"/>
      <c r="BL27" s="1034"/>
      <c r="BM27" s="1034"/>
      <c r="BN27" s="1034"/>
      <c r="BO27" s="1034"/>
      <c r="BP27" s="1034"/>
      <c r="BQ27" s="1034"/>
      <c r="BR27" s="1034"/>
      <c r="BS27" s="1034"/>
      <c r="BT27" s="1034"/>
      <c r="BU27" s="1034"/>
      <c r="BV27" s="1034"/>
      <c r="BW27" s="1034"/>
      <c r="BX27" s="1034"/>
      <c r="BY27" s="1034"/>
      <c r="BZ27" s="1034"/>
      <c r="CA27" s="1034"/>
      <c r="CB27" s="1034"/>
      <c r="CC27" s="1034"/>
      <c r="CD27" s="1034"/>
      <c r="CE27" s="1034"/>
      <c r="CF27" s="1034"/>
      <c r="CG27" s="1034"/>
      <c r="CH27" s="1034"/>
      <c r="CI27" s="1034"/>
      <c r="CJ27" s="1034"/>
      <c r="CK27" s="1034"/>
      <c r="CL27" s="1034"/>
      <c r="CM27" s="1034"/>
      <c r="CN27" s="1034"/>
      <c r="CO27" s="1034"/>
      <c r="CP27" s="1034"/>
      <c r="CQ27" s="1034"/>
      <c r="CR27" s="1034"/>
      <c r="CS27" s="1034"/>
      <c r="CT27" s="1034"/>
      <c r="CU27" s="1034"/>
      <c r="CV27" s="1034"/>
      <c r="CW27" s="1034"/>
      <c r="CX27" s="1034"/>
      <c r="CY27" s="1034"/>
      <c r="CZ27" s="1034"/>
      <c r="DA27" s="1034"/>
      <c r="DB27" s="1034"/>
      <c r="DC27" s="1034"/>
      <c r="DD27" s="1034"/>
      <c r="DE27" s="1034"/>
      <c r="DF27" s="1034"/>
      <c r="DG27" s="1034"/>
      <c r="DH27" s="1034"/>
      <c r="DI27" s="1034"/>
      <c r="DJ27" s="1034"/>
      <c r="DK27" s="1034"/>
      <c r="DL27" s="1034"/>
      <c r="DM27" s="1034"/>
      <c r="DN27" s="1034"/>
      <c r="DO27" s="1034"/>
      <c r="DP27" s="1034"/>
      <c r="DQ27" s="1034"/>
      <c r="DR27" s="1034"/>
      <c r="DS27" s="1034"/>
      <c r="DT27" s="1034"/>
      <c r="DV27" s="1034"/>
      <c r="DW27" s="1034"/>
      <c r="DX27" s="1034"/>
      <c r="DY27" s="1034"/>
      <c r="DZ27" s="1034"/>
      <c r="EA27" s="1034"/>
      <c r="EB27" s="1034"/>
      <c r="EC27" s="1034"/>
      <c r="ED27" s="1034"/>
      <c r="EE27" s="1034"/>
      <c r="EF27" s="1034"/>
    </row>
    <row r="28" spans="2:136" s="49" customFormat="1" ht="15.75" customHeight="1">
      <c r="B28" s="121" t="s">
        <v>717</v>
      </c>
      <c r="C28" s="355">
        <f>'PERPETUITY MIDDLEMAN INPUT TAB'!C27</f>
        <v>1</v>
      </c>
      <c r="D28" s="237">
        <f ca="1">IF(D$18="Lease-Up",'PERPETUITY MIDDLEMAN INPUT TAB'!$C27,0)</f>
        <v>1</v>
      </c>
      <c r="E28" s="237">
        <f ca="1">IF(E$18="Lease-Up",'PERPETUITY MIDDLEMAN INPUT TAB'!$C27,0)</f>
        <v>1</v>
      </c>
      <c r="F28" s="237">
        <f ca="1">IF(F$18="Lease-Up",'PERPETUITY MIDDLEMAN INPUT TAB'!$C27,0)</f>
        <v>1</v>
      </c>
      <c r="G28" s="237">
        <f ca="1">IF(G$18="Lease-Up",'PERPETUITY MIDDLEMAN INPUT TAB'!$C27,0)</f>
        <v>1</v>
      </c>
      <c r="H28" s="237">
        <f ca="1">IF(H$18="Lease-Up",'PERPETUITY MIDDLEMAN INPUT TAB'!$C27,0)</f>
        <v>1</v>
      </c>
      <c r="I28" s="237">
        <f ca="1">IF(I$18="Lease-Up",'PERPETUITY MIDDLEMAN INPUT TAB'!$C27,0)</f>
        <v>1</v>
      </c>
      <c r="J28" s="237">
        <f ca="1">IF(J$18="Lease-Up",'PERPETUITY MIDDLEMAN INPUT TAB'!$C27,0)</f>
        <v>1</v>
      </c>
      <c r="K28" s="237">
        <f ca="1">IF(K$18="Lease-Up",'PERPETUITY MIDDLEMAN INPUT TAB'!$C27,0)</f>
        <v>1</v>
      </c>
      <c r="L28" s="237">
        <f ca="1">IF(L$18="Lease-Up",'PERPETUITY MIDDLEMAN INPUT TAB'!$C27,0)</f>
        <v>1</v>
      </c>
      <c r="M28" s="237">
        <f ca="1">IF(M$18="Lease-Up",'PERPETUITY MIDDLEMAN INPUT TAB'!$C27,0)</f>
        <v>1</v>
      </c>
      <c r="N28" s="237">
        <f ca="1">IF(N$18="Lease-Up",'PERPETUITY MIDDLEMAN INPUT TAB'!$C27,0)</f>
        <v>1</v>
      </c>
      <c r="O28" s="237">
        <f ca="1">IF(O$18="Lease-Up",'PERPETUITY MIDDLEMAN INPUT TAB'!$C27,0)</f>
        <v>1</v>
      </c>
      <c r="P28" s="237">
        <f ca="1">IF(P$18="Lease-Up",'PERPETUITY MIDDLEMAN INPUT TAB'!$C27,0)</f>
        <v>1</v>
      </c>
      <c r="Q28" s="237">
        <f ca="1">IF(Q$18="Lease-Up",'PERPETUITY MIDDLEMAN INPUT TAB'!$C27,0)</f>
        <v>1</v>
      </c>
      <c r="R28" s="237">
        <f ca="1">IF(R$18="Lease-Up",'PERPETUITY MIDDLEMAN INPUT TAB'!$C27,0)</f>
        <v>1</v>
      </c>
      <c r="S28" s="237">
        <f ca="1">IF(S$18="Lease-Up",'PERPETUITY MIDDLEMAN INPUT TAB'!$C27,0)</f>
        <v>1</v>
      </c>
      <c r="T28" s="237">
        <f ca="1">IF(T$18="Lease-Up",'PERPETUITY MIDDLEMAN INPUT TAB'!$C27,0)</f>
        <v>1</v>
      </c>
      <c r="U28" s="237">
        <f ca="1">IF(U$18="Lease-Up",'PERPETUITY MIDDLEMAN INPUT TAB'!$C27,0)</f>
        <v>1</v>
      </c>
      <c r="V28" s="237">
        <f ca="1">IF(V$18="Lease-Up",'PERPETUITY MIDDLEMAN INPUT TAB'!$C27,0)</f>
        <v>1</v>
      </c>
      <c r="W28" s="237">
        <f ca="1">IF(W$18="Lease-Up",'PERPETUITY MIDDLEMAN INPUT TAB'!$C27,0)</f>
        <v>1</v>
      </c>
      <c r="X28" s="237">
        <f ca="1">IF(X$18="Lease-Up",'PERPETUITY MIDDLEMAN INPUT TAB'!$C27,0)</f>
        <v>1</v>
      </c>
      <c r="Y28" s="237">
        <f ca="1">IF(Y$18="Lease-Up",'PERPETUITY MIDDLEMAN INPUT TAB'!$C27,0)</f>
        <v>1</v>
      </c>
      <c r="Z28" s="237">
        <f ca="1">IF(Z$18="Lease-Up",'PERPETUITY MIDDLEMAN INPUT TAB'!$C27,0)</f>
        <v>1</v>
      </c>
      <c r="AA28" s="237">
        <f ca="1">IF(AA$18="Lease-Up",'PERPETUITY MIDDLEMAN INPUT TAB'!$C27,0)</f>
        <v>1</v>
      </c>
      <c r="AB28" s="237">
        <f ca="1">IF(AB$18="Lease-Up",'PERPETUITY MIDDLEMAN INPUT TAB'!$C27,0)</f>
        <v>0</v>
      </c>
      <c r="AC28" s="237">
        <f ca="1">IF(AC$18="Lease-Up",'PERPETUITY MIDDLEMAN INPUT TAB'!$C27,0)</f>
        <v>0</v>
      </c>
      <c r="AD28" s="237">
        <f ca="1">IF(AD$18="Lease-Up",'PERPETUITY MIDDLEMAN INPUT TAB'!$C27,0)</f>
        <v>0</v>
      </c>
      <c r="AE28" s="237">
        <f ca="1">IF(AE$18="Lease-Up",'PERPETUITY MIDDLEMAN INPUT TAB'!$C27,0)</f>
        <v>0</v>
      </c>
      <c r="AF28" s="237">
        <f ca="1">IF(AF$18="Lease-Up",'PERPETUITY MIDDLEMAN INPUT TAB'!$C27,0)</f>
        <v>0</v>
      </c>
      <c r="AG28" s="237">
        <f ca="1">IF(AG$18="Lease-Up",'PERPETUITY MIDDLEMAN INPUT TAB'!$C27,0)</f>
        <v>0</v>
      </c>
      <c r="AH28" s="237">
        <f ca="1">IF(AH$18="Lease-Up",'PERPETUITY MIDDLEMAN INPUT TAB'!$C27,0)</f>
        <v>0</v>
      </c>
      <c r="AI28" s="237">
        <f ca="1">IF(AI$18="Lease-Up",'PERPETUITY MIDDLEMAN INPUT TAB'!$C27,0)</f>
        <v>0</v>
      </c>
      <c r="AJ28" s="237">
        <f ca="1">IF(AJ$18="Lease-Up",'PERPETUITY MIDDLEMAN INPUT TAB'!$C27,0)</f>
        <v>0</v>
      </c>
      <c r="AK28" s="237">
        <f ca="1">IF(AK$18="Lease-Up",'PERPETUITY MIDDLEMAN INPUT TAB'!$C27,0)</f>
        <v>0</v>
      </c>
      <c r="AL28" s="237">
        <f ca="1">IF(AL$18="Lease-Up",'PERPETUITY MIDDLEMAN INPUT TAB'!$C27,0)</f>
        <v>0</v>
      </c>
      <c r="AM28" s="237">
        <f ca="1">IF(AM$18="Lease-Up",'PERPETUITY MIDDLEMAN INPUT TAB'!$C27,0)</f>
        <v>0</v>
      </c>
      <c r="AN28" s="237">
        <f ca="1">IF(AN$18="Lease-Up",'PERPETUITY MIDDLEMAN INPUT TAB'!$C27,0)</f>
        <v>0</v>
      </c>
      <c r="AO28" s="237">
        <f ca="1">IF(AO$18="Lease-Up",'PERPETUITY MIDDLEMAN INPUT TAB'!$C27,0)</f>
        <v>0</v>
      </c>
      <c r="AP28" s="237">
        <f ca="1">IF(AP$18="Lease-Up",'PERPETUITY MIDDLEMAN INPUT TAB'!$C27,0)</f>
        <v>0</v>
      </c>
      <c r="AQ28" s="237">
        <f ca="1">IF(AQ$18="Lease-Up",'PERPETUITY MIDDLEMAN INPUT TAB'!$C27,0)</f>
        <v>0</v>
      </c>
      <c r="AR28" s="237">
        <f ca="1">IF(AR$18="Lease-Up",'PERPETUITY MIDDLEMAN INPUT TAB'!$C27,0)</f>
        <v>0</v>
      </c>
      <c r="AS28" s="237">
        <f ca="1">IF(AS$18="Lease-Up",'PERPETUITY MIDDLEMAN INPUT TAB'!$C27,0)</f>
        <v>0</v>
      </c>
      <c r="AT28" s="237">
        <f ca="1">IF(AT$18="Lease-Up",'PERPETUITY MIDDLEMAN INPUT TAB'!$C27,0)</f>
        <v>0</v>
      </c>
      <c r="AU28" s="237">
        <f ca="1">IF(AU$18="Lease-Up",'PERPETUITY MIDDLEMAN INPUT TAB'!$C27,0)</f>
        <v>0</v>
      </c>
      <c r="AV28" s="237">
        <f ca="1">IF(AV$18="Lease-Up",'PERPETUITY MIDDLEMAN INPUT TAB'!$C27,0)</f>
        <v>0</v>
      </c>
      <c r="AW28" s="237">
        <f ca="1">IF(AW$18="Lease-Up",'PERPETUITY MIDDLEMAN INPUT TAB'!$C27,0)</f>
        <v>0</v>
      </c>
      <c r="AX28" s="237">
        <f ca="1">IF(AX$18="Lease-Up",'PERPETUITY MIDDLEMAN INPUT TAB'!$C27,0)</f>
        <v>0</v>
      </c>
      <c r="AY28" s="237">
        <f ca="1">IF(AY$18="Lease-Up",'PERPETUITY MIDDLEMAN INPUT TAB'!$C27,0)</f>
        <v>0</v>
      </c>
      <c r="AZ28" s="237">
        <f ca="1">IF(AZ$18="Lease-Up",'PERPETUITY MIDDLEMAN INPUT TAB'!$C27,0)</f>
        <v>0</v>
      </c>
      <c r="BA28" s="237">
        <f ca="1">IF(BA$18="Lease-Up",'PERPETUITY MIDDLEMAN INPUT TAB'!$C27,0)</f>
        <v>0</v>
      </c>
      <c r="BB28" s="237">
        <f ca="1">IF(BB$18="Lease-Up",'PERPETUITY MIDDLEMAN INPUT TAB'!$C27,0)</f>
        <v>0</v>
      </c>
      <c r="BC28" s="237">
        <f ca="1">IF(BC$18="Lease-Up",'PERPETUITY MIDDLEMAN INPUT TAB'!$C27,0)</f>
        <v>0</v>
      </c>
      <c r="BD28" s="237">
        <f ca="1">IF(BD$18="Lease-Up",'PERPETUITY MIDDLEMAN INPUT TAB'!$C27,0)</f>
        <v>0</v>
      </c>
      <c r="BE28" s="237">
        <f ca="1">IF(BE$18="Lease-Up",'PERPETUITY MIDDLEMAN INPUT TAB'!$C27,0)</f>
        <v>0</v>
      </c>
      <c r="BF28" s="237">
        <f ca="1">IF(BF$18="Lease-Up",'PERPETUITY MIDDLEMAN INPUT TAB'!$C27,0)</f>
        <v>0</v>
      </c>
      <c r="BG28" s="237">
        <f ca="1">IF(BG$18="Lease-Up",'PERPETUITY MIDDLEMAN INPUT TAB'!$C27,0)</f>
        <v>0</v>
      </c>
      <c r="BH28" s="237">
        <f ca="1">IF(BH$18="Lease-Up",'PERPETUITY MIDDLEMAN INPUT TAB'!$C27,0)</f>
        <v>0</v>
      </c>
      <c r="BI28" s="237">
        <f ca="1">IF(BI$18="Lease-Up",'PERPETUITY MIDDLEMAN INPUT TAB'!$C27,0)</f>
        <v>0</v>
      </c>
      <c r="BJ28" s="237">
        <f ca="1">IF(BJ$18="Lease-Up",'PERPETUITY MIDDLEMAN INPUT TAB'!$C27,0)</f>
        <v>0</v>
      </c>
      <c r="BK28" s="237">
        <f ca="1">IF(BK$18="Lease-Up",'PERPETUITY MIDDLEMAN INPUT TAB'!$C27,0)</f>
        <v>0</v>
      </c>
      <c r="BL28" s="237">
        <f ca="1">IF(BL$18="Lease-Up",'PERPETUITY MIDDLEMAN INPUT TAB'!$C27,0)</f>
        <v>0</v>
      </c>
      <c r="BM28" s="237">
        <f ca="1">IF(BM$18="Lease-Up",'PERPETUITY MIDDLEMAN INPUT TAB'!$C27,0)</f>
        <v>0</v>
      </c>
      <c r="BN28" s="237">
        <f ca="1">IF(BN$18="Lease-Up",'PERPETUITY MIDDLEMAN INPUT TAB'!$C27,0)</f>
        <v>0</v>
      </c>
      <c r="BO28" s="237">
        <f ca="1">IF(BO$18="Lease-Up",'PERPETUITY MIDDLEMAN INPUT TAB'!$C27,0)</f>
        <v>0</v>
      </c>
      <c r="BP28" s="237">
        <f ca="1">IF(BP$18="Lease-Up",'PERPETUITY MIDDLEMAN INPUT TAB'!$C27,0)</f>
        <v>0</v>
      </c>
      <c r="BQ28" s="237">
        <f ca="1">IF(BQ$18="Lease-Up",'PERPETUITY MIDDLEMAN INPUT TAB'!$C27,0)</f>
        <v>0</v>
      </c>
      <c r="BR28" s="237">
        <f ca="1">IF(BR$18="Lease-Up",'PERPETUITY MIDDLEMAN INPUT TAB'!$C27,0)</f>
        <v>0</v>
      </c>
      <c r="BS28" s="237">
        <f ca="1">IF(BS$18="Lease-Up",'PERPETUITY MIDDLEMAN INPUT TAB'!$C27,0)</f>
        <v>0</v>
      </c>
      <c r="BT28" s="237">
        <f ca="1">IF(BT$18="Lease-Up",'PERPETUITY MIDDLEMAN INPUT TAB'!$C27,0)</f>
        <v>0</v>
      </c>
      <c r="BU28" s="237">
        <f ca="1">IF(BU$18="Lease-Up",'PERPETUITY MIDDLEMAN INPUT TAB'!$C27,0)</f>
        <v>0</v>
      </c>
      <c r="BV28" s="237">
        <f ca="1">IF(BV$18="Lease-Up",'PERPETUITY MIDDLEMAN INPUT TAB'!$C27,0)</f>
        <v>0</v>
      </c>
      <c r="BW28" s="237">
        <f ca="1">IF(BW$18="Lease-Up",'PERPETUITY MIDDLEMAN INPUT TAB'!$C27,0)</f>
        <v>0</v>
      </c>
      <c r="BX28" s="237">
        <f ca="1">IF(BX$18="Lease-Up",'PERPETUITY MIDDLEMAN INPUT TAB'!$C27,0)</f>
        <v>0</v>
      </c>
      <c r="BY28" s="237">
        <f ca="1">IF(BY$18="Lease-Up",'PERPETUITY MIDDLEMAN INPUT TAB'!$C27,0)</f>
        <v>0</v>
      </c>
      <c r="BZ28" s="237">
        <f ca="1">IF(BZ$18="Lease-Up",'PERPETUITY MIDDLEMAN INPUT TAB'!$C27,0)</f>
        <v>0</v>
      </c>
      <c r="CA28" s="237">
        <f ca="1">IF(CA$18="Lease-Up",'PERPETUITY MIDDLEMAN INPUT TAB'!$C27,0)</f>
        <v>0</v>
      </c>
      <c r="CB28" s="237">
        <f ca="1">IF(CB$18="Lease-Up",'PERPETUITY MIDDLEMAN INPUT TAB'!$C27,0)</f>
        <v>0</v>
      </c>
      <c r="CC28" s="237">
        <f ca="1">IF(CC$18="Lease-Up",'PERPETUITY MIDDLEMAN INPUT TAB'!$C27,0)</f>
        <v>0</v>
      </c>
      <c r="CD28" s="237">
        <f ca="1">IF(CD$18="Lease-Up",'PERPETUITY MIDDLEMAN INPUT TAB'!$C27,0)</f>
        <v>0</v>
      </c>
      <c r="CE28" s="237">
        <f ca="1">IF(CE$18="Lease-Up",'PERPETUITY MIDDLEMAN INPUT TAB'!$C27,0)</f>
        <v>0</v>
      </c>
      <c r="CF28" s="237">
        <f ca="1">IF(CF$18="Lease-Up",'PERPETUITY MIDDLEMAN INPUT TAB'!$C27,0)</f>
        <v>0</v>
      </c>
      <c r="CG28" s="237">
        <f ca="1">IF(CG$18="Lease-Up",'PERPETUITY MIDDLEMAN INPUT TAB'!$C27,0)</f>
        <v>0</v>
      </c>
      <c r="CH28" s="237">
        <f ca="1">IF(CH$18="Lease-Up",'PERPETUITY MIDDLEMAN INPUT TAB'!$C27,0)</f>
        <v>0</v>
      </c>
      <c r="CI28" s="237">
        <f ca="1">IF(CI$18="Lease-Up",'PERPETUITY MIDDLEMAN INPUT TAB'!$C27,0)</f>
        <v>0</v>
      </c>
      <c r="CJ28" s="237">
        <f ca="1">IF(CJ$18="Lease-Up",'PERPETUITY MIDDLEMAN INPUT TAB'!$C27,0)</f>
        <v>0</v>
      </c>
      <c r="CK28" s="237">
        <f ca="1">IF(CK$18="Lease-Up",'PERPETUITY MIDDLEMAN INPUT TAB'!$C27,0)</f>
        <v>0</v>
      </c>
      <c r="CL28" s="237">
        <f ca="1">IF(CL$18="Lease-Up",'PERPETUITY MIDDLEMAN INPUT TAB'!$C27,0)</f>
        <v>0</v>
      </c>
      <c r="CM28" s="237">
        <f ca="1">IF(CM$18="Lease-Up",'PERPETUITY MIDDLEMAN INPUT TAB'!$C27,0)</f>
        <v>0</v>
      </c>
      <c r="CN28" s="237">
        <f ca="1">IF(CN$18="Lease-Up",'PERPETUITY MIDDLEMAN INPUT TAB'!$C27,0)</f>
        <v>0</v>
      </c>
      <c r="CO28" s="237">
        <f ca="1">IF(CO$18="Lease-Up",'PERPETUITY MIDDLEMAN INPUT TAB'!$C27,0)</f>
        <v>0</v>
      </c>
      <c r="CP28" s="237">
        <f ca="1">IF(CP$18="Lease-Up",'PERPETUITY MIDDLEMAN INPUT TAB'!$C27,0)</f>
        <v>0</v>
      </c>
      <c r="CQ28" s="237">
        <f ca="1">IF(CQ$18="Lease-Up",'PERPETUITY MIDDLEMAN INPUT TAB'!$C27,0)</f>
        <v>0</v>
      </c>
      <c r="CR28" s="237">
        <f ca="1">IF(CR$18="Lease-Up",'PERPETUITY MIDDLEMAN INPUT TAB'!$C27,0)</f>
        <v>0</v>
      </c>
      <c r="CS28" s="237">
        <f ca="1">IF(CS$18="Lease-Up",'PERPETUITY MIDDLEMAN INPUT TAB'!$C27,0)</f>
        <v>0</v>
      </c>
      <c r="CT28" s="237">
        <f ca="1">IF(CT$18="Lease-Up",'PERPETUITY MIDDLEMAN INPUT TAB'!$C27,0)</f>
        <v>0</v>
      </c>
      <c r="CU28" s="237">
        <f ca="1">IF(CU$18="Lease-Up",'PERPETUITY MIDDLEMAN INPUT TAB'!$C27,0)</f>
        <v>0</v>
      </c>
      <c r="CV28" s="237">
        <f ca="1">IF(CV$18="Lease-Up",'PERPETUITY MIDDLEMAN INPUT TAB'!$C27,0)</f>
        <v>0</v>
      </c>
      <c r="CW28" s="237">
        <f ca="1">IF(CW$18="Lease-Up",'PERPETUITY MIDDLEMAN INPUT TAB'!$C27,0)</f>
        <v>0</v>
      </c>
      <c r="CX28" s="237">
        <f ca="1">IF(CX$18="Lease-Up",'PERPETUITY MIDDLEMAN INPUT TAB'!$C27,0)</f>
        <v>0</v>
      </c>
      <c r="CY28" s="237">
        <f ca="1">IF(CY$18="Lease-Up",'PERPETUITY MIDDLEMAN INPUT TAB'!$C27,0)</f>
        <v>0</v>
      </c>
      <c r="CZ28" s="237">
        <f ca="1">IF(CZ$18="Lease-Up",'PERPETUITY MIDDLEMAN INPUT TAB'!$C27,0)</f>
        <v>0</v>
      </c>
      <c r="DA28" s="237">
        <f ca="1">IF(DA$18="Lease-Up",'PERPETUITY MIDDLEMAN INPUT TAB'!$C27,0)</f>
        <v>0</v>
      </c>
      <c r="DB28" s="237">
        <f ca="1">IF(DB$18="Lease-Up",'PERPETUITY MIDDLEMAN INPUT TAB'!$C27,0)</f>
        <v>0</v>
      </c>
      <c r="DC28" s="237">
        <f ca="1">IF(DC$18="Lease-Up",'PERPETUITY MIDDLEMAN INPUT TAB'!$C27,0)</f>
        <v>0</v>
      </c>
      <c r="DD28" s="237">
        <f ca="1">IF(DD$18="Lease-Up",'PERPETUITY MIDDLEMAN INPUT TAB'!$C27,0)</f>
        <v>0</v>
      </c>
      <c r="DE28" s="237">
        <f ca="1">IF(DE$18="Lease-Up",'PERPETUITY MIDDLEMAN INPUT TAB'!$C27,0)</f>
        <v>0</v>
      </c>
      <c r="DF28" s="237">
        <f ca="1">IF(DF$18="Lease-Up",'PERPETUITY MIDDLEMAN INPUT TAB'!$C27,0)</f>
        <v>0</v>
      </c>
      <c r="DG28" s="237">
        <f ca="1">IF(DG$18="Lease-Up",'PERPETUITY MIDDLEMAN INPUT TAB'!$C27,0)</f>
        <v>0</v>
      </c>
      <c r="DH28" s="237">
        <f ca="1">IF(DH$18="Lease-Up",'PERPETUITY MIDDLEMAN INPUT TAB'!$C27,0)</f>
        <v>0</v>
      </c>
      <c r="DI28" s="237">
        <f ca="1">IF(DI$18="Lease-Up",'PERPETUITY MIDDLEMAN INPUT TAB'!$C27,0)</f>
        <v>0</v>
      </c>
      <c r="DJ28" s="237">
        <f ca="1">IF(DJ$18="Lease-Up",'PERPETUITY MIDDLEMAN INPUT TAB'!$C27,0)</f>
        <v>0</v>
      </c>
      <c r="DK28" s="237">
        <f ca="1">IF(DK$18="Lease-Up",'PERPETUITY MIDDLEMAN INPUT TAB'!$C27,0)</f>
        <v>0</v>
      </c>
      <c r="DL28" s="237">
        <f ca="1">IF(DL$18="Lease-Up",'PERPETUITY MIDDLEMAN INPUT TAB'!$C27,0)</f>
        <v>0</v>
      </c>
      <c r="DM28" s="237">
        <f ca="1">IF(DM$18="Lease-Up",'PERPETUITY MIDDLEMAN INPUT TAB'!$C27,0)</f>
        <v>0</v>
      </c>
      <c r="DN28" s="237">
        <f ca="1">IF(DN$18="Lease-Up",'PERPETUITY MIDDLEMAN INPUT TAB'!$C27,0)</f>
        <v>0</v>
      </c>
      <c r="DO28" s="237">
        <f ca="1">IF(DO$18="Lease-Up",'PERPETUITY MIDDLEMAN INPUT TAB'!$C27,0)</f>
        <v>0</v>
      </c>
      <c r="DP28" s="237">
        <f ca="1">IF(DP$18="Lease-Up",'PERPETUITY MIDDLEMAN INPUT TAB'!$C27,0)</f>
        <v>0</v>
      </c>
      <c r="DQ28" s="237">
        <f ca="1">IF(DQ$18="Lease-Up",'PERPETUITY MIDDLEMAN INPUT TAB'!$C27,0)</f>
        <v>0</v>
      </c>
      <c r="DR28" s="237">
        <f ca="1">IF(DR$18="Lease-Up",'PERPETUITY MIDDLEMAN INPUT TAB'!$C27,0)</f>
        <v>0</v>
      </c>
      <c r="DS28" s="237">
        <f ca="1">IF(DS$18="Lease-Up",'PERPETUITY MIDDLEMAN INPUT TAB'!$C27,0)</f>
        <v>0</v>
      </c>
      <c r="DT28" s="237">
        <f ca="1">IF(DT$18="Lease-Up",'PERPETUITY MIDDLEMAN INPUT TAB'!$C27,0)</f>
        <v>0</v>
      </c>
      <c r="DV28" s="355">
        <f t="shared" ref="DV28:EF32" ca="1" si="154">AVERAGEIF($D$4:$DT$4,DV$4,$D28:$DT28)</f>
        <v>1</v>
      </c>
      <c r="DW28" s="237">
        <f t="shared" ca="1" si="154"/>
        <v>1</v>
      </c>
      <c r="DX28" s="237">
        <f t="shared" ca="1" si="154"/>
        <v>0.91666666666666663</v>
      </c>
      <c r="DY28" s="237">
        <f t="shared" ca="1" si="154"/>
        <v>0</v>
      </c>
      <c r="DZ28" s="237">
        <f t="shared" ca="1" si="154"/>
        <v>0</v>
      </c>
      <c r="EA28" s="237">
        <f t="shared" ca="1" si="154"/>
        <v>0</v>
      </c>
      <c r="EB28" s="237">
        <f t="shared" ca="1" si="154"/>
        <v>0</v>
      </c>
      <c r="EC28" s="237">
        <f t="shared" ca="1" si="154"/>
        <v>0</v>
      </c>
      <c r="ED28" s="237">
        <f t="shared" ca="1" si="154"/>
        <v>0</v>
      </c>
      <c r="EE28" s="237">
        <f t="shared" ca="1" si="154"/>
        <v>0</v>
      </c>
      <c r="EF28" s="237">
        <f t="shared" ca="1" si="154"/>
        <v>0</v>
      </c>
    </row>
    <row r="29" spans="2:136" s="49" customFormat="1" ht="15.75" customHeight="1">
      <c r="B29" s="121" t="s">
        <v>718</v>
      </c>
      <c r="C29" s="355">
        <f>'PERPETUITY MIDDLEMAN INPUT TAB'!C28</f>
        <v>0</v>
      </c>
      <c r="D29" s="237">
        <f ca="1">IF(D$18="Lease-Up",'PERPETUITY MIDDLEMAN INPUT TAB'!$C28,0)</f>
        <v>0</v>
      </c>
      <c r="E29" s="237">
        <f ca="1">IF(E$18="Lease-Up",'PERPETUITY MIDDLEMAN INPUT TAB'!$C28,0)</f>
        <v>0</v>
      </c>
      <c r="F29" s="237">
        <f ca="1">IF(F$18="Lease-Up",'PERPETUITY MIDDLEMAN INPUT TAB'!$C28,0)</f>
        <v>0</v>
      </c>
      <c r="G29" s="237">
        <f ca="1">IF(G$18="Lease-Up",'PERPETUITY MIDDLEMAN INPUT TAB'!$C28,0)</f>
        <v>0</v>
      </c>
      <c r="H29" s="237">
        <f ca="1">IF(H$18="Lease-Up",'PERPETUITY MIDDLEMAN INPUT TAB'!$C28,0)</f>
        <v>0</v>
      </c>
      <c r="I29" s="237">
        <f ca="1">IF(I$18="Lease-Up",'PERPETUITY MIDDLEMAN INPUT TAB'!$C28,0)</f>
        <v>0</v>
      </c>
      <c r="J29" s="237">
        <f ca="1">IF(J$18="Lease-Up",'PERPETUITY MIDDLEMAN INPUT TAB'!$C28,0)</f>
        <v>0</v>
      </c>
      <c r="K29" s="237">
        <f ca="1">IF(K$18="Lease-Up",'PERPETUITY MIDDLEMAN INPUT TAB'!$C28,0)</f>
        <v>0</v>
      </c>
      <c r="L29" s="237">
        <f ca="1">IF(L$18="Lease-Up",'PERPETUITY MIDDLEMAN INPUT TAB'!$C28,0)</f>
        <v>0</v>
      </c>
      <c r="M29" s="237">
        <f ca="1">IF(M$18="Lease-Up",'PERPETUITY MIDDLEMAN INPUT TAB'!$C28,0)</f>
        <v>0</v>
      </c>
      <c r="N29" s="237">
        <f ca="1">IF(N$18="Lease-Up",'PERPETUITY MIDDLEMAN INPUT TAB'!$C28,0)</f>
        <v>0</v>
      </c>
      <c r="O29" s="237">
        <f ca="1">IF(O$18="Lease-Up",'PERPETUITY MIDDLEMAN INPUT TAB'!$C28,0)</f>
        <v>0</v>
      </c>
      <c r="P29" s="237">
        <f ca="1">IF(P$18="Lease-Up",'PERPETUITY MIDDLEMAN INPUT TAB'!$C28,0)</f>
        <v>0</v>
      </c>
      <c r="Q29" s="237">
        <f ca="1">IF(Q$18="Lease-Up",'PERPETUITY MIDDLEMAN INPUT TAB'!$C28,0)</f>
        <v>0</v>
      </c>
      <c r="R29" s="237">
        <f ca="1">IF(R$18="Lease-Up",'PERPETUITY MIDDLEMAN INPUT TAB'!$C28,0)</f>
        <v>0</v>
      </c>
      <c r="S29" s="237">
        <f ca="1">IF(S$18="Lease-Up",'PERPETUITY MIDDLEMAN INPUT TAB'!$C28,0)</f>
        <v>0</v>
      </c>
      <c r="T29" s="237">
        <f ca="1">IF(T$18="Lease-Up",'PERPETUITY MIDDLEMAN INPUT TAB'!$C28,0)</f>
        <v>0</v>
      </c>
      <c r="U29" s="237">
        <f ca="1">IF(U$18="Lease-Up",'PERPETUITY MIDDLEMAN INPUT TAB'!$C28,0)</f>
        <v>0</v>
      </c>
      <c r="V29" s="237">
        <f ca="1">IF(V$18="Lease-Up",'PERPETUITY MIDDLEMAN INPUT TAB'!$C28,0)</f>
        <v>0</v>
      </c>
      <c r="W29" s="237">
        <f ca="1">IF(W$18="Lease-Up",'PERPETUITY MIDDLEMAN INPUT TAB'!$C28,0)</f>
        <v>0</v>
      </c>
      <c r="X29" s="237">
        <f ca="1">IF(X$18="Lease-Up",'PERPETUITY MIDDLEMAN INPUT TAB'!$C28,0)</f>
        <v>0</v>
      </c>
      <c r="Y29" s="237">
        <f ca="1">IF(Y$18="Lease-Up",'PERPETUITY MIDDLEMAN INPUT TAB'!$C28,0)</f>
        <v>0</v>
      </c>
      <c r="Z29" s="237">
        <f ca="1">IF(Z$18="Lease-Up",'PERPETUITY MIDDLEMAN INPUT TAB'!$C28,0)</f>
        <v>0</v>
      </c>
      <c r="AA29" s="237">
        <f ca="1">IF(AA$18="Lease-Up",'PERPETUITY MIDDLEMAN INPUT TAB'!$C28,0)</f>
        <v>0</v>
      </c>
      <c r="AB29" s="237">
        <f ca="1">IF(AB$18="Lease-Up",'PERPETUITY MIDDLEMAN INPUT TAB'!$C28,0)</f>
        <v>0</v>
      </c>
      <c r="AC29" s="237">
        <f ca="1">IF(AC$18="Lease-Up",'PERPETUITY MIDDLEMAN INPUT TAB'!$C28,0)</f>
        <v>0</v>
      </c>
      <c r="AD29" s="237">
        <f ca="1">IF(AD$18="Lease-Up",'PERPETUITY MIDDLEMAN INPUT TAB'!$C28,0)</f>
        <v>0</v>
      </c>
      <c r="AE29" s="237">
        <f ca="1">IF(AE$18="Lease-Up",'PERPETUITY MIDDLEMAN INPUT TAB'!$C28,0)</f>
        <v>0</v>
      </c>
      <c r="AF29" s="237">
        <f ca="1">IF(AF$18="Lease-Up",'PERPETUITY MIDDLEMAN INPUT TAB'!$C28,0)</f>
        <v>0</v>
      </c>
      <c r="AG29" s="237">
        <f ca="1">IF(AG$18="Lease-Up",'PERPETUITY MIDDLEMAN INPUT TAB'!$C28,0)</f>
        <v>0</v>
      </c>
      <c r="AH29" s="237">
        <f ca="1">IF(AH$18="Lease-Up",'PERPETUITY MIDDLEMAN INPUT TAB'!$C28,0)</f>
        <v>0</v>
      </c>
      <c r="AI29" s="237">
        <f ca="1">IF(AI$18="Lease-Up",'PERPETUITY MIDDLEMAN INPUT TAB'!$C28,0)</f>
        <v>0</v>
      </c>
      <c r="AJ29" s="237">
        <f ca="1">IF(AJ$18="Lease-Up",'PERPETUITY MIDDLEMAN INPUT TAB'!$C28,0)</f>
        <v>0</v>
      </c>
      <c r="AK29" s="237">
        <f ca="1">IF(AK$18="Lease-Up",'PERPETUITY MIDDLEMAN INPUT TAB'!$C28,0)</f>
        <v>0</v>
      </c>
      <c r="AL29" s="237">
        <f ca="1">IF(AL$18="Lease-Up",'PERPETUITY MIDDLEMAN INPUT TAB'!$C28,0)</f>
        <v>0</v>
      </c>
      <c r="AM29" s="237">
        <f ca="1">IF(AM$18="Lease-Up",'PERPETUITY MIDDLEMAN INPUT TAB'!$C28,0)</f>
        <v>0</v>
      </c>
      <c r="AN29" s="237">
        <f ca="1">IF(AN$18="Lease-Up",'PERPETUITY MIDDLEMAN INPUT TAB'!$C28,0)</f>
        <v>0</v>
      </c>
      <c r="AO29" s="237">
        <f ca="1">IF(AO$18="Lease-Up",'PERPETUITY MIDDLEMAN INPUT TAB'!$C28,0)</f>
        <v>0</v>
      </c>
      <c r="AP29" s="237">
        <f ca="1">IF(AP$18="Lease-Up",'PERPETUITY MIDDLEMAN INPUT TAB'!$C28,0)</f>
        <v>0</v>
      </c>
      <c r="AQ29" s="237">
        <f ca="1">IF(AQ$18="Lease-Up",'PERPETUITY MIDDLEMAN INPUT TAB'!$C28,0)</f>
        <v>0</v>
      </c>
      <c r="AR29" s="237">
        <f ca="1">IF(AR$18="Lease-Up",'PERPETUITY MIDDLEMAN INPUT TAB'!$C28,0)</f>
        <v>0</v>
      </c>
      <c r="AS29" s="237">
        <f ca="1">IF(AS$18="Lease-Up",'PERPETUITY MIDDLEMAN INPUT TAB'!$C28,0)</f>
        <v>0</v>
      </c>
      <c r="AT29" s="237">
        <f ca="1">IF(AT$18="Lease-Up",'PERPETUITY MIDDLEMAN INPUT TAB'!$C28,0)</f>
        <v>0</v>
      </c>
      <c r="AU29" s="237">
        <f ca="1">IF(AU$18="Lease-Up",'PERPETUITY MIDDLEMAN INPUT TAB'!$C28,0)</f>
        <v>0</v>
      </c>
      <c r="AV29" s="237">
        <f ca="1">IF(AV$18="Lease-Up",'PERPETUITY MIDDLEMAN INPUT TAB'!$C28,0)</f>
        <v>0</v>
      </c>
      <c r="AW29" s="237">
        <f ca="1">IF(AW$18="Lease-Up",'PERPETUITY MIDDLEMAN INPUT TAB'!$C28,0)</f>
        <v>0</v>
      </c>
      <c r="AX29" s="237">
        <f ca="1">IF(AX$18="Lease-Up",'PERPETUITY MIDDLEMAN INPUT TAB'!$C28,0)</f>
        <v>0</v>
      </c>
      <c r="AY29" s="237">
        <f ca="1">IF(AY$18="Lease-Up",'PERPETUITY MIDDLEMAN INPUT TAB'!$C28,0)</f>
        <v>0</v>
      </c>
      <c r="AZ29" s="237">
        <f ca="1">IF(AZ$18="Lease-Up",'PERPETUITY MIDDLEMAN INPUT TAB'!$C28,0)</f>
        <v>0</v>
      </c>
      <c r="BA29" s="237">
        <f ca="1">IF(BA$18="Lease-Up",'PERPETUITY MIDDLEMAN INPUT TAB'!$C28,0)</f>
        <v>0</v>
      </c>
      <c r="BB29" s="237">
        <f ca="1">IF(BB$18="Lease-Up",'PERPETUITY MIDDLEMAN INPUT TAB'!$C28,0)</f>
        <v>0</v>
      </c>
      <c r="BC29" s="237">
        <f ca="1">IF(BC$18="Lease-Up",'PERPETUITY MIDDLEMAN INPUT TAB'!$C28,0)</f>
        <v>0</v>
      </c>
      <c r="BD29" s="237">
        <f ca="1">IF(BD$18="Lease-Up",'PERPETUITY MIDDLEMAN INPUT TAB'!$C28,0)</f>
        <v>0</v>
      </c>
      <c r="BE29" s="237">
        <f ca="1">IF(BE$18="Lease-Up",'PERPETUITY MIDDLEMAN INPUT TAB'!$C28,0)</f>
        <v>0</v>
      </c>
      <c r="BF29" s="237">
        <f ca="1">IF(BF$18="Lease-Up",'PERPETUITY MIDDLEMAN INPUT TAB'!$C28,0)</f>
        <v>0</v>
      </c>
      <c r="BG29" s="237">
        <f ca="1">IF(BG$18="Lease-Up",'PERPETUITY MIDDLEMAN INPUT TAB'!$C28,0)</f>
        <v>0</v>
      </c>
      <c r="BH29" s="237">
        <f ca="1">IF(BH$18="Lease-Up",'PERPETUITY MIDDLEMAN INPUT TAB'!$C28,0)</f>
        <v>0</v>
      </c>
      <c r="BI29" s="237">
        <f ca="1">IF(BI$18="Lease-Up",'PERPETUITY MIDDLEMAN INPUT TAB'!$C28,0)</f>
        <v>0</v>
      </c>
      <c r="BJ29" s="237">
        <f ca="1">IF(BJ$18="Lease-Up",'PERPETUITY MIDDLEMAN INPUT TAB'!$C28,0)</f>
        <v>0</v>
      </c>
      <c r="BK29" s="237">
        <f ca="1">IF(BK$18="Lease-Up",'PERPETUITY MIDDLEMAN INPUT TAB'!$C28,0)</f>
        <v>0</v>
      </c>
      <c r="BL29" s="237">
        <f ca="1">IF(BL$18="Lease-Up",'PERPETUITY MIDDLEMAN INPUT TAB'!$C28,0)</f>
        <v>0</v>
      </c>
      <c r="BM29" s="237">
        <f ca="1">IF(BM$18="Lease-Up",'PERPETUITY MIDDLEMAN INPUT TAB'!$C28,0)</f>
        <v>0</v>
      </c>
      <c r="BN29" s="237">
        <f ca="1">IF(BN$18="Lease-Up",'PERPETUITY MIDDLEMAN INPUT TAB'!$C28,0)</f>
        <v>0</v>
      </c>
      <c r="BO29" s="237">
        <f ca="1">IF(BO$18="Lease-Up",'PERPETUITY MIDDLEMAN INPUT TAB'!$C28,0)</f>
        <v>0</v>
      </c>
      <c r="BP29" s="237">
        <f ca="1">IF(BP$18="Lease-Up",'PERPETUITY MIDDLEMAN INPUT TAB'!$C28,0)</f>
        <v>0</v>
      </c>
      <c r="BQ29" s="237">
        <f ca="1">IF(BQ$18="Lease-Up",'PERPETUITY MIDDLEMAN INPUT TAB'!$C28,0)</f>
        <v>0</v>
      </c>
      <c r="BR29" s="237">
        <f ca="1">IF(BR$18="Lease-Up",'PERPETUITY MIDDLEMAN INPUT TAB'!$C28,0)</f>
        <v>0</v>
      </c>
      <c r="BS29" s="237">
        <f ca="1">IF(BS$18="Lease-Up",'PERPETUITY MIDDLEMAN INPUT TAB'!$C28,0)</f>
        <v>0</v>
      </c>
      <c r="BT29" s="237">
        <f ca="1">IF(BT$18="Lease-Up",'PERPETUITY MIDDLEMAN INPUT TAB'!$C28,0)</f>
        <v>0</v>
      </c>
      <c r="BU29" s="237">
        <f ca="1">IF(BU$18="Lease-Up",'PERPETUITY MIDDLEMAN INPUT TAB'!$C28,0)</f>
        <v>0</v>
      </c>
      <c r="BV29" s="237">
        <f ca="1">IF(BV$18="Lease-Up",'PERPETUITY MIDDLEMAN INPUT TAB'!$C28,0)</f>
        <v>0</v>
      </c>
      <c r="BW29" s="237">
        <f ca="1">IF(BW$18="Lease-Up",'PERPETUITY MIDDLEMAN INPUT TAB'!$C28,0)</f>
        <v>0</v>
      </c>
      <c r="BX29" s="237">
        <f ca="1">IF(BX$18="Lease-Up",'PERPETUITY MIDDLEMAN INPUT TAB'!$C28,0)</f>
        <v>0</v>
      </c>
      <c r="BY29" s="237">
        <f ca="1">IF(BY$18="Lease-Up",'PERPETUITY MIDDLEMAN INPUT TAB'!$C28,0)</f>
        <v>0</v>
      </c>
      <c r="BZ29" s="237">
        <f ca="1">IF(BZ$18="Lease-Up",'PERPETUITY MIDDLEMAN INPUT TAB'!$C28,0)</f>
        <v>0</v>
      </c>
      <c r="CA29" s="237">
        <f ca="1">IF(CA$18="Lease-Up",'PERPETUITY MIDDLEMAN INPUT TAB'!$C28,0)</f>
        <v>0</v>
      </c>
      <c r="CB29" s="237">
        <f ca="1">IF(CB$18="Lease-Up",'PERPETUITY MIDDLEMAN INPUT TAB'!$C28,0)</f>
        <v>0</v>
      </c>
      <c r="CC29" s="237">
        <f ca="1">IF(CC$18="Lease-Up",'PERPETUITY MIDDLEMAN INPUT TAB'!$C28,0)</f>
        <v>0</v>
      </c>
      <c r="CD29" s="237">
        <f ca="1">IF(CD$18="Lease-Up",'PERPETUITY MIDDLEMAN INPUT TAB'!$C28,0)</f>
        <v>0</v>
      </c>
      <c r="CE29" s="237">
        <f ca="1">IF(CE$18="Lease-Up",'PERPETUITY MIDDLEMAN INPUT TAB'!$C28,0)</f>
        <v>0</v>
      </c>
      <c r="CF29" s="237">
        <f ca="1">IF(CF$18="Lease-Up",'PERPETUITY MIDDLEMAN INPUT TAB'!$C28,0)</f>
        <v>0</v>
      </c>
      <c r="CG29" s="237">
        <f ca="1">IF(CG$18="Lease-Up",'PERPETUITY MIDDLEMAN INPUT TAB'!$C28,0)</f>
        <v>0</v>
      </c>
      <c r="CH29" s="237">
        <f ca="1">IF(CH$18="Lease-Up",'PERPETUITY MIDDLEMAN INPUT TAB'!$C28,0)</f>
        <v>0</v>
      </c>
      <c r="CI29" s="237">
        <f ca="1">IF(CI$18="Lease-Up",'PERPETUITY MIDDLEMAN INPUT TAB'!$C28,0)</f>
        <v>0</v>
      </c>
      <c r="CJ29" s="237">
        <f ca="1">IF(CJ$18="Lease-Up",'PERPETUITY MIDDLEMAN INPUT TAB'!$C28,0)</f>
        <v>0</v>
      </c>
      <c r="CK29" s="237">
        <f ca="1">IF(CK$18="Lease-Up",'PERPETUITY MIDDLEMAN INPUT TAB'!$C28,0)</f>
        <v>0</v>
      </c>
      <c r="CL29" s="237">
        <f ca="1">IF(CL$18="Lease-Up",'PERPETUITY MIDDLEMAN INPUT TAB'!$C28,0)</f>
        <v>0</v>
      </c>
      <c r="CM29" s="237">
        <f ca="1">IF(CM$18="Lease-Up",'PERPETUITY MIDDLEMAN INPUT TAB'!$C28,0)</f>
        <v>0</v>
      </c>
      <c r="CN29" s="237">
        <f ca="1">IF(CN$18="Lease-Up",'PERPETUITY MIDDLEMAN INPUT TAB'!$C28,0)</f>
        <v>0</v>
      </c>
      <c r="CO29" s="237">
        <f ca="1">IF(CO$18="Lease-Up",'PERPETUITY MIDDLEMAN INPUT TAB'!$C28,0)</f>
        <v>0</v>
      </c>
      <c r="CP29" s="237">
        <f ca="1">IF(CP$18="Lease-Up",'PERPETUITY MIDDLEMAN INPUT TAB'!$C28,0)</f>
        <v>0</v>
      </c>
      <c r="CQ29" s="237">
        <f ca="1">IF(CQ$18="Lease-Up",'PERPETUITY MIDDLEMAN INPUT TAB'!$C28,0)</f>
        <v>0</v>
      </c>
      <c r="CR29" s="237">
        <f ca="1">IF(CR$18="Lease-Up",'PERPETUITY MIDDLEMAN INPUT TAB'!$C28,0)</f>
        <v>0</v>
      </c>
      <c r="CS29" s="237">
        <f ca="1">IF(CS$18="Lease-Up",'PERPETUITY MIDDLEMAN INPUT TAB'!$C28,0)</f>
        <v>0</v>
      </c>
      <c r="CT29" s="237">
        <f ca="1">IF(CT$18="Lease-Up",'PERPETUITY MIDDLEMAN INPUT TAB'!$C28,0)</f>
        <v>0</v>
      </c>
      <c r="CU29" s="237">
        <f ca="1">IF(CU$18="Lease-Up",'PERPETUITY MIDDLEMAN INPUT TAB'!$C28,0)</f>
        <v>0</v>
      </c>
      <c r="CV29" s="237">
        <f ca="1">IF(CV$18="Lease-Up",'PERPETUITY MIDDLEMAN INPUT TAB'!$C28,0)</f>
        <v>0</v>
      </c>
      <c r="CW29" s="237">
        <f ca="1">IF(CW$18="Lease-Up",'PERPETUITY MIDDLEMAN INPUT TAB'!$C28,0)</f>
        <v>0</v>
      </c>
      <c r="CX29" s="237">
        <f ca="1">IF(CX$18="Lease-Up",'PERPETUITY MIDDLEMAN INPUT TAB'!$C28,0)</f>
        <v>0</v>
      </c>
      <c r="CY29" s="237">
        <f ca="1">IF(CY$18="Lease-Up",'PERPETUITY MIDDLEMAN INPUT TAB'!$C28,0)</f>
        <v>0</v>
      </c>
      <c r="CZ29" s="237">
        <f ca="1">IF(CZ$18="Lease-Up",'PERPETUITY MIDDLEMAN INPUT TAB'!$C28,0)</f>
        <v>0</v>
      </c>
      <c r="DA29" s="237">
        <f ca="1">IF(DA$18="Lease-Up",'PERPETUITY MIDDLEMAN INPUT TAB'!$C28,0)</f>
        <v>0</v>
      </c>
      <c r="DB29" s="237">
        <f ca="1">IF(DB$18="Lease-Up",'PERPETUITY MIDDLEMAN INPUT TAB'!$C28,0)</f>
        <v>0</v>
      </c>
      <c r="DC29" s="237">
        <f ca="1">IF(DC$18="Lease-Up",'PERPETUITY MIDDLEMAN INPUT TAB'!$C28,0)</f>
        <v>0</v>
      </c>
      <c r="DD29" s="237">
        <f ca="1">IF(DD$18="Lease-Up",'PERPETUITY MIDDLEMAN INPUT TAB'!$C28,0)</f>
        <v>0</v>
      </c>
      <c r="DE29" s="237">
        <f ca="1">IF(DE$18="Lease-Up",'PERPETUITY MIDDLEMAN INPUT TAB'!$C28,0)</f>
        <v>0</v>
      </c>
      <c r="DF29" s="237">
        <f ca="1">IF(DF$18="Lease-Up",'PERPETUITY MIDDLEMAN INPUT TAB'!$C28,0)</f>
        <v>0</v>
      </c>
      <c r="DG29" s="237">
        <f ca="1">IF(DG$18="Lease-Up",'PERPETUITY MIDDLEMAN INPUT TAB'!$C28,0)</f>
        <v>0</v>
      </c>
      <c r="DH29" s="237">
        <f ca="1">IF(DH$18="Lease-Up",'PERPETUITY MIDDLEMAN INPUT TAB'!$C28,0)</f>
        <v>0</v>
      </c>
      <c r="DI29" s="237">
        <f ca="1">IF(DI$18="Lease-Up",'PERPETUITY MIDDLEMAN INPUT TAB'!$C28,0)</f>
        <v>0</v>
      </c>
      <c r="DJ29" s="237">
        <f ca="1">IF(DJ$18="Lease-Up",'PERPETUITY MIDDLEMAN INPUT TAB'!$C28,0)</f>
        <v>0</v>
      </c>
      <c r="DK29" s="237">
        <f ca="1">IF(DK$18="Lease-Up",'PERPETUITY MIDDLEMAN INPUT TAB'!$C28,0)</f>
        <v>0</v>
      </c>
      <c r="DL29" s="237">
        <f ca="1">IF(DL$18="Lease-Up",'PERPETUITY MIDDLEMAN INPUT TAB'!$C28,0)</f>
        <v>0</v>
      </c>
      <c r="DM29" s="237">
        <f ca="1">IF(DM$18="Lease-Up",'PERPETUITY MIDDLEMAN INPUT TAB'!$C28,0)</f>
        <v>0</v>
      </c>
      <c r="DN29" s="237">
        <f ca="1">IF(DN$18="Lease-Up",'PERPETUITY MIDDLEMAN INPUT TAB'!$C28,0)</f>
        <v>0</v>
      </c>
      <c r="DO29" s="237">
        <f ca="1">IF(DO$18="Lease-Up",'PERPETUITY MIDDLEMAN INPUT TAB'!$C28,0)</f>
        <v>0</v>
      </c>
      <c r="DP29" s="237">
        <f ca="1">IF(DP$18="Lease-Up",'PERPETUITY MIDDLEMAN INPUT TAB'!$C28,0)</f>
        <v>0</v>
      </c>
      <c r="DQ29" s="237">
        <f ca="1">IF(DQ$18="Lease-Up",'PERPETUITY MIDDLEMAN INPUT TAB'!$C28,0)</f>
        <v>0</v>
      </c>
      <c r="DR29" s="237">
        <f ca="1">IF(DR$18="Lease-Up",'PERPETUITY MIDDLEMAN INPUT TAB'!$C28,0)</f>
        <v>0</v>
      </c>
      <c r="DS29" s="237">
        <f ca="1">IF(DS$18="Lease-Up",'PERPETUITY MIDDLEMAN INPUT TAB'!$C28,0)</f>
        <v>0</v>
      </c>
      <c r="DT29" s="237">
        <f ca="1">IF(DT$18="Lease-Up",'PERPETUITY MIDDLEMAN INPUT TAB'!$C28,0)</f>
        <v>0</v>
      </c>
      <c r="DV29" s="355">
        <f t="shared" ca="1" si="154"/>
        <v>0</v>
      </c>
      <c r="DW29" s="237">
        <f t="shared" ca="1" si="154"/>
        <v>0</v>
      </c>
      <c r="DX29" s="237">
        <f t="shared" ca="1" si="154"/>
        <v>0</v>
      </c>
      <c r="DY29" s="237">
        <f t="shared" ca="1" si="154"/>
        <v>0</v>
      </c>
      <c r="DZ29" s="237">
        <f t="shared" ca="1" si="154"/>
        <v>0</v>
      </c>
      <c r="EA29" s="237">
        <f t="shared" ca="1" si="154"/>
        <v>0</v>
      </c>
      <c r="EB29" s="237">
        <f t="shared" ca="1" si="154"/>
        <v>0</v>
      </c>
      <c r="EC29" s="237">
        <f t="shared" ca="1" si="154"/>
        <v>0</v>
      </c>
      <c r="ED29" s="237">
        <f t="shared" ca="1" si="154"/>
        <v>0</v>
      </c>
      <c r="EE29" s="237">
        <f t="shared" ca="1" si="154"/>
        <v>0</v>
      </c>
      <c r="EF29" s="237">
        <f t="shared" ca="1" si="154"/>
        <v>0</v>
      </c>
    </row>
    <row r="30" spans="2:136" s="49" customFormat="1" ht="15.75" customHeight="1">
      <c r="B30" s="121" t="s">
        <v>715</v>
      </c>
      <c r="C30" s="355">
        <f>'PERPETUITY MIDDLEMAN INPUT TAB'!C29</f>
        <v>0</v>
      </c>
      <c r="D30" s="237">
        <f ca="1">IF(D$18="Stabilized",'PERPETUITY MIDDLEMAN INPUT TAB'!$C29,0)</f>
        <v>0</v>
      </c>
      <c r="E30" s="237">
        <f ca="1">IF(E$18="Stabilized",'PERPETUITY MIDDLEMAN INPUT TAB'!$C29,0)</f>
        <v>0</v>
      </c>
      <c r="F30" s="237">
        <f ca="1">IF(F$18="Stabilized",'PERPETUITY MIDDLEMAN INPUT TAB'!$C29,0)</f>
        <v>0</v>
      </c>
      <c r="G30" s="237">
        <f ca="1">IF(G$18="Stabilized",'PERPETUITY MIDDLEMAN INPUT TAB'!$C29,0)</f>
        <v>0</v>
      </c>
      <c r="H30" s="237">
        <f ca="1">IF(H$18="Stabilized",'PERPETUITY MIDDLEMAN INPUT TAB'!$C29,0)</f>
        <v>0</v>
      </c>
      <c r="I30" s="237">
        <f ca="1">IF(I$18="Stabilized",'PERPETUITY MIDDLEMAN INPUT TAB'!$C29,0)</f>
        <v>0</v>
      </c>
      <c r="J30" s="237">
        <f ca="1">IF(J$18="Stabilized",'PERPETUITY MIDDLEMAN INPUT TAB'!$C29,0)</f>
        <v>0</v>
      </c>
      <c r="K30" s="237">
        <f ca="1">IF(K$18="Stabilized",'PERPETUITY MIDDLEMAN INPUT TAB'!$C29,0)</f>
        <v>0</v>
      </c>
      <c r="L30" s="237">
        <f ca="1">IF(L$18="Stabilized",'PERPETUITY MIDDLEMAN INPUT TAB'!$C29,0)</f>
        <v>0</v>
      </c>
      <c r="M30" s="237">
        <f ca="1">IF(M$18="Stabilized",'PERPETUITY MIDDLEMAN INPUT TAB'!$C29,0)</f>
        <v>0</v>
      </c>
      <c r="N30" s="237">
        <f ca="1">IF(N$18="Stabilized",'PERPETUITY MIDDLEMAN INPUT TAB'!$C29,0)</f>
        <v>0</v>
      </c>
      <c r="O30" s="237">
        <f ca="1">IF(O$18="Stabilized",'PERPETUITY MIDDLEMAN INPUT TAB'!$C29,0)</f>
        <v>0</v>
      </c>
      <c r="P30" s="237">
        <f ca="1">IF(P$18="Stabilized",'PERPETUITY MIDDLEMAN INPUT TAB'!$C29,0)</f>
        <v>0</v>
      </c>
      <c r="Q30" s="237">
        <f ca="1">IF(Q$18="Stabilized",'PERPETUITY MIDDLEMAN INPUT TAB'!$C29,0)</f>
        <v>0</v>
      </c>
      <c r="R30" s="237">
        <f ca="1">IF(R$18="Stabilized",'PERPETUITY MIDDLEMAN INPUT TAB'!$C29,0)</f>
        <v>0</v>
      </c>
      <c r="S30" s="237">
        <f ca="1">IF(S$18="Stabilized",'PERPETUITY MIDDLEMAN INPUT TAB'!$C29,0)</f>
        <v>0</v>
      </c>
      <c r="T30" s="237">
        <f ca="1">IF(T$18="Stabilized",'PERPETUITY MIDDLEMAN INPUT TAB'!$C29,0)</f>
        <v>0</v>
      </c>
      <c r="U30" s="237">
        <f ca="1">IF(U$18="Stabilized",'PERPETUITY MIDDLEMAN INPUT TAB'!$C29,0)</f>
        <v>0</v>
      </c>
      <c r="V30" s="237">
        <f ca="1">IF(V$18="Stabilized",'PERPETUITY MIDDLEMAN INPUT TAB'!$C29,0)</f>
        <v>0</v>
      </c>
      <c r="W30" s="237">
        <f ca="1">IF(W$18="Stabilized",'PERPETUITY MIDDLEMAN INPUT TAB'!$C29,0)</f>
        <v>0</v>
      </c>
      <c r="X30" s="237">
        <f ca="1">IF(X$18="Stabilized",'PERPETUITY MIDDLEMAN INPUT TAB'!$C29,0)</f>
        <v>0</v>
      </c>
      <c r="Y30" s="237">
        <f ca="1">IF(Y$18="Stabilized",'PERPETUITY MIDDLEMAN INPUT TAB'!$C29,0)</f>
        <v>0</v>
      </c>
      <c r="Z30" s="237">
        <f ca="1">IF(Z$18="Stabilized",'PERPETUITY MIDDLEMAN INPUT TAB'!$C29,0)</f>
        <v>0</v>
      </c>
      <c r="AA30" s="237">
        <f ca="1">IF(AA$18="Stabilized",'PERPETUITY MIDDLEMAN INPUT TAB'!$C29,0)</f>
        <v>0</v>
      </c>
      <c r="AB30" s="237">
        <f ca="1">IF(AB$18="Stabilized",'PERPETUITY MIDDLEMAN INPUT TAB'!$C29,0)</f>
        <v>0</v>
      </c>
      <c r="AC30" s="237">
        <f ca="1">IF(AC$18="Stabilized",'PERPETUITY MIDDLEMAN INPUT TAB'!$C29,0)</f>
        <v>0</v>
      </c>
      <c r="AD30" s="237">
        <f ca="1">IF(AD$18="Stabilized",'PERPETUITY MIDDLEMAN INPUT TAB'!$C29,0)</f>
        <v>0</v>
      </c>
      <c r="AE30" s="237">
        <f ca="1">IF(AE$18="Stabilized",'PERPETUITY MIDDLEMAN INPUT TAB'!$C29,0)</f>
        <v>0</v>
      </c>
      <c r="AF30" s="237">
        <f ca="1">IF(AF$18="Stabilized",'PERPETUITY MIDDLEMAN INPUT TAB'!$C29,0)</f>
        <v>0</v>
      </c>
      <c r="AG30" s="237">
        <f ca="1">IF(AG$18="Stabilized",'PERPETUITY MIDDLEMAN INPUT TAB'!$C29,0)</f>
        <v>0</v>
      </c>
      <c r="AH30" s="237">
        <f ca="1">IF(AH$18="Stabilized",'PERPETUITY MIDDLEMAN INPUT TAB'!$C29,0)</f>
        <v>0</v>
      </c>
      <c r="AI30" s="237">
        <f ca="1">IF(AI$18="Stabilized",'PERPETUITY MIDDLEMAN INPUT TAB'!$C29,0)</f>
        <v>0</v>
      </c>
      <c r="AJ30" s="237">
        <f ca="1">IF(AJ$18="Stabilized",'PERPETUITY MIDDLEMAN INPUT TAB'!$C29,0)</f>
        <v>0</v>
      </c>
      <c r="AK30" s="237">
        <f ca="1">IF(AK$18="Stabilized",'PERPETUITY MIDDLEMAN INPUT TAB'!$C29,0)</f>
        <v>0</v>
      </c>
      <c r="AL30" s="237">
        <f ca="1">IF(AL$18="Stabilized",'PERPETUITY MIDDLEMAN INPUT TAB'!$C29,0)</f>
        <v>0</v>
      </c>
      <c r="AM30" s="237">
        <f ca="1">IF(AM$18="Stabilized",'PERPETUITY MIDDLEMAN INPUT TAB'!$C29,0)</f>
        <v>0</v>
      </c>
      <c r="AN30" s="237">
        <f ca="1">IF(AN$18="Stabilized",'PERPETUITY MIDDLEMAN INPUT TAB'!$C29,0)</f>
        <v>0</v>
      </c>
      <c r="AO30" s="237">
        <f ca="1">IF(AO$18="Stabilized",'PERPETUITY MIDDLEMAN INPUT TAB'!$C29,0)</f>
        <v>0</v>
      </c>
      <c r="AP30" s="237">
        <f ca="1">IF(AP$18="Stabilized",'PERPETUITY MIDDLEMAN INPUT TAB'!$C29,0)</f>
        <v>0</v>
      </c>
      <c r="AQ30" s="237">
        <f ca="1">IF(AQ$18="Stabilized",'PERPETUITY MIDDLEMAN INPUT TAB'!$C29,0)</f>
        <v>0</v>
      </c>
      <c r="AR30" s="237">
        <f ca="1">IF(AR$18="Stabilized",'PERPETUITY MIDDLEMAN INPUT TAB'!$C29,0)</f>
        <v>0</v>
      </c>
      <c r="AS30" s="237">
        <f ca="1">IF(AS$18="Stabilized",'PERPETUITY MIDDLEMAN INPUT TAB'!$C29,0)</f>
        <v>0</v>
      </c>
      <c r="AT30" s="237">
        <f ca="1">IF(AT$18="Stabilized",'PERPETUITY MIDDLEMAN INPUT TAB'!$C29,0)</f>
        <v>0</v>
      </c>
      <c r="AU30" s="237">
        <f ca="1">IF(AU$18="Stabilized",'PERPETUITY MIDDLEMAN INPUT TAB'!$C29,0)</f>
        <v>0</v>
      </c>
      <c r="AV30" s="237">
        <f ca="1">IF(AV$18="Stabilized",'PERPETUITY MIDDLEMAN INPUT TAB'!$C29,0)</f>
        <v>0</v>
      </c>
      <c r="AW30" s="237">
        <f ca="1">IF(AW$18="Stabilized",'PERPETUITY MIDDLEMAN INPUT TAB'!$C29,0)</f>
        <v>0</v>
      </c>
      <c r="AX30" s="237">
        <f ca="1">IF(AX$18="Stabilized",'PERPETUITY MIDDLEMAN INPUT TAB'!$C29,0)</f>
        <v>0</v>
      </c>
      <c r="AY30" s="237">
        <f ca="1">IF(AY$18="Stabilized",'PERPETUITY MIDDLEMAN INPUT TAB'!$C29,0)</f>
        <v>0</v>
      </c>
      <c r="AZ30" s="237">
        <f ca="1">IF(AZ$18="Stabilized",'PERPETUITY MIDDLEMAN INPUT TAB'!$C29,0)</f>
        <v>0</v>
      </c>
      <c r="BA30" s="237">
        <f ca="1">IF(BA$18="Stabilized",'PERPETUITY MIDDLEMAN INPUT TAB'!$C29,0)</f>
        <v>0</v>
      </c>
      <c r="BB30" s="237">
        <f ca="1">IF(BB$18="Stabilized",'PERPETUITY MIDDLEMAN INPUT TAB'!$C29,0)</f>
        <v>0</v>
      </c>
      <c r="BC30" s="237">
        <f ca="1">IF(BC$18="Stabilized",'PERPETUITY MIDDLEMAN INPUT TAB'!$C29,0)</f>
        <v>0</v>
      </c>
      <c r="BD30" s="237">
        <f ca="1">IF(BD$18="Stabilized",'PERPETUITY MIDDLEMAN INPUT TAB'!$C29,0)</f>
        <v>0</v>
      </c>
      <c r="BE30" s="237">
        <f ca="1">IF(BE$18="Stabilized",'PERPETUITY MIDDLEMAN INPUT TAB'!$C29,0)</f>
        <v>0</v>
      </c>
      <c r="BF30" s="237">
        <f ca="1">IF(BF$18="Stabilized",'PERPETUITY MIDDLEMAN INPUT TAB'!$C29,0)</f>
        <v>0</v>
      </c>
      <c r="BG30" s="237">
        <f ca="1">IF(BG$18="Stabilized",'PERPETUITY MIDDLEMAN INPUT TAB'!$C29,0)</f>
        <v>0</v>
      </c>
      <c r="BH30" s="237">
        <f ca="1">IF(BH$18="Stabilized",'PERPETUITY MIDDLEMAN INPUT TAB'!$C29,0)</f>
        <v>0</v>
      </c>
      <c r="BI30" s="237">
        <f ca="1">IF(BI$18="Stabilized",'PERPETUITY MIDDLEMAN INPUT TAB'!$C29,0)</f>
        <v>0</v>
      </c>
      <c r="BJ30" s="237">
        <f ca="1">IF(BJ$18="Stabilized",'PERPETUITY MIDDLEMAN INPUT TAB'!$C29,0)</f>
        <v>0</v>
      </c>
      <c r="BK30" s="237">
        <f ca="1">IF(BK$18="Stabilized",'PERPETUITY MIDDLEMAN INPUT TAB'!$C29,0)</f>
        <v>0</v>
      </c>
      <c r="BL30" s="237">
        <f ca="1">IF(BL$18="Stabilized",'PERPETUITY MIDDLEMAN INPUT TAB'!$C29,0)</f>
        <v>0</v>
      </c>
      <c r="BM30" s="237">
        <f ca="1">IF(BM$18="Stabilized",'PERPETUITY MIDDLEMAN INPUT TAB'!$C29,0)</f>
        <v>0</v>
      </c>
      <c r="BN30" s="237">
        <f ca="1">IF(BN$18="Stabilized",'PERPETUITY MIDDLEMAN INPUT TAB'!$C29,0)</f>
        <v>0</v>
      </c>
      <c r="BO30" s="237">
        <f ca="1">IF(BO$18="Stabilized",'PERPETUITY MIDDLEMAN INPUT TAB'!$C29,0)</f>
        <v>0</v>
      </c>
      <c r="BP30" s="237">
        <f ca="1">IF(BP$18="Stabilized",'PERPETUITY MIDDLEMAN INPUT TAB'!$C29,0)</f>
        <v>0</v>
      </c>
      <c r="BQ30" s="237">
        <f ca="1">IF(BQ$18="Stabilized",'PERPETUITY MIDDLEMAN INPUT TAB'!$C29,0)</f>
        <v>0</v>
      </c>
      <c r="BR30" s="237">
        <f ca="1">IF(BR$18="Stabilized",'PERPETUITY MIDDLEMAN INPUT TAB'!$C29,0)</f>
        <v>0</v>
      </c>
      <c r="BS30" s="237">
        <f ca="1">IF(BS$18="Stabilized",'PERPETUITY MIDDLEMAN INPUT TAB'!$C29,0)</f>
        <v>0</v>
      </c>
      <c r="BT30" s="237">
        <f ca="1">IF(BT$18="Stabilized",'PERPETUITY MIDDLEMAN INPUT TAB'!$C29,0)</f>
        <v>0</v>
      </c>
      <c r="BU30" s="237">
        <f ca="1">IF(BU$18="Stabilized",'PERPETUITY MIDDLEMAN INPUT TAB'!$C29,0)</f>
        <v>0</v>
      </c>
      <c r="BV30" s="237">
        <f ca="1">IF(BV$18="Stabilized",'PERPETUITY MIDDLEMAN INPUT TAB'!$C29,0)</f>
        <v>0</v>
      </c>
      <c r="BW30" s="237">
        <f ca="1">IF(BW$18="Stabilized",'PERPETUITY MIDDLEMAN INPUT TAB'!$C29,0)</f>
        <v>0</v>
      </c>
      <c r="BX30" s="237">
        <f ca="1">IF(BX$18="Stabilized",'PERPETUITY MIDDLEMAN INPUT TAB'!$C29,0)</f>
        <v>0</v>
      </c>
      <c r="BY30" s="237">
        <f ca="1">IF(BY$18="Stabilized",'PERPETUITY MIDDLEMAN INPUT TAB'!$C29,0)</f>
        <v>0</v>
      </c>
      <c r="BZ30" s="237">
        <f ca="1">IF(BZ$18="Stabilized",'PERPETUITY MIDDLEMAN INPUT TAB'!$C29,0)</f>
        <v>0</v>
      </c>
      <c r="CA30" s="237">
        <f ca="1">IF(CA$18="Stabilized",'PERPETUITY MIDDLEMAN INPUT TAB'!$C29,0)</f>
        <v>0</v>
      </c>
      <c r="CB30" s="237">
        <f ca="1">IF(CB$18="Stabilized",'PERPETUITY MIDDLEMAN INPUT TAB'!$C29,0)</f>
        <v>0</v>
      </c>
      <c r="CC30" s="237">
        <f ca="1">IF(CC$18="Stabilized",'PERPETUITY MIDDLEMAN INPUT TAB'!$C29,0)</f>
        <v>0</v>
      </c>
      <c r="CD30" s="237">
        <f ca="1">IF(CD$18="Stabilized",'PERPETUITY MIDDLEMAN INPUT TAB'!$C29,0)</f>
        <v>0</v>
      </c>
      <c r="CE30" s="237">
        <f ca="1">IF(CE$18="Stabilized",'PERPETUITY MIDDLEMAN INPUT TAB'!$C29,0)</f>
        <v>0</v>
      </c>
      <c r="CF30" s="237">
        <f ca="1">IF(CF$18="Stabilized",'PERPETUITY MIDDLEMAN INPUT TAB'!$C29,0)</f>
        <v>0</v>
      </c>
      <c r="CG30" s="237">
        <f ca="1">IF(CG$18="Stabilized",'PERPETUITY MIDDLEMAN INPUT TAB'!$C29,0)</f>
        <v>0</v>
      </c>
      <c r="CH30" s="237">
        <f ca="1">IF(CH$18="Stabilized",'PERPETUITY MIDDLEMAN INPUT TAB'!$C29,0)</f>
        <v>0</v>
      </c>
      <c r="CI30" s="237">
        <f ca="1">IF(CI$18="Stabilized",'PERPETUITY MIDDLEMAN INPUT TAB'!$C29,0)</f>
        <v>0</v>
      </c>
      <c r="CJ30" s="237">
        <f ca="1">IF(CJ$18="Stabilized",'PERPETUITY MIDDLEMAN INPUT TAB'!$C29,0)</f>
        <v>0</v>
      </c>
      <c r="CK30" s="237">
        <f ca="1">IF(CK$18="Stabilized",'PERPETUITY MIDDLEMAN INPUT TAB'!$C29,0)</f>
        <v>0</v>
      </c>
      <c r="CL30" s="237">
        <f ca="1">IF(CL$18="Stabilized",'PERPETUITY MIDDLEMAN INPUT TAB'!$C29,0)</f>
        <v>0</v>
      </c>
      <c r="CM30" s="237">
        <f ca="1">IF(CM$18="Stabilized",'PERPETUITY MIDDLEMAN INPUT TAB'!$C29,0)</f>
        <v>0</v>
      </c>
      <c r="CN30" s="237">
        <f ca="1">IF(CN$18="Stabilized",'PERPETUITY MIDDLEMAN INPUT TAB'!$C29,0)</f>
        <v>0</v>
      </c>
      <c r="CO30" s="237">
        <f ca="1">IF(CO$18="Stabilized",'PERPETUITY MIDDLEMAN INPUT TAB'!$C29,0)</f>
        <v>0</v>
      </c>
      <c r="CP30" s="237">
        <f ca="1">IF(CP$18="Stabilized",'PERPETUITY MIDDLEMAN INPUT TAB'!$C29,0)</f>
        <v>0</v>
      </c>
      <c r="CQ30" s="237">
        <f ca="1">IF(CQ$18="Stabilized",'PERPETUITY MIDDLEMAN INPUT TAB'!$C29,0)</f>
        <v>0</v>
      </c>
      <c r="CR30" s="237">
        <f ca="1">IF(CR$18="Stabilized",'PERPETUITY MIDDLEMAN INPUT TAB'!$C29,0)</f>
        <v>0</v>
      </c>
      <c r="CS30" s="237">
        <f ca="1">IF(CS$18="Stabilized",'PERPETUITY MIDDLEMAN INPUT TAB'!$C29,0)</f>
        <v>0</v>
      </c>
      <c r="CT30" s="237">
        <f ca="1">IF(CT$18="Stabilized",'PERPETUITY MIDDLEMAN INPUT TAB'!$C29,0)</f>
        <v>0</v>
      </c>
      <c r="CU30" s="237">
        <f ca="1">IF(CU$18="Stabilized",'PERPETUITY MIDDLEMAN INPUT TAB'!$C29,0)</f>
        <v>0</v>
      </c>
      <c r="CV30" s="237">
        <f ca="1">IF(CV$18="Stabilized",'PERPETUITY MIDDLEMAN INPUT TAB'!$C29,0)</f>
        <v>0</v>
      </c>
      <c r="CW30" s="237">
        <f ca="1">IF(CW$18="Stabilized",'PERPETUITY MIDDLEMAN INPUT TAB'!$C29,0)</f>
        <v>0</v>
      </c>
      <c r="CX30" s="237">
        <f ca="1">IF(CX$18="Stabilized",'PERPETUITY MIDDLEMAN INPUT TAB'!$C29,0)</f>
        <v>0</v>
      </c>
      <c r="CY30" s="237">
        <f ca="1">IF(CY$18="Stabilized",'PERPETUITY MIDDLEMAN INPUT TAB'!$C29,0)</f>
        <v>0</v>
      </c>
      <c r="CZ30" s="237">
        <f ca="1">IF(CZ$18="Stabilized",'PERPETUITY MIDDLEMAN INPUT TAB'!$C29,0)</f>
        <v>0</v>
      </c>
      <c r="DA30" s="237">
        <f ca="1">IF(DA$18="Stabilized",'PERPETUITY MIDDLEMAN INPUT TAB'!$C29,0)</f>
        <v>0</v>
      </c>
      <c r="DB30" s="237">
        <f ca="1">IF(DB$18="Stabilized",'PERPETUITY MIDDLEMAN INPUT TAB'!$C29,0)</f>
        <v>0</v>
      </c>
      <c r="DC30" s="237">
        <f ca="1">IF(DC$18="Stabilized",'PERPETUITY MIDDLEMAN INPUT TAB'!$C29,0)</f>
        <v>0</v>
      </c>
      <c r="DD30" s="237">
        <f ca="1">IF(DD$18="Stabilized",'PERPETUITY MIDDLEMAN INPUT TAB'!$C29,0)</f>
        <v>0</v>
      </c>
      <c r="DE30" s="237">
        <f ca="1">IF(DE$18="Stabilized",'PERPETUITY MIDDLEMAN INPUT TAB'!$C29,0)</f>
        <v>0</v>
      </c>
      <c r="DF30" s="237">
        <f ca="1">IF(DF$18="Stabilized",'PERPETUITY MIDDLEMAN INPUT TAB'!$C29,0)</f>
        <v>0</v>
      </c>
      <c r="DG30" s="237">
        <f ca="1">IF(DG$18="Stabilized",'PERPETUITY MIDDLEMAN INPUT TAB'!$C29,0)</f>
        <v>0</v>
      </c>
      <c r="DH30" s="237">
        <f ca="1">IF(DH$18="Stabilized",'PERPETUITY MIDDLEMAN INPUT TAB'!$C29,0)</f>
        <v>0</v>
      </c>
      <c r="DI30" s="237">
        <f ca="1">IF(DI$18="Stabilized",'PERPETUITY MIDDLEMAN INPUT TAB'!$C29,0)</f>
        <v>0</v>
      </c>
      <c r="DJ30" s="237">
        <f ca="1">IF(DJ$18="Stabilized",'PERPETUITY MIDDLEMAN INPUT TAB'!$C29,0)</f>
        <v>0</v>
      </c>
      <c r="DK30" s="237">
        <f ca="1">IF(DK$18="Stabilized",'PERPETUITY MIDDLEMAN INPUT TAB'!$C29,0)</f>
        <v>0</v>
      </c>
      <c r="DL30" s="237">
        <f ca="1">IF(DL$18="Stabilized",'PERPETUITY MIDDLEMAN INPUT TAB'!$C29,0)</f>
        <v>0</v>
      </c>
      <c r="DM30" s="237">
        <f ca="1">IF(DM$18="Stabilized",'PERPETUITY MIDDLEMAN INPUT TAB'!$C29,0)</f>
        <v>0</v>
      </c>
      <c r="DN30" s="237">
        <f ca="1">IF(DN$18="Stabilized",'PERPETUITY MIDDLEMAN INPUT TAB'!$C29,0)</f>
        <v>0</v>
      </c>
      <c r="DO30" s="237">
        <f ca="1">IF(DO$18="Stabilized",'PERPETUITY MIDDLEMAN INPUT TAB'!$C29,0)</f>
        <v>0</v>
      </c>
      <c r="DP30" s="237">
        <f ca="1">IF(DP$18="Stabilized",'PERPETUITY MIDDLEMAN INPUT TAB'!$C29,0)</f>
        <v>0</v>
      </c>
      <c r="DQ30" s="237">
        <f ca="1">IF(DQ$18="Stabilized",'PERPETUITY MIDDLEMAN INPUT TAB'!$C29,0)</f>
        <v>0</v>
      </c>
      <c r="DR30" s="237">
        <f ca="1">IF(DR$18="Stabilized",'PERPETUITY MIDDLEMAN INPUT TAB'!$C29,0)</f>
        <v>0</v>
      </c>
      <c r="DS30" s="237">
        <f ca="1">IF(DS$18="Stabilized",'PERPETUITY MIDDLEMAN INPUT TAB'!$C29,0)</f>
        <v>0</v>
      </c>
      <c r="DT30" s="237">
        <f ca="1">IF(DT$18="Stabilized",'PERPETUITY MIDDLEMAN INPUT TAB'!$C29,0)</f>
        <v>0</v>
      </c>
      <c r="DV30" s="355">
        <f t="shared" ca="1" si="154"/>
        <v>0</v>
      </c>
      <c r="DW30" s="237">
        <f t="shared" ca="1" si="154"/>
        <v>0</v>
      </c>
      <c r="DX30" s="237">
        <f t="shared" ca="1" si="154"/>
        <v>0</v>
      </c>
      <c r="DY30" s="237">
        <f t="shared" ca="1" si="154"/>
        <v>0</v>
      </c>
      <c r="DZ30" s="237">
        <f t="shared" ca="1" si="154"/>
        <v>0</v>
      </c>
      <c r="EA30" s="237">
        <f t="shared" ca="1" si="154"/>
        <v>0</v>
      </c>
      <c r="EB30" s="237">
        <f t="shared" ca="1" si="154"/>
        <v>0</v>
      </c>
      <c r="EC30" s="237">
        <f t="shared" ca="1" si="154"/>
        <v>0</v>
      </c>
      <c r="ED30" s="237">
        <f t="shared" ca="1" si="154"/>
        <v>0</v>
      </c>
      <c r="EE30" s="237">
        <f t="shared" ca="1" si="154"/>
        <v>0</v>
      </c>
      <c r="EF30" s="237">
        <f t="shared" ca="1" si="154"/>
        <v>0</v>
      </c>
    </row>
    <row r="31" spans="2:136" s="49" customFormat="1" ht="15.75" customHeight="1">
      <c r="B31" s="121" t="s">
        <v>716</v>
      </c>
      <c r="C31" s="356">
        <f>'PERPETUITY MIDDLEMAN INPUT TAB'!C30</f>
        <v>0</v>
      </c>
      <c r="D31" s="237">
        <f ca="1">IF(D$18="Stabilized",'PERPETUITY MIDDLEMAN INPUT TAB'!$C30,0)</f>
        <v>0</v>
      </c>
      <c r="E31" s="237">
        <f ca="1">IF(E$18="Stabilized",'PERPETUITY MIDDLEMAN INPUT TAB'!$C30,0)</f>
        <v>0</v>
      </c>
      <c r="F31" s="237">
        <f ca="1">IF(F$18="Stabilized",'PERPETUITY MIDDLEMAN INPUT TAB'!$C30,0)</f>
        <v>0</v>
      </c>
      <c r="G31" s="237">
        <f ca="1">IF(G$18="Stabilized",'PERPETUITY MIDDLEMAN INPUT TAB'!$C30,0)</f>
        <v>0</v>
      </c>
      <c r="H31" s="237">
        <f ca="1">IF(H$18="Stabilized",'PERPETUITY MIDDLEMAN INPUT TAB'!$C30,0)</f>
        <v>0</v>
      </c>
      <c r="I31" s="237">
        <f ca="1">IF(I$18="Stabilized",'PERPETUITY MIDDLEMAN INPUT TAB'!$C30,0)</f>
        <v>0</v>
      </c>
      <c r="J31" s="237">
        <f ca="1">IF(J$18="Stabilized",'PERPETUITY MIDDLEMAN INPUT TAB'!$C30,0)</f>
        <v>0</v>
      </c>
      <c r="K31" s="237">
        <f ca="1">IF(K$18="Stabilized",'PERPETUITY MIDDLEMAN INPUT TAB'!$C30,0)</f>
        <v>0</v>
      </c>
      <c r="L31" s="237">
        <f ca="1">IF(L$18="Stabilized",'PERPETUITY MIDDLEMAN INPUT TAB'!$C30,0)</f>
        <v>0</v>
      </c>
      <c r="M31" s="237">
        <f ca="1">IF(M$18="Stabilized",'PERPETUITY MIDDLEMAN INPUT TAB'!$C30,0)</f>
        <v>0</v>
      </c>
      <c r="N31" s="237">
        <f ca="1">IF(N$18="Stabilized",'PERPETUITY MIDDLEMAN INPUT TAB'!$C30,0)</f>
        <v>0</v>
      </c>
      <c r="O31" s="237">
        <f ca="1">IF(O$18="Stabilized",'PERPETUITY MIDDLEMAN INPUT TAB'!$C30,0)</f>
        <v>0</v>
      </c>
      <c r="P31" s="237">
        <f ca="1">IF(P$18="Stabilized",'PERPETUITY MIDDLEMAN INPUT TAB'!$C30,0)</f>
        <v>0</v>
      </c>
      <c r="Q31" s="237">
        <f ca="1">IF(Q$18="Stabilized",'PERPETUITY MIDDLEMAN INPUT TAB'!$C30,0)</f>
        <v>0</v>
      </c>
      <c r="R31" s="237">
        <f ca="1">IF(R$18="Stabilized",'PERPETUITY MIDDLEMAN INPUT TAB'!$C30,0)</f>
        <v>0</v>
      </c>
      <c r="S31" s="237">
        <f ca="1">IF(S$18="Stabilized",'PERPETUITY MIDDLEMAN INPUT TAB'!$C30,0)</f>
        <v>0</v>
      </c>
      <c r="T31" s="237">
        <f ca="1">IF(T$18="Stabilized",'PERPETUITY MIDDLEMAN INPUT TAB'!$C30,0)</f>
        <v>0</v>
      </c>
      <c r="U31" s="237">
        <f ca="1">IF(U$18="Stabilized",'PERPETUITY MIDDLEMAN INPUT TAB'!$C30,0)</f>
        <v>0</v>
      </c>
      <c r="V31" s="237">
        <f ca="1">IF(V$18="Stabilized",'PERPETUITY MIDDLEMAN INPUT TAB'!$C30,0)</f>
        <v>0</v>
      </c>
      <c r="W31" s="237">
        <f ca="1">IF(W$18="Stabilized",'PERPETUITY MIDDLEMAN INPUT TAB'!$C30,0)</f>
        <v>0</v>
      </c>
      <c r="X31" s="237">
        <f ca="1">IF(X$18="Stabilized",'PERPETUITY MIDDLEMAN INPUT TAB'!$C30,0)</f>
        <v>0</v>
      </c>
      <c r="Y31" s="237">
        <f ca="1">IF(Y$18="Stabilized",'PERPETUITY MIDDLEMAN INPUT TAB'!$C30,0)</f>
        <v>0</v>
      </c>
      <c r="Z31" s="237">
        <f ca="1">IF(Z$18="Stabilized",'PERPETUITY MIDDLEMAN INPUT TAB'!$C30,0)</f>
        <v>0</v>
      </c>
      <c r="AA31" s="237">
        <f ca="1">IF(AA$18="Stabilized",'PERPETUITY MIDDLEMAN INPUT TAB'!$C30,0)</f>
        <v>0</v>
      </c>
      <c r="AB31" s="237">
        <f ca="1">IF(AB$18="Stabilized",'PERPETUITY MIDDLEMAN INPUT TAB'!$C30,0)</f>
        <v>0</v>
      </c>
      <c r="AC31" s="237">
        <f ca="1">IF(AC$18="Stabilized",'PERPETUITY MIDDLEMAN INPUT TAB'!$C30,0)</f>
        <v>0</v>
      </c>
      <c r="AD31" s="237">
        <f ca="1">IF(AD$18="Stabilized",'PERPETUITY MIDDLEMAN INPUT TAB'!$C30,0)</f>
        <v>0</v>
      </c>
      <c r="AE31" s="237">
        <f ca="1">IF(AE$18="Stabilized",'PERPETUITY MIDDLEMAN INPUT TAB'!$C30,0)</f>
        <v>0</v>
      </c>
      <c r="AF31" s="237">
        <f ca="1">IF(AF$18="Stabilized",'PERPETUITY MIDDLEMAN INPUT TAB'!$C30,0)</f>
        <v>0</v>
      </c>
      <c r="AG31" s="237">
        <f ca="1">IF(AG$18="Stabilized",'PERPETUITY MIDDLEMAN INPUT TAB'!$C30,0)</f>
        <v>0</v>
      </c>
      <c r="AH31" s="237">
        <f ca="1">IF(AH$18="Stabilized",'PERPETUITY MIDDLEMAN INPUT TAB'!$C30,0)</f>
        <v>0</v>
      </c>
      <c r="AI31" s="237">
        <f ca="1">IF(AI$18="Stabilized",'PERPETUITY MIDDLEMAN INPUT TAB'!$C30,0)</f>
        <v>0</v>
      </c>
      <c r="AJ31" s="237">
        <f ca="1">IF(AJ$18="Stabilized",'PERPETUITY MIDDLEMAN INPUT TAB'!$C30,0)</f>
        <v>0</v>
      </c>
      <c r="AK31" s="237">
        <f ca="1">IF(AK$18="Stabilized",'PERPETUITY MIDDLEMAN INPUT TAB'!$C30,0)</f>
        <v>0</v>
      </c>
      <c r="AL31" s="237">
        <f ca="1">IF(AL$18="Stabilized",'PERPETUITY MIDDLEMAN INPUT TAB'!$C30,0)</f>
        <v>0</v>
      </c>
      <c r="AM31" s="237">
        <f ca="1">IF(AM$18="Stabilized",'PERPETUITY MIDDLEMAN INPUT TAB'!$C30,0)</f>
        <v>0</v>
      </c>
      <c r="AN31" s="237">
        <f ca="1">IF(AN$18="Stabilized",'PERPETUITY MIDDLEMAN INPUT TAB'!$C30,0)</f>
        <v>0</v>
      </c>
      <c r="AO31" s="237">
        <f ca="1">IF(AO$18="Stabilized",'PERPETUITY MIDDLEMAN INPUT TAB'!$C30,0)</f>
        <v>0</v>
      </c>
      <c r="AP31" s="237">
        <f ca="1">IF(AP$18="Stabilized",'PERPETUITY MIDDLEMAN INPUT TAB'!$C30,0)</f>
        <v>0</v>
      </c>
      <c r="AQ31" s="237">
        <f ca="1">IF(AQ$18="Stabilized",'PERPETUITY MIDDLEMAN INPUT TAB'!$C30,0)</f>
        <v>0</v>
      </c>
      <c r="AR31" s="237">
        <f ca="1">IF(AR$18="Stabilized",'PERPETUITY MIDDLEMAN INPUT TAB'!$C30,0)</f>
        <v>0</v>
      </c>
      <c r="AS31" s="237">
        <f ca="1">IF(AS$18="Stabilized",'PERPETUITY MIDDLEMAN INPUT TAB'!$C30,0)</f>
        <v>0</v>
      </c>
      <c r="AT31" s="237">
        <f ca="1">IF(AT$18="Stabilized",'PERPETUITY MIDDLEMAN INPUT TAB'!$C30,0)</f>
        <v>0</v>
      </c>
      <c r="AU31" s="237">
        <f ca="1">IF(AU$18="Stabilized",'PERPETUITY MIDDLEMAN INPUT TAB'!$C30,0)</f>
        <v>0</v>
      </c>
      <c r="AV31" s="237">
        <f ca="1">IF(AV$18="Stabilized",'PERPETUITY MIDDLEMAN INPUT TAB'!$C30,0)</f>
        <v>0</v>
      </c>
      <c r="AW31" s="237">
        <f ca="1">IF(AW$18="Stabilized",'PERPETUITY MIDDLEMAN INPUT TAB'!$C30,0)</f>
        <v>0</v>
      </c>
      <c r="AX31" s="237">
        <f ca="1">IF(AX$18="Stabilized",'PERPETUITY MIDDLEMAN INPUT TAB'!$C30,0)</f>
        <v>0</v>
      </c>
      <c r="AY31" s="237">
        <f ca="1">IF(AY$18="Stabilized",'PERPETUITY MIDDLEMAN INPUT TAB'!$C30,0)</f>
        <v>0</v>
      </c>
      <c r="AZ31" s="237">
        <f ca="1">IF(AZ$18="Stabilized",'PERPETUITY MIDDLEMAN INPUT TAB'!$C30,0)</f>
        <v>0</v>
      </c>
      <c r="BA31" s="237">
        <f ca="1">IF(BA$18="Stabilized",'PERPETUITY MIDDLEMAN INPUT TAB'!$C30,0)</f>
        <v>0</v>
      </c>
      <c r="BB31" s="237">
        <f ca="1">IF(BB$18="Stabilized",'PERPETUITY MIDDLEMAN INPUT TAB'!$C30,0)</f>
        <v>0</v>
      </c>
      <c r="BC31" s="237">
        <f ca="1">IF(BC$18="Stabilized",'PERPETUITY MIDDLEMAN INPUT TAB'!$C30,0)</f>
        <v>0</v>
      </c>
      <c r="BD31" s="237">
        <f ca="1">IF(BD$18="Stabilized",'PERPETUITY MIDDLEMAN INPUT TAB'!$C30,0)</f>
        <v>0</v>
      </c>
      <c r="BE31" s="237">
        <f ca="1">IF(BE$18="Stabilized",'PERPETUITY MIDDLEMAN INPUT TAB'!$C30,0)</f>
        <v>0</v>
      </c>
      <c r="BF31" s="237">
        <f ca="1">IF(BF$18="Stabilized",'PERPETUITY MIDDLEMAN INPUT TAB'!$C30,0)</f>
        <v>0</v>
      </c>
      <c r="BG31" s="237">
        <f ca="1">IF(BG$18="Stabilized",'PERPETUITY MIDDLEMAN INPUT TAB'!$C30,0)</f>
        <v>0</v>
      </c>
      <c r="BH31" s="237">
        <f ca="1">IF(BH$18="Stabilized",'PERPETUITY MIDDLEMAN INPUT TAB'!$C30,0)</f>
        <v>0</v>
      </c>
      <c r="BI31" s="237">
        <f ca="1">IF(BI$18="Stabilized",'PERPETUITY MIDDLEMAN INPUT TAB'!$C30,0)</f>
        <v>0</v>
      </c>
      <c r="BJ31" s="237">
        <f ca="1">IF(BJ$18="Stabilized",'PERPETUITY MIDDLEMAN INPUT TAB'!$C30,0)</f>
        <v>0</v>
      </c>
      <c r="BK31" s="237">
        <f ca="1">IF(BK$18="Stabilized",'PERPETUITY MIDDLEMAN INPUT TAB'!$C30,0)</f>
        <v>0</v>
      </c>
      <c r="BL31" s="237">
        <f ca="1">IF(BL$18="Stabilized",'PERPETUITY MIDDLEMAN INPUT TAB'!$C30,0)</f>
        <v>0</v>
      </c>
      <c r="BM31" s="237">
        <f ca="1">IF(BM$18="Stabilized",'PERPETUITY MIDDLEMAN INPUT TAB'!$C30,0)</f>
        <v>0</v>
      </c>
      <c r="BN31" s="237">
        <f ca="1">IF(BN$18="Stabilized",'PERPETUITY MIDDLEMAN INPUT TAB'!$C30,0)</f>
        <v>0</v>
      </c>
      <c r="BO31" s="237">
        <f ca="1">IF(BO$18="Stabilized",'PERPETUITY MIDDLEMAN INPUT TAB'!$C30,0)</f>
        <v>0</v>
      </c>
      <c r="BP31" s="237">
        <f ca="1">IF(BP$18="Stabilized",'PERPETUITY MIDDLEMAN INPUT TAB'!$C30,0)</f>
        <v>0</v>
      </c>
      <c r="BQ31" s="237">
        <f ca="1">IF(BQ$18="Stabilized",'PERPETUITY MIDDLEMAN INPUT TAB'!$C30,0)</f>
        <v>0</v>
      </c>
      <c r="BR31" s="237">
        <f ca="1">IF(BR$18="Stabilized",'PERPETUITY MIDDLEMAN INPUT TAB'!$C30,0)</f>
        <v>0</v>
      </c>
      <c r="BS31" s="237">
        <f ca="1">IF(BS$18="Stabilized",'PERPETUITY MIDDLEMAN INPUT TAB'!$C30,0)</f>
        <v>0</v>
      </c>
      <c r="BT31" s="237">
        <f ca="1">IF(BT$18="Stabilized",'PERPETUITY MIDDLEMAN INPUT TAB'!$C30,0)</f>
        <v>0</v>
      </c>
      <c r="BU31" s="237">
        <f ca="1">IF(BU$18="Stabilized",'PERPETUITY MIDDLEMAN INPUT TAB'!$C30,0)</f>
        <v>0</v>
      </c>
      <c r="BV31" s="237">
        <f ca="1">IF(BV$18="Stabilized",'PERPETUITY MIDDLEMAN INPUT TAB'!$C30,0)</f>
        <v>0</v>
      </c>
      <c r="BW31" s="237">
        <f ca="1">IF(BW$18="Stabilized",'PERPETUITY MIDDLEMAN INPUT TAB'!$C30,0)</f>
        <v>0</v>
      </c>
      <c r="BX31" s="237">
        <f ca="1">IF(BX$18="Stabilized",'PERPETUITY MIDDLEMAN INPUT TAB'!$C30,0)</f>
        <v>0</v>
      </c>
      <c r="BY31" s="237">
        <f ca="1">IF(BY$18="Stabilized",'PERPETUITY MIDDLEMAN INPUT TAB'!$C30,0)</f>
        <v>0</v>
      </c>
      <c r="BZ31" s="237">
        <f ca="1">IF(BZ$18="Stabilized",'PERPETUITY MIDDLEMAN INPUT TAB'!$C30,0)</f>
        <v>0</v>
      </c>
      <c r="CA31" s="237">
        <f ca="1">IF(CA$18="Stabilized",'PERPETUITY MIDDLEMAN INPUT TAB'!$C30,0)</f>
        <v>0</v>
      </c>
      <c r="CB31" s="237">
        <f ca="1">IF(CB$18="Stabilized",'PERPETUITY MIDDLEMAN INPUT TAB'!$C30,0)</f>
        <v>0</v>
      </c>
      <c r="CC31" s="237">
        <f ca="1">IF(CC$18="Stabilized",'PERPETUITY MIDDLEMAN INPUT TAB'!$C30,0)</f>
        <v>0</v>
      </c>
      <c r="CD31" s="237">
        <f ca="1">IF(CD$18="Stabilized",'PERPETUITY MIDDLEMAN INPUT TAB'!$C30,0)</f>
        <v>0</v>
      </c>
      <c r="CE31" s="237">
        <f ca="1">IF(CE$18="Stabilized",'PERPETUITY MIDDLEMAN INPUT TAB'!$C30,0)</f>
        <v>0</v>
      </c>
      <c r="CF31" s="237">
        <f ca="1">IF(CF$18="Stabilized",'PERPETUITY MIDDLEMAN INPUT TAB'!$C30,0)</f>
        <v>0</v>
      </c>
      <c r="CG31" s="237">
        <f ca="1">IF(CG$18="Stabilized",'PERPETUITY MIDDLEMAN INPUT TAB'!$C30,0)</f>
        <v>0</v>
      </c>
      <c r="CH31" s="237">
        <f ca="1">IF(CH$18="Stabilized",'PERPETUITY MIDDLEMAN INPUT TAB'!$C30,0)</f>
        <v>0</v>
      </c>
      <c r="CI31" s="237">
        <f ca="1">IF(CI$18="Stabilized",'PERPETUITY MIDDLEMAN INPUT TAB'!$C30,0)</f>
        <v>0</v>
      </c>
      <c r="CJ31" s="237">
        <f ca="1">IF(CJ$18="Stabilized",'PERPETUITY MIDDLEMAN INPUT TAB'!$C30,0)</f>
        <v>0</v>
      </c>
      <c r="CK31" s="237">
        <f ca="1">IF(CK$18="Stabilized",'PERPETUITY MIDDLEMAN INPUT TAB'!$C30,0)</f>
        <v>0</v>
      </c>
      <c r="CL31" s="237">
        <f ca="1">IF(CL$18="Stabilized",'PERPETUITY MIDDLEMAN INPUT TAB'!$C30,0)</f>
        <v>0</v>
      </c>
      <c r="CM31" s="237">
        <f ca="1">IF(CM$18="Stabilized",'PERPETUITY MIDDLEMAN INPUT TAB'!$C30,0)</f>
        <v>0</v>
      </c>
      <c r="CN31" s="237">
        <f ca="1">IF(CN$18="Stabilized",'PERPETUITY MIDDLEMAN INPUT TAB'!$C30,0)</f>
        <v>0</v>
      </c>
      <c r="CO31" s="237">
        <f ca="1">IF(CO$18="Stabilized",'PERPETUITY MIDDLEMAN INPUT TAB'!$C30,0)</f>
        <v>0</v>
      </c>
      <c r="CP31" s="237">
        <f ca="1">IF(CP$18="Stabilized",'PERPETUITY MIDDLEMAN INPUT TAB'!$C30,0)</f>
        <v>0</v>
      </c>
      <c r="CQ31" s="237">
        <f ca="1">IF(CQ$18="Stabilized",'PERPETUITY MIDDLEMAN INPUT TAB'!$C30,0)</f>
        <v>0</v>
      </c>
      <c r="CR31" s="237">
        <f ca="1">IF(CR$18="Stabilized",'PERPETUITY MIDDLEMAN INPUT TAB'!$C30,0)</f>
        <v>0</v>
      </c>
      <c r="CS31" s="237">
        <f ca="1">IF(CS$18="Stabilized",'PERPETUITY MIDDLEMAN INPUT TAB'!$C30,0)</f>
        <v>0</v>
      </c>
      <c r="CT31" s="237">
        <f ca="1">IF(CT$18="Stabilized",'PERPETUITY MIDDLEMAN INPUT TAB'!$C30,0)</f>
        <v>0</v>
      </c>
      <c r="CU31" s="237">
        <f ca="1">IF(CU$18="Stabilized",'PERPETUITY MIDDLEMAN INPUT TAB'!$C30,0)</f>
        <v>0</v>
      </c>
      <c r="CV31" s="237">
        <f ca="1">IF(CV$18="Stabilized",'PERPETUITY MIDDLEMAN INPUT TAB'!$C30,0)</f>
        <v>0</v>
      </c>
      <c r="CW31" s="237">
        <f ca="1">IF(CW$18="Stabilized",'PERPETUITY MIDDLEMAN INPUT TAB'!$C30,0)</f>
        <v>0</v>
      </c>
      <c r="CX31" s="237">
        <f ca="1">IF(CX$18="Stabilized",'PERPETUITY MIDDLEMAN INPUT TAB'!$C30,0)</f>
        <v>0</v>
      </c>
      <c r="CY31" s="237">
        <f ca="1">IF(CY$18="Stabilized",'PERPETUITY MIDDLEMAN INPUT TAB'!$C30,0)</f>
        <v>0</v>
      </c>
      <c r="CZ31" s="237">
        <f ca="1">IF(CZ$18="Stabilized",'PERPETUITY MIDDLEMAN INPUT TAB'!$C30,0)</f>
        <v>0</v>
      </c>
      <c r="DA31" s="237">
        <f ca="1">IF(DA$18="Stabilized",'PERPETUITY MIDDLEMAN INPUT TAB'!$C30,0)</f>
        <v>0</v>
      </c>
      <c r="DB31" s="237">
        <f ca="1">IF(DB$18="Stabilized",'PERPETUITY MIDDLEMAN INPUT TAB'!$C30,0)</f>
        <v>0</v>
      </c>
      <c r="DC31" s="237">
        <f ca="1">IF(DC$18="Stabilized",'PERPETUITY MIDDLEMAN INPUT TAB'!$C30,0)</f>
        <v>0</v>
      </c>
      <c r="DD31" s="237">
        <f ca="1">IF(DD$18="Stabilized",'PERPETUITY MIDDLEMAN INPUT TAB'!$C30,0)</f>
        <v>0</v>
      </c>
      <c r="DE31" s="237">
        <f ca="1">IF(DE$18="Stabilized",'PERPETUITY MIDDLEMAN INPUT TAB'!$C30,0)</f>
        <v>0</v>
      </c>
      <c r="DF31" s="237">
        <f ca="1">IF(DF$18="Stabilized",'PERPETUITY MIDDLEMAN INPUT TAB'!$C30,0)</f>
        <v>0</v>
      </c>
      <c r="DG31" s="237">
        <f ca="1">IF(DG$18="Stabilized",'PERPETUITY MIDDLEMAN INPUT TAB'!$C30,0)</f>
        <v>0</v>
      </c>
      <c r="DH31" s="237">
        <f ca="1">IF(DH$18="Stabilized",'PERPETUITY MIDDLEMAN INPUT TAB'!$C30,0)</f>
        <v>0</v>
      </c>
      <c r="DI31" s="237">
        <f ca="1">IF(DI$18="Stabilized",'PERPETUITY MIDDLEMAN INPUT TAB'!$C30,0)</f>
        <v>0</v>
      </c>
      <c r="DJ31" s="237">
        <f ca="1">IF(DJ$18="Stabilized",'PERPETUITY MIDDLEMAN INPUT TAB'!$C30,0)</f>
        <v>0</v>
      </c>
      <c r="DK31" s="237">
        <f ca="1">IF(DK$18="Stabilized",'PERPETUITY MIDDLEMAN INPUT TAB'!$C30,0)</f>
        <v>0</v>
      </c>
      <c r="DL31" s="237">
        <f ca="1">IF(DL$18="Stabilized",'PERPETUITY MIDDLEMAN INPUT TAB'!$C30,0)</f>
        <v>0</v>
      </c>
      <c r="DM31" s="237">
        <f ca="1">IF(DM$18="Stabilized",'PERPETUITY MIDDLEMAN INPUT TAB'!$C30,0)</f>
        <v>0</v>
      </c>
      <c r="DN31" s="237">
        <f ca="1">IF(DN$18="Stabilized",'PERPETUITY MIDDLEMAN INPUT TAB'!$C30,0)</f>
        <v>0</v>
      </c>
      <c r="DO31" s="237">
        <f ca="1">IF(DO$18="Stabilized",'PERPETUITY MIDDLEMAN INPUT TAB'!$C30,0)</f>
        <v>0</v>
      </c>
      <c r="DP31" s="237">
        <f ca="1">IF(DP$18="Stabilized",'PERPETUITY MIDDLEMAN INPUT TAB'!$C30,0)</f>
        <v>0</v>
      </c>
      <c r="DQ31" s="237">
        <f ca="1">IF(DQ$18="Stabilized",'PERPETUITY MIDDLEMAN INPUT TAB'!$C30,0)</f>
        <v>0</v>
      </c>
      <c r="DR31" s="237">
        <f ca="1">IF(DR$18="Stabilized",'PERPETUITY MIDDLEMAN INPUT TAB'!$C30,0)</f>
        <v>0</v>
      </c>
      <c r="DS31" s="237">
        <f ca="1">IF(DS$18="Stabilized",'PERPETUITY MIDDLEMAN INPUT TAB'!$C30,0)</f>
        <v>0</v>
      </c>
      <c r="DT31" s="237">
        <f ca="1">IF(DT$18="Stabilized",'PERPETUITY MIDDLEMAN INPUT TAB'!$C30,0)</f>
        <v>0</v>
      </c>
      <c r="DV31" s="355">
        <f t="shared" ca="1" si="154"/>
        <v>0</v>
      </c>
      <c r="DW31" s="237">
        <f t="shared" ca="1" si="154"/>
        <v>0</v>
      </c>
      <c r="DX31" s="237">
        <f t="shared" ca="1" si="154"/>
        <v>0</v>
      </c>
      <c r="DY31" s="237">
        <f t="shared" ca="1" si="154"/>
        <v>0</v>
      </c>
      <c r="DZ31" s="237">
        <f t="shared" ca="1" si="154"/>
        <v>0</v>
      </c>
      <c r="EA31" s="237">
        <f t="shared" ca="1" si="154"/>
        <v>0</v>
      </c>
      <c r="EB31" s="237">
        <f t="shared" ca="1" si="154"/>
        <v>0</v>
      </c>
      <c r="EC31" s="237">
        <f t="shared" ca="1" si="154"/>
        <v>0</v>
      </c>
      <c r="ED31" s="237">
        <f t="shared" ca="1" si="154"/>
        <v>0</v>
      </c>
      <c r="EE31" s="237">
        <f t="shared" ca="1" si="154"/>
        <v>0</v>
      </c>
      <c r="EF31" s="237">
        <f t="shared" ca="1" si="154"/>
        <v>0</v>
      </c>
    </row>
    <row r="32" spans="2:136" s="49" customFormat="1" ht="15.75" customHeight="1">
      <c r="B32" s="121" t="s">
        <v>714</v>
      </c>
      <c r="C32" s="215"/>
      <c r="D32" s="258">
        <f ca="1">IFERROR((D24*(('PERPETUITY MIDDLEMAN INPUT TAB'!$C$38-D28)/12))*D11/SUM(D11:D12)+(D24*(('PERPETUITY MIDDLEMAN INPUT TAB'!$C$38-D29)/12))*D12/SUM(D11:D12),0)</f>
        <v>0</v>
      </c>
      <c r="E32" s="258">
        <f ca="1">IFERROR((E24*(('PERPETUITY MIDDLEMAN INPUT TAB'!$C$38-E28)/12))*E11/SUM(E11:E12)+(E24*(('PERPETUITY MIDDLEMAN INPUT TAB'!$C$38-E29)/12))*E12/SUM(E11:E12),0)</f>
        <v>0</v>
      </c>
      <c r="F32" s="258">
        <f ca="1">IFERROR((F24*(('PERPETUITY MIDDLEMAN INPUT TAB'!$C$38-F28)/12))*F11/SUM(F11:F12)+(F24*(('PERPETUITY MIDDLEMAN INPUT TAB'!$C$38-F29)/12))*F12/SUM(F11:F12),0)</f>
        <v>0</v>
      </c>
      <c r="G32" s="258">
        <f ca="1">IFERROR((G24*(('PERPETUITY MIDDLEMAN INPUT TAB'!$C$38-G28)/12))*G11/SUM(G11:G12)+(G24*(('PERPETUITY MIDDLEMAN INPUT TAB'!$C$38-G29)/12))*G12/SUM(G11:G12),0)</f>
        <v>0</v>
      </c>
      <c r="H32" s="258">
        <f ca="1">IFERROR((H24*(('PERPETUITY MIDDLEMAN INPUT TAB'!$C$38-H28)/12))*H11/SUM(H11:H12)+(H24*(('PERPETUITY MIDDLEMAN INPUT TAB'!$C$38-H29)/12))*H12/SUM(H11:H12),0)</f>
        <v>0</v>
      </c>
      <c r="I32" s="258">
        <f ca="1">IFERROR((I24*(('PERPETUITY MIDDLEMAN INPUT TAB'!$C$38-I28)/12))*I11/SUM(I11:I12)+(I24*(('PERPETUITY MIDDLEMAN INPUT TAB'!$C$38-I29)/12))*I12/SUM(I11:I12),0)</f>
        <v>0</v>
      </c>
      <c r="J32" s="258">
        <f ca="1">IFERROR((J24*(('PERPETUITY MIDDLEMAN INPUT TAB'!$C$38-J28)/12))*J11/SUM(J11:J12)+(J24*(('PERPETUITY MIDDLEMAN INPUT TAB'!$C$38-J29)/12))*J12/SUM(J11:J12),0)</f>
        <v>0</v>
      </c>
      <c r="K32" s="258">
        <f ca="1">IFERROR((K24*(('PERPETUITY MIDDLEMAN INPUT TAB'!$C$38-K28)/12))*K11/SUM(K11:K12)+(K24*(('PERPETUITY MIDDLEMAN INPUT TAB'!$C$38-K29)/12))*K12/SUM(K11:K12),0)</f>
        <v>0</v>
      </c>
      <c r="L32" s="258">
        <f ca="1">IFERROR((L24*(('PERPETUITY MIDDLEMAN INPUT TAB'!$C$38-L28)/12))*L11/SUM(L11:L12)+(L24*(('PERPETUITY MIDDLEMAN INPUT TAB'!$C$38-L29)/12))*L12/SUM(L11:L12),0)</f>
        <v>0</v>
      </c>
      <c r="M32" s="258">
        <f ca="1">IFERROR((M24*(('PERPETUITY MIDDLEMAN INPUT TAB'!$C$38-M28)/12))*M11/SUM(M11:M12)+(M24*(('PERPETUITY MIDDLEMAN INPUT TAB'!$C$38-M29)/12))*M12/SUM(M11:M12),0)</f>
        <v>0</v>
      </c>
      <c r="N32" s="258">
        <f ca="1">IFERROR((N24*(('PERPETUITY MIDDLEMAN INPUT TAB'!$C$38-N28)/12))*N11/SUM(N11:N12)+(N24*(('PERPETUITY MIDDLEMAN INPUT TAB'!$C$38-N29)/12))*N12/SUM(N11:N12),0)</f>
        <v>0</v>
      </c>
      <c r="O32" s="258">
        <f ca="1">IFERROR((O24*(('PERPETUITY MIDDLEMAN INPUT TAB'!$C$38-O28)/12))*O11/SUM(O11:O12)+(O24*(('PERPETUITY MIDDLEMAN INPUT TAB'!$C$38-O29)/12))*O12/SUM(O11:O12),0)</f>
        <v>0</v>
      </c>
      <c r="P32" s="258">
        <f ca="1">IFERROR((P24*(('PERPETUITY MIDDLEMAN INPUT TAB'!$C$38-P28)/12))*P11/SUM(P11:P12)+(P24*(('PERPETUITY MIDDLEMAN INPUT TAB'!$C$38-P29)/12))*P12/SUM(P11:P12),0)</f>
        <v>0</v>
      </c>
      <c r="Q32" s="258">
        <f ca="1">IFERROR((Q24*(('PERPETUITY MIDDLEMAN INPUT TAB'!$C$38-Q28)/12))*Q11/SUM(Q11:Q12)+(Q24*(('PERPETUITY MIDDLEMAN INPUT TAB'!$C$38-Q29)/12))*Q12/SUM(Q11:Q12),0)</f>
        <v>0</v>
      </c>
      <c r="R32" s="258">
        <f ca="1">IFERROR((R24*(('PERPETUITY MIDDLEMAN INPUT TAB'!$C$38-R28)/12))*R11/SUM(R11:R12)+(R24*(('PERPETUITY MIDDLEMAN INPUT TAB'!$C$38-R29)/12))*R12/SUM(R11:R12),0)</f>
        <v>1596.6440215459022</v>
      </c>
      <c r="S32" s="258">
        <f ca="1">IFERROR((S24*(('PERPETUITY MIDDLEMAN INPUT TAB'!$C$38-S28)/12))*S11/SUM(S11:S12)+(S24*(('PERPETUITY MIDDLEMAN INPUT TAB'!$C$38-S29)/12))*S12/SUM(S11:S12),0)</f>
        <v>1599.7042559205318</v>
      </c>
      <c r="T32" s="258">
        <f ca="1">IFERROR((T24*(('PERPETUITY MIDDLEMAN INPUT TAB'!$C$38-T28)/12))*T11/SUM(T11:T12)+(T24*(('PERPETUITY MIDDLEMAN INPUT TAB'!$C$38-T29)/12))*T12/SUM(T11:T12),0)</f>
        <v>1602.7703557443792</v>
      </c>
      <c r="U32" s="258">
        <f ca="1">IFERROR((U24*(('PERPETUITY MIDDLEMAN INPUT TAB'!$C$38-U28)/12))*U11/SUM(U11:U12)+(U24*(('PERPETUITY MIDDLEMAN INPUT TAB'!$C$38-U29)/12))*U12/SUM(U11:U12),0)</f>
        <v>1605.8423322595559</v>
      </c>
      <c r="V32" s="258">
        <f ca="1">IFERROR((V24*(('PERPETUITY MIDDLEMAN INPUT TAB'!$C$38-V28)/12))*V11/SUM(V11:V12)+(V24*(('PERPETUITY MIDDLEMAN INPUT TAB'!$C$38-V29)/12))*V12/SUM(V11:V12),0)</f>
        <v>1608.9201967297195</v>
      </c>
      <c r="W32" s="258">
        <f ca="1">IFERROR((W24*(('PERPETUITY MIDDLEMAN INPUT TAB'!$C$38-W28)/12))*W11/SUM(W11:W12)+(W24*(('PERPETUITY MIDDLEMAN INPUT TAB'!$C$38-W29)/12))*W12/SUM(W11:W12),0)</f>
        <v>1612.0039604401181</v>
      </c>
      <c r="X32" s="258">
        <f ca="1">IFERROR((X24*(('PERPETUITY MIDDLEMAN INPUT TAB'!$C$38-X28)/12))*X11/SUM(X11:X12)+(X24*(('PERPETUITY MIDDLEMAN INPUT TAB'!$C$38-X29)/12))*X12/SUM(X11:X12),0)</f>
        <v>1615.0936346976284</v>
      </c>
      <c r="Y32" s="258">
        <f ca="1">IFERROR((Y24*(('PERPETUITY MIDDLEMAN INPUT TAB'!$C$38-Y28)/12))*Y11/SUM(Y11:Y12)+(Y24*(('PERPETUITY MIDDLEMAN INPUT TAB'!$C$38-Y29)/12))*Y12/SUM(Y11:Y12),0)</f>
        <v>1618.1892308307986</v>
      </c>
      <c r="Z32" s="258">
        <f ca="1">IFERROR((Z24*(('PERPETUITY MIDDLEMAN INPUT TAB'!$C$38-Z28)/12))*Z11/SUM(Z11:Z12)+(Z24*(('PERPETUITY MIDDLEMAN INPUT TAB'!$C$38-Z29)/12))*Z12/SUM(Z11:Z12),0)</f>
        <v>1621.2907601898905</v>
      </c>
      <c r="AA32" s="258">
        <f ca="1">IFERROR((AA24*(('PERPETUITY MIDDLEMAN INPUT TAB'!$C$38-AA28)/12))*AA11/SUM(AA11:AA12)+(AA24*(('PERPETUITY MIDDLEMAN INPUT TAB'!$C$38-AA29)/12))*AA12/SUM(AA11:AA12),0)</f>
        <v>1624.3982341469211</v>
      </c>
      <c r="AB32" s="258">
        <f ca="1">IFERROR((AB24*(('PERPETUITY MIDDLEMAN INPUT TAB'!$C$38-AB28)/12))*AB11/SUM(AB11:AB12)+(AB24*(('PERPETUITY MIDDLEMAN INPUT TAB'!$C$38-AB29)/12))*AB12/SUM(AB11:AB12),0)</f>
        <v>1775.4672699225846</v>
      </c>
      <c r="AC32" s="258">
        <f ca="1">IFERROR((AC24*(('PERPETUITY MIDDLEMAN INPUT TAB'!$C$38-AC28)/12))*AC11/SUM(AC11:AC12)+(AC24*(('PERPETUITY MIDDLEMAN INPUT TAB'!$C$38-AC29)/12))*AC12/SUM(AC11:AC12),0)</f>
        <v>0</v>
      </c>
      <c r="AD32" s="258">
        <f ca="1">IFERROR((AD24*(('PERPETUITY MIDDLEMAN INPUT TAB'!$C$38-AD28)/12))*AD11/SUM(AD11:AD12)+(AD24*(('PERPETUITY MIDDLEMAN INPUT TAB'!$C$38-AD29)/12))*AD12/SUM(AD11:AD12),0)</f>
        <v>1782.5762408713547</v>
      </c>
      <c r="AE32" s="258">
        <f ca="1">IFERROR((AE24*(('PERPETUITY MIDDLEMAN INPUT TAB'!$C$38-AE28)/12))*AE11/SUM(AE11:AE12)+(AE24*(('PERPETUITY MIDDLEMAN INPUT TAB'!$C$38-AE29)/12))*AE12/SUM(AE11:AE12),0)</f>
        <v>1786.1413933530971</v>
      </c>
      <c r="AF32" s="258">
        <f ca="1">IFERROR((AF24*(('PERPETUITY MIDDLEMAN INPUT TAB'!$C$38-AF28)/12))*AF11/SUM(AF11:AF12)+(AF24*(('PERPETUITY MIDDLEMAN INPUT TAB'!$C$38-AF29)/12))*AF12/SUM(AF11:AF12),0)</f>
        <v>1789.7136761398035</v>
      </c>
      <c r="AG32" s="258">
        <f ca="1">IFERROR((AG24*(('PERPETUITY MIDDLEMAN INPUT TAB'!$C$38-AG28)/12))*AG11/SUM(AG11:AG12)+(AG24*(('PERPETUITY MIDDLEMAN INPUT TAB'!$C$38-AG29)/12))*AG12/SUM(AG11:AG12),0)</f>
        <v>1793.2931034920832</v>
      </c>
      <c r="AH32" s="258">
        <f ca="1">IFERROR((AH24*(('PERPETUITY MIDDLEMAN INPUT TAB'!$C$38-IF(AH18="lease-up",AH28,AH30)/12)))*AH11/SUM(AH11:AH12)+(AH24*(('PERPETUITY MIDDLEMAN INPUT TAB'!$C$38-AH29)/12))*AH12/SUM(AH11:AH12),0)</f>
        <v>11679.717983043938</v>
      </c>
      <c r="AI32" s="258">
        <f ca="1">IFERROR((AI24*(('PERPETUITY MIDDLEMAN INPUT TAB'!$C$38-AI28)/12))*AI11/SUM(AI11:AI12)+(AI24*(('PERPETUITY MIDDLEMAN INPUT TAB'!$C$38-AI29)/12))*AI12/SUM(AI11:AI12),0)</f>
        <v>1800.4734490784651</v>
      </c>
      <c r="AJ32" s="258">
        <f ca="1">IFERROR((AJ24*(('PERPETUITY MIDDLEMAN INPUT TAB'!$C$38-AJ28)/12))*AJ11/SUM(AJ11:AJ12)+(AJ24*(('PERPETUITY MIDDLEMAN INPUT TAB'!$C$38-AJ29)/12))*AJ12/SUM(AJ11:AJ12),0)</f>
        <v>1804.0743959766223</v>
      </c>
      <c r="AK32" s="258">
        <f ca="1">IFERROR((AK24*(('PERPETUITY MIDDLEMAN INPUT TAB'!$C$38-AK28)/12))*AK11/SUM(AK11:AK12)+(AK24*(('PERPETUITY MIDDLEMAN INPUT TAB'!$C$38-AK29)/12))*AK12/SUM(AK11:AK12),0)</f>
        <v>1807.6825447685756</v>
      </c>
      <c r="AL32" s="258">
        <f ca="1">IFERROR((AL24*(('PERPETUITY MIDDLEMAN INPUT TAB'!$C$38-AL28)/12))*AL11/SUM(AL11:AL12)+(AL24*(('PERPETUITY MIDDLEMAN INPUT TAB'!$C$38-AL29)/12))*AL12/SUM(AL11:AL12),0)</f>
        <v>1811.2979098581127</v>
      </c>
      <c r="AM32" s="258">
        <f ca="1">IFERROR((AM24*(('PERPETUITY MIDDLEMAN INPUT TAB'!$C$38-AM28)/12))*AM11/SUM(AM11:AM12)+(AM24*(('PERPETUITY MIDDLEMAN INPUT TAB'!$C$38-AM29)/12))*AM12/SUM(AM11:AM12),0)</f>
        <v>1814.9205056778292</v>
      </c>
      <c r="AN32" s="258">
        <f ca="1">IFERROR((AN24*(('PERPETUITY MIDDLEMAN INPUT TAB'!$C$38-AN28)/12))*AN11/SUM(AN11:AN12)+(AN24*(('PERPETUITY MIDDLEMAN INPUT TAB'!$C$38-AN29)/12))*AN12/SUM(AN11:AN12),0)</f>
        <v>1818.5503466891846</v>
      </c>
      <c r="AO32" s="258">
        <f ca="1">IFERROR((AO24*(('PERPETUITY MIDDLEMAN INPUT TAB'!$C$38-AO28)/12))*AO11/SUM(AO11:AO12)+(AO24*(('PERPETUITY MIDDLEMAN INPUT TAB'!$C$38-AO29)/12))*AO12/SUM(AO11:AO12),0)</f>
        <v>0</v>
      </c>
      <c r="AP32" s="258">
        <f ca="1">IFERROR((AP24*(('PERPETUITY MIDDLEMAN INPUT TAB'!$C$38-AP28)/12))*AP11/SUM(AP11:AP12)+(AP24*(('PERPETUITY MIDDLEMAN INPUT TAB'!$C$38-AP29)/12))*AP12/SUM(AP11:AP12),0)</f>
        <v>1826.1355328140473</v>
      </c>
      <c r="AQ32" s="258">
        <f ca="1">IFERROR((AQ24*(('PERPETUITY MIDDLEMAN INPUT TAB'!$C$38-AQ28)/12))*AQ11/SUM(AQ11:AQ12)+(AQ24*(('PERPETUITY MIDDLEMAN INPUT TAB'!$C$38-AQ29)/12))*AQ12/SUM(AQ11:AQ12),0)</f>
        <v>1829.9399818407435</v>
      </c>
      <c r="AR32" s="258">
        <f ca="1">IFERROR((AR24*(('PERPETUITY MIDDLEMAN INPUT TAB'!$C$38-AR28)/12))*AR11/SUM(AR11:AR12)+(AR24*(('PERPETUITY MIDDLEMAN INPUT TAB'!$C$38-AR29)/12))*AR12/SUM(AR11:AR12),0)</f>
        <v>1833.7523568029121</v>
      </c>
      <c r="AS32" s="258">
        <f ca="1">IFERROR((AS24*(('PERPETUITY MIDDLEMAN INPUT TAB'!$C$38-AS28)/12))*AS11/SUM(AS11:AS12)+(AS24*(('PERPETUITY MIDDLEMAN INPUT TAB'!$C$38-AS29)/12))*AS12/SUM(AS11:AS12),0)</f>
        <v>1837.5726742129182</v>
      </c>
      <c r="AT32" s="258">
        <f ca="1">IFERROR((AT24*(('PERPETUITY MIDDLEMAN INPUT TAB'!$C$38-AT28)/12))*AT11/SUM(AT11:AT12)+(AT24*(('PERPETUITY MIDDLEMAN INPUT TAB'!$C$38-AT29)/12))*AT12/SUM(AT11:AT12),0)</f>
        <v>1841.4009506175289</v>
      </c>
      <c r="AU32" s="258">
        <f ca="1">IFERROR((AU24*(('PERPETUITY MIDDLEMAN INPUT TAB'!$C$38-AU28)/12))*AU11/SUM(AU11:AU12)+(AU24*(('PERPETUITY MIDDLEMAN INPUT TAB'!$C$38-AU29)/12))*AU12/SUM(AU11:AU12),0)</f>
        <v>1845.2372025979821</v>
      </c>
      <c r="AV32" s="258">
        <f ca="1">IFERROR((AV24*(('PERPETUITY MIDDLEMAN INPUT TAB'!$C$38-AV28)/12))*AV11/SUM(AV11:AV12)+(AV24*(('PERPETUITY MIDDLEMAN INPUT TAB'!$C$38-AV29)/12))*AV12/SUM(AV11:AV12),0)</f>
        <v>1849.0814467700613</v>
      </c>
      <c r="AW32" s="258">
        <f ca="1">IFERROR((AW24*(('PERPETUITY MIDDLEMAN INPUT TAB'!$C$38-AW28)/12))*AW11/SUM(AW11:AW12)+(AW24*(('PERPETUITY MIDDLEMAN INPUT TAB'!$C$38-AW29)/12))*AW12/SUM(AW11:AW12),0)</f>
        <v>1852.9336997841658</v>
      </c>
      <c r="AX32" s="258">
        <f ca="1">IFERROR((AX24*(('PERPETUITY MIDDLEMAN INPUT TAB'!$C$38-AX28)/12))*AX11/SUM(AX11:AX12)+(AX24*(('PERPETUITY MIDDLEMAN INPUT TAB'!$C$38-AX29)/12))*AX12/SUM(AX11:AX12),0)</f>
        <v>1856.793978325383</v>
      </c>
      <c r="AY32" s="258">
        <f ca="1">IFERROR((AY24*(('PERPETUITY MIDDLEMAN INPUT TAB'!$C$38-AY28)/12))*AY11/SUM(AY11:AY12)+(AY24*(('PERPETUITY MIDDLEMAN INPUT TAB'!$C$38-AY29)/12))*AY12/SUM(AY11:AY12),0)</f>
        <v>1860.6622991135609</v>
      </c>
      <c r="AZ32" s="258">
        <f ca="1">IFERROR((AZ24*(('PERPETUITY MIDDLEMAN INPUT TAB'!$C$38-AZ28)/12))*AZ11/SUM(AZ11:AZ12)+(AZ24*(('PERPETUITY MIDDLEMAN INPUT TAB'!$C$38-AZ29)/12))*AZ12/SUM(AZ11:AZ12),0)</f>
        <v>1864.5386789033812</v>
      </c>
      <c r="BA32" s="258">
        <f ca="1">IFERROR((BA24*(('PERPETUITY MIDDLEMAN INPUT TAB'!$C$38-BA28)/12))*BA11/SUM(BA11:BA12)+(BA24*(('PERPETUITY MIDDLEMAN INPUT TAB'!$C$38-BA29)/12))*BA12/SUM(BA11:BA12),0)</f>
        <v>0</v>
      </c>
      <c r="BB32" s="258">
        <f ca="1">IFERROR((BB24*(('PERPETUITY MIDDLEMAN INPUT TAB'!$C$38-BB28)/12))*BB11/SUM(BB11:BB12)+(BB24*(('PERPETUITY MIDDLEMAN INPUT TAB'!$C$38-BB29)/12))*BB12/SUM(BB11:BB12),0)</f>
        <v>1872.627099485205</v>
      </c>
      <c r="BC32" s="258">
        <f ca="1">IFERROR((BC24*(('PERPETUITY MIDDLEMAN INPUT TAB'!$C$38-BC28)/12))*BC11/SUM(BC11:BC12)+(BC24*(('PERPETUITY MIDDLEMAN INPUT TAB'!$C$38-BC29)/12))*BC12/SUM(BC11:BC12),0)</f>
        <v>1876.6844582007561</v>
      </c>
      <c r="BD32" s="258">
        <f ca="1">IFERROR((BD24*(('PERPETUITY MIDDLEMAN INPUT TAB'!$C$38-BD28)/12))*BD11/SUM(BD11:BD12)+(BD24*(('PERPETUITY MIDDLEMAN INPUT TAB'!$C$38-BD29)/12))*BD12/SUM(BD11:BD12),0)</f>
        <v>1880.7506078601914</v>
      </c>
      <c r="BE32" s="258">
        <f ca="1">IFERROR((BE24*(('PERPETUITY MIDDLEMAN INPUT TAB'!$C$38-BE28)/12))*BE11/SUM(BE11:BE12)+(BE24*(('PERPETUITY MIDDLEMAN INPUT TAB'!$C$38-BE29)/12))*BE12/SUM(BE11:BE12),0)</f>
        <v>1884.8255675105552</v>
      </c>
      <c r="BF32" s="258">
        <f ca="1">IFERROR((BF24*(('PERPETUITY MIDDLEMAN INPUT TAB'!$C$38-BF28)/12))*BF11/SUM(BF11:BF12)+(BF24*(('PERPETUITY MIDDLEMAN INPUT TAB'!$C$38-BF29)/12))*BF12/SUM(BF11:BF12),0)</f>
        <v>1888.9093562401611</v>
      </c>
      <c r="BG32" s="258">
        <f ca="1">IFERROR((BG24*(('PERPETUITY MIDDLEMAN INPUT TAB'!$C$38-BG28)/12))*BG11/SUM(BG11:BG12)+(BG24*(('PERPETUITY MIDDLEMAN INPUT TAB'!$C$38-BG29)/12))*BG12/SUM(BG11:BG12),0)</f>
        <v>1893.0019931786817</v>
      </c>
      <c r="BH32" s="258">
        <f ca="1">IFERROR((BH24*(('PERPETUITY MIDDLEMAN INPUT TAB'!$C$38-BH28)/12))*BH11/SUM(BH11:BH12)+(BH24*(('PERPETUITY MIDDLEMAN INPUT TAB'!$C$38-BH29)/12))*BH12/SUM(BH11:BH12),0)</f>
        <v>1897.1034974972351</v>
      </c>
      <c r="BI32" s="258">
        <f ca="1">IFERROR((BI24*(('PERPETUITY MIDDLEMAN INPUT TAB'!$C$38-BI28)/12))*BI11/SUM(BI11:BI12)+(BI24*(('PERPETUITY MIDDLEMAN INPUT TAB'!$C$38-BI29)/12))*BI12/SUM(BI11:BI12),0)</f>
        <v>1901.2138884084793</v>
      </c>
      <c r="BJ32" s="258">
        <f ca="1">IFERROR((BJ24*(('PERPETUITY MIDDLEMAN INPUT TAB'!$C$38-BJ28)/12))*BJ11/SUM(BJ11:BJ12)+(BJ24*(('PERPETUITY MIDDLEMAN INPUT TAB'!$C$38-BJ29)/12))*BJ12/SUM(BJ11:BJ12),0)</f>
        <v>1905.3331851666976</v>
      </c>
      <c r="BK32" s="258">
        <f ca="1">IFERROR((BK24*(('PERPETUITY MIDDLEMAN INPUT TAB'!$C$38-BK28)/12))*BK11/SUM(BK11:BK12)+(BK24*(('PERPETUITY MIDDLEMAN INPUT TAB'!$C$38-BK29)/12))*BK12/SUM(BK11:BK12),0)</f>
        <v>1909.4614070678922</v>
      </c>
      <c r="BL32" s="258">
        <f ca="1">IFERROR((BL24*(('PERPETUITY MIDDLEMAN INPUT TAB'!$C$38-BL28)/12))*BL11/SUM(BL11:BL12)+(BL24*(('PERPETUITY MIDDLEMAN INPUT TAB'!$C$38-BL29)/12))*BL12/SUM(BL11:BL12),0)</f>
        <v>1913.5985734498727</v>
      </c>
      <c r="BM32" s="258">
        <f ca="1">IFERROR((BM24*(('PERPETUITY MIDDLEMAN INPUT TAB'!$C$38-BM28)/12))*BM11/SUM(BM11:BM12)+(BM24*(('PERPETUITY MIDDLEMAN INPUT TAB'!$C$38-BM29)/12))*BM12/SUM(BM11:BM12),0)</f>
        <v>0</v>
      </c>
      <c r="BN32" s="258">
        <f ca="1">IFERROR((BN24*(('PERPETUITY MIDDLEMAN INPUT TAB'!$C$38-BN28)/12))*BN11/SUM(BN11:BN12)+(BN24*(('PERPETUITY MIDDLEMAN INPUT TAB'!$C$38-BN29)/12))*BN12/SUM(BN11:BN12),0)</f>
        <v>1913.5985734498727</v>
      </c>
      <c r="BO32" s="258">
        <f ca="1">IFERROR((BO24*(('PERPETUITY MIDDLEMAN INPUT TAB'!$C$38-BO28)/12))*BO11/SUM(BO11:BO12)+(BO24*(('PERPETUITY MIDDLEMAN INPUT TAB'!$C$38-BO29)/12))*BO12/SUM(BO11:BO12),0)</f>
        <v>1913.5985734498727</v>
      </c>
      <c r="BP32" s="258">
        <f ca="1">IFERROR((BP24*(('PERPETUITY MIDDLEMAN INPUT TAB'!$C$38-BP28)/12))*BP11/SUM(BP11:BP12)+(BP24*(('PERPETUITY MIDDLEMAN INPUT TAB'!$C$38-BP29)/12))*BP12/SUM(BP11:BP12),0)</f>
        <v>1913.5985734498727</v>
      </c>
      <c r="BQ32" s="258">
        <f ca="1">IFERROR((BQ24*(('PERPETUITY MIDDLEMAN INPUT TAB'!$C$38-BQ28)/12))*BQ11/SUM(BQ11:BQ12)+(BQ24*(('PERPETUITY MIDDLEMAN INPUT TAB'!$C$38-BQ29)/12))*BQ12/SUM(BQ11:BQ12),0)</f>
        <v>1913.5985734498724</v>
      </c>
      <c r="BR32" s="258">
        <f ca="1">IFERROR((BR24*(('PERPETUITY MIDDLEMAN INPUT TAB'!$C$38-BR28)/12))*BR11/SUM(BR11:BR12)+(BR24*(('PERPETUITY MIDDLEMAN INPUT TAB'!$C$38-BR29)/12))*BR12/SUM(BR11:BR12),0)</f>
        <v>1913.5985734498724</v>
      </c>
      <c r="BS32" s="258">
        <f ca="1">IFERROR((BS24*(('PERPETUITY MIDDLEMAN INPUT TAB'!$C$38-BS28)/12))*BS11/SUM(BS11:BS12)+(BS24*(('PERPETUITY MIDDLEMAN INPUT TAB'!$C$38-BS29)/12))*BS12/SUM(BS11:BS12),0)</f>
        <v>1913.5985734498727</v>
      </c>
      <c r="BT32" s="258">
        <f ca="1">IFERROR((BT24*(('PERPETUITY MIDDLEMAN INPUT TAB'!$C$38-BT28)/12))*BT11/SUM(BT11:BT12)+(BT24*(('PERPETUITY MIDDLEMAN INPUT TAB'!$C$38-BT29)/12))*BT12/SUM(BT11:BT12),0)</f>
        <v>1913.5985734498727</v>
      </c>
      <c r="BU32" s="258">
        <f ca="1">IFERROR((BU24*(('PERPETUITY MIDDLEMAN INPUT TAB'!$C$38-BU28)/12))*BU11/SUM(BU11:BU12)+(BU24*(('PERPETUITY MIDDLEMAN INPUT TAB'!$C$38-BU29)/12))*BU12/SUM(BU11:BU12),0)</f>
        <v>1913.5985734498727</v>
      </c>
      <c r="BV32" s="258">
        <f ca="1">IFERROR((BV24*(('PERPETUITY MIDDLEMAN INPUT TAB'!$C$38-BV28)/12))*BV11/SUM(BV11:BV12)+(BV24*(('PERPETUITY MIDDLEMAN INPUT TAB'!$C$38-BV29)/12))*BV12/SUM(BV11:BV12),0)</f>
        <v>1913.5985734498727</v>
      </c>
      <c r="BW32" s="258">
        <f ca="1">IFERROR((BW24*(('PERPETUITY MIDDLEMAN INPUT TAB'!$C$38-BW28)/12))*BW11/SUM(BW11:BW12)+(BW24*(('PERPETUITY MIDDLEMAN INPUT TAB'!$C$38-BW29)/12))*BW12/SUM(BW11:BW12),0)</f>
        <v>1913.5985734498727</v>
      </c>
      <c r="BX32" s="258">
        <f ca="1">IFERROR((BX24*(('PERPETUITY MIDDLEMAN INPUT TAB'!$C$38-BX28)/12))*BX11/SUM(BX11:BX12)+(BX24*(('PERPETUITY MIDDLEMAN INPUT TAB'!$C$38-BX29)/12))*BX12/SUM(BX11:BX12),0)</f>
        <v>1913.5985734498727</v>
      </c>
      <c r="BY32" s="258">
        <f ca="1">IFERROR((BY24*(('PERPETUITY MIDDLEMAN INPUT TAB'!$C$38-BY28)/12))*BY11/SUM(BY11:BY12)+(BY24*(('PERPETUITY MIDDLEMAN INPUT TAB'!$C$38-BY29)/12))*BY12/SUM(BY11:BY12),0)</f>
        <v>0</v>
      </c>
      <c r="BZ32" s="258">
        <f ca="1">IFERROR((BZ24*(('PERPETUITY MIDDLEMAN INPUT TAB'!$C$38-BZ28)/12))*BZ11/SUM(BZ11:BZ12)+(BZ24*(('PERPETUITY MIDDLEMAN INPUT TAB'!$C$38-BZ29)/12))*BZ12/SUM(BZ11:BZ12),0)</f>
        <v>1913.5985734498727</v>
      </c>
      <c r="CA32" s="258">
        <f ca="1">IFERROR((CA24*(('PERPETUITY MIDDLEMAN INPUT TAB'!$C$38-CA28)/12))*CA11/SUM(CA11:CA12)+(CA24*(('PERPETUITY MIDDLEMAN INPUT TAB'!$C$38-CA29)/12))*CA12/SUM(CA11:CA12),0)</f>
        <v>1913.5985734498727</v>
      </c>
      <c r="CB32" s="258">
        <f ca="1">IFERROR((CB24*(('PERPETUITY MIDDLEMAN INPUT TAB'!$C$38-CB28)/12))*CB11/SUM(CB11:CB12)+(CB24*(('PERPETUITY MIDDLEMAN INPUT TAB'!$C$38-CB29)/12))*CB12/SUM(CB11:CB12),0)</f>
        <v>1913.5985734498727</v>
      </c>
      <c r="CC32" s="258">
        <f ca="1">IFERROR((CC24*(('PERPETUITY MIDDLEMAN INPUT TAB'!$C$38-CC28)/12))*CC11/SUM(CC11:CC12)+(CC24*(('PERPETUITY MIDDLEMAN INPUT TAB'!$C$38-CC29)/12))*CC12/SUM(CC11:CC12),0)</f>
        <v>1913.5985734498724</v>
      </c>
      <c r="CD32" s="258">
        <f ca="1">IFERROR((CD24*(('PERPETUITY MIDDLEMAN INPUT TAB'!$C$38-CD28)/12))*CD11/SUM(CD11:CD12)+(CD24*(('PERPETUITY MIDDLEMAN INPUT TAB'!$C$38-CD29)/12))*CD12/SUM(CD11:CD12),0)</f>
        <v>1913.5985734498724</v>
      </c>
      <c r="CE32" s="258">
        <f ca="1">IFERROR((CE24*(('PERPETUITY MIDDLEMAN INPUT TAB'!$C$38-CE28)/12))*CE11/SUM(CE11:CE12)+(CE24*(('PERPETUITY MIDDLEMAN INPUT TAB'!$C$38-CE29)/12))*CE12/SUM(CE11:CE12),0)</f>
        <v>1913.5985734498727</v>
      </c>
      <c r="CF32" s="258">
        <f ca="1">IFERROR((CF24*(('PERPETUITY MIDDLEMAN INPUT TAB'!$C$38-CF28)/12))*CF11/SUM(CF11:CF12)+(CF24*(('PERPETUITY MIDDLEMAN INPUT TAB'!$C$38-CF29)/12))*CF12/SUM(CF11:CF12),0)</f>
        <v>1913.5985734498727</v>
      </c>
      <c r="CG32" s="258">
        <f ca="1">IFERROR((CG24*(('PERPETUITY MIDDLEMAN INPUT TAB'!$C$38-CG28)/12))*CG11/SUM(CG11:CG12)+(CG24*(('PERPETUITY MIDDLEMAN INPUT TAB'!$C$38-CG29)/12))*CG12/SUM(CG11:CG12),0)</f>
        <v>1913.5985734498727</v>
      </c>
      <c r="CH32" s="258">
        <f ca="1">IFERROR((CH24*(('PERPETUITY MIDDLEMAN INPUT TAB'!$C$38-CH28)/12))*CH11/SUM(CH11:CH12)+(CH24*(('PERPETUITY MIDDLEMAN INPUT TAB'!$C$38-CH29)/12))*CH12/SUM(CH11:CH12),0)</f>
        <v>1913.5985734498727</v>
      </c>
      <c r="CI32" s="258">
        <f ca="1">IFERROR((CI24*(('PERPETUITY MIDDLEMAN INPUT TAB'!$C$38-CI28)/12))*CI11/SUM(CI11:CI12)+(CI24*(('PERPETUITY MIDDLEMAN INPUT TAB'!$C$38-CI29)/12))*CI12/SUM(CI11:CI12),0)</f>
        <v>1913.5985734498727</v>
      </c>
      <c r="CJ32" s="258">
        <f ca="1">IFERROR((CJ24*(('PERPETUITY MIDDLEMAN INPUT TAB'!$C$38-CJ28)/12))*CJ11/SUM(CJ11:CJ12)+(CJ24*(('PERPETUITY MIDDLEMAN INPUT TAB'!$C$38-CJ29)/12))*CJ12/SUM(CJ11:CJ12),0)</f>
        <v>1913.5985734498727</v>
      </c>
      <c r="CK32" s="258">
        <f ca="1">IFERROR((CK24*(('PERPETUITY MIDDLEMAN INPUT TAB'!$C$38-CK28)/12))*CK11/SUM(CK11:CK12)+(CK24*(('PERPETUITY MIDDLEMAN INPUT TAB'!$C$38-CK29)/12))*CK12/SUM(CK11:CK12),0)</f>
        <v>0</v>
      </c>
      <c r="CL32" s="258">
        <f ca="1">IFERROR((CL24*(('PERPETUITY MIDDLEMAN INPUT TAB'!$C$38-CL28)/12))*CL11/SUM(CL11:CL12)+(CL24*(('PERPETUITY MIDDLEMAN INPUT TAB'!$C$38-CL29)/12))*CL12/SUM(CL11:CL12),0)</f>
        <v>1913.5985734498727</v>
      </c>
      <c r="CM32" s="258">
        <f ca="1">IFERROR((CM24*(('PERPETUITY MIDDLEMAN INPUT TAB'!$C$38-CM28)/12))*CM11/SUM(CM11:CM12)+(CM24*(('PERPETUITY MIDDLEMAN INPUT TAB'!$C$38-CM29)/12))*CM12/SUM(CM11:CM12),0)</f>
        <v>1913.5985734498727</v>
      </c>
      <c r="CN32" s="258">
        <f ca="1">IFERROR((CN24*(('PERPETUITY MIDDLEMAN INPUT TAB'!$C$38-CN28)/12))*CN11/SUM(CN11:CN12)+(CN24*(('PERPETUITY MIDDLEMAN INPUT TAB'!$C$38-CN29)/12))*CN12/SUM(CN11:CN12),0)</f>
        <v>1913.5985734498727</v>
      </c>
      <c r="CO32" s="258">
        <f ca="1">IFERROR((CO24*(('PERPETUITY MIDDLEMAN INPUT TAB'!$C$38-CO28)/12))*CO11/SUM(CO11:CO12)+(CO24*(('PERPETUITY MIDDLEMAN INPUT TAB'!$C$38-CO29)/12))*CO12/SUM(CO11:CO12),0)</f>
        <v>1913.5985734498724</v>
      </c>
      <c r="CP32" s="258">
        <f ca="1">IFERROR((CP24*(('PERPETUITY MIDDLEMAN INPUT TAB'!$C$38-CP28)/12))*CP11/SUM(CP11:CP12)+(CP24*(('PERPETUITY MIDDLEMAN INPUT TAB'!$C$38-CP29)/12))*CP12/SUM(CP11:CP12),0)</f>
        <v>1913.5985734498724</v>
      </c>
      <c r="CQ32" s="258">
        <f ca="1">IFERROR((CQ24*(('PERPETUITY MIDDLEMAN INPUT TAB'!$C$38-CQ28)/12))*CQ11/SUM(CQ11:CQ12)+(CQ24*(('PERPETUITY MIDDLEMAN INPUT TAB'!$C$38-CQ29)/12))*CQ12/SUM(CQ11:CQ12),0)</f>
        <v>1913.5985734498727</v>
      </c>
      <c r="CR32" s="258">
        <f ca="1">IFERROR((CR24*(('PERPETUITY MIDDLEMAN INPUT TAB'!$C$38-CR28)/12))*CR11/SUM(CR11:CR12)+(CR24*(('PERPETUITY MIDDLEMAN INPUT TAB'!$C$38-CR29)/12))*CR12/SUM(CR11:CR12),0)</f>
        <v>1913.5985734498727</v>
      </c>
      <c r="CS32" s="258">
        <f ca="1">IFERROR((CS24*(('PERPETUITY MIDDLEMAN INPUT TAB'!$C$38-CS28)/12))*CS11/SUM(CS11:CS12)+(CS24*(('PERPETUITY MIDDLEMAN INPUT TAB'!$C$38-CS29)/12))*CS12/SUM(CS11:CS12),0)</f>
        <v>1913.5985734498727</v>
      </c>
      <c r="CT32" s="258">
        <f ca="1">IFERROR((CT24*(('PERPETUITY MIDDLEMAN INPUT TAB'!$C$38-CT28)/12))*CT11/SUM(CT11:CT12)+(CT24*(('PERPETUITY MIDDLEMAN INPUT TAB'!$C$38-CT29)/12))*CT12/SUM(CT11:CT12),0)</f>
        <v>1913.5985734498727</v>
      </c>
      <c r="CU32" s="258">
        <f ca="1">IFERROR((CU24*(('PERPETUITY MIDDLEMAN INPUT TAB'!$C$38-CU28)/12))*CU11/SUM(CU11:CU12)+(CU24*(('PERPETUITY MIDDLEMAN INPUT TAB'!$C$38-CU29)/12))*CU12/SUM(CU11:CU12),0)</f>
        <v>1913.5985734498727</v>
      </c>
      <c r="CV32" s="258">
        <f ca="1">IFERROR((CV24*(('PERPETUITY MIDDLEMAN INPUT TAB'!$C$38-CV28)/12))*CV11/SUM(CV11:CV12)+(CV24*(('PERPETUITY MIDDLEMAN INPUT TAB'!$C$38-CV29)/12))*CV12/SUM(CV11:CV12),0)</f>
        <v>1913.5985734498727</v>
      </c>
      <c r="CW32" s="258">
        <f ca="1">IFERROR((CW24*(('PERPETUITY MIDDLEMAN INPUT TAB'!$C$38-CW28)/12))*CW11/SUM(CW11:CW12)+(CW24*(('PERPETUITY MIDDLEMAN INPUT TAB'!$C$38-CW29)/12))*CW12/SUM(CW11:CW12),0)</f>
        <v>0</v>
      </c>
      <c r="CX32" s="258">
        <f ca="1">IFERROR((CX24*(('PERPETUITY MIDDLEMAN INPUT TAB'!$C$38-CX28)/12))*CX11/SUM(CX11:CX12)+(CX24*(('PERPETUITY MIDDLEMAN INPUT TAB'!$C$38-CX29)/12))*CX12/SUM(CX11:CX12),0)</f>
        <v>1913.5985734498727</v>
      </c>
      <c r="CY32" s="258">
        <f ca="1">IFERROR((CY24*(('PERPETUITY MIDDLEMAN INPUT TAB'!$C$38-CY28)/12))*CY11/SUM(CY11:CY12)+(CY24*(('PERPETUITY MIDDLEMAN INPUT TAB'!$C$38-CY29)/12))*CY12/SUM(CY11:CY12),0)</f>
        <v>1913.5985734498727</v>
      </c>
      <c r="CZ32" s="258">
        <f ca="1">IFERROR((CZ24*(('PERPETUITY MIDDLEMAN INPUT TAB'!$C$38-CZ28)/12))*CZ11/SUM(CZ11:CZ12)+(CZ24*(('PERPETUITY MIDDLEMAN INPUT TAB'!$C$38-CZ29)/12))*CZ12/SUM(CZ11:CZ12),0)</f>
        <v>1913.5985734498727</v>
      </c>
      <c r="DA32" s="258">
        <f ca="1">IFERROR((DA24*(('PERPETUITY MIDDLEMAN INPUT TAB'!$C$38-DA28)/12))*DA11/SUM(DA11:DA12)+(DA24*(('PERPETUITY MIDDLEMAN INPUT TAB'!$C$38-DA29)/12))*DA12/SUM(DA11:DA12),0)</f>
        <v>1913.5985734498724</v>
      </c>
      <c r="DB32" s="258">
        <f ca="1">IFERROR((DB24*(('PERPETUITY MIDDLEMAN INPUT TAB'!$C$38-DB28)/12))*DB11/SUM(DB11:DB12)+(DB24*(('PERPETUITY MIDDLEMAN INPUT TAB'!$C$38-DB29)/12))*DB12/SUM(DB11:DB12),0)</f>
        <v>1913.5985734498724</v>
      </c>
      <c r="DC32" s="258">
        <f ca="1">IFERROR((DC24*(('PERPETUITY MIDDLEMAN INPUT TAB'!$C$38-DC28)/12))*DC11/SUM(DC11:DC12)+(DC24*(('PERPETUITY MIDDLEMAN INPUT TAB'!$C$38-DC29)/12))*DC12/SUM(DC11:DC12),0)</f>
        <v>1913.5985734498727</v>
      </c>
      <c r="DD32" s="258">
        <f ca="1">IFERROR((DD24*(('PERPETUITY MIDDLEMAN INPUT TAB'!$C$38-DD28)/12))*DD11/SUM(DD11:DD12)+(DD24*(('PERPETUITY MIDDLEMAN INPUT TAB'!$C$38-DD29)/12))*DD12/SUM(DD11:DD12),0)</f>
        <v>1913.5985734498727</v>
      </c>
      <c r="DE32" s="258">
        <f ca="1">IFERROR((DE24*(('PERPETUITY MIDDLEMAN INPUT TAB'!$C$38-DE28)/12))*DE11/SUM(DE11:DE12)+(DE24*(('PERPETUITY MIDDLEMAN INPUT TAB'!$C$38-DE29)/12))*DE12/SUM(DE11:DE12),0)</f>
        <v>1913.5985734498727</v>
      </c>
      <c r="DF32" s="258">
        <f ca="1">IFERROR((DF24*(('PERPETUITY MIDDLEMAN INPUT TAB'!$C$38-DF28)/12))*DF11/SUM(DF11:DF12)+(DF24*(('PERPETUITY MIDDLEMAN INPUT TAB'!$C$38-DF29)/12))*DF12/SUM(DF11:DF12),0)</f>
        <v>1913.5985734498727</v>
      </c>
      <c r="DG32" s="258">
        <f ca="1">IFERROR((DG24*(('PERPETUITY MIDDLEMAN INPUT TAB'!$C$38-DG28)/12))*DG11/SUM(DG11:DG12)+(DG24*(('PERPETUITY MIDDLEMAN INPUT TAB'!$C$38-DG29)/12))*DG12/SUM(DG11:DG12),0)</f>
        <v>1913.5985734498727</v>
      </c>
      <c r="DH32" s="258">
        <f ca="1">IFERROR((DH24*(('PERPETUITY MIDDLEMAN INPUT TAB'!$C$38-DH28)/12))*DH11/SUM(DH11:DH12)+(DH24*(('PERPETUITY MIDDLEMAN INPUT TAB'!$C$38-DH29)/12))*DH12/SUM(DH11:DH12),0)</f>
        <v>1913.5985734498727</v>
      </c>
      <c r="DI32" s="258">
        <f ca="1">IFERROR((DI24*(('PERPETUITY MIDDLEMAN INPUT TAB'!$C$38-DI28)/12))*DI11/SUM(DI11:DI12)+(DI24*(('PERPETUITY MIDDLEMAN INPUT TAB'!$C$38-DI29)/12))*DI12/SUM(DI11:DI12),0)</f>
        <v>0</v>
      </c>
      <c r="DJ32" s="258">
        <f ca="1">IFERROR((DJ24*(('PERPETUITY MIDDLEMAN INPUT TAB'!$C$38-DJ28)/12))*DJ11/SUM(DJ11:DJ12)+(DJ24*(('PERPETUITY MIDDLEMAN INPUT TAB'!$C$38-DJ29)/12))*DJ12/SUM(DJ11:DJ12),0)</f>
        <v>1913.5985734498727</v>
      </c>
      <c r="DK32" s="258">
        <f ca="1">IFERROR((DK24*(('PERPETUITY MIDDLEMAN INPUT TAB'!$C$38-DK28)/12))*DK11/SUM(DK11:DK12)+(DK24*(('PERPETUITY MIDDLEMAN INPUT TAB'!$C$38-DK29)/12))*DK12/SUM(DK11:DK12),0)</f>
        <v>1913.5985734498727</v>
      </c>
      <c r="DL32" s="258">
        <f ca="1">IFERROR((DL24*(('PERPETUITY MIDDLEMAN INPUT TAB'!$C$38-DL28)/12))*DL11/SUM(DL11:DL12)+(DL24*(('PERPETUITY MIDDLEMAN INPUT TAB'!$C$38-DL29)/12))*DL12/SUM(DL11:DL12),0)</f>
        <v>1913.5985734498727</v>
      </c>
      <c r="DM32" s="258">
        <f ca="1">IFERROR((DM24*(('PERPETUITY MIDDLEMAN INPUT TAB'!$C$38-DM28)/12))*DM11/SUM(DM11:DM12)+(DM24*(('PERPETUITY MIDDLEMAN INPUT TAB'!$C$38-DM29)/12))*DM12/SUM(DM11:DM12),0)</f>
        <v>1913.5985734498724</v>
      </c>
      <c r="DN32" s="258">
        <f ca="1">IFERROR((DN24*(('PERPETUITY MIDDLEMAN INPUT TAB'!$C$38-DN28)/12))*DN11/SUM(DN11:DN12)+(DN24*(('PERPETUITY MIDDLEMAN INPUT TAB'!$C$38-DN29)/12))*DN12/SUM(DN11:DN12),0)</f>
        <v>1913.5985734498724</v>
      </c>
      <c r="DO32" s="258">
        <f ca="1">IFERROR((DO24*(('PERPETUITY MIDDLEMAN INPUT TAB'!$C$38-DO28)/12))*DO11/SUM(DO11:DO12)+(DO24*(('PERPETUITY MIDDLEMAN INPUT TAB'!$C$38-DO29)/12))*DO12/SUM(DO11:DO12),0)</f>
        <v>1913.5985734498727</v>
      </c>
      <c r="DP32" s="258">
        <f ca="1">IFERROR((DP24*(('PERPETUITY MIDDLEMAN INPUT TAB'!$C$38-DP28)/12))*DP11/SUM(DP11:DP12)+(DP24*(('PERPETUITY MIDDLEMAN INPUT TAB'!$C$38-DP29)/12))*DP12/SUM(DP11:DP12),0)</f>
        <v>1913.5985734498727</v>
      </c>
      <c r="DQ32" s="258">
        <f ca="1">IFERROR((DQ24*(('PERPETUITY MIDDLEMAN INPUT TAB'!$C$38-DQ28)/12))*DQ11/SUM(DQ11:DQ12)+(DQ24*(('PERPETUITY MIDDLEMAN INPUT TAB'!$C$38-DQ29)/12))*DQ12/SUM(DQ11:DQ12),0)</f>
        <v>1913.5985734498727</v>
      </c>
      <c r="DR32" s="258">
        <f ca="1">IFERROR((DR24*(('PERPETUITY MIDDLEMAN INPUT TAB'!$C$38-DR28)/12))*DR11/SUM(DR11:DR12)+(DR24*(('PERPETUITY MIDDLEMAN INPUT TAB'!$C$38-DR29)/12))*DR12/SUM(DR11:DR12),0)</f>
        <v>1913.5985734498727</v>
      </c>
      <c r="DS32" s="258">
        <f ca="1">IFERROR((DS24*(('PERPETUITY MIDDLEMAN INPUT TAB'!$C$38-DS28)/12))*DS11/SUM(DS11:DS12)+(DS24*(('PERPETUITY MIDDLEMAN INPUT TAB'!$C$38-DS29)/12))*DS12/SUM(DS11:DS12),0)</f>
        <v>1913.5985734498727</v>
      </c>
      <c r="DT32" s="258">
        <f ca="1">IFERROR((DT24*(('PERPETUITY MIDDLEMAN INPUT TAB'!$C$38-DT28)/12))*DT11/SUM(DT11:DT12)+(DT24*(('PERPETUITY MIDDLEMAN INPUT TAB'!$C$38-DT29)/12))*DT12/SUM(DT11:DT12),0)</f>
        <v>1913.5985734498727</v>
      </c>
      <c r="DV32" s="258">
        <f t="shared" ca="1" si="154"/>
        <v>0</v>
      </c>
      <c r="DW32" s="258">
        <f t="shared" ca="1" si="154"/>
        <v>0</v>
      </c>
      <c r="DX32" s="258">
        <f t="shared" ca="1" si="154"/>
        <v>1490.0270210356691</v>
      </c>
      <c r="DY32" s="258">
        <f t="shared" ca="1" si="154"/>
        <v>2474.0367957457556</v>
      </c>
      <c r="DZ32" s="258">
        <f t="shared" ca="1" si="154"/>
        <v>1691.504066815224</v>
      </c>
      <c r="EA32" s="258">
        <f t="shared" ca="1" si="154"/>
        <v>1735.2924695054771</v>
      </c>
      <c r="EB32" s="258">
        <f t="shared" ca="1" si="154"/>
        <v>1754.1320256623828</v>
      </c>
      <c r="EC32" s="258">
        <f t="shared" ca="1" si="154"/>
        <v>1754.1320256623828</v>
      </c>
      <c r="ED32" s="258">
        <f t="shared" ca="1" si="154"/>
        <v>1754.1320256623828</v>
      </c>
      <c r="EE32" s="258">
        <f t="shared" ca="1" si="154"/>
        <v>1754.1320256623828</v>
      </c>
      <c r="EF32" s="258">
        <f t="shared" ca="1" si="154"/>
        <v>1754.1320256623828</v>
      </c>
    </row>
    <row r="33" spans="1:136" s="49" customFormat="1" ht="15.75" customHeight="1">
      <c r="B33" s="67"/>
      <c r="C33" s="221"/>
      <c r="D33" s="56"/>
      <c r="E33" s="56"/>
      <c r="F33" s="56"/>
      <c r="G33" s="56"/>
      <c r="H33" s="56"/>
      <c r="I33" s="56"/>
      <c r="J33" s="56"/>
      <c r="K33" s="56"/>
      <c r="L33" s="56"/>
      <c r="M33" s="56"/>
      <c r="N33" s="56"/>
      <c r="O33" s="56"/>
      <c r="P33" s="56"/>
      <c r="Q33" s="56"/>
      <c r="R33" s="56"/>
      <c r="S33" s="56"/>
      <c r="T33" s="56"/>
      <c r="U33" s="56"/>
      <c r="V33" s="56"/>
      <c r="W33" s="56"/>
      <c r="X33" s="56"/>
      <c r="Y33" s="56"/>
      <c r="Z33" s="56"/>
      <c r="AA33" s="56"/>
      <c r="AB33" s="56"/>
      <c r="AC33" s="56"/>
      <c r="AD33" s="56"/>
      <c r="AE33" s="56"/>
      <c r="AF33" s="56"/>
      <c r="AG33" s="56"/>
      <c r="AH33" s="56"/>
      <c r="AI33" s="56"/>
      <c r="AJ33" s="56"/>
      <c r="AK33" s="56"/>
      <c r="AL33" s="56"/>
      <c r="AM33" s="56"/>
      <c r="AN33" s="56"/>
      <c r="AO33" s="56"/>
      <c r="AP33" s="56"/>
      <c r="AQ33" s="56"/>
      <c r="AR33" s="56"/>
      <c r="AS33" s="56"/>
      <c r="AT33" s="56"/>
      <c r="AU33" s="56"/>
      <c r="AV33" s="56"/>
      <c r="AW33" s="56"/>
      <c r="AX33" s="56"/>
      <c r="AY33" s="56"/>
      <c r="AZ33" s="56"/>
      <c r="BA33" s="56"/>
      <c r="BB33" s="56"/>
      <c r="BC33" s="56"/>
      <c r="BD33" s="56"/>
      <c r="BE33" s="56"/>
      <c r="BF33" s="56"/>
      <c r="BG33" s="56"/>
      <c r="BH33" s="56"/>
      <c r="BI33" s="56"/>
      <c r="BJ33" s="56"/>
      <c r="BK33" s="56"/>
      <c r="BL33" s="56"/>
      <c r="BM33" s="56"/>
      <c r="BN33" s="56"/>
      <c r="BO33" s="56"/>
      <c r="BP33" s="56"/>
      <c r="BQ33" s="56"/>
      <c r="BR33" s="56"/>
      <c r="BS33" s="56"/>
      <c r="BT33" s="56"/>
      <c r="BU33" s="56"/>
      <c r="BV33" s="56"/>
      <c r="BW33" s="56"/>
      <c r="BX33" s="56"/>
      <c r="BY33" s="56"/>
      <c r="BZ33" s="56"/>
      <c r="CA33" s="56"/>
      <c r="CB33" s="56"/>
      <c r="CC33" s="56"/>
      <c r="CD33" s="56"/>
      <c r="CE33" s="56"/>
      <c r="CF33" s="56"/>
      <c r="CG33" s="56"/>
      <c r="CH33" s="56"/>
      <c r="CI33" s="56"/>
      <c r="CJ33" s="56"/>
      <c r="CK33" s="56"/>
      <c r="CL33" s="56"/>
      <c r="CM33" s="56"/>
      <c r="CN33" s="56"/>
      <c r="CO33" s="56"/>
      <c r="CP33" s="56"/>
      <c r="CQ33" s="56"/>
      <c r="CR33" s="56"/>
      <c r="CS33" s="56"/>
      <c r="CT33" s="56"/>
      <c r="CU33" s="56"/>
      <c r="CV33" s="56"/>
      <c r="CW33" s="56"/>
      <c r="CX33" s="56"/>
      <c r="CY33" s="56"/>
      <c r="CZ33" s="56"/>
      <c r="DA33" s="56"/>
      <c r="DB33" s="56"/>
      <c r="DC33" s="56"/>
      <c r="DD33" s="56"/>
      <c r="DE33" s="56"/>
      <c r="DF33" s="56"/>
      <c r="DG33" s="56"/>
      <c r="DH33" s="56"/>
      <c r="DI33" s="56"/>
      <c r="DJ33" s="56"/>
      <c r="DK33" s="56"/>
      <c r="DL33" s="56"/>
      <c r="DM33" s="56"/>
      <c r="DN33" s="56"/>
      <c r="DO33" s="56"/>
      <c r="DP33" s="56"/>
      <c r="DQ33" s="56"/>
      <c r="DR33" s="56"/>
      <c r="DS33" s="56"/>
      <c r="DT33" s="134"/>
      <c r="DV33" s="133"/>
      <c r="DW33" s="56"/>
      <c r="DX33" s="56"/>
      <c r="DY33" s="56"/>
      <c r="DZ33" s="56"/>
      <c r="EA33" s="56"/>
      <c r="EB33" s="56"/>
      <c r="EC33" s="56"/>
      <c r="ED33" s="56"/>
      <c r="EE33" s="56"/>
      <c r="EF33" s="134"/>
    </row>
    <row r="34" spans="1:136" s="49" customFormat="1" ht="15.75" customHeight="1">
      <c r="A34" s="59"/>
      <c r="B34" s="57" t="s">
        <v>225</v>
      </c>
      <c r="C34" s="222">
        <f>C26*'Unit Mix '!$E$84</f>
        <v>246125</v>
      </c>
      <c r="D34" s="58">
        <f>D26*'Unit Mix '!$E$84</f>
        <v>246125</v>
      </c>
      <c r="E34" s="58">
        <f>E26*'Unit Mix '!$E$84</f>
        <v>246576.22916666669</v>
      </c>
      <c r="F34" s="58">
        <f>F26*'Unit Mix '!$E$84</f>
        <v>247028.28558680558</v>
      </c>
      <c r="G34" s="58">
        <f>G26*'Unit Mix '!$E$84</f>
        <v>247481.17077704807</v>
      </c>
      <c r="H34" s="58">
        <f>H26*'Unit Mix '!$E$84</f>
        <v>247934.886256806</v>
      </c>
      <c r="I34" s="58">
        <f>I26*'Unit Mix '!$E$84</f>
        <v>248389.43354827684</v>
      </c>
      <c r="J34" s="58">
        <f>J26*'Unit Mix '!$E$84</f>
        <v>248844.81417644868</v>
      </c>
      <c r="K34" s="58">
        <f>K26*'Unit Mix '!$E$84</f>
        <v>249301.02966910551</v>
      </c>
      <c r="L34" s="58">
        <f>L26*'Unit Mix '!$E$84</f>
        <v>249758.08155683221</v>
      </c>
      <c r="M34" s="58">
        <f>M26*'Unit Mix '!$E$84</f>
        <v>250215.97137301974</v>
      </c>
      <c r="N34" s="58">
        <f>N26*'Unit Mix '!$E$84</f>
        <v>250674.70065387027</v>
      </c>
      <c r="O34" s="58">
        <f>O26*'Unit Mix '!$E$84</f>
        <v>251134.27093840236</v>
      </c>
      <c r="P34" s="58">
        <f>P26*'Unit Mix '!$E$84</f>
        <v>251594.6837684561</v>
      </c>
      <c r="Q34" s="58">
        <f>Q26*'Unit Mix '!$E$84</f>
        <v>252076.90691234561</v>
      </c>
      <c r="R34" s="58">
        <f>R26*'Unit Mix '!$E$84</f>
        <v>252560.05431726092</v>
      </c>
      <c r="S34" s="58">
        <f>S26*'Unit Mix '!$E$84</f>
        <v>253044.12775470229</v>
      </c>
      <c r="T34" s="58">
        <f>T26*'Unit Mix '!$E$84</f>
        <v>253529.12899956544</v>
      </c>
      <c r="U34" s="58">
        <f>U26*'Unit Mix '!$E$84</f>
        <v>254015.05983014792</v>
      </c>
      <c r="V34" s="58">
        <f>V26*'Unit Mix '!$E$84</f>
        <v>254501.92202815568</v>
      </c>
      <c r="W34" s="58">
        <f>W26*'Unit Mix '!$E$84</f>
        <v>254989.71737870961</v>
      </c>
      <c r="X34" s="58">
        <f>X26*'Unit Mix '!$E$84</f>
        <v>255478.44767035212</v>
      </c>
      <c r="Y34" s="58">
        <f>Y26*'Unit Mix '!$E$84</f>
        <v>255968.11469505361</v>
      </c>
      <c r="Z34" s="58">
        <f>Z26*'Unit Mix '!$E$84</f>
        <v>256458.72024821909</v>
      </c>
      <c r="AA34" s="58">
        <f>AA26*'Unit Mix '!$E$84</f>
        <v>256950.26612869481</v>
      </c>
      <c r="AB34" s="58">
        <f>AB26*'Unit Mix '!$E$84</f>
        <v>257442.75413877476</v>
      </c>
      <c r="AC34" s="58">
        <f>AC26*'Unit Mix '!$E$84</f>
        <v>257957.63964705233</v>
      </c>
      <c r="AD34" s="58">
        <f>AD26*'Unit Mix '!$E$84</f>
        <v>258473.55492634643</v>
      </c>
      <c r="AE34" s="58">
        <f>AE26*'Unit Mix '!$E$84</f>
        <v>258990.50203619912</v>
      </c>
      <c r="AF34" s="58">
        <f>AF26*'Unit Mix '!$E$84</f>
        <v>259508.4830402715</v>
      </c>
      <c r="AG34" s="58">
        <f>AG26*'Unit Mix '!$E$84</f>
        <v>260027.50000635206</v>
      </c>
      <c r="AH34" s="58">
        <f>AH26*'Unit Mix '!$E$84</f>
        <v>260547.55500636477</v>
      </c>
      <c r="AI34" s="58">
        <f>AI26*'Unit Mix '!$E$84</f>
        <v>261068.65011637748</v>
      </c>
      <c r="AJ34" s="58">
        <f>AJ26*'Unit Mix '!$E$84</f>
        <v>261590.78741661023</v>
      </c>
      <c r="AK34" s="58">
        <f>AK26*'Unit Mix '!$E$84</f>
        <v>262113.96899144346</v>
      </c>
      <c r="AL34" s="58">
        <f>AL26*'Unit Mix '!$E$84</f>
        <v>262638.19692942634</v>
      </c>
      <c r="AM34" s="58">
        <f>AM26*'Unit Mix '!$E$84</f>
        <v>263163.47332328517</v>
      </c>
      <c r="AN34" s="58">
        <f>AN26*'Unit Mix '!$E$84</f>
        <v>263689.80026993179</v>
      </c>
      <c r="AO34" s="58">
        <f>AO26*'Unit Mix '!$E$84</f>
        <v>264239.15402049414</v>
      </c>
      <c r="AP34" s="58">
        <f>AP26*'Unit Mix '!$E$84</f>
        <v>264789.65225803689</v>
      </c>
      <c r="AQ34" s="58">
        <f>AQ26*'Unit Mix '!$E$84</f>
        <v>265341.29736690782</v>
      </c>
      <c r="AR34" s="58">
        <f>AR26*'Unit Mix '!$E$84</f>
        <v>265894.09173642221</v>
      </c>
      <c r="AS34" s="58">
        <f>AS26*'Unit Mix '!$E$84</f>
        <v>266448.03776087315</v>
      </c>
      <c r="AT34" s="58">
        <f>AT26*'Unit Mix '!$E$84</f>
        <v>267003.13783954165</v>
      </c>
      <c r="AU34" s="58">
        <f>AU26*'Unit Mix '!$E$84</f>
        <v>267559.39437670738</v>
      </c>
      <c r="AV34" s="58">
        <f>AV26*'Unit Mix '!$E$84</f>
        <v>268116.80978165887</v>
      </c>
      <c r="AW34" s="58">
        <f>AW26*'Unit Mix '!$E$84</f>
        <v>268675.38646870403</v>
      </c>
      <c r="AX34" s="58">
        <f>AX26*'Unit Mix '!$E$84</f>
        <v>269235.12685718056</v>
      </c>
      <c r="AY34" s="58">
        <f>AY26*'Unit Mix '!$E$84</f>
        <v>269796.03337146639</v>
      </c>
      <c r="AZ34" s="58">
        <f>AZ26*'Unit Mix '!$E$84</f>
        <v>270358.10844099027</v>
      </c>
      <c r="BA34" s="58">
        <f>BA26*'Unit Mix '!$E$84</f>
        <v>270943.88434261241</v>
      </c>
      <c r="BB34" s="58">
        <f>BB26*'Unit Mix '!$E$84</f>
        <v>271530.9294253547</v>
      </c>
      <c r="BC34" s="58">
        <f>BC26*'Unit Mix '!$E$84</f>
        <v>272119.24643910967</v>
      </c>
      <c r="BD34" s="58">
        <f>BD26*'Unit Mix '!$E$84</f>
        <v>272708.83813972777</v>
      </c>
      <c r="BE34" s="58">
        <f>BE26*'Unit Mix '!$E$84</f>
        <v>273299.70728903048</v>
      </c>
      <c r="BF34" s="58">
        <f>BF26*'Unit Mix '!$E$84</f>
        <v>273891.85665482341</v>
      </c>
      <c r="BG34" s="58">
        <f>BG26*'Unit Mix '!$E$84</f>
        <v>274485.28901090886</v>
      </c>
      <c r="BH34" s="58">
        <f>BH26*'Unit Mix '!$E$84</f>
        <v>275080.00713709911</v>
      </c>
      <c r="BI34" s="58">
        <f>BI26*'Unit Mix '!$E$84</f>
        <v>275676.0138192295</v>
      </c>
      <c r="BJ34" s="58">
        <f>BJ26*'Unit Mix '!$E$84</f>
        <v>276273.31184917118</v>
      </c>
      <c r="BK34" s="58">
        <f>BK26*'Unit Mix '!$E$84</f>
        <v>276871.90402484435</v>
      </c>
      <c r="BL34" s="58">
        <f>BL26*'Unit Mix '!$E$84</f>
        <v>277471.79315023153</v>
      </c>
      <c r="BM34" s="58">
        <f>BM26*'Unit Mix '!$E$84</f>
        <v>277471.79315023153</v>
      </c>
      <c r="BN34" s="58">
        <f>BN26*'Unit Mix '!$E$84</f>
        <v>277471.79315023153</v>
      </c>
      <c r="BO34" s="58">
        <f>BO26*'Unit Mix '!$E$84</f>
        <v>277471.79315023153</v>
      </c>
      <c r="BP34" s="58">
        <f>BP26*'Unit Mix '!$E$84</f>
        <v>277471.79315023153</v>
      </c>
      <c r="BQ34" s="58">
        <f>BQ26*'Unit Mix '!$E$84</f>
        <v>277471.79315023153</v>
      </c>
      <c r="BR34" s="58">
        <f>BR26*'Unit Mix '!$E$84</f>
        <v>277471.79315023153</v>
      </c>
      <c r="BS34" s="58">
        <f>BS26*'Unit Mix '!$E$84</f>
        <v>277471.79315023153</v>
      </c>
      <c r="BT34" s="58">
        <f>BT26*'Unit Mix '!$E$84</f>
        <v>277471.79315023153</v>
      </c>
      <c r="BU34" s="58">
        <f>BU26*'Unit Mix '!$E$84</f>
        <v>277471.79315023153</v>
      </c>
      <c r="BV34" s="58">
        <f>BV26*'Unit Mix '!$E$84</f>
        <v>277471.79315023153</v>
      </c>
      <c r="BW34" s="58">
        <f>BW26*'Unit Mix '!$E$84</f>
        <v>277471.79315023153</v>
      </c>
      <c r="BX34" s="58">
        <f>BX26*'Unit Mix '!$E$84</f>
        <v>277471.79315023153</v>
      </c>
      <c r="BY34" s="58">
        <f>BY26*'Unit Mix '!$E$84</f>
        <v>277471.79315023153</v>
      </c>
      <c r="BZ34" s="58">
        <f>BZ26*'Unit Mix '!$E$84</f>
        <v>277471.79315023153</v>
      </c>
      <c r="CA34" s="58">
        <f>CA26*'Unit Mix '!$E$84</f>
        <v>277471.79315023153</v>
      </c>
      <c r="CB34" s="58">
        <f>CB26*'Unit Mix '!$E$84</f>
        <v>277471.79315023153</v>
      </c>
      <c r="CC34" s="58">
        <f>CC26*'Unit Mix '!$E$84</f>
        <v>277471.79315023153</v>
      </c>
      <c r="CD34" s="58">
        <f>CD26*'Unit Mix '!$E$84</f>
        <v>277471.79315023153</v>
      </c>
      <c r="CE34" s="58">
        <f>CE26*'Unit Mix '!$E$84</f>
        <v>277471.79315023153</v>
      </c>
      <c r="CF34" s="58">
        <f>CF26*'Unit Mix '!$E$84</f>
        <v>277471.79315023153</v>
      </c>
      <c r="CG34" s="58">
        <f>CG26*'Unit Mix '!$E$84</f>
        <v>277471.79315023153</v>
      </c>
      <c r="CH34" s="58">
        <f>CH26*'Unit Mix '!$E$84</f>
        <v>277471.79315023153</v>
      </c>
      <c r="CI34" s="58">
        <f>CI26*'Unit Mix '!$E$84</f>
        <v>277471.79315023153</v>
      </c>
      <c r="CJ34" s="58">
        <f>CJ26*'Unit Mix '!$E$84</f>
        <v>277471.79315023153</v>
      </c>
      <c r="CK34" s="58">
        <f>CK26*'Unit Mix '!$E$84</f>
        <v>277471.79315023153</v>
      </c>
      <c r="CL34" s="58">
        <f>CL26*'Unit Mix '!$E$84</f>
        <v>277471.79315023153</v>
      </c>
      <c r="CM34" s="58">
        <f>CM26*'Unit Mix '!$E$84</f>
        <v>277471.79315023153</v>
      </c>
      <c r="CN34" s="58">
        <f>CN26*'Unit Mix '!$E$84</f>
        <v>277471.79315023153</v>
      </c>
      <c r="CO34" s="58">
        <f>CO26*'Unit Mix '!$E$84</f>
        <v>277471.79315023153</v>
      </c>
      <c r="CP34" s="58">
        <f>CP26*'Unit Mix '!$E$84</f>
        <v>277471.79315023153</v>
      </c>
      <c r="CQ34" s="58">
        <f>CQ26*'Unit Mix '!$E$84</f>
        <v>277471.79315023153</v>
      </c>
      <c r="CR34" s="58">
        <f>CR26*'Unit Mix '!$E$84</f>
        <v>277471.79315023153</v>
      </c>
      <c r="CS34" s="58">
        <f>CS26*'Unit Mix '!$E$84</f>
        <v>277471.79315023153</v>
      </c>
      <c r="CT34" s="58">
        <f>CT26*'Unit Mix '!$E$84</f>
        <v>277471.79315023153</v>
      </c>
      <c r="CU34" s="58">
        <f>CU26*'Unit Mix '!$E$84</f>
        <v>277471.79315023153</v>
      </c>
      <c r="CV34" s="58">
        <f>CV26*'Unit Mix '!$E$84</f>
        <v>277471.79315023153</v>
      </c>
      <c r="CW34" s="58">
        <f>CW26*'Unit Mix '!$E$84</f>
        <v>277471.79315023153</v>
      </c>
      <c r="CX34" s="58">
        <f>CX26*'Unit Mix '!$E$84</f>
        <v>277471.79315023153</v>
      </c>
      <c r="CY34" s="58">
        <f>CY26*'Unit Mix '!$E$84</f>
        <v>277471.79315023153</v>
      </c>
      <c r="CZ34" s="58">
        <f>CZ26*'Unit Mix '!$E$84</f>
        <v>277471.79315023153</v>
      </c>
      <c r="DA34" s="58">
        <f>DA26*'Unit Mix '!$E$84</f>
        <v>277471.79315023153</v>
      </c>
      <c r="DB34" s="58">
        <f>DB26*'Unit Mix '!$E$84</f>
        <v>277471.79315023153</v>
      </c>
      <c r="DC34" s="58">
        <f>DC26*'Unit Mix '!$E$84</f>
        <v>277471.79315023153</v>
      </c>
      <c r="DD34" s="58">
        <f>DD26*'Unit Mix '!$E$84</f>
        <v>277471.79315023153</v>
      </c>
      <c r="DE34" s="58">
        <f>DE26*'Unit Mix '!$E$84</f>
        <v>277471.79315023153</v>
      </c>
      <c r="DF34" s="58">
        <f>DF26*'Unit Mix '!$E$84</f>
        <v>277471.79315023153</v>
      </c>
      <c r="DG34" s="58">
        <f>DG26*'Unit Mix '!$E$84</f>
        <v>277471.79315023153</v>
      </c>
      <c r="DH34" s="58">
        <f>DH26*'Unit Mix '!$E$84</f>
        <v>277471.79315023153</v>
      </c>
      <c r="DI34" s="58">
        <f>DI26*'Unit Mix '!$E$84</f>
        <v>277471.79315023153</v>
      </c>
      <c r="DJ34" s="58">
        <f>DJ26*'Unit Mix '!$E$84</f>
        <v>277471.79315023153</v>
      </c>
      <c r="DK34" s="58">
        <f>DK26*'Unit Mix '!$E$84</f>
        <v>277471.79315023153</v>
      </c>
      <c r="DL34" s="58">
        <f>DL26*'Unit Mix '!$E$84</f>
        <v>277471.79315023153</v>
      </c>
      <c r="DM34" s="58">
        <f>DM26*'Unit Mix '!$E$84</f>
        <v>277471.79315023153</v>
      </c>
      <c r="DN34" s="58">
        <f>DN26*'Unit Mix '!$E$84</f>
        <v>277471.79315023153</v>
      </c>
      <c r="DO34" s="58">
        <f>DO26*'Unit Mix '!$E$84</f>
        <v>277471.79315023153</v>
      </c>
      <c r="DP34" s="58">
        <f>DP26*'Unit Mix '!$E$84</f>
        <v>277471.79315023153</v>
      </c>
      <c r="DQ34" s="58">
        <f>DQ26*'Unit Mix '!$E$84</f>
        <v>277471.79315023153</v>
      </c>
      <c r="DR34" s="58">
        <f>DR26*'Unit Mix '!$E$84</f>
        <v>277471.79315023153</v>
      </c>
      <c r="DS34" s="58">
        <f>DS26*'Unit Mix '!$E$84</f>
        <v>277471.79315023153</v>
      </c>
      <c r="DT34" s="136">
        <f>DT26*'Unit Mix '!$E$84</f>
        <v>277471.79315023153</v>
      </c>
      <c r="DV34" s="135">
        <f>SUMIF($D$4:$DT$4,DV$4,$D34:$DT34)</f>
        <v>246125</v>
      </c>
      <c r="DW34" s="58">
        <f>SUMIF($D$4:$DT$4,DW$4,$D34:$DT34)</f>
        <v>2988933.5574717382</v>
      </c>
      <c r="DX34" s="58">
        <f t="shared" ref="DX34:EF36" si="155">SUMIF($D$4:$DT$4,DX$4,$D34:$DT34)</f>
        <v>3057015.2201019819</v>
      </c>
      <c r="DY34" s="58">
        <f t="shared" si="155"/>
        <v>3129770.1117096609</v>
      </c>
      <c r="DZ34" s="58">
        <f t="shared" si="155"/>
        <v>3207456.2302789828</v>
      </c>
      <c r="EA34" s="58">
        <f t="shared" si="155"/>
        <v>3290352.7812821437</v>
      </c>
      <c r="EB34" s="58">
        <f t="shared" si="155"/>
        <v>3329661.5178027791</v>
      </c>
      <c r="EC34" s="58">
        <f t="shared" si="155"/>
        <v>3329661.5178027791</v>
      </c>
      <c r="ED34" s="58">
        <f t="shared" si="155"/>
        <v>3329661.5178027791</v>
      </c>
      <c r="EE34" s="58">
        <f t="shared" si="155"/>
        <v>3329661.5178027791</v>
      </c>
      <c r="EF34" s="136">
        <f t="shared" si="155"/>
        <v>3329661.5178027791</v>
      </c>
    </row>
    <row r="35" spans="1:136" s="49" customFormat="1" ht="15.75" customHeight="1">
      <c r="A35" s="59"/>
      <c r="B35" s="213" t="s">
        <v>638</v>
      </c>
      <c r="C35" s="222"/>
      <c r="D35" s="58">
        <f>-D34*'PERPETUITY MIDDLEMAN INPUT TAB'!$C$23</f>
        <v>0</v>
      </c>
      <c r="E35" s="58">
        <f>-E34*'PERPETUITY MIDDLEMAN INPUT TAB'!$C$23</f>
        <v>0</v>
      </c>
      <c r="F35" s="58">
        <f>-F34*'PERPETUITY MIDDLEMAN INPUT TAB'!$C$23</f>
        <v>0</v>
      </c>
      <c r="G35" s="58">
        <f>-G34*'PERPETUITY MIDDLEMAN INPUT TAB'!$C$23</f>
        <v>0</v>
      </c>
      <c r="H35" s="58">
        <f>-H34*'PERPETUITY MIDDLEMAN INPUT TAB'!$C$23</f>
        <v>0</v>
      </c>
      <c r="I35" s="58">
        <f>-I34*'PERPETUITY MIDDLEMAN INPUT TAB'!$C$23</f>
        <v>0</v>
      </c>
      <c r="J35" s="58">
        <f>-J34*'PERPETUITY MIDDLEMAN INPUT TAB'!$C$23</f>
        <v>0</v>
      </c>
      <c r="K35" s="58">
        <f>-K34*'PERPETUITY MIDDLEMAN INPUT TAB'!$C$23</f>
        <v>0</v>
      </c>
      <c r="L35" s="58">
        <f>-L34*'PERPETUITY MIDDLEMAN INPUT TAB'!$C$23</f>
        <v>0</v>
      </c>
      <c r="M35" s="58">
        <f>-M34*'PERPETUITY MIDDLEMAN INPUT TAB'!$C$23</f>
        <v>0</v>
      </c>
      <c r="N35" s="58">
        <f>-N34*'PERPETUITY MIDDLEMAN INPUT TAB'!$C$23</f>
        <v>0</v>
      </c>
      <c r="O35" s="58">
        <f>-O34*'PERPETUITY MIDDLEMAN INPUT TAB'!$C$23</f>
        <v>0</v>
      </c>
      <c r="P35" s="58">
        <f>-P34*'PERPETUITY MIDDLEMAN INPUT TAB'!$C$23</f>
        <v>0</v>
      </c>
      <c r="Q35" s="58">
        <f>-Q34*'PERPETUITY MIDDLEMAN INPUT TAB'!$C$23</f>
        <v>0</v>
      </c>
      <c r="R35" s="58">
        <f>-R34*'PERPETUITY MIDDLEMAN INPUT TAB'!$C$23</f>
        <v>0</v>
      </c>
      <c r="S35" s="58">
        <f>-S34*'PERPETUITY MIDDLEMAN INPUT TAB'!$C$23</f>
        <v>0</v>
      </c>
      <c r="T35" s="58">
        <f>-T34*'PERPETUITY MIDDLEMAN INPUT TAB'!$C$23</f>
        <v>0</v>
      </c>
      <c r="U35" s="58">
        <f>-U34*'PERPETUITY MIDDLEMAN INPUT TAB'!$C$23</f>
        <v>0</v>
      </c>
      <c r="V35" s="58">
        <f>-V34*'PERPETUITY MIDDLEMAN INPUT TAB'!$C$23</f>
        <v>0</v>
      </c>
      <c r="W35" s="58">
        <f>-W34*'PERPETUITY MIDDLEMAN INPUT TAB'!$C$23</f>
        <v>0</v>
      </c>
      <c r="X35" s="58">
        <f>-X34*'PERPETUITY MIDDLEMAN INPUT TAB'!$C$23</f>
        <v>0</v>
      </c>
      <c r="Y35" s="58">
        <f>-Y34*'PERPETUITY MIDDLEMAN INPUT TAB'!$C$23</f>
        <v>0</v>
      </c>
      <c r="Z35" s="58">
        <f>-Z34*'PERPETUITY MIDDLEMAN INPUT TAB'!$C$23</f>
        <v>0</v>
      </c>
      <c r="AA35" s="58">
        <f>-AA34*'PERPETUITY MIDDLEMAN INPUT TAB'!$C$23</f>
        <v>0</v>
      </c>
      <c r="AB35" s="58">
        <f>-AB34*'PERPETUITY MIDDLEMAN INPUT TAB'!$C$23</f>
        <v>0</v>
      </c>
      <c r="AC35" s="58">
        <f>-AC34*'PERPETUITY MIDDLEMAN INPUT TAB'!$C$23</f>
        <v>0</v>
      </c>
      <c r="AD35" s="58">
        <f>-AD34*'PERPETUITY MIDDLEMAN INPUT TAB'!$C$23</f>
        <v>0</v>
      </c>
      <c r="AE35" s="58">
        <f>-AE34*'PERPETUITY MIDDLEMAN INPUT TAB'!$C$23</f>
        <v>0</v>
      </c>
      <c r="AF35" s="58">
        <f>-AF34*'PERPETUITY MIDDLEMAN INPUT TAB'!$C$23</f>
        <v>0</v>
      </c>
      <c r="AG35" s="58">
        <f>-AG34*'PERPETUITY MIDDLEMAN INPUT TAB'!$C$23</f>
        <v>0</v>
      </c>
      <c r="AH35" s="58">
        <f>-AH34*'PERPETUITY MIDDLEMAN INPUT TAB'!$C$23</f>
        <v>0</v>
      </c>
      <c r="AI35" s="58">
        <f>-AI34*'PERPETUITY MIDDLEMAN INPUT TAB'!$C$23</f>
        <v>0</v>
      </c>
      <c r="AJ35" s="58">
        <f>-AJ34*'PERPETUITY MIDDLEMAN INPUT TAB'!$C$23</f>
        <v>0</v>
      </c>
      <c r="AK35" s="58">
        <f>-AK34*'PERPETUITY MIDDLEMAN INPUT TAB'!$C$23</f>
        <v>0</v>
      </c>
      <c r="AL35" s="58">
        <f>-AL34*'PERPETUITY MIDDLEMAN INPUT TAB'!$C$23</f>
        <v>0</v>
      </c>
      <c r="AM35" s="58">
        <f>-AM34*'PERPETUITY MIDDLEMAN INPUT TAB'!$C$23</f>
        <v>0</v>
      </c>
      <c r="AN35" s="58">
        <f>-AN34*'PERPETUITY MIDDLEMAN INPUT TAB'!$C$23</f>
        <v>0</v>
      </c>
      <c r="AO35" s="58">
        <f>-AO34*'PERPETUITY MIDDLEMAN INPUT TAB'!$C$23</f>
        <v>0</v>
      </c>
      <c r="AP35" s="58">
        <f>-AP34*'PERPETUITY MIDDLEMAN INPUT TAB'!$C$23</f>
        <v>0</v>
      </c>
      <c r="AQ35" s="58">
        <f>-AQ34*'PERPETUITY MIDDLEMAN INPUT TAB'!$C$23</f>
        <v>0</v>
      </c>
      <c r="AR35" s="58">
        <f>-AR34*'PERPETUITY MIDDLEMAN INPUT TAB'!$C$23</f>
        <v>0</v>
      </c>
      <c r="AS35" s="58">
        <f>-AS34*'PERPETUITY MIDDLEMAN INPUT TAB'!$C$23</f>
        <v>0</v>
      </c>
      <c r="AT35" s="58">
        <f>-AT34*'PERPETUITY MIDDLEMAN INPUT TAB'!$C$23</f>
        <v>0</v>
      </c>
      <c r="AU35" s="58">
        <f>-AU34*'PERPETUITY MIDDLEMAN INPUT TAB'!$C$23</f>
        <v>0</v>
      </c>
      <c r="AV35" s="58">
        <f>-AV34*'PERPETUITY MIDDLEMAN INPUT TAB'!$C$23</f>
        <v>0</v>
      </c>
      <c r="AW35" s="58">
        <f>-AW34*'PERPETUITY MIDDLEMAN INPUT TAB'!$C$23</f>
        <v>0</v>
      </c>
      <c r="AX35" s="58">
        <f>-AX34*'PERPETUITY MIDDLEMAN INPUT TAB'!$C$23</f>
        <v>0</v>
      </c>
      <c r="AY35" s="58">
        <f>-AY34*'PERPETUITY MIDDLEMAN INPUT TAB'!$C$23</f>
        <v>0</v>
      </c>
      <c r="AZ35" s="58">
        <f>-AZ34*'PERPETUITY MIDDLEMAN INPUT TAB'!$C$23</f>
        <v>0</v>
      </c>
      <c r="BA35" s="58">
        <f>-BA34*'PERPETUITY MIDDLEMAN INPUT TAB'!$C$23</f>
        <v>0</v>
      </c>
      <c r="BB35" s="58">
        <f>-BB34*'PERPETUITY MIDDLEMAN INPUT TAB'!$C$23</f>
        <v>0</v>
      </c>
      <c r="BC35" s="58">
        <f>-BC34*'PERPETUITY MIDDLEMAN INPUT TAB'!$C$23</f>
        <v>0</v>
      </c>
      <c r="BD35" s="58">
        <f>-BD34*'PERPETUITY MIDDLEMAN INPUT TAB'!$C$23</f>
        <v>0</v>
      </c>
      <c r="BE35" s="58">
        <f>-BE34*'PERPETUITY MIDDLEMAN INPUT TAB'!$C$23</f>
        <v>0</v>
      </c>
      <c r="BF35" s="58">
        <f>-BF34*'PERPETUITY MIDDLEMAN INPUT TAB'!$C$23</f>
        <v>0</v>
      </c>
      <c r="BG35" s="58">
        <f>-BG34*'PERPETUITY MIDDLEMAN INPUT TAB'!$C$23</f>
        <v>0</v>
      </c>
      <c r="BH35" s="58">
        <f>-BH34*'PERPETUITY MIDDLEMAN INPUT TAB'!$C$23</f>
        <v>0</v>
      </c>
      <c r="BI35" s="58">
        <f>-BI34*'PERPETUITY MIDDLEMAN INPUT TAB'!$C$23</f>
        <v>0</v>
      </c>
      <c r="BJ35" s="58">
        <f>-BJ34*'PERPETUITY MIDDLEMAN INPUT TAB'!$C$23</f>
        <v>0</v>
      </c>
      <c r="BK35" s="58">
        <f>-BK34*'PERPETUITY MIDDLEMAN INPUT TAB'!$C$23</f>
        <v>0</v>
      </c>
      <c r="BL35" s="58">
        <f>-BL34*'PERPETUITY MIDDLEMAN INPUT TAB'!$C$23</f>
        <v>0</v>
      </c>
      <c r="BM35" s="58">
        <f>-BM34*'PERPETUITY MIDDLEMAN INPUT TAB'!$C$23</f>
        <v>0</v>
      </c>
      <c r="BN35" s="58">
        <f>-BN34*'PERPETUITY MIDDLEMAN INPUT TAB'!$C$23</f>
        <v>0</v>
      </c>
      <c r="BO35" s="58">
        <f>-BO34*'PERPETUITY MIDDLEMAN INPUT TAB'!$C$23</f>
        <v>0</v>
      </c>
      <c r="BP35" s="58">
        <f>-BP34*'PERPETUITY MIDDLEMAN INPUT TAB'!$C$23</f>
        <v>0</v>
      </c>
      <c r="BQ35" s="58">
        <f>-BQ34*'PERPETUITY MIDDLEMAN INPUT TAB'!$C$23</f>
        <v>0</v>
      </c>
      <c r="BR35" s="58">
        <f>-BR34*'PERPETUITY MIDDLEMAN INPUT TAB'!$C$23</f>
        <v>0</v>
      </c>
      <c r="BS35" s="58">
        <f>-BS34*'PERPETUITY MIDDLEMAN INPUT TAB'!$C$23</f>
        <v>0</v>
      </c>
      <c r="BT35" s="58">
        <f>-BT34*'PERPETUITY MIDDLEMAN INPUT TAB'!$C$23</f>
        <v>0</v>
      </c>
      <c r="BU35" s="58">
        <f>-BU34*'PERPETUITY MIDDLEMAN INPUT TAB'!$C$23</f>
        <v>0</v>
      </c>
      <c r="BV35" s="58">
        <f>-BV34*'PERPETUITY MIDDLEMAN INPUT TAB'!$C$23</f>
        <v>0</v>
      </c>
      <c r="BW35" s="58">
        <f>-BW34*'PERPETUITY MIDDLEMAN INPUT TAB'!$C$23</f>
        <v>0</v>
      </c>
      <c r="BX35" s="58">
        <f>-BX34*'PERPETUITY MIDDLEMAN INPUT TAB'!$C$23</f>
        <v>0</v>
      </c>
      <c r="BY35" s="58">
        <f>-BY34*'PERPETUITY MIDDLEMAN INPUT TAB'!$C$23</f>
        <v>0</v>
      </c>
      <c r="BZ35" s="58">
        <f>-BZ34*'PERPETUITY MIDDLEMAN INPUT TAB'!$C$23</f>
        <v>0</v>
      </c>
      <c r="CA35" s="58">
        <f>-CA34*'PERPETUITY MIDDLEMAN INPUT TAB'!$C$23</f>
        <v>0</v>
      </c>
      <c r="CB35" s="58">
        <f>-CB34*'PERPETUITY MIDDLEMAN INPUT TAB'!$C$23</f>
        <v>0</v>
      </c>
      <c r="CC35" s="58">
        <f>-CC34*'PERPETUITY MIDDLEMAN INPUT TAB'!$C$23</f>
        <v>0</v>
      </c>
      <c r="CD35" s="58">
        <f>-CD34*'PERPETUITY MIDDLEMAN INPUT TAB'!$C$23</f>
        <v>0</v>
      </c>
      <c r="CE35" s="58">
        <f>-CE34*'PERPETUITY MIDDLEMAN INPUT TAB'!$C$23</f>
        <v>0</v>
      </c>
      <c r="CF35" s="58">
        <f>-CF34*'PERPETUITY MIDDLEMAN INPUT TAB'!$C$23</f>
        <v>0</v>
      </c>
      <c r="CG35" s="58">
        <f>-CG34*'PERPETUITY MIDDLEMAN INPUT TAB'!$C$23</f>
        <v>0</v>
      </c>
      <c r="CH35" s="58">
        <f>-CH34*'PERPETUITY MIDDLEMAN INPUT TAB'!$C$23</f>
        <v>0</v>
      </c>
      <c r="CI35" s="58">
        <f>-CI34*'PERPETUITY MIDDLEMAN INPUT TAB'!$C$23</f>
        <v>0</v>
      </c>
      <c r="CJ35" s="58">
        <f>-CJ34*'PERPETUITY MIDDLEMAN INPUT TAB'!$C$23</f>
        <v>0</v>
      </c>
      <c r="CK35" s="58">
        <f>-CK34*'PERPETUITY MIDDLEMAN INPUT TAB'!$C$23</f>
        <v>0</v>
      </c>
      <c r="CL35" s="58">
        <f>-CL34*'PERPETUITY MIDDLEMAN INPUT TAB'!$C$23</f>
        <v>0</v>
      </c>
      <c r="CM35" s="58">
        <f>-CM34*'PERPETUITY MIDDLEMAN INPUT TAB'!$C$23</f>
        <v>0</v>
      </c>
      <c r="CN35" s="58">
        <f>-CN34*'PERPETUITY MIDDLEMAN INPUT TAB'!$C$23</f>
        <v>0</v>
      </c>
      <c r="CO35" s="58">
        <f>-CO34*'PERPETUITY MIDDLEMAN INPUT TAB'!$C$23</f>
        <v>0</v>
      </c>
      <c r="CP35" s="58">
        <f>-CP34*'PERPETUITY MIDDLEMAN INPUT TAB'!$C$23</f>
        <v>0</v>
      </c>
      <c r="CQ35" s="58">
        <f>-CQ34*'PERPETUITY MIDDLEMAN INPUT TAB'!$C$23</f>
        <v>0</v>
      </c>
      <c r="CR35" s="58">
        <f>-CR34*'PERPETUITY MIDDLEMAN INPUT TAB'!$C$23</f>
        <v>0</v>
      </c>
      <c r="CS35" s="58">
        <f>-CS34*'PERPETUITY MIDDLEMAN INPUT TAB'!$C$23</f>
        <v>0</v>
      </c>
      <c r="CT35" s="58">
        <f>-CT34*'PERPETUITY MIDDLEMAN INPUT TAB'!$C$23</f>
        <v>0</v>
      </c>
      <c r="CU35" s="58">
        <f>-CU34*'PERPETUITY MIDDLEMAN INPUT TAB'!$C$23</f>
        <v>0</v>
      </c>
      <c r="CV35" s="58">
        <f>-CV34*'PERPETUITY MIDDLEMAN INPUT TAB'!$C$23</f>
        <v>0</v>
      </c>
      <c r="CW35" s="58">
        <f>-CW34*'PERPETUITY MIDDLEMAN INPUT TAB'!$C$23</f>
        <v>0</v>
      </c>
      <c r="CX35" s="58">
        <f>-CX34*'PERPETUITY MIDDLEMAN INPUT TAB'!$C$23</f>
        <v>0</v>
      </c>
      <c r="CY35" s="58">
        <f>-CY34*'PERPETUITY MIDDLEMAN INPUT TAB'!$C$23</f>
        <v>0</v>
      </c>
      <c r="CZ35" s="58">
        <f>-CZ34*'PERPETUITY MIDDLEMAN INPUT TAB'!$C$23</f>
        <v>0</v>
      </c>
      <c r="DA35" s="58">
        <f>-DA34*'PERPETUITY MIDDLEMAN INPUT TAB'!$C$23</f>
        <v>0</v>
      </c>
      <c r="DB35" s="58">
        <f>-DB34*'PERPETUITY MIDDLEMAN INPUT TAB'!$C$23</f>
        <v>0</v>
      </c>
      <c r="DC35" s="58">
        <f>-DC34*'PERPETUITY MIDDLEMAN INPUT TAB'!$C$23</f>
        <v>0</v>
      </c>
      <c r="DD35" s="58">
        <f>-DD34*'PERPETUITY MIDDLEMAN INPUT TAB'!$C$23</f>
        <v>0</v>
      </c>
      <c r="DE35" s="58">
        <f>-DE34*'PERPETUITY MIDDLEMAN INPUT TAB'!$C$23</f>
        <v>0</v>
      </c>
      <c r="DF35" s="58">
        <f>-DF34*'PERPETUITY MIDDLEMAN INPUT TAB'!$C$23</f>
        <v>0</v>
      </c>
      <c r="DG35" s="58">
        <f>-DG34*'PERPETUITY MIDDLEMAN INPUT TAB'!$C$23</f>
        <v>0</v>
      </c>
      <c r="DH35" s="58">
        <f>-DH34*'PERPETUITY MIDDLEMAN INPUT TAB'!$C$23</f>
        <v>0</v>
      </c>
      <c r="DI35" s="58">
        <f>-DI34*'PERPETUITY MIDDLEMAN INPUT TAB'!$C$23</f>
        <v>0</v>
      </c>
      <c r="DJ35" s="58">
        <f>-DJ34*'PERPETUITY MIDDLEMAN INPUT TAB'!$C$23</f>
        <v>0</v>
      </c>
      <c r="DK35" s="58">
        <f>-DK34*'PERPETUITY MIDDLEMAN INPUT TAB'!$C$23</f>
        <v>0</v>
      </c>
      <c r="DL35" s="58">
        <f>-DL34*'PERPETUITY MIDDLEMAN INPUT TAB'!$C$23</f>
        <v>0</v>
      </c>
      <c r="DM35" s="58">
        <f>-DM34*'PERPETUITY MIDDLEMAN INPUT TAB'!$C$23</f>
        <v>0</v>
      </c>
      <c r="DN35" s="58">
        <f>-DN34*'PERPETUITY MIDDLEMAN INPUT TAB'!$C$23</f>
        <v>0</v>
      </c>
      <c r="DO35" s="58">
        <f>-DO34*'PERPETUITY MIDDLEMAN INPUT TAB'!$C$23</f>
        <v>0</v>
      </c>
      <c r="DP35" s="58">
        <f>-DP34*'PERPETUITY MIDDLEMAN INPUT TAB'!$C$23</f>
        <v>0</v>
      </c>
      <c r="DQ35" s="58">
        <f>-DQ34*'PERPETUITY MIDDLEMAN INPUT TAB'!$C$23</f>
        <v>0</v>
      </c>
      <c r="DR35" s="58">
        <f>-DR34*'PERPETUITY MIDDLEMAN INPUT TAB'!$C$23</f>
        <v>0</v>
      </c>
      <c r="DS35" s="58">
        <f>-DS34*'PERPETUITY MIDDLEMAN INPUT TAB'!$C$23</f>
        <v>0</v>
      </c>
      <c r="DT35" s="136">
        <f>-DT34*'PERPETUITY MIDDLEMAN INPUT TAB'!$C$23</f>
        <v>0</v>
      </c>
      <c r="DV35" s="135">
        <f t="shared" ref="DV35:DW36" si="156">SUMIF($D$4:$DT$4,DV$4,$D35:$DT35)</f>
        <v>0</v>
      </c>
      <c r="DW35" s="58">
        <f t="shared" si="156"/>
        <v>0</v>
      </c>
      <c r="DX35" s="58">
        <f t="shared" si="155"/>
        <v>0</v>
      </c>
      <c r="DY35" s="58">
        <f t="shared" si="155"/>
        <v>0</v>
      </c>
      <c r="DZ35" s="58">
        <f t="shared" si="155"/>
        <v>0</v>
      </c>
      <c r="EA35" s="58">
        <f t="shared" si="155"/>
        <v>0</v>
      </c>
      <c r="EB35" s="58">
        <f t="shared" si="155"/>
        <v>0</v>
      </c>
      <c r="EC35" s="58">
        <f t="shared" si="155"/>
        <v>0</v>
      </c>
      <c r="ED35" s="58">
        <f t="shared" si="155"/>
        <v>0</v>
      </c>
      <c r="EE35" s="58">
        <f t="shared" si="155"/>
        <v>0</v>
      </c>
      <c r="EF35" s="136">
        <f t="shared" si="155"/>
        <v>0</v>
      </c>
    </row>
    <row r="36" spans="1:136" s="49" customFormat="1" ht="15.75" customHeight="1" thickBot="1">
      <c r="A36" s="59"/>
      <c r="B36" s="65" t="s">
        <v>225</v>
      </c>
      <c r="C36" s="223">
        <f>SUM(C34:C35)</f>
        <v>246125</v>
      </c>
      <c r="D36" s="140">
        <f t="shared" ref="D36:BO36" si="157">SUM(D34:D35)</f>
        <v>246125</v>
      </c>
      <c r="E36" s="140">
        <f t="shared" si="157"/>
        <v>246576.22916666669</v>
      </c>
      <c r="F36" s="140">
        <f t="shared" si="157"/>
        <v>247028.28558680558</v>
      </c>
      <c r="G36" s="140">
        <f t="shared" si="157"/>
        <v>247481.17077704807</v>
      </c>
      <c r="H36" s="140">
        <f t="shared" si="157"/>
        <v>247934.886256806</v>
      </c>
      <c r="I36" s="140">
        <f t="shared" si="157"/>
        <v>248389.43354827684</v>
      </c>
      <c r="J36" s="140">
        <f t="shared" si="157"/>
        <v>248844.81417644868</v>
      </c>
      <c r="K36" s="140">
        <f t="shared" si="157"/>
        <v>249301.02966910551</v>
      </c>
      <c r="L36" s="140">
        <f t="shared" si="157"/>
        <v>249758.08155683221</v>
      </c>
      <c r="M36" s="140">
        <f t="shared" si="157"/>
        <v>250215.97137301974</v>
      </c>
      <c r="N36" s="140">
        <f t="shared" si="157"/>
        <v>250674.70065387027</v>
      </c>
      <c r="O36" s="140">
        <f t="shared" si="157"/>
        <v>251134.27093840236</v>
      </c>
      <c r="P36" s="140">
        <f t="shared" si="157"/>
        <v>251594.6837684561</v>
      </c>
      <c r="Q36" s="140">
        <f t="shared" si="157"/>
        <v>252076.90691234561</v>
      </c>
      <c r="R36" s="140">
        <f t="shared" si="157"/>
        <v>252560.05431726092</v>
      </c>
      <c r="S36" s="140">
        <f t="shared" si="157"/>
        <v>253044.12775470229</v>
      </c>
      <c r="T36" s="140">
        <f t="shared" si="157"/>
        <v>253529.12899956544</v>
      </c>
      <c r="U36" s="140">
        <f t="shared" si="157"/>
        <v>254015.05983014792</v>
      </c>
      <c r="V36" s="140">
        <f t="shared" si="157"/>
        <v>254501.92202815568</v>
      </c>
      <c r="W36" s="140">
        <f t="shared" si="157"/>
        <v>254989.71737870961</v>
      </c>
      <c r="X36" s="140">
        <f t="shared" si="157"/>
        <v>255478.44767035212</v>
      </c>
      <c r="Y36" s="140">
        <f t="shared" si="157"/>
        <v>255968.11469505361</v>
      </c>
      <c r="Z36" s="140">
        <f t="shared" si="157"/>
        <v>256458.72024821909</v>
      </c>
      <c r="AA36" s="140">
        <f t="shared" si="157"/>
        <v>256950.26612869481</v>
      </c>
      <c r="AB36" s="140">
        <f t="shared" si="157"/>
        <v>257442.75413877476</v>
      </c>
      <c r="AC36" s="140">
        <f t="shared" si="157"/>
        <v>257957.63964705233</v>
      </c>
      <c r="AD36" s="140">
        <f t="shared" si="157"/>
        <v>258473.55492634643</v>
      </c>
      <c r="AE36" s="140">
        <f t="shared" si="157"/>
        <v>258990.50203619912</v>
      </c>
      <c r="AF36" s="140">
        <f t="shared" si="157"/>
        <v>259508.4830402715</v>
      </c>
      <c r="AG36" s="140">
        <f t="shared" si="157"/>
        <v>260027.50000635206</v>
      </c>
      <c r="AH36" s="140">
        <f t="shared" si="157"/>
        <v>260547.55500636477</v>
      </c>
      <c r="AI36" s="140">
        <f t="shared" si="157"/>
        <v>261068.65011637748</v>
      </c>
      <c r="AJ36" s="140">
        <f t="shared" si="157"/>
        <v>261590.78741661023</v>
      </c>
      <c r="AK36" s="140">
        <f t="shared" si="157"/>
        <v>262113.96899144346</v>
      </c>
      <c r="AL36" s="140">
        <f t="shared" si="157"/>
        <v>262638.19692942634</v>
      </c>
      <c r="AM36" s="140">
        <f t="shared" si="157"/>
        <v>263163.47332328517</v>
      </c>
      <c r="AN36" s="140">
        <f t="shared" si="157"/>
        <v>263689.80026993179</v>
      </c>
      <c r="AO36" s="140">
        <f t="shared" si="157"/>
        <v>264239.15402049414</v>
      </c>
      <c r="AP36" s="140">
        <f t="shared" si="157"/>
        <v>264789.65225803689</v>
      </c>
      <c r="AQ36" s="140">
        <f t="shared" si="157"/>
        <v>265341.29736690782</v>
      </c>
      <c r="AR36" s="140">
        <f t="shared" si="157"/>
        <v>265894.09173642221</v>
      </c>
      <c r="AS36" s="140">
        <f t="shared" si="157"/>
        <v>266448.03776087315</v>
      </c>
      <c r="AT36" s="140">
        <f t="shared" si="157"/>
        <v>267003.13783954165</v>
      </c>
      <c r="AU36" s="140">
        <f t="shared" si="157"/>
        <v>267559.39437670738</v>
      </c>
      <c r="AV36" s="140">
        <f t="shared" si="157"/>
        <v>268116.80978165887</v>
      </c>
      <c r="AW36" s="140">
        <f t="shared" si="157"/>
        <v>268675.38646870403</v>
      </c>
      <c r="AX36" s="140">
        <f t="shared" si="157"/>
        <v>269235.12685718056</v>
      </c>
      <c r="AY36" s="140">
        <f t="shared" si="157"/>
        <v>269796.03337146639</v>
      </c>
      <c r="AZ36" s="140">
        <f t="shared" si="157"/>
        <v>270358.10844099027</v>
      </c>
      <c r="BA36" s="140">
        <f t="shared" si="157"/>
        <v>270943.88434261241</v>
      </c>
      <c r="BB36" s="140">
        <f t="shared" si="157"/>
        <v>271530.9294253547</v>
      </c>
      <c r="BC36" s="140">
        <f t="shared" si="157"/>
        <v>272119.24643910967</v>
      </c>
      <c r="BD36" s="140">
        <f t="shared" si="157"/>
        <v>272708.83813972777</v>
      </c>
      <c r="BE36" s="140">
        <f t="shared" si="157"/>
        <v>273299.70728903048</v>
      </c>
      <c r="BF36" s="140">
        <f t="shared" si="157"/>
        <v>273891.85665482341</v>
      </c>
      <c r="BG36" s="140">
        <f t="shared" si="157"/>
        <v>274485.28901090886</v>
      </c>
      <c r="BH36" s="140">
        <f t="shared" si="157"/>
        <v>275080.00713709911</v>
      </c>
      <c r="BI36" s="140">
        <f t="shared" si="157"/>
        <v>275676.0138192295</v>
      </c>
      <c r="BJ36" s="140">
        <f t="shared" si="157"/>
        <v>276273.31184917118</v>
      </c>
      <c r="BK36" s="140">
        <f t="shared" si="157"/>
        <v>276871.90402484435</v>
      </c>
      <c r="BL36" s="140">
        <f t="shared" si="157"/>
        <v>277471.79315023153</v>
      </c>
      <c r="BM36" s="140">
        <f t="shared" si="157"/>
        <v>277471.79315023153</v>
      </c>
      <c r="BN36" s="140">
        <f t="shared" si="157"/>
        <v>277471.79315023153</v>
      </c>
      <c r="BO36" s="140">
        <f t="shared" si="157"/>
        <v>277471.79315023153</v>
      </c>
      <c r="BP36" s="140">
        <f t="shared" ref="BP36:DT36" si="158">SUM(BP34:BP35)</f>
        <v>277471.79315023153</v>
      </c>
      <c r="BQ36" s="140">
        <f t="shared" si="158"/>
        <v>277471.79315023153</v>
      </c>
      <c r="BR36" s="140">
        <f t="shared" si="158"/>
        <v>277471.79315023153</v>
      </c>
      <c r="BS36" s="140">
        <f t="shared" si="158"/>
        <v>277471.79315023153</v>
      </c>
      <c r="BT36" s="140">
        <f t="shared" si="158"/>
        <v>277471.79315023153</v>
      </c>
      <c r="BU36" s="140">
        <f t="shared" si="158"/>
        <v>277471.79315023153</v>
      </c>
      <c r="BV36" s="140">
        <f t="shared" si="158"/>
        <v>277471.79315023153</v>
      </c>
      <c r="BW36" s="140">
        <f t="shared" si="158"/>
        <v>277471.79315023153</v>
      </c>
      <c r="BX36" s="140">
        <f t="shared" si="158"/>
        <v>277471.79315023153</v>
      </c>
      <c r="BY36" s="140">
        <f t="shared" si="158"/>
        <v>277471.79315023153</v>
      </c>
      <c r="BZ36" s="140">
        <f t="shared" si="158"/>
        <v>277471.79315023153</v>
      </c>
      <c r="CA36" s="140">
        <f t="shared" si="158"/>
        <v>277471.79315023153</v>
      </c>
      <c r="CB36" s="140">
        <f t="shared" si="158"/>
        <v>277471.79315023153</v>
      </c>
      <c r="CC36" s="140">
        <f t="shared" si="158"/>
        <v>277471.79315023153</v>
      </c>
      <c r="CD36" s="140">
        <f t="shared" si="158"/>
        <v>277471.79315023153</v>
      </c>
      <c r="CE36" s="140">
        <f t="shared" si="158"/>
        <v>277471.79315023153</v>
      </c>
      <c r="CF36" s="140">
        <f t="shared" si="158"/>
        <v>277471.79315023153</v>
      </c>
      <c r="CG36" s="140">
        <f t="shared" si="158"/>
        <v>277471.79315023153</v>
      </c>
      <c r="CH36" s="140">
        <f t="shared" si="158"/>
        <v>277471.79315023153</v>
      </c>
      <c r="CI36" s="140">
        <f t="shared" si="158"/>
        <v>277471.79315023153</v>
      </c>
      <c r="CJ36" s="140">
        <f t="shared" si="158"/>
        <v>277471.79315023153</v>
      </c>
      <c r="CK36" s="140">
        <f t="shared" si="158"/>
        <v>277471.79315023153</v>
      </c>
      <c r="CL36" s="140">
        <f t="shared" si="158"/>
        <v>277471.79315023153</v>
      </c>
      <c r="CM36" s="140">
        <f t="shared" si="158"/>
        <v>277471.79315023153</v>
      </c>
      <c r="CN36" s="140">
        <f t="shared" si="158"/>
        <v>277471.79315023153</v>
      </c>
      <c r="CO36" s="140">
        <f t="shared" si="158"/>
        <v>277471.79315023153</v>
      </c>
      <c r="CP36" s="140">
        <f t="shared" si="158"/>
        <v>277471.79315023153</v>
      </c>
      <c r="CQ36" s="140">
        <f t="shared" si="158"/>
        <v>277471.79315023153</v>
      </c>
      <c r="CR36" s="140">
        <f t="shared" si="158"/>
        <v>277471.79315023153</v>
      </c>
      <c r="CS36" s="140">
        <f t="shared" si="158"/>
        <v>277471.79315023153</v>
      </c>
      <c r="CT36" s="140">
        <f t="shared" si="158"/>
        <v>277471.79315023153</v>
      </c>
      <c r="CU36" s="140">
        <f t="shared" si="158"/>
        <v>277471.79315023153</v>
      </c>
      <c r="CV36" s="140">
        <f t="shared" si="158"/>
        <v>277471.79315023153</v>
      </c>
      <c r="CW36" s="140">
        <f t="shared" si="158"/>
        <v>277471.79315023153</v>
      </c>
      <c r="CX36" s="140">
        <f t="shared" si="158"/>
        <v>277471.79315023153</v>
      </c>
      <c r="CY36" s="140">
        <f t="shared" si="158"/>
        <v>277471.79315023153</v>
      </c>
      <c r="CZ36" s="140">
        <f t="shared" si="158"/>
        <v>277471.79315023153</v>
      </c>
      <c r="DA36" s="140">
        <f t="shared" si="158"/>
        <v>277471.79315023153</v>
      </c>
      <c r="DB36" s="140">
        <f t="shared" si="158"/>
        <v>277471.79315023153</v>
      </c>
      <c r="DC36" s="140">
        <f t="shared" si="158"/>
        <v>277471.79315023153</v>
      </c>
      <c r="DD36" s="140">
        <f t="shared" si="158"/>
        <v>277471.79315023153</v>
      </c>
      <c r="DE36" s="140">
        <f t="shared" si="158"/>
        <v>277471.79315023153</v>
      </c>
      <c r="DF36" s="140">
        <f t="shared" si="158"/>
        <v>277471.79315023153</v>
      </c>
      <c r="DG36" s="140">
        <f t="shared" si="158"/>
        <v>277471.79315023153</v>
      </c>
      <c r="DH36" s="140">
        <f t="shared" si="158"/>
        <v>277471.79315023153</v>
      </c>
      <c r="DI36" s="140">
        <f t="shared" si="158"/>
        <v>277471.79315023153</v>
      </c>
      <c r="DJ36" s="140">
        <f t="shared" si="158"/>
        <v>277471.79315023153</v>
      </c>
      <c r="DK36" s="140">
        <f t="shared" si="158"/>
        <v>277471.79315023153</v>
      </c>
      <c r="DL36" s="140">
        <f t="shared" si="158"/>
        <v>277471.79315023153</v>
      </c>
      <c r="DM36" s="140">
        <f t="shared" si="158"/>
        <v>277471.79315023153</v>
      </c>
      <c r="DN36" s="140">
        <f t="shared" si="158"/>
        <v>277471.79315023153</v>
      </c>
      <c r="DO36" s="140">
        <f t="shared" si="158"/>
        <v>277471.79315023153</v>
      </c>
      <c r="DP36" s="140">
        <f t="shared" si="158"/>
        <v>277471.79315023153</v>
      </c>
      <c r="DQ36" s="140">
        <f t="shared" si="158"/>
        <v>277471.79315023153</v>
      </c>
      <c r="DR36" s="140">
        <f t="shared" si="158"/>
        <v>277471.79315023153</v>
      </c>
      <c r="DS36" s="140">
        <f t="shared" si="158"/>
        <v>277471.79315023153</v>
      </c>
      <c r="DT36" s="247">
        <f t="shared" si="158"/>
        <v>277471.79315023153</v>
      </c>
      <c r="DV36" s="360">
        <f t="shared" si="156"/>
        <v>246125</v>
      </c>
      <c r="DW36" s="140">
        <f t="shared" si="156"/>
        <v>2988933.5574717382</v>
      </c>
      <c r="DX36" s="140">
        <f t="shared" si="155"/>
        <v>3057015.2201019819</v>
      </c>
      <c r="DY36" s="140">
        <f t="shared" si="155"/>
        <v>3129770.1117096609</v>
      </c>
      <c r="DZ36" s="140">
        <f t="shared" si="155"/>
        <v>3207456.2302789828</v>
      </c>
      <c r="EA36" s="140">
        <f t="shared" si="155"/>
        <v>3290352.7812821437</v>
      </c>
      <c r="EB36" s="140">
        <f t="shared" si="155"/>
        <v>3329661.5178027791</v>
      </c>
      <c r="EC36" s="140">
        <f t="shared" si="155"/>
        <v>3329661.5178027791</v>
      </c>
      <c r="ED36" s="140">
        <f t="shared" si="155"/>
        <v>3329661.5178027791</v>
      </c>
      <c r="EE36" s="140">
        <f t="shared" si="155"/>
        <v>3329661.5178027791</v>
      </c>
      <c r="EF36" s="247">
        <f t="shared" si="155"/>
        <v>3329661.5178027791</v>
      </c>
    </row>
    <row r="37" spans="1:136" s="49" customFormat="1" ht="15.75" customHeight="1" thickTop="1">
      <c r="A37" s="59"/>
      <c r="B37" s="251"/>
      <c r="C37" s="222"/>
      <c r="D37" s="58"/>
      <c r="E37" s="58"/>
      <c r="F37" s="58"/>
      <c r="G37" s="58"/>
      <c r="H37" s="58"/>
      <c r="I37" s="58"/>
      <c r="J37" s="58"/>
      <c r="K37" s="58"/>
      <c r="L37" s="58"/>
      <c r="M37" s="58"/>
      <c r="N37" s="58"/>
      <c r="O37" s="58"/>
      <c r="P37" s="58"/>
      <c r="Q37" s="58"/>
      <c r="R37" s="58"/>
      <c r="S37" s="58"/>
      <c r="T37" s="58"/>
      <c r="U37" s="58"/>
      <c r="V37" s="58"/>
      <c r="W37" s="58"/>
      <c r="X37" s="58"/>
      <c r="Y37" s="58"/>
      <c r="Z37" s="58"/>
      <c r="AA37" s="58"/>
      <c r="AB37" s="58"/>
      <c r="AC37" s="58"/>
      <c r="AD37" s="58"/>
      <c r="AE37" s="58"/>
      <c r="AF37" s="58"/>
      <c r="AG37" s="58"/>
      <c r="AH37" s="58"/>
      <c r="AI37" s="58"/>
      <c r="AJ37" s="58"/>
      <c r="AK37" s="58"/>
      <c r="AL37" s="58"/>
      <c r="AM37" s="58"/>
      <c r="AN37" s="58"/>
      <c r="AO37" s="58"/>
      <c r="AP37" s="58"/>
      <c r="AQ37" s="58"/>
      <c r="AR37" s="58"/>
      <c r="AS37" s="58"/>
      <c r="AT37" s="58"/>
      <c r="AU37" s="58"/>
      <c r="AV37" s="58"/>
      <c r="AW37" s="58"/>
      <c r="AX37" s="58"/>
      <c r="AY37" s="58"/>
      <c r="AZ37" s="58"/>
      <c r="BA37" s="58"/>
      <c r="BB37" s="58"/>
      <c r="BC37" s="58"/>
      <c r="BD37" s="58"/>
      <c r="BE37" s="58"/>
      <c r="BF37" s="58"/>
      <c r="BG37" s="58"/>
      <c r="BH37" s="58"/>
      <c r="BI37" s="58"/>
      <c r="BJ37" s="58"/>
      <c r="BK37" s="58"/>
      <c r="BL37" s="58"/>
      <c r="BM37" s="58"/>
      <c r="BN37" s="58"/>
      <c r="BO37" s="58"/>
      <c r="BP37" s="58"/>
      <c r="BQ37" s="58"/>
      <c r="BR37" s="58"/>
      <c r="BS37" s="58"/>
      <c r="BT37" s="58"/>
      <c r="BU37" s="58"/>
      <c r="BV37" s="58"/>
      <c r="BW37" s="58"/>
      <c r="BX37" s="58"/>
      <c r="BY37" s="58"/>
      <c r="BZ37" s="58"/>
      <c r="CA37" s="58"/>
      <c r="CB37" s="58"/>
      <c r="CC37" s="58"/>
      <c r="CD37" s="58"/>
      <c r="CE37" s="58"/>
      <c r="CF37" s="58"/>
      <c r="CG37" s="58"/>
      <c r="CH37" s="58"/>
      <c r="CI37" s="58"/>
      <c r="CJ37" s="58"/>
      <c r="CK37" s="58"/>
      <c r="CL37" s="58"/>
      <c r="CM37" s="58"/>
      <c r="CN37" s="58"/>
      <c r="CO37" s="58"/>
      <c r="CP37" s="58"/>
      <c r="CQ37" s="58"/>
      <c r="CR37" s="58"/>
      <c r="CS37" s="58"/>
      <c r="CT37" s="58"/>
      <c r="CU37" s="58"/>
      <c r="CV37" s="58"/>
      <c r="CW37" s="58"/>
      <c r="CX37" s="58"/>
      <c r="CY37" s="58"/>
      <c r="CZ37" s="58"/>
      <c r="DA37" s="58"/>
      <c r="DB37" s="58"/>
      <c r="DC37" s="58"/>
      <c r="DD37" s="58"/>
      <c r="DE37" s="58"/>
      <c r="DF37" s="58"/>
      <c r="DG37" s="58"/>
      <c r="DH37" s="58"/>
      <c r="DI37" s="58"/>
      <c r="DJ37" s="58"/>
      <c r="DK37" s="58"/>
      <c r="DL37" s="58"/>
      <c r="DM37" s="58"/>
      <c r="DN37" s="58"/>
      <c r="DO37" s="58"/>
      <c r="DP37" s="58"/>
      <c r="DQ37" s="58"/>
      <c r="DR37" s="58"/>
      <c r="DS37" s="58"/>
      <c r="DT37" s="136"/>
      <c r="DV37" s="135"/>
      <c r="DW37" s="58"/>
      <c r="DX37" s="58"/>
      <c r="DY37" s="58"/>
      <c r="DZ37" s="58"/>
      <c r="EA37" s="58"/>
      <c r="EB37" s="58"/>
      <c r="EC37" s="58"/>
      <c r="ED37" s="58"/>
      <c r="EE37" s="58"/>
      <c r="EF37" s="136"/>
    </row>
    <row r="38" spans="1:136" s="49" customFormat="1" ht="15.75" customHeight="1">
      <c r="A38" s="59"/>
      <c r="B38" s="252" t="s">
        <v>22</v>
      </c>
      <c r="C38" s="222"/>
      <c r="D38" s="58"/>
      <c r="E38" s="58"/>
      <c r="F38" s="58"/>
      <c r="G38" s="58"/>
      <c r="H38" s="58"/>
      <c r="I38" s="58"/>
      <c r="J38" s="58"/>
      <c r="K38" s="58"/>
      <c r="L38" s="58"/>
      <c r="M38" s="58"/>
      <c r="N38" s="58"/>
      <c r="O38" s="58"/>
      <c r="P38" s="58"/>
      <c r="Q38" s="58"/>
      <c r="R38" s="58"/>
      <c r="S38" s="58"/>
      <c r="T38" s="58"/>
      <c r="U38" s="58"/>
      <c r="V38" s="58"/>
      <c r="W38" s="58"/>
      <c r="X38" s="58"/>
      <c r="Y38" s="58"/>
      <c r="Z38" s="58"/>
      <c r="AA38" s="58"/>
      <c r="AB38" s="58"/>
      <c r="AC38" s="58"/>
      <c r="AD38" s="58"/>
      <c r="AE38" s="58"/>
      <c r="AF38" s="58"/>
      <c r="AG38" s="58"/>
      <c r="AH38" s="58"/>
      <c r="AI38" s="58"/>
      <c r="AJ38" s="58"/>
      <c r="AK38" s="58"/>
      <c r="AL38" s="58"/>
      <c r="AM38" s="58"/>
      <c r="AN38" s="58"/>
      <c r="AO38" s="58"/>
      <c r="AP38" s="58"/>
      <c r="AQ38" s="58"/>
      <c r="AR38" s="58"/>
      <c r="AS38" s="58"/>
      <c r="AT38" s="58"/>
      <c r="AU38" s="58"/>
      <c r="AV38" s="58"/>
      <c r="AW38" s="58"/>
      <c r="AX38" s="58"/>
      <c r="AY38" s="58"/>
      <c r="AZ38" s="58"/>
      <c r="BA38" s="58"/>
      <c r="BB38" s="58"/>
      <c r="BC38" s="58"/>
      <c r="BD38" s="58"/>
      <c r="BE38" s="58"/>
      <c r="BF38" s="58"/>
      <c r="BG38" s="58"/>
      <c r="BH38" s="58"/>
      <c r="BI38" s="58"/>
      <c r="BJ38" s="58"/>
      <c r="BK38" s="58"/>
      <c r="BL38" s="58"/>
      <c r="BM38" s="58"/>
      <c r="BN38" s="58"/>
      <c r="BO38" s="58"/>
      <c r="BP38" s="58"/>
      <c r="BQ38" s="58"/>
      <c r="BR38" s="58"/>
      <c r="BS38" s="58"/>
      <c r="BT38" s="58"/>
      <c r="BU38" s="58"/>
      <c r="BV38" s="58"/>
      <c r="BW38" s="58"/>
      <c r="BX38" s="58"/>
      <c r="BY38" s="58"/>
      <c r="BZ38" s="58"/>
      <c r="CA38" s="58"/>
      <c r="CB38" s="58"/>
      <c r="CC38" s="58"/>
      <c r="CD38" s="58"/>
      <c r="CE38" s="58"/>
      <c r="CF38" s="58"/>
      <c r="CG38" s="58"/>
      <c r="CH38" s="58"/>
      <c r="CI38" s="58"/>
      <c r="CJ38" s="58"/>
      <c r="CK38" s="58"/>
      <c r="CL38" s="58"/>
      <c r="CM38" s="58"/>
      <c r="CN38" s="58"/>
      <c r="CO38" s="58"/>
      <c r="CP38" s="58"/>
      <c r="CQ38" s="58"/>
      <c r="CR38" s="58"/>
      <c r="CS38" s="58"/>
      <c r="CT38" s="58"/>
      <c r="CU38" s="58"/>
      <c r="CV38" s="58"/>
      <c r="CW38" s="58"/>
      <c r="CX38" s="58"/>
      <c r="CY38" s="58"/>
      <c r="CZ38" s="58"/>
      <c r="DA38" s="58"/>
      <c r="DB38" s="58"/>
      <c r="DC38" s="58"/>
      <c r="DD38" s="58"/>
      <c r="DE38" s="58"/>
      <c r="DF38" s="58"/>
      <c r="DG38" s="58"/>
      <c r="DH38" s="58"/>
      <c r="DI38" s="58"/>
      <c r="DJ38" s="58"/>
      <c r="DK38" s="58"/>
      <c r="DL38" s="58"/>
      <c r="DM38" s="58"/>
      <c r="DN38" s="58"/>
      <c r="DO38" s="58"/>
      <c r="DP38" s="58"/>
      <c r="DQ38" s="58"/>
      <c r="DR38" s="58"/>
      <c r="DS38" s="58"/>
      <c r="DT38" s="136"/>
      <c r="DV38" s="135"/>
      <c r="DW38" s="58"/>
      <c r="DX38" s="58"/>
      <c r="DY38" s="58"/>
      <c r="DZ38" s="58"/>
      <c r="EA38" s="58"/>
      <c r="EB38" s="58"/>
      <c r="EC38" s="58"/>
      <c r="ED38" s="58"/>
      <c r="EE38" s="58"/>
      <c r="EF38" s="136"/>
    </row>
    <row r="39" spans="1:136" s="49" customFormat="1" ht="15.75" customHeight="1">
      <c r="A39" s="59"/>
      <c r="B39" s="253" t="str">
        <f>'PERPETUITY MIDDLEMAN INPUT TAB'!B70</f>
        <v>Amenity / Trash / Pest</v>
      </c>
      <c r="C39" s="357">
        <f>'PERPETUITY MIDDLEMAN INPUT TAB'!C70*'PERPETUITY MIDDLEMAN INPUT TAB'!D70</f>
        <v>0</v>
      </c>
      <c r="D39" s="58">
        <f t="shared" ref="D39:AI39" si="159">C39*(1+D$22)</f>
        <v>0</v>
      </c>
      <c r="E39" s="58">
        <f t="shared" si="159"/>
        <v>0</v>
      </c>
      <c r="F39" s="58">
        <f t="shared" si="159"/>
        <v>0</v>
      </c>
      <c r="G39" s="58">
        <f t="shared" si="159"/>
        <v>0</v>
      </c>
      <c r="H39" s="58">
        <f t="shared" si="159"/>
        <v>0</v>
      </c>
      <c r="I39" s="58">
        <f t="shared" si="159"/>
        <v>0</v>
      </c>
      <c r="J39" s="58">
        <f t="shared" si="159"/>
        <v>0</v>
      </c>
      <c r="K39" s="58">
        <f t="shared" si="159"/>
        <v>0</v>
      </c>
      <c r="L39" s="58">
        <f t="shared" si="159"/>
        <v>0</v>
      </c>
      <c r="M39" s="58">
        <f t="shared" si="159"/>
        <v>0</v>
      </c>
      <c r="N39" s="58">
        <f t="shared" si="159"/>
        <v>0</v>
      </c>
      <c r="O39" s="58">
        <f t="shared" si="159"/>
        <v>0</v>
      </c>
      <c r="P39" s="58">
        <f t="shared" si="159"/>
        <v>0</v>
      </c>
      <c r="Q39" s="58">
        <f t="shared" si="159"/>
        <v>0</v>
      </c>
      <c r="R39" s="58">
        <f t="shared" si="159"/>
        <v>0</v>
      </c>
      <c r="S39" s="58">
        <f t="shared" si="159"/>
        <v>0</v>
      </c>
      <c r="T39" s="58">
        <f t="shared" si="159"/>
        <v>0</v>
      </c>
      <c r="U39" s="58">
        <f t="shared" si="159"/>
        <v>0</v>
      </c>
      <c r="V39" s="58">
        <f t="shared" si="159"/>
        <v>0</v>
      </c>
      <c r="W39" s="58">
        <f t="shared" si="159"/>
        <v>0</v>
      </c>
      <c r="X39" s="58">
        <f t="shared" si="159"/>
        <v>0</v>
      </c>
      <c r="Y39" s="58">
        <f t="shared" si="159"/>
        <v>0</v>
      </c>
      <c r="Z39" s="58">
        <f t="shared" si="159"/>
        <v>0</v>
      </c>
      <c r="AA39" s="58">
        <f t="shared" si="159"/>
        <v>0</v>
      </c>
      <c r="AB39" s="58">
        <f t="shared" si="159"/>
        <v>0</v>
      </c>
      <c r="AC39" s="58">
        <f t="shared" si="159"/>
        <v>0</v>
      </c>
      <c r="AD39" s="58">
        <f t="shared" si="159"/>
        <v>0</v>
      </c>
      <c r="AE39" s="58">
        <f t="shared" si="159"/>
        <v>0</v>
      </c>
      <c r="AF39" s="58">
        <f t="shared" si="159"/>
        <v>0</v>
      </c>
      <c r="AG39" s="58">
        <f t="shared" si="159"/>
        <v>0</v>
      </c>
      <c r="AH39" s="58">
        <f t="shared" si="159"/>
        <v>0</v>
      </c>
      <c r="AI39" s="58">
        <f t="shared" si="159"/>
        <v>0</v>
      </c>
      <c r="AJ39" s="58">
        <f t="shared" ref="AJ39:BO39" si="160">AI39*(1+AJ$22)</f>
        <v>0</v>
      </c>
      <c r="AK39" s="58">
        <f t="shared" si="160"/>
        <v>0</v>
      </c>
      <c r="AL39" s="58">
        <f t="shared" si="160"/>
        <v>0</v>
      </c>
      <c r="AM39" s="58">
        <f t="shared" si="160"/>
        <v>0</v>
      </c>
      <c r="AN39" s="58">
        <f t="shared" si="160"/>
        <v>0</v>
      </c>
      <c r="AO39" s="58">
        <f t="shared" si="160"/>
        <v>0</v>
      </c>
      <c r="AP39" s="58">
        <f t="shared" si="160"/>
        <v>0</v>
      </c>
      <c r="AQ39" s="58">
        <f t="shared" si="160"/>
        <v>0</v>
      </c>
      <c r="AR39" s="58">
        <f t="shared" si="160"/>
        <v>0</v>
      </c>
      <c r="AS39" s="58">
        <f t="shared" si="160"/>
        <v>0</v>
      </c>
      <c r="AT39" s="58">
        <f t="shared" si="160"/>
        <v>0</v>
      </c>
      <c r="AU39" s="58">
        <f t="shared" si="160"/>
        <v>0</v>
      </c>
      <c r="AV39" s="58">
        <f t="shared" si="160"/>
        <v>0</v>
      </c>
      <c r="AW39" s="58">
        <f t="shared" si="160"/>
        <v>0</v>
      </c>
      <c r="AX39" s="58">
        <f t="shared" si="160"/>
        <v>0</v>
      </c>
      <c r="AY39" s="58">
        <f t="shared" si="160"/>
        <v>0</v>
      </c>
      <c r="AZ39" s="58">
        <f t="shared" si="160"/>
        <v>0</v>
      </c>
      <c r="BA39" s="58">
        <f t="shared" si="160"/>
        <v>0</v>
      </c>
      <c r="BB39" s="58">
        <f t="shared" si="160"/>
        <v>0</v>
      </c>
      <c r="BC39" s="58">
        <f t="shared" si="160"/>
        <v>0</v>
      </c>
      <c r="BD39" s="58">
        <f t="shared" si="160"/>
        <v>0</v>
      </c>
      <c r="BE39" s="58">
        <f t="shared" si="160"/>
        <v>0</v>
      </c>
      <c r="BF39" s="58">
        <f t="shared" si="160"/>
        <v>0</v>
      </c>
      <c r="BG39" s="58">
        <f t="shared" si="160"/>
        <v>0</v>
      </c>
      <c r="BH39" s="58">
        <f t="shared" si="160"/>
        <v>0</v>
      </c>
      <c r="BI39" s="58">
        <f t="shared" si="160"/>
        <v>0</v>
      </c>
      <c r="BJ39" s="58">
        <f t="shared" si="160"/>
        <v>0</v>
      </c>
      <c r="BK39" s="58">
        <f t="shared" si="160"/>
        <v>0</v>
      </c>
      <c r="BL39" s="58">
        <f t="shared" si="160"/>
        <v>0</v>
      </c>
      <c r="BM39" s="58">
        <f t="shared" si="160"/>
        <v>0</v>
      </c>
      <c r="BN39" s="58">
        <f t="shared" si="160"/>
        <v>0</v>
      </c>
      <c r="BO39" s="58">
        <f t="shared" si="160"/>
        <v>0</v>
      </c>
      <c r="BP39" s="58">
        <f t="shared" ref="BP39:CU39" si="161">BO39*(1+BP$22)</f>
        <v>0</v>
      </c>
      <c r="BQ39" s="58">
        <f t="shared" si="161"/>
        <v>0</v>
      </c>
      <c r="BR39" s="58">
        <f t="shared" si="161"/>
        <v>0</v>
      </c>
      <c r="BS39" s="58">
        <f t="shared" si="161"/>
        <v>0</v>
      </c>
      <c r="BT39" s="58">
        <f t="shared" si="161"/>
        <v>0</v>
      </c>
      <c r="BU39" s="58">
        <f t="shared" si="161"/>
        <v>0</v>
      </c>
      <c r="BV39" s="58">
        <f t="shared" si="161"/>
        <v>0</v>
      </c>
      <c r="BW39" s="58">
        <f t="shared" si="161"/>
        <v>0</v>
      </c>
      <c r="BX39" s="58">
        <f t="shared" si="161"/>
        <v>0</v>
      </c>
      <c r="BY39" s="58">
        <f t="shared" si="161"/>
        <v>0</v>
      </c>
      <c r="BZ39" s="58">
        <f t="shared" si="161"/>
        <v>0</v>
      </c>
      <c r="CA39" s="58">
        <f t="shared" si="161"/>
        <v>0</v>
      </c>
      <c r="CB39" s="58">
        <f t="shared" si="161"/>
        <v>0</v>
      </c>
      <c r="CC39" s="58">
        <f t="shared" si="161"/>
        <v>0</v>
      </c>
      <c r="CD39" s="58">
        <f t="shared" si="161"/>
        <v>0</v>
      </c>
      <c r="CE39" s="58">
        <f t="shared" si="161"/>
        <v>0</v>
      </c>
      <c r="CF39" s="58">
        <f t="shared" si="161"/>
        <v>0</v>
      </c>
      <c r="CG39" s="58">
        <f t="shared" si="161"/>
        <v>0</v>
      </c>
      <c r="CH39" s="58">
        <f t="shared" si="161"/>
        <v>0</v>
      </c>
      <c r="CI39" s="58">
        <f t="shared" si="161"/>
        <v>0</v>
      </c>
      <c r="CJ39" s="58">
        <f t="shared" si="161"/>
        <v>0</v>
      </c>
      <c r="CK39" s="58">
        <f t="shared" si="161"/>
        <v>0</v>
      </c>
      <c r="CL39" s="58">
        <f t="shared" si="161"/>
        <v>0</v>
      </c>
      <c r="CM39" s="58">
        <f t="shared" si="161"/>
        <v>0</v>
      </c>
      <c r="CN39" s="58">
        <f t="shared" si="161"/>
        <v>0</v>
      </c>
      <c r="CO39" s="58">
        <f t="shared" si="161"/>
        <v>0</v>
      </c>
      <c r="CP39" s="58">
        <f t="shared" si="161"/>
        <v>0</v>
      </c>
      <c r="CQ39" s="58">
        <f t="shared" si="161"/>
        <v>0</v>
      </c>
      <c r="CR39" s="58">
        <f t="shared" si="161"/>
        <v>0</v>
      </c>
      <c r="CS39" s="58">
        <f t="shared" si="161"/>
        <v>0</v>
      </c>
      <c r="CT39" s="58">
        <f t="shared" si="161"/>
        <v>0</v>
      </c>
      <c r="CU39" s="58">
        <f t="shared" si="161"/>
        <v>0</v>
      </c>
      <c r="CV39" s="58">
        <f t="shared" ref="CV39:DT39" si="162">CU39*(1+CV$22)</f>
        <v>0</v>
      </c>
      <c r="CW39" s="58">
        <f t="shared" si="162"/>
        <v>0</v>
      </c>
      <c r="CX39" s="58">
        <f t="shared" si="162"/>
        <v>0</v>
      </c>
      <c r="CY39" s="58">
        <f t="shared" si="162"/>
        <v>0</v>
      </c>
      <c r="CZ39" s="58">
        <f t="shared" si="162"/>
        <v>0</v>
      </c>
      <c r="DA39" s="58">
        <f t="shared" si="162"/>
        <v>0</v>
      </c>
      <c r="DB39" s="58">
        <f t="shared" si="162"/>
        <v>0</v>
      </c>
      <c r="DC39" s="58">
        <f t="shared" si="162"/>
        <v>0</v>
      </c>
      <c r="DD39" s="58">
        <f t="shared" si="162"/>
        <v>0</v>
      </c>
      <c r="DE39" s="58">
        <f t="shared" si="162"/>
        <v>0</v>
      </c>
      <c r="DF39" s="58">
        <f t="shared" si="162"/>
        <v>0</v>
      </c>
      <c r="DG39" s="58">
        <f t="shared" si="162"/>
        <v>0</v>
      </c>
      <c r="DH39" s="58">
        <f t="shared" si="162"/>
        <v>0</v>
      </c>
      <c r="DI39" s="58">
        <f t="shared" si="162"/>
        <v>0</v>
      </c>
      <c r="DJ39" s="58">
        <f t="shared" si="162"/>
        <v>0</v>
      </c>
      <c r="DK39" s="58">
        <f t="shared" si="162"/>
        <v>0</v>
      </c>
      <c r="DL39" s="58">
        <f t="shared" si="162"/>
        <v>0</v>
      </c>
      <c r="DM39" s="58">
        <f t="shared" si="162"/>
        <v>0</v>
      </c>
      <c r="DN39" s="58">
        <f t="shared" si="162"/>
        <v>0</v>
      </c>
      <c r="DO39" s="58">
        <f t="shared" si="162"/>
        <v>0</v>
      </c>
      <c r="DP39" s="58">
        <f t="shared" si="162"/>
        <v>0</v>
      </c>
      <c r="DQ39" s="58">
        <f t="shared" si="162"/>
        <v>0</v>
      </c>
      <c r="DR39" s="58">
        <f t="shared" si="162"/>
        <v>0</v>
      </c>
      <c r="DS39" s="58">
        <f t="shared" si="162"/>
        <v>0</v>
      </c>
      <c r="DT39" s="136">
        <f t="shared" si="162"/>
        <v>0</v>
      </c>
      <c r="DV39" s="135">
        <f t="shared" ref="DV39:EF54" si="163">SUMIF($D$4:$DT$4,DV$4,$D39:$DT39)</f>
        <v>0</v>
      </c>
      <c r="DW39" s="58">
        <f t="shared" si="163"/>
        <v>0</v>
      </c>
      <c r="DX39" s="58">
        <f t="shared" si="163"/>
        <v>0</v>
      </c>
      <c r="DY39" s="58">
        <f t="shared" si="163"/>
        <v>0</v>
      </c>
      <c r="DZ39" s="58">
        <f t="shared" si="163"/>
        <v>0</v>
      </c>
      <c r="EA39" s="58">
        <f t="shared" si="163"/>
        <v>0</v>
      </c>
      <c r="EB39" s="58">
        <f t="shared" si="163"/>
        <v>0</v>
      </c>
      <c r="EC39" s="58">
        <f t="shared" si="163"/>
        <v>0</v>
      </c>
      <c r="ED39" s="58">
        <f t="shared" si="163"/>
        <v>0</v>
      </c>
      <c r="EE39" s="58">
        <f t="shared" si="163"/>
        <v>0</v>
      </c>
      <c r="EF39" s="136">
        <f t="shared" si="163"/>
        <v>0</v>
      </c>
    </row>
    <row r="40" spans="1:136" s="49" customFormat="1" ht="15.75" customHeight="1">
      <c r="A40" s="59"/>
      <c r="B40" s="253" t="str">
        <f>'PERPETUITY MIDDLEMAN INPUT TAB'!B71</f>
        <v>Bulk Wifi</v>
      </c>
      <c r="C40" s="222">
        <f>'PERPETUITY MIDDLEMAN INPUT TAB'!C71*'PERPETUITY MIDDLEMAN INPUT TAB'!D71</f>
        <v>0</v>
      </c>
      <c r="D40" s="58">
        <f t="shared" ref="D40:AI40" si="164">C40*(1+D$22)</f>
        <v>0</v>
      </c>
      <c r="E40" s="58">
        <f t="shared" si="164"/>
        <v>0</v>
      </c>
      <c r="F40" s="58">
        <f t="shared" si="164"/>
        <v>0</v>
      </c>
      <c r="G40" s="58">
        <f t="shared" si="164"/>
        <v>0</v>
      </c>
      <c r="H40" s="58">
        <f t="shared" si="164"/>
        <v>0</v>
      </c>
      <c r="I40" s="58">
        <f t="shared" si="164"/>
        <v>0</v>
      </c>
      <c r="J40" s="58">
        <f t="shared" si="164"/>
        <v>0</v>
      </c>
      <c r="K40" s="58">
        <f t="shared" si="164"/>
        <v>0</v>
      </c>
      <c r="L40" s="58">
        <f t="shared" si="164"/>
        <v>0</v>
      </c>
      <c r="M40" s="58">
        <f t="shared" si="164"/>
        <v>0</v>
      </c>
      <c r="N40" s="58">
        <f t="shared" si="164"/>
        <v>0</v>
      </c>
      <c r="O40" s="58">
        <f t="shared" si="164"/>
        <v>0</v>
      </c>
      <c r="P40" s="58">
        <f t="shared" si="164"/>
        <v>0</v>
      </c>
      <c r="Q40" s="58">
        <f t="shared" si="164"/>
        <v>0</v>
      </c>
      <c r="R40" s="58">
        <f t="shared" si="164"/>
        <v>0</v>
      </c>
      <c r="S40" s="58">
        <f t="shared" si="164"/>
        <v>0</v>
      </c>
      <c r="T40" s="58">
        <f t="shared" si="164"/>
        <v>0</v>
      </c>
      <c r="U40" s="58">
        <f t="shared" si="164"/>
        <v>0</v>
      </c>
      <c r="V40" s="58">
        <f t="shared" si="164"/>
        <v>0</v>
      </c>
      <c r="W40" s="58">
        <f t="shared" si="164"/>
        <v>0</v>
      </c>
      <c r="X40" s="58">
        <f t="shared" si="164"/>
        <v>0</v>
      </c>
      <c r="Y40" s="58">
        <f t="shared" si="164"/>
        <v>0</v>
      </c>
      <c r="Z40" s="58">
        <f t="shared" si="164"/>
        <v>0</v>
      </c>
      <c r="AA40" s="58">
        <f t="shared" si="164"/>
        <v>0</v>
      </c>
      <c r="AB40" s="58">
        <f t="shared" si="164"/>
        <v>0</v>
      </c>
      <c r="AC40" s="58">
        <f t="shared" si="164"/>
        <v>0</v>
      </c>
      <c r="AD40" s="58">
        <f t="shared" si="164"/>
        <v>0</v>
      </c>
      <c r="AE40" s="58">
        <f t="shared" si="164"/>
        <v>0</v>
      </c>
      <c r="AF40" s="58">
        <f t="shared" si="164"/>
        <v>0</v>
      </c>
      <c r="AG40" s="58">
        <f t="shared" si="164"/>
        <v>0</v>
      </c>
      <c r="AH40" s="58">
        <f t="shared" si="164"/>
        <v>0</v>
      </c>
      <c r="AI40" s="58">
        <f t="shared" si="164"/>
        <v>0</v>
      </c>
      <c r="AJ40" s="58">
        <f t="shared" ref="AJ40:BO40" si="165">AI40*(1+AJ$22)</f>
        <v>0</v>
      </c>
      <c r="AK40" s="58">
        <f t="shared" si="165"/>
        <v>0</v>
      </c>
      <c r="AL40" s="58">
        <f t="shared" si="165"/>
        <v>0</v>
      </c>
      <c r="AM40" s="58">
        <f t="shared" si="165"/>
        <v>0</v>
      </c>
      <c r="AN40" s="58">
        <f t="shared" si="165"/>
        <v>0</v>
      </c>
      <c r="AO40" s="58">
        <f t="shared" si="165"/>
        <v>0</v>
      </c>
      <c r="AP40" s="58">
        <f t="shared" si="165"/>
        <v>0</v>
      </c>
      <c r="AQ40" s="58">
        <f t="shared" si="165"/>
        <v>0</v>
      </c>
      <c r="AR40" s="58">
        <f t="shared" si="165"/>
        <v>0</v>
      </c>
      <c r="AS40" s="58">
        <f t="shared" si="165"/>
        <v>0</v>
      </c>
      <c r="AT40" s="58">
        <f t="shared" si="165"/>
        <v>0</v>
      </c>
      <c r="AU40" s="58">
        <f t="shared" si="165"/>
        <v>0</v>
      </c>
      <c r="AV40" s="58">
        <f t="shared" si="165"/>
        <v>0</v>
      </c>
      <c r="AW40" s="58">
        <f t="shared" si="165"/>
        <v>0</v>
      </c>
      <c r="AX40" s="58">
        <f t="shared" si="165"/>
        <v>0</v>
      </c>
      <c r="AY40" s="58">
        <f t="shared" si="165"/>
        <v>0</v>
      </c>
      <c r="AZ40" s="58">
        <f t="shared" si="165"/>
        <v>0</v>
      </c>
      <c r="BA40" s="58">
        <f t="shared" si="165"/>
        <v>0</v>
      </c>
      <c r="BB40" s="58">
        <f t="shared" si="165"/>
        <v>0</v>
      </c>
      <c r="BC40" s="58">
        <f t="shared" si="165"/>
        <v>0</v>
      </c>
      <c r="BD40" s="58">
        <f t="shared" si="165"/>
        <v>0</v>
      </c>
      <c r="BE40" s="58">
        <f t="shared" si="165"/>
        <v>0</v>
      </c>
      <c r="BF40" s="58">
        <f t="shared" si="165"/>
        <v>0</v>
      </c>
      <c r="BG40" s="58">
        <f t="shared" si="165"/>
        <v>0</v>
      </c>
      <c r="BH40" s="58">
        <f t="shared" si="165"/>
        <v>0</v>
      </c>
      <c r="BI40" s="58">
        <f t="shared" si="165"/>
        <v>0</v>
      </c>
      <c r="BJ40" s="58">
        <f t="shared" si="165"/>
        <v>0</v>
      </c>
      <c r="BK40" s="58">
        <f t="shared" si="165"/>
        <v>0</v>
      </c>
      <c r="BL40" s="58">
        <f t="shared" si="165"/>
        <v>0</v>
      </c>
      <c r="BM40" s="58">
        <f t="shared" si="165"/>
        <v>0</v>
      </c>
      <c r="BN40" s="58">
        <f t="shared" si="165"/>
        <v>0</v>
      </c>
      <c r="BO40" s="58">
        <f t="shared" si="165"/>
        <v>0</v>
      </c>
      <c r="BP40" s="58">
        <f t="shared" ref="BP40:CU40" si="166">BO40*(1+BP$22)</f>
        <v>0</v>
      </c>
      <c r="BQ40" s="58">
        <f t="shared" si="166"/>
        <v>0</v>
      </c>
      <c r="BR40" s="58">
        <f t="shared" si="166"/>
        <v>0</v>
      </c>
      <c r="BS40" s="58">
        <f t="shared" si="166"/>
        <v>0</v>
      </c>
      <c r="BT40" s="58">
        <f t="shared" si="166"/>
        <v>0</v>
      </c>
      <c r="BU40" s="58">
        <f t="shared" si="166"/>
        <v>0</v>
      </c>
      <c r="BV40" s="58">
        <f t="shared" si="166"/>
        <v>0</v>
      </c>
      <c r="BW40" s="58">
        <f t="shared" si="166"/>
        <v>0</v>
      </c>
      <c r="BX40" s="58">
        <f t="shared" si="166"/>
        <v>0</v>
      </c>
      <c r="BY40" s="58">
        <f t="shared" si="166"/>
        <v>0</v>
      </c>
      <c r="BZ40" s="58">
        <f t="shared" si="166"/>
        <v>0</v>
      </c>
      <c r="CA40" s="58">
        <f t="shared" si="166"/>
        <v>0</v>
      </c>
      <c r="CB40" s="58">
        <f t="shared" si="166"/>
        <v>0</v>
      </c>
      <c r="CC40" s="58">
        <f t="shared" si="166"/>
        <v>0</v>
      </c>
      <c r="CD40" s="58">
        <f t="shared" si="166"/>
        <v>0</v>
      </c>
      <c r="CE40" s="58">
        <f t="shared" si="166"/>
        <v>0</v>
      </c>
      <c r="CF40" s="58">
        <f t="shared" si="166"/>
        <v>0</v>
      </c>
      <c r="CG40" s="58">
        <f t="shared" si="166"/>
        <v>0</v>
      </c>
      <c r="CH40" s="58">
        <f t="shared" si="166"/>
        <v>0</v>
      </c>
      <c r="CI40" s="58">
        <f t="shared" si="166"/>
        <v>0</v>
      </c>
      <c r="CJ40" s="58">
        <f t="shared" si="166"/>
        <v>0</v>
      </c>
      <c r="CK40" s="58">
        <f t="shared" si="166"/>
        <v>0</v>
      </c>
      <c r="CL40" s="58">
        <f t="shared" si="166"/>
        <v>0</v>
      </c>
      <c r="CM40" s="58">
        <f t="shared" si="166"/>
        <v>0</v>
      </c>
      <c r="CN40" s="58">
        <f t="shared" si="166"/>
        <v>0</v>
      </c>
      <c r="CO40" s="58">
        <f t="shared" si="166"/>
        <v>0</v>
      </c>
      <c r="CP40" s="58">
        <f t="shared" si="166"/>
        <v>0</v>
      </c>
      <c r="CQ40" s="58">
        <f t="shared" si="166"/>
        <v>0</v>
      </c>
      <c r="CR40" s="58">
        <f t="shared" si="166"/>
        <v>0</v>
      </c>
      <c r="CS40" s="58">
        <f t="shared" si="166"/>
        <v>0</v>
      </c>
      <c r="CT40" s="58">
        <f t="shared" si="166"/>
        <v>0</v>
      </c>
      <c r="CU40" s="58">
        <f t="shared" si="166"/>
        <v>0</v>
      </c>
      <c r="CV40" s="58">
        <f t="shared" ref="CV40:DT40" si="167">CU40*(1+CV$22)</f>
        <v>0</v>
      </c>
      <c r="CW40" s="58">
        <f t="shared" si="167"/>
        <v>0</v>
      </c>
      <c r="CX40" s="58">
        <f t="shared" si="167"/>
        <v>0</v>
      </c>
      <c r="CY40" s="58">
        <f t="shared" si="167"/>
        <v>0</v>
      </c>
      <c r="CZ40" s="58">
        <f t="shared" si="167"/>
        <v>0</v>
      </c>
      <c r="DA40" s="58">
        <f t="shared" si="167"/>
        <v>0</v>
      </c>
      <c r="DB40" s="58">
        <f t="shared" si="167"/>
        <v>0</v>
      </c>
      <c r="DC40" s="58">
        <f t="shared" si="167"/>
        <v>0</v>
      </c>
      <c r="DD40" s="58">
        <f t="shared" si="167"/>
        <v>0</v>
      </c>
      <c r="DE40" s="58">
        <f t="shared" si="167"/>
        <v>0</v>
      </c>
      <c r="DF40" s="58">
        <f t="shared" si="167"/>
        <v>0</v>
      </c>
      <c r="DG40" s="58">
        <f t="shared" si="167"/>
        <v>0</v>
      </c>
      <c r="DH40" s="58">
        <f t="shared" si="167"/>
        <v>0</v>
      </c>
      <c r="DI40" s="58">
        <f t="shared" si="167"/>
        <v>0</v>
      </c>
      <c r="DJ40" s="58">
        <f t="shared" si="167"/>
        <v>0</v>
      </c>
      <c r="DK40" s="58">
        <f t="shared" si="167"/>
        <v>0</v>
      </c>
      <c r="DL40" s="58">
        <f t="shared" si="167"/>
        <v>0</v>
      </c>
      <c r="DM40" s="58">
        <f t="shared" si="167"/>
        <v>0</v>
      </c>
      <c r="DN40" s="58">
        <f t="shared" si="167"/>
        <v>0</v>
      </c>
      <c r="DO40" s="58">
        <f t="shared" si="167"/>
        <v>0</v>
      </c>
      <c r="DP40" s="58">
        <f t="shared" si="167"/>
        <v>0</v>
      </c>
      <c r="DQ40" s="58">
        <f t="shared" si="167"/>
        <v>0</v>
      </c>
      <c r="DR40" s="58">
        <f t="shared" si="167"/>
        <v>0</v>
      </c>
      <c r="DS40" s="58">
        <f t="shared" si="167"/>
        <v>0</v>
      </c>
      <c r="DT40" s="136">
        <f t="shared" si="167"/>
        <v>0</v>
      </c>
      <c r="DV40" s="135">
        <f t="shared" si="163"/>
        <v>0</v>
      </c>
      <c r="DW40" s="58">
        <f t="shared" si="163"/>
        <v>0</v>
      </c>
      <c r="DX40" s="58">
        <f t="shared" si="163"/>
        <v>0</v>
      </c>
      <c r="DY40" s="58">
        <f t="shared" si="163"/>
        <v>0</v>
      </c>
      <c r="DZ40" s="58">
        <f t="shared" si="163"/>
        <v>0</v>
      </c>
      <c r="EA40" s="58">
        <f t="shared" si="163"/>
        <v>0</v>
      </c>
      <c r="EB40" s="58">
        <f t="shared" si="163"/>
        <v>0</v>
      </c>
      <c r="EC40" s="58">
        <f t="shared" si="163"/>
        <v>0</v>
      </c>
      <c r="ED40" s="58">
        <f t="shared" si="163"/>
        <v>0</v>
      </c>
      <c r="EE40" s="58">
        <f t="shared" si="163"/>
        <v>0</v>
      </c>
      <c r="EF40" s="136">
        <f t="shared" si="163"/>
        <v>0</v>
      </c>
    </row>
    <row r="41" spans="1:136" s="49" customFormat="1" ht="15.75" customHeight="1">
      <c r="A41" s="59"/>
      <c r="B41" s="253" t="str">
        <f>'PERPETUITY MIDDLEMAN INPUT TAB'!B72</f>
        <v>Application Fees / Admin / Other</v>
      </c>
      <c r="C41" s="222">
        <f>'PERPETUITY MIDDLEMAN INPUT TAB'!C72*'PERPETUITY MIDDLEMAN INPUT TAB'!D72</f>
        <v>0</v>
      </c>
      <c r="D41" s="58">
        <f t="shared" ref="D41:AI41" si="168">C41*(1+D$22)</f>
        <v>0</v>
      </c>
      <c r="E41" s="58">
        <f t="shared" si="168"/>
        <v>0</v>
      </c>
      <c r="F41" s="58">
        <f t="shared" si="168"/>
        <v>0</v>
      </c>
      <c r="G41" s="58">
        <f t="shared" si="168"/>
        <v>0</v>
      </c>
      <c r="H41" s="58">
        <f t="shared" si="168"/>
        <v>0</v>
      </c>
      <c r="I41" s="58">
        <f t="shared" si="168"/>
        <v>0</v>
      </c>
      <c r="J41" s="58">
        <f t="shared" si="168"/>
        <v>0</v>
      </c>
      <c r="K41" s="58">
        <f t="shared" si="168"/>
        <v>0</v>
      </c>
      <c r="L41" s="58">
        <f t="shared" si="168"/>
        <v>0</v>
      </c>
      <c r="M41" s="58">
        <f t="shared" si="168"/>
        <v>0</v>
      </c>
      <c r="N41" s="58">
        <f t="shared" si="168"/>
        <v>0</v>
      </c>
      <c r="O41" s="58">
        <f t="shared" si="168"/>
        <v>0</v>
      </c>
      <c r="P41" s="58">
        <f t="shared" si="168"/>
        <v>0</v>
      </c>
      <c r="Q41" s="58">
        <f t="shared" si="168"/>
        <v>0</v>
      </c>
      <c r="R41" s="58">
        <f t="shared" si="168"/>
        <v>0</v>
      </c>
      <c r="S41" s="58">
        <f t="shared" si="168"/>
        <v>0</v>
      </c>
      <c r="T41" s="58">
        <f t="shared" si="168"/>
        <v>0</v>
      </c>
      <c r="U41" s="58">
        <f t="shared" si="168"/>
        <v>0</v>
      </c>
      <c r="V41" s="58">
        <f t="shared" si="168"/>
        <v>0</v>
      </c>
      <c r="W41" s="58">
        <f t="shared" si="168"/>
        <v>0</v>
      </c>
      <c r="X41" s="58">
        <f t="shared" si="168"/>
        <v>0</v>
      </c>
      <c r="Y41" s="58">
        <f t="shared" si="168"/>
        <v>0</v>
      </c>
      <c r="Z41" s="58">
        <f t="shared" si="168"/>
        <v>0</v>
      </c>
      <c r="AA41" s="58">
        <f t="shared" si="168"/>
        <v>0</v>
      </c>
      <c r="AB41" s="58">
        <f t="shared" si="168"/>
        <v>0</v>
      </c>
      <c r="AC41" s="58">
        <f t="shared" si="168"/>
        <v>0</v>
      </c>
      <c r="AD41" s="58">
        <f t="shared" si="168"/>
        <v>0</v>
      </c>
      <c r="AE41" s="58">
        <f t="shared" si="168"/>
        <v>0</v>
      </c>
      <c r="AF41" s="58">
        <f t="shared" si="168"/>
        <v>0</v>
      </c>
      <c r="AG41" s="58">
        <f t="shared" si="168"/>
        <v>0</v>
      </c>
      <c r="AH41" s="58">
        <f t="shared" si="168"/>
        <v>0</v>
      </c>
      <c r="AI41" s="58">
        <f t="shared" si="168"/>
        <v>0</v>
      </c>
      <c r="AJ41" s="58">
        <f t="shared" ref="AJ41:BO41" si="169">AI41*(1+AJ$22)</f>
        <v>0</v>
      </c>
      <c r="AK41" s="58">
        <f t="shared" si="169"/>
        <v>0</v>
      </c>
      <c r="AL41" s="58">
        <f t="shared" si="169"/>
        <v>0</v>
      </c>
      <c r="AM41" s="58">
        <f t="shared" si="169"/>
        <v>0</v>
      </c>
      <c r="AN41" s="58">
        <f t="shared" si="169"/>
        <v>0</v>
      </c>
      <c r="AO41" s="58">
        <f t="shared" si="169"/>
        <v>0</v>
      </c>
      <c r="AP41" s="58">
        <f t="shared" si="169"/>
        <v>0</v>
      </c>
      <c r="AQ41" s="58">
        <f t="shared" si="169"/>
        <v>0</v>
      </c>
      <c r="AR41" s="58">
        <f t="shared" si="169"/>
        <v>0</v>
      </c>
      <c r="AS41" s="58">
        <f t="shared" si="169"/>
        <v>0</v>
      </c>
      <c r="AT41" s="58">
        <f t="shared" si="169"/>
        <v>0</v>
      </c>
      <c r="AU41" s="58">
        <f t="shared" si="169"/>
        <v>0</v>
      </c>
      <c r="AV41" s="58">
        <f t="shared" si="169"/>
        <v>0</v>
      </c>
      <c r="AW41" s="58">
        <f t="shared" si="169"/>
        <v>0</v>
      </c>
      <c r="AX41" s="58">
        <f t="shared" si="169"/>
        <v>0</v>
      </c>
      <c r="AY41" s="58">
        <f t="shared" si="169"/>
        <v>0</v>
      </c>
      <c r="AZ41" s="58">
        <f t="shared" si="169"/>
        <v>0</v>
      </c>
      <c r="BA41" s="58">
        <f t="shared" si="169"/>
        <v>0</v>
      </c>
      <c r="BB41" s="58">
        <f t="shared" si="169"/>
        <v>0</v>
      </c>
      <c r="BC41" s="58">
        <f t="shared" si="169"/>
        <v>0</v>
      </c>
      <c r="BD41" s="58">
        <f t="shared" si="169"/>
        <v>0</v>
      </c>
      <c r="BE41" s="58">
        <f t="shared" si="169"/>
        <v>0</v>
      </c>
      <c r="BF41" s="58">
        <f t="shared" si="169"/>
        <v>0</v>
      </c>
      <c r="BG41" s="58">
        <f t="shared" si="169"/>
        <v>0</v>
      </c>
      <c r="BH41" s="58">
        <f t="shared" si="169"/>
        <v>0</v>
      </c>
      <c r="BI41" s="58">
        <f t="shared" si="169"/>
        <v>0</v>
      </c>
      <c r="BJ41" s="58">
        <f t="shared" si="169"/>
        <v>0</v>
      </c>
      <c r="BK41" s="58">
        <f t="shared" si="169"/>
        <v>0</v>
      </c>
      <c r="BL41" s="58">
        <f t="shared" si="169"/>
        <v>0</v>
      </c>
      <c r="BM41" s="58">
        <f t="shared" si="169"/>
        <v>0</v>
      </c>
      <c r="BN41" s="58">
        <f t="shared" si="169"/>
        <v>0</v>
      </c>
      <c r="BO41" s="58">
        <f t="shared" si="169"/>
        <v>0</v>
      </c>
      <c r="BP41" s="58">
        <f t="shared" ref="BP41:CU41" si="170">BO41*(1+BP$22)</f>
        <v>0</v>
      </c>
      <c r="BQ41" s="58">
        <f t="shared" si="170"/>
        <v>0</v>
      </c>
      <c r="BR41" s="58">
        <f t="shared" si="170"/>
        <v>0</v>
      </c>
      <c r="BS41" s="58">
        <f t="shared" si="170"/>
        <v>0</v>
      </c>
      <c r="BT41" s="58">
        <f t="shared" si="170"/>
        <v>0</v>
      </c>
      <c r="BU41" s="58">
        <f t="shared" si="170"/>
        <v>0</v>
      </c>
      <c r="BV41" s="58">
        <f t="shared" si="170"/>
        <v>0</v>
      </c>
      <c r="BW41" s="58">
        <f t="shared" si="170"/>
        <v>0</v>
      </c>
      <c r="BX41" s="58">
        <f t="shared" si="170"/>
        <v>0</v>
      </c>
      <c r="BY41" s="58">
        <f t="shared" si="170"/>
        <v>0</v>
      </c>
      <c r="BZ41" s="58">
        <f t="shared" si="170"/>
        <v>0</v>
      </c>
      <c r="CA41" s="58">
        <f t="shared" si="170"/>
        <v>0</v>
      </c>
      <c r="CB41" s="58">
        <f t="shared" si="170"/>
        <v>0</v>
      </c>
      <c r="CC41" s="58">
        <f t="shared" si="170"/>
        <v>0</v>
      </c>
      <c r="CD41" s="58">
        <f t="shared" si="170"/>
        <v>0</v>
      </c>
      <c r="CE41" s="58">
        <f t="shared" si="170"/>
        <v>0</v>
      </c>
      <c r="CF41" s="58">
        <f t="shared" si="170"/>
        <v>0</v>
      </c>
      <c r="CG41" s="58">
        <f t="shared" si="170"/>
        <v>0</v>
      </c>
      <c r="CH41" s="58">
        <f t="shared" si="170"/>
        <v>0</v>
      </c>
      <c r="CI41" s="58">
        <f t="shared" si="170"/>
        <v>0</v>
      </c>
      <c r="CJ41" s="58">
        <f t="shared" si="170"/>
        <v>0</v>
      </c>
      <c r="CK41" s="58">
        <f t="shared" si="170"/>
        <v>0</v>
      </c>
      <c r="CL41" s="58">
        <f t="shared" si="170"/>
        <v>0</v>
      </c>
      <c r="CM41" s="58">
        <f t="shared" si="170"/>
        <v>0</v>
      </c>
      <c r="CN41" s="58">
        <f t="shared" si="170"/>
        <v>0</v>
      </c>
      <c r="CO41" s="58">
        <f t="shared" si="170"/>
        <v>0</v>
      </c>
      <c r="CP41" s="58">
        <f t="shared" si="170"/>
        <v>0</v>
      </c>
      <c r="CQ41" s="58">
        <f t="shared" si="170"/>
        <v>0</v>
      </c>
      <c r="CR41" s="58">
        <f t="shared" si="170"/>
        <v>0</v>
      </c>
      <c r="CS41" s="58">
        <f t="shared" si="170"/>
        <v>0</v>
      </c>
      <c r="CT41" s="58">
        <f t="shared" si="170"/>
        <v>0</v>
      </c>
      <c r="CU41" s="58">
        <f t="shared" si="170"/>
        <v>0</v>
      </c>
      <c r="CV41" s="58">
        <f t="shared" ref="CV41:DT41" si="171">CU41*(1+CV$22)</f>
        <v>0</v>
      </c>
      <c r="CW41" s="58">
        <f t="shared" si="171"/>
        <v>0</v>
      </c>
      <c r="CX41" s="58">
        <f t="shared" si="171"/>
        <v>0</v>
      </c>
      <c r="CY41" s="58">
        <f t="shared" si="171"/>
        <v>0</v>
      </c>
      <c r="CZ41" s="58">
        <f t="shared" si="171"/>
        <v>0</v>
      </c>
      <c r="DA41" s="58">
        <f t="shared" si="171"/>
        <v>0</v>
      </c>
      <c r="DB41" s="58">
        <f t="shared" si="171"/>
        <v>0</v>
      </c>
      <c r="DC41" s="58">
        <f t="shared" si="171"/>
        <v>0</v>
      </c>
      <c r="DD41" s="58">
        <f t="shared" si="171"/>
        <v>0</v>
      </c>
      <c r="DE41" s="58">
        <f t="shared" si="171"/>
        <v>0</v>
      </c>
      <c r="DF41" s="58">
        <f t="shared" si="171"/>
        <v>0</v>
      </c>
      <c r="DG41" s="58">
        <f t="shared" si="171"/>
        <v>0</v>
      </c>
      <c r="DH41" s="58">
        <f t="shared" si="171"/>
        <v>0</v>
      </c>
      <c r="DI41" s="58">
        <f t="shared" si="171"/>
        <v>0</v>
      </c>
      <c r="DJ41" s="58">
        <f t="shared" si="171"/>
        <v>0</v>
      </c>
      <c r="DK41" s="58">
        <f t="shared" si="171"/>
        <v>0</v>
      </c>
      <c r="DL41" s="58">
        <f t="shared" si="171"/>
        <v>0</v>
      </c>
      <c r="DM41" s="58">
        <f t="shared" si="171"/>
        <v>0</v>
      </c>
      <c r="DN41" s="58">
        <f t="shared" si="171"/>
        <v>0</v>
      </c>
      <c r="DO41" s="58">
        <f t="shared" si="171"/>
        <v>0</v>
      </c>
      <c r="DP41" s="58">
        <f t="shared" si="171"/>
        <v>0</v>
      </c>
      <c r="DQ41" s="58">
        <f t="shared" si="171"/>
        <v>0</v>
      </c>
      <c r="DR41" s="58">
        <f t="shared" si="171"/>
        <v>0</v>
      </c>
      <c r="DS41" s="58">
        <f t="shared" si="171"/>
        <v>0</v>
      </c>
      <c r="DT41" s="136">
        <f t="shared" si="171"/>
        <v>0</v>
      </c>
      <c r="DV41" s="135">
        <f t="shared" si="163"/>
        <v>0</v>
      </c>
      <c r="DW41" s="58">
        <f t="shared" si="163"/>
        <v>0</v>
      </c>
      <c r="DX41" s="58">
        <f t="shared" si="163"/>
        <v>0</v>
      </c>
      <c r="DY41" s="58">
        <f t="shared" si="163"/>
        <v>0</v>
      </c>
      <c r="DZ41" s="58">
        <f t="shared" si="163"/>
        <v>0</v>
      </c>
      <c r="EA41" s="58">
        <f t="shared" si="163"/>
        <v>0</v>
      </c>
      <c r="EB41" s="58">
        <f t="shared" si="163"/>
        <v>0</v>
      </c>
      <c r="EC41" s="58">
        <f t="shared" si="163"/>
        <v>0</v>
      </c>
      <c r="ED41" s="58">
        <f t="shared" si="163"/>
        <v>0</v>
      </c>
      <c r="EE41" s="58">
        <f t="shared" si="163"/>
        <v>0</v>
      </c>
      <c r="EF41" s="136">
        <f t="shared" si="163"/>
        <v>0</v>
      </c>
    </row>
    <row r="42" spans="1:136" s="49" customFormat="1" ht="15.75" customHeight="1">
      <c r="A42" s="59"/>
      <c r="B42" s="253" t="str">
        <f>'PERPETUITY MIDDLEMAN INPUT TAB'!B73</f>
        <v>RUBS</v>
      </c>
      <c r="C42" s="222">
        <f>'PERPETUITY MIDDLEMAN INPUT TAB'!C73*'PERPETUITY MIDDLEMAN INPUT TAB'!D73</f>
        <v>0</v>
      </c>
      <c r="D42" s="58">
        <f t="shared" ref="D42:AI42" si="172">C42*(1+D$22)</f>
        <v>0</v>
      </c>
      <c r="E42" s="58">
        <f t="shared" si="172"/>
        <v>0</v>
      </c>
      <c r="F42" s="58">
        <f t="shared" si="172"/>
        <v>0</v>
      </c>
      <c r="G42" s="58">
        <f t="shared" si="172"/>
        <v>0</v>
      </c>
      <c r="H42" s="58">
        <f t="shared" si="172"/>
        <v>0</v>
      </c>
      <c r="I42" s="58">
        <f t="shared" si="172"/>
        <v>0</v>
      </c>
      <c r="J42" s="58">
        <f t="shared" si="172"/>
        <v>0</v>
      </c>
      <c r="K42" s="58">
        <f t="shared" si="172"/>
        <v>0</v>
      </c>
      <c r="L42" s="58">
        <f t="shared" si="172"/>
        <v>0</v>
      </c>
      <c r="M42" s="58">
        <f t="shared" si="172"/>
        <v>0</v>
      </c>
      <c r="N42" s="58">
        <f t="shared" si="172"/>
        <v>0</v>
      </c>
      <c r="O42" s="58">
        <f t="shared" si="172"/>
        <v>0</v>
      </c>
      <c r="P42" s="58">
        <f t="shared" si="172"/>
        <v>0</v>
      </c>
      <c r="Q42" s="58">
        <f t="shared" si="172"/>
        <v>0</v>
      </c>
      <c r="R42" s="58">
        <f t="shared" si="172"/>
        <v>0</v>
      </c>
      <c r="S42" s="58">
        <f t="shared" si="172"/>
        <v>0</v>
      </c>
      <c r="T42" s="58">
        <f t="shared" si="172"/>
        <v>0</v>
      </c>
      <c r="U42" s="58">
        <f t="shared" si="172"/>
        <v>0</v>
      </c>
      <c r="V42" s="58">
        <f t="shared" si="172"/>
        <v>0</v>
      </c>
      <c r="W42" s="58">
        <f t="shared" si="172"/>
        <v>0</v>
      </c>
      <c r="X42" s="58">
        <f t="shared" si="172"/>
        <v>0</v>
      </c>
      <c r="Y42" s="58">
        <f t="shared" si="172"/>
        <v>0</v>
      </c>
      <c r="Z42" s="58">
        <f t="shared" si="172"/>
        <v>0</v>
      </c>
      <c r="AA42" s="58">
        <f t="shared" si="172"/>
        <v>0</v>
      </c>
      <c r="AB42" s="58">
        <f t="shared" si="172"/>
        <v>0</v>
      </c>
      <c r="AC42" s="58">
        <f t="shared" si="172"/>
        <v>0</v>
      </c>
      <c r="AD42" s="58">
        <f t="shared" si="172"/>
        <v>0</v>
      </c>
      <c r="AE42" s="58">
        <f t="shared" si="172"/>
        <v>0</v>
      </c>
      <c r="AF42" s="58">
        <f t="shared" si="172"/>
        <v>0</v>
      </c>
      <c r="AG42" s="58">
        <f t="shared" si="172"/>
        <v>0</v>
      </c>
      <c r="AH42" s="58">
        <f t="shared" si="172"/>
        <v>0</v>
      </c>
      <c r="AI42" s="58">
        <f t="shared" si="172"/>
        <v>0</v>
      </c>
      <c r="AJ42" s="58">
        <f t="shared" ref="AJ42:BO42" si="173">AI42*(1+AJ$22)</f>
        <v>0</v>
      </c>
      <c r="AK42" s="58">
        <f t="shared" si="173"/>
        <v>0</v>
      </c>
      <c r="AL42" s="58">
        <f t="shared" si="173"/>
        <v>0</v>
      </c>
      <c r="AM42" s="58">
        <f t="shared" si="173"/>
        <v>0</v>
      </c>
      <c r="AN42" s="58">
        <f t="shared" si="173"/>
        <v>0</v>
      </c>
      <c r="AO42" s="58">
        <f t="shared" si="173"/>
        <v>0</v>
      </c>
      <c r="AP42" s="58">
        <f t="shared" si="173"/>
        <v>0</v>
      </c>
      <c r="AQ42" s="58">
        <f t="shared" si="173"/>
        <v>0</v>
      </c>
      <c r="AR42" s="58">
        <f t="shared" si="173"/>
        <v>0</v>
      </c>
      <c r="AS42" s="58">
        <f t="shared" si="173"/>
        <v>0</v>
      </c>
      <c r="AT42" s="58">
        <f t="shared" si="173"/>
        <v>0</v>
      </c>
      <c r="AU42" s="58">
        <f t="shared" si="173"/>
        <v>0</v>
      </c>
      <c r="AV42" s="58">
        <f t="shared" si="173"/>
        <v>0</v>
      </c>
      <c r="AW42" s="58">
        <f t="shared" si="173"/>
        <v>0</v>
      </c>
      <c r="AX42" s="58">
        <f t="shared" si="173"/>
        <v>0</v>
      </c>
      <c r="AY42" s="58">
        <f t="shared" si="173"/>
        <v>0</v>
      </c>
      <c r="AZ42" s="58">
        <f t="shared" si="173"/>
        <v>0</v>
      </c>
      <c r="BA42" s="58">
        <f t="shared" si="173"/>
        <v>0</v>
      </c>
      <c r="BB42" s="58">
        <f t="shared" si="173"/>
        <v>0</v>
      </c>
      <c r="BC42" s="58">
        <f t="shared" si="173"/>
        <v>0</v>
      </c>
      <c r="BD42" s="58">
        <f t="shared" si="173"/>
        <v>0</v>
      </c>
      <c r="BE42" s="58">
        <f t="shared" si="173"/>
        <v>0</v>
      </c>
      <c r="BF42" s="58">
        <f t="shared" si="173"/>
        <v>0</v>
      </c>
      <c r="BG42" s="58">
        <f t="shared" si="173"/>
        <v>0</v>
      </c>
      <c r="BH42" s="58">
        <f t="shared" si="173"/>
        <v>0</v>
      </c>
      <c r="BI42" s="58">
        <f t="shared" si="173"/>
        <v>0</v>
      </c>
      <c r="BJ42" s="58">
        <f t="shared" si="173"/>
        <v>0</v>
      </c>
      <c r="BK42" s="58">
        <f t="shared" si="173"/>
        <v>0</v>
      </c>
      <c r="BL42" s="58">
        <f t="shared" si="173"/>
        <v>0</v>
      </c>
      <c r="BM42" s="58">
        <f t="shared" si="173"/>
        <v>0</v>
      </c>
      <c r="BN42" s="58">
        <f t="shared" si="173"/>
        <v>0</v>
      </c>
      <c r="BO42" s="58">
        <f t="shared" si="173"/>
        <v>0</v>
      </c>
      <c r="BP42" s="58">
        <f t="shared" ref="BP42:CU42" si="174">BO42*(1+BP$22)</f>
        <v>0</v>
      </c>
      <c r="BQ42" s="58">
        <f t="shared" si="174"/>
        <v>0</v>
      </c>
      <c r="BR42" s="58">
        <f t="shared" si="174"/>
        <v>0</v>
      </c>
      <c r="BS42" s="58">
        <f t="shared" si="174"/>
        <v>0</v>
      </c>
      <c r="BT42" s="58">
        <f t="shared" si="174"/>
        <v>0</v>
      </c>
      <c r="BU42" s="58">
        <f t="shared" si="174"/>
        <v>0</v>
      </c>
      <c r="BV42" s="58">
        <f t="shared" si="174"/>
        <v>0</v>
      </c>
      <c r="BW42" s="58">
        <f t="shared" si="174"/>
        <v>0</v>
      </c>
      <c r="BX42" s="58">
        <f t="shared" si="174"/>
        <v>0</v>
      </c>
      <c r="BY42" s="58">
        <f t="shared" si="174"/>
        <v>0</v>
      </c>
      <c r="BZ42" s="58">
        <f t="shared" si="174"/>
        <v>0</v>
      </c>
      <c r="CA42" s="58">
        <f t="shared" si="174"/>
        <v>0</v>
      </c>
      <c r="CB42" s="58">
        <f t="shared" si="174"/>
        <v>0</v>
      </c>
      <c r="CC42" s="58">
        <f t="shared" si="174"/>
        <v>0</v>
      </c>
      <c r="CD42" s="58">
        <f t="shared" si="174"/>
        <v>0</v>
      </c>
      <c r="CE42" s="58">
        <f t="shared" si="174"/>
        <v>0</v>
      </c>
      <c r="CF42" s="58">
        <f t="shared" si="174"/>
        <v>0</v>
      </c>
      <c r="CG42" s="58">
        <f t="shared" si="174"/>
        <v>0</v>
      </c>
      <c r="CH42" s="58">
        <f t="shared" si="174"/>
        <v>0</v>
      </c>
      <c r="CI42" s="58">
        <f t="shared" si="174"/>
        <v>0</v>
      </c>
      <c r="CJ42" s="58">
        <f t="shared" si="174"/>
        <v>0</v>
      </c>
      <c r="CK42" s="58">
        <f t="shared" si="174"/>
        <v>0</v>
      </c>
      <c r="CL42" s="58">
        <f t="shared" si="174"/>
        <v>0</v>
      </c>
      <c r="CM42" s="58">
        <f t="shared" si="174"/>
        <v>0</v>
      </c>
      <c r="CN42" s="58">
        <f t="shared" si="174"/>
        <v>0</v>
      </c>
      <c r="CO42" s="58">
        <f t="shared" si="174"/>
        <v>0</v>
      </c>
      <c r="CP42" s="58">
        <f t="shared" si="174"/>
        <v>0</v>
      </c>
      <c r="CQ42" s="58">
        <f t="shared" si="174"/>
        <v>0</v>
      </c>
      <c r="CR42" s="58">
        <f t="shared" si="174"/>
        <v>0</v>
      </c>
      <c r="CS42" s="58">
        <f t="shared" si="174"/>
        <v>0</v>
      </c>
      <c r="CT42" s="58">
        <f t="shared" si="174"/>
        <v>0</v>
      </c>
      <c r="CU42" s="58">
        <f t="shared" si="174"/>
        <v>0</v>
      </c>
      <c r="CV42" s="58">
        <f t="shared" ref="CV42:DT42" si="175">CU42*(1+CV$22)</f>
        <v>0</v>
      </c>
      <c r="CW42" s="58">
        <f t="shared" si="175"/>
        <v>0</v>
      </c>
      <c r="CX42" s="58">
        <f t="shared" si="175"/>
        <v>0</v>
      </c>
      <c r="CY42" s="58">
        <f t="shared" si="175"/>
        <v>0</v>
      </c>
      <c r="CZ42" s="58">
        <f t="shared" si="175"/>
        <v>0</v>
      </c>
      <c r="DA42" s="58">
        <f t="shared" si="175"/>
        <v>0</v>
      </c>
      <c r="DB42" s="58">
        <f t="shared" si="175"/>
        <v>0</v>
      </c>
      <c r="DC42" s="58">
        <f t="shared" si="175"/>
        <v>0</v>
      </c>
      <c r="DD42" s="58">
        <f t="shared" si="175"/>
        <v>0</v>
      </c>
      <c r="DE42" s="58">
        <f t="shared" si="175"/>
        <v>0</v>
      </c>
      <c r="DF42" s="58">
        <f t="shared" si="175"/>
        <v>0</v>
      </c>
      <c r="DG42" s="58">
        <f t="shared" si="175"/>
        <v>0</v>
      </c>
      <c r="DH42" s="58">
        <f t="shared" si="175"/>
        <v>0</v>
      </c>
      <c r="DI42" s="58">
        <f t="shared" si="175"/>
        <v>0</v>
      </c>
      <c r="DJ42" s="58">
        <f t="shared" si="175"/>
        <v>0</v>
      </c>
      <c r="DK42" s="58">
        <f t="shared" si="175"/>
        <v>0</v>
      </c>
      <c r="DL42" s="58">
        <f t="shared" si="175"/>
        <v>0</v>
      </c>
      <c r="DM42" s="58">
        <f t="shared" si="175"/>
        <v>0</v>
      </c>
      <c r="DN42" s="58">
        <f t="shared" si="175"/>
        <v>0</v>
      </c>
      <c r="DO42" s="58">
        <f t="shared" si="175"/>
        <v>0</v>
      </c>
      <c r="DP42" s="58">
        <f t="shared" si="175"/>
        <v>0</v>
      </c>
      <c r="DQ42" s="58">
        <f t="shared" si="175"/>
        <v>0</v>
      </c>
      <c r="DR42" s="58">
        <f t="shared" si="175"/>
        <v>0</v>
      </c>
      <c r="DS42" s="58">
        <f t="shared" si="175"/>
        <v>0</v>
      </c>
      <c r="DT42" s="136">
        <f t="shared" si="175"/>
        <v>0</v>
      </c>
      <c r="DV42" s="135">
        <f t="shared" si="163"/>
        <v>0</v>
      </c>
      <c r="DW42" s="58">
        <f t="shared" si="163"/>
        <v>0</v>
      </c>
      <c r="DX42" s="58">
        <f t="shared" si="163"/>
        <v>0</v>
      </c>
      <c r="DY42" s="58">
        <f t="shared" si="163"/>
        <v>0</v>
      </c>
      <c r="DZ42" s="58">
        <f t="shared" si="163"/>
        <v>0</v>
      </c>
      <c r="EA42" s="58">
        <f t="shared" si="163"/>
        <v>0</v>
      </c>
      <c r="EB42" s="58">
        <f t="shared" si="163"/>
        <v>0</v>
      </c>
      <c r="EC42" s="58">
        <f t="shared" si="163"/>
        <v>0</v>
      </c>
      <c r="ED42" s="58">
        <f t="shared" si="163"/>
        <v>0</v>
      </c>
      <c r="EE42" s="58">
        <f t="shared" si="163"/>
        <v>0</v>
      </c>
      <c r="EF42" s="136">
        <f t="shared" si="163"/>
        <v>0</v>
      </c>
    </row>
    <row r="43" spans="1:136" s="49" customFormat="1" ht="15.75" customHeight="1">
      <c r="A43" s="59"/>
      <c r="B43" s="253" t="str">
        <f>'PERPETUITY MIDDLEMAN INPUT TAB'!B74</f>
        <v>Premiums</v>
      </c>
      <c r="C43" s="357">
        <f>'PERPETUITY MIDDLEMAN INPUT TAB'!C74*'PERPETUITY MIDDLEMAN INPUT TAB'!D74</f>
        <v>0</v>
      </c>
      <c r="D43" s="58">
        <f t="shared" ref="D43:AI43" si="176">C43*(1+D$22)</f>
        <v>0</v>
      </c>
      <c r="E43" s="58">
        <f t="shared" si="176"/>
        <v>0</v>
      </c>
      <c r="F43" s="58">
        <f t="shared" si="176"/>
        <v>0</v>
      </c>
      <c r="G43" s="58">
        <f t="shared" si="176"/>
        <v>0</v>
      </c>
      <c r="H43" s="58">
        <f t="shared" si="176"/>
        <v>0</v>
      </c>
      <c r="I43" s="58">
        <f t="shared" si="176"/>
        <v>0</v>
      </c>
      <c r="J43" s="58">
        <f t="shared" si="176"/>
        <v>0</v>
      </c>
      <c r="K43" s="58">
        <f t="shared" si="176"/>
        <v>0</v>
      </c>
      <c r="L43" s="58">
        <f t="shared" si="176"/>
        <v>0</v>
      </c>
      <c r="M43" s="58">
        <f t="shared" si="176"/>
        <v>0</v>
      </c>
      <c r="N43" s="58">
        <f t="shared" si="176"/>
        <v>0</v>
      </c>
      <c r="O43" s="58">
        <f t="shared" si="176"/>
        <v>0</v>
      </c>
      <c r="P43" s="58">
        <f t="shared" si="176"/>
        <v>0</v>
      </c>
      <c r="Q43" s="58">
        <f t="shared" si="176"/>
        <v>0</v>
      </c>
      <c r="R43" s="58">
        <f t="shared" si="176"/>
        <v>0</v>
      </c>
      <c r="S43" s="58">
        <f t="shared" si="176"/>
        <v>0</v>
      </c>
      <c r="T43" s="58">
        <f t="shared" si="176"/>
        <v>0</v>
      </c>
      <c r="U43" s="58">
        <f t="shared" si="176"/>
        <v>0</v>
      </c>
      <c r="V43" s="58">
        <f t="shared" si="176"/>
        <v>0</v>
      </c>
      <c r="W43" s="58">
        <f t="shared" si="176"/>
        <v>0</v>
      </c>
      <c r="X43" s="58">
        <f t="shared" si="176"/>
        <v>0</v>
      </c>
      <c r="Y43" s="58">
        <f t="shared" si="176"/>
        <v>0</v>
      </c>
      <c r="Z43" s="58">
        <f t="shared" si="176"/>
        <v>0</v>
      </c>
      <c r="AA43" s="58">
        <f t="shared" si="176"/>
        <v>0</v>
      </c>
      <c r="AB43" s="58">
        <f t="shared" si="176"/>
        <v>0</v>
      </c>
      <c r="AC43" s="58">
        <f t="shared" si="176"/>
        <v>0</v>
      </c>
      <c r="AD43" s="58">
        <f t="shared" si="176"/>
        <v>0</v>
      </c>
      <c r="AE43" s="58">
        <f t="shared" si="176"/>
        <v>0</v>
      </c>
      <c r="AF43" s="58">
        <f t="shared" si="176"/>
        <v>0</v>
      </c>
      <c r="AG43" s="58">
        <f t="shared" si="176"/>
        <v>0</v>
      </c>
      <c r="AH43" s="58">
        <f t="shared" si="176"/>
        <v>0</v>
      </c>
      <c r="AI43" s="58">
        <f t="shared" si="176"/>
        <v>0</v>
      </c>
      <c r="AJ43" s="58">
        <f t="shared" ref="AJ43:BO43" si="177">AI43*(1+AJ$22)</f>
        <v>0</v>
      </c>
      <c r="AK43" s="58">
        <f t="shared" si="177"/>
        <v>0</v>
      </c>
      <c r="AL43" s="58">
        <f t="shared" si="177"/>
        <v>0</v>
      </c>
      <c r="AM43" s="58">
        <f t="shared" si="177"/>
        <v>0</v>
      </c>
      <c r="AN43" s="58">
        <f t="shared" si="177"/>
        <v>0</v>
      </c>
      <c r="AO43" s="58">
        <f t="shared" si="177"/>
        <v>0</v>
      </c>
      <c r="AP43" s="58">
        <f t="shared" si="177"/>
        <v>0</v>
      </c>
      <c r="AQ43" s="58">
        <f t="shared" si="177"/>
        <v>0</v>
      </c>
      <c r="AR43" s="58">
        <f t="shared" si="177"/>
        <v>0</v>
      </c>
      <c r="AS43" s="58">
        <f t="shared" si="177"/>
        <v>0</v>
      </c>
      <c r="AT43" s="58">
        <f t="shared" si="177"/>
        <v>0</v>
      </c>
      <c r="AU43" s="58">
        <f t="shared" si="177"/>
        <v>0</v>
      </c>
      <c r="AV43" s="58">
        <f t="shared" si="177"/>
        <v>0</v>
      </c>
      <c r="AW43" s="58">
        <f t="shared" si="177"/>
        <v>0</v>
      </c>
      <c r="AX43" s="58">
        <f t="shared" si="177"/>
        <v>0</v>
      </c>
      <c r="AY43" s="58">
        <f t="shared" si="177"/>
        <v>0</v>
      </c>
      <c r="AZ43" s="58">
        <f t="shared" si="177"/>
        <v>0</v>
      </c>
      <c r="BA43" s="58">
        <f t="shared" si="177"/>
        <v>0</v>
      </c>
      <c r="BB43" s="58">
        <f t="shared" si="177"/>
        <v>0</v>
      </c>
      <c r="BC43" s="58">
        <f t="shared" si="177"/>
        <v>0</v>
      </c>
      <c r="BD43" s="58">
        <f t="shared" si="177"/>
        <v>0</v>
      </c>
      <c r="BE43" s="58">
        <f t="shared" si="177"/>
        <v>0</v>
      </c>
      <c r="BF43" s="58">
        <f t="shared" si="177"/>
        <v>0</v>
      </c>
      <c r="BG43" s="58">
        <f t="shared" si="177"/>
        <v>0</v>
      </c>
      <c r="BH43" s="58">
        <f t="shared" si="177"/>
        <v>0</v>
      </c>
      <c r="BI43" s="58">
        <f t="shared" si="177"/>
        <v>0</v>
      </c>
      <c r="BJ43" s="58">
        <f t="shared" si="177"/>
        <v>0</v>
      </c>
      <c r="BK43" s="58">
        <f t="shared" si="177"/>
        <v>0</v>
      </c>
      <c r="BL43" s="58">
        <f t="shared" si="177"/>
        <v>0</v>
      </c>
      <c r="BM43" s="58">
        <f t="shared" si="177"/>
        <v>0</v>
      </c>
      <c r="BN43" s="58">
        <f t="shared" si="177"/>
        <v>0</v>
      </c>
      <c r="BO43" s="58">
        <f t="shared" si="177"/>
        <v>0</v>
      </c>
      <c r="BP43" s="58">
        <f t="shared" ref="BP43:CU43" si="178">BO43*(1+BP$22)</f>
        <v>0</v>
      </c>
      <c r="BQ43" s="58">
        <f t="shared" si="178"/>
        <v>0</v>
      </c>
      <c r="BR43" s="58">
        <f t="shared" si="178"/>
        <v>0</v>
      </c>
      <c r="BS43" s="58">
        <f t="shared" si="178"/>
        <v>0</v>
      </c>
      <c r="BT43" s="58">
        <f t="shared" si="178"/>
        <v>0</v>
      </c>
      <c r="BU43" s="58">
        <f t="shared" si="178"/>
        <v>0</v>
      </c>
      <c r="BV43" s="58">
        <f t="shared" si="178"/>
        <v>0</v>
      </c>
      <c r="BW43" s="58">
        <f t="shared" si="178"/>
        <v>0</v>
      </c>
      <c r="BX43" s="58">
        <f t="shared" si="178"/>
        <v>0</v>
      </c>
      <c r="BY43" s="58">
        <f t="shared" si="178"/>
        <v>0</v>
      </c>
      <c r="BZ43" s="58">
        <f t="shared" si="178"/>
        <v>0</v>
      </c>
      <c r="CA43" s="58">
        <f t="shared" si="178"/>
        <v>0</v>
      </c>
      <c r="CB43" s="58">
        <f t="shared" si="178"/>
        <v>0</v>
      </c>
      <c r="CC43" s="58">
        <f t="shared" si="178"/>
        <v>0</v>
      </c>
      <c r="CD43" s="58">
        <f t="shared" si="178"/>
        <v>0</v>
      </c>
      <c r="CE43" s="58">
        <f t="shared" si="178"/>
        <v>0</v>
      </c>
      <c r="CF43" s="58">
        <f t="shared" si="178"/>
        <v>0</v>
      </c>
      <c r="CG43" s="58">
        <f t="shared" si="178"/>
        <v>0</v>
      </c>
      <c r="CH43" s="58">
        <f t="shared" si="178"/>
        <v>0</v>
      </c>
      <c r="CI43" s="58">
        <f t="shared" si="178"/>
        <v>0</v>
      </c>
      <c r="CJ43" s="58">
        <f t="shared" si="178"/>
        <v>0</v>
      </c>
      <c r="CK43" s="58">
        <f t="shared" si="178"/>
        <v>0</v>
      </c>
      <c r="CL43" s="58">
        <f t="shared" si="178"/>
        <v>0</v>
      </c>
      <c r="CM43" s="58">
        <f t="shared" si="178"/>
        <v>0</v>
      </c>
      <c r="CN43" s="58">
        <f t="shared" si="178"/>
        <v>0</v>
      </c>
      <c r="CO43" s="58">
        <f t="shared" si="178"/>
        <v>0</v>
      </c>
      <c r="CP43" s="58">
        <f t="shared" si="178"/>
        <v>0</v>
      </c>
      <c r="CQ43" s="58">
        <f t="shared" si="178"/>
        <v>0</v>
      </c>
      <c r="CR43" s="58">
        <f t="shared" si="178"/>
        <v>0</v>
      </c>
      <c r="CS43" s="58">
        <f t="shared" si="178"/>
        <v>0</v>
      </c>
      <c r="CT43" s="58">
        <f t="shared" si="178"/>
        <v>0</v>
      </c>
      <c r="CU43" s="58">
        <f t="shared" si="178"/>
        <v>0</v>
      </c>
      <c r="CV43" s="58">
        <f t="shared" ref="CV43:DT43" si="179">CU43*(1+CV$22)</f>
        <v>0</v>
      </c>
      <c r="CW43" s="58">
        <f t="shared" si="179"/>
        <v>0</v>
      </c>
      <c r="CX43" s="58">
        <f t="shared" si="179"/>
        <v>0</v>
      </c>
      <c r="CY43" s="58">
        <f t="shared" si="179"/>
        <v>0</v>
      </c>
      <c r="CZ43" s="58">
        <f t="shared" si="179"/>
        <v>0</v>
      </c>
      <c r="DA43" s="58">
        <f t="shared" si="179"/>
        <v>0</v>
      </c>
      <c r="DB43" s="58">
        <f t="shared" si="179"/>
        <v>0</v>
      </c>
      <c r="DC43" s="58">
        <f t="shared" si="179"/>
        <v>0</v>
      </c>
      <c r="DD43" s="58">
        <f t="shared" si="179"/>
        <v>0</v>
      </c>
      <c r="DE43" s="58">
        <f t="shared" si="179"/>
        <v>0</v>
      </c>
      <c r="DF43" s="58">
        <f t="shared" si="179"/>
        <v>0</v>
      </c>
      <c r="DG43" s="58">
        <f t="shared" si="179"/>
        <v>0</v>
      </c>
      <c r="DH43" s="58">
        <f t="shared" si="179"/>
        <v>0</v>
      </c>
      <c r="DI43" s="58">
        <f t="shared" si="179"/>
        <v>0</v>
      </c>
      <c r="DJ43" s="58">
        <f t="shared" si="179"/>
        <v>0</v>
      </c>
      <c r="DK43" s="58">
        <f t="shared" si="179"/>
        <v>0</v>
      </c>
      <c r="DL43" s="58">
        <f t="shared" si="179"/>
        <v>0</v>
      </c>
      <c r="DM43" s="58">
        <f t="shared" si="179"/>
        <v>0</v>
      </c>
      <c r="DN43" s="58">
        <f t="shared" si="179"/>
        <v>0</v>
      </c>
      <c r="DO43" s="58">
        <f t="shared" si="179"/>
        <v>0</v>
      </c>
      <c r="DP43" s="58">
        <f t="shared" si="179"/>
        <v>0</v>
      </c>
      <c r="DQ43" s="58">
        <f t="shared" si="179"/>
        <v>0</v>
      </c>
      <c r="DR43" s="58">
        <f t="shared" si="179"/>
        <v>0</v>
      </c>
      <c r="DS43" s="58">
        <f t="shared" si="179"/>
        <v>0</v>
      </c>
      <c r="DT43" s="136">
        <f t="shared" si="179"/>
        <v>0</v>
      </c>
      <c r="DV43" s="135">
        <f t="shared" si="163"/>
        <v>0</v>
      </c>
      <c r="DW43" s="58">
        <f t="shared" si="163"/>
        <v>0</v>
      </c>
      <c r="DX43" s="58">
        <f t="shared" si="163"/>
        <v>0</v>
      </c>
      <c r="DY43" s="58">
        <f t="shared" si="163"/>
        <v>0</v>
      </c>
      <c r="DZ43" s="58">
        <f t="shared" si="163"/>
        <v>0</v>
      </c>
      <c r="EA43" s="58">
        <f t="shared" si="163"/>
        <v>0</v>
      </c>
      <c r="EB43" s="58">
        <f t="shared" si="163"/>
        <v>0</v>
      </c>
      <c r="EC43" s="58">
        <f t="shared" si="163"/>
        <v>0</v>
      </c>
      <c r="ED43" s="58">
        <f t="shared" si="163"/>
        <v>0</v>
      </c>
      <c r="EE43" s="58">
        <f t="shared" si="163"/>
        <v>0</v>
      </c>
      <c r="EF43" s="136">
        <f t="shared" si="163"/>
        <v>0</v>
      </c>
    </row>
    <row r="44" spans="1:136" s="49" customFormat="1" ht="15.75" customHeight="1">
      <c r="A44" s="59"/>
      <c r="B44" s="253" t="str">
        <f>'PERPETUITY MIDDLEMAN INPUT TAB'!B75</f>
        <v>Pet Rent - One-Time Fee</v>
      </c>
      <c r="C44" s="357">
        <f>'PERPETUITY MIDDLEMAN INPUT TAB'!C75*'PERPETUITY MIDDLEMAN INPUT TAB'!D75</f>
        <v>725</v>
      </c>
      <c r="D44" s="58">
        <f t="shared" ref="D44:AI44" si="180">C44*(1+D$22)</f>
        <v>725</v>
      </c>
      <c r="E44" s="58">
        <f t="shared" si="180"/>
        <v>726.8125</v>
      </c>
      <c r="F44" s="58">
        <f t="shared" si="180"/>
        <v>728.62953125000001</v>
      </c>
      <c r="G44" s="58">
        <f t="shared" si="180"/>
        <v>730.45110507812501</v>
      </c>
      <c r="H44" s="58">
        <f t="shared" si="180"/>
        <v>732.27723284082026</v>
      </c>
      <c r="I44" s="58">
        <f t="shared" si="180"/>
        <v>734.10792592292228</v>
      </c>
      <c r="J44" s="58">
        <f t="shared" si="180"/>
        <v>735.94319573772952</v>
      </c>
      <c r="K44" s="58">
        <f t="shared" si="180"/>
        <v>737.78305372707382</v>
      </c>
      <c r="L44" s="58">
        <f t="shared" si="180"/>
        <v>739.6275113613915</v>
      </c>
      <c r="M44" s="58">
        <f t="shared" si="180"/>
        <v>741.47658013979492</v>
      </c>
      <c r="N44" s="58">
        <f t="shared" si="180"/>
        <v>743.33027159014432</v>
      </c>
      <c r="O44" s="58">
        <f t="shared" si="180"/>
        <v>745.18859726911967</v>
      </c>
      <c r="P44" s="58">
        <f t="shared" si="180"/>
        <v>747.05156876229239</v>
      </c>
      <c r="Q44" s="58">
        <f t="shared" si="180"/>
        <v>748.91919768419802</v>
      </c>
      <c r="R44" s="58">
        <f t="shared" si="180"/>
        <v>750.79149567840852</v>
      </c>
      <c r="S44" s="58">
        <f t="shared" si="180"/>
        <v>752.66847441760456</v>
      </c>
      <c r="T44" s="58">
        <f t="shared" si="180"/>
        <v>754.5501456036485</v>
      </c>
      <c r="U44" s="58">
        <f t="shared" si="180"/>
        <v>756.43652096765754</v>
      </c>
      <c r="V44" s="58">
        <f t="shared" si="180"/>
        <v>758.32761227007666</v>
      </c>
      <c r="W44" s="58">
        <f t="shared" si="180"/>
        <v>760.22343130075183</v>
      </c>
      <c r="X44" s="58">
        <f t="shared" si="180"/>
        <v>762.12398987900372</v>
      </c>
      <c r="Y44" s="58">
        <f t="shared" si="180"/>
        <v>764.02929985370122</v>
      </c>
      <c r="Z44" s="58">
        <f t="shared" si="180"/>
        <v>765.93937310333547</v>
      </c>
      <c r="AA44" s="58">
        <f t="shared" si="180"/>
        <v>767.85422153609375</v>
      </c>
      <c r="AB44" s="58">
        <f t="shared" si="180"/>
        <v>769.77385708993393</v>
      </c>
      <c r="AC44" s="58">
        <f t="shared" si="180"/>
        <v>771.69829173265873</v>
      </c>
      <c r="AD44" s="58">
        <f t="shared" si="180"/>
        <v>773.6275374619903</v>
      </c>
      <c r="AE44" s="58">
        <f t="shared" si="180"/>
        <v>775.56160630564523</v>
      </c>
      <c r="AF44" s="58">
        <f t="shared" si="180"/>
        <v>777.50051032140925</v>
      </c>
      <c r="AG44" s="58">
        <f t="shared" si="180"/>
        <v>779.44426159721274</v>
      </c>
      <c r="AH44" s="58">
        <f t="shared" si="180"/>
        <v>781.39287225120574</v>
      </c>
      <c r="AI44" s="58">
        <f t="shared" si="180"/>
        <v>783.34635443183367</v>
      </c>
      <c r="AJ44" s="58">
        <f t="shared" ref="AJ44:BO44" si="181">AI44*(1+AJ$22)</f>
        <v>785.30472031791317</v>
      </c>
      <c r="AK44" s="58">
        <f t="shared" si="181"/>
        <v>787.26798211870789</v>
      </c>
      <c r="AL44" s="58">
        <f t="shared" si="181"/>
        <v>789.23615207400462</v>
      </c>
      <c r="AM44" s="58">
        <f t="shared" si="181"/>
        <v>791.20924245418962</v>
      </c>
      <c r="AN44" s="58">
        <f t="shared" si="181"/>
        <v>793.18726556032505</v>
      </c>
      <c r="AO44" s="58">
        <f t="shared" si="181"/>
        <v>795.1702337242258</v>
      </c>
      <c r="AP44" s="58">
        <f t="shared" si="181"/>
        <v>797.15815930853637</v>
      </c>
      <c r="AQ44" s="58">
        <f t="shared" si="181"/>
        <v>799.15105470680771</v>
      </c>
      <c r="AR44" s="58">
        <f t="shared" si="181"/>
        <v>801.14893234357464</v>
      </c>
      <c r="AS44" s="58">
        <f t="shared" si="181"/>
        <v>803.15180467443349</v>
      </c>
      <c r="AT44" s="58">
        <f t="shared" si="181"/>
        <v>805.15968418611953</v>
      </c>
      <c r="AU44" s="58">
        <f t="shared" si="181"/>
        <v>807.17258339658474</v>
      </c>
      <c r="AV44" s="58">
        <f t="shared" si="181"/>
        <v>809.19051485507612</v>
      </c>
      <c r="AW44" s="58">
        <f t="shared" si="181"/>
        <v>811.2134911422138</v>
      </c>
      <c r="AX44" s="58">
        <f t="shared" si="181"/>
        <v>813.24152487006927</v>
      </c>
      <c r="AY44" s="58">
        <f t="shared" si="181"/>
        <v>815.27462868224438</v>
      </c>
      <c r="AZ44" s="58">
        <f t="shared" si="181"/>
        <v>817.31281525394991</v>
      </c>
      <c r="BA44" s="58">
        <f t="shared" si="181"/>
        <v>819.35609729208477</v>
      </c>
      <c r="BB44" s="58">
        <f t="shared" si="181"/>
        <v>821.40448753531496</v>
      </c>
      <c r="BC44" s="58">
        <f t="shared" si="181"/>
        <v>823.45799875415321</v>
      </c>
      <c r="BD44" s="58">
        <f t="shared" si="181"/>
        <v>825.5166437510386</v>
      </c>
      <c r="BE44" s="58">
        <f t="shared" si="181"/>
        <v>827.58043536041612</v>
      </c>
      <c r="BF44" s="58">
        <f t="shared" si="181"/>
        <v>829.64938644881715</v>
      </c>
      <c r="BG44" s="58">
        <f t="shared" si="181"/>
        <v>831.7235099149392</v>
      </c>
      <c r="BH44" s="58">
        <f t="shared" si="181"/>
        <v>833.80281868972645</v>
      </c>
      <c r="BI44" s="58">
        <f t="shared" si="181"/>
        <v>835.88732573645075</v>
      </c>
      <c r="BJ44" s="58">
        <f t="shared" si="181"/>
        <v>837.97704405079185</v>
      </c>
      <c r="BK44" s="58">
        <f t="shared" si="181"/>
        <v>840.07198666091881</v>
      </c>
      <c r="BL44" s="58">
        <f t="shared" si="181"/>
        <v>842.17216662757107</v>
      </c>
      <c r="BM44" s="58">
        <f t="shared" si="181"/>
        <v>842.17216662757107</v>
      </c>
      <c r="BN44" s="58">
        <f t="shared" si="181"/>
        <v>842.17216662757107</v>
      </c>
      <c r="BO44" s="58">
        <f t="shared" si="181"/>
        <v>842.17216662757107</v>
      </c>
      <c r="BP44" s="58">
        <f t="shared" ref="BP44:CU44" si="182">BO44*(1+BP$22)</f>
        <v>842.17216662757107</v>
      </c>
      <c r="BQ44" s="58">
        <f t="shared" si="182"/>
        <v>842.17216662757107</v>
      </c>
      <c r="BR44" s="58">
        <f t="shared" si="182"/>
        <v>842.17216662757107</v>
      </c>
      <c r="BS44" s="58">
        <f t="shared" si="182"/>
        <v>842.17216662757107</v>
      </c>
      <c r="BT44" s="58">
        <f t="shared" si="182"/>
        <v>842.17216662757107</v>
      </c>
      <c r="BU44" s="58">
        <f t="shared" si="182"/>
        <v>842.17216662757107</v>
      </c>
      <c r="BV44" s="58">
        <f t="shared" si="182"/>
        <v>842.17216662757107</v>
      </c>
      <c r="BW44" s="58">
        <f t="shared" si="182"/>
        <v>842.17216662757107</v>
      </c>
      <c r="BX44" s="58">
        <f t="shared" si="182"/>
        <v>842.17216662757107</v>
      </c>
      <c r="BY44" s="58">
        <f t="shared" si="182"/>
        <v>842.17216662757107</v>
      </c>
      <c r="BZ44" s="58">
        <f t="shared" si="182"/>
        <v>842.17216662757107</v>
      </c>
      <c r="CA44" s="58">
        <f t="shared" si="182"/>
        <v>842.17216662757107</v>
      </c>
      <c r="CB44" s="58">
        <f t="shared" si="182"/>
        <v>842.17216662757107</v>
      </c>
      <c r="CC44" s="58">
        <f t="shared" si="182"/>
        <v>842.17216662757107</v>
      </c>
      <c r="CD44" s="58">
        <f t="shared" si="182"/>
        <v>842.17216662757107</v>
      </c>
      <c r="CE44" s="58">
        <f t="shared" si="182"/>
        <v>842.17216662757107</v>
      </c>
      <c r="CF44" s="58">
        <f t="shared" si="182"/>
        <v>842.17216662757107</v>
      </c>
      <c r="CG44" s="58">
        <f t="shared" si="182"/>
        <v>842.17216662757107</v>
      </c>
      <c r="CH44" s="58">
        <f t="shared" si="182"/>
        <v>842.17216662757107</v>
      </c>
      <c r="CI44" s="58">
        <f t="shared" si="182"/>
        <v>842.17216662757107</v>
      </c>
      <c r="CJ44" s="58">
        <f t="shared" si="182"/>
        <v>842.17216662757107</v>
      </c>
      <c r="CK44" s="58">
        <f t="shared" si="182"/>
        <v>842.17216662757107</v>
      </c>
      <c r="CL44" s="58">
        <f t="shared" si="182"/>
        <v>842.17216662757107</v>
      </c>
      <c r="CM44" s="58">
        <f t="shared" si="182"/>
        <v>842.17216662757107</v>
      </c>
      <c r="CN44" s="58">
        <f t="shared" si="182"/>
        <v>842.17216662757107</v>
      </c>
      <c r="CO44" s="58">
        <f t="shared" si="182"/>
        <v>842.17216662757107</v>
      </c>
      <c r="CP44" s="58">
        <f t="shared" si="182"/>
        <v>842.17216662757107</v>
      </c>
      <c r="CQ44" s="58">
        <f t="shared" si="182"/>
        <v>842.17216662757107</v>
      </c>
      <c r="CR44" s="58">
        <f t="shared" si="182"/>
        <v>842.17216662757107</v>
      </c>
      <c r="CS44" s="58">
        <f t="shared" si="182"/>
        <v>842.17216662757107</v>
      </c>
      <c r="CT44" s="58">
        <f t="shared" si="182"/>
        <v>842.17216662757107</v>
      </c>
      <c r="CU44" s="58">
        <f t="shared" si="182"/>
        <v>842.17216662757107</v>
      </c>
      <c r="CV44" s="58">
        <f t="shared" ref="CV44:DT44" si="183">CU44*(1+CV$22)</f>
        <v>842.17216662757107</v>
      </c>
      <c r="CW44" s="58">
        <f t="shared" si="183"/>
        <v>842.17216662757107</v>
      </c>
      <c r="CX44" s="58">
        <f t="shared" si="183"/>
        <v>842.17216662757107</v>
      </c>
      <c r="CY44" s="58">
        <f t="shared" si="183"/>
        <v>842.17216662757107</v>
      </c>
      <c r="CZ44" s="58">
        <f t="shared" si="183"/>
        <v>842.17216662757107</v>
      </c>
      <c r="DA44" s="58">
        <f t="shared" si="183"/>
        <v>842.17216662757107</v>
      </c>
      <c r="DB44" s="58">
        <f t="shared" si="183"/>
        <v>842.17216662757107</v>
      </c>
      <c r="DC44" s="58">
        <f t="shared" si="183"/>
        <v>842.17216662757107</v>
      </c>
      <c r="DD44" s="58">
        <f t="shared" si="183"/>
        <v>842.17216662757107</v>
      </c>
      <c r="DE44" s="58">
        <f t="shared" si="183"/>
        <v>842.17216662757107</v>
      </c>
      <c r="DF44" s="58">
        <f t="shared" si="183"/>
        <v>842.17216662757107</v>
      </c>
      <c r="DG44" s="58">
        <f t="shared" si="183"/>
        <v>842.17216662757107</v>
      </c>
      <c r="DH44" s="58">
        <f t="shared" si="183"/>
        <v>842.17216662757107</v>
      </c>
      <c r="DI44" s="58">
        <f t="shared" si="183"/>
        <v>842.17216662757107</v>
      </c>
      <c r="DJ44" s="58">
        <f t="shared" si="183"/>
        <v>842.17216662757107</v>
      </c>
      <c r="DK44" s="58">
        <f t="shared" si="183"/>
        <v>842.17216662757107</v>
      </c>
      <c r="DL44" s="58">
        <f t="shared" si="183"/>
        <v>842.17216662757107</v>
      </c>
      <c r="DM44" s="58">
        <f t="shared" si="183"/>
        <v>842.17216662757107</v>
      </c>
      <c r="DN44" s="58">
        <f t="shared" si="183"/>
        <v>842.17216662757107</v>
      </c>
      <c r="DO44" s="58">
        <f t="shared" si="183"/>
        <v>842.17216662757107</v>
      </c>
      <c r="DP44" s="58">
        <f t="shared" si="183"/>
        <v>842.17216662757107</v>
      </c>
      <c r="DQ44" s="58">
        <f t="shared" si="183"/>
        <v>842.17216662757107</v>
      </c>
      <c r="DR44" s="58">
        <f t="shared" si="183"/>
        <v>842.17216662757107</v>
      </c>
      <c r="DS44" s="58">
        <f t="shared" si="183"/>
        <v>842.17216662757107</v>
      </c>
      <c r="DT44" s="136">
        <f t="shared" si="183"/>
        <v>842.17216662757107</v>
      </c>
      <c r="DV44" s="135">
        <f t="shared" si="163"/>
        <v>725</v>
      </c>
      <c r="DW44" s="58">
        <f t="shared" si="163"/>
        <v>8842.6790736794137</v>
      </c>
      <c r="DX44" s="58">
        <f t="shared" si="163"/>
        <v>9111.6376193844135</v>
      </c>
      <c r="DY44" s="58">
        <f t="shared" si="163"/>
        <v>9388.7767966270967</v>
      </c>
      <c r="DZ44" s="58">
        <f t="shared" si="163"/>
        <v>9674.345427143835</v>
      </c>
      <c r="EA44" s="58">
        <f t="shared" si="163"/>
        <v>9968.5999008222225</v>
      </c>
      <c r="EB44" s="58">
        <f t="shared" si="163"/>
        <v>10106.065999530852</v>
      </c>
      <c r="EC44" s="58">
        <f t="shared" si="163"/>
        <v>10106.065999530852</v>
      </c>
      <c r="ED44" s="58">
        <f t="shared" si="163"/>
        <v>10106.065999530852</v>
      </c>
      <c r="EE44" s="58">
        <f t="shared" si="163"/>
        <v>10106.065999530852</v>
      </c>
      <c r="EF44" s="136">
        <f t="shared" si="163"/>
        <v>10106.065999530852</v>
      </c>
    </row>
    <row r="45" spans="1:136" s="49" customFormat="1" ht="15.75" customHeight="1">
      <c r="A45" s="59"/>
      <c r="B45" s="253" t="str">
        <f>'PERPETUITY MIDDLEMAN INPUT TAB'!B76</f>
        <v>Pet Rent - Monthly</v>
      </c>
      <c r="C45" s="222">
        <f>'PERPETUITY MIDDLEMAN INPUT TAB'!C76*'PERPETUITY MIDDLEMAN INPUT TAB'!D76</f>
        <v>2175</v>
      </c>
      <c r="D45" s="58">
        <f t="shared" ref="D45:AI45" si="184">C45*(1+D$22)</f>
        <v>2175</v>
      </c>
      <c r="E45" s="58">
        <f t="shared" si="184"/>
        <v>2180.4375</v>
      </c>
      <c r="F45" s="58">
        <f t="shared" si="184"/>
        <v>2185.8885937499999</v>
      </c>
      <c r="G45" s="58">
        <f t="shared" si="184"/>
        <v>2191.3533152343748</v>
      </c>
      <c r="H45" s="58">
        <f t="shared" si="184"/>
        <v>2196.8316985224606</v>
      </c>
      <c r="I45" s="58">
        <f t="shared" si="184"/>
        <v>2202.3237777687664</v>
      </c>
      <c r="J45" s="58">
        <f t="shared" si="184"/>
        <v>2207.829587213188</v>
      </c>
      <c r="K45" s="58">
        <f t="shared" si="184"/>
        <v>2213.349161181221</v>
      </c>
      <c r="L45" s="58">
        <f t="shared" si="184"/>
        <v>2218.882534084174</v>
      </c>
      <c r="M45" s="58">
        <f t="shared" si="184"/>
        <v>2224.4297404193844</v>
      </c>
      <c r="N45" s="58">
        <f t="shared" si="184"/>
        <v>2229.9908147704327</v>
      </c>
      <c r="O45" s="58">
        <f t="shared" si="184"/>
        <v>2235.5657918073589</v>
      </c>
      <c r="P45" s="58">
        <f t="shared" si="184"/>
        <v>2241.1547062868772</v>
      </c>
      <c r="Q45" s="58">
        <f t="shared" si="184"/>
        <v>2246.7575930525941</v>
      </c>
      <c r="R45" s="58">
        <f t="shared" si="184"/>
        <v>2252.3744870352252</v>
      </c>
      <c r="S45" s="58">
        <f t="shared" si="184"/>
        <v>2258.0054232528132</v>
      </c>
      <c r="T45" s="58">
        <f t="shared" si="184"/>
        <v>2263.6504368109449</v>
      </c>
      <c r="U45" s="58">
        <f t="shared" si="184"/>
        <v>2269.3095629029722</v>
      </c>
      <c r="V45" s="58">
        <f t="shared" si="184"/>
        <v>2274.9828368102294</v>
      </c>
      <c r="W45" s="58">
        <f t="shared" si="184"/>
        <v>2280.6702939022548</v>
      </c>
      <c r="X45" s="58">
        <f t="shared" si="184"/>
        <v>2286.3719696370104</v>
      </c>
      <c r="Y45" s="58">
        <f t="shared" si="184"/>
        <v>2292.0878995611029</v>
      </c>
      <c r="Z45" s="58">
        <f t="shared" si="184"/>
        <v>2297.8181193100054</v>
      </c>
      <c r="AA45" s="58">
        <f t="shared" si="184"/>
        <v>2303.5626646082801</v>
      </c>
      <c r="AB45" s="58">
        <f t="shared" si="184"/>
        <v>2309.3215712698006</v>
      </c>
      <c r="AC45" s="58">
        <f t="shared" si="184"/>
        <v>2315.0948751979749</v>
      </c>
      <c r="AD45" s="58">
        <f t="shared" si="184"/>
        <v>2320.8826123859699</v>
      </c>
      <c r="AE45" s="58">
        <f t="shared" si="184"/>
        <v>2326.6848189169345</v>
      </c>
      <c r="AF45" s="58">
        <f t="shared" si="184"/>
        <v>2332.5015309642267</v>
      </c>
      <c r="AG45" s="58">
        <f t="shared" si="184"/>
        <v>2338.3327847916371</v>
      </c>
      <c r="AH45" s="58">
        <f t="shared" si="184"/>
        <v>2344.1786167536161</v>
      </c>
      <c r="AI45" s="58">
        <f t="shared" si="184"/>
        <v>2350.0390632955</v>
      </c>
      <c r="AJ45" s="58">
        <f t="shared" ref="AJ45:BO45" si="185">AI45*(1+AJ$22)</f>
        <v>2355.9141609537387</v>
      </c>
      <c r="AK45" s="58">
        <f t="shared" si="185"/>
        <v>2361.8039463561231</v>
      </c>
      <c r="AL45" s="58">
        <f t="shared" si="185"/>
        <v>2367.7084562220134</v>
      </c>
      <c r="AM45" s="58">
        <f t="shared" si="185"/>
        <v>2373.6277273625683</v>
      </c>
      <c r="AN45" s="58">
        <f t="shared" si="185"/>
        <v>2379.5617966809746</v>
      </c>
      <c r="AO45" s="58">
        <f t="shared" si="185"/>
        <v>2385.5107011726768</v>
      </c>
      <c r="AP45" s="58">
        <f t="shared" si="185"/>
        <v>2391.4744779256084</v>
      </c>
      <c r="AQ45" s="58">
        <f t="shared" si="185"/>
        <v>2397.4531641204221</v>
      </c>
      <c r="AR45" s="58">
        <f t="shared" si="185"/>
        <v>2403.4467970307232</v>
      </c>
      <c r="AS45" s="58">
        <f t="shared" si="185"/>
        <v>2409.4554140232999</v>
      </c>
      <c r="AT45" s="58">
        <f t="shared" si="185"/>
        <v>2415.479052558358</v>
      </c>
      <c r="AU45" s="58">
        <f t="shared" si="185"/>
        <v>2421.5177501897538</v>
      </c>
      <c r="AV45" s="58">
        <f t="shared" si="185"/>
        <v>2427.5715445652281</v>
      </c>
      <c r="AW45" s="58">
        <f t="shared" si="185"/>
        <v>2433.6404734266412</v>
      </c>
      <c r="AX45" s="58">
        <f t="shared" si="185"/>
        <v>2439.7245746102076</v>
      </c>
      <c r="AY45" s="58">
        <f t="shared" si="185"/>
        <v>2445.8238860467332</v>
      </c>
      <c r="AZ45" s="58">
        <f t="shared" si="185"/>
        <v>2451.9384457618498</v>
      </c>
      <c r="BA45" s="58">
        <f t="shared" si="185"/>
        <v>2458.0682918762545</v>
      </c>
      <c r="BB45" s="58">
        <f t="shared" si="185"/>
        <v>2464.2134626059451</v>
      </c>
      <c r="BC45" s="58">
        <f t="shared" si="185"/>
        <v>2470.37399626246</v>
      </c>
      <c r="BD45" s="58">
        <f t="shared" si="185"/>
        <v>2476.549931253116</v>
      </c>
      <c r="BE45" s="58">
        <f t="shared" si="185"/>
        <v>2482.7413060812487</v>
      </c>
      <c r="BF45" s="58">
        <f t="shared" si="185"/>
        <v>2488.9481593464516</v>
      </c>
      <c r="BG45" s="58">
        <f t="shared" si="185"/>
        <v>2495.1705297448175</v>
      </c>
      <c r="BH45" s="58">
        <f t="shared" si="185"/>
        <v>2501.4084560691795</v>
      </c>
      <c r="BI45" s="58">
        <f t="shared" si="185"/>
        <v>2507.6619772093522</v>
      </c>
      <c r="BJ45" s="58">
        <f t="shared" si="185"/>
        <v>2513.9311321523755</v>
      </c>
      <c r="BK45" s="58">
        <f t="shared" si="185"/>
        <v>2520.2159599827564</v>
      </c>
      <c r="BL45" s="58">
        <f t="shared" si="185"/>
        <v>2526.5164998827131</v>
      </c>
      <c r="BM45" s="58">
        <f t="shared" si="185"/>
        <v>2526.5164998827131</v>
      </c>
      <c r="BN45" s="58">
        <f t="shared" si="185"/>
        <v>2526.5164998827131</v>
      </c>
      <c r="BO45" s="58">
        <f t="shared" si="185"/>
        <v>2526.5164998827131</v>
      </c>
      <c r="BP45" s="58">
        <f t="shared" ref="BP45:CU45" si="186">BO45*(1+BP$22)</f>
        <v>2526.5164998827131</v>
      </c>
      <c r="BQ45" s="58">
        <f t="shared" si="186"/>
        <v>2526.5164998827131</v>
      </c>
      <c r="BR45" s="58">
        <f t="shared" si="186"/>
        <v>2526.5164998827131</v>
      </c>
      <c r="BS45" s="58">
        <f t="shared" si="186"/>
        <v>2526.5164998827131</v>
      </c>
      <c r="BT45" s="58">
        <f t="shared" si="186"/>
        <v>2526.5164998827131</v>
      </c>
      <c r="BU45" s="58">
        <f t="shared" si="186"/>
        <v>2526.5164998827131</v>
      </c>
      <c r="BV45" s="58">
        <f t="shared" si="186"/>
        <v>2526.5164998827131</v>
      </c>
      <c r="BW45" s="58">
        <f t="shared" si="186"/>
        <v>2526.5164998827131</v>
      </c>
      <c r="BX45" s="58">
        <f t="shared" si="186"/>
        <v>2526.5164998827131</v>
      </c>
      <c r="BY45" s="58">
        <f t="shared" si="186"/>
        <v>2526.5164998827131</v>
      </c>
      <c r="BZ45" s="58">
        <f t="shared" si="186"/>
        <v>2526.5164998827131</v>
      </c>
      <c r="CA45" s="58">
        <f t="shared" si="186"/>
        <v>2526.5164998827131</v>
      </c>
      <c r="CB45" s="58">
        <f t="shared" si="186"/>
        <v>2526.5164998827131</v>
      </c>
      <c r="CC45" s="58">
        <f t="shared" si="186"/>
        <v>2526.5164998827131</v>
      </c>
      <c r="CD45" s="58">
        <f t="shared" si="186"/>
        <v>2526.5164998827131</v>
      </c>
      <c r="CE45" s="58">
        <f t="shared" si="186"/>
        <v>2526.5164998827131</v>
      </c>
      <c r="CF45" s="58">
        <f t="shared" si="186"/>
        <v>2526.5164998827131</v>
      </c>
      <c r="CG45" s="58">
        <f t="shared" si="186"/>
        <v>2526.5164998827131</v>
      </c>
      <c r="CH45" s="58">
        <f t="shared" si="186"/>
        <v>2526.5164998827131</v>
      </c>
      <c r="CI45" s="58">
        <f t="shared" si="186"/>
        <v>2526.5164998827131</v>
      </c>
      <c r="CJ45" s="58">
        <f t="shared" si="186"/>
        <v>2526.5164998827131</v>
      </c>
      <c r="CK45" s="58">
        <f t="shared" si="186"/>
        <v>2526.5164998827131</v>
      </c>
      <c r="CL45" s="58">
        <f t="shared" si="186"/>
        <v>2526.5164998827131</v>
      </c>
      <c r="CM45" s="58">
        <f t="shared" si="186"/>
        <v>2526.5164998827131</v>
      </c>
      <c r="CN45" s="58">
        <f t="shared" si="186"/>
        <v>2526.5164998827131</v>
      </c>
      <c r="CO45" s="58">
        <f t="shared" si="186"/>
        <v>2526.5164998827131</v>
      </c>
      <c r="CP45" s="58">
        <f t="shared" si="186"/>
        <v>2526.5164998827131</v>
      </c>
      <c r="CQ45" s="58">
        <f t="shared" si="186"/>
        <v>2526.5164998827131</v>
      </c>
      <c r="CR45" s="58">
        <f t="shared" si="186"/>
        <v>2526.5164998827131</v>
      </c>
      <c r="CS45" s="58">
        <f t="shared" si="186"/>
        <v>2526.5164998827131</v>
      </c>
      <c r="CT45" s="58">
        <f t="shared" si="186"/>
        <v>2526.5164998827131</v>
      </c>
      <c r="CU45" s="58">
        <f t="shared" si="186"/>
        <v>2526.5164998827131</v>
      </c>
      <c r="CV45" s="58">
        <f t="shared" ref="CV45:DT45" si="187">CU45*(1+CV$22)</f>
        <v>2526.5164998827131</v>
      </c>
      <c r="CW45" s="58">
        <f t="shared" si="187"/>
        <v>2526.5164998827131</v>
      </c>
      <c r="CX45" s="58">
        <f t="shared" si="187"/>
        <v>2526.5164998827131</v>
      </c>
      <c r="CY45" s="58">
        <f t="shared" si="187"/>
        <v>2526.5164998827131</v>
      </c>
      <c r="CZ45" s="58">
        <f t="shared" si="187"/>
        <v>2526.5164998827131</v>
      </c>
      <c r="DA45" s="58">
        <f t="shared" si="187"/>
        <v>2526.5164998827131</v>
      </c>
      <c r="DB45" s="58">
        <f t="shared" si="187"/>
        <v>2526.5164998827131</v>
      </c>
      <c r="DC45" s="58">
        <f t="shared" si="187"/>
        <v>2526.5164998827131</v>
      </c>
      <c r="DD45" s="58">
        <f t="shared" si="187"/>
        <v>2526.5164998827131</v>
      </c>
      <c r="DE45" s="58">
        <f t="shared" si="187"/>
        <v>2526.5164998827131</v>
      </c>
      <c r="DF45" s="58">
        <f t="shared" si="187"/>
        <v>2526.5164998827131</v>
      </c>
      <c r="DG45" s="58">
        <f t="shared" si="187"/>
        <v>2526.5164998827131</v>
      </c>
      <c r="DH45" s="58">
        <f t="shared" si="187"/>
        <v>2526.5164998827131</v>
      </c>
      <c r="DI45" s="58">
        <f t="shared" si="187"/>
        <v>2526.5164998827131</v>
      </c>
      <c r="DJ45" s="58">
        <f t="shared" si="187"/>
        <v>2526.5164998827131</v>
      </c>
      <c r="DK45" s="58">
        <f t="shared" si="187"/>
        <v>2526.5164998827131</v>
      </c>
      <c r="DL45" s="58">
        <f t="shared" si="187"/>
        <v>2526.5164998827131</v>
      </c>
      <c r="DM45" s="58">
        <f t="shared" si="187"/>
        <v>2526.5164998827131</v>
      </c>
      <c r="DN45" s="58">
        <f t="shared" si="187"/>
        <v>2526.5164998827131</v>
      </c>
      <c r="DO45" s="58">
        <f t="shared" si="187"/>
        <v>2526.5164998827131</v>
      </c>
      <c r="DP45" s="58">
        <f t="shared" si="187"/>
        <v>2526.5164998827131</v>
      </c>
      <c r="DQ45" s="58">
        <f t="shared" si="187"/>
        <v>2526.5164998827131</v>
      </c>
      <c r="DR45" s="58">
        <f t="shared" si="187"/>
        <v>2526.5164998827131</v>
      </c>
      <c r="DS45" s="58">
        <f t="shared" si="187"/>
        <v>2526.5164998827131</v>
      </c>
      <c r="DT45" s="136">
        <f t="shared" si="187"/>
        <v>2526.5164998827131</v>
      </c>
      <c r="DV45" s="135">
        <f t="shared" si="163"/>
        <v>2175</v>
      </c>
      <c r="DW45" s="58">
        <f t="shared" si="163"/>
        <v>26528.037221038241</v>
      </c>
      <c r="DX45" s="58">
        <f t="shared" si="163"/>
        <v>27334.912858153235</v>
      </c>
      <c r="DY45" s="58">
        <f t="shared" si="163"/>
        <v>28166.330389881274</v>
      </c>
      <c r="DZ45" s="58">
        <f t="shared" si="163"/>
        <v>29023.036281431498</v>
      </c>
      <c r="EA45" s="58">
        <f t="shared" si="163"/>
        <v>29905.799702466669</v>
      </c>
      <c r="EB45" s="58">
        <f t="shared" si="163"/>
        <v>30318.197998592557</v>
      </c>
      <c r="EC45" s="58">
        <f t="shared" si="163"/>
        <v>30318.197998592557</v>
      </c>
      <c r="ED45" s="58">
        <f t="shared" si="163"/>
        <v>30318.197998592557</v>
      </c>
      <c r="EE45" s="58">
        <f t="shared" si="163"/>
        <v>30318.197998592557</v>
      </c>
      <c r="EF45" s="136">
        <f t="shared" si="163"/>
        <v>30318.197998592557</v>
      </c>
    </row>
    <row r="46" spans="1:136" s="49" customFormat="1" ht="15.75" customHeight="1">
      <c r="A46" s="59"/>
      <c r="B46" s="253" t="str">
        <f>'PERPETUITY MIDDLEMAN INPUT TAB'!B77</f>
        <v>Reserved Parking</v>
      </c>
      <c r="C46" s="222">
        <f>'PERPETUITY MIDDLEMAN INPUT TAB'!C77*'PERPETUITY MIDDLEMAN INPUT TAB'!D77</f>
        <v>7250</v>
      </c>
      <c r="D46" s="58">
        <f t="shared" ref="D46:AI46" si="188">C46*(1+D$22)</f>
        <v>7250</v>
      </c>
      <c r="E46" s="58">
        <f t="shared" si="188"/>
        <v>7268.125</v>
      </c>
      <c r="F46" s="58">
        <f t="shared" si="188"/>
        <v>7286.2953124999995</v>
      </c>
      <c r="G46" s="58">
        <f t="shared" si="188"/>
        <v>7304.5110507812487</v>
      </c>
      <c r="H46" s="58">
        <f t="shared" si="188"/>
        <v>7322.7723284082012</v>
      </c>
      <c r="I46" s="58">
        <f t="shared" si="188"/>
        <v>7341.079259229221</v>
      </c>
      <c r="J46" s="58">
        <f t="shared" si="188"/>
        <v>7359.4319573772937</v>
      </c>
      <c r="K46" s="58">
        <f t="shared" si="188"/>
        <v>7377.8305372707364</v>
      </c>
      <c r="L46" s="58">
        <f t="shared" si="188"/>
        <v>7396.2751136139132</v>
      </c>
      <c r="M46" s="58">
        <f t="shared" si="188"/>
        <v>7414.7658013979471</v>
      </c>
      <c r="N46" s="58">
        <f t="shared" si="188"/>
        <v>7433.3027159014418</v>
      </c>
      <c r="O46" s="58">
        <f t="shared" si="188"/>
        <v>7451.8859726911951</v>
      </c>
      <c r="P46" s="58">
        <f t="shared" si="188"/>
        <v>7470.515687622923</v>
      </c>
      <c r="Q46" s="58">
        <f t="shared" si="188"/>
        <v>7489.1919768419802</v>
      </c>
      <c r="R46" s="58">
        <f t="shared" si="188"/>
        <v>7507.914956784085</v>
      </c>
      <c r="S46" s="58">
        <f t="shared" si="188"/>
        <v>7526.6847441760447</v>
      </c>
      <c r="T46" s="58">
        <f t="shared" si="188"/>
        <v>7545.5014560364843</v>
      </c>
      <c r="U46" s="58">
        <f t="shared" si="188"/>
        <v>7564.3652096765754</v>
      </c>
      <c r="V46" s="58">
        <f t="shared" si="188"/>
        <v>7583.2761227007668</v>
      </c>
      <c r="W46" s="58">
        <f t="shared" si="188"/>
        <v>7602.2343130075187</v>
      </c>
      <c r="X46" s="58">
        <f t="shared" si="188"/>
        <v>7621.2398987900369</v>
      </c>
      <c r="Y46" s="58">
        <f t="shared" si="188"/>
        <v>7640.292998537012</v>
      </c>
      <c r="Z46" s="58">
        <f t="shared" si="188"/>
        <v>7659.393731033354</v>
      </c>
      <c r="AA46" s="58">
        <f t="shared" si="188"/>
        <v>7678.542215360937</v>
      </c>
      <c r="AB46" s="58">
        <f t="shared" si="188"/>
        <v>7697.7385708993388</v>
      </c>
      <c r="AC46" s="58">
        <f t="shared" si="188"/>
        <v>7716.9829173265871</v>
      </c>
      <c r="AD46" s="58">
        <f t="shared" si="188"/>
        <v>7736.2753746199032</v>
      </c>
      <c r="AE46" s="58">
        <f t="shared" si="188"/>
        <v>7755.6160630564527</v>
      </c>
      <c r="AF46" s="58">
        <f t="shared" si="188"/>
        <v>7775.0051032140937</v>
      </c>
      <c r="AG46" s="58">
        <f t="shared" si="188"/>
        <v>7794.4426159721288</v>
      </c>
      <c r="AH46" s="58">
        <f t="shared" si="188"/>
        <v>7813.9287225120588</v>
      </c>
      <c r="AI46" s="58">
        <f t="shared" si="188"/>
        <v>7833.4635443183388</v>
      </c>
      <c r="AJ46" s="58">
        <f t="shared" ref="AJ46:BO46" si="189">AI46*(1+AJ$22)</f>
        <v>7853.0472031791342</v>
      </c>
      <c r="AK46" s="58">
        <f t="shared" si="189"/>
        <v>7872.6798211870819</v>
      </c>
      <c r="AL46" s="58">
        <f t="shared" si="189"/>
        <v>7892.3615207400489</v>
      </c>
      <c r="AM46" s="58">
        <f t="shared" si="189"/>
        <v>7912.0924245418983</v>
      </c>
      <c r="AN46" s="58">
        <f t="shared" si="189"/>
        <v>7931.8726556032525</v>
      </c>
      <c r="AO46" s="58">
        <f t="shared" si="189"/>
        <v>7951.70233724226</v>
      </c>
      <c r="AP46" s="58">
        <f t="shared" si="189"/>
        <v>7971.5815930853651</v>
      </c>
      <c r="AQ46" s="58">
        <f t="shared" si="189"/>
        <v>7991.5105470680783</v>
      </c>
      <c r="AR46" s="58">
        <f t="shared" si="189"/>
        <v>8011.4893234357478</v>
      </c>
      <c r="AS46" s="58">
        <f t="shared" si="189"/>
        <v>8031.518046744337</v>
      </c>
      <c r="AT46" s="58">
        <f t="shared" si="189"/>
        <v>8051.5968418611974</v>
      </c>
      <c r="AU46" s="58">
        <f t="shared" si="189"/>
        <v>8071.7258339658501</v>
      </c>
      <c r="AV46" s="58">
        <f t="shared" si="189"/>
        <v>8091.9051485507644</v>
      </c>
      <c r="AW46" s="58">
        <f t="shared" si="189"/>
        <v>8112.1349114221412</v>
      </c>
      <c r="AX46" s="58">
        <f t="shared" si="189"/>
        <v>8132.4152487006959</v>
      </c>
      <c r="AY46" s="58">
        <f t="shared" si="189"/>
        <v>8152.7462868224475</v>
      </c>
      <c r="AZ46" s="58">
        <f t="shared" si="189"/>
        <v>8173.1281525395034</v>
      </c>
      <c r="BA46" s="58">
        <f t="shared" si="189"/>
        <v>8193.5609729208518</v>
      </c>
      <c r="BB46" s="58">
        <f t="shared" si="189"/>
        <v>8214.0448753531527</v>
      </c>
      <c r="BC46" s="58">
        <f t="shared" si="189"/>
        <v>8234.579987541536</v>
      </c>
      <c r="BD46" s="58">
        <f t="shared" si="189"/>
        <v>8255.1664375103901</v>
      </c>
      <c r="BE46" s="58">
        <f t="shared" si="189"/>
        <v>8275.804353604166</v>
      </c>
      <c r="BF46" s="58">
        <f t="shared" si="189"/>
        <v>8296.4938644881768</v>
      </c>
      <c r="BG46" s="58">
        <f t="shared" si="189"/>
        <v>8317.2350991493968</v>
      </c>
      <c r="BH46" s="58">
        <f t="shared" si="189"/>
        <v>8338.0281868972706</v>
      </c>
      <c r="BI46" s="58">
        <f t="shared" si="189"/>
        <v>8358.8732573645138</v>
      </c>
      <c r="BJ46" s="58">
        <f t="shared" si="189"/>
        <v>8379.7704405079239</v>
      </c>
      <c r="BK46" s="58">
        <f t="shared" si="189"/>
        <v>8400.7198666091936</v>
      </c>
      <c r="BL46" s="58">
        <f t="shared" si="189"/>
        <v>8421.7216662757164</v>
      </c>
      <c r="BM46" s="58">
        <f t="shared" si="189"/>
        <v>8421.7216662757164</v>
      </c>
      <c r="BN46" s="58">
        <f t="shared" si="189"/>
        <v>8421.7216662757164</v>
      </c>
      <c r="BO46" s="58">
        <f t="shared" si="189"/>
        <v>8421.7216662757164</v>
      </c>
      <c r="BP46" s="58">
        <f t="shared" ref="BP46:CU46" si="190">BO46*(1+BP$22)</f>
        <v>8421.7216662757164</v>
      </c>
      <c r="BQ46" s="58">
        <f t="shared" si="190"/>
        <v>8421.7216662757164</v>
      </c>
      <c r="BR46" s="58">
        <f t="shared" si="190"/>
        <v>8421.7216662757164</v>
      </c>
      <c r="BS46" s="58">
        <f t="shared" si="190"/>
        <v>8421.7216662757164</v>
      </c>
      <c r="BT46" s="58">
        <f t="shared" si="190"/>
        <v>8421.7216662757164</v>
      </c>
      <c r="BU46" s="58">
        <f t="shared" si="190"/>
        <v>8421.7216662757164</v>
      </c>
      <c r="BV46" s="58">
        <f t="shared" si="190"/>
        <v>8421.7216662757164</v>
      </c>
      <c r="BW46" s="58">
        <f t="shared" si="190"/>
        <v>8421.7216662757164</v>
      </c>
      <c r="BX46" s="58">
        <f t="shared" si="190"/>
        <v>8421.7216662757164</v>
      </c>
      <c r="BY46" s="58">
        <f t="shared" si="190"/>
        <v>8421.7216662757164</v>
      </c>
      <c r="BZ46" s="58">
        <f t="shared" si="190"/>
        <v>8421.7216662757164</v>
      </c>
      <c r="CA46" s="58">
        <f t="shared" si="190"/>
        <v>8421.7216662757164</v>
      </c>
      <c r="CB46" s="58">
        <f t="shared" si="190"/>
        <v>8421.7216662757164</v>
      </c>
      <c r="CC46" s="58">
        <f t="shared" si="190"/>
        <v>8421.7216662757164</v>
      </c>
      <c r="CD46" s="58">
        <f t="shared" si="190"/>
        <v>8421.7216662757164</v>
      </c>
      <c r="CE46" s="58">
        <f t="shared" si="190"/>
        <v>8421.7216662757164</v>
      </c>
      <c r="CF46" s="58">
        <f t="shared" si="190"/>
        <v>8421.7216662757164</v>
      </c>
      <c r="CG46" s="58">
        <f t="shared" si="190"/>
        <v>8421.7216662757164</v>
      </c>
      <c r="CH46" s="58">
        <f t="shared" si="190"/>
        <v>8421.7216662757164</v>
      </c>
      <c r="CI46" s="58">
        <f t="shared" si="190"/>
        <v>8421.7216662757164</v>
      </c>
      <c r="CJ46" s="58">
        <f t="shared" si="190"/>
        <v>8421.7216662757164</v>
      </c>
      <c r="CK46" s="58">
        <f t="shared" si="190"/>
        <v>8421.7216662757164</v>
      </c>
      <c r="CL46" s="58">
        <f t="shared" si="190"/>
        <v>8421.7216662757164</v>
      </c>
      <c r="CM46" s="58">
        <f t="shared" si="190"/>
        <v>8421.7216662757164</v>
      </c>
      <c r="CN46" s="58">
        <f t="shared" si="190"/>
        <v>8421.7216662757164</v>
      </c>
      <c r="CO46" s="58">
        <f t="shared" si="190"/>
        <v>8421.7216662757164</v>
      </c>
      <c r="CP46" s="58">
        <f t="shared" si="190"/>
        <v>8421.7216662757164</v>
      </c>
      <c r="CQ46" s="58">
        <f t="shared" si="190"/>
        <v>8421.7216662757164</v>
      </c>
      <c r="CR46" s="58">
        <f t="shared" si="190"/>
        <v>8421.7216662757164</v>
      </c>
      <c r="CS46" s="58">
        <f t="shared" si="190"/>
        <v>8421.7216662757164</v>
      </c>
      <c r="CT46" s="58">
        <f t="shared" si="190"/>
        <v>8421.7216662757164</v>
      </c>
      <c r="CU46" s="58">
        <f t="shared" si="190"/>
        <v>8421.7216662757164</v>
      </c>
      <c r="CV46" s="58">
        <f t="shared" ref="CV46:DT46" si="191">CU46*(1+CV$22)</f>
        <v>8421.7216662757164</v>
      </c>
      <c r="CW46" s="58">
        <f t="shared" si="191"/>
        <v>8421.7216662757164</v>
      </c>
      <c r="CX46" s="58">
        <f t="shared" si="191"/>
        <v>8421.7216662757164</v>
      </c>
      <c r="CY46" s="58">
        <f t="shared" si="191"/>
        <v>8421.7216662757164</v>
      </c>
      <c r="CZ46" s="58">
        <f t="shared" si="191"/>
        <v>8421.7216662757164</v>
      </c>
      <c r="DA46" s="58">
        <f t="shared" si="191"/>
        <v>8421.7216662757164</v>
      </c>
      <c r="DB46" s="58">
        <f t="shared" si="191"/>
        <v>8421.7216662757164</v>
      </c>
      <c r="DC46" s="58">
        <f t="shared" si="191"/>
        <v>8421.7216662757164</v>
      </c>
      <c r="DD46" s="58">
        <f t="shared" si="191"/>
        <v>8421.7216662757164</v>
      </c>
      <c r="DE46" s="58">
        <f t="shared" si="191"/>
        <v>8421.7216662757164</v>
      </c>
      <c r="DF46" s="58">
        <f t="shared" si="191"/>
        <v>8421.7216662757164</v>
      </c>
      <c r="DG46" s="58">
        <f t="shared" si="191"/>
        <v>8421.7216662757164</v>
      </c>
      <c r="DH46" s="58">
        <f t="shared" si="191"/>
        <v>8421.7216662757164</v>
      </c>
      <c r="DI46" s="58">
        <f t="shared" si="191"/>
        <v>8421.7216662757164</v>
      </c>
      <c r="DJ46" s="58">
        <f t="shared" si="191"/>
        <v>8421.7216662757164</v>
      </c>
      <c r="DK46" s="58">
        <f t="shared" si="191"/>
        <v>8421.7216662757164</v>
      </c>
      <c r="DL46" s="58">
        <f t="shared" si="191"/>
        <v>8421.7216662757164</v>
      </c>
      <c r="DM46" s="58">
        <f t="shared" si="191"/>
        <v>8421.7216662757164</v>
      </c>
      <c r="DN46" s="58">
        <f t="shared" si="191"/>
        <v>8421.7216662757164</v>
      </c>
      <c r="DO46" s="58">
        <f t="shared" si="191"/>
        <v>8421.7216662757164</v>
      </c>
      <c r="DP46" s="58">
        <f t="shared" si="191"/>
        <v>8421.7216662757164</v>
      </c>
      <c r="DQ46" s="58">
        <f t="shared" si="191"/>
        <v>8421.7216662757164</v>
      </c>
      <c r="DR46" s="58">
        <f t="shared" si="191"/>
        <v>8421.7216662757164</v>
      </c>
      <c r="DS46" s="58">
        <f t="shared" si="191"/>
        <v>8421.7216662757164</v>
      </c>
      <c r="DT46" s="136">
        <f t="shared" si="191"/>
        <v>8421.7216662757164</v>
      </c>
      <c r="DV46" s="135">
        <f t="shared" si="163"/>
        <v>7250</v>
      </c>
      <c r="DW46" s="58">
        <f t="shared" si="163"/>
        <v>88426.790736794122</v>
      </c>
      <c r="DX46" s="58">
        <f t="shared" si="163"/>
        <v>91116.376193844131</v>
      </c>
      <c r="DY46" s="58">
        <f t="shared" si="163"/>
        <v>93887.767966270971</v>
      </c>
      <c r="DZ46" s="58">
        <f t="shared" si="163"/>
        <v>96743.454271438386</v>
      </c>
      <c r="EA46" s="58">
        <f t="shared" si="163"/>
        <v>99685.999008222294</v>
      </c>
      <c r="EB46" s="58">
        <f t="shared" si="163"/>
        <v>101060.65999530857</v>
      </c>
      <c r="EC46" s="58">
        <f t="shared" si="163"/>
        <v>101060.65999530857</v>
      </c>
      <c r="ED46" s="58">
        <f t="shared" si="163"/>
        <v>101060.65999530857</v>
      </c>
      <c r="EE46" s="58">
        <f t="shared" si="163"/>
        <v>101060.65999530857</v>
      </c>
      <c r="EF46" s="136">
        <f t="shared" si="163"/>
        <v>101060.65999530857</v>
      </c>
    </row>
    <row r="47" spans="1:136" s="49" customFormat="1" ht="15.75" customHeight="1">
      <c r="A47" s="59"/>
      <c r="B47" s="253" t="str">
        <f>'PERPETUITY MIDDLEMAN INPUT TAB'!B78</f>
        <v>Garage - First Car</v>
      </c>
      <c r="C47" s="222">
        <f>'PERPETUITY MIDDLEMAN INPUT TAB'!C78*'PERPETUITY MIDDLEMAN INPUT TAB'!D78</f>
        <v>0</v>
      </c>
      <c r="D47" s="58">
        <f t="shared" ref="D47:AI47" si="192">C47*(1+D$22)</f>
        <v>0</v>
      </c>
      <c r="E47" s="58">
        <f t="shared" si="192"/>
        <v>0</v>
      </c>
      <c r="F47" s="58">
        <f t="shared" si="192"/>
        <v>0</v>
      </c>
      <c r="G47" s="58">
        <f t="shared" si="192"/>
        <v>0</v>
      </c>
      <c r="H47" s="58">
        <f t="shared" si="192"/>
        <v>0</v>
      </c>
      <c r="I47" s="58">
        <f t="shared" si="192"/>
        <v>0</v>
      </c>
      <c r="J47" s="58">
        <f t="shared" si="192"/>
        <v>0</v>
      </c>
      <c r="K47" s="58">
        <f t="shared" si="192"/>
        <v>0</v>
      </c>
      <c r="L47" s="58">
        <f t="shared" si="192"/>
        <v>0</v>
      </c>
      <c r="M47" s="58">
        <f t="shared" si="192"/>
        <v>0</v>
      </c>
      <c r="N47" s="58">
        <f t="shared" si="192"/>
        <v>0</v>
      </c>
      <c r="O47" s="58">
        <f t="shared" si="192"/>
        <v>0</v>
      </c>
      <c r="P47" s="58">
        <f t="shared" si="192"/>
        <v>0</v>
      </c>
      <c r="Q47" s="58">
        <f t="shared" si="192"/>
        <v>0</v>
      </c>
      <c r="R47" s="58">
        <f t="shared" si="192"/>
        <v>0</v>
      </c>
      <c r="S47" s="58">
        <f t="shared" si="192"/>
        <v>0</v>
      </c>
      <c r="T47" s="58">
        <f t="shared" si="192"/>
        <v>0</v>
      </c>
      <c r="U47" s="58">
        <f t="shared" si="192"/>
        <v>0</v>
      </c>
      <c r="V47" s="58">
        <f t="shared" si="192"/>
        <v>0</v>
      </c>
      <c r="W47" s="58">
        <f t="shared" si="192"/>
        <v>0</v>
      </c>
      <c r="X47" s="58">
        <f t="shared" si="192"/>
        <v>0</v>
      </c>
      <c r="Y47" s="58">
        <f t="shared" si="192"/>
        <v>0</v>
      </c>
      <c r="Z47" s="58">
        <f t="shared" si="192"/>
        <v>0</v>
      </c>
      <c r="AA47" s="58">
        <f t="shared" si="192"/>
        <v>0</v>
      </c>
      <c r="AB47" s="58">
        <f t="shared" si="192"/>
        <v>0</v>
      </c>
      <c r="AC47" s="58">
        <f t="shared" si="192"/>
        <v>0</v>
      </c>
      <c r="AD47" s="58">
        <f t="shared" si="192"/>
        <v>0</v>
      </c>
      <c r="AE47" s="58">
        <f t="shared" si="192"/>
        <v>0</v>
      </c>
      <c r="AF47" s="58">
        <f t="shared" si="192"/>
        <v>0</v>
      </c>
      <c r="AG47" s="58">
        <f t="shared" si="192"/>
        <v>0</v>
      </c>
      <c r="AH47" s="58">
        <f t="shared" si="192"/>
        <v>0</v>
      </c>
      <c r="AI47" s="58">
        <f t="shared" si="192"/>
        <v>0</v>
      </c>
      <c r="AJ47" s="58">
        <f t="shared" ref="AJ47:BO47" si="193">AI47*(1+AJ$22)</f>
        <v>0</v>
      </c>
      <c r="AK47" s="58">
        <f t="shared" si="193"/>
        <v>0</v>
      </c>
      <c r="AL47" s="58">
        <f t="shared" si="193"/>
        <v>0</v>
      </c>
      <c r="AM47" s="58">
        <f t="shared" si="193"/>
        <v>0</v>
      </c>
      <c r="AN47" s="58">
        <f t="shared" si="193"/>
        <v>0</v>
      </c>
      <c r="AO47" s="58">
        <f t="shared" si="193"/>
        <v>0</v>
      </c>
      <c r="AP47" s="58">
        <f t="shared" si="193"/>
        <v>0</v>
      </c>
      <c r="AQ47" s="58">
        <f t="shared" si="193"/>
        <v>0</v>
      </c>
      <c r="AR47" s="58">
        <f t="shared" si="193"/>
        <v>0</v>
      </c>
      <c r="AS47" s="58">
        <f t="shared" si="193"/>
        <v>0</v>
      </c>
      <c r="AT47" s="58">
        <f t="shared" si="193"/>
        <v>0</v>
      </c>
      <c r="AU47" s="58">
        <f t="shared" si="193"/>
        <v>0</v>
      </c>
      <c r="AV47" s="58">
        <f t="shared" si="193"/>
        <v>0</v>
      </c>
      <c r="AW47" s="58">
        <f t="shared" si="193"/>
        <v>0</v>
      </c>
      <c r="AX47" s="58">
        <f t="shared" si="193"/>
        <v>0</v>
      </c>
      <c r="AY47" s="58">
        <f t="shared" si="193"/>
        <v>0</v>
      </c>
      <c r="AZ47" s="58">
        <f t="shared" si="193"/>
        <v>0</v>
      </c>
      <c r="BA47" s="58">
        <f t="shared" si="193"/>
        <v>0</v>
      </c>
      <c r="BB47" s="58">
        <f t="shared" si="193"/>
        <v>0</v>
      </c>
      <c r="BC47" s="58">
        <f t="shared" si="193"/>
        <v>0</v>
      </c>
      <c r="BD47" s="58">
        <f t="shared" si="193"/>
        <v>0</v>
      </c>
      <c r="BE47" s="58">
        <f t="shared" si="193"/>
        <v>0</v>
      </c>
      <c r="BF47" s="58">
        <f t="shared" si="193"/>
        <v>0</v>
      </c>
      <c r="BG47" s="58">
        <f t="shared" si="193"/>
        <v>0</v>
      </c>
      <c r="BH47" s="58">
        <f t="shared" si="193"/>
        <v>0</v>
      </c>
      <c r="BI47" s="58">
        <f t="shared" si="193"/>
        <v>0</v>
      </c>
      <c r="BJ47" s="58">
        <f t="shared" si="193"/>
        <v>0</v>
      </c>
      <c r="BK47" s="58">
        <f t="shared" si="193"/>
        <v>0</v>
      </c>
      <c r="BL47" s="58">
        <f t="shared" si="193"/>
        <v>0</v>
      </c>
      <c r="BM47" s="58">
        <f t="shared" si="193"/>
        <v>0</v>
      </c>
      <c r="BN47" s="58">
        <f t="shared" si="193"/>
        <v>0</v>
      </c>
      <c r="BO47" s="58">
        <f t="shared" si="193"/>
        <v>0</v>
      </c>
      <c r="BP47" s="58">
        <f t="shared" ref="BP47:CU47" si="194">BO47*(1+BP$22)</f>
        <v>0</v>
      </c>
      <c r="BQ47" s="58">
        <f t="shared" si="194"/>
        <v>0</v>
      </c>
      <c r="BR47" s="58">
        <f t="shared" si="194"/>
        <v>0</v>
      </c>
      <c r="BS47" s="58">
        <f t="shared" si="194"/>
        <v>0</v>
      </c>
      <c r="BT47" s="58">
        <f t="shared" si="194"/>
        <v>0</v>
      </c>
      <c r="BU47" s="58">
        <f t="shared" si="194"/>
        <v>0</v>
      </c>
      <c r="BV47" s="58">
        <f t="shared" si="194"/>
        <v>0</v>
      </c>
      <c r="BW47" s="58">
        <f t="shared" si="194"/>
        <v>0</v>
      </c>
      <c r="BX47" s="58">
        <f t="shared" si="194"/>
        <v>0</v>
      </c>
      <c r="BY47" s="58">
        <f t="shared" si="194"/>
        <v>0</v>
      </c>
      <c r="BZ47" s="58">
        <f t="shared" si="194"/>
        <v>0</v>
      </c>
      <c r="CA47" s="58">
        <f t="shared" si="194"/>
        <v>0</v>
      </c>
      <c r="CB47" s="58">
        <f t="shared" si="194"/>
        <v>0</v>
      </c>
      <c r="CC47" s="58">
        <f t="shared" si="194"/>
        <v>0</v>
      </c>
      <c r="CD47" s="58">
        <f t="shared" si="194"/>
        <v>0</v>
      </c>
      <c r="CE47" s="58">
        <f t="shared" si="194"/>
        <v>0</v>
      </c>
      <c r="CF47" s="58">
        <f t="shared" si="194"/>
        <v>0</v>
      </c>
      <c r="CG47" s="58">
        <f t="shared" si="194"/>
        <v>0</v>
      </c>
      <c r="CH47" s="58">
        <f t="shared" si="194"/>
        <v>0</v>
      </c>
      <c r="CI47" s="58">
        <f t="shared" si="194"/>
        <v>0</v>
      </c>
      <c r="CJ47" s="58">
        <f t="shared" si="194"/>
        <v>0</v>
      </c>
      <c r="CK47" s="58">
        <f t="shared" si="194"/>
        <v>0</v>
      </c>
      <c r="CL47" s="58">
        <f t="shared" si="194"/>
        <v>0</v>
      </c>
      <c r="CM47" s="58">
        <f t="shared" si="194"/>
        <v>0</v>
      </c>
      <c r="CN47" s="58">
        <f t="shared" si="194"/>
        <v>0</v>
      </c>
      <c r="CO47" s="58">
        <f t="shared" si="194"/>
        <v>0</v>
      </c>
      <c r="CP47" s="58">
        <f t="shared" si="194"/>
        <v>0</v>
      </c>
      <c r="CQ47" s="58">
        <f t="shared" si="194"/>
        <v>0</v>
      </c>
      <c r="CR47" s="58">
        <f t="shared" si="194"/>
        <v>0</v>
      </c>
      <c r="CS47" s="58">
        <f t="shared" si="194"/>
        <v>0</v>
      </c>
      <c r="CT47" s="58">
        <f t="shared" si="194"/>
        <v>0</v>
      </c>
      <c r="CU47" s="58">
        <f t="shared" si="194"/>
        <v>0</v>
      </c>
      <c r="CV47" s="58">
        <f t="shared" ref="CV47:DT47" si="195">CU47*(1+CV$22)</f>
        <v>0</v>
      </c>
      <c r="CW47" s="58">
        <f t="shared" si="195"/>
        <v>0</v>
      </c>
      <c r="CX47" s="58">
        <f t="shared" si="195"/>
        <v>0</v>
      </c>
      <c r="CY47" s="58">
        <f t="shared" si="195"/>
        <v>0</v>
      </c>
      <c r="CZ47" s="58">
        <f t="shared" si="195"/>
        <v>0</v>
      </c>
      <c r="DA47" s="58">
        <f t="shared" si="195"/>
        <v>0</v>
      </c>
      <c r="DB47" s="58">
        <f t="shared" si="195"/>
        <v>0</v>
      </c>
      <c r="DC47" s="58">
        <f t="shared" si="195"/>
        <v>0</v>
      </c>
      <c r="DD47" s="58">
        <f t="shared" si="195"/>
        <v>0</v>
      </c>
      <c r="DE47" s="58">
        <f t="shared" si="195"/>
        <v>0</v>
      </c>
      <c r="DF47" s="58">
        <f t="shared" si="195"/>
        <v>0</v>
      </c>
      <c r="DG47" s="58">
        <f t="shared" si="195"/>
        <v>0</v>
      </c>
      <c r="DH47" s="58">
        <f t="shared" si="195"/>
        <v>0</v>
      </c>
      <c r="DI47" s="58">
        <f t="shared" si="195"/>
        <v>0</v>
      </c>
      <c r="DJ47" s="58">
        <f t="shared" si="195"/>
        <v>0</v>
      </c>
      <c r="DK47" s="58">
        <f t="shared" si="195"/>
        <v>0</v>
      </c>
      <c r="DL47" s="58">
        <f t="shared" si="195"/>
        <v>0</v>
      </c>
      <c r="DM47" s="58">
        <f t="shared" si="195"/>
        <v>0</v>
      </c>
      <c r="DN47" s="58">
        <f t="shared" si="195"/>
        <v>0</v>
      </c>
      <c r="DO47" s="58">
        <f t="shared" si="195"/>
        <v>0</v>
      </c>
      <c r="DP47" s="58">
        <f t="shared" si="195"/>
        <v>0</v>
      </c>
      <c r="DQ47" s="58">
        <f t="shared" si="195"/>
        <v>0</v>
      </c>
      <c r="DR47" s="58">
        <f t="shared" si="195"/>
        <v>0</v>
      </c>
      <c r="DS47" s="58">
        <f t="shared" si="195"/>
        <v>0</v>
      </c>
      <c r="DT47" s="136">
        <f t="shared" si="195"/>
        <v>0</v>
      </c>
      <c r="DV47" s="135">
        <f t="shared" si="163"/>
        <v>0</v>
      </c>
      <c r="DW47" s="58">
        <f t="shared" si="163"/>
        <v>0</v>
      </c>
      <c r="DX47" s="58">
        <f t="shared" si="163"/>
        <v>0</v>
      </c>
      <c r="DY47" s="58">
        <f t="shared" si="163"/>
        <v>0</v>
      </c>
      <c r="DZ47" s="58">
        <f t="shared" si="163"/>
        <v>0</v>
      </c>
      <c r="EA47" s="58">
        <f t="shared" si="163"/>
        <v>0</v>
      </c>
      <c r="EB47" s="58">
        <f t="shared" si="163"/>
        <v>0</v>
      </c>
      <c r="EC47" s="58">
        <f t="shared" si="163"/>
        <v>0</v>
      </c>
      <c r="ED47" s="58">
        <f t="shared" si="163"/>
        <v>0</v>
      </c>
      <c r="EE47" s="58">
        <f t="shared" si="163"/>
        <v>0</v>
      </c>
      <c r="EF47" s="136">
        <f t="shared" si="163"/>
        <v>0</v>
      </c>
    </row>
    <row r="48" spans="1:136" s="49" customFormat="1" ht="15.75" customHeight="1">
      <c r="A48" s="59"/>
      <c r="B48" s="253" t="str">
        <f>'PERPETUITY MIDDLEMAN INPUT TAB'!B79</f>
        <v>Garage - Second Car</v>
      </c>
      <c r="C48" s="357">
        <f>'PERPETUITY MIDDLEMAN INPUT TAB'!C79*'PERPETUITY MIDDLEMAN INPUT TAB'!D79</f>
        <v>0</v>
      </c>
      <c r="D48" s="58">
        <f t="shared" ref="D48:AI48" si="196">C48*(1+D$22)</f>
        <v>0</v>
      </c>
      <c r="E48" s="58">
        <f t="shared" si="196"/>
        <v>0</v>
      </c>
      <c r="F48" s="58">
        <f t="shared" si="196"/>
        <v>0</v>
      </c>
      <c r="G48" s="58">
        <f t="shared" si="196"/>
        <v>0</v>
      </c>
      <c r="H48" s="58">
        <f t="shared" si="196"/>
        <v>0</v>
      </c>
      <c r="I48" s="58">
        <f t="shared" si="196"/>
        <v>0</v>
      </c>
      <c r="J48" s="58">
        <f t="shared" si="196"/>
        <v>0</v>
      </c>
      <c r="K48" s="58">
        <f t="shared" si="196"/>
        <v>0</v>
      </c>
      <c r="L48" s="58">
        <f t="shared" si="196"/>
        <v>0</v>
      </c>
      <c r="M48" s="58">
        <f t="shared" si="196"/>
        <v>0</v>
      </c>
      <c r="N48" s="58">
        <f t="shared" si="196"/>
        <v>0</v>
      </c>
      <c r="O48" s="58">
        <f t="shared" si="196"/>
        <v>0</v>
      </c>
      <c r="P48" s="58">
        <f t="shared" si="196"/>
        <v>0</v>
      </c>
      <c r="Q48" s="58">
        <f t="shared" si="196"/>
        <v>0</v>
      </c>
      <c r="R48" s="58">
        <f t="shared" si="196"/>
        <v>0</v>
      </c>
      <c r="S48" s="58">
        <f t="shared" si="196"/>
        <v>0</v>
      </c>
      <c r="T48" s="58">
        <f t="shared" si="196"/>
        <v>0</v>
      </c>
      <c r="U48" s="58">
        <f t="shared" si="196"/>
        <v>0</v>
      </c>
      <c r="V48" s="58">
        <f t="shared" si="196"/>
        <v>0</v>
      </c>
      <c r="W48" s="58">
        <f t="shared" si="196"/>
        <v>0</v>
      </c>
      <c r="X48" s="58">
        <f t="shared" si="196"/>
        <v>0</v>
      </c>
      <c r="Y48" s="58">
        <f t="shared" si="196"/>
        <v>0</v>
      </c>
      <c r="Z48" s="58">
        <f t="shared" si="196"/>
        <v>0</v>
      </c>
      <c r="AA48" s="58">
        <f t="shared" si="196"/>
        <v>0</v>
      </c>
      <c r="AB48" s="58">
        <f t="shared" si="196"/>
        <v>0</v>
      </c>
      <c r="AC48" s="58">
        <f t="shared" si="196"/>
        <v>0</v>
      </c>
      <c r="AD48" s="58">
        <f t="shared" si="196"/>
        <v>0</v>
      </c>
      <c r="AE48" s="58">
        <f t="shared" si="196"/>
        <v>0</v>
      </c>
      <c r="AF48" s="58">
        <f t="shared" si="196"/>
        <v>0</v>
      </c>
      <c r="AG48" s="58">
        <f t="shared" si="196"/>
        <v>0</v>
      </c>
      <c r="AH48" s="58">
        <f t="shared" si="196"/>
        <v>0</v>
      </c>
      <c r="AI48" s="58">
        <f t="shared" si="196"/>
        <v>0</v>
      </c>
      <c r="AJ48" s="58">
        <f t="shared" ref="AJ48:BO48" si="197">AI48*(1+AJ$22)</f>
        <v>0</v>
      </c>
      <c r="AK48" s="58">
        <f t="shared" si="197"/>
        <v>0</v>
      </c>
      <c r="AL48" s="58">
        <f t="shared" si="197"/>
        <v>0</v>
      </c>
      <c r="AM48" s="58">
        <f t="shared" si="197"/>
        <v>0</v>
      </c>
      <c r="AN48" s="58">
        <f t="shared" si="197"/>
        <v>0</v>
      </c>
      <c r="AO48" s="58">
        <f t="shared" si="197"/>
        <v>0</v>
      </c>
      <c r="AP48" s="58">
        <f t="shared" si="197"/>
        <v>0</v>
      </c>
      <c r="AQ48" s="58">
        <f t="shared" si="197"/>
        <v>0</v>
      </c>
      <c r="AR48" s="58">
        <f t="shared" si="197"/>
        <v>0</v>
      </c>
      <c r="AS48" s="58">
        <f t="shared" si="197"/>
        <v>0</v>
      </c>
      <c r="AT48" s="58">
        <f t="shared" si="197"/>
        <v>0</v>
      </c>
      <c r="AU48" s="58">
        <f t="shared" si="197"/>
        <v>0</v>
      </c>
      <c r="AV48" s="58">
        <f t="shared" si="197"/>
        <v>0</v>
      </c>
      <c r="AW48" s="58">
        <f t="shared" si="197"/>
        <v>0</v>
      </c>
      <c r="AX48" s="58">
        <f t="shared" si="197"/>
        <v>0</v>
      </c>
      <c r="AY48" s="58">
        <f t="shared" si="197"/>
        <v>0</v>
      </c>
      <c r="AZ48" s="58">
        <f t="shared" si="197"/>
        <v>0</v>
      </c>
      <c r="BA48" s="58">
        <f t="shared" si="197"/>
        <v>0</v>
      </c>
      <c r="BB48" s="58">
        <f t="shared" si="197"/>
        <v>0</v>
      </c>
      <c r="BC48" s="58">
        <f t="shared" si="197"/>
        <v>0</v>
      </c>
      <c r="BD48" s="58">
        <f t="shared" si="197"/>
        <v>0</v>
      </c>
      <c r="BE48" s="58">
        <f t="shared" si="197"/>
        <v>0</v>
      </c>
      <c r="BF48" s="58">
        <f t="shared" si="197"/>
        <v>0</v>
      </c>
      <c r="BG48" s="58">
        <f t="shared" si="197"/>
        <v>0</v>
      </c>
      <c r="BH48" s="58">
        <f t="shared" si="197"/>
        <v>0</v>
      </c>
      <c r="BI48" s="58">
        <f t="shared" si="197"/>
        <v>0</v>
      </c>
      <c r="BJ48" s="58">
        <f t="shared" si="197"/>
        <v>0</v>
      </c>
      <c r="BK48" s="58">
        <f t="shared" si="197"/>
        <v>0</v>
      </c>
      <c r="BL48" s="58">
        <f t="shared" si="197"/>
        <v>0</v>
      </c>
      <c r="BM48" s="58">
        <f t="shared" si="197"/>
        <v>0</v>
      </c>
      <c r="BN48" s="58">
        <f t="shared" si="197"/>
        <v>0</v>
      </c>
      <c r="BO48" s="58">
        <f t="shared" si="197"/>
        <v>0</v>
      </c>
      <c r="BP48" s="58">
        <f t="shared" ref="BP48:CU48" si="198">BO48*(1+BP$22)</f>
        <v>0</v>
      </c>
      <c r="BQ48" s="58">
        <f t="shared" si="198"/>
        <v>0</v>
      </c>
      <c r="BR48" s="58">
        <f t="shared" si="198"/>
        <v>0</v>
      </c>
      <c r="BS48" s="58">
        <f t="shared" si="198"/>
        <v>0</v>
      </c>
      <c r="BT48" s="58">
        <f t="shared" si="198"/>
        <v>0</v>
      </c>
      <c r="BU48" s="58">
        <f t="shared" si="198"/>
        <v>0</v>
      </c>
      <c r="BV48" s="58">
        <f t="shared" si="198"/>
        <v>0</v>
      </c>
      <c r="BW48" s="58">
        <f t="shared" si="198"/>
        <v>0</v>
      </c>
      <c r="BX48" s="58">
        <f t="shared" si="198"/>
        <v>0</v>
      </c>
      <c r="BY48" s="58">
        <f t="shared" si="198"/>
        <v>0</v>
      </c>
      <c r="BZ48" s="58">
        <f t="shared" si="198"/>
        <v>0</v>
      </c>
      <c r="CA48" s="58">
        <f t="shared" si="198"/>
        <v>0</v>
      </c>
      <c r="CB48" s="58">
        <f t="shared" si="198"/>
        <v>0</v>
      </c>
      <c r="CC48" s="58">
        <f t="shared" si="198"/>
        <v>0</v>
      </c>
      <c r="CD48" s="58">
        <f t="shared" si="198"/>
        <v>0</v>
      </c>
      <c r="CE48" s="58">
        <f t="shared" si="198"/>
        <v>0</v>
      </c>
      <c r="CF48" s="58">
        <f t="shared" si="198"/>
        <v>0</v>
      </c>
      <c r="CG48" s="58">
        <f t="shared" si="198"/>
        <v>0</v>
      </c>
      <c r="CH48" s="58">
        <f t="shared" si="198"/>
        <v>0</v>
      </c>
      <c r="CI48" s="58">
        <f t="shared" si="198"/>
        <v>0</v>
      </c>
      <c r="CJ48" s="58">
        <f t="shared" si="198"/>
        <v>0</v>
      </c>
      <c r="CK48" s="58">
        <f t="shared" si="198"/>
        <v>0</v>
      </c>
      <c r="CL48" s="58">
        <f t="shared" si="198"/>
        <v>0</v>
      </c>
      <c r="CM48" s="58">
        <f t="shared" si="198"/>
        <v>0</v>
      </c>
      <c r="CN48" s="58">
        <f t="shared" si="198"/>
        <v>0</v>
      </c>
      <c r="CO48" s="58">
        <f t="shared" si="198"/>
        <v>0</v>
      </c>
      <c r="CP48" s="58">
        <f t="shared" si="198"/>
        <v>0</v>
      </c>
      <c r="CQ48" s="58">
        <f t="shared" si="198"/>
        <v>0</v>
      </c>
      <c r="CR48" s="58">
        <f t="shared" si="198"/>
        <v>0</v>
      </c>
      <c r="CS48" s="58">
        <f t="shared" si="198"/>
        <v>0</v>
      </c>
      <c r="CT48" s="58">
        <f t="shared" si="198"/>
        <v>0</v>
      </c>
      <c r="CU48" s="58">
        <f t="shared" si="198"/>
        <v>0</v>
      </c>
      <c r="CV48" s="58">
        <f t="shared" ref="CV48:DT48" si="199">CU48*(1+CV$22)</f>
        <v>0</v>
      </c>
      <c r="CW48" s="58">
        <f t="shared" si="199"/>
        <v>0</v>
      </c>
      <c r="CX48" s="58">
        <f t="shared" si="199"/>
        <v>0</v>
      </c>
      <c r="CY48" s="58">
        <f t="shared" si="199"/>
        <v>0</v>
      </c>
      <c r="CZ48" s="58">
        <f t="shared" si="199"/>
        <v>0</v>
      </c>
      <c r="DA48" s="58">
        <f t="shared" si="199"/>
        <v>0</v>
      </c>
      <c r="DB48" s="58">
        <f t="shared" si="199"/>
        <v>0</v>
      </c>
      <c r="DC48" s="58">
        <f t="shared" si="199"/>
        <v>0</v>
      </c>
      <c r="DD48" s="58">
        <f t="shared" si="199"/>
        <v>0</v>
      </c>
      <c r="DE48" s="58">
        <f t="shared" si="199"/>
        <v>0</v>
      </c>
      <c r="DF48" s="58">
        <f t="shared" si="199"/>
        <v>0</v>
      </c>
      <c r="DG48" s="58">
        <f t="shared" si="199"/>
        <v>0</v>
      </c>
      <c r="DH48" s="58">
        <f t="shared" si="199"/>
        <v>0</v>
      </c>
      <c r="DI48" s="58">
        <f t="shared" si="199"/>
        <v>0</v>
      </c>
      <c r="DJ48" s="58">
        <f t="shared" si="199"/>
        <v>0</v>
      </c>
      <c r="DK48" s="58">
        <f t="shared" si="199"/>
        <v>0</v>
      </c>
      <c r="DL48" s="58">
        <f t="shared" si="199"/>
        <v>0</v>
      </c>
      <c r="DM48" s="58">
        <f t="shared" si="199"/>
        <v>0</v>
      </c>
      <c r="DN48" s="58">
        <f t="shared" si="199"/>
        <v>0</v>
      </c>
      <c r="DO48" s="58">
        <f t="shared" si="199"/>
        <v>0</v>
      </c>
      <c r="DP48" s="58">
        <f t="shared" si="199"/>
        <v>0</v>
      </c>
      <c r="DQ48" s="58">
        <f t="shared" si="199"/>
        <v>0</v>
      </c>
      <c r="DR48" s="58">
        <f t="shared" si="199"/>
        <v>0</v>
      </c>
      <c r="DS48" s="58">
        <f t="shared" si="199"/>
        <v>0</v>
      </c>
      <c r="DT48" s="136">
        <f t="shared" si="199"/>
        <v>0</v>
      </c>
      <c r="DV48" s="135">
        <f t="shared" si="163"/>
        <v>0</v>
      </c>
      <c r="DW48" s="58">
        <f t="shared" si="163"/>
        <v>0</v>
      </c>
      <c r="DX48" s="58">
        <f t="shared" si="163"/>
        <v>0</v>
      </c>
      <c r="DY48" s="58">
        <f t="shared" si="163"/>
        <v>0</v>
      </c>
      <c r="DZ48" s="58">
        <f t="shared" si="163"/>
        <v>0</v>
      </c>
      <c r="EA48" s="58">
        <f t="shared" si="163"/>
        <v>0</v>
      </c>
      <c r="EB48" s="58">
        <f t="shared" si="163"/>
        <v>0</v>
      </c>
      <c r="EC48" s="58">
        <f t="shared" si="163"/>
        <v>0</v>
      </c>
      <c r="ED48" s="58">
        <f t="shared" si="163"/>
        <v>0</v>
      </c>
      <c r="EE48" s="58">
        <f t="shared" si="163"/>
        <v>0</v>
      </c>
      <c r="EF48" s="136">
        <f t="shared" si="163"/>
        <v>0</v>
      </c>
    </row>
    <row r="49" spans="1:136" s="49" customFormat="1" ht="15.75" customHeight="1">
      <c r="A49" s="59"/>
      <c r="B49" s="253" t="str">
        <f>'PERPETUITY MIDDLEMAN INPUT TAB'!B80</f>
        <v>Cable, Phone, Etc</v>
      </c>
      <c r="C49" s="357">
        <f>'PERPETUITY MIDDLEMAN INPUT TAB'!C80*'PERPETUITY MIDDLEMAN INPUT TAB'!D80</f>
        <v>0</v>
      </c>
      <c r="D49" s="58">
        <f t="shared" ref="D49:AI49" si="200">C49*(1+D$22)</f>
        <v>0</v>
      </c>
      <c r="E49" s="58">
        <f t="shared" si="200"/>
        <v>0</v>
      </c>
      <c r="F49" s="58">
        <f t="shared" si="200"/>
        <v>0</v>
      </c>
      <c r="G49" s="58">
        <f t="shared" si="200"/>
        <v>0</v>
      </c>
      <c r="H49" s="58">
        <f t="shared" si="200"/>
        <v>0</v>
      </c>
      <c r="I49" s="58">
        <f t="shared" si="200"/>
        <v>0</v>
      </c>
      <c r="J49" s="58">
        <f t="shared" si="200"/>
        <v>0</v>
      </c>
      <c r="K49" s="58">
        <f t="shared" si="200"/>
        <v>0</v>
      </c>
      <c r="L49" s="58">
        <f t="shared" si="200"/>
        <v>0</v>
      </c>
      <c r="M49" s="58">
        <f t="shared" si="200"/>
        <v>0</v>
      </c>
      <c r="N49" s="58">
        <f t="shared" si="200"/>
        <v>0</v>
      </c>
      <c r="O49" s="58">
        <f t="shared" si="200"/>
        <v>0</v>
      </c>
      <c r="P49" s="58">
        <f t="shared" si="200"/>
        <v>0</v>
      </c>
      <c r="Q49" s="58">
        <f t="shared" si="200"/>
        <v>0</v>
      </c>
      <c r="R49" s="58">
        <f t="shared" si="200"/>
        <v>0</v>
      </c>
      <c r="S49" s="58">
        <f t="shared" si="200"/>
        <v>0</v>
      </c>
      <c r="T49" s="58">
        <f t="shared" si="200"/>
        <v>0</v>
      </c>
      <c r="U49" s="58">
        <f t="shared" si="200"/>
        <v>0</v>
      </c>
      <c r="V49" s="58">
        <f t="shared" si="200"/>
        <v>0</v>
      </c>
      <c r="W49" s="58">
        <f t="shared" si="200"/>
        <v>0</v>
      </c>
      <c r="X49" s="58">
        <f t="shared" si="200"/>
        <v>0</v>
      </c>
      <c r="Y49" s="58">
        <f t="shared" si="200"/>
        <v>0</v>
      </c>
      <c r="Z49" s="58">
        <f t="shared" si="200"/>
        <v>0</v>
      </c>
      <c r="AA49" s="58">
        <f t="shared" si="200"/>
        <v>0</v>
      </c>
      <c r="AB49" s="58">
        <f t="shared" si="200"/>
        <v>0</v>
      </c>
      <c r="AC49" s="58">
        <f t="shared" si="200"/>
        <v>0</v>
      </c>
      <c r="AD49" s="58">
        <f t="shared" si="200"/>
        <v>0</v>
      </c>
      <c r="AE49" s="58">
        <f t="shared" si="200"/>
        <v>0</v>
      </c>
      <c r="AF49" s="58">
        <f t="shared" si="200"/>
        <v>0</v>
      </c>
      <c r="AG49" s="58">
        <f t="shared" si="200"/>
        <v>0</v>
      </c>
      <c r="AH49" s="58">
        <f t="shared" si="200"/>
        <v>0</v>
      </c>
      <c r="AI49" s="58">
        <f t="shared" si="200"/>
        <v>0</v>
      </c>
      <c r="AJ49" s="58">
        <f t="shared" ref="AJ49:BO49" si="201">AI49*(1+AJ$22)</f>
        <v>0</v>
      </c>
      <c r="AK49" s="58">
        <f t="shared" si="201"/>
        <v>0</v>
      </c>
      <c r="AL49" s="58">
        <f t="shared" si="201"/>
        <v>0</v>
      </c>
      <c r="AM49" s="58">
        <f t="shared" si="201"/>
        <v>0</v>
      </c>
      <c r="AN49" s="58">
        <f t="shared" si="201"/>
        <v>0</v>
      </c>
      <c r="AO49" s="58">
        <f t="shared" si="201"/>
        <v>0</v>
      </c>
      <c r="AP49" s="58">
        <f t="shared" si="201"/>
        <v>0</v>
      </c>
      <c r="AQ49" s="58">
        <f t="shared" si="201"/>
        <v>0</v>
      </c>
      <c r="AR49" s="58">
        <f t="shared" si="201"/>
        <v>0</v>
      </c>
      <c r="AS49" s="58">
        <f t="shared" si="201"/>
        <v>0</v>
      </c>
      <c r="AT49" s="58">
        <f t="shared" si="201"/>
        <v>0</v>
      </c>
      <c r="AU49" s="58">
        <f t="shared" si="201"/>
        <v>0</v>
      </c>
      <c r="AV49" s="58">
        <f t="shared" si="201"/>
        <v>0</v>
      </c>
      <c r="AW49" s="58">
        <f t="shared" si="201"/>
        <v>0</v>
      </c>
      <c r="AX49" s="58">
        <f t="shared" si="201"/>
        <v>0</v>
      </c>
      <c r="AY49" s="58">
        <f t="shared" si="201"/>
        <v>0</v>
      </c>
      <c r="AZ49" s="58">
        <f t="shared" si="201"/>
        <v>0</v>
      </c>
      <c r="BA49" s="58">
        <f t="shared" si="201"/>
        <v>0</v>
      </c>
      <c r="BB49" s="58">
        <f t="shared" si="201"/>
        <v>0</v>
      </c>
      <c r="BC49" s="58">
        <f t="shared" si="201"/>
        <v>0</v>
      </c>
      <c r="BD49" s="58">
        <f t="shared" si="201"/>
        <v>0</v>
      </c>
      <c r="BE49" s="58">
        <f t="shared" si="201"/>
        <v>0</v>
      </c>
      <c r="BF49" s="58">
        <f t="shared" si="201"/>
        <v>0</v>
      </c>
      <c r="BG49" s="58">
        <f t="shared" si="201"/>
        <v>0</v>
      </c>
      <c r="BH49" s="58">
        <f t="shared" si="201"/>
        <v>0</v>
      </c>
      <c r="BI49" s="58">
        <f t="shared" si="201"/>
        <v>0</v>
      </c>
      <c r="BJ49" s="58">
        <f t="shared" si="201"/>
        <v>0</v>
      </c>
      <c r="BK49" s="58">
        <f t="shared" si="201"/>
        <v>0</v>
      </c>
      <c r="BL49" s="58">
        <f t="shared" si="201"/>
        <v>0</v>
      </c>
      <c r="BM49" s="58">
        <f t="shared" si="201"/>
        <v>0</v>
      </c>
      <c r="BN49" s="58">
        <f t="shared" si="201"/>
        <v>0</v>
      </c>
      <c r="BO49" s="58">
        <f t="shared" si="201"/>
        <v>0</v>
      </c>
      <c r="BP49" s="58">
        <f t="shared" ref="BP49:CU49" si="202">BO49*(1+BP$22)</f>
        <v>0</v>
      </c>
      <c r="BQ49" s="58">
        <f t="shared" si="202"/>
        <v>0</v>
      </c>
      <c r="BR49" s="58">
        <f t="shared" si="202"/>
        <v>0</v>
      </c>
      <c r="BS49" s="58">
        <f t="shared" si="202"/>
        <v>0</v>
      </c>
      <c r="BT49" s="58">
        <f t="shared" si="202"/>
        <v>0</v>
      </c>
      <c r="BU49" s="58">
        <f t="shared" si="202"/>
        <v>0</v>
      </c>
      <c r="BV49" s="58">
        <f t="shared" si="202"/>
        <v>0</v>
      </c>
      <c r="BW49" s="58">
        <f t="shared" si="202"/>
        <v>0</v>
      </c>
      <c r="BX49" s="58">
        <f t="shared" si="202"/>
        <v>0</v>
      </c>
      <c r="BY49" s="58">
        <f t="shared" si="202"/>
        <v>0</v>
      </c>
      <c r="BZ49" s="58">
        <f t="shared" si="202"/>
        <v>0</v>
      </c>
      <c r="CA49" s="58">
        <f t="shared" si="202"/>
        <v>0</v>
      </c>
      <c r="CB49" s="58">
        <f t="shared" si="202"/>
        <v>0</v>
      </c>
      <c r="CC49" s="58">
        <f t="shared" si="202"/>
        <v>0</v>
      </c>
      <c r="CD49" s="58">
        <f t="shared" si="202"/>
        <v>0</v>
      </c>
      <c r="CE49" s="58">
        <f t="shared" si="202"/>
        <v>0</v>
      </c>
      <c r="CF49" s="58">
        <f t="shared" si="202"/>
        <v>0</v>
      </c>
      <c r="CG49" s="58">
        <f t="shared" si="202"/>
        <v>0</v>
      </c>
      <c r="CH49" s="58">
        <f t="shared" si="202"/>
        <v>0</v>
      </c>
      <c r="CI49" s="58">
        <f t="shared" si="202"/>
        <v>0</v>
      </c>
      <c r="CJ49" s="58">
        <f t="shared" si="202"/>
        <v>0</v>
      </c>
      <c r="CK49" s="58">
        <f t="shared" si="202"/>
        <v>0</v>
      </c>
      <c r="CL49" s="58">
        <f t="shared" si="202"/>
        <v>0</v>
      </c>
      <c r="CM49" s="58">
        <f t="shared" si="202"/>
        <v>0</v>
      </c>
      <c r="CN49" s="58">
        <f t="shared" si="202"/>
        <v>0</v>
      </c>
      <c r="CO49" s="58">
        <f t="shared" si="202"/>
        <v>0</v>
      </c>
      <c r="CP49" s="58">
        <f t="shared" si="202"/>
        <v>0</v>
      </c>
      <c r="CQ49" s="58">
        <f t="shared" si="202"/>
        <v>0</v>
      </c>
      <c r="CR49" s="58">
        <f t="shared" si="202"/>
        <v>0</v>
      </c>
      <c r="CS49" s="58">
        <f t="shared" si="202"/>
        <v>0</v>
      </c>
      <c r="CT49" s="58">
        <f t="shared" si="202"/>
        <v>0</v>
      </c>
      <c r="CU49" s="58">
        <f t="shared" si="202"/>
        <v>0</v>
      </c>
      <c r="CV49" s="58">
        <f t="shared" ref="CV49:DT49" si="203">CU49*(1+CV$22)</f>
        <v>0</v>
      </c>
      <c r="CW49" s="58">
        <f t="shared" si="203"/>
        <v>0</v>
      </c>
      <c r="CX49" s="58">
        <f t="shared" si="203"/>
        <v>0</v>
      </c>
      <c r="CY49" s="58">
        <f t="shared" si="203"/>
        <v>0</v>
      </c>
      <c r="CZ49" s="58">
        <f t="shared" si="203"/>
        <v>0</v>
      </c>
      <c r="DA49" s="58">
        <f t="shared" si="203"/>
        <v>0</v>
      </c>
      <c r="DB49" s="58">
        <f t="shared" si="203"/>
        <v>0</v>
      </c>
      <c r="DC49" s="58">
        <f t="shared" si="203"/>
        <v>0</v>
      </c>
      <c r="DD49" s="58">
        <f t="shared" si="203"/>
        <v>0</v>
      </c>
      <c r="DE49" s="58">
        <f t="shared" si="203"/>
        <v>0</v>
      </c>
      <c r="DF49" s="58">
        <f t="shared" si="203"/>
        <v>0</v>
      </c>
      <c r="DG49" s="58">
        <f t="shared" si="203"/>
        <v>0</v>
      </c>
      <c r="DH49" s="58">
        <f t="shared" si="203"/>
        <v>0</v>
      </c>
      <c r="DI49" s="58">
        <f t="shared" si="203"/>
        <v>0</v>
      </c>
      <c r="DJ49" s="58">
        <f t="shared" si="203"/>
        <v>0</v>
      </c>
      <c r="DK49" s="58">
        <f t="shared" si="203"/>
        <v>0</v>
      </c>
      <c r="DL49" s="58">
        <f t="shared" si="203"/>
        <v>0</v>
      </c>
      <c r="DM49" s="58">
        <f t="shared" si="203"/>
        <v>0</v>
      </c>
      <c r="DN49" s="58">
        <f t="shared" si="203"/>
        <v>0</v>
      </c>
      <c r="DO49" s="58">
        <f t="shared" si="203"/>
        <v>0</v>
      </c>
      <c r="DP49" s="58">
        <f t="shared" si="203"/>
        <v>0</v>
      </c>
      <c r="DQ49" s="58">
        <f t="shared" si="203"/>
        <v>0</v>
      </c>
      <c r="DR49" s="58">
        <f t="shared" si="203"/>
        <v>0</v>
      </c>
      <c r="DS49" s="58">
        <f t="shared" si="203"/>
        <v>0</v>
      </c>
      <c r="DT49" s="136">
        <f t="shared" si="203"/>
        <v>0</v>
      </c>
      <c r="DV49" s="135">
        <f t="shared" si="163"/>
        <v>0</v>
      </c>
      <c r="DW49" s="58">
        <f t="shared" si="163"/>
        <v>0</v>
      </c>
      <c r="DX49" s="58">
        <f t="shared" si="163"/>
        <v>0</v>
      </c>
      <c r="DY49" s="58">
        <f t="shared" si="163"/>
        <v>0</v>
      </c>
      <c r="DZ49" s="58">
        <f t="shared" si="163"/>
        <v>0</v>
      </c>
      <c r="EA49" s="58">
        <f t="shared" si="163"/>
        <v>0</v>
      </c>
      <c r="EB49" s="58">
        <f t="shared" si="163"/>
        <v>0</v>
      </c>
      <c r="EC49" s="58">
        <f t="shared" si="163"/>
        <v>0</v>
      </c>
      <c r="ED49" s="58">
        <f t="shared" si="163"/>
        <v>0</v>
      </c>
      <c r="EE49" s="58">
        <f t="shared" si="163"/>
        <v>0</v>
      </c>
      <c r="EF49" s="136">
        <f t="shared" si="163"/>
        <v>0</v>
      </c>
    </row>
    <row r="50" spans="1:136" s="49" customFormat="1" ht="15.75" customHeight="1">
      <c r="A50" s="59"/>
      <c r="B50" s="253" t="str">
        <f>'PERPETUITY MIDDLEMAN INPUT TAB'!B81</f>
        <v>Storage</v>
      </c>
      <c r="C50" s="357">
        <f>'PERPETUITY MIDDLEMAN INPUT TAB'!C81*'PERPETUITY MIDDLEMAN INPUT TAB'!D81</f>
        <v>0</v>
      </c>
      <c r="D50" s="58">
        <f t="shared" ref="D50:AI50" si="204">C50*(1+D$22)</f>
        <v>0</v>
      </c>
      <c r="E50" s="58">
        <f t="shared" si="204"/>
        <v>0</v>
      </c>
      <c r="F50" s="58">
        <f t="shared" si="204"/>
        <v>0</v>
      </c>
      <c r="G50" s="58">
        <f t="shared" si="204"/>
        <v>0</v>
      </c>
      <c r="H50" s="58">
        <f t="shared" si="204"/>
        <v>0</v>
      </c>
      <c r="I50" s="58">
        <f t="shared" si="204"/>
        <v>0</v>
      </c>
      <c r="J50" s="58">
        <f t="shared" si="204"/>
        <v>0</v>
      </c>
      <c r="K50" s="58">
        <f t="shared" si="204"/>
        <v>0</v>
      </c>
      <c r="L50" s="58">
        <f t="shared" si="204"/>
        <v>0</v>
      </c>
      <c r="M50" s="58">
        <f t="shared" si="204"/>
        <v>0</v>
      </c>
      <c r="N50" s="58">
        <f t="shared" si="204"/>
        <v>0</v>
      </c>
      <c r="O50" s="58">
        <f t="shared" si="204"/>
        <v>0</v>
      </c>
      <c r="P50" s="58">
        <f t="shared" si="204"/>
        <v>0</v>
      </c>
      <c r="Q50" s="58">
        <f t="shared" si="204"/>
        <v>0</v>
      </c>
      <c r="R50" s="58">
        <f t="shared" si="204"/>
        <v>0</v>
      </c>
      <c r="S50" s="58">
        <f t="shared" si="204"/>
        <v>0</v>
      </c>
      <c r="T50" s="58">
        <f t="shared" si="204"/>
        <v>0</v>
      </c>
      <c r="U50" s="58">
        <f t="shared" si="204"/>
        <v>0</v>
      </c>
      <c r="V50" s="58">
        <f t="shared" si="204"/>
        <v>0</v>
      </c>
      <c r="W50" s="58">
        <f t="shared" si="204"/>
        <v>0</v>
      </c>
      <c r="X50" s="58">
        <f t="shared" si="204"/>
        <v>0</v>
      </c>
      <c r="Y50" s="58">
        <f t="shared" si="204"/>
        <v>0</v>
      </c>
      <c r="Z50" s="58">
        <f t="shared" si="204"/>
        <v>0</v>
      </c>
      <c r="AA50" s="58">
        <f t="shared" si="204"/>
        <v>0</v>
      </c>
      <c r="AB50" s="58">
        <f t="shared" si="204"/>
        <v>0</v>
      </c>
      <c r="AC50" s="58">
        <f t="shared" si="204"/>
        <v>0</v>
      </c>
      <c r="AD50" s="58">
        <f t="shared" si="204"/>
        <v>0</v>
      </c>
      <c r="AE50" s="58">
        <f t="shared" si="204"/>
        <v>0</v>
      </c>
      <c r="AF50" s="58">
        <f t="shared" si="204"/>
        <v>0</v>
      </c>
      <c r="AG50" s="58">
        <f t="shared" si="204"/>
        <v>0</v>
      </c>
      <c r="AH50" s="58">
        <f t="shared" si="204"/>
        <v>0</v>
      </c>
      <c r="AI50" s="58">
        <f t="shared" si="204"/>
        <v>0</v>
      </c>
      <c r="AJ50" s="58">
        <f t="shared" ref="AJ50:BO50" si="205">AI50*(1+AJ$22)</f>
        <v>0</v>
      </c>
      <c r="AK50" s="58">
        <f t="shared" si="205"/>
        <v>0</v>
      </c>
      <c r="AL50" s="58">
        <f t="shared" si="205"/>
        <v>0</v>
      </c>
      <c r="AM50" s="58">
        <f t="shared" si="205"/>
        <v>0</v>
      </c>
      <c r="AN50" s="58">
        <f t="shared" si="205"/>
        <v>0</v>
      </c>
      <c r="AO50" s="58">
        <f t="shared" si="205"/>
        <v>0</v>
      </c>
      <c r="AP50" s="58">
        <f t="shared" si="205"/>
        <v>0</v>
      </c>
      <c r="AQ50" s="58">
        <f t="shared" si="205"/>
        <v>0</v>
      </c>
      <c r="AR50" s="58">
        <f t="shared" si="205"/>
        <v>0</v>
      </c>
      <c r="AS50" s="58">
        <f t="shared" si="205"/>
        <v>0</v>
      </c>
      <c r="AT50" s="58">
        <f t="shared" si="205"/>
        <v>0</v>
      </c>
      <c r="AU50" s="58">
        <f t="shared" si="205"/>
        <v>0</v>
      </c>
      <c r="AV50" s="58">
        <f t="shared" si="205"/>
        <v>0</v>
      </c>
      <c r="AW50" s="58">
        <f t="shared" si="205"/>
        <v>0</v>
      </c>
      <c r="AX50" s="58">
        <f t="shared" si="205"/>
        <v>0</v>
      </c>
      <c r="AY50" s="58">
        <f t="shared" si="205"/>
        <v>0</v>
      </c>
      <c r="AZ50" s="58">
        <f t="shared" si="205"/>
        <v>0</v>
      </c>
      <c r="BA50" s="58">
        <f t="shared" si="205"/>
        <v>0</v>
      </c>
      <c r="BB50" s="58">
        <f t="shared" si="205"/>
        <v>0</v>
      </c>
      <c r="BC50" s="58">
        <f t="shared" si="205"/>
        <v>0</v>
      </c>
      <c r="BD50" s="58">
        <f t="shared" si="205"/>
        <v>0</v>
      </c>
      <c r="BE50" s="58">
        <f t="shared" si="205"/>
        <v>0</v>
      </c>
      <c r="BF50" s="58">
        <f t="shared" si="205"/>
        <v>0</v>
      </c>
      <c r="BG50" s="58">
        <f t="shared" si="205"/>
        <v>0</v>
      </c>
      <c r="BH50" s="58">
        <f t="shared" si="205"/>
        <v>0</v>
      </c>
      <c r="BI50" s="58">
        <f t="shared" si="205"/>
        <v>0</v>
      </c>
      <c r="BJ50" s="58">
        <f t="shared" si="205"/>
        <v>0</v>
      </c>
      <c r="BK50" s="58">
        <f t="shared" si="205"/>
        <v>0</v>
      </c>
      <c r="BL50" s="58">
        <f t="shared" si="205"/>
        <v>0</v>
      </c>
      <c r="BM50" s="58">
        <f t="shared" si="205"/>
        <v>0</v>
      </c>
      <c r="BN50" s="58">
        <f t="shared" si="205"/>
        <v>0</v>
      </c>
      <c r="BO50" s="58">
        <f t="shared" si="205"/>
        <v>0</v>
      </c>
      <c r="BP50" s="58">
        <f t="shared" ref="BP50:CU50" si="206">BO50*(1+BP$22)</f>
        <v>0</v>
      </c>
      <c r="BQ50" s="58">
        <f t="shared" si="206"/>
        <v>0</v>
      </c>
      <c r="BR50" s="58">
        <f t="shared" si="206"/>
        <v>0</v>
      </c>
      <c r="BS50" s="58">
        <f t="shared" si="206"/>
        <v>0</v>
      </c>
      <c r="BT50" s="58">
        <f t="shared" si="206"/>
        <v>0</v>
      </c>
      <c r="BU50" s="58">
        <f t="shared" si="206"/>
        <v>0</v>
      </c>
      <c r="BV50" s="58">
        <f t="shared" si="206"/>
        <v>0</v>
      </c>
      <c r="BW50" s="58">
        <f t="shared" si="206"/>
        <v>0</v>
      </c>
      <c r="BX50" s="58">
        <f t="shared" si="206"/>
        <v>0</v>
      </c>
      <c r="BY50" s="58">
        <f t="shared" si="206"/>
        <v>0</v>
      </c>
      <c r="BZ50" s="58">
        <f t="shared" si="206"/>
        <v>0</v>
      </c>
      <c r="CA50" s="58">
        <f t="shared" si="206"/>
        <v>0</v>
      </c>
      <c r="CB50" s="58">
        <f t="shared" si="206"/>
        <v>0</v>
      </c>
      <c r="CC50" s="58">
        <f t="shared" si="206"/>
        <v>0</v>
      </c>
      <c r="CD50" s="58">
        <f t="shared" si="206"/>
        <v>0</v>
      </c>
      <c r="CE50" s="58">
        <f t="shared" si="206"/>
        <v>0</v>
      </c>
      <c r="CF50" s="58">
        <f t="shared" si="206"/>
        <v>0</v>
      </c>
      <c r="CG50" s="58">
        <f t="shared" si="206"/>
        <v>0</v>
      </c>
      <c r="CH50" s="58">
        <f t="shared" si="206"/>
        <v>0</v>
      </c>
      <c r="CI50" s="58">
        <f t="shared" si="206"/>
        <v>0</v>
      </c>
      <c r="CJ50" s="58">
        <f t="shared" si="206"/>
        <v>0</v>
      </c>
      <c r="CK50" s="58">
        <f t="shared" si="206"/>
        <v>0</v>
      </c>
      <c r="CL50" s="58">
        <f t="shared" si="206"/>
        <v>0</v>
      </c>
      <c r="CM50" s="58">
        <f t="shared" si="206"/>
        <v>0</v>
      </c>
      <c r="CN50" s="58">
        <f t="shared" si="206"/>
        <v>0</v>
      </c>
      <c r="CO50" s="58">
        <f t="shared" si="206"/>
        <v>0</v>
      </c>
      <c r="CP50" s="58">
        <f t="shared" si="206"/>
        <v>0</v>
      </c>
      <c r="CQ50" s="58">
        <f t="shared" si="206"/>
        <v>0</v>
      </c>
      <c r="CR50" s="58">
        <f t="shared" si="206"/>
        <v>0</v>
      </c>
      <c r="CS50" s="58">
        <f t="shared" si="206"/>
        <v>0</v>
      </c>
      <c r="CT50" s="58">
        <f t="shared" si="206"/>
        <v>0</v>
      </c>
      <c r="CU50" s="58">
        <f t="shared" si="206"/>
        <v>0</v>
      </c>
      <c r="CV50" s="58">
        <f t="shared" ref="CV50:DT50" si="207">CU50*(1+CV$22)</f>
        <v>0</v>
      </c>
      <c r="CW50" s="58">
        <f t="shared" si="207"/>
        <v>0</v>
      </c>
      <c r="CX50" s="58">
        <f t="shared" si="207"/>
        <v>0</v>
      </c>
      <c r="CY50" s="58">
        <f t="shared" si="207"/>
        <v>0</v>
      </c>
      <c r="CZ50" s="58">
        <f t="shared" si="207"/>
        <v>0</v>
      </c>
      <c r="DA50" s="58">
        <f t="shared" si="207"/>
        <v>0</v>
      </c>
      <c r="DB50" s="58">
        <f t="shared" si="207"/>
        <v>0</v>
      </c>
      <c r="DC50" s="58">
        <f t="shared" si="207"/>
        <v>0</v>
      </c>
      <c r="DD50" s="58">
        <f t="shared" si="207"/>
        <v>0</v>
      </c>
      <c r="DE50" s="58">
        <f t="shared" si="207"/>
        <v>0</v>
      </c>
      <c r="DF50" s="58">
        <f t="shared" si="207"/>
        <v>0</v>
      </c>
      <c r="DG50" s="58">
        <f t="shared" si="207"/>
        <v>0</v>
      </c>
      <c r="DH50" s="58">
        <f t="shared" si="207"/>
        <v>0</v>
      </c>
      <c r="DI50" s="58">
        <f t="shared" si="207"/>
        <v>0</v>
      </c>
      <c r="DJ50" s="58">
        <f t="shared" si="207"/>
        <v>0</v>
      </c>
      <c r="DK50" s="58">
        <f t="shared" si="207"/>
        <v>0</v>
      </c>
      <c r="DL50" s="58">
        <f t="shared" si="207"/>
        <v>0</v>
      </c>
      <c r="DM50" s="58">
        <f t="shared" si="207"/>
        <v>0</v>
      </c>
      <c r="DN50" s="58">
        <f t="shared" si="207"/>
        <v>0</v>
      </c>
      <c r="DO50" s="58">
        <f t="shared" si="207"/>
        <v>0</v>
      </c>
      <c r="DP50" s="58">
        <f t="shared" si="207"/>
        <v>0</v>
      </c>
      <c r="DQ50" s="58">
        <f t="shared" si="207"/>
        <v>0</v>
      </c>
      <c r="DR50" s="58">
        <f t="shared" si="207"/>
        <v>0</v>
      </c>
      <c r="DS50" s="58">
        <f t="shared" si="207"/>
        <v>0</v>
      </c>
      <c r="DT50" s="136">
        <f t="shared" si="207"/>
        <v>0</v>
      </c>
      <c r="DV50" s="135">
        <f t="shared" si="163"/>
        <v>0</v>
      </c>
      <c r="DW50" s="58">
        <f t="shared" si="163"/>
        <v>0</v>
      </c>
      <c r="DX50" s="58">
        <f t="shared" si="163"/>
        <v>0</v>
      </c>
      <c r="DY50" s="58">
        <f t="shared" si="163"/>
        <v>0</v>
      </c>
      <c r="DZ50" s="58">
        <f t="shared" si="163"/>
        <v>0</v>
      </c>
      <c r="EA50" s="58">
        <f t="shared" si="163"/>
        <v>0</v>
      </c>
      <c r="EB50" s="58">
        <f t="shared" si="163"/>
        <v>0</v>
      </c>
      <c r="EC50" s="58">
        <f t="shared" si="163"/>
        <v>0</v>
      </c>
      <c r="ED50" s="58">
        <f t="shared" si="163"/>
        <v>0</v>
      </c>
      <c r="EE50" s="58">
        <f t="shared" si="163"/>
        <v>0</v>
      </c>
      <c r="EF50" s="136">
        <f t="shared" si="163"/>
        <v>0</v>
      </c>
    </row>
    <row r="51" spans="1:136" s="49" customFormat="1" ht="15.75" customHeight="1">
      <c r="A51" s="59"/>
      <c r="B51" s="253" t="str">
        <f>'PERPETUITY MIDDLEMAN INPUT TAB'!B82</f>
        <v>Other</v>
      </c>
      <c r="C51" s="357">
        <f>'PERPETUITY MIDDLEMAN INPUT TAB'!C82*'PERPETUITY MIDDLEMAN INPUT TAB'!D82</f>
        <v>1450</v>
      </c>
      <c r="D51" s="58">
        <f t="shared" ref="D51:AI51" si="208">C51*(1+D$22)</f>
        <v>1450</v>
      </c>
      <c r="E51" s="58">
        <f t="shared" si="208"/>
        <v>1453.625</v>
      </c>
      <c r="F51" s="58">
        <f t="shared" si="208"/>
        <v>1457.2590625</v>
      </c>
      <c r="G51" s="58">
        <f t="shared" si="208"/>
        <v>1460.90221015625</v>
      </c>
      <c r="H51" s="58">
        <f t="shared" si="208"/>
        <v>1464.5544656816405</v>
      </c>
      <c r="I51" s="58">
        <f t="shared" si="208"/>
        <v>1468.2158518458446</v>
      </c>
      <c r="J51" s="58">
        <f t="shared" si="208"/>
        <v>1471.886391475459</v>
      </c>
      <c r="K51" s="58">
        <f t="shared" si="208"/>
        <v>1475.5661074541476</v>
      </c>
      <c r="L51" s="58">
        <f t="shared" si="208"/>
        <v>1479.255022722783</v>
      </c>
      <c r="M51" s="58">
        <f t="shared" si="208"/>
        <v>1482.9531602795898</v>
      </c>
      <c r="N51" s="58">
        <f t="shared" si="208"/>
        <v>1486.6605431802886</v>
      </c>
      <c r="O51" s="58">
        <f t="shared" si="208"/>
        <v>1490.3771945382393</v>
      </c>
      <c r="P51" s="58">
        <f t="shared" si="208"/>
        <v>1494.1031375245848</v>
      </c>
      <c r="Q51" s="58">
        <f t="shared" si="208"/>
        <v>1497.838395368396</v>
      </c>
      <c r="R51" s="58">
        <f t="shared" si="208"/>
        <v>1501.582991356817</v>
      </c>
      <c r="S51" s="58">
        <f t="shared" si="208"/>
        <v>1505.3369488352091</v>
      </c>
      <c r="T51" s="58">
        <f t="shared" si="208"/>
        <v>1509.100291207297</v>
      </c>
      <c r="U51" s="58">
        <f t="shared" si="208"/>
        <v>1512.8730419353151</v>
      </c>
      <c r="V51" s="58">
        <f t="shared" si="208"/>
        <v>1516.6552245401533</v>
      </c>
      <c r="W51" s="58">
        <f t="shared" si="208"/>
        <v>1520.4468626015037</v>
      </c>
      <c r="X51" s="58">
        <f t="shared" si="208"/>
        <v>1524.2479797580074</v>
      </c>
      <c r="Y51" s="58">
        <f t="shared" si="208"/>
        <v>1528.0585997074024</v>
      </c>
      <c r="Z51" s="58">
        <f t="shared" si="208"/>
        <v>1531.8787462066709</v>
      </c>
      <c r="AA51" s="58">
        <f t="shared" si="208"/>
        <v>1535.7084430721875</v>
      </c>
      <c r="AB51" s="58">
        <f t="shared" si="208"/>
        <v>1539.5477141798679</v>
      </c>
      <c r="AC51" s="58">
        <f t="shared" si="208"/>
        <v>1543.3965834653175</v>
      </c>
      <c r="AD51" s="58">
        <f t="shared" si="208"/>
        <v>1547.2550749239806</v>
      </c>
      <c r="AE51" s="58">
        <f t="shared" si="208"/>
        <v>1551.1232126112905</v>
      </c>
      <c r="AF51" s="58">
        <f t="shared" si="208"/>
        <v>1555.0010206428185</v>
      </c>
      <c r="AG51" s="58">
        <f t="shared" si="208"/>
        <v>1558.8885231944255</v>
      </c>
      <c r="AH51" s="58">
        <f t="shared" si="208"/>
        <v>1562.7857445024115</v>
      </c>
      <c r="AI51" s="58">
        <f t="shared" si="208"/>
        <v>1566.6927088636673</v>
      </c>
      <c r="AJ51" s="58">
        <f t="shared" ref="AJ51:BO51" si="209">AI51*(1+AJ$22)</f>
        <v>1570.6094406358263</v>
      </c>
      <c r="AK51" s="58">
        <f t="shared" si="209"/>
        <v>1574.5359642374158</v>
      </c>
      <c r="AL51" s="58">
        <f t="shared" si="209"/>
        <v>1578.4723041480092</v>
      </c>
      <c r="AM51" s="58">
        <f t="shared" si="209"/>
        <v>1582.4184849083792</v>
      </c>
      <c r="AN51" s="58">
        <f t="shared" si="209"/>
        <v>1586.3745311206501</v>
      </c>
      <c r="AO51" s="58">
        <f t="shared" si="209"/>
        <v>1590.3404674484516</v>
      </c>
      <c r="AP51" s="58">
        <f t="shared" si="209"/>
        <v>1594.3163186170727</v>
      </c>
      <c r="AQ51" s="58">
        <f t="shared" si="209"/>
        <v>1598.3021094136154</v>
      </c>
      <c r="AR51" s="58">
        <f t="shared" si="209"/>
        <v>1602.2978646871493</v>
      </c>
      <c r="AS51" s="58">
        <f t="shared" si="209"/>
        <v>1606.303609348867</v>
      </c>
      <c r="AT51" s="58">
        <f t="shared" si="209"/>
        <v>1610.3193683722391</v>
      </c>
      <c r="AU51" s="58">
        <f t="shared" si="209"/>
        <v>1614.3451667931695</v>
      </c>
      <c r="AV51" s="58">
        <f t="shared" si="209"/>
        <v>1618.3810297101522</v>
      </c>
      <c r="AW51" s="58">
        <f t="shared" si="209"/>
        <v>1622.4269822844276</v>
      </c>
      <c r="AX51" s="58">
        <f t="shared" si="209"/>
        <v>1626.4830497401385</v>
      </c>
      <c r="AY51" s="58">
        <f t="shared" si="209"/>
        <v>1630.5492573644888</v>
      </c>
      <c r="AZ51" s="58">
        <f t="shared" si="209"/>
        <v>1634.6256305078998</v>
      </c>
      <c r="BA51" s="58">
        <f t="shared" si="209"/>
        <v>1638.7121945841695</v>
      </c>
      <c r="BB51" s="58">
        <f t="shared" si="209"/>
        <v>1642.8089750706299</v>
      </c>
      <c r="BC51" s="58">
        <f t="shared" si="209"/>
        <v>1646.9159975083064</v>
      </c>
      <c r="BD51" s="58">
        <f t="shared" si="209"/>
        <v>1651.0332875020772</v>
      </c>
      <c r="BE51" s="58">
        <f t="shared" si="209"/>
        <v>1655.1608707208322</v>
      </c>
      <c r="BF51" s="58">
        <f t="shared" si="209"/>
        <v>1659.2987728976343</v>
      </c>
      <c r="BG51" s="58">
        <f t="shared" si="209"/>
        <v>1663.4470198298784</v>
      </c>
      <c r="BH51" s="58">
        <f t="shared" si="209"/>
        <v>1667.6056373794529</v>
      </c>
      <c r="BI51" s="58">
        <f t="shared" si="209"/>
        <v>1671.7746514729015</v>
      </c>
      <c r="BJ51" s="58">
        <f t="shared" si="209"/>
        <v>1675.9540881015837</v>
      </c>
      <c r="BK51" s="58">
        <f t="shared" si="209"/>
        <v>1680.1439733218376</v>
      </c>
      <c r="BL51" s="58">
        <f t="shared" si="209"/>
        <v>1684.3443332551421</v>
      </c>
      <c r="BM51" s="58">
        <f t="shared" si="209"/>
        <v>1684.3443332551421</v>
      </c>
      <c r="BN51" s="58">
        <f t="shared" si="209"/>
        <v>1684.3443332551421</v>
      </c>
      <c r="BO51" s="58">
        <f t="shared" si="209"/>
        <v>1684.3443332551421</v>
      </c>
      <c r="BP51" s="58">
        <f t="shared" ref="BP51:CU51" si="210">BO51*(1+BP$22)</f>
        <v>1684.3443332551421</v>
      </c>
      <c r="BQ51" s="58">
        <f t="shared" si="210"/>
        <v>1684.3443332551421</v>
      </c>
      <c r="BR51" s="58">
        <f t="shared" si="210"/>
        <v>1684.3443332551421</v>
      </c>
      <c r="BS51" s="58">
        <f t="shared" si="210"/>
        <v>1684.3443332551421</v>
      </c>
      <c r="BT51" s="58">
        <f t="shared" si="210"/>
        <v>1684.3443332551421</v>
      </c>
      <c r="BU51" s="58">
        <f t="shared" si="210"/>
        <v>1684.3443332551421</v>
      </c>
      <c r="BV51" s="58">
        <f t="shared" si="210"/>
        <v>1684.3443332551421</v>
      </c>
      <c r="BW51" s="58">
        <f t="shared" si="210"/>
        <v>1684.3443332551421</v>
      </c>
      <c r="BX51" s="58">
        <f t="shared" si="210"/>
        <v>1684.3443332551421</v>
      </c>
      <c r="BY51" s="58">
        <f t="shared" si="210"/>
        <v>1684.3443332551421</v>
      </c>
      <c r="BZ51" s="58">
        <f t="shared" si="210"/>
        <v>1684.3443332551421</v>
      </c>
      <c r="CA51" s="58">
        <f t="shared" si="210"/>
        <v>1684.3443332551421</v>
      </c>
      <c r="CB51" s="58">
        <f t="shared" si="210"/>
        <v>1684.3443332551421</v>
      </c>
      <c r="CC51" s="58">
        <f t="shared" si="210"/>
        <v>1684.3443332551421</v>
      </c>
      <c r="CD51" s="58">
        <f t="shared" si="210"/>
        <v>1684.3443332551421</v>
      </c>
      <c r="CE51" s="58">
        <f t="shared" si="210"/>
        <v>1684.3443332551421</v>
      </c>
      <c r="CF51" s="58">
        <f t="shared" si="210"/>
        <v>1684.3443332551421</v>
      </c>
      <c r="CG51" s="58">
        <f t="shared" si="210"/>
        <v>1684.3443332551421</v>
      </c>
      <c r="CH51" s="58">
        <f t="shared" si="210"/>
        <v>1684.3443332551421</v>
      </c>
      <c r="CI51" s="58">
        <f t="shared" si="210"/>
        <v>1684.3443332551421</v>
      </c>
      <c r="CJ51" s="58">
        <f t="shared" si="210"/>
        <v>1684.3443332551421</v>
      </c>
      <c r="CK51" s="58">
        <f t="shared" si="210"/>
        <v>1684.3443332551421</v>
      </c>
      <c r="CL51" s="58">
        <f t="shared" si="210"/>
        <v>1684.3443332551421</v>
      </c>
      <c r="CM51" s="58">
        <f t="shared" si="210"/>
        <v>1684.3443332551421</v>
      </c>
      <c r="CN51" s="58">
        <f t="shared" si="210"/>
        <v>1684.3443332551421</v>
      </c>
      <c r="CO51" s="58">
        <f t="shared" si="210"/>
        <v>1684.3443332551421</v>
      </c>
      <c r="CP51" s="58">
        <f t="shared" si="210"/>
        <v>1684.3443332551421</v>
      </c>
      <c r="CQ51" s="58">
        <f t="shared" si="210"/>
        <v>1684.3443332551421</v>
      </c>
      <c r="CR51" s="58">
        <f t="shared" si="210"/>
        <v>1684.3443332551421</v>
      </c>
      <c r="CS51" s="58">
        <f t="shared" si="210"/>
        <v>1684.3443332551421</v>
      </c>
      <c r="CT51" s="58">
        <f t="shared" si="210"/>
        <v>1684.3443332551421</v>
      </c>
      <c r="CU51" s="58">
        <f t="shared" si="210"/>
        <v>1684.3443332551421</v>
      </c>
      <c r="CV51" s="58">
        <f t="shared" ref="CV51:DT51" si="211">CU51*(1+CV$22)</f>
        <v>1684.3443332551421</v>
      </c>
      <c r="CW51" s="58">
        <f t="shared" si="211"/>
        <v>1684.3443332551421</v>
      </c>
      <c r="CX51" s="58">
        <f t="shared" si="211"/>
        <v>1684.3443332551421</v>
      </c>
      <c r="CY51" s="58">
        <f t="shared" si="211"/>
        <v>1684.3443332551421</v>
      </c>
      <c r="CZ51" s="58">
        <f t="shared" si="211"/>
        <v>1684.3443332551421</v>
      </c>
      <c r="DA51" s="58">
        <f t="shared" si="211"/>
        <v>1684.3443332551421</v>
      </c>
      <c r="DB51" s="58">
        <f t="shared" si="211"/>
        <v>1684.3443332551421</v>
      </c>
      <c r="DC51" s="58">
        <f t="shared" si="211"/>
        <v>1684.3443332551421</v>
      </c>
      <c r="DD51" s="58">
        <f t="shared" si="211"/>
        <v>1684.3443332551421</v>
      </c>
      <c r="DE51" s="58">
        <f t="shared" si="211"/>
        <v>1684.3443332551421</v>
      </c>
      <c r="DF51" s="58">
        <f t="shared" si="211"/>
        <v>1684.3443332551421</v>
      </c>
      <c r="DG51" s="58">
        <f t="shared" si="211"/>
        <v>1684.3443332551421</v>
      </c>
      <c r="DH51" s="58">
        <f t="shared" si="211"/>
        <v>1684.3443332551421</v>
      </c>
      <c r="DI51" s="58">
        <f t="shared" si="211"/>
        <v>1684.3443332551421</v>
      </c>
      <c r="DJ51" s="58">
        <f t="shared" si="211"/>
        <v>1684.3443332551421</v>
      </c>
      <c r="DK51" s="58">
        <f t="shared" si="211"/>
        <v>1684.3443332551421</v>
      </c>
      <c r="DL51" s="58">
        <f t="shared" si="211"/>
        <v>1684.3443332551421</v>
      </c>
      <c r="DM51" s="58">
        <f t="shared" si="211"/>
        <v>1684.3443332551421</v>
      </c>
      <c r="DN51" s="58">
        <f t="shared" si="211"/>
        <v>1684.3443332551421</v>
      </c>
      <c r="DO51" s="58">
        <f t="shared" si="211"/>
        <v>1684.3443332551421</v>
      </c>
      <c r="DP51" s="58">
        <f t="shared" si="211"/>
        <v>1684.3443332551421</v>
      </c>
      <c r="DQ51" s="58">
        <f t="shared" si="211"/>
        <v>1684.3443332551421</v>
      </c>
      <c r="DR51" s="58">
        <f t="shared" si="211"/>
        <v>1684.3443332551421</v>
      </c>
      <c r="DS51" s="58">
        <f t="shared" si="211"/>
        <v>1684.3443332551421</v>
      </c>
      <c r="DT51" s="136">
        <f t="shared" si="211"/>
        <v>1684.3443332551421</v>
      </c>
      <c r="DV51" s="135">
        <f t="shared" si="163"/>
        <v>1450</v>
      </c>
      <c r="DW51" s="58">
        <f t="shared" si="163"/>
        <v>17685.358147358827</v>
      </c>
      <c r="DX51" s="58">
        <f t="shared" si="163"/>
        <v>18223.275238768827</v>
      </c>
      <c r="DY51" s="58">
        <f t="shared" si="163"/>
        <v>18777.553593254193</v>
      </c>
      <c r="DZ51" s="58">
        <f t="shared" si="163"/>
        <v>19348.69085428767</v>
      </c>
      <c r="EA51" s="58">
        <f t="shared" si="163"/>
        <v>19937.199801644445</v>
      </c>
      <c r="EB51" s="58">
        <f t="shared" si="163"/>
        <v>20212.131999061705</v>
      </c>
      <c r="EC51" s="58">
        <f t="shared" si="163"/>
        <v>20212.131999061705</v>
      </c>
      <c r="ED51" s="58">
        <f t="shared" si="163"/>
        <v>20212.131999061705</v>
      </c>
      <c r="EE51" s="58">
        <f t="shared" si="163"/>
        <v>20212.131999061705</v>
      </c>
      <c r="EF51" s="136">
        <f t="shared" si="163"/>
        <v>20212.131999061705</v>
      </c>
    </row>
    <row r="52" spans="1:136" s="49" customFormat="1" ht="15.75" customHeight="1">
      <c r="A52" s="59"/>
      <c r="B52" s="253" t="str">
        <f>'PERPETUITY MIDDLEMAN INPUT TAB'!B83</f>
        <v>Other</v>
      </c>
      <c r="C52" s="222">
        <f>'PERPETUITY MIDDLEMAN INPUT TAB'!C83*'PERPETUITY MIDDLEMAN INPUT TAB'!D83</f>
        <v>435</v>
      </c>
      <c r="D52" s="58">
        <f t="shared" ref="D52:AI52" si="212">C52*(1+D$22)</f>
        <v>435</v>
      </c>
      <c r="E52" s="58">
        <f t="shared" si="212"/>
        <v>436.08749999999998</v>
      </c>
      <c r="F52" s="58">
        <f t="shared" si="212"/>
        <v>437.17771874999994</v>
      </c>
      <c r="G52" s="58">
        <f t="shared" si="212"/>
        <v>438.27066304687492</v>
      </c>
      <c r="H52" s="58">
        <f t="shared" si="212"/>
        <v>439.36633970449208</v>
      </c>
      <c r="I52" s="58">
        <f t="shared" si="212"/>
        <v>440.46475555375326</v>
      </c>
      <c r="J52" s="58">
        <f t="shared" si="212"/>
        <v>441.56591744263761</v>
      </c>
      <c r="K52" s="58">
        <f t="shared" si="212"/>
        <v>442.66983223624419</v>
      </c>
      <c r="L52" s="58">
        <f t="shared" si="212"/>
        <v>443.7765068168348</v>
      </c>
      <c r="M52" s="58">
        <f t="shared" si="212"/>
        <v>444.88594808387688</v>
      </c>
      <c r="N52" s="58">
        <f t="shared" si="212"/>
        <v>445.99816295408652</v>
      </c>
      <c r="O52" s="58">
        <f t="shared" si="212"/>
        <v>447.11315836147173</v>
      </c>
      <c r="P52" s="58">
        <f t="shared" si="212"/>
        <v>448.23094125737538</v>
      </c>
      <c r="Q52" s="58">
        <f t="shared" si="212"/>
        <v>449.35151861051878</v>
      </c>
      <c r="R52" s="58">
        <f t="shared" si="212"/>
        <v>450.47489740704503</v>
      </c>
      <c r="S52" s="58">
        <f t="shared" si="212"/>
        <v>451.6010846505626</v>
      </c>
      <c r="T52" s="58">
        <f t="shared" si="212"/>
        <v>452.73008736218895</v>
      </c>
      <c r="U52" s="58">
        <f t="shared" si="212"/>
        <v>453.86191258059438</v>
      </c>
      <c r="V52" s="58">
        <f t="shared" si="212"/>
        <v>454.99656736204582</v>
      </c>
      <c r="W52" s="58">
        <f t="shared" si="212"/>
        <v>456.13405878045091</v>
      </c>
      <c r="X52" s="58">
        <f t="shared" si="212"/>
        <v>457.274393927402</v>
      </c>
      <c r="Y52" s="58">
        <f t="shared" si="212"/>
        <v>458.4175799122205</v>
      </c>
      <c r="Z52" s="58">
        <f t="shared" si="212"/>
        <v>459.56362386200101</v>
      </c>
      <c r="AA52" s="58">
        <f t="shared" si="212"/>
        <v>460.71253292165596</v>
      </c>
      <c r="AB52" s="58">
        <f t="shared" si="212"/>
        <v>461.86431425396006</v>
      </c>
      <c r="AC52" s="58">
        <f t="shared" si="212"/>
        <v>463.01897503959492</v>
      </c>
      <c r="AD52" s="58">
        <f t="shared" si="212"/>
        <v>464.17652247719388</v>
      </c>
      <c r="AE52" s="58">
        <f t="shared" si="212"/>
        <v>465.33696378338686</v>
      </c>
      <c r="AF52" s="58">
        <f t="shared" si="212"/>
        <v>466.5003061928453</v>
      </c>
      <c r="AG52" s="58">
        <f t="shared" si="212"/>
        <v>467.66655695832736</v>
      </c>
      <c r="AH52" s="58">
        <f t="shared" si="212"/>
        <v>468.83572335072313</v>
      </c>
      <c r="AI52" s="58">
        <f t="shared" si="212"/>
        <v>470.0078126590999</v>
      </c>
      <c r="AJ52" s="58">
        <f t="shared" ref="AJ52:BO52" si="213">AI52*(1+AJ$22)</f>
        <v>471.1828321907476</v>
      </c>
      <c r="AK52" s="58">
        <f t="shared" si="213"/>
        <v>472.36078927122446</v>
      </c>
      <c r="AL52" s="58">
        <f t="shared" si="213"/>
        <v>473.5416912444025</v>
      </c>
      <c r="AM52" s="58">
        <f t="shared" si="213"/>
        <v>474.72554547251349</v>
      </c>
      <c r="AN52" s="58">
        <f t="shared" si="213"/>
        <v>475.91235933619475</v>
      </c>
      <c r="AO52" s="58">
        <f t="shared" si="213"/>
        <v>477.10214023453523</v>
      </c>
      <c r="AP52" s="58">
        <f t="shared" si="213"/>
        <v>478.29489558512154</v>
      </c>
      <c r="AQ52" s="58">
        <f t="shared" si="213"/>
        <v>479.49063282408434</v>
      </c>
      <c r="AR52" s="58">
        <f t="shared" si="213"/>
        <v>480.68935940614455</v>
      </c>
      <c r="AS52" s="58">
        <f t="shared" si="213"/>
        <v>481.8910828046599</v>
      </c>
      <c r="AT52" s="58">
        <f t="shared" si="213"/>
        <v>483.09581051167152</v>
      </c>
      <c r="AU52" s="58">
        <f t="shared" si="213"/>
        <v>484.30355003795069</v>
      </c>
      <c r="AV52" s="58">
        <f t="shared" si="213"/>
        <v>485.51430891304551</v>
      </c>
      <c r="AW52" s="58">
        <f t="shared" si="213"/>
        <v>486.72809468532807</v>
      </c>
      <c r="AX52" s="58">
        <f t="shared" si="213"/>
        <v>487.94491492204139</v>
      </c>
      <c r="AY52" s="58">
        <f t="shared" si="213"/>
        <v>489.16477720934648</v>
      </c>
      <c r="AZ52" s="58">
        <f t="shared" si="213"/>
        <v>490.38768915236983</v>
      </c>
      <c r="BA52" s="58">
        <f t="shared" si="213"/>
        <v>491.61365837525074</v>
      </c>
      <c r="BB52" s="58">
        <f t="shared" si="213"/>
        <v>492.84269252118884</v>
      </c>
      <c r="BC52" s="58">
        <f t="shared" si="213"/>
        <v>494.0747992524918</v>
      </c>
      <c r="BD52" s="58">
        <f t="shared" si="213"/>
        <v>495.30998625062301</v>
      </c>
      <c r="BE52" s="58">
        <f t="shared" si="213"/>
        <v>496.54826121624956</v>
      </c>
      <c r="BF52" s="58">
        <f t="shared" si="213"/>
        <v>497.78963186929013</v>
      </c>
      <c r="BG52" s="58">
        <f t="shared" si="213"/>
        <v>499.03410594896332</v>
      </c>
      <c r="BH52" s="58">
        <f t="shared" si="213"/>
        <v>500.2816912138357</v>
      </c>
      <c r="BI52" s="58">
        <f t="shared" si="213"/>
        <v>501.53239544187028</v>
      </c>
      <c r="BJ52" s="58">
        <f t="shared" si="213"/>
        <v>502.78622643047493</v>
      </c>
      <c r="BK52" s="58">
        <f t="shared" si="213"/>
        <v>504.04319199655106</v>
      </c>
      <c r="BL52" s="58">
        <f t="shared" si="213"/>
        <v>505.30329997654241</v>
      </c>
      <c r="BM52" s="58">
        <f t="shared" si="213"/>
        <v>505.30329997654241</v>
      </c>
      <c r="BN52" s="58">
        <f t="shared" si="213"/>
        <v>505.30329997654241</v>
      </c>
      <c r="BO52" s="58">
        <f t="shared" si="213"/>
        <v>505.30329997654241</v>
      </c>
      <c r="BP52" s="58">
        <f t="shared" ref="BP52:CU52" si="214">BO52*(1+BP$22)</f>
        <v>505.30329997654241</v>
      </c>
      <c r="BQ52" s="58">
        <f t="shared" si="214"/>
        <v>505.30329997654241</v>
      </c>
      <c r="BR52" s="58">
        <f t="shared" si="214"/>
        <v>505.30329997654241</v>
      </c>
      <c r="BS52" s="58">
        <f t="shared" si="214"/>
        <v>505.30329997654241</v>
      </c>
      <c r="BT52" s="58">
        <f t="shared" si="214"/>
        <v>505.30329997654241</v>
      </c>
      <c r="BU52" s="58">
        <f t="shared" si="214"/>
        <v>505.30329997654241</v>
      </c>
      <c r="BV52" s="58">
        <f t="shared" si="214"/>
        <v>505.30329997654241</v>
      </c>
      <c r="BW52" s="58">
        <f t="shared" si="214"/>
        <v>505.30329997654241</v>
      </c>
      <c r="BX52" s="58">
        <f t="shared" si="214"/>
        <v>505.30329997654241</v>
      </c>
      <c r="BY52" s="58">
        <f t="shared" si="214"/>
        <v>505.30329997654241</v>
      </c>
      <c r="BZ52" s="58">
        <f t="shared" si="214"/>
        <v>505.30329997654241</v>
      </c>
      <c r="CA52" s="58">
        <f t="shared" si="214"/>
        <v>505.30329997654241</v>
      </c>
      <c r="CB52" s="58">
        <f t="shared" si="214"/>
        <v>505.30329997654241</v>
      </c>
      <c r="CC52" s="58">
        <f t="shared" si="214"/>
        <v>505.30329997654241</v>
      </c>
      <c r="CD52" s="58">
        <f t="shared" si="214"/>
        <v>505.30329997654241</v>
      </c>
      <c r="CE52" s="58">
        <f t="shared" si="214"/>
        <v>505.30329997654241</v>
      </c>
      <c r="CF52" s="58">
        <f t="shared" si="214"/>
        <v>505.30329997654241</v>
      </c>
      <c r="CG52" s="58">
        <f t="shared" si="214"/>
        <v>505.30329997654241</v>
      </c>
      <c r="CH52" s="58">
        <f t="shared" si="214"/>
        <v>505.30329997654241</v>
      </c>
      <c r="CI52" s="58">
        <f t="shared" si="214"/>
        <v>505.30329997654241</v>
      </c>
      <c r="CJ52" s="58">
        <f t="shared" si="214"/>
        <v>505.30329997654241</v>
      </c>
      <c r="CK52" s="58">
        <f t="shared" si="214"/>
        <v>505.30329997654241</v>
      </c>
      <c r="CL52" s="58">
        <f t="shared" si="214"/>
        <v>505.30329997654241</v>
      </c>
      <c r="CM52" s="58">
        <f t="shared" si="214"/>
        <v>505.30329997654241</v>
      </c>
      <c r="CN52" s="58">
        <f t="shared" si="214"/>
        <v>505.30329997654241</v>
      </c>
      <c r="CO52" s="58">
        <f t="shared" si="214"/>
        <v>505.30329997654241</v>
      </c>
      <c r="CP52" s="58">
        <f t="shared" si="214"/>
        <v>505.30329997654241</v>
      </c>
      <c r="CQ52" s="58">
        <f t="shared" si="214"/>
        <v>505.30329997654241</v>
      </c>
      <c r="CR52" s="58">
        <f t="shared" si="214"/>
        <v>505.30329997654241</v>
      </c>
      <c r="CS52" s="58">
        <f t="shared" si="214"/>
        <v>505.30329997654241</v>
      </c>
      <c r="CT52" s="58">
        <f t="shared" si="214"/>
        <v>505.30329997654241</v>
      </c>
      <c r="CU52" s="58">
        <f t="shared" si="214"/>
        <v>505.30329997654241</v>
      </c>
      <c r="CV52" s="58">
        <f t="shared" ref="CV52:DT52" si="215">CU52*(1+CV$22)</f>
        <v>505.30329997654241</v>
      </c>
      <c r="CW52" s="58">
        <f t="shared" si="215"/>
        <v>505.30329997654241</v>
      </c>
      <c r="CX52" s="58">
        <f t="shared" si="215"/>
        <v>505.30329997654241</v>
      </c>
      <c r="CY52" s="58">
        <f t="shared" si="215"/>
        <v>505.30329997654241</v>
      </c>
      <c r="CZ52" s="58">
        <f t="shared" si="215"/>
        <v>505.30329997654241</v>
      </c>
      <c r="DA52" s="58">
        <f t="shared" si="215"/>
        <v>505.30329997654241</v>
      </c>
      <c r="DB52" s="58">
        <f t="shared" si="215"/>
        <v>505.30329997654241</v>
      </c>
      <c r="DC52" s="58">
        <f t="shared" si="215"/>
        <v>505.30329997654241</v>
      </c>
      <c r="DD52" s="58">
        <f t="shared" si="215"/>
        <v>505.30329997654241</v>
      </c>
      <c r="DE52" s="58">
        <f t="shared" si="215"/>
        <v>505.30329997654241</v>
      </c>
      <c r="DF52" s="58">
        <f t="shared" si="215"/>
        <v>505.30329997654241</v>
      </c>
      <c r="DG52" s="58">
        <f t="shared" si="215"/>
        <v>505.30329997654241</v>
      </c>
      <c r="DH52" s="58">
        <f t="shared" si="215"/>
        <v>505.30329997654241</v>
      </c>
      <c r="DI52" s="58">
        <f t="shared" si="215"/>
        <v>505.30329997654241</v>
      </c>
      <c r="DJ52" s="58">
        <f t="shared" si="215"/>
        <v>505.30329997654241</v>
      </c>
      <c r="DK52" s="58">
        <f t="shared" si="215"/>
        <v>505.30329997654241</v>
      </c>
      <c r="DL52" s="58">
        <f t="shared" si="215"/>
        <v>505.30329997654241</v>
      </c>
      <c r="DM52" s="58">
        <f t="shared" si="215"/>
        <v>505.30329997654241</v>
      </c>
      <c r="DN52" s="58">
        <f t="shared" si="215"/>
        <v>505.30329997654241</v>
      </c>
      <c r="DO52" s="58">
        <f t="shared" si="215"/>
        <v>505.30329997654241</v>
      </c>
      <c r="DP52" s="58">
        <f t="shared" si="215"/>
        <v>505.30329997654241</v>
      </c>
      <c r="DQ52" s="58">
        <f t="shared" si="215"/>
        <v>505.30329997654241</v>
      </c>
      <c r="DR52" s="58">
        <f t="shared" si="215"/>
        <v>505.30329997654241</v>
      </c>
      <c r="DS52" s="58">
        <f t="shared" si="215"/>
        <v>505.30329997654241</v>
      </c>
      <c r="DT52" s="136">
        <f t="shared" si="215"/>
        <v>505.30329997654241</v>
      </c>
      <c r="DV52" s="135">
        <f t="shared" si="163"/>
        <v>435</v>
      </c>
      <c r="DW52" s="58">
        <f t="shared" si="163"/>
        <v>5305.607444207646</v>
      </c>
      <c r="DX52" s="58">
        <f t="shared" si="163"/>
        <v>5466.9825716306468</v>
      </c>
      <c r="DY52" s="58">
        <f t="shared" si="163"/>
        <v>5633.2660779762537</v>
      </c>
      <c r="DZ52" s="58">
        <f t="shared" si="163"/>
        <v>5804.6072562862992</v>
      </c>
      <c r="EA52" s="58">
        <f t="shared" si="163"/>
        <v>5981.1599404933322</v>
      </c>
      <c r="EB52" s="58">
        <f t="shared" si="163"/>
        <v>6063.63959971851</v>
      </c>
      <c r="EC52" s="58">
        <f t="shared" si="163"/>
        <v>6063.63959971851</v>
      </c>
      <c r="ED52" s="58">
        <f t="shared" si="163"/>
        <v>6063.63959971851</v>
      </c>
      <c r="EE52" s="58">
        <f t="shared" si="163"/>
        <v>6063.63959971851</v>
      </c>
      <c r="EF52" s="136">
        <f t="shared" si="163"/>
        <v>6063.63959971851</v>
      </c>
    </row>
    <row r="53" spans="1:136" s="49" customFormat="1" ht="15.75" customHeight="1">
      <c r="A53" s="59"/>
      <c r="B53" s="253" t="str">
        <f>'PERPETUITY MIDDLEMAN INPUT TAB'!B84</f>
        <v>Other</v>
      </c>
      <c r="C53" s="222">
        <f>'PERPETUITY MIDDLEMAN INPUT TAB'!C84*'PERPETUITY MIDDLEMAN INPUT TAB'!D84</f>
        <v>0</v>
      </c>
      <c r="D53" s="58">
        <f t="shared" ref="D53:AI53" si="216">C53*(1+D$22)</f>
        <v>0</v>
      </c>
      <c r="E53" s="58">
        <f t="shared" si="216"/>
        <v>0</v>
      </c>
      <c r="F53" s="58">
        <f t="shared" si="216"/>
        <v>0</v>
      </c>
      <c r="G53" s="58">
        <f t="shared" si="216"/>
        <v>0</v>
      </c>
      <c r="H53" s="58">
        <f t="shared" si="216"/>
        <v>0</v>
      </c>
      <c r="I53" s="58">
        <f t="shared" si="216"/>
        <v>0</v>
      </c>
      <c r="J53" s="58">
        <f t="shared" si="216"/>
        <v>0</v>
      </c>
      <c r="K53" s="58">
        <f t="shared" si="216"/>
        <v>0</v>
      </c>
      <c r="L53" s="58">
        <f t="shared" si="216"/>
        <v>0</v>
      </c>
      <c r="M53" s="58">
        <f t="shared" si="216"/>
        <v>0</v>
      </c>
      <c r="N53" s="58">
        <f t="shared" si="216"/>
        <v>0</v>
      </c>
      <c r="O53" s="58">
        <f t="shared" si="216"/>
        <v>0</v>
      </c>
      <c r="P53" s="58">
        <f t="shared" si="216"/>
        <v>0</v>
      </c>
      <c r="Q53" s="58">
        <f t="shared" si="216"/>
        <v>0</v>
      </c>
      <c r="R53" s="58">
        <f t="shared" si="216"/>
        <v>0</v>
      </c>
      <c r="S53" s="58">
        <f t="shared" si="216"/>
        <v>0</v>
      </c>
      <c r="T53" s="58">
        <f t="shared" si="216"/>
        <v>0</v>
      </c>
      <c r="U53" s="58">
        <f t="shared" si="216"/>
        <v>0</v>
      </c>
      <c r="V53" s="58">
        <f t="shared" si="216"/>
        <v>0</v>
      </c>
      <c r="W53" s="58">
        <f t="shared" si="216"/>
        <v>0</v>
      </c>
      <c r="X53" s="58">
        <f t="shared" si="216"/>
        <v>0</v>
      </c>
      <c r="Y53" s="58">
        <f t="shared" si="216"/>
        <v>0</v>
      </c>
      <c r="Z53" s="58">
        <f t="shared" si="216"/>
        <v>0</v>
      </c>
      <c r="AA53" s="58">
        <f t="shared" si="216"/>
        <v>0</v>
      </c>
      <c r="AB53" s="58">
        <f t="shared" si="216"/>
        <v>0</v>
      </c>
      <c r="AC53" s="58">
        <f t="shared" si="216"/>
        <v>0</v>
      </c>
      <c r="AD53" s="58">
        <f t="shared" si="216"/>
        <v>0</v>
      </c>
      <c r="AE53" s="58">
        <f t="shared" si="216"/>
        <v>0</v>
      </c>
      <c r="AF53" s="58">
        <f t="shared" si="216"/>
        <v>0</v>
      </c>
      <c r="AG53" s="58">
        <f t="shared" si="216"/>
        <v>0</v>
      </c>
      <c r="AH53" s="58">
        <f t="shared" si="216"/>
        <v>0</v>
      </c>
      <c r="AI53" s="58">
        <f t="shared" si="216"/>
        <v>0</v>
      </c>
      <c r="AJ53" s="58">
        <f t="shared" ref="AJ53:BO53" si="217">AI53*(1+AJ$22)</f>
        <v>0</v>
      </c>
      <c r="AK53" s="58">
        <f t="shared" si="217"/>
        <v>0</v>
      </c>
      <c r="AL53" s="58">
        <f t="shared" si="217"/>
        <v>0</v>
      </c>
      <c r="AM53" s="58">
        <f t="shared" si="217"/>
        <v>0</v>
      </c>
      <c r="AN53" s="58">
        <f t="shared" si="217"/>
        <v>0</v>
      </c>
      <c r="AO53" s="58">
        <f t="shared" si="217"/>
        <v>0</v>
      </c>
      <c r="AP53" s="58">
        <f t="shared" si="217"/>
        <v>0</v>
      </c>
      <c r="AQ53" s="58">
        <f t="shared" si="217"/>
        <v>0</v>
      </c>
      <c r="AR53" s="58">
        <f t="shared" si="217"/>
        <v>0</v>
      </c>
      <c r="AS53" s="58">
        <f t="shared" si="217"/>
        <v>0</v>
      </c>
      <c r="AT53" s="58">
        <f t="shared" si="217"/>
        <v>0</v>
      </c>
      <c r="AU53" s="58">
        <f t="shared" si="217"/>
        <v>0</v>
      </c>
      <c r="AV53" s="58">
        <f t="shared" si="217"/>
        <v>0</v>
      </c>
      <c r="AW53" s="58">
        <f t="shared" si="217"/>
        <v>0</v>
      </c>
      <c r="AX53" s="58">
        <f t="shared" si="217"/>
        <v>0</v>
      </c>
      <c r="AY53" s="58">
        <f t="shared" si="217"/>
        <v>0</v>
      </c>
      <c r="AZ53" s="58">
        <f t="shared" si="217"/>
        <v>0</v>
      </c>
      <c r="BA53" s="58">
        <f t="shared" si="217"/>
        <v>0</v>
      </c>
      <c r="BB53" s="58">
        <f t="shared" si="217"/>
        <v>0</v>
      </c>
      <c r="BC53" s="58">
        <f t="shared" si="217"/>
        <v>0</v>
      </c>
      <c r="BD53" s="58">
        <f t="shared" si="217"/>
        <v>0</v>
      </c>
      <c r="BE53" s="58">
        <f t="shared" si="217"/>
        <v>0</v>
      </c>
      <c r="BF53" s="58">
        <f t="shared" si="217"/>
        <v>0</v>
      </c>
      <c r="BG53" s="58">
        <f t="shared" si="217"/>
        <v>0</v>
      </c>
      <c r="BH53" s="58">
        <f t="shared" si="217"/>
        <v>0</v>
      </c>
      <c r="BI53" s="58">
        <f t="shared" si="217"/>
        <v>0</v>
      </c>
      <c r="BJ53" s="58">
        <f t="shared" si="217"/>
        <v>0</v>
      </c>
      <c r="BK53" s="58">
        <f t="shared" si="217"/>
        <v>0</v>
      </c>
      <c r="BL53" s="58">
        <f t="shared" si="217"/>
        <v>0</v>
      </c>
      <c r="BM53" s="58">
        <f t="shared" si="217"/>
        <v>0</v>
      </c>
      <c r="BN53" s="58">
        <f t="shared" si="217"/>
        <v>0</v>
      </c>
      <c r="BO53" s="58">
        <f t="shared" si="217"/>
        <v>0</v>
      </c>
      <c r="BP53" s="58">
        <f t="shared" ref="BP53:CU53" si="218">BO53*(1+BP$22)</f>
        <v>0</v>
      </c>
      <c r="BQ53" s="58">
        <f t="shared" si="218"/>
        <v>0</v>
      </c>
      <c r="BR53" s="58">
        <f t="shared" si="218"/>
        <v>0</v>
      </c>
      <c r="BS53" s="58">
        <f t="shared" si="218"/>
        <v>0</v>
      </c>
      <c r="BT53" s="58">
        <f t="shared" si="218"/>
        <v>0</v>
      </c>
      <c r="BU53" s="58">
        <f t="shared" si="218"/>
        <v>0</v>
      </c>
      <c r="BV53" s="58">
        <f t="shared" si="218"/>
        <v>0</v>
      </c>
      <c r="BW53" s="58">
        <f t="shared" si="218"/>
        <v>0</v>
      </c>
      <c r="BX53" s="58">
        <f t="shared" si="218"/>
        <v>0</v>
      </c>
      <c r="BY53" s="58">
        <f t="shared" si="218"/>
        <v>0</v>
      </c>
      <c r="BZ53" s="58">
        <f t="shared" si="218"/>
        <v>0</v>
      </c>
      <c r="CA53" s="58">
        <f t="shared" si="218"/>
        <v>0</v>
      </c>
      <c r="CB53" s="58">
        <f t="shared" si="218"/>
        <v>0</v>
      </c>
      <c r="CC53" s="58">
        <f t="shared" si="218"/>
        <v>0</v>
      </c>
      <c r="CD53" s="58">
        <f t="shared" si="218"/>
        <v>0</v>
      </c>
      <c r="CE53" s="58">
        <f t="shared" si="218"/>
        <v>0</v>
      </c>
      <c r="CF53" s="58">
        <f t="shared" si="218"/>
        <v>0</v>
      </c>
      <c r="CG53" s="58">
        <f t="shared" si="218"/>
        <v>0</v>
      </c>
      <c r="CH53" s="58">
        <f t="shared" si="218"/>
        <v>0</v>
      </c>
      <c r="CI53" s="58">
        <f t="shared" si="218"/>
        <v>0</v>
      </c>
      <c r="CJ53" s="58">
        <f t="shared" si="218"/>
        <v>0</v>
      </c>
      <c r="CK53" s="58">
        <f t="shared" si="218"/>
        <v>0</v>
      </c>
      <c r="CL53" s="58">
        <f t="shared" si="218"/>
        <v>0</v>
      </c>
      <c r="CM53" s="58">
        <f t="shared" si="218"/>
        <v>0</v>
      </c>
      <c r="CN53" s="58">
        <f t="shared" si="218"/>
        <v>0</v>
      </c>
      <c r="CO53" s="58">
        <f t="shared" si="218"/>
        <v>0</v>
      </c>
      <c r="CP53" s="58">
        <f t="shared" si="218"/>
        <v>0</v>
      </c>
      <c r="CQ53" s="58">
        <f t="shared" si="218"/>
        <v>0</v>
      </c>
      <c r="CR53" s="58">
        <f t="shared" si="218"/>
        <v>0</v>
      </c>
      <c r="CS53" s="58">
        <f t="shared" si="218"/>
        <v>0</v>
      </c>
      <c r="CT53" s="58">
        <f t="shared" si="218"/>
        <v>0</v>
      </c>
      <c r="CU53" s="58">
        <f t="shared" si="218"/>
        <v>0</v>
      </c>
      <c r="CV53" s="58">
        <f t="shared" ref="CV53:DT53" si="219">CU53*(1+CV$22)</f>
        <v>0</v>
      </c>
      <c r="CW53" s="58">
        <f t="shared" si="219"/>
        <v>0</v>
      </c>
      <c r="CX53" s="58">
        <f t="shared" si="219"/>
        <v>0</v>
      </c>
      <c r="CY53" s="58">
        <f t="shared" si="219"/>
        <v>0</v>
      </c>
      <c r="CZ53" s="58">
        <f t="shared" si="219"/>
        <v>0</v>
      </c>
      <c r="DA53" s="58">
        <f t="shared" si="219"/>
        <v>0</v>
      </c>
      <c r="DB53" s="58">
        <f t="shared" si="219"/>
        <v>0</v>
      </c>
      <c r="DC53" s="58">
        <f t="shared" si="219"/>
        <v>0</v>
      </c>
      <c r="DD53" s="58">
        <f t="shared" si="219"/>
        <v>0</v>
      </c>
      <c r="DE53" s="58">
        <f t="shared" si="219"/>
        <v>0</v>
      </c>
      <c r="DF53" s="58">
        <f t="shared" si="219"/>
        <v>0</v>
      </c>
      <c r="DG53" s="58">
        <f t="shared" si="219"/>
        <v>0</v>
      </c>
      <c r="DH53" s="58">
        <f t="shared" si="219"/>
        <v>0</v>
      </c>
      <c r="DI53" s="58">
        <f t="shared" si="219"/>
        <v>0</v>
      </c>
      <c r="DJ53" s="58">
        <f t="shared" si="219"/>
        <v>0</v>
      </c>
      <c r="DK53" s="58">
        <f t="shared" si="219"/>
        <v>0</v>
      </c>
      <c r="DL53" s="58">
        <f t="shared" si="219"/>
        <v>0</v>
      </c>
      <c r="DM53" s="58">
        <f t="shared" si="219"/>
        <v>0</v>
      </c>
      <c r="DN53" s="58">
        <f t="shared" si="219"/>
        <v>0</v>
      </c>
      <c r="DO53" s="58">
        <f t="shared" si="219"/>
        <v>0</v>
      </c>
      <c r="DP53" s="58">
        <f t="shared" si="219"/>
        <v>0</v>
      </c>
      <c r="DQ53" s="58">
        <f t="shared" si="219"/>
        <v>0</v>
      </c>
      <c r="DR53" s="58">
        <f t="shared" si="219"/>
        <v>0</v>
      </c>
      <c r="DS53" s="58">
        <f t="shared" si="219"/>
        <v>0</v>
      </c>
      <c r="DT53" s="136">
        <f t="shared" si="219"/>
        <v>0</v>
      </c>
      <c r="DV53" s="135">
        <f t="shared" si="163"/>
        <v>0</v>
      </c>
      <c r="DW53" s="58">
        <f t="shared" si="163"/>
        <v>0</v>
      </c>
      <c r="DX53" s="58">
        <f t="shared" si="163"/>
        <v>0</v>
      </c>
      <c r="DY53" s="58">
        <f t="shared" si="163"/>
        <v>0</v>
      </c>
      <c r="DZ53" s="58">
        <f t="shared" si="163"/>
        <v>0</v>
      </c>
      <c r="EA53" s="58">
        <f t="shared" si="163"/>
        <v>0</v>
      </c>
      <c r="EB53" s="58">
        <f t="shared" si="163"/>
        <v>0</v>
      </c>
      <c r="EC53" s="58">
        <f t="shared" si="163"/>
        <v>0</v>
      </c>
      <c r="ED53" s="58">
        <f t="shared" si="163"/>
        <v>0</v>
      </c>
      <c r="EE53" s="58">
        <f t="shared" si="163"/>
        <v>0</v>
      </c>
      <c r="EF53" s="136">
        <f t="shared" si="163"/>
        <v>0</v>
      </c>
    </row>
    <row r="54" spans="1:136" s="49" customFormat="1" ht="15.75" customHeight="1">
      <c r="A54" s="59"/>
      <c r="B54" s="253" t="str">
        <f>'PERPETUITY MIDDLEMAN INPUT TAB'!B85</f>
        <v>Other</v>
      </c>
      <c r="C54" s="222">
        <f>'PERPETUITY MIDDLEMAN INPUT TAB'!C85*'PERPETUITY MIDDLEMAN INPUT TAB'!D85</f>
        <v>0</v>
      </c>
      <c r="D54" s="58">
        <f t="shared" ref="D54:AI54" si="220">C54*(1+D$22)</f>
        <v>0</v>
      </c>
      <c r="E54" s="58">
        <f t="shared" si="220"/>
        <v>0</v>
      </c>
      <c r="F54" s="58">
        <f t="shared" si="220"/>
        <v>0</v>
      </c>
      <c r="G54" s="58">
        <f t="shared" si="220"/>
        <v>0</v>
      </c>
      <c r="H54" s="58">
        <f t="shared" si="220"/>
        <v>0</v>
      </c>
      <c r="I54" s="58">
        <f t="shared" si="220"/>
        <v>0</v>
      </c>
      <c r="J54" s="58">
        <f t="shared" si="220"/>
        <v>0</v>
      </c>
      <c r="K54" s="58">
        <f t="shared" si="220"/>
        <v>0</v>
      </c>
      <c r="L54" s="58">
        <f t="shared" si="220"/>
        <v>0</v>
      </c>
      <c r="M54" s="58">
        <f t="shared" si="220"/>
        <v>0</v>
      </c>
      <c r="N54" s="58">
        <f t="shared" si="220"/>
        <v>0</v>
      </c>
      <c r="O54" s="58">
        <f t="shared" si="220"/>
        <v>0</v>
      </c>
      <c r="P54" s="58">
        <f t="shared" si="220"/>
        <v>0</v>
      </c>
      <c r="Q54" s="58">
        <f t="shared" si="220"/>
        <v>0</v>
      </c>
      <c r="R54" s="58">
        <f t="shared" si="220"/>
        <v>0</v>
      </c>
      <c r="S54" s="58">
        <f t="shared" si="220"/>
        <v>0</v>
      </c>
      <c r="T54" s="58">
        <f t="shared" si="220"/>
        <v>0</v>
      </c>
      <c r="U54" s="58">
        <f t="shared" si="220"/>
        <v>0</v>
      </c>
      <c r="V54" s="58">
        <f t="shared" si="220"/>
        <v>0</v>
      </c>
      <c r="W54" s="58">
        <f t="shared" si="220"/>
        <v>0</v>
      </c>
      <c r="X54" s="58">
        <f t="shared" si="220"/>
        <v>0</v>
      </c>
      <c r="Y54" s="58">
        <f t="shared" si="220"/>
        <v>0</v>
      </c>
      <c r="Z54" s="58">
        <f t="shared" si="220"/>
        <v>0</v>
      </c>
      <c r="AA54" s="58">
        <f t="shared" si="220"/>
        <v>0</v>
      </c>
      <c r="AB54" s="58">
        <f t="shared" si="220"/>
        <v>0</v>
      </c>
      <c r="AC54" s="58">
        <f t="shared" si="220"/>
        <v>0</v>
      </c>
      <c r="AD54" s="58">
        <f t="shared" si="220"/>
        <v>0</v>
      </c>
      <c r="AE54" s="58">
        <f t="shared" si="220"/>
        <v>0</v>
      </c>
      <c r="AF54" s="58">
        <f t="shared" si="220"/>
        <v>0</v>
      </c>
      <c r="AG54" s="58">
        <f t="shared" si="220"/>
        <v>0</v>
      </c>
      <c r="AH54" s="58">
        <f t="shared" si="220"/>
        <v>0</v>
      </c>
      <c r="AI54" s="58">
        <f t="shared" si="220"/>
        <v>0</v>
      </c>
      <c r="AJ54" s="58">
        <f t="shared" ref="AJ54:BO54" si="221">AI54*(1+AJ$22)</f>
        <v>0</v>
      </c>
      <c r="AK54" s="58">
        <f t="shared" si="221"/>
        <v>0</v>
      </c>
      <c r="AL54" s="58">
        <f t="shared" si="221"/>
        <v>0</v>
      </c>
      <c r="AM54" s="58">
        <f t="shared" si="221"/>
        <v>0</v>
      </c>
      <c r="AN54" s="58">
        <f t="shared" si="221"/>
        <v>0</v>
      </c>
      <c r="AO54" s="58">
        <f t="shared" si="221"/>
        <v>0</v>
      </c>
      <c r="AP54" s="58">
        <f t="shared" si="221"/>
        <v>0</v>
      </c>
      <c r="AQ54" s="58">
        <f t="shared" si="221"/>
        <v>0</v>
      </c>
      <c r="AR54" s="58">
        <f t="shared" si="221"/>
        <v>0</v>
      </c>
      <c r="AS54" s="58">
        <f t="shared" si="221"/>
        <v>0</v>
      </c>
      <c r="AT54" s="58">
        <f t="shared" si="221"/>
        <v>0</v>
      </c>
      <c r="AU54" s="58">
        <f t="shared" si="221"/>
        <v>0</v>
      </c>
      <c r="AV54" s="58">
        <f t="shared" si="221"/>
        <v>0</v>
      </c>
      <c r="AW54" s="58">
        <f t="shared" si="221"/>
        <v>0</v>
      </c>
      <c r="AX54" s="58">
        <f t="shared" si="221"/>
        <v>0</v>
      </c>
      <c r="AY54" s="58">
        <f t="shared" si="221"/>
        <v>0</v>
      </c>
      <c r="AZ54" s="58">
        <f t="shared" si="221"/>
        <v>0</v>
      </c>
      <c r="BA54" s="58">
        <f t="shared" si="221"/>
        <v>0</v>
      </c>
      <c r="BB54" s="58">
        <f t="shared" si="221"/>
        <v>0</v>
      </c>
      <c r="BC54" s="58">
        <f t="shared" si="221"/>
        <v>0</v>
      </c>
      <c r="BD54" s="58">
        <f t="shared" si="221"/>
        <v>0</v>
      </c>
      <c r="BE54" s="58">
        <f t="shared" si="221"/>
        <v>0</v>
      </c>
      <c r="BF54" s="58">
        <f t="shared" si="221"/>
        <v>0</v>
      </c>
      <c r="BG54" s="58">
        <f t="shared" si="221"/>
        <v>0</v>
      </c>
      <c r="BH54" s="58">
        <f t="shared" si="221"/>
        <v>0</v>
      </c>
      <c r="BI54" s="58">
        <f t="shared" si="221"/>
        <v>0</v>
      </c>
      <c r="BJ54" s="58">
        <f t="shared" si="221"/>
        <v>0</v>
      </c>
      <c r="BK54" s="58">
        <f t="shared" si="221"/>
        <v>0</v>
      </c>
      <c r="BL54" s="58">
        <f t="shared" si="221"/>
        <v>0</v>
      </c>
      <c r="BM54" s="58">
        <f t="shared" si="221"/>
        <v>0</v>
      </c>
      <c r="BN54" s="58">
        <f t="shared" si="221"/>
        <v>0</v>
      </c>
      <c r="BO54" s="58">
        <f t="shared" si="221"/>
        <v>0</v>
      </c>
      <c r="BP54" s="58">
        <f t="shared" ref="BP54:CU54" si="222">BO54*(1+BP$22)</f>
        <v>0</v>
      </c>
      <c r="BQ54" s="58">
        <f t="shared" si="222"/>
        <v>0</v>
      </c>
      <c r="BR54" s="58">
        <f t="shared" si="222"/>
        <v>0</v>
      </c>
      <c r="BS54" s="58">
        <f t="shared" si="222"/>
        <v>0</v>
      </c>
      <c r="BT54" s="58">
        <f t="shared" si="222"/>
        <v>0</v>
      </c>
      <c r="BU54" s="58">
        <f t="shared" si="222"/>
        <v>0</v>
      </c>
      <c r="BV54" s="58">
        <f t="shared" si="222"/>
        <v>0</v>
      </c>
      <c r="BW54" s="58">
        <f t="shared" si="222"/>
        <v>0</v>
      </c>
      <c r="BX54" s="58">
        <f t="shared" si="222"/>
        <v>0</v>
      </c>
      <c r="BY54" s="58">
        <f t="shared" si="222"/>
        <v>0</v>
      </c>
      <c r="BZ54" s="58">
        <f t="shared" si="222"/>
        <v>0</v>
      </c>
      <c r="CA54" s="58">
        <f t="shared" si="222"/>
        <v>0</v>
      </c>
      <c r="CB54" s="58">
        <f t="shared" si="222"/>
        <v>0</v>
      </c>
      <c r="CC54" s="58">
        <f t="shared" si="222"/>
        <v>0</v>
      </c>
      <c r="CD54" s="58">
        <f t="shared" si="222"/>
        <v>0</v>
      </c>
      <c r="CE54" s="58">
        <f t="shared" si="222"/>
        <v>0</v>
      </c>
      <c r="CF54" s="58">
        <f t="shared" si="222"/>
        <v>0</v>
      </c>
      <c r="CG54" s="58">
        <f t="shared" si="222"/>
        <v>0</v>
      </c>
      <c r="CH54" s="58">
        <f t="shared" si="222"/>
        <v>0</v>
      </c>
      <c r="CI54" s="58">
        <f t="shared" si="222"/>
        <v>0</v>
      </c>
      <c r="CJ54" s="58">
        <f t="shared" si="222"/>
        <v>0</v>
      </c>
      <c r="CK54" s="58">
        <f t="shared" si="222"/>
        <v>0</v>
      </c>
      <c r="CL54" s="58">
        <f t="shared" si="222"/>
        <v>0</v>
      </c>
      <c r="CM54" s="58">
        <f t="shared" si="222"/>
        <v>0</v>
      </c>
      <c r="CN54" s="58">
        <f t="shared" si="222"/>
        <v>0</v>
      </c>
      <c r="CO54" s="58">
        <f t="shared" si="222"/>
        <v>0</v>
      </c>
      <c r="CP54" s="58">
        <f t="shared" si="222"/>
        <v>0</v>
      </c>
      <c r="CQ54" s="58">
        <f t="shared" si="222"/>
        <v>0</v>
      </c>
      <c r="CR54" s="58">
        <f t="shared" si="222"/>
        <v>0</v>
      </c>
      <c r="CS54" s="58">
        <f t="shared" si="222"/>
        <v>0</v>
      </c>
      <c r="CT54" s="58">
        <f t="shared" si="222"/>
        <v>0</v>
      </c>
      <c r="CU54" s="58">
        <f t="shared" si="222"/>
        <v>0</v>
      </c>
      <c r="CV54" s="58">
        <f t="shared" ref="CV54:DT54" si="223">CU54*(1+CV$22)</f>
        <v>0</v>
      </c>
      <c r="CW54" s="58">
        <f t="shared" si="223"/>
        <v>0</v>
      </c>
      <c r="CX54" s="58">
        <f t="shared" si="223"/>
        <v>0</v>
      </c>
      <c r="CY54" s="58">
        <f t="shared" si="223"/>
        <v>0</v>
      </c>
      <c r="CZ54" s="58">
        <f t="shared" si="223"/>
        <v>0</v>
      </c>
      <c r="DA54" s="58">
        <f t="shared" si="223"/>
        <v>0</v>
      </c>
      <c r="DB54" s="58">
        <f t="shared" si="223"/>
        <v>0</v>
      </c>
      <c r="DC54" s="58">
        <f t="shared" si="223"/>
        <v>0</v>
      </c>
      <c r="DD54" s="58">
        <f t="shared" si="223"/>
        <v>0</v>
      </c>
      <c r="DE54" s="58">
        <f t="shared" si="223"/>
        <v>0</v>
      </c>
      <c r="DF54" s="58">
        <f t="shared" si="223"/>
        <v>0</v>
      </c>
      <c r="DG54" s="58">
        <f t="shared" si="223"/>
        <v>0</v>
      </c>
      <c r="DH54" s="58">
        <f t="shared" si="223"/>
        <v>0</v>
      </c>
      <c r="DI54" s="58">
        <f t="shared" si="223"/>
        <v>0</v>
      </c>
      <c r="DJ54" s="58">
        <f t="shared" si="223"/>
        <v>0</v>
      </c>
      <c r="DK54" s="58">
        <f t="shared" si="223"/>
        <v>0</v>
      </c>
      <c r="DL54" s="58">
        <f t="shared" si="223"/>
        <v>0</v>
      </c>
      <c r="DM54" s="58">
        <f t="shared" si="223"/>
        <v>0</v>
      </c>
      <c r="DN54" s="58">
        <f t="shared" si="223"/>
        <v>0</v>
      </c>
      <c r="DO54" s="58">
        <f t="shared" si="223"/>
        <v>0</v>
      </c>
      <c r="DP54" s="58">
        <f t="shared" si="223"/>
        <v>0</v>
      </c>
      <c r="DQ54" s="58">
        <f t="shared" si="223"/>
        <v>0</v>
      </c>
      <c r="DR54" s="58">
        <f t="shared" si="223"/>
        <v>0</v>
      </c>
      <c r="DS54" s="58">
        <f t="shared" si="223"/>
        <v>0</v>
      </c>
      <c r="DT54" s="136">
        <f t="shared" si="223"/>
        <v>0</v>
      </c>
      <c r="DV54" s="135">
        <f t="shared" si="163"/>
        <v>0</v>
      </c>
      <c r="DW54" s="58">
        <f t="shared" si="163"/>
        <v>0</v>
      </c>
      <c r="DX54" s="58">
        <f t="shared" si="163"/>
        <v>0</v>
      </c>
      <c r="DY54" s="58">
        <f t="shared" si="163"/>
        <v>0</v>
      </c>
      <c r="DZ54" s="58">
        <f t="shared" si="163"/>
        <v>0</v>
      </c>
      <c r="EA54" s="58">
        <f t="shared" si="163"/>
        <v>0</v>
      </c>
      <c r="EB54" s="58">
        <f t="shared" si="163"/>
        <v>0</v>
      </c>
      <c r="EC54" s="58">
        <f t="shared" si="163"/>
        <v>0</v>
      </c>
      <c r="ED54" s="58">
        <f t="shared" si="163"/>
        <v>0</v>
      </c>
      <c r="EE54" s="58">
        <f t="shared" si="163"/>
        <v>0</v>
      </c>
      <c r="EF54" s="136">
        <f t="shared" si="163"/>
        <v>0</v>
      </c>
    </row>
    <row r="55" spans="1:136" s="49" customFormat="1" ht="15.75" customHeight="1" thickBot="1">
      <c r="A55" s="59"/>
      <c r="B55" s="254" t="s">
        <v>23</v>
      </c>
      <c r="C55" s="223">
        <f t="shared" ref="C55:AH55" si="224">SUM(C39:C54)</f>
        <v>12035</v>
      </c>
      <c r="D55" s="140">
        <f t="shared" si="224"/>
        <v>12035</v>
      </c>
      <c r="E55" s="140">
        <f t="shared" si="224"/>
        <v>12065.0875</v>
      </c>
      <c r="F55" s="140">
        <f t="shared" si="224"/>
        <v>12095.250218749998</v>
      </c>
      <c r="G55" s="140">
        <f t="shared" si="224"/>
        <v>12125.488344296873</v>
      </c>
      <c r="H55" s="140">
        <f t="shared" si="224"/>
        <v>12155.802065157615</v>
      </c>
      <c r="I55" s="140">
        <f t="shared" si="224"/>
        <v>12186.191570320507</v>
      </c>
      <c r="J55" s="140">
        <f t="shared" si="224"/>
        <v>12216.657049246309</v>
      </c>
      <c r="K55" s="140">
        <f t="shared" si="224"/>
        <v>12247.198691869424</v>
      </c>
      <c r="L55" s="140">
        <f t="shared" si="224"/>
        <v>12277.816688599096</v>
      </c>
      <c r="M55" s="140">
        <f t="shared" si="224"/>
        <v>12308.511230320593</v>
      </c>
      <c r="N55" s="140">
        <f t="shared" si="224"/>
        <v>12339.282508396396</v>
      </c>
      <c r="O55" s="140">
        <f t="shared" si="224"/>
        <v>12370.130714667384</v>
      </c>
      <c r="P55" s="140">
        <f t="shared" si="224"/>
        <v>12401.056041454054</v>
      </c>
      <c r="Q55" s="140">
        <f t="shared" si="224"/>
        <v>12432.058681557688</v>
      </c>
      <c r="R55" s="140">
        <f t="shared" si="224"/>
        <v>12463.138828261581</v>
      </c>
      <c r="S55" s="140">
        <f t="shared" si="224"/>
        <v>12494.296675332234</v>
      </c>
      <c r="T55" s="140">
        <f t="shared" si="224"/>
        <v>12525.532417020564</v>
      </c>
      <c r="U55" s="140">
        <f t="shared" si="224"/>
        <v>12556.846248063115</v>
      </c>
      <c r="V55" s="140">
        <f t="shared" si="224"/>
        <v>12588.238363683273</v>
      </c>
      <c r="W55" s="140">
        <f t="shared" si="224"/>
        <v>12619.708959592481</v>
      </c>
      <c r="X55" s="140">
        <f t="shared" si="224"/>
        <v>12651.25823199146</v>
      </c>
      <c r="Y55" s="140">
        <f t="shared" si="224"/>
        <v>12682.88637757144</v>
      </c>
      <c r="Z55" s="140">
        <f t="shared" si="224"/>
        <v>12714.593593515367</v>
      </c>
      <c r="AA55" s="140">
        <f t="shared" si="224"/>
        <v>12746.380077499156</v>
      </c>
      <c r="AB55" s="140">
        <f t="shared" si="224"/>
        <v>12778.246027692901</v>
      </c>
      <c r="AC55" s="140">
        <f t="shared" si="224"/>
        <v>12810.191642762133</v>
      </c>
      <c r="AD55" s="140">
        <f t="shared" si="224"/>
        <v>12842.217121869036</v>
      </c>
      <c r="AE55" s="140">
        <f t="shared" si="224"/>
        <v>12874.322664673709</v>
      </c>
      <c r="AF55" s="140">
        <f t="shared" si="224"/>
        <v>12906.508471335394</v>
      </c>
      <c r="AG55" s="140">
        <f t="shared" si="224"/>
        <v>12938.774742513731</v>
      </c>
      <c r="AH55" s="140">
        <f t="shared" si="224"/>
        <v>12971.121679370015</v>
      </c>
      <c r="AI55" s="140">
        <f t="shared" ref="AI55:BN55" si="225">SUM(AI39:AI54)</f>
        <v>13003.54948356844</v>
      </c>
      <c r="AJ55" s="140">
        <f t="shared" si="225"/>
        <v>13036.058357277359</v>
      </c>
      <c r="AK55" s="140">
        <f t="shared" si="225"/>
        <v>13068.648503170552</v>
      </c>
      <c r="AL55" s="140">
        <f t="shared" si="225"/>
        <v>13101.320124428479</v>
      </c>
      <c r="AM55" s="140">
        <f t="shared" si="225"/>
        <v>13134.073424739548</v>
      </c>
      <c r="AN55" s="140">
        <f t="shared" si="225"/>
        <v>13166.908608301395</v>
      </c>
      <c r="AO55" s="140">
        <f t="shared" si="225"/>
        <v>13199.82587982215</v>
      </c>
      <c r="AP55" s="140">
        <f t="shared" si="225"/>
        <v>13232.825444521704</v>
      </c>
      <c r="AQ55" s="140">
        <f t="shared" si="225"/>
        <v>13265.907508133008</v>
      </c>
      <c r="AR55" s="140">
        <f t="shared" si="225"/>
        <v>13299.072276903338</v>
      </c>
      <c r="AS55" s="140">
        <f t="shared" si="225"/>
        <v>13332.319957595597</v>
      </c>
      <c r="AT55" s="140">
        <f t="shared" si="225"/>
        <v>13365.650757489586</v>
      </c>
      <c r="AU55" s="140">
        <f t="shared" si="225"/>
        <v>13399.064884383308</v>
      </c>
      <c r="AV55" s="140">
        <f t="shared" si="225"/>
        <v>13432.562546594267</v>
      </c>
      <c r="AW55" s="140">
        <f t="shared" si="225"/>
        <v>13466.143952960751</v>
      </c>
      <c r="AX55" s="140">
        <f t="shared" si="225"/>
        <v>13499.809312843154</v>
      </c>
      <c r="AY55" s="140">
        <f t="shared" si="225"/>
        <v>13533.558836125259</v>
      </c>
      <c r="AZ55" s="140">
        <f t="shared" si="225"/>
        <v>13567.392733215574</v>
      </c>
      <c r="BA55" s="140">
        <f t="shared" si="225"/>
        <v>13601.311215048612</v>
      </c>
      <c r="BB55" s="140">
        <f t="shared" si="225"/>
        <v>13635.314493086229</v>
      </c>
      <c r="BC55" s="140">
        <f t="shared" si="225"/>
        <v>13669.402779318947</v>
      </c>
      <c r="BD55" s="140">
        <f t="shared" si="225"/>
        <v>13703.576286267245</v>
      </c>
      <c r="BE55" s="140">
        <f t="shared" si="225"/>
        <v>13737.835226982912</v>
      </c>
      <c r="BF55" s="140">
        <f t="shared" si="225"/>
        <v>13772.179815050371</v>
      </c>
      <c r="BG55" s="140">
        <f t="shared" si="225"/>
        <v>13806.610264587996</v>
      </c>
      <c r="BH55" s="140">
        <f t="shared" si="225"/>
        <v>13841.126790249464</v>
      </c>
      <c r="BI55" s="140">
        <f t="shared" si="225"/>
        <v>13875.72960722509</v>
      </c>
      <c r="BJ55" s="140">
        <f t="shared" si="225"/>
        <v>13910.41893124315</v>
      </c>
      <c r="BK55" s="140">
        <f t="shared" si="225"/>
        <v>13945.194978571257</v>
      </c>
      <c r="BL55" s="140">
        <f t="shared" si="225"/>
        <v>13980.057966017685</v>
      </c>
      <c r="BM55" s="140">
        <f t="shared" si="225"/>
        <v>13980.057966017685</v>
      </c>
      <c r="BN55" s="140">
        <f t="shared" si="225"/>
        <v>13980.057966017685</v>
      </c>
      <c r="BO55" s="140">
        <f t="shared" ref="BO55:CT55" si="226">SUM(BO39:BO54)</f>
        <v>13980.057966017685</v>
      </c>
      <c r="BP55" s="140">
        <f t="shared" si="226"/>
        <v>13980.057966017685</v>
      </c>
      <c r="BQ55" s="140">
        <f t="shared" si="226"/>
        <v>13980.057966017685</v>
      </c>
      <c r="BR55" s="140">
        <f t="shared" si="226"/>
        <v>13980.057966017685</v>
      </c>
      <c r="BS55" s="140">
        <f t="shared" si="226"/>
        <v>13980.057966017685</v>
      </c>
      <c r="BT55" s="140">
        <f t="shared" si="226"/>
        <v>13980.057966017685</v>
      </c>
      <c r="BU55" s="140">
        <f t="shared" si="226"/>
        <v>13980.057966017685</v>
      </c>
      <c r="BV55" s="140">
        <f t="shared" si="226"/>
        <v>13980.057966017685</v>
      </c>
      <c r="BW55" s="140">
        <f t="shared" si="226"/>
        <v>13980.057966017685</v>
      </c>
      <c r="BX55" s="140">
        <f t="shared" si="226"/>
        <v>13980.057966017685</v>
      </c>
      <c r="BY55" s="140">
        <f t="shared" si="226"/>
        <v>13980.057966017685</v>
      </c>
      <c r="BZ55" s="140">
        <f t="shared" si="226"/>
        <v>13980.057966017685</v>
      </c>
      <c r="CA55" s="140">
        <f t="shared" si="226"/>
        <v>13980.057966017685</v>
      </c>
      <c r="CB55" s="140">
        <f t="shared" si="226"/>
        <v>13980.057966017685</v>
      </c>
      <c r="CC55" s="140">
        <f t="shared" si="226"/>
        <v>13980.057966017685</v>
      </c>
      <c r="CD55" s="140">
        <f t="shared" si="226"/>
        <v>13980.057966017685</v>
      </c>
      <c r="CE55" s="140">
        <f t="shared" si="226"/>
        <v>13980.057966017685</v>
      </c>
      <c r="CF55" s="140">
        <f t="shared" si="226"/>
        <v>13980.057966017685</v>
      </c>
      <c r="CG55" s="140">
        <f t="shared" si="226"/>
        <v>13980.057966017685</v>
      </c>
      <c r="CH55" s="140">
        <f t="shared" si="226"/>
        <v>13980.057966017685</v>
      </c>
      <c r="CI55" s="140">
        <f t="shared" si="226"/>
        <v>13980.057966017685</v>
      </c>
      <c r="CJ55" s="140">
        <f t="shared" si="226"/>
        <v>13980.057966017685</v>
      </c>
      <c r="CK55" s="140">
        <f t="shared" si="226"/>
        <v>13980.057966017685</v>
      </c>
      <c r="CL55" s="140">
        <f t="shared" si="226"/>
        <v>13980.057966017685</v>
      </c>
      <c r="CM55" s="140">
        <f t="shared" si="226"/>
        <v>13980.057966017685</v>
      </c>
      <c r="CN55" s="140">
        <f t="shared" si="226"/>
        <v>13980.057966017685</v>
      </c>
      <c r="CO55" s="140">
        <f t="shared" si="226"/>
        <v>13980.057966017685</v>
      </c>
      <c r="CP55" s="140">
        <f t="shared" si="226"/>
        <v>13980.057966017685</v>
      </c>
      <c r="CQ55" s="140">
        <f t="shared" si="226"/>
        <v>13980.057966017685</v>
      </c>
      <c r="CR55" s="140">
        <f t="shared" si="226"/>
        <v>13980.057966017685</v>
      </c>
      <c r="CS55" s="140">
        <f t="shared" si="226"/>
        <v>13980.057966017685</v>
      </c>
      <c r="CT55" s="140">
        <f t="shared" si="226"/>
        <v>13980.057966017685</v>
      </c>
      <c r="CU55" s="140">
        <f t="shared" ref="CU55:DT55" si="227">SUM(CU39:CU54)</f>
        <v>13980.057966017685</v>
      </c>
      <c r="CV55" s="140">
        <f t="shared" si="227"/>
        <v>13980.057966017685</v>
      </c>
      <c r="CW55" s="140">
        <f t="shared" si="227"/>
        <v>13980.057966017685</v>
      </c>
      <c r="CX55" s="140">
        <f t="shared" si="227"/>
        <v>13980.057966017685</v>
      </c>
      <c r="CY55" s="140">
        <f t="shared" si="227"/>
        <v>13980.057966017685</v>
      </c>
      <c r="CZ55" s="140">
        <f t="shared" si="227"/>
        <v>13980.057966017685</v>
      </c>
      <c r="DA55" s="140">
        <f t="shared" si="227"/>
        <v>13980.057966017685</v>
      </c>
      <c r="DB55" s="140">
        <f t="shared" si="227"/>
        <v>13980.057966017685</v>
      </c>
      <c r="DC55" s="140">
        <f t="shared" si="227"/>
        <v>13980.057966017685</v>
      </c>
      <c r="DD55" s="140">
        <f t="shared" si="227"/>
        <v>13980.057966017685</v>
      </c>
      <c r="DE55" s="140">
        <f t="shared" si="227"/>
        <v>13980.057966017685</v>
      </c>
      <c r="DF55" s="140">
        <f t="shared" si="227"/>
        <v>13980.057966017685</v>
      </c>
      <c r="DG55" s="140">
        <f t="shared" si="227"/>
        <v>13980.057966017685</v>
      </c>
      <c r="DH55" s="140">
        <f t="shared" si="227"/>
        <v>13980.057966017685</v>
      </c>
      <c r="DI55" s="140">
        <f t="shared" si="227"/>
        <v>13980.057966017685</v>
      </c>
      <c r="DJ55" s="140">
        <f t="shared" si="227"/>
        <v>13980.057966017685</v>
      </c>
      <c r="DK55" s="140">
        <f t="shared" si="227"/>
        <v>13980.057966017685</v>
      </c>
      <c r="DL55" s="140">
        <f t="shared" si="227"/>
        <v>13980.057966017685</v>
      </c>
      <c r="DM55" s="140">
        <f t="shared" si="227"/>
        <v>13980.057966017685</v>
      </c>
      <c r="DN55" s="140">
        <f t="shared" si="227"/>
        <v>13980.057966017685</v>
      </c>
      <c r="DO55" s="140">
        <f t="shared" si="227"/>
        <v>13980.057966017685</v>
      </c>
      <c r="DP55" s="140">
        <f t="shared" si="227"/>
        <v>13980.057966017685</v>
      </c>
      <c r="DQ55" s="140">
        <f t="shared" si="227"/>
        <v>13980.057966017685</v>
      </c>
      <c r="DR55" s="140">
        <f t="shared" si="227"/>
        <v>13980.057966017685</v>
      </c>
      <c r="DS55" s="140">
        <f t="shared" si="227"/>
        <v>13980.057966017685</v>
      </c>
      <c r="DT55" s="247">
        <f t="shared" si="227"/>
        <v>13980.057966017685</v>
      </c>
      <c r="DV55" s="360">
        <f t="shared" ref="DV55:EF55" si="228">SUMIF($D$4:$DT$4,DV$4,$D55:$DT55)</f>
        <v>12035</v>
      </c>
      <c r="DW55" s="140">
        <f t="shared" si="228"/>
        <v>146788.47262307827</v>
      </c>
      <c r="DX55" s="140">
        <f t="shared" si="228"/>
        <v>151253.18448178127</v>
      </c>
      <c r="DY55" s="140">
        <f t="shared" si="228"/>
        <v>155853.69482400981</v>
      </c>
      <c r="DZ55" s="140">
        <f t="shared" si="228"/>
        <v>160594.13409058773</v>
      </c>
      <c r="EA55" s="140">
        <f t="shared" si="228"/>
        <v>165478.75835364897</v>
      </c>
      <c r="EB55" s="140">
        <f t="shared" si="228"/>
        <v>167760.69559221223</v>
      </c>
      <c r="EC55" s="140">
        <f t="shared" si="228"/>
        <v>167760.69559221223</v>
      </c>
      <c r="ED55" s="140">
        <f t="shared" si="228"/>
        <v>167760.69559221223</v>
      </c>
      <c r="EE55" s="140">
        <f t="shared" si="228"/>
        <v>167760.69559221223</v>
      </c>
      <c r="EF55" s="247">
        <f t="shared" si="228"/>
        <v>167760.69559221223</v>
      </c>
    </row>
    <row r="56" spans="1:136" s="49" customFormat="1" ht="15.75" customHeight="1" thickTop="1">
      <c r="A56" s="59"/>
      <c r="B56" s="353"/>
      <c r="C56" s="354"/>
      <c r="D56" s="212"/>
      <c r="E56" s="212"/>
      <c r="F56" s="212"/>
      <c r="G56" s="212"/>
      <c r="H56" s="212"/>
      <c r="I56" s="212"/>
      <c r="J56" s="212"/>
      <c r="K56" s="212"/>
      <c r="L56" s="212"/>
      <c r="M56" s="212"/>
      <c r="N56" s="212"/>
      <c r="O56" s="212"/>
      <c r="P56" s="212"/>
      <c r="Q56" s="212"/>
      <c r="R56" s="212"/>
      <c r="S56" s="212"/>
      <c r="T56" s="212"/>
      <c r="U56" s="212"/>
      <c r="V56" s="212"/>
      <c r="W56" s="212"/>
      <c r="X56" s="212"/>
      <c r="Y56" s="212"/>
      <c r="Z56" s="212"/>
      <c r="AA56" s="212"/>
      <c r="AB56" s="212"/>
      <c r="AC56" s="212"/>
      <c r="AD56" s="212"/>
      <c r="AE56" s="212"/>
      <c r="AF56" s="212"/>
      <c r="AG56" s="212"/>
      <c r="AH56" s="212"/>
      <c r="AI56" s="212"/>
      <c r="AJ56" s="212"/>
      <c r="AK56" s="212"/>
      <c r="AL56" s="212"/>
      <c r="AM56" s="212"/>
      <c r="AN56" s="212"/>
      <c r="AO56" s="212"/>
      <c r="AP56" s="212"/>
      <c r="AQ56" s="212"/>
      <c r="AR56" s="212"/>
      <c r="AS56" s="212"/>
      <c r="AT56" s="212"/>
      <c r="AU56" s="212"/>
      <c r="AV56" s="212"/>
      <c r="AW56" s="212"/>
      <c r="AX56" s="212"/>
      <c r="AY56" s="212"/>
      <c r="AZ56" s="212"/>
      <c r="BA56" s="212"/>
      <c r="BB56" s="212"/>
      <c r="BC56" s="212"/>
      <c r="BD56" s="212"/>
      <c r="BE56" s="212"/>
      <c r="BF56" s="212"/>
      <c r="BG56" s="212"/>
      <c r="BH56" s="212"/>
      <c r="BI56" s="212"/>
      <c r="BJ56" s="212"/>
      <c r="BK56" s="212"/>
      <c r="BL56" s="212"/>
      <c r="BM56" s="212"/>
      <c r="BN56" s="212"/>
      <c r="BO56" s="212"/>
      <c r="BP56" s="212"/>
      <c r="BQ56" s="212"/>
      <c r="BR56" s="212"/>
      <c r="BS56" s="212"/>
      <c r="BT56" s="212"/>
      <c r="BU56" s="212"/>
      <c r="BV56" s="212"/>
      <c r="BW56" s="212"/>
      <c r="BX56" s="212"/>
      <c r="BY56" s="212"/>
      <c r="BZ56" s="212"/>
      <c r="CA56" s="212"/>
      <c r="CB56" s="212"/>
      <c r="CC56" s="212"/>
      <c r="CD56" s="212"/>
      <c r="CE56" s="212"/>
      <c r="CF56" s="212"/>
      <c r="CG56" s="212"/>
      <c r="CH56" s="212"/>
      <c r="CI56" s="212"/>
      <c r="CJ56" s="212"/>
      <c r="CK56" s="212"/>
      <c r="CL56" s="212"/>
      <c r="CM56" s="212"/>
      <c r="CN56" s="212"/>
      <c r="CO56" s="212"/>
      <c r="CP56" s="212"/>
      <c r="CQ56" s="212"/>
      <c r="CR56" s="212"/>
      <c r="CS56" s="212"/>
      <c r="CT56" s="212"/>
      <c r="CU56" s="212"/>
      <c r="CV56" s="212"/>
      <c r="CW56" s="212"/>
      <c r="CX56" s="212"/>
      <c r="CY56" s="212"/>
      <c r="CZ56" s="212"/>
      <c r="DA56" s="212"/>
      <c r="DB56" s="212"/>
      <c r="DC56" s="212"/>
      <c r="DD56" s="212"/>
      <c r="DE56" s="212"/>
      <c r="DF56" s="212"/>
      <c r="DG56" s="212"/>
      <c r="DH56" s="212"/>
      <c r="DI56" s="212"/>
      <c r="DJ56" s="212"/>
      <c r="DK56" s="212"/>
      <c r="DL56" s="212"/>
      <c r="DM56" s="212"/>
      <c r="DN56" s="212"/>
      <c r="DO56" s="212"/>
      <c r="DP56" s="212"/>
      <c r="DQ56" s="212"/>
      <c r="DR56" s="212"/>
      <c r="DS56" s="212"/>
      <c r="DT56" s="248"/>
      <c r="DV56" s="370"/>
      <c r="DW56" s="212"/>
      <c r="DX56" s="212"/>
      <c r="DY56" s="212"/>
      <c r="DZ56" s="212"/>
      <c r="EA56" s="212"/>
      <c r="EB56" s="212"/>
      <c r="EC56" s="212"/>
      <c r="ED56" s="212"/>
      <c r="EE56" s="212"/>
      <c r="EF56" s="248"/>
    </row>
    <row r="57" spans="1:136" s="49" customFormat="1" ht="15.75" customHeight="1" thickBot="1">
      <c r="A57" s="59"/>
      <c r="B57" s="254" t="s">
        <v>641</v>
      </c>
      <c r="C57" s="223">
        <f t="shared" ref="C57:AH57" si="229">C36+C55</f>
        <v>258160</v>
      </c>
      <c r="D57" s="140">
        <f t="shared" si="229"/>
        <v>258160</v>
      </c>
      <c r="E57" s="140">
        <f t="shared" si="229"/>
        <v>258641.31666666668</v>
      </c>
      <c r="F57" s="140">
        <f t="shared" si="229"/>
        <v>259123.53580555558</v>
      </c>
      <c r="G57" s="140">
        <f t="shared" si="229"/>
        <v>259606.65912134494</v>
      </c>
      <c r="H57" s="140">
        <f t="shared" si="229"/>
        <v>260090.68832196362</v>
      </c>
      <c r="I57" s="140">
        <f t="shared" si="229"/>
        <v>260575.62511859735</v>
      </c>
      <c r="J57" s="140">
        <f t="shared" si="229"/>
        <v>261061.47122569499</v>
      </c>
      <c r="K57" s="140">
        <f t="shared" si="229"/>
        <v>261548.22836097493</v>
      </c>
      <c r="L57" s="140">
        <f t="shared" si="229"/>
        <v>262035.89824543131</v>
      </c>
      <c r="M57" s="140">
        <f t="shared" si="229"/>
        <v>262524.48260334035</v>
      </c>
      <c r="N57" s="140">
        <f t="shared" si="229"/>
        <v>263013.98316226667</v>
      </c>
      <c r="O57" s="140">
        <f t="shared" si="229"/>
        <v>263504.40165306977</v>
      </c>
      <c r="P57" s="140">
        <f t="shared" si="229"/>
        <v>263995.73980991018</v>
      </c>
      <c r="Q57" s="140">
        <f t="shared" si="229"/>
        <v>264508.96559390333</v>
      </c>
      <c r="R57" s="140">
        <f t="shared" si="229"/>
        <v>265023.1931455225</v>
      </c>
      <c r="S57" s="140">
        <f t="shared" si="229"/>
        <v>265538.42443003453</v>
      </c>
      <c r="T57" s="140">
        <f t="shared" si="229"/>
        <v>266054.66141658602</v>
      </c>
      <c r="U57" s="140">
        <f t="shared" si="229"/>
        <v>266571.90607821103</v>
      </c>
      <c r="V57" s="140">
        <f t="shared" si="229"/>
        <v>267090.16039183893</v>
      </c>
      <c r="W57" s="140">
        <f t="shared" si="229"/>
        <v>267609.42633830209</v>
      </c>
      <c r="X57" s="140">
        <f t="shared" si="229"/>
        <v>268129.70590234356</v>
      </c>
      <c r="Y57" s="140">
        <f t="shared" si="229"/>
        <v>268651.00107262505</v>
      </c>
      <c r="Z57" s="140">
        <f t="shared" si="229"/>
        <v>269173.31384173443</v>
      </c>
      <c r="AA57" s="140">
        <f t="shared" si="229"/>
        <v>269696.64620619395</v>
      </c>
      <c r="AB57" s="140">
        <f t="shared" si="229"/>
        <v>270221.00016646768</v>
      </c>
      <c r="AC57" s="140">
        <f t="shared" si="229"/>
        <v>270767.83128981444</v>
      </c>
      <c r="AD57" s="140">
        <f t="shared" si="229"/>
        <v>271315.7720482155</v>
      </c>
      <c r="AE57" s="140">
        <f t="shared" si="229"/>
        <v>271864.82470087282</v>
      </c>
      <c r="AF57" s="140">
        <f t="shared" si="229"/>
        <v>272414.9915116069</v>
      </c>
      <c r="AG57" s="140">
        <f t="shared" si="229"/>
        <v>272966.27474886581</v>
      </c>
      <c r="AH57" s="140">
        <f t="shared" si="229"/>
        <v>273518.67668573477</v>
      </c>
      <c r="AI57" s="140">
        <f t="shared" ref="AI57:BN57" si="230">AI36+AI55</f>
        <v>274072.19959994592</v>
      </c>
      <c r="AJ57" s="140">
        <f t="shared" si="230"/>
        <v>274626.84577388759</v>
      </c>
      <c r="AK57" s="140">
        <f t="shared" si="230"/>
        <v>275182.61749461398</v>
      </c>
      <c r="AL57" s="140">
        <f t="shared" si="230"/>
        <v>275739.51705385483</v>
      </c>
      <c r="AM57" s="140">
        <f t="shared" si="230"/>
        <v>276297.5467480247</v>
      </c>
      <c r="AN57" s="140">
        <f t="shared" si="230"/>
        <v>276856.70887823316</v>
      </c>
      <c r="AO57" s="140">
        <f t="shared" si="230"/>
        <v>277438.97990031628</v>
      </c>
      <c r="AP57" s="140">
        <f t="shared" si="230"/>
        <v>278022.47770255862</v>
      </c>
      <c r="AQ57" s="140">
        <f t="shared" si="230"/>
        <v>278607.2048750408</v>
      </c>
      <c r="AR57" s="140">
        <f t="shared" si="230"/>
        <v>279193.16401332553</v>
      </c>
      <c r="AS57" s="140">
        <f t="shared" si="230"/>
        <v>279780.35771846876</v>
      </c>
      <c r="AT57" s="140">
        <f t="shared" si="230"/>
        <v>280368.78859703126</v>
      </c>
      <c r="AU57" s="140">
        <f t="shared" si="230"/>
        <v>280958.45926109067</v>
      </c>
      <c r="AV57" s="140">
        <f t="shared" si="230"/>
        <v>281549.37232825311</v>
      </c>
      <c r="AW57" s="140">
        <f t="shared" si="230"/>
        <v>282141.53042166476</v>
      </c>
      <c r="AX57" s="140">
        <f t="shared" si="230"/>
        <v>282734.93617002369</v>
      </c>
      <c r="AY57" s="140">
        <f t="shared" si="230"/>
        <v>283329.59220759163</v>
      </c>
      <c r="AZ57" s="140">
        <f t="shared" si="230"/>
        <v>283925.50117420586</v>
      </c>
      <c r="BA57" s="140">
        <f t="shared" si="230"/>
        <v>284545.19555766101</v>
      </c>
      <c r="BB57" s="140">
        <f t="shared" si="230"/>
        <v>285166.24391844094</v>
      </c>
      <c r="BC57" s="140">
        <f t="shared" si="230"/>
        <v>285788.64921842865</v>
      </c>
      <c r="BD57" s="140">
        <f t="shared" si="230"/>
        <v>286412.41442599503</v>
      </c>
      <c r="BE57" s="140">
        <f t="shared" si="230"/>
        <v>287037.54251601337</v>
      </c>
      <c r="BF57" s="140">
        <f t="shared" si="230"/>
        <v>287664.0364698738</v>
      </c>
      <c r="BG57" s="140">
        <f t="shared" si="230"/>
        <v>288291.89927549683</v>
      </c>
      <c r="BH57" s="140">
        <f t="shared" si="230"/>
        <v>288921.13392734859</v>
      </c>
      <c r="BI57" s="140">
        <f t="shared" si="230"/>
        <v>289551.7434264546</v>
      </c>
      <c r="BJ57" s="140">
        <f t="shared" si="230"/>
        <v>290183.73078041431</v>
      </c>
      <c r="BK57" s="140">
        <f t="shared" si="230"/>
        <v>290817.09900341561</v>
      </c>
      <c r="BL57" s="140">
        <f t="shared" si="230"/>
        <v>291451.85111624922</v>
      </c>
      <c r="BM57" s="140">
        <f t="shared" si="230"/>
        <v>291451.85111624922</v>
      </c>
      <c r="BN57" s="140">
        <f t="shared" si="230"/>
        <v>291451.85111624922</v>
      </c>
      <c r="BO57" s="140">
        <f t="shared" ref="BO57:CT57" si="231">BO36+BO55</f>
        <v>291451.85111624922</v>
      </c>
      <c r="BP57" s="140">
        <f t="shared" si="231"/>
        <v>291451.85111624922</v>
      </c>
      <c r="BQ57" s="140">
        <f t="shared" si="231"/>
        <v>291451.85111624922</v>
      </c>
      <c r="BR57" s="140">
        <f t="shared" si="231"/>
        <v>291451.85111624922</v>
      </c>
      <c r="BS57" s="140">
        <f t="shared" si="231"/>
        <v>291451.85111624922</v>
      </c>
      <c r="BT57" s="140">
        <f t="shared" si="231"/>
        <v>291451.85111624922</v>
      </c>
      <c r="BU57" s="140">
        <f t="shared" si="231"/>
        <v>291451.85111624922</v>
      </c>
      <c r="BV57" s="140">
        <f t="shared" si="231"/>
        <v>291451.85111624922</v>
      </c>
      <c r="BW57" s="140">
        <f t="shared" si="231"/>
        <v>291451.85111624922</v>
      </c>
      <c r="BX57" s="140">
        <f t="shared" si="231"/>
        <v>291451.85111624922</v>
      </c>
      <c r="BY57" s="140">
        <f t="shared" si="231"/>
        <v>291451.85111624922</v>
      </c>
      <c r="BZ57" s="140">
        <f t="shared" si="231"/>
        <v>291451.85111624922</v>
      </c>
      <c r="CA57" s="140">
        <f t="shared" si="231"/>
        <v>291451.85111624922</v>
      </c>
      <c r="CB57" s="140">
        <f t="shared" si="231"/>
        <v>291451.85111624922</v>
      </c>
      <c r="CC57" s="140">
        <f t="shared" si="231"/>
        <v>291451.85111624922</v>
      </c>
      <c r="CD57" s="140">
        <f t="shared" si="231"/>
        <v>291451.85111624922</v>
      </c>
      <c r="CE57" s="140">
        <f t="shared" si="231"/>
        <v>291451.85111624922</v>
      </c>
      <c r="CF57" s="140">
        <f t="shared" si="231"/>
        <v>291451.85111624922</v>
      </c>
      <c r="CG57" s="140">
        <f t="shared" si="231"/>
        <v>291451.85111624922</v>
      </c>
      <c r="CH57" s="140">
        <f t="shared" si="231"/>
        <v>291451.85111624922</v>
      </c>
      <c r="CI57" s="140">
        <f t="shared" si="231"/>
        <v>291451.85111624922</v>
      </c>
      <c r="CJ57" s="140">
        <f t="shared" si="231"/>
        <v>291451.85111624922</v>
      </c>
      <c r="CK57" s="140">
        <f t="shared" si="231"/>
        <v>291451.85111624922</v>
      </c>
      <c r="CL57" s="140">
        <f t="shared" si="231"/>
        <v>291451.85111624922</v>
      </c>
      <c r="CM57" s="140">
        <f t="shared" si="231"/>
        <v>291451.85111624922</v>
      </c>
      <c r="CN57" s="140">
        <f t="shared" si="231"/>
        <v>291451.85111624922</v>
      </c>
      <c r="CO57" s="140">
        <f t="shared" si="231"/>
        <v>291451.85111624922</v>
      </c>
      <c r="CP57" s="140">
        <f t="shared" si="231"/>
        <v>291451.85111624922</v>
      </c>
      <c r="CQ57" s="140">
        <f t="shared" si="231"/>
        <v>291451.85111624922</v>
      </c>
      <c r="CR57" s="140">
        <f t="shared" si="231"/>
        <v>291451.85111624922</v>
      </c>
      <c r="CS57" s="140">
        <f t="shared" si="231"/>
        <v>291451.85111624922</v>
      </c>
      <c r="CT57" s="140">
        <f t="shared" si="231"/>
        <v>291451.85111624922</v>
      </c>
      <c r="CU57" s="140">
        <f t="shared" ref="CU57:DT57" si="232">CU36+CU55</f>
        <v>291451.85111624922</v>
      </c>
      <c r="CV57" s="140">
        <f t="shared" si="232"/>
        <v>291451.85111624922</v>
      </c>
      <c r="CW57" s="140">
        <f t="shared" si="232"/>
        <v>291451.85111624922</v>
      </c>
      <c r="CX57" s="140">
        <f t="shared" si="232"/>
        <v>291451.85111624922</v>
      </c>
      <c r="CY57" s="140">
        <f t="shared" si="232"/>
        <v>291451.85111624922</v>
      </c>
      <c r="CZ57" s="140">
        <f t="shared" si="232"/>
        <v>291451.85111624922</v>
      </c>
      <c r="DA57" s="140">
        <f t="shared" si="232"/>
        <v>291451.85111624922</v>
      </c>
      <c r="DB57" s="140">
        <f t="shared" si="232"/>
        <v>291451.85111624922</v>
      </c>
      <c r="DC57" s="140">
        <f t="shared" si="232"/>
        <v>291451.85111624922</v>
      </c>
      <c r="DD57" s="140">
        <f t="shared" si="232"/>
        <v>291451.85111624922</v>
      </c>
      <c r="DE57" s="140">
        <f t="shared" si="232"/>
        <v>291451.85111624922</v>
      </c>
      <c r="DF57" s="140">
        <f t="shared" si="232"/>
        <v>291451.85111624922</v>
      </c>
      <c r="DG57" s="140">
        <f t="shared" si="232"/>
        <v>291451.85111624922</v>
      </c>
      <c r="DH57" s="140">
        <f t="shared" si="232"/>
        <v>291451.85111624922</v>
      </c>
      <c r="DI57" s="140">
        <f t="shared" si="232"/>
        <v>291451.85111624922</v>
      </c>
      <c r="DJ57" s="140">
        <f t="shared" si="232"/>
        <v>291451.85111624922</v>
      </c>
      <c r="DK57" s="140">
        <f t="shared" si="232"/>
        <v>291451.85111624922</v>
      </c>
      <c r="DL57" s="140">
        <f t="shared" si="232"/>
        <v>291451.85111624922</v>
      </c>
      <c r="DM57" s="140">
        <f t="shared" si="232"/>
        <v>291451.85111624922</v>
      </c>
      <c r="DN57" s="140">
        <f t="shared" si="232"/>
        <v>291451.85111624922</v>
      </c>
      <c r="DO57" s="140">
        <f t="shared" si="232"/>
        <v>291451.85111624922</v>
      </c>
      <c r="DP57" s="140">
        <f t="shared" si="232"/>
        <v>291451.85111624922</v>
      </c>
      <c r="DQ57" s="140">
        <f t="shared" si="232"/>
        <v>291451.85111624922</v>
      </c>
      <c r="DR57" s="140">
        <f t="shared" si="232"/>
        <v>291451.85111624922</v>
      </c>
      <c r="DS57" s="140">
        <f t="shared" si="232"/>
        <v>291451.85111624922</v>
      </c>
      <c r="DT57" s="247">
        <f t="shared" si="232"/>
        <v>291451.85111624922</v>
      </c>
      <c r="DV57" s="360">
        <f t="shared" ref="DV57:EF57" si="233">SUMIF($D$4:$DT$4,DV$4,$D57:$DT57)</f>
        <v>258160</v>
      </c>
      <c r="DW57" s="140">
        <f t="shared" si="233"/>
        <v>3135722.0300948168</v>
      </c>
      <c r="DX57" s="140">
        <f t="shared" si="233"/>
        <v>3208268.4045837638</v>
      </c>
      <c r="DY57" s="140">
        <f t="shared" si="233"/>
        <v>3285623.8065336705</v>
      </c>
      <c r="DZ57" s="140">
        <f t="shared" si="233"/>
        <v>3368050.3643695712</v>
      </c>
      <c r="EA57" s="140">
        <f t="shared" si="233"/>
        <v>3455831.5396357919</v>
      </c>
      <c r="EB57" s="140">
        <f t="shared" si="233"/>
        <v>3497422.2133949916</v>
      </c>
      <c r="EC57" s="140">
        <f t="shared" si="233"/>
        <v>3497422.2133949916</v>
      </c>
      <c r="ED57" s="140">
        <f t="shared" si="233"/>
        <v>3497422.2133949916</v>
      </c>
      <c r="EE57" s="140">
        <f t="shared" si="233"/>
        <v>3497422.2133949916</v>
      </c>
      <c r="EF57" s="247">
        <f t="shared" si="233"/>
        <v>3497422.2133949916</v>
      </c>
    </row>
    <row r="58" spans="1:136" s="49" customFormat="1" ht="15.75" customHeight="1" thickTop="1">
      <c r="A58" s="59"/>
      <c r="B58" s="353"/>
      <c r="C58" s="354"/>
      <c r="D58" s="212"/>
      <c r="E58" s="212"/>
      <c r="F58" s="212"/>
      <c r="G58" s="212"/>
      <c r="H58" s="212"/>
      <c r="I58" s="212"/>
      <c r="J58" s="212"/>
      <c r="K58" s="212"/>
      <c r="L58" s="212"/>
      <c r="M58" s="212"/>
      <c r="N58" s="212"/>
      <c r="O58" s="212"/>
      <c r="P58" s="212"/>
      <c r="Q58" s="212"/>
      <c r="R58" s="212"/>
      <c r="S58" s="212"/>
      <c r="T58" s="212"/>
      <c r="U58" s="212"/>
      <c r="V58" s="212"/>
      <c r="W58" s="212"/>
      <c r="X58" s="212"/>
      <c r="Y58" s="212"/>
      <c r="Z58" s="212"/>
      <c r="AA58" s="212"/>
      <c r="AB58" s="212"/>
      <c r="AC58" s="212"/>
      <c r="AD58" s="212"/>
      <c r="AE58" s="212"/>
      <c r="AF58" s="212"/>
      <c r="AG58" s="212"/>
      <c r="AH58" s="212"/>
      <c r="AI58" s="212"/>
      <c r="AJ58" s="212"/>
      <c r="AK58" s="212"/>
      <c r="AL58" s="212"/>
      <c r="AM58" s="212"/>
      <c r="AN58" s="212"/>
      <c r="AO58" s="212"/>
      <c r="AP58" s="212"/>
      <c r="AQ58" s="212"/>
      <c r="AR58" s="212"/>
      <c r="AS58" s="212"/>
      <c r="AT58" s="212"/>
      <c r="AU58" s="212"/>
      <c r="AV58" s="212"/>
      <c r="AW58" s="212"/>
      <c r="AX58" s="212"/>
      <c r="AY58" s="212"/>
      <c r="AZ58" s="212"/>
      <c r="BA58" s="212"/>
      <c r="BB58" s="212"/>
      <c r="BC58" s="212"/>
      <c r="BD58" s="212"/>
      <c r="BE58" s="212"/>
      <c r="BF58" s="212"/>
      <c r="BG58" s="212"/>
      <c r="BH58" s="212"/>
      <c r="BI58" s="212"/>
      <c r="BJ58" s="212"/>
      <c r="BK58" s="212"/>
      <c r="BL58" s="212"/>
      <c r="BM58" s="212"/>
      <c r="BN58" s="212"/>
      <c r="BO58" s="212"/>
      <c r="BP58" s="212"/>
      <c r="BQ58" s="212"/>
      <c r="BR58" s="212"/>
      <c r="BS58" s="212"/>
      <c r="BT58" s="212"/>
      <c r="BU58" s="212"/>
      <c r="BV58" s="212"/>
      <c r="BW58" s="212"/>
      <c r="BX58" s="212"/>
      <c r="BY58" s="212"/>
      <c r="BZ58" s="212"/>
      <c r="CA58" s="212"/>
      <c r="CB58" s="212"/>
      <c r="CC58" s="212"/>
      <c r="CD58" s="212"/>
      <c r="CE58" s="212"/>
      <c r="CF58" s="212"/>
      <c r="CG58" s="212"/>
      <c r="CH58" s="212"/>
      <c r="CI58" s="212"/>
      <c r="CJ58" s="212"/>
      <c r="CK58" s="212"/>
      <c r="CL58" s="212"/>
      <c r="CM58" s="212"/>
      <c r="CN58" s="212"/>
      <c r="CO58" s="212"/>
      <c r="CP58" s="212"/>
      <c r="CQ58" s="212"/>
      <c r="CR58" s="212"/>
      <c r="CS58" s="212"/>
      <c r="CT58" s="212"/>
      <c r="CU58" s="212"/>
      <c r="CV58" s="212"/>
      <c r="CW58" s="212"/>
      <c r="CX58" s="212"/>
      <c r="CY58" s="212"/>
      <c r="CZ58" s="212"/>
      <c r="DA58" s="212"/>
      <c r="DB58" s="212"/>
      <c r="DC58" s="212"/>
      <c r="DD58" s="212"/>
      <c r="DE58" s="212"/>
      <c r="DF58" s="212"/>
      <c r="DG58" s="212"/>
      <c r="DH58" s="212"/>
      <c r="DI58" s="212"/>
      <c r="DJ58" s="212"/>
      <c r="DK58" s="212"/>
      <c r="DL58" s="212"/>
      <c r="DM58" s="212"/>
      <c r="DN58" s="212"/>
      <c r="DO58" s="212"/>
      <c r="DP58" s="212"/>
      <c r="DQ58" s="212"/>
      <c r="DR58" s="212"/>
      <c r="DS58" s="212"/>
      <c r="DT58" s="248"/>
      <c r="DV58" s="370"/>
      <c r="DW58" s="212"/>
      <c r="DX58" s="212"/>
      <c r="DY58" s="212"/>
      <c r="DZ58" s="212"/>
      <c r="EA58" s="212"/>
      <c r="EB58" s="212"/>
      <c r="EC58" s="212"/>
      <c r="ED58" s="212"/>
      <c r="EE58" s="212"/>
      <c r="EF58" s="248"/>
    </row>
    <row r="59" spans="1:136" s="49" customFormat="1" ht="15.75" customHeight="1">
      <c r="A59" s="59"/>
      <c r="B59" s="253" t="s">
        <v>227</v>
      </c>
      <c r="C59" s="222">
        <f>-(C55+C36)*'PERPETUITY MIDDLEMAN INPUT TAB'!$C$22</f>
        <v>-7744.7999999999993</v>
      </c>
      <c r="D59" s="58">
        <f ca="1">-(D36+D55)*MAX(1-D15,'PERPETUITY MIDDLEMAN INPUT TAB'!$C$22)</f>
        <v>-258160</v>
      </c>
      <c r="E59" s="58">
        <f ca="1">-(E36+E55)*MAX(1-E15,'PERPETUITY MIDDLEMAN INPUT TAB'!$C$22)</f>
        <v>-258641.31666666668</v>
      </c>
      <c r="F59" s="58">
        <f ca="1">-(F36+F55)*MAX(1-F15,'PERPETUITY MIDDLEMAN INPUT TAB'!$C$22)</f>
        <v>-259123.53580555558</v>
      </c>
      <c r="G59" s="58">
        <f ca="1">-(G36+G55)*MAX(1-G15,'PERPETUITY MIDDLEMAN INPUT TAB'!$C$22)</f>
        <v>-259606.65912134494</v>
      </c>
      <c r="H59" s="58">
        <f ca="1">-(H36+H55)*MAX(1-H15,'PERPETUITY MIDDLEMAN INPUT TAB'!$C$22)</f>
        <v>-260090.68832196362</v>
      </c>
      <c r="I59" s="58">
        <f ca="1">-(I36+I55)*MAX(1-I15,'PERPETUITY MIDDLEMAN INPUT TAB'!$C$22)</f>
        <v>-260575.62511859735</v>
      </c>
      <c r="J59" s="58">
        <f ca="1">-(J36+J55)*MAX(1-J15,'PERPETUITY MIDDLEMAN INPUT TAB'!$C$22)</f>
        <v>-261061.47122569499</v>
      </c>
      <c r="K59" s="58">
        <f ca="1">-(K36+K55)*MAX(1-K15,'PERPETUITY MIDDLEMAN INPUT TAB'!$C$22)</f>
        <v>-261548.22836097493</v>
      </c>
      <c r="L59" s="58">
        <f ca="1">-(L36+L55)*MAX(1-L15,'PERPETUITY MIDDLEMAN INPUT TAB'!$C$22)</f>
        <v>-262035.89824543131</v>
      </c>
      <c r="M59" s="58">
        <f ca="1">-(M36+M55)*MAX(1-M15,'PERPETUITY MIDDLEMAN INPUT TAB'!$C$22)</f>
        <v>-262524.48260334035</v>
      </c>
      <c r="N59" s="58">
        <f ca="1">-(N36+N55)*MAX(1-N15,'PERPETUITY MIDDLEMAN INPUT TAB'!$C$22)</f>
        <v>-263013.98316226667</v>
      </c>
      <c r="O59" s="58">
        <f ca="1">-(O36+O55)*MAX(1-O15,'PERPETUITY MIDDLEMAN INPUT TAB'!$C$22)</f>
        <v>-263504.40165306977</v>
      </c>
      <c r="P59" s="58">
        <f ca="1">-(P36+P55)*MAX(1-P15,'PERPETUITY MIDDLEMAN INPUT TAB'!$C$22)</f>
        <v>-263995.73980991018</v>
      </c>
      <c r="Q59" s="58">
        <f ca="1">-(Q36+Q55)*MAX(1-Q15,'PERPETUITY MIDDLEMAN INPUT TAB'!$C$22)</f>
        <v>-264508.96559390333</v>
      </c>
      <c r="R59" s="58">
        <f ca="1">-(R36+R55)*MAX(1-R15,'PERPETUITY MIDDLEMAN INPUT TAB'!$C$22)</f>
        <v>-240930.17558683862</v>
      </c>
      <c r="S59" s="58">
        <f ca="1">-(S36+S55)*MAX(1-S15,'PERPETUITY MIDDLEMAN INPUT TAB'!$C$22)</f>
        <v>-217258.71089730097</v>
      </c>
      <c r="T59" s="58">
        <f ca="1">-(T36+T55)*MAX(1-T15,'PERPETUITY MIDDLEMAN INPUT TAB'!$C$22)</f>
        <v>-193494.29921206256</v>
      </c>
      <c r="U59" s="58">
        <f ca="1">-(U36+U55)*MAX(1-U15,'PERPETUITY MIDDLEMAN INPUT TAB'!$C$22)</f>
        <v>-169636.66750431611</v>
      </c>
      <c r="V59" s="58">
        <f ca="1">-(V36+V55)*MAX(1-V15,'PERPETUITY MIDDLEMAN INPUT TAB'!$C$22)</f>
        <v>-145685.54203191213</v>
      </c>
      <c r="W59" s="58">
        <f ca="1">-(W36+W55)*MAX(1-W15,'PERPETUITY MIDDLEMAN INPUT TAB'!$C$22)</f>
        <v>-121640.64833559185</v>
      </c>
      <c r="X59" s="58">
        <f ca="1">-(X36+X55)*MAX(1-X15,'PERPETUITY MIDDLEMAN INPUT TAB'!$C$22)</f>
        <v>-97501.711237215815</v>
      </c>
      <c r="Y59" s="58">
        <f ca="1">-(Y36+Y55)*MAX(1-Y15,'PERPETUITY MIDDLEMAN INPUT TAB'!$C$22)</f>
        <v>-73268.454837988611</v>
      </c>
      <c r="Z59" s="58">
        <f ca="1">-(Z36+Z55)*MAX(1-Z15,'PERPETUITY MIDDLEMAN INPUT TAB'!$C$22)</f>
        <v>-48940.60251667894</v>
      </c>
      <c r="AA59" s="58">
        <f ca="1">-(AA36+AA55)*MAX(1-AA15,'PERPETUITY MIDDLEMAN INPUT TAB'!$C$22)</f>
        <v>-24517.876927835761</v>
      </c>
      <c r="AB59" s="58">
        <f ca="1">-(AB36+AB55)*MAX(1-AB15,'PERPETUITY MIDDLEMAN INPUT TAB'!$C$22)</f>
        <v>-8106.6300049940301</v>
      </c>
      <c r="AC59" s="58">
        <f ca="1">-(AC36+AC55)*MAX(1-AC15,'PERPETUITY MIDDLEMAN INPUT TAB'!$C$22)</f>
        <v>-8123.0349386944326</v>
      </c>
      <c r="AD59" s="58">
        <f ca="1">-(AD36+AD55)*MAX(1-AD15,'PERPETUITY MIDDLEMAN INPUT TAB'!$C$22)</f>
        <v>-8139.4731614464645</v>
      </c>
      <c r="AE59" s="58">
        <f ca="1">-(AE36+AE55)*MAX(1-AE15,'PERPETUITY MIDDLEMAN INPUT TAB'!$C$22)</f>
        <v>-8155.9447410261846</v>
      </c>
      <c r="AF59" s="58">
        <f ca="1">-(AF36+AF55)*MAX(1-AF15,'PERPETUITY MIDDLEMAN INPUT TAB'!$C$22)</f>
        <v>-8172.4497453482072</v>
      </c>
      <c r="AG59" s="58">
        <f ca="1">-(AG36+AG55)*MAX(1-AG15,'PERPETUITY MIDDLEMAN INPUT TAB'!$C$22)</f>
        <v>-8188.9882424659736</v>
      </c>
      <c r="AH59" s="58">
        <f ca="1">-(AH36+AH55)*MAX(1-AH15,'PERPETUITY MIDDLEMAN INPUT TAB'!$C$22)</f>
        <v>-8205.5603005720423</v>
      </c>
      <c r="AI59" s="58">
        <f ca="1">-(AI36+AI55)*MAX(1-AI15,'PERPETUITY MIDDLEMAN INPUT TAB'!$C$22)</f>
        <v>-8222.1659879983781</v>
      </c>
      <c r="AJ59" s="58">
        <f ca="1">-(AJ36+AJ55)*MAX(1-AJ15,'PERPETUITY MIDDLEMAN INPUT TAB'!$C$22)</f>
        <v>-8238.8053732166281</v>
      </c>
      <c r="AK59" s="58">
        <f ca="1">-(AK36+AK55)*MAX(1-AK15,'PERPETUITY MIDDLEMAN INPUT TAB'!$C$22)</f>
        <v>-8255.4785248384196</v>
      </c>
      <c r="AL59" s="58">
        <f ca="1">-(AL36+AL55)*MAX(1-AL15,'PERPETUITY MIDDLEMAN INPUT TAB'!$C$22)</f>
        <v>-8272.1855116156439</v>
      </c>
      <c r="AM59" s="58">
        <f ca="1">-(AM36+AM55)*MAX(1-AM15,'PERPETUITY MIDDLEMAN INPUT TAB'!$C$22)</f>
        <v>-8288.9264024407403</v>
      </c>
      <c r="AN59" s="58">
        <f ca="1">-(AN36+AN55)*MAX(1-AN15,'PERPETUITY MIDDLEMAN INPUT TAB'!$C$22)</f>
        <v>-8305.7012663469941</v>
      </c>
      <c r="AO59" s="58">
        <f ca="1">-(AO36+AO55)*MAX(1-AO15,'PERPETUITY MIDDLEMAN INPUT TAB'!$C$22)</f>
        <v>-8323.1693970094875</v>
      </c>
      <c r="AP59" s="58">
        <f ca="1">-(AP36+AP55)*MAX(1-AP15,'PERPETUITY MIDDLEMAN INPUT TAB'!$C$22)</f>
        <v>-8340.6743310767579</v>
      </c>
      <c r="AQ59" s="58">
        <f ca="1">-(AQ36+AQ55)*MAX(1-AQ15,'PERPETUITY MIDDLEMAN INPUT TAB'!$C$22)</f>
        <v>-8358.2161462512231</v>
      </c>
      <c r="AR59" s="58">
        <f ca="1">-(AR36+AR55)*MAX(1-AR15,'PERPETUITY MIDDLEMAN INPUT TAB'!$C$22)</f>
        <v>-8375.794920399765</v>
      </c>
      <c r="AS59" s="58">
        <f ca="1">-(AS36+AS55)*MAX(1-AS15,'PERPETUITY MIDDLEMAN INPUT TAB'!$C$22)</f>
        <v>-8393.4107315540623</v>
      </c>
      <c r="AT59" s="58">
        <f ca="1">-(AT36+AT55)*MAX(1-AT15,'PERPETUITY MIDDLEMAN INPUT TAB'!$C$22)</f>
        <v>-8411.0636579109378</v>
      </c>
      <c r="AU59" s="58">
        <f ca="1">-(AU36+AU55)*MAX(1-AU15,'PERPETUITY MIDDLEMAN INPUT TAB'!$C$22)</f>
        <v>-8428.7537778327205</v>
      </c>
      <c r="AV59" s="58">
        <f ca="1">-(AV36+AV55)*MAX(1-AV15,'PERPETUITY MIDDLEMAN INPUT TAB'!$C$22)</f>
        <v>-8446.4811698475933</v>
      </c>
      <c r="AW59" s="58">
        <f ca="1">-(AW36+AW55)*MAX(1-AW15,'PERPETUITY MIDDLEMAN INPUT TAB'!$C$22)</f>
        <v>-8464.2459126499434</v>
      </c>
      <c r="AX59" s="58">
        <f ca="1">-(AX36+AX55)*MAX(1-AX15,'PERPETUITY MIDDLEMAN INPUT TAB'!$C$22)</f>
        <v>-8482.0480851007105</v>
      </c>
      <c r="AY59" s="58">
        <f ca="1">-(AY36+AY55)*MAX(1-AY15,'PERPETUITY MIDDLEMAN INPUT TAB'!$C$22)</f>
        <v>-8499.8877662277482</v>
      </c>
      <c r="AZ59" s="58">
        <f ca="1">-(AZ36+AZ55)*MAX(1-AZ15,'PERPETUITY MIDDLEMAN INPUT TAB'!$C$22)</f>
        <v>-8517.7650352261753</v>
      </c>
      <c r="BA59" s="58">
        <f ca="1">-(BA36+BA55)*MAX(1-BA15,'PERPETUITY MIDDLEMAN INPUT TAB'!$C$22)</f>
        <v>-8536.3558667298294</v>
      </c>
      <c r="BB59" s="58">
        <f ca="1">-(BB36+BB55)*MAX(1-BB15,'PERPETUITY MIDDLEMAN INPUT TAB'!$C$22)</f>
        <v>-8554.9873175532284</v>
      </c>
      <c r="BC59" s="58">
        <f ca="1">-(BC36+BC55)*MAX(1-BC15,'PERPETUITY MIDDLEMAN INPUT TAB'!$C$22)</f>
        <v>-8573.6594765528589</v>
      </c>
      <c r="BD59" s="58">
        <f ca="1">-(BD36+BD55)*MAX(1-BD15,'PERPETUITY MIDDLEMAN INPUT TAB'!$C$22)</f>
        <v>-8592.37243277985</v>
      </c>
      <c r="BE59" s="58">
        <f ca="1">-(BE36+BE55)*MAX(1-BE15,'PERPETUITY MIDDLEMAN INPUT TAB'!$C$22)</f>
        <v>-8611.1262754804011</v>
      </c>
      <c r="BF59" s="58">
        <f ca="1">-(BF36+BF55)*MAX(1-BF15,'PERPETUITY MIDDLEMAN INPUT TAB'!$C$22)</f>
        <v>-8629.921094096213</v>
      </c>
      <c r="BG59" s="58">
        <f ca="1">-(BG36+BG55)*MAX(1-BG15,'PERPETUITY MIDDLEMAN INPUT TAB'!$C$22)</f>
        <v>-8648.7569782649043</v>
      </c>
      <c r="BH59" s="58">
        <f ca="1">-(BH36+BH55)*MAX(1-BH15,'PERPETUITY MIDDLEMAN INPUT TAB'!$C$22)</f>
        <v>-8667.6340178204573</v>
      </c>
      <c r="BI59" s="58">
        <f ca="1">-(BI36+BI55)*MAX(1-BI15,'PERPETUITY MIDDLEMAN INPUT TAB'!$C$22)</f>
        <v>-8686.5523027936379</v>
      </c>
      <c r="BJ59" s="58">
        <f ca="1">-(BJ36+BJ55)*MAX(1-BJ15,'PERPETUITY MIDDLEMAN INPUT TAB'!$C$22)</f>
        <v>-8705.5119234124286</v>
      </c>
      <c r="BK59" s="58">
        <f ca="1">-(BK36+BK55)*MAX(1-BK15,'PERPETUITY MIDDLEMAN INPUT TAB'!$C$22)</f>
        <v>-8724.5129701024689</v>
      </c>
      <c r="BL59" s="58">
        <f ca="1">-(BL36+BL55)*MAX(1-BL15,'PERPETUITY MIDDLEMAN INPUT TAB'!$C$22)</f>
        <v>-8743.5555334874771</v>
      </c>
      <c r="BM59" s="58">
        <f ca="1">-(BM36+BM55)*MAX(1-BM15,'PERPETUITY MIDDLEMAN INPUT TAB'!$C$22)</f>
        <v>-8743.5555334874771</v>
      </c>
      <c r="BN59" s="58">
        <f ca="1">-(BN36+BN55)*MAX(1-BN15,'PERPETUITY MIDDLEMAN INPUT TAB'!$C$22)</f>
        <v>-8743.5555334874771</v>
      </c>
      <c r="BO59" s="58">
        <f ca="1">-(BO36+BO55)*MAX(1-BO15,'PERPETUITY MIDDLEMAN INPUT TAB'!$C$22)</f>
        <v>-8743.5555334874771</v>
      </c>
      <c r="BP59" s="58">
        <f ca="1">-(BP36+BP55)*MAX(1-BP15,'PERPETUITY MIDDLEMAN INPUT TAB'!$C$22)</f>
        <v>-8743.5555334874771</v>
      </c>
      <c r="BQ59" s="58">
        <f ca="1">-(BQ36+BQ55)*MAX(1-BQ15,'PERPETUITY MIDDLEMAN INPUT TAB'!$C$22)</f>
        <v>-8743.5555334874771</v>
      </c>
      <c r="BR59" s="58">
        <f ca="1">-(BR36+BR55)*MAX(1-BR15,'PERPETUITY MIDDLEMAN INPUT TAB'!$C$22)</f>
        <v>-8743.5555334874771</v>
      </c>
      <c r="BS59" s="58">
        <f ca="1">-(BS36+BS55)*MAX(1-BS15,'PERPETUITY MIDDLEMAN INPUT TAB'!$C$22)</f>
        <v>-8743.5555334874771</v>
      </c>
      <c r="BT59" s="58">
        <f ca="1">-(BT36+BT55)*MAX(1-BT15,'PERPETUITY MIDDLEMAN INPUT TAB'!$C$22)</f>
        <v>-8743.5555334874771</v>
      </c>
      <c r="BU59" s="58">
        <f ca="1">-(BU36+BU55)*MAX(1-BU15,'PERPETUITY MIDDLEMAN INPUT TAB'!$C$22)</f>
        <v>-8743.5555334874771</v>
      </c>
      <c r="BV59" s="58">
        <f ca="1">-(BV36+BV55)*MAX(1-BV15,'PERPETUITY MIDDLEMAN INPUT TAB'!$C$22)</f>
        <v>-8743.5555334874771</v>
      </c>
      <c r="BW59" s="58">
        <f ca="1">-(BW36+BW55)*MAX(1-BW15,'PERPETUITY MIDDLEMAN INPUT TAB'!$C$22)</f>
        <v>-8743.5555334874771</v>
      </c>
      <c r="BX59" s="58">
        <f ca="1">-(BX36+BX55)*MAX(1-BX15,'PERPETUITY MIDDLEMAN INPUT TAB'!$C$22)</f>
        <v>-8743.5555334874771</v>
      </c>
      <c r="BY59" s="58">
        <f ca="1">-(BY36+BY55)*MAX(1-BY15,'PERPETUITY MIDDLEMAN INPUT TAB'!$C$22)</f>
        <v>-8743.5555334874771</v>
      </c>
      <c r="BZ59" s="58">
        <f ca="1">-(BZ36+BZ55)*MAX(1-BZ15,'PERPETUITY MIDDLEMAN INPUT TAB'!$C$22)</f>
        <v>-8743.5555334874771</v>
      </c>
      <c r="CA59" s="58">
        <f ca="1">-(CA36+CA55)*MAX(1-CA15,'PERPETUITY MIDDLEMAN INPUT TAB'!$C$22)</f>
        <v>-8743.5555334874771</v>
      </c>
      <c r="CB59" s="58">
        <f ca="1">-(CB36+CB55)*MAX(1-CB15,'PERPETUITY MIDDLEMAN INPUT TAB'!$C$22)</f>
        <v>-8743.5555334874771</v>
      </c>
      <c r="CC59" s="58">
        <f ca="1">-(CC36+CC55)*MAX(1-CC15,'PERPETUITY MIDDLEMAN INPUT TAB'!$C$22)</f>
        <v>-8743.5555334874771</v>
      </c>
      <c r="CD59" s="58">
        <f ca="1">-(CD36+CD55)*MAX(1-CD15,'PERPETUITY MIDDLEMAN INPUT TAB'!$C$22)</f>
        <v>-8743.5555334874771</v>
      </c>
      <c r="CE59" s="58">
        <f ca="1">-(CE36+CE55)*MAX(1-CE15,'PERPETUITY MIDDLEMAN INPUT TAB'!$C$22)</f>
        <v>-8743.5555334874771</v>
      </c>
      <c r="CF59" s="58">
        <f ca="1">-(CF36+CF55)*MAX(1-CF15,'PERPETUITY MIDDLEMAN INPUT TAB'!$C$22)</f>
        <v>-8743.5555334874771</v>
      </c>
      <c r="CG59" s="58">
        <f ca="1">-(CG36+CG55)*MAX(1-CG15,'PERPETUITY MIDDLEMAN INPUT TAB'!$C$22)</f>
        <v>-8743.5555334874771</v>
      </c>
      <c r="CH59" s="58">
        <f ca="1">-(CH36+CH55)*MAX(1-CH15,'PERPETUITY MIDDLEMAN INPUT TAB'!$C$22)</f>
        <v>-8743.5555334874771</v>
      </c>
      <c r="CI59" s="58">
        <f ca="1">-(CI36+CI55)*MAX(1-CI15,'PERPETUITY MIDDLEMAN INPUT TAB'!$C$22)</f>
        <v>-8743.5555334874771</v>
      </c>
      <c r="CJ59" s="58">
        <f ca="1">-(CJ36+CJ55)*MAX(1-CJ15,'PERPETUITY MIDDLEMAN INPUT TAB'!$C$22)</f>
        <v>-8743.5555334874771</v>
      </c>
      <c r="CK59" s="58">
        <f ca="1">-(CK36+CK55)*MAX(1-CK15,'PERPETUITY MIDDLEMAN INPUT TAB'!$C$22)</f>
        <v>-8743.5555334874771</v>
      </c>
      <c r="CL59" s="58">
        <f ca="1">-(CL36+CL55)*MAX(1-CL15,'PERPETUITY MIDDLEMAN INPUT TAB'!$C$22)</f>
        <v>-8743.5555334874771</v>
      </c>
      <c r="CM59" s="58">
        <f ca="1">-(CM36+CM55)*MAX(1-CM15,'PERPETUITY MIDDLEMAN INPUT TAB'!$C$22)</f>
        <v>-8743.5555334874771</v>
      </c>
      <c r="CN59" s="58">
        <f ca="1">-(CN36+CN55)*MAX(1-CN15,'PERPETUITY MIDDLEMAN INPUT TAB'!$C$22)</f>
        <v>-8743.5555334874771</v>
      </c>
      <c r="CO59" s="58">
        <f ca="1">-(CO36+CO55)*MAX(1-CO15,'PERPETUITY MIDDLEMAN INPUT TAB'!$C$22)</f>
        <v>-8743.5555334874771</v>
      </c>
      <c r="CP59" s="58">
        <f ca="1">-(CP36+CP55)*MAX(1-CP15,'PERPETUITY MIDDLEMAN INPUT TAB'!$C$22)</f>
        <v>-8743.5555334874771</v>
      </c>
      <c r="CQ59" s="58">
        <f ca="1">-(CQ36+CQ55)*MAX(1-CQ15,'PERPETUITY MIDDLEMAN INPUT TAB'!$C$22)</f>
        <v>-8743.5555334874771</v>
      </c>
      <c r="CR59" s="58">
        <f ca="1">-(CR36+CR55)*MAX(1-CR15,'PERPETUITY MIDDLEMAN INPUT TAB'!$C$22)</f>
        <v>-8743.5555334874771</v>
      </c>
      <c r="CS59" s="58">
        <f ca="1">-(CS36+CS55)*MAX(1-CS15,'PERPETUITY MIDDLEMAN INPUT TAB'!$C$22)</f>
        <v>-8743.5555334874771</v>
      </c>
      <c r="CT59" s="58">
        <f ca="1">-(CT36+CT55)*MAX(1-CT15,'PERPETUITY MIDDLEMAN INPUT TAB'!$C$22)</f>
        <v>-8743.5555334874771</v>
      </c>
      <c r="CU59" s="58">
        <f ca="1">-(CU36+CU55)*MAX(1-CU15,'PERPETUITY MIDDLEMAN INPUT TAB'!$C$22)</f>
        <v>-8743.5555334874771</v>
      </c>
      <c r="CV59" s="58">
        <f ca="1">-(CV36+CV55)*MAX(1-CV15,'PERPETUITY MIDDLEMAN INPUT TAB'!$C$22)</f>
        <v>-8743.5555334874771</v>
      </c>
      <c r="CW59" s="58">
        <f ca="1">-(CW36+CW55)*MAX(1-CW15,'PERPETUITY MIDDLEMAN INPUT TAB'!$C$22)</f>
        <v>-8743.5555334874771</v>
      </c>
      <c r="CX59" s="58">
        <f ca="1">-(CX36+CX55)*MAX(1-CX15,'PERPETUITY MIDDLEMAN INPUT TAB'!$C$22)</f>
        <v>-8743.5555334874771</v>
      </c>
      <c r="CY59" s="58">
        <f ca="1">-(CY36+CY55)*MAX(1-CY15,'PERPETUITY MIDDLEMAN INPUT TAB'!$C$22)</f>
        <v>-8743.5555334874771</v>
      </c>
      <c r="CZ59" s="58">
        <f ca="1">-(CZ36+CZ55)*MAX(1-CZ15,'PERPETUITY MIDDLEMAN INPUT TAB'!$C$22)</f>
        <v>-8743.5555334874771</v>
      </c>
      <c r="DA59" s="58">
        <f ca="1">-(DA36+DA55)*MAX(1-DA15,'PERPETUITY MIDDLEMAN INPUT TAB'!$C$22)</f>
        <v>-8743.5555334874771</v>
      </c>
      <c r="DB59" s="58">
        <f ca="1">-(DB36+DB55)*MAX(1-DB15,'PERPETUITY MIDDLEMAN INPUT TAB'!$C$22)</f>
        <v>-8743.5555334874771</v>
      </c>
      <c r="DC59" s="58">
        <f ca="1">-(DC36+DC55)*MAX(1-DC15,'PERPETUITY MIDDLEMAN INPUT TAB'!$C$22)</f>
        <v>-8743.5555334874771</v>
      </c>
      <c r="DD59" s="58">
        <f ca="1">-(DD36+DD55)*MAX(1-DD15,'PERPETUITY MIDDLEMAN INPUT TAB'!$C$22)</f>
        <v>-8743.5555334874771</v>
      </c>
      <c r="DE59" s="58">
        <f ca="1">-(DE36+DE55)*MAX(1-DE15,'PERPETUITY MIDDLEMAN INPUT TAB'!$C$22)</f>
        <v>-8743.5555334874771</v>
      </c>
      <c r="DF59" s="58">
        <f ca="1">-(DF36+DF55)*MAX(1-DF15,'PERPETUITY MIDDLEMAN INPUT TAB'!$C$22)</f>
        <v>-8743.5555334874771</v>
      </c>
      <c r="DG59" s="58">
        <f ca="1">-(DG36+DG55)*MAX(1-DG15,'PERPETUITY MIDDLEMAN INPUT TAB'!$C$22)</f>
        <v>-8743.5555334874771</v>
      </c>
      <c r="DH59" s="58">
        <f ca="1">-(DH36+DH55)*MAX(1-DH15,'PERPETUITY MIDDLEMAN INPUT TAB'!$C$22)</f>
        <v>-8743.5555334874771</v>
      </c>
      <c r="DI59" s="58">
        <f ca="1">-(DI36+DI55)*MAX(1-DI15,'PERPETUITY MIDDLEMAN INPUT TAB'!$C$22)</f>
        <v>-8743.5555334874771</v>
      </c>
      <c r="DJ59" s="58">
        <f ca="1">-(DJ36+DJ55)*MAX(1-DJ15,'PERPETUITY MIDDLEMAN INPUT TAB'!$C$22)</f>
        <v>-8743.5555334874771</v>
      </c>
      <c r="DK59" s="58">
        <f ca="1">-(DK36+DK55)*MAX(1-DK15,'PERPETUITY MIDDLEMAN INPUT TAB'!$C$22)</f>
        <v>-8743.5555334874771</v>
      </c>
      <c r="DL59" s="58">
        <f ca="1">-(DL36+DL55)*MAX(1-DL15,'PERPETUITY MIDDLEMAN INPUT TAB'!$C$22)</f>
        <v>-8743.5555334874771</v>
      </c>
      <c r="DM59" s="58">
        <f ca="1">-(DM36+DM55)*MAX(1-DM15,'PERPETUITY MIDDLEMAN INPUT TAB'!$C$22)</f>
        <v>-8743.5555334874771</v>
      </c>
      <c r="DN59" s="58">
        <f ca="1">-(DN36+DN55)*MAX(1-DN15,'PERPETUITY MIDDLEMAN INPUT TAB'!$C$22)</f>
        <v>-8743.5555334874771</v>
      </c>
      <c r="DO59" s="58">
        <f ca="1">-(DO36+DO55)*MAX(1-DO15,'PERPETUITY MIDDLEMAN INPUT TAB'!$C$22)</f>
        <v>-8743.5555334874771</v>
      </c>
      <c r="DP59" s="58">
        <f ca="1">-(DP36+DP55)*MAX(1-DP15,'PERPETUITY MIDDLEMAN INPUT TAB'!$C$22)</f>
        <v>-8743.5555334874771</v>
      </c>
      <c r="DQ59" s="58">
        <f ca="1">-(DQ36+DQ55)*MAX(1-DQ15,'PERPETUITY MIDDLEMAN INPUT TAB'!$C$22)</f>
        <v>-8743.5555334874771</v>
      </c>
      <c r="DR59" s="58">
        <f ca="1">-(DR36+DR55)*MAX(1-DR15,'PERPETUITY MIDDLEMAN INPUT TAB'!$C$22)</f>
        <v>-8743.5555334874771</v>
      </c>
      <c r="DS59" s="58">
        <f ca="1">-(DS36+DS55)*MAX(1-DS15,'PERPETUITY MIDDLEMAN INPUT TAB'!$C$22)</f>
        <v>-8743.5555334874771</v>
      </c>
      <c r="DT59" s="136">
        <f ca="1">-(DT36+DT55)*MAX(1-DT15,'PERPETUITY MIDDLEMAN INPUT TAB'!$C$22)</f>
        <v>-8743.5555334874771</v>
      </c>
      <c r="DV59" s="135">
        <f t="shared" ref="DV59:EF59" ca="1" si="234">SUMIF($D$4:$DT$4,DV$4,$D59:$DT59)</f>
        <v>-258160</v>
      </c>
      <c r="DW59" s="58">
        <f t="shared" ca="1" si="234"/>
        <v>-3135722.0300948168</v>
      </c>
      <c r="DX59" s="58">
        <f t="shared" ca="1" si="234"/>
        <v>-1605490.284686639</v>
      </c>
      <c r="DY59" s="58">
        <f t="shared" ca="1" si="234"/>
        <v>-98568.714196010129</v>
      </c>
      <c r="DZ59" s="58">
        <f t="shared" ca="1" si="234"/>
        <v>-101041.51093108713</v>
      </c>
      <c r="EA59" s="58">
        <f t="shared" ca="1" si="234"/>
        <v>-103674.94618907376</v>
      </c>
      <c r="EB59" s="58">
        <f t="shared" ca="1" si="234"/>
        <v>-104922.66640184975</v>
      </c>
      <c r="EC59" s="58">
        <f t="shared" ca="1" si="234"/>
        <v>-104922.66640184975</v>
      </c>
      <c r="ED59" s="58">
        <f t="shared" ca="1" si="234"/>
        <v>-104922.66640184975</v>
      </c>
      <c r="EE59" s="58">
        <f t="shared" ca="1" si="234"/>
        <v>-104922.66640184975</v>
      </c>
      <c r="EF59" s="136">
        <f t="shared" ca="1" si="234"/>
        <v>-104922.66640184975</v>
      </c>
    </row>
    <row r="60" spans="1:136" s="49" customFormat="1" ht="15.75" customHeight="1">
      <c r="A60" s="59"/>
      <c r="B60" s="253" t="s">
        <v>504</v>
      </c>
      <c r="C60" s="222">
        <f>-C24*'PERPETUITY MIDDLEMAN INPUT TAB'!$C$25</f>
        <v>0</v>
      </c>
      <c r="D60" s="58"/>
      <c r="E60" s="58"/>
      <c r="F60" s="58"/>
      <c r="G60" s="58"/>
      <c r="H60" s="58"/>
      <c r="I60" s="58"/>
      <c r="J60" s="58"/>
      <c r="K60" s="58"/>
      <c r="L60" s="58"/>
      <c r="M60" s="58"/>
      <c r="N60" s="58"/>
      <c r="O60" s="58"/>
      <c r="P60" s="58"/>
      <c r="Q60" s="58"/>
      <c r="R60" s="58"/>
      <c r="S60" s="58"/>
      <c r="T60" s="58"/>
      <c r="U60" s="58"/>
      <c r="V60" s="58"/>
      <c r="W60" s="58"/>
      <c r="X60" s="58"/>
      <c r="Y60" s="58"/>
      <c r="Z60" s="58"/>
      <c r="AA60" s="58"/>
      <c r="AB60" s="58"/>
      <c r="AC60" s="58"/>
      <c r="AD60" s="58"/>
      <c r="AE60" s="58"/>
      <c r="AF60" s="58"/>
      <c r="AG60" s="58"/>
      <c r="AH60" s="58"/>
      <c r="AI60" s="58"/>
      <c r="AJ60" s="58"/>
      <c r="AK60" s="58"/>
      <c r="AL60" s="58"/>
      <c r="AM60" s="58"/>
      <c r="AN60" s="58"/>
      <c r="AO60" s="58"/>
      <c r="AP60" s="58"/>
      <c r="AQ60" s="58"/>
      <c r="AR60" s="58"/>
      <c r="AS60" s="58"/>
      <c r="AT60" s="58"/>
      <c r="AU60" s="58"/>
      <c r="AV60" s="58"/>
      <c r="AW60" s="58"/>
      <c r="AX60" s="58"/>
      <c r="AY60" s="58"/>
      <c r="AZ60" s="58"/>
      <c r="BA60" s="58"/>
      <c r="BB60" s="58"/>
      <c r="BC60" s="58"/>
      <c r="BD60" s="58"/>
      <c r="BE60" s="58"/>
      <c r="BF60" s="58"/>
      <c r="BG60" s="58"/>
      <c r="BH60" s="58"/>
      <c r="BI60" s="58"/>
      <c r="BJ60" s="58"/>
      <c r="BK60" s="58"/>
      <c r="BL60" s="58"/>
      <c r="BM60" s="58"/>
      <c r="BN60" s="58"/>
      <c r="BO60" s="58"/>
      <c r="BP60" s="58"/>
      <c r="BQ60" s="58"/>
      <c r="BR60" s="58"/>
      <c r="BS60" s="58"/>
      <c r="BT60" s="58"/>
      <c r="BU60" s="58"/>
      <c r="BV60" s="58"/>
      <c r="BW60" s="58"/>
      <c r="BX60" s="58"/>
      <c r="BY60" s="58"/>
      <c r="BZ60" s="58"/>
      <c r="CA60" s="58"/>
      <c r="CB60" s="58"/>
      <c r="CC60" s="58"/>
      <c r="CD60" s="58"/>
      <c r="CE60" s="58"/>
      <c r="CF60" s="58"/>
      <c r="CG60" s="58"/>
      <c r="CH60" s="58"/>
      <c r="CI60" s="58"/>
      <c r="CJ60" s="58"/>
      <c r="CK60" s="58"/>
      <c r="CL60" s="58"/>
      <c r="CM60" s="58"/>
      <c r="CN60" s="58"/>
      <c r="CO60" s="58"/>
      <c r="CP60" s="58"/>
      <c r="CQ60" s="58"/>
      <c r="CR60" s="58"/>
      <c r="CS60" s="58"/>
      <c r="CT60" s="58"/>
      <c r="CU60" s="58"/>
      <c r="CV60" s="58"/>
      <c r="CW60" s="58"/>
      <c r="CX60" s="58"/>
      <c r="CY60" s="58"/>
      <c r="CZ60" s="58"/>
      <c r="DA60" s="58"/>
      <c r="DB60" s="58"/>
      <c r="DC60" s="58"/>
      <c r="DD60" s="58"/>
      <c r="DE60" s="58"/>
      <c r="DF60" s="58"/>
      <c r="DG60" s="58"/>
      <c r="DH60" s="58"/>
      <c r="DI60" s="58"/>
      <c r="DJ60" s="58"/>
      <c r="DK60" s="58"/>
      <c r="DL60" s="58"/>
      <c r="DM60" s="58"/>
      <c r="DN60" s="58"/>
      <c r="DO60" s="58"/>
      <c r="DP60" s="58"/>
      <c r="DQ60" s="58"/>
      <c r="DR60" s="58"/>
      <c r="DS60" s="58"/>
      <c r="DT60" s="136"/>
      <c r="DV60" s="135">
        <f t="shared" ref="DV60:EF60" si="235">SUMIF($D$4:$DT$4,DV$4,$D60:$DT60)</f>
        <v>0</v>
      </c>
      <c r="DW60" s="58">
        <f t="shared" si="235"/>
        <v>0</v>
      </c>
      <c r="DX60" s="58">
        <f t="shared" si="235"/>
        <v>0</v>
      </c>
      <c r="DY60" s="58">
        <f t="shared" si="235"/>
        <v>0</v>
      </c>
      <c r="DZ60" s="58">
        <f t="shared" si="235"/>
        <v>0</v>
      </c>
      <c r="EA60" s="58">
        <f t="shared" si="235"/>
        <v>0</v>
      </c>
      <c r="EB60" s="58">
        <f t="shared" si="235"/>
        <v>0</v>
      </c>
      <c r="EC60" s="58">
        <f t="shared" si="235"/>
        <v>0</v>
      </c>
      <c r="ED60" s="58">
        <f t="shared" si="235"/>
        <v>0</v>
      </c>
      <c r="EE60" s="58">
        <f t="shared" si="235"/>
        <v>0</v>
      </c>
      <c r="EF60" s="136">
        <f t="shared" si="235"/>
        <v>0</v>
      </c>
    </row>
    <row r="61" spans="1:136" s="49" customFormat="1" ht="15.75" customHeight="1">
      <c r="A61" s="59"/>
      <c r="B61" s="253" t="s">
        <v>717</v>
      </c>
      <c r="C61" s="238"/>
      <c r="D61" s="58">
        <f t="shared" ref="D61:AI61" ca="1" si="236">-IF(D18="lease-up",D28*D24*D11,0)</f>
        <v>0</v>
      </c>
      <c r="E61" s="58">
        <f t="shared" ca="1" si="236"/>
        <v>0</v>
      </c>
      <c r="F61" s="58">
        <f t="shared" ca="1" si="236"/>
        <v>0</v>
      </c>
      <c r="G61" s="58">
        <f t="shared" ca="1" si="236"/>
        <v>0</v>
      </c>
      <c r="H61" s="58">
        <f t="shared" ca="1" si="236"/>
        <v>0</v>
      </c>
      <c r="I61" s="58">
        <f t="shared" ca="1" si="236"/>
        <v>0</v>
      </c>
      <c r="J61" s="58">
        <f t="shared" ca="1" si="236"/>
        <v>0</v>
      </c>
      <c r="K61" s="58">
        <f t="shared" ca="1" si="236"/>
        <v>0</v>
      </c>
      <c r="L61" s="58">
        <f t="shared" ca="1" si="236"/>
        <v>0</v>
      </c>
      <c r="M61" s="58">
        <f t="shared" ca="1" si="236"/>
        <v>0</v>
      </c>
      <c r="N61" s="58">
        <f t="shared" ca="1" si="236"/>
        <v>0</v>
      </c>
      <c r="O61" s="58">
        <f t="shared" ca="1" si="236"/>
        <v>0</v>
      </c>
      <c r="P61" s="58">
        <f t="shared" ca="1" si="236"/>
        <v>0</v>
      </c>
      <c r="Q61" s="58">
        <f t="shared" ca="1" si="236"/>
        <v>0</v>
      </c>
      <c r="R61" s="58">
        <f t="shared" ca="1" si="236"/>
        <v>-22960.004937932808</v>
      </c>
      <c r="S61" s="58">
        <f t="shared" ca="1" si="236"/>
        <v>-23004.011614063846</v>
      </c>
      <c r="T61" s="58">
        <f t="shared" ca="1" si="236"/>
        <v>-23048.102636324133</v>
      </c>
      <c r="U61" s="58">
        <f t="shared" ca="1" si="236"/>
        <v>-23092.27816637708</v>
      </c>
      <c r="V61" s="58">
        <f t="shared" ca="1" si="236"/>
        <v>-23136.538366195968</v>
      </c>
      <c r="W61" s="58">
        <f t="shared" ca="1" si="236"/>
        <v>-23180.883398064521</v>
      </c>
      <c r="X61" s="58">
        <f t="shared" ca="1" si="236"/>
        <v>-23225.313424577475</v>
      </c>
      <c r="Y61" s="58">
        <f t="shared" ca="1" si="236"/>
        <v>-23269.828608641245</v>
      </c>
      <c r="Z61" s="58">
        <f t="shared" ca="1" si="236"/>
        <v>-23314.429113474471</v>
      </c>
      <c r="AA61" s="58">
        <f t="shared" ca="1" si="236"/>
        <v>-23359.115102608626</v>
      </c>
      <c r="AB61" s="58">
        <f t="shared" ca="1" si="236"/>
        <v>0</v>
      </c>
      <c r="AC61" s="58">
        <f t="shared" ca="1" si="236"/>
        <v>0</v>
      </c>
      <c r="AD61" s="58">
        <f t="shared" ca="1" si="236"/>
        <v>0</v>
      </c>
      <c r="AE61" s="58">
        <f t="shared" ca="1" si="236"/>
        <v>0</v>
      </c>
      <c r="AF61" s="58">
        <f t="shared" ca="1" si="236"/>
        <v>0</v>
      </c>
      <c r="AG61" s="58">
        <f t="shared" ca="1" si="236"/>
        <v>0</v>
      </c>
      <c r="AH61" s="58">
        <f t="shared" ca="1" si="236"/>
        <v>0</v>
      </c>
      <c r="AI61" s="58">
        <f t="shared" ca="1" si="236"/>
        <v>0</v>
      </c>
      <c r="AJ61" s="58">
        <f t="shared" ref="AJ61:BO61" ca="1" si="237">-IF(AJ18="lease-up",AJ28*AJ24*AJ11,0)</f>
        <v>0</v>
      </c>
      <c r="AK61" s="58">
        <f t="shared" ca="1" si="237"/>
        <v>0</v>
      </c>
      <c r="AL61" s="58">
        <f t="shared" ca="1" si="237"/>
        <v>0</v>
      </c>
      <c r="AM61" s="58">
        <f t="shared" ca="1" si="237"/>
        <v>0</v>
      </c>
      <c r="AN61" s="58">
        <f t="shared" ca="1" si="237"/>
        <v>0</v>
      </c>
      <c r="AO61" s="58">
        <f t="shared" ca="1" si="237"/>
        <v>0</v>
      </c>
      <c r="AP61" s="58">
        <f t="shared" ca="1" si="237"/>
        <v>0</v>
      </c>
      <c r="AQ61" s="58">
        <f t="shared" ca="1" si="237"/>
        <v>0</v>
      </c>
      <c r="AR61" s="58">
        <f t="shared" ca="1" si="237"/>
        <v>0</v>
      </c>
      <c r="AS61" s="58">
        <f t="shared" ca="1" si="237"/>
        <v>0</v>
      </c>
      <c r="AT61" s="58">
        <f t="shared" ca="1" si="237"/>
        <v>0</v>
      </c>
      <c r="AU61" s="58">
        <f t="shared" ca="1" si="237"/>
        <v>0</v>
      </c>
      <c r="AV61" s="58">
        <f t="shared" ca="1" si="237"/>
        <v>0</v>
      </c>
      <c r="AW61" s="58">
        <f t="shared" ca="1" si="237"/>
        <v>0</v>
      </c>
      <c r="AX61" s="58">
        <f t="shared" ca="1" si="237"/>
        <v>0</v>
      </c>
      <c r="AY61" s="58">
        <f t="shared" ca="1" si="237"/>
        <v>0</v>
      </c>
      <c r="AZ61" s="58">
        <f t="shared" ca="1" si="237"/>
        <v>0</v>
      </c>
      <c r="BA61" s="58">
        <f t="shared" ca="1" si="237"/>
        <v>0</v>
      </c>
      <c r="BB61" s="58">
        <f t="shared" ca="1" si="237"/>
        <v>0</v>
      </c>
      <c r="BC61" s="58">
        <f t="shared" ca="1" si="237"/>
        <v>0</v>
      </c>
      <c r="BD61" s="58">
        <f t="shared" ca="1" si="237"/>
        <v>0</v>
      </c>
      <c r="BE61" s="58">
        <f t="shared" ca="1" si="237"/>
        <v>0</v>
      </c>
      <c r="BF61" s="58">
        <f t="shared" ca="1" si="237"/>
        <v>0</v>
      </c>
      <c r="BG61" s="58">
        <f t="shared" ca="1" si="237"/>
        <v>0</v>
      </c>
      <c r="BH61" s="58">
        <f t="shared" ca="1" si="237"/>
        <v>0</v>
      </c>
      <c r="BI61" s="58">
        <f t="shared" ca="1" si="237"/>
        <v>0</v>
      </c>
      <c r="BJ61" s="58">
        <f t="shared" ca="1" si="237"/>
        <v>0</v>
      </c>
      <c r="BK61" s="58">
        <f t="shared" ca="1" si="237"/>
        <v>0</v>
      </c>
      <c r="BL61" s="58">
        <f t="shared" ca="1" si="237"/>
        <v>0</v>
      </c>
      <c r="BM61" s="58">
        <f t="shared" ca="1" si="237"/>
        <v>0</v>
      </c>
      <c r="BN61" s="58">
        <f t="shared" ca="1" si="237"/>
        <v>0</v>
      </c>
      <c r="BO61" s="58">
        <f t="shared" ca="1" si="237"/>
        <v>0</v>
      </c>
      <c r="BP61" s="58">
        <f t="shared" ref="BP61:CU61" ca="1" si="238">-IF(BP18="lease-up",BP28*BP24*BP11,0)</f>
        <v>0</v>
      </c>
      <c r="BQ61" s="58">
        <f t="shared" ca="1" si="238"/>
        <v>0</v>
      </c>
      <c r="BR61" s="58">
        <f t="shared" ca="1" si="238"/>
        <v>0</v>
      </c>
      <c r="BS61" s="58">
        <f t="shared" ca="1" si="238"/>
        <v>0</v>
      </c>
      <c r="BT61" s="58">
        <f t="shared" ca="1" si="238"/>
        <v>0</v>
      </c>
      <c r="BU61" s="58">
        <f t="shared" ca="1" si="238"/>
        <v>0</v>
      </c>
      <c r="BV61" s="58">
        <f t="shared" ca="1" si="238"/>
        <v>0</v>
      </c>
      <c r="BW61" s="58">
        <f t="shared" ca="1" si="238"/>
        <v>0</v>
      </c>
      <c r="BX61" s="58">
        <f t="shared" ca="1" si="238"/>
        <v>0</v>
      </c>
      <c r="BY61" s="58">
        <f t="shared" ca="1" si="238"/>
        <v>0</v>
      </c>
      <c r="BZ61" s="58">
        <f t="shared" ca="1" si="238"/>
        <v>0</v>
      </c>
      <c r="CA61" s="58">
        <f t="shared" ca="1" si="238"/>
        <v>0</v>
      </c>
      <c r="CB61" s="58">
        <f t="shared" ca="1" si="238"/>
        <v>0</v>
      </c>
      <c r="CC61" s="58">
        <f t="shared" ca="1" si="238"/>
        <v>0</v>
      </c>
      <c r="CD61" s="58">
        <f t="shared" ca="1" si="238"/>
        <v>0</v>
      </c>
      <c r="CE61" s="58">
        <f t="shared" ca="1" si="238"/>
        <v>0</v>
      </c>
      <c r="CF61" s="58">
        <f t="shared" ca="1" si="238"/>
        <v>0</v>
      </c>
      <c r="CG61" s="58">
        <f t="shared" ca="1" si="238"/>
        <v>0</v>
      </c>
      <c r="CH61" s="58">
        <f t="shared" ca="1" si="238"/>
        <v>0</v>
      </c>
      <c r="CI61" s="58">
        <f t="shared" ca="1" si="238"/>
        <v>0</v>
      </c>
      <c r="CJ61" s="58">
        <f t="shared" ca="1" si="238"/>
        <v>0</v>
      </c>
      <c r="CK61" s="58">
        <f t="shared" ca="1" si="238"/>
        <v>0</v>
      </c>
      <c r="CL61" s="58">
        <f t="shared" ca="1" si="238"/>
        <v>0</v>
      </c>
      <c r="CM61" s="58">
        <f t="shared" ca="1" si="238"/>
        <v>0</v>
      </c>
      <c r="CN61" s="58">
        <f t="shared" ca="1" si="238"/>
        <v>0</v>
      </c>
      <c r="CO61" s="58">
        <f t="shared" ca="1" si="238"/>
        <v>0</v>
      </c>
      <c r="CP61" s="58">
        <f t="shared" ca="1" si="238"/>
        <v>0</v>
      </c>
      <c r="CQ61" s="58">
        <f t="shared" ca="1" si="238"/>
        <v>0</v>
      </c>
      <c r="CR61" s="58">
        <f t="shared" ca="1" si="238"/>
        <v>0</v>
      </c>
      <c r="CS61" s="58">
        <f t="shared" ca="1" si="238"/>
        <v>0</v>
      </c>
      <c r="CT61" s="58">
        <f t="shared" ca="1" si="238"/>
        <v>0</v>
      </c>
      <c r="CU61" s="58">
        <f t="shared" ca="1" si="238"/>
        <v>0</v>
      </c>
      <c r="CV61" s="58">
        <f t="shared" ref="CV61:DT61" ca="1" si="239">-IF(CV18="lease-up",CV28*CV24*CV11,0)</f>
        <v>0</v>
      </c>
      <c r="CW61" s="58">
        <f t="shared" ca="1" si="239"/>
        <v>0</v>
      </c>
      <c r="CX61" s="58">
        <f t="shared" ca="1" si="239"/>
        <v>0</v>
      </c>
      <c r="CY61" s="58">
        <f t="shared" ca="1" si="239"/>
        <v>0</v>
      </c>
      <c r="CZ61" s="58">
        <f t="shared" ca="1" si="239"/>
        <v>0</v>
      </c>
      <c r="DA61" s="58">
        <f t="shared" ca="1" si="239"/>
        <v>0</v>
      </c>
      <c r="DB61" s="58">
        <f t="shared" ca="1" si="239"/>
        <v>0</v>
      </c>
      <c r="DC61" s="58">
        <f t="shared" ca="1" si="239"/>
        <v>0</v>
      </c>
      <c r="DD61" s="58">
        <f t="shared" ca="1" si="239"/>
        <v>0</v>
      </c>
      <c r="DE61" s="58">
        <f t="shared" ca="1" si="239"/>
        <v>0</v>
      </c>
      <c r="DF61" s="58">
        <f t="shared" ca="1" si="239"/>
        <v>0</v>
      </c>
      <c r="DG61" s="58">
        <f t="shared" ca="1" si="239"/>
        <v>0</v>
      </c>
      <c r="DH61" s="58">
        <f t="shared" ca="1" si="239"/>
        <v>0</v>
      </c>
      <c r="DI61" s="58">
        <f t="shared" ca="1" si="239"/>
        <v>0</v>
      </c>
      <c r="DJ61" s="58">
        <f t="shared" ca="1" si="239"/>
        <v>0</v>
      </c>
      <c r="DK61" s="58">
        <f t="shared" ca="1" si="239"/>
        <v>0</v>
      </c>
      <c r="DL61" s="58">
        <f t="shared" ca="1" si="239"/>
        <v>0</v>
      </c>
      <c r="DM61" s="58">
        <f t="shared" ca="1" si="239"/>
        <v>0</v>
      </c>
      <c r="DN61" s="58">
        <f t="shared" ca="1" si="239"/>
        <v>0</v>
      </c>
      <c r="DO61" s="58">
        <f t="shared" ca="1" si="239"/>
        <v>0</v>
      </c>
      <c r="DP61" s="58">
        <f t="shared" ca="1" si="239"/>
        <v>0</v>
      </c>
      <c r="DQ61" s="58">
        <f t="shared" ca="1" si="239"/>
        <v>0</v>
      </c>
      <c r="DR61" s="58">
        <f t="shared" ca="1" si="239"/>
        <v>0</v>
      </c>
      <c r="DS61" s="58">
        <f t="shared" ca="1" si="239"/>
        <v>0</v>
      </c>
      <c r="DT61" s="136">
        <f t="shared" ca="1" si="239"/>
        <v>0</v>
      </c>
      <c r="DV61" s="135">
        <f t="shared" ref="DV61:EF66" ca="1" si="240">SUMIF($D$4:$DT$4,DV$4,$D61:$DT61)</f>
        <v>0</v>
      </c>
      <c r="DW61" s="58">
        <f t="shared" ca="1" si="240"/>
        <v>0</v>
      </c>
      <c r="DX61" s="58">
        <f t="shared" ca="1" si="240"/>
        <v>-231590.50536826017</v>
      </c>
      <c r="DY61" s="58">
        <f t="shared" ca="1" si="240"/>
        <v>0</v>
      </c>
      <c r="DZ61" s="58">
        <f t="shared" ca="1" si="240"/>
        <v>0</v>
      </c>
      <c r="EA61" s="58">
        <f t="shared" ca="1" si="240"/>
        <v>0</v>
      </c>
      <c r="EB61" s="58">
        <f t="shared" ca="1" si="240"/>
        <v>0</v>
      </c>
      <c r="EC61" s="58">
        <f t="shared" ca="1" si="240"/>
        <v>0</v>
      </c>
      <c r="ED61" s="58">
        <f t="shared" ca="1" si="240"/>
        <v>0</v>
      </c>
      <c r="EE61" s="58">
        <f t="shared" ca="1" si="240"/>
        <v>0</v>
      </c>
      <c r="EF61" s="136">
        <f t="shared" ca="1" si="240"/>
        <v>0</v>
      </c>
    </row>
    <row r="62" spans="1:136" s="49" customFormat="1" ht="15.75" customHeight="1">
      <c r="A62" s="59"/>
      <c r="B62" s="253" t="s">
        <v>718</v>
      </c>
      <c r="C62" s="238"/>
      <c r="D62" s="58">
        <f t="shared" ref="D62:AI62" ca="1" si="241">-IF(D18="lease-up",D29*D24*D12)</f>
        <v>0</v>
      </c>
      <c r="E62" s="58">
        <f t="shared" ca="1" si="241"/>
        <v>0</v>
      </c>
      <c r="F62" s="58">
        <f t="shared" ca="1" si="241"/>
        <v>0</v>
      </c>
      <c r="G62" s="58">
        <f t="shared" ca="1" si="241"/>
        <v>0</v>
      </c>
      <c r="H62" s="58">
        <f t="shared" ca="1" si="241"/>
        <v>0</v>
      </c>
      <c r="I62" s="58">
        <f t="shared" ca="1" si="241"/>
        <v>0</v>
      </c>
      <c r="J62" s="58">
        <f t="shared" ca="1" si="241"/>
        <v>0</v>
      </c>
      <c r="K62" s="58">
        <f t="shared" ca="1" si="241"/>
        <v>0</v>
      </c>
      <c r="L62" s="58">
        <f t="shared" ca="1" si="241"/>
        <v>0</v>
      </c>
      <c r="M62" s="58">
        <f t="shared" ca="1" si="241"/>
        <v>0</v>
      </c>
      <c r="N62" s="58">
        <f t="shared" ca="1" si="241"/>
        <v>0</v>
      </c>
      <c r="O62" s="58">
        <f t="shared" ca="1" si="241"/>
        <v>0</v>
      </c>
      <c r="P62" s="58">
        <f t="shared" ca="1" si="241"/>
        <v>0</v>
      </c>
      <c r="Q62" s="58">
        <f t="shared" ca="1" si="241"/>
        <v>0</v>
      </c>
      <c r="R62" s="58">
        <f t="shared" ca="1" si="241"/>
        <v>0</v>
      </c>
      <c r="S62" s="58">
        <f t="shared" ca="1" si="241"/>
        <v>0</v>
      </c>
      <c r="T62" s="58">
        <f t="shared" ca="1" si="241"/>
        <v>0</v>
      </c>
      <c r="U62" s="58">
        <f t="shared" ca="1" si="241"/>
        <v>0</v>
      </c>
      <c r="V62" s="58">
        <f t="shared" ca="1" si="241"/>
        <v>0</v>
      </c>
      <c r="W62" s="58">
        <f t="shared" ca="1" si="241"/>
        <v>0</v>
      </c>
      <c r="X62" s="58">
        <f t="shared" ca="1" si="241"/>
        <v>0</v>
      </c>
      <c r="Y62" s="58">
        <f t="shared" ca="1" si="241"/>
        <v>0</v>
      </c>
      <c r="Z62" s="58">
        <f t="shared" ca="1" si="241"/>
        <v>0</v>
      </c>
      <c r="AA62" s="58">
        <f t="shared" ca="1" si="241"/>
        <v>0</v>
      </c>
      <c r="AB62" s="58">
        <f t="shared" ca="1" si="241"/>
        <v>0</v>
      </c>
      <c r="AC62" s="58">
        <f t="shared" ca="1" si="241"/>
        <v>0</v>
      </c>
      <c r="AD62" s="58">
        <f t="shared" ca="1" si="241"/>
        <v>0</v>
      </c>
      <c r="AE62" s="58">
        <f t="shared" ca="1" si="241"/>
        <v>0</v>
      </c>
      <c r="AF62" s="58">
        <f t="shared" ca="1" si="241"/>
        <v>0</v>
      </c>
      <c r="AG62" s="58">
        <f t="shared" ca="1" si="241"/>
        <v>0</v>
      </c>
      <c r="AH62" s="58">
        <f t="shared" ca="1" si="241"/>
        <v>0</v>
      </c>
      <c r="AI62" s="58">
        <f t="shared" ca="1" si="241"/>
        <v>0</v>
      </c>
      <c r="AJ62" s="58">
        <f t="shared" ref="AJ62:BO62" ca="1" si="242">-IF(AJ18="lease-up",AJ29*AJ24*AJ12)</f>
        <v>0</v>
      </c>
      <c r="AK62" s="58">
        <f t="shared" ca="1" si="242"/>
        <v>0</v>
      </c>
      <c r="AL62" s="58">
        <f t="shared" ca="1" si="242"/>
        <v>0</v>
      </c>
      <c r="AM62" s="58">
        <f t="shared" ca="1" si="242"/>
        <v>0</v>
      </c>
      <c r="AN62" s="58">
        <f t="shared" ca="1" si="242"/>
        <v>0</v>
      </c>
      <c r="AO62" s="58">
        <f t="shared" ca="1" si="242"/>
        <v>0</v>
      </c>
      <c r="AP62" s="58">
        <f t="shared" ca="1" si="242"/>
        <v>0</v>
      </c>
      <c r="AQ62" s="58">
        <f t="shared" ca="1" si="242"/>
        <v>0</v>
      </c>
      <c r="AR62" s="58">
        <f t="shared" ca="1" si="242"/>
        <v>0</v>
      </c>
      <c r="AS62" s="58">
        <f t="shared" ca="1" si="242"/>
        <v>0</v>
      </c>
      <c r="AT62" s="58">
        <f t="shared" ca="1" si="242"/>
        <v>0</v>
      </c>
      <c r="AU62" s="58">
        <f t="shared" ca="1" si="242"/>
        <v>0</v>
      </c>
      <c r="AV62" s="58">
        <f t="shared" ca="1" si="242"/>
        <v>0</v>
      </c>
      <c r="AW62" s="58">
        <f t="shared" ca="1" si="242"/>
        <v>0</v>
      </c>
      <c r="AX62" s="58">
        <f t="shared" ca="1" si="242"/>
        <v>0</v>
      </c>
      <c r="AY62" s="58">
        <f t="shared" ca="1" si="242"/>
        <v>0</v>
      </c>
      <c r="AZ62" s="58">
        <f t="shared" ca="1" si="242"/>
        <v>0</v>
      </c>
      <c r="BA62" s="58">
        <f t="shared" ca="1" si="242"/>
        <v>0</v>
      </c>
      <c r="BB62" s="58">
        <f t="shared" ca="1" si="242"/>
        <v>0</v>
      </c>
      <c r="BC62" s="58">
        <f t="shared" ca="1" si="242"/>
        <v>0</v>
      </c>
      <c r="BD62" s="58">
        <f t="shared" ca="1" si="242"/>
        <v>0</v>
      </c>
      <c r="BE62" s="58">
        <f t="shared" ca="1" si="242"/>
        <v>0</v>
      </c>
      <c r="BF62" s="58">
        <f t="shared" ca="1" si="242"/>
        <v>0</v>
      </c>
      <c r="BG62" s="58">
        <f t="shared" ca="1" si="242"/>
        <v>0</v>
      </c>
      <c r="BH62" s="58">
        <f t="shared" ca="1" si="242"/>
        <v>0</v>
      </c>
      <c r="BI62" s="58">
        <f t="shared" ca="1" si="242"/>
        <v>0</v>
      </c>
      <c r="BJ62" s="58">
        <f t="shared" ca="1" si="242"/>
        <v>0</v>
      </c>
      <c r="BK62" s="58">
        <f t="shared" ca="1" si="242"/>
        <v>0</v>
      </c>
      <c r="BL62" s="58">
        <f t="shared" ca="1" si="242"/>
        <v>0</v>
      </c>
      <c r="BM62" s="58">
        <f t="shared" ca="1" si="242"/>
        <v>0</v>
      </c>
      <c r="BN62" s="58">
        <f t="shared" ca="1" si="242"/>
        <v>0</v>
      </c>
      <c r="BO62" s="58">
        <f t="shared" ca="1" si="242"/>
        <v>0</v>
      </c>
      <c r="BP62" s="58">
        <f t="shared" ref="BP62:CU62" ca="1" si="243">-IF(BP18="lease-up",BP29*BP24*BP12)</f>
        <v>0</v>
      </c>
      <c r="BQ62" s="58">
        <f t="shared" ca="1" si="243"/>
        <v>0</v>
      </c>
      <c r="BR62" s="58">
        <f t="shared" ca="1" si="243"/>
        <v>0</v>
      </c>
      <c r="BS62" s="58">
        <f t="shared" ca="1" si="243"/>
        <v>0</v>
      </c>
      <c r="BT62" s="58">
        <f t="shared" ca="1" si="243"/>
        <v>0</v>
      </c>
      <c r="BU62" s="58">
        <f t="shared" ca="1" si="243"/>
        <v>0</v>
      </c>
      <c r="BV62" s="58">
        <f t="shared" ca="1" si="243"/>
        <v>0</v>
      </c>
      <c r="BW62" s="58">
        <f t="shared" ca="1" si="243"/>
        <v>0</v>
      </c>
      <c r="BX62" s="58">
        <f t="shared" ca="1" si="243"/>
        <v>0</v>
      </c>
      <c r="BY62" s="58">
        <f t="shared" ca="1" si="243"/>
        <v>0</v>
      </c>
      <c r="BZ62" s="58">
        <f t="shared" ca="1" si="243"/>
        <v>0</v>
      </c>
      <c r="CA62" s="58">
        <f t="shared" ca="1" si="243"/>
        <v>0</v>
      </c>
      <c r="CB62" s="58">
        <f t="shared" ca="1" si="243"/>
        <v>0</v>
      </c>
      <c r="CC62" s="58">
        <f t="shared" ca="1" si="243"/>
        <v>0</v>
      </c>
      <c r="CD62" s="58">
        <f t="shared" ca="1" si="243"/>
        <v>0</v>
      </c>
      <c r="CE62" s="58">
        <f t="shared" ca="1" si="243"/>
        <v>0</v>
      </c>
      <c r="CF62" s="58">
        <f t="shared" ca="1" si="243"/>
        <v>0</v>
      </c>
      <c r="CG62" s="58">
        <f t="shared" ca="1" si="243"/>
        <v>0</v>
      </c>
      <c r="CH62" s="58">
        <f t="shared" ca="1" si="243"/>
        <v>0</v>
      </c>
      <c r="CI62" s="58">
        <f t="shared" ca="1" si="243"/>
        <v>0</v>
      </c>
      <c r="CJ62" s="58">
        <f t="shared" ca="1" si="243"/>
        <v>0</v>
      </c>
      <c r="CK62" s="58">
        <f t="shared" ca="1" si="243"/>
        <v>0</v>
      </c>
      <c r="CL62" s="58">
        <f t="shared" ca="1" si="243"/>
        <v>0</v>
      </c>
      <c r="CM62" s="58">
        <f t="shared" ca="1" si="243"/>
        <v>0</v>
      </c>
      <c r="CN62" s="58">
        <f t="shared" ca="1" si="243"/>
        <v>0</v>
      </c>
      <c r="CO62" s="58">
        <f t="shared" ca="1" si="243"/>
        <v>0</v>
      </c>
      <c r="CP62" s="58">
        <f t="shared" ca="1" si="243"/>
        <v>0</v>
      </c>
      <c r="CQ62" s="58">
        <f t="shared" ca="1" si="243"/>
        <v>0</v>
      </c>
      <c r="CR62" s="58">
        <f t="shared" ca="1" si="243"/>
        <v>0</v>
      </c>
      <c r="CS62" s="58">
        <f t="shared" ca="1" si="243"/>
        <v>0</v>
      </c>
      <c r="CT62" s="58">
        <f t="shared" ca="1" si="243"/>
        <v>0</v>
      </c>
      <c r="CU62" s="58">
        <f t="shared" ca="1" si="243"/>
        <v>0</v>
      </c>
      <c r="CV62" s="58">
        <f t="shared" ref="CV62:DT62" ca="1" si="244">-IF(CV18="lease-up",CV29*CV24*CV12)</f>
        <v>0</v>
      </c>
      <c r="CW62" s="58">
        <f t="shared" ca="1" si="244"/>
        <v>0</v>
      </c>
      <c r="CX62" s="58">
        <f t="shared" ca="1" si="244"/>
        <v>0</v>
      </c>
      <c r="CY62" s="58">
        <f t="shared" ca="1" si="244"/>
        <v>0</v>
      </c>
      <c r="CZ62" s="58">
        <f t="shared" ca="1" si="244"/>
        <v>0</v>
      </c>
      <c r="DA62" s="58">
        <f t="shared" ca="1" si="244"/>
        <v>0</v>
      </c>
      <c r="DB62" s="58">
        <f t="shared" ca="1" si="244"/>
        <v>0</v>
      </c>
      <c r="DC62" s="58">
        <f t="shared" ca="1" si="244"/>
        <v>0</v>
      </c>
      <c r="DD62" s="58">
        <f t="shared" ca="1" si="244"/>
        <v>0</v>
      </c>
      <c r="DE62" s="58">
        <f t="shared" ca="1" si="244"/>
        <v>0</v>
      </c>
      <c r="DF62" s="58">
        <f t="shared" ca="1" si="244"/>
        <v>0</v>
      </c>
      <c r="DG62" s="58">
        <f t="shared" ca="1" si="244"/>
        <v>0</v>
      </c>
      <c r="DH62" s="58">
        <f t="shared" ca="1" si="244"/>
        <v>0</v>
      </c>
      <c r="DI62" s="58">
        <f t="shared" ca="1" si="244"/>
        <v>0</v>
      </c>
      <c r="DJ62" s="58">
        <f t="shared" ca="1" si="244"/>
        <v>0</v>
      </c>
      <c r="DK62" s="58">
        <f t="shared" ca="1" si="244"/>
        <v>0</v>
      </c>
      <c r="DL62" s="58">
        <f t="shared" ca="1" si="244"/>
        <v>0</v>
      </c>
      <c r="DM62" s="58">
        <f t="shared" ca="1" si="244"/>
        <v>0</v>
      </c>
      <c r="DN62" s="58">
        <f t="shared" ca="1" si="244"/>
        <v>0</v>
      </c>
      <c r="DO62" s="58">
        <f t="shared" ca="1" si="244"/>
        <v>0</v>
      </c>
      <c r="DP62" s="58">
        <f t="shared" ca="1" si="244"/>
        <v>0</v>
      </c>
      <c r="DQ62" s="58">
        <f t="shared" ca="1" si="244"/>
        <v>0</v>
      </c>
      <c r="DR62" s="58">
        <f t="shared" ca="1" si="244"/>
        <v>0</v>
      </c>
      <c r="DS62" s="58">
        <f t="shared" ca="1" si="244"/>
        <v>0</v>
      </c>
      <c r="DT62" s="136">
        <f t="shared" ca="1" si="244"/>
        <v>0</v>
      </c>
      <c r="DV62" s="135">
        <f t="shared" ca="1" si="240"/>
        <v>0</v>
      </c>
      <c r="DW62" s="58">
        <f t="shared" ca="1" si="240"/>
        <v>0</v>
      </c>
      <c r="DX62" s="58">
        <f t="shared" ca="1" si="240"/>
        <v>0</v>
      </c>
      <c r="DY62" s="58">
        <f t="shared" ca="1" si="240"/>
        <v>0</v>
      </c>
      <c r="DZ62" s="58">
        <f t="shared" ca="1" si="240"/>
        <v>0</v>
      </c>
      <c r="EA62" s="58">
        <f t="shared" ca="1" si="240"/>
        <v>0</v>
      </c>
      <c r="EB62" s="58">
        <f t="shared" ca="1" si="240"/>
        <v>0</v>
      </c>
      <c r="EC62" s="58">
        <f t="shared" ca="1" si="240"/>
        <v>0</v>
      </c>
      <c r="ED62" s="58">
        <f t="shared" ca="1" si="240"/>
        <v>0</v>
      </c>
      <c r="EE62" s="58">
        <f t="shared" ca="1" si="240"/>
        <v>0</v>
      </c>
      <c r="EF62" s="136">
        <f t="shared" ca="1" si="240"/>
        <v>0</v>
      </c>
    </row>
    <row r="63" spans="1:136" s="49" customFormat="1" ht="15.75" customHeight="1">
      <c r="A63" s="59"/>
      <c r="B63" s="253" t="s">
        <v>715</v>
      </c>
      <c r="C63" s="238">
        <f>-C30*C24*'PERPETUITY MIDDLEMAN INPUT TAB'!C37*'Unit Mix '!E84/12</f>
        <v>0</v>
      </c>
      <c r="D63" s="58">
        <f t="shared" ref="D63:AI63" ca="1" si="245">-IF(D18="stabilized",D30*D24*D11,0)</f>
        <v>0</v>
      </c>
      <c r="E63" s="58">
        <f t="shared" ca="1" si="245"/>
        <v>0</v>
      </c>
      <c r="F63" s="58">
        <f t="shared" ca="1" si="245"/>
        <v>0</v>
      </c>
      <c r="G63" s="58">
        <f t="shared" ca="1" si="245"/>
        <v>0</v>
      </c>
      <c r="H63" s="58">
        <f t="shared" ca="1" si="245"/>
        <v>0</v>
      </c>
      <c r="I63" s="58">
        <f t="shared" ca="1" si="245"/>
        <v>0</v>
      </c>
      <c r="J63" s="58">
        <f t="shared" ca="1" si="245"/>
        <v>0</v>
      </c>
      <c r="K63" s="58">
        <f t="shared" ca="1" si="245"/>
        <v>0</v>
      </c>
      <c r="L63" s="58">
        <f t="shared" ca="1" si="245"/>
        <v>0</v>
      </c>
      <c r="M63" s="58">
        <f t="shared" ca="1" si="245"/>
        <v>0</v>
      </c>
      <c r="N63" s="58">
        <f t="shared" ca="1" si="245"/>
        <v>0</v>
      </c>
      <c r="O63" s="58">
        <f t="shared" ca="1" si="245"/>
        <v>0</v>
      </c>
      <c r="P63" s="58">
        <f t="shared" ca="1" si="245"/>
        <v>0</v>
      </c>
      <c r="Q63" s="58">
        <f t="shared" ca="1" si="245"/>
        <v>0</v>
      </c>
      <c r="R63" s="58">
        <f t="shared" ca="1" si="245"/>
        <v>0</v>
      </c>
      <c r="S63" s="58">
        <f t="shared" ca="1" si="245"/>
        <v>0</v>
      </c>
      <c r="T63" s="58">
        <f t="shared" ca="1" si="245"/>
        <v>0</v>
      </c>
      <c r="U63" s="58">
        <f t="shared" ca="1" si="245"/>
        <v>0</v>
      </c>
      <c r="V63" s="58">
        <f t="shared" ca="1" si="245"/>
        <v>0</v>
      </c>
      <c r="W63" s="58">
        <f t="shared" ca="1" si="245"/>
        <v>0</v>
      </c>
      <c r="X63" s="58">
        <f t="shared" ca="1" si="245"/>
        <v>0</v>
      </c>
      <c r="Y63" s="58">
        <f t="shared" ca="1" si="245"/>
        <v>0</v>
      </c>
      <c r="Z63" s="58">
        <f t="shared" ca="1" si="245"/>
        <v>0</v>
      </c>
      <c r="AA63" s="58">
        <f t="shared" ca="1" si="245"/>
        <v>0</v>
      </c>
      <c r="AB63" s="58">
        <f t="shared" ca="1" si="245"/>
        <v>0</v>
      </c>
      <c r="AC63" s="58">
        <f t="shared" ca="1" si="245"/>
        <v>0</v>
      </c>
      <c r="AD63" s="58">
        <f t="shared" ca="1" si="245"/>
        <v>0</v>
      </c>
      <c r="AE63" s="58">
        <f t="shared" ca="1" si="245"/>
        <v>0</v>
      </c>
      <c r="AF63" s="58">
        <f t="shared" ca="1" si="245"/>
        <v>0</v>
      </c>
      <c r="AG63" s="58">
        <f t="shared" ca="1" si="245"/>
        <v>0</v>
      </c>
      <c r="AH63" s="58">
        <f t="shared" ca="1" si="245"/>
        <v>0</v>
      </c>
      <c r="AI63" s="58">
        <f t="shared" ca="1" si="245"/>
        <v>0</v>
      </c>
      <c r="AJ63" s="58">
        <f t="shared" ref="AJ63:BO63" ca="1" si="246">-IF(AJ18="stabilized",AJ30*AJ24*AJ11,0)</f>
        <v>0</v>
      </c>
      <c r="AK63" s="58">
        <f t="shared" ca="1" si="246"/>
        <v>0</v>
      </c>
      <c r="AL63" s="58">
        <f t="shared" ca="1" si="246"/>
        <v>0</v>
      </c>
      <c r="AM63" s="58">
        <f t="shared" ca="1" si="246"/>
        <v>0</v>
      </c>
      <c r="AN63" s="58">
        <f t="shared" ca="1" si="246"/>
        <v>0</v>
      </c>
      <c r="AO63" s="58">
        <f t="shared" ca="1" si="246"/>
        <v>0</v>
      </c>
      <c r="AP63" s="58">
        <f t="shared" ca="1" si="246"/>
        <v>0</v>
      </c>
      <c r="AQ63" s="58">
        <f t="shared" ca="1" si="246"/>
        <v>0</v>
      </c>
      <c r="AR63" s="58">
        <f t="shared" ca="1" si="246"/>
        <v>0</v>
      </c>
      <c r="AS63" s="58">
        <f t="shared" ca="1" si="246"/>
        <v>0</v>
      </c>
      <c r="AT63" s="58">
        <f t="shared" ca="1" si="246"/>
        <v>0</v>
      </c>
      <c r="AU63" s="58">
        <f t="shared" ca="1" si="246"/>
        <v>0</v>
      </c>
      <c r="AV63" s="58">
        <f t="shared" ca="1" si="246"/>
        <v>0</v>
      </c>
      <c r="AW63" s="58">
        <f t="shared" ca="1" si="246"/>
        <v>0</v>
      </c>
      <c r="AX63" s="58">
        <f t="shared" ca="1" si="246"/>
        <v>0</v>
      </c>
      <c r="AY63" s="58">
        <f t="shared" ca="1" si="246"/>
        <v>0</v>
      </c>
      <c r="AZ63" s="58">
        <f t="shared" ca="1" si="246"/>
        <v>0</v>
      </c>
      <c r="BA63" s="58">
        <f t="shared" ca="1" si="246"/>
        <v>0</v>
      </c>
      <c r="BB63" s="58">
        <f t="shared" ca="1" si="246"/>
        <v>0</v>
      </c>
      <c r="BC63" s="58">
        <f t="shared" ca="1" si="246"/>
        <v>0</v>
      </c>
      <c r="BD63" s="58">
        <f t="shared" ca="1" si="246"/>
        <v>0</v>
      </c>
      <c r="BE63" s="58">
        <f t="shared" ca="1" si="246"/>
        <v>0</v>
      </c>
      <c r="BF63" s="58">
        <f t="shared" ca="1" si="246"/>
        <v>0</v>
      </c>
      <c r="BG63" s="58">
        <f t="shared" ca="1" si="246"/>
        <v>0</v>
      </c>
      <c r="BH63" s="58">
        <f t="shared" ca="1" si="246"/>
        <v>0</v>
      </c>
      <c r="BI63" s="58">
        <f t="shared" ca="1" si="246"/>
        <v>0</v>
      </c>
      <c r="BJ63" s="58">
        <f t="shared" ca="1" si="246"/>
        <v>0</v>
      </c>
      <c r="BK63" s="58">
        <f t="shared" ca="1" si="246"/>
        <v>0</v>
      </c>
      <c r="BL63" s="58">
        <f t="shared" ca="1" si="246"/>
        <v>0</v>
      </c>
      <c r="BM63" s="58">
        <f t="shared" ca="1" si="246"/>
        <v>0</v>
      </c>
      <c r="BN63" s="58">
        <f t="shared" ca="1" si="246"/>
        <v>0</v>
      </c>
      <c r="BO63" s="58">
        <f t="shared" ca="1" si="246"/>
        <v>0</v>
      </c>
      <c r="BP63" s="58">
        <f t="shared" ref="BP63:CU63" ca="1" si="247">-IF(BP18="stabilized",BP30*BP24*BP11,0)</f>
        <v>0</v>
      </c>
      <c r="BQ63" s="58">
        <f t="shared" ca="1" si="247"/>
        <v>0</v>
      </c>
      <c r="BR63" s="58">
        <f t="shared" ca="1" si="247"/>
        <v>0</v>
      </c>
      <c r="BS63" s="58">
        <f t="shared" ca="1" si="247"/>
        <v>0</v>
      </c>
      <c r="BT63" s="58">
        <f t="shared" ca="1" si="247"/>
        <v>0</v>
      </c>
      <c r="BU63" s="58">
        <f t="shared" ca="1" si="247"/>
        <v>0</v>
      </c>
      <c r="BV63" s="58">
        <f t="shared" ca="1" si="247"/>
        <v>0</v>
      </c>
      <c r="BW63" s="58">
        <f t="shared" ca="1" si="247"/>
        <v>0</v>
      </c>
      <c r="BX63" s="58">
        <f t="shared" ca="1" si="247"/>
        <v>0</v>
      </c>
      <c r="BY63" s="58">
        <f t="shared" ca="1" si="247"/>
        <v>0</v>
      </c>
      <c r="BZ63" s="58">
        <f t="shared" ca="1" si="247"/>
        <v>0</v>
      </c>
      <c r="CA63" s="58">
        <f t="shared" ca="1" si="247"/>
        <v>0</v>
      </c>
      <c r="CB63" s="58">
        <f t="shared" ca="1" si="247"/>
        <v>0</v>
      </c>
      <c r="CC63" s="58">
        <f t="shared" ca="1" si="247"/>
        <v>0</v>
      </c>
      <c r="CD63" s="58">
        <f t="shared" ca="1" si="247"/>
        <v>0</v>
      </c>
      <c r="CE63" s="58">
        <f t="shared" ca="1" si="247"/>
        <v>0</v>
      </c>
      <c r="CF63" s="58">
        <f t="shared" ca="1" si="247"/>
        <v>0</v>
      </c>
      <c r="CG63" s="58">
        <f t="shared" ca="1" si="247"/>
        <v>0</v>
      </c>
      <c r="CH63" s="58">
        <f t="shared" ca="1" si="247"/>
        <v>0</v>
      </c>
      <c r="CI63" s="58">
        <f t="shared" ca="1" si="247"/>
        <v>0</v>
      </c>
      <c r="CJ63" s="58">
        <f t="shared" ca="1" si="247"/>
        <v>0</v>
      </c>
      <c r="CK63" s="58">
        <f t="shared" ca="1" si="247"/>
        <v>0</v>
      </c>
      <c r="CL63" s="58">
        <f t="shared" ca="1" si="247"/>
        <v>0</v>
      </c>
      <c r="CM63" s="58">
        <f t="shared" ca="1" si="247"/>
        <v>0</v>
      </c>
      <c r="CN63" s="58">
        <f t="shared" ca="1" si="247"/>
        <v>0</v>
      </c>
      <c r="CO63" s="58">
        <f t="shared" ca="1" si="247"/>
        <v>0</v>
      </c>
      <c r="CP63" s="58">
        <f t="shared" ca="1" si="247"/>
        <v>0</v>
      </c>
      <c r="CQ63" s="58">
        <f t="shared" ca="1" si="247"/>
        <v>0</v>
      </c>
      <c r="CR63" s="58">
        <f t="shared" ca="1" si="247"/>
        <v>0</v>
      </c>
      <c r="CS63" s="58">
        <f t="shared" ca="1" si="247"/>
        <v>0</v>
      </c>
      <c r="CT63" s="58">
        <f t="shared" ca="1" si="247"/>
        <v>0</v>
      </c>
      <c r="CU63" s="58">
        <f t="shared" ca="1" si="247"/>
        <v>0</v>
      </c>
      <c r="CV63" s="58">
        <f t="shared" ref="CV63:DT63" ca="1" si="248">-IF(CV18="stabilized",CV30*CV24*CV11,0)</f>
        <v>0</v>
      </c>
      <c r="CW63" s="58">
        <f t="shared" ca="1" si="248"/>
        <v>0</v>
      </c>
      <c r="CX63" s="58">
        <f t="shared" ca="1" si="248"/>
        <v>0</v>
      </c>
      <c r="CY63" s="58">
        <f t="shared" ca="1" si="248"/>
        <v>0</v>
      </c>
      <c r="CZ63" s="58">
        <f t="shared" ca="1" si="248"/>
        <v>0</v>
      </c>
      <c r="DA63" s="58">
        <f t="shared" ca="1" si="248"/>
        <v>0</v>
      </c>
      <c r="DB63" s="58">
        <f t="shared" ca="1" si="248"/>
        <v>0</v>
      </c>
      <c r="DC63" s="58">
        <f t="shared" ca="1" si="248"/>
        <v>0</v>
      </c>
      <c r="DD63" s="58">
        <f t="shared" ca="1" si="248"/>
        <v>0</v>
      </c>
      <c r="DE63" s="58">
        <f t="shared" ca="1" si="248"/>
        <v>0</v>
      </c>
      <c r="DF63" s="58">
        <f t="shared" ca="1" si="248"/>
        <v>0</v>
      </c>
      <c r="DG63" s="58">
        <f t="shared" ca="1" si="248"/>
        <v>0</v>
      </c>
      <c r="DH63" s="58">
        <f t="shared" ca="1" si="248"/>
        <v>0</v>
      </c>
      <c r="DI63" s="58">
        <f t="shared" ca="1" si="248"/>
        <v>0</v>
      </c>
      <c r="DJ63" s="58">
        <f t="shared" ca="1" si="248"/>
        <v>0</v>
      </c>
      <c r="DK63" s="58">
        <f t="shared" ca="1" si="248"/>
        <v>0</v>
      </c>
      <c r="DL63" s="58">
        <f t="shared" ca="1" si="248"/>
        <v>0</v>
      </c>
      <c r="DM63" s="58">
        <f t="shared" ca="1" si="248"/>
        <v>0</v>
      </c>
      <c r="DN63" s="58">
        <f t="shared" ca="1" si="248"/>
        <v>0</v>
      </c>
      <c r="DO63" s="58">
        <f t="shared" ca="1" si="248"/>
        <v>0</v>
      </c>
      <c r="DP63" s="58">
        <f t="shared" ca="1" si="248"/>
        <v>0</v>
      </c>
      <c r="DQ63" s="58">
        <f t="shared" ca="1" si="248"/>
        <v>0</v>
      </c>
      <c r="DR63" s="58">
        <f t="shared" ca="1" si="248"/>
        <v>0</v>
      </c>
      <c r="DS63" s="58">
        <f t="shared" ca="1" si="248"/>
        <v>0</v>
      </c>
      <c r="DT63" s="136">
        <f t="shared" ca="1" si="248"/>
        <v>0</v>
      </c>
      <c r="DV63" s="135">
        <f t="shared" ca="1" si="240"/>
        <v>0</v>
      </c>
      <c r="DW63" s="58">
        <f t="shared" ca="1" si="240"/>
        <v>0</v>
      </c>
      <c r="DX63" s="58">
        <f t="shared" ca="1" si="240"/>
        <v>0</v>
      </c>
      <c r="DY63" s="58">
        <f t="shared" ca="1" si="240"/>
        <v>0</v>
      </c>
      <c r="DZ63" s="58">
        <f t="shared" ca="1" si="240"/>
        <v>0</v>
      </c>
      <c r="EA63" s="58">
        <f t="shared" ca="1" si="240"/>
        <v>0</v>
      </c>
      <c r="EB63" s="58">
        <f t="shared" ca="1" si="240"/>
        <v>0</v>
      </c>
      <c r="EC63" s="58">
        <f t="shared" ca="1" si="240"/>
        <v>0</v>
      </c>
      <c r="ED63" s="58">
        <f t="shared" ca="1" si="240"/>
        <v>0</v>
      </c>
      <c r="EE63" s="58">
        <f t="shared" ca="1" si="240"/>
        <v>0</v>
      </c>
      <c r="EF63" s="136">
        <f t="shared" ca="1" si="240"/>
        <v>0</v>
      </c>
    </row>
    <row r="64" spans="1:136" s="49" customFormat="1" ht="15.75" customHeight="1">
      <c r="A64" s="59"/>
      <c r="B64" s="253" t="s">
        <v>716</v>
      </c>
      <c r="C64" s="238"/>
      <c r="D64" s="58">
        <f t="shared" ref="D64:AI64" ca="1" si="249">-IF(D18="stabilized",D31*D24*D12,0)</f>
        <v>0</v>
      </c>
      <c r="E64" s="58">
        <f t="shared" ca="1" si="249"/>
        <v>0</v>
      </c>
      <c r="F64" s="58">
        <f t="shared" ca="1" si="249"/>
        <v>0</v>
      </c>
      <c r="G64" s="58">
        <f t="shared" ca="1" si="249"/>
        <v>0</v>
      </c>
      <c r="H64" s="58">
        <f t="shared" ca="1" si="249"/>
        <v>0</v>
      </c>
      <c r="I64" s="58">
        <f t="shared" ca="1" si="249"/>
        <v>0</v>
      </c>
      <c r="J64" s="58">
        <f t="shared" ca="1" si="249"/>
        <v>0</v>
      </c>
      <c r="K64" s="58">
        <f t="shared" ca="1" si="249"/>
        <v>0</v>
      </c>
      <c r="L64" s="58">
        <f t="shared" ca="1" si="249"/>
        <v>0</v>
      </c>
      <c r="M64" s="58">
        <f t="shared" ca="1" si="249"/>
        <v>0</v>
      </c>
      <c r="N64" s="58">
        <f t="shared" ca="1" si="249"/>
        <v>0</v>
      </c>
      <c r="O64" s="58">
        <f t="shared" ca="1" si="249"/>
        <v>0</v>
      </c>
      <c r="P64" s="58">
        <f t="shared" ca="1" si="249"/>
        <v>0</v>
      </c>
      <c r="Q64" s="58">
        <f t="shared" ca="1" si="249"/>
        <v>0</v>
      </c>
      <c r="R64" s="58">
        <f t="shared" ca="1" si="249"/>
        <v>0</v>
      </c>
      <c r="S64" s="58">
        <f t="shared" ca="1" si="249"/>
        <v>0</v>
      </c>
      <c r="T64" s="58">
        <f t="shared" ca="1" si="249"/>
        <v>0</v>
      </c>
      <c r="U64" s="58">
        <f t="shared" ca="1" si="249"/>
        <v>0</v>
      </c>
      <c r="V64" s="58">
        <f t="shared" ca="1" si="249"/>
        <v>0</v>
      </c>
      <c r="W64" s="58">
        <f t="shared" ca="1" si="249"/>
        <v>0</v>
      </c>
      <c r="X64" s="58">
        <f t="shared" ca="1" si="249"/>
        <v>0</v>
      </c>
      <c r="Y64" s="58">
        <f t="shared" ca="1" si="249"/>
        <v>0</v>
      </c>
      <c r="Z64" s="58">
        <f t="shared" ca="1" si="249"/>
        <v>0</v>
      </c>
      <c r="AA64" s="58">
        <f t="shared" ca="1" si="249"/>
        <v>0</v>
      </c>
      <c r="AB64" s="58">
        <f t="shared" ca="1" si="249"/>
        <v>0</v>
      </c>
      <c r="AC64" s="58">
        <f t="shared" ca="1" si="249"/>
        <v>0</v>
      </c>
      <c r="AD64" s="58">
        <f t="shared" ca="1" si="249"/>
        <v>0</v>
      </c>
      <c r="AE64" s="58">
        <f t="shared" ca="1" si="249"/>
        <v>0</v>
      </c>
      <c r="AF64" s="58">
        <f t="shared" ca="1" si="249"/>
        <v>0</v>
      </c>
      <c r="AG64" s="58">
        <f t="shared" ca="1" si="249"/>
        <v>0</v>
      </c>
      <c r="AH64" s="58">
        <f t="shared" ca="1" si="249"/>
        <v>0</v>
      </c>
      <c r="AI64" s="58">
        <f t="shared" ca="1" si="249"/>
        <v>0</v>
      </c>
      <c r="AJ64" s="58">
        <f t="shared" ref="AJ64:BO64" ca="1" si="250">-IF(AJ18="stabilized",AJ31*AJ24*AJ12,0)</f>
        <v>0</v>
      </c>
      <c r="AK64" s="58">
        <f t="shared" ca="1" si="250"/>
        <v>0</v>
      </c>
      <c r="AL64" s="58">
        <f t="shared" ca="1" si="250"/>
        <v>0</v>
      </c>
      <c r="AM64" s="58">
        <f t="shared" ca="1" si="250"/>
        <v>0</v>
      </c>
      <c r="AN64" s="58">
        <f t="shared" ca="1" si="250"/>
        <v>0</v>
      </c>
      <c r="AO64" s="58">
        <f t="shared" ca="1" si="250"/>
        <v>0</v>
      </c>
      <c r="AP64" s="58">
        <f t="shared" ca="1" si="250"/>
        <v>0</v>
      </c>
      <c r="AQ64" s="58">
        <f t="shared" ca="1" si="250"/>
        <v>0</v>
      </c>
      <c r="AR64" s="58">
        <f t="shared" ca="1" si="250"/>
        <v>0</v>
      </c>
      <c r="AS64" s="58">
        <f t="shared" ca="1" si="250"/>
        <v>0</v>
      </c>
      <c r="AT64" s="58">
        <f t="shared" ca="1" si="250"/>
        <v>0</v>
      </c>
      <c r="AU64" s="58">
        <f t="shared" ca="1" si="250"/>
        <v>0</v>
      </c>
      <c r="AV64" s="58">
        <f t="shared" ca="1" si="250"/>
        <v>0</v>
      </c>
      <c r="AW64" s="58">
        <f t="shared" ca="1" si="250"/>
        <v>0</v>
      </c>
      <c r="AX64" s="58">
        <f t="shared" ca="1" si="250"/>
        <v>0</v>
      </c>
      <c r="AY64" s="58">
        <f t="shared" ca="1" si="250"/>
        <v>0</v>
      </c>
      <c r="AZ64" s="58">
        <f t="shared" ca="1" si="250"/>
        <v>0</v>
      </c>
      <c r="BA64" s="58">
        <f t="shared" ca="1" si="250"/>
        <v>0</v>
      </c>
      <c r="BB64" s="58">
        <f t="shared" ca="1" si="250"/>
        <v>0</v>
      </c>
      <c r="BC64" s="58">
        <f t="shared" ca="1" si="250"/>
        <v>0</v>
      </c>
      <c r="BD64" s="58">
        <f t="shared" ca="1" si="250"/>
        <v>0</v>
      </c>
      <c r="BE64" s="58">
        <f t="shared" ca="1" si="250"/>
        <v>0</v>
      </c>
      <c r="BF64" s="58">
        <f t="shared" ca="1" si="250"/>
        <v>0</v>
      </c>
      <c r="BG64" s="58">
        <f t="shared" ca="1" si="250"/>
        <v>0</v>
      </c>
      <c r="BH64" s="58">
        <f t="shared" ca="1" si="250"/>
        <v>0</v>
      </c>
      <c r="BI64" s="58">
        <f t="shared" ca="1" si="250"/>
        <v>0</v>
      </c>
      <c r="BJ64" s="58">
        <f t="shared" ca="1" si="250"/>
        <v>0</v>
      </c>
      <c r="BK64" s="58">
        <f t="shared" ca="1" si="250"/>
        <v>0</v>
      </c>
      <c r="BL64" s="58">
        <f t="shared" ca="1" si="250"/>
        <v>0</v>
      </c>
      <c r="BM64" s="58">
        <f t="shared" ca="1" si="250"/>
        <v>0</v>
      </c>
      <c r="BN64" s="58">
        <f t="shared" ca="1" si="250"/>
        <v>0</v>
      </c>
      <c r="BO64" s="58">
        <f t="shared" ca="1" si="250"/>
        <v>0</v>
      </c>
      <c r="BP64" s="58">
        <f t="shared" ref="BP64:CU64" ca="1" si="251">-IF(BP18="stabilized",BP31*BP24*BP12,0)</f>
        <v>0</v>
      </c>
      <c r="BQ64" s="58">
        <f t="shared" ca="1" si="251"/>
        <v>0</v>
      </c>
      <c r="BR64" s="58">
        <f t="shared" ca="1" si="251"/>
        <v>0</v>
      </c>
      <c r="BS64" s="58">
        <f t="shared" ca="1" si="251"/>
        <v>0</v>
      </c>
      <c r="BT64" s="58">
        <f t="shared" ca="1" si="251"/>
        <v>0</v>
      </c>
      <c r="BU64" s="58">
        <f t="shared" ca="1" si="251"/>
        <v>0</v>
      </c>
      <c r="BV64" s="58">
        <f t="shared" ca="1" si="251"/>
        <v>0</v>
      </c>
      <c r="BW64" s="58">
        <f t="shared" ca="1" si="251"/>
        <v>0</v>
      </c>
      <c r="BX64" s="58">
        <f t="shared" ca="1" si="251"/>
        <v>0</v>
      </c>
      <c r="BY64" s="58">
        <f t="shared" ca="1" si="251"/>
        <v>0</v>
      </c>
      <c r="BZ64" s="58">
        <f t="shared" ca="1" si="251"/>
        <v>0</v>
      </c>
      <c r="CA64" s="58">
        <f t="shared" ca="1" si="251"/>
        <v>0</v>
      </c>
      <c r="CB64" s="58">
        <f t="shared" ca="1" si="251"/>
        <v>0</v>
      </c>
      <c r="CC64" s="58">
        <f t="shared" ca="1" si="251"/>
        <v>0</v>
      </c>
      <c r="CD64" s="58">
        <f t="shared" ca="1" si="251"/>
        <v>0</v>
      </c>
      <c r="CE64" s="58">
        <f t="shared" ca="1" si="251"/>
        <v>0</v>
      </c>
      <c r="CF64" s="58">
        <f t="shared" ca="1" si="251"/>
        <v>0</v>
      </c>
      <c r="CG64" s="58">
        <f t="shared" ca="1" si="251"/>
        <v>0</v>
      </c>
      <c r="CH64" s="58">
        <f t="shared" ca="1" si="251"/>
        <v>0</v>
      </c>
      <c r="CI64" s="58">
        <f t="shared" ca="1" si="251"/>
        <v>0</v>
      </c>
      <c r="CJ64" s="58">
        <f t="shared" ca="1" si="251"/>
        <v>0</v>
      </c>
      <c r="CK64" s="58">
        <f t="shared" ca="1" si="251"/>
        <v>0</v>
      </c>
      <c r="CL64" s="58">
        <f t="shared" ca="1" si="251"/>
        <v>0</v>
      </c>
      <c r="CM64" s="58">
        <f t="shared" ca="1" si="251"/>
        <v>0</v>
      </c>
      <c r="CN64" s="58">
        <f t="shared" ca="1" si="251"/>
        <v>0</v>
      </c>
      <c r="CO64" s="58">
        <f t="shared" ca="1" si="251"/>
        <v>0</v>
      </c>
      <c r="CP64" s="58">
        <f t="shared" ca="1" si="251"/>
        <v>0</v>
      </c>
      <c r="CQ64" s="58">
        <f t="shared" ca="1" si="251"/>
        <v>0</v>
      </c>
      <c r="CR64" s="58">
        <f t="shared" ca="1" si="251"/>
        <v>0</v>
      </c>
      <c r="CS64" s="58">
        <f t="shared" ca="1" si="251"/>
        <v>0</v>
      </c>
      <c r="CT64" s="58">
        <f t="shared" ca="1" si="251"/>
        <v>0</v>
      </c>
      <c r="CU64" s="58">
        <f t="shared" ca="1" si="251"/>
        <v>0</v>
      </c>
      <c r="CV64" s="58">
        <f t="shared" ref="CV64:DT64" ca="1" si="252">-IF(CV18="stabilized",CV31*CV24*CV12,0)</f>
        <v>0</v>
      </c>
      <c r="CW64" s="58">
        <f t="shared" ca="1" si="252"/>
        <v>0</v>
      </c>
      <c r="CX64" s="58">
        <f t="shared" ca="1" si="252"/>
        <v>0</v>
      </c>
      <c r="CY64" s="58">
        <f t="shared" ca="1" si="252"/>
        <v>0</v>
      </c>
      <c r="CZ64" s="58">
        <f t="shared" ca="1" si="252"/>
        <v>0</v>
      </c>
      <c r="DA64" s="58">
        <f t="shared" ca="1" si="252"/>
        <v>0</v>
      </c>
      <c r="DB64" s="58">
        <f t="shared" ca="1" si="252"/>
        <v>0</v>
      </c>
      <c r="DC64" s="58">
        <f t="shared" ca="1" si="252"/>
        <v>0</v>
      </c>
      <c r="DD64" s="58">
        <f t="shared" ca="1" si="252"/>
        <v>0</v>
      </c>
      <c r="DE64" s="58">
        <f t="shared" ca="1" si="252"/>
        <v>0</v>
      </c>
      <c r="DF64" s="58">
        <f t="shared" ca="1" si="252"/>
        <v>0</v>
      </c>
      <c r="DG64" s="58">
        <f t="shared" ca="1" si="252"/>
        <v>0</v>
      </c>
      <c r="DH64" s="58">
        <f t="shared" ca="1" si="252"/>
        <v>0</v>
      </c>
      <c r="DI64" s="58">
        <f t="shared" ca="1" si="252"/>
        <v>0</v>
      </c>
      <c r="DJ64" s="58">
        <f t="shared" ca="1" si="252"/>
        <v>0</v>
      </c>
      <c r="DK64" s="58">
        <f t="shared" ca="1" si="252"/>
        <v>0</v>
      </c>
      <c r="DL64" s="58">
        <f t="shared" ca="1" si="252"/>
        <v>0</v>
      </c>
      <c r="DM64" s="58">
        <f t="shared" ca="1" si="252"/>
        <v>0</v>
      </c>
      <c r="DN64" s="58">
        <f t="shared" ca="1" si="252"/>
        <v>0</v>
      </c>
      <c r="DO64" s="58">
        <f t="shared" ca="1" si="252"/>
        <v>0</v>
      </c>
      <c r="DP64" s="58">
        <f t="shared" ca="1" si="252"/>
        <v>0</v>
      </c>
      <c r="DQ64" s="58">
        <f t="shared" ca="1" si="252"/>
        <v>0</v>
      </c>
      <c r="DR64" s="58">
        <f t="shared" ca="1" si="252"/>
        <v>0</v>
      </c>
      <c r="DS64" s="58">
        <f t="shared" ca="1" si="252"/>
        <v>0</v>
      </c>
      <c r="DT64" s="136">
        <f t="shared" ca="1" si="252"/>
        <v>0</v>
      </c>
      <c r="DV64" s="135">
        <f t="shared" ca="1" si="240"/>
        <v>0</v>
      </c>
      <c r="DW64" s="58">
        <f t="shared" ca="1" si="240"/>
        <v>0</v>
      </c>
      <c r="DX64" s="58">
        <f t="shared" ca="1" si="240"/>
        <v>0</v>
      </c>
      <c r="DY64" s="58">
        <f t="shared" ca="1" si="240"/>
        <v>0</v>
      </c>
      <c r="DZ64" s="58">
        <f t="shared" ca="1" si="240"/>
        <v>0</v>
      </c>
      <c r="EA64" s="58">
        <f t="shared" ca="1" si="240"/>
        <v>0</v>
      </c>
      <c r="EB64" s="58">
        <f t="shared" ca="1" si="240"/>
        <v>0</v>
      </c>
      <c r="EC64" s="58">
        <f t="shared" ca="1" si="240"/>
        <v>0</v>
      </c>
      <c r="ED64" s="58">
        <f t="shared" ca="1" si="240"/>
        <v>0</v>
      </c>
      <c r="EE64" s="58">
        <f t="shared" ca="1" si="240"/>
        <v>0</v>
      </c>
      <c r="EF64" s="136">
        <f t="shared" ca="1" si="240"/>
        <v>0</v>
      </c>
    </row>
    <row r="65" spans="1:136" s="49" customFormat="1" ht="15.75" customHeight="1">
      <c r="A65" s="59"/>
      <c r="B65" s="253" t="s">
        <v>237</v>
      </c>
      <c r="C65" s="238">
        <f>-SUM(C57:C64)*'PERPETUITY MIDDLEMAN INPUT TAB'!$C$24</f>
        <v>-2504.152</v>
      </c>
      <c r="D65" s="58">
        <f ca="1">-SUM(D57:D64)*'PERPETUITY MIDDLEMAN INPUT TAB'!$C$24</f>
        <v>0</v>
      </c>
      <c r="E65" s="58">
        <f ca="1">-SUM(E57:E64)*'PERPETUITY MIDDLEMAN INPUT TAB'!$C$24</f>
        <v>0</v>
      </c>
      <c r="F65" s="58">
        <f ca="1">-SUM(F57:F64)*'PERPETUITY MIDDLEMAN INPUT TAB'!$C$24</f>
        <v>0</v>
      </c>
      <c r="G65" s="58">
        <f ca="1">-SUM(G57:G64)*'PERPETUITY MIDDLEMAN INPUT TAB'!$C$24</f>
        <v>0</v>
      </c>
      <c r="H65" s="58">
        <f ca="1">-SUM(H57:H64)*'PERPETUITY MIDDLEMAN INPUT TAB'!$C$24</f>
        <v>0</v>
      </c>
      <c r="I65" s="58">
        <f ca="1">-SUM(I57:I64)*'PERPETUITY MIDDLEMAN INPUT TAB'!$C$24</f>
        <v>0</v>
      </c>
      <c r="J65" s="58">
        <f ca="1">-SUM(J57:J64)*'PERPETUITY MIDDLEMAN INPUT TAB'!$C$24</f>
        <v>0</v>
      </c>
      <c r="K65" s="58">
        <f ca="1">-SUM(K57:K64)*'PERPETUITY MIDDLEMAN INPUT TAB'!$C$24</f>
        <v>0</v>
      </c>
      <c r="L65" s="58">
        <f ca="1">-SUM(L57:L64)*'PERPETUITY MIDDLEMAN INPUT TAB'!$C$24</f>
        <v>0</v>
      </c>
      <c r="M65" s="58">
        <f ca="1">-SUM(M57:M64)*'PERPETUITY MIDDLEMAN INPUT TAB'!$C$24</f>
        <v>0</v>
      </c>
      <c r="N65" s="58">
        <f ca="1">-SUM(N57:N64)*'PERPETUITY MIDDLEMAN INPUT TAB'!$C$24</f>
        <v>0</v>
      </c>
      <c r="O65" s="58">
        <f ca="1">-SUM(O57:O64)*'PERPETUITY MIDDLEMAN INPUT TAB'!$C$24</f>
        <v>0</v>
      </c>
      <c r="P65" s="58">
        <f ca="1">-SUM(P57:P64)*'PERPETUITY MIDDLEMAN INPUT TAB'!$C$24</f>
        <v>0</v>
      </c>
      <c r="Q65" s="58">
        <f ca="1">-SUM(Q57:Q64)*'PERPETUITY MIDDLEMAN INPUT TAB'!$C$24</f>
        <v>0</v>
      </c>
      <c r="R65" s="58">
        <f ca="1">-SUM(R57:R64)*'PERPETUITY MIDDLEMAN INPUT TAB'!$C$24</f>
        <v>-11.330126207510657</v>
      </c>
      <c r="S65" s="58">
        <f ca="1">-SUM(S57:S64)*'PERPETUITY MIDDLEMAN INPUT TAB'!$C$24</f>
        <v>-252.75701918669711</v>
      </c>
      <c r="T65" s="58">
        <f ca="1">-SUM(T57:T64)*'PERPETUITY MIDDLEMAN INPUT TAB'!$C$24</f>
        <v>-495.12259568199335</v>
      </c>
      <c r="U65" s="58">
        <f ca="1">-SUM(U57:U64)*'PERPETUITY MIDDLEMAN INPUT TAB'!$C$24</f>
        <v>-738.42960407517853</v>
      </c>
      <c r="V65" s="58">
        <f ca="1">-SUM(V57:V64)*'PERPETUITY MIDDLEMAN INPUT TAB'!$C$24</f>
        <v>-982.68079993730839</v>
      </c>
      <c r="W65" s="58">
        <f ca="1">-SUM(W57:W64)*'PERPETUITY MIDDLEMAN INPUT TAB'!$C$24</f>
        <v>-1227.8789460464573</v>
      </c>
      <c r="X65" s="58">
        <f ca="1">-SUM(X57:X64)*'PERPETUITY MIDDLEMAN INPUT TAB'!$C$24</f>
        <v>-1474.0268124055028</v>
      </c>
      <c r="Y65" s="58">
        <f ca="1">-SUM(Y57:Y64)*'PERPETUITY MIDDLEMAN INPUT TAB'!$C$24</f>
        <v>-1721.127176259952</v>
      </c>
      <c r="Z65" s="58">
        <f ca="1">-SUM(Z57:Z64)*'PERPETUITY MIDDLEMAN INPUT TAB'!$C$24</f>
        <v>-1969.1828221158103</v>
      </c>
      <c r="AA65" s="58">
        <f ca="1">-SUM(AA57:AA64)*'PERPETUITY MIDDLEMAN INPUT TAB'!$C$24</f>
        <v>-2218.1965417574957</v>
      </c>
      <c r="AB65" s="58">
        <f ca="1">-SUM(AB57:AB64)*'PERPETUITY MIDDLEMAN INPUT TAB'!$C$24</f>
        <v>-2621.1437016147365</v>
      </c>
      <c r="AC65" s="58">
        <f ca="1">-SUM(AC57:AC64)*'PERPETUITY MIDDLEMAN INPUT TAB'!$C$24</f>
        <v>-2626.4479635111998</v>
      </c>
      <c r="AD65" s="58">
        <f ca="1">-SUM(AD57:AD64)*'PERPETUITY MIDDLEMAN INPUT TAB'!$C$24</f>
        <v>-2631.7629888676906</v>
      </c>
      <c r="AE65" s="58">
        <f ca="1">-SUM(AE57:AE64)*'PERPETUITY MIDDLEMAN INPUT TAB'!$C$24</f>
        <v>-2637.0887995984663</v>
      </c>
      <c r="AF65" s="58">
        <f ca="1">-SUM(AF57:AF64)*'PERPETUITY MIDDLEMAN INPUT TAB'!$C$24</f>
        <v>-2642.4254176625873</v>
      </c>
      <c r="AG65" s="58">
        <f ca="1">-SUM(AG57:AG64)*'PERPETUITY MIDDLEMAN INPUT TAB'!$C$24</f>
        <v>-2647.7728650639988</v>
      </c>
      <c r="AH65" s="58">
        <f ca="1">-SUM(AH57:AH64)*'PERPETUITY MIDDLEMAN INPUT TAB'!$C$24</f>
        <v>-2653.1311638516277</v>
      </c>
      <c r="AI65" s="58">
        <f ca="1">-SUM(AI57:AI64)*'PERPETUITY MIDDLEMAN INPUT TAB'!$C$24</f>
        <v>-2658.5003361194754</v>
      </c>
      <c r="AJ65" s="58">
        <f ca="1">-SUM(AJ57:AJ64)*'PERPETUITY MIDDLEMAN INPUT TAB'!$C$24</f>
        <v>-2663.8804040067098</v>
      </c>
      <c r="AK65" s="58">
        <f ca="1">-SUM(AK57:AK64)*'PERPETUITY MIDDLEMAN INPUT TAB'!$C$24</f>
        <v>-2669.2713896977557</v>
      </c>
      <c r="AL65" s="58">
        <f ca="1">-SUM(AL57:AL64)*'PERPETUITY MIDDLEMAN INPUT TAB'!$C$24</f>
        <v>-2674.6733154223916</v>
      </c>
      <c r="AM65" s="58">
        <f ca="1">-SUM(AM57:AM64)*'PERPETUITY MIDDLEMAN INPUT TAB'!$C$24</f>
        <v>-2680.0862034558395</v>
      </c>
      <c r="AN65" s="58">
        <f ca="1">-SUM(AN57:AN64)*'PERPETUITY MIDDLEMAN INPUT TAB'!$C$24</f>
        <v>-2685.5100761188614</v>
      </c>
      <c r="AO65" s="58">
        <f ca="1">-SUM(AO57:AO64)*'PERPETUITY MIDDLEMAN INPUT TAB'!$C$24</f>
        <v>-2691.1581050330678</v>
      </c>
      <c r="AP65" s="58">
        <f ca="1">-SUM(AP57:AP64)*'PERPETUITY MIDDLEMAN INPUT TAB'!$C$24</f>
        <v>-2696.8180337148187</v>
      </c>
      <c r="AQ65" s="58">
        <f ca="1">-SUM(AQ57:AQ64)*'PERPETUITY MIDDLEMAN INPUT TAB'!$C$24</f>
        <v>-2702.4898872878957</v>
      </c>
      <c r="AR65" s="58">
        <f ca="1">-SUM(AR57:AR64)*'PERPETUITY MIDDLEMAN INPUT TAB'!$C$24</f>
        <v>-2708.1736909292576</v>
      </c>
      <c r="AS65" s="58">
        <f ca="1">-SUM(AS57:AS64)*'PERPETUITY MIDDLEMAN INPUT TAB'!$C$24</f>
        <v>-2713.8694698691465</v>
      </c>
      <c r="AT65" s="58">
        <f ca="1">-SUM(AT57:AT64)*'PERPETUITY MIDDLEMAN INPUT TAB'!$C$24</f>
        <v>-2719.5772493912036</v>
      </c>
      <c r="AU65" s="58">
        <f ca="1">-SUM(AU57:AU64)*'PERPETUITY MIDDLEMAN INPUT TAB'!$C$24</f>
        <v>-2725.2970548325793</v>
      </c>
      <c r="AV65" s="58">
        <f ca="1">-SUM(AV57:AV64)*'PERPETUITY MIDDLEMAN INPUT TAB'!$C$24</f>
        <v>-2731.0289115840551</v>
      </c>
      <c r="AW65" s="58">
        <f ca="1">-SUM(AW57:AW64)*'PERPETUITY MIDDLEMAN INPUT TAB'!$C$24</f>
        <v>-2736.7728450901482</v>
      </c>
      <c r="AX65" s="58">
        <f ca="1">-SUM(AX57:AX64)*'PERPETUITY MIDDLEMAN INPUT TAB'!$C$24</f>
        <v>-2742.5288808492296</v>
      </c>
      <c r="AY65" s="58">
        <f ca="1">-SUM(AY57:AY64)*'PERPETUITY MIDDLEMAN INPUT TAB'!$C$24</f>
        <v>-2748.2970444136386</v>
      </c>
      <c r="AZ65" s="58">
        <f ca="1">-SUM(AZ57:AZ64)*'PERPETUITY MIDDLEMAN INPUT TAB'!$C$24</f>
        <v>-2754.0773613897968</v>
      </c>
      <c r="BA65" s="58">
        <f ca="1">-SUM(BA57:BA64)*'PERPETUITY MIDDLEMAN INPUT TAB'!$C$24</f>
        <v>-2760.088396909312</v>
      </c>
      <c r="BB65" s="58">
        <f ca="1">-SUM(BB57:BB64)*'PERPETUITY MIDDLEMAN INPUT TAB'!$C$24</f>
        <v>-2766.1125660088769</v>
      </c>
      <c r="BC65" s="58">
        <f ca="1">-SUM(BC57:BC64)*'PERPETUITY MIDDLEMAN INPUT TAB'!$C$24</f>
        <v>-2772.149897418758</v>
      </c>
      <c r="BD65" s="58">
        <f ca="1">-SUM(BD57:BD64)*'PERPETUITY MIDDLEMAN INPUT TAB'!$C$24</f>
        <v>-2778.2004199321518</v>
      </c>
      <c r="BE65" s="58">
        <f ca="1">-SUM(BE57:BE64)*'PERPETUITY MIDDLEMAN INPUT TAB'!$C$24</f>
        <v>-2784.2641624053299</v>
      </c>
      <c r="BF65" s="58">
        <f ca="1">-SUM(BF57:BF64)*'PERPETUITY MIDDLEMAN INPUT TAB'!$C$24</f>
        <v>-2790.3411537577758</v>
      </c>
      <c r="BG65" s="58">
        <f ca="1">-SUM(BG57:BG64)*'PERPETUITY MIDDLEMAN INPUT TAB'!$C$24</f>
        <v>-2796.4314229723195</v>
      </c>
      <c r="BH65" s="58">
        <f ca="1">-SUM(BH57:BH64)*'PERPETUITY MIDDLEMAN INPUT TAB'!$C$24</f>
        <v>-2802.5349990952814</v>
      </c>
      <c r="BI65" s="58">
        <f ca="1">-SUM(BI57:BI64)*'PERPETUITY MIDDLEMAN INPUT TAB'!$C$24</f>
        <v>-2808.6519112366095</v>
      </c>
      <c r="BJ65" s="58">
        <f ca="1">-SUM(BJ57:BJ64)*'PERPETUITY MIDDLEMAN INPUT TAB'!$C$24</f>
        <v>-2814.7821885700187</v>
      </c>
      <c r="BK65" s="58">
        <f ca="1">-SUM(BK57:BK64)*'PERPETUITY MIDDLEMAN INPUT TAB'!$C$24</f>
        <v>-2820.9258603331314</v>
      </c>
      <c r="BL65" s="58">
        <f ca="1">-SUM(BL57:BL64)*'PERPETUITY MIDDLEMAN INPUT TAB'!$C$24</f>
        <v>-2827.0829558276178</v>
      </c>
      <c r="BM65" s="58">
        <f ca="1">-SUM(BM57:BM64)*'PERPETUITY MIDDLEMAN INPUT TAB'!$C$24</f>
        <v>-2827.0829558276178</v>
      </c>
      <c r="BN65" s="58">
        <f ca="1">-SUM(BN57:BN64)*'PERPETUITY MIDDLEMAN INPUT TAB'!$C$24</f>
        <v>-2827.0829558276178</v>
      </c>
      <c r="BO65" s="58">
        <f ca="1">-SUM(BO57:BO64)*'PERPETUITY MIDDLEMAN INPUT TAB'!$C$24</f>
        <v>-2827.0829558276178</v>
      </c>
      <c r="BP65" s="58">
        <f ca="1">-SUM(BP57:BP64)*'PERPETUITY MIDDLEMAN INPUT TAB'!$C$24</f>
        <v>-2827.0829558276178</v>
      </c>
      <c r="BQ65" s="58">
        <f ca="1">-SUM(BQ57:BQ64)*'PERPETUITY MIDDLEMAN INPUT TAB'!$C$24</f>
        <v>-2827.0829558276178</v>
      </c>
      <c r="BR65" s="58">
        <f ca="1">-SUM(BR57:BR64)*'PERPETUITY MIDDLEMAN INPUT TAB'!$C$24</f>
        <v>-2827.0829558276178</v>
      </c>
      <c r="BS65" s="58">
        <f ca="1">-SUM(BS57:BS64)*'PERPETUITY MIDDLEMAN INPUT TAB'!$C$24</f>
        <v>-2827.0829558276178</v>
      </c>
      <c r="BT65" s="58">
        <f ca="1">-SUM(BT57:BT64)*'PERPETUITY MIDDLEMAN INPUT TAB'!$C$24</f>
        <v>-2827.0829558276178</v>
      </c>
      <c r="BU65" s="58">
        <f ca="1">-SUM(BU57:BU64)*'PERPETUITY MIDDLEMAN INPUT TAB'!$C$24</f>
        <v>-2827.0829558276178</v>
      </c>
      <c r="BV65" s="58">
        <f ca="1">-SUM(BV57:BV64)*'PERPETUITY MIDDLEMAN INPUT TAB'!$C$24</f>
        <v>-2827.0829558276178</v>
      </c>
      <c r="BW65" s="58">
        <f ca="1">-SUM(BW57:BW64)*'PERPETUITY MIDDLEMAN INPUT TAB'!$C$24</f>
        <v>-2827.0829558276178</v>
      </c>
      <c r="BX65" s="58">
        <f ca="1">-SUM(BX57:BX64)*'PERPETUITY MIDDLEMAN INPUT TAB'!$C$24</f>
        <v>-2827.0829558276178</v>
      </c>
      <c r="BY65" s="58">
        <f ca="1">-SUM(BY57:BY64)*'PERPETUITY MIDDLEMAN INPUT TAB'!$C$24</f>
        <v>-2827.0829558276178</v>
      </c>
      <c r="BZ65" s="58">
        <f ca="1">-SUM(BZ57:BZ64)*'PERPETUITY MIDDLEMAN INPUT TAB'!$C$24</f>
        <v>-2827.0829558276178</v>
      </c>
      <c r="CA65" s="58">
        <f ca="1">-SUM(CA57:CA64)*'PERPETUITY MIDDLEMAN INPUT TAB'!$C$24</f>
        <v>-2827.0829558276178</v>
      </c>
      <c r="CB65" s="58">
        <f ca="1">-SUM(CB57:CB64)*'PERPETUITY MIDDLEMAN INPUT TAB'!$C$24</f>
        <v>-2827.0829558276178</v>
      </c>
      <c r="CC65" s="58">
        <f ca="1">-SUM(CC57:CC64)*'PERPETUITY MIDDLEMAN INPUT TAB'!$C$24</f>
        <v>-2827.0829558276178</v>
      </c>
      <c r="CD65" s="58">
        <f ca="1">-SUM(CD57:CD64)*'PERPETUITY MIDDLEMAN INPUT TAB'!$C$24</f>
        <v>-2827.0829558276178</v>
      </c>
      <c r="CE65" s="58">
        <f ca="1">-SUM(CE57:CE64)*'PERPETUITY MIDDLEMAN INPUT TAB'!$C$24</f>
        <v>-2827.0829558276178</v>
      </c>
      <c r="CF65" s="58">
        <f ca="1">-SUM(CF57:CF64)*'PERPETUITY MIDDLEMAN INPUT TAB'!$C$24</f>
        <v>-2827.0829558276178</v>
      </c>
      <c r="CG65" s="58">
        <f ca="1">-SUM(CG57:CG64)*'PERPETUITY MIDDLEMAN INPUT TAB'!$C$24</f>
        <v>-2827.0829558276178</v>
      </c>
      <c r="CH65" s="58">
        <f ca="1">-SUM(CH57:CH64)*'PERPETUITY MIDDLEMAN INPUT TAB'!$C$24</f>
        <v>-2827.0829558276178</v>
      </c>
      <c r="CI65" s="58">
        <f ca="1">-SUM(CI57:CI64)*'PERPETUITY MIDDLEMAN INPUT TAB'!$C$24</f>
        <v>-2827.0829558276178</v>
      </c>
      <c r="CJ65" s="58">
        <f ca="1">-SUM(CJ57:CJ64)*'PERPETUITY MIDDLEMAN INPUT TAB'!$C$24</f>
        <v>-2827.0829558276178</v>
      </c>
      <c r="CK65" s="58">
        <f ca="1">-SUM(CK57:CK64)*'PERPETUITY MIDDLEMAN INPUT TAB'!$C$24</f>
        <v>-2827.0829558276178</v>
      </c>
      <c r="CL65" s="58">
        <f ca="1">-SUM(CL57:CL64)*'PERPETUITY MIDDLEMAN INPUT TAB'!$C$24</f>
        <v>-2827.0829558276178</v>
      </c>
      <c r="CM65" s="58">
        <f ca="1">-SUM(CM57:CM64)*'PERPETUITY MIDDLEMAN INPUT TAB'!$C$24</f>
        <v>-2827.0829558276178</v>
      </c>
      <c r="CN65" s="58">
        <f ca="1">-SUM(CN57:CN64)*'PERPETUITY MIDDLEMAN INPUT TAB'!$C$24</f>
        <v>-2827.0829558276178</v>
      </c>
      <c r="CO65" s="58">
        <f ca="1">-SUM(CO57:CO64)*'PERPETUITY MIDDLEMAN INPUT TAB'!$C$24</f>
        <v>-2827.0829558276178</v>
      </c>
      <c r="CP65" s="58">
        <f ca="1">-SUM(CP57:CP64)*'PERPETUITY MIDDLEMAN INPUT TAB'!$C$24</f>
        <v>-2827.0829558276178</v>
      </c>
      <c r="CQ65" s="58">
        <f ca="1">-SUM(CQ57:CQ64)*'PERPETUITY MIDDLEMAN INPUT TAB'!$C$24</f>
        <v>-2827.0829558276178</v>
      </c>
      <c r="CR65" s="58">
        <f ca="1">-SUM(CR57:CR64)*'PERPETUITY MIDDLEMAN INPUT TAB'!$C$24</f>
        <v>-2827.0829558276178</v>
      </c>
      <c r="CS65" s="58">
        <f ca="1">-SUM(CS57:CS64)*'PERPETUITY MIDDLEMAN INPUT TAB'!$C$24</f>
        <v>-2827.0829558276178</v>
      </c>
      <c r="CT65" s="58">
        <f ca="1">-SUM(CT57:CT64)*'PERPETUITY MIDDLEMAN INPUT TAB'!$C$24</f>
        <v>-2827.0829558276178</v>
      </c>
      <c r="CU65" s="58">
        <f ca="1">-SUM(CU57:CU64)*'PERPETUITY MIDDLEMAN INPUT TAB'!$C$24</f>
        <v>-2827.0829558276178</v>
      </c>
      <c r="CV65" s="58">
        <f ca="1">-SUM(CV57:CV64)*'PERPETUITY MIDDLEMAN INPUT TAB'!$C$24</f>
        <v>-2827.0829558276178</v>
      </c>
      <c r="CW65" s="58">
        <f ca="1">-SUM(CW57:CW64)*'PERPETUITY MIDDLEMAN INPUT TAB'!$C$24</f>
        <v>-2827.0829558276178</v>
      </c>
      <c r="CX65" s="58">
        <f ca="1">-SUM(CX57:CX64)*'PERPETUITY MIDDLEMAN INPUT TAB'!$C$24</f>
        <v>-2827.0829558276178</v>
      </c>
      <c r="CY65" s="58">
        <f ca="1">-SUM(CY57:CY64)*'PERPETUITY MIDDLEMAN INPUT TAB'!$C$24</f>
        <v>-2827.0829558276178</v>
      </c>
      <c r="CZ65" s="58">
        <f ca="1">-SUM(CZ57:CZ64)*'PERPETUITY MIDDLEMAN INPUT TAB'!$C$24</f>
        <v>-2827.0829558276178</v>
      </c>
      <c r="DA65" s="58">
        <f ca="1">-SUM(DA57:DA64)*'PERPETUITY MIDDLEMAN INPUT TAB'!$C$24</f>
        <v>-2827.0829558276178</v>
      </c>
      <c r="DB65" s="58">
        <f ca="1">-SUM(DB57:DB64)*'PERPETUITY MIDDLEMAN INPUT TAB'!$C$24</f>
        <v>-2827.0829558276178</v>
      </c>
      <c r="DC65" s="58">
        <f ca="1">-SUM(DC57:DC64)*'PERPETUITY MIDDLEMAN INPUT TAB'!$C$24</f>
        <v>-2827.0829558276178</v>
      </c>
      <c r="DD65" s="58">
        <f ca="1">-SUM(DD57:DD64)*'PERPETUITY MIDDLEMAN INPUT TAB'!$C$24</f>
        <v>-2827.0829558276178</v>
      </c>
      <c r="DE65" s="58">
        <f ca="1">-SUM(DE57:DE64)*'PERPETUITY MIDDLEMAN INPUT TAB'!$C$24</f>
        <v>-2827.0829558276178</v>
      </c>
      <c r="DF65" s="58">
        <f ca="1">-SUM(DF57:DF64)*'PERPETUITY MIDDLEMAN INPUT TAB'!$C$24</f>
        <v>-2827.0829558276178</v>
      </c>
      <c r="DG65" s="58">
        <f ca="1">-SUM(DG57:DG64)*'PERPETUITY MIDDLEMAN INPUT TAB'!$C$24</f>
        <v>-2827.0829558276178</v>
      </c>
      <c r="DH65" s="58">
        <f ca="1">-SUM(DH57:DH64)*'PERPETUITY MIDDLEMAN INPUT TAB'!$C$24</f>
        <v>-2827.0829558276178</v>
      </c>
      <c r="DI65" s="58">
        <f ca="1">-SUM(DI57:DI64)*'PERPETUITY MIDDLEMAN INPUT TAB'!$C$24</f>
        <v>-2827.0829558276178</v>
      </c>
      <c r="DJ65" s="58">
        <f ca="1">-SUM(DJ57:DJ64)*'PERPETUITY MIDDLEMAN INPUT TAB'!$C$24</f>
        <v>-2827.0829558276178</v>
      </c>
      <c r="DK65" s="58">
        <f ca="1">-SUM(DK57:DK64)*'PERPETUITY MIDDLEMAN INPUT TAB'!$C$24</f>
        <v>-2827.0829558276178</v>
      </c>
      <c r="DL65" s="58">
        <f ca="1">-SUM(DL57:DL64)*'PERPETUITY MIDDLEMAN INPUT TAB'!$C$24</f>
        <v>-2827.0829558276178</v>
      </c>
      <c r="DM65" s="58">
        <f ca="1">-SUM(DM57:DM64)*'PERPETUITY MIDDLEMAN INPUT TAB'!$C$24</f>
        <v>-2827.0829558276178</v>
      </c>
      <c r="DN65" s="58">
        <f ca="1">-SUM(DN57:DN64)*'PERPETUITY MIDDLEMAN INPUT TAB'!$C$24</f>
        <v>-2827.0829558276178</v>
      </c>
      <c r="DO65" s="58">
        <f ca="1">-SUM(DO57:DO64)*'PERPETUITY MIDDLEMAN INPUT TAB'!$C$24</f>
        <v>-2827.0829558276178</v>
      </c>
      <c r="DP65" s="58">
        <f ca="1">-SUM(DP57:DP64)*'PERPETUITY MIDDLEMAN INPUT TAB'!$C$24</f>
        <v>-2827.0829558276178</v>
      </c>
      <c r="DQ65" s="58">
        <f ca="1">-SUM(DQ57:DQ64)*'PERPETUITY MIDDLEMAN INPUT TAB'!$C$24</f>
        <v>-2827.0829558276178</v>
      </c>
      <c r="DR65" s="58">
        <f ca="1">-SUM(DR57:DR64)*'PERPETUITY MIDDLEMAN INPUT TAB'!$C$24</f>
        <v>-2827.0829558276178</v>
      </c>
      <c r="DS65" s="58">
        <f ca="1">-SUM(DS57:DS64)*'PERPETUITY MIDDLEMAN INPUT TAB'!$C$24</f>
        <v>-2827.0829558276178</v>
      </c>
      <c r="DT65" s="136">
        <f ca="1">-SUM(DT57:DT64)*'PERPETUITY MIDDLEMAN INPUT TAB'!$C$24</f>
        <v>-2827.0829558276178</v>
      </c>
      <c r="DV65" s="135">
        <f t="shared" ca="1" si="240"/>
        <v>0</v>
      </c>
      <c r="DW65" s="58">
        <f t="shared" ca="1" si="240"/>
        <v>0</v>
      </c>
      <c r="DX65" s="58">
        <f t="shared" ca="1" si="240"/>
        <v>-13711.876145288643</v>
      </c>
      <c r="DY65" s="58">
        <f t="shared" ca="1" si="240"/>
        <v>-31870.550923376602</v>
      </c>
      <c r="DZ65" s="58">
        <f t="shared" ca="1" si="240"/>
        <v>-32670.088534384839</v>
      </c>
      <c r="EA65" s="58">
        <f t="shared" ca="1" si="240"/>
        <v>-33521.56593446718</v>
      </c>
      <c r="EB65" s="58">
        <f t="shared" ca="1" si="240"/>
        <v>-33924.995469931404</v>
      </c>
      <c r="EC65" s="58">
        <f t="shared" ca="1" si="240"/>
        <v>-33924.995469931404</v>
      </c>
      <c r="ED65" s="58">
        <f t="shared" ca="1" si="240"/>
        <v>-33924.995469931404</v>
      </c>
      <c r="EE65" s="58">
        <f t="shared" ca="1" si="240"/>
        <v>-33924.995469931404</v>
      </c>
      <c r="EF65" s="136">
        <f t="shared" ca="1" si="240"/>
        <v>-33924.995469931404</v>
      </c>
    </row>
    <row r="66" spans="1:136" s="49" customFormat="1" ht="15.75" customHeight="1" thickBot="1">
      <c r="A66" s="59"/>
      <c r="B66" s="254" t="s">
        <v>701</v>
      </c>
      <c r="C66" s="223">
        <f t="shared" ref="C66:AH66" si="253">SUM(C57:C65)</f>
        <v>247911.04800000001</v>
      </c>
      <c r="D66" s="140">
        <f t="shared" ca="1" si="253"/>
        <v>0</v>
      </c>
      <c r="E66" s="140">
        <f t="shared" ca="1" si="253"/>
        <v>0</v>
      </c>
      <c r="F66" s="140">
        <f t="shared" ca="1" si="253"/>
        <v>0</v>
      </c>
      <c r="G66" s="140">
        <f t="shared" ca="1" si="253"/>
        <v>0</v>
      </c>
      <c r="H66" s="140">
        <f t="shared" ca="1" si="253"/>
        <v>0</v>
      </c>
      <c r="I66" s="140">
        <f t="shared" ca="1" si="253"/>
        <v>0</v>
      </c>
      <c r="J66" s="140">
        <f t="shared" ca="1" si="253"/>
        <v>0</v>
      </c>
      <c r="K66" s="140">
        <f t="shared" ca="1" si="253"/>
        <v>0</v>
      </c>
      <c r="L66" s="140">
        <f t="shared" ca="1" si="253"/>
        <v>0</v>
      </c>
      <c r="M66" s="140">
        <f t="shared" ca="1" si="253"/>
        <v>0</v>
      </c>
      <c r="N66" s="140">
        <f t="shared" ca="1" si="253"/>
        <v>0</v>
      </c>
      <c r="O66" s="140">
        <f t="shared" ca="1" si="253"/>
        <v>0</v>
      </c>
      <c r="P66" s="140">
        <f t="shared" ca="1" si="253"/>
        <v>0</v>
      </c>
      <c r="Q66" s="140">
        <f t="shared" ca="1" si="253"/>
        <v>0</v>
      </c>
      <c r="R66" s="140">
        <f t="shared" ca="1" si="253"/>
        <v>1121.6824945435551</v>
      </c>
      <c r="S66" s="140">
        <f t="shared" ca="1" si="253"/>
        <v>25022.944899483013</v>
      </c>
      <c r="T66" s="140">
        <f t="shared" ca="1" si="253"/>
        <v>49017.136972517343</v>
      </c>
      <c r="U66" s="140">
        <f t="shared" ca="1" si="253"/>
        <v>73104.530803442671</v>
      </c>
      <c r="V66" s="140">
        <f t="shared" ca="1" si="253"/>
        <v>97285.399193793521</v>
      </c>
      <c r="W66" s="140">
        <f t="shared" ca="1" si="253"/>
        <v>121560.01565859927</v>
      </c>
      <c r="X66" s="140">
        <f t="shared" ca="1" si="253"/>
        <v>145928.65442814477</v>
      </c>
      <c r="Y66" s="140">
        <f t="shared" ca="1" si="253"/>
        <v>170391.59044973523</v>
      </c>
      <c r="Z66" s="140">
        <f t="shared" ca="1" si="253"/>
        <v>194949.09938946521</v>
      </c>
      <c r="AA66" s="140">
        <f t="shared" ca="1" si="253"/>
        <v>219601.45763399207</v>
      </c>
      <c r="AB66" s="140">
        <f t="shared" ca="1" si="253"/>
        <v>259493.22645985894</v>
      </c>
      <c r="AC66" s="140">
        <f t="shared" ca="1" si="253"/>
        <v>260018.3483876088</v>
      </c>
      <c r="AD66" s="140">
        <f t="shared" ca="1" si="253"/>
        <v>260544.53589790134</v>
      </c>
      <c r="AE66" s="140">
        <f t="shared" ca="1" si="253"/>
        <v>261071.79116024816</v>
      </c>
      <c r="AF66" s="140">
        <f t="shared" ca="1" si="253"/>
        <v>261600.11634859612</v>
      </c>
      <c r="AG66" s="140">
        <f t="shared" ca="1" si="253"/>
        <v>262129.51364133586</v>
      </c>
      <c r="AH66" s="140">
        <f t="shared" ca="1" si="253"/>
        <v>262659.9852213111</v>
      </c>
      <c r="AI66" s="140">
        <f t="shared" ref="AI66:BN66" ca="1" si="254">SUM(AI57:AI65)</f>
        <v>263191.53327582806</v>
      </c>
      <c r="AJ66" s="140">
        <f t="shared" ca="1" si="254"/>
        <v>263724.15999666427</v>
      </c>
      <c r="AK66" s="140">
        <f t="shared" ca="1" si="254"/>
        <v>264257.86758007784</v>
      </c>
      <c r="AL66" s="140">
        <f t="shared" ca="1" si="254"/>
        <v>264792.6582268168</v>
      </c>
      <c r="AM66" s="140">
        <f t="shared" ca="1" si="254"/>
        <v>265328.53414212808</v>
      </c>
      <c r="AN66" s="140">
        <f t="shared" ca="1" si="254"/>
        <v>265865.49753576727</v>
      </c>
      <c r="AO66" s="140">
        <f t="shared" ca="1" si="254"/>
        <v>266424.65239827376</v>
      </c>
      <c r="AP66" s="140">
        <f t="shared" ca="1" si="254"/>
        <v>266984.98533776705</v>
      </c>
      <c r="AQ66" s="140">
        <f t="shared" ca="1" si="254"/>
        <v>267546.49884150166</v>
      </c>
      <c r="AR66" s="140">
        <f t="shared" ca="1" si="254"/>
        <v>268109.19540199649</v>
      </c>
      <c r="AS66" s="140">
        <f t="shared" ca="1" si="254"/>
        <v>268673.07751704555</v>
      </c>
      <c r="AT66" s="140">
        <f t="shared" ca="1" si="254"/>
        <v>269238.14768972917</v>
      </c>
      <c r="AU66" s="140">
        <f t="shared" ca="1" si="254"/>
        <v>269804.40842842538</v>
      </c>
      <c r="AV66" s="140">
        <f t="shared" ca="1" si="254"/>
        <v>270371.86224682146</v>
      </c>
      <c r="AW66" s="140">
        <f t="shared" ca="1" si="254"/>
        <v>270940.51166392467</v>
      </c>
      <c r="AX66" s="140">
        <f t="shared" ca="1" si="254"/>
        <v>271510.35920407373</v>
      </c>
      <c r="AY66" s="140">
        <f t="shared" ca="1" si="254"/>
        <v>272081.40739695024</v>
      </c>
      <c r="AZ66" s="140">
        <f t="shared" ca="1" si="254"/>
        <v>272653.65877758985</v>
      </c>
      <c r="BA66" s="140">
        <f t="shared" ca="1" si="254"/>
        <v>273248.7512940219</v>
      </c>
      <c r="BB66" s="140">
        <f t="shared" ca="1" si="254"/>
        <v>273845.14403487882</v>
      </c>
      <c r="BC66" s="140">
        <f t="shared" ca="1" si="254"/>
        <v>274442.83984445705</v>
      </c>
      <c r="BD66" s="140">
        <f t="shared" ca="1" si="254"/>
        <v>275041.84157328302</v>
      </c>
      <c r="BE66" s="140">
        <f t="shared" ca="1" si="254"/>
        <v>275642.15207812766</v>
      </c>
      <c r="BF66" s="140">
        <f t="shared" ca="1" si="254"/>
        <v>276243.77422201983</v>
      </c>
      <c r="BG66" s="140">
        <f t="shared" ca="1" si="254"/>
        <v>276846.71087425965</v>
      </c>
      <c r="BH66" s="140">
        <f t="shared" ca="1" si="254"/>
        <v>277450.96491043287</v>
      </c>
      <c r="BI66" s="140">
        <f t="shared" ca="1" si="254"/>
        <v>278056.53921242431</v>
      </c>
      <c r="BJ66" s="140">
        <f t="shared" ca="1" si="254"/>
        <v>278663.43666843185</v>
      </c>
      <c r="BK66" s="140">
        <f t="shared" ca="1" si="254"/>
        <v>279271.66017297999</v>
      </c>
      <c r="BL66" s="140">
        <f t="shared" ca="1" si="254"/>
        <v>279881.21262693411</v>
      </c>
      <c r="BM66" s="140">
        <f t="shared" ca="1" si="254"/>
        <v>279881.21262693411</v>
      </c>
      <c r="BN66" s="140">
        <f t="shared" ca="1" si="254"/>
        <v>279881.21262693411</v>
      </c>
      <c r="BO66" s="140">
        <f t="shared" ref="BO66:CT66" ca="1" si="255">SUM(BO57:BO65)</f>
        <v>279881.21262693411</v>
      </c>
      <c r="BP66" s="140">
        <f t="shared" ca="1" si="255"/>
        <v>279881.21262693411</v>
      </c>
      <c r="BQ66" s="140">
        <f t="shared" ca="1" si="255"/>
        <v>279881.21262693411</v>
      </c>
      <c r="BR66" s="140">
        <f t="shared" ca="1" si="255"/>
        <v>279881.21262693411</v>
      </c>
      <c r="BS66" s="140">
        <f t="shared" ca="1" si="255"/>
        <v>279881.21262693411</v>
      </c>
      <c r="BT66" s="140">
        <f t="shared" ca="1" si="255"/>
        <v>279881.21262693411</v>
      </c>
      <c r="BU66" s="140">
        <f t="shared" ca="1" si="255"/>
        <v>279881.21262693411</v>
      </c>
      <c r="BV66" s="140">
        <f t="shared" ca="1" si="255"/>
        <v>279881.21262693411</v>
      </c>
      <c r="BW66" s="140">
        <f t="shared" ca="1" si="255"/>
        <v>279881.21262693411</v>
      </c>
      <c r="BX66" s="140">
        <f t="shared" ca="1" si="255"/>
        <v>279881.21262693411</v>
      </c>
      <c r="BY66" s="140">
        <f t="shared" ca="1" si="255"/>
        <v>279881.21262693411</v>
      </c>
      <c r="BZ66" s="140">
        <f t="shared" ca="1" si="255"/>
        <v>279881.21262693411</v>
      </c>
      <c r="CA66" s="140">
        <f t="shared" ca="1" si="255"/>
        <v>279881.21262693411</v>
      </c>
      <c r="CB66" s="140">
        <f t="shared" ca="1" si="255"/>
        <v>279881.21262693411</v>
      </c>
      <c r="CC66" s="140">
        <f t="shared" ca="1" si="255"/>
        <v>279881.21262693411</v>
      </c>
      <c r="CD66" s="140">
        <f t="shared" ca="1" si="255"/>
        <v>279881.21262693411</v>
      </c>
      <c r="CE66" s="140">
        <f t="shared" ca="1" si="255"/>
        <v>279881.21262693411</v>
      </c>
      <c r="CF66" s="140">
        <f t="shared" ca="1" si="255"/>
        <v>279881.21262693411</v>
      </c>
      <c r="CG66" s="140">
        <f t="shared" ca="1" si="255"/>
        <v>279881.21262693411</v>
      </c>
      <c r="CH66" s="140">
        <f t="shared" ca="1" si="255"/>
        <v>279881.21262693411</v>
      </c>
      <c r="CI66" s="140">
        <f t="shared" ca="1" si="255"/>
        <v>279881.21262693411</v>
      </c>
      <c r="CJ66" s="140">
        <f t="shared" ca="1" si="255"/>
        <v>279881.21262693411</v>
      </c>
      <c r="CK66" s="140">
        <f t="shared" ca="1" si="255"/>
        <v>279881.21262693411</v>
      </c>
      <c r="CL66" s="140">
        <f t="shared" ca="1" si="255"/>
        <v>279881.21262693411</v>
      </c>
      <c r="CM66" s="140">
        <f t="shared" ca="1" si="255"/>
        <v>279881.21262693411</v>
      </c>
      <c r="CN66" s="140">
        <f t="shared" ca="1" si="255"/>
        <v>279881.21262693411</v>
      </c>
      <c r="CO66" s="140">
        <f t="shared" ca="1" si="255"/>
        <v>279881.21262693411</v>
      </c>
      <c r="CP66" s="140">
        <f t="shared" ca="1" si="255"/>
        <v>279881.21262693411</v>
      </c>
      <c r="CQ66" s="140">
        <f t="shared" ca="1" si="255"/>
        <v>279881.21262693411</v>
      </c>
      <c r="CR66" s="140">
        <f t="shared" ca="1" si="255"/>
        <v>279881.21262693411</v>
      </c>
      <c r="CS66" s="140">
        <f t="shared" ca="1" si="255"/>
        <v>279881.21262693411</v>
      </c>
      <c r="CT66" s="140">
        <f t="shared" ca="1" si="255"/>
        <v>279881.21262693411</v>
      </c>
      <c r="CU66" s="140">
        <f t="shared" ref="CU66:DT66" ca="1" si="256">SUM(CU57:CU65)</f>
        <v>279881.21262693411</v>
      </c>
      <c r="CV66" s="140">
        <f t="shared" ca="1" si="256"/>
        <v>279881.21262693411</v>
      </c>
      <c r="CW66" s="140">
        <f t="shared" ca="1" si="256"/>
        <v>279881.21262693411</v>
      </c>
      <c r="CX66" s="140">
        <f t="shared" ca="1" si="256"/>
        <v>279881.21262693411</v>
      </c>
      <c r="CY66" s="140">
        <f t="shared" ca="1" si="256"/>
        <v>279881.21262693411</v>
      </c>
      <c r="CZ66" s="140">
        <f t="shared" ca="1" si="256"/>
        <v>279881.21262693411</v>
      </c>
      <c r="DA66" s="140">
        <f t="shared" ca="1" si="256"/>
        <v>279881.21262693411</v>
      </c>
      <c r="DB66" s="140">
        <f t="shared" ca="1" si="256"/>
        <v>279881.21262693411</v>
      </c>
      <c r="DC66" s="140">
        <f t="shared" ca="1" si="256"/>
        <v>279881.21262693411</v>
      </c>
      <c r="DD66" s="140">
        <f t="shared" ca="1" si="256"/>
        <v>279881.21262693411</v>
      </c>
      <c r="DE66" s="140">
        <f t="shared" ca="1" si="256"/>
        <v>279881.21262693411</v>
      </c>
      <c r="DF66" s="140">
        <f t="shared" ca="1" si="256"/>
        <v>279881.21262693411</v>
      </c>
      <c r="DG66" s="140">
        <f t="shared" ca="1" si="256"/>
        <v>279881.21262693411</v>
      </c>
      <c r="DH66" s="140">
        <f t="shared" ca="1" si="256"/>
        <v>279881.21262693411</v>
      </c>
      <c r="DI66" s="140">
        <f t="shared" ca="1" si="256"/>
        <v>279881.21262693411</v>
      </c>
      <c r="DJ66" s="140">
        <f t="shared" ca="1" si="256"/>
        <v>279881.21262693411</v>
      </c>
      <c r="DK66" s="140">
        <f t="shared" ca="1" si="256"/>
        <v>279881.21262693411</v>
      </c>
      <c r="DL66" s="140">
        <f t="shared" ca="1" si="256"/>
        <v>279881.21262693411</v>
      </c>
      <c r="DM66" s="140">
        <f t="shared" ca="1" si="256"/>
        <v>279881.21262693411</v>
      </c>
      <c r="DN66" s="140">
        <f t="shared" ca="1" si="256"/>
        <v>279881.21262693411</v>
      </c>
      <c r="DO66" s="140">
        <f t="shared" ca="1" si="256"/>
        <v>279881.21262693411</v>
      </c>
      <c r="DP66" s="140">
        <f t="shared" ca="1" si="256"/>
        <v>279881.21262693411</v>
      </c>
      <c r="DQ66" s="140">
        <f t="shared" ca="1" si="256"/>
        <v>279881.21262693411</v>
      </c>
      <c r="DR66" s="140">
        <f t="shared" ca="1" si="256"/>
        <v>279881.21262693411</v>
      </c>
      <c r="DS66" s="140">
        <f t="shared" ca="1" si="256"/>
        <v>279881.21262693411</v>
      </c>
      <c r="DT66" s="247">
        <f t="shared" ca="1" si="256"/>
        <v>279881.21262693411</v>
      </c>
      <c r="DV66" s="360">
        <f t="shared" ca="1" si="240"/>
        <v>0</v>
      </c>
      <c r="DW66" s="140">
        <f t="shared" ca="1" si="240"/>
        <v>0</v>
      </c>
      <c r="DX66" s="140">
        <f t="shared" ca="1" si="240"/>
        <v>1357475.7383835756</v>
      </c>
      <c r="DY66" s="140">
        <f t="shared" ca="1" si="240"/>
        <v>3155184.5414142832</v>
      </c>
      <c r="DZ66" s="140">
        <f t="shared" ca="1" si="240"/>
        <v>3234338.7649040995</v>
      </c>
      <c r="EA66" s="140">
        <f t="shared" ca="1" si="240"/>
        <v>3318635.0275122509</v>
      </c>
      <c r="EB66" s="140">
        <f t="shared" ca="1" si="240"/>
        <v>3358574.5515232091</v>
      </c>
      <c r="EC66" s="140">
        <f t="shared" ca="1" si="240"/>
        <v>3358574.5515232091</v>
      </c>
      <c r="ED66" s="140">
        <f t="shared" ca="1" si="240"/>
        <v>3358574.5515232091</v>
      </c>
      <c r="EE66" s="140">
        <f t="shared" ca="1" si="240"/>
        <v>3358574.5515232091</v>
      </c>
      <c r="EF66" s="247">
        <f t="shared" ca="1" si="240"/>
        <v>3358574.5515232091</v>
      </c>
    </row>
    <row r="67" spans="1:136" s="49" customFormat="1" ht="15.75" customHeight="1" thickTop="1">
      <c r="A67" s="59"/>
      <c r="B67" s="253" t="s">
        <v>700</v>
      </c>
      <c r="C67" s="238">
        <f>161415/12</f>
        <v>13451.25</v>
      </c>
      <c r="D67" s="361"/>
      <c r="E67" s="361"/>
      <c r="F67" s="361"/>
      <c r="G67" s="361"/>
      <c r="H67" s="361"/>
      <c r="I67" s="361"/>
      <c r="J67" s="361"/>
      <c r="K67" s="361"/>
      <c r="L67" s="361"/>
      <c r="M67" s="361"/>
      <c r="N67" s="361"/>
      <c r="O67" s="361"/>
      <c r="P67" s="361"/>
      <c r="Q67" s="361"/>
      <c r="R67" s="361"/>
      <c r="S67" s="361"/>
      <c r="T67" s="361"/>
      <c r="U67" s="361"/>
      <c r="V67" s="361"/>
      <c r="W67" s="361"/>
      <c r="X67" s="361">
        <f>$C$67</f>
        <v>13451.25</v>
      </c>
      <c r="Y67" s="361">
        <f t="shared" ref="Y67:CJ67" si="257">$C$67</f>
        <v>13451.25</v>
      </c>
      <c r="Z67" s="361">
        <f t="shared" si="257"/>
        <v>13451.25</v>
      </c>
      <c r="AA67" s="361">
        <f t="shared" si="257"/>
        <v>13451.25</v>
      </c>
      <c r="AB67" s="361">
        <f t="shared" si="257"/>
        <v>13451.25</v>
      </c>
      <c r="AC67" s="361">
        <f t="shared" si="257"/>
        <v>13451.25</v>
      </c>
      <c r="AD67" s="361">
        <f t="shared" si="257"/>
        <v>13451.25</v>
      </c>
      <c r="AE67" s="361">
        <f t="shared" si="257"/>
        <v>13451.25</v>
      </c>
      <c r="AF67" s="361">
        <f t="shared" si="257"/>
        <v>13451.25</v>
      </c>
      <c r="AG67" s="361">
        <f t="shared" si="257"/>
        <v>13451.25</v>
      </c>
      <c r="AH67" s="361">
        <f t="shared" si="257"/>
        <v>13451.25</v>
      </c>
      <c r="AI67" s="361">
        <f t="shared" si="257"/>
        <v>13451.25</v>
      </c>
      <c r="AJ67" s="361">
        <f t="shared" si="257"/>
        <v>13451.25</v>
      </c>
      <c r="AK67" s="361">
        <f t="shared" si="257"/>
        <v>13451.25</v>
      </c>
      <c r="AL67" s="361">
        <f t="shared" si="257"/>
        <v>13451.25</v>
      </c>
      <c r="AM67" s="361">
        <f t="shared" si="257"/>
        <v>13451.25</v>
      </c>
      <c r="AN67" s="361">
        <f t="shared" si="257"/>
        <v>13451.25</v>
      </c>
      <c r="AO67" s="361">
        <f t="shared" si="257"/>
        <v>13451.25</v>
      </c>
      <c r="AP67" s="361">
        <f t="shared" si="257"/>
        <v>13451.25</v>
      </c>
      <c r="AQ67" s="361">
        <f t="shared" si="257"/>
        <v>13451.25</v>
      </c>
      <c r="AR67" s="361">
        <f t="shared" si="257"/>
        <v>13451.25</v>
      </c>
      <c r="AS67" s="361">
        <f t="shared" si="257"/>
        <v>13451.25</v>
      </c>
      <c r="AT67" s="361">
        <f t="shared" si="257"/>
        <v>13451.25</v>
      </c>
      <c r="AU67" s="361">
        <f t="shared" si="257"/>
        <v>13451.25</v>
      </c>
      <c r="AV67" s="361">
        <f t="shared" si="257"/>
        <v>13451.25</v>
      </c>
      <c r="AW67" s="361">
        <f t="shared" si="257"/>
        <v>13451.25</v>
      </c>
      <c r="AX67" s="361">
        <f t="shared" si="257"/>
        <v>13451.25</v>
      </c>
      <c r="AY67" s="361">
        <f t="shared" si="257"/>
        <v>13451.25</v>
      </c>
      <c r="AZ67" s="361">
        <f t="shared" si="257"/>
        <v>13451.25</v>
      </c>
      <c r="BA67" s="361">
        <f t="shared" si="257"/>
        <v>13451.25</v>
      </c>
      <c r="BB67" s="361">
        <f t="shared" si="257"/>
        <v>13451.25</v>
      </c>
      <c r="BC67" s="361">
        <f t="shared" si="257"/>
        <v>13451.25</v>
      </c>
      <c r="BD67" s="361">
        <f t="shared" si="257"/>
        <v>13451.25</v>
      </c>
      <c r="BE67" s="361">
        <f t="shared" si="257"/>
        <v>13451.25</v>
      </c>
      <c r="BF67" s="361">
        <f t="shared" si="257"/>
        <v>13451.25</v>
      </c>
      <c r="BG67" s="361">
        <f t="shared" si="257"/>
        <v>13451.25</v>
      </c>
      <c r="BH67" s="361">
        <f t="shared" si="257"/>
        <v>13451.25</v>
      </c>
      <c r="BI67" s="361">
        <f t="shared" si="257"/>
        <v>13451.25</v>
      </c>
      <c r="BJ67" s="361">
        <f t="shared" si="257"/>
        <v>13451.25</v>
      </c>
      <c r="BK67" s="361">
        <f t="shared" si="257"/>
        <v>13451.25</v>
      </c>
      <c r="BL67" s="361">
        <f t="shared" si="257"/>
        <v>13451.25</v>
      </c>
      <c r="BM67" s="361">
        <f t="shared" si="257"/>
        <v>13451.25</v>
      </c>
      <c r="BN67" s="361">
        <f t="shared" si="257"/>
        <v>13451.25</v>
      </c>
      <c r="BO67" s="361">
        <f t="shared" si="257"/>
        <v>13451.25</v>
      </c>
      <c r="BP67" s="361">
        <f t="shared" si="257"/>
        <v>13451.25</v>
      </c>
      <c r="BQ67" s="361">
        <f t="shared" si="257"/>
        <v>13451.25</v>
      </c>
      <c r="BR67" s="361">
        <f t="shared" si="257"/>
        <v>13451.25</v>
      </c>
      <c r="BS67" s="361">
        <f t="shared" si="257"/>
        <v>13451.25</v>
      </c>
      <c r="BT67" s="361">
        <f t="shared" si="257"/>
        <v>13451.25</v>
      </c>
      <c r="BU67" s="361">
        <f t="shared" si="257"/>
        <v>13451.25</v>
      </c>
      <c r="BV67" s="361">
        <f t="shared" si="257"/>
        <v>13451.25</v>
      </c>
      <c r="BW67" s="361">
        <f t="shared" si="257"/>
        <v>13451.25</v>
      </c>
      <c r="BX67" s="361">
        <f t="shared" si="257"/>
        <v>13451.25</v>
      </c>
      <c r="BY67" s="361">
        <f t="shared" si="257"/>
        <v>13451.25</v>
      </c>
      <c r="BZ67" s="361">
        <f t="shared" si="257"/>
        <v>13451.25</v>
      </c>
      <c r="CA67" s="361">
        <f t="shared" si="257"/>
        <v>13451.25</v>
      </c>
      <c r="CB67" s="361">
        <f t="shared" si="257"/>
        <v>13451.25</v>
      </c>
      <c r="CC67" s="361">
        <f t="shared" si="257"/>
        <v>13451.25</v>
      </c>
      <c r="CD67" s="361">
        <f t="shared" si="257"/>
        <v>13451.25</v>
      </c>
      <c r="CE67" s="361">
        <f t="shared" si="257"/>
        <v>13451.25</v>
      </c>
      <c r="CF67" s="361">
        <f t="shared" si="257"/>
        <v>13451.25</v>
      </c>
      <c r="CG67" s="361">
        <f t="shared" si="257"/>
        <v>13451.25</v>
      </c>
      <c r="CH67" s="361">
        <f t="shared" si="257"/>
        <v>13451.25</v>
      </c>
      <c r="CI67" s="361">
        <f t="shared" si="257"/>
        <v>13451.25</v>
      </c>
      <c r="CJ67" s="361">
        <f t="shared" si="257"/>
        <v>13451.25</v>
      </c>
      <c r="CK67" s="361">
        <f t="shared" ref="CK67:DT67" si="258">$C$67</f>
        <v>13451.25</v>
      </c>
      <c r="CL67" s="361">
        <f t="shared" si="258"/>
        <v>13451.25</v>
      </c>
      <c r="CM67" s="361">
        <f t="shared" si="258"/>
        <v>13451.25</v>
      </c>
      <c r="CN67" s="361">
        <f t="shared" si="258"/>
        <v>13451.25</v>
      </c>
      <c r="CO67" s="361">
        <f t="shared" si="258"/>
        <v>13451.25</v>
      </c>
      <c r="CP67" s="361">
        <f t="shared" si="258"/>
        <v>13451.25</v>
      </c>
      <c r="CQ67" s="361">
        <f t="shared" si="258"/>
        <v>13451.25</v>
      </c>
      <c r="CR67" s="361">
        <f t="shared" si="258"/>
        <v>13451.25</v>
      </c>
      <c r="CS67" s="361">
        <f t="shared" si="258"/>
        <v>13451.25</v>
      </c>
      <c r="CT67" s="361">
        <f t="shared" si="258"/>
        <v>13451.25</v>
      </c>
      <c r="CU67" s="361">
        <f t="shared" si="258"/>
        <v>13451.25</v>
      </c>
      <c r="CV67" s="361">
        <f t="shared" si="258"/>
        <v>13451.25</v>
      </c>
      <c r="CW67" s="361">
        <f t="shared" si="258"/>
        <v>13451.25</v>
      </c>
      <c r="CX67" s="361">
        <f t="shared" si="258"/>
        <v>13451.25</v>
      </c>
      <c r="CY67" s="361">
        <f t="shared" si="258"/>
        <v>13451.25</v>
      </c>
      <c r="CZ67" s="361">
        <f t="shared" si="258"/>
        <v>13451.25</v>
      </c>
      <c r="DA67" s="361">
        <f t="shared" si="258"/>
        <v>13451.25</v>
      </c>
      <c r="DB67" s="361">
        <f t="shared" si="258"/>
        <v>13451.25</v>
      </c>
      <c r="DC67" s="361">
        <f t="shared" si="258"/>
        <v>13451.25</v>
      </c>
      <c r="DD67" s="361">
        <f t="shared" si="258"/>
        <v>13451.25</v>
      </c>
      <c r="DE67" s="361">
        <f t="shared" si="258"/>
        <v>13451.25</v>
      </c>
      <c r="DF67" s="361">
        <f t="shared" si="258"/>
        <v>13451.25</v>
      </c>
      <c r="DG67" s="361">
        <f t="shared" si="258"/>
        <v>13451.25</v>
      </c>
      <c r="DH67" s="361">
        <f t="shared" si="258"/>
        <v>13451.25</v>
      </c>
      <c r="DI67" s="361">
        <f t="shared" si="258"/>
        <v>13451.25</v>
      </c>
      <c r="DJ67" s="361">
        <f t="shared" si="258"/>
        <v>13451.25</v>
      </c>
      <c r="DK67" s="361">
        <f t="shared" si="258"/>
        <v>13451.25</v>
      </c>
      <c r="DL67" s="361">
        <f t="shared" si="258"/>
        <v>13451.25</v>
      </c>
      <c r="DM67" s="361">
        <f t="shared" si="258"/>
        <v>13451.25</v>
      </c>
      <c r="DN67" s="361">
        <f t="shared" si="258"/>
        <v>13451.25</v>
      </c>
      <c r="DO67" s="361">
        <f t="shared" si="258"/>
        <v>13451.25</v>
      </c>
      <c r="DP67" s="361">
        <f t="shared" si="258"/>
        <v>13451.25</v>
      </c>
      <c r="DQ67" s="361">
        <f t="shared" si="258"/>
        <v>13451.25</v>
      </c>
      <c r="DR67" s="361">
        <f t="shared" si="258"/>
        <v>13451.25</v>
      </c>
      <c r="DS67" s="361">
        <f t="shared" si="258"/>
        <v>13451.25</v>
      </c>
      <c r="DT67" s="361">
        <f t="shared" si="258"/>
        <v>13451.25</v>
      </c>
      <c r="DV67" s="135"/>
      <c r="DW67" s="58"/>
      <c r="DX67" s="58"/>
      <c r="DY67" s="58"/>
      <c r="DZ67" s="58"/>
      <c r="EA67" s="58"/>
      <c r="EB67" s="58"/>
      <c r="EC67" s="58"/>
      <c r="ED67" s="58"/>
      <c r="EE67" s="58"/>
      <c r="EF67" s="136"/>
    </row>
    <row r="68" spans="1:136" s="49" customFormat="1" ht="15.75" customHeight="1" thickBot="1">
      <c r="A68" s="59"/>
      <c r="B68" s="254" t="s">
        <v>705</v>
      </c>
      <c r="C68" s="223">
        <f t="shared" ref="C68:AH68" si="259">C67+C66</f>
        <v>261362.29800000001</v>
      </c>
      <c r="D68" s="140">
        <f t="shared" ca="1" si="259"/>
        <v>0</v>
      </c>
      <c r="E68" s="140">
        <f t="shared" ca="1" si="259"/>
        <v>0</v>
      </c>
      <c r="F68" s="140">
        <f t="shared" ca="1" si="259"/>
        <v>0</v>
      </c>
      <c r="G68" s="140">
        <f t="shared" ca="1" si="259"/>
        <v>0</v>
      </c>
      <c r="H68" s="140">
        <f t="shared" ca="1" si="259"/>
        <v>0</v>
      </c>
      <c r="I68" s="140">
        <f t="shared" ca="1" si="259"/>
        <v>0</v>
      </c>
      <c r="J68" s="140">
        <f t="shared" ca="1" si="259"/>
        <v>0</v>
      </c>
      <c r="K68" s="140">
        <f t="shared" ca="1" si="259"/>
        <v>0</v>
      </c>
      <c r="L68" s="140">
        <f t="shared" ca="1" si="259"/>
        <v>0</v>
      </c>
      <c r="M68" s="140">
        <f t="shared" ca="1" si="259"/>
        <v>0</v>
      </c>
      <c r="N68" s="140">
        <f t="shared" ca="1" si="259"/>
        <v>0</v>
      </c>
      <c r="O68" s="140">
        <f t="shared" ca="1" si="259"/>
        <v>0</v>
      </c>
      <c r="P68" s="140">
        <f t="shared" ca="1" si="259"/>
        <v>0</v>
      </c>
      <c r="Q68" s="140">
        <f t="shared" ca="1" si="259"/>
        <v>0</v>
      </c>
      <c r="R68" s="140">
        <f t="shared" ca="1" si="259"/>
        <v>1121.6824945435551</v>
      </c>
      <c r="S68" s="140">
        <f t="shared" ca="1" si="259"/>
        <v>25022.944899483013</v>
      </c>
      <c r="T68" s="140">
        <f t="shared" ca="1" si="259"/>
        <v>49017.136972517343</v>
      </c>
      <c r="U68" s="140">
        <f t="shared" ca="1" si="259"/>
        <v>73104.530803442671</v>
      </c>
      <c r="V68" s="140">
        <f t="shared" ca="1" si="259"/>
        <v>97285.399193793521</v>
      </c>
      <c r="W68" s="140">
        <f t="shared" ca="1" si="259"/>
        <v>121560.01565859927</v>
      </c>
      <c r="X68" s="140">
        <f t="shared" ca="1" si="259"/>
        <v>159379.90442814477</v>
      </c>
      <c r="Y68" s="140">
        <f t="shared" ca="1" si="259"/>
        <v>183842.84044973523</v>
      </c>
      <c r="Z68" s="140">
        <f t="shared" ca="1" si="259"/>
        <v>208400.34938946521</v>
      </c>
      <c r="AA68" s="140">
        <f t="shared" ca="1" si="259"/>
        <v>233052.70763399207</v>
      </c>
      <c r="AB68" s="140">
        <f t="shared" ca="1" si="259"/>
        <v>272944.47645985894</v>
      </c>
      <c r="AC68" s="140">
        <f t="shared" ca="1" si="259"/>
        <v>273469.59838760877</v>
      </c>
      <c r="AD68" s="140">
        <f t="shared" ca="1" si="259"/>
        <v>273995.78589790134</v>
      </c>
      <c r="AE68" s="140">
        <f t="shared" ca="1" si="259"/>
        <v>274523.04116024816</v>
      </c>
      <c r="AF68" s="140">
        <f t="shared" ca="1" si="259"/>
        <v>275051.36634859612</v>
      </c>
      <c r="AG68" s="140">
        <f t="shared" ca="1" si="259"/>
        <v>275580.76364133589</v>
      </c>
      <c r="AH68" s="140">
        <f t="shared" ca="1" si="259"/>
        <v>276111.2352213111</v>
      </c>
      <c r="AI68" s="140">
        <f t="shared" ref="AI68:BN68" ca="1" si="260">AI67+AI66</f>
        <v>276642.78327582806</v>
      </c>
      <c r="AJ68" s="140">
        <f t="shared" ca="1" si="260"/>
        <v>277175.40999666427</v>
      </c>
      <c r="AK68" s="140">
        <f t="shared" ca="1" si="260"/>
        <v>277709.11758007784</v>
      </c>
      <c r="AL68" s="140">
        <f t="shared" ca="1" si="260"/>
        <v>278243.9082268168</v>
      </c>
      <c r="AM68" s="140">
        <f t="shared" ca="1" si="260"/>
        <v>278779.78414212808</v>
      </c>
      <c r="AN68" s="140">
        <f t="shared" ca="1" si="260"/>
        <v>279316.74753576727</v>
      </c>
      <c r="AO68" s="140">
        <f t="shared" ca="1" si="260"/>
        <v>279875.90239827376</v>
      </c>
      <c r="AP68" s="140">
        <f t="shared" ca="1" si="260"/>
        <v>280436.23533776705</v>
      </c>
      <c r="AQ68" s="140">
        <f t="shared" ca="1" si="260"/>
        <v>280997.74884150166</v>
      </c>
      <c r="AR68" s="140">
        <f t="shared" ca="1" si="260"/>
        <v>281560.44540199649</v>
      </c>
      <c r="AS68" s="140">
        <f t="shared" ca="1" si="260"/>
        <v>282124.32751704555</v>
      </c>
      <c r="AT68" s="140">
        <f t="shared" ca="1" si="260"/>
        <v>282689.39768972917</v>
      </c>
      <c r="AU68" s="140">
        <f t="shared" ca="1" si="260"/>
        <v>283255.65842842538</v>
      </c>
      <c r="AV68" s="140">
        <f t="shared" ca="1" si="260"/>
        <v>283823.11224682146</v>
      </c>
      <c r="AW68" s="140">
        <f t="shared" ca="1" si="260"/>
        <v>284391.76166392467</v>
      </c>
      <c r="AX68" s="140">
        <f t="shared" ca="1" si="260"/>
        <v>284961.60920407373</v>
      </c>
      <c r="AY68" s="140">
        <f t="shared" ca="1" si="260"/>
        <v>285532.65739695024</v>
      </c>
      <c r="AZ68" s="140">
        <f t="shared" ca="1" si="260"/>
        <v>286104.90877758985</v>
      </c>
      <c r="BA68" s="140">
        <f t="shared" ca="1" si="260"/>
        <v>286700.0012940219</v>
      </c>
      <c r="BB68" s="140">
        <f t="shared" ca="1" si="260"/>
        <v>287296.39403487882</v>
      </c>
      <c r="BC68" s="140">
        <f t="shared" ca="1" si="260"/>
        <v>287894.08984445705</v>
      </c>
      <c r="BD68" s="140">
        <f t="shared" ca="1" si="260"/>
        <v>288493.09157328302</v>
      </c>
      <c r="BE68" s="140">
        <f t="shared" ca="1" si="260"/>
        <v>289093.40207812766</v>
      </c>
      <c r="BF68" s="140">
        <f t="shared" ca="1" si="260"/>
        <v>289695.02422201983</v>
      </c>
      <c r="BG68" s="140">
        <f t="shared" ca="1" si="260"/>
        <v>290297.96087425965</v>
      </c>
      <c r="BH68" s="140">
        <f t="shared" ca="1" si="260"/>
        <v>290902.21491043287</v>
      </c>
      <c r="BI68" s="140">
        <f t="shared" ca="1" si="260"/>
        <v>291507.78921242431</v>
      </c>
      <c r="BJ68" s="140">
        <f t="shared" ca="1" si="260"/>
        <v>292114.68666843185</v>
      </c>
      <c r="BK68" s="140">
        <f t="shared" ca="1" si="260"/>
        <v>292722.91017297999</v>
      </c>
      <c r="BL68" s="140">
        <f t="shared" ca="1" si="260"/>
        <v>293332.46262693411</v>
      </c>
      <c r="BM68" s="140">
        <f t="shared" ca="1" si="260"/>
        <v>293332.46262693411</v>
      </c>
      <c r="BN68" s="140">
        <f t="shared" ca="1" si="260"/>
        <v>293332.46262693411</v>
      </c>
      <c r="BO68" s="140">
        <f t="shared" ref="BO68:CT68" ca="1" si="261">BO67+BO66</f>
        <v>293332.46262693411</v>
      </c>
      <c r="BP68" s="140">
        <f t="shared" ca="1" si="261"/>
        <v>293332.46262693411</v>
      </c>
      <c r="BQ68" s="140">
        <f t="shared" ca="1" si="261"/>
        <v>293332.46262693411</v>
      </c>
      <c r="BR68" s="140">
        <f t="shared" ca="1" si="261"/>
        <v>293332.46262693411</v>
      </c>
      <c r="BS68" s="140">
        <f t="shared" ca="1" si="261"/>
        <v>293332.46262693411</v>
      </c>
      <c r="BT68" s="140">
        <f t="shared" ca="1" si="261"/>
        <v>293332.46262693411</v>
      </c>
      <c r="BU68" s="140">
        <f t="shared" ca="1" si="261"/>
        <v>293332.46262693411</v>
      </c>
      <c r="BV68" s="140">
        <f t="shared" ca="1" si="261"/>
        <v>293332.46262693411</v>
      </c>
      <c r="BW68" s="140">
        <f t="shared" ca="1" si="261"/>
        <v>293332.46262693411</v>
      </c>
      <c r="BX68" s="140">
        <f t="shared" ca="1" si="261"/>
        <v>293332.46262693411</v>
      </c>
      <c r="BY68" s="140">
        <f t="shared" ca="1" si="261"/>
        <v>293332.46262693411</v>
      </c>
      <c r="BZ68" s="140">
        <f t="shared" ca="1" si="261"/>
        <v>293332.46262693411</v>
      </c>
      <c r="CA68" s="140">
        <f t="shared" ca="1" si="261"/>
        <v>293332.46262693411</v>
      </c>
      <c r="CB68" s="140">
        <f t="shared" ca="1" si="261"/>
        <v>293332.46262693411</v>
      </c>
      <c r="CC68" s="140">
        <f t="shared" ca="1" si="261"/>
        <v>293332.46262693411</v>
      </c>
      <c r="CD68" s="140">
        <f t="shared" ca="1" si="261"/>
        <v>293332.46262693411</v>
      </c>
      <c r="CE68" s="140">
        <f t="shared" ca="1" si="261"/>
        <v>293332.46262693411</v>
      </c>
      <c r="CF68" s="140">
        <f t="shared" ca="1" si="261"/>
        <v>293332.46262693411</v>
      </c>
      <c r="CG68" s="140">
        <f t="shared" ca="1" si="261"/>
        <v>293332.46262693411</v>
      </c>
      <c r="CH68" s="140">
        <f t="shared" ca="1" si="261"/>
        <v>293332.46262693411</v>
      </c>
      <c r="CI68" s="140">
        <f t="shared" ca="1" si="261"/>
        <v>293332.46262693411</v>
      </c>
      <c r="CJ68" s="140">
        <f t="shared" ca="1" si="261"/>
        <v>293332.46262693411</v>
      </c>
      <c r="CK68" s="140">
        <f t="shared" ca="1" si="261"/>
        <v>293332.46262693411</v>
      </c>
      <c r="CL68" s="140">
        <f t="shared" ca="1" si="261"/>
        <v>293332.46262693411</v>
      </c>
      <c r="CM68" s="140">
        <f t="shared" ca="1" si="261"/>
        <v>293332.46262693411</v>
      </c>
      <c r="CN68" s="140">
        <f t="shared" ca="1" si="261"/>
        <v>293332.46262693411</v>
      </c>
      <c r="CO68" s="140">
        <f t="shared" ca="1" si="261"/>
        <v>293332.46262693411</v>
      </c>
      <c r="CP68" s="140">
        <f t="shared" ca="1" si="261"/>
        <v>293332.46262693411</v>
      </c>
      <c r="CQ68" s="140">
        <f t="shared" ca="1" si="261"/>
        <v>293332.46262693411</v>
      </c>
      <c r="CR68" s="140">
        <f t="shared" ca="1" si="261"/>
        <v>293332.46262693411</v>
      </c>
      <c r="CS68" s="140">
        <f t="shared" ca="1" si="261"/>
        <v>293332.46262693411</v>
      </c>
      <c r="CT68" s="140">
        <f t="shared" ca="1" si="261"/>
        <v>293332.46262693411</v>
      </c>
      <c r="CU68" s="140">
        <f t="shared" ref="CU68:DT68" ca="1" si="262">CU67+CU66</f>
        <v>293332.46262693411</v>
      </c>
      <c r="CV68" s="140">
        <f t="shared" ca="1" si="262"/>
        <v>293332.46262693411</v>
      </c>
      <c r="CW68" s="140">
        <f t="shared" ca="1" si="262"/>
        <v>293332.46262693411</v>
      </c>
      <c r="CX68" s="140">
        <f t="shared" ca="1" si="262"/>
        <v>293332.46262693411</v>
      </c>
      <c r="CY68" s="140">
        <f t="shared" ca="1" si="262"/>
        <v>293332.46262693411</v>
      </c>
      <c r="CZ68" s="140">
        <f t="shared" ca="1" si="262"/>
        <v>293332.46262693411</v>
      </c>
      <c r="DA68" s="140">
        <f t="shared" ca="1" si="262"/>
        <v>293332.46262693411</v>
      </c>
      <c r="DB68" s="140">
        <f t="shared" ca="1" si="262"/>
        <v>293332.46262693411</v>
      </c>
      <c r="DC68" s="140">
        <f t="shared" ca="1" si="262"/>
        <v>293332.46262693411</v>
      </c>
      <c r="DD68" s="140">
        <f t="shared" ca="1" si="262"/>
        <v>293332.46262693411</v>
      </c>
      <c r="DE68" s="140">
        <f t="shared" ca="1" si="262"/>
        <v>293332.46262693411</v>
      </c>
      <c r="DF68" s="140">
        <f t="shared" ca="1" si="262"/>
        <v>293332.46262693411</v>
      </c>
      <c r="DG68" s="140">
        <f t="shared" ca="1" si="262"/>
        <v>293332.46262693411</v>
      </c>
      <c r="DH68" s="140">
        <f t="shared" ca="1" si="262"/>
        <v>293332.46262693411</v>
      </c>
      <c r="DI68" s="140">
        <f t="shared" ca="1" si="262"/>
        <v>293332.46262693411</v>
      </c>
      <c r="DJ68" s="140">
        <f t="shared" ca="1" si="262"/>
        <v>293332.46262693411</v>
      </c>
      <c r="DK68" s="140">
        <f t="shared" ca="1" si="262"/>
        <v>293332.46262693411</v>
      </c>
      <c r="DL68" s="140">
        <f t="shared" ca="1" si="262"/>
        <v>293332.46262693411</v>
      </c>
      <c r="DM68" s="140">
        <f t="shared" ca="1" si="262"/>
        <v>293332.46262693411</v>
      </c>
      <c r="DN68" s="140">
        <f t="shared" ca="1" si="262"/>
        <v>293332.46262693411</v>
      </c>
      <c r="DO68" s="140">
        <f t="shared" ca="1" si="262"/>
        <v>293332.46262693411</v>
      </c>
      <c r="DP68" s="140">
        <f t="shared" ca="1" si="262"/>
        <v>293332.46262693411</v>
      </c>
      <c r="DQ68" s="140">
        <f t="shared" ca="1" si="262"/>
        <v>293332.46262693411</v>
      </c>
      <c r="DR68" s="140">
        <f t="shared" ca="1" si="262"/>
        <v>293332.46262693411</v>
      </c>
      <c r="DS68" s="140">
        <f t="shared" ca="1" si="262"/>
        <v>293332.46262693411</v>
      </c>
      <c r="DT68" s="247">
        <f t="shared" ca="1" si="262"/>
        <v>293332.46262693411</v>
      </c>
      <c r="DV68" s="360">
        <f t="shared" ref="DV68:EF68" ca="1" si="263">SUMIF($D$4:$DT$4,DV$4,$D68:$DT68)</f>
        <v>0</v>
      </c>
      <c r="DW68" s="140">
        <f t="shared" ca="1" si="263"/>
        <v>0</v>
      </c>
      <c r="DX68" s="140">
        <f t="shared" ca="1" si="263"/>
        <v>1424731.9883835756</v>
      </c>
      <c r="DY68" s="140">
        <f t="shared" ca="1" si="263"/>
        <v>3316599.5414142832</v>
      </c>
      <c r="DZ68" s="140">
        <f t="shared" ca="1" si="263"/>
        <v>3395753.7649040995</v>
      </c>
      <c r="EA68" s="140">
        <f t="shared" ca="1" si="263"/>
        <v>3480050.0275122509</v>
      </c>
      <c r="EB68" s="140">
        <f t="shared" ca="1" si="263"/>
        <v>3519989.5515232091</v>
      </c>
      <c r="EC68" s="140">
        <f t="shared" ca="1" si="263"/>
        <v>3519989.5515232091</v>
      </c>
      <c r="ED68" s="140">
        <f t="shared" ca="1" si="263"/>
        <v>3519989.5515232091</v>
      </c>
      <c r="EE68" s="140">
        <f t="shared" ca="1" si="263"/>
        <v>3519989.5515232091</v>
      </c>
      <c r="EF68" s="247">
        <f t="shared" ca="1" si="263"/>
        <v>3519989.5515232091</v>
      </c>
    </row>
    <row r="69" spans="1:136" s="49" customFormat="1" ht="15.75" customHeight="1" thickTop="1">
      <c r="A69" s="59"/>
      <c r="B69" s="253"/>
      <c r="C69" s="222"/>
      <c r="D69" s="58"/>
      <c r="E69" s="58"/>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c r="AV69" s="58"/>
      <c r="AW69" s="58"/>
      <c r="AX69" s="58"/>
      <c r="AY69" s="58"/>
      <c r="AZ69" s="58"/>
      <c r="BA69" s="58"/>
      <c r="BB69" s="58"/>
      <c r="BC69" s="58"/>
      <c r="BD69" s="58"/>
      <c r="BE69" s="58"/>
      <c r="BF69" s="58"/>
      <c r="BG69" s="58"/>
      <c r="BH69" s="58"/>
      <c r="BI69" s="58"/>
      <c r="BJ69" s="58"/>
      <c r="BK69" s="58"/>
      <c r="BL69" s="58"/>
      <c r="BM69" s="58"/>
      <c r="BN69" s="58"/>
      <c r="BO69" s="58"/>
      <c r="BP69" s="58"/>
      <c r="BQ69" s="58"/>
      <c r="BR69" s="58"/>
      <c r="BS69" s="58"/>
      <c r="BT69" s="58"/>
      <c r="BU69" s="58"/>
      <c r="BV69" s="58"/>
      <c r="BW69" s="58"/>
      <c r="BX69" s="58"/>
      <c r="BY69" s="58"/>
      <c r="BZ69" s="58"/>
      <c r="CA69" s="58"/>
      <c r="CB69" s="58"/>
      <c r="CC69" s="58"/>
      <c r="CD69" s="58"/>
      <c r="CE69" s="58"/>
      <c r="CF69" s="58"/>
      <c r="CG69" s="58"/>
      <c r="CH69" s="58"/>
      <c r="CI69" s="58"/>
      <c r="CJ69" s="58"/>
      <c r="CK69" s="58"/>
      <c r="CL69" s="58"/>
      <c r="CM69" s="58"/>
      <c r="CN69" s="58"/>
      <c r="CO69" s="58"/>
      <c r="CP69" s="58"/>
      <c r="CQ69" s="58"/>
      <c r="CR69" s="58"/>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136"/>
      <c r="DV69" s="135"/>
      <c r="DW69" s="58"/>
      <c r="DX69" s="58"/>
      <c r="DY69" s="58"/>
      <c r="DZ69" s="58"/>
      <c r="EA69" s="58"/>
      <c r="EB69" s="58"/>
      <c r="EC69" s="58"/>
      <c r="ED69" s="58"/>
      <c r="EE69" s="58"/>
      <c r="EF69" s="136"/>
    </row>
    <row r="70" spans="1:136" s="49" customFormat="1" ht="15.75" customHeight="1">
      <c r="B70" s="255" t="s">
        <v>720</v>
      </c>
      <c r="C70" s="224"/>
      <c r="D70" s="225">
        <f t="shared" ref="D70:AI70" ca="1" si="264">D15</f>
        <v>0</v>
      </c>
      <c r="E70" s="225">
        <f t="shared" ca="1" si="264"/>
        <v>0</v>
      </c>
      <c r="F70" s="225">
        <f t="shared" ca="1" si="264"/>
        <v>0</v>
      </c>
      <c r="G70" s="225">
        <f t="shared" ca="1" si="264"/>
        <v>0</v>
      </c>
      <c r="H70" s="225">
        <f t="shared" ca="1" si="264"/>
        <v>0</v>
      </c>
      <c r="I70" s="225">
        <f t="shared" ca="1" si="264"/>
        <v>0</v>
      </c>
      <c r="J70" s="225">
        <f t="shared" ca="1" si="264"/>
        <v>0</v>
      </c>
      <c r="K70" s="225">
        <f t="shared" ca="1" si="264"/>
        <v>0</v>
      </c>
      <c r="L70" s="225">
        <f t="shared" ca="1" si="264"/>
        <v>0</v>
      </c>
      <c r="M70" s="225">
        <f t="shared" ca="1" si="264"/>
        <v>0</v>
      </c>
      <c r="N70" s="225">
        <f t="shared" ca="1" si="264"/>
        <v>0</v>
      </c>
      <c r="O70" s="225">
        <f t="shared" ca="1" si="264"/>
        <v>0</v>
      </c>
      <c r="P70" s="225">
        <f t="shared" ca="1" si="264"/>
        <v>0</v>
      </c>
      <c r="Q70" s="225">
        <f t="shared" ca="1" si="264"/>
        <v>0</v>
      </c>
      <c r="R70" s="225">
        <f t="shared" ca="1" si="264"/>
        <v>9.0909090909090912E-2</v>
      </c>
      <c r="S70" s="225">
        <f t="shared" ca="1" si="264"/>
        <v>0.18181818181818182</v>
      </c>
      <c r="T70" s="225">
        <f t="shared" ca="1" si="264"/>
        <v>0.27272727272727276</v>
      </c>
      <c r="U70" s="225">
        <f t="shared" ca="1" si="264"/>
        <v>0.36363636363636365</v>
      </c>
      <c r="V70" s="225">
        <f t="shared" ca="1" si="264"/>
        <v>0.45454545454545453</v>
      </c>
      <c r="W70" s="225">
        <f t="shared" ca="1" si="264"/>
        <v>0.54545454545454553</v>
      </c>
      <c r="X70" s="225">
        <f t="shared" ca="1" si="264"/>
        <v>0.63636363636363646</v>
      </c>
      <c r="Y70" s="225">
        <f t="shared" ca="1" si="264"/>
        <v>0.7272727272727274</v>
      </c>
      <c r="Z70" s="225">
        <f t="shared" ca="1" si="264"/>
        <v>0.81818181818181834</v>
      </c>
      <c r="AA70" s="225">
        <f t="shared" ca="1" si="264"/>
        <v>0.90909090909090928</v>
      </c>
      <c r="AB70" s="225">
        <f t="shared" ca="1" si="264"/>
        <v>1.0000000000000002</v>
      </c>
      <c r="AC70" s="225">
        <f t="shared" ca="1" si="264"/>
        <v>1.0000000000000002</v>
      </c>
      <c r="AD70" s="225">
        <f t="shared" ca="1" si="264"/>
        <v>1.0000000000000002</v>
      </c>
      <c r="AE70" s="225">
        <f t="shared" ca="1" si="264"/>
        <v>1.0000000000000002</v>
      </c>
      <c r="AF70" s="225">
        <f t="shared" ca="1" si="264"/>
        <v>1.0000000000000002</v>
      </c>
      <c r="AG70" s="225">
        <f t="shared" ca="1" si="264"/>
        <v>1.0000000000000002</v>
      </c>
      <c r="AH70" s="225">
        <f t="shared" ca="1" si="264"/>
        <v>1.0000000000000002</v>
      </c>
      <c r="AI70" s="225">
        <f t="shared" ca="1" si="264"/>
        <v>1.0000000000000002</v>
      </c>
      <c r="AJ70" s="225">
        <f t="shared" ref="AJ70:BO70" ca="1" si="265">AJ15</f>
        <v>1.0000000000000002</v>
      </c>
      <c r="AK70" s="225">
        <f t="shared" ca="1" si="265"/>
        <v>1.0000000000000002</v>
      </c>
      <c r="AL70" s="225">
        <f t="shared" ca="1" si="265"/>
        <v>1.0000000000000002</v>
      </c>
      <c r="AM70" s="225">
        <f t="shared" ca="1" si="265"/>
        <v>1.0000000000000002</v>
      </c>
      <c r="AN70" s="225">
        <f t="shared" ca="1" si="265"/>
        <v>1.0000000000000002</v>
      </c>
      <c r="AO70" s="225">
        <f t="shared" ca="1" si="265"/>
        <v>1.0000000000000002</v>
      </c>
      <c r="AP70" s="225">
        <f t="shared" ca="1" si="265"/>
        <v>1.0000000000000002</v>
      </c>
      <c r="AQ70" s="225">
        <f t="shared" ca="1" si="265"/>
        <v>1.0000000000000002</v>
      </c>
      <c r="AR70" s="225">
        <f t="shared" ca="1" si="265"/>
        <v>1.0000000000000002</v>
      </c>
      <c r="AS70" s="225">
        <f t="shared" ca="1" si="265"/>
        <v>1.0000000000000002</v>
      </c>
      <c r="AT70" s="225">
        <f t="shared" ca="1" si="265"/>
        <v>1.0000000000000002</v>
      </c>
      <c r="AU70" s="225">
        <f t="shared" ca="1" si="265"/>
        <v>1.0000000000000002</v>
      </c>
      <c r="AV70" s="225">
        <f t="shared" ca="1" si="265"/>
        <v>1.0000000000000002</v>
      </c>
      <c r="AW70" s="225">
        <f t="shared" ca="1" si="265"/>
        <v>1.0000000000000002</v>
      </c>
      <c r="AX70" s="225">
        <f t="shared" ca="1" si="265"/>
        <v>1.0000000000000002</v>
      </c>
      <c r="AY70" s="225">
        <f t="shared" ca="1" si="265"/>
        <v>1.0000000000000002</v>
      </c>
      <c r="AZ70" s="225">
        <f t="shared" ca="1" si="265"/>
        <v>1.0000000000000002</v>
      </c>
      <c r="BA70" s="225">
        <f t="shared" ca="1" si="265"/>
        <v>1.0000000000000002</v>
      </c>
      <c r="BB70" s="225">
        <f t="shared" ca="1" si="265"/>
        <v>1.0000000000000002</v>
      </c>
      <c r="BC70" s="225">
        <f t="shared" ca="1" si="265"/>
        <v>1.0000000000000002</v>
      </c>
      <c r="BD70" s="225">
        <f t="shared" ca="1" si="265"/>
        <v>1.0000000000000002</v>
      </c>
      <c r="BE70" s="225">
        <f t="shared" ca="1" si="265"/>
        <v>1.0000000000000002</v>
      </c>
      <c r="BF70" s="225">
        <f t="shared" ca="1" si="265"/>
        <v>1.0000000000000002</v>
      </c>
      <c r="BG70" s="225">
        <f t="shared" ca="1" si="265"/>
        <v>1.0000000000000002</v>
      </c>
      <c r="BH70" s="225">
        <f t="shared" ca="1" si="265"/>
        <v>1.0000000000000002</v>
      </c>
      <c r="BI70" s="225">
        <f t="shared" ca="1" si="265"/>
        <v>1.0000000000000002</v>
      </c>
      <c r="BJ70" s="225">
        <f t="shared" ca="1" si="265"/>
        <v>1.0000000000000002</v>
      </c>
      <c r="BK70" s="225">
        <f t="shared" ca="1" si="265"/>
        <v>1.0000000000000002</v>
      </c>
      <c r="BL70" s="225">
        <f t="shared" ca="1" si="265"/>
        <v>1.0000000000000002</v>
      </c>
      <c r="BM70" s="225">
        <f t="shared" ca="1" si="265"/>
        <v>1.0000000000000002</v>
      </c>
      <c r="BN70" s="225">
        <f t="shared" ca="1" si="265"/>
        <v>1.0000000000000002</v>
      </c>
      <c r="BO70" s="225">
        <f t="shared" ca="1" si="265"/>
        <v>1.0000000000000002</v>
      </c>
      <c r="BP70" s="225">
        <f t="shared" ref="BP70:CU70" ca="1" si="266">BP15</f>
        <v>1.0000000000000002</v>
      </c>
      <c r="BQ70" s="225">
        <f t="shared" ca="1" si="266"/>
        <v>1.0000000000000002</v>
      </c>
      <c r="BR70" s="225">
        <f t="shared" ca="1" si="266"/>
        <v>1.0000000000000002</v>
      </c>
      <c r="BS70" s="225">
        <f t="shared" ca="1" si="266"/>
        <v>1.0000000000000002</v>
      </c>
      <c r="BT70" s="225">
        <f t="shared" ca="1" si="266"/>
        <v>1.0000000000000002</v>
      </c>
      <c r="BU70" s="225">
        <f t="shared" ca="1" si="266"/>
        <v>1.0000000000000002</v>
      </c>
      <c r="BV70" s="225">
        <f t="shared" ca="1" si="266"/>
        <v>1.0000000000000002</v>
      </c>
      <c r="BW70" s="225">
        <f t="shared" ca="1" si="266"/>
        <v>1.0000000000000002</v>
      </c>
      <c r="BX70" s="225">
        <f t="shared" ca="1" si="266"/>
        <v>1.0000000000000002</v>
      </c>
      <c r="BY70" s="225">
        <f t="shared" ca="1" si="266"/>
        <v>1.0000000000000002</v>
      </c>
      <c r="BZ70" s="225">
        <f t="shared" ca="1" si="266"/>
        <v>1.0000000000000002</v>
      </c>
      <c r="CA70" s="225">
        <f t="shared" ca="1" si="266"/>
        <v>1.0000000000000002</v>
      </c>
      <c r="CB70" s="225">
        <f t="shared" ca="1" si="266"/>
        <v>1.0000000000000002</v>
      </c>
      <c r="CC70" s="225">
        <f t="shared" ca="1" si="266"/>
        <v>1.0000000000000002</v>
      </c>
      <c r="CD70" s="225">
        <f t="shared" ca="1" si="266"/>
        <v>1.0000000000000002</v>
      </c>
      <c r="CE70" s="225">
        <f t="shared" ca="1" si="266"/>
        <v>1.0000000000000002</v>
      </c>
      <c r="CF70" s="225">
        <f t="shared" ca="1" si="266"/>
        <v>1.0000000000000002</v>
      </c>
      <c r="CG70" s="225">
        <f t="shared" ca="1" si="266"/>
        <v>1.0000000000000002</v>
      </c>
      <c r="CH70" s="225">
        <f t="shared" ca="1" si="266"/>
        <v>1.0000000000000002</v>
      </c>
      <c r="CI70" s="225">
        <f t="shared" ca="1" si="266"/>
        <v>1.0000000000000002</v>
      </c>
      <c r="CJ70" s="225">
        <f t="shared" ca="1" si="266"/>
        <v>1.0000000000000002</v>
      </c>
      <c r="CK70" s="225">
        <f t="shared" ca="1" si="266"/>
        <v>1.0000000000000002</v>
      </c>
      <c r="CL70" s="225">
        <f t="shared" ca="1" si="266"/>
        <v>1.0000000000000002</v>
      </c>
      <c r="CM70" s="225">
        <f t="shared" ca="1" si="266"/>
        <v>1.0000000000000002</v>
      </c>
      <c r="CN70" s="225">
        <f t="shared" ca="1" si="266"/>
        <v>1.0000000000000002</v>
      </c>
      <c r="CO70" s="225">
        <f t="shared" ca="1" si="266"/>
        <v>1.0000000000000002</v>
      </c>
      <c r="CP70" s="225">
        <f t="shared" ca="1" si="266"/>
        <v>1.0000000000000002</v>
      </c>
      <c r="CQ70" s="225">
        <f t="shared" ca="1" si="266"/>
        <v>1.0000000000000002</v>
      </c>
      <c r="CR70" s="225">
        <f t="shared" ca="1" si="266"/>
        <v>1.0000000000000002</v>
      </c>
      <c r="CS70" s="225">
        <f t="shared" ca="1" si="266"/>
        <v>1.0000000000000002</v>
      </c>
      <c r="CT70" s="225">
        <f t="shared" ca="1" si="266"/>
        <v>1.0000000000000002</v>
      </c>
      <c r="CU70" s="225">
        <f t="shared" ca="1" si="266"/>
        <v>1.0000000000000002</v>
      </c>
      <c r="CV70" s="225">
        <f t="shared" ref="CV70:DT70" ca="1" si="267">CV15</f>
        <v>1.0000000000000002</v>
      </c>
      <c r="CW70" s="225">
        <f t="shared" ca="1" si="267"/>
        <v>1.0000000000000002</v>
      </c>
      <c r="CX70" s="225">
        <f t="shared" ca="1" si="267"/>
        <v>1.0000000000000002</v>
      </c>
      <c r="CY70" s="225">
        <f t="shared" ca="1" si="267"/>
        <v>1.0000000000000002</v>
      </c>
      <c r="CZ70" s="225">
        <f t="shared" ca="1" si="267"/>
        <v>1.0000000000000002</v>
      </c>
      <c r="DA70" s="225">
        <f t="shared" ca="1" si="267"/>
        <v>1.0000000000000002</v>
      </c>
      <c r="DB70" s="225">
        <f t="shared" ca="1" si="267"/>
        <v>1.0000000000000002</v>
      </c>
      <c r="DC70" s="225">
        <f t="shared" ca="1" si="267"/>
        <v>1.0000000000000002</v>
      </c>
      <c r="DD70" s="225">
        <f t="shared" ca="1" si="267"/>
        <v>1.0000000000000002</v>
      </c>
      <c r="DE70" s="225">
        <f t="shared" ca="1" si="267"/>
        <v>1.0000000000000002</v>
      </c>
      <c r="DF70" s="225">
        <f t="shared" ca="1" si="267"/>
        <v>1.0000000000000002</v>
      </c>
      <c r="DG70" s="225">
        <f t="shared" ca="1" si="267"/>
        <v>1.0000000000000002</v>
      </c>
      <c r="DH70" s="225">
        <f t="shared" ca="1" si="267"/>
        <v>1.0000000000000002</v>
      </c>
      <c r="DI70" s="225">
        <f t="shared" ca="1" si="267"/>
        <v>1.0000000000000002</v>
      </c>
      <c r="DJ70" s="225">
        <f t="shared" ca="1" si="267"/>
        <v>1.0000000000000002</v>
      </c>
      <c r="DK70" s="225">
        <f t="shared" ca="1" si="267"/>
        <v>1.0000000000000002</v>
      </c>
      <c r="DL70" s="225">
        <f t="shared" ca="1" si="267"/>
        <v>1.0000000000000002</v>
      </c>
      <c r="DM70" s="225">
        <f t="shared" ca="1" si="267"/>
        <v>1.0000000000000002</v>
      </c>
      <c r="DN70" s="225">
        <f t="shared" ca="1" si="267"/>
        <v>1.0000000000000002</v>
      </c>
      <c r="DO70" s="225">
        <f t="shared" ca="1" si="267"/>
        <v>1.0000000000000002</v>
      </c>
      <c r="DP70" s="225">
        <f t="shared" ca="1" si="267"/>
        <v>1.0000000000000002</v>
      </c>
      <c r="DQ70" s="225">
        <f t="shared" ca="1" si="267"/>
        <v>1.0000000000000002</v>
      </c>
      <c r="DR70" s="225">
        <f t="shared" ca="1" si="267"/>
        <v>1.0000000000000002</v>
      </c>
      <c r="DS70" s="225">
        <f t="shared" ca="1" si="267"/>
        <v>1.0000000000000002</v>
      </c>
      <c r="DT70" s="381">
        <f t="shared" ca="1" si="267"/>
        <v>1.0000000000000002</v>
      </c>
      <c r="DV70" s="380">
        <f t="shared" ref="DV70:EF70" ca="1" si="268">AVERAGEIF($D$4:$DT$4,DV$4,$D70:$DT70)</f>
        <v>0</v>
      </c>
      <c r="DW70" s="225">
        <f t="shared" ca="1" si="268"/>
        <v>0</v>
      </c>
      <c r="DX70" s="225">
        <f t="shared" ca="1" si="268"/>
        <v>0.50000000000000011</v>
      </c>
      <c r="DY70" s="225">
        <f t="shared" ca="1" si="268"/>
        <v>1.0000000000000002</v>
      </c>
      <c r="DZ70" s="225">
        <f t="shared" ca="1" si="268"/>
        <v>1.0000000000000002</v>
      </c>
      <c r="EA70" s="225">
        <f t="shared" ca="1" si="268"/>
        <v>1.0000000000000002</v>
      </c>
      <c r="EB70" s="225">
        <f t="shared" ca="1" si="268"/>
        <v>1.0000000000000002</v>
      </c>
      <c r="EC70" s="225">
        <f t="shared" ca="1" si="268"/>
        <v>1.0000000000000002</v>
      </c>
      <c r="ED70" s="225">
        <f t="shared" ca="1" si="268"/>
        <v>1.0000000000000002</v>
      </c>
      <c r="EE70" s="225">
        <f t="shared" ca="1" si="268"/>
        <v>1.0000000000000002</v>
      </c>
      <c r="EF70" s="381">
        <f t="shared" ca="1" si="268"/>
        <v>1.0000000000000002</v>
      </c>
    </row>
    <row r="71" spans="1:136" s="49" customFormat="1" ht="15.75" customHeight="1">
      <c r="B71" s="255" t="s">
        <v>721</v>
      </c>
      <c r="C71" s="224"/>
      <c r="D71" s="1031">
        <f>IF(D3&gt;='PERPETUITY MIDDLEMAN INPUT TAB'!$C$44,1,0)</f>
        <v>0</v>
      </c>
      <c r="E71" s="1032">
        <f>IF(E3&gt;='PERPETUITY MIDDLEMAN INPUT TAB'!$C$44,1,0)</f>
        <v>0</v>
      </c>
      <c r="F71" s="1032">
        <f>IF(F3&gt;='PERPETUITY MIDDLEMAN INPUT TAB'!$C$44,1,0)</f>
        <v>0</v>
      </c>
      <c r="G71" s="1032">
        <f>IF(G3&gt;='PERPETUITY MIDDLEMAN INPUT TAB'!$C$44,1,0)</f>
        <v>0</v>
      </c>
      <c r="H71" s="1032">
        <f>IF(H3&gt;='PERPETUITY MIDDLEMAN INPUT TAB'!$C$44,1,0)</f>
        <v>0</v>
      </c>
      <c r="I71" s="1032">
        <f>IF(I3&gt;='PERPETUITY MIDDLEMAN INPUT TAB'!$C$44,1,0)</f>
        <v>0</v>
      </c>
      <c r="J71" s="1032">
        <f>IF(J3&gt;='PERPETUITY MIDDLEMAN INPUT TAB'!$C$44,1,0)</f>
        <v>0</v>
      </c>
      <c r="K71" s="1032">
        <f>IF(K3&gt;='PERPETUITY MIDDLEMAN INPUT TAB'!$C$44,1,0)</f>
        <v>0</v>
      </c>
      <c r="L71" s="1032">
        <f>IF(L3&gt;='PERPETUITY MIDDLEMAN INPUT TAB'!$C$44,1,0)</f>
        <v>0</v>
      </c>
      <c r="M71" s="1032">
        <f>IF(M3&gt;='PERPETUITY MIDDLEMAN INPUT TAB'!$C$44,1,0)</f>
        <v>0</v>
      </c>
      <c r="N71" s="1032">
        <f>IF(N3&gt;='PERPETUITY MIDDLEMAN INPUT TAB'!$C$44,1,0)</f>
        <v>0</v>
      </c>
      <c r="O71" s="1032">
        <f>IF(O3&gt;='PERPETUITY MIDDLEMAN INPUT TAB'!$C$44,1,0)</f>
        <v>0</v>
      </c>
      <c r="P71" s="1032">
        <f>IF(P3&gt;='PERPETUITY MIDDLEMAN INPUT TAB'!$C$44,1,0)</f>
        <v>0</v>
      </c>
      <c r="Q71" s="1032">
        <f>IF(Q3&gt;='PERPETUITY MIDDLEMAN INPUT TAB'!$C$44,1,0)</f>
        <v>0</v>
      </c>
      <c r="R71" s="1032">
        <f>IF(R3&gt;='PERPETUITY MIDDLEMAN INPUT TAB'!$C$44,1,0)</f>
        <v>0</v>
      </c>
      <c r="S71" s="1032">
        <f>IF(S3&gt;='PERPETUITY MIDDLEMAN INPUT TAB'!$C$44,1,0)</f>
        <v>0</v>
      </c>
      <c r="T71" s="1032">
        <f>IF(T3&gt;='PERPETUITY MIDDLEMAN INPUT TAB'!$C$44,1,0)</f>
        <v>0</v>
      </c>
      <c r="U71" s="1032">
        <f>IF(U3&gt;='PERPETUITY MIDDLEMAN INPUT TAB'!$C$44,1,0)</f>
        <v>0</v>
      </c>
      <c r="V71" s="1032">
        <f>IF(V3&gt;='PERPETUITY MIDDLEMAN INPUT TAB'!$C$44,1,0)</f>
        <v>0</v>
      </c>
      <c r="W71" s="1032">
        <f>IF(W3&gt;='PERPETUITY MIDDLEMAN INPUT TAB'!$C$44,1,0)</f>
        <v>0</v>
      </c>
      <c r="X71" s="1032">
        <f>IF(X3&gt;='PERPETUITY MIDDLEMAN INPUT TAB'!$C$44,1,0)</f>
        <v>0</v>
      </c>
      <c r="Y71" s="1032">
        <f>IF(Y3&gt;='PERPETUITY MIDDLEMAN INPUT TAB'!$C$44,1,0)</f>
        <v>0</v>
      </c>
      <c r="Z71" s="1032">
        <f>IF(Z3&gt;='PERPETUITY MIDDLEMAN INPUT TAB'!$C$44,1,0)</f>
        <v>0</v>
      </c>
      <c r="AA71" s="1032">
        <f>IF(AA3&gt;='PERPETUITY MIDDLEMAN INPUT TAB'!$C$44,1,0)</f>
        <v>0</v>
      </c>
      <c r="AB71" s="1032">
        <f>IF(AB3&gt;='PERPETUITY MIDDLEMAN INPUT TAB'!$C$44,1,0)</f>
        <v>0</v>
      </c>
      <c r="AC71" s="1032">
        <f>IF(AC3&gt;='PERPETUITY MIDDLEMAN INPUT TAB'!$C$44,1,0)</f>
        <v>0</v>
      </c>
      <c r="AD71" s="1032">
        <f>IF(AD3&gt;='PERPETUITY MIDDLEMAN INPUT TAB'!$C$44,1,0)</f>
        <v>0</v>
      </c>
      <c r="AE71" s="1032">
        <f>IF(AE3&gt;='PERPETUITY MIDDLEMAN INPUT TAB'!$C$44,1,0)</f>
        <v>0</v>
      </c>
      <c r="AF71" s="1032">
        <f>IF(AF3&gt;='PERPETUITY MIDDLEMAN INPUT TAB'!$C$44,1,0)</f>
        <v>0</v>
      </c>
      <c r="AG71" s="1032">
        <f>IF(AG3&gt;='PERPETUITY MIDDLEMAN INPUT TAB'!$C$44,1,0)</f>
        <v>0</v>
      </c>
      <c r="AH71" s="1032">
        <f>IF(AH3&gt;='PERPETUITY MIDDLEMAN INPUT TAB'!$C$44,1,0)</f>
        <v>1</v>
      </c>
      <c r="AI71" s="1032">
        <f>IF(AI3&gt;='PERPETUITY MIDDLEMAN INPUT TAB'!$C$44,1,0)</f>
        <v>1</v>
      </c>
      <c r="AJ71" s="1032">
        <f>IF(AJ3&gt;='PERPETUITY MIDDLEMAN INPUT TAB'!$C$44,1,0)</f>
        <v>1</v>
      </c>
      <c r="AK71" s="1032">
        <f>IF(AK3&gt;='PERPETUITY MIDDLEMAN INPUT TAB'!$C$44,1,0)</f>
        <v>1</v>
      </c>
      <c r="AL71" s="1032">
        <f>IF(AL3&gt;='PERPETUITY MIDDLEMAN INPUT TAB'!$C$44,1,0)</f>
        <v>1</v>
      </c>
      <c r="AM71" s="1032">
        <f>IF(AM3&gt;='PERPETUITY MIDDLEMAN INPUT TAB'!$C$44,1,0)</f>
        <v>1</v>
      </c>
      <c r="AN71" s="1032">
        <f>IF(AN3&gt;='PERPETUITY MIDDLEMAN INPUT TAB'!$C$44,1,0)</f>
        <v>1</v>
      </c>
      <c r="AO71" s="1032">
        <f>IF(AO3&gt;='PERPETUITY MIDDLEMAN INPUT TAB'!$C$44,1,0)</f>
        <v>1</v>
      </c>
      <c r="AP71" s="1032">
        <f>IF(AP3&gt;='PERPETUITY MIDDLEMAN INPUT TAB'!$C$44,1,0)</f>
        <v>1</v>
      </c>
      <c r="AQ71" s="1032">
        <f>IF(AQ3&gt;='PERPETUITY MIDDLEMAN INPUT TAB'!$C$44,1,0)</f>
        <v>1</v>
      </c>
      <c r="AR71" s="1032">
        <f>IF(AR3&gt;='PERPETUITY MIDDLEMAN INPUT TAB'!$C$44,1,0)</f>
        <v>1</v>
      </c>
      <c r="AS71" s="1032">
        <f>IF(AS3&gt;='PERPETUITY MIDDLEMAN INPUT TAB'!$C$44,1,0)</f>
        <v>1</v>
      </c>
      <c r="AT71" s="1032">
        <f>IF(AT3&gt;='PERPETUITY MIDDLEMAN INPUT TAB'!$C$44,1,0)</f>
        <v>1</v>
      </c>
      <c r="AU71" s="1032">
        <f>IF(AU3&gt;='PERPETUITY MIDDLEMAN INPUT TAB'!$C$44,1,0)</f>
        <v>1</v>
      </c>
      <c r="AV71" s="1032">
        <f>IF(AV3&gt;='PERPETUITY MIDDLEMAN INPUT TAB'!$C$44,1,0)</f>
        <v>1</v>
      </c>
      <c r="AW71" s="1032">
        <f>IF(AW3&gt;='PERPETUITY MIDDLEMAN INPUT TAB'!$C$44,1,0)</f>
        <v>1</v>
      </c>
      <c r="AX71" s="1032">
        <f>IF(AX3&gt;='PERPETUITY MIDDLEMAN INPUT TAB'!$C$44,1,0)</f>
        <v>1</v>
      </c>
      <c r="AY71" s="1032">
        <f>IF(AY3&gt;='PERPETUITY MIDDLEMAN INPUT TAB'!$C$44,1,0)</f>
        <v>1</v>
      </c>
      <c r="AZ71" s="1032">
        <f>IF(AZ3&gt;='PERPETUITY MIDDLEMAN INPUT TAB'!$C$44,1,0)</f>
        <v>1</v>
      </c>
      <c r="BA71" s="1032">
        <f>IF(BA3&gt;='PERPETUITY MIDDLEMAN INPUT TAB'!$C$44,1,0)</f>
        <v>1</v>
      </c>
      <c r="BB71" s="1032">
        <f>IF(BB3&gt;='PERPETUITY MIDDLEMAN INPUT TAB'!$C$44,1,0)</f>
        <v>1</v>
      </c>
      <c r="BC71" s="1032">
        <f>IF(BC3&gt;='PERPETUITY MIDDLEMAN INPUT TAB'!$C$44,1,0)</f>
        <v>1</v>
      </c>
      <c r="BD71" s="1032">
        <f>IF(BD3&gt;='PERPETUITY MIDDLEMAN INPUT TAB'!$C$44,1,0)</f>
        <v>1</v>
      </c>
      <c r="BE71" s="1032">
        <f>IF(BE3&gt;='PERPETUITY MIDDLEMAN INPUT TAB'!$C$44,1,0)</f>
        <v>1</v>
      </c>
      <c r="BF71" s="1032">
        <f>IF(BF3&gt;='PERPETUITY MIDDLEMAN INPUT TAB'!$C$44,1,0)</f>
        <v>1</v>
      </c>
      <c r="BG71" s="1032">
        <f>IF(BG3&gt;='PERPETUITY MIDDLEMAN INPUT TAB'!$C$44,1,0)</f>
        <v>1</v>
      </c>
      <c r="BH71" s="1032">
        <f>IF(BH3&gt;='PERPETUITY MIDDLEMAN INPUT TAB'!$C$44,1,0)</f>
        <v>1</v>
      </c>
      <c r="BI71" s="1032">
        <f>IF(BI3&gt;='PERPETUITY MIDDLEMAN INPUT TAB'!$C$44,1,0)</f>
        <v>1</v>
      </c>
      <c r="BJ71" s="1032">
        <f>IF(BJ3&gt;='PERPETUITY MIDDLEMAN INPUT TAB'!$C$44,1,0)</f>
        <v>1</v>
      </c>
      <c r="BK71" s="1032">
        <f>IF(BK3&gt;='PERPETUITY MIDDLEMAN INPUT TAB'!$C$44,1,0)</f>
        <v>1</v>
      </c>
      <c r="BL71" s="1032">
        <f>IF(BL3&gt;='PERPETUITY MIDDLEMAN INPUT TAB'!$C$44,1,0)</f>
        <v>1</v>
      </c>
      <c r="BM71" s="1032">
        <f>IF(BM3&gt;='PERPETUITY MIDDLEMAN INPUT TAB'!$C$44,1,0)</f>
        <v>1</v>
      </c>
      <c r="BN71" s="1032">
        <f>IF(BN3&gt;='PERPETUITY MIDDLEMAN INPUT TAB'!$C$44,1,0)</f>
        <v>1</v>
      </c>
      <c r="BO71" s="1032">
        <f>IF(BO3&gt;='PERPETUITY MIDDLEMAN INPUT TAB'!$C$44,1,0)</f>
        <v>1</v>
      </c>
      <c r="BP71" s="1032">
        <f>IF(BP3&gt;='PERPETUITY MIDDLEMAN INPUT TAB'!$C$44,1,0)</f>
        <v>1</v>
      </c>
      <c r="BQ71" s="1032">
        <f>IF(BQ3&gt;='PERPETUITY MIDDLEMAN INPUT TAB'!$C$44,1,0)</f>
        <v>1</v>
      </c>
      <c r="BR71" s="1032">
        <f>IF(BR3&gt;='PERPETUITY MIDDLEMAN INPUT TAB'!$C$44,1,0)</f>
        <v>1</v>
      </c>
      <c r="BS71" s="1032">
        <f>IF(BS3&gt;='PERPETUITY MIDDLEMAN INPUT TAB'!$C$44,1,0)</f>
        <v>1</v>
      </c>
      <c r="BT71" s="1032">
        <f>IF(BT3&gt;='PERPETUITY MIDDLEMAN INPUT TAB'!$C$44,1,0)</f>
        <v>1</v>
      </c>
      <c r="BU71" s="1032">
        <f>IF(BU3&gt;='PERPETUITY MIDDLEMAN INPUT TAB'!$C$44,1,0)</f>
        <v>1</v>
      </c>
      <c r="BV71" s="1032">
        <f>IF(BV3&gt;='PERPETUITY MIDDLEMAN INPUT TAB'!$C$44,1,0)</f>
        <v>1</v>
      </c>
      <c r="BW71" s="1032">
        <f>IF(BW3&gt;='PERPETUITY MIDDLEMAN INPUT TAB'!$C$44,1,0)</f>
        <v>1</v>
      </c>
      <c r="BX71" s="1032">
        <f>IF(BX3&gt;='PERPETUITY MIDDLEMAN INPUT TAB'!$C$44,1,0)</f>
        <v>1</v>
      </c>
      <c r="BY71" s="1032">
        <f>IF(BY3&gt;='PERPETUITY MIDDLEMAN INPUT TAB'!$C$44,1,0)</f>
        <v>1</v>
      </c>
      <c r="BZ71" s="1032">
        <f>IF(BZ3&gt;='PERPETUITY MIDDLEMAN INPUT TAB'!$C$44,1,0)</f>
        <v>1</v>
      </c>
      <c r="CA71" s="1032">
        <f>IF(CA3&gt;='PERPETUITY MIDDLEMAN INPUT TAB'!$C$44,1,0)</f>
        <v>1</v>
      </c>
      <c r="CB71" s="1032">
        <f>IF(CB3&gt;='PERPETUITY MIDDLEMAN INPUT TAB'!$C$44,1,0)</f>
        <v>1</v>
      </c>
      <c r="CC71" s="1032">
        <f>IF(CC3&gt;='PERPETUITY MIDDLEMAN INPUT TAB'!$C$44,1,0)</f>
        <v>1</v>
      </c>
      <c r="CD71" s="1032">
        <f>IF(CD3&gt;='PERPETUITY MIDDLEMAN INPUT TAB'!$C$44,1,0)</f>
        <v>1</v>
      </c>
      <c r="CE71" s="1032">
        <f>IF(CE3&gt;='PERPETUITY MIDDLEMAN INPUT TAB'!$C$44,1,0)</f>
        <v>1</v>
      </c>
      <c r="CF71" s="1032">
        <f>IF(CF3&gt;='PERPETUITY MIDDLEMAN INPUT TAB'!$C$44,1,0)</f>
        <v>1</v>
      </c>
      <c r="CG71" s="1032">
        <f>IF(CG3&gt;='PERPETUITY MIDDLEMAN INPUT TAB'!$C$44,1,0)</f>
        <v>1</v>
      </c>
      <c r="CH71" s="1032">
        <f>IF(CH3&gt;='PERPETUITY MIDDLEMAN INPUT TAB'!$C$44,1,0)</f>
        <v>1</v>
      </c>
      <c r="CI71" s="1032">
        <f>IF(CI3&gt;='PERPETUITY MIDDLEMAN INPUT TAB'!$C$44,1,0)</f>
        <v>1</v>
      </c>
      <c r="CJ71" s="1032">
        <f>IF(CJ3&gt;='PERPETUITY MIDDLEMAN INPUT TAB'!$C$44,1,0)</f>
        <v>1</v>
      </c>
      <c r="CK71" s="1032">
        <f>IF(CK3&gt;='PERPETUITY MIDDLEMAN INPUT TAB'!$C$44,1,0)</f>
        <v>1</v>
      </c>
      <c r="CL71" s="1032">
        <f>IF(CL3&gt;='PERPETUITY MIDDLEMAN INPUT TAB'!$C$44,1,0)</f>
        <v>1</v>
      </c>
      <c r="CM71" s="1032">
        <f>IF(CM3&gt;='PERPETUITY MIDDLEMAN INPUT TAB'!$C$44,1,0)</f>
        <v>1</v>
      </c>
      <c r="CN71" s="1032">
        <f>IF(CN3&gt;='PERPETUITY MIDDLEMAN INPUT TAB'!$C$44,1,0)</f>
        <v>1</v>
      </c>
      <c r="CO71" s="1032">
        <f>IF(CO3&gt;='PERPETUITY MIDDLEMAN INPUT TAB'!$C$44,1,0)</f>
        <v>1</v>
      </c>
      <c r="CP71" s="1032">
        <f>IF(CP3&gt;='PERPETUITY MIDDLEMAN INPUT TAB'!$C$44,1,0)</f>
        <v>1</v>
      </c>
      <c r="CQ71" s="1032">
        <f>IF(CQ3&gt;='PERPETUITY MIDDLEMAN INPUT TAB'!$C$44,1,0)</f>
        <v>1</v>
      </c>
      <c r="CR71" s="1032">
        <f>IF(CR3&gt;='PERPETUITY MIDDLEMAN INPUT TAB'!$C$44,1,0)</f>
        <v>1</v>
      </c>
      <c r="CS71" s="1032">
        <f>IF(CS3&gt;='PERPETUITY MIDDLEMAN INPUT TAB'!$C$44,1,0)</f>
        <v>1</v>
      </c>
      <c r="CT71" s="1032">
        <f>IF(CT3&gt;='PERPETUITY MIDDLEMAN INPUT TAB'!$C$44,1,0)</f>
        <v>1</v>
      </c>
      <c r="CU71" s="1032">
        <f>IF(CU3&gt;='PERPETUITY MIDDLEMAN INPUT TAB'!$C$44,1,0)</f>
        <v>1</v>
      </c>
      <c r="CV71" s="1032">
        <f>IF(CV3&gt;='PERPETUITY MIDDLEMAN INPUT TAB'!$C$44,1,0)</f>
        <v>1</v>
      </c>
      <c r="CW71" s="1032">
        <f>IF(CW3&gt;='PERPETUITY MIDDLEMAN INPUT TAB'!$C$44,1,0)</f>
        <v>1</v>
      </c>
      <c r="CX71" s="1032">
        <f>IF(CX3&gt;='PERPETUITY MIDDLEMAN INPUT TAB'!$C$44,1,0)</f>
        <v>1</v>
      </c>
      <c r="CY71" s="1032">
        <f>IF(CY3&gt;='PERPETUITY MIDDLEMAN INPUT TAB'!$C$44,1,0)</f>
        <v>1</v>
      </c>
      <c r="CZ71" s="1032">
        <f>IF(CZ3&gt;='PERPETUITY MIDDLEMAN INPUT TAB'!$C$44,1,0)</f>
        <v>1</v>
      </c>
      <c r="DA71" s="1032">
        <f>IF(DA3&gt;='PERPETUITY MIDDLEMAN INPUT TAB'!$C$44,1,0)</f>
        <v>1</v>
      </c>
      <c r="DB71" s="1032">
        <f>IF(DB3&gt;='PERPETUITY MIDDLEMAN INPUT TAB'!$C$44,1,0)</f>
        <v>1</v>
      </c>
      <c r="DC71" s="1032">
        <f>IF(DC3&gt;='PERPETUITY MIDDLEMAN INPUT TAB'!$C$44,1,0)</f>
        <v>1</v>
      </c>
      <c r="DD71" s="1032">
        <f>IF(DD3&gt;='PERPETUITY MIDDLEMAN INPUT TAB'!$C$44,1,0)</f>
        <v>1</v>
      </c>
      <c r="DE71" s="1032">
        <f>IF(DE3&gt;='PERPETUITY MIDDLEMAN INPUT TAB'!$C$44,1,0)</f>
        <v>1</v>
      </c>
      <c r="DF71" s="1032">
        <f>IF(DF3&gt;='PERPETUITY MIDDLEMAN INPUT TAB'!$C$44,1,0)</f>
        <v>1</v>
      </c>
      <c r="DG71" s="1032">
        <f>IF(DG3&gt;='PERPETUITY MIDDLEMAN INPUT TAB'!$C$44,1,0)</f>
        <v>1</v>
      </c>
      <c r="DH71" s="1032">
        <f>IF(DH3&gt;='PERPETUITY MIDDLEMAN INPUT TAB'!$C$44,1,0)</f>
        <v>1</v>
      </c>
      <c r="DI71" s="1032">
        <f>IF(DI3&gt;='PERPETUITY MIDDLEMAN INPUT TAB'!$C$44,1,0)</f>
        <v>1</v>
      </c>
      <c r="DJ71" s="1032">
        <f>IF(DJ3&gt;='PERPETUITY MIDDLEMAN INPUT TAB'!$C$44,1,0)</f>
        <v>1</v>
      </c>
      <c r="DK71" s="1032">
        <f>IF(DK3&gt;='PERPETUITY MIDDLEMAN INPUT TAB'!$C$44,1,0)</f>
        <v>1</v>
      </c>
      <c r="DL71" s="1032">
        <f>IF(DL3&gt;='PERPETUITY MIDDLEMAN INPUT TAB'!$C$44,1,0)</f>
        <v>1</v>
      </c>
      <c r="DM71" s="1032">
        <f>IF(DM3&gt;='PERPETUITY MIDDLEMAN INPUT TAB'!$C$44,1,0)</f>
        <v>1</v>
      </c>
      <c r="DN71" s="1032">
        <f>IF(DN3&gt;='PERPETUITY MIDDLEMAN INPUT TAB'!$C$44,1,0)</f>
        <v>1</v>
      </c>
      <c r="DO71" s="1032">
        <f>IF(DO3&gt;='PERPETUITY MIDDLEMAN INPUT TAB'!$C$44,1,0)</f>
        <v>1</v>
      </c>
      <c r="DP71" s="1032">
        <f>IF(DP3&gt;='PERPETUITY MIDDLEMAN INPUT TAB'!$C$44,1,0)</f>
        <v>1</v>
      </c>
      <c r="DQ71" s="1032">
        <f>IF(DQ3&gt;='PERPETUITY MIDDLEMAN INPUT TAB'!$C$44,1,0)</f>
        <v>1</v>
      </c>
      <c r="DR71" s="1032">
        <f>IF(DR3&gt;='PERPETUITY MIDDLEMAN INPUT TAB'!$C$44,1,0)</f>
        <v>1</v>
      </c>
      <c r="DS71" s="1032">
        <f>IF(DS3&gt;='PERPETUITY MIDDLEMAN INPUT TAB'!$C$44,1,0)</f>
        <v>1</v>
      </c>
      <c r="DT71" s="1033">
        <f>IF(DT3&gt;='PERPETUITY MIDDLEMAN INPUT TAB'!$C$44,1,0)</f>
        <v>1</v>
      </c>
      <c r="DV71" s="380">
        <f t="shared" ref="DV71:EF74" si="269">AVERAGEIF($D$4:$DT$4,DV$4,$D71:$DT71)</f>
        <v>0</v>
      </c>
      <c r="DW71" s="225">
        <f t="shared" si="269"/>
        <v>0</v>
      </c>
      <c r="DX71" s="225">
        <f t="shared" si="269"/>
        <v>0</v>
      </c>
      <c r="DY71" s="225">
        <f t="shared" si="269"/>
        <v>0.58333333333333337</v>
      </c>
      <c r="DZ71" s="225">
        <f t="shared" si="269"/>
        <v>1</v>
      </c>
      <c r="EA71" s="225">
        <f t="shared" si="269"/>
        <v>1</v>
      </c>
      <c r="EB71" s="225">
        <f t="shared" si="269"/>
        <v>1</v>
      </c>
      <c r="EC71" s="225">
        <f t="shared" si="269"/>
        <v>1</v>
      </c>
      <c r="ED71" s="225">
        <f t="shared" si="269"/>
        <v>1</v>
      </c>
      <c r="EE71" s="225">
        <f t="shared" si="269"/>
        <v>1</v>
      </c>
      <c r="EF71" s="381">
        <f t="shared" si="269"/>
        <v>1</v>
      </c>
    </row>
    <row r="72" spans="1:136" s="49" customFormat="1" ht="15.75" customHeight="1">
      <c r="B72" s="255" t="s">
        <v>708</v>
      </c>
      <c r="C72" s="224"/>
      <c r="D72" s="219"/>
      <c r="E72" s="219">
        <f>INDEX('PERPETUITY MIDDLEMAN INPUT TAB'!$H$34:$P$40,MATCH($B72,'PERPETUITY MIDDLEMAN INPUT TAB'!$H$34:$H$40,0),MATCH(E$4,'PERPETUITY MIDDLEMAN INPUT TAB'!$H$34:$P$34))^1/12</f>
        <v>1.6666666666666668E-3</v>
      </c>
      <c r="F72" s="219">
        <f>INDEX('PERPETUITY MIDDLEMAN INPUT TAB'!$H$34:$P$40,MATCH($B72,'PERPETUITY MIDDLEMAN INPUT TAB'!$H$34:$H$40,0),MATCH(F$4,'PERPETUITY MIDDLEMAN INPUT TAB'!$H$34:$P$34))^1/12</f>
        <v>1.6666666666666668E-3</v>
      </c>
      <c r="G72" s="219">
        <f>INDEX('PERPETUITY MIDDLEMAN INPUT TAB'!$H$34:$P$40,MATCH($B72,'PERPETUITY MIDDLEMAN INPUT TAB'!$H$34:$H$40,0),MATCH(G$4,'PERPETUITY MIDDLEMAN INPUT TAB'!$H$34:$P$34))^1/12</f>
        <v>1.6666666666666668E-3</v>
      </c>
      <c r="H72" s="219">
        <f>INDEX('PERPETUITY MIDDLEMAN INPUT TAB'!$H$34:$P$40,MATCH($B72,'PERPETUITY MIDDLEMAN INPUT TAB'!$H$34:$H$40,0),MATCH(H$4,'PERPETUITY MIDDLEMAN INPUT TAB'!$H$34:$P$34))^1/12</f>
        <v>1.6666666666666668E-3</v>
      </c>
      <c r="I72" s="219">
        <f>INDEX('PERPETUITY MIDDLEMAN INPUT TAB'!$H$34:$P$40,MATCH($B72,'PERPETUITY MIDDLEMAN INPUT TAB'!$H$34:$H$40,0),MATCH(I$4,'PERPETUITY MIDDLEMAN INPUT TAB'!$H$34:$P$34))^1/12</f>
        <v>1.6666666666666668E-3</v>
      </c>
      <c r="J72" s="219">
        <f>INDEX('PERPETUITY MIDDLEMAN INPUT TAB'!$H$34:$P$40,MATCH($B72,'PERPETUITY MIDDLEMAN INPUT TAB'!$H$34:$H$40,0),MATCH(J$4,'PERPETUITY MIDDLEMAN INPUT TAB'!$H$34:$P$34))^1/12</f>
        <v>1.6666666666666668E-3</v>
      </c>
      <c r="K72" s="219">
        <f>INDEX('PERPETUITY MIDDLEMAN INPUT TAB'!$H$34:$P$40,MATCH($B72,'PERPETUITY MIDDLEMAN INPUT TAB'!$H$34:$H$40,0),MATCH(K$4,'PERPETUITY MIDDLEMAN INPUT TAB'!$H$34:$P$34))^1/12</f>
        <v>1.6666666666666668E-3</v>
      </c>
      <c r="L72" s="219">
        <f>INDEX('PERPETUITY MIDDLEMAN INPUT TAB'!$H$34:$P$40,MATCH($B72,'PERPETUITY MIDDLEMAN INPUT TAB'!$H$34:$H$40,0),MATCH(L$4,'PERPETUITY MIDDLEMAN INPUT TAB'!$H$34:$P$34))^1/12</f>
        <v>1.6666666666666668E-3</v>
      </c>
      <c r="M72" s="219">
        <f>INDEX('PERPETUITY MIDDLEMAN INPUT TAB'!$H$34:$P$40,MATCH($B72,'PERPETUITY MIDDLEMAN INPUT TAB'!$H$34:$H$40,0),MATCH(M$4,'PERPETUITY MIDDLEMAN INPUT TAB'!$H$34:$P$34))^1/12</f>
        <v>1.6666666666666668E-3</v>
      </c>
      <c r="N72" s="219">
        <f>INDEX('PERPETUITY MIDDLEMAN INPUT TAB'!$H$34:$P$40,MATCH($B72,'PERPETUITY MIDDLEMAN INPUT TAB'!$H$34:$H$40,0),MATCH(N$4,'PERPETUITY MIDDLEMAN INPUT TAB'!$H$34:$P$34))^1/12</f>
        <v>1.6666666666666668E-3</v>
      </c>
      <c r="O72" s="219">
        <f>INDEX('PERPETUITY MIDDLEMAN INPUT TAB'!$H$34:$P$40,MATCH($B72,'PERPETUITY MIDDLEMAN INPUT TAB'!$H$34:$H$40,0),MATCH(O$4,'PERPETUITY MIDDLEMAN INPUT TAB'!$H$34:$P$34))^1/12</f>
        <v>1.6666666666666668E-3</v>
      </c>
      <c r="P72" s="219">
        <f>INDEX('PERPETUITY MIDDLEMAN INPUT TAB'!$H$34:$P$40,MATCH($B72,'PERPETUITY MIDDLEMAN INPUT TAB'!$H$34:$H$40,0),MATCH(P$4,'PERPETUITY MIDDLEMAN INPUT TAB'!$H$34:$P$34))^1/12</f>
        <v>1.6666666666666668E-3</v>
      </c>
      <c r="Q72" s="219">
        <f>INDEX('PERPETUITY MIDDLEMAN INPUT TAB'!$H$34:$P$40,MATCH($B72,'PERPETUITY MIDDLEMAN INPUT TAB'!$H$34:$H$40,0),MATCH(Q$4,'PERPETUITY MIDDLEMAN INPUT TAB'!$H$34:$P$34))^1/12</f>
        <v>1.6666666666666668E-3</v>
      </c>
      <c r="R72" s="219">
        <f>INDEX('PERPETUITY MIDDLEMAN INPUT TAB'!$H$34:$P$40,MATCH($B72,'PERPETUITY MIDDLEMAN INPUT TAB'!$H$34:$H$40,0),MATCH(R$4,'PERPETUITY MIDDLEMAN INPUT TAB'!$H$34:$P$34))^1/12</f>
        <v>1.6666666666666668E-3</v>
      </c>
      <c r="S72" s="219">
        <f>INDEX('PERPETUITY MIDDLEMAN INPUT TAB'!$H$34:$P$40,MATCH($B72,'PERPETUITY MIDDLEMAN INPUT TAB'!$H$34:$H$40,0),MATCH(S$4,'PERPETUITY MIDDLEMAN INPUT TAB'!$H$34:$P$34))^1/12</f>
        <v>1.6666666666666668E-3</v>
      </c>
      <c r="T72" s="219">
        <f>INDEX('PERPETUITY MIDDLEMAN INPUT TAB'!$H$34:$P$40,MATCH($B72,'PERPETUITY MIDDLEMAN INPUT TAB'!$H$34:$H$40,0),MATCH(T$4,'PERPETUITY MIDDLEMAN INPUT TAB'!$H$34:$P$34))^1/12</f>
        <v>1.6666666666666668E-3</v>
      </c>
      <c r="U72" s="219">
        <f>INDEX('PERPETUITY MIDDLEMAN INPUT TAB'!$H$34:$P$40,MATCH($B72,'PERPETUITY MIDDLEMAN INPUT TAB'!$H$34:$H$40,0),MATCH(U$4,'PERPETUITY MIDDLEMAN INPUT TAB'!$H$34:$P$34))^1/12</f>
        <v>1.6666666666666668E-3</v>
      </c>
      <c r="V72" s="219">
        <f>INDEX('PERPETUITY MIDDLEMAN INPUT TAB'!$H$34:$P$40,MATCH($B72,'PERPETUITY MIDDLEMAN INPUT TAB'!$H$34:$H$40,0),MATCH(V$4,'PERPETUITY MIDDLEMAN INPUT TAB'!$H$34:$P$34))^1/12</f>
        <v>1.6666666666666668E-3</v>
      </c>
      <c r="W72" s="219">
        <f>INDEX('PERPETUITY MIDDLEMAN INPUT TAB'!$H$34:$P$40,MATCH($B72,'PERPETUITY MIDDLEMAN INPUT TAB'!$H$34:$H$40,0),MATCH(W$4,'PERPETUITY MIDDLEMAN INPUT TAB'!$H$34:$P$34))^1/12</f>
        <v>1.6666666666666668E-3</v>
      </c>
      <c r="X72" s="219">
        <f>INDEX('PERPETUITY MIDDLEMAN INPUT TAB'!$H$34:$P$40,MATCH($B72,'PERPETUITY MIDDLEMAN INPUT TAB'!$H$34:$H$40,0),MATCH(X$4,'PERPETUITY MIDDLEMAN INPUT TAB'!$H$34:$P$34))^1/12</f>
        <v>1.6666666666666668E-3</v>
      </c>
      <c r="Y72" s="219">
        <f>INDEX('PERPETUITY MIDDLEMAN INPUT TAB'!$H$34:$P$40,MATCH($B72,'PERPETUITY MIDDLEMAN INPUT TAB'!$H$34:$H$40,0),MATCH(Y$4,'PERPETUITY MIDDLEMAN INPUT TAB'!$H$34:$P$34))^1/12</f>
        <v>1.6666666666666668E-3</v>
      </c>
      <c r="Z72" s="219">
        <f>INDEX('PERPETUITY MIDDLEMAN INPUT TAB'!$H$34:$P$40,MATCH($B72,'PERPETUITY MIDDLEMAN INPUT TAB'!$H$34:$H$40,0),MATCH(Z$4,'PERPETUITY MIDDLEMAN INPUT TAB'!$H$34:$P$34))^1/12</f>
        <v>1.6666666666666668E-3</v>
      </c>
      <c r="AA72" s="219">
        <f>INDEX('PERPETUITY MIDDLEMAN INPUT TAB'!$H$34:$P$40,MATCH($B72,'PERPETUITY MIDDLEMAN INPUT TAB'!$H$34:$H$40,0),MATCH(AA$4,'PERPETUITY MIDDLEMAN INPUT TAB'!$H$34:$P$34))^1/12</f>
        <v>1.6666666666666668E-3</v>
      </c>
      <c r="AB72" s="219">
        <f>INDEX('PERPETUITY MIDDLEMAN INPUT TAB'!$H$34:$P$40,MATCH($B72,'PERPETUITY MIDDLEMAN INPUT TAB'!$H$34:$H$40,0),MATCH(AB$4,'PERPETUITY MIDDLEMAN INPUT TAB'!$H$34:$P$34))^1/12</f>
        <v>1.6666666666666668E-3</v>
      </c>
      <c r="AC72" s="219">
        <f>INDEX('PERPETUITY MIDDLEMAN INPUT TAB'!$H$34:$P$40,MATCH($B72,'PERPETUITY MIDDLEMAN INPUT TAB'!$H$34:$H$40,0),MATCH(AC$4,'PERPETUITY MIDDLEMAN INPUT TAB'!$H$34:$P$34))^1/12</f>
        <v>1.6666666666666668E-3</v>
      </c>
      <c r="AD72" s="219">
        <f>INDEX('PERPETUITY MIDDLEMAN INPUT TAB'!$H$34:$P$40,MATCH($B72,'PERPETUITY MIDDLEMAN INPUT TAB'!$H$34:$H$40,0),MATCH(AD$4,'PERPETUITY MIDDLEMAN INPUT TAB'!$H$34:$P$34))^1/12</f>
        <v>1.6666666666666668E-3</v>
      </c>
      <c r="AE72" s="219">
        <f>INDEX('PERPETUITY MIDDLEMAN INPUT TAB'!$H$34:$P$40,MATCH($B72,'PERPETUITY MIDDLEMAN INPUT TAB'!$H$34:$H$40,0),MATCH(AE$4,'PERPETUITY MIDDLEMAN INPUT TAB'!$H$34:$P$34))^1/12</f>
        <v>1.6666666666666668E-3</v>
      </c>
      <c r="AF72" s="219">
        <f>INDEX('PERPETUITY MIDDLEMAN INPUT TAB'!$H$34:$P$40,MATCH($B72,'PERPETUITY MIDDLEMAN INPUT TAB'!$H$34:$H$40,0),MATCH(AF$4,'PERPETUITY MIDDLEMAN INPUT TAB'!$H$34:$P$34))^1/12</f>
        <v>1.6666666666666668E-3</v>
      </c>
      <c r="AG72" s="219">
        <f>INDEX('PERPETUITY MIDDLEMAN INPUT TAB'!$H$34:$P$40,MATCH($B72,'PERPETUITY MIDDLEMAN INPUT TAB'!$H$34:$H$40,0),MATCH(AG$4,'PERPETUITY MIDDLEMAN INPUT TAB'!$H$34:$P$34))^1/12</f>
        <v>1.6666666666666668E-3</v>
      </c>
      <c r="AH72" s="219">
        <f>INDEX('PERPETUITY MIDDLEMAN INPUT TAB'!$H$34:$P$40,MATCH($B72,'PERPETUITY MIDDLEMAN INPUT TAB'!$H$34:$H$40,0),MATCH(AH$4,'PERPETUITY MIDDLEMAN INPUT TAB'!$H$34:$P$34))^1/12</f>
        <v>1.6666666666666668E-3</v>
      </c>
      <c r="AI72" s="219">
        <f>INDEX('PERPETUITY MIDDLEMAN INPUT TAB'!$H$34:$P$40,MATCH($B72,'PERPETUITY MIDDLEMAN INPUT TAB'!$H$34:$H$40,0),MATCH(AI$4,'PERPETUITY MIDDLEMAN INPUT TAB'!$H$34:$P$34))^1/12</f>
        <v>1.6666666666666668E-3</v>
      </c>
      <c r="AJ72" s="219">
        <f>INDEX('PERPETUITY MIDDLEMAN INPUT TAB'!$H$34:$P$40,MATCH($B72,'PERPETUITY MIDDLEMAN INPUT TAB'!$H$34:$H$40,0),MATCH(AJ$4,'PERPETUITY MIDDLEMAN INPUT TAB'!$H$34:$P$34))^1/12</f>
        <v>1.6666666666666668E-3</v>
      </c>
      <c r="AK72" s="219">
        <f>INDEX('PERPETUITY MIDDLEMAN INPUT TAB'!$H$34:$P$40,MATCH($B72,'PERPETUITY MIDDLEMAN INPUT TAB'!$H$34:$H$40,0),MATCH(AK$4,'PERPETUITY MIDDLEMAN INPUT TAB'!$H$34:$P$34))^1/12</f>
        <v>1.6666666666666668E-3</v>
      </c>
      <c r="AL72" s="219">
        <f>INDEX('PERPETUITY MIDDLEMAN INPUT TAB'!$H$34:$P$40,MATCH($B72,'PERPETUITY MIDDLEMAN INPUT TAB'!$H$34:$H$40,0),MATCH(AL$4,'PERPETUITY MIDDLEMAN INPUT TAB'!$H$34:$P$34))^1/12</f>
        <v>1.6666666666666668E-3</v>
      </c>
      <c r="AM72" s="219">
        <f>INDEX('PERPETUITY MIDDLEMAN INPUT TAB'!$H$34:$P$40,MATCH($B72,'PERPETUITY MIDDLEMAN INPUT TAB'!$H$34:$H$40,0),MATCH(AM$4,'PERPETUITY MIDDLEMAN INPUT TAB'!$H$34:$P$34))^1/12</f>
        <v>1.6666666666666668E-3</v>
      </c>
      <c r="AN72" s="219">
        <f>INDEX('PERPETUITY MIDDLEMAN INPUT TAB'!$H$34:$P$40,MATCH($B72,'PERPETUITY MIDDLEMAN INPUT TAB'!$H$34:$H$40,0),MATCH(AN$4,'PERPETUITY MIDDLEMAN INPUT TAB'!$H$34:$P$34))^1/12</f>
        <v>1.6666666666666668E-3</v>
      </c>
      <c r="AO72" s="219">
        <f>INDEX('PERPETUITY MIDDLEMAN INPUT TAB'!$H$34:$P$40,MATCH($B72,'PERPETUITY MIDDLEMAN INPUT TAB'!$H$34:$H$40,0),MATCH(AO$4,'PERPETUITY MIDDLEMAN INPUT TAB'!$H$34:$P$34))^1/12</f>
        <v>1.6666666666666668E-3</v>
      </c>
      <c r="AP72" s="219">
        <f>INDEX('PERPETUITY MIDDLEMAN INPUT TAB'!$H$34:$P$40,MATCH($B72,'PERPETUITY MIDDLEMAN INPUT TAB'!$H$34:$H$40,0),MATCH(AP$4,'PERPETUITY MIDDLEMAN INPUT TAB'!$H$34:$P$34))^1/12</f>
        <v>1.6666666666666668E-3</v>
      </c>
      <c r="AQ72" s="219">
        <f>INDEX('PERPETUITY MIDDLEMAN INPUT TAB'!$H$34:$P$40,MATCH($B72,'PERPETUITY MIDDLEMAN INPUT TAB'!$H$34:$H$40,0),MATCH(AQ$4,'PERPETUITY MIDDLEMAN INPUT TAB'!$H$34:$P$34))^1/12</f>
        <v>1.6666666666666668E-3</v>
      </c>
      <c r="AR72" s="219">
        <f>INDEX('PERPETUITY MIDDLEMAN INPUT TAB'!$H$34:$P$40,MATCH($B72,'PERPETUITY MIDDLEMAN INPUT TAB'!$H$34:$H$40,0),MATCH(AR$4,'PERPETUITY MIDDLEMAN INPUT TAB'!$H$34:$P$34))^1/12</f>
        <v>1.6666666666666668E-3</v>
      </c>
      <c r="AS72" s="219">
        <f>INDEX('PERPETUITY MIDDLEMAN INPUT TAB'!$H$34:$P$40,MATCH($B72,'PERPETUITY MIDDLEMAN INPUT TAB'!$H$34:$H$40,0),MATCH(AS$4,'PERPETUITY MIDDLEMAN INPUT TAB'!$H$34:$P$34))^1/12</f>
        <v>1.6666666666666668E-3</v>
      </c>
      <c r="AT72" s="219">
        <f>INDEX('PERPETUITY MIDDLEMAN INPUT TAB'!$H$34:$P$40,MATCH($B72,'PERPETUITY MIDDLEMAN INPUT TAB'!$H$34:$H$40,0),MATCH(AT$4,'PERPETUITY MIDDLEMAN INPUT TAB'!$H$34:$P$34))^1/12</f>
        <v>1.6666666666666668E-3</v>
      </c>
      <c r="AU72" s="219">
        <f>INDEX('PERPETUITY MIDDLEMAN INPUT TAB'!$H$34:$P$40,MATCH($B72,'PERPETUITY MIDDLEMAN INPUT TAB'!$H$34:$H$40,0),MATCH(AU$4,'PERPETUITY MIDDLEMAN INPUT TAB'!$H$34:$P$34))^1/12</f>
        <v>1.6666666666666668E-3</v>
      </c>
      <c r="AV72" s="219">
        <f>INDEX('PERPETUITY MIDDLEMAN INPUT TAB'!$H$34:$P$40,MATCH($B72,'PERPETUITY MIDDLEMAN INPUT TAB'!$H$34:$H$40,0),MATCH(AV$4,'PERPETUITY MIDDLEMAN INPUT TAB'!$H$34:$P$34))^1/12</f>
        <v>1.6666666666666668E-3</v>
      </c>
      <c r="AW72" s="219">
        <f>INDEX('PERPETUITY MIDDLEMAN INPUT TAB'!$H$34:$P$40,MATCH($B72,'PERPETUITY MIDDLEMAN INPUT TAB'!$H$34:$H$40,0),MATCH(AW$4,'PERPETUITY MIDDLEMAN INPUT TAB'!$H$34:$P$34))^1/12</f>
        <v>1.6666666666666668E-3</v>
      </c>
      <c r="AX72" s="219">
        <f>INDEX('PERPETUITY MIDDLEMAN INPUT TAB'!$H$34:$P$40,MATCH($B72,'PERPETUITY MIDDLEMAN INPUT TAB'!$H$34:$H$40,0),MATCH(AX$4,'PERPETUITY MIDDLEMAN INPUT TAB'!$H$34:$P$34))^1/12</f>
        <v>1.6666666666666668E-3</v>
      </c>
      <c r="AY72" s="219">
        <f>INDEX('PERPETUITY MIDDLEMAN INPUT TAB'!$H$34:$P$40,MATCH($B72,'PERPETUITY MIDDLEMAN INPUT TAB'!$H$34:$H$40,0),MATCH(AY$4,'PERPETUITY MIDDLEMAN INPUT TAB'!$H$34:$P$34))^1/12</f>
        <v>1.6666666666666668E-3</v>
      </c>
      <c r="AZ72" s="219">
        <f>INDEX('PERPETUITY MIDDLEMAN INPUT TAB'!$H$34:$P$40,MATCH($B72,'PERPETUITY MIDDLEMAN INPUT TAB'!$H$34:$H$40,0),MATCH(AZ$4,'PERPETUITY MIDDLEMAN INPUT TAB'!$H$34:$P$34))^1/12</f>
        <v>1.6666666666666668E-3</v>
      </c>
      <c r="BA72" s="219">
        <f>INDEX('PERPETUITY MIDDLEMAN INPUT TAB'!$H$34:$P$40,MATCH($B72,'PERPETUITY MIDDLEMAN INPUT TAB'!$H$34:$H$40,0),MATCH(BA$4,'PERPETUITY MIDDLEMAN INPUT TAB'!$H$34:$P$34))^1/12</f>
        <v>1.6666666666666668E-3</v>
      </c>
      <c r="BB72" s="219">
        <f>INDEX('PERPETUITY MIDDLEMAN INPUT TAB'!$H$34:$P$40,MATCH($B72,'PERPETUITY MIDDLEMAN INPUT TAB'!$H$34:$H$40,0),MATCH(BB$4,'PERPETUITY MIDDLEMAN INPUT TAB'!$H$34:$P$34))^1/12</f>
        <v>1.6666666666666668E-3</v>
      </c>
      <c r="BC72" s="219">
        <f>INDEX('PERPETUITY MIDDLEMAN INPUT TAB'!$H$34:$P$40,MATCH($B72,'PERPETUITY MIDDLEMAN INPUT TAB'!$H$34:$H$40,0),MATCH(BC$4,'PERPETUITY MIDDLEMAN INPUT TAB'!$H$34:$P$34))^1/12</f>
        <v>1.6666666666666668E-3</v>
      </c>
      <c r="BD72" s="219">
        <f>INDEX('PERPETUITY MIDDLEMAN INPUT TAB'!$H$34:$P$40,MATCH($B72,'PERPETUITY MIDDLEMAN INPUT TAB'!$H$34:$H$40,0),MATCH(BD$4,'PERPETUITY MIDDLEMAN INPUT TAB'!$H$34:$P$34))^1/12</f>
        <v>1.6666666666666668E-3</v>
      </c>
      <c r="BE72" s="219">
        <f>INDEX('PERPETUITY MIDDLEMAN INPUT TAB'!$H$34:$P$40,MATCH($B72,'PERPETUITY MIDDLEMAN INPUT TAB'!$H$34:$H$40,0),MATCH(BE$4,'PERPETUITY MIDDLEMAN INPUT TAB'!$H$34:$P$34))^1/12</f>
        <v>1.6666666666666668E-3</v>
      </c>
      <c r="BF72" s="219">
        <f>INDEX('PERPETUITY MIDDLEMAN INPUT TAB'!$H$34:$P$40,MATCH($B72,'PERPETUITY MIDDLEMAN INPUT TAB'!$H$34:$H$40,0),MATCH(BF$4,'PERPETUITY MIDDLEMAN INPUT TAB'!$H$34:$P$34))^1/12</f>
        <v>1.6666666666666668E-3</v>
      </c>
      <c r="BG72" s="219">
        <f>INDEX('PERPETUITY MIDDLEMAN INPUT TAB'!$H$34:$P$40,MATCH($B72,'PERPETUITY MIDDLEMAN INPUT TAB'!$H$34:$H$40,0),MATCH(BG$4,'PERPETUITY MIDDLEMAN INPUT TAB'!$H$34:$P$34))^1/12</f>
        <v>1.6666666666666668E-3</v>
      </c>
      <c r="BH72" s="219">
        <f>INDEX('PERPETUITY MIDDLEMAN INPUT TAB'!$H$34:$P$40,MATCH($B72,'PERPETUITY MIDDLEMAN INPUT TAB'!$H$34:$H$40,0),MATCH(BH$4,'PERPETUITY MIDDLEMAN INPUT TAB'!$H$34:$P$34))^1/12</f>
        <v>1.6666666666666668E-3</v>
      </c>
      <c r="BI72" s="219">
        <f>INDEX('PERPETUITY MIDDLEMAN INPUT TAB'!$H$34:$P$40,MATCH($B72,'PERPETUITY MIDDLEMAN INPUT TAB'!$H$34:$H$40,0),MATCH(BI$4,'PERPETUITY MIDDLEMAN INPUT TAB'!$H$34:$P$34))^1/12</f>
        <v>1.6666666666666668E-3</v>
      </c>
      <c r="BJ72" s="219">
        <f>INDEX('PERPETUITY MIDDLEMAN INPUT TAB'!$H$34:$P$40,MATCH($B72,'PERPETUITY MIDDLEMAN INPUT TAB'!$H$34:$H$40,0),MATCH(BJ$4,'PERPETUITY MIDDLEMAN INPUT TAB'!$H$34:$P$34))^1/12</f>
        <v>1.6666666666666668E-3</v>
      </c>
      <c r="BK72" s="219">
        <f>INDEX('PERPETUITY MIDDLEMAN INPUT TAB'!$H$34:$P$40,MATCH($B72,'PERPETUITY MIDDLEMAN INPUT TAB'!$H$34:$H$40,0),MATCH(BK$4,'PERPETUITY MIDDLEMAN INPUT TAB'!$H$34:$P$34))^1/12</f>
        <v>1.6666666666666668E-3</v>
      </c>
      <c r="BL72" s="219">
        <f>INDEX('PERPETUITY MIDDLEMAN INPUT TAB'!$H$34:$P$40,MATCH($B72,'PERPETUITY MIDDLEMAN INPUT TAB'!$H$34:$H$40,0),MATCH(BL$4,'PERPETUITY MIDDLEMAN INPUT TAB'!$H$34:$P$34))^1/12</f>
        <v>1.6666666666666668E-3</v>
      </c>
      <c r="BM72" s="219">
        <f>INDEX('PERPETUITY MIDDLEMAN INPUT TAB'!$H$34:$P$40,MATCH($B72,'PERPETUITY MIDDLEMAN INPUT TAB'!$H$34:$H$40,0),MATCH(BM$4,'PERPETUITY MIDDLEMAN INPUT TAB'!$H$34:$P$34))^1/12</f>
        <v>1.6666666666666668E-3</v>
      </c>
      <c r="BN72" s="219">
        <f>INDEX('PERPETUITY MIDDLEMAN INPUT TAB'!$H$34:$P$40,MATCH($B72,'PERPETUITY MIDDLEMAN INPUT TAB'!$H$34:$H$40,0),MATCH(BN$4,'PERPETUITY MIDDLEMAN INPUT TAB'!$H$34:$P$34))^1/12</f>
        <v>1.6666666666666668E-3</v>
      </c>
      <c r="BO72" s="219">
        <f>INDEX('PERPETUITY MIDDLEMAN INPUT TAB'!$H$34:$P$40,MATCH($B72,'PERPETUITY MIDDLEMAN INPUT TAB'!$H$34:$H$40,0),MATCH(BO$4,'PERPETUITY MIDDLEMAN INPUT TAB'!$H$34:$P$34))^1/12</f>
        <v>1.6666666666666668E-3</v>
      </c>
      <c r="BP72" s="219">
        <f>INDEX('PERPETUITY MIDDLEMAN INPUT TAB'!$H$34:$P$40,MATCH($B72,'PERPETUITY MIDDLEMAN INPUT TAB'!$H$34:$H$40,0),MATCH(BP$4,'PERPETUITY MIDDLEMAN INPUT TAB'!$H$34:$P$34))^1/12</f>
        <v>1.6666666666666668E-3</v>
      </c>
      <c r="BQ72" s="219">
        <f>INDEX('PERPETUITY MIDDLEMAN INPUT TAB'!$H$34:$P$40,MATCH($B72,'PERPETUITY MIDDLEMAN INPUT TAB'!$H$34:$H$40,0),MATCH(BQ$4,'PERPETUITY MIDDLEMAN INPUT TAB'!$H$34:$P$34))^1/12</f>
        <v>1.6666666666666668E-3</v>
      </c>
      <c r="BR72" s="219">
        <f>INDEX('PERPETUITY MIDDLEMAN INPUT TAB'!$H$34:$P$40,MATCH($B72,'PERPETUITY MIDDLEMAN INPUT TAB'!$H$34:$H$40,0),MATCH(BR$4,'PERPETUITY MIDDLEMAN INPUT TAB'!$H$34:$P$34))^1/12</f>
        <v>1.6666666666666668E-3</v>
      </c>
      <c r="BS72" s="219">
        <f>INDEX('PERPETUITY MIDDLEMAN INPUT TAB'!$H$34:$P$40,MATCH($B72,'PERPETUITY MIDDLEMAN INPUT TAB'!$H$34:$H$40,0),MATCH(BS$4,'PERPETUITY MIDDLEMAN INPUT TAB'!$H$34:$P$34))^1/12</f>
        <v>1.6666666666666668E-3</v>
      </c>
      <c r="BT72" s="219">
        <f>INDEX('PERPETUITY MIDDLEMAN INPUT TAB'!$H$34:$P$40,MATCH($B72,'PERPETUITY MIDDLEMAN INPUT TAB'!$H$34:$H$40,0),MATCH(BT$4,'PERPETUITY MIDDLEMAN INPUT TAB'!$H$34:$P$34))^1/12</f>
        <v>1.6666666666666668E-3</v>
      </c>
      <c r="BU72" s="219">
        <f>INDEX('PERPETUITY MIDDLEMAN INPUT TAB'!$H$34:$P$40,MATCH($B72,'PERPETUITY MIDDLEMAN INPUT TAB'!$H$34:$H$40,0),MATCH(BU$4,'PERPETUITY MIDDLEMAN INPUT TAB'!$H$34:$P$34))^1/12</f>
        <v>1.6666666666666668E-3</v>
      </c>
      <c r="BV72" s="219">
        <f>INDEX('PERPETUITY MIDDLEMAN INPUT TAB'!$H$34:$P$40,MATCH($B72,'PERPETUITY MIDDLEMAN INPUT TAB'!$H$34:$H$40,0),MATCH(BV$4,'PERPETUITY MIDDLEMAN INPUT TAB'!$H$34:$P$34))^1/12</f>
        <v>1.6666666666666668E-3</v>
      </c>
      <c r="BW72" s="219">
        <f>INDEX('PERPETUITY MIDDLEMAN INPUT TAB'!$H$34:$P$40,MATCH($B72,'PERPETUITY MIDDLEMAN INPUT TAB'!$H$34:$H$40,0),MATCH(BW$4,'PERPETUITY MIDDLEMAN INPUT TAB'!$H$34:$P$34))^1/12</f>
        <v>1.6666666666666668E-3</v>
      </c>
      <c r="BX72" s="219">
        <f>INDEX('PERPETUITY MIDDLEMAN INPUT TAB'!$H$34:$P$40,MATCH($B72,'PERPETUITY MIDDLEMAN INPUT TAB'!$H$34:$H$40,0),MATCH(BX$4,'PERPETUITY MIDDLEMAN INPUT TAB'!$H$34:$P$34))^1/12</f>
        <v>1.6666666666666668E-3</v>
      </c>
      <c r="BY72" s="219">
        <f>INDEX('PERPETUITY MIDDLEMAN INPUT TAB'!$H$34:$P$40,MATCH($B72,'PERPETUITY MIDDLEMAN INPUT TAB'!$H$34:$H$40,0),MATCH(BY$4,'PERPETUITY MIDDLEMAN INPUT TAB'!$H$34:$P$34))^1/12</f>
        <v>1.6666666666666668E-3</v>
      </c>
      <c r="BZ72" s="219">
        <f>INDEX('PERPETUITY MIDDLEMAN INPUT TAB'!$H$34:$P$40,MATCH($B72,'PERPETUITY MIDDLEMAN INPUT TAB'!$H$34:$H$40,0),MATCH(BZ$4,'PERPETUITY MIDDLEMAN INPUT TAB'!$H$34:$P$34))^1/12</f>
        <v>1.6666666666666668E-3</v>
      </c>
      <c r="CA72" s="219">
        <f>INDEX('PERPETUITY MIDDLEMAN INPUT TAB'!$H$34:$P$40,MATCH($B72,'PERPETUITY MIDDLEMAN INPUT TAB'!$H$34:$H$40,0),MATCH(CA$4,'PERPETUITY MIDDLEMAN INPUT TAB'!$H$34:$P$34))^1/12</f>
        <v>1.6666666666666668E-3</v>
      </c>
      <c r="CB72" s="219">
        <f>INDEX('PERPETUITY MIDDLEMAN INPUT TAB'!$H$34:$P$40,MATCH($B72,'PERPETUITY MIDDLEMAN INPUT TAB'!$H$34:$H$40,0),MATCH(CB$4,'PERPETUITY MIDDLEMAN INPUT TAB'!$H$34:$P$34))^1/12</f>
        <v>1.6666666666666668E-3</v>
      </c>
      <c r="CC72" s="219">
        <f>INDEX('PERPETUITY MIDDLEMAN INPUT TAB'!$H$34:$P$40,MATCH($B72,'PERPETUITY MIDDLEMAN INPUT TAB'!$H$34:$H$40,0),MATCH(CC$4,'PERPETUITY MIDDLEMAN INPUT TAB'!$H$34:$P$34))^1/12</f>
        <v>1.6666666666666668E-3</v>
      </c>
      <c r="CD72" s="219">
        <f>INDEX('PERPETUITY MIDDLEMAN INPUT TAB'!$H$34:$P$40,MATCH($B72,'PERPETUITY MIDDLEMAN INPUT TAB'!$H$34:$H$40,0),MATCH(CD$4,'PERPETUITY MIDDLEMAN INPUT TAB'!$H$34:$P$34))^1/12</f>
        <v>1.6666666666666668E-3</v>
      </c>
      <c r="CE72" s="219">
        <f>INDEX('PERPETUITY MIDDLEMAN INPUT TAB'!$H$34:$P$40,MATCH($B72,'PERPETUITY MIDDLEMAN INPUT TAB'!$H$34:$H$40,0),MATCH(CE$4,'PERPETUITY MIDDLEMAN INPUT TAB'!$H$34:$P$34))^1/12</f>
        <v>1.6666666666666668E-3</v>
      </c>
      <c r="CF72" s="219">
        <f>INDEX('PERPETUITY MIDDLEMAN INPUT TAB'!$H$34:$P$40,MATCH($B72,'PERPETUITY MIDDLEMAN INPUT TAB'!$H$34:$H$40,0),MATCH(CF$4,'PERPETUITY MIDDLEMAN INPUT TAB'!$H$34:$P$34))^1/12</f>
        <v>1.6666666666666668E-3</v>
      </c>
      <c r="CG72" s="219">
        <f>INDEX('PERPETUITY MIDDLEMAN INPUT TAB'!$H$34:$P$40,MATCH($B72,'PERPETUITY MIDDLEMAN INPUT TAB'!$H$34:$H$40,0),MATCH(CG$4,'PERPETUITY MIDDLEMAN INPUT TAB'!$H$34:$P$34))^1/12</f>
        <v>1.6666666666666668E-3</v>
      </c>
      <c r="CH72" s="219">
        <f>INDEX('PERPETUITY MIDDLEMAN INPUT TAB'!$H$34:$P$40,MATCH($B72,'PERPETUITY MIDDLEMAN INPUT TAB'!$H$34:$H$40,0),MATCH(CH$4,'PERPETUITY MIDDLEMAN INPUT TAB'!$H$34:$P$34))^1/12</f>
        <v>1.6666666666666668E-3</v>
      </c>
      <c r="CI72" s="219">
        <f>INDEX('PERPETUITY MIDDLEMAN INPUT TAB'!$H$34:$P$40,MATCH($B72,'PERPETUITY MIDDLEMAN INPUT TAB'!$H$34:$H$40,0),MATCH(CI$4,'PERPETUITY MIDDLEMAN INPUT TAB'!$H$34:$P$34))^1/12</f>
        <v>1.6666666666666668E-3</v>
      </c>
      <c r="CJ72" s="219">
        <f>INDEX('PERPETUITY MIDDLEMAN INPUT TAB'!$H$34:$P$40,MATCH($B72,'PERPETUITY MIDDLEMAN INPUT TAB'!$H$34:$H$40,0),MATCH(CJ$4,'PERPETUITY MIDDLEMAN INPUT TAB'!$H$34:$P$34))^1/12</f>
        <v>1.6666666666666668E-3</v>
      </c>
      <c r="CK72" s="219">
        <f>INDEX('PERPETUITY MIDDLEMAN INPUT TAB'!$H$34:$P$40,MATCH($B72,'PERPETUITY MIDDLEMAN INPUT TAB'!$H$34:$H$40,0),MATCH(CK$4,'PERPETUITY MIDDLEMAN INPUT TAB'!$H$34:$P$34))^1/12</f>
        <v>1.6666666666666668E-3</v>
      </c>
      <c r="CL72" s="219">
        <f>INDEX('PERPETUITY MIDDLEMAN INPUT TAB'!$H$34:$P$40,MATCH($B72,'PERPETUITY MIDDLEMAN INPUT TAB'!$H$34:$H$40,0),MATCH(CL$4,'PERPETUITY MIDDLEMAN INPUT TAB'!$H$34:$P$34))^1/12</f>
        <v>1.6666666666666668E-3</v>
      </c>
      <c r="CM72" s="219">
        <f>INDEX('PERPETUITY MIDDLEMAN INPUT TAB'!$H$34:$P$40,MATCH($B72,'PERPETUITY MIDDLEMAN INPUT TAB'!$H$34:$H$40,0),MATCH(CM$4,'PERPETUITY MIDDLEMAN INPUT TAB'!$H$34:$P$34))^1/12</f>
        <v>1.6666666666666668E-3</v>
      </c>
      <c r="CN72" s="219">
        <f>INDEX('PERPETUITY MIDDLEMAN INPUT TAB'!$H$34:$P$40,MATCH($B72,'PERPETUITY MIDDLEMAN INPUT TAB'!$H$34:$H$40,0),MATCH(CN$4,'PERPETUITY MIDDLEMAN INPUT TAB'!$H$34:$P$34))^1/12</f>
        <v>1.6666666666666668E-3</v>
      </c>
      <c r="CO72" s="219">
        <f>INDEX('PERPETUITY MIDDLEMAN INPUT TAB'!$H$34:$P$40,MATCH($B72,'PERPETUITY MIDDLEMAN INPUT TAB'!$H$34:$H$40,0),MATCH(CO$4,'PERPETUITY MIDDLEMAN INPUT TAB'!$H$34:$P$34))^1/12</f>
        <v>1.6666666666666668E-3</v>
      </c>
      <c r="CP72" s="219">
        <f>INDEX('PERPETUITY MIDDLEMAN INPUT TAB'!$H$34:$P$40,MATCH($B72,'PERPETUITY MIDDLEMAN INPUT TAB'!$H$34:$H$40,0),MATCH(CP$4,'PERPETUITY MIDDLEMAN INPUT TAB'!$H$34:$P$34))^1/12</f>
        <v>1.6666666666666668E-3</v>
      </c>
      <c r="CQ72" s="219">
        <f>INDEX('PERPETUITY MIDDLEMAN INPUT TAB'!$H$34:$P$40,MATCH($B72,'PERPETUITY MIDDLEMAN INPUT TAB'!$H$34:$H$40,0),MATCH(CQ$4,'PERPETUITY MIDDLEMAN INPUT TAB'!$H$34:$P$34))^1/12</f>
        <v>1.6666666666666668E-3</v>
      </c>
      <c r="CR72" s="219">
        <f>INDEX('PERPETUITY MIDDLEMAN INPUT TAB'!$H$34:$P$40,MATCH($B72,'PERPETUITY MIDDLEMAN INPUT TAB'!$H$34:$H$40,0),MATCH(CR$4,'PERPETUITY MIDDLEMAN INPUT TAB'!$H$34:$P$34))^1/12</f>
        <v>1.6666666666666668E-3</v>
      </c>
      <c r="CS72" s="219">
        <f>INDEX('PERPETUITY MIDDLEMAN INPUT TAB'!$H$34:$P$40,MATCH($B72,'PERPETUITY MIDDLEMAN INPUT TAB'!$H$34:$H$40,0),MATCH(CS$4,'PERPETUITY MIDDLEMAN INPUT TAB'!$H$34:$P$34))^1/12</f>
        <v>1.6666666666666668E-3</v>
      </c>
      <c r="CT72" s="219">
        <f>INDEX('PERPETUITY MIDDLEMAN INPUT TAB'!$H$34:$P$40,MATCH($B72,'PERPETUITY MIDDLEMAN INPUT TAB'!$H$34:$H$40,0),MATCH(CT$4,'PERPETUITY MIDDLEMAN INPUT TAB'!$H$34:$P$34))^1/12</f>
        <v>1.6666666666666668E-3</v>
      </c>
      <c r="CU72" s="219">
        <f>INDEX('PERPETUITY MIDDLEMAN INPUT TAB'!$H$34:$P$40,MATCH($B72,'PERPETUITY MIDDLEMAN INPUT TAB'!$H$34:$H$40,0),MATCH(CU$4,'PERPETUITY MIDDLEMAN INPUT TAB'!$H$34:$P$34))^1/12</f>
        <v>1.6666666666666668E-3</v>
      </c>
      <c r="CV72" s="219">
        <f>INDEX('PERPETUITY MIDDLEMAN INPUT TAB'!$H$34:$P$40,MATCH($B72,'PERPETUITY MIDDLEMAN INPUT TAB'!$H$34:$H$40,0),MATCH(CV$4,'PERPETUITY MIDDLEMAN INPUT TAB'!$H$34:$P$34))^1/12</f>
        <v>1.6666666666666668E-3</v>
      </c>
      <c r="CW72" s="219">
        <f>INDEX('PERPETUITY MIDDLEMAN INPUT TAB'!$H$34:$P$40,MATCH($B72,'PERPETUITY MIDDLEMAN INPUT TAB'!$H$34:$H$40,0),MATCH(CW$4,'PERPETUITY MIDDLEMAN INPUT TAB'!$H$34:$P$34))^1/12</f>
        <v>1.6666666666666668E-3</v>
      </c>
      <c r="CX72" s="219">
        <f>INDEX('PERPETUITY MIDDLEMAN INPUT TAB'!$H$34:$P$40,MATCH($B72,'PERPETUITY MIDDLEMAN INPUT TAB'!$H$34:$H$40,0),MATCH(CX$4,'PERPETUITY MIDDLEMAN INPUT TAB'!$H$34:$P$34))^1/12</f>
        <v>1.6666666666666668E-3</v>
      </c>
      <c r="CY72" s="219">
        <f>INDEX('PERPETUITY MIDDLEMAN INPUT TAB'!$H$34:$P$40,MATCH($B72,'PERPETUITY MIDDLEMAN INPUT TAB'!$H$34:$H$40,0),MATCH(CY$4,'PERPETUITY MIDDLEMAN INPUT TAB'!$H$34:$P$34))^1/12</f>
        <v>1.6666666666666668E-3</v>
      </c>
      <c r="CZ72" s="219">
        <f>INDEX('PERPETUITY MIDDLEMAN INPUT TAB'!$H$34:$P$40,MATCH($B72,'PERPETUITY MIDDLEMAN INPUT TAB'!$H$34:$H$40,0),MATCH(CZ$4,'PERPETUITY MIDDLEMAN INPUT TAB'!$H$34:$P$34))^1/12</f>
        <v>1.6666666666666668E-3</v>
      </c>
      <c r="DA72" s="219">
        <f>INDEX('PERPETUITY MIDDLEMAN INPUT TAB'!$H$34:$P$40,MATCH($B72,'PERPETUITY MIDDLEMAN INPUT TAB'!$H$34:$H$40,0),MATCH(DA$4,'PERPETUITY MIDDLEMAN INPUT TAB'!$H$34:$P$34))^1/12</f>
        <v>1.6666666666666668E-3</v>
      </c>
      <c r="DB72" s="219">
        <f>INDEX('PERPETUITY MIDDLEMAN INPUT TAB'!$H$34:$P$40,MATCH($B72,'PERPETUITY MIDDLEMAN INPUT TAB'!$H$34:$H$40,0),MATCH(DB$4,'PERPETUITY MIDDLEMAN INPUT TAB'!$H$34:$P$34))^1/12</f>
        <v>1.6666666666666668E-3</v>
      </c>
      <c r="DC72" s="219">
        <f>INDEX('PERPETUITY MIDDLEMAN INPUT TAB'!$H$34:$P$40,MATCH($B72,'PERPETUITY MIDDLEMAN INPUT TAB'!$H$34:$H$40,0),MATCH(DC$4,'PERPETUITY MIDDLEMAN INPUT TAB'!$H$34:$P$34))^1/12</f>
        <v>1.6666666666666668E-3</v>
      </c>
      <c r="DD72" s="219">
        <f>INDEX('PERPETUITY MIDDLEMAN INPUT TAB'!$H$34:$P$40,MATCH($B72,'PERPETUITY MIDDLEMAN INPUT TAB'!$H$34:$H$40,0),MATCH(DD$4,'PERPETUITY MIDDLEMAN INPUT TAB'!$H$34:$P$34))^1/12</f>
        <v>1.6666666666666668E-3</v>
      </c>
      <c r="DE72" s="219">
        <f>INDEX('PERPETUITY MIDDLEMAN INPUT TAB'!$H$34:$P$40,MATCH($B72,'PERPETUITY MIDDLEMAN INPUT TAB'!$H$34:$H$40,0),MATCH(DE$4,'PERPETUITY MIDDLEMAN INPUT TAB'!$H$34:$P$34))^1/12</f>
        <v>1.6666666666666668E-3</v>
      </c>
      <c r="DF72" s="219">
        <f>INDEX('PERPETUITY MIDDLEMAN INPUT TAB'!$H$34:$P$40,MATCH($B72,'PERPETUITY MIDDLEMAN INPUT TAB'!$H$34:$H$40,0),MATCH(DF$4,'PERPETUITY MIDDLEMAN INPUT TAB'!$H$34:$P$34))^1/12</f>
        <v>1.6666666666666668E-3</v>
      </c>
      <c r="DG72" s="219">
        <f>INDEX('PERPETUITY MIDDLEMAN INPUT TAB'!$H$34:$P$40,MATCH($B72,'PERPETUITY MIDDLEMAN INPUT TAB'!$H$34:$H$40,0),MATCH(DG$4,'PERPETUITY MIDDLEMAN INPUT TAB'!$H$34:$P$34))^1/12</f>
        <v>1.6666666666666668E-3</v>
      </c>
      <c r="DH72" s="219">
        <f>INDEX('PERPETUITY MIDDLEMAN INPUT TAB'!$H$34:$P$40,MATCH($B72,'PERPETUITY MIDDLEMAN INPUT TAB'!$H$34:$H$40,0),MATCH(DH$4,'PERPETUITY MIDDLEMAN INPUT TAB'!$H$34:$P$34))^1/12</f>
        <v>1.6666666666666668E-3</v>
      </c>
      <c r="DI72" s="219">
        <f>INDEX('PERPETUITY MIDDLEMAN INPUT TAB'!$H$34:$P$40,MATCH($B72,'PERPETUITY MIDDLEMAN INPUT TAB'!$H$34:$H$40,0),MATCH(DI$4,'PERPETUITY MIDDLEMAN INPUT TAB'!$H$34:$P$34))^1/12</f>
        <v>1.6666666666666668E-3</v>
      </c>
      <c r="DJ72" s="219">
        <f>INDEX('PERPETUITY MIDDLEMAN INPUT TAB'!$H$34:$P$40,MATCH($B72,'PERPETUITY MIDDLEMAN INPUT TAB'!$H$34:$H$40,0),MATCH(DJ$4,'PERPETUITY MIDDLEMAN INPUT TAB'!$H$34:$P$34))^1/12</f>
        <v>1.6666666666666668E-3</v>
      </c>
      <c r="DK72" s="219">
        <f>INDEX('PERPETUITY MIDDLEMAN INPUT TAB'!$H$34:$P$40,MATCH($B72,'PERPETUITY MIDDLEMAN INPUT TAB'!$H$34:$H$40,0),MATCH(DK$4,'PERPETUITY MIDDLEMAN INPUT TAB'!$H$34:$P$34))^1/12</f>
        <v>1.6666666666666668E-3</v>
      </c>
      <c r="DL72" s="219">
        <f>INDEX('PERPETUITY MIDDLEMAN INPUT TAB'!$H$34:$P$40,MATCH($B72,'PERPETUITY MIDDLEMAN INPUT TAB'!$H$34:$H$40,0),MATCH(DL$4,'PERPETUITY MIDDLEMAN INPUT TAB'!$H$34:$P$34))^1/12</f>
        <v>1.6666666666666668E-3</v>
      </c>
      <c r="DM72" s="219">
        <f>INDEX('PERPETUITY MIDDLEMAN INPUT TAB'!$H$34:$P$40,MATCH($B72,'PERPETUITY MIDDLEMAN INPUT TAB'!$H$34:$H$40,0),MATCH(DM$4,'PERPETUITY MIDDLEMAN INPUT TAB'!$H$34:$P$34))^1/12</f>
        <v>1.6666666666666668E-3</v>
      </c>
      <c r="DN72" s="219">
        <f>INDEX('PERPETUITY MIDDLEMAN INPUT TAB'!$H$34:$P$40,MATCH($B72,'PERPETUITY MIDDLEMAN INPUT TAB'!$H$34:$H$40,0),MATCH(DN$4,'PERPETUITY MIDDLEMAN INPUT TAB'!$H$34:$P$34))^1/12</f>
        <v>1.6666666666666668E-3</v>
      </c>
      <c r="DO72" s="219">
        <f>INDEX('PERPETUITY MIDDLEMAN INPUT TAB'!$H$34:$P$40,MATCH($B72,'PERPETUITY MIDDLEMAN INPUT TAB'!$H$34:$H$40,0),MATCH(DO$4,'PERPETUITY MIDDLEMAN INPUT TAB'!$H$34:$P$34))^1/12</f>
        <v>1.6666666666666668E-3</v>
      </c>
      <c r="DP72" s="219">
        <f>INDEX('PERPETUITY MIDDLEMAN INPUT TAB'!$H$34:$P$40,MATCH($B72,'PERPETUITY MIDDLEMAN INPUT TAB'!$H$34:$H$40,0),MATCH(DP$4,'PERPETUITY MIDDLEMAN INPUT TAB'!$H$34:$P$34))^1/12</f>
        <v>1.6666666666666668E-3</v>
      </c>
      <c r="DQ72" s="219">
        <f>INDEX('PERPETUITY MIDDLEMAN INPUT TAB'!$H$34:$P$40,MATCH($B72,'PERPETUITY MIDDLEMAN INPUT TAB'!$H$34:$H$40,0),MATCH(DQ$4,'PERPETUITY MIDDLEMAN INPUT TAB'!$H$34:$P$34))^1/12</f>
        <v>1.6666666666666668E-3</v>
      </c>
      <c r="DR72" s="219">
        <f>INDEX('PERPETUITY MIDDLEMAN INPUT TAB'!$H$34:$P$40,MATCH($B72,'PERPETUITY MIDDLEMAN INPUT TAB'!$H$34:$H$40,0),MATCH(DR$4,'PERPETUITY MIDDLEMAN INPUT TAB'!$H$34:$P$34))^1/12</f>
        <v>1.6666666666666668E-3</v>
      </c>
      <c r="DS72" s="219">
        <f>INDEX('PERPETUITY MIDDLEMAN INPUT TAB'!$H$34:$P$40,MATCH($B72,'PERPETUITY MIDDLEMAN INPUT TAB'!$H$34:$H$40,0),MATCH(DS$4,'PERPETUITY MIDDLEMAN INPUT TAB'!$H$34:$P$34))^1/12</f>
        <v>1.6666666666666668E-3</v>
      </c>
      <c r="DT72" s="219">
        <f>INDEX('PERPETUITY MIDDLEMAN INPUT TAB'!$H$34:$P$40,MATCH($B72,'PERPETUITY MIDDLEMAN INPUT TAB'!$H$34:$H$40,0),MATCH(DT$4,'PERPETUITY MIDDLEMAN INPUT TAB'!$H$34:$P$34))^1/12</f>
        <v>1.6666666666666668E-3</v>
      </c>
      <c r="DV72" s="380" t="e">
        <f t="shared" si="269"/>
        <v>#DIV/0!</v>
      </c>
      <c r="DW72" s="225">
        <f t="shared" si="269"/>
        <v>1.6666666666666668E-3</v>
      </c>
      <c r="DX72" s="225">
        <f t="shared" si="269"/>
        <v>1.6666666666666668E-3</v>
      </c>
      <c r="DY72" s="225">
        <f t="shared" si="269"/>
        <v>1.6666666666666668E-3</v>
      </c>
      <c r="DZ72" s="225">
        <f t="shared" si="269"/>
        <v>1.6666666666666668E-3</v>
      </c>
      <c r="EA72" s="225">
        <f t="shared" si="269"/>
        <v>1.6666666666666668E-3</v>
      </c>
      <c r="EB72" s="225">
        <f t="shared" si="269"/>
        <v>1.6666666666666668E-3</v>
      </c>
      <c r="EC72" s="225">
        <f t="shared" si="269"/>
        <v>1.6666666666666668E-3</v>
      </c>
      <c r="ED72" s="225">
        <f t="shared" si="269"/>
        <v>1.6666666666666668E-3</v>
      </c>
      <c r="EE72" s="225">
        <f t="shared" si="269"/>
        <v>1.6666666666666668E-3</v>
      </c>
      <c r="EF72" s="381">
        <f t="shared" si="269"/>
        <v>1.6666666666666668E-3</v>
      </c>
    </row>
    <row r="73" spans="1:136" s="49" customFormat="1" ht="15.75" customHeight="1">
      <c r="B73" s="256" t="s">
        <v>709</v>
      </c>
      <c r="C73" s="220"/>
      <c r="D73" s="219"/>
      <c r="E73" s="219">
        <f>INDEX('PERPETUITY MIDDLEMAN INPUT TAB'!$H$34:$P$40,MATCH($B73,'PERPETUITY MIDDLEMAN INPUT TAB'!$H$34:$H$40,0),MATCH(E$4,'PERPETUITY MIDDLEMAN INPUT TAB'!$H$34:$P$34))^1/12</f>
        <v>1.6666666666666668E-3</v>
      </c>
      <c r="F73" s="219">
        <f>INDEX('PERPETUITY MIDDLEMAN INPUT TAB'!$H$34:$P$40,MATCH($B73,'PERPETUITY MIDDLEMAN INPUT TAB'!$H$34:$H$40,0),MATCH(F$4,'PERPETUITY MIDDLEMAN INPUT TAB'!$H$34:$P$34))^1/12</f>
        <v>1.6666666666666668E-3</v>
      </c>
      <c r="G73" s="219">
        <f>INDEX('PERPETUITY MIDDLEMAN INPUT TAB'!$H$34:$P$40,MATCH($B73,'PERPETUITY MIDDLEMAN INPUT TAB'!$H$34:$H$40,0),MATCH(G$4,'PERPETUITY MIDDLEMAN INPUT TAB'!$H$34:$P$34))^1/12</f>
        <v>1.6666666666666668E-3</v>
      </c>
      <c r="H73" s="219">
        <f>INDEX('PERPETUITY MIDDLEMAN INPUT TAB'!$H$34:$P$40,MATCH($B73,'PERPETUITY MIDDLEMAN INPUT TAB'!$H$34:$H$40,0),MATCH(H$4,'PERPETUITY MIDDLEMAN INPUT TAB'!$H$34:$P$34))^1/12</f>
        <v>1.6666666666666668E-3</v>
      </c>
      <c r="I73" s="219">
        <f>INDEX('PERPETUITY MIDDLEMAN INPUT TAB'!$H$34:$P$40,MATCH($B73,'PERPETUITY MIDDLEMAN INPUT TAB'!$H$34:$H$40,0),MATCH(I$4,'PERPETUITY MIDDLEMAN INPUT TAB'!$H$34:$P$34))^1/12</f>
        <v>1.6666666666666668E-3</v>
      </c>
      <c r="J73" s="219">
        <f>INDEX('PERPETUITY MIDDLEMAN INPUT TAB'!$H$34:$P$40,MATCH($B73,'PERPETUITY MIDDLEMAN INPUT TAB'!$H$34:$H$40,0),MATCH(J$4,'PERPETUITY MIDDLEMAN INPUT TAB'!$H$34:$P$34))^1/12</f>
        <v>1.6666666666666668E-3</v>
      </c>
      <c r="K73" s="219">
        <f>INDEX('PERPETUITY MIDDLEMAN INPUT TAB'!$H$34:$P$40,MATCH($B73,'PERPETUITY MIDDLEMAN INPUT TAB'!$H$34:$H$40,0),MATCH(K$4,'PERPETUITY MIDDLEMAN INPUT TAB'!$H$34:$P$34))^1/12</f>
        <v>1.6666666666666668E-3</v>
      </c>
      <c r="L73" s="219">
        <f>INDEX('PERPETUITY MIDDLEMAN INPUT TAB'!$H$34:$P$40,MATCH($B73,'PERPETUITY MIDDLEMAN INPUT TAB'!$H$34:$H$40,0),MATCH(L$4,'PERPETUITY MIDDLEMAN INPUT TAB'!$H$34:$P$34))^1/12</f>
        <v>1.6666666666666668E-3</v>
      </c>
      <c r="M73" s="219">
        <f>INDEX('PERPETUITY MIDDLEMAN INPUT TAB'!$H$34:$P$40,MATCH($B73,'PERPETUITY MIDDLEMAN INPUT TAB'!$H$34:$H$40,0),MATCH(M$4,'PERPETUITY MIDDLEMAN INPUT TAB'!$H$34:$P$34))^1/12</f>
        <v>1.6666666666666668E-3</v>
      </c>
      <c r="N73" s="219">
        <f>INDEX('PERPETUITY MIDDLEMAN INPUT TAB'!$H$34:$P$40,MATCH($B73,'PERPETUITY MIDDLEMAN INPUT TAB'!$H$34:$H$40,0),MATCH(N$4,'PERPETUITY MIDDLEMAN INPUT TAB'!$H$34:$P$34))^1/12</f>
        <v>1.6666666666666668E-3</v>
      </c>
      <c r="O73" s="219">
        <f>INDEX('PERPETUITY MIDDLEMAN INPUT TAB'!$H$34:$P$40,MATCH($B73,'PERPETUITY MIDDLEMAN INPUT TAB'!$H$34:$H$40,0),MATCH(O$4,'PERPETUITY MIDDLEMAN INPUT TAB'!$H$34:$P$34))^1/12</f>
        <v>1.6666666666666668E-3</v>
      </c>
      <c r="P73" s="219">
        <f>INDEX('PERPETUITY MIDDLEMAN INPUT TAB'!$H$34:$P$40,MATCH($B73,'PERPETUITY MIDDLEMAN INPUT TAB'!$H$34:$H$40,0),MATCH(P$4,'PERPETUITY MIDDLEMAN INPUT TAB'!$H$34:$P$34))^1/12</f>
        <v>1.6666666666666668E-3</v>
      </c>
      <c r="Q73" s="219">
        <f>INDEX('PERPETUITY MIDDLEMAN INPUT TAB'!$H$34:$P$40,MATCH($B73,'PERPETUITY MIDDLEMAN INPUT TAB'!$H$34:$H$40,0),MATCH(Q$4,'PERPETUITY MIDDLEMAN INPUT TAB'!$H$34:$P$34))^1/12</f>
        <v>1.6666666666666668E-3</v>
      </c>
      <c r="R73" s="219">
        <f>INDEX('PERPETUITY MIDDLEMAN INPUT TAB'!$H$34:$P$40,MATCH($B73,'PERPETUITY MIDDLEMAN INPUT TAB'!$H$34:$H$40,0),MATCH(R$4,'PERPETUITY MIDDLEMAN INPUT TAB'!$H$34:$P$34))^1/12</f>
        <v>1.6666666666666668E-3</v>
      </c>
      <c r="S73" s="219">
        <f>INDEX('PERPETUITY MIDDLEMAN INPUT TAB'!$H$34:$P$40,MATCH($B73,'PERPETUITY MIDDLEMAN INPUT TAB'!$H$34:$H$40,0),MATCH(S$4,'PERPETUITY MIDDLEMAN INPUT TAB'!$H$34:$P$34))^1/12</f>
        <v>1.6666666666666668E-3</v>
      </c>
      <c r="T73" s="219">
        <f>INDEX('PERPETUITY MIDDLEMAN INPUT TAB'!$H$34:$P$40,MATCH($B73,'PERPETUITY MIDDLEMAN INPUT TAB'!$H$34:$H$40,0),MATCH(T$4,'PERPETUITY MIDDLEMAN INPUT TAB'!$H$34:$P$34))^1/12</f>
        <v>1.6666666666666668E-3</v>
      </c>
      <c r="U73" s="219">
        <f>INDEX('PERPETUITY MIDDLEMAN INPUT TAB'!$H$34:$P$40,MATCH($B73,'PERPETUITY MIDDLEMAN INPUT TAB'!$H$34:$H$40,0),MATCH(U$4,'PERPETUITY MIDDLEMAN INPUT TAB'!$H$34:$P$34))^1/12</f>
        <v>1.6666666666666668E-3</v>
      </c>
      <c r="V73" s="219">
        <f>INDEX('PERPETUITY MIDDLEMAN INPUT TAB'!$H$34:$P$40,MATCH($B73,'PERPETUITY MIDDLEMAN INPUT TAB'!$H$34:$H$40,0),MATCH(V$4,'PERPETUITY MIDDLEMAN INPUT TAB'!$H$34:$P$34))^1/12</f>
        <v>1.6666666666666668E-3</v>
      </c>
      <c r="W73" s="219">
        <f>INDEX('PERPETUITY MIDDLEMAN INPUT TAB'!$H$34:$P$40,MATCH($B73,'PERPETUITY MIDDLEMAN INPUT TAB'!$H$34:$H$40,0),MATCH(W$4,'PERPETUITY MIDDLEMAN INPUT TAB'!$H$34:$P$34))^1/12</f>
        <v>1.6666666666666668E-3</v>
      </c>
      <c r="X73" s="219">
        <f>INDEX('PERPETUITY MIDDLEMAN INPUT TAB'!$H$34:$P$40,MATCH($B73,'PERPETUITY MIDDLEMAN INPUT TAB'!$H$34:$H$40,0),MATCH(X$4,'PERPETUITY MIDDLEMAN INPUT TAB'!$H$34:$P$34))^1/12</f>
        <v>1.6666666666666668E-3</v>
      </c>
      <c r="Y73" s="219">
        <f>INDEX('PERPETUITY MIDDLEMAN INPUT TAB'!$H$34:$P$40,MATCH($B73,'PERPETUITY MIDDLEMAN INPUT TAB'!$H$34:$H$40,0),MATCH(Y$4,'PERPETUITY MIDDLEMAN INPUT TAB'!$H$34:$P$34))^1/12</f>
        <v>1.6666666666666668E-3</v>
      </c>
      <c r="Z73" s="219">
        <f>INDEX('PERPETUITY MIDDLEMAN INPUT TAB'!$H$34:$P$40,MATCH($B73,'PERPETUITY MIDDLEMAN INPUT TAB'!$H$34:$H$40,0),MATCH(Z$4,'PERPETUITY MIDDLEMAN INPUT TAB'!$H$34:$P$34))^1/12</f>
        <v>1.6666666666666668E-3</v>
      </c>
      <c r="AA73" s="219">
        <f>INDEX('PERPETUITY MIDDLEMAN INPUT TAB'!$H$34:$P$40,MATCH($B73,'PERPETUITY MIDDLEMAN INPUT TAB'!$H$34:$H$40,0),MATCH(AA$4,'PERPETUITY MIDDLEMAN INPUT TAB'!$H$34:$P$34))^1/12</f>
        <v>1.6666666666666668E-3</v>
      </c>
      <c r="AB73" s="219">
        <f>INDEX('PERPETUITY MIDDLEMAN INPUT TAB'!$H$34:$P$40,MATCH($B73,'PERPETUITY MIDDLEMAN INPUT TAB'!$H$34:$H$40,0),MATCH(AB$4,'PERPETUITY MIDDLEMAN INPUT TAB'!$H$34:$P$34))^1/12</f>
        <v>1.6666666666666668E-3</v>
      </c>
      <c r="AC73" s="219">
        <f>INDEX('PERPETUITY MIDDLEMAN INPUT TAB'!$H$34:$P$40,MATCH($B73,'PERPETUITY MIDDLEMAN INPUT TAB'!$H$34:$H$40,0),MATCH(AC$4,'PERPETUITY MIDDLEMAN INPUT TAB'!$H$34:$P$34))^1/12</f>
        <v>1.6666666666666668E-3</v>
      </c>
      <c r="AD73" s="219">
        <f>INDEX('PERPETUITY MIDDLEMAN INPUT TAB'!$H$34:$P$40,MATCH($B73,'PERPETUITY MIDDLEMAN INPUT TAB'!$H$34:$H$40,0),MATCH(AD$4,'PERPETUITY MIDDLEMAN INPUT TAB'!$H$34:$P$34))^1/12</f>
        <v>1.6666666666666668E-3</v>
      </c>
      <c r="AE73" s="219">
        <f>INDEX('PERPETUITY MIDDLEMAN INPUT TAB'!$H$34:$P$40,MATCH($B73,'PERPETUITY MIDDLEMAN INPUT TAB'!$H$34:$H$40,0),MATCH(AE$4,'PERPETUITY MIDDLEMAN INPUT TAB'!$H$34:$P$34))^1/12</f>
        <v>1.6666666666666668E-3</v>
      </c>
      <c r="AF73" s="219">
        <f>INDEX('PERPETUITY MIDDLEMAN INPUT TAB'!$H$34:$P$40,MATCH($B73,'PERPETUITY MIDDLEMAN INPUT TAB'!$H$34:$H$40,0),MATCH(AF$4,'PERPETUITY MIDDLEMAN INPUT TAB'!$H$34:$P$34))^1/12</f>
        <v>1.6666666666666668E-3</v>
      </c>
      <c r="AG73" s="219">
        <f>INDEX('PERPETUITY MIDDLEMAN INPUT TAB'!$H$34:$P$40,MATCH($B73,'PERPETUITY MIDDLEMAN INPUT TAB'!$H$34:$H$40,0),MATCH(AG$4,'PERPETUITY MIDDLEMAN INPUT TAB'!$H$34:$P$34))^1/12</f>
        <v>1.6666666666666668E-3</v>
      </c>
      <c r="AH73" s="219">
        <f>INDEX('PERPETUITY MIDDLEMAN INPUT TAB'!$H$34:$P$40,MATCH($B73,'PERPETUITY MIDDLEMAN INPUT TAB'!$H$34:$H$40,0),MATCH(AH$4,'PERPETUITY MIDDLEMAN INPUT TAB'!$H$34:$P$34))^1/12</f>
        <v>1.6666666666666668E-3</v>
      </c>
      <c r="AI73" s="219">
        <f>INDEX('PERPETUITY MIDDLEMAN INPUT TAB'!$H$34:$P$40,MATCH($B73,'PERPETUITY MIDDLEMAN INPUT TAB'!$H$34:$H$40,0),MATCH(AI$4,'PERPETUITY MIDDLEMAN INPUT TAB'!$H$34:$P$34))^1/12</f>
        <v>1.6666666666666668E-3</v>
      </c>
      <c r="AJ73" s="219">
        <f>INDEX('PERPETUITY MIDDLEMAN INPUT TAB'!$H$34:$P$40,MATCH($B73,'PERPETUITY MIDDLEMAN INPUT TAB'!$H$34:$H$40,0),MATCH(AJ$4,'PERPETUITY MIDDLEMAN INPUT TAB'!$H$34:$P$34))^1/12</f>
        <v>1.6666666666666668E-3</v>
      </c>
      <c r="AK73" s="219">
        <f>INDEX('PERPETUITY MIDDLEMAN INPUT TAB'!$H$34:$P$40,MATCH($B73,'PERPETUITY MIDDLEMAN INPUT TAB'!$H$34:$H$40,0),MATCH(AK$4,'PERPETUITY MIDDLEMAN INPUT TAB'!$H$34:$P$34))^1/12</f>
        <v>1.6666666666666668E-3</v>
      </c>
      <c r="AL73" s="219">
        <f>INDEX('PERPETUITY MIDDLEMAN INPUT TAB'!$H$34:$P$40,MATCH($B73,'PERPETUITY MIDDLEMAN INPUT TAB'!$H$34:$H$40,0),MATCH(AL$4,'PERPETUITY MIDDLEMAN INPUT TAB'!$H$34:$P$34))^1/12</f>
        <v>1.6666666666666668E-3</v>
      </c>
      <c r="AM73" s="219">
        <f>INDEX('PERPETUITY MIDDLEMAN INPUT TAB'!$H$34:$P$40,MATCH($B73,'PERPETUITY MIDDLEMAN INPUT TAB'!$H$34:$H$40,0),MATCH(AM$4,'PERPETUITY MIDDLEMAN INPUT TAB'!$H$34:$P$34))^1/12</f>
        <v>1.6666666666666668E-3</v>
      </c>
      <c r="AN73" s="219">
        <f>INDEX('PERPETUITY MIDDLEMAN INPUT TAB'!$H$34:$P$40,MATCH($B73,'PERPETUITY MIDDLEMAN INPUT TAB'!$H$34:$H$40,0),MATCH(AN$4,'PERPETUITY MIDDLEMAN INPUT TAB'!$H$34:$P$34))^1/12</f>
        <v>1.6666666666666668E-3</v>
      </c>
      <c r="AO73" s="219">
        <f>INDEX('PERPETUITY MIDDLEMAN INPUT TAB'!$H$34:$P$40,MATCH($B73,'PERPETUITY MIDDLEMAN INPUT TAB'!$H$34:$H$40,0),MATCH(AO$4,'PERPETUITY MIDDLEMAN INPUT TAB'!$H$34:$P$34))^1/12</f>
        <v>1.6666666666666668E-3</v>
      </c>
      <c r="AP73" s="219">
        <f>INDEX('PERPETUITY MIDDLEMAN INPUT TAB'!$H$34:$P$40,MATCH($B73,'PERPETUITY MIDDLEMAN INPUT TAB'!$H$34:$H$40,0),MATCH(AP$4,'PERPETUITY MIDDLEMAN INPUT TAB'!$H$34:$P$34))^1/12</f>
        <v>1.6666666666666668E-3</v>
      </c>
      <c r="AQ73" s="219">
        <f>INDEX('PERPETUITY MIDDLEMAN INPUT TAB'!$H$34:$P$40,MATCH($B73,'PERPETUITY MIDDLEMAN INPUT TAB'!$H$34:$H$40,0),MATCH(AQ$4,'PERPETUITY MIDDLEMAN INPUT TAB'!$H$34:$P$34))^1/12</f>
        <v>1.6666666666666668E-3</v>
      </c>
      <c r="AR73" s="219">
        <f>INDEX('PERPETUITY MIDDLEMAN INPUT TAB'!$H$34:$P$40,MATCH($B73,'PERPETUITY MIDDLEMAN INPUT TAB'!$H$34:$H$40,0),MATCH(AR$4,'PERPETUITY MIDDLEMAN INPUT TAB'!$H$34:$P$34))^1/12</f>
        <v>1.6666666666666668E-3</v>
      </c>
      <c r="AS73" s="219">
        <f>INDEX('PERPETUITY MIDDLEMAN INPUT TAB'!$H$34:$P$40,MATCH($B73,'PERPETUITY MIDDLEMAN INPUT TAB'!$H$34:$H$40,0),MATCH(AS$4,'PERPETUITY MIDDLEMAN INPUT TAB'!$H$34:$P$34))^1/12</f>
        <v>1.6666666666666668E-3</v>
      </c>
      <c r="AT73" s="219">
        <f>INDEX('PERPETUITY MIDDLEMAN INPUT TAB'!$H$34:$P$40,MATCH($B73,'PERPETUITY MIDDLEMAN INPUT TAB'!$H$34:$H$40,0),MATCH(AT$4,'PERPETUITY MIDDLEMAN INPUT TAB'!$H$34:$P$34))^1/12</f>
        <v>1.6666666666666668E-3</v>
      </c>
      <c r="AU73" s="219">
        <f>INDEX('PERPETUITY MIDDLEMAN INPUT TAB'!$H$34:$P$40,MATCH($B73,'PERPETUITY MIDDLEMAN INPUT TAB'!$H$34:$H$40,0),MATCH(AU$4,'PERPETUITY MIDDLEMAN INPUT TAB'!$H$34:$P$34))^1/12</f>
        <v>1.6666666666666668E-3</v>
      </c>
      <c r="AV73" s="219">
        <f>INDEX('PERPETUITY MIDDLEMAN INPUT TAB'!$H$34:$P$40,MATCH($B73,'PERPETUITY MIDDLEMAN INPUT TAB'!$H$34:$H$40,0),MATCH(AV$4,'PERPETUITY MIDDLEMAN INPUT TAB'!$H$34:$P$34))^1/12</f>
        <v>1.6666666666666668E-3</v>
      </c>
      <c r="AW73" s="219">
        <f>INDEX('PERPETUITY MIDDLEMAN INPUT TAB'!$H$34:$P$40,MATCH($B73,'PERPETUITY MIDDLEMAN INPUT TAB'!$H$34:$H$40,0),MATCH(AW$4,'PERPETUITY MIDDLEMAN INPUT TAB'!$H$34:$P$34))^1/12</f>
        <v>1.6666666666666668E-3</v>
      </c>
      <c r="AX73" s="219">
        <f>INDEX('PERPETUITY MIDDLEMAN INPUT TAB'!$H$34:$P$40,MATCH($B73,'PERPETUITY MIDDLEMAN INPUT TAB'!$H$34:$H$40,0),MATCH(AX$4,'PERPETUITY MIDDLEMAN INPUT TAB'!$H$34:$P$34))^1/12</f>
        <v>1.6666666666666668E-3</v>
      </c>
      <c r="AY73" s="219">
        <f>INDEX('PERPETUITY MIDDLEMAN INPUT TAB'!$H$34:$P$40,MATCH($B73,'PERPETUITY MIDDLEMAN INPUT TAB'!$H$34:$H$40,0),MATCH(AY$4,'PERPETUITY MIDDLEMAN INPUT TAB'!$H$34:$P$34))^1/12</f>
        <v>1.6666666666666668E-3</v>
      </c>
      <c r="AZ73" s="219">
        <f>INDEX('PERPETUITY MIDDLEMAN INPUT TAB'!$H$34:$P$40,MATCH($B73,'PERPETUITY MIDDLEMAN INPUT TAB'!$H$34:$H$40,0),MATCH(AZ$4,'PERPETUITY MIDDLEMAN INPUT TAB'!$H$34:$P$34))^1/12</f>
        <v>1.6666666666666668E-3</v>
      </c>
      <c r="BA73" s="219">
        <f>INDEX('PERPETUITY MIDDLEMAN INPUT TAB'!$H$34:$P$40,MATCH($B73,'PERPETUITY MIDDLEMAN INPUT TAB'!$H$34:$H$40,0),MATCH(BA$4,'PERPETUITY MIDDLEMAN INPUT TAB'!$H$34:$P$34))^1/12</f>
        <v>1.6666666666666668E-3</v>
      </c>
      <c r="BB73" s="219">
        <f>INDEX('PERPETUITY MIDDLEMAN INPUT TAB'!$H$34:$P$40,MATCH($B73,'PERPETUITY MIDDLEMAN INPUT TAB'!$H$34:$H$40,0),MATCH(BB$4,'PERPETUITY MIDDLEMAN INPUT TAB'!$H$34:$P$34))^1/12</f>
        <v>1.6666666666666668E-3</v>
      </c>
      <c r="BC73" s="219">
        <f>INDEX('PERPETUITY MIDDLEMAN INPUT TAB'!$H$34:$P$40,MATCH($B73,'PERPETUITY MIDDLEMAN INPUT TAB'!$H$34:$H$40,0),MATCH(BC$4,'PERPETUITY MIDDLEMAN INPUT TAB'!$H$34:$P$34))^1/12</f>
        <v>1.6666666666666668E-3</v>
      </c>
      <c r="BD73" s="219">
        <f>INDEX('PERPETUITY MIDDLEMAN INPUT TAB'!$H$34:$P$40,MATCH($B73,'PERPETUITY MIDDLEMAN INPUT TAB'!$H$34:$H$40,0),MATCH(BD$4,'PERPETUITY MIDDLEMAN INPUT TAB'!$H$34:$P$34))^1/12</f>
        <v>1.6666666666666668E-3</v>
      </c>
      <c r="BE73" s="219">
        <f>INDEX('PERPETUITY MIDDLEMAN INPUT TAB'!$H$34:$P$40,MATCH($B73,'PERPETUITY MIDDLEMAN INPUT TAB'!$H$34:$H$40,0),MATCH(BE$4,'PERPETUITY MIDDLEMAN INPUT TAB'!$H$34:$P$34))^1/12</f>
        <v>1.6666666666666668E-3</v>
      </c>
      <c r="BF73" s="219">
        <f>INDEX('PERPETUITY MIDDLEMAN INPUT TAB'!$H$34:$P$40,MATCH($B73,'PERPETUITY MIDDLEMAN INPUT TAB'!$H$34:$H$40,0),MATCH(BF$4,'PERPETUITY MIDDLEMAN INPUT TAB'!$H$34:$P$34))^1/12</f>
        <v>1.6666666666666668E-3</v>
      </c>
      <c r="BG73" s="219">
        <f>INDEX('PERPETUITY MIDDLEMAN INPUT TAB'!$H$34:$P$40,MATCH($B73,'PERPETUITY MIDDLEMAN INPUT TAB'!$H$34:$H$40,0),MATCH(BG$4,'PERPETUITY MIDDLEMAN INPUT TAB'!$H$34:$P$34))^1/12</f>
        <v>1.6666666666666668E-3</v>
      </c>
      <c r="BH73" s="219">
        <f>INDEX('PERPETUITY MIDDLEMAN INPUT TAB'!$H$34:$P$40,MATCH($B73,'PERPETUITY MIDDLEMAN INPUT TAB'!$H$34:$H$40,0),MATCH(BH$4,'PERPETUITY MIDDLEMAN INPUT TAB'!$H$34:$P$34))^1/12</f>
        <v>1.6666666666666668E-3</v>
      </c>
      <c r="BI73" s="219">
        <f>INDEX('PERPETUITY MIDDLEMAN INPUT TAB'!$H$34:$P$40,MATCH($B73,'PERPETUITY MIDDLEMAN INPUT TAB'!$H$34:$H$40,0),MATCH(BI$4,'PERPETUITY MIDDLEMAN INPUT TAB'!$H$34:$P$34))^1/12</f>
        <v>1.6666666666666668E-3</v>
      </c>
      <c r="BJ73" s="219">
        <f>INDEX('PERPETUITY MIDDLEMAN INPUT TAB'!$H$34:$P$40,MATCH($B73,'PERPETUITY MIDDLEMAN INPUT TAB'!$H$34:$H$40,0),MATCH(BJ$4,'PERPETUITY MIDDLEMAN INPUT TAB'!$H$34:$P$34))^1/12</f>
        <v>1.6666666666666668E-3</v>
      </c>
      <c r="BK73" s="219">
        <f>INDEX('PERPETUITY MIDDLEMAN INPUT TAB'!$H$34:$P$40,MATCH($B73,'PERPETUITY MIDDLEMAN INPUT TAB'!$H$34:$H$40,0),MATCH(BK$4,'PERPETUITY MIDDLEMAN INPUT TAB'!$H$34:$P$34))^1/12</f>
        <v>1.6666666666666668E-3</v>
      </c>
      <c r="BL73" s="219">
        <f>INDEX('PERPETUITY MIDDLEMAN INPUT TAB'!$H$34:$P$40,MATCH($B73,'PERPETUITY MIDDLEMAN INPUT TAB'!$H$34:$H$40,0),MATCH(BL$4,'PERPETUITY MIDDLEMAN INPUT TAB'!$H$34:$P$34))^1/12</f>
        <v>1.6666666666666668E-3</v>
      </c>
      <c r="BM73" s="219">
        <f>INDEX('PERPETUITY MIDDLEMAN INPUT TAB'!$H$34:$P$40,MATCH($B73,'PERPETUITY MIDDLEMAN INPUT TAB'!$H$34:$H$40,0),MATCH(BM$4,'PERPETUITY MIDDLEMAN INPUT TAB'!$H$34:$P$34))^1/12</f>
        <v>1.6666666666666668E-3</v>
      </c>
      <c r="BN73" s="219">
        <f>INDEX('PERPETUITY MIDDLEMAN INPUT TAB'!$H$34:$P$40,MATCH($B73,'PERPETUITY MIDDLEMAN INPUT TAB'!$H$34:$H$40,0),MATCH(BN$4,'PERPETUITY MIDDLEMAN INPUT TAB'!$H$34:$P$34))^1/12</f>
        <v>1.6666666666666668E-3</v>
      </c>
      <c r="BO73" s="219">
        <f>INDEX('PERPETUITY MIDDLEMAN INPUT TAB'!$H$34:$P$40,MATCH($B73,'PERPETUITY MIDDLEMAN INPUT TAB'!$H$34:$H$40,0),MATCH(BO$4,'PERPETUITY MIDDLEMAN INPUT TAB'!$H$34:$P$34))^1/12</f>
        <v>1.6666666666666668E-3</v>
      </c>
      <c r="BP73" s="219">
        <f>INDEX('PERPETUITY MIDDLEMAN INPUT TAB'!$H$34:$P$40,MATCH($B73,'PERPETUITY MIDDLEMAN INPUT TAB'!$H$34:$H$40,0),MATCH(BP$4,'PERPETUITY MIDDLEMAN INPUT TAB'!$H$34:$P$34))^1/12</f>
        <v>1.6666666666666668E-3</v>
      </c>
      <c r="BQ73" s="219">
        <f>INDEX('PERPETUITY MIDDLEMAN INPUT TAB'!$H$34:$P$40,MATCH($B73,'PERPETUITY MIDDLEMAN INPUT TAB'!$H$34:$H$40,0),MATCH(BQ$4,'PERPETUITY MIDDLEMAN INPUT TAB'!$H$34:$P$34))^1/12</f>
        <v>1.6666666666666668E-3</v>
      </c>
      <c r="BR73" s="219">
        <f>INDEX('PERPETUITY MIDDLEMAN INPUT TAB'!$H$34:$P$40,MATCH($B73,'PERPETUITY MIDDLEMAN INPUT TAB'!$H$34:$H$40,0),MATCH(BR$4,'PERPETUITY MIDDLEMAN INPUT TAB'!$H$34:$P$34))^1/12</f>
        <v>1.6666666666666668E-3</v>
      </c>
      <c r="BS73" s="219">
        <f>INDEX('PERPETUITY MIDDLEMAN INPUT TAB'!$H$34:$P$40,MATCH($B73,'PERPETUITY MIDDLEMAN INPUT TAB'!$H$34:$H$40,0),MATCH(BS$4,'PERPETUITY MIDDLEMAN INPUT TAB'!$H$34:$P$34))^1/12</f>
        <v>1.6666666666666668E-3</v>
      </c>
      <c r="BT73" s="219">
        <f>INDEX('PERPETUITY MIDDLEMAN INPUT TAB'!$H$34:$P$40,MATCH($B73,'PERPETUITY MIDDLEMAN INPUT TAB'!$H$34:$H$40,0),MATCH(BT$4,'PERPETUITY MIDDLEMAN INPUT TAB'!$H$34:$P$34))^1/12</f>
        <v>1.6666666666666668E-3</v>
      </c>
      <c r="BU73" s="219">
        <f>INDEX('PERPETUITY MIDDLEMAN INPUT TAB'!$H$34:$P$40,MATCH($B73,'PERPETUITY MIDDLEMAN INPUT TAB'!$H$34:$H$40,0),MATCH(BU$4,'PERPETUITY MIDDLEMAN INPUT TAB'!$H$34:$P$34))^1/12</f>
        <v>1.6666666666666668E-3</v>
      </c>
      <c r="BV73" s="219">
        <f>INDEX('PERPETUITY MIDDLEMAN INPUT TAB'!$H$34:$P$40,MATCH($B73,'PERPETUITY MIDDLEMAN INPUT TAB'!$H$34:$H$40,0),MATCH(BV$4,'PERPETUITY MIDDLEMAN INPUT TAB'!$H$34:$P$34))^1/12</f>
        <v>1.6666666666666668E-3</v>
      </c>
      <c r="BW73" s="219">
        <f>INDEX('PERPETUITY MIDDLEMAN INPUT TAB'!$H$34:$P$40,MATCH($B73,'PERPETUITY MIDDLEMAN INPUT TAB'!$H$34:$H$40,0),MATCH(BW$4,'PERPETUITY MIDDLEMAN INPUT TAB'!$H$34:$P$34))^1/12</f>
        <v>1.6666666666666668E-3</v>
      </c>
      <c r="BX73" s="219">
        <f>INDEX('PERPETUITY MIDDLEMAN INPUT TAB'!$H$34:$P$40,MATCH($B73,'PERPETUITY MIDDLEMAN INPUT TAB'!$H$34:$H$40,0),MATCH(BX$4,'PERPETUITY MIDDLEMAN INPUT TAB'!$H$34:$P$34))^1/12</f>
        <v>1.6666666666666668E-3</v>
      </c>
      <c r="BY73" s="219">
        <f>INDEX('PERPETUITY MIDDLEMAN INPUT TAB'!$H$34:$P$40,MATCH($B73,'PERPETUITY MIDDLEMAN INPUT TAB'!$H$34:$H$40,0),MATCH(BY$4,'PERPETUITY MIDDLEMAN INPUT TAB'!$H$34:$P$34))^1/12</f>
        <v>1.6666666666666668E-3</v>
      </c>
      <c r="BZ73" s="219">
        <f>INDEX('PERPETUITY MIDDLEMAN INPUT TAB'!$H$34:$P$40,MATCH($B73,'PERPETUITY MIDDLEMAN INPUT TAB'!$H$34:$H$40,0),MATCH(BZ$4,'PERPETUITY MIDDLEMAN INPUT TAB'!$H$34:$P$34))^1/12</f>
        <v>1.6666666666666668E-3</v>
      </c>
      <c r="CA73" s="219">
        <f>INDEX('PERPETUITY MIDDLEMAN INPUT TAB'!$H$34:$P$40,MATCH($B73,'PERPETUITY MIDDLEMAN INPUT TAB'!$H$34:$H$40,0),MATCH(CA$4,'PERPETUITY MIDDLEMAN INPUT TAB'!$H$34:$P$34))^1/12</f>
        <v>1.6666666666666668E-3</v>
      </c>
      <c r="CB73" s="219">
        <f>INDEX('PERPETUITY MIDDLEMAN INPUT TAB'!$H$34:$P$40,MATCH($B73,'PERPETUITY MIDDLEMAN INPUT TAB'!$H$34:$H$40,0),MATCH(CB$4,'PERPETUITY MIDDLEMAN INPUT TAB'!$H$34:$P$34))^1/12</f>
        <v>1.6666666666666668E-3</v>
      </c>
      <c r="CC73" s="219">
        <f>INDEX('PERPETUITY MIDDLEMAN INPUT TAB'!$H$34:$P$40,MATCH($B73,'PERPETUITY MIDDLEMAN INPUT TAB'!$H$34:$H$40,0),MATCH(CC$4,'PERPETUITY MIDDLEMAN INPUT TAB'!$H$34:$P$34))^1/12</f>
        <v>1.6666666666666668E-3</v>
      </c>
      <c r="CD73" s="219">
        <f>INDEX('PERPETUITY MIDDLEMAN INPUT TAB'!$H$34:$P$40,MATCH($B73,'PERPETUITY MIDDLEMAN INPUT TAB'!$H$34:$H$40,0),MATCH(CD$4,'PERPETUITY MIDDLEMAN INPUT TAB'!$H$34:$P$34))^1/12</f>
        <v>1.6666666666666668E-3</v>
      </c>
      <c r="CE73" s="219">
        <f>INDEX('PERPETUITY MIDDLEMAN INPUT TAB'!$H$34:$P$40,MATCH($B73,'PERPETUITY MIDDLEMAN INPUT TAB'!$H$34:$H$40,0),MATCH(CE$4,'PERPETUITY MIDDLEMAN INPUT TAB'!$H$34:$P$34))^1/12</f>
        <v>1.6666666666666668E-3</v>
      </c>
      <c r="CF73" s="219">
        <f>INDEX('PERPETUITY MIDDLEMAN INPUT TAB'!$H$34:$P$40,MATCH($B73,'PERPETUITY MIDDLEMAN INPUT TAB'!$H$34:$H$40,0),MATCH(CF$4,'PERPETUITY MIDDLEMAN INPUT TAB'!$H$34:$P$34))^1/12</f>
        <v>1.6666666666666668E-3</v>
      </c>
      <c r="CG73" s="219">
        <f>INDEX('PERPETUITY MIDDLEMAN INPUT TAB'!$H$34:$P$40,MATCH($B73,'PERPETUITY MIDDLEMAN INPUT TAB'!$H$34:$H$40,0),MATCH(CG$4,'PERPETUITY MIDDLEMAN INPUT TAB'!$H$34:$P$34))^1/12</f>
        <v>1.6666666666666668E-3</v>
      </c>
      <c r="CH73" s="219">
        <f>INDEX('PERPETUITY MIDDLEMAN INPUT TAB'!$H$34:$P$40,MATCH($B73,'PERPETUITY MIDDLEMAN INPUT TAB'!$H$34:$H$40,0),MATCH(CH$4,'PERPETUITY MIDDLEMAN INPUT TAB'!$H$34:$P$34))^1/12</f>
        <v>1.6666666666666668E-3</v>
      </c>
      <c r="CI73" s="219">
        <f>INDEX('PERPETUITY MIDDLEMAN INPUT TAB'!$H$34:$P$40,MATCH($B73,'PERPETUITY MIDDLEMAN INPUT TAB'!$H$34:$H$40,0),MATCH(CI$4,'PERPETUITY MIDDLEMAN INPUT TAB'!$H$34:$P$34))^1/12</f>
        <v>1.6666666666666668E-3</v>
      </c>
      <c r="CJ73" s="219">
        <f>INDEX('PERPETUITY MIDDLEMAN INPUT TAB'!$H$34:$P$40,MATCH($B73,'PERPETUITY MIDDLEMAN INPUT TAB'!$H$34:$H$40,0),MATCH(CJ$4,'PERPETUITY MIDDLEMAN INPUT TAB'!$H$34:$P$34))^1/12</f>
        <v>1.6666666666666668E-3</v>
      </c>
      <c r="CK73" s="219">
        <f>INDEX('PERPETUITY MIDDLEMAN INPUT TAB'!$H$34:$P$40,MATCH($B73,'PERPETUITY MIDDLEMAN INPUT TAB'!$H$34:$H$40,0),MATCH(CK$4,'PERPETUITY MIDDLEMAN INPUT TAB'!$H$34:$P$34))^1/12</f>
        <v>1.6666666666666668E-3</v>
      </c>
      <c r="CL73" s="219">
        <f>INDEX('PERPETUITY MIDDLEMAN INPUT TAB'!$H$34:$P$40,MATCH($B73,'PERPETUITY MIDDLEMAN INPUT TAB'!$H$34:$H$40,0),MATCH(CL$4,'PERPETUITY MIDDLEMAN INPUT TAB'!$H$34:$P$34))^1/12</f>
        <v>1.6666666666666668E-3</v>
      </c>
      <c r="CM73" s="219">
        <f>INDEX('PERPETUITY MIDDLEMAN INPUT TAB'!$H$34:$P$40,MATCH($B73,'PERPETUITY MIDDLEMAN INPUT TAB'!$H$34:$H$40,0),MATCH(CM$4,'PERPETUITY MIDDLEMAN INPUT TAB'!$H$34:$P$34))^1/12</f>
        <v>1.6666666666666668E-3</v>
      </c>
      <c r="CN73" s="219">
        <f>INDEX('PERPETUITY MIDDLEMAN INPUT TAB'!$H$34:$P$40,MATCH($B73,'PERPETUITY MIDDLEMAN INPUT TAB'!$H$34:$H$40,0),MATCH(CN$4,'PERPETUITY MIDDLEMAN INPUT TAB'!$H$34:$P$34))^1/12</f>
        <v>1.6666666666666668E-3</v>
      </c>
      <c r="CO73" s="219">
        <f>INDEX('PERPETUITY MIDDLEMAN INPUT TAB'!$H$34:$P$40,MATCH($B73,'PERPETUITY MIDDLEMAN INPUT TAB'!$H$34:$H$40,0),MATCH(CO$4,'PERPETUITY MIDDLEMAN INPUT TAB'!$H$34:$P$34))^1/12</f>
        <v>1.6666666666666668E-3</v>
      </c>
      <c r="CP73" s="219">
        <f>INDEX('PERPETUITY MIDDLEMAN INPUT TAB'!$H$34:$P$40,MATCH($B73,'PERPETUITY MIDDLEMAN INPUT TAB'!$H$34:$H$40,0),MATCH(CP$4,'PERPETUITY MIDDLEMAN INPUT TAB'!$H$34:$P$34))^1/12</f>
        <v>1.6666666666666668E-3</v>
      </c>
      <c r="CQ73" s="219">
        <f>INDEX('PERPETUITY MIDDLEMAN INPUT TAB'!$H$34:$P$40,MATCH($B73,'PERPETUITY MIDDLEMAN INPUT TAB'!$H$34:$H$40,0),MATCH(CQ$4,'PERPETUITY MIDDLEMAN INPUT TAB'!$H$34:$P$34))^1/12</f>
        <v>1.6666666666666668E-3</v>
      </c>
      <c r="CR73" s="219">
        <f>INDEX('PERPETUITY MIDDLEMAN INPUT TAB'!$H$34:$P$40,MATCH($B73,'PERPETUITY MIDDLEMAN INPUT TAB'!$H$34:$H$40,0),MATCH(CR$4,'PERPETUITY MIDDLEMAN INPUT TAB'!$H$34:$P$34))^1/12</f>
        <v>1.6666666666666668E-3</v>
      </c>
      <c r="CS73" s="219">
        <f>INDEX('PERPETUITY MIDDLEMAN INPUT TAB'!$H$34:$P$40,MATCH($B73,'PERPETUITY MIDDLEMAN INPUT TAB'!$H$34:$H$40,0),MATCH(CS$4,'PERPETUITY MIDDLEMAN INPUT TAB'!$H$34:$P$34))^1/12</f>
        <v>1.6666666666666668E-3</v>
      </c>
      <c r="CT73" s="219">
        <f>INDEX('PERPETUITY MIDDLEMAN INPUT TAB'!$H$34:$P$40,MATCH($B73,'PERPETUITY MIDDLEMAN INPUT TAB'!$H$34:$H$40,0),MATCH(CT$4,'PERPETUITY MIDDLEMAN INPUT TAB'!$H$34:$P$34))^1/12</f>
        <v>1.6666666666666668E-3</v>
      </c>
      <c r="CU73" s="219">
        <f>INDEX('PERPETUITY MIDDLEMAN INPUT TAB'!$H$34:$P$40,MATCH($B73,'PERPETUITY MIDDLEMAN INPUT TAB'!$H$34:$H$40,0),MATCH(CU$4,'PERPETUITY MIDDLEMAN INPUT TAB'!$H$34:$P$34))^1/12</f>
        <v>1.6666666666666668E-3</v>
      </c>
      <c r="CV73" s="219">
        <f>INDEX('PERPETUITY MIDDLEMAN INPUT TAB'!$H$34:$P$40,MATCH($B73,'PERPETUITY MIDDLEMAN INPUT TAB'!$H$34:$H$40,0),MATCH(CV$4,'PERPETUITY MIDDLEMAN INPUT TAB'!$H$34:$P$34))^1/12</f>
        <v>1.6666666666666668E-3</v>
      </c>
      <c r="CW73" s="219">
        <f>INDEX('PERPETUITY MIDDLEMAN INPUT TAB'!$H$34:$P$40,MATCH($B73,'PERPETUITY MIDDLEMAN INPUT TAB'!$H$34:$H$40,0),MATCH(CW$4,'PERPETUITY MIDDLEMAN INPUT TAB'!$H$34:$P$34))^1/12</f>
        <v>1.6666666666666668E-3</v>
      </c>
      <c r="CX73" s="219">
        <f>INDEX('PERPETUITY MIDDLEMAN INPUT TAB'!$H$34:$P$40,MATCH($B73,'PERPETUITY MIDDLEMAN INPUT TAB'!$H$34:$H$40,0),MATCH(CX$4,'PERPETUITY MIDDLEMAN INPUT TAB'!$H$34:$P$34))^1/12</f>
        <v>1.6666666666666668E-3</v>
      </c>
      <c r="CY73" s="219">
        <f>INDEX('PERPETUITY MIDDLEMAN INPUT TAB'!$H$34:$P$40,MATCH($B73,'PERPETUITY MIDDLEMAN INPUT TAB'!$H$34:$H$40,0),MATCH(CY$4,'PERPETUITY MIDDLEMAN INPUT TAB'!$H$34:$P$34))^1/12</f>
        <v>1.6666666666666668E-3</v>
      </c>
      <c r="CZ73" s="219">
        <f>INDEX('PERPETUITY MIDDLEMAN INPUT TAB'!$H$34:$P$40,MATCH($B73,'PERPETUITY MIDDLEMAN INPUT TAB'!$H$34:$H$40,0),MATCH(CZ$4,'PERPETUITY MIDDLEMAN INPUT TAB'!$H$34:$P$34))^1/12</f>
        <v>1.6666666666666668E-3</v>
      </c>
      <c r="DA73" s="219">
        <f>INDEX('PERPETUITY MIDDLEMAN INPUT TAB'!$H$34:$P$40,MATCH($B73,'PERPETUITY MIDDLEMAN INPUT TAB'!$H$34:$H$40,0),MATCH(DA$4,'PERPETUITY MIDDLEMAN INPUT TAB'!$H$34:$P$34))^1/12</f>
        <v>1.6666666666666668E-3</v>
      </c>
      <c r="DB73" s="219">
        <f>INDEX('PERPETUITY MIDDLEMAN INPUT TAB'!$H$34:$P$40,MATCH($B73,'PERPETUITY MIDDLEMAN INPUT TAB'!$H$34:$H$40,0),MATCH(DB$4,'PERPETUITY MIDDLEMAN INPUT TAB'!$H$34:$P$34))^1/12</f>
        <v>1.6666666666666668E-3</v>
      </c>
      <c r="DC73" s="219">
        <f>INDEX('PERPETUITY MIDDLEMAN INPUT TAB'!$H$34:$P$40,MATCH($B73,'PERPETUITY MIDDLEMAN INPUT TAB'!$H$34:$H$40,0),MATCH(DC$4,'PERPETUITY MIDDLEMAN INPUT TAB'!$H$34:$P$34))^1/12</f>
        <v>1.6666666666666668E-3</v>
      </c>
      <c r="DD73" s="219">
        <f>INDEX('PERPETUITY MIDDLEMAN INPUT TAB'!$H$34:$P$40,MATCH($B73,'PERPETUITY MIDDLEMAN INPUT TAB'!$H$34:$H$40,0),MATCH(DD$4,'PERPETUITY MIDDLEMAN INPUT TAB'!$H$34:$P$34))^1/12</f>
        <v>1.6666666666666668E-3</v>
      </c>
      <c r="DE73" s="219">
        <f>INDEX('PERPETUITY MIDDLEMAN INPUT TAB'!$H$34:$P$40,MATCH($B73,'PERPETUITY MIDDLEMAN INPUT TAB'!$H$34:$H$40,0),MATCH(DE$4,'PERPETUITY MIDDLEMAN INPUT TAB'!$H$34:$P$34))^1/12</f>
        <v>1.6666666666666668E-3</v>
      </c>
      <c r="DF73" s="219">
        <f>INDEX('PERPETUITY MIDDLEMAN INPUT TAB'!$H$34:$P$40,MATCH($B73,'PERPETUITY MIDDLEMAN INPUT TAB'!$H$34:$H$40,0),MATCH(DF$4,'PERPETUITY MIDDLEMAN INPUT TAB'!$H$34:$P$34))^1/12</f>
        <v>1.6666666666666668E-3</v>
      </c>
      <c r="DG73" s="219">
        <f>INDEX('PERPETUITY MIDDLEMAN INPUT TAB'!$H$34:$P$40,MATCH($B73,'PERPETUITY MIDDLEMAN INPUT TAB'!$H$34:$H$40,0),MATCH(DG$4,'PERPETUITY MIDDLEMAN INPUT TAB'!$H$34:$P$34))^1/12</f>
        <v>1.6666666666666668E-3</v>
      </c>
      <c r="DH73" s="219">
        <f>INDEX('PERPETUITY MIDDLEMAN INPUT TAB'!$H$34:$P$40,MATCH($B73,'PERPETUITY MIDDLEMAN INPUT TAB'!$H$34:$H$40,0),MATCH(DH$4,'PERPETUITY MIDDLEMAN INPUT TAB'!$H$34:$P$34))^1/12</f>
        <v>1.6666666666666668E-3</v>
      </c>
      <c r="DI73" s="219">
        <f>INDEX('PERPETUITY MIDDLEMAN INPUT TAB'!$H$34:$P$40,MATCH($B73,'PERPETUITY MIDDLEMAN INPUT TAB'!$H$34:$H$40,0),MATCH(DI$4,'PERPETUITY MIDDLEMAN INPUT TAB'!$H$34:$P$34))^1/12</f>
        <v>1.6666666666666668E-3</v>
      </c>
      <c r="DJ73" s="219">
        <f>INDEX('PERPETUITY MIDDLEMAN INPUT TAB'!$H$34:$P$40,MATCH($B73,'PERPETUITY MIDDLEMAN INPUT TAB'!$H$34:$H$40,0),MATCH(DJ$4,'PERPETUITY MIDDLEMAN INPUT TAB'!$H$34:$P$34))^1/12</f>
        <v>1.6666666666666668E-3</v>
      </c>
      <c r="DK73" s="219">
        <f>INDEX('PERPETUITY MIDDLEMAN INPUT TAB'!$H$34:$P$40,MATCH($B73,'PERPETUITY MIDDLEMAN INPUT TAB'!$H$34:$H$40,0),MATCH(DK$4,'PERPETUITY MIDDLEMAN INPUT TAB'!$H$34:$P$34))^1/12</f>
        <v>1.6666666666666668E-3</v>
      </c>
      <c r="DL73" s="219">
        <f>INDEX('PERPETUITY MIDDLEMAN INPUT TAB'!$H$34:$P$40,MATCH($B73,'PERPETUITY MIDDLEMAN INPUT TAB'!$H$34:$H$40,0),MATCH(DL$4,'PERPETUITY MIDDLEMAN INPUT TAB'!$H$34:$P$34))^1/12</f>
        <v>1.6666666666666668E-3</v>
      </c>
      <c r="DM73" s="219">
        <f>INDEX('PERPETUITY MIDDLEMAN INPUT TAB'!$H$34:$P$40,MATCH($B73,'PERPETUITY MIDDLEMAN INPUT TAB'!$H$34:$H$40,0),MATCH(DM$4,'PERPETUITY MIDDLEMAN INPUT TAB'!$H$34:$P$34))^1/12</f>
        <v>1.6666666666666668E-3</v>
      </c>
      <c r="DN73" s="219">
        <f>INDEX('PERPETUITY MIDDLEMAN INPUT TAB'!$H$34:$P$40,MATCH($B73,'PERPETUITY MIDDLEMAN INPUT TAB'!$H$34:$H$40,0),MATCH(DN$4,'PERPETUITY MIDDLEMAN INPUT TAB'!$H$34:$P$34))^1/12</f>
        <v>1.6666666666666668E-3</v>
      </c>
      <c r="DO73" s="219">
        <f>INDEX('PERPETUITY MIDDLEMAN INPUT TAB'!$H$34:$P$40,MATCH($B73,'PERPETUITY MIDDLEMAN INPUT TAB'!$H$34:$H$40,0),MATCH(DO$4,'PERPETUITY MIDDLEMAN INPUT TAB'!$H$34:$P$34))^1/12</f>
        <v>1.6666666666666668E-3</v>
      </c>
      <c r="DP73" s="219">
        <f>INDEX('PERPETUITY MIDDLEMAN INPUT TAB'!$H$34:$P$40,MATCH($B73,'PERPETUITY MIDDLEMAN INPUT TAB'!$H$34:$H$40,0),MATCH(DP$4,'PERPETUITY MIDDLEMAN INPUT TAB'!$H$34:$P$34))^1/12</f>
        <v>1.6666666666666668E-3</v>
      </c>
      <c r="DQ73" s="219">
        <f>INDEX('PERPETUITY MIDDLEMAN INPUT TAB'!$H$34:$P$40,MATCH($B73,'PERPETUITY MIDDLEMAN INPUT TAB'!$H$34:$H$40,0),MATCH(DQ$4,'PERPETUITY MIDDLEMAN INPUT TAB'!$H$34:$P$34))^1/12</f>
        <v>1.6666666666666668E-3</v>
      </c>
      <c r="DR73" s="219">
        <f>INDEX('PERPETUITY MIDDLEMAN INPUT TAB'!$H$34:$P$40,MATCH($B73,'PERPETUITY MIDDLEMAN INPUT TAB'!$H$34:$H$40,0),MATCH(DR$4,'PERPETUITY MIDDLEMAN INPUT TAB'!$H$34:$P$34))^1/12</f>
        <v>1.6666666666666668E-3</v>
      </c>
      <c r="DS73" s="219">
        <f>INDEX('PERPETUITY MIDDLEMAN INPUT TAB'!$H$34:$P$40,MATCH($B73,'PERPETUITY MIDDLEMAN INPUT TAB'!$H$34:$H$40,0),MATCH(DS$4,'PERPETUITY MIDDLEMAN INPUT TAB'!$H$34:$P$34))^1/12</f>
        <v>1.6666666666666668E-3</v>
      </c>
      <c r="DT73" s="219">
        <f>INDEX('PERPETUITY MIDDLEMAN INPUT TAB'!$H$34:$P$40,MATCH($B73,'PERPETUITY MIDDLEMAN INPUT TAB'!$H$34:$H$40,0),MATCH(DT$4,'PERPETUITY MIDDLEMAN INPUT TAB'!$H$34:$P$34))^1/12</f>
        <v>1.6666666666666668E-3</v>
      </c>
      <c r="DV73" s="378" t="e">
        <f t="shared" si="269"/>
        <v>#DIV/0!</v>
      </c>
      <c r="DW73" s="226">
        <f t="shared" si="269"/>
        <v>1.6666666666666668E-3</v>
      </c>
      <c r="DX73" s="226">
        <f t="shared" si="269"/>
        <v>1.6666666666666668E-3</v>
      </c>
      <c r="DY73" s="226">
        <f t="shared" si="269"/>
        <v>1.6666666666666668E-3</v>
      </c>
      <c r="DZ73" s="226">
        <f t="shared" si="269"/>
        <v>1.6666666666666668E-3</v>
      </c>
      <c r="EA73" s="226">
        <f t="shared" si="269"/>
        <v>1.6666666666666668E-3</v>
      </c>
      <c r="EB73" s="226">
        <f t="shared" si="269"/>
        <v>1.6666666666666668E-3</v>
      </c>
      <c r="EC73" s="226">
        <f t="shared" si="269"/>
        <v>1.6666666666666668E-3</v>
      </c>
      <c r="ED73" s="226">
        <f t="shared" si="269"/>
        <v>1.6666666666666668E-3</v>
      </c>
      <c r="EE73" s="226">
        <f t="shared" si="269"/>
        <v>1.6666666666666668E-3</v>
      </c>
      <c r="EF73" s="379">
        <f t="shared" si="269"/>
        <v>1.6666666666666668E-3</v>
      </c>
    </row>
    <row r="74" spans="1:136" s="49" customFormat="1" ht="15.75" customHeight="1">
      <c r="B74" s="257" t="s">
        <v>710</v>
      </c>
      <c r="C74" s="227"/>
      <c r="D74" s="219"/>
      <c r="E74" s="219">
        <f>INDEX('PERPETUITY MIDDLEMAN INPUT TAB'!$H$34:$P$40,MATCH($B74,'PERPETUITY MIDDLEMAN INPUT TAB'!$H$34:$H$40,0),MATCH(E$4,'PERPETUITY MIDDLEMAN INPUT TAB'!$H$34:$P$34))^1/12</f>
        <v>1.6666666666666668E-3</v>
      </c>
      <c r="F74" s="219">
        <f>INDEX('PERPETUITY MIDDLEMAN INPUT TAB'!$H$34:$P$40,MATCH($B74,'PERPETUITY MIDDLEMAN INPUT TAB'!$H$34:$H$40,0),MATCH(F$4,'PERPETUITY MIDDLEMAN INPUT TAB'!$H$34:$P$34))^1/12</f>
        <v>1.6666666666666668E-3</v>
      </c>
      <c r="G74" s="219">
        <f>INDEX('PERPETUITY MIDDLEMAN INPUT TAB'!$H$34:$P$40,MATCH($B74,'PERPETUITY MIDDLEMAN INPUT TAB'!$H$34:$H$40,0),MATCH(G$4,'PERPETUITY MIDDLEMAN INPUT TAB'!$H$34:$P$34))^1/12</f>
        <v>1.6666666666666668E-3</v>
      </c>
      <c r="H74" s="219">
        <f>INDEX('PERPETUITY MIDDLEMAN INPUT TAB'!$H$34:$P$40,MATCH($B74,'PERPETUITY MIDDLEMAN INPUT TAB'!$H$34:$H$40,0),MATCH(H$4,'PERPETUITY MIDDLEMAN INPUT TAB'!$H$34:$P$34))^1/12</f>
        <v>1.6666666666666668E-3</v>
      </c>
      <c r="I74" s="219">
        <f>INDEX('PERPETUITY MIDDLEMAN INPUT TAB'!$H$34:$P$40,MATCH($B74,'PERPETUITY MIDDLEMAN INPUT TAB'!$H$34:$H$40,0),MATCH(I$4,'PERPETUITY MIDDLEMAN INPUT TAB'!$H$34:$P$34))^1/12</f>
        <v>1.6666666666666668E-3</v>
      </c>
      <c r="J74" s="219">
        <f>INDEX('PERPETUITY MIDDLEMAN INPUT TAB'!$H$34:$P$40,MATCH($B74,'PERPETUITY MIDDLEMAN INPUT TAB'!$H$34:$H$40,0),MATCH(J$4,'PERPETUITY MIDDLEMAN INPUT TAB'!$H$34:$P$34))^1/12</f>
        <v>1.6666666666666668E-3</v>
      </c>
      <c r="K74" s="219">
        <f>INDEX('PERPETUITY MIDDLEMAN INPUT TAB'!$H$34:$P$40,MATCH($B74,'PERPETUITY MIDDLEMAN INPUT TAB'!$H$34:$H$40,0),MATCH(K$4,'PERPETUITY MIDDLEMAN INPUT TAB'!$H$34:$P$34))^1/12</f>
        <v>1.6666666666666668E-3</v>
      </c>
      <c r="L74" s="219">
        <f>INDEX('PERPETUITY MIDDLEMAN INPUT TAB'!$H$34:$P$40,MATCH($B74,'PERPETUITY MIDDLEMAN INPUT TAB'!$H$34:$H$40,0),MATCH(L$4,'PERPETUITY MIDDLEMAN INPUT TAB'!$H$34:$P$34))^1/12</f>
        <v>1.6666666666666668E-3</v>
      </c>
      <c r="M74" s="219">
        <f>INDEX('PERPETUITY MIDDLEMAN INPUT TAB'!$H$34:$P$40,MATCH($B74,'PERPETUITY MIDDLEMAN INPUT TAB'!$H$34:$H$40,0),MATCH(M$4,'PERPETUITY MIDDLEMAN INPUT TAB'!$H$34:$P$34))^1/12</f>
        <v>1.6666666666666668E-3</v>
      </c>
      <c r="N74" s="219">
        <f>INDEX('PERPETUITY MIDDLEMAN INPUT TAB'!$H$34:$P$40,MATCH($B74,'PERPETUITY MIDDLEMAN INPUT TAB'!$H$34:$H$40,0),MATCH(N$4,'PERPETUITY MIDDLEMAN INPUT TAB'!$H$34:$P$34))^1/12</f>
        <v>1.6666666666666668E-3</v>
      </c>
      <c r="O74" s="219">
        <f>INDEX('PERPETUITY MIDDLEMAN INPUT TAB'!$H$34:$P$40,MATCH($B74,'PERPETUITY MIDDLEMAN INPUT TAB'!$H$34:$H$40,0),MATCH(O$4,'PERPETUITY MIDDLEMAN INPUT TAB'!$H$34:$P$34))^1/12</f>
        <v>1.6666666666666668E-3</v>
      </c>
      <c r="P74" s="219">
        <f>INDEX('PERPETUITY MIDDLEMAN INPUT TAB'!$H$34:$P$40,MATCH($B74,'PERPETUITY MIDDLEMAN INPUT TAB'!$H$34:$H$40,0),MATCH(P$4,'PERPETUITY MIDDLEMAN INPUT TAB'!$H$34:$P$34))^1/12</f>
        <v>1.6666666666666668E-3</v>
      </c>
      <c r="Q74" s="219">
        <f>INDEX('PERPETUITY MIDDLEMAN INPUT TAB'!$H$34:$P$40,MATCH($B74,'PERPETUITY MIDDLEMAN INPUT TAB'!$H$34:$H$40,0),MATCH(Q$4,'PERPETUITY MIDDLEMAN INPUT TAB'!$H$34:$P$34))^1/12</f>
        <v>1.6666666666666668E-3</v>
      </c>
      <c r="R74" s="219">
        <f>INDEX('PERPETUITY MIDDLEMAN INPUT TAB'!$H$34:$P$40,MATCH($B74,'PERPETUITY MIDDLEMAN INPUT TAB'!$H$34:$H$40,0),MATCH(R$4,'PERPETUITY MIDDLEMAN INPUT TAB'!$H$34:$P$34))^1/12</f>
        <v>1.6666666666666668E-3</v>
      </c>
      <c r="S74" s="219">
        <f>INDEX('PERPETUITY MIDDLEMAN INPUT TAB'!$H$34:$P$40,MATCH($B74,'PERPETUITY MIDDLEMAN INPUT TAB'!$H$34:$H$40,0),MATCH(S$4,'PERPETUITY MIDDLEMAN INPUT TAB'!$H$34:$P$34))^1/12</f>
        <v>1.6666666666666668E-3</v>
      </c>
      <c r="T74" s="219">
        <f>INDEX('PERPETUITY MIDDLEMAN INPUT TAB'!$H$34:$P$40,MATCH($B74,'PERPETUITY MIDDLEMAN INPUT TAB'!$H$34:$H$40,0),MATCH(T$4,'PERPETUITY MIDDLEMAN INPUT TAB'!$H$34:$P$34))^1/12</f>
        <v>1.6666666666666668E-3</v>
      </c>
      <c r="U74" s="219">
        <f>INDEX('PERPETUITY MIDDLEMAN INPUT TAB'!$H$34:$P$40,MATCH($B74,'PERPETUITY MIDDLEMAN INPUT TAB'!$H$34:$H$40,0),MATCH(U$4,'PERPETUITY MIDDLEMAN INPUT TAB'!$H$34:$P$34))^1/12</f>
        <v>1.6666666666666668E-3</v>
      </c>
      <c r="V74" s="219">
        <f>INDEX('PERPETUITY MIDDLEMAN INPUT TAB'!$H$34:$P$40,MATCH($B74,'PERPETUITY MIDDLEMAN INPUT TAB'!$H$34:$H$40,0),MATCH(V$4,'PERPETUITY MIDDLEMAN INPUT TAB'!$H$34:$P$34))^1/12</f>
        <v>1.6666666666666668E-3</v>
      </c>
      <c r="W74" s="219">
        <f>INDEX('PERPETUITY MIDDLEMAN INPUT TAB'!$H$34:$P$40,MATCH($B74,'PERPETUITY MIDDLEMAN INPUT TAB'!$H$34:$H$40,0),MATCH(W$4,'PERPETUITY MIDDLEMAN INPUT TAB'!$H$34:$P$34))^1/12</f>
        <v>1.6666666666666668E-3</v>
      </c>
      <c r="X74" s="219">
        <f>INDEX('PERPETUITY MIDDLEMAN INPUT TAB'!$H$34:$P$40,MATCH($B74,'PERPETUITY MIDDLEMAN INPUT TAB'!$H$34:$H$40,0),MATCH(X$4,'PERPETUITY MIDDLEMAN INPUT TAB'!$H$34:$P$34))^1/12</f>
        <v>1.6666666666666668E-3</v>
      </c>
      <c r="Y74" s="219">
        <f>INDEX('PERPETUITY MIDDLEMAN INPUT TAB'!$H$34:$P$40,MATCH($B74,'PERPETUITY MIDDLEMAN INPUT TAB'!$H$34:$H$40,0),MATCH(Y$4,'PERPETUITY MIDDLEMAN INPUT TAB'!$H$34:$P$34))^1/12</f>
        <v>1.6666666666666668E-3</v>
      </c>
      <c r="Z74" s="219">
        <f>INDEX('PERPETUITY MIDDLEMAN INPUT TAB'!$H$34:$P$40,MATCH($B74,'PERPETUITY MIDDLEMAN INPUT TAB'!$H$34:$H$40,0),MATCH(Z$4,'PERPETUITY MIDDLEMAN INPUT TAB'!$H$34:$P$34))^1/12</f>
        <v>1.6666666666666668E-3</v>
      </c>
      <c r="AA74" s="219">
        <f>INDEX('PERPETUITY MIDDLEMAN INPUT TAB'!$H$34:$P$40,MATCH($B74,'PERPETUITY MIDDLEMAN INPUT TAB'!$H$34:$H$40,0),MATCH(AA$4,'PERPETUITY MIDDLEMAN INPUT TAB'!$H$34:$P$34))^1/12</f>
        <v>1.6666666666666668E-3</v>
      </c>
      <c r="AB74" s="219">
        <f>INDEX('PERPETUITY MIDDLEMAN INPUT TAB'!$H$34:$P$40,MATCH($B74,'PERPETUITY MIDDLEMAN INPUT TAB'!$H$34:$H$40,0),MATCH(AB$4,'PERPETUITY MIDDLEMAN INPUT TAB'!$H$34:$P$34))^1/12</f>
        <v>1.6666666666666668E-3</v>
      </c>
      <c r="AC74" s="219">
        <f>INDEX('PERPETUITY MIDDLEMAN INPUT TAB'!$H$34:$P$40,MATCH($B74,'PERPETUITY MIDDLEMAN INPUT TAB'!$H$34:$H$40,0),MATCH(AC$4,'PERPETUITY MIDDLEMAN INPUT TAB'!$H$34:$P$34))^1/12</f>
        <v>1.6666666666666668E-3</v>
      </c>
      <c r="AD74" s="219">
        <f>INDEX('PERPETUITY MIDDLEMAN INPUT TAB'!$H$34:$P$40,MATCH($B74,'PERPETUITY MIDDLEMAN INPUT TAB'!$H$34:$H$40,0),MATCH(AD$4,'PERPETUITY MIDDLEMAN INPUT TAB'!$H$34:$P$34))^1/12</f>
        <v>1.6666666666666668E-3</v>
      </c>
      <c r="AE74" s="219">
        <f>INDEX('PERPETUITY MIDDLEMAN INPUT TAB'!$H$34:$P$40,MATCH($B74,'PERPETUITY MIDDLEMAN INPUT TAB'!$H$34:$H$40,0),MATCH(AE$4,'PERPETUITY MIDDLEMAN INPUT TAB'!$H$34:$P$34))^1/12</f>
        <v>1.6666666666666668E-3</v>
      </c>
      <c r="AF74" s="219">
        <f>INDEX('PERPETUITY MIDDLEMAN INPUT TAB'!$H$34:$P$40,MATCH($B74,'PERPETUITY MIDDLEMAN INPUT TAB'!$H$34:$H$40,0),MATCH(AF$4,'PERPETUITY MIDDLEMAN INPUT TAB'!$H$34:$P$34))^1/12</f>
        <v>1.6666666666666668E-3</v>
      </c>
      <c r="AG74" s="219">
        <f>INDEX('PERPETUITY MIDDLEMAN INPUT TAB'!$H$34:$P$40,MATCH($B74,'PERPETUITY MIDDLEMAN INPUT TAB'!$H$34:$H$40,0),MATCH(AG$4,'PERPETUITY MIDDLEMAN INPUT TAB'!$H$34:$P$34))^1/12</f>
        <v>1.6666666666666668E-3</v>
      </c>
      <c r="AH74" s="219">
        <f>INDEX('PERPETUITY MIDDLEMAN INPUT TAB'!$H$34:$P$40,MATCH($B74,'PERPETUITY MIDDLEMAN INPUT TAB'!$H$34:$H$40,0),MATCH(AH$4,'PERPETUITY MIDDLEMAN INPUT TAB'!$H$34:$P$34))^1/12</f>
        <v>1.6666666666666668E-3</v>
      </c>
      <c r="AI74" s="219">
        <f>INDEX('PERPETUITY MIDDLEMAN INPUT TAB'!$H$34:$P$40,MATCH($B74,'PERPETUITY MIDDLEMAN INPUT TAB'!$H$34:$H$40,0),MATCH(AI$4,'PERPETUITY MIDDLEMAN INPUT TAB'!$H$34:$P$34))^1/12</f>
        <v>1.6666666666666668E-3</v>
      </c>
      <c r="AJ74" s="219">
        <f>INDEX('PERPETUITY MIDDLEMAN INPUT TAB'!$H$34:$P$40,MATCH($B74,'PERPETUITY MIDDLEMAN INPUT TAB'!$H$34:$H$40,0),MATCH(AJ$4,'PERPETUITY MIDDLEMAN INPUT TAB'!$H$34:$P$34))^1/12</f>
        <v>1.6666666666666668E-3</v>
      </c>
      <c r="AK74" s="219">
        <f>INDEX('PERPETUITY MIDDLEMAN INPUT TAB'!$H$34:$P$40,MATCH($B74,'PERPETUITY MIDDLEMAN INPUT TAB'!$H$34:$H$40,0),MATCH(AK$4,'PERPETUITY MIDDLEMAN INPUT TAB'!$H$34:$P$34))^1/12</f>
        <v>1.6666666666666668E-3</v>
      </c>
      <c r="AL74" s="219">
        <f>INDEX('PERPETUITY MIDDLEMAN INPUT TAB'!$H$34:$P$40,MATCH($B74,'PERPETUITY MIDDLEMAN INPUT TAB'!$H$34:$H$40,0),MATCH(AL$4,'PERPETUITY MIDDLEMAN INPUT TAB'!$H$34:$P$34))^1/12</f>
        <v>1.6666666666666668E-3</v>
      </c>
      <c r="AM74" s="219">
        <f>INDEX('PERPETUITY MIDDLEMAN INPUT TAB'!$H$34:$P$40,MATCH($B74,'PERPETUITY MIDDLEMAN INPUT TAB'!$H$34:$H$40,0),MATCH(AM$4,'PERPETUITY MIDDLEMAN INPUT TAB'!$H$34:$P$34))^1/12</f>
        <v>1.6666666666666668E-3</v>
      </c>
      <c r="AN74" s="219">
        <f>INDEX('PERPETUITY MIDDLEMAN INPUT TAB'!$H$34:$P$40,MATCH($B74,'PERPETUITY MIDDLEMAN INPUT TAB'!$H$34:$H$40,0),MATCH(AN$4,'PERPETUITY MIDDLEMAN INPUT TAB'!$H$34:$P$34))^1/12</f>
        <v>1.6666666666666668E-3</v>
      </c>
      <c r="AO74" s="219">
        <f>INDEX('PERPETUITY MIDDLEMAN INPUT TAB'!$H$34:$P$40,MATCH($B74,'PERPETUITY MIDDLEMAN INPUT TAB'!$H$34:$H$40,0),MATCH(AO$4,'PERPETUITY MIDDLEMAN INPUT TAB'!$H$34:$P$34))^1/12</f>
        <v>1.6666666666666668E-3</v>
      </c>
      <c r="AP74" s="219">
        <f>INDEX('PERPETUITY MIDDLEMAN INPUT TAB'!$H$34:$P$40,MATCH($B74,'PERPETUITY MIDDLEMAN INPUT TAB'!$H$34:$H$40,0),MATCH(AP$4,'PERPETUITY MIDDLEMAN INPUT TAB'!$H$34:$P$34))^1/12</f>
        <v>1.6666666666666668E-3</v>
      </c>
      <c r="AQ74" s="219">
        <f>INDEX('PERPETUITY MIDDLEMAN INPUT TAB'!$H$34:$P$40,MATCH($B74,'PERPETUITY MIDDLEMAN INPUT TAB'!$H$34:$H$40,0),MATCH(AQ$4,'PERPETUITY MIDDLEMAN INPUT TAB'!$H$34:$P$34))^1/12</f>
        <v>1.6666666666666668E-3</v>
      </c>
      <c r="AR74" s="219">
        <f>INDEX('PERPETUITY MIDDLEMAN INPUT TAB'!$H$34:$P$40,MATCH($B74,'PERPETUITY MIDDLEMAN INPUT TAB'!$H$34:$H$40,0),MATCH(AR$4,'PERPETUITY MIDDLEMAN INPUT TAB'!$H$34:$P$34))^1/12</f>
        <v>1.6666666666666668E-3</v>
      </c>
      <c r="AS74" s="219">
        <f>INDEX('PERPETUITY MIDDLEMAN INPUT TAB'!$H$34:$P$40,MATCH($B74,'PERPETUITY MIDDLEMAN INPUT TAB'!$H$34:$H$40,0),MATCH(AS$4,'PERPETUITY MIDDLEMAN INPUT TAB'!$H$34:$P$34))^1/12</f>
        <v>1.6666666666666668E-3</v>
      </c>
      <c r="AT74" s="219">
        <f>INDEX('PERPETUITY MIDDLEMAN INPUT TAB'!$H$34:$P$40,MATCH($B74,'PERPETUITY MIDDLEMAN INPUT TAB'!$H$34:$H$40,0),MATCH(AT$4,'PERPETUITY MIDDLEMAN INPUT TAB'!$H$34:$P$34))^1/12</f>
        <v>1.6666666666666668E-3</v>
      </c>
      <c r="AU74" s="219">
        <f>INDEX('PERPETUITY MIDDLEMAN INPUT TAB'!$H$34:$P$40,MATCH($B74,'PERPETUITY MIDDLEMAN INPUT TAB'!$H$34:$H$40,0),MATCH(AU$4,'PERPETUITY MIDDLEMAN INPUT TAB'!$H$34:$P$34))^1/12</f>
        <v>1.6666666666666668E-3</v>
      </c>
      <c r="AV74" s="219">
        <f>INDEX('PERPETUITY MIDDLEMAN INPUT TAB'!$H$34:$P$40,MATCH($B74,'PERPETUITY MIDDLEMAN INPUT TAB'!$H$34:$H$40,0),MATCH(AV$4,'PERPETUITY MIDDLEMAN INPUT TAB'!$H$34:$P$34))^1/12</f>
        <v>1.6666666666666668E-3</v>
      </c>
      <c r="AW74" s="219">
        <f>INDEX('PERPETUITY MIDDLEMAN INPUT TAB'!$H$34:$P$40,MATCH($B74,'PERPETUITY MIDDLEMAN INPUT TAB'!$H$34:$H$40,0),MATCH(AW$4,'PERPETUITY MIDDLEMAN INPUT TAB'!$H$34:$P$34))^1/12</f>
        <v>1.6666666666666668E-3</v>
      </c>
      <c r="AX74" s="219">
        <f>INDEX('PERPETUITY MIDDLEMAN INPUT TAB'!$H$34:$P$40,MATCH($B74,'PERPETUITY MIDDLEMAN INPUT TAB'!$H$34:$H$40,0),MATCH(AX$4,'PERPETUITY MIDDLEMAN INPUT TAB'!$H$34:$P$34))^1/12</f>
        <v>1.6666666666666668E-3</v>
      </c>
      <c r="AY74" s="219">
        <f>INDEX('PERPETUITY MIDDLEMAN INPUT TAB'!$H$34:$P$40,MATCH($B74,'PERPETUITY MIDDLEMAN INPUT TAB'!$H$34:$H$40,0),MATCH(AY$4,'PERPETUITY MIDDLEMAN INPUT TAB'!$H$34:$P$34))^1/12</f>
        <v>1.6666666666666668E-3</v>
      </c>
      <c r="AZ74" s="219">
        <f>INDEX('PERPETUITY MIDDLEMAN INPUT TAB'!$H$34:$P$40,MATCH($B74,'PERPETUITY MIDDLEMAN INPUT TAB'!$H$34:$H$40,0),MATCH(AZ$4,'PERPETUITY MIDDLEMAN INPUT TAB'!$H$34:$P$34))^1/12</f>
        <v>1.6666666666666668E-3</v>
      </c>
      <c r="BA74" s="219">
        <f>INDEX('PERPETUITY MIDDLEMAN INPUT TAB'!$H$34:$P$40,MATCH($B74,'PERPETUITY MIDDLEMAN INPUT TAB'!$H$34:$H$40,0),MATCH(BA$4,'PERPETUITY MIDDLEMAN INPUT TAB'!$H$34:$P$34))^1/12</f>
        <v>1.6666666666666668E-3</v>
      </c>
      <c r="BB74" s="219">
        <f>INDEX('PERPETUITY MIDDLEMAN INPUT TAB'!$H$34:$P$40,MATCH($B74,'PERPETUITY MIDDLEMAN INPUT TAB'!$H$34:$H$40,0),MATCH(BB$4,'PERPETUITY MIDDLEMAN INPUT TAB'!$H$34:$P$34))^1/12</f>
        <v>1.6666666666666668E-3</v>
      </c>
      <c r="BC74" s="219">
        <f>INDEX('PERPETUITY MIDDLEMAN INPUT TAB'!$H$34:$P$40,MATCH($B74,'PERPETUITY MIDDLEMAN INPUT TAB'!$H$34:$H$40,0),MATCH(BC$4,'PERPETUITY MIDDLEMAN INPUT TAB'!$H$34:$P$34))^1/12</f>
        <v>1.6666666666666668E-3</v>
      </c>
      <c r="BD74" s="219">
        <f>INDEX('PERPETUITY MIDDLEMAN INPUT TAB'!$H$34:$P$40,MATCH($B74,'PERPETUITY MIDDLEMAN INPUT TAB'!$H$34:$H$40,0),MATCH(BD$4,'PERPETUITY MIDDLEMAN INPUT TAB'!$H$34:$P$34))^1/12</f>
        <v>1.6666666666666668E-3</v>
      </c>
      <c r="BE74" s="219">
        <f>INDEX('PERPETUITY MIDDLEMAN INPUT TAB'!$H$34:$P$40,MATCH($B74,'PERPETUITY MIDDLEMAN INPUT TAB'!$H$34:$H$40,0),MATCH(BE$4,'PERPETUITY MIDDLEMAN INPUT TAB'!$H$34:$P$34))^1/12</f>
        <v>1.6666666666666668E-3</v>
      </c>
      <c r="BF74" s="219">
        <f>INDEX('PERPETUITY MIDDLEMAN INPUT TAB'!$H$34:$P$40,MATCH($B74,'PERPETUITY MIDDLEMAN INPUT TAB'!$H$34:$H$40,0),MATCH(BF$4,'PERPETUITY MIDDLEMAN INPUT TAB'!$H$34:$P$34))^1/12</f>
        <v>1.6666666666666668E-3</v>
      </c>
      <c r="BG74" s="219">
        <f>INDEX('PERPETUITY MIDDLEMAN INPUT TAB'!$H$34:$P$40,MATCH($B74,'PERPETUITY MIDDLEMAN INPUT TAB'!$H$34:$H$40,0),MATCH(BG$4,'PERPETUITY MIDDLEMAN INPUT TAB'!$H$34:$P$34))^1/12</f>
        <v>1.6666666666666668E-3</v>
      </c>
      <c r="BH74" s="219">
        <f>INDEX('PERPETUITY MIDDLEMAN INPUT TAB'!$H$34:$P$40,MATCH($B74,'PERPETUITY MIDDLEMAN INPUT TAB'!$H$34:$H$40,0),MATCH(BH$4,'PERPETUITY MIDDLEMAN INPUT TAB'!$H$34:$P$34))^1/12</f>
        <v>1.6666666666666668E-3</v>
      </c>
      <c r="BI74" s="219">
        <f>INDEX('PERPETUITY MIDDLEMAN INPUT TAB'!$H$34:$P$40,MATCH($B74,'PERPETUITY MIDDLEMAN INPUT TAB'!$H$34:$H$40,0),MATCH(BI$4,'PERPETUITY MIDDLEMAN INPUT TAB'!$H$34:$P$34))^1/12</f>
        <v>1.6666666666666668E-3</v>
      </c>
      <c r="BJ74" s="219">
        <f>INDEX('PERPETUITY MIDDLEMAN INPUT TAB'!$H$34:$P$40,MATCH($B74,'PERPETUITY MIDDLEMAN INPUT TAB'!$H$34:$H$40,0),MATCH(BJ$4,'PERPETUITY MIDDLEMAN INPUT TAB'!$H$34:$P$34))^1/12</f>
        <v>1.6666666666666668E-3</v>
      </c>
      <c r="BK74" s="219">
        <f>INDEX('PERPETUITY MIDDLEMAN INPUT TAB'!$H$34:$P$40,MATCH($B74,'PERPETUITY MIDDLEMAN INPUT TAB'!$H$34:$H$40,0),MATCH(BK$4,'PERPETUITY MIDDLEMAN INPUT TAB'!$H$34:$P$34))^1/12</f>
        <v>1.6666666666666668E-3</v>
      </c>
      <c r="BL74" s="219">
        <f>INDEX('PERPETUITY MIDDLEMAN INPUT TAB'!$H$34:$P$40,MATCH($B74,'PERPETUITY MIDDLEMAN INPUT TAB'!$H$34:$H$40,0),MATCH(BL$4,'PERPETUITY MIDDLEMAN INPUT TAB'!$H$34:$P$34))^1/12</f>
        <v>1.6666666666666668E-3</v>
      </c>
      <c r="BM74" s="219">
        <f>INDEX('PERPETUITY MIDDLEMAN INPUT TAB'!$H$34:$P$40,MATCH($B74,'PERPETUITY MIDDLEMAN INPUT TAB'!$H$34:$H$40,0),MATCH(BM$4,'PERPETUITY MIDDLEMAN INPUT TAB'!$H$34:$P$34))^1/12</f>
        <v>1.6666666666666668E-3</v>
      </c>
      <c r="BN74" s="219">
        <f>INDEX('PERPETUITY MIDDLEMAN INPUT TAB'!$H$34:$P$40,MATCH($B74,'PERPETUITY MIDDLEMAN INPUT TAB'!$H$34:$H$40,0),MATCH(BN$4,'PERPETUITY MIDDLEMAN INPUT TAB'!$H$34:$P$34))^1/12</f>
        <v>1.6666666666666668E-3</v>
      </c>
      <c r="BO74" s="219">
        <f>INDEX('PERPETUITY MIDDLEMAN INPUT TAB'!$H$34:$P$40,MATCH($B74,'PERPETUITY MIDDLEMAN INPUT TAB'!$H$34:$H$40,0),MATCH(BO$4,'PERPETUITY MIDDLEMAN INPUT TAB'!$H$34:$P$34))^1/12</f>
        <v>1.6666666666666668E-3</v>
      </c>
      <c r="BP74" s="219">
        <f>INDEX('PERPETUITY MIDDLEMAN INPUT TAB'!$H$34:$P$40,MATCH($B74,'PERPETUITY MIDDLEMAN INPUT TAB'!$H$34:$H$40,0),MATCH(BP$4,'PERPETUITY MIDDLEMAN INPUT TAB'!$H$34:$P$34))^1/12</f>
        <v>1.6666666666666668E-3</v>
      </c>
      <c r="BQ74" s="219">
        <f>INDEX('PERPETUITY MIDDLEMAN INPUT TAB'!$H$34:$P$40,MATCH($B74,'PERPETUITY MIDDLEMAN INPUT TAB'!$H$34:$H$40,0),MATCH(BQ$4,'PERPETUITY MIDDLEMAN INPUT TAB'!$H$34:$P$34))^1/12</f>
        <v>1.6666666666666668E-3</v>
      </c>
      <c r="BR74" s="219">
        <f>INDEX('PERPETUITY MIDDLEMAN INPUT TAB'!$H$34:$P$40,MATCH($B74,'PERPETUITY MIDDLEMAN INPUT TAB'!$H$34:$H$40,0),MATCH(BR$4,'PERPETUITY MIDDLEMAN INPUT TAB'!$H$34:$P$34))^1/12</f>
        <v>1.6666666666666668E-3</v>
      </c>
      <c r="BS74" s="219">
        <f>INDEX('PERPETUITY MIDDLEMAN INPUT TAB'!$H$34:$P$40,MATCH($B74,'PERPETUITY MIDDLEMAN INPUT TAB'!$H$34:$H$40,0),MATCH(BS$4,'PERPETUITY MIDDLEMAN INPUT TAB'!$H$34:$P$34))^1/12</f>
        <v>1.6666666666666668E-3</v>
      </c>
      <c r="BT74" s="219">
        <f>INDEX('PERPETUITY MIDDLEMAN INPUT TAB'!$H$34:$P$40,MATCH($B74,'PERPETUITY MIDDLEMAN INPUT TAB'!$H$34:$H$40,0),MATCH(BT$4,'PERPETUITY MIDDLEMAN INPUT TAB'!$H$34:$P$34))^1/12</f>
        <v>1.6666666666666668E-3</v>
      </c>
      <c r="BU74" s="219">
        <f>INDEX('PERPETUITY MIDDLEMAN INPUT TAB'!$H$34:$P$40,MATCH($B74,'PERPETUITY MIDDLEMAN INPUT TAB'!$H$34:$H$40,0),MATCH(BU$4,'PERPETUITY MIDDLEMAN INPUT TAB'!$H$34:$P$34))^1/12</f>
        <v>1.6666666666666668E-3</v>
      </c>
      <c r="BV74" s="219">
        <f>INDEX('PERPETUITY MIDDLEMAN INPUT TAB'!$H$34:$P$40,MATCH($B74,'PERPETUITY MIDDLEMAN INPUT TAB'!$H$34:$H$40,0),MATCH(BV$4,'PERPETUITY MIDDLEMAN INPUT TAB'!$H$34:$P$34))^1/12</f>
        <v>1.6666666666666668E-3</v>
      </c>
      <c r="BW74" s="219">
        <f>INDEX('PERPETUITY MIDDLEMAN INPUT TAB'!$H$34:$P$40,MATCH($B74,'PERPETUITY MIDDLEMAN INPUT TAB'!$H$34:$H$40,0),MATCH(BW$4,'PERPETUITY MIDDLEMAN INPUT TAB'!$H$34:$P$34))^1/12</f>
        <v>1.6666666666666668E-3</v>
      </c>
      <c r="BX74" s="219">
        <f>INDEX('PERPETUITY MIDDLEMAN INPUT TAB'!$H$34:$P$40,MATCH($B74,'PERPETUITY MIDDLEMAN INPUT TAB'!$H$34:$H$40,0),MATCH(BX$4,'PERPETUITY MIDDLEMAN INPUT TAB'!$H$34:$P$34))^1/12</f>
        <v>1.6666666666666668E-3</v>
      </c>
      <c r="BY74" s="219">
        <f>INDEX('PERPETUITY MIDDLEMAN INPUT TAB'!$H$34:$P$40,MATCH($B74,'PERPETUITY MIDDLEMAN INPUT TAB'!$H$34:$H$40,0),MATCH(BY$4,'PERPETUITY MIDDLEMAN INPUT TAB'!$H$34:$P$34))^1/12</f>
        <v>1.6666666666666668E-3</v>
      </c>
      <c r="BZ74" s="219">
        <f>INDEX('PERPETUITY MIDDLEMAN INPUT TAB'!$H$34:$P$40,MATCH($B74,'PERPETUITY MIDDLEMAN INPUT TAB'!$H$34:$H$40,0),MATCH(BZ$4,'PERPETUITY MIDDLEMAN INPUT TAB'!$H$34:$P$34))^1/12</f>
        <v>1.6666666666666668E-3</v>
      </c>
      <c r="CA74" s="219">
        <f>INDEX('PERPETUITY MIDDLEMAN INPUT TAB'!$H$34:$P$40,MATCH($B74,'PERPETUITY MIDDLEMAN INPUT TAB'!$H$34:$H$40,0),MATCH(CA$4,'PERPETUITY MIDDLEMAN INPUT TAB'!$H$34:$P$34))^1/12</f>
        <v>1.6666666666666668E-3</v>
      </c>
      <c r="CB74" s="219">
        <f>INDEX('PERPETUITY MIDDLEMAN INPUT TAB'!$H$34:$P$40,MATCH($B74,'PERPETUITY MIDDLEMAN INPUT TAB'!$H$34:$H$40,0),MATCH(CB$4,'PERPETUITY MIDDLEMAN INPUT TAB'!$H$34:$P$34))^1/12</f>
        <v>1.6666666666666668E-3</v>
      </c>
      <c r="CC74" s="219">
        <f>INDEX('PERPETUITY MIDDLEMAN INPUT TAB'!$H$34:$P$40,MATCH($B74,'PERPETUITY MIDDLEMAN INPUT TAB'!$H$34:$H$40,0),MATCH(CC$4,'PERPETUITY MIDDLEMAN INPUT TAB'!$H$34:$P$34))^1/12</f>
        <v>1.6666666666666668E-3</v>
      </c>
      <c r="CD74" s="219">
        <f>INDEX('PERPETUITY MIDDLEMAN INPUT TAB'!$H$34:$P$40,MATCH($B74,'PERPETUITY MIDDLEMAN INPUT TAB'!$H$34:$H$40,0),MATCH(CD$4,'PERPETUITY MIDDLEMAN INPUT TAB'!$H$34:$P$34))^1/12</f>
        <v>1.6666666666666668E-3</v>
      </c>
      <c r="CE74" s="219">
        <f>INDEX('PERPETUITY MIDDLEMAN INPUT TAB'!$H$34:$P$40,MATCH($B74,'PERPETUITY MIDDLEMAN INPUT TAB'!$H$34:$H$40,0),MATCH(CE$4,'PERPETUITY MIDDLEMAN INPUT TAB'!$H$34:$P$34))^1/12</f>
        <v>1.6666666666666668E-3</v>
      </c>
      <c r="CF74" s="219">
        <f>INDEX('PERPETUITY MIDDLEMAN INPUT TAB'!$H$34:$P$40,MATCH($B74,'PERPETUITY MIDDLEMAN INPUT TAB'!$H$34:$H$40,0),MATCH(CF$4,'PERPETUITY MIDDLEMAN INPUT TAB'!$H$34:$P$34))^1/12</f>
        <v>1.6666666666666668E-3</v>
      </c>
      <c r="CG74" s="219">
        <f>INDEX('PERPETUITY MIDDLEMAN INPUT TAB'!$H$34:$P$40,MATCH($B74,'PERPETUITY MIDDLEMAN INPUT TAB'!$H$34:$H$40,0),MATCH(CG$4,'PERPETUITY MIDDLEMAN INPUT TAB'!$H$34:$P$34))^1/12</f>
        <v>1.6666666666666668E-3</v>
      </c>
      <c r="CH74" s="219">
        <f>INDEX('PERPETUITY MIDDLEMAN INPUT TAB'!$H$34:$P$40,MATCH($B74,'PERPETUITY MIDDLEMAN INPUT TAB'!$H$34:$H$40,0),MATCH(CH$4,'PERPETUITY MIDDLEMAN INPUT TAB'!$H$34:$P$34))^1/12</f>
        <v>1.6666666666666668E-3</v>
      </c>
      <c r="CI74" s="219">
        <f>INDEX('PERPETUITY MIDDLEMAN INPUT TAB'!$H$34:$P$40,MATCH($B74,'PERPETUITY MIDDLEMAN INPUT TAB'!$H$34:$H$40,0),MATCH(CI$4,'PERPETUITY MIDDLEMAN INPUT TAB'!$H$34:$P$34))^1/12</f>
        <v>1.6666666666666668E-3</v>
      </c>
      <c r="CJ74" s="219">
        <f>INDEX('PERPETUITY MIDDLEMAN INPUT TAB'!$H$34:$P$40,MATCH($B74,'PERPETUITY MIDDLEMAN INPUT TAB'!$H$34:$H$40,0),MATCH(CJ$4,'PERPETUITY MIDDLEMAN INPUT TAB'!$H$34:$P$34))^1/12</f>
        <v>1.6666666666666668E-3</v>
      </c>
      <c r="CK74" s="219">
        <f>INDEX('PERPETUITY MIDDLEMAN INPUT TAB'!$H$34:$P$40,MATCH($B74,'PERPETUITY MIDDLEMAN INPUT TAB'!$H$34:$H$40,0),MATCH(CK$4,'PERPETUITY MIDDLEMAN INPUT TAB'!$H$34:$P$34))^1/12</f>
        <v>1.6666666666666668E-3</v>
      </c>
      <c r="CL74" s="219">
        <f>INDEX('PERPETUITY MIDDLEMAN INPUT TAB'!$H$34:$P$40,MATCH($B74,'PERPETUITY MIDDLEMAN INPUT TAB'!$H$34:$H$40,0),MATCH(CL$4,'PERPETUITY MIDDLEMAN INPUT TAB'!$H$34:$P$34))^1/12</f>
        <v>1.6666666666666668E-3</v>
      </c>
      <c r="CM74" s="219">
        <f>INDEX('PERPETUITY MIDDLEMAN INPUT TAB'!$H$34:$P$40,MATCH($B74,'PERPETUITY MIDDLEMAN INPUT TAB'!$H$34:$H$40,0),MATCH(CM$4,'PERPETUITY MIDDLEMAN INPUT TAB'!$H$34:$P$34))^1/12</f>
        <v>1.6666666666666668E-3</v>
      </c>
      <c r="CN74" s="219">
        <f>INDEX('PERPETUITY MIDDLEMAN INPUT TAB'!$H$34:$P$40,MATCH($B74,'PERPETUITY MIDDLEMAN INPUT TAB'!$H$34:$H$40,0),MATCH(CN$4,'PERPETUITY MIDDLEMAN INPUT TAB'!$H$34:$P$34))^1/12</f>
        <v>1.6666666666666668E-3</v>
      </c>
      <c r="CO74" s="219">
        <f>INDEX('PERPETUITY MIDDLEMAN INPUT TAB'!$H$34:$P$40,MATCH($B74,'PERPETUITY MIDDLEMAN INPUT TAB'!$H$34:$H$40,0),MATCH(CO$4,'PERPETUITY MIDDLEMAN INPUT TAB'!$H$34:$P$34))^1/12</f>
        <v>1.6666666666666668E-3</v>
      </c>
      <c r="CP74" s="219">
        <f>INDEX('PERPETUITY MIDDLEMAN INPUT TAB'!$H$34:$P$40,MATCH($B74,'PERPETUITY MIDDLEMAN INPUT TAB'!$H$34:$H$40,0),MATCH(CP$4,'PERPETUITY MIDDLEMAN INPUT TAB'!$H$34:$P$34))^1/12</f>
        <v>1.6666666666666668E-3</v>
      </c>
      <c r="CQ74" s="219">
        <f>INDEX('PERPETUITY MIDDLEMAN INPUT TAB'!$H$34:$P$40,MATCH($B74,'PERPETUITY MIDDLEMAN INPUT TAB'!$H$34:$H$40,0),MATCH(CQ$4,'PERPETUITY MIDDLEMAN INPUT TAB'!$H$34:$P$34))^1/12</f>
        <v>1.6666666666666668E-3</v>
      </c>
      <c r="CR74" s="219">
        <f>INDEX('PERPETUITY MIDDLEMAN INPUT TAB'!$H$34:$P$40,MATCH($B74,'PERPETUITY MIDDLEMAN INPUT TAB'!$H$34:$H$40,0),MATCH(CR$4,'PERPETUITY MIDDLEMAN INPUT TAB'!$H$34:$P$34))^1/12</f>
        <v>1.6666666666666668E-3</v>
      </c>
      <c r="CS74" s="219">
        <f>INDEX('PERPETUITY MIDDLEMAN INPUT TAB'!$H$34:$P$40,MATCH($B74,'PERPETUITY MIDDLEMAN INPUT TAB'!$H$34:$H$40,0),MATCH(CS$4,'PERPETUITY MIDDLEMAN INPUT TAB'!$H$34:$P$34))^1/12</f>
        <v>1.6666666666666668E-3</v>
      </c>
      <c r="CT74" s="219">
        <f>INDEX('PERPETUITY MIDDLEMAN INPUT TAB'!$H$34:$P$40,MATCH($B74,'PERPETUITY MIDDLEMAN INPUT TAB'!$H$34:$H$40,0),MATCH(CT$4,'PERPETUITY MIDDLEMAN INPUT TAB'!$H$34:$P$34))^1/12</f>
        <v>1.6666666666666668E-3</v>
      </c>
      <c r="CU74" s="219">
        <f>INDEX('PERPETUITY MIDDLEMAN INPUT TAB'!$H$34:$P$40,MATCH($B74,'PERPETUITY MIDDLEMAN INPUT TAB'!$H$34:$H$40,0),MATCH(CU$4,'PERPETUITY MIDDLEMAN INPUT TAB'!$H$34:$P$34))^1/12</f>
        <v>1.6666666666666668E-3</v>
      </c>
      <c r="CV74" s="219">
        <f>INDEX('PERPETUITY MIDDLEMAN INPUT TAB'!$H$34:$P$40,MATCH($B74,'PERPETUITY MIDDLEMAN INPUT TAB'!$H$34:$H$40,0),MATCH(CV$4,'PERPETUITY MIDDLEMAN INPUT TAB'!$H$34:$P$34))^1/12</f>
        <v>1.6666666666666668E-3</v>
      </c>
      <c r="CW74" s="219">
        <f>INDEX('PERPETUITY MIDDLEMAN INPUT TAB'!$H$34:$P$40,MATCH($B74,'PERPETUITY MIDDLEMAN INPUT TAB'!$H$34:$H$40,0),MATCH(CW$4,'PERPETUITY MIDDLEMAN INPUT TAB'!$H$34:$P$34))^1/12</f>
        <v>1.6666666666666668E-3</v>
      </c>
      <c r="CX74" s="219">
        <f>INDEX('PERPETUITY MIDDLEMAN INPUT TAB'!$H$34:$P$40,MATCH($B74,'PERPETUITY MIDDLEMAN INPUT TAB'!$H$34:$H$40,0),MATCH(CX$4,'PERPETUITY MIDDLEMAN INPUT TAB'!$H$34:$P$34))^1/12</f>
        <v>1.6666666666666668E-3</v>
      </c>
      <c r="CY74" s="219">
        <f>INDEX('PERPETUITY MIDDLEMAN INPUT TAB'!$H$34:$P$40,MATCH($B74,'PERPETUITY MIDDLEMAN INPUT TAB'!$H$34:$H$40,0),MATCH(CY$4,'PERPETUITY MIDDLEMAN INPUT TAB'!$H$34:$P$34))^1/12</f>
        <v>1.6666666666666668E-3</v>
      </c>
      <c r="CZ74" s="219">
        <f>INDEX('PERPETUITY MIDDLEMAN INPUT TAB'!$H$34:$P$40,MATCH($B74,'PERPETUITY MIDDLEMAN INPUT TAB'!$H$34:$H$40,0),MATCH(CZ$4,'PERPETUITY MIDDLEMAN INPUT TAB'!$H$34:$P$34))^1/12</f>
        <v>1.6666666666666668E-3</v>
      </c>
      <c r="DA74" s="219">
        <f>INDEX('PERPETUITY MIDDLEMAN INPUT TAB'!$H$34:$P$40,MATCH($B74,'PERPETUITY MIDDLEMAN INPUT TAB'!$H$34:$H$40,0),MATCH(DA$4,'PERPETUITY MIDDLEMAN INPUT TAB'!$H$34:$P$34))^1/12</f>
        <v>1.6666666666666668E-3</v>
      </c>
      <c r="DB74" s="219">
        <f>INDEX('PERPETUITY MIDDLEMAN INPUT TAB'!$H$34:$P$40,MATCH($B74,'PERPETUITY MIDDLEMAN INPUT TAB'!$H$34:$H$40,0),MATCH(DB$4,'PERPETUITY MIDDLEMAN INPUT TAB'!$H$34:$P$34))^1/12</f>
        <v>1.6666666666666668E-3</v>
      </c>
      <c r="DC74" s="219">
        <f>INDEX('PERPETUITY MIDDLEMAN INPUT TAB'!$H$34:$P$40,MATCH($B74,'PERPETUITY MIDDLEMAN INPUT TAB'!$H$34:$H$40,0),MATCH(DC$4,'PERPETUITY MIDDLEMAN INPUT TAB'!$H$34:$P$34))^1/12</f>
        <v>1.6666666666666668E-3</v>
      </c>
      <c r="DD74" s="219">
        <f>INDEX('PERPETUITY MIDDLEMAN INPUT TAB'!$H$34:$P$40,MATCH($B74,'PERPETUITY MIDDLEMAN INPUT TAB'!$H$34:$H$40,0),MATCH(DD$4,'PERPETUITY MIDDLEMAN INPUT TAB'!$H$34:$P$34))^1/12</f>
        <v>1.6666666666666668E-3</v>
      </c>
      <c r="DE74" s="219">
        <f>INDEX('PERPETUITY MIDDLEMAN INPUT TAB'!$H$34:$P$40,MATCH($B74,'PERPETUITY MIDDLEMAN INPUT TAB'!$H$34:$H$40,0),MATCH(DE$4,'PERPETUITY MIDDLEMAN INPUT TAB'!$H$34:$P$34))^1/12</f>
        <v>1.6666666666666668E-3</v>
      </c>
      <c r="DF74" s="219">
        <f>INDEX('PERPETUITY MIDDLEMAN INPUT TAB'!$H$34:$P$40,MATCH($B74,'PERPETUITY MIDDLEMAN INPUT TAB'!$H$34:$H$40,0),MATCH(DF$4,'PERPETUITY MIDDLEMAN INPUT TAB'!$H$34:$P$34))^1/12</f>
        <v>1.6666666666666668E-3</v>
      </c>
      <c r="DG74" s="219">
        <f>INDEX('PERPETUITY MIDDLEMAN INPUT TAB'!$H$34:$P$40,MATCH($B74,'PERPETUITY MIDDLEMAN INPUT TAB'!$H$34:$H$40,0),MATCH(DG$4,'PERPETUITY MIDDLEMAN INPUT TAB'!$H$34:$P$34))^1/12</f>
        <v>1.6666666666666668E-3</v>
      </c>
      <c r="DH74" s="219">
        <f>INDEX('PERPETUITY MIDDLEMAN INPUT TAB'!$H$34:$P$40,MATCH($B74,'PERPETUITY MIDDLEMAN INPUT TAB'!$H$34:$H$40,0),MATCH(DH$4,'PERPETUITY MIDDLEMAN INPUT TAB'!$H$34:$P$34))^1/12</f>
        <v>1.6666666666666668E-3</v>
      </c>
      <c r="DI74" s="219">
        <f>INDEX('PERPETUITY MIDDLEMAN INPUT TAB'!$H$34:$P$40,MATCH($B74,'PERPETUITY MIDDLEMAN INPUT TAB'!$H$34:$H$40,0),MATCH(DI$4,'PERPETUITY MIDDLEMAN INPUT TAB'!$H$34:$P$34))^1/12</f>
        <v>1.6666666666666668E-3</v>
      </c>
      <c r="DJ74" s="219">
        <f>INDEX('PERPETUITY MIDDLEMAN INPUT TAB'!$H$34:$P$40,MATCH($B74,'PERPETUITY MIDDLEMAN INPUT TAB'!$H$34:$H$40,0),MATCH(DJ$4,'PERPETUITY MIDDLEMAN INPUT TAB'!$H$34:$P$34))^1/12</f>
        <v>1.6666666666666668E-3</v>
      </c>
      <c r="DK74" s="219">
        <f>INDEX('PERPETUITY MIDDLEMAN INPUT TAB'!$H$34:$P$40,MATCH($B74,'PERPETUITY MIDDLEMAN INPUT TAB'!$H$34:$H$40,0),MATCH(DK$4,'PERPETUITY MIDDLEMAN INPUT TAB'!$H$34:$P$34))^1/12</f>
        <v>1.6666666666666668E-3</v>
      </c>
      <c r="DL74" s="219">
        <f>INDEX('PERPETUITY MIDDLEMAN INPUT TAB'!$H$34:$P$40,MATCH($B74,'PERPETUITY MIDDLEMAN INPUT TAB'!$H$34:$H$40,0),MATCH(DL$4,'PERPETUITY MIDDLEMAN INPUT TAB'!$H$34:$P$34))^1/12</f>
        <v>1.6666666666666668E-3</v>
      </c>
      <c r="DM74" s="219">
        <f>INDEX('PERPETUITY MIDDLEMAN INPUT TAB'!$H$34:$P$40,MATCH($B74,'PERPETUITY MIDDLEMAN INPUT TAB'!$H$34:$H$40,0),MATCH(DM$4,'PERPETUITY MIDDLEMAN INPUT TAB'!$H$34:$P$34))^1/12</f>
        <v>1.6666666666666668E-3</v>
      </c>
      <c r="DN74" s="219">
        <f>INDEX('PERPETUITY MIDDLEMAN INPUT TAB'!$H$34:$P$40,MATCH($B74,'PERPETUITY MIDDLEMAN INPUT TAB'!$H$34:$H$40,0),MATCH(DN$4,'PERPETUITY MIDDLEMAN INPUT TAB'!$H$34:$P$34))^1/12</f>
        <v>1.6666666666666668E-3</v>
      </c>
      <c r="DO74" s="219">
        <f>INDEX('PERPETUITY MIDDLEMAN INPUT TAB'!$H$34:$P$40,MATCH($B74,'PERPETUITY MIDDLEMAN INPUT TAB'!$H$34:$H$40,0),MATCH(DO$4,'PERPETUITY MIDDLEMAN INPUT TAB'!$H$34:$P$34))^1/12</f>
        <v>1.6666666666666668E-3</v>
      </c>
      <c r="DP74" s="219">
        <f>INDEX('PERPETUITY MIDDLEMAN INPUT TAB'!$H$34:$P$40,MATCH($B74,'PERPETUITY MIDDLEMAN INPUT TAB'!$H$34:$H$40,0),MATCH(DP$4,'PERPETUITY MIDDLEMAN INPUT TAB'!$H$34:$P$34))^1/12</f>
        <v>1.6666666666666668E-3</v>
      </c>
      <c r="DQ74" s="219">
        <f>INDEX('PERPETUITY MIDDLEMAN INPUT TAB'!$H$34:$P$40,MATCH($B74,'PERPETUITY MIDDLEMAN INPUT TAB'!$H$34:$H$40,0),MATCH(DQ$4,'PERPETUITY MIDDLEMAN INPUT TAB'!$H$34:$P$34))^1/12</f>
        <v>1.6666666666666668E-3</v>
      </c>
      <c r="DR74" s="219">
        <f>INDEX('PERPETUITY MIDDLEMAN INPUT TAB'!$H$34:$P$40,MATCH($B74,'PERPETUITY MIDDLEMAN INPUT TAB'!$H$34:$H$40,0),MATCH(DR$4,'PERPETUITY MIDDLEMAN INPUT TAB'!$H$34:$P$34))^1/12</f>
        <v>1.6666666666666668E-3</v>
      </c>
      <c r="DS74" s="219">
        <f>INDEX('PERPETUITY MIDDLEMAN INPUT TAB'!$H$34:$P$40,MATCH($B74,'PERPETUITY MIDDLEMAN INPUT TAB'!$H$34:$H$40,0),MATCH(DS$4,'PERPETUITY MIDDLEMAN INPUT TAB'!$H$34:$P$34))^1/12</f>
        <v>1.6666666666666668E-3</v>
      </c>
      <c r="DT74" s="219">
        <f>INDEX('PERPETUITY MIDDLEMAN INPUT TAB'!$H$34:$P$40,MATCH($B74,'PERPETUITY MIDDLEMAN INPUT TAB'!$H$34:$H$40,0),MATCH(DT$4,'PERPETUITY MIDDLEMAN INPUT TAB'!$H$34:$P$34))^1/12</f>
        <v>1.6666666666666668E-3</v>
      </c>
      <c r="DV74" s="382" t="e">
        <f t="shared" si="269"/>
        <v>#DIV/0!</v>
      </c>
      <c r="DW74" s="228">
        <f t="shared" si="269"/>
        <v>1.6666666666666668E-3</v>
      </c>
      <c r="DX74" s="228">
        <f t="shared" si="269"/>
        <v>1.6666666666666668E-3</v>
      </c>
      <c r="DY74" s="228">
        <f t="shared" si="269"/>
        <v>1.6666666666666668E-3</v>
      </c>
      <c r="DZ74" s="228">
        <f t="shared" si="269"/>
        <v>1.6666666666666668E-3</v>
      </c>
      <c r="EA74" s="228">
        <f t="shared" si="269"/>
        <v>1.6666666666666668E-3</v>
      </c>
      <c r="EB74" s="228">
        <f t="shared" si="269"/>
        <v>1.6666666666666668E-3</v>
      </c>
      <c r="EC74" s="228">
        <f t="shared" si="269"/>
        <v>1.6666666666666668E-3</v>
      </c>
      <c r="ED74" s="228">
        <f t="shared" si="269"/>
        <v>1.6666666666666668E-3</v>
      </c>
      <c r="EE74" s="228">
        <f t="shared" si="269"/>
        <v>1.6666666666666668E-3</v>
      </c>
      <c r="EF74" s="383">
        <f t="shared" si="269"/>
        <v>1.6666666666666668E-3</v>
      </c>
    </row>
    <row r="75" spans="1:136" s="49" customFormat="1" ht="15.75" customHeight="1">
      <c r="A75" s="59"/>
      <c r="B75" s="253"/>
      <c r="C75" s="222"/>
      <c r="D75" s="58"/>
      <c r="E75" s="58"/>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136"/>
      <c r="DV75" s="135"/>
      <c r="DW75" s="58"/>
      <c r="DX75" s="58"/>
      <c r="DY75" s="58"/>
      <c r="DZ75" s="58"/>
      <c r="EA75" s="58"/>
      <c r="EB75" s="58"/>
      <c r="EC75" s="58"/>
      <c r="ED75" s="58"/>
      <c r="EE75" s="58"/>
      <c r="EF75" s="136"/>
    </row>
    <row r="76" spans="1:136" s="49" customFormat="1" ht="15.75" customHeight="1">
      <c r="A76" s="59"/>
      <c r="B76" s="252" t="s">
        <v>269</v>
      </c>
      <c r="C76" s="222"/>
      <c r="D76" s="58"/>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136"/>
      <c r="DV76" s="135"/>
      <c r="DW76" s="58"/>
      <c r="DX76" s="58"/>
      <c r="DY76" s="58"/>
      <c r="DZ76" s="58"/>
      <c r="EA76" s="58"/>
      <c r="EB76" s="58"/>
      <c r="EC76" s="58"/>
      <c r="ED76" s="58"/>
      <c r="EE76" s="58"/>
      <c r="EF76" s="136"/>
    </row>
    <row r="77" spans="1:136" s="49" customFormat="1" ht="15.75" customHeight="1">
      <c r="A77" s="59"/>
      <c r="B77" s="253" t="s">
        <v>526</v>
      </c>
      <c r="C77" s="222">
        <f>'PERPETUITY MIDDLEMAN INPUT TAB'!C48*'Unit Mix '!$E$84/12</f>
        <v>18125</v>
      </c>
      <c r="D77" s="58">
        <f>$C77*(1+SUM($D$72:D$72))*D$71</f>
        <v>0</v>
      </c>
      <c r="E77" s="58">
        <f>$C77*(1+SUM($D$72:E$72))*E$71</f>
        <v>0</v>
      </c>
      <c r="F77" s="58">
        <f>$C77*(1+SUM($D$72:F$72))*F$71</f>
        <v>0</v>
      </c>
      <c r="G77" s="58">
        <f>$C77*(1+SUM($D$72:G$72))*G$71</f>
        <v>0</v>
      </c>
      <c r="H77" s="58">
        <f>$C77*(1+SUM($D$72:H$72))*H$71</f>
        <v>0</v>
      </c>
      <c r="I77" s="58">
        <f>$C77*(1+SUM($D$72:I$72))*I$71</f>
        <v>0</v>
      </c>
      <c r="J77" s="58">
        <f>$C77*(1+SUM($D$72:J$72))*J$71</f>
        <v>0</v>
      </c>
      <c r="K77" s="58">
        <f>$C77*(1+SUM($D$72:K$72))*K$71</f>
        <v>0</v>
      </c>
      <c r="L77" s="58">
        <f>$C77*(1+SUM($D$72:L$72))*L$71</f>
        <v>0</v>
      </c>
      <c r="M77" s="58">
        <f>$C77*(1+SUM($D$72:M$72))*M$71</f>
        <v>0</v>
      </c>
      <c r="N77" s="58">
        <f>$C77*(1+SUM($D$72:N$72))*N$71</f>
        <v>0</v>
      </c>
      <c r="O77" s="58">
        <f>$C77*(1+SUM($D$72:O$72))*O$71</f>
        <v>0</v>
      </c>
      <c r="P77" s="58">
        <f>$C77*(1+SUM($D$72:P$72))*P$71</f>
        <v>0</v>
      </c>
      <c r="Q77" s="58">
        <f>$C77*(1+SUM($D$72:Q$72))*Q$71</f>
        <v>0</v>
      </c>
      <c r="R77" s="58">
        <f>$C77*(1+SUM($D$72:R$72))*R$71</f>
        <v>0</v>
      </c>
      <c r="S77" s="58">
        <f>$C77*(1+SUM($D$72:S$72))*S$71</f>
        <v>0</v>
      </c>
      <c r="T77" s="58">
        <f>$C77*(1+SUM($D$72:T$72))*T$71</f>
        <v>0</v>
      </c>
      <c r="U77" s="58">
        <f>$C77*(1+SUM($D$72:U$72))*U$71</f>
        <v>0</v>
      </c>
      <c r="V77" s="58">
        <f>$C77*(1+SUM($D$72:V$72))*V$71</f>
        <v>0</v>
      </c>
      <c r="W77" s="58">
        <f>$C77*(1+SUM($D$72:W$72))*W$71</f>
        <v>0</v>
      </c>
      <c r="X77" s="58">
        <f>$C77*(1+SUM($D$72:X$72))*X$71</f>
        <v>0</v>
      </c>
      <c r="Y77" s="58">
        <f>$C77*(1+SUM($D$72:Y$72))*Y$71</f>
        <v>0</v>
      </c>
      <c r="Z77" s="58">
        <f>$C77*(1+SUM($D$72:Z$72))*Z$71</f>
        <v>0</v>
      </c>
      <c r="AA77" s="58">
        <f>$C77*(1+SUM($D$72:AA$72))*AA$71</f>
        <v>0</v>
      </c>
      <c r="AB77" s="58">
        <f>$C77*(1+SUM($D$72:AB$72))*AB$71</f>
        <v>0</v>
      </c>
      <c r="AC77" s="58">
        <f>$C77*(1+SUM($D$72:AC$72))*AC$71</f>
        <v>0</v>
      </c>
      <c r="AD77" s="58">
        <f>$C77*(1+SUM($D$72:AD$72))*AD$71</f>
        <v>0</v>
      </c>
      <c r="AE77" s="58">
        <f>$C77*(1+SUM($D$72:AE$72))*AE$71</f>
        <v>0</v>
      </c>
      <c r="AF77" s="58">
        <f>$C77*(1+SUM($D$72:AF$72))*AF$71</f>
        <v>0</v>
      </c>
      <c r="AG77" s="58">
        <f>$C77*(1+SUM($D$72:AG$72))*AG$71</f>
        <v>0</v>
      </c>
      <c r="AH77" s="58">
        <f>$C77*(1+SUM($D$72:AH$72))*AH$71</f>
        <v>19031.25</v>
      </c>
      <c r="AI77" s="58">
        <f>$C77*(1+SUM($D$72:AI$72))*AI$71</f>
        <v>19061.458333333332</v>
      </c>
      <c r="AJ77" s="58">
        <f>$C77*(1+SUM($D$72:AJ$72))*AJ$71</f>
        <v>19091.666666666664</v>
      </c>
      <c r="AK77" s="58">
        <f>$C77*(1+SUM($D$72:AK$72))*AK$71</f>
        <v>19121.875</v>
      </c>
      <c r="AL77" s="58">
        <f>$C77*(1+SUM($D$72:AL$72))*AL$71</f>
        <v>19152.083333333332</v>
      </c>
      <c r="AM77" s="58">
        <f>$C77*(1+SUM($D$72:AM$72))*AM$71</f>
        <v>19182.291666666668</v>
      </c>
      <c r="AN77" s="58">
        <f>$C77*(1+SUM($D$72:AN$72))*AN$71</f>
        <v>19212.5</v>
      </c>
      <c r="AO77" s="58">
        <f>$C77*(1+SUM($D$72:AO$72))*AO$71</f>
        <v>19242.708333333332</v>
      </c>
      <c r="AP77" s="58">
        <f>$C77*(1+SUM($D$72:AP$72))*AP$71</f>
        <v>19272.916666666664</v>
      </c>
      <c r="AQ77" s="58">
        <f>$C77*(1+SUM($D$72:AQ$72))*AQ$71</f>
        <v>19303.125</v>
      </c>
      <c r="AR77" s="58">
        <f>$C77*(1+SUM($D$72:AR$72))*AR$71</f>
        <v>19333.333333333332</v>
      </c>
      <c r="AS77" s="58">
        <f>$C77*(1+SUM($D$72:AS$72))*AS$71</f>
        <v>19363.541666666668</v>
      </c>
      <c r="AT77" s="58">
        <f>$C77*(1+SUM($D$72:AT$72))*AT$71</f>
        <v>19393.749999999996</v>
      </c>
      <c r="AU77" s="58">
        <f>$C77*(1+SUM($D$72:AU$72))*AU$71</f>
        <v>19423.958333333332</v>
      </c>
      <c r="AV77" s="58">
        <f>$C77*(1+SUM($D$72:AV$72))*AV$71</f>
        <v>19454.166666666664</v>
      </c>
      <c r="AW77" s="58">
        <f>$C77*(1+SUM($D$72:AW$72))*AW$71</f>
        <v>19484.375</v>
      </c>
      <c r="AX77" s="58">
        <f>$C77*(1+SUM($D$72:AX$72))*AX$71</f>
        <v>19514.583333333332</v>
      </c>
      <c r="AY77" s="58">
        <f>$C77*(1+SUM($D$72:AY$72))*AY$71</f>
        <v>19544.791666666664</v>
      </c>
      <c r="AZ77" s="58">
        <f>$C77*(1+SUM($D$72:AZ$72))*AZ$71</f>
        <v>19574.999999999996</v>
      </c>
      <c r="BA77" s="58">
        <f>$C77*(1+SUM($D$72:BA$72))*BA$71</f>
        <v>19605.208333333332</v>
      </c>
      <c r="BB77" s="58">
        <f>$C77*(1+SUM($D$72:BB$72))*BB$71</f>
        <v>19635.416666666664</v>
      </c>
      <c r="BC77" s="58">
        <f>$C77*(1+SUM($D$72:BC$72))*BC$71</f>
        <v>19665.625</v>
      </c>
      <c r="BD77" s="58">
        <f>$C77*(1+SUM($D$72:BD$72))*BD$71</f>
        <v>19695.833333333332</v>
      </c>
      <c r="BE77" s="58">
        <f>$C77*(1+SUM($D$72:BE$72))*BE$71</f>
        <v>19726.041666666664</v>
      </c>
      <c r="BF77" s="58">
        <f>$C77*(1+SUM($D$72:BF$72))*BF$71</f>
        <v>19756.249999999996</v>
      </c>
      <c r="BG77" s="58">
        <f>$C77*(1+SUM($D$72:BG$72))*BG$71</f>
        <v>19786.458333333332</v>
      </c>
      <c r="BH77" s="58">
        <f>$C77*(1+SUM($D$72:BH$72))*BH$71</f>
        <v>19816.666666666664</v>
      </c>
      <c r="BI77" s="58">
        <f>$C77*(1+SUM($D$72:BI$72))*BI$71</f>
        <v>19846.875</v>
      </c>
      <c r="BJ77" s="58">
        <f>$C77*(1+SUM($D$72:BJ$72))*BJ$71</f>
        <v>19877.083333333328</v>
      </c>
      <c r="BK77" s="58">
        <f>$C77*(1+SUM($D$72:BK$72))*BK$71</f>
        <v>19907.291666666664</v>
      </c>
      <c r="BL77" s="58">
        <f>$C77*(1+SUM($D$72:BL$72))*BL$71</f>
        <v>19937.499999999996</v>
      </c>
      <c r="BM77" s="58">
        <f>$C77*(1+SUM($D$72:BM$72))*BM$71</f>
        <v>19967.708333333332</v>
      </c>
      <c r="BN77" s="58">
        <f>$C77*(1+SUM($D$72:BN$72))*BN$71</f>
        <v>19997.916666666664</v>
      </c>
      <c r="BO77" s="58">
        <f>$C77*(1+SUM($D$72:BO$72))*BO$71</f>
        <v>20028.125</v>
      </c>
      <c r="BP77" s="58">
        <f>$C77*(1+SUM($D$72:BP$72))*BP$71</f>
        <v>20058.333333333328</v>
      </c>
      <c r="BQ77" s="58">
        <f>$C77*(1+SUM($D$72:BQ$72))*BQ$71</f>
        <v>20088.541666666664</v>
      </c>
      <c r="BR77" s="58">
        <f>$C77*(1+SUM($D$72:BR$72))*BR$71</f>
        <v>20118.749999999996</v>
      </c>
      <c r="BS77" s="58">
        <f>$C77*(1+SUM($D$72:BS$72))*BS$71</f>
        <v>20148.958333333332</v>
      </c>
      <c r="BT77" s="58">
        <f>$C77*(1+SUM($D$72:BT$72))*BT$71</f>
        <v>20179.166666666664</v>
      </c>
      <c r="BU77" s="58">
        <f>$C77*(1+SUM($D$72:BU$72))*BU$71</f>
        <v>20209.374999999996</v>
      </c>
      <c r="BV77" s="58">
        <f>$C77*(1+SUM($D$72:BV$72))*BV$71</f>
        <v>20239.583333333328</v>
      </c>
      <c r="BW77" s="58">
        <f>$C77*(1+SUM($D$72:BW$72))*BW$71</f>
        <v>20269.791666666664</v>
      </c>
      <c r="BX77" s="58">
        <f>$C77*(1+SUM($D$72:BX$72))*BX$71</f>
        <v>20299.999999999996</v>
      </c>
      <c r="BY77" s="58">
        <f>$C77*(1+SUM($D$72:BY$72))*BY$71</f>
        <v>20330.208333333332</v>
      </c>
      <c r="BZ77" s="58">
        <f>$C77*(1+SUM($D$72:BZ$72))*BZ$71</f>
        <v>20360.416666666661</v>
      </c>
      <c r="CA77" s="58">
        <f>$C77*(1+SUM($D$72:CA$72))*CA$71</f>
        <v>20390.624999999996</v>
      </c>
      <c r="CB77" s="58">
        <f>$C77*(1+SUM($D$72:CB$72))*CB$71</f>
        <v>20420.833333333328</v>
      </c>
      <c r="CC77" s="58">
        <f>$C77*(1+SUM($D$72:CC$72))*CC$71</f>
        <v>20451.041666666664</v>
      </c>
      <c r="CD77" s="58">
        <f>$C77*(1+SUM($D$72:CD$72))*CD$71</f>
        <v>20481.249999999996</v>
      </c>
      <c r="CE77" s="58">
        <f>$C77*(1+SUM($D$72:CE$72))*CE$71</f>
        <v>20511.458333333332</v>
      </c>
      <c r="CF77" s="58">
        <f>$C77*(1+SUM($D$72:CF$72))*CF$71</f>
        <v>20541.666666666668</v>
      </c>
      <c r="CG77" s="58">
        <f>$C77*(1+SUM($D$72:CG$72))*CG$71</f>
        <v>20571.874999999996</v>
      </c>
      <c r="CH77" s="58">
        <f>$C77*(1+SUM($D$72:CH$72))*CH$71</f>
        <v>20602.083333333328</v>
      </c>
      <c r="CI77" s="58">
        <f>$C77*(1+SUM($D$72:CI$72))*CI$71</f>
        <v>20632.291666666664</v>
      </c>
      <c r="CJ77" s="58">
        <f>$C77*(1+SUM($D$72:CJ$72))*CJ$71</f>
        <v>20662.5</v>
      </c>
      <c r="CK77" s="58">
        <f>$C77*(1+SUM($D$72:CK$72))*CK$71</f>
        <v>20692.708333333332</v>
      </c>
      <c r="CL77" s="58">
        <f>$C77*(1+SUM($D$72:CL$72))*CL$71</f>
        <v>20722.916666666668</v>
      </c>
      <c r="CM77" s="58">
        <f>$C77*(1+SUM($D$72:CM$72))*CM$71</f>
        <v>20753.125</v>
      </c>
      <c r="CN77" s="58">
        <f>$C77*(1+SUM($D$72:CN$72))*CN$71</f>
        <v>20783.333333333336</v>
      </c>
      <c r="CO77" s="58">
        <f>$C77*(1+SUM($D$72:CO$72))*CO$71</f>
        <v>20813.541666666668</v>
      </c>
      <c r="CP77" s="58">
        <f>$C77*(1+SUM($D$72:CP$72))*CP$71</f>
        <v>20843.75</v>
      </c>
      <c r="CQ77" s="58">
        <f>$C77*(1+SUM($D$72:CQ$72))*CQ$71</f>
        <v>20873.958333333332</v>
      </c>
      <c r="CR77" s="58">
        <f>$C77*(1+SUM($D$72:CR$72))*CR$71</f>
        <v>20904.166666666668</v>
      </c>
      <c r="CS77" s="58">
        <f>$C77*(1+SUM($D$72:CS$72))*CS$71</f>
        <v>20934.375</v>
      </c>
      <c r="CT77" s="58">
        <f>$C77*(1+SUM($D$72:CT$72))*CT$71</f>
        <v>20964.583333333336</v>
      </c>
      <c r="CU77" s="58">
        <f>$C77*(1+SUM($D$72:CU$72))*CU$71</f>
        <v>20994.791666666668</v>
      </c>
      <c r="CV77" s="58">
        <f>$C77*(1+SUM($D$72:CV$72))*CV$71</f>
        <v>21025.000000000004</v>
      </c>
      <c r="CW77" s="58">
        <f>$C77*(1+SUM($D$72:CW$72))*CW$71</f>
        <v>21055.208333333332</v>
      </c>
      <c r="CX77" s="58">
        <f>$C77*(1+SUM($D$72:CX$72))*CX$71</f>
        <v>21085.416666666668</v>
      </c>
      <c r="CY77" s="58">
        <f>$C77*(1+SUM($D$72:CY$72))*CY$71</f>
        <v>21115.625</v>
      </c>
      <c r="CZ77" s="58">
        <f>$C77*(1+SUM($D$72:CZ$72))*CZ$71</f>
        <v>21145.833333333336</v>
      </c>
      <c r="DA77" s="58">
        <f>$C77*(1+SUM($D$72:DA$72))*DA$71</f>
        <v>21176.041666666668</v>
      </c>
      <c r="DB77" s="58">
        <f>$C77*(1+SUM($D$72:DB$72))*DB$71</f>
        <v>21206.250000000004</v>
      </c>
      <c r="DC77" s="58">
        <f>$C77*(1+SUM($D$72:DC$72))*DC$71</f>
        <v>21236.458333333336</v>
      </c>
      <c r="DD77" s="58">
        <f>$C77*(1+SUM($D$72:DD$72))*DD$71</f>
        <v>21266.666666666672</v>
      </c>
      <c r="DE77" s="58">
        <f>$C77*(1+SUM($D$72:DE$72))*DE$71</f>
        <v>21296.875000000004</v>
      </c>
      <c r="DF77" s="58">
        <f>$C77*(1+SUM($D$72:DF$72))*DF$71</f>
        <v>21327.083333333336</v>
      </c>
      <c r="DG77" s="58">
        <f>$C77*(1+SUM($D$72:DG$72))*DG$71</f>
        <v>21357.291666666668</v>
      </c>
      <c r="DH77" s="58">
        <f>$C77*(1+SUM($D$72:DH$72))*DH$71</f>
        <v>21387.500000000004</v>
      </c>
      <c r="DI77" s="58">
        <f>$C77*(1+SUM($D$72:DI$72))*DI$71</f>
        <v>21417.708333333336</v>
      </c>
      <c r="DJ77" s="58">
        <f>$C77*(1+SUM($D$72:DJ$72))*DJ$71</f>
        <v>21447.916666666672</v>
      </c>
      <c r="DK77" s="58">
        <f>$C77*(1+SUM($D$72:DK$72))*DK$71</f>
        <v>21478.125000000004</v>
      </c>
      <c r="DL77" s="58">
        <f>$C77*(1+SUM($D$72:DL$72))*DL$71</f>
        <v>21508.333333333339</v>
      </c>
      <c r="DM77" s="58">
        <f>$C77*(1+SUM($D$72:DM$72))*DM$71</f>
        <v>21538.541666666668</v>
      </c>
      <c r="DN77" s="58">
        <f>$C77*(1+SUM($D$72:DN$72))*DN$71</f>
        <v>21568.750000000004</v>
      </c>
      <c r="DO77" s="58">
        <f>$C77*(1+SUM($D$72:DO$72))*DO$71</f>
        <v>21598.958333333336</v>
      </c>
      <c r="DP77" s="58">
        <f>$C77*(1+SUM($D$72:DP$72))*DP$71</f>
        <v>21629.166666666672</v>
      </c>
      <c r="DQ77" s="58">
        <f>$C77*(1+SUM($D$72:DQ$72))*DQ$71</f>
        <v>21659.375000000004</v>
      </c>
      <c r="DR77" s="58">
        <f>$C77*(1+SUM($D$72:DR$72))*DR$71</f>
        <v>21689.583333333339</v>
      </c>
      <c r="DS77" s="58">
        <f>$C77*(1+SUM($D$72:DS$72))*DS$71</f>
        <v>21719.791666666672</v>
      </c>
      <c r="DT77" s="136">
        <f>$C77*(1+SUM($D$72:DT$72))*DT$71</f>
        <v>21750.000000000007</v>
      </c>
      <c r="DV77" s="135">
        <f t="shared" ref="DV77:EF83" si="270">SUMIF($D$4:$DT$4,DV$4,$D77:$DT77)</f>
        <v>0</v>
      </c>
      <c r="DW77" s="58">
        <f t="shared" si="270"/>
        <v>0</v>
      </c>
      <c r="DX77" s="58">
        <f t="shared" si="270"/>
        <v>0</v>
      </c>
      <c r="DY77" s="58">
        <f t="shared" si="270"/>
        <v>133853.125</v>
      </c>
      <c r="DZ77" s="58">
        <f t="shared" si="270"/>
        <v>232906.25</v>
      </c>
      <c r="EA77" s="58">
        <f t="shared" si="270"/>
        <v>237256.24999999997</v>
      </c>
      <c r="EB77" s="58">
        <f t="shared" si="270"/>
        <v>241606.24999999997</v>
      </c>
      <c r="EC77" s="58">
        <f t="shared" si="270"/>
        <v>245956.24999999997</v>
      </c>
      <c r="ED77" s="58">
        <f t="shared" si="270"/>
        <v>250306.25</v>
      </c>
      <c r="EE77" s="58">
        <f t="shared" si="270"/>
        <v>254656.25</v>
      </c>
      <c r="EF77" s="136">
        <f t="shared" si="270"/>
        <v>259006.25000000006</v>
      </c>
    </row>
    <row r="78" spans="1:136" s="49" customFormat="1" ht="15.75" customHeight="1">
      <c r="A78" s="59"/>
      <c r="B78" s="253" t="s">
        <v>527</v>
      </c>
      <c r="C78" s="222">
        <f>'PERPETUITY MIDDLEMAN INPUT TAB'!C49*'Unit Mix '!$E$84/12</f>
        <v>1208.3333333333333</v>
      </c>
      <c r="D78" s="58">
        <f ca="1">$C78*(1+SUM($D$72:D$72))*D$70</f>
        <v>0</v>
      </c>
      <c r="E78" s="58">
        <f ca="1">$C78*(1+SUM($D$72:E$72))*E$70</f>
        <v>0</v>
      </c>
      <c r="F78" s="58">
        <f ca="1">$C78*(1+SUM($D$72:F$72))*F$70</f>
        <v>0</v>
      </c>
      <c r="G78" s="58">
        <f ca="1">$C78*(1+SUM($D$72:G$72))*G$70</f>
        <v>0</v>
      </c>
      <c r="H78" s="58">
        <f ca="1">$C78*(1+SUM($D$72:H$72))*H$70</f>
        <v>0</v>
      </c>
      <c r="I78" s="58">
        <f ca="1">$C78*(1+SUM($D$72:I$72))*I$70</f>
        <v>0</v>
      </c>
      <c r="J78" s="58">
        <f ca="1">$C78*(1+SUM($D$72:J$72))*J$70</f>
        <v>0</v>
      </c>
      <c r="K78" s="58">
        <f ca="1">$C78*(1+SUM($D$72:K$72))*K$70</f>
        <v>0</v>
      </c>
      <c r="L78" s="58">
        <f ca="1">$C78*(1+SUM($D$72:L$72))*L$70</f>
        <v>0</v>
      </c>
      <c r="M78" s="58">
        <f ca="1">$C78*(1+SUM($D$72:M$72))*M$70</f>
        <v>0</v>
      </c>
      <c r="N78" s="58">
        <f ca="1">$C78*(1+SUM($D$72:N$72))*N$70</f>
        <v>0</v>
      </c>
      <c r="O78" s="58">
        <f ca="1">$C78*(1+SUM($D$72:O$72))*O$70</f>
        <v>0</v>
      </c>
      <c r="P78" s="58">
        <f ca="1">$C78*(1+SUM($D$72:P$72))*P$70</f>
        <v>0</v>
      </c>
      <c r="Q78" s="58">
        <f ca="1">$C78*(1+SUM($D$72:Q$72))*Q$70</f>
        <v>0</v>
      </c>
      <c r="R78" s="58">
        <f ca="1">$C78*(1+SUM($D$72:R$72))*R$70</f>
        <v>112.41161616161617</v>
      </c>
      <c r="S78" s="58">
        <f ca="1">$C78*(1+SUM($D$72:S$72))*S$70</f>
        <v>225.18939393939391</v>
      </c>
      <c r="T78" s="58">
        <f ca="1">$C78*(1+SUM($D$72:T$72))*T$70</f>
        <v>338.33333333333331</v>
      </c>
      <c r="U78" s="58">
        <f ca="1">$C78*(1+SUM($D$72:U$72))*U$70</f>
        <v>451.8434343434343</v>
      </c>
      <c r="V78" s="58">
        <f ca="1">$C78*(1+SUM($D$72:V$72))*V$70</f>
        <v>565.71969696969688</v>
      </c>
      <c r="W78" s="58">
        <f ca="1">$C78*(1+SUM($D$72:W$72))*W$70</f>
        <v>679.96212121212125</v>
      </c>
      <c r="X78" s="58">
        <f ca="1">$C78*(1+SUM($D$72:X$72))*X$70</f>
        <v>794.57070707070716</v>
      </c>
      <c r="Y78" s="58">
        <f ca="1">$C78*(1+SUM($D$72:Y$72))*Y$70</f>
        <v>909.5454545454545</v>
      </c>
      <c r="Z78" s="58">
        <f ca="1">$C78*(1+SUM($D$72:Z$72))*Z$70</f>
        <v>1024.8863636363637</v>
      </c>
      <c r="AA78" s="58">
        <f ca="1">$C78*(1+SUM($D$72:AA$72))*AA$70</f>
        <v>1140.5934343434344</v>
      </c>
      <c r="AB78" s="58">
        <f ca="1">$C78*(1+SUM($D$72:AB$72))*AB$70</f>
        <v>1256.666666666667</v>
      </c>
      <c r="AC78" s="58">
        <f ca="1">$C78*(1+SUM($D$72:AC$72))*AC$70</f>
        <v>1258.6805555555559</v>
      </c>
      <c r="AD78" s="58">
        <f ca="1">$C78*(1+SUM($D$72:AD$72))*AD$70</f>
        <v>1260.6944444444446</v>
      </c>
      <c r="AE78" s="58">
        <f ca="1">$C78*(1+SUM($D$72:AE$72))*AE$70</f>
        <v>1262.7083333333335</v>
      </c>
      <c r="AF78" s="58">
        <f ca="1">$C78*(1+SUM($D$72:AF$72))*AF$70</f>
        <v>1264.7222222222224</v>
      </c>
      <c r="AG78" s="58">
        <f ca="1">$C78*(1+SUM($D$72:AG$72))*AG$70</f>
        <v>1266.7361111111113</v>
      </c>
      <c r="AH78" s="58">
        <f ca="1">$C78*(1+SUM($D$72:AH$72))*AH$70</f>
        <v>1268.7500000000002</v>
      </c>
      <c r="AI78" s="58">
        <f ca="1">$C78*(1+SUM($D$72:AI$72))*AI$70</f>
        <v>1270.7638888888889</v>
      </c>
      <c r="AJ78" s="58">
        <f ca="1">$C78*(1+SUM($D$72:AJ$72))*AJ$70</f>
        <v>1272.7777777777778</v>
      </c>
      <c r="AK78" s="58">
        <f ca="1">$C78*(1+SUM($D$72:AK$72))*AK$70</f>
        <v>1274.7916666666667</v>
      </c>
      <c r="AL78" s="58">
        <f ca="1">$C78*(1+SUM($D$72:AL$72))*AL$70</f>
        <v>1276.8055555555557</v>
      </c>
      <c r="AM78" s="58">
        <f ca="1">$C78*(1+SUM($D$72:AM$72))*AM$70</f>
        <v>1278.8194444444446</v>
      </c>
      <c r="AN78" s="58">
        <f ca="1">$C78*(1+SUM($D$72:AN$72))*AN$70</f>
        <v>1280.8333333333335</v>
      </c>
      <c r="AO78" s="58">
        <f ca="1">$C78*(1+SUM($D$72:AO$72))*AO$70</f>
        <v>1282.8472222222222</v>
      </c>
      <c r="AP78" s="58">
        <f ca="1">$C78*(1+SUM($D$72:AP$72))*AP$70</f>
        <v>1284.8611111111111</v>
      </c>
      <c r="AQ78" s="58">
        <f ca="1">$C78*(1+SUM($D$72:AQ$72))*AQ$70</f>
        <v>1286.875</v>
      </c>
      <c r="AR78" s="58">
        <f ca="1">$C78*(1+SUM($D$72:AR$72))*AR$70</f>
        <v>1288.8888888888889</v>
      </c>
      <c r="AS78" s="58">
        <f ca="1">$C78*(1+SUM($D$72:AS$72))*AS$70</f>
        <v>1290.9027777777781</v>
      </c>
      <c r="AT78" s="58">
        <f ca="1">$C78*(1+SUM($D$72:AT$72))*AT$70</f>
        <v>1292.9166666666665</v>
      </c>
      <c r="AU78" s="58">
        <f ca="1">$C78*(1+SUM($D$72:AU$72))*AU$70</f>
        <v>1294.9305555555557</v>
      </c>
      <c r="AV78" s="58">
        <f ca="1">$C78*(1+SUM($D$72:AV$72))*AV$70</f>
        <v>1296.9444444444446</v>
      </c>
      <c r="AW78" s="58">
        <f ca="1">$C78*(1+SUM($D$72:AW$72))*AW$70</f>
        <v>1298.9583333333335</v>
      </c>
      <c r="AX78" s="58">
        <f ca="1">$C78*(1+SUM($D$72:AX$72))*AX$70</f>
        <v>1300.9722222222224</v>
      </c>
      <c r="AY78" s="58">
        <f ca="1">$C78*(1+SUM($D$72:AY$72))*AY$70</f>
        <v>1302.9861111111111</v>
      </c>
      <c r="AZ78" s="58">
        <f ca="1">$C78*(1+SUM($D$72:AZ$72))*AZ$70</f>
        <v>1305</v>
      </c>
      <c r="BA78" s="58">
        <f ca="1">$C78*(1+SUM($D$72:BA$72))*BA$70</f>
        <v>1307.0138888888889</v>
      </c>
      <c r="BB78" s="58">
        <f ca="1">$C78*(1+SUM($D$72:BB$72))*BB$70</f>
        <v>1309.0277777777778</v>
      </c>
      <c r="BC78" s="58">
        <f ca="1">$C78*(1+SUM($D$72:BC$72))*BC$70</f>
        <v>1311.0416666666667</v>
      </c>
      <c r="BD78" s="58">
        <f ca="1">$C78*(1+SUM($D$72:BD$72))*BD$70</f>
        <v>1313.0555555555557</v>
      </c>
      <c r="BE78" s="58">
        <f ca="1">$C78*(1+SUM($D$72:BE$72))*BE$70</f>
        <v>1315.0694444444443</v>
      </c>
      <c r="BF78" s="58">
        <f ca="1">$C78*(1+SUM($D$72:BF$72))*BF$70</f>
        <v>1317.0833333333333</v>
      </c>
      <c r="BG78" s="58">
        <f ca="1">$C78*(1+SUM($D$72:BG$72))*BG$70</f>
        <v>1319.0972222222222</v>
      </c>
      <c r="BH78" s="58">
        <f ca="1">$C78*(1+SUM($D$72:BH$72))*BH$70</f>
        <v>1321.1111111111111</v>
      </c>
      <c r="BI78" s="58">
        <f ca="1">$C78*(1+SUM($D$72:BI$72))*BI$70</f>
        <v>1323.125</v>
      </c>
      <c r="BJ78" s="58">
        <f ca="1">$C78*(1+SUM($D$72:BJ$72))*BJ$70</f>
        <v>1325.1388888888887</v>
      </c>
      <c r="BK78" s="58">
        <f ca="1">$C78*(1+SUM($D$72:BK$72))*BK$70</f>
        <v>1327.1527777777776</v>
      </c>
      <c r="BL78" s="58">
        <f ca="1">$C78*(1+SUM($D$72:BL$72))*BL$70</f>
        <v>1329.1666666666667</v>
      </c>
      <c r="BM78" s="58">
        <f ca="1">$C78*(1+SUM($D$72:BM$72))*BM$70</f>
        <v>1331.1805555555557</v>
      </c>
      <c r="BN78" s="58">
        <f ca="1">$C78*(1+SUM($D$72:BN$72))*BN$70</f>
        <v>1333.1944444444446</v>
      </c>
      <c r="BO78" s="58">
        <f ca="1">$C78*(1+SUM($D$72:BO$72))*BO$70</f>
        <v>1335.2083333333335</v>
      </c>
      <c r="BP78" s="58">
        <f ca="1">$C78*(1+SUM($D$72:BP$72))*BP$70</f>
        <v>1337.2222222222222</v>
      </c>
      <c r="BQ78" s="58">
        <f ca="1">$C78*(1+SUM($D$72:BQ$72))*BQ$70</f>
        <v>1339.2361111111111</v>
      </c>
      <c r="BR78" s="58">
        <f ca="1">$C78*(1+SUM($D$72:BR$72))*BR$70</f>
        <v>1341.25</v>
      </c>
      <c r="BS78" s="58">
        <f ca="1">$C78*(1+SUM($D$72:BS$72))*BS$70</f>
        <v>1343.2638888888889</v>
      </c>
      <c r="BT78" s="58">
        <f ca="1">$C78*(1+SUM($D$72:BT$72))*BT$70</f>
        <v>1345.2777777777778</v>
      </c>
      <c r="BU78" s="58">
        <f ca="1">$C78*(1+SUM($D$72:BU$72))*BU$70</f>
        <v>1347.2916666666665</v>
      </c>
      <c r="BV78" s="58">
        <f ca="1">$C78*(1+SUM($D$72:BV$72))*BV$70</f>
        <v>1349.3055555555554</v>
      </c>
      <c r="BW78" s="58">
        <f ca="1">$C78*(1+SUM($D$72:BW$72))*BW$70</f>
        <v>1351.3194444444443</v>
      </c>
      <c r="BX78" s="58">
        <f ca="1">$C78*(1+SUM($D$72:BX$72))*BX$70</f>
        <v>1353.3333333333333</v>
      </c>
      <c r="BY78" s="58">
        <f ca="1">$C78*(1+SUM($D$72:BY$72))*BY$70</f>
        <v>1355.3472222222222</v>
      </c>
      <c r="BZ78" s="58">
        <f ca="1">$C78*(1+SUM($D$72:BZ$72))*BZ$70</f>
        <v>1357.3611111111109</v>
      </c>
      <c r="CA78" s="58">
        <f ca="1">$C78*(1+SUM($D$72:CA$72))*CA$70</f>
        <v>1359.3749999999998</v>
      </c>
      <c r="CB78" s="58">
        <f ca="1">$C78*(1+SUM($D$72:CB$72))*CB$70</f>
        <v>1361.3888888888889</v>
      </c>
      <c r="CC78" s="58">
        <f ca="1">$C78*(1+SUM($D$72:CC$72))*CC$70</f>
        <v>1363.4027777777778</v>
      </c>
      <c r="CD78" s="58">
        <f ca="1">$C78*(1+SUM($D$72:CD$72))*CD$70</f>
        <v>1365.4166666666667</v>
      </c>
      <c r="CE78" s="58">
        <f ca="1">$C78*(1+SUM($D$72:CE$72))*CE$70</f>
        <v>1367.4305555555557</v>
      </c>
      <c r="CF78" s="58">
        <f ca="1">$C78*(1+SUM($D$72:CF$72))*CF$70</f>
        <v>1369.4444444444446</v>
      </c>
      <c r="CG78" s="58">
        <f ca="1">$C78*(1+SUM($D$72:CG$72))*CG$70</f>
        <v>1371.4583333333333</v>
      </c>
      <c r="CH78" s="58">
        <f ca="1">$C78*(1+SUM($D$72:CH$72))*CH$70</f>
        <v>1373.4722222222222</v>
      </c>
      <c r="CI78" s="58">
        <f ca="1">$C78*(1+SUM($D$72:CI$72))*CI$70</f>
        <v>1375.4861111111111</v>
      </c>
      <c r="CJ78" s="58">
        <f ca="1">$C78*(1+SUM($D$72:CJ$72))*CJ$70</f>
        <v>1377.5</v>
      </c>
      <c r="CK78" s="58">
        <f ca="1">$C78*(1+SUM($D$72:CK$72))*CK$70</f>
        <v>1379.5138888888889</v>
      </c>
      <c r="CL78" s="58">
        <f ca="1">$C78*(1+SUM($D$72:CL$72))*CL$70</f>
        <v>1381.5277777777778</v>
      </c>
      <c r="CM78" s="58">
        <f ca="1">$C78*(1+SUM($D$72:CM$72))*CM$70</f>
        <v>1383.5416666666667</v>
      </c>
      <c r="CN78" s="58">
        <f ca="1">$C78*(1+SUM($D$72:CN$72))*CN$70</f>
        <v>1385.5555555555557</v>
      </c>
      <c r="CO78" s="58">
        <f ca="1">$C78*(1+SUM($D$72:CO$72))*CO$70</f>
        <v>1387.5694444444448</v>
      </c>
      <c r="CP78" s="58">
        <f ca="1">$C78*(1+SUM($D$72:CP$72))*CP$70</f>
        <v>1389.5833333333333</v>
      </c>
      <c r="CQ78" s="58">
        <f ca="1">$C78*(1+SUM($D$72:CQ$72))*CQ$70</f>
        <v>1391.5972222222224</v>
      </c>
      <c r="CR78" s="58">
        <f ca="1">$C78*(1+SUM($D$72:CR$72))*CR$70</f>
        <v>1393.6111111111113</v>
      </c>
      <c r="CS78" s="58">
        <f ca="1">$C78*(1+SUM($D$72:CS$72))*CS$70</f>
        <v>1395.6250000000002</v>
      </c>
      <c r="CT78" s="58">
        <f ca="1">$C78*(1+SUM($D$72:CT$72))*CT$70</f>
        <v>1397.6388888888891</v>
      </c>
      <c r="CU78" s="58">
        <f ca="1">$C78*(1+SUM($D$72:CU$72))*CU$70</f>
        <v>1399.6527777777781</v>
      </c>
      <c r="CV78" s="58">
        <f ca="1">$C78*(1+SUM($D$72:CV$72))*CV$70</f>
        <v>1401.666666666667</v>
      </c>
      <c r="CW78" s="58">
        <f ca="1">$C78*(1+SUM($D$72:CW$72))*CW$70</f>
        <v>1403.6805555555557</v>
      </c>
      <c r="CX78" s="58">
        <f ca="1">$C78*(1+SUM($D$72:CX$72))*CX$70</f>
        <v>1405.6944444444446</v>
      </c>
      <c r="CY78" s="58">
        <f ca="1">$C78*(1+SUM($D$72:CY$72))*CY$70</f>
        <v>1407.7083333333335</v>
      </c>
      <c r="CZ78" s="58">
        <f ca="1">$C78*(1+SUM($D$72:CZ$72))*CZ$70</f>
        <v>1409.7222222222224</v>
      </c>
      <c r="DA78" s="58">
        <f ca="1">$C78*(1+SUM($D$72:DA$72))*DA$70</f>
        <v>1411.7361111111113</v>
      </c>
      <c r="DB78" s="58">
        <f ca="1">$C78*(1+SUM($D$72:DB$72))*DB$70</f>
        <v>1413.7500000000002</v>
      </c>
      <c r="DC78" s="58">
        <f ca="1">$C78*(1+SUM($D$72:DC$72))*DC$70</f>
        <v>1415.7638888888894</v>
      </c>
      <c r="DD78" s="58">
        <f ca="1">$C78*(1+SUM($D$72:DD$72))*DD$70</f>
        <v>1417.7777777777783</v>
      </c>
      <c r="DE78" s="58">
        <f ca="1">$C78*(1+SUM($D$72:DE$72))*DE$70</f>
        <v>1419.7916666666672</v>
      </c>
      <c r="DF78" s="58">
        <f ca="1">$C78*(1+SUM($D$72:DF$72))*DF$70</f>
        <v>1421.8055555555559</v>
      </c>
      <c r="DG78" s="58">
        <f ca="1">$C78*(1+SUM($D$72:DG$72))*DG$70</f>
        <v>1423.8194444444448</v>
      </c>
      <c r="DH78" s="58">
        <f ca="1">$C78*(1+SUM($D$72:DH$72))*DH$70</f>
        <v>1425.8333333333337</v>
      </c>
      <c r="DI78" s="58">
        <f ca="1">$C78*(1+SUM($D$72:DI$72))*DI$70</f>
        <v>1427.8472222222226</v>
      </c>
      <c r="DJ78" s="58">
        <f ca="1">$C78*(1+SUM($D$72:DJ$72))*DJ$70</f>
        <v>1429.8611111111115</v>
      </c>
      <c r="DK78" s="58">
        <f ca="1">$C78*(1+SUM($D$72:DK$72))*DK$70</f>
        <v>1431.8750000000005</v>
      </c>
      <c r="DL78" s="58">
        <f ca="1">$C78*(1+SUM($D$72:DL$72))*DL$70</f>
        <v>1433.8888888888894</v>
      </c>
      <c r="DM78" s="58">
        <f ca="1">$C78*(1+SUM($D$72:DM$72))*DM$70</f>
        <v>1435.9027777777781</v>
      </c>
      <c r="DN78" s="58">
        <f ca="1">$C78*(1+SUM($D$72:DN$72))*DN$70</f>
        <v>1437.916666666667</v>
      </c>
      <c r="DO78" s="58">
        <f ca="1">$C78*(1+SUM($D$72:DO$72))*DO$70</f>
        <v>1439.9305555555559</v>
      </c>
      <c r="DP78" s="58">
        <f ca="1">$C78*(1+SUM($D$72:DP$72))*DP$70</f>
        <v>1441.9444444444448</v>
      </c>
      <c r="DQ78" s="58">
        <f ca="1">$C78*(1+SUM($D$72:DQ$72))*DQ$70</f>
        <v>1443.9583333333337</v>
      </c>
      <c r="DR78" s="58">
        <f ca="1">$C78*(1+SUM($D$72:DR$72))*DR$70</f>
        <v>1445.9722222222229</v>
      </c>
      <c r="DS78" s="58">
        <f ca="1">$C78*(1+SUM($D$72:DS$72))*DS$70</f>
        <v>1447.9861111111118</v>
      </c>
      <c r="DT78" s="136">
        <f ca="1">$C78*(1+SUM($D$72:DT$72))*DT$70</f>
        <v>1450.0000000000007</v>
      </c>
      <c r="DV78" s="135">
        <f t="shared" ref="DV78:EF79" ca="1" si="271">SUMIF($D$4:$DT$4,DV$4,$D78:$DT78)</f>
        <v>0</v>
      </c>
      <c r="DW78" s="58">
        <f t="shared" ca="1" si="271"/>
        <v>0</v>
      </c>
      <c r="DX78" s="58">
        <f t="shared" ca="1" si="271"/>
        <v>7499.7222222222235</v>
      </c>
      <c r="DY78" s="58">
        <f t="shared" ca="1" si="271"/>
        <v>15237.083333333334</v>
      </c>
      <c r="DZ78" s="58">
        <f t="shared" ca="1" si="271"/>
        <v>15527.083333333336</v>
      </c>
      <c r="EA78" s="58">
        <f t="shared" ca="1" si="271"/>
        <v>15817.083333333332</v>
      </c>
      <c r="EB78" s="58">
        <f t="shared" ca="1" si="271"/>
        <v>16107.083333333334</v>
      </c>
      <c r="EC78" s="58">
        <f t="shared" ca="1" si="271"/>
        <v>16397.083333333336</v>
      </c>
      <c r="ED78" s="58">
        <f t="shared" ca="1" si="271"/>
        <v>16687.083333333336</v>
      </c>
      <c r="EE78" s="58">
        <f t="shared" ca="1" si="271"/>
        <v>16977.083333333339</v>
      </c>
      <c r="EF78" s="136">
        <f t="shared" ca="1" si="271"/>
        <v>17267.083333333339</v>
      </c>
    </row>
    <row r="79" spans="1:136" s="49" customFormat="1" ht="15.75" customHeight="1">
      <c r="A79" s="59"/>
      <c r="B79" s="253" t="s">
        <v>528</v>
      </c>
      <c r="C79" s="222">
        <f>'PERPETUITY MIDDLEMAN INPUT TAB'!C50*'Unit Mix '!$E$84/12</f>
        <v>3625</v>
      </c>
      <c r="D79" s="58">
        <f ca="1">$C79*(1+SUM($D$72:D$72))*D$70</f>
        <v>0</v>
      </c>
      <c r="E79" s="58">
        <f ca="1">$C79*(1+SUM($D$72:E$72))*E$70</f>
        <v>0</v>
      </c>
      <c r="F79" s="58">
        <f ca="1">$C79*(1+SUM($D$72:F$72))*F$70</f>
        <v>0</v>
      </c>
      <c r="G79" s="58">
        <f ca="1">$C79*(1+SUM($D$72:G$72))*G$70</f>
        <v>0</v>
      </c>
      <c r="H79" s="58">
        <f ca="1">$C79*(1+SUM($D$72:H$72))*H$70</f>
        <v>0</v>
      </c>
      <c r="I79" s="58">
        <f ca="1">$C79*(1+SUM($D$72:I$72))*I$70</f>
        <v>0</v>
      </c>
      <c r="J79" s="58">
        <f ca="1">$C79*(1+SUM($D$72:J$72))*J$70</f>
        <v>0</v>
      </c>
      <c r="K79" s="58">
        <f ca="1">$C79*(1+SUM($D$72:K$72))*K$70</f>
        <v>0</v>
      </c>
      <c r="L79" s="58">
        <f ca="1">$C79*(1+SUM($D$72:L$72))*L$70</f>
        <v>0</v>
      </c>
      <c r="M79" s="58">
        <f ca="1">$C79*(1+SUM($D$72:M$72))*M$70</f>
        <v>0</v>
      </c>
      <c r="N79" s="58">
        <f ca="1">$C79*(1+SUM($D$72:N$72))*N$70</f>
        <v>0</v>
      </c>
      <c r="O79" s="58">
        <f ca="1">$C79*(1+SUM($D$72:O$72))*O$70</f>
        <v>0</v>
      </c>
      <c r="P79" s="58">
        <f ca="1">$C79*(1+SUM($D$72:P$72))*P$70</f>
        <v>0</v>
      </c>
      <c r="Q79" s="58">
        <f ca="1">$C79*(1+SUM($D$72:Q$72))*Q$70</f>
        <v>0</v>
      </c>
      <c r="R79" s="58">
        <f ca="1">$C79*(1+SUM($D$72:R$72))*R$70</f>
        <v>337.2348484848485</v>
      </c>
      <c r="S79" s="58">
        <f ca="1">$C79*(1+SUM($D$72:S$72))*S$70</f>
        <v>675.56818181818176</v>
      </c>
      <c r="T79" s="58">
        <f ca="1">$C79*(1+SUM($D$72:T$72))*T$70</f>
        <v>1015.0000000000001</v>
      </c>
      <c r="U79" s="58">
        <f ca="1">$C79*(1+SUM($D$72:U$72))*U$70</f>
        <v>1355.5303030303032</v>
      </c>
      <c r="V79" s="58">
        <f ca="1">$C79*(1+SUM($D$72:V$72))*V$70</f>
        <v>1697.1590909090908</v>
      </c>
      <c r="W79" s="58">
        <f ca="1">$C79*(1+SUM($D$72:W$72))*W$70</f>
        <v>2039.886363636364</v>
      </c>
      <c r="X79" s="58">
        <f ca="1">$C79*(1+SUM($D$72:X$72))*X$70</f>
        <v>2383.7121212121215</v>
      </c>
      <c r="Y79" s="58">
        <f ca="1">$C79*(1+SUM($D$72:Y$72))*Y$70</f>
        <v>2728.636363636364</v>
      </c>
      <c r="Z79" s="58">
        <f ca="1">$C79*(1+SUM($D$72:Z$72))*Z$70</f>
        <v>3074.6590909090914</v>
      </c>
      <c r="AA79" s="58">
        <f ca="1">$C79*(1+SUM($D$72:AA$72))*AA$70</f>
        <v>3421.7803030303039</v>
      </c>
      <c r="AB79" s="58">
        <f ca="1">$C79*(1+SUM($D$72:AB$72))*AB$70</f>
        <v>3770.0000000000009</v>
      </c>
      <c r="AC79" s="58">
        <f ca="1">$C79*(1+SUM($D$72:AC$72))*AC$70</f>
        <v>3776.0416666666679</v>
      </c>
      <c r="AD79" s="58">
        <f ca="1">$C79*(1+SUM($D$72:AD$72))*AD$70</f>
        <v>3782.0833333333339</v>
      </c>
      <c r="AE79" s="58">
        <f ca="1">$C79*(1+SUM($D$72:AE$72))*AE$70</f>
        <v>3788.1250000000005</v>
      </c>
      <c r="AF79" s="58">
        <f ca="1">$C79*(1+SUM($D$72:AF$72))*AF$70</f>
        <v>3794.1666666666674</v>
      </c>
      <c r="AG79" s="58">
        <f ca="1">$C79*(1+SUM($D$72:AG$72))*AG$70</f>
        <v>3800.2083333333344</v>
      </c>
      <c r="AH79" s="58">
        <f ca="1">$C79*(1+SUM($D$72:AH$72))*AH$70</f>
        <v>3806.2500000000009</v>
      </c>
      <c r="AI79" s="58">
        <f ca="1">$C79*(1+SUM($D$72:AI$72))*AI$70</f>
        <v>3812.291666666667</v>
      </c>
      <c r="AJ79" s="58">
        <f ca="1">$C79*(1+SUM($D$72:AJ$72))*AJ$70</f>
        <v>3818.3333333333339</v>
      </c>
      <c r="AK79" s="58">
        <f ca="1">$C79*(1+SUM($D$72:AK$72))*AK$70</f>
        <v>3824.3750000000009</v>
      </c>
      <c r="AL79" s="58">
        <f ca="1">$C79*(1+SUM($D$72:AL$72))*AL$70</f>
        <v>3830.4166666666674</v>
      </c>
      <c r="AM79" s="58">
        <f ca="1">$C79*(1+SUM($D$72:AM$72))*AM$70</f>
        <v>3836.4583333333344</v>
      </c>
      <c r="AN79" s="58">
        <f ca="1">$C79*(1+SUM($D$72:AN$72))*AN$70</f>
        <v>3842.5000000000009</v>
      </c>
      <c r="AO79" s="58">
        <f ca="1">$C79*(1+SUM($D$72:AO$72))*AO$70</f>
        <v>3848.541666666667</v>
      </c>
      <c r="AP79" s="58">
        <f ca="1">$C79*(1+SUM($D$72:AP$72))*AP$70</f>
        <v>3854.5833333333339</v>
      </c>
      <c r="AQ79" s="58">
        <f ca="1">$C79*(1+SUM($D$72:AQ$72))*AQ$70</f>
        <v>3860.6250000000009</v>
      </c>
      <c r="AR79" s="58">
        <f ca="1">$C79*(1+SUM($D$72:AR$72))*AR$70</f>
        <v>3866.6666666666674</v>
      </c>
      <c r="AS79" s="58">
        <f ca="1">$C79*(1+SUM($D$72:AS$72))*AS$70</f>
        <v>3872.7083333333344</v>
      </c>
      <c r="AT79" s="58">
        <f ca="1">$C79*(1+SUM($D$72:AT$72))*AT$70</f>
        <v>3878.7500000000005</v>
      </c>
      <c r="AU79" s="58">
        <f ca="1">$C79*(1+SUM($D$72:AU$72))*AU$70</f>
        <v>3884.791666666667</v>
      </c>
      <c r="AV79" s="58">
        <f ca="1">$C79*(1+SUM($D$72:AV$72))*AV$70</f>
        <v>3890.8333333333339</v>
      </c>
      <c r="AW79" s="58">
        <f ca="1">$C79*(1+SUM($D$72:AW$72))*AW$70</f>
        <v>3896.8750000000009</v>
      </c>
      <c r="AX79" s="58">
        <f ca="1">$C79*(1+SUM($D$72:AX$72))*AX$70</f>
        <v>3902.9166666666674</v>
      </c>
      <c r="AY79" s="58">
        <f ca="1">$C79*(1+SUM($D$72:AY$72))*AY$70</f>
        <v>3908.9583333333335</v>
      </c>
      <c r="AZ79" s="58">
        <f ca="1">$C79*(1+SUM($D$72:AZ$72))*AZ$70</f>
        <v>3915.0000000000005</v>
      </c>
      <c r="BA79" s="58">
        <f ca="1">$C79*(1+SUM($D$72:BA$72))*BA$70</f>
        <v>3921.041666666667</v>
      </c>
      <c r="BB79" s="58">
        <f ca="1">$C79*(1+SUM($D$72:BB$72))*BB$70</f>
        <v>3927.0833333333339</v>
      </c>
      <c r="BC79" s="58">
        <f ca="1">$C79*(1+SUM($D$72:BC$72))*BC$70</f>
        <v>3933.1250000000009</v>
      </c>
      <c r="BD79" s="58">
        <f ca="1">$C79*(1+SUM($D$72:BD$72))*BD$70</f>
        <v>3939.1666666666674</v>
      </c>
      <c r="BE79" s="58">
        <f ca="1">$C79*(1+SUM($D$72:BE$72))*BE$70</f>
        <v>3945.2083333333335</v>
      </c>
      <c r="BF79" s="58">
        <f ca="1">$C79*(1+SUM($D$72:BF$72))*BF$70</f>
        <v>3951.2500000000005</v>
      </c>
      <c r="BG79" s="58">
        <f ca="1">$C79*(1+SUM($D$72:BG$72))*BG$70</f>
        <v>3957.2916666666674</v>
      </c>
      <c r="BH79" s="58">
        <f ca="1">$C79*(1+SUM($D$72:BH$72))*BH$70</f>
        <v>3963.3333333333339</v>
      </c>
      <c r="BI79" s="58">
        <f ca="1">$C79*(1+SUM($D$72:BI$72))*BI$70</f>
        <v>3969.3750000000009</v>
      </c>
      <c r="BJ79" s="58">
        <f ca="1">$C79*(1+SUM($D$72:BJ$72))*BJ$70</f>
        <v>3975.416666666667</v>
      </c>
      <c r="BK79" s="58">
        <f ca="1">$C79*(1+SUM($D$72:BK$72))*BK$70</f>
        <v>3981.4583333333335</v>
      </c>
      <c r="BL79" s="58">
        <f ca="1">$C79*(1+SUM($D$72:BL$72))*BL$70</f>
        <v>3987.5000000000005</v>
      </c>
      <c r="BM79" s="58">
        <f ca="1">$C79*(1+SUM($D$72:BM$72))*BM$70</f>
        <v>3993.5416666666674</v>
      </c>
      <c r="BN79" s="58">
        <f ca="1">$C79*(1+SUM($D$72:BN$72))*BN$70</f>
        <v>3999.5833333333339</v>
      </c>
      <c r="BO79" s="58">
        <f ca="1">$C79*(1+SUM($D$72:BO$72))*BO$70</f>
        <v>4005.6250000000009</v>
      </c>
      <c r="BP79" s="58">
        <f ca="1">$C79*(1+SUM($D$72:BP$72))*BP$70</f>
        <v>4011.666666666667</v>
      </c>
      <c r="BQ79" s="58">
        <f ca="1">$C79*(1+SUM($D$72:BQ$72))*BQ$70</f>
        <v>4017.7083333333335</v>
      </c>
      <c r="BR79" s="58">
        <f ca="1">$C79*(1+SUM($D$72:BR$72))*BR$70</f>
        <v>4023.7500000000005</v>
      </c>
      <c r="BS79" s="58">
        <f ca="1">$C79*(1+SUM($D$72:BS$72))*BS$70</f>
        <v>4029.7916666666674</v>
      </c>
      <c r="BT79" s="58">
        <f ca="1">$C79*(1+SUM($D$72:BT$72))*BT$70</f>
        <v>4035.8333333333339</v>
      </c>
      <c r="BU79" s="58">
        <f ca="1">$C79*(1+SUM($D$72:BU$72))*BU$70</f>
        <v>4041.875</v>
      </c>
      <c r="BV79" s="58">
        <f ca="1">$C79*(1+SUM($D$72:BV$72))*BV$70</f>
        <v>4047.916666666667</v>
      </c>
      <c r="BW79" s="58">
        <f ca="1">$C79*(1+SUM($D$72:BW$72))*BW$70</f>
        <v>4053.9583333333335</v>
      </c>
      <c r="BX79" s="58">
        <f ca="1">$C79*(1+SUM($D$72:BX$72))*BX$70</f>
        <v>4060.0000000000005</v>
      </c>
      <c r="BY79" s="58">
        <f ca="1">$C79*(1+SUM($D$72:BY$72))*BY$70</f>
        <v>4066.0416666666674</v>
      </c>
      <c r="BZ79" s="58">
        <f ca="1">$C79*(1+SUM($D$72:BZ$72))*BZ$70</f>
        <v>4072.0833333333335</v>
      </c>
      <c r="CA79" s="58">
        <f ca="1">$C79*(1+SUM($D$72:CA$72))*CA$70</f>
        <v>4078.125</v>
      </c>
      <c r="CB79" s="58">
        <f ca="1">$C79*(1+SUM($D$72:CB$72))*CB$70</f>
        <v>4084.166666666667</v>
      </c>
      <c r="CC79" s="58">
        <f ca="1">$C79*(1+SUM($D$72:CC$72))*CC$70</f>
        <v>4090.2083333333339</v>
      </c>
      <c r="CD79" s="58">
        <f ca="1">$C79*(1+SUM($D$72:CD$72))*CD$70</f>
        <v>4096.2500000000009</v>
      </c>
      <c r="CE79" s="58">
        <f ca="1">$C79*(1+SUM($D$72:CE$72))*CE$70</f>
        <v>4102.291666666667</v>
      </c>
      <c r="CF79" s="58">
        <f ca="1">$C79*(1+SUM($D$72:CF$72))*CF$70</f>
        <v>4108.3333333333339</v>
      </c>
      <c r="CG79" s="58">
        <f ca="1">$C79*(1+SUM($D$72:CG$72))*CG$70</f>
        <v>4114.375</v>
      </c>
      <c r="CH79" s="58">
        <f ca="1">$C79*(1+SUM($D$72:CH$72))*CH$70</f>
        <v>4120.416666666667</v>
      </c>
      <c r="CI79" s="58">
        <f ca="1">$C79*(1+SUM($D$72:CI$72))*CI$70</f>
        <v>4126.4583333333339</v>
      </c>
      <c r="CJ79" s="58">
        <f ca="1">$C79*(1+SUM($D$72:CJ$72))*CJ$70</f>
        <v>4132.5000000000009</v>
      </c>
      <c r="CK79" s="58">
        <f ca="1">$C79*(1+SUM($D$72:CK$72))*CK$70</f>
        <v>4138.541666666667</v>
      </c>
      <c r="CL79" s="58">
        <f ca="1">$C79*(1+SUM($D$72:CL$72))*CL$70</f>
        <v>4144.5833333333339</v>
      </c>
      <c r="CM79" s="58">
        <f ca="1">$C79*(1+SUM($D$72:CM$72))*CM$70</f>
        <v>4150.6250000000009</v>
      </c>
      <c r="CN79" s="58">
        <f ca="1">$C79*(1+SUM($D$72:CN$72))*CN$70</f>
        <v>4156.6666666666679</v>
      </c>
      <c r="CO79" s="58">
        <f ca="1">$C79*(1+SUM($D$72:CO$72))*CO$70</f>
        <v>4162.7083333333348</v>
      </c>
      <c r="CP79" s="58">
        <f ca="1">$C79*(1+SUM($D$72:CP$72))*CP$70</f>
        <v>4168.7500000000009</v>
      </c>
      <c r="CQ79" s="58">
        <f ca="1">$C79*(1+SUM($D$72:CQ$72))*CQ$70</f>
        <v>4174.791666666667</v>
      </c>
      <c r="CR79" s="58">
        <f ca="1">$C79*(1+SUM($D$72:CR$72))*CR$70</f>
        <v>4180.8333333333339</v>
      </c>
      <c r="CS79" s="58">
        <f ca="1">$C79*(1+SUM($D$72:CS$72))*CS$70</f>
        <v>4186.8750000000009</v>
      </c>
      <c r="CT79" s="58">
        <f ca="1">$C79*(1+SUM($D$72:CT$72))*CT$70</f>
        <v>4192.9166666666679</v>
      </c>
      <c r="CU79" s="58">
        <f ca="1">$C79*(1+SUM($D$72:CU$72))*CU$70</f>
        <v>4198.9583333333348</v>
      </c>
      <c r="CV79" s="58">
        <f ca="1">$C79*(1+SUM($D$72:CV$72))*CV$70</f>
        <v>4205.0000000000018</v>
      </c>
      <c r="CW79" s="58">
        <f ca="1">$C79*(1+SUM($D$72:CW$72))*CW$70</f>
        <v>4211.0416666666679</v>
      </c>
      <c r="CX79" s="58">
        <f ca="1">$C79*(1+SUM($D$72:CX$72))*CX$70</f>
        <v>4217.0833333333339</v>
      </c>
      <c r="CY79" s="58">
        <f ca="1">$C79*(1+SUM($D$72:CY$72))*CY$70</f>
        <v>4223.1250000000009</v>
      </c>
      <c r="CZ79" s="58">
        <f ca="1">$C79*(1+SUM($D$72:CZ$72))*CZ$70</f>
        <v>4229.1666666666679</v>
      </c>
      <c r="DA79" s="58">
        <f ca="1">$C79*(1+SUM($D$72:DA$72))*DA$70</f>
        <v>4235.2083333333348</v>
      </c>
      <c r="DB79" s="58">
        <f ca="1">$C79*(1+SUM($D$72:DB$72))*DB$70</f>
        <v>4241.2500000000018</v>
      </c>
      <c r="DC79" s="58">
        <f ca="1">$C79*(1+SUM($D$72:DC$72))*DC$70</f>
        <v>4247.2916666666679</v>
      </c>
      <c r="DD79" s="58">
        <f ca="1">$C79*(1+SUM($D$72:DD$72))*DD$70</f>
        <v>4253.3333333333348</v>
      </c>
      <c r="DE79" s="58">
        <f ca="1">$C79*(1+SUM($D$72:DE$72))*DE$70</f>
        <v>4259.3750000000018</v>
      </c>
      <c r="DF79" s="58">
        <f ca="1">$C79*(1+SUM($D$72:DF$72))*DF$70</f>
        <v>4265.4166666666679</v>
      </c>
      <c r="DG79" s="58">
        <f ca="1">$C79*(1+SUM($D$72:DG$72))*DG$70</f>
        <v>4271.4583333333348</v>
      </c>
      <c r="DH79" s="58">
        <f ca="1">$C79*(1+SUM($D$72:DH$72))*DH$70</f>
        <v>4277.5000000000018</v>
      </c>
      <c r="DI79" s="58">
        <f ca="1">$C79*(1+SUM($D$72:DI$72))*DI$70</f>
        <v>4283.5416666666679</v>
      </c>
      <c r="DJ79" s="58">
        <f ca="1">$C79*(1+SUM($D$72:DJ$72))*DJ$70</f>
        <v>4289.5833333333348</v>
      </c>
      <c r="DK79" s="58">
        <f ca="1">$C79*(1+SUM($D$72:DK$72))*DK$70</f>
        <v>4295.6250000000018</v>
      </c>
      <c r="DL79" s="58">
        <f ca="1">$C79*(1+SUM($D$72:DL$72))*DL$70</f>
        <v>4301.6666666666688</v>
      </c>
      <c r="DM79" s="58">
        <f ca="1">$C79*(1+SUM($D$72:DM$72))*DM$70</f>
        <v>4307.7083333333348</v>
      </c>
      <c r="DN79" s="58">
        <f ca="1">$C79*(1+SUM($D$72:DN$72))*DN$70</f>
        <v>4313.7500000000018</v>
      </c>
      <c r="DO79" s="58">
        <f ca="1">$C79*(1+SUM($D$72:DO$72))*DO$70</f>
        <v>4319.7916666666679</v>
      </c>
      <c r="DP79" s="58">
        <f ca="1">$C79*(1+SUM($D$72:DP$72))*DP$70</f>
        <v>4325.8333333333348</v>
      </c>
      <c r="DQ79" s="58">
        <f ca="1">$C79*(1+SUM($D$72:DQ$72))*DQ$70</f>
        <v>4331.8750000000018</v>
      </c>
      <c r="DR79" s="58">
        <f ca="1">$C79*(1+SUM($D$72:DR$72))*DR$70</f>
        <v>4337.9166666666688</v>
      </c>
      <c r="DS79" s="58">
        <f ca="1">$C79*(1+SUM($D$72:DS$72))*DS$70</f>
        <v>4343.9583333333358</v>
      </c>
      <c r="DT79" s="136">
        <f ca="1">$C79*(1+SUM($D$72:DT$72))*DT$70</f>
        <v>4350.0000000000027</v>
      </c>
      <c r="DV79" s="135">
        <f t="shared" ca="1" si="271"/>
        <v>0</v>
      </c>
      <c r="DW79" s="58">
        <f t="shared" ca="1" si="271"/>
        <v>0</v>
      </c>
      <c r="DX79" s="58">
        <f t="shared" ca="1" si="271"/>
        <v>22499.166666666672</v>
      </c>
      <c r="DY79" s="58">
        <f t="shared" ca="1" si="271"/>
        <v>45711.250000000007</v>
      </c>
      <c r="DZ79" s="58">
        <f t="shared" ca="1" si="271"/>
        <v>46581.250000000007</v>
      </c>
      <c r="EA79" s="58">
        <f t="shared" ca="1" si="271"/>
        <v>47451.250000000007</v>
      </c>
      <c r="EB79" s="58">
        <f t="shared" ca="1" si="271"/>
        <v>48321.250000000007</v>
      </c>
      <c r="EC79" s="58">
        <f t="shared" ca="1" si="271"/>
        <v>49191.25</v>
      </c>
      <c r="ED79" s="58">
        <f t="shared" ca="1" si="271"/>
        <v>50061.250000000007</v>
      </c>
      <c r="EE79" s="58">
        <f t="shared" ca="1" si="271"/>
        <v>50931.250000000007</v>
      </c>
      <c r="EF79" s="136">
        <f t="shared" ca="1" si="271"/>
        <v>51801.250000000022</v>
      </c>
    </row>
    <row r="80" spans="1:136" s="49" customFormat="1" ht="15.75" customHeight="1">
      <c r="A80" s="59"/>
      <c r="B80" s="253" t="s">
        <v>529</v>
      </c>
      <c r="C80" s="222">
        <f>'PERPETUITY MIDDLEMAN INPUT TAB'!C51*'Unit Mix '!$E$84/12</f>
        <v>1812.5</v>
      </c>
      <c r="D80" s="58">
        <f>$C80*(1+SUM($D$72:D$72))*D$71</f>
        <v>0</v>
      </c>
      <c r="E80" s="58">
        <f>$C80*(1+SUM($D$72:E$72))*E$71</f>
        <v>0</v>
      </c>
      <c r="F80" s="58">
        <f>$C80*(1+SUM($D$72:F$72))*F$71</f>
        <v>0</v>
      </c>
      <c r="G80" s="58">
        <f>$C80*(1+SUM($D$72:G$72))*G$71</f>
        <v>0</v>
      </c>
      <c r="H80" s="58">
        <f>$C80*(1+SUM($D$72:H$72))*H$71</f>
        <v>0</v>
      </c>
      <c r="I80" s="58">
        <f>$C80*(1+SUM($D$72:I$72))*I$71</f>
        <v>0</v>
      </c>
      <c r="J80" s="58">
        <f>$C80*(1+SUM($D$72:J$72))*J$71</f>
        <v>0</v>
      </c>
      <c r="K80" s="58">
        <f>$C80*(1+SUM($D$72:K$72))*K$71</f>
        <v>0</v>
      </c>
      <c r="L80" s="58">
        <f>$C80*(1+SUM($D$72:L$72))*L$71</f>
        <v>0</v>
      </c>
      <c r="M80" s="58">
        <f>$C80*(1+SUM($D$72:M$72))*M$71</f>
        <v>0</v>
      </c>
      <c r="N80" s="58">
        <f>$C80*(1+SUM($D$72:N$72))*N$71</f>
        <v>0</v>
      </c>
      <c r="O80" s="58">
        <f>$C80*(1+SUM($D$72:O$72))*O$71</f>
        <v>0</v>
      </c>
      <c r="P80" s="58">
        <f>$C80*(1+SUM($D$72:P$72))*P$71</f>
        <v>0</v>
      </c>
      <c r="Q80" s="58">
        <f>$C80*(1+SUM($D$72:Q$72))*Q$71</f>
        <v>0</v>
      </c>
      <c r="R80" s="58">
        <f>$C80*(1+SUM($D$72:R$72))*R$71</f>
        <v>0</v>
      </c>
      <c r="S80" s="58">
        <f>$C80*(1+SUM($D$72:S$72))*S$71</f>
        <v>0</v>
      </c>
      <c r="T80" s="58">
        <f>$C80*(1+SUM($D$72:T$72))*T$71</f>
        <v>0</v>
      </c>
      <c r="U80" s="58">
        <f>$C80*(1+SUM($D$72:U$72))*U$71</f>
        <v>0</v>
      </c>
      <c r="V80" s="58">
        <f>$C80*(1+SUM($D$72:V$72))*V$71</f>
        <v>0</v>
      </c>
      <c r="W80" s="58">
        <f>$C80*(1+SUM($D$72:W$72))*W$71</f>
        <v>0</v>
      </c>
      <c r="X80" s="58">
        <f>$C80*(1+SUM($D$72:X$72))*X$71</f>
        <v>0</v>
      </c>
      <c r="Y80" s="58">
        <f>$C80*(1+SUM($D$72:Y$72))*Y$71</f>
        <v>0</v>
      </c>
      <c r="Z80" s="58">
        <f>$C80*(1+SUM($D$72:Z$72))*Z$71</f>
        <v>0</v>
      </c>
      <c r="AA80" s="58">
        <f>$C80*(1+SUM($D$72:AA$72))*AA$71</f>
        <v>0</v>
      </c>
      <c r="AB80" s="58">
        <f>$C80*(1+SUM($D$72:AB$72))*AB$71</f>
        <v>0</v>
      </c>
      <c r="AC80" s="58">
        <f>$C80*(1+SUM($D$72:AC$72))*AC$71</f>
        <v>0</v>
      </c>
      <c r="AD80" s="58">
        <f>$C80*(1+SUM($D$72:AD$72))*AD$71</f>
        <v>0</v>
      </c>
      <c r="AE80" s="58">
        <f>$C80*(1+SUM($D$72:AE$72))*AE$71</f>
        <v>0</v>
      </c>
      <c r="AF80" s="58">
        <f>$C80*(1+SUM($D$72:AF$72))*AF$71</f>
        <v>0</v>
      </c>
      <c r="AG80" s="58">
        <f>$C80*(1+SUM($D$72:AG$72))*AG$71</f>
        <v>0</v>
      </c>
      <c r="AH80" s="58">
        <f>$C80*(1+SUM($D$72:AH$72))*AH$71</f>
        <v>1903.125</v>
      </c>
      <c r="AI80" s="58">
        <f>$C80*(1+SUM($D$72:AI$72))*AI$71</f>
        <v>1906.145833333333</v>
      </c>
      <c r="AJ80" s="58">
        <f>$C80*(1+SUM($D$72:AJ$72))*AJ$71</f>
        <v>1909.1666666666665</v>
      </c>
      <c r="AK80" s="58">
        <f>$C80*(1+SUM($D$72:AK$72))*AK$71</f>
        <v>1912.1875</v>
      </c>
      <c r="AL80" s="58">
        <f>$C80*(1+SUM($D$72:AL$72))*AL$71</f>
        <v>1915.2083333333333</v>
      </c>
      <c r="AM80" s="58">
        <f>$C80*(1+SUM($D$72:AM$72))*AM$71</f>
        <v>1918.2291666666667</v>
      </c>
      <c r="AN80" s="58">
        <f>$C80*(1+SUM($D$72:AN$72))*AN$71</f>
        <v>1921.25</v>
      </c>
      <c r="AO80" s="58">
        <f>$C80*(1+SUM($D$72:AO$72))*AO$71</f>
        <v>1924.270833333333</v>
      </c>
      <c r="AP80" s="58">
        <f>$C80*(1+SUM($D$72:AP$72))*AP$71</f>
        <v>1927.2916666666665</v>
      </c>
      <c r="AQ80" s="58">
        <f>$C80*(1+SUM($D$72:AQ$72))*AQ$71</f>
        <v>1930.3125</v>
      </c>
      <c r="AR80" s="58">
        <f>$C80*(1+SUM($D$72:AR$72))*AR$71</f>
        <v>1933.3333333333333</v>
      </c>
      <c r="AS80" s="58">
        <f>$C80*(1+SUM($D$72:AS$72))*AS$71</f>
        <v>1936.3541666666667</v>
      </c>
      <c r="AT80" s="58">
        <f>$C80*(1+SUM($D$72:AT$72))*AT$71</f>
        <v>1939.3749999999998</v>
      </c>
      <c r="AU80" s="58">
        <f>$C80*(1+SUM($D$72:AU$72))*AU$71</f>
        <v>1942.395833333333</v>
      </c>
      <c r="AV80" s="58">
        <f>$C80*(1+SUM($D$72:AV$72))*AV$71</f>
        <v>1945.4166666666665</v>
      </c>
      <c r="AW80" s="58">
        <f>$C80*(1+SUM($D$72:AW$72))*AW$71</f>
        <v>1948.4375</v>
      </c>
      <c r="AX80" s="58">
        <f>$C80*(1+SUM($D$72:AX$72))*AX$71</f>
        <v>1951.4583333333333</v>
      </c>
      <c r="AY80" s="58">
        <f>$C80*(1+SUM($D$72:AY$72))*AY$71</f>
        <v>1954.4791666666663</v>
      </c>
      <c r="AZ80" s="58">
        <f>$C80*(1+SUM($D$72:AZ$72))*AZ$71</f>
        <v>1957.4999999999998</v>
      </c>
      <c r="BA80" s="58">
        <f>$C80*(1+SUM($D$72:BA$72))*BA$71</f>
        <v>1960.520833333333</v>
      </c>
      <c r="BB80" s="58">
        <f>$C80*(1+SUM($D$72:BB$72))*BB$71</f>
        <v>1963.5416666666665</v>
      </c>
      <c r="BC80" s="58">
        <f>$C80*(1+SUM($D$72:BC$72))*BC$71</f>
        <v>1966.5625</v>
      </c>
      <c r="BD80" s="58">
        <f>$C80*(1+SUM($D$72:BD$72))*BD$71</f>
        <v>1969.5833333333333</v>
      </c>
      <c r="BE80" s="58">
        <f>$C80*(1+SUM($D$72:BE$72))*BE$71</f>
        <v>1972.6041666666663</v>
      </c>
      <c r="BF80" s="58">
        <f>$C80*(1+SUM($D$72:BF$72))*BF$71</f>
        <v>1975.6249999999998</v>
      </c>
      <c r="BG80" s="58">
        <f>$C80*(1+SUM($D$72:BG$72))*BG$71</f>
        <v>1978.6458333333333</v>
      </c>
      <c r="BH80" s="58">
        <f>$C80*(1+SUM($D$72:BH$72))*BH$71</f>
        <v>1981.6666666666665</v>
      </c>
      <c r="BI80" s="58">
        <f>$C80*(1+SUM($D$72:BI$72))*BI$71</f>
        <v>1984.6875</v>
      </c>
      <c r="BJ80" s="58">
        <f>$C80*(1+SUM($D$72:BJ$72))*BJ$71</f>
        <v>1987.708333333333</v>
      </c>
      <c r="BK80" s="58">
        <f>$C80*(1+SUM($D$72:BK$72))*BK$71</f>
        <v>1990.7291666666663</v>
      </c>
      <c r="BL80" s="58">
        <f>$C80*(1+SUM($D$72:BL$72))*BL$71</f>
        <v>1993.7499999999998</v>
      </c>
      <c r="BM80" s="58">
        <f>$C80*(1+SUM($D$72:BM$72))*BM$71</f>
        <v>1996.7708333333333</v>
      </c>
      <c r="BN80" s="58">
        <f>$C80*(1+SUM($D$72:BN$72))*BN$71</f>
        <v>1999.7916666666665</v>
      </c>
      <c r="BO80" s="58">
        <f>$C80*(1+SUM($D$72:BO$72))*BO$71</f>
        <v>2002.8125</v>
      </c>
      <c r="BP80" s="58">
        <f>$C80*(1+SUM($D$72:BP$72))*BP$71</f>
        <v>2005.833333333333</v>
      </c>
      <c r="BQ80" s="58">
        <f>$C80*(1+SUM($D$72:BQ$72))*BQ$71</f>
        <v>2008.8541666666663</v>
      </c>
      <c r="BR80" s="58">
        <f>$C80*(1+SUM($D$72:BR$72))*BR$71</f>
        <v>2011.8749999999998</v>
      </c>
      <c r="BS80" s="58">
        <f>$C80*(1+SUM($D$72:BS$72))*BS$71</f>
        <v>2014.8958333333333</v>
      </c>
      <c r="BT80" s="58">
        <f>$C80*(1+SUM($D$72:BT$72))*BT$71</f>
        <v>2017.9166666666665</v>
      </c>
      <c r="BU80" s="58">
        <f>$C80*(1+SUM($D$72:BU$72))*BU$71</f>
        <v>2020.9374999999995</v>
      </c>
      <c r="BV80" s="58">
        <f>$C80*(1+SUM($D$72:BV$72))*BV$71</f>
        <v>2023.958333333333</v>
      </c>
      <c r="BW80" s="58">
        <f>$C80*(1+SUM($D$72:BW$72))*BW$71</f>
        <v>2026.9791666666663</v>
      </c>
      <c r="BX80" s="58">
        <f>$C80*(1+SUM($D$72:BX$72))*BX$71</f>
        <v>2029.9999999999998</v>
      </c>
      <c r="BY80" s="58">
        <f>$C80*(1+SUM($D$72:BY$72))*BY$71</f>
        <v>2033.0208333333333</v>
      </c>
      <c r="BZ80" s="58">
        <f>$C80*(1+SUM($D$72:BZ$72))*BZ$71</f>
        <v>2036.0416666666663</v>
      </c>
      <c r="CA80" s="58">
        <f>$C80*(1+SUM($D$72:CA$72))*CA$71</f>
        <v>2039.0624999999995</v>
      </c>
      <c r="CB80" s="58">
        <f>$C80*(1+SUM($D$72:CB$72))*CB$71</f>
        <v>2042.083333333333</v>
      </c>
      <c r="CC80" s="58">
        <f>$C80*(1+SUM($D$72:CC$72))*CC$71</f>
        <v>2045.1041666666665</v>
      </c>
      <c r="CD80" s="58">
        <f>$C80*(1+SUM($D$72:CD$72))*CD$71</f>
        <v>2048.125</v>
      </c>
      <c r="CE80" s="58">
        <f>$C80*(1+SUM($D$72:CE$72))*CE$71</f>
        <v>2051.145833333333</v>
      </c>
      <c r="CF80" s="58">
        <f>$C80*(1+SUM($D$72:CF$72))*CF$71</f>
        <v>2054.1666666666665</v>
      </c>
      <c r="CG80" s="58">
        <f>$C80*(1+SUM($D$72:CG$72))*CG$71</f>
        <v>2057.1874999999995</v>
      </c>
      <c r="CH80" s="58">
        <f>$C80*(1+SUM($D$72:CH$72))*CH$71</f>
        <v>2060.208333333333</v>
      </c>
      <c r="CI80" s="58">
        <f>$C80*(1+SUM($D$72:CI$72))*CI$71</f>
        <v>2063.2291666666665</v>
      </c>
      <c r="CJ80" s="58">
        <f>$C80*(1+SUM($D$72:CJ$72))*CJ$71</f>
        <v>2066.25</v>
      </c>
      <c r="CK80" s="58">
        <f>$C80*(1+SUM($D$72:CK$72))*CK$71</f>
        <v>2069.270833333333</v>
      </c>
      <c r="CL80" s="58">
        <f>$C80*(1+SUM($D$72:CL$72))*CL$71</f>
        <v>2072.2916666666665</v>
      </c>
      <c r="CM80" s="58">
        <f>$C80*(1+SUM($D$72:CM$72))*CM$71</f>
        <v>2075.3125</v>
      </c>
      <c r="CN80" s="58">
        <f>$C80*(1+SUM($D$72:CN$72))*CN$71</f>
        <v>2078.3333333333335</v>
      </c>
      <c r="CO80" s="58">
        <f>$C80*(1+SUM($D$72:CO$72))*CO$71</f>
        <v>2081.354166666667</v>
      </c>
      <c r="CP80" s="58">
        <f>$C80*(1+SUM($D$72:CP$72))*CP$71</f>
        <v>2084.375</v>
      </c>
      <c r="CQ80" s="58">
        <f>$C80*(1+SUM($D$72:CQ$72))*CQ$71</f>
        <v>2087.395833333333</v>
      </c>
      <c r="CR80" s="58">
        <f>$C80*(1+SUM($D$72:CR$72))*CR$71</f>
        <v>2090.4166666666665</v>
      </c>
      <c r="CS80" s="58">
        <f>$C80*(1+SUM($D$72:CS$72))*CS$71</f>
        <v>2093.4375</v>
      </c>
      <c r="CT80" s="58">
        <f>$C80*(1+SUM($D$72:CT$72))*CT$71</f>
        <v>2096.4583333333335</v>
      </c>
      <c r="CU80" s="58">
        <f>$C80*(1+SUM($D$72:CU$72))*CU$71</f>
        <v>2099.479166666667</v>
      </c>
      <c r="CV80" s="58">
        <f>$C80*(1+SUM($D$72:CV$72))*CV$71</f>
        <v>2102.5000000000005</v>
      </c>
      <c r="CW80" s="58">
        <f>$C80*(1+SUM($D$72:CW$72))*CW$71</f>
        <v>2105.5208333333335</v>
      </c>
      <c r="CX80" s="58">
        <f>$C80*(1+SUM($D$72:CX$72))*CX$71</f>
        <v>2108.5416666666665</v>
      </c>
      <c r="CY80" s="58">
        <f>$C80*(1+SUM($D$72:CY$72))*CY$71</f>
        <v>2111.5625</v>
      </c>
      <c r="CZ80" s="58">
        <f>$C80*(1+SUM($D$72:CZ$72))*CZ$71</f>
        <v>2114.5833333333335</v>
      </c>
      <c r="DA80" s="58">
        <f>$C80*(1+SUM($D$72:DA$72))*DA$71</f>
        <v>2117.604166666667</v>
      </c>
      <c r="DB80" s="58">
        <f>$C80*(1+SUM($D$72:DB$72))*DB$71</f>
        <v>2120.6250000000005</v>
      </c>
      <c r="DC80" s="58">
        <f>$C80*(1+SUM($D$72:DC$72))*DC$71</f>
        <v>2123.6458333333335</v>
      </c>
      <c r="DD80" s="58">
        <f>$C80*(1+SUM($D$72:DD$72))*DD$71</f>
        <v>2126.666666666667</v>
      </c>
      <c r="DE80" s="58">
        <f>$C80*(1+SUM($D$72:DE$72))*DE$71</f>
        <v>2129.6875000000005</v>
      </c>
      <c r="DF80" s="58">
        <f>$C80*(1+SUM($D$72:DF$72))*DF$71</f>
        <v>2132.7083333333335</v>
      </c>
      <c r="DG80" s="58">
        <f>$C80*(1+SUM($D$72:DG$72))*DG$71</f>
        <v>2135.729166666667</v>
      </c>
      <c r="DH80" s="58">
        <f>$C80*(1+SUM($D$72:DH$72))*DH$71</f>
        <v>2138.7500000000005</v>
      </c>
      <c r="DI80" s="58">
        <f>$C80*(1+SUM($D$72:DI$72))*DI$71</f>
        <v>2141.7708333333335</v>
      </c>
      <c r="DJ80" s="58">
        <f>$C80*(1+SUM($D$72:DJ$72))*DJ$71</f>
        <v>2144.791666666667</v>
      </c>
      <c r="DK80" s="58">
        <f>$C80*(1+SUM($D$72:DK$72))*DK$71</f>
        <v>2147.8125000000005</v>
      </c>
      <c r="DL80" s="58">
        <f>$C80*(1+SUM($D$72:DL$72))*DL$71</f>
        <v>2150.8333333333339</v>
      </c>
      <c r="DM80" s="58">
        <f>$C80*(1+SUM($D$72:DM$72))*DM$71</f>
        <v>2153.854166666667</v>
      </c>
      <c r="DN80" s="58">
        <f>$C80*(1+SUM($D$72:DN$72))*DN$71</f>
        <v>2156.8750000000005</v>
      </c>
      <c r="DO80" s="58">
        <f>$C80*(1+SUM($D$72:DO$72))*DO$71</f>
        <v>2159.8958333333335</v>
      </c>
      <c r="DP80" s="58">
        <f>$C80*(1+SUM($D$72:DP$72))*DP$71</f>
        <v>2162.916666666667</v>
      </c>
      <c r="DQ80" s="58">
        <f>$C80*(1+SUM($D$72:DQ$72))*DQ$71</f>
        <v>2165.9375000000005</v>
      </c>
      <c r="DR80" s="58">
        <f>$C80*(1+SUM($D$72:DR$72))*DR$71</f>
        <v>2168.9583333333339</v>
      </c>
      <c r="DS80" s="58">
        <f>$C80*(1+SUM($D$72:DS$72))*DS$71</f>
        <v>2171.9791666666674</v>
      </c>
      <c r="DT80" s="136">
        <f>$C80*(1+SUM($D$72:DT$72))*DT$71</f>
        <v>2175.0000000000009</v>
      </c>
      <c r="DV80" s="135">
        <f t="shared" si="270"/>
        <v>0</v>
      </c>
      <c r="DW80" s="58">
        <f t="shared" si="270"/>
        <v>0</v>
      </c>
      <c r="DX80" s="58">
        <f t="shared" si="270"/>
        <v>0</v>
      </c>
      <c r="DY80" s="58">
        <f t="shared" si="270"/>
        <v>13385.3125</v>
      </c>
      <c r="DZ80" s="58">
        <f t="shared" si="270"/>
        <v>23290.625</v>
      </c>
      <c r="EA80" s="58">
        <f t="shared" si="270"/>
        <v>23725.625</v>
      </c>
      <c r="EB80" s="58">
        <f t="shared" si="270"/>
        <v>24160.625</v>
      </c>
      <c r="EC80" s="58">
        <f t="shared" si="270"/>
        <v>24595.624999999996</v>
      </c>
      <c r="ED80" s="58">
        <f t="shared" si="270"/>
        <v>25030.625</v>
      </c>
      <c r="EE80" s="58">
        <f t="shared" si="270"/>
        <v>25465.625</v>
      </c>
      <c r="EF80" s="136">
        <f t="shared" si="270"/>
        <v>25900.625000000004</v>
      </c>
    </row>
    <row r="81" spans="1:136" s="49" customFormat="1" ht="15.75" customHeight="1">
      <c r="A81" s="59"/>
      <c r="B81" s="253" t="s">
        <v>298</v>
      </c>
      <c r="C81" s="222">
        <f>'PERPETUITY MIDDLEMAN INPUT TAB'!C52*'Unit Mix '!$E$84/12</f>
        <v>6041.666666666667</v>
      </c>
      <c r="D81" s="58">
        <f ca="1">$C81*(1+SUM($D$72:D$72))*D$70</f>
        <v>0</v>
      </c>
      <c r="E81" s="58">
        <f ca="1">$C81*(1+SUM($D$72:E$72))*E$70</f>
        <v>0</v>
      </c>
      <c r="F81" s="58">
        <f ca="1">$C81*(1+SUM($D$72:F$72))*F$70</f>
        <v>0</v>
      </c>
      <c r="G81" s="58">
        <f ca="1">$C81*(1+SUM($D$72:G$72))*G$70</f>
        <v>0</v>
      </c>
      <c r="H81" s="58">
        <f ca="1">$C81*(1+SUM($D$72:H$72))*H$70</f>
        <v>0</v>
      </c>
      <c r="I81" s="58">
        <f ca="1">$C81*(1+SUM($D$72:I$72))*I$70</f>
        <v>0</v>
      </c>
      <c r="J81" s="58">
        <f ca="1">$C81*(1+SUM($D$72:J$72))*J$70</f>
        <v>0</v>
      </c>
      <c r="K81" s="58">
        <f ca="1">$C81*(1+SUM($D$72:K$72))*K$70</f>
        <v>0</v>
      </c>
      <c r="L81" s="58">
        <f ca="1">$C81*(1+SUM($D$72:L$72))*L$70</f>
        <v>0</v>
      </c>
      <c r="M81" s="58">
        <f ca="1">$C81*(1+SUM($D$72:M$72))*M$70</f>
        <v>0</v>
      </c>
      <c r="N81" s="58">
        <f ca="1">$C81*(1+SUM($D$72:N$72))*N$70</f>
        <v>0</v>
      </c>
      <c r="O81" s="58">
        <f ca="1">$C81*(1+SUM($D$72:O$72))*O$70</f>
        <v>0</v>
      </c>
      <c r="P81" s="58">
        <f ca="1">$C81*(1+SUM($D$72:P$72))*P$70</f>
        <v>0</v>
      </c>
      <c r="Q81" s="58">
        <f ca="1">$C81*(1+SUM($D$72:Q$72))*Q$70</f>
        <v>0</v>
      </c>
      <c r="R81" s="58">
        <f ca="1">$C81*(1+SUM($D$72:R$72))*R$70</f>
        <v>562.05808080808094</v>
      </c>
      <c r="S81" s="58">
        <f ca="1">$C81*(1+SUM($D$72:S$72))*S$70</f>
        <v>1125.9469696969697</v>
      </c>
      <c r="T81" s="58">
        <f ca="1">$C81*(1+SUM($D$72:T$72))*T$70</f>
        <v>1691.6666666666667</v>
      </c>
      <c r="U81" s="58">
        <f ca="1">$C81*(1+SUM($D$72:U$72))*U$70</f>
        <v>2259.2171717171718</v>
      </c>
      <c r="V81" s="58">
        <f ca="1">$C81*(1+SUM($D$72:V$72))*V$70</f>
        <v>2828.598484848485</v>
      </c>
      <c r="W81" s="58">
        <f ca="1">$C81*(1+SUM($D$72:W$72))*W$70</f>
        <v>3399.8106060606069</v>
      </c>
      <c r="X81" s="58">
        <f ca="1">$C81*(1+SUM($D$72:X$72))*X$70</f>
        <v>3972.8535353535367</v>
      </c>
      <c r="Y81" s="58">
        <f ca="1">$C81*(1+SUM($D$72:Y$72))*Y$70</f>
        <v>4547.7272727272739</v>
      </c>
      <c r="Z81" s="58">
        <f ca="1">$C81*(1+SUM($D$72:Z$72))*Z$70</f>
        <v>5124.4318181818189</v>
      </c>
      <c r="AA81" s="58">
        <f ca="1">$C81*(1+SUM($D$72:AA$72))*AA$70</f>
        <v>5702.9671717171732</v>
      </c>
      <c r="AB81" s="58">
        <f ca="1">$C81*(1+SUM($D$72:AB$72))*AB$70</f>
        <v>6283.3333333333358</v>
      </c>
      <c r="AC81" s="58">
        <f ca="1">$C81*(1+SUM($D$72:AC$72))*AC$70</f>
        <v>6293.4027777777801</v>
      </c>
      <c r="AD81" s="58">
        <f ca="1">$C81*(1+SUM($D$72:AD$72))*AD$70</f>
        <v>6303.4722222222235</v>
      </c>
      <c r="AE81" s="58">
        <f ca="1">$C81*(1+SUM($D$72:AE$72))*AE$70</f>
        <v>6313.5416666666688</v>
      </c>
      <c r="AF81" s="58">
        <f ca="1">$C81*(1+SUM($D$72:AF$72))*AF$70</f>
        <v>6323.6111111111131</v>
      </c>
      <c r="AG81" s="58">
        <f ca="1">$C81*(1+SUM($D$72:AG$72))*AG$70</f>
        <v>6333.6805555555575</v>
      </c>
      <c r="AH81" s="58">
        <f ca="1">$C81*(1+SUM($D$72:AH$72))*AH$70</f>
        <v>6343.7500000000027</v>
      </c>
      <c r="AI81" s="58">
        <f ca="1">$C81*(1+SUM($D$72:AI$72))*AI$70</f>
        <v>6353.8194444444462</v>
      </c>
      <c r="AJ81" s="58">
        <f ca="1">$C81*(1+SUM($D$72:AJ$72))*AJ$70</f>
        <v>6363.8888888888905</v>
      </c>
      <c r="AK81" s="58">
        <f ca="1">$C81*(1+SUM($D$72:AK$72))*AK$70</f>
        <v>6373.9583333333348</v>
      </c>
      <c r="AL81" s="58">
        <f ca="1">$C81*(1+SUM($D$72:AL$72))*AL$70</f>
        <v>6384.0277777777801</v>
      </c>
      <c r="AM81" s="58">
        <f ca="1">$C81*(1+SUM($D$72:AM$72))*AM$70</f>
        <v>6394.0972222222244</v>
      </c>
      <c r="AN81" s="58">
        <f ca="1">$C81*(1+SUM($D$72:AN$72))*AN$70</f>
        <v>6404.1666666666688</v>
      </c>
      <c r="AO81" s="58">
        <f ca="1">$C81*(1+SUM($D$72:AO$72))*AO$70</f>
        <v>6414.2361111111122</v>
      </c>
      <c r="AP81" s="58">
        <f ca="1">$C81*(1+SUM($D$72:AP$72))*AP$70</f>
        <v>6424.3055555555575</v>
      </c>
      <c r="AQ81" s="58">
        <f ca="1">$C81*(1+SUM($D$72:AQ$72))*AQ$70</f>
        <v>6434.3750000000018</v>
      </c>
      <c r="AR81" s="58">
        <f ca="1">$C81*(1+SUM($D$72:AR$72))*AR$70</f>
        <v>6444.4444444444462</v>
      </c>
      <c r="AS81" s="58">
        <f ca="1">$C81*(1+SUM($D$72:AS$72))*AS$70</f>
        <v>6454.5138888888914</v>
      </c>
      <c r="AT81" s="58">
        <f ca="1">$C81*(1+SUM($D$72:AT$72))*AT$70</f>
        <v>6464.5833333333348</v>
      </c>
      <c r="AU81" s="58">
        <f ca="1">$C81*(1+SUM($D$72:AU$72))*AU$70</f>
        <v>6474.6527777777792</v>
      </c>
      <c r="AV81" s="58">
        <f ca="1">$C81*(1+SUM($D$72:AV$72))*AV$70</f>
        <v>6484.7222222222235</v>
      </c>
      <c r="AW81" s="58">
        <f ca="1">$C81*(1+SUM($D$72:AW$72))*AW$70</f>
        <v>6494.7916666666688</v>
      </c>
      <c r="AX81" s="58">
        <f ca="1">$C81*(1+SUM($D$72:AX$72))*AX$70</f>
        <v>6504.8611111111131</v>
      </c>
      <c r="AY81" s="58">
        <f ca="1">$C81*(1+SUM($D$72:AY$72))*AY$70</f>
        <v>6514.9305555555566</v>
      </c>
      <c r="AZ81" s="58">
        <f ca="1">$C81*(1+SUM($D$72:AZ$72))*AZ$70</f>
        <v>6525.0000000000009</v>
      </c>
      <c r="BA81" s="58">
        <f ca="1">$C81*(1+SUM($D$72:BA$72))*BA$70</f>
        <v>6535.0694444444462</v>
      </c>
      <c r="BB81" s="58">
        <f ca="1">$C81*(1+SUM($D$72:BB$72))*BB$70</f>
        <v>6545.1388888888905</v>
      </c>
      <c r="BC81" s="58">
        <f ca="1">$C81*(1+SUM($D$72:BC$72))*BC$70</f>
        <v>6555.2083333333348</v>
      </c>
      <c r="BD81" s="58">
        <f ca="1">$C81*(1+SUM($D$72:BD$72))*BD$70</f>
        <v>6565.2777777777801</v>
      </c>
      <c r="BE81" s="58">
        <f ca="1">$C81*(1+SUM($D$72:BE$72))*BE$70</f>
        <v>6575.3472222222235</v>
      </c>
      <c r="BF81" s="58">
        <f ca="1">$C81*(1+SUM($D$72:BF$72))*BF$70</f>
        <v>6585.4166666666679</v>
      </c>
      <c r="BG81" s="58">
        <f ca="1">$C81*(1+SUM($D$72:BG$72))*BG$70</f>
        <v>6595.4861111111122</v>
      </c>
      <c r="BH81" s="58">
        <f ca="1">$C81*(1+SUM($D$72:BH$72))*BH$70</f>
        <v>6605.5555555555575</v>
      </c>
      <c r="BI81" s="58">
        <f ca="1">$C81*(1+SUM($D$72:BI$72))*BI$70</f>
        <v>6615.6250000000018</v>
      </c>
      <c r="BJ81" s="58">
        <f ca="1">$C81*(1+SUM($D$72:BJ$72))*BJ$70</f>
        <v>6625.6944444444453</v>
      </c>
      <c r="BK81" s="58">
        <f ca="1">$C81*(1+SUM($D$72:BK$72))*BK$70</f>
        <v>6635.7638888888896</v>
      </c>
      <c r="BL81" s="58">
        <f ca="1">$C81*(1+SUM($D$72:BL$72))*BL$70</f>
        <v>6645.8333333333348</v>
      </c>
      <c r="BM81" s="58">
        <f ca="1">$C81*(1+SUM($D$72:BM$72))*BM$70</f>
        <v>6655.9027777777792</v>
      </c>
      <c r="BN81" s="58">
        <f ca="1">$C81*(1+SUM($D$72:BN$72))*BN$70</f>
        <v>6665.9722222222244</v>
      </c>
      <c r="BO81" s="58">
        <f ca="1">$C81*(1+SUM($D$72:BO$72))*BO$70</f>
        <v>6676.0416666666688</v>
      </c>
      <c r="BP81" s="58">
        <f ca="1">$C81*(1+SUM($D$72:BP$72))*BP$70</f>
        <v>6686.1111111111122</v>
      </c>
      <c r="BQ81" s="58">
        <f ca="1">$C81*(1+SUM($D$72:BQ$72))*BQ$70</f>
        <v>6696.1805555555566</v>
      </c>
      <c r="BR81" s="58">
        <f ca="1">$C81*(1+SUM($D$72:BR$72))*BR$70</f>
        <v>6706.2500000000018</v>
      </c>
      <c r="BS81" s="58">
        <f ca="1">$C81*(1+SUM($D$72:BS$72))*BS$70</f>
        <v>6716.3194444444462</v>
      </c>
      <c r="BT81" s="58">
        <f ca="1">$C81*(1+SUM($D$72:BT$72))*BT$70</f>
        <v>6726.3888888888905</v>
      </c>
      <c r="BU81" s="58">
        <f ca="1">$C81*(1+SUM($D$72:BU$72))*BU$70</f>
        <v>6736.4583333333339</v>
      </c>
      <c r="BV81" s="58">
        <f ca="1">$C81*(1+SUM($D$72:BV$72))*BV$70</f>
        <v>6746.5277777777792</v>
      </c>
      <c r="BW81" s="58">
        <f ca="1">$C81*(1+SUM($D$72:BW$72))*BW$70</f>
        <v>6756.5972222222235</v>
      </c>
      <c r="BX81" s="58">
        <f ca="1">$C81*(1+SUM($D$72:BX$72))*BX$70</f>
        <v>6766.6666666666679</v>
      </c>
      <c r="BY81" s="58">
        <f ca="1">$C81*(1+SUM($D$72:BY$72))*BY$70</f>
        <v>6776.7361111111131</v>
      </c>
      <c r="BZ81" s="58">
        <f ca="1">$C81*(1+SUM($D$72:BZ$72))*BZ$70</f>
        <v>6786.8055555555566</v>
      </c>
      <c r="CA81" s="58">
        <f ca="1">$C81*(1+SUM($D$72:CA$72))*CA$70</f>
        <v>6796.8750000000009</v>
      </c>
      <c r="CB81" s="58">
        <f ca="1">$C81*(1+SUM($D$72:CB$72))*CB$70</f>
        <v>6806.9444444444453</v>
      </c>
      <c r="CC81" s="58">
        <f ca="1">$C81*(1+SUM($D$72:CC$72))*CC$70</f>
        <v>6817.0138888888905</v>
      </c>
      <c r="CD81" s="58">
        <f ca="1">$C81*(1+SUM($D$72:CD$72))*CD$70</f>
        <v>6827.0833333333348</v>
      </c>
      <c r="CE81" s="58">
        <f ca="1">$C81*(1+SUM($D$72:CE$72))*CE$70</f>
        <v>6837.1527777777792</v>
      </c>
      <c r="CF81" s="58">
        <f ca="1">$C81*(1+SUM($D$72:CF$72))*CF$70</f>
        <v>6847.2222222222244</v>
      </c>
      <c r="CG81" s="58">
        <f ca="1">$C81*(1+SUM($D$72:CG$72))*CG$70</f>
        <v>6857.2916666666679</v>
      </c>
      <c r="CH81" s="58">
        <f ca="1">$C81*(1+SUM($D$72:CH$72))*CH$70</f>
        <v>6867.3611111111122</v>
      </c>
      <c r="CI81" s="58">
        <f ca="1">$C81*(1+SUM($D$72:CI$72))*CI$70</f>
        <v>6877.4305555555566</v>
      </c>
      <c r="CJ81" s="58">
        <f ca="1">$C81*(1+SUM($D$72:CJ$72))*CJ$70</f>
        <v>6887.5000000000018</v>
      </c>
      <c r="CK81" s="58">
        <f ca="1">$C81*(1+SUM($D$72:CK$72))*CK$70</f>
        <v>6897.5694444444462</v>
      </c>
      <c r="CL81" s="58">
        <f ca="1">$C81*(1+SUM($D$72:CL$72))*CL$70</f>
        <v>6907.6388888888905</v>
      </c>
      <c r="CM81" s="58">
        <f ca="1">$C81*(1+SUM($D$72:CM$72))*CM$70</f>
        <v>6917.7083333333358</v>
      </c>
      <c r="CN81" s="58">
        <f ca="1">$C81*(1+SUM($D$72:CN$72))*CN$70</f>
        <v>6927.7777777777801</v>
      </c>
      <c r="CO81" s="58">
        <f ca="1">$C81*(1+SUM($D$72:CO$72))*CO$70</f>
        <v>6937.8472222222254</v>
      </c>
      <c r="CP81" s="58">
        <f ca="1">$C81*(1+SUM($D$72:CP$72))*CP$70</f>
        <v>6947.9166666666679</v>
      </c>
      <c r="CQ81" s="58">
        <f ca="1">$C81*(1+SUM($D$72:CQ$72))*CQ$70</f>
        <v>6957.9861111111131</v>
      </c>
      <c r="CR81" s="58">
        <f ca="1">$C81*(1+SUM($D$72:CR$72))*CR$70</f>
        <v>6968.0555555555575</v>
      </c>
      <c r="CS81" s="58">
        <f ca="1">$C81*(1+SUM($D$72:CS$72))*CS$70</f>
        <v>6978.1250000000027</v>
      </c>
      <c r="CT81" s="58">
        <f ca="1">$C81*(1+SUM($D$72:CT$72))*CT$70</f>
        <v>6988.1944444444471</v>
      </c>
      <c r="CU81" s="58">
        <f ca="1">$C81*(1+SUM($D$72:CU$72))*CU$70</f>
        <v>6998.2638888888914</v>
      </c>
      <c r="CV81" s="58">
        <f ca="1">$C81*(1+SUM($D$72:CV$72))*CV$70</f>
        <v>7008.3333333333367</v>
      </c>
      <c r="CW81" s="58">
        <f ca="1">$C81*(1+SUM($D$72:CW$72))*CW$70</f>
        <v>7018.4027777777801</v>
      </c>
      <c r="CX81" s="58">
        <f ca="1">$C81*(1+SUM($D$72:CX$72))*CX$70</f>
        <v>7028.4722222222244</v>
      </c>
      <c r="CY81" s="58">
        <f ca="1">$C81*(1+SUM($D$72:CY$72))*CY$70</f>
        <v>7038.5416666666688</v>
      </c>
      <c r="CZ81" s="58">
        <f ca="1">$C81*(1+SUM($D$72:CZ$72))*CZ$70</f>
        <v>7048.611111111114</v>
      </c>
      <c r="DA81" s="58">
        <f ca="1">$C81*(1+SUM($D$72:DA$72))*DA$70</f>
        <v>7058.6805555555584</v>
      </c>
      <c r="DB81" s="58">
        <f ca="1">$C81*(1+SUM($D$72:DB$72))*DB$70</f>
        <v>7068.7500000000027</v>
      </c>
      <c r="DC81" s="58">
        <f ca="1">$C81*(1+SUM($D$72:DC$72))*DC$70</f>
        <v>7078.819444444448</v>
      </c>
      <c r="DD81" s="58">
        <f ca="1">$C81*(1+SUM($D$72:DD$72))*DD$70</f>
        <v>7088.8888888888923</v>
      </c>
      <c r="DE81" s="58">
        <f ca="1">$C81*(1+SUM($D$72:DE$72))*DE$70</f>
        <v>7098.9583333333367</v>
      </c>
      <c r="DF81" s="58">
        <f ca="1">$C81*(1+SUM($D$72:DF$72))*DF$70</f>
        <v>7109.0277777777801</v>
      </c>
      <c r="DG81" s="58">
        <f ca="1">$C81*(1+SUM($D$72:DG$72))*DG$70</f>
        <v>7119.0972222222254</v>
      </c>
      <c r="DH81" s="58">
        <f ca="1">$C81*(1+SUM($D$72:DH$72))*DH$70</f>
        <v>7129.1666666666697</v>
      </c>
      <c r="DI81" s="58">
        <f ca="1">$C81*(1+SUM($D$72:DI$72))*DI$70</f>
        <v>7139.236111111114</v>
      </c>
      <c r="DJ81" s="58">
        <f ca="1">$C81*(1+SUM($D$72:DJ$72))*DJ$70</f>
        <v>7149.3055555555593</v>
      </c>
      <c r="DK81" s="58">
        <f ca="1">$C81*(1+SUM($D$72:DK$72))*DK$70</f>
        <v>7159.3750000000036</v>
      </c>
      <c r="DL81" s="58">
        <f ca="1">$C81*(1+SUM($D$72:DL$72))*DL$70</f>
        <v>7169.4444444444489</v>
      </c>
      <c r="DM81" s="58">
        <f ca="1">$C81*(1+SUM($D$72:DM$72))*DM$70</f>
        <v>7179.5138888888914</v>
      </c>
      <c r="DN81" s="58">
        <f ca="1">$C81*(1+SUM($D$72:DN$72))*DN$70</f>
        <v>7189.5833333333367</v>
      </c>
      <c r="DO81" s="58">
        <f ca="1">$C81*(1+SUM($D$72:DO$72))*DO$70</f>
        <v>7199.652777777781</v>
      </c>
      <c r="DP81" s="58">
        <f ca="1">$C81*(1+SUM($D$72:DP$72))*DP$70</f>
        <v>7209.7222222222263</v>
      </c>
      <c r="DQ81" s="58">
        <f ca="1">$C81*(1+SUM($D$72:DQ$72))*DQ$70</f>
        <v>7219.7916666666706</v>
      </c>
      <c r="DR81" s="58">
        <f ca="1">$C81*(1+SUM($D$72:DR$72))*DR$70</f>
        <v>7229.861111111115</v>
      </c>
      <c r="DS81" s="58">
        <f ca="1">$C81*(1+SUM($D$72:DS$72))*DS$70</f>
        <v>7239.9305555555602</v>
      </c>
      <c r="DT81" s="136">
        <f ca="1">$C81*(1+SUM($D$72:DT$72))*DT$70</f>
        <v>7250.0000000000045</v>
      </c>
      <c r="DV81" s="135">
        <f t="shared" ref="DV81:EF81" ca="1" si="272">SUMIF($D$4:$DT$4,DV$4,$D81:$DT81)</f>
        <v>0</v>
      </c>
      <c r="DW81" s="58">
        <f t="shared" ca="1" si="272"/>
        <v>0</v>
      </c>
      <c r="DX81" s="58">
        <f t="shared" ca="1" si="272"/>
        <v>37498.611111111124</v>
      </c>
      <c r="DY81" s="58">
        <f t="shared" ca="1" si="272"/>
        <v>76185.416666666686</v>
      </c>
      <c r="DZ81" s="58">
        <f t="shared" ca="1" si="272"/>
        <v>77635.416666666701</v>
      </c>
      <c r="EA81" s="58">
        <f t="shared" ca="1" si="272"/>
        <v>79085.416666666672</v>
      </c>
      <c r="EB81" s="58">
        <f t="shared" ca="1" si="272"/>
        <v>80535.416666666686</v>
      </c>
      <c r="EC81" s="58">
        <f t="shared" ca="1" si="272"/>
        <v>81985.416666666686</v>
      </c>
      <c r="ED81" s="58">
        <f t="shared" ca="1" si="272"/>
        <v>83435.416666666686</v>
      </c>
      <c r="EE81" s="58">
        <f t="shared" ca="1" si="272"/>
        <v>84885.416666666686</v>
      </c>
      <c r="EF81" s="136">
        <f t="shared" ca="1" si="272"/>
        <v>86335.416666666715</v>
      </c>
    </row>
    <row r="82" spans="1:136" s="49" customFormat="1" ht="15.75" customHeight="1">
      <c r="A82" s="59"/>
      <c r="B82" s="253" t="s">
        <v>530</v>
      </c>
      <c r="C82" s="222">
        <f>'PERPETUITY MIDDLEMAN INPUT TAB'!C53*'Unit Mix '!$E$84/12</f>
        <v>3020.8333333333335</v>
      </c>
      <c r="D82" s="58">
        <f>$C82*(1+SUM($D$72:D$72))*D$71</f>
        <v>0</v>
      </c>
      <c r="E82" s="58">
        <f>$C82*(1+SUM($D$72:E$72))*E$71</f>
        <v>0</v>
      </c>
      <c r="F82" s="58">
        <f>$C82*(1+SUM($D$72:F$72))*F$71</f>
        <v>0</v>
      </c>
      <c r="G82" s="58">
        <f>$C82*(1+SUM($D$72:G$72))*G$71</f>
        <v>0</v>
      </c>
      <c r="H82" s="58">
        <f>$C82*(1+SUM($D$72:H$72))*H$71</f>
        <v>0</v>
      </c>
      <c r="I82" s="58">
        <f>$C82*(1+SUM($D$72:I$72))*I$71</f>
        <v>0</v>
      </c>
      <c r="J82" s="58">
        <f>$C82*(1+SUM($D$72:J$72))*J$71</f>
        <v>0</v>
      </c>
      <c r="K82" s="58">
        <f>$C82*(1+SUM($D$72:K$72))*K$71</f>
        <v>0</v>
      </c>
      <c r="L82" s="58">
        <f>$C82*(1+SUM($D$72:L$72))*L$71</f>
        <v>0</v>
      </c>
      <c r="M82" s="58">
        <f>$C82*(1+SUM($D$72:M$72))*M$71</f>
        <v>0</v>
      </c>
      <c r="N82" s="58">
        <f>$C82*(1+SUM($D$72:N$72))*N$71</f>
        <v>0</v>
      </c>
      <c r="O82" s="58">
        <f>$C82*(1+SUM($D$72:O$72))*O$71</f>
        <v>0</v>
      </c>
      <c r="P82" s="58">
        <f>$C82*(1+SUM($D$72:P$72))*P$71</f>
        <v>0</v>
      </c>
      <c r="Q82" s="58">
        <f>$C82*(1+SUM($D$72:Q$72))*Q$71</f>
        <v>0</v>
      </c>
      <c r="R82" s="58">
        <f>$C82*(1+SUM($D$72:R$72))*R$71</f>
        <v>0</v>
      </c>
      <c r="S82" s="58">
        <f>$C82*(1+SUM($D$72:S$72))*S$71</f>
        <v>0</v>
      </c>
      <c r="T82" s="58">
        <f>$C82*(1+SUM($D$72:T$72))*T$71</f>
        <v>0</v>
      </c>
      <c r="U82" s="58">
        <f>$C82*(1+SUM($D$72:U$72))*U$71</f>
        <v>0</v>
      </c>
      <c r="V82" s="58">
        <f>$C82*(1+SUM($D$72:V$72))*V$71</f>
        <v>0</v>
      </c>
      <c r="W82" s="58">
        <f>$C82*(1+SUM($D$72:W$72))*W$71</f>
        <v>0</v>
      </c>
      <c r="X82" s="58">
        <f>$C82*(1+SUM($D$72:X$72))*X$71</f>
        <v>0</v>
      </c>
      <c r="Y82" s="58">
        <f>$C82*(1+SUM($D$72:Y$72))*Y$71</f>
        <v>0</v>
      </c>
      <c r="Z82" s="58">
        <f>$C82*(1+SUM($D$72:Z$72))*Z$71</f>
        <v>0</v>
      </c>
      <c r="AA82" s="58">
        <f>$C82*(1+SUM($D$72:AA$72))*AA$71</f>
        <v>0</v>
      </c>
      <c r="AB82" s="58">
        <f>$C82*(1+SUM($D$72:AB$72))*AB$71</f>
        <v>0</v>
      </c>
      <c r="AC82" s="58">
        <f>$C82*(1+SUM($D$72:AC$72))*AC$71</f>
        <v>0</v>
      </c>
      <c r="AD82" s="58">
        <f>$C82*(1+SUM($D$72:AD$72))*AD$71</f>
        <v>0</v>
      </c>
      <c r="AE82" s="58">
        <f>$C82*(1+SUM($D$72:AE$72))*AE$71</f>
        <v>0</v>
      </c>
      <c r="AF82" s="58">
        <f>$C82*(1+SUM($D$72:AF$72))*AF$71</f>
        <v>0</v>
      </c>
      <c r="AG82" s="58">
        <f>$C82*(1+SUM($D$72:AG$72))*AG$71</f>
        <v>0</v>
      </c>
      <c r="AH82" s="58">
        <f>$C82*(1+SUM($D$72:AH$72))*AH$71</f>
        <v>3171.8750000000005</v>
      </c>
      <c r="AI82" s="58">
        <f>$C82*(1+SUM($D$72:AI$72))*AI$71</f>
        <v>3176.9097222222222</v>
      </c>
      <c r="AJ82" s="58">
        <f>$C82*(1+SUM($D$72:AJ$72))*AJ$71</f>
        <v>3181.9444444444443</v>
      </c>
      <c r="AK82" s="58">
        <f>$C82*(1+SUM($D$72:AK$72))*AK$71</f>
        <v>3186.9791666666665</v>
      </c>
      <c r="AL82" s="58">
        <f>$C82*(1+SUM($D$72:AL$72))*AL$71</f>
        <v>3192.0138888888891</v>
      </c>
      <c r="AM82" s="58">
        <f>$C82*(1+SUM($D$72:AM$72))*AM$71</f>
        <v>3197.0486111111113</v>
      </c>
      <c r="AN82" s="58">
        <f>$C82*(1+SUM($D$72:AN$72))*AN$71</f>
        <v>3202.0833333333335</v>
      </c>
      <c r="AO82" s="58">
        <f>$C82*(1+SUM($D$72:AO$72))*AO$71</f>
        <v>3207.1180555555552</v>
      </c>
      <c r="AP82" s="58">
        <f>$C82*(1+SUM($D$72:AP$72))*AP$71</f>
        <v>3212.1527777777778</v>
      </c>
      <c r="AQ82" s="58">
        <f>$C82*(1+SUM($D$72:AQ$72))*AQ$71</f>
        <v>3217.1875</v>
      </c>
      <c r="AR82" s="58">
        <f>$C82*(1+SUM($D$72:AR$72))*AR$71</f>
        <v>3222.2222222222222</v>
      </c>
      <c r="AS82" s="58">
        <f>$C82*(1+SUM($D$72:AS$72))*AS$71</f>
        <v>3227.2569444444448</v>
      </c>
      <c r="AT82" s="58">
        <f>$C82*(1+SUM($D$72:AT$72))*AT$71</f>
        <v>3232.2916666666665</v>
      </c>
      <c r="AU82" s="58">
        <f>$C82*(1+SUM($D$72:AU$72))*AU$71</f>
        <v>3237.3263888888887</v>
      </c>
      <c r="AV82" s="58">
        <f>$C82*(1+SUM($D$72:AV$72))*AV$71</f>
        <v>3242.3611111111109</v>
      </c>
      <c r="AW82" s="58">
        <f>$C82*(1+SUM($D$72:AW$72))*AW$71</f>
        <v>3247.3958333333335</v>
      </c>
      <c r="AX82" s="58">
        <f>$C82*(1+SUM($D$72:AX$72))*AX$71</f>
        <v>3252.4305555555557</v>
      </c>
      <c r="AY82" s="58">
        <f>$C82*(1+SUM($D$72:AY$72))*AY$71</f>
        <v>3257.4652777777774</v>
      </c>
      <c r="AZ82" s="58">
        <f>$C82*(1+SUM($D$72:AZ$72))*AZ$71</f>
        <v>3262.4999999999995</v>
      </c>
      <c r="BA82" s="58">
        <f>$C82*(1+SUM($D$72:BA$72))*BA$71</f>
        <v>3267.5347222222222</v>
      </c>
      <c r="BB82" s="58">
        <f>$C82*(1+SUM($D$72:BB$72))*BB$71</f>
        <v>3272.5694444444443</v>
      </c>
      <c r="BC82" s="58">
        <f>$C82*(1+SUM($D$72:BC$72))*BC$71</f>
        <v>3277.6041666666665</v>
      </c>
      <c r="BD82" s="58">
        <f>$C82*(1+SUM($D$72:BD$72))*BD$71</f>
        <v>3282.6388888888891</v>
      </c>
      <c r="BE82" s="58">
        <f>$C82*(1+SUM($D$72:BE$72))*BE$71</f>
        <v>3287.6736111111109</v>
      </c>
      <c r="BF82" s="58">
        <f>$C82*(1+SUM($D$72:BF$72))*BF$71</f>
        <v>3292.708333333333</v>
      </c>
      <c r="BG82" s="58">
        <f>$C82*(1+SUM($D$72:BG$72))*BG$71</f>
        <v>3297.7430555555552</v>
      </c>
      <c r="BH82" s="58">
        <f>$C82*(1+SUM($D$72:BH$72))*BH$71</f>
        <v>3302.7777777777778</v>
      </c>
      <c r="BI82" s="58">
        <f>$C82*(1+SUM($D$72:BI$72))*BI$71</f>
        <v>3307.8125</v>
      </c>
      <c r="BJ82" s="58">
        <f>$C82*(1+SUM($D$72:BJ$72))*BJ$71</f>
        <v>3312.8472222222217</v>
      </c>
      <c r="BK82" s="58">
        <f>$C82*(1+SUM($D$72:BK$72))*BK$71</f>
        <v>3317.8819444444439</v>
      </c>
      <c r="BL82" s="58">
        <f>$C82*(1+SUM($D$72:BL$72))*BL$71</f>
        <v>3322.9166666666665</v>
      </c>
      <c r="BM82" s="58">
        <f>$C82*(1+SUM($D$72:BM$72))*BM$71</f>
        <v>3327.9513888888887</v>
      </c>
      <c r="BN82" s="58">
        <f>$C82*(1+SUM($D$72:BN$72))*BN$71</f>
        <v>3332.9861111111113</v>
      </c>
      <c r="BO82" s="58">
        <f>$C82*(1+SUM($D$72:BO$72))*BO$71</f>
        <v>3338.0208333333335</v>
      </c>
      <c r="BP82" s="58">
        <f>$C82*(1+SUM($D$72:BP$72))*BP$71</f>
        <v>3343.0555555555552</v>
      </c>
      <c r="BQ82" s="58">
        <f>$C82*(1+SUM($D$72:BQ$72))*BQ$71</f>
        <v>3348.0902777777774</v>
      </c>
      <c r="BR82" s="58">
        <f>$C82*(1+SUM($D$72:BR$72))*BR$71</f>
        <v>3353.125</v>
      </c>
      <c r="BS82" s="58">
        <f>$C82*(1+SUM($D$72:BS$72))*BS$71</f>
        <v>3358.1597222222222</v>
      </c>
      <c r="BT82" s="58">
        <f>$C82*(1+SUM($D$72:BT$72))*BT$71</f>
        <v>3363.1944444444443</v>
      </c>
      <c r="BU82" s="58">
        <f>$C82*(1+SUM($D$72:BU$72))*BU$71</f>
        <v>3368.2291666666661</v>
      </c>
      <c r="BV82" s="58">
        <f>$C82*(1+SUM($D$72:BV$72))*BV$71</f>
        <v>3373.2638888888887</v>
      </c>
      <c r="BW82" s="58">
        <f>$C82*(1+SUM($D$72:BW$72))*BW$71</f>
        <v>3378.2986111111109</v>
      </c>
      <c r="BX82" s="58">
        <f>$C82*(1+SUM($D$72:BX$72))*BX$71</f>
        <v>3383.333333333333</v>
      </c>
      <c r="BY82" s="58">
        <f>$C82*(1+SUM($D$72:BY$72))*BY$71</f>
        <v>3388.3680555555557</v>
      </c>
      <c r="BZ82" s="58">
        <f>$C82*(1+SUM($D$72:BZ$72))*BZ$71</f>
        <v>3393.4027777777774</v>
      </c>
      <c r="CA82" s="58">
        <f>$C82*(1+SUM($D$72:CA$72))*CA$71</f>
        <v>3398.4374999999995</v>
      </c>
      <c r="CB82" s="58">
        <f>$C82*(1+SUM($D$72:CB$72))*CB$71</f>
        <v>3403.4722222222217</v>
      </c>
      <c r="CC82" s="58">
        <f>$C82*(1+SUM($D$72:CC$72))*CC$71</f>
        <v>3408.5069444444443</v>
      </c>
      <c r="CD82" s="58">
        <f>$C82*(1+SUM($D$72:CD$72))*CD$71</f>
        <v>3413.5416666666665</v>
      </c>
      <c r="CE82" s="58">
        <f>$C82*(1+SUM($D$72:CE$72))*CE$71</f>
        <v>3418.5763888888887</v>
      </c>
      <c r="CF82" s="58">
        <f>$C82*(1+SUM($D$72:CF$72))*CF$71</f>
        <v>3423.6111111111113</v>
      </c>
      <c r="CG82" s="58">
        <f>$C82*(1+SUM($D$72:CG$72))*CG$71</f>
        <v>3428.645833333333</v>
      </c>
      <c r="CH82" s="58">
        <f>$C82*(1+SUM($D$72:CH$72))*CH$71</f>
        <v>3433.6805555555552</v>
      </c>
      <c r="CI82" s="58">
        <f>$C82*(1+SUM($D$72:CI$72))*CI$71</f>
        <v>3438.7152777777774</v>
      </c>
      <c r="CJ82" s="58">
        <f>$C82*(1+SUM($D$72:CJ$72))*CJ$71</f>
        <v>3443.75</v>
      </c>
      <c r="CK82" s="58">
        <f>$C82*(1+SUM($D$72:CK$72))*CK$71</f>
        <v>3448.7847222222222</v>
      </c>
      <c r="CL82" s="58">
        <f>$C82*(1+SUM($D$72:CL$72))*CL$71</f>
        <v>3453.8194444444443</v>
      </c>
      <c r="CM82" s="58">
        <f>$C82*(1+SUM($D$72:CM$72))*CM$71</f>
        <v>3458.854166666667</v>
      </c>
      <c r="CN82" s="58">
        <f>$C82*(1+SUM($D$72:CN$72))*CN$71</f>
        <v>3463.8888888888891</v>
      </c>
      <c r="CO82" s="58">
        <f>$C82*(1+SUM($D$72:CO$72))*CO$71</f>
        <v>3468.9236111111118</v>
      </c>
      <c r="CP82" s="58">
        <f>$C82*(1+SUM($D$72:CP$72))*CP$71</f>
        <v>3473.958333333333</v>
      </c>
      <c r="CQ82" s="58">
        <f>$C82*(1+SUM($D$72:CQ$72))*CQ$71</f>
        <v>3478.9930555555557</v>
      </c>
      <c r="CR82" s="58">
        <f>$C82*(1+SUM($D$72:CR$72))*CR$71</f>
        <v>3484.0277777777778</v>
      </c>
      <c r="CS82" s="58">
        <f>$C82*(1+SUM($D$72:CS$72))*CS$71</f>
        <v>3489.0625000000005</v>
      </c>
      <c r="CT82" s="58">
        <f>$C82*(1+SUM($D$72:CT$72))*CT$71</f>
        <v>3494.0972222222226</v>
      </c>
      <c r="CU82" s="58">
        <f>$C82*(1+SUM($D$72:CU$72))*CU$71</f>
        <v>3499.1319444444448</v>
      </c>
      <c r="CV82" s="58">
        <f>$C82*(1+SUM($D$72:CV$72))*CV$71</f>
        <v>3504.1666666666674</v>
      </c>
      <c r="CW82" s="58">
        <f>$C82*(1+SUM($D$72:CW$72))*CW$71</f>
        <v>3509.2013888888891</v>
      </c>
      <c r="CX82" s="58">
        <f>$C82*(1+SUM($D$72:CX$72))*CX$71</f>
        <v>3514.2361111111113</v>
      </c>
      <c r="CY82" s="58">
        <f>$C82*(1+SUM($D$72:CY$72))*CY$71</f>
        <v>3519.2708333333335</v>
      </c>
      <c r="CZ82" s="58">
        <f>$C82*(1+SUM($D$72:CZ$72))*CZ$71</f>
        <v>3524.3055555555561</v>
      </c>
      <c r="DA82" s="58">
        <f>$C82*(1+SUM($D$72:DA$72))*DA$71</f>
        <v>3529.3402777777783</v>
      </c>
      <c r="DB82" s="58">
        <f>$C82*(1+SUM($D$72:DB$72))*DB$71</f>
        <v>3534.3750000000005</v>
      </c>
      <c r="DC82" s="58">
        <f>$C82*(1+SUM($D$72:DC$72))*DC$71</f>
        <v>3539.4097222222231</v>
      </c>
      <c r="DD82" s="58">
        <f>$C82*(1+SUM($D$72:DD$72))*DD$71</f>
        <v>3544.4444444444453</v>
      </c>
      <c r="DE82" s="58">
        <f>$C82*(1+SUM($D$72:DE$72))*DE$71</f>
        <v>3549.4791666666674</v>
      </c>
      <c r="DF82" s="58">
        <f>$C82*(1+SUM($D$72:DF$72))*DF$71</f>
        <v>3554.5138888888891</v>
      </c>
      <c r="DG82" s="58">
        <f>$C82*(1+SUM($D$72:DG$72))*DG$71</f>
        <v>3559.5486111111118</v>
      </c>
      <c r="DH82" s="58">
        <f>$C82*(1+SUM($D$72:DH$72))*DH$71</f>
        <v>3564.5833333333339</v>
      </c>
      <c r="DI82" s="58">
        <f>$C82*(1+SUM($D$72:DI$72))*DI$71</f>
        <v>3569.6180555555561</v>
      </c>
      <c r="DJ82" s="58">
        <f>$C82*(1+SUM($D$72:DJ$72))*DJ$71</f>
        <v>3574.6527777777787</v>
      </c>
      <c r="DK82" s="58">
        <f>$C82*(1+SUM($D$72:DK$72))*DK$71</f>
        <v>3579.6875000000009</v>
      </c>
      <c r="DL82" s="58">
        <f>$C82*(1+SUM($D$72:DL$72))*DL$71</f>
        <v>3584.7222222222235</v>
      </c>
      <c r="DM82" s="58">
        <f>$C82*(1+SUM($D$72:DM$72))*DM$71</f>
        <v>3589.7569444444448</v>
      </c>
      <c r="DN82" s="58">
        <f>$C82*(1+SUM($D$72:DN$72))*DN$71</f>
        <v>3594.7916666666674</v>
      </c>
      <c r="DO82" s="58">
        <f>$C82*(1+SUM($D$72:DO$72))*DO$71</f>
        <v>3599.8263888888896</v>
      </c>
      <c r="DP82" s="58">
        <f>$C82*(1+SUM($D$72:DP$72))*DP$71</f>
        <v>3604.8611111111122</v>
      </c>
      <c r="DQ82" s="58">
        <f>$C82*(1+SUM($D$72:DQ$72))*DQ$71</f>
        <v>3609.8958333333344</v>
      </c>
      <c r="DR82" s="58">
        <f>$C82*(1+SUM($D$72:DR$72))*DR$71</f>
        <v>3614.9305555555566</v>
      </c>
      <c r="DS82" s="58">
        <f>$C82*(1+SUM($D$72:DS$72))*DS$71</f>
        <v>3619.9652777777792</v>
      </c>
      <c r="DT82" s="136">
        <f>$C82*(1+SUM($D$72:DT$72))*DT$71</f>
        <v>3625.0000000000014</v>
      </c>
      <c r="DV82" s="135">
        <f t="shared" si="270"/>
        <v>0</v>
      </c>
      <c r="DW82" s="58">
        <f t="shared" si="270"/>
        <v>0</v>
      </c>
      <c r="DX82" s="58">
        <f t="shared" si="270"/>
        <v>0</v>
      </c>
      <c r="DY82" s="58">
        <f t="shared" si="270"/>
        <v>22308.854166666668</v>
      </c>
      <c r="DZ82" s="58">
        <f t="shared" si="270"/>
        <v>38817.708333333328</v>
      </c>
      <c r="EA82" s="58">
        <f t="shared" si="270"/>
        <v>39542.708333333328</v>
      </c>
      <c r="EB82" s="58">
        <f t="shared" si="270"/>
        <v>40267.708333333336</v>
      </c>
      <c r="EC82" s="58">
        <f t="shared" si="270"/>
        <v>40992.708333333328</v>
      </c>
      <c r="ED82" s="58">
        <f t="shared" si="270"/>
        <v>41717.708333333328</v>
      </c>
      <c r="EE82" s="58">
        <f t="shared" si="270"/>
        <v>42442.708333333336</v>
      </c>
      <c r="EF82" s="136">
        <f t="shared" si="270"/>
        <v>43167.70833333335</v>
      </c>
    </row>
    <row r="83" spans="1:136" s="49" customFormat="1" ht="15.75" customHeight="1">
      <c r="A83" s="59"/>
      <c r="B83" s="253" t="s">
        <v>531</v>
      </c>
      <c r="C83" s="222">
        <f>'PERPETUITY MIDDLEMAN INPUT TAB'!C54*'Unit Mix '!$E$84/12</f>
        <v>3625</v>
      </c>
      <c r="D83" s="58">
        <f>$C83*(1+SUM($D$72:D$72))*D$71</f>
        <v>0</v>
      </c>
      <c r="E83" s="58">
        <f>$C83*(1+SUM($D$72:E$72))*E$71</f>
        <v>0</v>
      </c>
      <c r="F83" s="58">
        <f>$C83*(1+SUM($D$72:F$72))*F$71</f>
        <v>0</v>
      </c>
      <c r="G83" s="58">
        <f>$C83*(1+SUM($D$72:G$72))*G$71</f>
        <v>0</v>
      </c>
      <c r="H83" s="58">
        <f>$C83*(1+SUM($D$72:H$72))*H$71</f>
        <v>0</v>
      </c>
      <c r="I83" s="58">
        <f>$C83*(1+SUM($D$72:I$72))*I$71</f>
        <v>0</v>
      </c>
      <c r="J83" s="58">
        <f>$C83*(1+SUM($D$72:J$72))*J$71</f>
        <v>0</v>
      </c>
      <c r="K83" s="58">
        <f>$C83*(1+SUM($D$72:K$72))*K$71</f>
        <v>0</v>
      </c>
      <c r="L83" s="58">
        <f>$C83*(1+SUM($D$72:L$72))*L$71</f>
        <v>0</v>
      </c>
      <c r="M83" s="58">
        <f>$C83*(1+SUM($D$72:M$72))*M$71</f>
        <v>0</v>
      </c>
      <c r="N83" s="58">
        <f>$C83*(1+SUM($D$72:N$72))*N$71</f>
        <v>0</v>
      </c>
      <c r="O83" s="58">
        <f>$C83*(1+SUM($D$72:O$72))*O$71</f>
        <v>0</v>
      </c>
      <c r="P83" s="58">
        <f>$C83*(1+SUM($D$72:P$72))*P$71</f>
        <v>0</v>
      </c>
      <c r="Q83" s="58">
        <f>$C83*(1+SUM($D$72:Q$72))*Q$71</f>
        <v>0</v>
      </c>
      <c r="R83" s="58">
        <f>$C83*(1+SUM($D$72:R$72))*R$71</f>
        <v>0</v>
      </c>
      <c r="S83" s="58">
        <f>$C83*(1+SUM($D$72:S$72))*S$71</f>
        <v>0</v>
      </c>
      <c r="T83" s="58">
        <f>$C83*(1+SUM($D$72:T$72))*T$71</f>
        <v>0</v>
      </c>
      <c r="U83" s="58">
        <f>$C83*(1+SUM($D$72:U$72))*U$71</f>
        <v>0</v>
      </c>
      <c r="V83" s="58">
        <f>$C83*(1+SUM($D$72:V$72))*V$71</f>
        <v>0</v>
      </c>
      <c r="W83" s="58">
        <f>$C83*(1+SUM($D$72:W$72))*W$71</f>
        <v>0</v>
      </c>
      <c r="X83" s="58">
        <f>$C83*(1+SUM($D$72:X$72))*X$71</f>
        <v>0</v>
      </c>
      <c r="Y83" s="58">
        <f>$C83*(1+SUM($D$72:Y$72))*Y$71</f>
        <v>0</v>
      </c>
      <c r="Z83" s="58">
        <f>$C83*(1+SUM($D$72:Z$72))*Z$71</f>
        <v>0</v>
      </c>
      <c r="AA83" s="58">
        <f>$C83*(1+SUM($D$72:AA$72))*AA$71</f>
        <v>0</v>
      </c>
      <c r="AB83" s="58">
        <f>$C83*(1+SUM($D$72:AB$72))*AB$71</f>
        <v>0</v>
      </c>
      <c r="AC83" s="58">
        <f>$C83*(1+SUM($D$72:AC$72))*AC$71</f>
        <v>0</v>
      </c>
      <c r="AD83" s="58">
        <f>$C83*(1+SUM($D$72:AD$72))*AD$71</f>
        <v>0</v>
      </c>
      <c r="AE83" s="58">
        <f>$C83*(1+SUM($D$72:AE$72))*AE$71</f>
        <v>0</v>
      </c>
      <c r="AF83" s="58">
        <f>$C83*(1+SUM($D$72:AF$72))*AF$71</f>
        <v>0</v>
      </c>
      <c r="AG83" s="58">
        <f>$C83*(1+SUM($D$72:AG$72))*AG$71</f>
        <v>0</v>
      </c>
      <c r="AH83" s="58">
        <f>$C83*(1+SUM($D$72:AH$72))*AH$71</f>
        <v>3806.25</v>
      </c>
      <c r="AI83" s="58">
        <f>$C83*(1+SUM($D$72:AI$72))*AI$71</f>
        <v>3812.2916666666661</v>
      </c>
      <c r="AJ83" s="58">
        <f>$C83*(1+SUM($D$72:AJ$72))*AJ$71</f>
        <v>3818.333333333333</v>
      </c>
      <c r="AK83" s="58">
        <f>$C83*(1+SUM($D$72:AK$72))*AK$71</f>
        <v>3824.375</v>
      </c>
      <c r="AL83" s="58">
        <f>$C83*(1+SUM($D$72:AL$72))*AL$71</f>
        <v>3830.4166666666665</v>
      </c>
      <c r="AM83" s="58">
        <f>$C83*(1+SUM($D$72:AM$72))*AM$71</f>
        <v>3836.4583333333335</v>
      </c>
      <c r="AN83" s="58">
        <f>$C83*(1+SUM($D$72:AN$72))*AN$71</f>
        <v>3842.5</v>
      </c>
      <c r="AO83" s="58">
        <f>$C83*(1+SUM($D$72:AO$72))*AO$71</f>
        <v>3848.5416666666661</v>
      </c>
      <c r="AP83" s="58">
        <f>$C83*(1+SUM($D$72:AP$72))*AP$71</f>
        <v>3854.583333333333</v>
      </c>
      <c r="AQ83" s="58">
        <f>$C83*(1+SUM($D$72:AQ$72))*AQ$71</f>
        <v>3860.625</v>
      </c>
      <c r="AR83" s="58">
        <f>$C83*(1+SUM($D$72:AR$72))*AR$71</f>
        <v>3866.6666666666665</v>
      </c>
      <c r="AS83" s="58">
        <f>$C83*(1+SUM($D$72:AS$72))*AS$71</f>
        <v>3872.7083333333335</v>
      </c>
      <c r="AT83" s="58">
        <f>$C83*(1+SUM($D$72:AT$72))*AT$71</f>
        <v>3878.7499999999995</v>
      </c>
      <c r="AU83" s="58">
        <f>$C83*(1+SUM($D$72:AU$72))*AU$71</f>
        <v>3884.7916666666661</v>
      </c>
      <c r="AV83" s="58">
        <f>$C83*(1+SUM($D$72:AV$72))*AV$71</f>
        <v>3890.833333333333</v>
      </c>
      <c r="AW83" s="58">
        <f>$C83*(1+SUM($D$72:AW$72))*AW$71</f>
        <v>3896.875</v>
      </c>
      <c r="AX83" s="58">
        <f>$C83*(1+SUM($D$72:AX$72))*AX$71</f>
        <v>3902.9166666666665</v>
      </c>
      <c r="AY83" s="58">
        <f>$C83*(1+SUM($D$72:AY$72))*AY$71</f>
        <v>3908.9583333333326</v>
      </c>
      <c r="AZ83" s="58">
        <f>$C83*(1+SUM($D$72:AZ$72))*AZ$71</f>
        <v>3914.9999999999995</v>
      </c>
      <c r="BA83" s="58">
        <f>$C83*(1+SUM($D$72:BA$72))*BA$71</f>
        <v>3921.0416666666661</v>
      </c>
      <c r="BB83" s="58">
        <f>$C83*(1+SUM($D$72:BB$72))*BB$71</f>
        <v>3927.083333333333</v>
      </c>
      <c r="BC83" s="58">
        <f>$C83*(1+SUM($D$72:BC$72))*BC$71</f>
        <v>3933.125</v>
      </c>
      <c r="BD83" s="58">
        <f>$C83*(1+SUM($D$72:BD$72))*BD$71</f>
        <v>3939.1666666666665</v>
      </c>
      <c r="BE83" s="58">
        <f>$C83*(1+SUM($D$72:BE$72))*BE$71</f>
        <v>3945.2083333333326</v>
      </c>
      <c r="BF83" s="58">
        <f>$C83*(1+SUM($D$72:BF$72))*BF$71</f>
        <v>3951.2499999999995</v>
      </c>
      <c r="BG83" s="58">
        <f>$C83*(1+SUM($D$72:BG$72))*BG$71</f>
        <v>3957.2916666666665</v>
      </c>
      <c r="BH83" s="58">
        <f>$C83*(1+SUM($D$72:BH$72))*BH$71</f>
        <v>3963.333333333333</v>
      </c>
      <c r="BI83" s="58">
        <f>$C83*(1+SUM($D$72:BI$72))*BI$71</f>
        <v>3969.375</v>
      </c>
      <c r="BJ83" s="58">
        <f>$C83*(1+SUM($D$72:BJ$72))*BJ$71</f>
        <v>3975.4166666666661</v>
      </c>
      <c r="BK83" s="58">
        <f>$C83*(1+SUM($D$72:BK$72))*BK$71</f>
        <v>3981.4583333333326</v>
      </c>
      <c r="BL83" s="58">
        <f>$C83*(1+SUM($D$72:BL$72))*BL$71</f>
        <v>3987.4999999999995</v>
      </c>
      <c r="BM83" s="58">
        <f>$C83*(1+SUM($D$72:BM$72))*BM$71</f>
        <v>3993.5416666666665</v>
      </c>
      <c r="BN83" s="58">
        <f>$C83*(1+SUM($D$72:BN$72))*BN$71</f>
        <v>3999.583333333333</v>
      </c>
      <c r="BO83" s="58">
        <f>$C83*(1+SUM($D$72:BO$72))*BO$71</f>
        <v>4005.625</v>
      </c>
      <c r="BP83" s="58">
        <f>$C83*(1+SUM($D$72:BP$72))*BP$71</f>
        <v>4011.6666666666661</v>
      </c>
      <c r="BQ83" s="58">
        <f>$C83*(1+SUM($D$72:BQ$72))*BQ$71</f>
        <v>4017.7083333333326</v>
      </c>
      <c r="BR83" s="58">
        <f>$C83*(1+SUM($D$72:BR$72))*BR$71</f>
        <v>4023.7499999999995</v>
      </c>
      <c r="BS83" s="58">
        <f>$C83*(1+SUM($D$72:BS$72))*BS$71</f>
        <v>4029.7916666666665</v>
      </c>
      <c r="BT83" s="58">
        <f>$C83*(1+SUM($D$72:BT$72))*BT$71</f>
        <v>4035.833333333333</v>
      </c>
      <c r="BU83" s="58">
        <f>$C83*(1+SUM($D$72:BU$72))*BU$71</f>
        <v>4041.8749999999991</v>
      </c>
      <c r="BV83" s="58">
        <f>$C83*(1+SUM($D$72:BV$72))*BV$71</f>
        <v>4047.9166666666661</v>
      </c>
      <c r="BW83" s="58">
        <f>$C83*(1+SUM($D$72:BW$72))*BW$71</f>
        <v>4053.9583333333326</v>
      </c>
      <c r="BX83" s="58">
        <f>$C83*(1+SUM($D$72:BX$72))*BX$71</f>
        <v>4059.9999999999995</v>
      </c>
      <c r="BY83" s="58">
        <f>$C83*(1+SUM($D$72:BY$72))*BY$71</f>
        <v>4066.0416666666665</v>
      </c>
      <c r="BZ83" s="58">
        <f>$C83*(1+SUM($D$72:BZ$72))*BZ$71</f>
        <v>4072.0833333333326</v>
      </c>
      <c r="CA83" s="58">
        <f>$C83*(1+SUM($D$72:CA$72))*CA$71</f>
        <v>4078.1249999999991</v>
      </c>
      <c r="CB83" s="58">
        <f>$C83*(1+SUM($D$72:CB$72))*CB$71</f>
        <v>4084.1666666666661</v>
      </c>
      <c r="CC83" s="58">
        <f>$C83*(1+SUM($D$72:CC$72))*CC$71</f>
        <v>4090.208333333333</v>
      </c>
      <c r="CD83" s="58">
        <f>$C83*(1+SUM($D$72:CD$72))*CD$71</f>
        <v>4096.25</v>
      </c>
      <c r="CE83" s="58">
        <f>$C83*(1+SUM($D$72:CE$72))*CE$71</f>
        <v>4102.2916666666661</v>
      </c>
      <c r="CF83" s="58">
        <f>$C83*(1+SUM($D$72:CF$72))*CF$71</f>
        <v>4108.333333333333</v>
      </c>
      <c r="CG83" s="58">
        <f>$C83*(1+SUM($D$72:CG$72))*CG$71</f>
        <v>4114.3749999999991</v>
      </c>
      <c r="CH83" s="58">
        <f>$C83*(1+SUM($D$72:CH$72))*CH$71</f>
        <v>4120.4166666666661</v>
      </c>
      <c r="CI83" s="58">
        <f>$C83*(1+SUM($D$72:CI$72))*CI$71</f>
        <v>4126.458333333333</v>
      </c>
      <c r="CJ83" s="58">
        <f>$C83*(1+SUM($D$72:CJ$72))*CJ$71</f>
        <v>4132.5</v>
      </c>
      <c r="CK83" s="58">
        <f>$C83*(1+SUM($D$72:CK$72))*CK$71</f>
        <v>4138.5416666666661</v>
      </c>
      <c r="CL83" s="58">
        <f>$C83*(1+SUM($D$72:CL$72))*CL$71</f>
        <v>4144.583333333333</v>
      </c>
      <c r="CM83" s="58">
        <f>$C83*(1+SUM($D$72:CM$72))*CM$71</f>
        <v>4150.625</v>
      </c>
      <c r="CN83" s="58">
        <f>$C83*(1+SUM($D$72:CN$72))*CN$71</f>
        <v>4156.666666666667</v>
      </c>
      <c r="CO83" s="58">
        <f>$C83*(1+SUM($D$72:CO$72))*CO$71</f>
        <v>4162.7083333333339</v>
      </c>
      <c r="CP83" s="58">
        <f>$C83*(1+SUM($D$72:CP$72))*CP$71</f>
        <v>4168.75</v>
      </c>
      <c r="CQ83" s="58">
        <f>$C83*(1+SUM($D$72:CQ$72))*CQ$71</f>
        <v>4174.7916666666661</v>
      </c>
      <c r="CR83" s="58">
        <f>$C83*(1+SUM($D$72:CR$72))*CR$71</f>
        <v>4180.833333333333</v>
      </c>
      <c r="CS83" s="58">
        <f>$C83*(1+SUM($D$72:CS$72))*CS$71</f>
        <v>4186.875</v>
      </c>
      <c r="CT83" s="58">
        <f>$C83*(1+SUM($D$72:CT$72))*CT$71</f>
        <v>4192.916666666667</v>
      </c>
      <c r="CU83" s="58">
        <f>$C83*(1+SUM($D$72:CU$72))*CU$71</f>
        <v>4198.9583333333339</v>
      </c>
      <c r="CV83" s="58">
        <f>$C83*(1+SUM($D$72:CV$72))*CV$71</f>
        <v>4205.0000000000009</v>
      </c>
      <c r="CW83" s="58">
        <f>$C83*(1+SUM($D$72:CW$72))*CW$71</f>
        <v>4211.041666666667</v>
      </c>
      <c r="CX83" s="58">
        <f>$C83*(1+SUM($D$72:CX$72))*CX$71</f>
        <v>4217.083333333333</v>
      </c>
      <c r="CY83" s="58">
        <f>$C83*(1+SUM($D$72:CY$72))*CY$71</f>
        <v>4223.125</v>
      </c>
      <c r="CZ83" s="58">
        <f>$C83*(1+SUM($D$72:CZ$72))*CZ$71</f>
        <v>4229.166666666667</v>
      </c>
      <c r="DA83" s="58">
        <f>$C83*(1+SUM($D$72:DA$72))*DA$71</f>
        <v>4235.2083333333339</v>
      </c>
      <c r="DB83" s="58">
        <f>$C83*(1+SUM($D$72:DB$72))*DB$71</f>
        <v>4241.2500000000009</v>
      </c>
      <c r="DC83" s="58">
        <f>$C83*(1+SUM($D$72:DC$72))*DC$71</f>
        <v>4247.291666666667</v>
      </c>
      <c r="DD83" s="58">
        <f>$C83*(1+SUM($D$72:DD$72))*DD$71</f>
        <v>4253.3333333333339</v>
      </c>
      <c r="DE83" s="58">
        <f>$C83*(1+SUM($D$72:DE$72))*DE$71</f>
        <v>4259.3750000000009</v>
      </c>
      <c r="DF83" s="58">
        <f>$C83*(1+SUM($D$72:DF$72))*DF$71</f>
        <v>4265.416666666667</v>
      </c>
      <c r="DG83" s="58">
        <f>$C83*(1+SUM($D$72:DG$72))*DG$71</f>
        <v>4271.4583333333339</v>
      </c>
      <c r="DH83" s="58">
        <f>$C83*(1+SUM($D$72:DH$72))*DH$71</f>
        <v>4277.5000000000009</v>
      </c>
      <c r="DI83" s="58">
        <f>$C83*(1+SUM($D$72:DI$72))*DI$71</f>
        <v>4283.541666666667</v>
      </c>
      <c r="DJ83" s="58">
        <f>$C83*(1+SUM($D$72:DJ$72))*DJ$71</f>
        <v>4289.5833333333339</v>
      </c>
      <c r="DK83" s="58">
        <f>$C83*(1+SUM($D$72:DK$72))*DK$71</f>
        <v>4295.6250000000009</v>
      </c>
      <c r="DL83" s="58">
        <f>$C83*(1+SUM($D$72:DL$72))*DL$71</f>
        <v>4301.6666666666679</v>
      </c>
      <c r="DM83" s="58">
        <f>$C83*(1+SUM($D$72:DM$72))*DM$71</f>
        <v>4307.7083333333339</v>
      </c>
      <c r="DN83" s="58">
        <f>$C83*(1+SUM($D$72:DN$72))*DN$71</f>
        <v>4313.7500000000009</v>
      </c>
      <c r="DO83" s="58">
        <f>$C83*(1+SUM($D$72:DO$72))*DO$71</f>
        <v>4319.791666666667</v>
      </c>
      <c r="DP83" s="58">
        <f>$C83*(1+SUM($D$72:DP$72))*DP$71</f>
        <v>4325.8333333333339</v>
      </c>
      <c r="DQ83" s="58">
        <f>$C83*(1+SUM($D$72:DQ$72))*DQ$71</f>
        <v>4331.8750000000009</v>
      </c>
      <c r="DR83" s="58">
        <f>$C83*(1+SUM($D$72:DR$72))*DR$71</f>
        <v>4337.9166666666679</v>
      </c>
      <c r="DS83" s="58">
        <f>$C83*(1+SUM($D$72:DS$72))*DS$71</f>
        <v>4343.9583333333348</v>
      </c>
      <c r="DT83" s="136">
        <f>$C83*(1+SUM($D$72:DT$72))*DT$71</f>
        <v>4350.0000000000018</v>
      </c>
      <c r="DV83" s="135">
        <f t="shared" si="270"/>
        <v>0</v>
      </c>
      <c r="DW83" s="58">
        <f t="shared" si="270"/>
        <v>0</v>
      </c>
      <c r="DX83" s="58">
        <f t="shared" si="270"/>
        <v>0</v>
      </c>
      <c r="DY83" s="58">
        <f t="shared" si="270"/>
        <v>26770.625</v>
      </c>
      <c r="DZ83" s="58">
        <f t="shared" si="270"/>
        <v>46581.25</v>
      </c>
      <c r="EA83" s="58">
        <f t="shared" si="270"/>
        <v>47451.25</v>
      </c>
      <c r="EB83" s="58">
        <f t="shared" si="270"/>
        <v>48321.25</v>
      </c>
      <c r="EC83" s="58">
        <f t="shared" si="270"/>
        <v>49191.249999999993</v>
      </c>
      <c r="ED83" s="58">
        <f t="shared" si="270"/>
        <v>50061.25</v>
      </c>
      <c r="EE83" s="58">
        <f t="shared" si="270"/>
        <v>50931.25</v>
      </c>
      <c r="EF83" s="136">
        <f t="shared" si="270"/>
        <v>51801.250000000007</v>
      </c>
    </row>
    <row r="84" spans="1:136" s="49" customFormat="1" ht="15.75" customHeight="1">
      <c r="A84" s="59"/>
      <c r="B84" s="253" t="s">
        <v>532</v>
      </c>
      <c r="C84" s="222">
        <f>'PERPETUITY MIDDLEMAN INPUT TAB'!C55*'Unit Mix '!$E$84/12</f>
        <v>0</v>
      </c>
      <c r="D84" s="58">
        <f ca="1">$C84*(1+SUM($D$72:D$72))*D$70</f>
        <v>0</v>
      </c>
      <c r="E84" s="58">
        <f ca="1">$C84*(1+SUM($D$72:E$72))*E$70</f>
        <v>0</v>
      </c>
      <c r="F84" s="58">
        <f ca="1">$C84*(1+SUM($D$72:F$72))*F$70</f>
        <v>0</v>
      </c>
      <c r="G84" s="58">
        <f ca="1">$C84*(1+SUM($D$72:G$72))*G$70</f>
        <v>0</v>
      </c>
      <c r="H84" s="58">
        <f ca="1">$C84*(1+SUM($D$72:H$72))*H$70</f>
        <v>0</v>
      </c>
      <c r="I84" s="58">
        <f ca="1">$C84*(1+SUM($D$72:I$72))*I$70</f>
        <v>0</v>
      </c>
      <c r="J84" s="58">
        <f ca="1">$C84*(1+SUM($D$72:J$72))*J$70</f>
        <v>0</v>
      </c>
      <c r="K84" s="58">
        <f ca="1">$C84*(1+SUM($D$72:K$72))*K$70</f>
        <v>0</v>
      </c>
      <c r="L84" s="58">
        <f ca="1">$C84*(1+SUM($D$72:L$72))*L$70</f>
        <v>0</v>
      </c>
      <c r="M84" s="58">
        <f ca="1">$C84*(1+SUM($D$72:M$72))*M$70</f>
        <v>0</v>
      </c>
      <c r="N84" s="58">
        <f ca="1">$C84*(1+SUM($D$72:N$72))*N$70</f>
        <v>0</v>
      </c>
      <c r="O84" s="58">
        <f ca="1">$C84*(1+SUM($D$72:O$72))*O$70</f>
        <v>0</v>
      </c>
      <c r="P84" s="58">
        <f ca="1">$C84*(1+SUM($D$72:P$72))*P$70</f>
        <v>0</v>
      </c>
      <c r="Q84" s="58">
        <f ca="1">$C84*(1+SUM($D$72:Q$72))*Q$70</f>
        <v>0</v>
      </c>
      <c r="R84" s="58">
        <f ca="1">$C84*(1+SUM($D$72:R$72))*R$70</f>
        <v>0</v>
      </c>
      <c r="S84" s="58">
        <f ca="1">$C84*(1+SUM($D$72:S$72))*S$70</f>
        <v>0</v>
      </c>
      <c r="T84" s="58">
        <f ca="1">$C84*(1+SUM($D$72:T$72))*T$70</f>
        <v>0</v>
      </c>
      <c r="U84" s="58">
        <f ca="1">$C84*(1+SUM($D$72:U$72))*U$70</f>
        <v>0</v>
      </c>
      <c r="V84" s="58">
        <f ca="1">$C84*(1+SUM($D$72:V$72))*V$70</f>
        <v>0</v>
      </c>
      <c r="W84" s="58">
        <f ca="1">$C84*(1+SUM($D$72:W$72))*W$70</f>
        <v>0</v>
      </c>
      <c r="X84" s="58">
        <f ca="1">$C84*(1+SUM($D$72:X$72))*X$70</f>
        <v>0</v>
      </c>
      <c r="Y84" s="58">
        <f ca="1">$C84*(1+SUM($D$72:Y$72))*Y$70</f>
        <v>0</v>
      </c>
      <c r="Z84" s="58">
        <f ca="1">$C84*(1+SUM($D$72:Z$72))*Z$70</f>
        <v>0</v>
      </c>
      <c r="AA84" s="58">
        <f ca="1">$C84*(1+SUM($D$72:AA$72))*AA$70</f>
        <v>0</v>
      </c>
      <c r="AB84" s="58">
        <f ca="1">$C84*(1+SUM($D$72:AB$72))*AB$70</f>
        <v>0</v>
      </c>
      <c r="AC84" s="58">
        <f ca="1">$C84*(1+SUM($D$72:AC$72))*AC$70</f>
        <v>0</v>
      </c>
      <c r="AD84" s="58">
        <f ca="1">$C84*(1+SUM($D$72:AD$72))*AD$70</f>
        <v>0</v>
      </c>
      <c r="AE84" s="58">
        <f ca="1">$C84*(1+SUM($D$72:AE$72))*AE$70</f>
        <v>0</v>
      </c>
      <c r="AF84" s="58">
        <f ca="1">$C84*(1+SUM($D$72:AF$72))*AF$70</f>
        <v>0</v>
      </c>
      <c r="AG84" s="58">
        <f ca="1">$C84*(1+SUM($D$72:AG$72))*AG$70</f>
        <v>0</v>
      </c>
      <c r="AH84" s="58">
        <f ca="1">$C84*(1+SUM($D$72:AH$72))*AH$70</f>
        <v>0</v>
      </c>
      <c r="AI84" s="58">
        <f ca="1">$C84*(1+SUM($D$72:AI$72))*AI$70</f>
        <v>0</v>
      </c>
      <c r="AJ84" s="58">
        <f ca="1">$C84*(1+SUM($D$72:AJ$72))*AJ$70</f>
        <v>0</v>
      </c>
      <c r="AK84" s="58">
        <f ca="1">$C84*(1+SUM($D$72:AK$72))*AK$70</f>
        <v>0</v>
      </c>
      <c r="AL84" s="58">
        <f ca="1">$C84*(1+SUM($D$72:AL$72))*AL$70</f>
        <v>0</v>
      </c>
      <c r="AM84" s="58">
        <f ca="1">$C84*(1+SUM($D$72:AM$72))*AM$70</f>
        <v>0</v>
      </c>
      <c r="AN84" s="58">
        <f ca="1">$C84*(1+SUM($D$72:AN$72))*AN$70</f>
        <v>0</v>
      </c>
      <c r="AO84" s="58">
        <f ca="1">$C84*(1+SUM($D$72:AO$72))*AO$70</f>
        <v>0</v>
      </c>
      <c r="AP84" s="58">
        <f ca="1">$C84*(1+SUM($D$72:AP$72))*AP$70</f>
        <v>0</v>
      </c>
      <c r="AQ84" s="58">
        <f ca="1">$C84*(1+SUM($D$72:AQ$72))*AQ$70</f>
        <v>0</v>
      </c>
      <c r="AR84" s="58">
        <f ca="1">$C84*(1+SUM($D$72:AR$72))*AR$70</f>
        <v>0</v>
      </c>
      <c r="AS84" s="58">
        <f ca="1">$C84*(1+SUM($D$72:AS$72))*AS$70</f>
        <v>0</v>
      </c>
      <c r="AT84" s="58">
        <f ca="1">$C84*(1+SUM($D$72:AT$72))*AT$70</f>
        <v>0</v>
      </c>
      <c r="AU84" s="58">
        <f ca="1">$C84*(1+SUM($D$72:AU$72))*AU$70</f>
        <v>0</v>
      </c>
      <c r="AV84" s="58">
        <f ca="1">$C84*(1+SUM($D$72:AV$72))*AV$70</f>
        <v>0</v>
      </c>
      <c r="AW84" s="58">
        <f ca="1">$C84*(1+SUM($D$72:AW$72))*AW$70</f>
        <v>0</v>
      </c>
      <c r="AX84" s="58">
        <f ca="1">$C84*(1+SUM($D$72:AX$72))*AX$70</f>
        <v>0</v>
      </c>
      <c r="AY84" s="58">
        <f ca="1">$C84*(1+SUM($D$72:AY$72))*AY$70</f>
        <v>0</v>
      </c>
      <c r="AZ84" s="58">
        <f ca="1">$C84*(1+SUM($D$72:AZ$72))*AZ$70</f>
        <v>0</v>
      </c>
      <c r="BA84" s="58">
        <f ca="1">$C84*(1+SUM($D$72:BA$72))*BA$70</f>
        <v>0</v>
      </c>
      <c r="BB84" s="58">
        <f ca="1">$C84*(1+SUM($D$72:BB$72))*BB$70</f>
        <v>0</v>
      </c>
      <c r="BC84" s="58">
        <f ca="1">$C84*(1+SUM($D$72:BC$72))*BC$70</f>
        <v>0</v>
      </c>
      <c r="BD84" s="58">
        <f ca="1">$C84*(1+SUM($D$72:BD$72))*BD$70</f>
        <v>0</v>
      </c>
      <c r="BE84" s="58">
        <f ca="1">$C84*(1+SUM($D$72:BE$72))*BE$70</f>
        <v>0</v>
      </c>
      <c r="BF84" s="58">
        <f ca="1">$C84*(1+SUM($D$72:BF$72))*BF$70</f>
        <v>0</v>
      </c>
      <c r="BG84" s="58">
        <f ca="1">$C84*(1+SUM($D$72:BG$72))*BG$70</f>
        <v>0</v>
      </c>
      <c r="BH84" s="58">
        <f ca="1">$C84*(1+SUM($D$72:BH$72))*BH$70</f>
        <v>0</v>
      </c>
      <c r="BI84" s="58">
        <f ca="1">$C84*(1+SUM($D$72:BI$72))*BI$70</f>
        <v>0</v>
      </c>
      <c r="BJ84" s="58">
        <f ca="1">$C84*(1+SUM($D$72:BJ$72))*BJ$70</f>
        <v>0</v>
      </c>
      <c r="BK84" s="58">
        <f ca="1">$C84*(1+SUM($D$72:BK$72))*BK$70</f>
        <v>0</v>
      </c>
      <c r="BL84" s="58">
        <f ca="1">$C84*(1+SUM($D$72:BL$72))*BL$70</f>
        <v>0</v>
      </c>
      <c r="BM84" s="58">
        <f ca="1">$C84*(1+SUM($D$72:BM$72))*BM$70</f>
        <v>0</v>
      </c>
      <c r="BN84" s="58">
        <f ca="1">$C84*(1+SUM($D$72:BN$72))*BN$70</f>
        <v>0</v>
      </c>
      <c r="BO84" s="58">
        <f ca="1">$C84*(1+SUM($D$72:BO$72))*BO$70</f>
        <v>0</v>
      </c>
      <c r="BP84" s="58">
        <f ca="1">$C84*(1+SUM($D$72:BP$72))*BP$70</f>
        <v>0</v>
      </c>
      <c r="BQ84" s="58">
        <f ca="1">$C84*(1+SUM($D$72:BQ$72))*BQ$70</f>
        <v>0</v>
      </c>
      <c r="BR84" s="58">
        <f ca="1">$C84*(1+SUM($D$72:BR$72))*BR$70</f>
        <v>0</v>
      </c>
      <c r="BS84" s="58">
        <f ca="1">$C84*(1+SUM($D$72:BS$72))*BS$70</f>
        <v>0</v>
      </c>
      <c r="BT84" s="58">
        <f ca="1">$C84*(1+SUM($D$72:BT$72))*BT$70</f>
        <v>0</v>
      </c>
      <c r="BU84" s="58">
        <f ca="1">$C84*(1+SUM($D$72:BU$72))*BU$70</f>
        <v>0</v>
      </c>
      <c r="BV84" s="58">
        <f ca="1">$C84*(1+SUM($D$72:BV$72))*BV$70</f>
        <v>0</v>
      </c>
      <c r="BW84" s="58">
        <f ca="1">$C84*(1+SUM($D$72:BW$72))*BW$70</f>
        <v>0</v>
      </c>
      <c r="BX84" s="58">
        <f ca="1">$C84*(1+SUM($D$72:BX$72))*BX$70</f>
        <v>0</v>
      </c>
      <c r="BY84" s="58">
        <f ca="1">$C84*(1+SUM($D$72:BY$72))*BY$70</f>
        <v>0</v>
      </c>
      <c r="BZ84" s="58">
        <f ca="1">$C84*(1+SUM($D$72:BZ$72))*BZ$70</f>
        <v>0</v>
      </c>
      <c r="CA84" s="58">
        <f ca="1">$C84*(1+SUM($D$72:CA$72))*CA$70</f>
        <v>0</v>
      </c>
      <c r="CB84" s="58">
        <f ca="1">$C84*(1+SUM($D$72:CB$72))*CB$70</f>
        <v>0</v>
      </c>
      <c r="CC84" s="58">
        <f ca="1">$C84*(1+SUM($D$72:CC$72))*CC$70</f>
        <v>0</v>
      </c>
      <c r="CD84" s="58">
        <f ca="1">$C84*(1+SUM($D$72:CD$72))*CD$70</f>
        <v>0</v>
      </c>
      <c r="CE84" s="58">
        <f ca="1">$C84*(1+SUM($D$72:CE$72))*CE$70</f>
        <v>0</v>
      </c>
      <c r="CF84" s="58">
        <f ca="1">$C84*(1+SUM($D$72:CF$72))*CF$70</f>
        <v>0</v>
      </c>
      <c r="CG84" s="58">
        <f ca="1">$C84*(1+SUM($D$72:CG$72))*CG$70</f>
        <v>0</v>
      </c>
      <c r="CH84" s="58">
        <f ca="1">$C84*(1+SUM($D$72:CH$72))*CH$70</f>
        <v>0</v>
      </c>
      <c r="CI84" s="58">
        <f ca="1">$C84*(1+SUM($D$72:CI$72))*CI$70</f>
        <v>0</v>
      </c>
      <c r="CJ84" s="58">
        <f ca="1">$C84*(1+SUM($D$72:CJ$72))*CJ$70</f>
        <v>0</v>
      </c>
      <c r="CK84" s="58">
        <f ca="1">$C84*(1+SUM($D$72:CK$72))*CK$70</f>
        <v>0</v>
      </c>
      <c r="CL84" s="58">
        <f ca="1">$C84*(1+SUM($D$72:CL$72))*CL$70</f>
        <v>0</v>
      </c>
      <c r="CM84" s="58">
        <f ca="1">$C84*(1+SUM($D$72:CM$72))*CM$70</f>
        <v>0</v>
      </c>
      <c r="CN84" s="58">
        <f ca="1">$C84*(1+SUM($D$72:CN$72))*CN$70</f>
        <v>0</v>
      </c>
      <c r="CO84" s="58">
        <f ca="1">$C84*(1+SUM($D$72:CO$72))*CO$70</f>
        <v>0</v>
      </c>
      <c r="CP84" s="58">
        <f ca="1">$C84*(1+SUM($D$72:CP$72))*CP$70</f>
        <v>0</v>
      </c>
      <c r="CQ84" s="58">
        <f ca="1">$C84*(1+SUM($D$72:CQ$72))*CQ$70</f>
        <v>0</v>
      </c>
      <c r="CR84" s="58">
        <f ca="1">$C84*(1+SUM($D$72:CR$72))*CR$70</f>
        <v>0</v>
      </c>
      <c r="CS84" s="58">
        <f ca="1">$C84*(1+SUM($D$72:CS$72))*CS$70</f>
        <v>0</v>
      </c>
      <c r="CT84" s="58">
        <f ca="1">$C84*(1+SUM($D$72:CT$72))*CT$70</f>
        <v>0</v>
      </c>
      <c r="CU84" s="58">
        <f ca="1">$C84*(1+SUM($D$72:CU$72))*CU$70</f>
        <v>0</v>
      </c>
      <c r="CV84" s="58">
        <f ca="1">$C84*(1+SUM($D$72:CV$72))*CV$70</f>
        <v>0</v>
      </c>
      <c r="CW84" s="58">
        <f ca="1">$C84*(1+SUM($D$72:CW$72))*CW$70</f>
        <v>0</v>
      </c>
      <c r="CX84" s="58">
        <f ca="1">$C84*(1+SUM($D$72:CX$72))*CX$70</f>
        <v>0</v>
      </c>
      <c r="CY84" s="58">
        <f ca="1">$C84*(1+SUM($D$72:CY$72))*CY$70</f>
        <v>0</v>
      </c>
      <c r="CZ84" s="58">
        <f ca="1">$C84*(1+SUM($D$72:CZ$72))*CZ$70</f>
        <v>0</v>
      </c>
      <c r="DA84" s="58">
        <f ca="1">$C84*(1+SUM($D$72:DA$72))*DA$70</f>
        <v>0</v>
      </c>
      <c r="DB84" s="58">
        <f ca="1">$C84*(1+SUM($D$72:DB$72))*DB$70</f>
        <v>0</v>
      </c>
      <c r="DC84" s="58">
        <f ca="1">$C84*(1+SUM($D$72:DC$72))*DC$70</f>
        <v>0</v>
      </c>
      <c r="DD84" s="58">
        <f ca="1">$C84*(1+SUM($D$72:DD$72))*DD$70</f>
        <v>0</v>
      </c>
      <c r="DE84" s="58">
        <f ca="1">$C84*(1+SUM($D$72:DE$72))*DE$70</f>
        <v>0</v>
      </c>
      <c r="DF84" s="58">
        <f ca="1">$C84*(1+SUM($D$72:DF$72))*DF$70</f>
        <v>0</v>
      </c>
      <c r="DG84" s="58">
        <f ca="1">$C84*(1+SUM($D$72:DG$72))*DG$70</f>
        <v>0</v>
      </c>
      <c r="DH84" s="58">
        <f ca="1">$C84*(1+SUM($D$72:DH$72))*DH$70</f>
        <v>0</v>
      </c>
      <c r="DI84" s="58">
        <f ca="1">$C84*(1+SUM($D$72:DI$72))*DI$70</f>
        <v>0</v>
      </c>
      <c r="DJ84" s="58">
        <f ca="1">$C84*(1+SUM($D$72:DJ$72))*DJ$70</f>
        <v>0</v>
      </c>
      <c r="DK84" s="58">
        <f ca="1">$C84*(1+SUM($D$72:DK$72))*DK$70</f>
        <v>0</v>
      </c>
      <c r="DL84" s="58">
        <f ca="1">$C84*(1+SUM($D$72:DL$72))*DL$70</f>
        <v>0</v>
      </c>
      <c r="DM84" s="58">
        <f ca="1">$C84*(1+SUM($D$72:DM$72))*DM$70</f>
        <v>0</v>
      </c>
      <c r="DN84" s="58">
        <f ca="1">$C84*(1+SUM($D$72:DN$72))*DN$70</f>
        <v>0</v>
      </c>
      <c r="DO84" s="58">
        <f ca="1">$C84*(1+SUM($D$72:DO$72))*DO$70</f>
        <v>0</v>
      </c>
      <c r="DP84" s="58">
        <f ca="1">$C84*(1+SUM($D$72:DP$72))*DP$70</f>
        <v>0</v>
      </c>
      <c r="DQ84" s="58">
        <f ca="1">$C84*(1+SUM($D$72:DQ$72))*DQ$70</f>
        <v>0</v>
      </c>
      <c r="DR84" s="58">
        <f ca="1">$C84*(1+SUM($D$72:DR$72))*DR$70</f>
        <v>0</v>
      </c>
      <c r="DS84" s="58">
        <f ca="1">$C84*(1+SUM($D$72:DS$72))*DS$70</f>
        <v>0</v>
      </c>
      <c r="DT84" s="136">
        <f ca="1">$C84*(1+SUM($D$72:DT$72))*DT$70</f>
        <v>0</v>
      </c>
      <c r="DV84" s="135">
        <f t="shared" ref="DV84:EF85" ca="1" si="273">SUMIF($D$4:$DT$4,DV$4,$D84:$DT84)</f>
        <v>0</v>
      </c>
      <c r="DW84" s="58">
        <f t="shared" ca="1" si="273"/>
        <v>0</v>
      </c>
      <c r="DX84" s="58">
        <f t="shared" ca="1" si="273"/>
        <v>0</v>
      </c>
      <c r="DY84" s="58">
        <f t="shared" ca="1" si="273"/>
        <v>0</v>
      </c>
      <c r="DZ84" s="58">
        <f t="shared" ca="1" si="273"/>
        <v>0</v>
      </c>
      <c r="EA84" s="58">
        <f t="shared" ca="1" si="273"/>
        <v>0</v>
      </c>
      <c r="EB84" s="58">
        <f t="shared" ca="1" si="273"/>
        <v>0</v>
      </c>
      <c r="EC84" s="58">
        <f t="shared" ca="1" si="273"/>
        <v>0</v>
      </c>
      <c r="ED84" s="58">
        <f t="shared" ca="1" si="273"/>
        <v>0</v>
      </c>
      <c r="EE84" s="58">
        <f t="shared" ca="1" si="273"/>
        <v>0</v>
      </c>
      <c r="EF84" s="136">
        <f t="shared" ca="1" si="273"/>
        <v>0</v>
      </c>
    </row>
    <row r="85" spans="1:136" s="49" customFormat="1" ht="15.75" customHeight="1" thickBot="1">
      <c r="A85" s="59"/>
      <c r="B85" s="254" t="s">
        <v>460</v>
      </c>
      <c r="C85" s="223">
        <f t="shared" ref="C85:AH85" si="274">SUM(C77:C84)</f>
        <v>37458.333333333336</v>
      </c>
      <c r="D85" s="140">
        <f t="shared" ca="1" si="274"/>
        <v>0</v>
      </c>
      <c r="E85" s="140">
        <f t="shared" ca="1" si="274"/>
        <v>0</v>
      </c>
      <c r="F85" s="140">
        <f t="shared" ca="1" si="274"/>
        <v>0</v>
      </c>
      <c r="G85" s="140">
        <f t="shared" ca="1" si="274"/>
        <v>0</v>
      </c>
      <c r="H85" s="140">
        <f t="shared" ca="1" si="274"/>
        <v>0</v>
      </c>
      <c r="I85" s="140">
        <f t="shared" ca="1" si="274"/>
        <v>0</v>
      </c>
      <c r="J85" s="140">
        <f t="shared" ca="1" si="274"/>
        <v>0</v>
      </c>
      <c r="K85" s="140">
        <f t="shared" ca="1" si="274"/>
        <v>0</v>
      </c>
      <c r="L85" s="140">
        <f t="shared" ca="1" si="274"/>
        <v>0</v>
      </c>
      <c r="M85" s="140">
        <f t="shared" ca="1" si="274"/>
        <v>0</v>
      </c>
      <c r="N85" s="140">
        <f t="shared" ca="1" si="274"/>
        <v>0</v>
      </c>
      <c r="O85" s="140">
        <f t="shared" ca="1" si="274"/>
        <v>0</v>
      </c>
      <c r="P85" s="140">
        <f t="shared" ca="1" si="274"/>
        <v>0</v>
      </c>
      <c r="Q85" s="140">
        <f t="shared" ca="1" si="274"/>
        <v>0</v>
      </c>
      <c r="R85" s="140">
        <f t="shared" ca="1" si="274"/>
        <v>1011.7045454545456</v>
      </c>
      <c r="S85" s="140">
        <f t="shared" ca="1" si="274"/>
        <v>2026.7045454545455</v>
      </c>
      <c r="T85" s="140">
        <f t="shared" ca="1" si="274"/>
        <v>3045</v>
      </c>
      <c r="U85" s="140">
        <f t="shared" ca="1" si="274"/>
        <v>4066.5909090909095</v>
      </c>
      <c r="V85" s="140">
        <f t="shared" ca="1" si="274"/>
        <v>5091.4772727272721</v>
      </c>
      <c r="W85" s="140">
        <f t="shared" ca="1" si="274"/>
        <v>6119.6590909090919</v>
      </c>
      <c r="X85" s="140">
        <f t="shared" ca="1" si="274"/>
        <v>7151.1363636363658</v>
      </c>
      <c r="Y85" s="140">
        <f t="shared" ca="1" si="274"/>
        <v>8185.9090909090919</v>
      </c>
      <c r="Z85" s="140">
        <f t="shared" ca="1" si="274"/>
        <v>9223.9772727272739</v>
      </c>
      <c r="AA85" s="140">
        <f t="shared" ca="1" si="274"/>
        <v>10265.340909090912</v>
      </c>
      <c r="AB85" s="140">
        <f t="shared" ca="1" si="274"/>
        <v>11310.000000000004</v>
      </c>
      <c r="AC85" s="140">
        <f t="shared" ca="1" si="274"/>
        <v>11328.125000000004</v>
      </c>
      <c r="AD85" s="140">
        <f t="shared" ca="1" si="274"/>
        <v>11346.250000000002</v>
      </c>
      <c r="AE85" s="140">
        <f t="shared" ca="1" si="274"/>
        <v>11364.375000000004</v>
      </c>
      <c r="AF85" s="140">
        <f t="shared" ca="1" si="274"/>
        <v>11382.500000000004</v>
      </c>
      <c r="AG85" s="140">
        <f t="shared" ca="1" si="274"/>
        <v>11400.625000000004</v>
      </c>
      <c r="AH85" s="140">
        <f t="shared" ca="1" si="274"/>
        <v>39331.250000000007</v>
      </c>
      <c r="AI85" s="140">
        <f t="shared" ref="AI85:BN85" ca="1" si="275">SUM(AI77:AI84)</f>
        <v>39393.680555555555</v>
      </c>
      <c r="AJ85" s="140">
        <f t="shared" ca="1" si="275"/>
        <v>39456.111111111109</v>
      </c>
      <c r="AK85" s="140">
        <f t="shared" ca="1" si="275"/>
        <v>39518.541666666672</v>
      </c>
      <c r="AL85" s="140">
        <f t="shared" ca="1" si="275"/>
        <v>39580.972222222219</v>
      </c>
      <c r="AM85" s="140">
        <f t="shared" ca="1" si="275"/>
        <v>39643.402777777788</v>
      </c>
      <c r="AN85" s="140">
        <f t="shared" ca="1" si="275"/>
        <v>39705.833333333336</v>
      </c>
      <c r="AO85" s="140">
        <f t="shared" ca="1" si="275"/>
        <v>39768.263888888891</v>
      </c>
      <c r="AP85" s="140">
        <f t="shared" ca="1" si="275"/>
        <v>39830.694444444453</v>
      </c>
      <c r="AQ85" s="140">
        <f t="shared" ca="1" si="275"/>
        <v>39893.125</v>
      </c>
      <c r="AR85" s="140">
        <f t="shared" ca="1" si="275"/>
        <v>39955.555555555555</v>
      </c>
      <c r="AS85" s="140">
        <f t="shared" ca="1" si="275"/>
        <v>40017.986111111124</v>
      </c>
      <c r="AT85" s="140">
        <f t="shared" ca="1" si="275"/>
        <v>40080.416666666664</v>
      </c>
      <c r="AU85" s="140">
        <f t="shared" ca="1" si="275"/>
        <v>40142.847222222219</v>
      </c>
      <c r="AV85" s="140">
        <f t="shared" ca="1" si="275"/>
        <v>40205.277777777781</v>
      </c>
      <c r="AW85" s="140">
        <f t="shared" ca="1" si="275"/>
        <v>40267.708333333336</v>
      </c>
      <c r="AX85" s="140">
        <f t="shared" ca="1" si="275"/>
        <v>40330.138888888891</v>
      </c>
      <c r="AY85" s="140">
        <f t="shared" ca="1" si="275"/>
        <v>40392.569444444445</v>
      </c>
      <c r="AZ85" s="140">
        <f t="shared" ca="1" si="275"/>
        <v>40455</v>
      </c>
      <c r="BA85" s="140">
        <f t="shared" ca="1" si="275"/>
        <v>40517.430555555555</v>
      </c>
      <c r="BB85" s="140">
        <f t="shared" ca="1" si="275"/>
        <v>40579.861111111109</v>
      </c>
      <c r="BC85" s="140">
        <f t="shared" ca="1" si="275"/>
        <v>40642.291666666664</v>
      </c>
      <c r="BD85" s="140">
        <f t="shared" ca="1" si="275"/>
        <v>40704.722222222219</v>
      </c>
      <c r="BE85" s="140">
        <f t="shared" ca="1" si="275"/>
        <v>40767.152777777781</v>
      </c>
      <c r="BF85" s="140">
        <f t="shared" ca="1" si="275"/>
        <v>40829.583333333336</v>
      </c>
      <c r="BG85" s="140">
        <f t="shared" ca="1" si="275"/>
        <v>40892.013888888883</v>
      </c>
      <c r="BH85" s="140">
        <f t="shared" ca="1" si="275"/>
        <v>40954.444444444453</v>
      </c>
      <c r="BI85" s="140">
        <f t="shared" ca="1" si="275"/>
        <v>41016.875</v>
      </c>
      <c r="BJ85" s="140">
        <f t="shared" ca="1" si="275"/>
        <v>41079.305555555547</v>
      </c>
      <c r="BK85" s="140">
        <f t="shared" ca="1" si="275"/>
        <v>41141.736111111109</v>
      </c>
      <c r="BL85" s="140">
        <f t="shared" ca="1" si="275"/>
        <v>41204.166666666664</v>
      </c>
      <c r="BM85" s="140">
        <f t="shared" ca="1" si="275"/>
        <v>41266.597222222219</v>
      </c>
      <c r="BN85" s="140">
        <f t="shared" ca="1" si="275"/>
        <v>41329.027777777781</v>
      </c>
      <c r="BO85" s="140">
        <f t="shared" ref="BO85:CT85" ca="1" si="276">SUM(BO77:BO84)</f>
        <v>41391.458333333336</v>
      </c>
      <c r="BP85" s="140">
        <f t="shared" ca="1" si="276"/>
        <v>41453.888888888883</v>
      </c>
      <c r="BQ85" s="140">
        <f t="shared" ca="1" si="276"/>
        <v>41516.319444444445</v>
      </c>
      <c r="BR85" s="140">
        <f t="shared" ca="1" si="276"/>
        <v>41578.75</v>
      </c>
      <c r="BS85" s="140">
        <f t="shared" ca="1" si="276"/>
        <v>41641.180555555555</v>
      </c>
      <c r="BT85" s="140">
        <f t="shared" ca="1" si="276"/>
        <v>41703.611111111109</v>
      </c>
      <c r="BU85" s="140">
        <f t="shared" ca="1" si="276"/>
        <v>41766.041666666664</v>
      </c>
      <c r="BV85" s="140">
        <f t="shared" ca="1" si="276"/>
        <v>41828.472222222219</v>
      </c>
      <c r="BW85" s="140">
        <f t="shared" ca="1" si="276"/>
        <v>41890.902777777781</v>
      </c>
      <c r="BX85" s="140">
        <f t="shared" ca="1" si="276"/>
        <v>41953.333333333336</v>
      </c>
      <c r="BY85" s="140">
        <f t="shared" ca="1" si="276"/>
        <v>42015.763888888891</v>
      </c>
      <c r="BZ85" s="140">
        <f t="shared" ca="1" si="276"/>
        <v>42078.194444444445</v>
      </c>
      <c r="CA85" s="140">
        <f t="shared" ca="1" si="276"/>
        <v>42140.625</v>
      </c>
      <c r="CB85" s="140">
        <f t="shared" ca="1" si="276"/>
        <v>42203.055555555547</v>
      </c>
      <c r="CC85" s="140">
        <f t="shared" ca="1" si="276"/>
        <v>42265.486111111109</v>
      </c>
      <c r="CD85" s="140">
        <f t="shared" ca="1" si="276"/>
        <v>42327.916666666664</v>
      </c>
      <c r="CE85" s="140">
        <f t="shared" ca="1" si="276"/>
        <v>42390.347222222219</v>
      </c>
      <c r="CF85" s="140">
        <f t="shared" ca="1" si="276"/>
        <v>42452.777777777781</v>
      </c>
      <c r="CG85" s="140">
        <f t="shared" ca="1" si="276"/>
        <v>42515.208333333336</v>
      </c>
      <c r="CH85" s="140">
        <f t="shared" ca="1" si="276"/>
        <v>42577.638888888883</v>
      </c>
      <c r="CI85" s="140">
        <f t="shared" ca="1" si="276"/>
        <v>42640.069444444445</v>
      </c>
      <c r="CJ85" s="140">
        <f t="shared" ca="1" si="276"/>
        <v>42702.5</v>
      </c>
      <c r="CK85" s="140">
        <f t="shared" ca="1" si="276"/>
        <v>42764.930555555555</v>
      </c>
      <c r="CL85" s="140">
        <f t="shared" ca="1" si="276"/>
        <v>42827.361111111124</v>
      </c>
      <c r="CM85" s="140">
        <f t="shared" ca="1" si="276"/>
        <v>42889.791666666664</v>
      </c>
      <c r="CN85" s="140">
        <f t="shared" ca="1" si="276"/>
        <v>42952.222222222226</v>
      </c>
      <c r="CO85" s="140">
        <f t="shared" ca="1" si="276"/>
        <v>43014.652777777788</v>
      </c>
      <c r="CP85" s="140">
        <f t="shared" ca="1" si="276"/>
        <v>43077.083333333336</v>
      </c>
      <c r="CQ85" s="140">
        <f t="shared" ca="1" si="276"/>
        <v>43139.513888888891</v>
      </c>
      <c r="CR85" s="140">
        <f t="shared" ca="1" si="276"/>
        <v>43201.94444444446</v>
      </c>
      <c r="CS85" s="140">
        <f t="shared" ca="1" si="276"/>
        <v>43264.375</v>
      </c>
      <c r="CT85" s="140">
        <f t="shared" ca="1" si="276"/>
        <v>43326.805555555555</v>
      </c>
      <c r="CU85" s="140">
        <f t="shared" ref="CU85:DT85" ca="1" si="277">SUM(CU77:CU84)</f>
        <v>43389.236111111124</v>
      </c>
      <c r="CV85" s="140">
        <f t="shared" ca="1" si="277"/>
        <v>43451.666666666672</v>
      </c>
      <c r="CW85" s="140">
        <f t="shared" ca="1" si="277"/>
        <v>43514.097222222219</v>
      </c>
      <c r="CX85" s="140">
        <f t="shared" ca="1" si="277"/>
        <v>43576.527777777781</v>
      </c>
      <c r="CY85" s="140">
        <f t="shared" ca="1" si="277"/>
        <v>43638.958333333336</v>
      </c>
      <c r="CZ85" s="140">
        <f t="shared" ca="1" si="277"/>
        <v>43701.388888888891</v>
      </c>
      <c r="DA85" s="140">
        <f t="shared" ca="1" si="277"/>
        <v>43763.81944444446</v>
      </c>
      <c r="DB85" s="140">
        <f t="shared" ca="1" si="277"/>
        <v>43826.250000000007</v>
      </c>
      <c r="DC85" s="140">
        <f t="shared" ca="1" si="277"/>
        <v>43888.680555555562</v>
      </c>
      <c r="DD85" s="140">
        <f t="shared" ca="1" si="277"/>
        <v>43951.111111111124</v>
      </c>
      <c r="DE85" s="140">
        <f t="shared" ca="1" si="277"/>
        <v>44013.541666666672</v>
      </c>
      <c r="DF85" s="140">
        <f t="shared" ca="1" si="277"/>
        <v>44075.972222222226</v>
      </c>
      <c r="DG85" s="140">
        <f t="shared" ca="1" si="277"/>
        <v>44138.402777777788</v>
      </c>
      <c r="DH85" s="140">
        <f t="shared" ca="1" si="277"/>
        <v>44200.833333333343</v>
      </c>
      <c r="DI85" s="140">
        <f t="shared" ca="1" si="277"/>
        <v>44263.263888888891</v>
      </c>
      <c r="DJ85" s="140">
        <f t="shared" ca="1" si="277"/>
        <v>44325.694444444467</v>
      </c>
      <c r="DK85" s="140">
        <f t="shared" ca="1" si="277"/>
        <v>44388.125000000015</v>
      </c>
      <c r="DL85" s="140">
        <f t="shared" ca="1" si="277"/>
        <v>44450.555555555577</v>
      </c>
      <c r="DM85" s="140">
        <f t="shared" ca="1" si="277"/>
        <v>44512.986111111124</v>
      </c>
      <c r="DN85" s="140">
        <f t="shared" ca="1" si="277"/>
        <v>44575.416666666672</v>
      </c>
      <c r="DO85" s="140">
        <f t="shared" ca="1" si="277"/>
        <v>44637.847222222226</v>
      </c>
      <c r="DP85" s="140">
        <f t="shared" ca="1" si="277"/>
        <v>44700.277777777788</v>
      </c>
      <c r="DQ85" s="140">
        <f t="shared" ca="1" si="277"/>
        <v>44762.708333333343</v>
      </c>
      <c r="DR85" s="140">
        <f t="shared" ca="1" si="277"/>
        <v>44825.138888888905</v>
      </c>
      <c r="DS85" s="140">
        <f t="shared" ca="1" si="277"/>
        <v>44887.569444444467</v>
      </c>
      <c r="DT85" s="247">
        <f t="shared" ca="1" si="277"/>
        <v>44950.000000000015</v>
      </c>
      <c r="DV85" s="360">
        <f t="shared" ca="1" si="273"/>
        <v>0</v>
      </c>
      <c r="DW85" s="140">
        <f t="shared" ca="1" si="273"/>
        <v>0</v>
      </c>
      <c r="DX85" s="140">
        <f t="shared" ca="1" si="273"/>
        <v>67497.500000000015</v>
      </c>
      <c r="DY85" s="140">
        <f t="shared" ca="1" si="273"/>
        <v>333451.66666666669</v>
      </c>
      <c r="DZ85" s="140">
        <f t="shared" ca="1" si="273"/>
        <v>481339.58333333326</v>
      </c>
      <c r="EA85" s="140">
        <f t="shared" ca="1" si="273"/>
        <v>490329.58333333337</v>
      </c>
      <c r="EB85" s="140">
        <f t="shared" ca="1" si="273"/>
        <v>499319.58333333331</v>
      </c>
      <c r="EC85" s="140">
        <f t="shared" ca="1" si="273"/>
        <v>508309.58333333326</v>
      </c>
      <c r="ED85" s="140">
        <f t="shared" ca="1" si="273"/>
        <v>517299.58333333337</v>
      </c>
      <c r="EE85" s="140">
        <f t="shared" ca="1" si="273"/>
        <v>526289.58333333349</v>
      </c>
      <c r="EF85" s="247">
        <f t="shared" ca="1" si="273"/>
        <v>535279.58333333349</v>
      </c>
    </row>
    <row r="86" spans="1:136" s="49" customFormat="1" ht="15.75" customHeight="1" thickTop="1">
      <c r="A86" s="59"/>
      <c r="B86" s="253"/>
      <c r="C86" s="222"/>
      <c r="D86" s="58"/>
      <c r="E86" s="58"/>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58"/>
      <c r="CZ86" s="58"/>
      <c r="DA86" s="58"/>
      <c r="DB86" s="58"/>
      <c r="DC86" s="58"/>
      <c r="DD86" s="58"/>
      <c r="DE86" s="58"/>
      <c r="DF86" s="58"/>
      <c r="DG86" s="58"/>
      <c r="DH86" s="58"/>
      <c r="DI86" s="58"/>
      <c r="DJ86" s="58"/>
      <c r="DK86" s="58"/>
      <c r="DL86" s="58"/>
      <c r="DM86" s="58"/>
      <c r="DN86" s="58"/>
      <c r="DO86" s="58"/>
      <c r="DP86" s="58"/>
      <c r="DQ86" s="58"/>
      <c r="DR86" s="58"/>
      <c r="DS86" s="58"/>
      <c r="DT86" s="136"/>
      <c r="DV86" s="135"/>
      <c r="DW86" s="58"/>
      <c r="DX86" s="58"/>
      <c r="DY86" s="58"/>
      <c r="DZ86" s="58"/>
      <c r="EA86" s="58"/>
      <c r="EB86" s="58"/>
      <c r="EC86" s="58"/>
      <c r="ED86" s="58"/>
      <c r="EE86" s="58"/>
      <c r="EF86" s="136"/>
    </row>
    <row r="87" spans="1:136" s="49" customFormat="1" ht="15.75" customHeight="1">
      <c r="A87" s="59"/>
      <c r="B87" s="253" t="s">
        <v>464</v>
      </c>
      <c r="C87" s="222">
        <f>C66*'PERPETUITY MIDDLEMAN INPUT TAB'!$C$58</f>
        <v>7437.3314399999999</v>
      </c>
      <c r="D87" s="58">
        <f ca="1">D66*'PERPETUITY MIDDLEMAN INPUT TAB'!$C$58</f>
        <v>0</v>
      </c>
      <c r="E87" s="58">
        <f ca="1">E66*'PERPETUITY MIDDLEMAN INPUT TAB'!$C$58</f>
        <v>0</v>
      </c>
      <c r="F87" s="58">
        <f ca="1">F66*'PERPETUITY MIDDLEMAN INPUT TAB'!$C$58</f>
        <v>0</v>
      </c>
      <c r="G87" s="58">
        <f ca="1">G66*'PERPETUITY MIDDLEMAN INPUT TAB'!$C$58</f>
        <v>0</v>
      </c>
      <c r="H87" s="58">
        <f ca="1">H66*'PERPETUITY MIDDLEMAN INPUT TAB'!$C$58</f>
        <v>0</v>
      </c>
      <c r="I87" s="58">
        <f ca="1">I66*'PERPETUITY MIDDLEMAN INPUT TAB'!$C$58</f>
        <v>0</v>
      </c>
      <c r="J87" s="58">
        <f ca="1">J66*'PERPETUITY MIDDLEMAN INPUT TAB'!$C$58</f>
        <v>0</v>
      </c>
      <c r="K87" s="58">
        <f ca="1">K66*'PERPETUITY MIDDLEMAN INPUT TAB'!$C$58</f>
        <v>0</v>
      </c>
      <c r="L87" s="58">
        <f ca="1">L66*'PERPETUITY MIDDLEMAN INPUT TAB'!$C$58</f>
        <v>0</v>
      </c>
      <c r="M87" s="58">
        <f ca="1">M66*'PERPETUITY MIDDLEMAN INPUT TAB'!$C$58</f>
        <v>0</v>
      </c>
      <c r="N87" s="58">
        <f ca="1">N66*'PERPETUITY MIDDLEMAN INPUT TAB'!$C$58</f>
        <v>0</v>
      </c>
      <c r="O87" s="58">
        <f ca="1">O66*'PERPETUITY MIDDLEMAN INPUT TAB'!$C$58</f>
        <v>0</v>
      </c>
      <c r="P87" s="58">
        <f ca="1">P66*'PERPETUITY MIDDLEMAN INPUT TAB'!$C$58</f>
        <v>0</v>
      </c>
      <c r="Q87" s="58">
        <f ca="1">Q66*'PERPETUITY MIDDLEMAN INPUT TAB'!$C$58</f>
        <v>0</v>
      </c>
      <c r="R87" s="58">
        <f ca="1">R66*'PERPETUITY MIDDLEMAN INPUT TAB'!$C$58</f>
        <v>33.65047483630665</v>
      </c>
      <c r="S87" s="58">
        <f ca="1">S66*'PERPETUITY MIDDLEMAN INPUT TAB'!$C$58</f>
        <v>750.68834698449041</v>
      </c>
      <c r="T87" s="58">
        <f ca="1">T66*'PERPETUITY MIDDLEMAN INPUT TAB'!$C$58</f>
        <v>1470.5141091755202</v>
      </c>
      <c r="U87" s="58">
        <f ca="1">U66*'PERPETUITY MIDDLEMAN INPUT TAB'!$C$58</f>
        <v>2193.1359241032801</v>
      </c>
      <c r="V87" s="58">
        <f ca="1">V66*'PERPETUITY MIDDLEMAN INPUT TAB'!$C$58</f>
        <v>2918.5619758138055</v>
      </c>
      <c r="W87" s="58">
        <f ca="1">W66*'PERPETUITY MIDDLEMAN INPUT TAB'!$C$58</f>
        <v>3646.8004697579777</v>
      </c>
      <c r="X87" s="58">
        <f ca="1">X66*'PERPETUITY MIDDLEMAN INPUT TAB'!$C$58</f>
        <v>4377.8596328443427</v>
      </c>
      <c r="Y87" s="58">
        <f ca="1">Y66*'PERPETUITY MIDDLEMAN INPUT TAB'!$C$58</f>
        <v>5111.7477134920564</v>
      </c>
      <c r="Z87" s="58">
        <f ca="1">Z66*'PERPETUITY MIDDLEMAN INPUT TAB'!$C$58</f>
        <v>5848.4729816839563</v>
      </c>
      <c r="AA87" s="58">
        <f ca="1">AA66*'PERPETUITY MIDDLEMAN INPUT TAB'!$C$58</f>
        <v>6588.0437290197624</v>
      </c>
      <c r="AB87" s="58">
        <f ca="1">AB66*'PERPETUITY MIDDLEMAN INPUT TAB'!$C$58</f>
        <v>7784.7967937957683</v>
      </c>
      <c r="AC87" s="58">
        <f ca="1">AC66*'PERPETUITY MIDDLEMAN INPUT TAB'!$C$58</f>
        <v>7800.5504516282635</v>
      </c>
      <c r="AD87" s="58">
        <f ca="1">AD66*'PERPETUITY MIDDLEMAN INPUT TAB'!$C$58</f>
        <v>7816.3360769370402</v>
      </c>
      <c r="AE87" s="58">
        <f ca="1">AE66*'PERPETUITY MIDDLEMAN INPUT TAB'!$C$58</f>
        <v>7832.1537348074444</v>
      </c>
      <c r="AF87" s="58">
        <f ca="1">AF66*'PERPETUITY MIDDLEMAN INPUT TAB'!$C$58</f>
        <v>7848.0034904578833</v>
      </c>
      <c r="AG87" s="58">
        <f ca="1">AG66*'PERPETUITY MIDDLEMAN INPUT TAB'!$C$58</f>
        <v>7863.8854092400752</v>
      </c>
      <c r="AH87" s="58">
        <f ca="1">AH66*'PERPETUITY MIDDLEMAN INPUT TAB'!$C$58</f>
        <v>7879.7995566393329</v>
      </c>
      <c r="AI87" s="58">
        <f ca="1">AI66*'PERPETUITY MIDDLEMAN INPUT TAB'!$C$58</f>
        <v>7895.7459982748414</v>
      </c>
      <c r="AJ87" s="58">
        <f ca="1">AJ66*'PERPETUITY MIDDLEMAN INPUT TAB'!$C$58</f>
        <v>7911.7247998999273</v>
      </c>
      <c r="AK87" s="58">
        <f ca="1">AK66*'PERPETUITY MIDDLEMAN INPUT TAB'!$C$58</f>
        <v>7927.7360274023349</v>
      </c>
      <c r="AL87" s="58">
        <f ca="1">AL66*'PERPETUITY MIDDLEMAN INPUT TAB'!$C$58</f>
        <v>7943.7797468045037</v>
      </c>
      <c r="AM87" s="58">
        <f ca="1">AM66*'PERPETUITY MIDDLEMAN INPUT TAB'!$C$58</f>
        <v>7959.8560242638423</v>
      </c>
      <c r="AN87" s="58">
        <f ca="1">AN66*'PERPETUITY MIDDLEMAN INPUT TAB'!$C$58</f>
        <v>7975.9649260730175</v>
      </c>
      <c r="AO87" s="58">
        <f ca="1">AO66*'PERPETUITY MIDDLEMAN INPUT TAB'!$C$58</f>
        <v>7992.739571948212</v>
      </c>
      <c r="AP87" s="58">
        <f ca="1">AP66*'PERPETUITY MIDDLEMAN INPUT TAB'!$C$58</f>
        <v>8009.5495601330113</v>
      </c>
      <c r="AQ87" s="58">
        <f ca="1">AQ66*'PERPETUITY MIDDLEMAN INPUT TAB'!$C$58</f>
        <v>8026.3949652450492</v>
      </c>
      <c r="AR87" s="58">
        <f ca="1">AR66*'PERPETUITY MIDDLEMAN INPUT TAB'!$C$58</f>
        <v>8043.2758620598943</v>
      </c>
      <c r="AS87" s="58">
        <f ca="1">AS66*'PERPETUITY MIDDLEMAN INPUT TAB'!$C$58</f>
        <v>8060.1923255113661</v>
      </c>
      <c r="AT87" s="58">
        <f ca="1">AT66*'PERPETUITY MIDDLEMAN INPUT TAB'!$C$58</f>
        <v>8077.1444306918747</v>
      </c>
      <c r="AU87" s="58">
        <f ca="1">AU66*'PERPETUITY MIDDLEMAN INPUT TAB'!$C$58</f>
        <v>8094.1322528527608</v>
      </c>
      <c r="AV87" s="58">
        <f ca="1">AV66*'PERPETUITY MIDDLEMAN INPUT TAB'!$C$58</f>
        <v>8111.1558674046437</v>
      </c>
      <c r="AW87" s="58">
        <f ca="1">AW66*'PERPETUITY MIDDLEMAN INPUT TAB'!$C$58</f>
        <v>8128.2153499177402</v>
      </c>
      <c r="AX87" s="58">
        <f ca="1">AX66*'PERPETUITY MIDDLEMAN INPUT TAB'!$C$58</f>
        <v>8145.3107761222118</v>
      </c>
      <c r="AY87" s="58">
        <f ca="1">AY66*'PERPETUITY MIDDLEMAN INPUT TAB'!$C$58</f>
        <v>8162.4422219085063</v>
      </c>
      <c r="AZ87" s="58">
        <f ca="1">AZ66*'PERPETUITY MIDDLEMAN INPUT TAB'!$C$58</f>
        <v>8179.609763327695</v>
      </c>
      <c r="BA87" s="58">
        <f ca="1">BA66*'PERPETUITY MIDDLEMAN INPUT TAB'!$C$58</f>
        <v>8197.4625388206568</v>
      </c>
      <c r="BB87" s="58">
        <f ca="1">BB66*'PERPETUITY MIDDLEMAN INPUT TAB'!$C$58</f>
        <v>8215.3543210463649</v>
      </c>
      <c r="BC87" s="58">
        <f ca="1">BC66*'PERPETUITY MIDDLEMAN INPUT TAB'!$C$58</f>
        <v>8233.2851953337104</v>
      </c>
      <c r="BD87" s="58">
        <f ca="1">BD66*'PERPETUITY MIDDLEMAN INPUT TAB'!$C$58</f>
        <v>8251.2552471984909</v>
      </c>
      <c r="BE87" s="58">
        <f ca="1">BE66*'PERPETUITY MIDDLEMAN INPUT TAB'!$C$58</f>
        <v>8269.2645623438293</v>
      </c>
      <c r="BF87" s="58">
        <f ca="1">BF66*'PERPETUITY MIDDLEMAN INPUT TAB'!$C$58</f>
        <v>8287.3132266605953</v>
      </c>
      <c r="BG87" s="58">
        <f ca="1">BG66*'PERPETUITY MIDDLEMAN INPUT TAB'!$C$58</f>
        <v>8305.4013262277895</v>
      </c>
      <c r="BH87" s="58">
        <f ca="1">BH66*'PERPETUITY MIDDLEMAN INPUT TAB'!$C$58</f>
        <v>8323.5289473129851</v>
      </c>
      <c r="BI87" s="58">
        <f ca="1">BI66*'PERPETUITY MIDDLEMAN INPUT TAB'!$C$58</f>
        <v>8341.6961763727286</v>
      </c>
      <c r="BJ87" s="58">
        <f ca="1">BJ66*'PERPETUITY MIDDLEMAN INPUT TAB'!$C$58</f>
        <v>8359.9031000529558</v>
      </c>
      <c r="BK87" s="58">
        <f ca="1">BK66*'PERPETUITY MIDDLEMAN INPUT TAB'!$C$58</f>
        <v>8378.1498051893996</v>
      </c>
      <c r="BL87" s="58">
        <f ca="1">BL66*'PERPETUITY MIDDLEMAN INPUT TAB'!$C$58</f>
        <v>8396.4363788080227</v>
      </c>
      <c r="BM87" s="58">
        <f ca="1">BM66*'PERPETUITY MIDDLEMAN INPUT TAB'!$C$58</f>
        <v>8396.4363788080227</v>
      </c>
      <c r="BN87" s="58">
        <f ca="1">BN66*'PERPETUITY MIDDLEMAN INPUT TAB'!$C$58</f>
        <v>8396.4363788080227</v>
      </c>
      <c r="BO87" s="58">
        <f ca="1">BO66*'PERPETUITY MIDDLEMAN INPUT TAB'!$C$58</f>
        <v>8396.4363788080227</v>
      </c>
      <c r="BP87" s="58">
        <f ca="1">BP66*'PERPETUITY MIDDLEMAN INPUT TAB'!$C$58</f>
        <v>8396.4363788080227</v>
      </c>
      <c r="BQ87" s="58">
        <f ca="1">BQ66*'PERPETUITY MIDDLEMAN INPUT TAB'!$C$58</f>
        <v>8396.4363788080227</v>
      </c>
      <c r="BR87" s="58">
        <f ca="1">BR66*'PERPETUITY MIDDLEMAN INPUT TAB'!$C$58</f>
        <v>8396.4363788080227</v>
      </c>
      <c r="BS87" s="58">
        <f ca="1">BS66*'PERPETUITY MIDDLEMAN INPUT TAB'!$C$58</f>
        <v>8396.4363788080227</v>
      </c>
      <c r="BT87" s="58">
        <f ca="1">BT66*'PERPETUITY MIDDLEMAN INPUT TAB'!$C$58</f>
        <v>8396.4363788080227</v>
      </c>
      <c r="BU87" s="58">
        <f ca="1">BU66*'PERPETUITY MIDDLEMAN INPUT TAB'!$C$58</f>
        <v>8396.4363788080227</v>
      </c>
      <c r="BV87" s="58">
        <f ca="1">BV66*'PERPETUITY MIDDLEMAN INPUT TAB'!$C$58</f>
        <v>8396.4363788080227</v>
      </c>
      <c r="BW87" s="58">
        <f ca="1">BW66*'PERPETUITY MIDDLEMAN INPUT TAB'!$C$58</f>
        <v>8396.4363788080227</v>
      </c>
      <c r="BX87" s="58">
        <f ca="1">BX66*'PERPETUITY MIDDLEMAN INPUT TAB'!$C$58</f>
        <v>8396.4363788080227</v>
      </c>
      <c r="BY87" s="58">
        <f ca="1">BY66*'PERPETUITY MIDDLEMAN INPUT TAB'!$C$58</f>
        <v>8396.4363788080227</v>
      </c>
      <c r="BZ87" s="58">
        <f ca="1">BZ66*'PERPETUITY MIDDLEMAN INPUT TAB'!$C$58</f>
        <v>8396.4363788080227</v>
      </c>
      <c r="CA87" s="58">
        <f ca="1">CA66*'PERPETUITY MIDDLEMAN INPUT TAB'!$C$58</f>
        <v>8396.4363788080227</v>
      </c>
      <c r="CB87" s="58">
        <f ca="1">CB66*'PERPETUITY MIDDLEMAN INPUT TAB'!$C$58</f>
        <v>8396.4363788080227</v>
      </c>
      <c r="CC87" s="58">
        <f ca="1">CC66*'PERPETUITY MIDDLEMAN INPUT TAB'!$C$58</f>
        <v>8396.4363788080227</v>
      </c>
      <c r="CD87" s="58">
        <f ca="1">CD66*'PERPETUITY MIDDLEMAN INPUT TAB'!$C$58</f>
        <v>8396.4363788080227</v>
      </c>
      <c r="CE87" s="58">
        <f ca="1">CE66*'PERPETUITY MIDDLEMAN INPUT TAB'!$C$58</f>
        <v>8396.4363788080227</v>
      </c>
      <c r="CF87" s="58">
        <f ca="1">CF66*'PERPETUITY MIDDLEMAN INPUT TAB'!$C$58</f>
        <v>8396.4363788080227</v>
      </c>
      <c r="CG87" s="58">
        <f ca="1">CG66*'PERPETUITY MIDDLEMAN INPUT TAB'!$C$58</f>
        <v>8396.4363788080227</v>
      </c>
      <c r="CH87" s="58">
        <f ca="1">CH66*'PERPETUITY MIDDLEMAN INPUT TAB'!$C$58</f>
        <v>8396.4363788080227</v>
      </c>
      <c r="CI87" s="58">
        <f ca="1">CI66*'PERPETUITY MIDDLEMAN INPUT TAB'!$C$58</f>
        <v>8396.4363788080227</v>
      </c>
      <c r="CJ87" s="58">
        <f ca="1">CJ66*'PERPETUITY MIDDLEMAN INPUT TAB'!$C$58</f>
        <v>8396.4363788080227</v>
      </c>
      <c r="CK87" s="58">
        <f ca="1">CK66*'PERPETUITY MIDDLEMAN INPUT TAB'!$C$58</f>
        <v>8396.4363788080227</v>
      </c>
      <c r="CL87" s="58">
        <f ca="1">CL66*'PERPETUITY MIDDLEMAN INPUT TAB'!$C$58</f>
        <v>8396.4363788080227</v>
      </c>
      <c r="CM87" s="58">
        <f ca="1">CM66*'PERPETUITY MIDDLEMAN INPUT TAB'!$C$58</f>
        <v>8396.4363788080227</v>
      </c>
      <c r="CN87" s="58">
        <f ca="1">CN66*'PERPETUITY MIDDLEMAN INPUT TAB'!$C$58</f>
        <v>8396.4363788080227</v>
      </c>
      <c r="CO87" s="58">
        <f ca="1">CO66*'PERPETUITY MIDDLEMAN INPUT TAB'!$C$58</f>
        <v>8396.4363788080227</v>
      </c>
      <c r="CP87" s="58">
        <f ca="1">CP66*'PERPETUITY MIDDLEMAN INPUT TAB'!$C$58</f>
        <v>8396.4363788080227</v>
      </c>
      <c r="CQ87" s="58">
        <f ca="1">CQ66*'PERPETUITY MIDDLEMAN INPUT TAB'!$C$58</f>
        <v>8396.4363788080227</v>
      </c>
      <c r="CR87" s="58">
        <f ca="1">CR66*'PERPETUITY MIDDLEMAN INPUT TAB'!$C$58</f>
        <v>8396.4363788080227</v>
      </c>
      <c r="CS87" s="58">
        <f ca="1">CS66*'PERPETUITY MIDDLEMAN INPUT TAB'!$C$58</f>
        <v>8396.4363788080227</v>
      </c>
      <c r="CT87" s="58">
        <f ca="1">CT66*'PERPETUITY MIDDLEMAN INPUT TAB'!$C$58</f>
        <v>8396.4363788080227</v>
      </c>
      <c r="CU87" s="58">
        <f ca="1">CU66*'PERPETUITY MIDDLEMAN INPUT TAB'!$C$58</f>
        <v>8396.4363788080227</v>
      </c>
      <c r="CV87" s="58">
        <f ca="1">CV66*'PERPETUITY MIDDLEMAN INPUT TAB'!$C$58</f>
        <v>8396.4363788080227</v>
      </c>
      <c r="CW87" s="58">
        <f ca="1">CW66*'PERPETUITY MIDDLEMAN INPUT TAB'!$C$58</f>
        <v>8396.4363788080227</v>
      </c>
      <c r="CX87" s="58">
        <f ca="1">CX66*'PERPETUITY MIDDLEMAN INPUT TAB'!$C$58</f>
        <v>8396.4363788080227</v>
      </c>
      <c r="CY87" s="58">
        <f ca="1">CY66*'PERPETUITY MIDDLEMAN INPUT TAB'!$C$58</f>
        <v>8396.4363788080227</v>
      </c>
      <c r="CZ87" s="58">
        <f ca="1">CZ66*'PERPETUITY MIDDLEMAN INPUT TAB'!$C$58</f>
        <v>8396.4363788080227</v>
      </c>
      <c r="DA87" s="58">
        <f ca="1">DA66*'PERPETUITY MIDDLEMAN INPUT TAB'!$C$58</f>
        <v>8396.4363788080227</v>
      </c>
      <c r="DB87" s="58">
        <f ca="1">DB66*'PERPETUITY MIDDLEMAN INPUT TAB'!$C$58</f>
        <v>8396.4363788080227</v>
      </c>
      <c r="DC87" s="58">
        <f ca="1">DC66*'PERPETUITY MIDDLEMAN INPUT TAB'!$C$58</f>
        <v>8396.4363788080227</v>
      </c>
      <c r="DD87" s="58">
        <f ca="1">DD66*'PERPETUITY MIDDLEMAN INPUT TAB'!$C$58</f>
        <v>8396.4363788080227</v>
      </c>
      <c r="DE87" s="58">
        <f ca="1">DE66*'PERPETUITY MIDDLEMAN INPUT TAB'!$C$58</f>
        <v>8396.4363788080227</v>
      </c>
      <c r="DF87" s="58">
        <f ca="1">DF66*'PERPETUITY MIDDLEMAN INPUT TAB'!$C$58</f>
        <v>8396.4363788080227</v>
      </c>
      <c r="DG87" s="58">
        <f ca="1">DG66*'PERPETUITY MIDDLEMAN INPUT TAB'!$C$58</f>
        <v>8396.4363788080227</v>
      </c>
      <c r="DH87" s="58">
        <f ca="1">DH66*'PERPETUITY MIDDLEMAN INPUT TAB'!$C$58</f>
        <v>8396.4363788080227</v>
      </c>
      <c r="DI87" s="58">
        <f ca="1">DI66*'PERPETUITY MIDDLEMAN INPUT TAB'!$C$58</f>
        <v>8396.4363788080227</v>
      </c>
      <c r="DJ87" s="58">
        <f ca="1">DJ66*'PERPETUITY MIDDLEMAN INPUT TAB'!$C$58</f>
        <v>8396.4363788080227</v>
      </c>
      <c r="DK87" s="58">
        <f ca="1">DK66*'PERPETUITY MIDDLEMAN INPUT TAB'!$C$58</f>
        <v>8396.4363788080227</v>
      </c>
      <c r="DL87" s="58">
        <f ca="1">DL66*'PERPETUITY MIDDLEMAN INPUT TAB'!$C$58</f>
        <v>8396.4363788080227</v>
      </c>
      <c r="DM87" s="58">
        <f ca="1">DM66*'PERPETUITY MIDDLEMAN INPUT TAB'!$C$58</f>
        <v>8396.4363788080227</v>
      </c>
      <c r="DN87" s="58">
        <f ca="1">DN66*'PERPETUITY MIDDLEMAN INPUT TAB'!$C$58</f>
        <v>8396.4363788080227</v>
      </c>
      <c r="DO87" s="58">
        <f ca="1">DO66*'PERPETUITY MIDDLEMAN INPUT TAB'!$C$58</f>
        <v>8396.4363788080227</v>
      </c>
      <c r="DP87" s="58">
        <f ca="1">DP66*'PERPETUITY MIDDLEMAN INPUT TAB'!$C$58</f>
        <v>8396.4363788080227</v>
      </c>
      <c r="DQ87" s="58">
        <f ca="1">DQ66*'PERPETUITY MIDDLEMAN INPUT TAB'!$C$58</f>
        <v>8396.4363788080227</v>
      </c>
      <c r="DR87" s="58">
        <f ca="1">DR66*'PERPETUITY MIDDLEMAN INPUT TAB'!$C$58</f>
        <v>8396.4363788080227</v>
      </c>
      <c r="DS87" s="58">
        <f ca="1">DS66*'PERPETUITY MIDDLEMAN INPUT TAB'!$C$58</f>
        <v>8396.4363788080227</v>
      </c>
      <c r="DT87" s="136">
        <f ca="1">DT66*'PERPETUITY MIDDLEMAN INPUT TAB'!$C$58</f>
        <v>8396.4363788080227</v>
      </c>
      <c r="DV87" s="135">
        <f t="shared" ref="DV87:EF87" ca="1" si="278">SUMIF($D$4:$DT$4,DV$4,$D87:$DT87)</f>
        <v>0</v>
      </c>
      <c r="DW87" s="58">
        <f t="shared" ca="1" si="278"/>
        <v>0</v>
      </c>
      <c r="DX87" s="58">
        <f t="shared" ca="1" si="278"/>
        <v>40724.272151507263</v>
      </c>
      <c r="DY87" s="58">
        <f t="shared" ca="1" si="278"/>
        <v>94655.536242428512</v>
      </c>
      <c r="DZ87" s="58">
        <f t="shared" ca="1" si="278"/>
        <v>97030.162947122968</v>
      </c>
      <c r="EA87" s="58">
        <f t="shared" ca="1" si="278"/>
        <v>99559.050825367522</v>
      </c>
      <c r="EB87" s="58">
        <f t="shared" ca="1" si="278"/>
        <v>100757.23654569627</v>
      </c>
      <c r="EC87" s="58">
        <f t="shared" ca="1" si="278"/>
        <v>100757.23654569627</v>
      </c>
      <c r="ED87" s="58">
        <f t="shared" ca="1" si="278"/>
        <v>100757.23654569627</v>
      </c>
      <c r="EE87" s="58">
        <f t="shared" ca="1" si="278"/>
        <v>100757.23654569627</v>
      </c>
      <c r="EF87" s="136">
        <f t="shared" ca="1" si="278"/>
        <v>100757.23654569627</v>
      </c>
    </row>
    <row r="88" spans="1:136" s="49" customFormat="1" ht="15.75" customHeight="1">
      <c r="A88" s="59"/>
      <c r="B88" s="253" t="s">
        <v>533</v>
      </c>
      <c r="C88" s="222">
        <f>'PERPETUITY MIDDLEMAN INPUT TAB'!C59*'Unit Mix '!$E$84/12</f>
        <v>4833.333333333333</v>
      </c>
      <c r="D88" s="58">
        <f>$C88*(1+SUM($D$74:D$74))*D$71</f>
        <v>0</v>
      </c>
      <c r="E88" s="58">
        <f>$C88*(1+SUM($D$74:E$74))*E$71</f>
        <v>0</v>
      </c>
      <c r="F88" s="58">
        <f>$C88*(1+SUM($D$74:F$74))*F$71</f>
        <v>0</v>
      </c>
      <c r="G88" s="58">
        <f>$C88*(1+SUM($D$74:G$74))*G$71</f>
        <v>0</v>
      </c>
      <c r="H88" s="58">
        <f>$C88*(1+SUM($D$74:H$74))*H$71</f>
        <v>0</v>
      </c>
      <c r="I88" s="58">
        <f>$C88*(1+SUM($D$74:I$74))*I$71</f>
        <v>0</v>
      </c>
      <c r="J88" s="58">
        <f>$C88*(1+SUM($D$74:J$74))*J$71</f>
        <v>0</v>
      </c>
      <c r="K88" s="58">
        <f>$C88*(1+SUM($D$74:K$74))*K$71</f>
        <v>0</v>
      </c>
      <c r="L88" s="58">
        <f>$C88*(1+SUM($D$74:L$74))*L$71</f>
        <v>0</v>
      </c>
      <c r="M88" s="58">
        <f>$C88*(1+SUM($D$74:M$74))*M$71</f>
        <v>0</v>
      </c>
      <c r="N88" s="58">
        <f>$C88*(1+SUM($D$74:N$74))*N$71</f>
        <v>0</v>
      </c>
      <c r="O88" s="58">
        <f>$C88*(1+SUM($D$74:O$74))*O$71</f>
        <v>0</v>
      </c>
      <c r="P88" s="58">
        <f>$C88*(1+SUM($D$74:P$74))*P$71</f>
        <v>0</v>
      </c>
      <c r="Q88" s="58">
        <f>$C88*(1+SUM($D$74:Q$74))*Q$71</f>
        <v>0</v>
      </c>
      <c r="R88" s="58">
        <f>$C88*(1+SUM($D$74:R$74))*R$71</f>
        <v>0</v>
      </c>
      <c r="S88" s="58">
        <f>$C88*(1+SUM($D$74:S$74))*S$71</f>
        <v>0</v>
      </c>
      <c r="T88" s="58">
        <f>$C88*(1+SUM($D$74:T$74))*T$71</f>
        <v>0</v>
      </c>
      <c r="U88" s="58">
        <f>$C88*(1+SUM($D$74:U$74))*U$71</f>
        <v>0</v>
      </c>
      <c r="V88" s="58">
        <f>$C88*(1+SUM($D$74:V$74))*V$71</f>
        <v>0</v>
      </c>
      <c r="W88" s="58">
        <f>$C88*(1+SUM($D$74:W$74))*W$71</f>
        <v>0</v>
      </c>
      <c r="X88" s="58">
        <f>$C88*(1+SUM($D$74:X$74))*X$71</f>
        <v>0</v>
      </c>
      <c r="Y88" s="58">
        <f>$C88*(1+SUM($D$74:Y$74))*Y$71</f>
        <v>0</v>
      </c>
      <c r="Z88" s="58">
        <f>$C88*(1+SUM($D$74:Z$74))*Z$71</f>
        <v>0</v>
      </c>
      <c r="AA88" s="58">
        <f>$C88*(1+SUM($D$74:AA$74))*AA$71</f>
        <v>0</v>
      </c>
      <c r="AB88" s="58">
        <f>$C88*(1+SUM($D$74:AB$74))*AB$71</f>
        <v>0</v>
      </c>
      <c r="AC88" s="58">
        <f>$C88*(1+SUM($D$74:AC$74))*AC$71</f>
        <v>0</v>
      </c>
      <c r="AD88" s="58">
        <f>$C88*(1+SUM($D$74:AD$74))*AD$71</f>
        <v>0</v>
      </c>
      <c r="AE88" s="58">
        <f>$C88*(1+SUM($D$74:AE$74))*AE$71</f>
        <v>0</v>
      </c>
      <c r="AF88" s="58">
        <f>$C88*(1+SUM($D$74:AF$74))*AF$71</f>
        <v>0</v>
      </c>
      <c r="AG88" s="58">
        <f>$C88*(1+SUM($D$74:AG$74))*AG$71</f>
        <v>0</v>
      </c>
      <c r="AH88" s="58">
        <f>$C88*(1+SUM($D$74:AH$74))*AH$71</f>
        <v>5075</v>
      </c>
      <c r="AI88" s="58">
        <f>$C88*(1+SUM($D$74:AI$74))*AI$71</f>
        <v>5083.0555555555547</v>
      </c>
      <c r="AJ88" s="58">
        <f>$C88*(1+SUM($D$74:AJ$74))*AJ$71</f>
        <v>5091.1111111111104</v>
      </c>
      <c r="AK88" s="58">
        <f>$C88*(1+SUM($D$74:AK$74))*AK$71</f>
        <v>5099.1666666666661</v>
      </c>
      <c r="AL88" s="58">
        <f>$C88*(1+SUM($D$74:AL$74))*AL$71</f>
        <v>5107.2222222222217</v>
      </c>
      <c r="AM88" s="58">
        <f>$C88*(1+SUM($D$74:AM$74))*AM$71</f>
        <v>5115.2777777777774</v>
      </c>
      <c r="AN88" s="58">
        <f>$C88*(1+SUM($D$74:AN$74))*AN$71</f>
        <v>5123.333333333333</v>
      </c>
      <c r="AO88" s="58">
        <f>$C88*(1+SUM($D$74:AO$74))*AO$71</f>
        <v>5131.3888888888878</v>
      </c>
      <c r="AP88" s="58">
        <f>$C88*(1+SUM($D$74:AP$74))*AP$71</f>
        <v>5139.4444444444434</v>
      </c>
      <c r="AQ88" s="58">
        <f>$C88*(1+SUM($D$74:AQ$74))*AQ$71</f>
        <v>5147.4999999999991</v>
      </c>
      <c r="AR88" s="58">
        <f>$C88*(1+SUM($D$74:AR$74))*AR$71</f>
        <v>5155.5555555555547</v>
      </c>
      <c r="AS88" s="58">
        <f>$C88*(1+SUM($D$74:AS$74))*AS$71</f>
        <v>5163.6111111111113</v>
      </c>
      <c r="AT88" s="58">
        <f>$C88*(1+SUM($D$74:AT$74))*AT$71</f>
        <v>5171.6666666666652</v>
      </c>
      <c r="AU88" s="58">
        <f>$C88*(1+SUM($D$74:AU$74))*AU$71</f>
        <v>5179.7222222222217</v>
      </c>
      <c r="AV88" s="58">
        <f>$C88*(1+SUM($D$74:AV$74))*AV$71</f>
        <v>5187.7777777777774</v>
      </c>
      <c r="AW88" s="58">
        <f>$C88*(1+SUM($D$74:AW$74))*AW$71</f>
        <v>5195.833333333333</v>
      </c>
      <c r="AX88" s="58">
        <f>$C88*(1+SUM($D$74:AX$74))*AX$71</f>
        <v>5203.8888888888887</v>
      </c>
      <c r="AY88" s="58">
        <f>$C88*(1+SUM($D$74:AY$74))*AY$71</f>
        <v>5211.9444444444434</v>
      </c>
      <c r="AZ88" s="58">
        <f>$C88*(1+SUM($D$74:AZ$74))*AZ$71</f>
        <v>5219.9999999999991</v>
      </c>
      <c r="BA88" s="58">
        <f>$C88*(1+SUM($D$74:BA$74))*BA$71</f>
        <v>5228.0555555555547</v>
      </c>
      <c r="BB88" s="58">
        <f>$C88*(1+SUM($D$74:BB$74))*BB$71</f>
        <v>5236.1111111111104</v>
      </c>
      <c r="BC88" s="58">
        <f>$C88*(1+SUM($D$74:BC$74))*BC$71</f>
        <v>5244.1666666666661</v>
      </c>
      <c r="BD88" s="58">
        <f>$C88*(1+SUM($D$74:BD$74))*BD$71</f>
        <v>5252.2222222222217</v>
      </c>
      <c r="BE88" s="58">
        <f>$C88*(1+SUM($D$74:BE$74))*BE$71</f>
        <v>5260.2777777777765</v>
      </c>
      <c r="BF88" s="58">
        <f>$C88*(1+SUM($D$74:BF$74))*BF$71</f>
        <v>5268.3333333333321</v>
      </c>
      <c r="BG88" s="58">
        <f>$C88*(1+SUM($D$74:BG$74))*BG$71</f>
        <v>5276.3888888888878</v>
      </c>
      <c r="BH88" s="58">
        <f>$C88*(1+SUM($D$74:BH$74))*BH$71</f>
        <v>5284.4444444444434</v>
      </c>
      <c r="BI88" s="58">
        <f>$C88*(1+SUM($D$74:BI$74))*BI$71</f>
        <v>5292.4999999999991</v>
      </c>
      <c r="BJ88" s="58">
        <f>$C88*(1+SUM($D$74:BJ$74))*BJ$71</f>
        <v>5300.5555555555538</v>
      </c>
      <c r="BK88" s="58">
        <f>$C88*(1+SUM($D$74:BK$74))*BK$71</f>
        <v>5308.6111111111095</v>
      </c>
      <c r="BL88" s="58">
        <f>$C88*(1+SUM($D$74:BL$74))*BL$71</f>
        <v>5316.6666666666661</v>
      </c>
      <c r="BM88" s="58">
        <f>$C88*(1+SUM($D$74:BM$74))*BM$71</f>
        <v>5324.7222222222217</v>
      </c>
      <c r="BN88" s="58">
        <f>$C88*(1+SUM($D$74:BN$74))*BN$71</f>
        <v>5332.7777777777774</v>
      </c>
      <c r="BO88" s="58">
        <f>$C88*(1+SUM($D$74:BO$74))*BO$71</f>
        <v>5340.833333333333</v>
      </c>
      <c r="BP88" s="58">
        <f>$C88*(1+SUM($D$74:BP$74))*BP$71</f>
        <v>5348.8888888888878</v>
      </c>
      <c r="BQ88" s="58">
        <f>$C88*(1+SUM($D$74:BQ$74))*BQ$71</f>
        <v>5356.9444444444434</v>
      </c>
      <c r="BR88" s="58">
        <f>$C88*(1+SUM($D$74:BR$74))*BR$71</f>
        <v>5364.9999999999991</v>
      </c>
      <c r="BS88" s="58">
        <f>$C88*(1+SUM($D$74:BS$74))*BS$71</f>
        <v>5373.0555555555547</v>
      </c>
      <c r="BT88" s="58">
        <f>$C88*(1+SUM($D$74:BT$74))*BT$71</f>
        <v>5381.1111111111104</v>
      </c>
      <c r="BU88" s="58">
        <f>$C88*(1+SUM($D$74:BU$74))*BU$71</f>
        <v>5389.1666666666652</v>
      </c>
      <c r="BV88" s="58">
        <f>$C88*(1+SUM($D$74:BV$74))*BV$71</f>
        <v>5397.2222222222208</v>
      </c>
      <c r="BW88" s="58">
        <f>$C88*(1+SUM($D$74:BW$74))*BW$71</f>
        <v>5405.2777777777765</v>
      </c>
      <c r="BX88" s="58">
        <f>$C88*(1+SUM($D$74:BX$74))*BX$71</f>
        <v>5413.3333333333321</v>
      </c>
      <c r="BY88" s="58">
        <f>$C88*(1+SUM($D$74:BY$74))*BY$71</f>
        <v>5421.3888888888878</v>
      </c>
      <c r="BZ88" s="58">
        <f>$C88*(1+SUM($D$74:BZ$74))*BZ$71</f>
        <v>5429.4444444444425</v>
      </c>
      <c r="CA88" s="58">
        <f>$C88*(1+SUM($D$74:CA$74))*CA$71</f>
        <v>5437.4999999999982</v>
      </c>
      <c r="CB88" s="58">
        <f>$C88*(1+SUM($D$74:CB$74))*CB$71</f>
        <v>5445.5555555555547</v>
      </c>
      <c r="CC88" s="58">
        <f>$C88*(1+SUM($D$74:CC$74))*CC$71</f>
        <v>5453.6111111111104</v>
      </c>
      <c r="CD88" s="58">
        <f>$C88*(1+SUM($D$74:CD$74))*CD$71</f>
        <v>5461.6666666666661</v>
      </c>
      <c r="CE88" s="58">
        <f>$C88*(1+SUM($D$74:CE$74))*CE$71</f>
        <v>5469.7222222222217</v>
      </c>
      <c r="CF88" s="58">
        <f>$C88*(1+SUM($D$74:CF$74))*CF$71</f>
        <v>5477.7777777777774</v>
      </c>
      <c r="CG88" s="58">
        <f>$C88*(1+SUM($D$74:CG$74))*CG$71</f>
        <v>5485.8333333333321</v>
      </c>
      <c r="CH88" s="58">
        <f>$C88*(1+SUM($D$74:CH$74))*CH$71</f>
        <v>5493.8888888888878</v>
      </c>
      <c r="CI88" s="58">
        <f>$C88*(1+SUM($D$74:CI$74))*CI$71</f>
        <v>5501.9444444444434</v>
      </c>
      <c r="CJ88" s="58">
        <f>$C88*(1+SUM($D$74:CJ$74))*CJ$71</f>
        <v>5509.9999999999991</v>
      </c>
      <c r="CK88" s="58">
        <f>$C88*(1+SUM($D$74:CK$74))*CK$71</f>
        <v>5518.0555555555547</v>
      </c>
      <c r="CL88" s="58">
        <f>$C88*(1+SUM($D$74:CL$74))*CL$71</f>
        <v>5526.1111111111104</v>
      </c>
      <c r="CM88" s="58">
        <f>$C88*(1+SUM($D$74:CM$74))*CM$71</f>
        <v>5534.1666666666661</v>
      </c>
      <c r="CN88" s="58">
        <f>$C88*(1+SUM($D$74:CN$74))*CN$71</f>
        <v>5542.2222222222217</v>
      </c>
      <c r="CO88" s="58">
        <f>$C88*(1+SUM($D$74:CO$74))*CO$71</f>
        <v>5550.2777777777783</v>
      </c>
      <c r="CP88" s="58">
        <f>$C88*(1+SUM($D$74:CP$74))*CP$71</f>
        <v>5558.3333333333321</v>
      </c>
      <c r="CQ88" s="58">
        <f>$C88*(1+SUM($D$74:CQ$74))*CQ$71</f>
        <v>5566.3888888888887</v>
      </c>
      <c r="CR88" s="58">
        <f>$C88*(1+SUM($D$74:CR$74))*CR$71</f>
        <v>5574.4444444444443</v>
      </c>
      <c r="CS88" s="58">
        <f>$C88*(1+SUM($D$74:CS$74))*CS$71</f>
        <v>5582.5</v>
      </c>
      <c r="CT88" s="58">
        <f>$C88*(1+SUM($D$74:CT$74))*CT$71</f>
        <v>5590.5555555555557</v>
      </c>
      <c r="CU88" s="58">
        <f>$C88*(1+SUM($D$74:CU$74))*CU$71</f>
        <v>5598.6111111111113</v>
      </c>
      <c r="CV88" s="58">
        <f>$C88*(1+SUM($D$74:CV$74))*CV$71</f>
        <v>5606.666666666667</v>
      </c>
      <c r="CW88" s="58">
        <f>$C88*(1+SUM($D$74:CW$74))*CW$71</f>
        <v>5614.7222222222217</v>
      </c>
      <c r="CX88" s="58">
        <f>$C88*(1+SUM($D$74:CX$74))*CX$71</f>
        <v>5622.7777777777774</v>
      </c>
      <c r="CY88" s="58">
        <f>$C88*(1+SUM($D$74:CY$74))*CY$71</f>
        <v>5630.833333333333</v>
      </c>
      <c r="CZ88" s="58">
        <f>$C88*(1+SUM($D$74:CZ$74))*CZ$71</f>
        <v>5638.8888888888887</v>
      </c>
      <c r="DA88" s="58">
        <f>$C88*(1+SUM($D$74:DA$74))*DA$71</f>
        <v>5646.9444444444443</v>
      </c>
      <c r="DB88" s="58">
        <f>$C88*(1+SUM($D$74:DB$74))*DB$71</f>
        <v>5655</v>
      </c>
      <c r="DC88" s="58">
        <f>$C88*(1+SUM($D$74:DC$74))*DC$71</f>
        <v>5663.0555555555566</v>
      </c>
      <c r="DD88" s="58">
        <f>$C88*(1+SUM($D$74:DD$74))*DD$71</f>
        <v>5671.1111111111122</v>
      </c>
      <c r="DE88" s="58">
        <f>$C88*(1+SUM($D$74:DE$74))*DE$71</f>
        <v>5679.1666666666679</v>
      </c>
      <c r="DF88" s="58">
        <f>$C88*(1+SUM($D$74:DF$74))*DF$71</f>
        <v>5687.2222222222226</v>
      </c>
      <c r="DG88" s="58">
        <f>$C88*(1+SUM($D$74:DG$74))*DG$71</f>
        <v>5695.2777777777783</v>
      </c>
      <c r="DH88" s="58">
        <f>$C88*(1+SUM($D$74:DH$74))*DH$71</f>
        <v>5703.3333333333339</v>
      </c>
      <c r="DI88" s="58">
        <f>$C88*(1+SUM($D$74:DI$74))*DI$71</f>
        <v>5711.3888888888896</v>
      </c>
      <c r="DJ88" s="58">
        <f>$C88*(1+SUM($D$74:DJ$74))*DJ$71</f>
        <v>5719.4444444444453</v>
      </c>
      <c r="DK88" s="58">
        <f>$C88*(1+SUM($D$74:DK$74))*DK$71</f>
        <v>5727.5000000000009</v>
      </c>
      <c r="DL88" s="58">
        <f>$C88*(1+SUM($D$74:DL$74))*DL$71</f>
        <v>5735.5555555555566</v>
      </c>
      <c r="DM88" s="58">
        <f>$C88*(1+SUM($D$74:DM$74))*DM$71</f>
        <v>5743.6111111111113</v>
      </c>
      <c r="DN88" s="58">
        <f>$C88*(1+SUM($D$74:DN$74))*DN$71</f>
        <v>5751.666666666667</v>
      </c>
      <c r="DO88" s="58">
        <f>$C88*(1+SUM($D$74:DO$74))*DO$71</f>
        <v>5759.7222222222226</v>
      </c>
      <c r="DP88" s="58">
        <f>$C88*(1+SUM($D$74:DP$74))*DP$71</f>
        <v>5767.7777777777783</v>
      </c>
      <c r="DQ88" s="58">
        <f>$C88*(1+SUM($D$74:DQ$74))*DQ$71</f>
        <v>5775.8333333333339</v>
      </c>
      <c r="DR88" s="58">
        <f>$C88*(1+SUM($D$74:DR$74))*DR$71</f>
        <v>5783.8888888888905</v>
      </c>
      <c r="DS88" s="58">
        <f>$C88*(1+SUM($D$74:DS$74))*DS$71</f>
        <v>5791.9444444444462</v>
      </c>
      <c r="DT88" s="136">
        <f>$C88*(1+SUM($D$74:DT$74))*DT$71</f>
        <v>5800.0000000000018</v>
      </c>
      <c r="DV88" s="135">
        <f t="shared" ref="DV88:EF90" si="279">SUMIF($D$4:$DT$4,DV$4,$D88:$DT88)</f>
        <v>0</v>
      </c>
      <c r="DW88" s="58">
        <f t="shared" si="279"/>
        <v>0</v>
      </c>
      <c r="DX88" s="58">
        <f t="shared" si="279"/>
        <v>0</v>
      </c>
      <c r="DY88" s="58">
        <f t="shared" si="279"/>
        <v>35694.166666666664</v>
      </c>
      <c r="DZ88" s="58">
        <f t="shared" si="279"/>
        <v>62108.333333333328</v>
      </c>
      <c r="EA88" s="58">
        <f t="shared" si="279"/>
        <v>63268.333333333321</v>
      </c>
      <c r="EB88" s="58">
        <f t="shared" si="279"/>
        <v>64428.333333333314</v>
      </c>
      <c r="EC88" s="58">
        <f t="shared" si="279"/>
        <v>65588.333333333314</v>
      </c>
      <c r="ED88" s="58">
        <f t="shared" si="279"/>
        <v>66748.333333333328</v>
      </c>
      <c r="EE88" s="58">
        <f t="shared" si="279"/>
        <v>67908.333333333328</v>
      </c>
      <c r="EF88" s="136">
        <f t="shared" si="279"/>
        <v>69068.333333333343</v>
      </c>
    </row>
    <row r="89" spans="1:136" s="49" customFormat="1" ht="15.75" customHeight="1">
      <c r="A89" s="59"/>
      <c r="B89" s="253" t="s">
        <v>534</v>
      </c>
      <c r="C89" s="222">
        <f>'PERPETUITY MIDDLEMAN INPUT TAB'!C60*'Unit Mix '!$E$84/12</f>
        <v>63437.5</v>
      </c>
      <c r="D89" s="58">
        <f>$C89*(1+SUM($D$73:D$73))*D$71</f>
        <v>0</v>
      </c>
      <c r="E89" s="58">
        <f>$C89*(1+SUM($D$73:E$73))*E$71</f>
        <v>0</v>
      </c>
      <c r="F89" s="58">
        <f>$C89*(1+SUM($D$73:F$73))*F$71</f>
        <v>0</v>
      </c>
      <c r="G89" s="58">
        <f>$C89*(1+SUM($D$73:G$73))*G$71</f>
        <v>0</v>
      </c>
      <c r="H89" s="58">
        <f>$C89*(1+SUM($D$73:H$73))*H$71</f>
        <v>0</v>
      </c>
      <c r="I89" s="58">
        <f>$C89*(1+SUM($D$73:I$73))*I$71</f>
        <v>0</v>
      </c>
      <c r="J89" s="58">
        <f>$C89*(1+SUM($D$73:J$73))*J$71</f>
        <v>0</v>
      </c>
      <c r="K89" s="58">
        <f>$C89*(1+SUM($D$73:K$73))*K$71</f>
        <v>0</v>
      </c>
      <c r="L89" s="58">
        <f>$C89*(1+SUM($D$73:L$73))*L$71</f>
        <v>0</v>
      </c>
      <c r="M89" s="58">
        <f>$C89*(1+SUM($D$73:M$73))*M$71</f>
        <v>0</v>
      </c>
      <c r="N89" s="58">
        <f>$C89*(1+SUM($D$73:N$73))*N$71</f>
        <v>0</v>
      </c>
      <c r="O89" s="58">
        <f>$C89*(1+SUM($D$73:O$73))*O$71</f>
        <v>0</v>
      </c>
      <c r="P89" s="58">
        <f>$C89*(1+SUM($D$73:P$73))*P$71</f>
        <v>0</v>
      </c>
      <c r="Q89" s="58">
        <f>$C89*(1+SUM($D$73:Q$73))*Q$71</f>
        <v>0</v>
      </c>
      <c r="R89" s="58">
        <f>$C89*(1+SUM($D$73:R$73))*R$71</f>
        <v>0</v>
      </c>
      <c r="S89" s="58">
        <f>$C89*(1+SUM($D$73:S$73))*S$71</f>
        <v>0</v>
      </c>
      <c r="T89" s="58">
        <f>$C89*(1+SUM($D$73:T$73))*T$71</f>
        <v>0</v>
      </c>
      <c r="U89" s="58">
        <f>$C89*(1+SUM($D$73:U$73))*U$71</f>
        <v>0</v>
      </c>
      <c r="V89" s="58">
        <f>$C89*(1+SUM($D$73:V$73))*V$71</f>
        <v>0</v>
      </c>
      <c r="W89" s="58">
        <f>$C89*(1+SUM($D$73:W$73))*W$71</f>
        <v>0</v>
      </c>
      <c r="X89" s="58">
        <f>$C89*(1+SUM($D$73:X$73))*X$71</f>
        <v>0</v>
      </c>
      <c r="Y89" s="58">
        <f>$C89*(1+SUM($D$73:Y$73))*Y$71</f>
        <v>0</v>
      </c>
      <c r="Z89" s="58">
        <f>$C89*(1+SUM($D$73:Z$73))*Z$71</f>
        <v>0</v>
      </c>
      <c r="AA89" s="58">
        <f>$C89*(1+SUM($D$73:AA$73))*AA$71</f>
        <v>0</v>
      </c>
      <c r="AB89" s="58">
        <f>$C89*(1+SUM($D$73:AB$73))*AB$71</f>
        <v>0</v>
      </c>
      <c r="AC89" s="58">
        <f>$C89*(1+SUM($D$73:AC$73))*AC$71</f>
        <v>0</v>
      </c>
      <c r="AD89" s="58">
        <f>$C89*(1+SUM($D$73:AD$73))*AD$71</f>
        <v>0</v>
      </c>
      <c r="AE89" s="58">
        <f>$C89*(1+SUM($D$73:AE$73))*AE$71</f>
        <v>0</v>
      </c>
      <c r="AF89" s="58">
        <f>$C89*(1+SUM($D$73:AF$73))*AF$71</f>
        <v>0</v>
      </c>
      <c r="AG89" s="58">
        <f>$C89*(1+SUM($D$73:AG$73))*AG$71</f>
        <v>0</v>
      </c>
      <c r="AH89" s="58">
        <f>$C89*(1+SUM($D$73:AH$73))*AH$71</f>
        <v>66609.375</v>
      </c>
      <c r="AI89" s="58">
        <f>$C89*(1+SUM($D$73:AI$73))*AI$71</f>
        <v>66715.104166666657</v>
      </c>
      <c r="AJ89" s="58">
        <f>$C89*(1+SUM($D$73:AJ$73))*AJ$71</f>
        <v>66820.833333333328</v>
      </c>
      <c r="AK89" s="58">
        <f>$C89*(1+SUM($D$73:AK$73))*AK$71</f>
        <v>66926.5625</v>
      </c>
      <c r="AL89" s="58">
        <f>$C89*(1+SUM($D$73:AL$73))*AL$71</f>
        <v>67032.291666666672</v>
      </c>
      <c r="AM89" s="58">
        <f>$C89*(1+SUM($D$73:AM$73))*AM$71</f>
        <v>67138.020833333328</v>
      </c>
      <c r="AN89" s="58">
        <f>$C89*(1+SUM($D$73:AN$73))*AN$71</f>
        <v>67243.75</v>
      </c>
      <c r="AO89" s="58">
        <f>$C89*(1+SUM($D$73:AO$73))*AO$71</f>
        <v>67349.479166666657</v>
      </c>
      <c r="AP89" s="58">
        <f>$C89*(1+SUM($D$73:AP$73))*AP$71</f>
        <v>67455.208333333328</v>
      </c>
      <c r="AQ89" s="58">
        <f>$C89*(1+SUM($D$73:AQ$73))*AQ$71</f>
        <v>67560.9375</v>
      </c>
      <c r="AR89" s="58">
        <f>$C89*(1+SUM($D$73:AR$73))*AR$71</f>
        <v>67666.666666666672</v>
      </c>
      <c r="AS89" s="58">
        <f>$C89*(1+SUM($D$73:AS$73))*AS$71</f>
        <v>67772.395833333328</v>
      </c>
      <c r="AT89" s="58">
        <f>$C89*(1+SUM($D$73:AT$73))*AT$71</f>
        <v>67878.124999999985</v>
      </c>
      <c r="AU89" s="58">
        <f>$C89*(1+SUM($D$73:AU$73))*AU$71</f>
        <v>67983.854166666657</v>
      </c>
      <c r="AV89" s="58">
        <f>$C89*(1+SUM($D$73:AV$73))*AV$71</f>
        <v>68089.583333333328</v>
      </c>
      <c r="AW89" s="58">
        <f>$C89*(1+SUM($D$73:AW$73))*AW$71</f>
        <v>68195.3125</v>
      </c>
      <c r="AX89" s="58">
        <f>$C89*(1+SUM($D$73:AX$73))*AX$71</f>
        <v>68301.041666666672</v>
      </c>
      <c r="AY89" s="58">
        <f>$C89*(1+SUM($D$73:AY$73))*AY$71</f>
        <v>68406.770833333328</v>
      </c>
      <c r="AZ89" s="58">
        <f>$C89*(1+SUM($D$73:AZ$73))*AZ$71</f>
        <v>68512.499999999985</v>
      </c>
      <c r="BA89" s="58">
        <f>$C89*(1+SUM($D$73:BA$73))*BA$71</f>
        <v>68618.229166666657</v>
      </c>
      <c r="BB89" s="58">
        <f>$C89*(1+SUM($D$73:BB$73))*BB$71</f>
        <v>68723.958333333328</v>
      </c>
      <c r="BC89" s="58">
        <f>$C89*(1+SUM($D$73:BC$73))*BC$71</f>
        <v>68829.6875</v>
      </c>
      <c r="BD89" s="58">
        <f>$C89*(1+SUM($D$73:BD$73))*BD$71</f>
        <v>68935.416666666672</v>
      </c>
      <c r="BE89" s="58">
        <f>$C89*(1+SUM($D$73:BE$73))*BE$71</f>
        <v>69041.145833333328</v>
      </c>
      <c r="BF89" s="58">
        <f>$C89*(1+SUM($D$73:BF$73))*BF$71</f>
        <v>69146.874999999985</v>
      </c>
      <c r="BG89" s="58">
        <f>$C89*(1+SUM($D$73:BG$73))*BG$71</f>
        <v>69252.604166666657</v>
      </c>
      <c r="BH89" s="58">
        <f>$C89*(1+SUM($D$73:BH$73))*BH$71</f>
        <v>69358.333333333328</v>
      </c>
      <c r="BI89" s="58">
        <f>$C89*(1+SUM($D$73:BI$73))*BI$71</f>
        <v>69464.0625</v>
      </c>
      <c r="BJ89" s="58">
        <f>$C89*(1+SUM($D$73:BJ$73))*BJ$71</f>
        <v>69569.791666666657</v>
      </c>
      <c r="BK89" s="58">
        <f>$C89*(1+SUM($D$73:BK$73))*BK$71</f>
        <v>69675.520833333328</v>
      </c>
      <c r="BL89" s="58">
        <f>$C89*(1+SUM($D$73:BL$73))*BL$71</f>
        <v>69781.249999999985</v>
      </c>
      <c r="BM89" s="58">
        <f>$C89*(1+SUM($D$73:BM$73))*BM$71</f>
        <v>69886.979166666657</v>
      </c>
      <c r="BN89" s="58">
        <f>$C89*(1+SUM($D$73:BN$73))*BN$71</f>
        <v>69992.708333333328</v>
      </c>
      <c r="BO89" s="58">
        <f>$C89*(1+SUM($D$73:BO$73))*BO$71</f>
        <v>70098.4375</v>
      </c>
      <c r="BP89" s="58">
        <f>$C89*(1+SUM($D$73:BP$73))*BP$71</f>
        <v>70204.166666666657</v>
      </c>
      <c r="BQ89" s="58">
        <f>$C89*(1+SUM($D$73:BQ$73))*BQ$71</f>
        <v>70309.895833333328</v>
      </c>
      <c r="BR89" s="58">
        <f>$C89*(1+SUM($D$73:BR$73))*BR$71</f>
        <v>70415.624999999985</v>
      </c>
      <c r="BS89" s="58">
        <f>$C89*(1+SUM($D$73:BS$73))*BS$71</f>
        <v>70521.354166666657</v>
      </c>
      <c r="BT89" s="58">
        <f>$C89*(1+SUM($D$73:BT$73))*BT$71</f>
        <v>70627.083333333328</v>
      </c>
      <c r="BU89" s="58">
        <f>$C89*(1+SUM($D$73:BU$73))*BU$71</f>
        <v>70732.812499999985</v>
      </c>
      <c r="BV89" s="58">
        <f>$C89*(1+SUM($D$73:BV$73))*BV$71</f>
        <v>70838.541666666657</v>
      </c>
      <c r="BW89" s="58">
        <f>$C89*(1+SUM($D$73:BW$73))*BW$71</f>
        <v>70944.270833333328</v>
      </c>
      <c r="BX89" s="58">
        <f>$C89*(1+SUM($D$73:BX$73))*BX$71</f>
        <v>71049.999999999985</v>
      </c>
      <c r="BY89" s="58">
        <f>$C89*(1+SUM($D$73:BY$73))*BY$71</f>
        <v>71155.729166666657</v>
      </c>
      <c r="BZ89" s="58">
        <f>$C89*(1+SUM($D$73:BZ$73))*BZ$71</f>
        <v>71261.458333333314</v>
      </c>
      <c r="CA89" s="58">
        <f>$C89*(1+SUM($D$73:CA$73))*CA$71</f>
        <v>71367.187499999985</v>
      </c>
      <c r="CB89" s="58">
        <f>$C89*(1+SUM($D$73:CB$73))*CB$71</f>
        <v>71472.916666666657</v>
      </c>
      <c r="CC89" s="58">
        <f>$C89*(1+SUM($D$73:CC$73))*CC$71</f>
        <v>71578.645833333328</v>
      </c>
      <c r="CD89" s="58">
        <f>$C89*(1+SUM($D$73:CD$73))*CD$71</f>
        <v>71684.375</v>
      </c>
      <c r="CE89" s="58">
        <f>$C89*(1+SUM($D$73:CE$73))*CE$71</f>
        <v>71790.104166666657</v>
      </c>
      <c r="CF89" s="58">
        <f>$C89*(1+SUM($D$73:CF$73))*CF$71</f>
        <v>71895.833333333328</v>
      </c>
      <c r="CG89" s="58">
        <f>$C89*(1+SUM($D$73:CG$73))*CG$71</f>
        <v>72001.562499999985</v>
      </c>
      <c r="CH89" s="58">
        <f>$C89*(1+SUM($D$73:CH$73))*CH$71</f>
        <v>72107.291666666657</v>
      </c>
      <c r="CI89" s="58">
        <f>$C89*(1+SUM($D$73:CI$73))*CI$71</f>
        <v>72213.020833333328</v>
      </c>
      <c r="CJ89" s="58">
        <f>$C89*(1+SUM($D$73:CJ$73))*CJ$71</f>
        <v>72318.75</v>
      </c>
      <c r="CK89" s="58">
        <f>$C89*(1+SUM($D$73:CK$73))*CK$71</f>
        <v>72424.479166666657</v>
      </c>
      <c r="CL89" s="58">
        <f>$C89*(1+SUM($D$73:CL$73))*CL$71</f>
        <v>72530.208333333328</v>
      </c>
      <c r="CM89" s="58">
        <f>$C89*(1+SUM($D$73:CM$73))*CM$71</f>
        <v>72635.9375</v>
      </c>
      <c r="CN89" s="58">
        <f>$C89*(1+SUM($D$73:CN$73))*CN$71</f>
        <v>72741.666666666672</v>
      </c>
      <c r="CO89" s="58">
        <f>$C89*(1+SUM($D$73:CO$73))*CO$71</f>
        <v>72847.395833333343</v>
      </c>
      <c r="CP89" s="58">
        <f>$C89*(1+SUM($D$73:CP$73))*CP$71</f>
        <v>72953.125</v>
      </c>
      <c r="CQ89" s="58">
        <f>$C89*(1+SUM($D$73:CQ$73))*CQ$71</f>
        <v>73058.854166666657</v>
      </c>
      <c r="CR89" s="58">
        <f>$C89*(1+SUM($D$73:CR$73))*CR$71</f>
        <v>73164.583333333328</v>
      </c>
      <c r="CS89" s="58">
        <f>$C89*(1+SUM($D$73:CS$73))*CS$71</f>
        <v>73270.3125</v>
      </c>
      <c r="CT89" s="58">
        <f>$C89*(1+SUM($D$73:CT$73))*CT$71</f>
        <v>73376.041666666672</v>
      </c>
      <c r="CU89" s="58">
        <f>$C89*(1+SUM($D$73:CU$73))*CU$71</f>
        <v>73481.770833333343</v>
      </c>
      <c r="CV89" s="58">
        <f>$C89*(1+SUM($D$73:CV$73))*CV$71</f>
        <v>73587.500000000015</v>
      </c>
      <c r="CW89" s="58">
        <f>$C89*(1+SUM($D$73:CW$73))*CW$71</f>
        <v>73693.229166666657</v>
      </c>
      <c r="CX89" s="58">
        <f>$C89*(1+SUM($D$73:CX$73))*CX$71</f>
        <v>73798.958333333328</v>
      </c>
      <c r="CY89" s="58">
        <f>$C89*(1+SUM($D$73:CY$73))*CY$71</f>
        <v>73904.6875</v>
      </c>
      <c r="CZ89" s="58">
        <f>$C89*(1+SUM($D$73:CZ$73))*CZ$71</f>
        <v>74010.416666666672</v>
      </c>
      <c r="DA89" s="58">
        <f>$C89*(1+SUM($D$73:DA$73))*DA$71</f>
        <v>74116.145833333343</v>
      </c>
      <c r="DB89" s="58">
        <f>$C89*(1+SUM($D$73:DB$73))*DB$71</f>
        <v>74221.875000000015</v>
      </c>
      <c r="DC89" s="58">
        <f>$C89*(1+SUM($D$73:DC$73))*DC$71</f>
        <v>74327.604166666672</v>
      </c>
      <c r="DD89" s="58">
        <f>$C89*(1+SUM($D$73:DD$73))*DD$71</f>
        <v>74433.333333333343</v>
      </c>
      <c r="DE89" s="58">
        <f>$C89*(1+SUM($D$73:DE$73))*DE$71</f>
        <v>74539.062500000015</v>
      </c>
      <c r="DF89" s="58">
        <f>$C89*(1+SUM($D$73:DF$73))*DF$71</f>
        <v>74644.791666666672</v>
      </c>
      <c r="DG89" s="58">
        <f>$C89*(1+SUM($D$73:DG$73))*DG$71</f>
        <v>74750.520833333343</v>
      </c>
      <c r="DH89" s="58">
        <f>$C89*(1+SUM($D$73:DH$73))*DH$71</f>
        <v>74856.250000000015</v>
      </c>
      <c r="DI89" s="58">
        <f>$C89*(1+SUM($D$73:DI$73))*DI$71</f>
        <v>74961.979166666686</v>
      </c>
      <c r="DJ89" s="58">
        <f>$C89*(1+SUM($D$73:DJ$73))*DJ$71</f>
        <v>75067.708333333343</v>
      </c>
      <c r="DK89" s="58">
        <f>$C89*(1+SUM($D$73:DK$73))*DK$71</f>
        <v>75173.437500000015</v>
      </c>
      <c r="DL89" s="58">
        <f>$C89*(1+SUM($D$73:DL$73))*DL$71</f>
        <v>75279.166666666686</v>
      </c>
      <c r="DM89" s="58">
        <f>$C89*(1+SUM($D$73:DM$73))*DM$71</f>
        <v>75384.895833333343</v>
      </c>
      <c r="DN89" s="58">
        <f>$C89*(1+SUM($D$73:DN$73))*DN$71</f>
        <v>75490.625000000015</v>
      </c>
      <c r="DO89" s="58">
        <f>$C89*(1+SUM($D$73:DO$73))*DO$71</f>
        <v>75596.354166666686</v>
      </c>
      <c r="DP89" s="58">
        <f>$C89*(1+SUM($D$73:DP$73))*DP$71</f>
        <v>75702.083333333343</v>
      </c>
      <c r="DQ89" s="58">
        <f>$C89*(1+SUM($D$73:DQ$73))*DQ$71</f>
        <v>75807.812500000015</v>
      </c>
      <c r="DR89" s="58">
        <f>$C89*(1+SUM($D$73:DR$73))*DR$71</f>
        <v>75913.541666666686</v>
      </c>
      <c r="DS89" s="58">
        <f>$C89*(1+SUM($D$73:DS$73))*DS$71</f>
        <v>76019.270833333358</v>
      </c>
      <c r="DT89" s="136">
        <f>$C89*(1+SUM($D$73:DT$73))*DT$71</f>
        <v>76125.000000000029</v>
      </c>
      <c r="DV89" s="135">
        <f t="shared" si="279"/>
        <v>0</v>
      </c>
      <c r="DW89" s="58">
        <f t="shared" si="279"/>
        <v>0</v>
      </c>
      <c r="DX89" s="58">
        <f t="shared" si="279"/>
        <v>0</v>
      </c>
      <c r="DY89" s="58">
        <f t="shared" si="279"/>
        <v>468485.9375</v>
      </c>
      <c r="DZ89" s="58">
        <f t="shared" si="279"/>
        <v>815171.875</v>
      </c>
      <c r="EA89" s="58">
        <f t="shared" si="279"/>
        <v>830396.875</v>
      </c>
      <c r="EB89" s="58">
        <f t="shared" si="279"/>
        <v>845621.875</v>
      </c>
      <c r="EC89" s="58">
        <f t="shared" si="279"/>
        <v>860846.875</v>
      </c>
      <c r="ED89" s="58">
        <f t="shared" si="279"/>
        <v>876071.875</v>
      </c>
      <c r="EE89" s="58">
        <f t="shared" si="279"/>
        <v>891296.875</v>
      </c>
      <c r="EF89" s="136">
        <f t="shared" si="279"/>
        <v>906521.87500000012</v>
      </c>
    </row>
    <row r="90" spans="1:136" s="49" customFormat="1" ht="15.75" customHeight="1">
      <c r="A90" s="59"/>
      <c r="B90" s="253" t="s">
        <v>535</v>
      </c>
      <c r="C90" s="222">
        <f>'PERPETUITY MIDDLEMAN INPUT TAB'!C61*'Unit Mix '!$E$84/12</f>
        <v>0</v>
      </c>
      <c r="D90" s="58">
        <f>$C90*(1+SUM($D$73:D$73))*D$71</f>
        <v>0</v>
      </c>
      <c r="E90" s="58">
        <f>$C90*(1+SUM($D$73:E$73))*E$71</f>
        <v>0</v>
      </c>
      <c r="F90" s="58">
        <f>$C90*(1+SUM($D$73:F$73))*F$71</f>
        <v>0</v>
      </c>
      <c r="G90" s="58">
        <f>$C90*(1+SUM($D$73:G$73))*G$71</f>
        <v>0</v>
      </c>
      <c r="H90" s="58">
        <f>$C90*(1+SUM($D$73:H$73))*H$71</f>
        <v>0</v>
      </c>
      <c r="I90" s="58">
        <f>$C90*(1+SUM($D$73:I$73))*I$71</f>
        <v>0</v>
      </c>
      <c r="J90" s="58">
        <f>$C90*(1+SUM($D$73:J$73))*J$71</f>
        <v>0</v>
      </c>
      <c r="K90" s="58">
        <f>$C90*(1+SUM($D$73:K$73))*K$71</f>
        <v>0</v>
      </c>
      <c r="L90" s="58">
        <f>$C90*(1+SUM($D$73:L$73))*L$71</f>
        <v>0</v>
      </c>
      <c r="M90" s="58">
        <f>$C90*(1+SUM($D$73:M$73))*M$71</f>
        <v>0</v>
      </c>
      <c r="N90" s="58">
        <f>$C90*(1+SUM($D$73:N$73))*N$71</f>
        <v>0</v>
      </c>
      <c r="O90" s="58">
        <f>$C90*(1+SUM($D$73:O$73))*O$71</f>
        <v>0</v>
      </c>
      <c r="P90" s="58">
        <f>$C90*(1+SUM($D$73:P$73))*P$71</f>
        <v>0</v>
      </c>
      <c r="Q90" s="58">
        <f>$C90*(1+SUM($D$73:Q$73))*Q$71</f>
        <v>0</v>
      </c>
      <c r="R90" s="58">
        <f>$C90*(1+SUM($D$73:R$73))*R$71</f>
        <v>0</v>
      </c>
      <c r="S90" s="58">
        <f>$C90*(1+SUM($D$73:S$73))*S$71</f>
        <v>0</v>
      </c>
      <c r="T90" s="58">
        <f>$C90*(1+SUM($D$73:T$73))*T$71</f>
        <v>0</v>
      </c>
      <c r="U90" s="58">
        <f>$C90*(1+SUM($D$73:U$73))*U$71</f>
        <v>0</v>
      </c>
      <c r="V90" s="58">
        <f>$C90*(1+SUM($D$73:V$73))*V$71</f>
        <v>0</v>
      </c>
      <c r="W90" s="58">
        <f>$C90*(1+SUM($D$73:W$73))*W$71</f>
        <v>0</v>
      </c>
      <c r="X90" s="58">
        <f>$C90*(1+SUM($D$73:X$73))*X$71</f>
        <v>0</v>
      </c>
      <c r="Y90" s="58">
        <f>$C90*(1+SUM($D$73:Y$73))*Y$71</f>
        <v>0</v>
      </c>
      <c r="Z90" s="58">
        <f>$C90*(1+SUM($D$73:Z$73))*Z$71</f>
        <v>0</v>
      </c>
      <c r="AA90" s="58">
        <f>$C90*(1+SUM($D$73:AA$73))*AA$71</f>
        <v>0</v>
      </c>
      <c r="AB90" s="58">
        <f>$C90*(1+SUM($D$73:AB$73))*AB$71</f>
        <v>0</v>
      </c>
      <c r="AC90" s="58">
        <f>$C90*(1+SUM($D$73:AC$73))*AC$71</f>
        <v>0</v>
      </c>
      <c r="AD90" s="58">
        <f>$C90*(1+SUM($D$73:AD$73))*AD$71</f>
        <v>0</v>
      </c>
      <c r="AE90" s="58">
        <f>$C90*(1+SUM($D$73:AE$73))*AE$71</f>
        <v>0</v>
      </c>
      <c r="AF90" s="58">
        <f>$C90*(1+SUM($D$73:AF$73))*AF$71</f>
        <v>0</v>
      </c>
      <c r="AG90" s="58">
        <f>$C90*(1+SUM($D$73:AG$73))*AG$71</f>
        <v>0</v>
      </c>
      <c r="AH90" s="58">
        <f>$C90*(1+SUM($D$73:AH$73))*AH$71</f>
        <v>0</v>
      </c>
      <c r="AI90" s="58">
        <f>$C90*(1+SUM($D$73:AI$73))*AI$71</f>
        <v>0</v>
      </c>
      <c r="AJ90" s="58">
        <f>$C90*(1+SUM($D$73:AJ$73))*AJ$71</f>
        <v>0</v>
      </c>
      <c r="AK90" s="58">
        <f>$C90*(1+SUM($D$73:AK$73))*AK$71</f>
        <v>0</v>
      </c>
      <c r="AL90" s="58">
        <f>$C90*(1+SUM($D$73:AL$73))*AL$71</f>
        <v>0</v>
      </c>
      <c r="AM90" s="58">
        <f>$C90*(1+SUM($D$73:AM$73))*AM$71</f>
        <v>0</v>
      </c>
      <c r="AN90" s="58">
        <f>$C90*(1+SUM($D$73:AN$73))*AN$71</f>
        <v>0</v>
      </c>
      <c r="AO90" s="58">
        <f>$C90*(1+SUM($D$73:AO$73))*AO$71</f>
        <v>0</v>
      </c>
      <c r="AP90" s="58">
        <f>$C90*(1+SUM($D$73:AP$73))*AP$71</f>
        <v>0</v>
      </c>
      <c r="AQ90" s="58">
        <f>$C90*(1+SUM($D$73:AQ$73))*AQ$71</f>
        <v>0</v>
      </c>
      <c r="AR90" s="58">
        <f>$C90*(1+SUM($D$73:AR$73))*AR$71</f>
        <v>0</v>
      </c>
      <c r="AS90" s="58">
        <f>$C90*(1+SUM($D$73:AS$73))*AS$71</f>
        <v>0</v>
      </c>
      <c r="AT90" s="58">
        <f>$C90*(1+SUM($D$73:AT$73))*AT$71</f>
        <v>0</v>
      </c>
      <c r="AU90" s="58">
        <f>$C90*(1+SUM($D$73:AU$73))*AU$71</f>
        <v>0</v>
      </c>
      <c r="AV90" s="58">
        <f>$C90*(1+SUM($D$73:AV$73))*AV$71</f>
        <v>0</v>
      </c>
      <c r="AW90" s="58">
        <f>$C90*(1+SUM($D$73:AW$73))*AW$71</f>
        <v>0</v>
      </c>
      <c r="AX90" s="58">
        <f>$C90*(1+SUM($D$73:AX$73))*AX$71</f>
        <v>0</v>
      </c>
      <c r="AY90" s="58">
        <f>$C90*(1+SUM($D$73:AY$73))*AY$71</f>
        <v>0</v>
      </c>
      <c r="AZ90" s="58">
        <f>$C90*(1+SUM($D$73:AZ$73))*AZ$71</f>
        <v>0</v>
      </c>
      <c r="BA90" s="58">
        <f>$C90*(1+SUM($D$73:BA$73))*BA$71</f>
        <v>0</v>
      </c>
      <c r="BB90" s="58">
        <f>$C90*(1+SUM($D$73:BB$73))*BB$71</f>
        <v>0</v>
      </c>
      <c r="BC90" s="58">
        <f>$C90*(1+SUM($D$73:BC$73))*BC$71</f>
        <v>0</v>
      </c>
      <c r="BD90" s="58">
        <f>$C90*(1+SUM($D$73:BD$73))*BD$71</f>
        <v>0</v>
      </c>
      <c r="BE90" s="58">
        <f>$C90*(1+SUM($D$73:BE$73))*BE$71</f>
        <v>0</v>
      </c>
      <c r="BF90" s="58">
        <f>$C90*(1+SUM($D$73:BF$73))*BF$71</f>
        <v>0</v>
      </c>
      <c r="BG90" s="58">
        <f>$C90*(1+SUM($D$73:BG$73))*BG$71</f>
        <v>0</v>
      </c>
      <c r="BH90" s="58">
        <f>$C90*(1+SUM($D$73:BH$73))*BH$71</f>
        <v>0</v>
      </c>
      <c r="BI90" s="58">
        <f>$C90*(1+SUM($D$73:BI$73))*BI$71</f>
        <v>0</v>
      </c>
      <c r="BJ90" s="58">
        <f>$C90*(1+SUM($D$73:BJ$73))*BJ$71</f>
        <v>0</v>
      </c>
      <c r="BK90" s="58">
        <f>$C90*(1+SUM($D$73:BK$73))*BK$71</f>
        <v>0</v>
      </c>
      <c r="BL90" s="58">
        <f>$C90*(1+SUM($D$73:BL$73))*BL$71</f>
        <v>0</v>
      </c>
      <c r="BM90" s="58">
        <f>$C90*(1+SUM($D$73:BM$73))*BM$71</f>
        <v>0</v>
      </c>
      <c r="BN90" s="58">
        <f>$C90*(1+SUM($D$73:BN$73))*BN$71</f>
        <v>0</v>
      </c>
      <c r="BO90" s="58">
        <f>$C90*(1+SUM($D$73:BO$73))*BO$71</f>
        <v>0</v>
      </c>
      <c r="BP90" s="58">
        <f>$C90*(1+SUM($D$73:BP$73))*BP$71</f>
        <v>0</v>
      </c>
      <c r="BQ90" s="58">
        <f>$C90*(1+SUM($D$73:BQ$73))*BQ$71</f>
        <v>0</v>
      </c>
      <c r="BR90" s="58">
        <f>$C90*(1+SUM($D$73:BR$73))*BR$71</f>
        <v>0</v>
      </c>
      <c r="BS90" s="58">
        <f>$C90*(1+SUM($D$73:BS$73))*BS$71</f>
        <v>0</v>
      </c>
      <c r="BT90" s="58">
        <f>$C90*(1+SUM($D$73:BT$73))*BT$71</f>
        <v>0</v>
      </c>
      <c r="BU90" s="58">
        <f>$C90*(1+SUM($D$73:BU$73))*BU$71</f>
        <v>0</v>
      </c>
      <c r="BV90" s="58">
        <f>$C90*(1+SUM($D$73:BV$73))*BV$71</f>
        <v>0</v>
      </c>
      <c r="BW90" s="58">
        <f>$C90*(1+SUM($D$73:BW$73))*BW$71</f>
        <v>0</v>
      </c>
      <c r="BX90" s="58">
        <f>$C90*(1+SUM($D$73:BX$73))*BX$71</f>
        <v>0</v>
      </c>
      <c r="BY90" s="58">
        <f>$C90*(1+SUM($D$73:BY$73))*BY$71</f>
        <v>0</v>
      </c>
      <c r="BZ90" s="58">
        <f>$C90*(1+SUM($D$73:BZ$73))*BZ$71</f>
        <v>0</v>
      </c>
      <c r="CA90" s="58">
        <f>$C90*(1+SUM($D$73:CA$73))*CA$71</f>
        <v>0</v>
      </c>
      <c r="CB90" s="58">
        <f>$C90*(1+SUM($D$73:CB$73))*CB$71</f>
        <v>0</v>
      </c>
      <c r="CC90" s="58">
        <f>$C90*(1+SUM($D$73:CC$73))*CC$71</f>
        <v>0</v>
      </c>
      <c r="CD90" s="58">
        <f>$C90*(1+SUM($D$73:CD$73))*CD$71</f>
        <v>0</v>
      </c>
      <c r="CE90" s="58">
        <f>$C90*(1+SUM($D$73:CE$73))*CE$71</f>
        <v>0</v>
      </c>
      <c r="CF90" s="58">
        <f>$C90*(1+SUM($D$73:CF$73))*CF$71</f>
        <v>0</v>
      </c>
      <c r="CG90" s="58">
        <f>$C90*(1+SUM($D$73:CG$73))*CG$71</f>
        <v>0</v>
      </c>
      <c r="CH90" s="58">
        <f>$C90*(1+SUM($D$73:CH$73))*CH$71</f>
        <v>0</v>
      </c>
      <c r="CI90" s="58">
        <f>$C90*(1+SUM($D$73:CI$73))*CI$71</f>
        <v>0</v>
      </c>
      <c r="CJ90" s="58">
        <f>$C90*(1+SUM($D$73:CJ$73))*CJ$71</f>
        <v>0</v>
      </c>
      <c r="CK90" s="58">
        <f>$C90*(1+SUM($D$73:CK$73))*CK$71</f>
        <v>0</v>
      </c>
      <c r="CL90" s="58">
        <f>$C90*(1+SUM($D$73:CL$73))*CL$71</f>
        <v>0</v>
      </c>
      <c r="CM90" s="58">
        <f>$C90*(1+SUM($D$73:CM$73))*CM$71</f>
        <v>0</v>
      </c>
      <c r="CN90" s="58">
        <f>$C90*(1+SUM($D$73:CN$73))*CN$71</f>
        <v>0</v>
      </c>
      <c r="CO90" s="58">
        <f>$C90*(1+SUM($D$73:CO$73))*CO$71</f>
        <v>0</v>
      </c>
      <c r="CP90" s="58">
        <f>$C90*(1+SUM($D$73:CP$73))*CP$71</f>
        <v>0</v>
      </c>
      <c r="CQ90" s="58">
        <f>$C90*(1+SUM($D$73:CQ$73))*CQ$71</f>
        <v>0</v>
      </c>
      <c r="CR90" s="58">
        <f>$C90*(1+SUM($D$73:CR$73))*CR$71</f>
        <v>0</v>
      </c>
      <c r="CS90" s="58">
        <f>$C90*(1+SUM($D$73:CS$73))*CS$71</f>
        <v>0</v>
      </c>
      <c r="CT90" s="58">
        <f>$C90*(1+SUM($D$73:CT$73))*CT$71</f>
        <v>0</v>
      </c>
      <c r="CU90" s="58">
        <f>$C90*(1+SUM($D$73:CU$73))*CU$71</f>
        <v>0</v>
      </c>
      <c r="CV90" s="58">
        <f>$C90*(1+SUM($D$73:CV$73))*CV$71</f>
        <v>0</v>
      </c>
      <c r="CW90" s="58">
        <f>$C90*(1+SUM($D$73:CW$73))*CW$71</f>
        <v>0</v>
      </c>
      <c r="CX90" s="58">
        <f>$C90*(1+SUM($D$73:CX$73))*CX$71</f>
        <v>0</v>
      </c>
      <c r="CY90" s="58">
        <f>$C90*(1+SUM($D$73:CY$73))*CY$71</f>
        <v>0</v>
      </c>
      <c r="CZ90" s="58">
        <f>$C90*(1+SUM($D$73:CZ$73))*CZ$71</f>
        <v>0</v>
      </c>
      <c r="DA90" s="58">
        <f>$C90*(1+SUM($D$73:DA$73))*DA$71</f>
        <v>0</v>
      </c>
      <c r="DB90" s="58">
        <f>$C90*(1+SUM($D$73:DB$73))*DB$71</f>
        <v>0</v>
      </c>
      <c r="DC90" s="58">
        <f>$C90*(1+SUM($D$73:DC$73))*DC$71</f>
        <v>0</v>
      </c>
      <c r="DD90" s="58">
        <f>$C90*(1+SUM($D$73:DD$73))*DD$71</f>
        <v>0</v>
      </c>
      <c r="DE90" s="58">
        <f>$C90*(1+SUM($D$73:DE$73))*DE$71</f>
        <v>0</v>
      </c>
      <c r="DF90" s="58">
        <f>$C90*(1+SUM($D$73:DF$73))*DF$71</f>
        <v>0</v>
      </c>
      <c r="DG90" s="58">
        <f>$C90*(1+SUM($D$73:DG$73))*DG$71</f>
        <v>0</v>
      </c>
      <c r="DH90" s="58">
        <f>$C90*(1+SUM($D$73:DH$73))*DH$71</f>
        <v>0</v>
      </c>
      <c r="DI90" s="58">
        <f>$C90*(1+SUM($D$73:DI$73))*DI$71</f>
        <v>0</v>
      </c>
      <c r="DJ90" s="58">
        <f>$C90*(1+SUM($D$73:DJ$73))*DJ$71</f>
        <v>0</v>
      </c>
      <c r="DK90" s="58">
        <f>$C90*(1+SUM($D$73:DK$73))*DK$71</f>
        <v>0</v>
      </c>
      <c r="DL90" s="58">
        <f>$C90*(1+SUM($D$73:DL$73))*DL$71</f>
        <v>0</v>
      </c>
      <c r="DM90" s="58">
        <f>$C90*(1+SUM($D$73:DM$73))*DM$71</f>
        <v>0</v>
      </c>
      <c r="DN90" s="58">
        <f>$C90*(1+SUM($D$73:DN$73))*DN$71</f>
        <v>0</v>
      </c>
      <c r="DO90" s="58">
        <f>$C90*(1+SUM($D$73:DO$73))*DO$71</f>
        <v>0</v>
      </c>
      <c r="DP90" s="58">
        <f>$C90*(1+SUM($D$73:DP$73))*DP$71</f>
        <v>0</v>
      </c>
      <c r="DQ90" s="58">
        <f>$C90*(1+SUM($D$73:DQ$73))*DQ$71</f>
        <v>0</v>
      </c>
      <c r="DR90" s="58">
        <f>$C90*(1+SUM($D$73:DR$73))*DR$71</f>
        <v>0</v>
      </c>
      <c r="DS90" s="58">
        <f>$C90*(1+SUM($D$73:DS$73))*DS$71</f>
        <v>0</v>
      </c>
      <c r="DT90" s="136">
        <f>$C90*(1+SUM($D$73:DT$73))*DT$71</f>
        <v>0</v>
      </c>
      <c r="DV90" s="135">
        <f t="shared" si="279"/>
        <v>0</v>
      </c>
      <c r="DW90" s="58">
        <f t="shared" si="279"/>
        <v>0</v>
      </c>
      <c r="DX90" s="58">
        <f t="shared" si="279"/>
        <v>0</v>
      </c>
      <c r="DY90" s="58">
        <f t="shared" si="279"/>
        <v>0</v>
      </c>
      <c r="DZ90" s="58">
        <f t="shared" si="279"/>
        <v>0</v>
      </c>
      <c r="EA90" s="58">
        <f t="shared" si="279"/>
        <v>0</v>
      </c>
      <c r="EB90" s="58">
        <f t="shared" si="279"/>
        <v>0</v>
      </c>
      <c r="EC90" s="58">
        <f t="shared" si="279"/>
        <v>0</v>
      </c>
      <c r="ED90" s="58">
        <f t="shared" si="279"/>
        <v>0</v>
      </c>
      <c r="EE90" s="58">
        <f t="shared" si="279"/>
        <v>0</v>
      </c>
      <c r="EF90" s="136">
        <f t="shared" si="279"/>
        <v>0</v>
      </c>
    </row>
    <row r="91" spans="1:136" s="49" customFormat="1" ht="15.75" customHeight="1" thickBot="1">
      <c r="A91" s="59"/>
      <c r="B91" s="254" t="s">
        <v>536</v>
      </c>
      <c r="C91" s="223">
        <f t="shared" ref="C91:AH91" si="280">SUM(C87:C90)</f>
        <v>75708.164773333338</v>
      </c>
      <c r="D91" s="140">
        <f t="shared" ca="1" si="280"/>
        <v>0</v>
      </c>
      <c r="E91" s="140">
        <f t="shared" ca="1" si="280"/>
        <v>0</v>
      </c>
      <c r="F91" s="140">
        <f t="shared" ca="1" si="280"/>
        <v>0</v>
      </c>
      <c r="G91" s="140">
        <f t="shared" ca="1" si="280"/>
        <v>0</v>
      </c>
      <c r="H91" s="140">
        <f t="shared" ca="1" si="280"/>
        <v>0</v>
      </c>
      <c r="I91" s="140">
        <f t="shared" ca="1" si="280"/>
        <v>0</v>
      </c>
      <c r="J91" s="140">
        <f t="shared" ca="1" si="280"/>
        <v>0</v>
      </c>
      <c r="K91" s="140">
        <f t="shared" ca="1" si="280"/>
        <v>0</v>
      </c>
      <c r="L91" s="140">
        <f t="shared" ca="1" si="280"/>
        <v>0</v>
      </c>
      <c r="M91" s="140">
        <f t="shared" ca="1" si="280"/>
        <v>0</v>
      </c>
      <c r="N91" s="140">
        <f t="shared" ca="1" si="280"/>
        <v>0</v>
      </c>
      <c r="O91" s="140">
        <f t="shared" ca="1" si="280"/>
        <v>0</v>
      </c>
      <c r="P91" s="140">
        <f t="shared" ca="1" si="280"/>
        <v>0</v>
      </c>
      <c r="Q91" s="140">
        <f t="shared" ca="1" si="280"/>
        <v>0</v>
      </c>
      <c r="R91" s="140">
        <f t="shared" ca="1" si="280"/>
        <v>33.65047483630665</v>
      </c>
      <c r="S91" s="140">
        <f t="shared" ca="1" si="280"/>
        <v>750.68834698449041</v>
      </c>
      <c r="T91" s="140">
        <f t="shared" ca="1" si="280"/>
        <v>1470.5141091755202</v>
      </c>
      <c r="U91" s="140">
        <f t="shared" ca="1" si="280"/>
        <v>2193.1359241032801</v>
      </c>
      <c r="V91" s="140">
        <f t="shared" ca="1" si="280"/>
        <v>2918.5619758138055</v>
      </c>
      <c r="W91" s="140">
        <f t="shared" ca="1" si="280"/>
        <v>3646.8004697579777</v>
      </c>
      <c r="X91" s="140">
        <f t="shared" ca="1" si="280"/>
        <v>4377.8596328443427</v>
      </c>
      <c r="Y91" s="140">
        <f t="shared" ca="1" si="280"/>
        <v>5111.7477134920564</v>
      </c>
      <c r="Z91" s="140">
        <f t="shared" ca="1" si="280"/>
        <v>5848.4729816839563</v>
      </c>
      <c r="AA91" s="140">
        <f t="shared" ca="1" si="280"/>
        <v>6588.0437290197624</v>
      </c>
      <c r="AB91" s="140">
        <f t="shared" ca="1" si="280"/>
        <v>7784.7967937957683</v>
      </c>
      <c r="AC91" s="140">
        <f t="shared" ca="1" si="280"/>
        <v>7800.5504516282635</v>
      </c>
      <c r="AD91" s="140">
        <f t="shared" ca="1" si="280"/>
        <v>7816.3360769370402</v>
      </c>
      <c r="AE91" s="140">
        <f t="shared" ca="1" si="280"/>
        <v>7832.1537348074444</v>
      </c>
      <c r="AF91" s="140">
        <f t="shared" ca="1" si="280"/>
        <v>7848.0034904578833</v>
      </c>
      <c r="AG91" s="140">
        <f t="shared" ca="1" si="280"/>
        <v>7863.8854092400752</v>
      </c>
      <c r="AH91" s="140">
        <f t="shared" ca="1" si="280"/>
        <v>79564.174556639337</v>
      </c>
      <c r="AI91" s="140">
        <f t="shared" ref="AI91:BN91" ca="1" si="281">SUM(AI87:AI90)</f>
        <v>79693.905720497045</v>
      </c>
      <c r="AJ91" s="140">
        <f t="shared" ca="1" si="281"/>
        <v>79823.669244344361</v>
      </c>
      <c r="AK91" s="140">
        <f t="shared" ca="1" si="281"/>
        <v>79953.465194068995</v>
      </c>
      <c r="AL91" s="140">
        <f t="shared" ca="1" si="281"/>
        <v>80083.293635693393</v>
      </c>
      <c r="AM91" s="140">
        <f t="shared" ca="1" si="281"/>
        <v>80213.154635374944</v>
      </c>
      <c r="AN91" s="140">
        <f t="shared" ca="1" si="281"/>
        <v>80343.048259406351</v>
      </c>
      <c r="AO91" s="140">
        <f t="shared" ca="1" si="281"/>
        <v>80473.607627503749</v>
      </c>
      <c r="AP91" s="140">
        <f t="shared" ca="1" si="281"/>
        <v>80604.202337910785</v>
      </c>
      <c r="AQ91" s="140">
        <f t="shared" ca="1" si="281"/>
        <v>80734.832465245054</v>
      </c>
      <c r="AR91" s="140">
        <f t="shared" ca="1" si="281"/>
        <v>80865.498084282124</v>
      </c>
      <c r="AS91" s="140">
        <f t="shared" ca="1" si="281"/>
        <v>80996.199269955803</v>
      </c>
      <c r="AT91" s="140">
        <f t="shared" ca="1" si="281"/>
        <v>81126.936097358528</v>
      </c>
      <c r="AU91" s="140">
        <f t="shared" ca="1" si="281"/>
        <v>81257.708641741643</v>
      </c>
      <c r="AV91" s="140">
        <f t="shared" ca="1" si="281"/>
        <v>81388.516978515749</v>
      </c>
      <c r="AW91" s="140">
        <f t="shared" ca="1" si="281"/>
        <v>81519.36118325108</v>
      </c>
      <c r="AX91" s="140">
        <f t="shared" ca="1" si="281"/>
        <v>81650.241331677767</v>
      </c>
      <c r="AY91" s="140">
        <f t="shared" ca="1" si="281"/>
        <v>81781.157499686276</v>
      </c>
      <c r="AZ91" s="140">
        <f t="shared" ca="1" si="281"/>
        <v>81912.10976332768</v>
      </c>
      <c r="BA91" s="140">
        <f t="shared" ca="1" si="281"/>
        <v>82043.747261042867</v>
      </c>
      <c r="BB91" s="140">
        <f t="shared" ca="1" si="281"/>
        <v>82175.423765490807</v>
      </c>
      <c r="BC91" s="140">
        <f t="shared" ca="1" si="281"/>
        <v>82307.13936200038</v>
      </c>
      <c r="BD91" s="140">
        <f t="shared" ca="1" si="281"/>
        <v>82438.894136087387</v>
      </c>
      <c r="BE91" s="140">
        <f t="shared" ca="1" si="281"/>
        <v>82570.688173454939</v>
      </c>
      <c r="BF91" s="140">
        <f t="shared" ca="1" si="281"/>
        <v>82702.521559993911</v>
      </c>
      <c r="BG91" s="140">
        <f t="shared" ca="1" si="281"/>
        <v>82834.394381783335</v>
      </c>
      <c r="BH91" s="140">
        <f t="shared" ca="1" si="281"/>
        <v>82966.306725090762</v>
      </c>
      <c r="BI91" s="140">
        <f t="shared" ca="1" si="281"/>
        <v>83098.25867637273</v>
      </c>
      <c r="BJ91" s="140">
        <f t="shared" ca="1" si="281"/>
        <v>83230.250322275169</v>
      </c>
      <c r="BK91" s="140">
        <f t="shared" ca="1" si="281"/>
        <v>83362.281749633839</v>
      </c>
      <c r="BL91" s="140">
        <f t="shared" ca="1" si="281"/>
        <v>83494.35304547468</v>
      </c>
      <c r="BM91" s="140">
        <f t="shared" ca="1" si="281"/>
        <v>83608.137767696899</v>
      </c>
      <c r="BN91" s="140">
        <f t="shared" ca="1" si="281"/>
        <v>83721.922489919132</v>
      </c>
      <c r="BO91" s="140">
        <f t="shared" ref="BO91:CT91" ca="1" si="282">SUM(BO87:BO90)</f>
        <v>83835.707212141351</v>
      </c>
      <c r="BP91" s="140">
        <f t="shared" ca="1" si="282"/>
        <v>83949.49193436357</v>
      </c>
      <c r="BQ91" s="140">
        <f t="shared" ca="1" si="282"/>
        <v>84063.276656585789</v>
      </c>
      <c r="BR91" s="140">
        <f t="shared" ca="1" si="282"/>
        <v>84177.061378808008</v>
      </c>
      <c r="BS91" s="140">
        <f t="shared" ca="1" si="282"/>
        <v>84290.846101030242</v>
      </c>
      <c r="BT91" s="140">
        <f t="shared" ca="1" si="282"/>
        <v>84404.630823252461</v>
      </c>
      <c r="BU91" s="140">
        <f t="shared" ca="1" si="282"/>
        <v>84518.41554547468</v>
      </c>
      <c r="BV91" s="140">
        <f t="shared" ca="1" si="282"/>
        <v>84632.200267696899</v>
      </c>
      <c r="BW91" s="140">
        <f t="shared" ca="1" si="282"/>
        <v>84745.984989919132</v>
      </c>
      <c r="BX91" s="140">
        <f t="shared" ca="1" si="282"/>
        <v>84859.769712141337</v>
      </c>
      <c r="BY91" s="140">
        <f t="shared" ca="1" si="282"/>
        <v>84973.55443436357</v>
      </c>
      <c r="BZ91" s="140">
        <f t="shared" ca="1" si="282"/>
        <v>85087.339156585775</v>
      </c>
      <c r="CA91" s="140">
        <f t="shared" ca="1" si="282"/>
        <v>85201.123878808008</v>
      </c>
      <c r="CB91" s="140">
        <f t="shared" ca="1" si="282"/>
        <v>85314.908601030242</v>
      </c>
      <c r="CC91" s="140">
        <f t="shared" ca="1" si="282"/>
        <v>85428.693323252461</v>
      </c>
      <c r="CD91" s="140">
        <f t="shared" ca="1" si="282"/>
        <v>85542.478045474694</v>
      </c>
      <c r="CE91" s="140">
        <f t="shared" ca="1" si="282"/>
        <v>85656.262767696899</v>
      </c>
      <c r="CF91" s="140">
        <f t="shared" ca="1" si="282"/>
        <v>85770.047489919132</v>
      </c>
      <c r="CG91" s="140">
        <f t="shared" ca="1" si="282"/>
        <v>85883.832212141337</v>
      </c>
      <c r="CH91" s="140">
        <f t="shared" ca="1" si="282"/>
        <v>85997.61693436357</v>
      </c>
      <c r="CI91" s="140">
        <f t="shared" ca="1" si="282"/>
        <v>86111.401656585789</v>
      </c>
      <c r="CJ91" s="140">
        <f t="shared" ca="1" si="282"/>
        <v>86225.186378808023</v>
      </c>
      <c r="CK91" s="140">
        <f t="shared" ca="1" si="282"/>
        <v>86338.971101030242</v>
      </c>
      <c r="CL91" s="140">
        <f t="shared" ca="1" si="282"/>
        <v>86452.755823252461</v>
      </c>
      <c r="CM91" s="140">
        <f t="shared" ca="1" si="282"/>
        <v>86566.540545474694</v>
      </c>
      <c r="CN91" s="140">
        <f t="shared" ca="1" si="282"/>
        <v>86680.325267696913</v>
      </c>
      <c r="CO91" s="140">
        <f t="shared" ca="1" si="282"/>
        <v>86794.109989919147</v>
      </c>
      <c r="CP91" s="140">
        <f t="shared" ca="1" si="282"/>
        <v>86907.894712141351</v>
      </c>
      <c r="CQ91" s="140">
        <f t="shared" ca="1" si="282"/>
        <v>87021.67943436357</v>
      </c>
      <c r="CR91" s="140">
        <f t="shared" ca="1" si="282"/>
        <v>87135.464156585804</v>
      </c>
      <c r="CS91" s="140">
        <f t="shared" ca="1" si="282"/>
        <v>87249.248878808023</v>
      </c>
      <c r="CT91" s="140">
        <f t="shared" ca="1" si="282"/>
        <v>87363.033601030242</v>
      </c>
      <c r="CU91" s="140">
        <f t="shared" ref="CU91:DT91" ca="1" si="283">SUM(CU87:CU90)</f>
        <v>87476.818323252475</v>
      </c>
      <c r="CV91" s="140">
        <f t="shared" ca="1" si="283"/>
        <v>87590.603045474709</v>
      </c>
      <c r="CW91" s="140">
        <f t="shared" ca="1" si="283"/>
        <v>87704.387767696899</v>
      </c>
      <c r="CX91" s="140">
        <f t="shared" ca="1" si="283"/>
        <v>87818.172489919132</v>
      </c>
      <c r="CY91" s="140">
        <f t="shared" ca="1" si="283"/>
        <v>87931.957212141351</v>
      </c>
      <c r="CZ91" s="140">
        <f t="shared" ca="1" si="283"/>
        <v>88045.741934363585</v>
      </c>
      <c r="DA91" s="140">
        <f t="shared" ca="1" si="283"/>
        <v>88159.526656585804</v>
      </c>
      <c r="DB91" s="140">
        <f t="shared" ca="1" si="283"/>
        <v>88273.311378808037</v>
      </c>
      <c r="DC91" s="140">
        <f t="shared" ca="1" si="283"/>
        <v>88387.096101030256</v>
      </c>
      <c r="DD91" s="140">
        <f t="shared" ca="1" si="283"/>
        <v>88500.880823252475</v>
      </c>
      <c r="DE91" s="140">
        <f t="shared" ca="1" si="283"/>
        <v>88614.665545474709</v>
      </c>
      <c r="DF91" s="140">
        <f t="shared" ca="1" si="283"/>
        <v>88728.450267696913</v>
      </c>
      <c r="DG91" s="140">
        <f t="shared" ca="1" si="283"/>
        <v>88842.234989919147</v>
      </c>
      <c r="DH91" s="140">
        <f t="shared" ca="1" si="283"/>
        <v>88956.019712141366</v>
      </c>
      <c r="DI91" s="140">
        <f t="shared" ca="1" si="283"/>
        <v>89069.804434363599</v>
      </c>
      <c r="DJ91" s="140">
        <f t="shared" ca="1" si="283"/>
        <v>89183.589156585804</v>
      </c>
      <c r="DK91" s="140">
        <f t="shared" ca="1" si="283"/>
        <v>89297.373878808037</v>
      </c>
      <c r="DL91" s="140">
        <f t="shared" ca="1" si="283"/>
        <v>89411.158601030271</v>
      </c>
      <c r="DM91" s="140">
        <f t="shared" ca="1" si="283"/>
        <v>89524.943323252475</v>
      </c>
      <c r="DN91" s="140">
        <f t="shared" ca="1" si="283"/>
        <v>89638.728045474709</v>
      </c>
      <c r="DO91" s="140">
        <f t="shared" ca="1" si="283"/>
        <v>89752.512767696928</v>
      </c>
      <c r="DP91" s="140">
        <f t="shared" ca="1" si="283"/>
        <v>89866.297489919147</v>
      </c>
      <c r="DQ91" s="140">
        <f t="shared" ca="1" si="283"/>
        <v>89980.082212141366</v>
      </c>
      <c r="DR91" s="140">
        <f t="shared" ca="1" si="283"/>
        <v>90093.866934363599</v>
      </c>
      <c r="DS91" s="140">
        <f t="shared" ca="1" si="283"/>
        <v>90207.651656585833</v>
      </c>
      <c r="DT91" s="247">
        <f t="shared" ca="1" si="283"/>
        <v>90321.436378808052</v>
      </c>
      <c r="DV91" s="360">
        <f t="shared" ref="DV91:EF91" ca="1" si="284">SUMIF($D$4:$DT$4,DV$4,$D91:$DT91)</f>
        <v>0</v>
      </c>
      <c r="DW91" s="140">
        <f t="shared" ca="1" si="284"/>
        <v>0</v>
      </c>
      <c r="DX91" s="140">
        <f t="shared" ca="1" si="284"/>
        <v>40724.272151507263</v>
      </c>
      <c r="DY91" s="140">
        <f t="shared" ca="1" si="284"/>
        <v>598835.64040909521</v>
      </c>
      <c r="DZ91" s="140">
        <f t="shared" ca="1" si="284"/>
        <v>974310.37128045608</v>
      </c>
      <c r="EA91" s="140">
        <f t="shared" ca="1" si="284"/>
        <v>993224.2591587007</v>
      </c>
      <c r="EB91" s="140">
        <f t="shared" ca="1" si="284"/>
        <v>1010807.4448790295</v>
      </c>
      <c r="EC91" s="140">
        <f t="shared" ca="1" si="284"/>
        <v>1027192.4448790295</v>
      </c>
      <c r="ED91" s="140">
        <f t="shared" ca="1" si="284"/>
        <v>1043577.4448790296</v>
      </c>
      <c r="EE91" s="140">
        <f t="shared" ca="1" si="284"/>
        <v>1059962.4448790296</v>
      </c>
      <c r="EF91" s="247">
        <f t="shared" ca="1" si="284"/>
        <v>1076347.4448790299</v>
      </c>
    </row>
    <row r="92" spans="1:136" s="49" customFormat="1" ht="15.75" customHeight="1" thickTop="1">
      <c r="A92" s="59"/>
      <c r="B92" s="253"/>
      <c r="C92" s="222"/>
      <c r="D92" s="58"/>
      <c r="E92" s="58"/>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8"/>
      <c r="CS92" s="58"/>
      <c r="CT92" s="58"/>
      <c r="CU92" s="58"/>
      <c r="CV92" s="58"/>
      <c r="CW92" s="58"/>
      <c r="CX92" s="58"/>
      <c r="CY92" s="58"/>
      <c r="CZ92" s="58"/>
      <c r="DA92" s="58"/>
      <c r="DB92" s="58"/>
      <c r="DC92" s="58"/>
      <c r="DD92" s="58"/>
      <c r="DE92" s="58"/>
      <c r="DF92" s="58"/>
      <c r="DG92" s="58"/>
      <c r="DH92" s="58"/>
      <c r="DI92" s="58"/>
      <c r="DJ92" s="58"/>
      <c r="DK92" s="58"/>
      <c r="DL92" s="58"/>
      <c r="DM92" s="58"/>
      <c r="DN92" s="58"/>
      <c r="DO92" s="58"/>
      <c r="DP92" s="58"/>
      <c r="DQ92" s="58"/>
      <c r="DR92" s="58"/>
      <c r="DS92" s="58"/>
      <c r="DT92" s="136"/>
      <c r="DV92" s="135"/>
      <c r="DW92" s="58"/>
      <c r="DX92" s="58"/>
      <c r="DY92" s="58"/>
      <c r="DZ92" s="58"/>
      <c r="EA92" s="58"/>
      <c r="EB92" s="58"/>
      <c r="EC92" s="58"/>
      <c r="ED92" s="58"/>
      <c r="EE92" s="58"/>
      <c r="EF92" s="136"/>
    </row>
    <row r="93" spans="1:136" s="49" customFormat="1" ht="15.75" customHeight="1" thickBot="1">
      <c r="A93" s="59"/>
      <c r="B93" s="254" t="s">
        <v>538</v>
      </c>
      <c r="C93" s="223">
        <f t="shared" ref="C93:AH93" si="285">C85+C91</f>
        <v>113166.49810666667</v>
      </c>
      <c r="D93" s="140">
        <f t="shared" ca="1" si="285"/>
        <v>0</v>
      </c>
      <c r="E93" s="140">
        <f t="shared" ca="1" si="285"/>
        <v>0</v>
      </c>
      <c r="F93" s="140">
        <f t="shared" ca="1" si="285"/>
        <v>0</v>
      </c>
      <c r="G93" s="140">
        <f t="shared" ca="1" si="285"/>
        <v>0</v>
      </c>
      <c r="H93" s="140">
        <f t="shared" ca="1" si="285"/>
        <v>0</v>
      </c>
      <c r="I93" s="140">
        <f t="shared" ca="1" si="285"/>
        <v>0</v>
      </c>
      <c r="J93" s="140">
        <f t="shared" ca="1" si="285"/>
        <v>0</v>
      </c>
      <c r="K93" s="140">
        <f t="shared" ca="1" si="285"/>
        <v>0</v>
      </c>
      <c r="L93" s="140">
        <f t="shared" ca="1" si="285"/>
        <v>0</v>
      </c>
      <c r="M93" s="140">
        <f t="shared" ca="1" si="285"/>
        <v>0</v>
      </c>
      <c r="N93" s="140">
        <f t="shared" ca="1" si="285"/>
        <v>0</v>
      </c>
      <c r="O93" s="140">
        <f t="shared" ca="1" si="285"/>
        <v>0</v>
      </c>
      <c r="P93" s="140">
        <f t="shared" ca="1" si="285"/>
        <v>0</v>
      </c>
      <c r="Q93" s="140">
        <f t="shared" ca="1" si="285"/>
        <v>0</v>
      </c>
      <c r="R93" s="140">
        <f t="shared" ca="1" si="285"/>
        <v>1045.3550202908523</v>
      </c>
      <c r="S93" s="140">
        <f t="shared" ca="1" si="285"/>
        <v>2777.3928924390357</v>
      </c>
      <c r="T93" s="140">
        <f t="shared" ca="1" si="285"/>
        <v>4515.5141091755204</v>
      </c>
      <c r="U93" s="140">
        <f t="shared" ca="1" si="285"/>
        <v>6259.7268331941896</v>
      </c>
      <c r="V93" s="140">
        <f t="shared" ca="1" si="285"/>
        <v>8010.0392485410775</v>
      </c>
      <c r="W93" s="140">
        <f t="shared" ca="1" si="285"/>
        <v>9766.45956066707</v>
      </c>
      <c r="X93" s="140">
        <f t="shared" ca="1" si="285"/>
        <v>11528.995996480709</v>
      </c>
      <c r="Y93" s="140">
        <f t="shared" ca="1" si="285"/>
        <v>13297.656804401147</v>
      </c>
      <c r="Z93" s="140">
        <f t="shared" ca="1" si="285"/>
        <v>15072.450254411229</v>
      </c>
      <c r="AA93" s="140">
        <f t="shared" ca="1" si="285"/>
        <v>16853.384638110674</v>
      </c>
      <c r="AB93" s="140">
        <f t="shared" ca="1" si="285"/>
        <v>19094.796793795773</v>
      </c>
      <c r="AC93" s="140">
        <f t="shared" ca="1" si="285"/>
        <v>19128.675451628267</v>
      </c>
      <c r="AD93" s="140">
        <f t="shared" ca="1" si="285"/>
        <v>19162.586076937041</v>
      </c>
      <c r="AE93" s="140">
        <f t="shared" ca="1" si="285"/>
        <v>19196.528734807449</v>
      </c>
      <c r="AF93" s="140">
        <f t="shared" ca="1" si="285"/>
        <v>19230.503490457886</v>
      </c>
      <c r="AG93" s="140">
        <f t="shared" ca="1" si="285"/>
        <v>19264.51040924008</v>
      </c>
      <c r="AH93" s="140">
        <f t="shared" ca="1" si="285"/>
        <v>118895.42455663934</v>
      </c>
      <c r="AI93" s="140">
        <f t="shared" ref="AI93:BN93" ca="1" si="286">AI85+AI91</f>
        <v>119087.58627605261</v>
      </c>
      <c r="AJ93" s="140">
        <f t="shared" ca="1" si="286"/>
        <v>119279.78035545547</v>
      </c>
      <c r="AK93" s="140">
        <f t="shared" ca="1" si="286"/>
        <v>119472.00686073567</v>
      </c>
      <c r="AL93" s="140">
        <f t="shared" ca="1" si="286"/>
        <v>119664.26585791561</v>
      </c>
      <c r="AM93" s="140">
        <f t="shared" ca="1" si="286"/>
        <v>119856.55741315274</v>
      </c>
      <c r="AN93" s="140">
        <f t="shared" ca="1" si="286"/>
        <v>120048.88159273969</v>
      </c>
      <c r="AO93" s="140">
        <f t="shared" ca="1" si="286"/>
        <v>120241.87151639264</v>
      </c>
      <c r="AP93" s="140">
        <f t="shared" ca="1" si="286"/>
        <v>120434.89678235524</v>
      </c>
      <c r="AQ93" s="140">
        <f t="shared" ca="1" si="286"/>
        <v>120627.95746524505</v>
      </c>
      <c r="AR93" s="140">
        <f t="shared" ca="1" si="286"/>
        <v>120821.05363983769</v>
      </c>
      <c r="AS93" s="140">
        <f t="shared" ca="1" si="286"/>
        <v>121014.18538106693</v>
      </c>
      <c r="AT93" s="140">
        <f t="shared" ca="1" si="286"/>
        <v>121207.35276402519</v>
      </c>
      <c r="AU93" s="140">
        <f t="shared" ca="1" si="286"/>
        <v>121400.55586396386</v>
      </c>
      <c r="AV93" s="140">
        <f t="shared" ca="1" si="286"/>
        <v>121593.79475629353</v>
      </c>
      <c r="AW93" s="140">
        <f t="shared" ca="1" si="286"/>
        <v>121787.06951658442</v>
      </c>
      <c r="AX93" s="140">
        <f t="shared" ca="1" si="286"/>
        <v>121980.38022056666</v>
      </c>
      <c r="AY93" s="140">
        <f t="shared" ca="1" si="286"/>
        <v>122173.72694413073</v>
      </c>
      <c r="AZ93" s="140">
        <f t="shared" ca="1" si="286"/>
        <v>122367.10976332768</v>
      </c>
      <c r="BA93" s="140">
        <f t="shared" ca="1" si="286"/>
        <v>122561.17781659841</v>
      </c>
      <c r="BB93" s="140">
        <f t="shared" ca="1" si="286"/>
        <v>122755.28487660192</v>
      </c>
      <c r="BC93" s="140">
        <f t="shared" ca="1" si="286"/>
        <v>122949.43102866705</v>
      </c>
      <c r="BD93" s="140">
        <f t="shared" ca="1" si="286"/>
        <v>123143.61635830961</v>
      </c>
      <c r="BE93" s="140">
        <f t="shared" ca="1" si="286"/>
        <v>123337.84095123272</v>
      </c>
      <c r="BF93" s="140">
        <f t="shared" ca="1" si="286"/>
        <v>123532.10489332725</v>
      </c>
      <c r="BG93" s="140">
        <f t="shared" ca="1" si="286"/>
        <v>123726.40827067223</v>
      </c>
      <c r="BH93" s="140">
        <f t="shared" ca="1" si="286"/>
        <v>123920.75116953522</v>
      </c>
      <c r="BI93" s="140">
        <f t="shared" ca="1" si="286"/>
        <v>124115.13367637273</v>
      </c>
      <c r="BJ93" s="140">
        <f t="shared" ca="1" si="286"/>
        <v>124309.55587783072</v>
      </c>
      <c r="BK93" s="140">
        <f t="shared" ca="1" si="286"/>
        <v>124504.01786074495</v>
      </c>
      <c r="BL93" s="140">
        <f t="shared" ca="1" si="286"/>
        <v>124698.51971214134</v>
      </c>
      <c r="BM93" s="140">
        <f t="shared" ca="1" si="286"/>
        <v>124874.73498991912</v>
      </c>
      <c r="BN93" s="140">
        <f t="shared" ca="1" si="286"/>
        <v>125050.95026769691</v>
      </c>
      <c r="BO93" s="140">
        <f t="shared" ref="BO93:CT93" ca="1" si="287">BO85+BO91</f>
        <v>125227.16554547468</v>
      </c>
      <c r="BP93" s="140">
        <f t="shared" ca="1" si="287"/>
        <v>125403.38082325246</v>
      </c>
      <c r="BQ93" s="140">
        <f t="shared" ca="1" si="287"/>
        <v>125579.59610103024</v>
      </c>
      <c r="BR93" s="140">
        <f t="shared" ca="1" si="287"/>
        <v>125755.81137880801</v>
      </c>
      <c r="BS93" s="140">
        <f t="shared" ca="1" si="287"/>
        <v>125932.0266565858</v>
      </c>
      <c r="BT93" s="140">
        <f t="shared" ca="1" si="287"/>
        <v>126108.24193436357</v>
      </c>
      <c r="BU93" s="140">
        <f t="shared" ca="1" si="287"/>
        <v>126284.45721214134</v>
      </c>
      <c r="BV93" s="140">
        <f t="shared" ca="1" si="287"/>
        <v>126460.67248991912</v>
      </c>
      <c r="BW93" s="140">
        <f t="shared" ca="1" si="287"/>
        <v>126636.88776769691</v>
      </c>
      <c r="BX93" s="140">
        <f t="shared" ca="1" si="287"/>
        <v>126813.10304547468</v>
      </c>
      <c r="BY93" s="140">
        <f t="shared" ca="1" si="287"/>
        <v>126989.31832325246</v>
      </c>
      <c r="BZ93" s="140">
        <f t="shared" ca="1" si="287"/>
        <v>127165.53360103021</v>
      </c>
      <c r="CA93" s="140">
        <f t="shared" ca="1" si="287"/>
        <v>127341.74887880801</v>
      </c>
      <c r="CB93" s="140">
        <f t="shared" ca="1" si="287"/>
        <v>127517.96415658579</v>
      </c>
      <c r="CC93" s="140">
        <f t="shared" ca="1" si="287"/>
        <v>127694.17943436357</v>
      </c>
      <c r="CD93" s="140">
        <f t="shared" ca="1" si="287"/>
        <v>127870.39471214137</v>
      </c>
      <c r="CE93" s="140">
        <f t="shared" ca="1" si="287"/>
        <v>128046.60998991912</v>
      </c>
      <c r="CF93" s="140">
        <f t="shared" ca="1" si="287"/>
        <v>128222.82526769691</v>
      </c>
      <c r="CG93" s="140">
        <f t="shared" ca="1" si="287"/>
        <v>128399.04054547468</v>
      </c>
      <c r="CH93" s="140">
        <f t="shared" ca="1" si="287"/>
        <v>128575.25582325246</v>
      </c>
      <c r="CI93" s="140">
        <f t="shared" ca="1" si="287"/>
        <v>128751.47110103024</v>
      </c>
      <c r="CJ93" s="140">
        <f t="shared" ca="1" si="287"/>
        <v>128927.68637880802</v>
      </c>
      <c r="CK93" s="140">
        <f t="shared" ca="1" si="287"/>
        <v>129103.9016565858</v>
      </c>
      <c r="CL93" s="140">
        <f t="shared" ca="1" si="287"/>
        <v>129280.11693436358</v>
      </c>
      <c r="CM93" s="140">
        <f t="shared" ca="1" si="287"/>
        <v>129456.33221214137</v>
      </c>
      <c r="CN93" s="140">
        <f t="shared" ca="1" si="287"/>
        <v>129632.54748991915</v>
      </c>
      <c r="CO93" s="140">
        <f t="shared" ca="1" si="287"/>
        <v>129808.76276769693</v>
      </c>
      <c r="CP93" s="140">
        <f t="shared" ca="1" si="287"/>
        <v>129984.97804547468</v>
      </c>
      <c r="CQ93" s="140">
        <f t="shared" ca="1" si="287"/>
        <v>130161.19332325246</v>
      </c>
      <c r="CR93" s="140">
        <f t="shared" ca="1" si="287"/>
        <v>130337.40860103027</v>
      </c>
      <c r="CS93" s="140">
        <f t="shared" ca="1" si="287"/>
        <v>130513.62387880802</v>
      </c>
      <c r="CT93" s="140">
        <f t="shared" ca="1" si="287"/>
        <v>130689.8391565858</v>
      </c>
      <c r="CU93" s="140">
        <f t="shared" ref="CU93:DT93" ca="1" si="288">CU85+CU91</f>
        <v>130866.0544343636</v>
      </c>
      <c r="CV93" s="140">
        <f t="shared" ca="1" si="288"/>
        <v>131042.26971214138</v>
      </c>
      <c r="CW93" s="140">
        <f t="shared" ca="1" si="288"/>
        <v>131218.48498991912</v>
      </c>
      <c r="CX93" s="140">
        <f t="shared" ca="1" si="288"/>
        <v>131394.70026769693</v>
      </c>
      <c r="CY93" s="140">
        <f t="shared" ca="1" si="288"/>
        <v>131570.91554547468</v>
      </c>
      <c r="CZ93" s="140">
        <f t="shared" ca="1" si="288"/>
        <v>131747.13082325249</v>
      </c>
      <c r="DA93" s="140">
        <f t="shared" ca="1" si="288"/>
        <v>131923.34610103027</v>
      </c>
      <c r="DB93" s="140">
        <f t="shared" ca="1" si="288"/>
        <v>132099.56137880805</v>
      </c>
      <c r="DC93" s="140">
        <f t="shared" ca="1" si="288"/>
        <v>132275.7766565858</v>
      </c>
      <c r="DD93" s="140">
        <f t="shared" ca="1" si="288"/>
        <v>132451.99193436361</v>
      </c>
      <c r="DE93" s="140">
        <f t="shared" ca="1" si="288"/>
        <v>132628.20721214137</v>
      </c>
      <c r="DF93" s="140">
        <f t="shared" ca="1" si="288"/>
        <v>132804.42248991915</v>
      </c>
      <c r="DG93" s="140">
        <f t="shared" ca="1" si="288"/>
        <v>132980.63776769693</v>
      </c>
      <c r="DH93" s="140">
        <f t="shared" ca="1" si="288"/>
        <v>133156.85304547471</v>
      </c>
      <c r="DI93" s="140">
        <f t="shared" ca="1" si="288"/>
        <v>133333.06832325249</v>
      </c>
      <c r="DJ93" s="140">
        <f t="shared" ca="1" si="288"/>
        <v>133509.28360103027</v>
      </c>
      <c r="DK93" s="140">
        <f t="shared" ca="1" si="288"/>
        <v>133685.49887880805</v>
      </c>
      <c r="DL93" s="140">
        <f t="shared" ca="1" si="288"/>
        <v>133861.71415658586</v>
      </c>
      <c r="DM93" s="140">
        <f t="shared" ca="1" si="288"/>
        <v>134037.92943436361</v>
      </c>
      <c r="DN93" s="140">
        <f t="shared" ca="1" si="288"/>
        <v>134214.14471214137</v>
      </c>
      <c r="DO93" s="140">
        <f t="shared" ca="1" si="288"/>
        <v>134390.35998991915</v>
      </c>
      <c r="DP93" s="140">
        <f t="shared" ca="1" si="288"/>
        <v>134566.57526769693</v>
      </c>
      <c r="DQ93" s="140">
        <f t="shared" ca="1" si="288"/>
        <v>134742.79054547471</v>
      </c>
      <c r="DR93" s="140">
        <f t="shared" ca="1" si="288"/>
        <v>134919.00582325249</v>
      </c>
      <c r="DS93" s="140">
        <f t="shared" ca="1" si="288"/>
        <v>135095.2211010303</v>
      </c>
      <c r="DT93" s="247">
        <f t="shared" ca="1" si="288"/>
        <v>135271.43637880805</v>
      </c>
      <c r="DV93" s="360">
        <f t="shared" ref="DV93:EF93" ca="1" si="289">SUMIF($D$4:$DT$4,DV$4,$D93:$DT93)</f>
        <v>0</v>
      </c>
      <c r="DW93" s="140">
        <f t="shared" ca="1" si="289"/>
        <v>0</v>
      </c>
      <c r="DX93" s="140">
        <f t="shared" ca="1" si="289"/>
        <v>108221.77215150728</v>
      </c>
      <c r="DY93" s="140">
        <f t="shared" ca="1" si="289"/>
        <v>932287.30707576196</v>
      </c>
      <c r="DZ93" s="140">
        <f t="shared" ca="1" si="289"/>
        <v>1455649.9546137897</v>
      </c>
      <c r="EA93" s="140">
        <f t="shared" ca="1" si="289"/>
        <v>1483553.842492034</v>
      </c>
      <c r="EB93" s="140">
        <f t="shared" ca="1" si="289"/>
        <v>1510127.0282123631</v>
      </c>
      <c r="EC93" s="140">
        <f t="shared" ca="1" si="289"/>
        <v>1535502.0282123629</v>
      </c>
      <c r="ED93" s="140">
        <f t="shared" ca="1" si="289"/>
        <v>1560877.0282123629</v>
      </c>
      <c r="EE93" s="140">
        <f t="shared" ca="1" si="289"/>
        <v>1586252.0282123631</v>
      </c>
      <c r="EF93" s="247">
        <f t="shared" ca="1" si="289"/>
        <v>1611627.0282123631</v>
      </c>
    </row>
    <row r="94" spans="1:136" s="49" customFormat="1" ht="15.75" customHeight="1" thickTop="1">
      <c r="A94" s="59"/>
      <c r="B94" s="253"/>
      <c r="C94" s="222"/>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136"/>
      <c r="DV94" s="135"/>
      <c r="DW94" s="58"/>
      <c r="DX94" s="58"/>
      <c r="DY94" s="58"/>
      <c r="DZ94" s="58"/>
      <c r="EA94" s="58"/>
      <c r="EB94" s="58"/>
      <c r="EC94" s="58"/>
      <c r="ED94" s="58"/>
      <c r="EE94" s="58"/>
      <c r="EF94" s="136"/>
    </row>
    <row r="95" spans="1:136" s="49" customFormat="1" ht="15.75" customHeight="1" thickBot="1">
      <c r="A95" s="59"/>
      <c r="B95" s="254" t="s">
        <v>1470</v>
      </c>
      <c r="C95" s="223">
        <f t="shared" ref="C95:AH95" si="290">C68-C93</f>
        <v>148195.79989333334</v>
      </c>
      <c r="D95" s="140">
        <f t="shared" ca="1" si="290"/>
        <v>0</v>
      </c>
      <c r="E95" s="140">
        <f t="shared" ca="1" si="290"/>
        <v>0</v>
      </c>
      <c r="F95" s="140">
        <f t="shared" ca="1" si="290"/>
        <v>0</v>
      </c>
      <c r="G95" s="140">
        <f t="shared" ca="1" si="290"/>
        <v>0</v>
      </c>
      <c r="H95" s="140">
        <f t="shared" ca="1" si="290"/>
        <v>0</v>
      </c>
      <c r="I95" s="140">
        <f t="shared" ca="1" si="290"/>
        <v>0</v>
      </c>
      <c r="J95" s="140">
        <f t="shared" ca="1" si="290"/>
        <v>0</v>
      </c>
      <c r="K95" s="140">
        <f t="shared" ca="1" si="290"/>
        <v>0</v>
      </c>
      <c r="L95" s="140">
        <f t="shared" ca="1" si="290"/>
        <v>0</v>
      </c>
      <c r="M95" s="140">
        <f t="shared" ca="1" si="290"/>
        <v>0</v>
      </c>
      <c r="N95" s="140">
        <f t="shared" ca="1" si="290"/>
        <v>0</v>
      </c>
      <c r="O95" s="140">
        <f t="shared" ca="1" si="290"/>
        <v>0</v>
      </c>
      <c r="P95" s="140">
        <f t="shared" ca="1" si="290"/>
        <v>0</v>
      </c>
      <c r="Q95" s="140">
        <f t="shared" ca="1" si="290"/>
        <v>0</v>
      </c>
      <c r="R95" s="140">
        <f t="shared" ca="1" si="290"/>
        <v>76.327474252702814</v>
      </c>
      <c r="S95" s="140">
        <f t="shared" ca="1" si="290"/>
        <v>22245.552007043978</v>
      </c>
      <c r="T95" s="140">
        <f t="shared" ca="1" si="290"/>
        <v>44501.622863341821</v>
      </c>
      <c r="U95" s="140">
        <f t="shared" ca="1" si="290"/>
        <v>66844.803970248482</v>
      </c>
      <c r="V95" s="140">
        <f t="shared" ca="1" si="290"/>
        <v>89275.35994525245</v>
      </c>
      <c r="W95" s="140">
        <f t="shared" ca="1" si="290"/>
        <v>111793.55609793219</v>
      </c>
      <c r="X95" s="140">
        <f t="shared" ca="1" si="290"/>
        <v>147850.90843166405</v>
      </c>
      <c r="Y95" s="140">
        <f t="shared" ca="1" si="290"/>
        <v>170545.18364533409</v>
      </c>
      <c r="Z95" s="140">
        <f t="shared" ca="1" si="290"/>
        <v>193327.89913505397</v>
      </c>
      <c r="AA95" s="140">
        <f t="shared" ca="1" si="290"/>
        <v>216199.3229958814</v>
      </c>
      <c r="AB95" s="140">
        <f t="shared" ca="1" si="290"/>
        <v>253849.67966606317</v>
      </c>
      <c r="AC95" s="140">
        <f t="shared" ca="1" si="290"/>
        <v>254340.92293598049</v>
      </c>
      <c r="AD95" s="140">
        <f t="shared" ca="1" si="290"/>
        <v>254833.19982096431</v>
      </c>
      <c r="AE95" s="140">
        <f t="shared" ca="1" si="290"/>
        <v>255326.51242544071</v>
      </c>
      <c r="AF95" s="140">
        <f t="shared" ca="1" si="290"/>
        <v>255820.86285813822</v>
      </c>
      <c r="AG95" s="140">
        <f t="shared" ca="1" si="290"/>
        <v>256316.2532320958</v>
      </c>
      <c r="AH95" s="140">
        <f t="shared" ca="1" si="290"/>
        <v>157215.81066467176</v>
      </c>
      <c r="AI95" s="140">
        <f t="shared" ref="AI95:BN95" ca="1" si="291">AI68-AI93</f>
        <v>157555.19699977545</v>
      </c>
      <c r="AJ95" s="140">
        <f t="shared" ca="1" si="291"/>
        <v>157895.6296412088</v>
      </c>
      <c r="AK95" s="140">
        <f t="shared" ca="1" si="291"/>
        <v>158237.11071934219</v>
      </c>
      <c r="AL95" s="140">
        <f t="shared" ca="1" si="291"/>
        <v>158579.64236890117</v>
      </c>
      <c r="AM95" s="140">
        <f t="shared" ca="1" si="291"/>
        <v>158923.22672897534</v>
      </c>
      <c r="AN95" s="140">
        <f t="shared" ca="1" si="291"/>
        <v>159267.86594302757</v>
      </c>
      <c r="AO95" s="140">
        <f t="shared" ca="1" si="291"/>
        <v>159634.03088188113</v>
      </c>
      <c r="AP95" s="140">
        <f t="shared" ca="1" si="291"/>
        <v>160001.33855541181</v>
      </c>
      <c r="AQ95" s="140">
        <f t="shared" ca="1" si="291"/>
        <v>160369.79137625662</v>
      </c>
      <c r="AR95" s="140">
        <f t="shared" ca="1" si="291"/>
        <v>160739.3917621588</v>
      </c>
      <c r="AS95" s="140">
        <f t="shared" ca="1" si="291"/>
        <v>161110.14213597862</v>
      </c>
      <c r="AT95" s="140">
        <f t="shared" ca="1" si="291"/>
        <v>161482.04492570399</v>
      </c>
      <c r="AU95" s="140">
        <f t="shared" ca="1" si="291"/>
        <v>161855.10256446153</v>
      </c>
      <c r="AV95" s="140">
        <f t="shared" ca="1" si="291"/>
        <v>162229.31749052793</v>
      </c>
      <c r="AW95" s="140">
        <f t="shared" ca="1" si="291"/>
        <v>162604.69214734025</v>
      </c>
      <c r="AX95" s="140">
        <f t="shared" ca="1" si="291"/>
        <v>162981.22898350708</v>
      </c>
      <c r="AY95" s="140">
        <f t="shared" ca="1" si="291"/>
        <v>163358.93045281951</v>
      </c>
      <c r="AZ95" s="140">
        <f t="shared" ca="1" si="291"/>
        <v>163737.79901426216</v>
      </c>
      <c r="BA95" s="140">
        <f t="shared" ca="1" si="291"/>
        <v>164138.82347742349</v>
      </c>
      <c r="BB95" s="140">
        <f t="shared" ca="1" si="291"/>
        <v>164541.1091582769</v>
      </c>
      <c r="BC95" s="140">
        <f t="shared" ca="1" si="291"/>
        <v>164944.65881579</v>
      </c>
      <c r="BD95" s="140">
        <f t="shared" ca="1" si="291"/>
        <v>165349.47521497341</v>
      </c>
      <c r="BE95" s="140">
        <f t="shared" ca="1" si="291"/>
        <v>165755.56112689496</v>
      </c>
      <c r="BF95" s="140">
        <f t="shared" ca="1" si="291"/>
        <v>166162.91932869257</v>
      </c>
      <c r="BG95" s="140">
        <f t="shared" ca="1" si="291"/>
        <v>166571.55260358742</v>
      </c>
      <c r="BH95" s="140">
        <f t="shared" ca="1" si="291"/>
        <v>166981.46374089766</v>
      </c>
      <c r="BI95" s="140">
        <f t="shared" ca="1" si="291"/>
        <v>167392.65553605158</v>
      </c>
      <c r="BJ95" s="140">
        <f t="shared" ca="1" si="291"/>
        <v>167805.13079060114</v>
      </c>
      <c r="BK95" s="140">
        <f t="shared" ca="1" si="291"/>
        <v>168218.89231223502</v>
      </c>
      <c r="BL95" s="140">
        <f t="shared" ca="1" si="291"/>
        <v>168633.94291479277</v>
      </c>
      <c r="BM95" s="140">
        <f t="shared" ca="1" si="291"/>
        <v>168457.72763701499</v>
      </c>
      <c r="BN95" s="140">
        <f t="shared" ca="1" si="291"/>
        <v>168281.51235923718</v>
      </c>
      <c r="BO95" s="140">
        <f t="shared" ref="BO95:CT95" ca="1" si="292">BO68-BO93</f>
        <v>168105.29708145943</v>
      </c>
      <c r="BP95" s="140">
        <f t="shared" ca="1" si="292"/>
        <v>167929.08180368165</v>
      </c>
      <c r="BQ95" s="140">
        <f t="shared" ca="1" si="292"/>
        <v>167752.86652590387</v>
      </c>
      <c r="BR95" s="140">
        <f t="shared" ca="1" si="292"/>
        <v>167576.65124812612</v>
      </c>
      <c r="BS95" s="140">
        <f t="shared" ca="1" si="292"/>
        <v>167400.43597034831</v>
      </c>
      <c r="BT95" s="140">
        <f t="shared" ca="1" si="292"/>
        <v>167224.22069257055</v>
      </c>
      <c r="BU95" s="140">
        <f t="shared" ca="1" si="292"/>
        <v>167048.00541479277</v>
      </c>
      <c r="BV95" s="140">
        <f t="shared" ca="1" si="292"/>
        <v>166871.79013701499</v>
      </c>
      <c r="BW95" s="140">
        <f t="shared" ca="1" si="292"/>
        <v>166695.57485923718</v>
      </c>
      <c r="BX95" s="140">
        <f t="shared" ca="1" si="292"/>
        <v>166519.35958145943</v>
      </c>
      <c r="BY95" s="140">
        <f t="shared" ca="1" si="292"/>
        <v>166343.14430368165</v>
      </c>
      <c r="BZ95" s="140">
        <f t="shared" ca="1" si="292"/>
        <v>166166.9290259039</v>
      </c>
      <c r="CA95" s="140">
        <f t="shared" ca="1" si="292"/>
        <v>165990.71374812612</v>
      </c>
      <c r="CB95" s="140">
        <f t="shared" ca="1" si="292"/>
        <v>165814.49847034831</v>
      </c>
      <c r="CC95" s="140">
        <f t="shared" ca="1" si="292"/>
        <v>165638.28319257055</v>
      </c>
      <c r="CD95" s="140">
        <f t="shared" ca="1" si="292"/>
        <v>165462.06791479274</v>
      </c>
      <c r="CE95" s="140">
        <f t="shared" ca="1" si="292"/>
        <v>165285.85263701499</v>
      </c>
      <c r="CF95" s="140">
        <f t="shared" ca="1" si="292"/>
        <v>165109.63735923718</v>
      </c>
      <c r="CG95" s="140">
        <f t="shared" ca="1" si="292"/>
        <v>164933.42208145943</v>
      </c>
      <c r="CH95" s="140">
        <f t="shared" ca="1" si="292"/>
        <v>164757.20680368165</v>
      </c>
      <c r="CI95" s="140">
        <f t="shared" ca="1" si="292"/>
        <v>164580.99152590387</v>
      </c>
      <c r="CJ95" s="140">
        <f t="shared" ca="1" si="292"/>
        <v>164404.77624812609</v>
      </c>
      <c r="CK95" s="140">
        <f t="shared" ca="1" si="292"/>
        <v>164228.56097034831</v>
      </c>
      <c r="CL95" s="140">
        <f t="shared" ca="1" si="292"/>
        <v>164052.34569257052</v>
      </c>
      <c r="CM95" s="140">
        <f t="shared" ca="1" si="292"/>
        <v>163876.13041479274</v>
      </c>
      <c r="CN95" s="140">
        <f t="shared" ca="1" si="292"/>
        <v>163699.91513701496</v>
      </c>
      <c r="CO95" s="140">
        <f t="shared" ca="1" si="292"/>
        <v>163523.69985923718</v>
      </c>
      <c r="CP95" s="140">
        <f t="shared" ca="1" si="292"/>
        <v>163347.48458145943</v>
      </c>
      <c r="CQ95" s="140">
        <f t="shared" ca="1" si="292"/>
        <v>163171.26930368165</v>
      </c>
      <c r="CR95" s="140">
        <f t="shared" ca="1" si="292"/>
        <v>162995.05402590384</v>
      </c>
      <c r="CS95" s="140">
        <f t="shared" ca="1" si="292"/>
        <v>162818.83874812609</v>
      </c>
      <c r="CT95" s="140">
        <f t="shared" ca="1" si="292"/>
        <v>162642.62347034831</v>
      </c>
      <c r="CU95" s="140">
        <f t="shared" ref="CU95:DT95" ca="1" si="293">CU68-CU93</f>
        <v>162466.4081925705</v>
      </c>
      <c r="CV95" s="140">
        <f t="shared" ca="1" si="293"/>
        <v>162290.19291479274</v>
      </c>
      <c r="CW95" s="140">
        <f t="shared" ca="1" si="293"/>
        <v>162113.97763701499</v>
      </c>
      <c r="CX95" s="140">
        <f t="shared" ca="1" si="293"/>
        <v>161937.76235923718</v>
      </c>
      <c r="CY95" s="140">
        <f t="shared" ca="1" si="293"/>
        <v>161761.54708145943</v>
      </c>
      <c r="CZ95" s="140">
        <f t="shared" ca="1" si="293"/>
        <v>161585.33180368162</v>
      </c>
      <c r="DA95" s="140">
        <f t="shared" ca="1" si="293"/>
        <v>161409.11652590384</v>
      </c>
      <c r="DB95" s="140">
        <f t="shared" ca="1" si="293"/>
        <v>161232.90124812606</v>
      </c>
      <c r="DC95" s="140">
        <f t="shared" ca="1" si="293"/>
        <v>161056.68597034831</v>
      </c>
      <c r="DD95" s="140">
        <f t="shared" ca="1" si="293"/>
        <v>160880.4706925705</v>
      </c>
      <c r="DE95" s="140">
        <f t="shared" ca="1" si="293"/>
        <v>160704.25541479274</v>
      </c>
      <c r="DF95" s="140">
        <f t="shared" ca="1" si="293"/>
        <v>160528.04013701496</v>
      </c>
      <c r="DG95" s="140">
        <f t="shared" ca="1" si="293"/>
        <v>160351.82485923718</v>
      </c>
      <c r="DH95" s="140">
        <f t="shared" ca="1" si="293"/>
        <v>160175.6095814594</v>
      </c>
      <c r="DI95" s="140">
        <f t="shared" ca="1" si="293"/>
        <v>159999.39430368162</v>
      </c>
      <c r="DJ95" s="140">
        <f t="shared" ca="1" si="293"/>
        <v>159823.17902590384</v>
      </c>
      <c r="DK95" s="140">
        <f t="shared" ca="1" si="293"/>
        <v>159646.96374812606</v>
      </c>
      <c r="DL95" s="140">
        <f t="shared" ca="1" si="293"/>
        <v>159470.74847034825</v>
      </c>
      <c r="DM95" s="140">
        <f t="shared" ca="1" si="293"/>
        <v>159294.5331925705</v>
      </c>
      <c r="DN95" s="140">
        <f t="shared" ca="1" si="293"/>
        <v>159118.31791479274</v>
      </c>
      <c r="DO95" s="140">
        <f t="shared" ca="1" si="293"/>
        <v>158942.10263701496</v>
      </c>
      <c r="DP95" s="140">
        <f t="shared" ca="1" si="293"/>
        <v>158765.88735923718</v>
      </c>
      <c r="DQ95" s="140">
        <f t="shared" ca="1" si="293"/>
        <v>158589.6720814594</v>
      </c>
      <c r="DR95" s="140">
        <f t="shared" ca="1" si="293"/>
        <v>158413.45680368162</v>
      </c>
      <c r="DS95" s="140">
        <f t="shared" ca="1" si="293"/>
        <v>158237.24152590381</v>
      </c>
      <c r="DT95" s="247">
        <f t="shared" ca="1" si="293"/>
        <v>158061.02624812606</v>
      </c>
      <c r="DV95" s="363">
        <f t="shared" ref="DV95:EF95" ca="1" si="294">SUMIF($D$4:$DT$4,DV$4,$D95:$DT95)</f>
        <v>0</v>
      </c>
      <c r="DW95" s="364">
        <f t="shared" ca="1" si="294"/>
        <v>0</v>
      </c>
      <c r="DX95" s="364">
        <f t="shared" ca="1" si="294"/>
        <v>1316510.2162320684</v>
      </c>
      <c r="DY95" s="364">
        <f t="shared" ca="1" si="294"/>
        <v>2384312.234338522</v>
      </c>
      <c r="DZ95" s="364">
        <f t="shared" ca="1" si="294"/>
        <v>1940103.8102903094</v>
      </c>
      <c r="EA95" s="364">
        <f t="shared" ca="1" si="294"/>
        <v>1996496.185020217</v>
      </c>
      <c r="EB95" s="364">
        <f t="shared" ca="1" si="294"/>
        <v>2009862.5233108462</v>
      </c>
      <c r="EC95" s="364">
        <f t="shared" ca="1" si="294"/>
        <v>1984487.5233108462</v>
      </c>
      <c r="ED95" s="364">
        <f t="shared" ca="1" si="294"/>
        <v>1959112.5233108464</v>
      </c>
      <c r="EE95" s="364">
        <f t="shared" ca="1" si="294"/>
        <v>1933737.5233108462</v>
      </c>
      <c r="EF95" s="365">
        <f t="shared" ca="1" si="294"/>
        <v>1908362.5233108462</v>
      </c>
    </row>
    <row r="96" spans="1:136" s="49" customFormat="1" ht="15.75" customHeight="1" thickTop="1">
      <c r="A96" s="59"/>
      <c r="B96" s="253"/>
      <c r="C96" s="222"/>
      <c r="D96" s="58"/>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136"/>
      <c r="DV96" s="135"/>
      <c r="DW96" s="58"/>
      <c r="DX96" s="58"/>
      <c r="DY96" s="58"/>
      <c r="DZ96" s="58"/>
      <c r="EA96" s="58"/>
      <c r="EB96" s="58"/>
      <c r="EC96" s="58"/>
      <c r="ED96" s="58"/>
      <c r="EE96" s="58"/>
      <c r="EF96" s="136"/>
    </row>
    <row r="97" spans="1:136" s="49" customFormat="1" ht="15.75" customHeight="1">
      <c r="A97" s="59"/>
      <c r="B97" s="253" t="s">
        <v>537</v>
      </c>
      <c r="C97" s="222">
        <f>'PERPETUITY MIDDLEMAN INPUT TAB'!C64*'Unit Mix '!$E$84/12</f>
        <v>0</v>
      </c>
      <c r="D97" s="58">
        <f ca="1">$C97*(1+SUM($D$72:D$72))*D$70</f>
        <v>0</v>
      </c>
      <c r="E97" s="58">
        <f ca="1">$C97*(1+SUM($D$72:E$72))*E$70</f>
        <v>0</v>
      </c>
      <c r="F97" s="58">
        <f ca="1">$C97*(1+SUM($D$72:F$72))*F$70</f>
        <v>0</v>
      </c>
      <c r="G97" s="58">
        <f ca="1">$C97*(1+SUM($D$72:G$72))*G$70</f>
        <v>0</v>
      </c>
      <c r="H97" s="58">
        <f ca="1">$C97*(1+SUM($D$72:H$72))*H$70</f>
        <v>0</v>
      </c>
      <c r="I97" s="58">
        <f ca="1">$C97*(1+SUM($D$72:I$72))*I$70</f>
        <v>0</v>
      </c>
      <c r="J97" s="58">
        <f ca="1">$C97*(1+SUM($D$72:J$72))*J$70</f>
        <v>0</v>
      </c>
      <c r="K97" s="58">
        <f ca="1">$C97*(1+SUM($D$72:K$72))*K$70</f>
        <v>0</v>
      </c>
      <c r="L97" s="58">
        <f ca="1">$C97*(1+SUM($D$72:L$72))*L$70</f>
        <v>0</v>
      </c>
      <c r="M97" s="58">
        <f ca="1">$C97*(1+SUM($D$72:M$72))*M$70</f>
        <v>0</v>
      </c>
      <c r="N97" s="58">
        <f ca="1">$C97*(1+SUM($D$72:N$72))*N$70</f>
        <v>0</v>
      </c>
      <c r="O97" s="58">
        <f ca="1">$C97*(1+SUM($D$72:O$72))*O$70</f>
        <v>0</v>
      </c>
      <c r="P97" s="58">
        <f ca="1">$C97*(1+SUM($D$72:P$72))*P$70</f>
        <v>0</v>
      </c>
      <c r="Q97" s="58">
        <f ca="1">$C97*(1+SUM($D$72:Q$72))*Q$70</f>
        <v>0</v>
      </c>
      <c r="R97" s="58">
        <f ca="1">$C97*(1+SUM($D$72:R$72))*R$70</f>
        <v>0</v>
      </c>
      <c r="S97" s="58">
        <f ca="1">$C97*(1+SUM($D$72:S$72))*S$70</f>
        <v>0</v>
      </c>
      <c r="T97" s="58">
        <f ca="1">$C97*(1+SUM($D$72:T$72))*T$70</f>
        <v>0</v>
      </c>
      <c r="U97" s="58">
        <f ca="1">$C97*(1+SUM($D$72:U$72))*U$70</f>
        <v>0</v>
      </c>
      <c r="V97" s="58">
        <f ca="1">$C97*(1+SUM($D$72:V$72))*V$70</f>
        <v>0</v>
      </c>
      <c r="W97" s="58">
        <f ca="1">$C97*(1+SUM($D$72:W$72))*W$70</f>
        <v>0</v>
      </c>
      <c r="X97" s="58">
        <f ca="1">$C97*(1+SUM($D$72:X$72))*X$70</f>
        <v>0</v>
      </c>
      <c r="Y97" s="58">
        <f ca="1">$C97*(1+SUM($D$72:Y$72))*Y$70</f>
        <v>0</v>
      </c>
      <c r="Z97" s="58">
        <f ca="1">$C97*(1+SUM($D$72:Z$72))*Z$70</f>
        <v>0</v>
      </c>
      <c r="AA97" s="58">
        <f ca="1">$C97*(1+SUM($D$72:AA$72))*AA$70</f>
        <v>0</v>
      </c>
      <c r="AB97" s="58">
        <f ca="1">$C97*(1+SUM($D$72:AB$72))*AB$70</f>
        <v>0</v>
      </c>
      <c r="AC97" s="58">
        <f ca="1">$C97*(1+SUM($D$72:AC$72))*AC$70</f>
        <v>0</v>
      </c>
      <c r="AD97" s="58">
        <f ca="1">$C97*(1+SUM($D$72:AD$72))*AD$70</f>
        <v>0</v>
      </c>
      <c r="AE97" s="58">
        <f ca="1">$C97*(1+SUM($D$72:AE$72))*AE$70</f>
        <v>0</v>
      </c>
      <c r="AF97" s="58">
        <f ca="1">$C97*(1+SUM($D$72:AF$72))*AF$70</f>
        <v>0</v>
      </c>
      <c r="AG97" s="58">
        <f ca="1">$C97*(1+SUM($D$72:AG$72))*AG$70</f>
        <v>0</v>
      </c>
      <c r="AH97" s="58">
        <f ca="1">$C97*(1+SUM($D$72:AH$72))*AH$70</f>
        <v>0</v>
      </c>
      <c r="AI97" s="58">
        <f ca="1">$C97*(1+SUM($D$72:AI$72))*AI$70</f>
        <v>0</v>
      </c>
      <c r="AJ97" s="58">
        <f ca="1">$C97*(1+SUM($D$72:AJ$72))*AJ$70</f>
        <v>0</v>
      </c>
      <c r="AK97" s="58">
        <f ca="1">$C97*(1+SUM($D$72:AK$72))*AK$70</f>
        <v>0</v>
      </c>
      <c r="AL97" s="58">
        <f ca="1">$C97*(1+SUM($D$72:AL$72))*AL$70</f>
        <v>0</v>
      </c>
      <c r="AM97" s="58">
        <f ca="1">$C97*(1+SUM($D$72:AM$72))*AM$70</f>
        <v>0</v>
      </c>
      <c r="AN97" s="58">
        <f ca="1">$C97*(1+SUM($D$72:AN$72))*AN$70</f>
        <v>0</v>
      </c>
      <c r="AO97" s="58">
        <f ca="1">$C97*(1+SUM($D$72:AO$72))*AO$70</f>
        <v>0</v>
      </c>
      <c r="AP97" s="58">
        <f ca="1">$C97*(1+SUM($D$72:AP$72))*AP$70</f>
        <v>0</v>
      </c>
      <c r="AQ97" s="58">
        <f ca="1">$C97*(1+SUM($D$72:AQ$72))*AQ$70</f>
        <v>0</v>
      </c>
      <c r="AR97" s="58">
        <f ca="1">$C97*(1+SUM($D$72:AR$72))*AR$70</f>
        <v>0</v>
      </c>
      <c r="AS97" s="58">
        <f ca="1">$C97*(1+SUM($D$72:AS$72))*AS$70</f>
        <v>0</v>
      </c>
      <c r="AT97" s="58">
        <f ca="1">$C97*(1+SUM($D$72:AT$72))*AT$70</f>
        <v>0</v>
      </c>
      <c r="AU97" s="58">
        <f ca="1">$C97*(1+SUM($D$72:AU$72))*AU$70</f>
        <v>0</v>
      </c>
      <c r="AV97" s="58">
        <f ca="1">$C97*(1+SUM($D$72:AV$72))*AV$70</f>
        <v>0</v>
      </c>
      <c r="AW97" s="58">
        <f ca="1">$C97*(1+SUM($D$72:AW$72))*AW$70</f>
        <v>0</v>
      </c>
      <c r="AX97" s="58">
        <f ca="1">$C97*(1+SUM($D$72:AX$72))*AX$70</f>
        <v>0</v>
      </c>
      <c r="AY97" s="58">
        <f ca="1">$C97*(1+SUM($D$72:AY$72))*AY$70</f>
        <v>0</v>
      </c>
      <c r="AZ97" s="58">
        <f ca="1">$C97*(1+SUM($D$72:AZ$72))*AZ$70</f>
        <v>0</v>
      </c>
      <c r="BA97" s="58">
        <f ca="1">$C97*(1+SUM($D$72:BA$72))*BA$70</f>
        <v>0</v>
      </c>
      <c r="BB97" s="58">
        <f ca="1">$C97*(1+SUM($D$72:BB$72))*BB$70</f>
        <v>0</v>
      </c>
      <c r="BC97" s="58">
        <f ca="1">$C97*(1+SUM($D$72:BC$72))*BC$70</f>
        <v>0</v>
      </c>
      <c r="BD97" s="58">
        <f ca="1">$C97*(1+SUM($D$72:BD$72))*BD$70</f>
        <v>0</v>
      </c>
      <c r="BE97" s="58">
        <f ca="1">$C97*(1+SUM($D$72:BE$72))*BE$70</f>
        <v>0</v>
      </c>
      <c r="BF97" s="58">
        <f ca="1">$C97*(1+SUM($D$72:BF$72))*BF$70</f>
        <v>0</v>
      </c>
      <c r="BG97" s="58">
        <f ca="1">$C97*(1+SUM($D$72:BG$72))*BG$70</f>
        <v>0</v>
      </c>
      <c r="BH97" s="58">
        <f ca="1">$C97*(1+SUM($D$72:BH$72))*BH$70</f>
        <v>0</v>
      </c>
      <c r="BI97" s="58">
        <f ca="1">$C97*(1+SUM($D$72:BI$72))*BI$70</f>
        <v>0</v>
      </c>
      <c r="BJ97" s="58">
        <f ca="1">$C97*(1+SUM($D$72:BJ$72))*BJ$70</f>
        <v>0</v>
      </c>
      <c r="BK97" s="58">
        <f ca="1">$C97*(1+SUM($D$72:BK$72))*BK$70</f>
        <v>0</v>
      </c>
      <c r="BL97" s="58">
        <f ca="1">$C97*(1+SUM($D$72:BL$72))*BL$70</f>
        <v>0</v>
      </c>
      <c r="BM97" s="58">
        <f ca="1">$C97*(1+SUM($D$72:BM$72))*BM$70</f>
        <v>0</v>
      </c>
      <c r="BN97" s="58">
        <f ca="1">$C97*(1+SUM($D$72:BN$72))*BN$70</f>
        <v>0</v>
      </c>
      <c r="BO97" s="58">
        <f ca="1">$C97*(1+SUM($D$72:BO$72))*BO$70</f>
        <v>0</v>
      </c>
      <c r="BP97" s="58">
        <f ca="1">$C97*(1+SUM($D$72:BP$72))*BP$70</f>
        <v>0</v>
      </c>
      <c r="BQ97" s="58">
        <f ca="1">$C97*(1+SUM($D$72:BQ$72))*BQ$70</f>
        <v>0</v>
      </c>
      <c r="BR97" s="58">
        <f ca="1">$C97*(1+SUM($D$72:BR$72))*BR$70</f>
        <v>0</v>
      </c>
      <c r="BS97" s="58">
        <f ca="1">$C97*(1+SUM($D$72:BS$72))*BS$70</f>
        <v>0</v>
      </c>
      <c r="BT97" s="58">
        <f ca="1">$C97*(1+SUM($D$72:BT$72))*BT$70</f>
        <v>0</v>
      </c>
      <c r="BU97" s="58">
        <f ca="1">$C97*(1+SUM($D$72:BU$72))*BU$70</f>
        <v>0</v>
      </c>
      <c r="BV97" s="58">
        <f ca="1">$C97*(1+SUM($D$72:BV$72))*BV$70</f>
        <v>0</v>
      </c>
      <c r="BW97" s="58">
        <f ca="1">$C97*(1+SUM($D$72:BW$72))*BW$70</f>
        <v>0</v>
      </c>
      <c r="BX97" s="58">
        <f ca="1">$C97*(1+SUM($D$72:BX$72))*BX$70</f>
        <v>0</v>
      </c>
      <c r="BY97" s="58">
        <f ca="1">$C97*(1+SUM($D$72:BY$72))*BY$70</f>
        <v>0</v>
      </c>
      <c r="BZ97" s="58">
        <f ca="1">$C97*(1+SUM($D$72:BZ$72))*BZ$70</f>
        <v>0</v>
      </c>
      <c r="CA97" s="58">
        <f ca="1">$C97*(1+SUM($D$72:CA$72))*CA$70</f>
        <v>0</v>
      </c>
      <c r="CB97" s="58">
        <f ca="1">$C97*(1+SUM($D$72:CB$72))*CB$70</f>
        <v>0</v>
      </c>
      <c r="CC97" s="58">
        <f ca="1">$C97*(1+SUM($D$72:CC$72))*CC$70</f>
        <v>0</v>
      </c>
      <c r="CD97" s="58">
        <f ca="1">$C97*(1+SUM($D$72:CD$72))*CD$70</f>
        <v>0</v>
      </c>
      <c r="CE97" s="58">
        <f ca="1">$C97*(1+SUM($D$72:CE$72))*CE$70</f>
        <v>0</v>
      </c>
      <c r="CF97" s="58">
        <f ca="1">$C97*(1+SUM($D$72:CF$72))*CF$70</f>
        <v>0</v>
      </c>
      <c r="CG97" s="58">
        <f ca="1">$C97*(1+SUM($D$72:CG$72))*CG$70</f>
        <v>0</v>
      </c>
      <c r="CH97" s="58">
        <f ca="1">$C97*(1+SUM($D$72:CH$72))*CH$70</f>
        <v>0</v>
      </c>
      <c r="CI97" s="58">
        <f ca="1">$C97*(1+SUM($D$72:CI$72))*CI$70</f>
        <v>0</v>
      </c>
      <c r="CJ97" s="58">
        <f ca="1">$C97*(1+SUM($D$72:CJ$72))*CJ$70</f>
        <v>0</v>
      </c>
      <c r="CK97" s="58">
        <f ca="1">$C97*(1+SUM($D$72:CK$72))*CK$70</f>
        <v>0</v>
      </c>
      <c r="CL97" s="58">
        <f ca="1">$C97*(1+SUM($D$72:CL$72))*CL$70</f>
        <v>0</v>
      </c>
      <c r="CM97" s="58">
        <f ca="1">$C97*(1+SUM($D$72:CM$72))*CM$70</f>
        <v>0</v>
      </c>
      <c r="CN97" s="58">
        <f ca="1">$C97*(1+SUM($D$72:CN$72))*CN$70</f>
        <v>0</v>
      </c>
      <c r="CO97" s="58">
        <f ca="1">$C97*(1+SUM($D$72:CO$72))*CO$70</f>
        <v>0</v>
      </c>
      <c r="CP97" s="58">
        <f ca="1">$C97*(1+SUM($D$72:CP$72))*CP$70</f>
        <v>0</v>
      </c>
      <c r="CQ97" s="58">
        <f ca="1">$C97*(1+SUM($D$72:CQ$72))*CQ$70</f>
        <v>0</v>
      </c>
      <c r="CR97" s="58">
        <f ca="1">$C97*(1+SUM($D$72:CR$72))*CR$70</f>
        <v>0</v>
      </c>
      <c r="CS97" s="58">
        <f ca="1">$C97*(1+SUM($D$72:CS$72))*CS$70</f>
        <v>0</v>
      </c>
      <c r="CT97" s="58">
        <f ca="1">$C97*(1+SUM($D$72:CT$72))*CT$70</f>
        <v>0</v>
      </c>
      <c r="CU97" s="58">
        <f ca="1">$C97*(1+SUM($D$72:CU$72))*CU$70</f>
        <v>0</v>
      </c>
      <c r="CV97" s="58">
        <f ca="1">$C97*(1+SUM($D$72:CV$72))*CV$70</f>
        <v>0</v>
      </c>
      <c r="CW97" s="58">
        <f ca="1">$C97*(1+SUM($D$72:CW$72))*CW$70</f>
        <v>0</v>
      </c>
      <c r="CX97" s="58">
        <f ca="1">$C97*(1+SUM($D$72:CX$72))*CX$70</f>
        <v>0</v>
      </c>
      <c r="CY97" s="58">
        <f ca="1">$C97*(1+SUM($D$72:CY$72))*CY$70</f>
        <v>0</v>
      </c>
      <c r="CZ97" s="58">
        <f ca="1">$C97*(1+SUM($D$72:CZ$72))*CZ$70</f>
        <v>0</v>
      </c>
      <c r="DA97" s="58">
        <f ca="1">$C97*(1+SUM($D$72:DA$72))*DA$70</f>
        <v>0</v>
      </c>
      <c r="DB97" s="58">
        <f ca="1">$C97*(1+SUM($D$72:DB$72))*DB$70</f>
        <v>0</v>
      </c>
      <c r="DC97" s="58">
        <f ca="1">$C97*(1+SUM($D$72:DC$72))*DC$70</f>
        <v>0</v>
      </c>
      <c r="DD97" s="58">
        <f ca="1">$C97*(1+SUM($D$72:DD$72))*DD$70</f>
        <v>0</v>
      </c>
      <c r="DE97" s="58">
        <f ca="1">$C97*(1+SUM($D$72:DE$72))*DE$70</f>
        <v>0</v>
      </c>
      <c r="DF97" s="58">
        <f ca="1">$C97*(1+SUM($D$72:DF$72))*DF$70</f>
        <v>0</v>
      </c>
      <c r="DG97" s="58">
        <f ca="1">$C97*(1+SUM($D$72:DG$72))*DG$70</f>
        <v>0</v>
      </c>
      <c r="DH97" s="58">
        <f ca="1">$C97*(1+SUM($D$72:DH$72))*DH$70</f>
        <v>0</v>
      </c>
      <c r="DI97" s="58">
        <f ca="1">$C97*(1+SUM($D$72:DI$72))*DI$70</f>
        <v>0</v>
      </c>
      <c r="DJ97" s="58">
        <f ca="1">$C97*(1+SUM($D$72:DJ$72))*DJ$70</f>
        <v>0</v>
      </c>
      <c r="DK97" s="58">
        <f ca="1">$C97*(1+SUM($D$72:DK$72))*DK$70</f>
        <v>0</v>
      </c>
      <c r="DL97" s="58">
        <f ca="1">$C97*(1+SUM($D$72:DL$72))*DL$70</f>
        <v>0</v>
      </c>
      <c r="DM97" s="58">
        <f ca="1">$C97*(1+SUM($D$72:DM$72))*DM$70</f>
        <v>0</v>
      </c>
      <c r="DN97" s="58">
        <f ca="1">$C97*(1+SUM($D$72:DN$72))*DN$70</f>
        <v>0</v>
      </c>
      <c r="DO97" s="58">
        <f ca="1">$C97*(1+SUM($D$72:DO$72))*DO$70</f>
        <v>0</v>
      </c>
      <c r="DP97" s="58">
        <f ca="1">$C97*(1+SUM($D$72:DP$72))*DP$70</f>
        <v>0</v>
      </c>
      <c r="DQ97" s="58">
        <f ca="1">$C97*(1+SUM($D$72:DQ$72))*DQ$70</f>
        <v>0</v>
      </c>
      <c r="DR97" s="58">
        <f ca="1">$C97*(1+SUM($D$72:DR$72))*DR$70</f>
        <v>0</v>
      </c>
      <c r="DS97" s="58">
        <f ca="1">$C97*(1+SUM($D$72:DS$72))*DS$70</f>
        <v>0</v>
      </c>
      <c r="DT97" s="136">
        <f ca="1">$C97*(1+SUM($D$72:DT$72))*DT$70</f>
        <v>0</v>
      </c>
      <c r="DV97" s="135">
        <f t="shared" ref="DV97:EF98" ca="1" si="295">SUMIF($D$4:$DT$4,DV$4,$D97:$DT97)</f>
        <v>0</v>
      </c>
      <c r="DW97" s="58">
        <f t="shared" ca="1" si="295"/>
        <v>0</v>
      </c>
      <c r="DX97" s="58">
        <f t="shared" ca="1" si="295"/>
        <v>0</v>
      </c>
      <c r="DY97" s="58">
        <f t="shared" ca="1" si="295"/>
        <v>0</v>
      </c>
      <c r="DZ97" s="58">
        <f t="shared" ca="1" si="295"/>
        <v>0</v>
      </c>
      <c r="EA97" s="58">
        <f t="shared" ca="1" si="295"/>
        <v>0</v>
      </c>
      <c r="EB97" s="58">
        <f t="shared" ca="1" si="295"/>
        <v>0</v>
      </c>
      <c r="EC97" s="58">
        <f t="shared" ca="1" si="295"/>
        <v>0</v>
      </c>
      <c r="ED97" s="58">
        <f t="shared" ca="1" si="295"/>
        <v>0</v>
      </c>
      <c r="EE97" s="58">
        <f t="shared" ca="1" si="295"/>
        <v>0</v>
      </c>
      <c r="EF97" s="136">
        <f t="shared" ca="1" si="295"/>
        <v>0</v>
      </c>
    </row>
    <row r="98" spans="1:136" s="49" customFormat="1" ht="15.75" customHeight="1" thickBot="1">
      <c r="A98" s="59"/>
      <c r="B98" s="254" t="s">
        <v>1469</v>
      </c>
      <c r="C98" s="223">
        <f t="shared" ref="C98:AH98" si="296">C95-C97</f>
        <v>148195.79989333334</v>
      </c>
      <c r="D98" s="140">
        <f t="shared" ca="1" si="296"/>
        <v>0</v>
      </c>
      <c r="E98" s="140">
        <f t="shared" ca="1" si="296"/>
        <v>0</v>
      </c>
      <c r="F98" s="140">
        <f t="shared" ca="1" si="296"/>
        <v>0</v>
      </c>
      <c r="G98" s="140">
        <f t="shared" ca="1" si="296"/>
        <v>0</v>
      </c>
      <c r="H98" s="140">
        <f t="shared" ca="1" si="296"/>
        <v>0</v>
      </c>
      <c r="I98" s="140">
        <f t="shared" ca="1" si="296"/>
        <v>0</v>
      </c>
      <c r="J98" s="140">
        <f t="shared" ca="1" si="296"/>
        <v>0</v>
      </c>
      <c r="K98" s="140">
        <f t="shared" ca="1" si="296"/>
        <v>0</v>
      </c>
      <c r="L98" s="140">
        <f t="shared" ca="1" si="296"/>
        <v>0</v>
      </c>
      <c r="M98" s="140">
        <f t="shared" ca="1" si="296"/>
        <v>0</v>
      </c>
      <c r="N98" s="140">
        <f t="shared" ca="1" si="296"/>
        <v>0</v>
      </c>
      <c r="O98" s="140">
        <f t="shared" ca="1" si="296"/>
        <v>0</v>
      </c>
      <c r="P98" s="140">
        <f t="shared" ca="1" si="296"/>
        <v>0</v>
      </c>
      <c r="Q98" s="140">
        <f t="shared" ca="1" si="296"/>
        <v>0</v>
      </c>
      <c r="R98" s="140">
        <f t="shared" ca="1" si="296"/>
        <v>76.327474252702814</v>
      </c>
      <c r="S98" s="140">
        <f t="shared" ca="1" si="296"/>
        <v>22245.552007043978</v>
      </c>
      <c r="T98" s="140">
        <f t="shared" ca="1" si="296"/>
        <v>44501.622863341821</v>
      </c>
      <c r="U98" s="140">
        <f t="shared" ca="1" si="296"/>
        <v>66844.803970248482</v>
      </c>
      <c r="V98" s="140">
        <f t="shared" ca="1" si="296"/>
        <v>89275.35994525245</v>
      </c>
      <c r="W98" s="140">
        <f t="shared" ca="1" si="296"/>
        <v>111793.55609793219</v>
      </c>
      <c r="X98" s="140">
        <f t="shared" ca="1" si="296"/>
        <v>147850.90843166405</v>
      </c>
      <c r="Y98" s="140">
        <f t="shared" ca="1" si="296"/>
        <v>170545.18364533409</v>
      </c>
      <c r="Z98" s="140">
        <f t="shared" ca="1" si="296"/>
        <v>193327.89913505397</v>
      </c>
      <c r="AA98" s="140">
        <f t="shared" ca="1" si="296"/>
        <v>216199.3229958814</v>
      </c>
      <c r="AB98" s="140">
        <f t="shared" ca="1" si="296"/>
        <v>253849.67966606317</v>
      </c>
      <c r="AC98" s="140">
        <f t="shared" ca="1" si="296"/>
        <v>254340.92293598049</v>
      </c>
      <c r="AD98" s="140">
        <f t="shared" ca="1" si="296"/>
        <v>254833.19982096431</v>
      </c>
      <c r="AE98" s="140">
        <f t="shared" ca="1" si="296"/>
        <v>255326.51242544071</v>
      </c>
      <c r="AF98" s="140">
        <f t="shared" ca="1" si="296"/>
        <v>255820.86285813822</v>
      </c>
      <c r="AG98" s="140">
        <f t="shared" ca="1" si="296"/>
        <v>256316.2532320958</v>
      </c>
      <c r="AH98" s="140">
        <f t="shared" ca="1" si="296"/>
        <v>157215.81066467176</v>
      </c>
      <c r="AI98" s="140">
        <f t="shared" ref="AI98:BN98" ca="1" si="297">AI95-AI97</f>
        <v>157555.19699977545</v>
      </c>
      <c r="AJ98" s="140">
        <f t="shared" ca="1" si="297"/>
        <v>157895.6296412088</v>
      </c>
      <c r="AK98" s="140">
        <f t="shared" ca="1" si="297"/>
        <v>158237.11071934219</v>
      </c>
      <c r="AL98" s="140">
        <f t="shared" ca="1" si="297"/>
        <v>158579.64236890117</v>
      </c>
      <c r="AM98" s="140">
        <f t="shared" ca="1" si="297"/>
        <v>158923.22672897534</v>
      </c>
      <c r="AN98" s="140">
        <f t="shared" ca="1" si="297"/>
        <v>159267.86594302757</v>
      </c>
      <c r="AO98" s="140">
        <f t="shared" ca="1" si="297"/>
        <v>159634.03088188113</v>
      </c>
      <c r="AP98" s="140">
        <f t="shared" ca="1" si="297"/>
        <v>160001.33855541181</v>
      </c>
      <c r="AQ98" s="140">
        <f t="shared" ca="1" si="297"/>
        <v>160369.79137625662</v>
      </c>
      <c r="AR98" s="140">
        <f t="shared" ca="1" si="297"/>
        <v>160739.3917621588</v>
      </c>
      <c r="AS98" s="140">
        <f t="shared" ca="1" si="297"/>
        <v>161110.14213597862</v>
      </c>
      <c r="AT98" s="140">
        <f t="shared" ca="1" si="297"/>
        <v>161482.04492570399</v>
      </c>
      <c r="AU98" s="140">
        <f t="shared" ca="1" si="297"/>
        <v>161855.10256446153</v>
      </c>
      <c r="AV98" s="140">
        <f t="shared" ca="1" si="297"/>
        <v>162229.31749052793</v>
      </c>
      <c r="AW98" s="140">
        <f t="shared" ca="1" si="297"/>
        <v>162604.69214734025</v>
      </c>
      <c r="AX98" s="140">
        <f t="shared" ca="1" si="297"/>
        <v>162981.22898350708</v>
      </c>
      <c r="AY98" s="140">
        <f t="shared" ca="1" si="297"/>
        <v>163358.93045281951</v>
      </c>
      <c r="AZ98" s="140">
        <f t="shared" ca="1" si="297"/>
        <v>163737.79901426216</v>
      </c>
      <c r="BA98" s="140">
        <f t="shared" ca="1" si="297"/>
        <v>164138.82347742349</v>
      </c>
      <c r="BB98" s="140">
        <f t="shared" ca="1" si="297"/>
        <v>164541.1091582769</v>
      </c>
      <c r="BC98" s="140">
        <f t="shared" ca="1" si="297"/>
        <v>164944.65881579</v>
      </c>
      <c r="BD98" s="140">
        <f t="shared" ca="1" si="297"/>
        <v>165349.47521497341</v>
      </c>
      <c r="BE98" s="140">
        <f t="shared" ca="1" si="297"/>
        <v>165755.56112689496</v>
      </c>
      <c r="BF98" s="140">
        <f t="shared" ca="1" si="297"/>
        <v>166162.91932869257</v>
      </c>
      <c r="BG98" s="140">
        <f t="shared" ca="1" si="297"/>
        <v>166571.55260358742</v>
      </c>
      <c r="BH98" s="140">
        <f t="shared" ca="1" si="297"/>
        <v>166981.46374089766</v>
      </c>
      <c r="BI98" s="140">
        <f t="shared" ca="1" si="297"/>
        <v>167392.65553605158</v>
      </c>
      <c r="BJ98" s="140">
        <f t="shared" ca="1" si="297"/>
        <v>167805.13079060114</v>
      </c>
      <c r="BK98" s="140">
        <f t="shared" ca="1" si="297"/>
        <v>168218.89231223502</v>
      </c>
      <c r="BL98" s="140">
        <f t="shared" ca="1" si="297"/>
        <v>168633.94291479277</v>
      </c>
      <c r="BM98" s="140">
        <f t="shared" ca="1" si="297"/>
        <v>168457.72763701499</v>
      </c>
      <c r="BN98" s="140">
        <f t="shared" ca="1" si="297"/>
        <v>168281.51235923718</v>
      </c>
      <c r="BO98" s="140">
        <f t="shared" ref="BO98:CT98" ca="1" si="298">BO95-BO97</f>
        <v>168105.29708145943</v>
      </c>
      <c r="BP98" s="140">
        <f t="shared" ca="1" si="298"/>
        <v>167929.08180368165</v>
      </c>
      <c r="BQ98" s="140">
        <f t="shared" ca="1" si="298"/>
        <v>167752.86652590387</v>
      </c>
      <c r="BR98" s="140">
        <f t="shared" ca="1" si="298"/>
        <v>167576.65124812612</v>
      </c>
      <c r="BS98" s="140">
        <f t="shared" ca="1" si="298"/>
        <v>167400.43597034831</v>
      </c>
      <c r="BT98" s="140">
        <f t="shared" ca="1" si="298"/>
        <v>167224.22069257055</v>
      </c>
      <c r="BU98" s="140">
        <f t="shared" ca="1" si="298"/>
        <v>167048.00541479277</v>
      </c>
      <c r="BV98" s="140">
        <f t="shared" ca="1" si="298"/>
        <v>166871.79013701499</v>
      </c>
      <c r="BW98" s="140">
        <f t="shared" ca="1" si="298"/>
        <v>166695.57485923718</v>
      </c>
      <c r="BX98" s="140">
        <f t="shared" ca="1" si="298"/>
        <v>166519.35958145943</v>
      </c>
      <c r="BY98" s="140">
        <f t="shared" ca="1" si="298"/>
        <v>166343.14430368165</v>
      </c>
      <c r="BZ98" s="140">
        <f t="shared" ca="1" si="298"/>
        <v>166166.9290259039</v>
      </c>
      <c r="CA98" s="140">
        <f t="shared" ca="1" si="298"/>
        <v>165990.71374812612</v>
      </c>
      <c r="CB98" s="140">
        <f t="shared" ca="1" si="298"/>
        <v>165814.49847034831</v>
      </c>
      <c r="CC98" s="140">
        <f t="shared" ca="1" si="298"/>
        <v>165638.28319257055</v>
      </c>
      <c r="CD98" s="140">
        <f t="shared" ca="1" si="298"/>
        <v>165462.06791479274</v>
      </c>
      <c r="CE98" s="140">
        <f t="shared" ca="1" si="298"/>
        <v>165285.85263701499</v>
      </c>
      <c r="CF98" s="140">
        <f t="shared" ca="1" si="298"/>
        <v>165109.63735923718</v>
      </c>
      <c r="CG98" s="140">
        <f t="shared" ca="1" si="298"/>
        <v>164933.42208145943</v>
      </c>
      <c r="CH98" s="140">
        <f t="shared" ca="1" si="298"/>
        <v>164757.20680368165</v>
      </c>
      <c r="CI98" s="140">
        <f t="shared" ca="1" si="298"/>
        <v>164580.99152590387</v>
      </c>
      <c r="CJ98" s="140">
        <f t="shared" ca="1" si="298"/>
        <v>164404.77624812609</v>
      </c>
      <c r="CK98" s="140">
        <f t="shared" ca="1" si="298"/>
        <v>164228.56097034831</v>
      </c>
      <c r="CL98" s="140">
        <f t="shared" ca="1" si="298"/>
        <v>164052.34569257052</v>
      </c>
      <c r="CM98" s="140">
        <f t="shared" ca="1" si="298"/>
        <v>163876.13041479274</v>
      </c>
      <c r="CN98" s="140">
        <f t="shared" ca="1" si="298"/>
        <v>163699.91513701496</v>
      </c>
      <c r="CO98" s="140">
        <f t="shared" ca="1" si="298"/>
        <v>163523.69985923718</v>
      </c>
      <c r="CP98" s="140">
        <f t="shared" ca="1" si="298"/>
        <v>163347.48458145943</v>
      </c>
      <c r="CQ98" s="140">
        <f t="shared" ca="1" si="298"/>
        <v>163171.26930368165</v>
      </c>
      <c r="CR98" s="140">
        <f t="shared" ca="1" si="298"/>
        <v>162995.05402590384</v>
      </c>
      <c r="CS98" s="140">
        <f t="shared" ca="1" si="298"/>
        <v>162818.83874812609</v>
      </c>
      <c r="CT98" s="140">
        <f t="shared" ca="1" si="298"/>
        <v>162642.62347034831</v>
      </c>
      <c r="CU98" s="140">
        <f t="shared" ref="CU98:DT98" ca="1" si="299">CU95-CU97</f>
        <v>162466.4081925705</v>
      </c>
      <c r="CV98" s="140">
        <f t="shared" ca="1" si="299"/>
        <v>162290.19291479274</v>
      </c>
      <c r="CW98" s="140">
        <f t="shared" ca="1" si="299"/>
        <v>162113.97763701499</v>
      </c>
      <c r="CX98" s="140">
        <f t="shared" ca="1" si="299"/>
        <v>161937.76235923718</v>
      </c>
      <c r="CY98" s="140">
        <f t="shared" ca="1" si="299"/>
        <v>161761.54708145943</v>
      </c>
      <c r="CZ98" s="140">
        <f t="shared" ca="1" si="299"/>
        <v>161585.33180368162</v>
      </c>
      <c r="DA98" s="140">
        <f t="shared" ca="1" si="299"/>
        <v>161409.11652590384</v>
      </c>
      <c r="DB98" s="140">
        <f t="shared" ca="1" si="299"/>
        <v>161232.90124812606</v>
      </c>
      <c r="DC98" s="140">
        <f t="shared" ca="1" si="299"/>
        <v>161056.68597034831</v>
      </c>
      <c r="DD98" s="140">
        <f t="shared" ca="1" si="299"/>
        <v>160880.4706925705</v>
      </c>
      <c r="DE98" s="140">
        <f t="shared" ca="1" si="299"/>
        <v>160704.25541479274</v>
      </c>
      <c r="DF98" s="140">
        <f t="shared" ca="1" si="299"/>
        <v>160528.04013701496</v>
      </c>
      <c r="DG98" s="140">
        <f t="shared" ca="1" si="299"/>
        <v>160351.82485923718</v>
      </c>
      <c r="DH98" s="140">
        <f t="shared" ca="1" si="299"/>
        <v>160175.6095814594</v>
      </c>
      <c r="DI98" s="140">
        <f t="shared" ca="1" si="299"/>
        <v>159999.39430368162</v>
      </c>
      <c r="DJ98" s="140">
        <f t="shared" ca="1" si="299"/>
        <v>159823.17902590384</v>
      </c>
      <c r="DK98" s="140">
        <f t="shared" ca="1" si="299"/>
        <v>159646.96374812606</v>
      </c>
      <c r="DL98" s="140">
        <f t="shared" ca="1" si="299"/>
        <v>159470.74847034825</v>
      </c>
      <c r="DM98" s="140">
        <f t="shared" ca="1" si="299"/>
        <v>159294.5331925705</v>
      </c>
      <c r="DN98" s="140">
        <f t="shared" ca="1" si="299"/>
        <v>159118.31791479274</v>
      </c>
      <c r="DO98" s="140">
        <f t="shared" ca="1" si="299"/>
        <v>158942.10263701496</v>
      </c>
      <c r="DP98" s="140">
        <f t="shared" ca="1" si="299"/>
        <v>158765.88735923718</v>
      </c>
      <c r="DQ98" s="140">
        <f t="shared" ca="1" si="299"/>
        <v>158589.6720814594</v>
      </c>
      <c r="DR98" s="140">
        <f t="shared" ca="1" si="299"/>
        <v>158413.45680368162</v>
      </c>
      <c r="DS98" s="140">
        <f t="shared" ca="1" si="299"/>
        <v>158237.24152590381</v>
      </c>
      <c r="DT98" s="247">
        <f t="shared" ca="1" si="299"/>
        <v>158061.02624812606</v>
      </c>
      <c r="DV98" s="363">
        <f t="shared" ca="1" si="295"/>
        <v>0</v>
      </c>
      <c r="DW98" s="364">
        <f t="shared" ca="1" si="295"/>
        <v>0</v>
      </c>
      <c r="DX98" s="364">
        <f t="shared" ca="1" si="295"/>
        <v>1316510.2162320684</v>
      </c>
      <c r="DY98" s="364">
        <f t="shared" ca="1" si="295"/>
        <v>2384312.234338522</v>
      </c>
      <c r="DZ98" s="364">
        <f t="shared" ca="1" si="295"/>
        <v>1940103.8102903094</v>
      </c>
      <c r="EA98" s="364">
        <f t="shared" ca="1" si="295"/>
        <v>1996496.185020217</v>
      </c>
      <c r="EB98" s="364">
        <f t="shared" ca="1" si="295"/>
        <v>2009862.5233108462</v>
      </c>
      <c r="EC98" s="364">
        <f t="shared" ca="1" si="295"/>
        <v>1984487.5233108462</v>
      </c>
      <c r="ED98" s="364">
        <f t="shared" ca="1" si="295"/>
        <v>1959112.5233108464</v>
      </c>
      <c r="EE98" s="364">
        <f t="shared" ca="1" si="295"/>
        <v>1933737.5233108462</v>
      </c>
      <c r="EF98" s="365">
        <f t="shared" ca="1" si="295"/>
        <v>1908362.5233108462</v>
      </c>
    </row>
    <row r="99" spans="1:136" s="49" customFormat="1" ht="15.75" customHeight="1" thickTop="1">
      <c r="A99" s="59"/>
      <c r="B99" s="66"/>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61"/>
      <c r="DR99" s="61"/>
      <c r="DS99" s="61"/>
      <c r="DT99" s="61"/>
      <c r="DV99" s="61"/>
      <c r="DW99" s="61"/>
      <c r="DX99" s="61"/>
      <c r="DY99" s="61"/>
      <c r="DZ99" s="61"/>
      <c r="EA99" s="61"/>
      <c r="EB99" s="61"/>
      <c r="EC99" s="61"/>
      <c r="ED99" s="61"/>
      <c r="EE99" s="61"/>
      <c r="EF99" s="61"/>
    </row>
    <row r="100" spans="1:136" s="49" customFormat="1" ht="15.75" customHeight="1">
      <c r="A100" s="59"/>
      <c r="B100" s="66"/>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V100" s="61"/>
      <c r="DW100" s="61"/>
      <c r="DX100" s="61"/>
      <c r="DY100" s="61"/>
      <c r="DZ100" s="61"/>
      <c r="EA100" s="61"/>
      <c r="EB100" s="61"/>
      <c r="EC100" s="61"/>
      <c r="ED100" s="61"/>
      <c r="EE100" s="61"/>
      <c r="EF100" s="61"/>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2AB95E-6BA6-4926-BE58-8581444BAE75}">
  <sheetPr>
    <tabColor theme="9" tint="0.59999389629810485"/>
  </sheetPr>
  <dimension ref="A1:DV176"/>
  <sheetViews>
    <sheetView showGridLines="0" zoomScale="55" zoomScaleNormal="55" workbookViewId="0">
      <pane xSplit="4" ySplit="5" topLeftCell="E6" activePane="bottomRight" state="frozen"/>
      <selection activeCell="B78" sqref="B78:B81"/>
      <selection pane="topRight" activeCell="B78" sqref="B78:B81"/>
      <selection pane="bottomLeft" activeCell="B78" sqref="B78:B81"/>
      <selection pane="bottomRight" activeCell="B78" sqref="B78:B81"/>
    </sheetView>
  </sheetViews>
  <sheetFormatPr defaultColWidth="9.140625" defaultRowHeight="15.75" customHeight="1"/>
  <cols>
    <col min="1" max="1" width="2.42578125" style="105" customWidth="1"/>
    <col min="2" max="2" width="51.7109375" style="107" customWidth="1"/>
    <col min="3" max="4" width="18.140625" style="107" customWidth="1"/>
    <col min="5" max="5" width="1.5703125" style="107" customWidth="1"/>
    <col min="6" max="126" width="16.85546875" style="105" customWidth="1"/>
    <col min="127" max="16384" width="9.140625" style="105"/>
  </cols>
  <sheetData>
    <row r="1" spans="1:126" ht="15.75" customHeight="1">
      <c r="A1" s="49"/>
      <c r="B1" s="50"/>
      <c r="C1" s="50"/>
      <c r="D1" s="50"/>
      <c r="E1" s="50"/>
      <c r="F1" s="49"/>
      <c r="G1" s="49"/>
      <c r="H1" s="49"/>
      <c r="I1" s="49"/>
      <c r="J1" s="49"/>
      <c r="K1" s="49"/>
      <c r="L1" s="49"/>
      <c r="M1" s="49"/>
      <c r="N1" s="49"/>
      <c r="O1" s="49"/>
      <c r="P1" s="49"/>
      <c r="Q1" s="49"/>
      <c r="R1" s="49"/>
      <c r="S1" s="49"/>
      <c r="T1" s="49"/>
      <c r="U1" s="49"/>
      <c r="V1" s="49"/>
      <c r="W1" s="49"/>
      <c r="X1" s="49"/>
      <c r="Y1" s="49"/>
      <c r="Z1" s="49"/>
      <c r="AA1" s="49"/>
      <c r="AB1" s="49"/>
      <c r="AC1" s="49"/>
      <c r="AD1" s="49"/>
      <c r="AE1" s="49"/>
      <c r="AF1" s="49"/>
      <c r="AG1" s="49"/>
      <c r="AH1" s="49"/>
      <c r="AI1" s="49"/>
      <c r="AJ1" s="49"/>
      <c r="AK1" s="49"/>
      <c r="AL1" s="49"/>
      <c r="AM1" s="49"/>
      <c r="AN1" s="49"/>
      <c r="AO1" s="49"/>
      <c r="AP1" s="49"/>
      <c r="AQ1" s="49"/>
      <c r="AR1" s="49"/>
      <c r="AS1" s="49"/>
      <c r="AT1" s="49"/>
      <c r="AU1" s="49"/>
      <c r="AV1" s="49"/>
      <c r="AW1" s="49"/>
      <c r="AX1" s="49"/>
      <c r="AY1" s="49"/>
      <c r="AZ1" s="49"/>
      <c r="BA1" s="49"/>
      <c r="BB1" s="49"/>
      <c r="BC1" s="49"/>
      <c r="BD1" s="49"/>
      <c r="BE1" s="49"/>
      <c r="BF1" s="49"/>
      <c r="BG1" s="49"/>
      <c r="BH1" s="49"/>
      <c r="BI1" s="49"/>
      <c r="BJ1" s="49"/>
      <c r="BK1" s="49"/>
      <c r="BL1" s="49"/>
      <c r="BM1" s="49"/>
      <c r="BN1" s="49"/>
      <c r="BO1" s="49"/>
      <c r="BP1" s="49"/>
      <c r="BQ1" s="49"/>
      <c r="BR1" s="49"/>
      <c r="BS1" s="49"/>
      <c r="BT1" s="49"/>
      <c r="BU1" s="49"/>
      <c r="BV1" s="49"/>
      <c r="BW1" s="49"/>
      <c r="BX1" s="49"/>
      <c r="BY1" s="49"/>
      <c r="BZ1" s="49"/>
      <c r="CA1" s="49"/>
      <c r="CB1" s="49"/>
      <c r="CC1" s="49"/>
      <c r="CD1" s="49"/>
      <c r="CE1" s="49"/>
      <c r="CF1" s="49"/>
      <c r="CG1" s="49"/>
      <c r="CH1" s="49"/>
      <c r="CI1" s="49"/>
      <c r="CJ1" s="49"/>
      <c r="CK1" s="49"/>
      <c r="CL1" s="49"/>
      <c r="CM1" s="49"/>
      <c r="CN1" s="49"/>
      <c r="CO1" s="49"/>
      <c r="CP1" s="49"/>
      <c r="CQ1" s="49"/>
      <c r="CR1" s="49"/>
      <c r="CS1" s="49"/>
      <c r="CT1" s="49"/>
      <c r="CU1" s="49"/>
      <c r="CV1" s="49"/>
      <c r="CW1" s="49"/>
      <c r="CX1" s="49"/>
      <c r="CY1" s="49"/>
      <c r="CZ1" s="49"/>
      <c r="DA1" s="49"/>
      <c r="DB1" s="49"/>
      <c r="DC1" s="49"/>
      <c r="DD1" s="49"/>
      <c r="DE1" s="49"/>
      <c r="DF1" s="49"/>
      <c r="DG1" s="49"/>
      <c r="DH1" s="49"/>
      <c r="DI1" s="49"/>
      <c r="DJ1" s="49"/>
      <c r="DK1" s="49"/>
      <c r="DL1" s="49"/>
      <c r="DM1" s="49"/>
      <c r="DN1" s="49"/>
      <c r="DO1" s="49"/>
      <c r="DP1" s="49"/>
      <c r="DQ1" s="49"/>
      <c r="DR1" s="49"/>
      <c r="DS1" s="49"/>
      <c r="DT1" s="49"/>
      <c r="DU1" s="49"/>
      <c r="DV1" s="49"/>
    </row>
    <row r="2" spans="1:126" ht="15.75" customHeight="1">
      <c r="A2" s="49"/>
      <c r="B2" s="123" t="s">
        <v>4</v>
      </c>
      <c r="C2" s="531"/>
      <c r="D2" s="531"/>
      <c r="E2" s="531"/>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row>
    <row r="3" spans="1:126" ht="15.75" customHeight="1">
      <c r="A3" s="49"/>
      <c r="B3" s="52" t="s">
        <v>494</v>
      </c>
      <c r="C3" s="615"/>
      <c r="D3" s="615"/>
      <c r="E3" s="615"/>
      <c r="F3" s="120">
        <v>0</v>
      </c>
      <c r="G3" s="120">
        <f>F3+1</f>
        <v>1</v>
      </c>
      <c r="H3" s="120">
        <f t="shared" ref="H3:BS3" si="0">G3+1</f>
        <v>2</v>
      </c>
      <c r="I3" s="120">
        <f t="shared" si="0"/>
        <v>3</v>
      </c>
      <c r="J3" s="120">
        <f t="shared" si="0"/>
        <v>4</v>
      </c>
      <c r="K3" s="120">
        <f t="shared" si="0"/>
        <v>5</v>
      </c>
      <c r="L3" s="120">
        <f t="shared" si="0"/>
        <v>6</v>
      </c>
      <c r="M3" s="120">
        <f t="shared" si="0"/>
        <v>7</v>
      </c>
      <c r="N3" s="120">
        <f t="shared" si="0"/>
        <v>8</v>
      </c>
      <c r="O3" s="120">
        <f t="shared" si="0"/>
        <v>9</v>
      </c>
      <c r="P3" s="120">
        <f t="shared" si="0"/>
        <v>10</v>
      </c>
      <c r="Q3" s="120">
        <f t="shared" si="0"/>
        <v>11</v>
      </c>
      <c r="R3" s="120">
        <f t="shared" si="0"/>
        <v>12</v>
      </c>
      <c r="S3" s="120">
        <f t="shared" si="0"/>
        <v>13</v>
      </c>
      <c r="T3" s="120">
        <f t="shared" si="0"/>
        <v>14</v>
      </c>
      <c r="U3" s="120">
        <f t="shared" si="0"/>
        <v>15</v>
      </c>
      <c r="V3" s="120">
        <f t="shared" si="0"/>
        <v>16</v>
      </c>
      <c r="W3" s="120">
        <f t="shared" si="0"/>
        <v>17</v>
      </c>
      <c r="X3" s="120">
        <f t="shared" si="0"/>
        <v>18</v>
      </c>
      <c r="Y3" s="120">
        <f t="shared" si="0"/>
        <v>19</v>
      </c>
      <c r="Z3" s="120">
        <f t="shared" si="0"/>
        <v>20</v>
      </c>
      <c r="AA3" s="120">
        <f t="shared" si="0"/>
        <v>21</v>
      </c>
      <c r="AB3" s="120">
        <f t="shared" si="0"/>
        <v>22</v>
      </c>
      <c r="AC3" s="120">
        <f t="shared" si="0"/>
        <v>23</v>
      </c>
      <c r="AD3" s="120">
        <f t="shared" si="0"/>
        <v>24</v>
      </c>
      <c r="AE3" s="120">
        <f t="shared" si="0"/>
        <v>25</v>
      </c>
      <c r="AF3" s="120">
        <f t="shared" si="0"/>
        <v>26</v>
      </c>
      <c r="AG3" s="120">
        <f t="shared" si="0"/>
        <v>27</v>
      </c>
      <c r="AH3" s="120">
        <f t="shared" si="0"/>
        <v>28</v>
      </c>
      <c r="AI3" s="120">
        <f t="shared" si="0"/>
        <v>29</v>
      </c>
      <c r="AJ3" s="120">
        <f t="shared" si="0"/>
        <v>30</v>
      </c>
      <c r="AK3" s="120">
        <f t="shared" si="0"/>
        <v>31</v>
      </c>
      <c r="AL3" s="120">
        <f t="shared" si="0"/>
        <v>32</v>
      </c>
      <c r="AM3" s="120">
        <f t="shared" si="0"/>
        <v>33</v>
      </c>
      <c r="AN3" s="120">
        <f t="shared" si="0"/>
        <v>34</v>
      </c>
      <c r="AO3" s="120">
        <f t="shared" si="0"/>
        <v>35</v>
      </c>
      <c r="AP3" s="120">
        <f t="shared" si="0"/>
        <v>36</v>
      </c>
      <c r="AQ3" s="120">
        <f t="shared" si="0"/>
        <v>37</v>
      </c>
      <c r="AR3" s="120">
        <f t="shared" si="0"/>
        <v>38</v>
      </c>
      <c r="AS3" s="120">
        <f t="shared" si="0"/>
        <v>39</v>
      </c>
      <c r="AT3" s="120">
        <f t="shared" si="0"/>
        <v>40</v>
      </c>
      <c r="AU3" s="120">
        <f t="shared" si="0"/>
        <v>41</v>
      </c>
      <c r="AV3" s="120">
        <f t="shared" si="0"/>
        <v>42</v>
      </c>
      <c r="AW3" s="120">
        <f t="shared" si="0"/>
        <v>43</v>
      </c>
      <c r="AX3" s="120">
        <f t="shared" si="0"/>
        <v>44</v>
      </c>
      <c r="AY3" s="120">
        <f t="shared" si="0"/>
        <v>45</v>
      </c>
      <c r="AZ3" s="120">
        <f t="shared" si="0"/>
        <v>46</v>
      </c>
      <c r="BA3" s="120">
        <f t="shared" si="0"/>
        <v>47</v>
      </c>
      <c r="BB3" s="120">
        <f t="shared" si="0"/>
        <v>48</v>
      </c>
      <c r="BC3" s="120">
        <f t="shared" si="0"/>
        <v>49</v>
      </c>
      <c r="BD3" s="120">
        <f t="shared" si="0"/>
        <v>50</v>
      </c>
      <c r="BE3" s="120">
        <f t="shared" si="0"/>
        <v>51</v>
      </c>
      <c r="BF3" s="120">
        <f t="shared" si="0"/>
        <v>52</v>
      </c>
      <c r="BG3" s="120">
        <f t="shared" si="0"/>
        <v>53</v>
      </c>
      <c r="BH3" s="120">
        <f t="shared" si="0"/>
        <v>54</v>
      </c>
      <c r="BI3" s="120">
        <f t="shared" si="0"/>
        <v>55</v>
      </c>
      <c r="BJ3" s="120">
        <f t="shared" si="0"/>
        <v>56</v>
      </c>
      <c r="BK3" s="120">
        <f t="shared" si="0"/>
        <v>57</v>
      </c>
      <c r="BL3" s="120">
        <f t="shared" si="0"/>
        <v>58</v>
      </c>
      <c r="BM3" s="120">
        <f t="shared" si="0"/>
        <v>59</v>
      </c>
      <c r="BN3" s="120">
        <f t="shared" si="0"/>
        <v>60</v>
      </c>
      <c r="BO3" s="120">
        <f t="shared" si="0"/>
        <v>61</v>
      </c>
      <c r="BP3" s="120">
        <f t="shared" si="0"/>
        <v>62</v>
      </c>
      <c r="BQ3" s="120">
        <f t="shared" si="0"/>
        <v>63</v>
      </c>
      <c r="BR3" s="120">
        <f t="shared" si="0"/>
        <v>64</v>
      </c>
      <c r="BS3" s="120">
        <f t="shared" si="0"/>
        <v>65</v>
      </c>
      <c r="BT3" s="120">
        <f t="shared" ref="BT3:DV3" si="1">BS3+1</f>
        <v>66</v>
      </c>
      <c r="BU3" s="120">
        <f t="shared" si="1"/>
        <v>67</v>
      </c>
      <c r="BV3" s="120">
        <f t="shared" si="1"/>
        <v>68</v>
      </c>
      <c r="BW3" s="120">
        <f t="shared" si="1"/>
        <v>69</v>
      </c>
      <c r="BX3" s="120">
        <f t="shared" si="1"/>
        <v>70</v>
      </c>
      <c r="BY3" s="120">
        <f t="shared" si="1"/>
        <v>71</v>
      </c>
      <c r="BZ3" s="120">
        <f t="shared" si="1"/>
        <v>72</v>
      </c>
      <c r="CA3" s="120">
        <f t="shared" si="1"/>
        <v>73</v>
      </c>
      <c r="CB3" s="120">
        <f t="shared" si="1"/>
        <v>74</v>
      </c>
      <c r="CC3" s="120">
        <f t="shared" si="1"/>
        <v>75</v>
      </c>
      <c r="CD3" s="120">
        <f t="shared" si="1"/>
        <v>76</v>
      </c>
      <c r="CE3" s="120">
        <f t="shared" si="1"/>
        <v>77</v>
      </c>
      <c r="CF3" s="120">
        <f t="shared" si="1"/>
        <v>78</v>
      </c>
      <c r="CG3" s="120">
        <f t="shared" si="1"/>
        <v>79</v>
      </c>
      <c r="CH3" s="120">
        <f t="shared" si="1"/>
        <v>80</v>
      </c>
      <c r="CI3" s="120">
        <f t="shared" si="1"/>
        <v>81</v>
      </c>
      <c r="CJ3" s="120">
        <f t="shared" si="1"/>
        <v>82</v>
      </c>
      <c r="CK3" s="120">
        <f t="shared" si="1"/>
        <v>83</v>
      </c>
      <c r="CL3" s="120">
        <f t="shared" si="1"/>
        <v>84</v>
      </c>
      <c r="CM3" s="120">
        <f t="shared" si="1"/>
        <v>85</v>
      </c>
      <c r="CN3" s="120">
        <f t="shared" si="1"/>
        <v>86</v>
      </c>
      <c r="CO3" s="120">
        <f t="shared" si="1"/>
        <v>87</v>
      </c>
      <c r="CP3" s="120">
        <f t="shared" si="1"/>
        <v>88</v>
      </c>
      <c r="CQ3" s="120">
        <f t="shared" si="1"/>
        <v>89</v>
      </c>
      <c r="CR3" s="120">
        <f t="shared" si="1"/>
        <v>90</v>
      </c>
      <c r="CS3" s="120">
        <f t="shared" si="1"/>
        <v>91</v>
      </c>
      <c r="CT3" s="120">
        <f t="shared" si="1"/>
        <v>92</v>
      </c>
      <c r="CU3" s="120">
        <f t="shared" si="1"/>
        <v>93</v>
      </c>
      <c r="CV3" s="120">
        <f t="shared" si="1"/>
        <v>94</v>
      </c>
      <c r="CW3" s="120">
        <f t="shared" si="1"/>
        <v>95</v>
      </c>
      <c r="CX3" s="120">
        <f t="shared" si="1"/>
        <v>96</v>
      </c>
      <c r="CY3" s="120">
        <f t="shared" si="1"/>
        <v>97</v>
      </c>
      <c r="CZ3" s="120">
        <f t="shared" si="1"/>
        <v>98</v>
      </c>
      <c r="DA3" s="120">
        <f t="shared" si="1"/>
        <v>99</v>
      </c>
      <c r="DB3" s="120">
        <f t="shared" si="1"/>
        <v>100</v>
      </c>
      <c r="DC3" s="120">
        <f t="shared" si="1"/>
        <v>101</v>
      </c>
      <c r="DD3" s="120">
        <f t="shared" si="1"/>
        <v>102</v>
      </c>
      <c r="DE3" s="120">
        <f t="shared" si="1"/>
        <v>103</v>
      </c>
      <c r="DF3" s="120">
        <f t="shared" si="1"/>
        <v>104</v>
      </c>
      <c r="DG3" s="120">
        <f t="shared" si="1"/>
        <v>105</v>
      </c>
      <c r="DH3" s="120">
        <f t="shared" si="1"/>
        <v>106</v>
      </c>
      <c r="DI3" s="120">
        <f t="shared" si="1"/>
        <v>107</v>
      </c>
      <c r="DJ3" s="120">
        <f t="shared" si="1"/>
        <v>108</v>
      </c>
      <c r="DK3" s="120">
        <f t="shared" si="1"/>
        <v>109</v>
      </c>
      <c r="DL3" s="120">
        <f t="shared" si="1"/>
        <v>110</v>
      </c>
      <c r="DM3" s="120">
        <f t="shared" si="1"/>
        <v>111</v>
      </c>
      <c r="DN3" s="120">
        <f t="shared" si="1"/>
        <v>112</v>
      </c>
      <c r="DO3" s="120">
        <f t="shared" si="1"/>
        <v>113</v>
      </c>
      <c r="DP3" s="120">
        <f t="shared" si="1"/>
        <v>114</v>
      </c>
      <c r="DQ3" s="120">
        <f t="shared" si="1"/>
        <v>115</v>
      </c>
      <c r="DR3" s="120">
        <f t="shared" si="1"/>
        <v>116</v>
      </c>
      <c r="DS3" s="120">
        <f t="shared" si="1"/>
        <v>117</v>
      </c>
      <c r="DT3" s="120">
        <f t="shared" si="1"/>
        <v>118</v>
      </c>
      <c r="DU3" s="120">
        <f t="shared" si="1"/>
        <v>119</v>
      </c>
      <c r="DV3" s="120">
        <f t="shared" si="1"/>
        <v>120</v>
      </c>
    </row>
    <row r="4" spans="1:126" ht="15.75" customHeight="1">
      <c r="A4" s="49"/>
      <c r="B4" s="54" t="s">
        <v>495</v>
      </c>
      <c r="C4" s="1148"/>
      <c r="D4" s="1148"/>
      <c r="E4" s="1148"/>
      <c r="F4" s="55">
        <f>ROUNDUP(F3/12,0)</f>
        <v>0</v>
      </c>
      <c r="G4" s="55">
        <f t="shared" ref="G4:BR4" si="2">ROUNDUP(G3/12,0)</f>
        <v>1</v>
      </c>
      <c r="H4" s="55">
        <f t="shared" si="2"/>
        <v>1</v>
      </c>
      <c r="I4" s="55">
        <f t="shared" si="2"/>
        <v>1</v>
      </c>
      <c r="J4" s="55">
        <f t="shared" si="2"/>
        <v>1</v>
      </c>
      <c r="K4" s="55">
        <f t="shared" si="2"/>
        <v>1</v>
      </c>
      <c r="L4" s="55">
        <f t="shared" si="2"/>
        <v>1</v>
      </c>
      <c r="M4" s="55">
        <f t="shared" si="2"/>
        <v>1</v>
      </c>
      <c r="N4" s="55">
        <f t="shared" si="2"/>
        <v>1</v>
      </c>
      <c r="O4" s="55">
        <f t="shared" si="2"/>
        <v>1</v>
      </c>
      <c r="P4" s="55">
        <f t="shared" si="2"/>
        <v>1</v>
      </c>
      <c r="Q4" s="55">
        <f t="shared" si="2"/>
        <v>1</v>
      </c>
      <c r="R4" s="55">
        <f t="shared" si="2"/>
        <v>1</v>
      </c>
      <c r="S4" s="55">
        <f t="shared" si="2"/>
        <v>2</v>
      </c>
      <c r="T4" s="55">
        <f t="shared" si="2"/>
        <v>2</v>
      </c>
      <c r="U4" s="55">
        <f t="shared" si="2"/>
        <v>2</v>
      </c>
      <c r="V4" s="55">
        <f t="shared" si="2"/>
        <v>2</v>
      </c>
      <c r="W4" s="55">
        <f t="shared" si="2"/>
        <v>2</v>
      </c>
      <c r="X4" s="55">
        <f t="shared" si="2"/>
        <v>2</v>
      </c>
      <c r="Y4" s="55">
        <f t="shared" si="2"/>
        <v>2</v>
      </c>
      <c r="Z4" s="55">
        <f t="shared" si="2"/>
        <v>2</v>
      </c>
      <c r="AA4" s="55">
        <f t="shared" si="2"/>
        <v>2</v>
      </c>
      <c r="AB4" s="55">
        <f t="shared" si="2"/>
        <v>2</v>
      </c>
      <c r="AC4" s="55">
        <f t="shared" si="2"/>
        <v>2</v>
      </c>
      <c r="AD4" s="55">
        <f t="shared" si="2"/>
        <v>2</v>
      </c>
      <c r="AE4" s="55">
        <f t="shared" si="2"/>
        <v>3</v>
      </c>
      <c r="AF4" s="55">
        <f t="shared" si="2"/>
        <v>3</v>
      </c>
      <c r="AG4" s="55">
        <f t="shared" si="2"/>
        <v>3</v>
      </c>
      <c r="AH4" s="55">
        <f t="shared" si="2"/>
        <v>3</v>
      </c>
      <c r="AI4" s="55">
        <f t="shared" si="2"/>
        <v>3</v>
      </c>
      <c r="AJ4" s="55">
        <f t="shared" si="2"/>
        <v>3</v>
      </c>
      <c r="AK4" s="55">
        <f t="shared" si="2"/>
        <v>3</v>
      </c>
      <c r="AL4" s="55">
        <f t="shared" si="2"/>
        <v>3</v>
      </c>
      <c r="AM4" s="55">
        <f t="shared" si="2"/>
        <v>3</v>
      </c>
      <c r="AN4" s="55">
        <f t="shared" si="2"/>
        <v>3</v>
      </c>
      <c r="AO4" s="55">
        <f t="shared" si="2"/>
        <v>3</v>
      </c>
      <c r="AP4" s="55">
        <f t="shared" si="2"/>
        <v>3</v>
      </c>
      <c r="AQ4" s="55">
        <f t="shared" si="2"/>
        <v>4</v>
      </c>
      <c r="AR4" s="55">
        <f t="shared" si="2"/>
        <v>4</v>
      </c>
      <c r="AS4" s="55">
        <f t="shared" si="2"/>
        <v>4</v>
      </c>
      <c r="AT4" s="55">
        <f t="shared" si="2"/>
        <v>4</v>
      </c>
      <c r="AU4" s="55">
        <f t="shared" si="2"/>
        <v>4</v>
      </c>
      <c r="AV4" s="55">
        <f t="shared" si="2"/>
        <v>4</v>
      </c>
      <c r="AW4" s="55">
        <f t="shared" si="2"/>
        <v>4</v>
      </c>
      <c r="AX4" s="55">
        <f t="shared" si="2"/>
        <v>4</v>
      </c>
      <c r="AY4" s="55">
        <f t="shared" si="2"/>
        <v>4</v>
      </c>
      <c r="AZ4" s="55">
        <f t="shared" si="2"/>
        <v>4</v>
      </c>
      <c r="BA4" s="55">
        <f t="shared" si="2"/>
        <v>4</v>
      </c>
      <c r="BB4" s="55">
        <f t="shared" si="2"/>
        <v>4</v>
      </c>
      <c r="BC4" s="55">
        <f t="shared" si="2"/>
        <v>5</v>
      </c>
      <c r="BD4" s="55">
        <f t="shared" si="2"/>
        <v>5</v>
      </c>
      <c r="BE4" s="55">
        <f t="shared" si="2"/>
        <v>5</v>
      </c>
      <c r="BF4" s="55">
        <f t="shared" si="2"/>
        <v>5</v>
      </c>
      <c r="BG4" s="55">
        <f t="shared" si="2"/>
        <v>5</v>
      </c>
      <c r="BH4" s="55">
        <f t="shared" si="2"/>
        <v>5</v>
      </c>
      <c r="BI4" s="55">
        <f t="shared" si="2"/>
        <v>5</v>
      </c>
      <c r="BJ4" s="55">
        <f t="shared" si="2"/>
        <v>5</v>
      </c>
      <c r="BK4" s="55">
        <f t="shared" si="2"/>
        <v>5</v>
      </c>
      <c r="BL4" s="55">
        <f t="shared" si="2"/>
        <v>5</v>
      </c>
      <c r="BM4" s="55">
        <f t="shared" si="2"/>
        <v>5</v>
      </c>
      <c r="BN4" s="55">
        <f t="shared" si="2"/>
        <v>5</v>
      </c>
      <c r="BO4" s="55">
        <f t="shared" si="2"/>
        <v>6</v>
      </c>
      <c r="BP4" s="55">
        <f t="shared" si="2"/>
        <v>6</v>
      </c>
      <c r="BQ4" s="55">
        <f t="shared" si="2"/>
        <v>6</v>
      </c>
      <c r="BR4" s="55">
        <f t="shared" si="2"/>
        <v>6</v>
      </c>
      <c r="BS4" s="55">
        <f t="shared" ref="BS4:DV4" si="3">ROUNDUP(BS3/12,0)</f>
        <v>6</v>
      </c>
      <c r="BT4" s="55">
        <f t="shared" si="3"/>
        <v>6</v>
      </c>
      <c r="BU4" s="55">
        <f t="shared" si="3"/>
        <v>6</v>
      </c>
      <c r="BV4" s="55">
        <f t="shared" si="3"/>
        <v>6</v>
      </c>
      <c r="BW4" s="55">
        <f t="shared" si="3"/>
        <v>6</v>
      </c>
      <c r="BX4" s="55">
        <f t="shared" si="3"/>
        <v>6</v>
      </c>
      <c r="BY4" s="55">
        <f t="shared" si="3"/>
        <v>6</v>
      </c>
      <c r="BZ4" s="55">
        <f t="shared" si="3"/>
        <v>6</v>
      </c>
      <c r="CA4" s="55">
        <f t="shared" si="3"/>
        <v>7</v>
      </c>
      <c r="CB4" s="55">
        <f t="shared" si="3"/>
        <v>7</v>
      </c>
      <c r="CC4" s="55">
        <f t="shared" si="3"/>
        <v>7</v>
      </c>
      <c r="CD4" s="55">
        <f t="shared" si="3"/>
        <v>7</v>
      </c>
      <c r="CE4" s="55">
        <f t="shared" si="3"/>
        <v>7</v>
      </c>
      <c r="CF4" s="55">
        <f t="shared" si="3"/>
        <v>7</v>
      </c>
      <c r="CG4" s="55">
        <f t="shared" si="3"/>
        <v>7</v>
      </c>
      <c r="CH4" s="55">
        <f t="shared" si="3"/>
        <v>7</v>
      </c>
      <c r="CI4" s="55">
        <f t="shared" si="3"/>
        <v>7</v>
      </c>
      <c r="CJ4" s="55">
        <f t="shared" si="3"/>
        <v>7</v>
      </c>
      <c r="CK4" s="55">
        <f t="shared" si="3"/>
        <v>7</v>
      </c>
      <c r="CL4" s="55">
        <f t="shared" si="3"/>
        <v>7</v>
      </c>
      <c r="CM4" s="55">
        <f t="shared" si="3"/>
        <v>8</v>
      </c>
      <c r="CN4" s="55">
        <f t="shared" si="3"/>
        <v>8</v>
      </c>
      <c r="CO4" s="55">
        <f t="shared" si="3"/>
        <v>8</v>
      </c>
      <c r="CP4" s="55">
        <f t="shared" si="3"/>
        <v>8</v>
      </c>
      <c r="CQ4" s="55">
        <f t="shared" si="3"/>
        <v>8</v>
      </c>
      <c r="CR4" s="55">
        <f t="shared" si="3"/>
        <v>8</v>
      </c>
      <c r="CS4" s="55">
        <f t="shared" si="3"/>
        <v>8</v>
      </c>
      <c r="CT4" s="55">
        <f t="shared" si="3"/>
        <v>8</v>
      </c>
      <c r="CU4" s="55">
        <f t="shared" si="3"/>
        <v>8</v>
      </c>
      <c r="CV4" s="55">
        <f t="shared" si="3"/>
        <v>8</v>
      </c>
      <c r="CW4" s="55">
        <f t="shared" si="3"/>
        <v>8</v>
      </c>
      <c r="CX4" s="55">
        <f t="shared" si="3"/>
        <v>8</v>
      </c>
      <c r="CY4" s="55">
        <f t="shared" si="3"/>
        <v>9</v>
      </c>
      <c r="CZ4" s="55">
        <f t="shared" si="3"/>
        <v>9</v>
      </c>
      <c r="DA4" s="55">
        <f t="shared" si="3"/>
        <v>9</v>
      </c>
      <c r="DB4" s="55">
        <f t="shared" si="3"/>
        <v>9</v>
      </c>
      <c r="DC4" s="55">
        <f t="shared" si="3"/>
        <v>9</v>
      </c>
      <c r="DD4" s="55">
        <f t="shared" si="3"/>
        <v>9</v>
      </c>
      <c r="DE4" s="55">
        <f t="shared" si="3"/>
        <v>9</v>
      </c>
      <c r="DF4" s="55">
        <f t="shared" si="3"/>
        <v>9</v>
      </c>
      <c r="DG4" s="55">
        <f t="shared" si="3"/>
        <v>9</v>
      </c>
      <c r="DH4" s="55">
        <f t="shared" si="3"/>
        <v>9</v>
      </c>
      <c r="DI4" s="55">
        <f t="shared" si="3"/>
        <v>9</v>
      </c>
      <c r="DJ4" s="55">
        <f t="shared" si="3"/>
        <v>9</v>
      </c>
      <c r="DK4" s="55">
        <f t="shared" si="3"/>
        <v>10</v>
      </c>
      <c r="DL4" s="55">
        <f t="shared" si="3"/>
        <v>10</v>
      </c>
      <c r="DM4" s="55">
        <f t="shared" si="3"/>
        <v>10</v>
      </c>
      <c r="DN4" s="55">
        <f t="shared" si="3"/>
        <v>10</v>
      </c>
      <c r="DO4" s="55">
        <f t="shared" si="3"/>
        <v>10</v>
      </c>
      <c r="DP4" s="55">
        <f t="shared" si="3"/>
        <v>10</v>
      </c>
      <c r="DQ4" s="55">
        <f t="shared" si="3"/>
        <v>10</v>
      </c>
      <c r="DR4" s="55">
        <f t="shared" si="3"/>
        <v>10</v>
      </c>
      <c r="DS4" s="55">
        <f t="shared" si="3"/>
        <v>10</v>
      </c>
      <c r="DT4" s="55">
        <f t="shared" si="3"/>
        <v>10</v>
      </c>
      <c r="DU4" s="55">
        <f t="shared" si="3"/>
        <v>10</v>
      </c>
      <c r="DV4" s="55">
        <f t="shared" si="3"/>
        <v>10</v>
      </c>
    </row>
    <row r="5" spans="1:126" ht="15.75" customHeight="1">
      <c r="A5" s="49"/>
      <c r="B5" s="54" t="s">
        <v>497</v>
      </c>
      <c r="C5" s="1148"/>
      <c r="D5" s="1257" t="s">
        <v>496</v>
      </c>
      <c r="E5" s="1148"/>
      <c r="F5" s="56">
        <f>'PERPETUITY MIDDLEMAN INPUT TAB'!C11</f>
        <v>45346</v>
      </c>
      <c r="G5" s="56">
        <f>EOMONTH(F5,1)</f>
        <v>45382</v>
      </c>
      <c r="H5" s="56">
        <f t="shared" ref="H5:BS5" si="4">EOMONTH(G5,1)</f>
        <v>45412</v>
      </c>
      <c r="I5" s="56">
        <f t="shared" si="4"/>
        <v>45443</v>
      </c>
      <c r="J5" s="56">
        <f t="shared" si="4"/>
        <v>45473</v>
      </c>
      <c r="K5" s="56">
        <f t="shared" si="4"/>
        <v>45504</v>
      </c>
      <c r="L5" s="56">
        <f t="shared" si="4"/>
        <v>45535</v>
      </c>
      <c r="M5" s="56">
        <f t="shared" si="4"/>
        <v>45565</v>
      </c>
      <c r="N5" s="56">
        <f t="shared" si="4"/>
        <v>45596</v>
      </c>
      <c r="O5" s="56">
        <f t="shared" si="4"/>
        <v>45626</v>
      </c>
      <c r="P5" s="56">
        <f t="shared" si="4"/>
        <v>45657</v>
      </c>
      <c r="Q5" s="56">
        <f t="shared" si="4"/>
        <v>45688</v>
      </c>
      <c r="R5" s="56">
        <f t="shared" si="4"/>
        <v>45716</v>
      </c>
      <c r="S5" s="56">
        <f t="shared" si="4"/>
        <v>45747</v>
      </c>
      <c r="T5" s="56">
        <f t="shared" si="4"/>
        <v>45777</v>
      </c>
      <c r="U5" s="56">
        <f t="shared" si="4"/>
        <v>45808</v>
      </c>
      <c r="V5" s="56">
        <f t="shared" si="4"/>
        <v>45838</v>
      </c>
      <c r="W5" s="56">
        <f t="shared" si="4"/>
        <v>45869</v>
      </c>
      <c r="X5" s="56">
        <f t="shared" si="4"/>
        <v>45900</v>
      </c>
      <c r="Y5" s="56">
        <f t="shared" si="4"/>
        <v>45930</v>
      </c>
      <c r="Z5" s="56">
        <f t="shared" si="4"/>
        <v>45961</v>
      </c>
      <c r="AA5" s="56">
        <f t="shared" si="4"/>
        <v>45991</v>
      </c>
      <c r="AB5" s="56">
        <f t="shared" si="4"/>
        <v>46022</v>
      </c>
      <c r="AC5" s="56">
        <f t="shared" si="4"/>
        <v>46053</v>
      </c>
      <c r="AD5" s="56">
        <f t="shared" si="4"/>
        <v>46081</v>
      </c>
      <c r="AE5" s="56">
        <f t="shared" si="4"/>
        <v>46112</v>
      </c>
      <c r="AF5" s="56">
        <f t="shared" si="4"/>
        <v>46142</v>
      </c>
      <c r="AG5" s="56">
        <f t="shared" si="4"/>
        <v>46173</v>
      </c>
      <c r="AH5" s="56">
        <f t="shared" si="4"/>
        <v>46203</v>
      </c>
      <c r="AI5" s="56">
        <f t="shared" si="4"/>
        <v>46234</v>
      </c>
      <c r="AJ5" s="56">
        <f t="shared" si="4"/>
        <v>46265</v>
      </c>
      <c r="AK5" s="56">
        <f t="shared" si="4"/>
        <v>46295</v>
      </c>
      <c r="AL5" s="56">
        <f t="shared" si="4"/>
        <v>46326</v>
      </c>
      <c r="AM5" s="56">
        <f t="shared" si="4"/>
        <v>46356</v>
      </c>
      <c r="AN5" s="56">
        <f t="shared" si="4"/>
        <v>46387</v>
      </c>
      <c r="AO5" s="56">
        <f t="shared" si="4"/>
        <v>46418</v>
      </c>
      <c r="AP5" s="56">
        <f t="shared" si="4"/>
        <v>46446</v>
      </c>
      <c r="AQ5" s="56">
        <f t="shared" si="4"/>
        <v>46477</v>
      </c>
      <c r="AR5" s="56">
        <f t="shared" si="4"/>
        <v>46507</v>
      </c>
      <c r="AS5" s="56">
        <f t="shared" si="4"/>
        <v>46538</v>
      </c>
      <c r="AT5" s="56">
        <f t="shared" si="4"/>
        <v>46568</v>
      </c>
      <c r="AU5" s="56">
        <f t="shared" si="4"/>
        <v>46599</v>
      </c>
      <c r="AV5" s="56">
        <f t="shared" si="4"/>
        <v>46630</v>
      </c>
      <c r="AW5" s="56">
        <f t="shared" si="4"/>
        <v>46660</v>
      </c>
      <c r="AX5" s="56">
        <f t="shared" si="4"/>
        <v>46691</v>
      </c>
      <c r="AY5" s="56">
        <f t="shared" si="4"/>
        <v>46721</v>
      </c>
      <c r="AZ5" s="56">
        <f t="shared" si="4"/>
        <v>46752</v>
      </c>
      <c r="BA5" s="56">
        <f t="shared" si="4"/>
        <v>46783</v>
      </c>
      <c r="BB5" s="56">
        <f t="shared" si="4"/>
        <v>46812</v>
      </c>
      <c r="BC5" s="56">
        <f t="shared" si="4"/>
        <v>46843</v>
      </c>
      <c r="BD5" s="56">
        <f t="shared" si="4"/>
        <v>46873</v>
      </c>
      <c r="BE5" s="56">
        <f t="shared" si="4"/>
        <v>46904</v>
      </c>
      <c r="BF5" s="56">
        <f t="shared" si="4"/>
        <v>46934</v>
      </c>
      <c r="BG5" s="56">
        <f t="shared" si="4"/>
        <v>46965</v>
      </c>
      <c r="BH5" s="56">
        <f t="shared" si="4"/>
        <v>46996</v>
      </c>
      <c r="BI5" s="56">
        <f t="shared" si="4"/>
        <v>47026</v>
      </c>
      <c r="BJ5" s="56">
        <f t="shared" si="4"/>
        <v>47057</v>
      </c>
      <c r="BK5" s="56">
        <f t="shared" si="4"/>
        <v>47087</v>
      </c>
      <c r="BL5" s="56">
        <f t="shared" si="4"/>
        <v>47118</v>
      </c>
      <c r="BM5" s="56">
        <f t="shared" si="4"/>
        <v>47149</v>
      </c>
      <c r="BN5" s="56">
        <f t="shared" si="4"/>
        <v>47177</v>
      </c>
      <c r="BO5" s="56">
        <f t="shared" si="4"/>
        <v>47208</v>
      </c>
      <c r="BP5" s="56">
        <f t="shared" si="4"/>
        <v>47238</v>
      </c>
      <c r="BQ5" s="56">
        <f t="shared" si="4"/>
        <v>47269</v>
      </c>
      <c r="BR5" s="56">
        <f t="shared" si="4"/>
        <v>47299</v>
      </c>
      <c r="BS5" s="56">
        <f t="shared" si="4"/>
        <v>47330</v>
      </c>
      <c r="BT5" s="56">
        <f t="shared" ref="BT5:DV5" si="5">EOMONTH(BS5,1)</f>
        <v>47361</v>
      </c>
      <c r="BU5" s="56">
        <f t="shared" si="5"/>
        <v>47391</v>
      </c>
      <c r="BV5" s="56">
        <f t="shared" si="5"/>
        <v>47422</v>
      </c>
      <c r="BW5" s="56">
        <f t="shared" si="5"/>
        <v>47452</v>
      </c>
      <c r="BX5" s="56">
        <f t="shared" si="5"/>
        <v>47483</v>
      </c>
      <c r="BY5" s="56">
        <f t="shared" si="5"/>
        <v>47514</v>
      </c>
      <c r="BZ5" s="56">
        <f t="shared" si="5"/>
        <v>47542</v>
      </c>
      <c r="CA5" s="56">
        <f t="shared" si="5"/>
        <v>47573</v>
      </c>
      <c r="CB5" s="56">
        <f t="shared" si="5"/>
        <v>47603</v>
      </c>
      <c r="CC5" s="56">
        <f t="shared" si="5"/>
        <v>47634</v>
      </c>
      <c r="CD5" s="56">
        <f t="shared" si="5"/>
        <v>47664</v>
      </c>
      <c r="CE5" s="56">
        <f t="shared" si="5"/>
        <v>47695</v>
      </c>
      <c r="CF5" s="56">
        <f t="shared" si="5"/>
        <v>47726</v>
      </c>
      <c r="CG5" s="56">
        <f t="shared" si="5"/>
        <v>47756</v>
      </c>
      <c r="CH5" s="56">
        <f t="shared" si="5"/>
        <v>47787</v>
      </c>
      <c r="CI5" s="56">
        <f t="shared" si="5"/>
        <v>47817</v>
      </c>
      <c r="CJ5" s="56">
        <f t="shared" si="5"/>
        <v>47848</v>
      </c>
      <c r="CK5" s="56">
        <f t="shared" si="5"/>
        <v>47879</v>
      </c>
      <c r="CL5" s="56">
        <f t="shared" si="5"/>
        <v>47907</v>
      </c>
      <c r="CM5" s="56">
        <f t="shared" si="5"/>
        <v>47938</v>
      </c>
      <c r="CN5" s="56">
        <f t="shared" si="5"/>
        <v>47968</v>
      </c>
      <c r="CO5" s="56">
        <f t="shared" si="5"/>
        <v>47999</v>
      </c>
      <c r="CP5" s="56">
        <f t="shared" si="5"/>
        <v>48029</v>
      </c>
      <c r="CQ5" s="56">
        <f t="shared" si="5"/>
        <v>48060</v>
      </c>
      <c r="CR5" s="56">
        <f t="shared" si="5"/>
        <v>48091</v>
      </c>
      <c r="CS5" s="56">
        <f t="shared" si="5"/>
        <v>48121</v>
      </c>
      <c r="CT5" s="56">
        <f t="shared" si="5"/>
        <v>48152</v>
      </c>
      <c r="CU5" s="56">
        <f t="shared" si="5"/>
        <v>48182</v>
      </c>
      <c r="CV5" s="56">
        <f t="shared" si="5"/>
        <v>48213</v>
      </c>
      <c r="CW5" s="56">
        <f t="shared" si="5"/>
        <v>48244</v>
      </c>
      <c r="CX5" s="56">
        <f t="shared" si="5"/>
        <v>48273</v>
      </c>
      <c r="CY5" s="56">
        <f t="shared" si="5"/>
        <v>48304</v>
      </c>
      <c r="CZ5" s="56">
        <f t="shared" si="5"/>
        <v>48334</v>
      </c>
      <c r="DA5" s="56">
        <f t="shared" si="5"/>
        <v>48365</v>
      </c>
      <c r="DB5" s="56">
        <f t="shared" si="5"/>
        <v>48395</v>
      </c>
      <c r="DC5" s="56">
        <f t="shared" si="5"/>
        <v>48426</v>
      </c>
      <c r="DD5" s="56">
        <f t="shared" si="5"/>
        <v>48457</v>
      </c>
      <c r="DE5" s="56">
        <f t="shared" si="5"/>
        <v>48487</v>
      </c>
      <c r="DF5" s="56">
        <f t="shared" si="5"/>
        <v>48518</v>
      </c>
      <c r="DG5" s="56">
        <f t="shared" si="5"/>
        <v>48548</v>
      </c>
      <c r="DH5" s="56">
        <f t="shared" si="5"/>
        <v>48579</v>
      </c>
      <c r="DI5" s="56">
        <f t="shared" si="5"/>
        <v>48610</v>
      </c>
      <c r="DJ5" s="56">
        <f t="shared" si="5"/>
        <v>48638</v>
      </c>
      <c r="DK5" s="56">
        <f t="shared" si="5"/>
        <v>48669</v>
      </c>
      <c r="DL5" s="56">
        <f t="shared" si="5"/>
        <v>48699</v>
      </c>
      <c r="DM5" s="56">
        <f t="shared" si="5"/>
        <v>48730</v>
      </c>
      <c r="DN5" s="56">
        <f t="shared" si="5"/>
        <v>48760</v>
      </c>
      <c r="DO5" s="56">
        <f t="shared" si="5"/>
        <v>48791</v>
      </c>
      <c r="DP5" s="56">
        <f t="shared" si="5"/>
        <v>48822</v>
      </c>
      <c r="DQ5" s="56">
        <f t="shared" si="5"/>
        <v>48852</v>
      </c>
      <c r="DR5" s="56">
        <f t="shared" si="5"/>
        <v>48883</v>
      </c>
      <c r="DS5" s="56">
        <f t="shared" si="5"/>
        <v>48913</v>
      </c>
      <c r="DT5" s="56">
        <f t="shared" si="5"/>
        <v>48944</v>
      </c>
      <c r="DU5" s="56">
        <f t="shared" si="5"/>
        <v>48975</v>
      </c>
      <c r="DV5" s="56">
        <f t="shared" si="5"/>
        <v>49003</v>
      </c>
    </row>
    <row r="6" spans="1:126" ht="15.75" customHeight="1">
      <c r="A6" s="49"/>
      <c r="B6" s="57" t="s">
        <v>1412</v>
      </c>
      <c r="C6" s="1173"/>
      <c r="D6" s="384">
        <f t="shared" ref="D6:D10" si="6">SUM(F6:DV6)</f>
        <v>10000000</v>
      </c>
      <c r="E6" s="1173"/>
      <c r="F6" s="58">
        <f>'Draw Schedule-AM'!J10</f>
        <v>10000000</v>
      </c>
      <c r="G6" s="58">
        <f>'Draw Schedule-AM'!K10</f>
        <v>0</v>
      </c>
      <c r="H6" s="58">
        <f>'Draw Schedule-AM'!L10</f>
        <v>0</v>
      </c>
      <c r="I6" s="58">
        <f>'Draw Schedule-AM'!M10</f>
        <v>0</v>
      </c>
      <c r="J6" s="58">
        <f>'Draw Schedule-AM'!N10</f>
        <v>0</v>
      </c>
      <c r="K6" s="58">
        <f>'Draw Schedule-AM'!O10</f>
        <v>0</v>
      </c>
      <c r="L6" s="58">
        <f>'Draw Schedule-AM'!P10</f>
        <v>0</v>
      </c>
      <c r="M6" s="58">
        <f>'Draw Schedule-AM'!Q10</f>
        <v>0</v>
      </c>
      <c r="N6" s="58">
        <f>'Draw Schedule-AM'!R10</f>
        <v>0</v>
      </c>
      <c r="O6" s="58">
        <f>'Draw Schedule-AM'!S10</f>
        <v>0</v>
      </c>
      <c r="P6" s="58">
        <f>'Draw Schedule-AM'!T10</f>
        <v>0</v>
      </c>
      <c r="Q6" s="58">
        <f>'Draw Schedule-AM'!U10</f>
        <v>0</v>
      </c>
      <c r="R6" s="58">
        <f>'Draw Schedule-AM'!V10</f>
        <v>0</v>
      </c>
      <c r="S6" s="58">
        <f>'Draw Schedule-AM'!W10</f>
        <v>0</v>
      </c>
      <c r="T6" s="58">
        <f>'Draw Schedule-AM'!X10</f>
        <v>0</v>
      </c>
      <c r="U6" s="58">
        <f>'Draw Schedule-AM'!Y10</f>
        <v>0</v>
      </c>
      <c r="V6" s="58">
        <f>'Draw Schedule-AM'!Z10</f>
        <v>0</v>
      </c>
      <c r="W6" s="58">
        <f>'Draw Schedule-AM'!AA10</f>
        <v>0</v>
      </c>
      <c r="X6" s="58">
        <f>'Draw Schedule-AM'!AB10</f>
        <v>0</v>
      </c>
      <c r="Y6" s="58">
        <f>'Draw Schedule-AM'!AC10</f>
        <v>0</v>
      </c>
      <c r="Z6" s="58">
        <f>'Draw Schedule-AM'!AD10</f>
        <v>0</v>
      </c>
      <c r="AA6" s="58">
        <f>'Draw Schedule-AM'!AE10</f>
        <v>0</v>
      </c>
      <c r="AB6" s="58">
        <f>'Draw Schedule-AM'!AF10</f>
        <v>0</v>
      </c>
      <c r="AC6" s="58">
        <f>'Draw Schedule-AM'!AG10</f>
        <v>0</v>
      </c>
      <c r="AD6" s="58">
        <f>'Draw Schedule-AM'!AH10</f>
        <v>0</v>
      </c>
      <c r="AE6" s="58">
        <f>'Draw Schedule-AM'!AI10</f>
        <v>0</v>
      </c>
      <c r="AF6" s="58">
        <f>'Draw Schedule-AM'!AJ10</f>
        <v>0</v>
      </c>
      <c r="AG6" s="58">
        <f>'Draw Schedule-AM'!AK10</f>
        <v>0</v>
      </c>
      <c r="AH6" s="58">
        <f>'Draw Schedule-AM'!AL10</f>
        <v>0</v>
      </c>
      <c r="AI6" s="58">
        <f>'Draw Schedule-AM'!AM10</f>
        <v>0</v>
      </c>
      <c r="AJ6" s="58">
        <f>'Draw Schedule-AM'!AN10</f>
        <v>0</v>
      </c>
      <c r="AK6" s="58">
        <f>'Draw Schedule-AM'!AO10</f>
        <v>0</v>
      </c>
      <c r="AL6" s="58">
        <f>'Draw Schedule-AM'!AP10</f>
        <v>0</v>
      </c>
      <c r="AM6" s="58">
        <f>'Draw Schedule-AM'!AQ10</f>
        <v>0</v>
      </c>
      <c r="AN6" s="58">
        <f>'Draw Schedule-AM'!AR10</f>
        <v>0</v>
      </c>
      <c r="AO6" s="58">
        <f>'Draw Schedule-AM'!AS10</f>
        <v>0</v>
      </c>
      <c r="AP6" s="58">
        <f>'Draw Schedule-AM'!AT10</f>
        <v>0</v>
      </c>
      <c r="AQ6" s="58">
        <f>'Draw Schedule-AM'!AU10</f>
        <v>0</v>
      </c>
      <c r="AR6" s="58">
        <f>'Draw Schedule-AM'!AV10</f>
        <v>0</v>
      </c>
      <c r="AS6" s="58">
        <f>'Draw Schedule-AM'!AW10</f>
        <v>0</v>
      </c>
      <c r="AT6" s="58">
        <f>'Draw Schedule-AM'!AX10</f>
        <v>0</v>
      </c>
      <c r="AU6" s="58">
        <f>'Draw Schedule-AM'!AY10</f>
        <v>0</v>
      </c>
      <c r="AV6" s="58">
        <f>'Draw Schedule-AM'!AZ10</f>
        <v>0</v>
      </c>
      <c r="AW6" s="58">
        <f>'Draw Schedule-AM'!BA10</f>
        <v>0</v>
      </c>
      <c r="AX6" s="58">
        <f>'Draw Schedule-AM'!BB10</f>
        <v>0</v>
      </c>
      <c r="AY6" s="58">
        <f>'Draw Schedule-AM'!BC10</f>
        <v>0</v>
      </c>
      <c r="AZ6" s="58">
        <f>'Draw Schedule-AM'!BD10</f>
        <v>0</v>
      </c>
      <c r="BA6" s="58">
        <f>'Draw Schedule-AM'!BE10</f>
        <v>0</v>
      </c>
      <c r="BB6" s="58">
        <f>'Draw Schedule-AM'!BF10</f>
        <v>0</v>
      </c>
      <c r="BC6" s="58">
        <f>'Draw Schedule-AM'!BG10</f>
        <v>0</v>
      </c>
      <c r="BD6" s="58">
        <f>'Draw Schedule-AM'!BH10</f>
        <v>0</v>
      </c>
      <c r="BE6" s="58">
        <f>'Draw Schedule-AM'!BI10</f>
        <v>0</v>
      </c>
      <c r="BF6" s="58">
        <f>'Draw Schedule-AM'!BJ10</f>
        <v>0</v>
      </c>
      <c r="BG6" s="58">
        <f>'Draw Schedule-AM'!BK10</f>
        <v>0</v>
      </c>
      <c r="BH6" s="58">
        <f>'Draw Schedule-AM'!BL10</f>
        <v>0</v>
      </c>
      <c r="BI6" s="58">
        <f>'Draw Schedule-AM'!BM10</f>
        <v>0</v>
      </c>
      <c r="BJ6" s="58">
        <f>'Draw Schedule-AM'!BN10</f>
        <v>0</v>
      </c>
      <c r="BK6" s="58">
        <f>'Draw Schedule-AM'!BO10</f>
        <v>0</v>
      </c>
      <c r="BL6" s="58">
        <f>'Draw Schedule-AM'!BP10</f>
        <v>0</v>
      </c>
      <c r="BM6" s="58">
        <f>'Draw Schedule-AM'!BQ10</f>
        <v>0</v>
      </c>
      <c r="BN6" s="58">
        <f>'Draw Schedule-AM'!BR10</f>
        <v>0</v>
      </c>
      <c r="BO6" s="58">
        <f>'Draw Schedule-AM'!BS10</f>
        <v>0</v>
      </c>
      <c r="BP6" s="58">
        <f>'Draw Schedule-AM'!BT10</f>
        <v>0</v>
      </c>
      <c r="BQ6" s="58">
        <f>'Draw Schedule-AM'!BU10</f>
        <v>0</v>
      </c>
      <c r="BR6" s="58">
        <f>'Draw Schedule-AM'!BV10</f>
        <v>0</v>
      </c>
      <c r="BS6" s="58">
        <f>'Draw Schedule-AM'!BW10</f>
        <v>0</v>
      </c>
      <c r="BT6" s="58">
        <f>'Draw Schedule-AM'!BX10</f>
        <v>0</v>
      </c>
      <c r="BU6" s="58">
        <f>'Draw Schedule-AM'!BY10</f>
        <v>0</v>
      </c>
      <c r="BV6" s="58">
        <f>'Draw Schedule-AM'!BZ10</f>
        <v>0</v>
      </c>
      <c r="BW6" s="58">
        <f>'Draw Schedule-AM'!CA10</f>
        <v>0</v>
      </c>
      <c r="BX6" s="58">
        <f>'Draw Schedule-AM'!CB10</f>
        <v>0</v>
      </c>
      <c r="BY6" s="58">
        <f>'Draw Schedule-AM'!CC10</f>
        <v>0</v>
      </c>
      <c r="BZ6" s="58">
        <f>'Draw Schedule-AM'!CD10</f>
        <v>0</v>
      </c>
      <c r="CA6" s="58">
        <f>'Draw Schedule-AM'!CE10</f>
        <v>0</v>
      </c>
      <c r="CB6" s="58">
        <f>'Draw Schedule-AM'!CF10</f>
        <v>0</v>
      </c>
      <c r="CC6" s="58">
        <f>'Draw Schedule-AM'!CG10</f>
        <v>0</v>
      </c>
      <c r="CD6" s="58">
        <f>'Draw Schedule-AM'!CH10</f>
        <v>0</v>
      </c>
      <c r="CE6" s="58">
        <f>'Draw Schedule-AM'!CI10</f>
        <v>0</v>
      </c>
      <c r="CF6" s="58">
        <f>'Draw Schedule-AM'!CJ10</f>
        <v>0</v>
      </c>
      <c r="CG6" s="58">
        <f>'Draw Schedule-AM'!CK10</f>
        <v>0</v>
      </c>
      <c r="CH6" s="58">
        <f>'Draw Schedule-AM'!CL10</f>
        <v>0</v>
      </c>
      <c r="CI6" s="58">
        <f>'Draw Schedule-AM'!CM10</f>
        <v>0</v>
      </c>
      <c r="CJ6" s="58">
        <f>'Draw Schedule-AM'!CN10</f>
        <v>0</v>
      </c>
      <c r="CK6" s="58">
        <f>'Draw Schedule-AM'!CO10</f>
        <v>0</v>
      </c>
      <c r="CL6" s="58">
        <f>'Draw Schedule-AM'!CP10</f>
        <v>0</v>
      </c>
      <c r="CM6" s="58">
        <f>'Draw Schedule-AM'!CQ10</f>
        <v>0</v>
      </c>
      <c r="CN6" s="58">
        <f>'Draw Schedule-AM'!CR10</f>
        <v>0</v>
      </c>
      <c r="CO6" s="58">
        <f>'Draw Schedule-AM'!CS10</f>
        <v>0</v>
      </c>
      <c r="CP6" s="58">
        <f>'Draw Schedule-AM'!CT10</f>
        <v>0</v>
      </c>
      <c r="CQ6" s="58">
        <f>'Draw Schedule-AM'!CU10</f>
        <v>0</v>
      </c>
      <c r="CR6" s="58">
        <f>'Draw Schedule-AM'!CV10</f>
        <v>0</v>
      </c>
      <c r="CS6" s="58">
        <f>'Draw Schedule-AM'!CW10</f>
        <v>0</v>
      </c>
      <c r="CT6" s="58">
        <f>'Draw Schedule-AM'!CX10</f>
        <v>0</v>
      </c>
      <c r="CU6" s="58">
        <f>'Draw Schedule-AM'!CY10</f>
        <v>0</v>
      </c>
      <c r="CV6" s="58">
        <f>'Draw Schedule-AM'!CZ10</f>
        <v>0</v>
      </c>
      <c r="CW6" s="58">
        <f>'Draw Schedule-AM'!DA10</f>
        <v>0</v>
      </c>
      <c r="CX6" s="58">
        <f>'Draw Schedule-AM'!DB10</f>
        <v>0</v>
      </c>
      <c r="CY6" s="58">
        <f>'Draw Schedule-AM'!DC10</f>
        <v>0</v>
      </c>
      <c r="CZ6" s="58">
        <f>'Draw Schedule-AM'!DD10</f>
        <v>0</v>
      </c>
      <c r="DA6" s="58">
        <f>'Draw Schedule-AM'!DE10</f>
        <v>0</v>
      </c>
      <c r="DB6" s="58">
        <f>'Draw Schedule-AM'!DF10</f>
        <v>0</v>
      </c>
      <c r="DC6" s="58">
        <f>'Draw Schedule-AM'!DG10</f>
        <v>0</v>
      </c>
      <c r="DD6" s="58">
        <f>'Draw Schedule-AM'!DH10</f>
        <v>0</v>
      </c>
      <c r="DE6" s="58">
        <f>'Draw Schedule-AM'!DI10</f>
        <v>0</v>
      </c>
      <c r="DF6" s="58">
        <f>'Draw Schedule-AM'!DJ10</f>
        <v>0</v>
      </c>
      <c r="DG6" s="58">
        <f>'Draw Schedule-AM'!DK10</f>
        <v>0</v>
      </c>
      <c r="DH6" s="58">
        <f>'Draw Schedule-AM'!DL10</f>
        <v>0</v>
      </c>
      <c r="DI6" s="58">
        <f>'Draw Schedule-AM'!DM10</f>
        <v>0</v>
      </c>
      <c r="DJ6" s="58">
        <f>'Draw Schedule-AM'!DN10</f>
        <v>0</v>
      </c>
      <c r="DK6" s="58">
        <f>'Draw Schedule-AM'!DO10</f>
        <v>0</v>
      </c>
      <c r="DL6" s="58">
        <f>'Draw Schedule-AM'!DP10</f>
        <v>0</v>
      </c>
      <c r="DM6" s="58">
        <f>'Draw Schedule-AM'!DQ10</f>
        <v>0</v>
      </c>
      <c r="DN6" s="58">
        <f>'Draw Schedule-AM'!DR10</f>
        <v>0</v>
      </c>
      <c r="DO6" s="58">
        <f>'Draw Schedule-AM'!DS10</f>
        <v>0</v>
      </c>
      <c r="DP6" s="58">
        <f>'Draw Schedule-AM'!DT10</f>
        <v>0</v>
      </c>
      <c r="DQ6" s="58">
        <f>'Draw Schedule-AM'!DU10</f>
        <v>0</v>
      </c>
      <c r="DR6" s="58">
        <f>'Draw Schedule-AM'!DV10</f>
        <v>0</v>
      </c>
      <c r="DS6" s="58">
        <f>'Draw Schedule-AM'!DW10</f>
        <v>0</v>
      </c>
      <c r="DT6" s="58">
        <f>'Draw Schedule-AM'!DX10</f>
        <v>0</v>
      </c>
      <c r="DU6" s="58">
        <f>'Draw Schedule-AM'!DY10</f>
        <v>0</v>
      </c>
      <c r="DV6" s="58">
        <f>'Draw Schedule-AM'!DZ10</f>
        <v>0</v>
      </c>
    </row>
    <row r="7" spans="1:126" ht="15.75" customHeight="1">
      <c r="A7" s="59"/>
      <c r="B7" s="60" t="s">
        <v>1413</v>
      </c>
      <c r="C7" s="1149"/>
      <c r="D7" s="222">
        <f t="shared" si="6"/>
        <v>0</v>
      </c>
      <c r="E7" s="1149"/>
      <c r="F7" s="58">
        <f>'Draw Schedule-AM'!J38</f>
        <v>0</v>
      </c>
      <c r="G7" s="58">
        <f>'Draw Schedule-AM'!K38</f>
        <v>0</v>
      </c>
      <c r="H7" s="58">
        <f>'Draw Schedule-AM'!L38</f>
        <v>0</v>
      </c>
      <c r="I7" s="58">
        <f>'Draw Schedule-AM'!M38</f>
        <v>0</v>
      </c>
      <c r="J7" s="58">
        <f>'Draw Schedule-AM'!N38</f>
        <v>0</v>
      </c>
      <c r="K7" s="58">
        <f>'Draw Schedule-AM'!O38</f>
        <v>0</v>
      </c>
      <c r="L7" s="58">
        <f>'Draw Schedule-AM'!P38</f>
        <v>0</v>
      </c>
      <c r="M7" s="58">
        <f>'Draw Schedule-AM'!Q38</f>
        <v>0</v>
      </c>
      <c r="N7" s="58">
        <f>'Draw Schedule-AM'!R38</f>
        <v>0</v>
      </c>
      <c r="O7" s="58">
        <f>'Draw Schedule-AM'!S38</f>
        <v>0</v>
      </c>
      <c r="P7" s="58">
        <f>'Draw Schedule-AM'!T38</f>
        <v>0</v>
      </c>
      <c r="Q7" s="58">
        <f>'Draw Schedule-AM'!U38</f>
        <v>0</v>
      </c>
      <c r="R7" s="58">
        <f>'Draw Schedule-AM'!V38</f>
        <v>0</v>
      </c>
      <c r="S7" s="58">
        <f>'Draw Schedule-AM'!W38</f>
        <v>0</v>
      </c>
      <c r="T7" s="58">
        <f>'Draw Schedule-AM'!X38</f>
        <v>0</v>
      </c>
      <c r="U7" s="58">
        <f>'Draw Schedule-AM'!Y38</f>
        <v>0</v>
      </c>
      <c r="V7" s="58">
        <f>'Draw Schedule-AM'!Z38</f>
        <v>0</v>
      </c>
      <c r="W7" s="58">
        <f>'Draw Schedule-AM'!AA38</f>
        <v>0</v>
      </c>
      <c r="X7" s="58">
        <f>'Draw Schedule-AM'!AB38</f>
        <v>0</v>
      </c>
      <c r="Y7" s="58">
        <f>'Draw Schedule-AM'!AC38</f>
        <v>0</v>
      </c>
      <c r="Z7" s="58">
        <f>'Draw Schedule-AM'!AD38</f>
        <v>0</v>
      </c>
      <c r="AA7" s="58">
        <f>'Draw Schedule-AM'!AE38</f>
        <v>0</v>
      </c>
      <c r="AB7" s="58">
        <f>'Draw Schedule-AM'!AF38</f>
        <v>0</v>
      </c>
      <c r="AC7" s="58">
        <f>'Draw Schedule-AM'!AG38</f>
        <v>0</v>
      </c>
      <c r="AD7" s="58">
        <f>'Draw Schedule-AM'!AH38</f>
        <v>0</v>
      </c>
      <c r="AE7" s="58">
        <f>'Draw Schedule-AM'!AI38</f>
        <v>0</v>
      </c>
      <c r="AF7" s="58">
        <f>'Draw Schedule-AM'!AJ38</f>
        <v>0</v>
      </c>
      <c r="AG7" s="58">
        <f>'Draw Schedule-AM'!AK38</f>
        <v>0</v>
      </c>
      <c r="AH7" s="58">
        <f>'Draw Schedule-AM'!AL38</f>
        <v>0</v>
      </c>
      <c r="AI7" s="58">
        <f>'Draw Schedule-AM'!AM38</f>
        <v>0</v>
      </c>
      <c r="AJ7" s="58">
        <f>'Draw Schedule-AM'!AN38</f>
        <v>0</v>
      </c>
      <c r="AK7" s="58">
        <f>'Draw Schedule-AM'!AO38</f>
        <v>0</v>
      </c>
      <c r="AL7" s="58">
        <f>'Draw Schedule-AM'!AP38</f>
        <v>0</v>
      </c>
      <c r="AM7" s="58">
        <f>'Draw Schedule-AM'!AQ38</f>
        <v>0</v>
      </c>
      <c r="AN7" s="58">
        <f>'Draw Schedule-AM'!AR38</f>
        <v>0</v>
      </c>
      <c r="AO7" s="58">
        <f>'Draw Schedule-AM'!AS38</f>
        <v>0</v>
      </c>
      <c r="AP7" s="58">
        <f>'Draw Schedule-AM'!AT38</f>
        <v>0</v>
      </c>
      <c r="AQ7" s="58">
        <f>'Draw Schedule-AM'!AU38</f>
        <v>0</v>
      </c>
      <c r="AR7" s="58">
        <f>'Draw Schedule-AM'!AV38</f>
        <v>0</v>
      </c>
      <c r="AS7" s="58">
        <f>'Draw Schedule-AM'!AW38</f>
        <v>0</v>
      </c>
      <c r="AT7" s="58">
        <f>'Draw Schedule-AM'!AX38</f>
        <v>0</v>
      </c>
      <c r="AU7" s="58">
        <f>'Draw Schedule-AM'!AY38</f>
        <v>0</v>
      </c>
      <c r="AV7" s="58">
        <f>'Draw Schedule-AM'!AZ38</f>
        <v>0</v>
      </c>
      <c r="AW7" s="58">
        <f>'Draw Schedule-AM'!BA38</f>
        <v>0</v>
      </c>
      <c r="AX7" s="58">
        <f>'Draw Schedule-AM'!BB38</f>
        <v>0</v>
      </c>
      <c r="AY7" s="58">
        <f>'Draw Schedule-AM'!BC38</f>
        <v>0</v>
      </c>
      <c r="AZ7" s="58">
        <f>'Draw Schedule-AM'!BD38</f>
        <v>0</v>
      </c>
      <c r="BA7" s="58">
        <f>'Draw Schedule-AM'!BE38</f>
        <v>0</v>
      </c>
      <c r="BB7" s="58">
        <f>'Draw Schedule-AM'!BF38</f>
        <v>0</v>
      </c>
      <c r="BC7" s="58">
        <f>'Draw Schedule-AM'!BG38</f>
        <v>0</v>
      </c>
      <c r="BD7" s="58">
        <f>'Draw Schedule-AM'!BH38</f>
        <v>0</v>
      </c>
      <c r="BE7" s="58">
        <f>'Draw Schedule-AM'!BI38</f>
        <v>0</v>
      </c>
      <c r="BF7" s="58">
        <f>'Draw Schedule-AM'!BJ38</f>
        <v>0</v>
      </c>
      <c r="BG7" s="58">
        <f>'Draw Schedule-AM'!BK38</f>
        <v>0</v>
      </c>
      <c r="BH7" s="58">
        <f>'Draw Schedule-AM'!BL38</f>
        <v>0</v>
      </c>
      <c r="BI7" s="58">
        <f>'Draw Schedule-AM'!BM38</f>
        <v>0</v>
      </c>
      <c r="BJ7" s="58">
        <f>'Draw Schedule-AM'!BN38</f>
        <v>0</v>
      </c>
      <c r="BK7" s="58">
        <f>'Draw Schedule-AM'!BO38</f>
        <v>0</v>
      </c>
      <c r="BL7" s="58">
        <f>'Draw Schedule-AM'!BP38</f>
        <v>0</v>
      </c>
      <c r="BM7" s="58">
        <f>'Draw Schedule-AM'!BQ38</f>
        <v>0</v>
      </c>
      <c r="BN7" s="58">
        <f>'Draw Schedule-AM'!BR38</f>
        <v>0</v>
      </c>
      <c r="BO7" s="58">
        <f>'Draw Schedule-AM'!BS38</f>
        <v>0</v>
      </c>
      <c r="BP7" s="58">
        <f>'Draw Schedule-AM'!BT38</f>
        <v>0</v>
      </c>
      <c r="BQ7" s="58">
        <f>'Draw Schedule-AM'!BU38</f>
        <v>0</v>
      </c>
      <c r="BR7" s="58">
        <f>'Draw Schedule-AM'!BV38</f>
        <v>0</v>
      </c>
      <c r="BS7" s="58">
        <f>'Draw Schedule-AM'!BW38</f>
        <v>0</v>
      </c>
      <c r="BT7" s="58">
        <f>'Draw Schedule-AM'!BX38</f>
        <v>0</v>
      </c>
      <c r="BU7" s="58">
        <f>'Draw Schedule-AM'!BY38</f>
        <v>0</v>
      </c>
      <c r="BV7" s="58">
        <f>'Draw Schedule-AM'!BZ38</f>
        <v>0</v>
      </c>
      <c r="BW7" s="58">
        <f>'Draw Schedule-AM'!CA38</f>
        <v>0</v>
      </c>
      <c r="BX7" s="58">
        <f>'Draw Schedule-AM'!CB38</f>
        <v>0</v>
      </c>
      <c r="BY7" s="58">
        <f>'Draw Schedule-AM'!CC38</f>
        <v>0</v>
      </c>
      <c r="BZ7" s="58">
        <f>'Draw Schedule-AM'!CD38</f>
        <v>0</v>
      </c>
      <c r="CA7" s="58">
        <f>'Draw Schedule-AM'!CE38</f>
        <v>0</v>
      </c>
      <c r="CB7" s="58">
        <f>'Draw Schedule-AM'!CF38</f>
        <v>0</v>
      </c>
      <c r="CC7" s="58">
        <f>'Draw Schedule-AM'!CG38</f>
        <v>0</v>
      </c>
      <c r="CD7" s="58">
        <f>'Draw Schedule-AM'!CH38</f>
        <v>0</v>
      </c>
      <c r="CE7" s="58">
        <f>'Draw Schedule-AM'!CI38</f>
        <v>0</v>
      </c>
      <c r="CF7" s="58">
        <f>'Draw Schedule-AM'!CJ38</f>
        <v>0</v>
      </c>
      <c r="CG7" s="58">
        <f>'Draw Schedule-AM'!CK38</f>
        <v>0</v>
      </c>
      <c r="CH7" s="58">
        <f>'Draw Schedule-AM'!CL38</f>
        <v>0</v>
      </c>
      <c r="CI7" s="58">
        <f>'Draw Schedule-AM'!CM38</f>
        <v>0</v>
      </c>
      <c r="CJ7" s="58">
        <f>'Draw Schedule-AM'!CN38</f>
        <v>0</v>
      </c>
      <c r="CK7" s="58">
        <f>'Draw Schedule-AM'!CO38</f>
        <v>0</v>
      </c>
      <c r="CL7" s="58">
        <f>'Draw Schedule-AM'!CP38</f>
        <v>0</v>
      </c>
      <c r="CM7" s="58">
        <f>'Draw Schedule-AM'!CQ38</f>
        <v>0</v>
      </c>
      <c r="CN7" s="58">
        <f>'Draw Schedule-AM'!CR38</f>
        <v>0</v>
      </c>
      <c r="CO7" s="58">
        <f>'Draw Schedule-AM'!CS38</f>
        <v>0</v>
      </c>
      <c r="CP7" s="58">
        <f>'Draw Schedule-AM'!CT38</f>
        <v>0</v>
      </c>
      <c r="CQ7" s="58">
        <f>'Draw Schedule-AM'!CU38</f>
        <v>0</v>
      </c>
      <c r="CR7" s="58">
        <f>'Draw Schedule-AM'!CV38</f>
        <v>0</v>
      </c>
      <c r="CS7" s="58">
        <f>'Draw Schedule-AM'!CW38</f>
        <v>0</v>
      </c>
      <c r="CT7" s="58">
        <f>'Draw Schedule-AM'!CX38</f>
        <v>0</v>
      </c>
      <c r="CU7" s="58">
        <f>'Draw Schedule-AM'!CY38</f>
        <v>0</v>
      </c>
      <c r="CV7" s="58">
        <f>'Draw Schedule-AM'!CZ38</f>
        <v>0</v>
      </c>
      <c r="CW7" s="58">
        <f>'Draw Schedule-AM'!DA38</f>
        <v>0</v>
      </c>
      <c r="CX7" s="58">
        <f>'Draw Schedule-AM'!DB38</f>
        <v>0</v>
      </c>
      <c r="CY7" s="58">
        <f>'Draw Schedule-AM'!DC38</f>
        <v>0</v>
      </c>
      <c r="CZ7" s="58">
        <f>'Draw Schedule-AM'!DD38</f>
        <v>0</v>
      </c>
      <c r="DA7" s="58">
        <f>'Draw Schedule-AM'!DE38</f>
        <v>0</v>
      </c>
      <c r="DB7" s="58">
        <f>'Draw Schedule-AM'!DF38</f>
        <v>0</v>
      </c>
      <c r="DC7" s="58">
        <f>'Draw Schedule-AM'!DG38</f>
        <v>0</v>
      </c>
      <c r="DD7" s="58">
        <f>'Draw Schedule-AM'!DH38</f>
        <v>0</v>
      </c>
      <c r="DE7" s="58">
        <f>'Draw Schedule-AM'!DI38</f>
        <v>0</v>
      </c>
      <c r="DF7" s="58">
        <f>'Draw Schedule-AM'!DJ38</f>
        <v>0</v>
      </c>
      <c r="DG7" s="58">
        <f>'Draw Schedule-AM'!DK38</f>
        <v>0</v>
      </c>
      <c r="DH7" s="58">
        <f>'Draw Schedule-AM'!DL38</f>
        <v>0</v>
      </c>
      <c r="DI7" s="58">
        <f>'Draw Schedule-AM'!DM38</f>
        <v>0</v>
      </c>
      <c r="DJ7" s="58">
        <f>'Draw Schedule-AM'!DN38</f>
        <v>0</v>
      </c>
      <c r="DK7" s="58">
        <f>'Draw Schedule-AM'!DO38</f>
        <v>0</v>
      </c>
      <c r="DL7" s="58">
        <f>'Draw Schedule-AM'!DP38</f>
        <v>0</v>
      </c>
      <c r="DM7" s="58">
        <f>'Draw Schedule-AM'!DQ38</f>
        <v>0</v>
      </c>
      <c r="DN7" s="58">
        <f>'Draw Schedule-AM'!DR38</f>
        <v>0</v>
      </c>
      <c r="DO7" s="58">
        <f>'Draw Schedule-AM'!DS38</f>
        <v>0</v>
      </c>
      <c r="DP7" s="58">
        <f>'Draw Schedule-AM'!DT38</f>
        <v>0</v>
      </c>
      <c r="DQ7" s="58">
        <f>'Draw Schedule-AM'!DU38</f>
        <v>0</v>
      </c>
      <c r="DR7" s="58">
        <f>'Draw Schedule-AM'!DV38</f>
        <v>0</v>
      </c>
      <c r="DS7" s="58">
        <f>'Draw Schedule-AM'!DW38</f>
        <v>0</v>
      </c>
      <c r="DT7" s="58">
        <f>'Draw Schedule-AM'!DX38</f>
        <v>0</v>
      </c>
      <c r="DU7" s="58">
        <f>'Draw Schedule-AM'!DY38</f>
        <v>0</v>
      </c>
      <c r="DV7" s="58">
        <f>'Draw Schedule-AM'!DZ38</f>
        <v>0</v>
      </c>
    </row>
    <row r="8" spans="1:126" ht="15.75" customHeight="1">
      <c r="A8" s="59"/>
      <c r="B8" s="60" t="s">
        <v>59</v>
      </c>
      <c r="C8" s="1149"/>
      <c r="D8" s="222">
        <f t="shared" ca="1" si="6"/>
        <v>19350000</v>
      </c>
      <c r="E8" s="1149"/>
      <c r="F8" s="58">
        <f>'Draw Schedule-AM'!J17</f>
        <v>774000</v>
      </c>
      <c r="G8" s="58">
        <f ca="1">'Draw Schedule-AM'!K17</f>
        <v>774000</v>
      </c>
      <c r="H8" s="58">
        <f ca="1">'Draw Schedule-AM'!L17</f>
        <v>774000</v>
      </c>
      <c r="I8" s="58">
        <f ca="1">'Draw Schedule-AM'!M17</f>
        <v>774000</v>
      </c>
      <c r="J8" s="58">
        <f ca="1">'Draw Schedule-AM'!N17</f>
        <v>774000</v>
      </c>
      <c r="K8" s="58">
        <f ca="1">'Draw Schedule-AM'!O17</f>
        <v>774000</v>
      </c>
      <c r="L8" s="58">
        <f ca="1">'Draw Schedule-AM'!P17</f>
        <v>774000</v>
      </c>
      <c r="M8" s="58">
        <f ca="1">'Draw Schedule-AM'!Q17</f>
        <v>774000</v>
      </c>
      <c r="N8" s="58">
        <f ca="1">'Draw Schedule-AM'!R17</f>
        <v>774000</v>
      </c>
      <c r="O8" s="58">
        <f ca="1">'Draw Schedule-AM'!S17</f>
        <v>774000</v>
      </c>
      <c r="P8" s="58">
        <f ca="1">'Draw Schedule-AM'!T17</f>
        <v>774000</v>
      </c>
      <c r="Q8" s="58">
        <f ca="1">'Draw Schedule-AM'!U17</f>
        <v>774000</v>
      </c>
      <c r="R8" s="58">
        <f ca="1">'Draw Schedule-AM'!V17</f>
        <v>774000</v>
      </c>
      <c r="S8" s="58">
        <f ca="1">'Draw Schedule-AM'!W17</f>
        <v>774000</v>
      </c>
      <c r="T8" s="58">
        <f ca="1">'Draw Schedule-AM'!X17</f>
        <v>774000</v>
      </c>
      <c r="U8" s="58">
        <f ca="1">'Draw Schedule-AM'!Y17</f>
        <v>774000</v>
      </c>
      <c r="V8" s="58">
        <f ca="1">'Draw Schedule-AM'!Z17</f>
        <v>774000</v>
      </c>
      <c r="W8" s="58">
        <f ca="1">'Draw Schedule-AM'!AA17</f>
        <v>774000</v>
      </c>
      <c r="X8" s="58">
        <f ca="1">'Draw Schedule-AM'!AB17</f>
        <v>774000</v>
      </c>
      <c r="Y8" s="58">
        <f ca="1">'Draw Schedule-AM'!AC17</f>
        <v>774000</v>
      </c>
      <c r="Z8" s="58">
        <f ca="1">'Draw Schedule-AM'!AD17</f>
        <v>774000</v>
      </c>
      <c r="AA8" s="58">
        <f ca="1">'Draw Schedule-AM'!AE17</f>
        <v>774000</v>
      </c>
      <c r="AB8" s="58">
        <f ca="1">'Draw Schedule-AM'!AF17</f>
        <v>774000</v>
      </c>
      <c r="AC8" s="58">
        <f ca="1">'Draw Schedule-AM'!AG17</f>
        <v>774000</v>
      </c>
      <c r="AD8" s="58">
        <f ca="1">'Draw Schedule-AM'!AH17</f>
        <v>774000</v>
      </c>
      <c r="AE8" s="58">
        <f>'Draw Schedule-AM'!AI17</f>
        <v>0</v>
      </c>
      <c r="AF8" s="58">
        <f>'Draw Schedule-AM'!AJ17</f>
        <v>0</v>
      </c>
      <c r="AG8" s="58">
        <f>'Draw Schedule-AM'!AK17</f>
        <v>0</v>
      </c>
      <c r="AH8" s="58">
        <f>'Draw Schedule-AM'!AL17</f>
        <v>0</v>
      </c>
      <c r="AI8" s="58">
        <f>'Draw Schedule-AM'!AM17</f>
        <v>0</v>
      </c>
      <c r="AJ8" s="58">
        <f>'Draw Schedule-AM'!AN17</f>
        <v>0</v>
      </c>
      <c r="AK8" s="58">
        <f>'Draw Schedule-AM'!AO17</f>
        <v>0</v>
      </c>
      <c r="AL8" s="58">
        <f>'Draw Schedule-AM'!AP17</f>
        <v>0</v>
      </c>
      <c r="AM8" s="58">
        <f>'Draw Schedule-AM'!AQ17</f>
        <v>0</v>
      </c>
      <c r="AN8" s="58">
        <f>'Draw Schedule-AM'!AR17</f>
        <v>0</v>
      </c>
      <c r="AO8" s="58">
        <f>'Draw Schedule-AM'!AS17</f>
        <v>0</v>
      </c>
      <c r="AP8" s="58">
        <f>'Draw Schedule-AM'!AT17</f>
        <v>0</v>
      </c>
      <c r="AQ8" s="58">
        <f>'Draw Schedule-AM'!AU17</f>
        <v>0</v>
      </c>
      <c r="AR8" s="58">
        <f>'Draw Schedule-AM'!AV17</f>
        <v>0</v>
      </c>
      <c r="AS8" s="58">
        <f>'Draw Schedule-AM'!AW17</f>
        <v>0</v>
      </c>
      <c r="AT8" s="58">
        <f>'Draw Schedule-AM'!AX17</f>
        <v>0</v>
      </c>
      <c r="AU8" s="58">
        <f>'Draw Schedule-AM'!AY17</f>
        <v>0</v>
      </c>
      <c r="AV8" s="58">
        <f>'Draw Schedule-AM'!AZ17</f>
        <v>0</v>
      </c>
      <c r="AW8" s="58">
        <f>'Draw Schedule-AM'!BA17</f>
        <v>0</v>
      </c>
      <c r="AX8" s="58">
        <f>'Draw Schedule-AM'!BB17</f>
        <v>0</v>
      </c>
      <c r="AY8" s="58">
        <f>'Draw Schedule-AM'!BC17</f>
        <v>0</v>
      </c>
      <c r="AZ8" s="58">
        <f>'Draw Schedule-AM'!BD17</f>
        <v>0</v>
      </c>
      <c r="BA8" s="58">
        <f>'Draw Schedule-AM'!BE17</f>
        <v>0</v>
      </c>
      <c r="BB8" s="58">
        <f>'Draw Schedule-AM'!BF17</f>
        <v>0</v>
      </c>
      <c r="BC8" s="58">
        <f>'Draw Schedule-AM'!BG17</f>
        <v>0</v>
      </c>
      <c r="BD8" s="58">
        <f>'Draw Schedule-AM'!BH17</f>
        <v>0</v>
      </c>
      <c r="BE8" s="58">
        <f>'Draw Schedule-AM'!BI17</f>
        <v>0</v>
      </c>
      <c r="BF8" s="58">
        <f>'Draw Schedule-AM'!BJ17</f>
        <v>0</v>
      </c>
      <c r="BG8" s="58">
        <f>'Draw Schedule-AM'!BK17</f>
        <v>0</v>
      </c>
      <c r="BH8" s="58">
        <f>'Draw Schedule-AM'!BL17</f>
        <v>0</v>
      </c>
      <c r="BI8" s="58">
        <f>'Draw Schedule-AM'!BM17</f>
        <v>0</v>
      </c>
      <c r="BJ8" s="58">
        <f>'Draw Schedule-AM'!BN17</f>
        <v>0</v>
      </c>
      <c r="BK8" s="58">
        <f>'Draw Schedule-AM'!BO17</f>
        <v>0</v>
      </c>
      <c r="BL8" s="58">
        <f>'Draw Schedule-AM'!BP17</f>
        <v>0</v>
      </c>
      <c r="BM8" s="58">
        <f>'Draw Schedule-AM'!BQ17</f>
        <v>0</v>
      </c>
      <c r="BN8" s="58">
        <f>'Draw Schedule-AM'!BR17</f>
        <v>0</v>
      </c>
      <c r="BO8" s="58">
        <f>'Draw Schedule-AM'!BS17</f>
        <v>0</v>
      </c>
      <c r="BP8" s="58">
        <f>'Draw Schedule-AM'!BT17</f>
        <v>0</v>
      </c>
      <c r="BQ8" s="58">
        <f>'Draw Schedule-AM'!BU17</f>
        <v>0</v>
      </c>
      <c r="BR8" s="58">
        <f>'Draw Schedule-AM'!BV17</f>
        <v>0</v>
      </c>
      <c r="BS8" s="58">
        <f>'Draw Schedule-AM'!BW17</f>
        <v>0</v>
      </c>
      <c r="BT8" s="58">
        <f>'Draw Schedule-AM'!BX17</f>
        <v>0</v>
      </c>
      <c r="BU8" s="58">
        <f>'Draw Schedule-AM'!BY17</f>
        <v>0</v>
      </c>
      <c r="BV8" s="58">
        <f>'Draw Schedule-AM'!BZ17</f>
        <v>0</v>
      </c>
      <c r="BW8" s="58">
        <f>'Draw Schedule-AM'!CA17</f>
        <v>0</v>
      </c>
      <c r="BX8" s="58">
        <f>'Draw Schedule-AM'!CB17</f>
        <v>0</v>
      </c>
      <c r="BY8" s="58">
        <f>'Draw Schedule-AM'!CC17</f>
        <v>0</v>
      </c>
      <c r="BZ8" s="58">
        <f>'Draw Schedule-AM'!CD17</f>
        <v>0</v>
      </c>
      <c r="CA8" s="58">
        <f>'Draw Schedule-AM'!CE17</f>
        <v>0</v>
      </c>
      <c r="CB8" s="58">
        <f>'Draw Schedule-AM'!CF17</f>
        <v>0</v>
      </c>
      <c r="CC8" s="58">
        <f>'Draw Schedule-AM'!CG17</f>
        <v>0</v>
      </c>
      <c r="CD8" s="58">
        <f>'Draw Schedule-AM'!CH17</f>
        <v>0</v>
      </c>
      <c r="CE8" s="58">
        <f>'Draw Schedule-AM'!CI17</f>
        <v>0</v>
      </c>
      <c r="CF8" s="58">
        <f>'Draw Schedule-AM'!CJ17</f>
        <v>0</v>
      </c>
      <c r="CG8" s="58">
        <f>'Draw Schedule-AM'!CK17</f>
        <v>0</v>
      </c>
      <c r="CH8" s="58">
        <f>'Draw Schedule-AM'!CL17</f>
        <v>0</v>
      </c>
      <c r="CI8" s="58">
        <f>'Draw Schedule-AM'!CM17</f>
        <v>0</v>
      </c>
      <c r="CJ8" s="58">
        <f>'Draw Schedule-AM'!CN17</f>
        <v>0</v>
      </c>
      <c r="CK8" s="58">
        <f>'Draw Schedule-AM'!CO17</f>
        <v>0</v>
      </c>
      <c r="CL8" s="58">
        <f>'Draw Schedule-AM'!CP17</f>
        <v>0</v>
      </c>
      <c r="CM8" s="58">
        <f>'Draw Schedule-AM'!CQ17</f>
        <v>0</v>
      </c>
      <c r="CN8" s="58">
        <f>'Draw Schedule-AM'!CR17</f>
        <v>0</v>
      </c>
      <c r="CO8" s="58">
        <f>'Draw Schedule-AM'!CS17</f>
        <v>0</v>
      </c>
      <c r="CP8" s="58">
        <f>'Draw Schedule-AM'!CT17</f>
        <v>0</v>
      </c>
      <c r="CQ8" s="58">
        <f>'Draw Schedule-AM'!CU17</f>
        <v>0</v>
      </c>
      <c r="CR8" s="58">
        <f>'Draw Schedule-AM'!CV17</f>
        <v>0</v>
      </c>
      <c r="CS8" s="58">
        <f>'Draw Schedule-AM'!CW17</f>
        <v>0</v>
      </c>
      <c r="CT8" s="58">
        <f>'Draw Schedule-AM'!CX17</f>
        <v>0</v>
      </c>
      <c r="CU8" s="58">
        <f>'Draw Schedule-AM'!CY17</f>
        <v>0</v>
      </c>
      <c r="CV8" s="58">
        <f>'Draw Schedule-AM'!CZ17</f>
        <v>0</v>
      </c>
      <c r="CW8" s="58">
        <f>'Draw Schedule-AM'!DA17</f>
        <v>0</v>
      </c>
      <c r="CX8" s="58">
        <f>'Draw Schedule-AM'!DB17</f>
        <v>0</v>
      </c>
      <c r="CY8" s="58">
        <f>'Draw Schedule-AM'!DC17</f>
        <v>0</v>
      </c>
      <c r="CZ8" s="58">
        <f>'Draw Schedule-AM'!DD17</f>
        <v>0</v>
      </c>
      <c r="DA8" s="58">
        <f>'Draw Schedule-AM'!DE17</f>
        <v>0</v>
      </c>
      <c r="DB8" s="58">
        <f>'Draw Schedule-AM'!DF17</f>
        <v>0</v>
      </c>
      <c r="DC8" s="58">
        <f>'Draw Schedule-AM'!DG17</f>
        <v>0</v>
      </c>
      <c r="DD8" s="58">
        <f>'Draw Schedule-AM'!DH17</f>
        <v>0</v>
      </c>
      <c r="DE8" s="58">
        <f>'Draw Schedule-AM'!DI17</f>
        <v>0</v>
      </c>
      <c r="DF8" s="58">
        <f>'Draw Schedule-AM'!DJ17</f>
        <v>0</v>
      </c>
      <c r="DG8" s="58">
        <f>'Draw Schedule-AM'!DK17</f>
        <v>0</v>
      </c>
      <c r="DH8" s="58">
        <f>'Draw Schedule-AM'!DL17</f>
        <v>0</v>
      </c>
      <c r="DI8" s="58">
        <f>'Draw Schedule-AM'!DM17</f>
        <v>0</v>
      </c>
      <c r="DJ8" s="58">
        <f>'Draw Schedule-AM'!DN17</f>
        <v>0</v>
      </c>
      <c r="DK8" s="58">
        <f>'Draw Schedule-AM'!DO17</f>
        <v>0</v>
      </c>
      <c r="DL8" s="58">
        <f>'Draw Schedule-AM'!DP17</f>
        <v>0</v>
      </c>
      <c r="DM8" s="58">
        <f>'Draw Schedule-AM'!DQ17</f>
        <v>0</v>
      </c>
      <c r="DN8" s="58">
        <f>'Draw Schedule-AM'!DR17</f>
        <v>0</v>
      </c>
      <c r="DO8" s="58">
        <f>'Draw Schedule-AM'!DS17</f>
        <v>0</v>
      </c>
      <c r="DP8" s="58">
        <f>'Draw Schedule-AM'!DT17</f>
        <v>0</v>
      </c>
      <c r="DQ8" s="58">
        <f>'Draw Schedule-AM'!DU17</f>
        <v>0</v>
      </c>
      <c r="DR8" s="58">
        <f>'Draw Schedule-AM'!DV17</f>
        <v>0</v>
      </c>
      <c r="DS8" s="58">
        <f>'Draw Schedule-AM'!DW17</f>
        <v>0</v>
      </c>
      <c r="DT8" s="58">
        <f>'Draw Schedule-AM'!DX17</f>
        <v>0</v>
      </c>
      <c r="DU8" s="58">
        <f>'Draw Schedule-AM'!DY17</f>
        <v>0</v>
      </c>
      <c r="DV8" s="58">
        <f>'Draw Schedule-AM'!DZ17</f>
        <v>0</v>
      </c>
    </row>
    <row r="9" spans="1:126" ht="15.75" customHeight="1">
      <c r="A9" s="59"/>
      <c r="B9" s="60" t="s">
        <v>60</v>
      </c>
      <c r="C9" s="1149"/>
      <c r="D9" s="222">
        <f t="shared" ca="1" si="6"/>
        <v>4000347.0833333107</v>
      </c>
      <c r="E9" s="1149"/>
      <c r="F9" s="58">
        <f>'Draw Schedule-AM'!J33</f>
        <v>307719.00641025469</v>
      </c>
      <c r="G9" s="58">
        <f ca="1">'Draw Schedule-AM'!K33</f>
        <v>307719.00641025469</v>
      </c>
      <c r="H9" s="58">
        <f ca="1">'Draw Schedule-AM'!L33</f>
        <v>307719.00641025469</v>
      </c>
      <c r="I9" s="58">
        <f ca="1">'Draw Schedule-AM'!M33</f>
        <v>307719.00641025469</v>
      </c>
      <c r="J9" s="58">
        <f ca="1">'Draw Schedule-AM'!N33</f>
        <v>307719.00641025469</v>
      </c>
      <c r="K9" s="58">
        <f ca="1">'Draw Schedule-AM'!O33</f>
        <v>307719.00641025469</v>
      </c>
      <c r="L9" s="58">
        <f ca="1">'Draw Schedule-AM'!P33</f>
        <v>307719.00641025469</v>
      </c>
      <c r="M9" s="58">
        <f ca="1">'Draw Schedule-AM'!Q33</f>
        <v>307719.00641025469</v>
      </c>
      <c r="N9" s="58">
        <f ca="1">'Draw Schedule-AM'!R33</f>
        <v>307719.00641025469</v>
      </c>
      <c r="O9" s="58">
        <f ca="1">'Draw Schedule-AM'!S33</f>
        <v>307719.00641025469</v>
      </c>
      <c r="P9" s="58">
        <f ca="1">'Draw Schedule-AM'!T33</f>
        <v>307719.00641025469</v>
      </c>
      <c r="Q9" s="58">
        <f ca="1">'Draw Schedule-AM'!U33</f>
        <v>307719.00641025469</v>
      </c>
      <c r="R9" s="58">
        <f ca="1">'Draw Schedule-AM'!V33</f>
        <v>307719.00641025469</v>
      </c>
      <c r="S9" s="58">
        <f>'Draw Schedule-AM'!W33</f>
        <v>0</v>
      </c>
      <c r="T9" s="58">
        <f>'Draw Schedule-AM'!X33</f>
        <v>0</v>
      </c>
      <c r="U9" s="58">
        <f>'Draw Schedule-AM'!Y33</f>
        <v>0</v>
      </c>
      <c r="V9" s="58">
        <f>'Draw Schedule-AM'!Z33</f>
        <v>0</v>
      </c>
      <c r="W9" s="58">
        <f>'Draw Schedule-AM'!AA33</f>
        <v>0</v>
      </c>
      <c r="X9" s="58">
        <f>'Draw Schedule-AM'!AB33</f>
        <v>0</v>
      </c>
      <c r="Y9" s="58">
        <f>'Draw Schedule-AM'!AC33</f>
        <v>0</v>
      </c>
      <c r="Z9" s="58">
        <f>'Draw Schedule-AM'!AD33</f>
        <v>0</v>
      </c>
      <c r="AA9" s="58">
        <f>'Draw Schedule-AM'!AE33</f>
        <v>0</v>
      </c>
      <c r="AB9" s="58">
        <f>'Draw Schedule-AM'!AF33</f>
        <v>0</v>
      </c>
      <c r="AC9" s="58">
        <f>'Draw Schedule-AM'!AG33</f>
        <v>0</v>
      </c>
      <c r="AD9" s="58">
        <f>'Draw Schedule-AM'!AH33</f>
        <v>0</v>
      </c>
      <c r="AE9" s="58">
        <f>'Draw Schedule-AM'!AI33</f>
        <v>0</v>
      </c>
      <c r="AF9" s="58">
        <f>'Draw Schedule-AM'!AJ33</f>
        <v>0</v>
      </c>
      <c r="AG9" s="58">
        <f>'Draw Schedule-AM'!AK33</f>
        <v>0</v>
      </c>
      <c r="AH9" s="58">
        <f>'Draw Schedule-AM'!AL33</f>
        <v>0</v>
      </c>
      <c r="AI9" s="58">
        <f>'Draw Schedule-AM'!AM33</f>
        <v>0</v>
      </c>
      <c r="AJ9" s="58">
        <f>'Draw Schedule-AM'!AN33</f>
        <v>0</v>
      </c>
      <c r="AK9" s="58">
        <f>'Draw Schedule-AM'!AO33</f>
        <v>0</v>
      </c>
      <c r="AL9" s="58">
        <f>'Draw Schedule-AM'!AP33</f>
        <v>0</v>
      </c>
      <c r="AM9" s="58">
        <f>'Draw Schedule-AM'!AQ33</f>
        <v>0</v>
      </c>
      <c r="AN9" s="58">
        <f>'Draw Schedule-AM'!AR33</f>
        <v>0</v>
      </c>
      <c r="AO9" s="58">
        <f>'Draw Schedule-AM'!AS33</f>
        <v>0</v>
      </c>
      <c r="AP9" s="58">
        <f>'Draw Schedule-AM'!AT33</f>
        <v>0</v>
      </c>
      <c r="AQ9" s="58">
        <f>'Draw Schedule-AM'!AU33</f>
        <v>0</v>
      </c>
      <c r="AR9" s="58">
        <f>'Draw Schedule-AM'!AV33</f>
        <v>0</v>
      </c>
      <c r="AS9" s="58">
        <f>'Draw Schedule-AM'!AW33</f>
        <v>0</v>
      </c>
      <c r="AT9" s="58">
        <f>'Draw Schedule-AM'!AX33</f>
        <v>0</v>
      </c>
      <c r="AU9" s="58">
        <f>'Draw Schedule-AM'!AY33</f>
        <v>0</v>
      </c>
      <c r="AV9" s="58">
        <f>'Draw Schedule-AM'!AZ33</f>
        <v>0</v>
      </c>
      <c r="AW9" s="58">
        <f>'Draw Schedule-AM'!BA33</f>
        <v>0</v>
      </c>
      <c r="AX9" s="58">
        <f>'Draw Schedule-AM'!BB33</f>
        <v>0</v>
      </c>
      <c r="AY9" s="58">
        <f>'Draw Schedule-AM'!BC33</f>
        <v>0</v>
      </c>
      <c r="AZ9" s="58">
        <f>'Draw Schedule-AM'!BD33</f>
        <v>0</v>
      </c>
      <c r="BA9" s="58">
        <f>'Draw Schedule-AM'!BE33</f>
        <v>0</v>
      </c>
      <c r="BB9" s="58">
        <f>'Draw Schedule-AM'!BF33</f>
        <v>0</v>
      </c>
      <c r="BC9" s="58">
        <f>'Draw Schedule-AM'!BG33</f>
        <v>0</v>
      </c>
      <c r="BD9" s="58">
        <f>'Draw Schedule-AM'!BH33</f>
        <v>0</v>
      </c>
      <c r="BE9" s="58">
        <f>'Draw Schedule-AM'!BI33</f>
        <v>0</v>
      </c>
      <c r="BF9" s="58">
        <f>'Draw Schedule-AM'!BJ33</f>
        <v>0</v>
      </c>
      <c r="BG9" s="58">
        <f>'Draw Schedule-AM'!BK33</f>
        <v>0</v>
      </c>
      <c r="BH9" s="58">
        <f>'Draw Schedule-AM'!BL33</f>
        <v>0</v>
      </c>
      <c r="BI9" s="58">
        <f>'Draw Schedule-AM'!BM33</f>
        <v>0</v>
      </c>
      <c r="BJ9" s="58">
        <f>'Draw Schedule-AM'!BN33</f>
        <v>0</v>
      </c>
      <c r="BK9" s="58">
        <f>'Draw Schedule-AM'!BO33</f>
        <v>0</v>
      </c>
      <c r="BL9" s="58">
        <f>'Draw Schedule-AM'!BP33</f>
        <v>0</v>
      </c>
      <c r="BM9" s="58">
        <f>'Draw Schedule-AM'!BQ33</f>
        <v>0</v>
      </c>
      <c r="BN9" s="58">
        <f>'Draw Schedule-AM'!BR33</f>
        <v>0</v>
      </c>
      <c r="BO9" s="58">
        <f>'Draw Schedule-AM'!BS33</f>
        <v>0</v>
      </c>
      <c r="BP9" s="58">
        <f>'Draw Schedule-AM'!BT33</f>
        <v>0</v>
      </c>
      <c r="BQ9" s="58">
        <f>'Draw Schedule-AM'!BU33</f>
        <v>0</v>
      </c>
      <c r="BR9" s="58">
        <f>'Draw Schedule-AM'!BV33</f>
        <v>0</v>
      </c>
      <c r="BS9" s="58">
        <f>'Draw Schedule-AM'!BW33</f>
        <v>0</v>
      </c>
      <c r="BT9" s="58">
        <f>'Draw Schedule-AM'!BX33</f>
        <v>0</v>
      </c>
      <c r="BU9" s="58">
        <f>'Draw Schedule-AM'!BY33</f>
        <v>0</v>
      </c>
      <c r="BV9" s="58">
        <f>'Draw Schedule-AM'!BZ33</f>
        <v>0</v>
      </c>
      <c r="BW9" s="58">
        <f>'Draw Schedule-AM'!CA33</f>
        <v>0</v>
      </c>
      <c r="BX9" s="58">
        <f>'Draw Schedule-AM'!CB33</f>
        <v>0</v>
      </c>
      <c r="BY9" s="58">
        <f>'Draw Schedule-AM'!CC33</f>
        <v>0</v>
      </c>
      <c r="BZ9" s="58">
        <f>'Draw Schedule-AM'!CD33</f>
        <v>0</v>
      </c>
      <c r="CA9" s="58">
        <f>'Draw Schedule-AM'!CE33</f>
        <v>0</v>
      </c>
      <c r="CB9" s="58">
        <f>'Draw Schedule-AM'!CF33</f>
        <v>0</v>
      </c>
      <c r="CC9" s="58">
        <f>'Draw Schedule-AM'!CG33</f>
        <v>0</v>
      </c>
      <c r="CD9" s="58">
        <f>'Draw Schedule-AM'!CH33</f>
        <v>0</v>
      </c>
      <c r="CE9" s="58">
        <f>'Draw Schedule-AM'!CI33</f>
        <v>0</v>
      </c>
      <c r="CF9" s="58">
        <f>'Draw Schedule-AM'!CJ33</f>
        <v>0</v>
      </c>
      <c r="CG9" s="58">
        <f>'Draw Schedule-AM'!CK33</f>
        <v>0</v>
      </c>
      <c r="CH9" s="58">
        <f>'Draw Schedule-AM'!CL33</f>
        <v>0</v>
      </c>
      <c r="CI9" s="58">
        <f>'Draw Schedule-AM'!CM33</f>
        <v>0</v>
      </c>
      <c r="CJ9" s="58">
        <f>'Draw Schedule-AM'!CN33</f>
        <v>0</v>
      </c>
      <c r="CK9" s="58">
        <f>'Draw Schedule-AM'!CO33</f>
        <v>0</v>
      </c>
      <c r="CL9" s="58">
        <f>'Draw Schedule-AM'!CP33</f>
        <v>0</v>
      </c>
      <c r="CM9" s="58">
        <f>'Draw Schedule-AM'!CQ33</f>
        <v>0</v>
      </c>
      <c r="CN9" s="58">
        <f>'Draw Schedule-AM'!CR33</f>
        <v>0</v>
      </c>
      <c r="CO9" s="58">
        <f>'Draw Schedule-AM'!CS33</f>
        <v>0</v>
      </c>
      <c r="CP9" s="58">
        <f>'Draw Schedule-AM'!CT33</f>
        <v>0</v>
      </c>
      <c r="CQ9" s="58">
        <f>'Draw Schedule-AM'!CU33</f>
        <v>0</v>
      </c>
      <c r="CR9" s="58">
        <f>'Draw Schedule-AM'!CV33</f>
        <v>0</v>
      </c>
      <c r="CS9" s="58">
        <f>'Draw Schedule-AM'!CW33</f>
        <v>0</v>
      </c>
      <c r="CT9" s="58">
        <f>'Draw Schedule-AM'!CX33</f>
        <v>0</v>
      </c>
      <c r="CU9" s="58">
        <f>'Draw Schedule-AM'!CY33</f>
        <v>0</v>
      </c>
      <c r="CV9" s="58">
        <f>'Draw Schedule-AM'!CZ33</f>
        <v>0</v>
      </c>
      <c r="CW9" s="58">
        <f>'Draw Schedule-AM'!DA33</f>
        <v>0</v>
      </c>
      <c r="CX9" s="58">
        <f>'Draw Schedule-AM'!DB33</f>
        <v>0</v>
      </c>
      <c r="CY9" s="58">
        <f>'Draw Schedule-AM'!DC33</f>
        <v>0</v>
      </c>
      <c r="CZ9" s="58">
        <f>'Draw Schedule-AM'!DD33</f>
        <v>0</v>
      </c>
      <c r="DA9" s="58">
        <f>'Draw Schedule-AM'!DE33</f>
        <v>0</v>
      </c>
      <c r="DB9" s="58">
        <f>'Draw Schedule-AM'!DF33</f>
        <v>0</v>
      </c>
      <c r="DC9" s="58">
        <f>'Draw Schedule-AM'!DG33</f>
        <v>0</v>
      </c>
      <c r="DD9" s="58">
        <f>'Draw Schedule-AM'!DH33</f>
        <v>0</v>
      </c>
      <c r="DE9" s="58">
        <f>'Draw Schedule-AM'!DI33</f>
        <v>0</v>
      </c>
      <c r="DF9" s="58">
        <f>'Draw Schedule-AM'!DJ33</f>
        <v>0</v>
      </c>
      <c r="DG9" s="58">
        <f>'Draw Schedule-AM'!DK33</f>
        <v>0</v>
      </c>
      <c r="DH9" s="58">
        <f>'Draw Schedule-AM'!DL33</f>
        <v>0</v>
      </c>
      <c r="DI9" s="58">
        <f>'Draw Schedule-AM'!DM33</f>
        <v>0</v>
      </c>
      <c r="DJ9" s="58">
        <f>'Draw Schedule-AM'!DN33</f>
        <v>0</v>
      </c>
      <c r="DK9" s="58">
        <f>'Draw Schedule-AM'!DO33</f>
        <v>0</v>
      </c>
      <c r="DL9" s="58">
        <f>'Draw Schedule-AM'!DP33</f>
        <v>0</v>
      </c>
      <c r="DM9" s="58">
        <f>'Draw Schedule-AM'!DQ33</f>
        <v>0</v>
      </c>
      <c r="DN9" s="58">
        <f>'Draw Schedule-AM'!DR33</f>
        <v>0</v>
      </c>
      <c r="DO9" s="58">
        <f>'Draw Schedule-AM'!DS33</f>
        <v>0</v>
      </c>
      <c r="DP9" s="58">
        <f>'Draw Schedule-AM'!DT33</f>
        <v>0</v>
      </c>
      <c r="DQ9" s="58">
        <f>'Draw Schedule-AM'!DU33</f>
        <v>0</v>
      </c>
      <c r="DR9" s="58">
        <f>'Draw Schedule-AM'!DV33</f>
        <v>0</v>
      </c>
      <c r="DS9" s="58">
        <f>'Draw Schedule-AM'!DW33</f>
        <v>0</v>
      </c>
      <c r="DT9" s="58">
        <f>'Draw Schedule-AM'!DX33</f>
        <v>0</v>
      </c>
      <c r="DU9" s="58">
        <f>'Draw Schedule-AM'!DY33</f>
        <v>0</v>
      </c>
      <c r="DV9" s="58">
        <f>'Draw Schedule-AM'!DZ33</f>
        <v>0</v>
      </c>
    </row>
    <row r="10" spans="1:126" ht="15.75" customHeight="1">
      <c r="A10" s="59"/>
      <c r="B10" s="62" t="s">
        <v>62</v>
      </c>
      <c r="C10" s="1149"/>
      <c r="D10" s="222">
        <f t="shared" si="6"/>
        <v>0</v>
      </c>
      <c r="E10" s="1149"/>
      <c r="F10" s="58">
        <f>'Draw Schedule-AM'!J45</f>
        <v>0</v>
      </c>
      <c r="G10" s="58">
        <f>'Draw Schedule-AM'!K45</f>
        <v>0</v>
      </c>
      <c r="H10" s="58">
        <f>'Draw Schedule-AM'!L45</f>
        <v>0</v>
      </c>
      <c r="I10" s="58">
        <f>'Draw Schedule-AM'!M45</f>
        <v>0</v>
      </c>
      <c r="J10" s="58">
        <f>'Draw Schedule-AM'!N45</f>
        <v>0</v>
      </c>
      <c r="K10" s="58">
        <f>'Draw Schedule-AM'!O45</f>
        <v>0</v>
      </c>
      <c r="L10" s="58">
        <f>'Draw Schedule-AM'!P45</f>
        <v>0</v>
      </c>
      <c r="M10" s="58">
        <f>'Draw Schedule-AM'!Q45</f>
        <v>0</v>
      </c>
      <c r="N10" s="58">
        <f>'Draw Schedule-AM'!R45</f>
        <v>0</v>
      </c>
      <c r="O10" s="58">
        <f>'Draw Schedule-AM'!S45</f>
        <v>0</v>
      </c>
      <c r="P10" s="58">
        <f>'Draw Schedule-AM'!T45</f>
        <v>0</v>
      </c>
      <c r="Q10" s="58">
        <f>'Draw Schedule-AM'!U45</f>
        <v>0</v>
      </c>
      <c r="R10" s="58">
        <f>'Draw Schedule-AM'!V45</f>
        <v>0</v>
      </c>
      <c r="S10" s="58">
        <f>'Draw Schedule-AM'!W45</f>
        <v>0</v>
      </c>
      <c r="T10" s="58">
        <f>'Draw Schedule-AM'!X45</f>
        <v>0</v>
      </c>
      <c r="U10" s="58">
        <f>'Draw Schedule-AM'!Y45</f>
        <v>0</v>
      </c>
      <c r="V10" s="58">
        <f>'Draw Schedule-AM'!Z45</f>
        <v>0</v>
      </c>
      <c r="W10" s="58">
        <f>'Draw Schedule-AM'!AA45</f>
        <v>0</v>
      </c>
      <c r="X10" s="58">
        <f>'Draw Schedule-AM'!AB45</f>
        <v>0</v>
      </c>
      <c r="Y10" s="58">
        <f>'Draw Schedule-AM'!AC45</f>
        <v>0</v>
      </c>
      <c r="Z10" s="58">
        <f>'Draw Schedule-AM'!AD45</f>
        <v>0</v>
      </c>
      <c r="AA10" s="58">
        <f>'Draw Schedule-AM'!AE45</f>
        <v>0</v>
      </c>
      <c r="AB10" s="58">
        <f>'Draw Schedule-AM'!AF45</f>
        <v>0</v>
      </c>
      <c r="AC10" s="58">
        <f>'Draw Schedule-AM'!AG45</f>
        <v>0</v>
      </c>
      <c r="AD10" s="58">
        <f>'Draw Schedule-AM'!AH45</f>
        <v>0</v>
      </c>
      <c r="AE10" s="58">
        <f>'Draw Schedule-AM'!AI45</f>
        <v>0</v>
      </c>
      <c r="AF10" s="58">
        <f>'Draw Schedule-AM'!AJ45</f>
        <v>0</v>
      </c>
      <c r="AG10" s="58">
        <f>'Draw Schedule-AM'!AK45</f>
        <v>0</v>
      </c>
      <c r="AH10" s="58">
        <f>'Draw Schedule-AM'!AL45</f>
        <v>0</v>
      </c>
      <c r="AI10" s="58">
        <f>'Draw Schedule-AM'!AM45</f>
        <v>0</v>
      </c>
      <c r="AJ10" s="58">
        <f>'Draw Schedule-AM'!AN45</f>
        <v>0</v>
      </c>
      <c r="AK10" s="58">
        <f>'Draw Schedule-AM'!AO45</f>
        <v>0</v>
      </c>
      <c r="AL10" s="58">
        <f>'Draw Schedule-AM'!AP45</f>
        <v>0</v>
      </c>
      <c r="AM10" s="58">
        <f>'Draw Schedule-AM'!AQ45</f>
        <v>0</v>
      </c>
      <c r="AN10" s="58">
        <f>'Draw Schedule-AM'!AR45</f>
        <v>0</v>
      </c>
      <c r="AO10" s="58">
        <f>'Draw Schedule-AM'!AS45</f>
        <v>0</v>
      </c>
      <c r="AP10" s="58">
        <f>'Draw Schedule-AM'!AT45</f>
        <v>0</v>
      </c>
      <c r="AQ10" s="58">
        <f>'Draw Schedule-AM'!AU45</f>
        <v>0</v>
      </c>
      <c r="AR10" s="58">
        <f>'Draw Schedule-AM'!AV45</f>
        <v>0</v>
      </c>
      <c r="AS10" s="58">
        <f>'Draw Schedule-AM'!AW45</f>
        <v>0</v>
      </c>
      <c r="AT10" s="58">
        <f>'Draw Schedule-AM'!AX45</f>
        <v>0</v>
      </c>
      <c r="AU10" s="58">
        <f>'Draw Schedule-AM'!AY45</f>
        <v>0</v>
      </c>
      <c r="AV10" s="58">
        <f>'Draw Schedule-AM'!AZ45</f>
        <v>0</v>
      </c>
      <c r="AW10" s="58">
        <f>'Draw Schedule-AM'!BA45</f>
        <v>0</v>
      </c>
      <c r="AX10" s="58">
        <f>'Draw Schedule-AM'!BB45</f>
        <v>0</v>
      </c>
      <c r="AY10" s="58">
        <f>'Draw Schedule-AM'!BC45</f>
        <v>0</v>
      </c>
      <c r="AZ10" s="58">
        <f>'Draw Schedule-AM'!BD45</f>
        <v>0</v>
      </c>
      <c r="BA10" s="58">
        <f>'Draw Schedule-AM'!BE45</f>
        <v>0</v>
      </c>
      <c r="BB10" s="58">
        <f>'Draw Schedule-AM'!BF45</f>
        <v>0</v>
      </c>
      <c r="BC10" s="58">
        <f>'Draw Schedule-AM'!BG45</f>
        <v>0</v>
      </c>
      <c r="BD10" s="58">
        <f>'Draw Schedule-AM'!BH45</f>
        <v>0</v>
      </c>
      <c r="BE10" s="58">
        <f>'Draw Schedule-AM'!BI45</f>
        <v>0</v>
      </c>
      <c r="BF10" s="58">
        <f>'Draw Schedule-AM'!BJ45</f>
        <v>0</v>
      </c>
      <c r="BG10" s="58">
        <f>'Draw Schedule-AM'!BK45</f>
        <v>0</v>
      </c>
      <c r="BH10" s="58">
        <f>'Draw Schedule-AM'!BL45</f>
        <v>0</v>
      </c>
      <c r="BI10" s="58">
        <f>'Draw Schedule-AM'!BM45</f>
        <v>0</v>
      </c>
      <c r="BJ10" s="58">
        <f>'Draw Schedule-AM'!BN45</f>
        <v>0</v>
      </c>
      <c r="BK10" s="58">
        <f>'Draw Schedule-AM'!BO45</f>
        <v>0</v>
      </c>
      <c r="BL10" s="58">
        <f>'Draw Schedule-AM'!BP45</f>
        <v>0</v>
      </c>
      <c r="BM10" s="58">
        <f>'Draw Schedule-AM'!BQ45</f>
        <v>0</v>
      </c>
      <c r="BN10" s="58">
        <f>'Draw Schedule-AM'!BR45</f>
        <v>0</v>
      </c>
      <c r="BO10" s="58">
        <f>'Draw Schedule-AM'!BS45</f>
        <v>0</v>
      </c>
      <c r="BP10" s="58">
        <f>'Draw Schedule-AM'!BT45</f>
        <v>0</v>
      </c>
      <c r="BQ10" s="58">
        <f>'Draw Schedule-AM'!BU45</f>
        <v>0</v>
      </c>
      <c r="BR10" s="58">
        <f>'Draw Schedule-AM'!BV45</f>
        <v>0</v>
      </c>
      <c r="BS10" s="58">
        <f>'Draw Schedule-AM'!BW45</f>
        <v>0</v>
      </c>
      <c r="BT10" s="58">
        <f>'Draw Schedule-AM'!BX45</f>
        <v>0</v>
      </c>
      <c r="BU10" s="58">
        <f>'Draw Schedule-AM'!BY45</f>
        <v>0</v>
      </c>
      <c r="BV10" s="58">
        <f>'Draw Schedule-AM'!BZ45</f>
        <v>0</v>
      </c>
      <c r="BW10" s="58">
        <f>'Draw Schedule-AM'!CA45</f>
        <v>0</v>
      </c>
      <c r="BX10" s="58">
        <f>'Draw Schedule-AM'!CB45</f>
        <v>0</v>
      </c>
      <c r="BY10" s="58">
        <f>'Draw Schedule-AM'!CC45</f>
        <v>0</v>
      </c>
      <c r="BZ10" s="58">
        <f>'Draw Schedule-AM'!CD45</f>
        <v>0</v>
      </c>
      <c r="CA10" s="58">
        <f>'Draw Schedule-AM'!CE45</f>
        <v>0</v>
      </c>
      <c r="CB10" s="58">
        <f>'Draw Schedule-AM'!CF45</f>
        <v>0</v>
      </c>
      <c r="CC10" s="58">
        <f>'Draw Schedule-AM'!CG45</f>
        <v>0</v>
      </c>
      <c r="CD10" s="58">
        <f>'Draw Schedule-AM'!CH45</f>
        <v>0</v>
      </c>
      <c r="CE10" s="58">
        <f>'Draw Schedule-AM'!CI45</f>
        <v>0</v>
      </c>
      <c r="CF10" s="58">
        <f>'Draw Schedule-AM'!CJ45</f>
        <v>0</v>
      </c>
      <c r="CG10" s="58">
        <f>'Draw Schedule-AM'!CK45</f>
        <v>0</v>
      </c>
      <c r="CH10" s="58">
        <f>'Draw Schedule-AM'!CL45</f>
        <v>0</v>
      </c>
      <c r="CI10" s="58">
        <f>'Draw Schedule-AM'!CM45</f>
        <v>0</v>
      </c>
      <c r="CJ10" s="58">
        <f>'Draw Schedule-AM'!CN45</f>
        <v>0</v>
      </c>
      <c r="CK10" s="58">
        <f>'Draw Schedule-AM'!CO45</f>
        <v>0</v>
      </c>
      <c r="CL10" s="58">
        <f>'Draw Schedule-AM'!CP45</f>
        <v>0</v>
      </c>
      <c r="CM10" s="58">
        <f>'Draw Schedule-AM'!CQ45</f>
        <v>0</v>
      </c>
      <c r="CN10" s="58">
        <f>'Draw Schedule-AM'!CR45</f>
        <v>0</v>
      </c>
      <c r="CO10" s="58">
        <f>'Draw Schedule-AM'!CS45</f>
        <v>0</v>
      </c>
      <c r="CP10" s="58">
        <f>'Draw Schedule-AM'!CT45</f>
        <v>0</v>
      </c>
      <c r="CQ10" s="58">
        <f>'Draw Schedule-AM'!CU45</f>
        <v>0</v>
      </c>
      <c r="CR10" s="58">
        <f>'Draw Schedule-AM'!CV45</f>
        <v>0</v>
      </c>
      <c r="CS10" s="58">
        <f>'Draw Schedule-AM'!CW45</f>
        <v>0</v>
      </c>
      <c r="CT10" s="58">
        <f>'Draw Schedule-AM'!CX45</f>
        <v>0</v>
      </c>
      <c r="CU10" s="58">
        <f>'Draw Schedule-AM'!CY45</f>
        <v>0</v>
      </c>
      <c r="CV10" s="58">
        <f>'Draw Schedule-AM'!CZ45</f>
        <v>0</v>
      </c>
      <c r="CW10" s="58">
        <f>'Draw Schedule-AM'!DA45</f>
        <v>0</v>
      </c>
      <c r="CX10" s="58">
        <f>'Draw Schedule-AM'!DB45</f>
        <v>0</v>
      </c>
      <c r="CY10" s="58">
        <f>'Draw Schedule-AM'!DC45</f>
        <v>0</v>
      </c>
      <c r="CZ10" s="58">
        <f>'Draw Schedule-AM'!DD45</f>
        <v>0</v>
      </c>
      <c r="DA10" s="58">
        <f>'Draw Schedule-AM'!DE45</f>
        <v>0</v>
      </c>
      <c r="DB10" s="58">
        <f>'Draw Schedule-AM'!DF45</f>
        <v>0</v>
      </c>
      <c r="DC10" s="58">
        <f>'Draw Schedule-AM'!DG45</f>
        <v>0</v>
      </c>
      <c r="DD10" s="58">
        <f>'Draw Schedule-AM'!DH45</f>
        <v>0</v>
      </c>
      <c r="DE10" s="58">
        <f>'Draw Schedule-AM'!DI45</f>
        <v>0</v>
      </c>
      <c r="DF10" s="58">
        <f>'Draw Schedule-AM'!DJ45</f>
        <v>0</v>
      </c>
      <c r="DG10" s="58">
        <f>'Draw Schedule-AM'!DK45</f>
        <v>0</v>
      </c>
      <c r="DH10" s="58">
        <f>'Draw Schedule-AM'!DL45</f>
        <v>0</v>
      </c>
      <c r="DI10" s="58">
        <f>'Draw Schedule-AM'!DM45</f>
        <v>0</v>
      </c>
      <c r="DJ10" s="58">
        <f>'Draw Schedule-AM'!DN45</f>
        <v>0</v>
      </c>
      <c r="DK10" s="58">
        <f>'Draw Schedule-AM'!DO45</f>
        <v>0</v>
      </c>
      <c r="DL10" s="58">
        <f>'Draw Schedule-AM'!DP45</f>
        <v>0</v>
      </c>
      <c r="DM10" s="58">
        <f>'Draw Schedule-AM'!DQ45</f>
        <v>0</v>
      </c>
      <c r="DN10" s="58">
        <f>'Draw Schedule-AM'!DR45</f>
        <v>0</v>
      </c>
      <c r="DO10" s="58">
        <f>'Draw Schedule-AM'!DS45</f>
        <v>0</v>
      </c>
      <c r="DP10" s="58">
        <f>'Draw Schedule-AM'!DT45</f>
        <v>0</v>
      </c>
      <c r="DQ10" s="58">
        <f>'Draw Schedule-AM'!DU45</f>
        <v>0</v>
      </c>
      <c r="DR10" s="58">
        <f>'Draw Schedule-AM'!DV45</f>
        <v>0</v>
      </c>
      <c r="DS10" s="58">
        <f>'Draw Schedule-AM'!DW45</f>
        <v>0</v>
      </c>
      <c r="DT10" s="58">
        <f>'Draw Schedule-AM'!DX45</f>
        <v>0</v>
      </c>
      <c r="DU10" s="58">
        <f>'Draw Schedule-AM'!DY45</f>
        <v>0</v>
      </c>
      <c r="DV10" s="58">
        <f>'Draw Schedule-AM'!DZ45</f>
        <v>0</v>
      </c>
    </row>
    <row r="11" spans="1:126" s="107" customFormat="1" ht="15.75" customHeight="1" thickBot="1">
      <c r="A11" s="68"/>
      <c r="B11" s="65" t="s">
        <v>57</v>
      </c>
      <c r="C11" s="1152"/>
      <c r="D11" s="722">
        <f ca="1">SUM(D6:D10)</f>
        <v>33350347.08333331</v>
      </c>
      <c r="E11" s="1152">
        <f t="shared" ref="E11" si="7">SUM(E6:E10)</f>
        <v>0</v>
      </c>
      <c r="F11" s="146">
        <f t="shared" ref="F11:AK11" si="8">SUM(F6:F10)</f>
        <v>11081719.006410254</v>
      </c>
      <c r="G11" s="146">
        <f t="shared" ca="1" si="8"/>
        <v>1081719.0064102546</v>
      </c>
      <c r="H11" s="146">
        <f t="shared" ca="1" si="8"/>
        <v>1081719.0064102546</v>
      </c>
      <c r="I11" s="146">
        <f t="shared" ca="1" si="8"/>
        <v>1081719.0064102546</v>
      </c>
      <c r="J11" s="146">
        <f t="shared" ca="1" si="8"/>
        <v>1081719.0064102546</v>
      </c>
      <c r="K11" s="146">
        <f t="shared" ca="1" si="8"/>
        <v>1081719.0064102546</v>
      </c>
      <c r="L11" s="146">
        <f t="shared" ca="1" si="8"/>
        <v>1081719.0064102546</v>
      </c>
      <c r="M11" s="146">
        <f t="shared" ca="1" si="8"/>
        <v>1081719.0064102546</v>
      </c>
      <c r="N11" s="146">
        <f t="shared" ca="1" si="8"/>
        <v>1081719.0064102546</v>
      </c>
      <c r="O11" s="146">
        <f t="shared" ca="1" si="8"/>
        <v>1081719.0064102546</v>
      </c>
      <c r="P11" s="146">
        <f t="shared" ca="1" si="8"/>
        <v>1081719.0064102546</v>
      </c>
      <c r="Q11" s="146">
        <f t="shared" ca="1" si="8"/>
        <v>1081719.0064102546</v>
      </c>
      <c r="R11" s="146">
        <f t="shared" ca="1" si="8"/>
        <v>1081719.0064102546</v>
      </c>
      <c r="S11" s="146">
        <f t="shared" ca="1" si="8"/>
        <v>774000</v>
      </c>
      <c r="T11" s="146">
        <f t="shared" ca="1" si="8"/>
        <v>774000</v>
      </c>
      <c r="U11" s="146">
        <f t="shared" ca="1" si="8"/>
        <v>774000</v>
      </c>
      <c r="V11" s="146">
        <f t="shared" ca="1" si="8"/>
        <v>774000</v>
      </c>
      <c r="W11" s="146">
        <f t="shared" ca="1" si="8"/>
        <v>774000</v>
      </c>
      <c r="X11" s="146">
        <f t="shared" ca="1" si="8"/>
        <v>774000</v>
      </c>
      <c r="Y11" s="146">
        <f t="shared" ca="1" si="8"/>
        <v>774000</v>
      </c>
      <c r="Z11" s="146">
        <f t="shared" ca="1" si="8"/>
        <v>774000</v>
      </c>
      <c r="AA11" s="146">
        <f t="shared" ca="1" si="8"/>
        <v>774000</v>
      </c>
      <c r="AB11" s="146">
        <f t="shared" ca="1" si="8"/>
        <v>774000</v>
      </c>
      <c r="AC11" s="146">
        <f t="shared" ca="1" si="8"/>
        <v>774000</v>
      </c>
      <c r="AD11" s="146">
        <f t="shared" ca="1" si="8"/>
        <v>774000</v>
      </c>
      <c r="AE11" s="146">
        <f t="shared" si="8"/>
        <v>0</v>
      </c>
      <c r="AF11" s="146">
        <f t="shared" si="8"/>
        <v>0</v>
      </c>
      <c r="AG11" s="146">
        <f t="shared" si="8"/>
        <v>0</v>
      </c>
      <c r="AH11" s="146">
        <f t="shared" si="8"/>
        <v>0</v>
      </c>
      <c r="AI11" s="146">
        <f t="shared" si="8"/>
        <v>0</v>
      </c>
      <c r="AJ11" s="146">
        <f t="shared" si="8"/>
        <v>0</v>
      </c>
      <c r="AK11" s="146">
        <f t="shared" si="8"/>
        <v>0</v>
      </c>
      <c r="AL11" s="146">
        <f t="shared" ref="AL11:BQ11" si="9">SUM(AL6:AL10)</f>
        <v>0</v>
      </c>
      <c r="AM11" s="146">
        <f t="shared" si="9"/>
        <v>0</v>
      </c>
      <c r="AN11" s="146">
        <f t="shared" si="9"/>
        <v>0</v>
      </c>
      <c r="AO11" s="146">
        <f t="shared" si="9"/>
        <v>0</v>
      </c>
      <c r="AP11" s="146">
        <f t="shared" si="9"/>
        <v>0</v>
      </c>
      <c r="AQ11" s="146">
        <f t="shared" si="9"/>
        <v>0</v>
      </c>
      <c r="AR11" s="146">
        <f t="shared" si="9"/>
        <v>0</v>
      </c>
      <c r="AS11" s="146">
        <f t="shared" si="9"/>
        <v>0</v>
      </c>
      <c r="AT11" s="146">
        <f t="shared" si="9"/>
        <v>0</v>
      </c>
      <c r="AU11" s="146">
        <f t="shared" si="9"/>
        <v>0</v>
      </c>
      <c r="AV11" s="146">
        <f t="shared" si="9"/>
        <v>0</v>
      </c>
      <c r="AW11" s="146">
        <f t="shared" si="9"/>
        <v>0</v>
      </c>
      <c r="AX11" s="146">
        <f t="shared" si="9"/>
        <v>0</v>
      </c>
      <c r="AY11" s="146">
        <f t="shared" si="9"/>
        <v>0</v>
      </c>
      <c r="AZ11" s="146">
        <f t="shared" si="9"/>
        <v>0</v>
      </c>
      <c r="BA11" s="146">
        <f t="shared" si="9"/>
        <v>0</v>
      </c>
      <c r="BB11" s="146">
        <f t="shared" si="9"/>
        <v>0</v>
      </c>
      <c r="BC11" s="146">
        <f t="shared" si="9"/>
        <v>0</v>
      </c>
      <c r="BD11" s="146">
        <f t="shared" si="9"/>
        <v>0</v>
      </c>
      <c r="BE11" s="146">
        <f t="shared" si="9"/>
        <v>0</v>
      </c>
      <c r="BF11" s="146">
        <f t="shared" si="9"/>
        <v>0</v>
      </c>
      <c r="BG11" s="146">
        <f t="shared" si="9"/>
        <v>0</v>
      </c>
      <c r="BH11" s="146">
        <f t="shared" si="9"/>
        <v>0</v>
      </c>
      <c r="BI11" s="146">
        <f t="shared" si="9"/>
        <v>0</v>
      </c>
      <c r="BJ11" s="146">
        <f t="shared" si="9"/>
        <v>0</v>
      </c>
      <c r="BK11" s="146">
        <f t="shared" si="9"/>
        <v>0</v>
      </c>
      <c r="BL11" s="146">
        <f t="shared" si="9"/>
        <v>0</v>
      </c>
      <c r="BM11" s="146">
        <f t="shared" si="9"/>
        <v>0</v>
      </c>
      <c r="BN11" s="146">
        <f t="shared" si="9"/>
        <v>0</v>
      </c>
      <c r="BO11" s="146">
        <f t="shared" si="9"/>
        <v>0</v>
      </c>
      <c r="BP11" s="146">
        <f t="shared" si="9"/>
        <v>0</v>
      </c>
      <c r="BQ11" s="146">
        <f t="shared" si="9"/>
        <v>0</v>
      </c>
      <c r="BR11" s="146">
        <f t="shared" ref="BR11:CW11" si="10">SUM(BR6:BR10)</f>
        <v>0</v>
      </c>
      <c r="BS11" s="146">
        <f t="shared" si="10"/>
        <v>0</v>
      </c>
      <c r="BT11" s="146">
        <f t="shared" si="10"/>
        <v>0</v>
      </c>
      <c r="BU11" s="146">
        <f t="shared" si="10"/>
        <v>0</v>
      </c>
      <c r="BV11" s="146">
        <f t="shared" si="10"/>
        <v>0</v>
      </c>
      <c r="BW11" s="146">
        <f t="shared" si="10"/>
        <v>0</v>
      </c>
      <c r="BX11" s="146">
        <f t="shared" si="10"/>
        <v>0</v>
      </c>
      <c r="BY11" s="146">
        <f t="shared" si="10"/>
        <v>0</v>
      </c>
      <c r="BZ11" s="146">
        <f t="shared" si="10"/>
        <v>0</v>
      </c>
      <c r="CA11" s="146">
        <f t="shared" si="10"/>
        <v>0</v>
      </c>
      <c r="CB11" s="146">
        <f t="shared" si="10"/>
        <v>0</v>
      </c>
      <c r="CC11" s="146">
        <f t="shared" si="10"/>
        <v>0</v>
      </c>
      <c r="CD11" s="146">
        <f t="shared" si="10"/>
        <v>0</v>
      </c>
      <c r="CE11" s="146">
        <f t="shared" si="10"/>
        <v>0</v>
      </c>
      <c r="CF11" s="146">
        <f t="shared" si="10"/>
        <v>0</v>
      </c>
      <c r="CG11" s="146">
        <f t="shared" si="10"/>
        <v>0</v>
      </c>
      <c r="CH11" s="146">
        <f t="shared" si="10"/>
        <v>0</v>
      </c>
      <c r="CI11" s="146">
        <f t="shared" si="10"/>
        <v>0</v>
      </c>
      <c r="CJ11" s="146">
        <f t="shared" si="10"/>
        <v>0</v>
      </c>
      <c r="CK11" s="146">
        <f t="shared" si="10"/>
        <v>0</v>
      </c>
      <c r="CL11" s="146">
        <f t="shared" si="10"/>
        <v>0</v>
      </c>
      <c r="CM11" s="146">
        <f t="shared" si="10"/>
        <v>0</v>
      </c>
      <c r="CN11" s="146">
        <f t="shared" si="10"/>
        <v>0</v>
      </c>
      <c r="CO11" s="146">
        <f t="shared" si="10"/>
        <v>0</v>
      </c>
      <c r="CP11" s="146">
        <f t="shared" si="10"/>
        <v>0</v>
      </c>
      <c r="CQ11" s="146">
        <f t="shared" si="10"/>
        <v>0</v>
      </c>
      <c r="CR11" s="146">
        <f t="shared" si="10"/>
        <v>0</v>
      </c>
      <c r="CS11" s="146">
        <f t="shared" si="10"/>
        <v>0</v>
      </c>
      <c r="CT11" s="146">
        <f t="shared" si="10"/>
        <v>0</v>
      </c>
      <c r="CU11" s="146">
        <f t="shared" si="10"/>
        <v>0</v>
      </c>
      <c r="CV11" s="146">
        <f t="shared" si="10"/>
        <v>0</v>
      </c>
      <c r="CW11" s="146">
        <f t="shared" si="10"/>
        <v>0</v>
      </c>
      <c r="CX11" s="146">
        <f t="shared" ref="CX11:DV11" si="11">SUM(CX6:CX10)</f>
        <v>0</v>
      </c>
      <c r="CY11" s="146">
        <f t="shared" si="11"/>
        <v>0</v>
      </c>
      <c r="CZ11" s="146">
        <f t="shared" si="11"/>
        <v>0</v>
      </c>
      <c r="DA11" s="146">
        <f t="shared" si="11"/>
        <v>0</v>
      </c>
      <c r="DB11" s="146">
        <f t="shared" si="11"/>
        <v>0</v>
      </c>
      <c r="DC11" s="146">
        <f t="shared" si="11"/>
        <v>0</v>
      </c>
      <c r="DD11" s="146">
        <f t="shared" si="11"/>
        <v>0</v>
      </c>
      <c r="DE11" s="146">
        <f t="shared" si="11"/>
        <v>0</v>
      </c>
      <c r="DF11" s="146">
        <f t="shared" si="11"/>
        <v>0</v>
      </c>
      <c r="DG11" s="146">
        <f t="shared" si="11"/>
        <v>0</v>
      </c>
      <c r="DH11" s="146">
        <f t="shared" si="11"/>
        <v>0</v>
      </c>
      <c r="DI11" s="146">
        <f t="shared" si="11"/>
        <v>0</v>
      </c>
      <c r="DJ11" s="146">
        <f t="shared" si="11"/>
        <v>0</v>
      </c>
      <c r="DK11" s="146">
        <f t="shared" si="11"/>
        <v>0</v>
      </c>
      <c r="DL11" s="146">
        <f t="shared" si="11"/>
        <v>0</v>
      </c>
      <c r="DM11" s="146">
        <f t="shared" si="11"/>
        <v>0</v>
      </c>
      <c r="DN11" s="146">
        <f t="shared" si="11"/>
        <v>0</v>
      </c>
      <c r="DO11" s="146">
        <f t="shared" si="11"/>
        <v>0</v>
      </c>
      <c r="DP11" s="146">
        <f t="shared" si="11"/>
        <v>0</v>
      </c>
      <c r="DQ11" s="146">
        <f t="shared" si="11"/>
        <v>0</v>
      </c>
      <c r="DR11" s="146">
        <f t="shared" si="11"/>
        <v>0</v>
      </c>
      <c r="DS11" s="146">
        <f t="shared" si="11"/>
        <v>0</v>
      </c>
      <c r="DT11" s="146">
        <f t="shared" si="11"/>
        <v>0</v>
      </c>
      <c r="DU11" s="146">
        <f t="shared" si="11"/>
        <v>0</v>
      </c>
      <c r="DV11" s="146">
        <f t="shared" si="11"/>
        <v>0</v>
      </c>
    </row>
    <row r="12" spans="1:126" ht="15.75" customHeight="1" thickTop="1">
      <c r="A12" s="59"/>
      <c r="B12" s="64" t="s">
        <v>63</v>
      </c>
      <c r="C12" s="1151"/>
      <c r="D12" s="384">
        <f ca="1">SUM(F12:DV12)</f>
        <v>0</v>
      </c>
      <c r="E12" s="1151"/>
      <c r="F12" s="361">
        <f ca="1">F33</f>
        <v>0</v>
      </c>
      <c r="G12" s="361">
        <f t="shared" ref="G12:BR12" ca="1" si="12">G33</f>
        <v>0</v>
      </c>
      <c r="H12" s="361">
        <f t="shared" ca="1" si="12"/>
        <v>0</v>
      </c>
      <c r="I12" s="361">
        <f t="shared" ca="1" si="12"/>
        <v>0</v>
      </c>
      <c r="J12" s="361">
        <f t="shared" ca="1" si="12"/>
        <v>0</v>
      </c>
      <c r="K12" s="361">
        <f t="shared" ca="1" si="12"/>
        <v>0</v>
      </c>
      <c r="L12" s="361">
        <f t="shared" ca="1" si="12"/>
        <v>0</v>
      </c>
      <c r="M12" s="361">
        <f t="shared" ca="1" si="12"/>
        <v>0</v>
      </c>
      <c r="N12" s="361">
        <f t="shared" ca="1" si="12"/>
        <v>0</v>
      </c>
      <c r="O12" s="361">
        <f t="shared" ca="1" si="12"/>
        <v>0</v>
      </c>
      <c r="P12" s="361">
        <f t="shared" ca="1" si="12"/>
        <v>0</v>
      </c>
      <c r="Q12" s="361">
        <f t="shared" ca="1" si="12"/>
        <v>0</v>
      </c>
      <c r="R12" s="361">
        <f t="shared" ca="1" si="12"/>
        <v>0</v>
      </c>
      <c r="S12" s="361">
        <f t="shared" ca="1" si="12"/>
        <v>0</v>
      </c>
      <c r="T12" s="361">
        <f t="shared" ca="1" si="12"/>
        <v>0</v>
      </c>
      <c r="U12" s="361">
        <f t="shared" ca="1" si="12"/>
        <v>0</v>
      </c>
      <c r="V12" s="361">
        <f t="shared" ca="1" si="12"/>
        <v>0</v>
      </c>
      <c r="W12" s="361">
        <f t="shared" ca="1" si="12"/>
        <v>0</v>
      </c>
      <c r="X12" s="361">
        <f t="shared" ca="1" si="12"/>
        <v>0</v>
      </c>
      <c r="Y12" s="361">
        <f t="shared" ca="1" si="12"/>
        <v>0</v>
      </c>
      <c r="Z12" s="361">
        <f t="shared" ca="1" si="12"/>
        <v>0</v>
      </c>
      <c r="AA12" s="361">
        <f t="shared" ca="1" si="12"/>
        <v>0</v>
      </c>
      <c r="AB12" s="361">
        <f t="shared" ca="1" si="12"/>
        <v>0</v>
      </c>
      <c r="AC12" s="361">
        <f t="shared" ca="1" si="12"/>
        <v>0</v>
      </c>
      <c r="AD12" s="361">
        <f t="shared" ca="1" si="12"/>
        <v>0</v>
      </c>
      <c r="AE12" s="361">
        <f t="shared" ca="1" si="12"/>
        <v>0</v>
      </c>
      <c r="AF12" s="361">
        <f t="shared" ca="1" si="12"/>
        <v>0</v>
      </c>
      <c r="AG12" s="361">
        <f t="shared" ca="1" si="12"/>
        <v>0</v>
      </c>
      <c r="AH12" s="361">
        <f t="shared" ca="1" si="12"/>
        <v>0</v>
      </c>
      <c r="AI12" s="361">
        <f t="shared" ca="1" si="12"/>
        <v>0</v>
      </c>
      <c r="AJ12" s="361">
        <f t="shared" ca="1" si="12"/>
        <v>0</v>
      </c>
      <c r="AK12" s="361">
        <f t="shared" ca="1" si="12"/>
        <v>0</v>
      </c>
      <c r="AL12" s="361">
        <f t="shared" ca="1" si="12"/>
        <v>0</v>
      </c>
      <c r="AM12" s="361">
        <f t="shared" ca="1" si="12"/>
        <v>0</v>
      </c>
      <c r="AN12" s="361">
        <f t="shared" ca="1" si="12"/>
        <v>0</v>
      </c>
      <c r="AO12" s="361">
        <f t="shared" ca="1" si="12"/>
        <v>0</v>
      </c>
      <c r="AP12" s="361">
        <f t="shared" ca="1" si="12"/>
        <v>0</v>
      </c>
      <c r="AQ12" s="361">
        <f t="shared" ca="1" si="12"/>
        <v>0</v>
      </c>
      <c r="AR12" s="361">
        <f t="shared" ca="1" si="12"/>
        <v>0</v>
      </c>
      <c r="AS12" s="361">
        <f t="shared" ca="1" si="12"/>
        <v>0</v>
      </c>
      <c r="AT12" s="361">
        <f t="shared" ca="1" si="12"/>
        <v>0</v>
      </c>
      <c r="AU12" s="361">
        <f t="shared" ca="1" si="12"/>
        <v>0</v>
      </c>
      <c r="AV12" s="361">
        <f t="shared" ca="1" si="12"/>
        <v>0</v>
      </c>
      <c r="AW12" s="361">
        <f t="shared" ca="1" si="12"/>
        <v>0</v>
      </c>
      <c r="AX12" s="361">
        <f t="shared" ca="1" si="12"/>
        <v>0</v>
      </c>
      <c r="AY12" s="361">
        <f t="shared" ca="1" si="12"/>
        <v>0</v>
      </c>
      <c r="AZ12" s="361">
        <f t="shared" ca="1" si="12"/>
        <v>0</v>
      </c>
      <c r="BA12" s="361">
        <f t="shared" ca="1" si="12"/>
        <v>0</v>
      </c>
      <c r="BB12" s="361">
        <f t="shared" ca="1" si="12"/>
        <v>0</v>
      </c>
      <c r="BC12" s="361">
        <f t="shared" ca="1" si="12"/>
        <v>0</v>
      </c>
      <c r="BD12" s="361">
        <f t="shared" ca="1" si="12"/>
        <v>0</v>
      </c>
      <c r="BE12" s="361">
        <f t="shared" ca="1" si="12"/>
        <v>0</v>
      </c>
      <c r="BF12" s="361">
        <f t="shared" ca="1" si="12"/>
        <v>0</v>
      </c>
      <c r="BG12" s="361">
        <f t="shared" ca="1" si="12"/>
        <v>0</v>
      </c>
      <c r="BH12" s="361">
        <f t="shared" ca="1" si="12"/>
        <v>0</v>
      </c>
      <c r="BI12" s="361">
        <f t="shared" ca="1" si="12"/>
        <v>0</v>
      </c>
      <c r="BJ12" s="361">
        <f t="shared" ca="1" si="12"/>
        <v>0</v>
      </c>
      <c r="BK12" s="361">
        <f t="shared" ca="1" si="12"/>
        <v>0</v>
      </c>
      <c r="BL12" s="361">
        <f t="shared" ca="1" si="12"/>
        <v>0</v>
      </c>
      <c r="BM12" s="361">
        <f t="shared" ca="1" si="12"/>
        <v>0</v>
      </c>
      <c r="BN12" s="361">
        <f t="shared" ca="1" si="12"/>
        <v>0</v>
      </c>
      <c r="BO12" s="361">
        <f t="shared" ca="1" si="12"/>
        <v>0</v>
      </c>
      <c r="BP12" s="361">
        <f t="shared" ca="1" si="12"/>
        <v>0</v>
      </c>
      <c r="BQ12" s="361">
        <f t="shared" ca="1" si="12"/>
        <v>0</v>
      </c>
      <c r="BR12" s="361">
        <f t="shared" ca="1" si="12"/>
        <v>0</v>
      </c>
      <c r="BS12" s="361">
        <f t="shared" ref="BS12:DV12" ca="1" si="13">BS33</f>
        <v>0</v>
      </c>
      <c r="BT12" s="361">
        <f t="shared" ca="1" si="13"/>
        <v>0</v>
      </c>
      <c r="BU12" s="361">
        <f t="shared" ca="1" si="13"/>
        <v>0</v>
      </c>
      <c r="BV12" s="361">
        <f t="shared" ca="1" si="13"/>
        <v>0</v>
      </c>
      <c r="BW12" s="361">
        <f t="shared" ca="1" si="13"/>
        <v>0</v>
      </c>
      <c r="BX12" s="361">
        <f t="shared" ca="1" si="13"/>
        <v>0</v>
      </c>
      <c r="BY12" s="361">
        <f t="shared" ca="1" si="13"/>
        <v>0</v>
      </c>
      <c r="BZ12" s="361">
        <f t="shared" ca="1" si="13"/>
        <v>0</v>
      </c>
      <c r="CA12" s="361">
        <f t="shared" ca="1" si="13"/>
        <v>0</v>
      </c>
      <c r="CB12" s="361">
        <f t="shared" ca="1" si="13"/>
        <v>0</v>
      </c>
      <c r="CC12" s="361">
        <f t="shared" ca="1" si="13"/>
        <v>0</v>
      </c>
      <c r="CD12" s="361">
        <f t="shared" ca="1" si="13"/>
        <v>0</v>
      </c>
      <c r="CE12" s="361">
        <f t="shared" ca="1" si="13"/>
        <v>0</v>
      </c>
      <c r="CF12" s="361">
        <f t="shared" ca="1" si="13"/>
        <v>0</v>
      </c>
      <c r="CG12" s="361">
        <f t="shared" ca="1" si="13"/>
        <v>0</v>
      </c>
      <c r="CH12" s="361">
        <f t="shared" ca="1" si="13"/>
        <v>0</v>
      </c>
      <c r="CI12" s="361">
        <f t="shared" ca="1" si="13"/>
        <v>0</v>
      </c>
      <c r="CJ12" s="361">
        <f t="shared" ca="1" si="13"/>
        <v>0</v>
      </c>
      <c r="CK12" s="361">
        <f t="shared" ca="1" si="13"/>
        <v>0</v>
      </c>
      <c r="CL12" s="361">
        <f t="shared" ca="1" si="13"/>
        <v>0</v>
      </c>
      <c r="CM12" s="361">
        <f t="shared" ca="1" si="13"/>
        <v>0</v>
      </c>
      <c r="CN12" s="361">
        <f t="shared" ca="1" si="13"/>
        <v>0</v>
      </c>
      <c r="CO12" s="361">
        <f t="shared" ca="1" si="13"/>
        <v>0</v>
      </c>
      <c r="CP12" s="361">
        <f t="shared" ca="1" si="13"/>
        <v>0</v>
      </c>
      <c r="CQ12" s="361">
        <f t="shared" ca="1" si="13"/>
        <v>0</v>
      </c>
      <c r="CR12" s="361">
        <f t="shared" ca="1" si="13"/>
        <v>0</v>
      </c>
      <c r="CS12" s="361">
        <f t="shared" ca="1" si="13"/>
        <v>0</v>
      </c>
      <c r="CT12" s="361">
        <f t="shared" ca="1" si="13"/>
        <v>0</v>
      </c>
      <c r="CU12" s="361">
        <f t="shared" ca="1" si="13"/>
        <v>0</v>
      </c>
      <c r="CV12" s="361">
        <f t="shared" ca="1" si="13"/>
        <v>0</v>
      </c>
      <c r="CW12" s="361">
        <f t="shared" ca="1" si="13"/>
        <v>0</v>
      </c>
      <c r="CX12" s="361">
        <f t="shared" ca="1" si="13"/>
        <v>0</v>
      </c>
      <c r="CY12" s="361">
        <f t="shared" ca="1" si="13"/>
        <v>0</v>
      </c>
      <c r="CZ12" s="361">
        <f t="shared" ca="1" si="13"/>
        <v>0</v>
      </c>
      <c r="DA12" s="361">
        <f t="shared" ca="1" si="13"/>
        <v>0</v>
      </c>
      <c r="DB12" s="361">
        <f t="shared" ca="1" si="13"/>
        <v>0</v>
      </c>
      <c r="DC12" s="361">
        <f t="shared" ca="1" si="13"/>
        <v>0</v>
      </c>
      <c r="DD12" s="361">
        <f t="shared" ca="1" si="13"/>
        <v>0</v>
      </c>
      <c r="DE12" s="361">
        <f t="shared" ca="1" si="13"/>
        <v>0</v>
      </c>
      <c r="DF12" s="361">
        <f t="shared" ca="1" si="13"/>
        <v>0</v>
      </c>
      <c r="DG12" s="361">
        <f t="shared" ca="1" si="13"/>
        <v>0</v>
      </c>
      <c r="DH12" s="361">
        <f t="shared" ca="1" si="13"/>
        <v>0</v>
      </c>
      <c r="DI12" s="361">
        <f t="shared" ca="1" si="13"/>
        <v>0</v>
      </c>
      <c r="DJ12" s="361">
        <f t="shared" ca="1" si="13"/>
        <v>0</v>
      </c>
      <c r="DK12" s="361">
        <f t="shared" ca="1" si="13"/>
        <v>0</v>
      </c>
      <c r="DL12" s="361">
        <f t="shared" ca="1" si="13"/>
        <v>0</v>
      </c>
      <c r="DM12" s="361">
        <f t="shared" ca="1" si="13"/>
        <v>0</v>
      </c>
      <c r="DN12" s="361">
        <f t="shared" ca="1" si="13"/>
        <v>0</v>
      </c>
      <c r="DO12" s="361">
        <f t="shared" ca="1" si="13"/>
        <v>0</v>
      </c>
      <c r="DP12" s="361">
        <f t="shared" ca="1" si="13"/>
        <v>0</v>
      </c>
      <c r="DQ12" s="361">
        <f t="shared" ca="1" si="13"/>
        <v>0</v>
      </c>
      <c r="DR12" s="361">
        <f t="shared" ca="1" si="13"/>
        <v>0</v>
      </c>
      <c r="DS12" s="361">
        <f t="shared" ca="1" si="13"/>
        <v>0</v>
      </c>
      <c r="DT12" s="361">
        <f t="shared" ca="1" si="13"/>
        <v>0</v>
      </c>
      <c r="DU12" s="361">
        <f t="shared" ca="1" si="13"/>
        <v>0</v>
      </c>
      <c r="DV12" s="361">
        <f t="shared" ca="1" si="13"/>
        <v>0</v>
      </c>
    </row>
    <row r="13" spans="1:126" ht="15.75" customHeight="1">
      <c r="A13" s="59"/>
      <c r="B13" s="64" t="s">
        <v>618</v>
      </c>
      <c r="C13" s="1151"/>
      <c r="D13" s="222">
        <f t="shared" ref="D13:D15" ca="1" si="14">SUM(F13:DV13)</f>
        <v>291835.82028624858</v>
      </c>
      <c r="E13" s="1151"/>
      <c r="F13" s="361">
        <f ca="1">F37</f>
        <v>0</v>
      </c>
      <c r="G13" s="361">
        <f t="shared" ref="G13:BR13" ca="1" si="15">G37</f>
        <v>0</v>
      </c>
      <c r="H13" s="361">
        <f t="shared" ca="1" si="15"/>
        <v>0</v>
      </c>
      <c r="I13" s="361">
        <f t="shared" ca="1" si="15"/>
        <v>0</v>
      </c>
      <c r="J13" s="361">
        <f t="shared" ca="1" si="15"/>
        <v>0</v>
      </c>
      <c r="K13" s="361">
        <f t="shared" ca="1" si="15"/>
        <v>2789.0792868461044</v>
      </c>
      <c r="L13" s="361">
        <f t="shared" ca="1" si="15"/>
        <v>8204.8048463499217</v>
      </c>
      <c r="M13" s="361">
        <f t="shared" ca="1" si="15"/>
        <v>13294.705635169968</v>
      </c>
      <c r="N13" s="361">
        <f t="shared" ca="1" si="15"/>
        <v>18255.619243170986</v>
      </c>
      <c r="O13" s="361">
        <f t="shared" ca="1" si="15"/>
        <v>23501.415890749879</v>
      </c>
      <c r="P13" s="361">
        <f t="shared" ca="1" si="15"/>
        <v>28249.255552690469</v>
      </c>
      <c r="Q13" s="361">
        <f t="shared" ca="1" si="15"/>
        <v>33021.539713014434</v>
      </c>
      <c r="R13" s="361">
        <f t="shared" ca="1" si="15"/>
        <v>38173.913339240229</v>
      </c>
      <c r="S13" s="361">
        <f t="shared" ca="1" si="15"/>
        <v>43074.625649224661</v>
      </c>
      <c r="T13" s="361">
        <f t="shared" ca="1" si="15"/>
        <v>46392.402613125087</v>
      </c>
      <c r="U13" s="361">
        <f t="shared" ca="1" si="15"/>
        <v>27807.082105851227</v>
      </c>
      <c r="V13" s="361">
        <f t="shared" ca="1" si="15"/>
        <v>9071.3859031850225</v>
      </c>
      <c r="W13" s="361">
        <f t="shared" ca="1" si="15"/>
        <v>0</v>
      </c>
      <c r="X13" s="361">
        <f t="shared" ca="1" si="15"/>
        <v>0</v>
      </c>
      <c r="Y13" s="361">
        <f t="shared" ca="1" si="15"/>
        <v>0</v>
      </c>
      <c r="Z13" s="361">
        <f t="shared" ca="1" si="15"/>
        <v>0</v>
      </c>
      <c r="AA13" s="361">
        <f t="shared" ca="1" si="15"/>
        <v>0</v>
      </c>
      <c r="AB13" s="361">
        <f t="shared" ca="1" si="15"/>
        <v>0</v>
      </c>
      <c r="AC13" s="361">
        <f t="shared" ca="1" si="15"/>
        <v>0</v>
      </c>
      <c r="AD13" s="361">
        <f t="shared" ca="1" si="15"/>
        <v>0</v>
      </c>
      <c r="AE13" s="361">
        <f t="shared" ca="1" si="15"/>
        <v>0</v>
      </c>
      <c r="AF13" s="361">
        <f t="shared" ca="1" si="15"/>
        <v>0</v>
      </c>
      <c r="AG13" s="361">
        <f t="shared" ca="1" si="15"/>
        <v>0</v>
      </c>
      <c r="AH13" s="361">
        <f t="shared" ca="1" si="15"/>
        <v>0</v>
      </c>
      <c r="AI13" s="361">
        <f t="shared" ca="1" si="15"/>
        <v>0</v>
      </c>
      <c r="AJ13" s="361">
        <f t="shared" ca="1" si="15"/>
        <v>0</v>
      </c>
      <c r="AK13" s="361">
        <f t="shared" ca="1" si="15"/>
        <v>0</v>
      </c>
      <c r="AL13" s="361">
        <f t="shared" ca="1" si="15"/>
        <v>0</v>
      </c>
      <c r="AM13" s="361">
        <f t="shared" ca="1" si="15"/>
        <v>0</v>
      </c>
      <c r="AN13" s="361">
        <f t="shared" ca="1" si="15"/>
        <v>0</v>
      </c>
      <c r="AO13" s="361">
        <f t="shared" ca="1" si="15"/>
        <v>0</v>
      </c>
      <c r="AP13" s="361">
        <f t="shared" ca="1" si="15"/>
        <v>0</v>
      </c>
      <c r="AQ13" s="361">
        <f t="shared" ca="1" si="15"/>
        <v>0</v>
      </c>
      <c r="AR13" s="361">
        <f t="shared" ca="1" si="15"/>
        <v>0</v>
      </c>
      <c r="AS13" s="361">
        <f t="shared" ca="1" si="15"/>
        <v>0</v>
      </c>
      <c r="AT13" s="361">
        <f t="shared" ca="1" si="15"/>
        <v>0</v>
      </c>
      <c r="AU13" s="361">
        <f t="shared" ca="1" si="15"/>
        <v>0</v>
      </c>
      <c r="AV13" s="361">
        <f t="shared" ca="1" si="15"/>
        <v>0</v>
      </c>
      <c r="AW13" s="361">
        <f t="shared" ca="1" si="15"/>
        <v>0</v>
      </c>
      <c r="AX13" s="361">
        <f t="shared" ca="1" si="15"/>
        <v>0</v>
      </c>
      <c r="AY13" s="361">
        <f t="shared" ca="1" si="15"/>
        <v>0</v>
      </c>
      <c r="AZ13" s="361">
        <f t="shared" ca="1" si="15"/>
        <v>0</v>
      </c>
      <c r="BA13" s="361">
        <f t="shared" ca="1" si="15"/>
        <v>0</v>
      </c>
      <c r="BB13" s="361">
        <f t="shared" ca="1" si="15"/>
        <v>0</v>
      </c>
      <c r="BC13" s="361">
        <f t="shared" ca="1" si="15"/>
        <v>0</v>
      </c>
      <c r="BD13" s="361">
        <f t="shared" ca="1" si="15"/>
        <v>0</v>
      </c>
      <c r="BE13" s="361">
        <f t="shared" ca="1" si="15"/>
        <v>0</v>
      </c>
      <c r="BF13" s="361">
        <f t="shared" ca="1" si="15"/>
        <v>0</v>
      </c>
      <c r="BG13" s="361">
        <f t="shared" ca="1" si="15"/>
        <v>0</v>
      </c>
      <c r="BH13" s="361">
        <f t="shared" ca="1" si="15"/>
        <v>0</v>
      </c>
      <c r="BI13" s="361">
        <f t="shared" ca="1" si="15"/>
        <v>0</v>
      </c>
      <c r="BJ13" s="361">
        <f t="shared" ca="1" si="15"/>
        <v>0</v>
      </c>
      <c r="BK13" s="361">
        <f t="shared" ca="1" si="15"/>
        <v>0</v>
      </c>
      <c r="BL13" s="361">
        <f t="shared" ca="1" si="15"/>
        <v>0</v>
      </c>
      <c r="BM13" s="361">
        <f t="shared" ca="1" si="15"/>
        <v>0</v>
      </c>
      <c r="BN13" s="361">
        <f t="shared" ca="1" si="15"/>
        <v>0</v>
      </c>
      <c r="BO13" s="361">
        <f t="shared" ca="1" si="15"/>
        <v>0</v>
      </c>
      <c r="BP13" s="361">
        <f t="shared" ca="1" si="15"/>
        <v>0</v>
      </c>
      <c r="BQ13" s="361">
        <f t="shared" ca="1" si="15"/>
        <v>0</v>
      </c>
      <c r="BR13" s="361">
        <f t="shared" ca="1" si="15"/>
        <v>0</v>
      </c>
      <c r="BS13" s="361">
        <f t="shared" ref="BS13:DV13" ca="1" si="16">BS37</f>
        <v>0</v>
      </c>
      <c r="BT13" s="361">
        <f t="shared" ca="1" si="16"/>
        <v>0</v>
      </c>
      <c r="BU13" s="361">
        <f t="shared" ca="1" si="16"/>
        <v>0</v>
      </c>
      <c r="BV13" s="361">
        <f t="shared" ca="1" si="16"/>
        <v>0</v>
      </c>
      <c r="BW13" s="361">
        <f t="shared" ca="1" si="16"/>
        <v>0</v>
      </c>
      <c r="BX13" s="361">
        <f t="shared" ca="1" si="16"/>
        <v>0</v>
      </c>
      <c r="BY13" s="361">
        <f t="shared" ca="1" si="16"/>
        <v>0</v>
      </c>
      <c r="BZ13" s="361">
        <f t="shared" ca="1" si="16"/>
        <v>0</v>
      </c>
      <c r="CA13" s="361">
        <f t="shared" ca="1" si="16"/>
        <v>0</v>
      </c>
      <c r="CB13" s="361">
        <f t="shared" ca="1" si="16"/>
        <v>0</v>
      </c>
      <c r="CC13" s="361">
        <f t="shared" ca="1" si="16"/>
        <v>0</v>
      </c>
      <c r="CD13" s="361">
        <f t="shared" ca="1" si="16"/>
        <v>0</v>
      </c>
      <c r="CE13" s="361">
        <f t="shared" ca="1" si="16"/>
        <v>0</v>
      </c>
      <c r="CF13" s="361">
        <f t="shared" ca="1" si="16"/>
        <v>0</v>
      </c>
      <c r="CG13" s="361">
        <f t="shared" ca="1" si="16"/>
        <v>0</v>
      </c>
      <c r="CH13" s="361">
        <f t="shared" ca="1" si="16"/>
        <v>0</v>
      </c>
      <c r="CI13" s="361">
        <f t="shared" ca="1" si="16"/>
        <v>0</v>
      </c>
      <c r="CJ13" s="361">
        <f t="shared" ca="1" si="16"/>
        <v>0</v>
      </c>
      <c r="CK13" s="361">
        <f t="shared" ca="1" si="16"/>
        <v>0</v>
      </c>
      <c r="CL13" s="361">
        <f t="shared" ca="1" si="16"/>
        <v>0</v>
      </c>
      <c r="CM13" s="361">
        <f t="shared" ca="1" si="16"/>
        <v>0</v>
      </c>
      <c r="CN13" s="361">
        <f t="shared" ca="1" si="16"/>
        <v>0</v>
      </c>
      <c r="CO13" s="361">
        <f t="shared" ca="1" si="16"/>
        <v>0</v>
      </c>
      <c r="CP13" s="361">
        <f t="shared" ca="1" si="16"/>
        <v>0</v>
      </c>
      <c r="CQ13" s="361">
        <f t="shared" ca="1" si="16"/>
        <v>0</v>
      </c>
      <c r="CR13" s="361">
        <f t="shared" ca="1" si="16"/>
        <v>0</v>
      </c>
      <c r="CS13" s="361">
        <f t="shared" ca="1" si="16"/>
        <v>0</v>
      </c>
      <c r="CT13" s="361">
        <f t="shared" ca="1" si="16"/>
        <v>0</v>
      </c>
      <c r="CU13" s="361">
        <f t="shared" ca="1" si="16"/>
        <v>0</v>
      </c>
      <c r="CV13" s="361">
        <f t="shared" ca="1" si="16"/>
        <v>0</v>
      </c>
      <c r="CW13" s="361">
        <f t="shared" ca="1" si="16"/>
        <v>0</v>
      </c>
      <c r="CX13" s="361">
        <f t="shared" ca="1" si="16"/>
        <v>0</v>
      </c>
      <c r="CY13" s="361">
        <f t="shared" ca="1" si="16"/>
        <v>0</v>
      </c>
      <c r="CZ13" s="361">
        <f t="shared" ca="1" si="16"/>
        <v>0</v>
      </c>
      <c r="DA13" s="361">
        <f t="shared" ca="1" si="16"/>
        <v>0</v>
      </c>
      <c r="DB13" s="361">
        <f t="shared" ca="1" si="16"/>
        <v>0</v>
      </c>
      <c r="DC13" s="361">
        <f t="shared" ca="1" si="16"/>
        <v>0</v>
      </c>
      <c r="DD13" s="361">
        <f t="shared" ca="1" si="16"/>
        <v>0</v>
      </c>
      <c r="DE13" s="361">
        <f t="shared" ca="1" si="16"/>
        <v>0</v>
      </c>
      <c r="DF13" s="361">
        <f t="shared" ca="1" si="16"/>
        <v>0</v>
      </c>
      <c r="DG13" s="361">
        <f t="shared" ca="1" si="16"/>
        <v>0</v>
      </c>
      <c r="DH13" s="361">
        <f t="shared" ca="1" si="16"/>
        <v>0</v>
      </c>
      <c r="DI13" s="361">
        <f t="shared" ca="1" si="16"/>
        <v>0</v>
      </c>
      <c r="DJ13" s="361">
        <f t="shared" ca="1" si="16"/>
        <v>0</v>
      </c>
      <c r="DK13" s="361">
        <f t="shared" ca="1" si="16"/>
        <v>0</v>
      </c>
      <c r="DL13" s="361">
        <f t="shared" ca="1" si="16"/>
        <v>0</v>
      </c>
      <c r="DM13" s="361">
        <f t="shared" ca="1" si="16"/>
        <v>0</v>
      </c>
      <c r="DN13" s="361">
        <f t="shared" ca="1" si="16"/>
        <v>0</v>
      </c>
      <c r="DO13" s="361">
        <f t="shared" ca="1" si="16"/>
        <v>0</v>
      </c>
      <c r="DP13" s="361">
        <f t="shared" ca="1" si="16"/>
        <v>0</v>
      </c>
      <c r="DQ13" s="361">
        <f t="shared" ca="1" si="16"/>
        <v>0</v>
      </c>
      <c r="DR13" s="361">
        <f t="shared" ca="1" si="16"/>
        <v>0</v>
      </c>
      <c r="DS13" s="361">
        <f t="shared" ca="1" si="16"/>
        <v>0</v>
      </c>
      <c r="DT13" s="361">
        <f t="shared" ca="1" si="16"/>
        <v>0</v>
      </c>
      <c r="DU13" s="361">
        <f t="shared" ca="1" si="16"/>
        <v>0</v>
      </c>
      <c r="DV13" s="361">
        <f t="shared" ca="1" si="16"/>
        <v>0</v>
      </c>
    </row>
    <row r="14" spans="1:126" ht="15.75" customHeight="1">
      <c r="A14" s="59"/>
      <c r="B14" s="64" t="s">
        <v>1474</v>
      </c>
      <c r="C14" s="1151"/>
      <c r="D14" s="222">
        <f t="shared" ca="1" si="14"/>
        <v>3274281.298233279</v>
      </c>
      <c r="E14" s="1151"/>
      <c r="F14" s="361">
        <f ca="1">F41</f>
        <v>0</v>
      </c>
      <c r="G14" s="361">
        <f t="shared" ref="G14:BR14" ca="1" si="17">G41</f>
        <v>0</v>
      </c>
      <c r="H14" s="361">
        <f t="shared" ca="1" si="17"/>
        <v>0</v>
      </c>
      <c r="I14" s="361">
        <f t="shared" ca="1" si="17"/>
        <v>0</v>
      </c>
      <c r="J14" s="361">
        <f t="shared" ca="1" si="17"/>
        <v>0</v>
      </c>
      <c r="K14" s="361">
        <f t="shared" ca="1" si="17"/>
        <v>8367.2378605383128</v>
      </c>
      <c r="L14" s="361">
        <f t="shared" ca="1" si="17"/>
        <v>24614.414539049765</v>
      </c>
      <c r="M14" s="361">
        <f t="shared" ca="1" si="17"/>
        <v>39884.116905509902</v>
      </c>
      <c r="N14" s="361">
        <f t="shared" ca="1" si="17"/>
        <v>18255.619243170986</v>
      </c>
      <c r="O14" s="361">
        <f t="shared" ca="1" si="17"/>
        <v>23501.415890749879</v>
      </c>
      <c r="P14" s="361">
        <f t="shared" ca="1" si="17"/>
        <v>28249.255552690469</v>
      </c>
      <c r="Q14" s="361">
        <f t="shared" ca="1" si="17"/>
        <v>33021.539713014434</v>
      </c>
      <c r="R14" s="361">
        <f t="shared" ca="1" si="17"/>
        <v>38173.913339240229</v>
      </c>
      <c r="S14" s="361">
        <f t="shared" ca="1" si="17"/>
        <v>43074.625649224661</v>
      </c>
      <c r="T14" s="361">
        <f t="shared" ca="1" si="17"/>
        <v>46468.730087377786</v>
      </c>
      <c r="U14" s="361">
        <f t="shared" ca="1" si="17"/>
        <v>50052.634112895204</v>
      </c>
      <c r="V14" s="361">
        <f t="shared" ca="1" si="17"/>
        <v>53573.008766526844</v>
      </c>
      <c r="W14" s="361">
        <f t="shared" ca="1" si="17"/>
        <v>47211.333353711481</v>
      </c>
      <c r="X14" s="361">
        <f t="shared" ca="1" si="17"/>
        <v>31711.682358303806</v>
      </c>
      <c r="Y14" s="361">
        <f t="shared" ca="1" si="17"/>
        <v>16223.903674250425</v>
      </c>
      <c r="Z14" s="361">
        <f t="shared" ca="1" si="17"/>
        <v>0</v>
      </c>
      <c r="AA14" s="361">
        <f t="shared" ca="1" si="17"/>
        <v>0</v>
      </c>
      <c r="AB14" s="361">
        <f t="shared" ca="1" si="17"/>
        <v>0</v>
      </c>
      <c r="AC14" s="361">
        <f t="shared" ca="1" si="17"/>
        <v>0</v>
      </c>
      <c r="AD14" s="361">
        <f t="shared" ca="1" si="17"/>
        <v>0</v>
      </c>
      <c r="AE14" s="361">
        <f t="shared" ca="1" si="17"/>
        <v>0</v>
      </c>
      <c r="AF14" s="361">
        <f t="shared" ca="1" si="17"/>
        <v>0</v>
      </c>
      <c r="AG14" s="361">
        <f t="shared" ca="1" si="17"/>
        <v>0</v>
      </c>
      <c r="AH14" s="361">
        <f t="shared" ca="1" si="17"/>
        <v>0</v>
      </c>
      <c r="AI14" s="361">
        <f t="shared" ca="1" si="17"/>
        <v>0</v>
      </c>
      <c r="AJ14" s="361">
        <f t="shared" ca="1" si="17"/>
        <v>17663.780459835223</v>
      </c>
      <c r="AK14" s="361">
        <f t="shared" ca="1" si="17"/>
        <v>17832.403675587469</v>
      </c>
      <c r="AL14" s="361">
        <f t="shared" ca="1" si="17"/>
        <v>17970.852738559392</v>
      </c>
      <c r="AM14" s="361">
        <f t="shared" ca="1" si="17"/>
        <v>18174.965226025932</v>
      </c>
      <c r="AN14" s="361">
        <f t="shared" ca="1" si="17"/>
        <v>18351.718118967663</v>
      </c>
      <c r="AO14" s="361">
        <f t="shared" ca="1" si="17"/>
        <v>18496.411260785913</v>
      </c>
      <c r="AP14" s="361">
        <f t="shared" ca="1" si="17"/>
        <v>18680.139283119497</v>
      </c>
      <c r="AQ14" s="361">
        <f t="shared" ca="1" si="17"/>
        <v>38656.761197199186</v>
      </c>
      <c r="AR14" s="361">
        <f t="shared" ca="1" si="17"/>
        <v>38650.587430831642</v>
      </c>
      <c r="AS14" s="361">
        <f t="shared" ca="1" si="17"/>
        <v>38608.968036706094</v>
      </c>
      <c r="AT14" s="361">
        <f t="shared" ca="1" si="17"/>
        <v>38583.909014493853</v>
      </c>
      <c r="AU14" s="361">
        <f t="shared" ca="1" si="17"/>
        <v>38527.564066210689</v>
      </c>
      <c r="AV14" s="361">
        <f t="shared" ca="1" si="17"/>
        <v>38521.242045091931</v>
      </c>
      <c r="AW14" s="361">
        <f t="shared" ca="1" si="17"/>
        <v>38510.280790177072</v>
      </c>
      <c r="AX14" s="361">
        <f t="shared" ca="1" si="17"/>
        <v>38465.059087177549</v>
      </c>
      <c r="AY14" s="361">
        <f t="shared" ca="1" si="17"/>
        <v>38462.318376037932</v>
      </c>
      <c r="AZ14" s="361">
        <f t="shared" ca="1" si="17"/>
        <v>38440.408483450898</v>
      </c>
      <c r="BA14" s="361">
        <f t="shared" ca="1" si="17"/>
        <v>38439.006155690324</v>
      </c>
      <c r="BB14" s="361">
        <f t="shared" ca="1" si="17"/>
        <v>38436.487157669995</v>
      </c>
      <c r="BC14" s="361">
        <f t="shared" ca="1" si="17"/>
        <v>38389.456186002863</v>
      </c>
      <c r="BD14" s="361">
        <f t="shared" ca="1" si="17"/>
        <v>38400.162724795824</v>
      </c>
      <c r="BE14" s="361">
        <f t="shared" ca="1" si="17"/>
        <v>38371.447177520095</v>
      </c>
      <c r="BF14" s="361">
        <f t="shared" ca="1" si="17"/>
        <v>38373.376595480731</v>
      </c>
      <c r="BG14" s="361">
        <f t="shared" ca="1" si="17"/>
        <v>38364.51888588407</v>
      </c>
      <c r="BH14" s="361">
        <f t="shared" ca="1" si="17"/>
        <v>38390.590673880535</v>
      </c>
      <c r="BI14" s="361">
        <f t="shared" ca="1" si="17"/>
        <v>38415.385804466132</v>
      </c>
      <c r="BJ14" s="361">
        <f t="shared" ca="1" si="17"/>
        <v>38486.175716788028</v>
      </c>
      <c r="BK14" s="361">
        <f t="shared" ca="1" si="17"/>
        <v>38551.594078408365</v>
      </c>
      <c r="BL14" s="361">
        <f t="shared" ca="1" si="17"/>
        <v>38559.265394680857</v>
      </c>
      <c r="BM14" s="361">
        <f t="shared" ca="1" si="17"/>
        <v>38620.930153843365</v>
      </c>
      <c r="BN14" s="361">
        <f t="shared" ca="1" si="17"/>
        <v>38650.920565841589</v>
      </c>
      <c r="BO14" s="361">
        <f t="shared" ca="1" si="17"/>
        <v>39248.57699866913</v>
      </c>
      <c r="BP14" s="361">
        <f t="shared" ca="1" si="17"/>
        <v>39858.353265462603</v>
      </c>
      <c r="BQ14" s="361">
        <f t="shared" ca="1" si="17"/>
        <v>40415.631354887693</v>
      </c>
      <c r="BR14" s="361">
        <f t="shared" ca="1" si="17"/>
        <v>40993.642720015268</v>
      </c>
      <c r="BS14" s="361">
        <f t="shared" ref="BS14:DV14" ca="1" si="18">BS41</f>
        <v>41585.34368201984</v>
      </c>
      <c r="BT14" s="361">
        <f t="shared" ca="1" si="18"/>
        <v>42155.660763132691</v>
      </c>
      <c r="BU14" s="361">
        <f t="shared" ca="1" si="18"/>
        <v>42666.082395542748</v>
      </c>
      <c r="BV14" s="361">
        <f t="shared" ca="1" si="18"/>
        <v>43222.721453511811</v>
      </c>
      <c r="BW14" s="361">
        <f t="shared" ca="1" si="18"/>
        <v>43760.43446478105</v>
      </c>
      <c r="BX14" s="361">
        <f t="shared" ca="1" si="18"/>
        <v>44256.393240910518</v>
      </c>
      <c r="BY14" s="361">
        <f t="shared" ca="1" si="18"/>
        <v>44768.362320184489</v>
      </c>
      <c r="BZ14" s="361">
        <f t="shared" ca="1" si="18"/>
        <v>45258.760812503795</v>
      </c>
      <c r="CA14" s="361">
        <f t="shared" ca="1" si="18"/>
        <v>45775.04468421622</v>
      </c>
      <c r="CB14" s="361">
        <f t="shared" ca="1" si="18"/>
        <v>46259.604033652751</v>
      </c>
      <c r="CC14" s="361">
        <f t="shared" ca="1" si="18"/>
        <v>46678.227162237759</v>
      </c>
      <c r="CD14" s="361">
        <f t="shared" ca="1" si="18"/>
        <v>47161.424164930926</v>
      </c>
      <c r="CE14" s="361">
        <f t="shared" ca="1" si="18"/>
        <v>47600.688377713115</v>
      </c>
      <c r="CF14" s="361">
        <f t="shared" ca="1" si="18"/>
        <v>48013.678349550464</v>
      </c>
      <c r="CG14" s="361">
        <f t="shared" ca="1" si="18"/>
        <v>48466.521573679056</v>
      </c>
      <c r="CH14" s="361">
        <f t="shared" ca="1" si="18"/>
        <v>48884.864749159475</v>
      </c>
      <c r="CI14" s="361">
        <f t="shared" ca="1" si="18"/>
        <v>49256.777968583148</v>
      </c>
      <c r="CJ14" s="361">
        <f t="shared" ca="1" si="18"/>
        <v>49655.138876126948</v>
      </c>
      <c r="CK14" s="361">
        <f t="shared" ca="1" si="18"/>
        <v>50049.63474837254</v>
      </c>
      <c r="CL14" s="361">
        <f t="shared" ca="1" si="18"/>
        <v>50419.044952408629</v>
      </c>
      <c r="CM14" s="361">
        <f t="shared" ca="1" si="18"/>
        <v>50809.504835966974</v>
      </c>
      <c r="CN14" s="361">
        <f t="shared" ca="1" si="18"/>
        <v>51197.416067088037</v>
      </c>
      <c r="CO14" s="361">
        <f t="shared" ca="1" si="18"/>
        <v>51548.132553499105</v>
      </c>
      <c r="CP14" s="361">
        <f t="shared" ca="1" si="18"/>
        <v>51944.656184740554</v>
      </c>
      <c r="CQ14" s="361">
        <f t="shared" ca="1" si="18"/>
        <v>52313.540584504153</v>
      </c>
      <c r="CR14" s="361">
        <f t="shared" ca="1" si="18"/>
        <v>52681.976599758797</v>
      </c>
      <c r="CS14" s="361">
        <f t="shared" ca="1" si="18"/>
        <v>53070.237415001102</v>
      </c>
      <c r="CT14" s="361">
        <f t="shared" ca="1" si="18"/>
        <v>53443.816164907767</v>
      </c>
      <c r="CU14" s="361">
        <f t="shared" ca="1" si="18"/>
        <v>53829.012572759573</v>
      </c>
      <c r="CV14" s="361">
        <f t="shared" ca="1" si="18"/>
        <v>54184.575569529887</v>
      </c>
      <c r="CW14" s="361">
        <f t="shared" ca="1" si="18"/>
        <v>54520.512805365797</v>
      </c>
      <c r="CX14" s="361">
        <f t="shared" ca="1" si="18"/>
        <v>54897.11515516002</v>
      </c>
      <c r="CY14" s="361">
        <f t="shared" ca="1" si="18"/>
        <v>0</v>
      </c>
      <c r="CZ14" s="361">
        <f t="shared" ca="1" si="18"/>
        <v>0</v>
      </c>
      <c r="DA14" s="361">
        <f t="shared" ca="1" si="18"/>
        <v>0</v>
      </c>
      <c r="DB14" s="361">
        <f t="shared" ca="1" si="18"/>
        <v>0</v>
      </c>
      <c r="DC14" s="361">
        <f t="shared" ca="1" si="18"/>
        <v>0</v>
      </c>
      <c r="DD14" s="361">
        <f t="shared" ca="1" si="18"/>
        <v>0</v>
      </c>
      <c r="DE14" s="361">
        <f t="shared" ca="1" si="18"/>
        <v>0</v>
      </c>
      <c r="DF14" s="361">
        <f t="shared" ca="1" si="18"/>
        <v>0</v>
      </c>
      <c r="DG14" s="361">
        <f t="shared" ca="1" si="18"/>
        <v>0</v>
      </c>
      <c r="DH14" s="361">
        <f t="shared" ca="1" si="18"/>
        <v>0</v>
      </c>
      <c r="DI14" s="361">
        <f t="shared" ca="1" si="18"/>
        <v>0</v>
      </c>
      <c r="DJ14" s="361">
        <f t="shared" ca="1" si="18"/>
        <v>0</v>
      </c>
      <c r="DK14" s="361">
        <f t="shared" ca="1" si="18"/>
        <v>0</v>
      </c>
      <c r="DL14" s="361">
        <f t="shared" ca="1" si="18"/>
        <v>0</v>
      </c>
      <c r="DM14" s="361">
        <f t="shared" ca="1" si="18"/>
        <v>0</v>
      </c>
      <c r="DN14" s="361">
        <f t="shared" ca="1" si="18"/>
        <v>0</v>
      </c>
      <c r="DO14" s="361">
        <f t="shared" ca="1" si="18"/>
        <v>0</v>
      </c>
      <c r="DP14" s="361">
        <f t="shared" ca="1" si="18"/>
        <v>0</v>
      </c>
      <c r="DQ14" s="361">
        <f t="shared" ca="1" si="18"/>
        <v>0</v>
      </c>
      <c r="DR14" s="361">
        <f t="shared" ca="1" si="18"/>
        <v>0</v>
      </c>
      <c r="DS14" s="361">
        <f t="shared" ca="1" si="18"/>
        <v>0</v>
      </c>
      <c r="DT14" s="361">
        <f t="shared" ca="1" si="18"/>
        <v>0</v>
      </c>
      <c r="DU14" s="361">
        <f t="shared" ca="1" si="18"/>
        <v>0</v>
      </c>
      <c r="DV14" s="361">
        <f t="shared" ca="1" si="18"/>
        <v>0</v>
      </c>
    </row>
    <row r="15" spans="1:126" s="107" customFormat="1" ht="15.75" customHeight="1" thickBot="1">
      <c r="A15" s="68"/>
      <c r="B15" s="65" t="s">
        <v>57</v>
      </c>
      <c r="C15" s="1152"/>
      <c r="D15" s="722">
        <f t="shared" ca="1" si="14"/>
        <v>36916464.201852828</v>
      </c>
      <c r="E15" s="1152"/>
      <c r="F15" s="146">
        <f t="shared" ref="F15:AK15" ca="1" si="19">F11+F12+F13+F14</f>
        <v>11081719.006410254</v>
      </c>
      <c r="G15" s="146">
        <f t="shared" ca="1" si="19"/>
        <v>1081719.0064102546</v>
      </c>
      <c r="H15" s="146">
        <f t="shared" ca="1" si="19"/>
        <v>1081719.0064102546</v>
      </c>
      <c r="I15" s="146">
        <f t="shared" ca="1" si="19"/>
        <v>1081719.0064102546</v>
      </c>
      <c r="J15" s="146">
        <f t="shared" ca="1" si="19"/>
        <v>1081719.0064102546</v>
      </c>
      <c r="K15" s="146">
        <f t="shared" ca="1" si="19"/>
        <v>1092875.323557639</v>
      </c>
      <c r="L15" s="146">
        <f t="shared" ca="1" si="19"/>
        <v>1114538.2257956543</v>
      </c>
      <c r="M15" s="146">
        <f t="shared" ca="1" si="19"/>
        <v>1134897.8289509346</v>
      </c>
      <c r="N15" s="146">
        <f t="shared" ca="1" si="19"/>
        <v>1118230.2448965968</v>
      </c>
      <c r="O15" s="146">
        <f t="shared" ca="1" si="19"/>
        <v>1128721.8381917542</v>
      </c>
      <c r="P15" s="146">
        <f t="shared" ca="1" si="19"/>
        <v>1138217.5175156356</v>
      </c>
      <c r="Q15" s="146">
        <f t="shared" ca="1" si="19"/>
        <v>1147762.0858362834</v>
      </c>
      <c r="R15" s="146">
        <f t="shared" ca="1" si="19"/>
        <v>1158066.8330887351</v>
      </c>
      <c r="S15" s="146">
        <f t="shared" ca="1" si="19"/>
        <v>860149.25129844924</v>
      </c>
      <c r="T15" s="146">
        <f t="shared" ca="1" si="19"/>
        <v>866861.13270050287</v>
      </c>
      <c r="U15" s="146">
        <f t="shared" ca="1" si="19"/>
        <v>851859.7162187465</v>
      </c>
      <c r="V15" s="146">
        <f t="shared" ca="1" si="19"/>
        <v>836644.39466971182</v>
      </c>
      <c r="W15" s="146">
        <f t="shared" ca="1" si="19"/>
        <v>821211.33335371152</v>
      </c>
      <c r="X15" s="146">
        <f t="shared" ca="1" si="19"/>
        <v>805711.68235830381</v>
      </c>
      <c r="Y15" s="146">
        <f t="shared" ca="1" si="19"/>
        <v>790223.90367425047</v>
      </c>
      <c r="Z15" s="146">
        <f t="shared" ca="1" si="19"/>
        <v>774000</v>
      </c>
      <c r="AA15" s="146">
        <f t="shared" ca="1" si="19"/>
        <v>774000</v>
      </c>
      <c r="AB15" s="146">
        <f t="shared" ca="1" si="19"/>
        <v>774000</v>
      </c>
      <c r="AC15" s="146">
        <f t="shared" ca="1" si="19"/>
        <v>774000</v>
      </c>
      <c r="AD15" s="146">
        <f t="shared" ca="1" si="19"/>
        <v>774000</v>
      </c>
      <c r="AE15" s="146">
        <f t="shared" ca="1" si="19"/>
        <v>0</v>
      </c>
      <c r="AF15" s="146">
        <f t="shared" ca="1" si="19"/>
        <v>0</v>
      </c>
      <c r="AG15" s="146">
        <f t="shared" ca="1" si="19"/>
        <v>0</v>
      </c>
      <c r="AH15" s="146">
        <f t="shared" ca="1" si="19"/>
        <v>0</v>
      </c>
      <c r="AI15" s="146">
        <f t="shared" ca="1" si="19"/>
        <v>0</v>
      </c>
      <c r="AJ15" s="146">
        <f t="shared" ca="1" si="19"/>
        <v>17663.780459835223</v>
      </c>
      <c r="AK15" s="146">
        <f t="shared" ca="1" si="19"/>
        <v>17832.403675587469</v>
      </c>
      <c r="AL15" s="146">
        <f t="shared" ref="AL15:BQ15" ca="1" si="20">AL11+AL12+AL13+AL14</f>
        <v>17970.852738559392</v>
      </c>
      <c r="AM15" s="146">
        <f t="shared" ca="1" si="20"/>
        <v>18174.965226025932</v>
      </c>
      <c r="AN15" s="146">
        <f t="shared" ca="1" si="20"/>
        <v>18351.718118967663</v>
      </c>
      <c r="AO15" s="146">
        <f t="shared" ca="1" si="20"/>
        <v>18496.411260785913</v>
      </c>
      <c r="AP15" s="146">
        <f t="shared" ca="1" si="20"/>
        <v>18680.139283119497</v>
      </c>
      <c r="AQ15" s="146">
        <f t="shared" ca="1" si="20"/>
        <v>38656.761197199186</v>
      </c>
      <c r="AR15" s="146">
        <f t="shared" ca="1" si="20"/>
        <v>38650.587430831642</v>
      </c>
      <c r="AS15" s="146">
        <f t="shared" ca="1" si="20"/>
        <v>38608.968036706094</v>
      </c>
      <c r="AT15" s="146">
        <f t="shared" ca="1" si="20"/>
        <v>38583.909014493853</v>
      </c>
      <c r="AU15" s="146">
        <f t="shared" ca="1" si="20"/>
        <v>38527.564066210689</v>
      </c>
      <c r="AV15" s="146">
        <f t="shared" ca="1" si="20"/>
        <v>38521.242045091931</v>
      </c>
      <c r="AW15" s="146">
        <f t="shared" ca="1" si="20"/>
        <v>38510.280790177072</v>
      </c>
      <c r="AX15" s="146">
        <f t="shared" ca="1" si="20"/>
        <v>38465.059087177549</v>
      </c>
      <c r="AY15" s="146">
        <f t="shared" ca="1" si="20"/>
        <v>38462.318376037932</v>
      </c>
      <c r="AZ15" s="146">
        <f t="shared" ca="1" si="20"/>
        <v>38440.408483450898</v>
      </c>
      <c r="BA15" s="146">
        <f t="shared" ca="1" si="20"/>
        <v>38439.006155690324</v>
      </c>
      <c r="BB15" s="146">
        <f t="shared" ca="1" si="20"/>
        <v>38436.487157669995</v>
      </c>
      <c r="BC15" s="146">
        <f t="shared" ca="1" si="20"/>
        <v>38389.456186002863</v>
      </c>
      <c r="BD15" s="146">
        <f t="shared" ca="1" si="20"/>
        <v>38400.162724795824</v>
      </c>
      <c r="BE15" s="146">
        <f t="shared" ca="1" si="20"/>
        <v>38371.447177520095</v>
      </c>
      <c r="BF15" s="146">
        <f t="shared" ca="1" si="20"/>
        <v>38373.376595480731</v>
      </c>
      <c r="BG15" s="146">
        <f t="shared" ca="1" si="20"/>
        <v>38364.51888588407</v>
      </c>
      <c r="BH15" s="146">
        <f t="shared" ca="1" si="20"/>
        <v>38390.590673880535</v>
      </c>
      <c r="BI15" s="146">
        <f t="shared" ca="1" si="20"/>
        <v>38415.385804466132</v>
      </c>
      <c r="BJ15" s="146">
        <f t="shared" ca="1" si="20"/>
        <v>38486.175716788028</v>
      </c>
      <c r="BK15" s="146">
        <f t="shared" ca="1" si="20"/>
        <v>38551.594078408365</v>
      </c>
      <c r="BL15" s="146">
        <f t="shared" ca="1" si="20"/>
        <v>38559.265394680857</v>
      </c>
      <c r="BM15" s="146">
        <f t="shared" ca="1" si="20"/>
        <v>38620.930153843365</v>
      </c>
      <c r="BN15" s="146">
        <f t="shared" ca="1" si="20"/>
        <v>38650.920565841589</v>
      </c>
      <c r="BO15" s="146">
        <f t="shared" ca="1" si="20"/>
        <v>39248.57699866913</v>
      </c>
      <c r="BP15" s="146">
        <f t="shared" ca="1" si="20"/>
        <v>39858.353265462603</v>
      </c>
      <c r="BQ15" s="146">
        <f t="shared" ca="1" si="20"/>
        <v>40415.631354887693</v>
      </c>
      <c r="BR15" s="146">
        <f t="shared" ref="BR15:CW15" ca="1" si="21">BR11+BR12+BR13+BR14</f>
        <v>40993.642720015268</v>
      </c>
      <c r="BS15" s="146">
        <f t="shared" ca="1" si="21"/>
        <v>41585.34368201984</v>
      </c>
      <c r="BT15" s="146">
        <f t="shared" ca="1" si="21"/>
        <v>42155.660763132691</v>
      </c>
      <c r="BU15" s="146">
        <f t="shared" ca="1" si="21"/>
        <v>42666.082395542748</v>
      </c>
      <c r="BV15" s="146">
        <f t="shared" ca="1" si="21"/>
        <v>43222.721453511811</v>
      </c>
      <c r="BW15" s="146">
        <f t="shared" ca="1" si="21"/>
        <v>43760.43446478105</v>
      </c>
      <c r="BX15" s="146">
        <f t="shared" ca="1" si="21"/>
        <v>44256.393240910518</v>
      </c>
      <c r="BY15" s="146">
        <f t="shared" ca="1" si="21"/>
        <v>44768.362320184489</v>
      </c>
      <c r="BZ15" s="146">
        <f t="shared" ca="1" si="21"/>
        <v>45258.760812503795</v>
      </c>
      <c r="CA15" s="146">
        <f t="shared" ca="1" si="21"/>
        <v>45775.04468421622</v>
      </c>
      <c r="CB15" s="146">
        <f t="shared" ca="1" si="21"/>
        <v>46259.604033652751</v>
      </c>
      <c r="CC15" s="146">
        <f t="shared" ca="1" si="21"/>
        <v>46678.227162237759</v>
      </c>
      <c r="CD15" s="146">
        <f t="shared" ca="1" si="21"/>
        <v>47161.424164930926</v>
      </c>
      <c r="CE15" s="146">
        <f t="shared" ca="1" si="21"/>
        <v>47600.688377713115</v>
      </c>
      <c r="CF15" s="146">
        <f t="shared" ca="1" si="21"/>
        <v>48013.678349550464</v>
      </c>
      <c r="CG15" s="146">
        <f t="shared" ca="1" si="21"/>
        <v>48466.521573679056</v>
      </c>
      <c r="CH15" s="146">
        <f t="shared" ca="1" si="21"/>
        <v>48884.864749159475</v>
      </c>
      <c r="CI15" s="146">
        <f t="shared" ca="1" si="21"/>
        <v>49256.777968583148</v>
      </c>
      <c r="CJ15" s="146">
        <f t="shared" ca="1" si="21"/>
        <v>49655.138876126948</v>
      </c>
      <c r="CK15" s="146">
        <f t="shared" ca="1" si="21"/>
        <v>50049.63474837254</v>
      </c>
      <c r="CL15" s="146">
        <f t="shared" ca="1" si="21"/>
        <v>50419.044952408629</v>
      </c>
      <c r="CM15" s="146">
        <f t="shared" ca="1" si="21"/>
        <v>50809.504835966974</v>
      </c>
      <c r="CN15" s="146">
        <f t="shared" ca="1" si="21"/>
        <v>51197.416067088037</v>
      </c>
      <c r="CO15" s="146">
        <f t="shared" ca="1" si="21"/>
        <v>51548.132553499105</v>
      </c>
      <c r="CP15" s="146">
        <f t="shared" ca="1" si="21"/>
        <v>51944.656184740554</v>
      </c>
      <c r="CQ15" s="146">
        <f t="shared" ca="1" si="21"/>
        <v>52313.540584504153</v>
      </c>
      <c r="CR15" s="146">
        <f t="shared" ca="1" si="21"/>
        <v>52681.976599758797</v>
      </c>
      <c r="CS15" s="146">
        <f t="shared" ca="1" si="21"/>
        <v>53070.237415001102</v>
      </c>
      <c r="CT15" s="146">
        <f t="shared" ca="1" si="21"/>
        <v>53443.816164907767</v>
      </c>
      <c r="CU15" s="146">
        <f t="shared" ca="1" si="21"/>
        <v>53829.012572759573</v>
      </c>
      <c r="CV15" s="146">
        <f t="shared" ca="1" si="21"/>
        <v>54184.575569529887</v>
      </c>
      <c r="CW15" s="146">
        <f t="shared" ca="1" si="21"/>
        <v>54520.512805365797</v>
      </c>
      <c r="CX15" s="146">
        <f t="shared" ref="CX15:DV15" ca="1" si="22">CX11+CX12+CX13+CX14</f>
        <v>54897.11515516002</v>
      </c>
      <c r="CY15" s="146">
        <f t="shared" ca="1" si="22"/>
        <v>0</v>
      </c>
      <c r="CZ15" s="146">
        <f t="shared" ca="1" si="22"/>
        <v>0</v>
      </c>
      <c r="DA15" s="146">
        <f t="shared" ca="1" si="22"/>
        <v>0</v>
      </c>
      <c r="DB15" s="146">
        <f t="shared" ca="1" si="22"/>
        <v>0</v>
      </c>
      <c r="DC15" s="146">
        <f t="shared" ca="1" si="22"/>
        <v>0</v>
      </c>
      <c r="DD15" s="146">
        <f t="shared" ca="1" si="22"/>
        <v>0</v>
      </c>
      <c r="DE15" s="146">
        <f t="shared" ca="1" si="22"/>
        <v>0</v>
      </c>
      <c r="DF15" s="146">
        <f t="shared" ca="1" si="22"/>
        <v>0</v>
      </c>
      <c r="DG15" s="146">
        <f t="shared" ca="1" si="22"/>
        <v>0</v>
      </c>
      <c r="DH15" s="146">
        <f t="shared" ca="1" si="22"/>
        <v>0</v>
      </c>
      <c r="DI15" s="146">
        <f t="shared" ca="1" si="22"/>
        <v>0</v>
      </c>
      <c r="DJ15" s="146">
        <f t="shared" ca="1" si="22"/>
        <v>0</v>
      </c>
      <c r="DK15" s="146">
        <f t="shared" ca="1" si="22"/>
        <v>0</v>
      </c>
      <c r="DL15" s="146">
        <f t="shared" ca="1" si="22"/>
        <v>0</v>
      </c>
      <c r="DM15" s="146">
        <f t="shared" ca="1" si="22"/>
        <v>0</v>
      </c>
      <c r="DN15" s="146">
        <f t="shared" ca="1" si="22"/>
        <v>0</v>
      </c>
      <c r="DO15" s="146">
        <f t="shared" ca="1" si="22"/>
        <v>0</v>
      </c>
      <c r="DP15" s="146">
        <f t="shared" ca="1" si="22"/>
        <v>0</v>
      </c>
      <c r="DQ15" s="146">
        <f t="shared" ca="1" si="22"/>
        <v>0</v>
      </c>
      <c r="DR15" s="146">
        <f t="shared" ca="1" si="22"/>
        <v>0</v>
      </c>
      <c r="DS15" s="146">
        <f t="shared" ca="1" si="22"/>
        <v>0</v>
      </c>
      <c r="DT15" s="146">
        <f t="shared" ca="1" si="22"/>
        <v>0</v>
      </c>
      <c r="DU15" s="146">
        <f t="shared" ca="1" si="22"/>
        <v>0</v>
      </c>
      <c r="DV15" s="146">
        <f t="shared" ca="1" si="22"/>
        <v>0</v>
      </c>
    </row>
    <row r="16" spans="1:126" ht="15.75" customHeight="1" thickTop="1">
      <c r="A16" s="59"/>
      <c r="B16" s="66"/>
      <c r="C16" s="66"/>
      <c r="D16" s="66"/>
      <c r="E16" s="66"/>
      <c r="F16" s="61"/>
      <c r="G16" s="61"/>
      <c r="H16" s="61"/>
      <c r="I16" s="61"/>
      <c r="J16" s="61"/>
      <c r="K16" s="61"/>
      <c r="L16" s="61"/>
      <c r="M16" s="61"/>
      <c r="N16" s="61"/>
      <c r="O16" s="61"/>
      <c r="P16" s="61"/>
      <c r="Q16" s="61"/>
      <c r="R16" s="61"/>
      <c r="S16" s="61"/>
      <c r="T16" s="61"/>
      <c r="U16" s="61"/>
      <c r="V16" s="61"/>
      <c r="W16" s="61"/>
      <c r="X16" s="61"/>
      <c r="Y16" s="61"/>
      <c r="Z16" s="61"/>
      <c r="AA16" s="61"/>
      <c r="AB16" s="61"/>
      <c r="AC16" s="61"/>
      <c r="AD16" s="61"/>
      <c r="AE16" s="61"/>
      <c r="AF16" s="61"/>
      <c r="AG16" s="61"/>
      <c r="AH16" s="61"/>
      <c r="AI16" s="61"/>
      <c r="AJ16" s="61"/>
      <c r="AK16" s="61"/>
      <c r="AL16" s="61"/>
      <c r="AM16" s="61"/>
      <c r="AN16" s="61"/>
      <c r="AO16" s="61"/>
      <c r="AP16" s="61"/>
      <c r="AQ16" s="61"/>
      <c r="AR16" s="61"/>
      <c r="AS16" s="61"/>
      <c r="AT16" s="61"/>
      <c r="AU16" s="61"/>
      <c r="AV16" s="61"/>
      <c r="AW16" s="61"/>
      <c r="AX16" s="61"/>
      <c r="AY16" s="61"/>
      <c r="AZ16" s="61"/>
      <c r="BA16" s="61"/>
      <c r="BB16" s="61"/>
      <c r="BC16" s="61"/>
      <c r="BD16" s="61"/>
      <c r="BE16" s="61"/>
      <c r="BF16" s="61"/>
      <c r="BG16" s="61"/>
      <c r="BH16" s="61"/>
      <c r="BI16" s="61"/>
      <c r="BJ16" s="61"/>
      <c r="BK16" s="61"/>
      <c r="BL16" s="61"/>
      <c r="BM16" s="61"/>
      <c r="BN16" s="61"/>
      <c r="BO16" s="61"/>
      <c r="BP16" s="61"/>
      <c r="BQ16" s="61"/>
      <c r="BR16" s="61"/>
      <c r="BS16" s="61"/>
      <c r="BT16" s="61"/>
      <c r="BU16" s="61"/>
      <c r="BV16" s="61"/>
      <c r="BW16" s="61"/>
      <c r="BX16" s="61"/>
      <c r="BY16" s="61"/>
      <c r="BZ16" s="61"/>
      <c r="CA16" s="61"/>
      <c r="CB16" s="61"/>
      <c r="CC16" s="61"/>
      <c r="CD16" s="61"/>
      <c r="CE16" s="61"/>
      <c r="CF16" s="61"/>
      <c r="CG16" s="61"/>
      <c r="CH16" s="61"/>
      <c r="CI16" s="61"/>
      <c r="CJ16" s="61"/>
      <c r="CK16" s="61"/>
      <c r="CL16" s="61"/>
      <c r="CM16" s="61"/>
      <c r="CN16" s="61"/>
      <c r="CO16" s="61"/>
      <c r="CP16" s="61"/>
      <c r="CQ16" s="61"/>
      <c r="CR16" s="61"/>
      <c r="CS16" s="61"/>
      <c r="CT16" s="61"/>
      <c r="CU16" s="61"/>
      <c r="CV16" s="61"/>
      <c r="CW16" s="61"/>
      <c r="CX16" s="61"/>
      <c r="CY16" s="61"/>
      <c r="CZ16" s="61"/>
      <c r="DA16" s="61"/>
      <c r="DB16" s="61"/>
      <c r="DC16" s="61"/>
      <c r="DD16" s="61"/>
      <c r="DE16" s="61"/>
      <c r="DF16" s="61"/>
      <c r="DG16" s="61"/>
      <c r="DH16" s="61"/>
      <c r="DI16" s="61"/>
      <c r="DJ16" s="61"/>
      <c r="DK16" s="61"/>
      <c r="DL16" s="61"/>
      <c r="DM16" s="61"/>
      <c r="DN16" s="61"/>
      <c r="DO16" s="61"/>
      <c r="DP16" s="61"/>
      <c r="DQ16" s="61"/>
      <c r="DR16" s="61"/>
      <c r="DS16" s="61"/>
      <c r="DT16" s="61"/>
      <c r="DU16" s="61"/>
      <c r="DV16" s="61"/>
    </row>
    <row r="17" spans="1:126" ht="15.75" customHeight="1">
      <c r="A17" s="49"/>
      <c r="B17" s="123" t="s">
        <v>1446</v>
      </c>
      <c r="C17" s="531"/>
      <c r="D17" s="531"/>
      <c r="E17" s="531"/>
      <c r="F17" s="124"/>
      <c r="G17" s="124"/>
      <c r="H17" s="124"/>
      <c r="I17" s="124"/>
      <c r="J17" s="124"/>
      <c r="K17" s="124"/>
      <c r="L17" s="124"/>
      <c r="M17" s="124"/>
      <c r="N17" s="124"/>
      <c r="O17" s="124"/>
      <c r="P17" s="124"/>
      <c r="Q17" s="124"/>
      <c r="R17" s="124"/>
      <c r="S17" s="124"/>
      <c r="T17" s="124"/>
      <c r="U17" s="124"/>
      <c r="V17" s="124"/>
      <c r="W17" s="124"/>
      <c r="X17" s="124"/>
      <c r="Y17" s="124"/>
      <c r="Z17" s="124"/>
      <c r="AA17" s="124"/>
      <c r="AB17" s="124"/>
      <c r="AC17" s="124"/>
      <c r="AD17" s="124"/>
      <c r="AE17" s="124"/>
      <c r="AF17" s="124"/>
      <c r="AG17" s="124"/>
      <c r="AH17" s="124"/>
      <c r="AI17" s="124"/>
      <c r="AJ17" s="124"/>
      <c r="AK17" s="124"/>
      <c r="AL17" s="124"/>
      <c r="AM17" s="124"/>
      <c r="AN17" s="124"/>
      <c r="AO17" s="124"/>
      <c r="AP17" s="124"/>
      <c r="AQ17" s="124"/>
      <c r="AR17" s="124"/>
      <c r="AS17" s="124"/>
      <c r="AT17" s="124"/>
      <c r="AU17" s="124"/>
      <c r="AV17" s="124"/>
      <c r="AW17" s="124"/>
      <c r="AX17" s="124"/>
      <c r="AY17" s="124"/>
      <c r="AZ17" s="124"/>
      <c r="BA17" s="124"/>
      <c r="BB17" s="124"/>
      <c r="BC17" s="124"/>
      <c r="BD17" s="124"/>
      <c r="BE17" s="124"/>
      <c r="BF17" s="124"/>
      <c r="BG17" s="124"/>
      <c r="BH17" s="124"/>
      <c r="BI17" s="124"/>
      <c r="BJ17" s="124"/>
      <c r="BK17" s="124"/>
      <c r="BL17" s="124"/>
      <c r="BM17" s="124"/>
      <c r="BN17" s="124"/>
      <c r="BO17" s="124"/>
      <c r="BP17" s="124"/>
      <c r="BQ17" s="124"/>
      <c r="BR17" s="124"/>
      <c r="BS17" s="124"/>
      <c r="BT17" s="124"/>
      <c r="BU17" s="124"/>
      <c r="BV17" s="124"/>
      <c r="BW17" s="124"/>
      <c r="BX17" s="124"/>
      <c r="BY17" s="124"/>
      <c r="BZ17" s="124"/>
      <c r="CA17" s="124"/>
      <c r="CB17" s="124"/>
      <c r="CC17" s="124"/>
      <c r="CD17" s="124"/>
      <c r="CE17" s="124"/>
      <c r="CF17" s="124"/>
      <c r="CG17" s="124"/>
      <c r="CH17" s="124"/>
      <c r="CI17" s="124"/>
      <c r="CJ17" s="124"/>
      <c r="CK17" s="124"/>
      <c r="CL17" s="124"/>
      <c r="CM17" s="124"/>
      <c r="CN17" s="124"/>
      <c r="CO17" s="124"/>
      <c r="CP17" s="124"/>
      <c r="CQ17" s="124"/>
      <c r="CR17" s="124"/>
      <c r="CS17" s="124"/>
      <c r="CT17" s="124"/>
      <c r="CU17" s="124"/>
      <c r="CV17" s="124"/>
      <c r="CW17" s="124"/>
      <c r="CX17" s="124"/>
      <c r="CY17" s="124"/>
      <c r="CZ17" s="124"/>
      <c r="DA17" s="124"/>
      <c r="DB17" s="124"/>
      <c r="DC17" s="124"/>
      <c r="DD17" s="124"/>
      <c r="DE17" s="124"/>
      <c r="DF17" s="124"/>
      <c r="DG17" s="124"/>
      <c r="DH17" s="124"/>
      <c r="DI17" s="124"/>
      <c r="DJ17" s="124"/>
      <c r="DK17" s="124"/>
      <c r="DL17" s="124"/>
      <c r="DM17" s="124"/>
      <c r="DN17" s="124"/>
      <c r="DO17" s="124"/>
      <c r="DP17" s="124"/>
      <c r="DQ17" s="124"/>
      <c r="DR17" s="124"/>
      <c r="DS17" s="124"/>
      <c r="DT17" s="124"/>
      <c r="DU17" s="124"/>
      <c r="DV17" s="124"/>
    </row>
    <row r="18" spans="1:126" ht="15.75" customHeight="1">
      <c r="A18" s="49"/>
      <c r="B18" s="121" t="s">
        <v>494</v>
      </c>
      <c r="C18" s="1153"/>
      <c r="D18" s="1153"/>
      <c r="E18" s="1153"/>
      <c r="F18" s="122">
        <f>F$3</f>
        <v>0</v>
      </c>
      <c r="G18" s="122">
        <f t="shared" ref="G18:BR18" si="23">G$3</f>
        <v>1</v>
      </c>
      <c r="H18" s="122">
        <f t="shared" si="23"/>
        <v>2</v>
      </c>
      <c r="I18" s="122">
        <f t="shared" si="23"/>
        <v>3</v>
      </c>
      <c r="J18" s="122">
        <f t="shared" si="23"/>
        <v>4</v>
      </c>
      <c r="K18" s="122">
        <f t="shared" si="23"/>
        <v>5</v>
      </c>
      <c r="L18" s="122">
        <f t="shared" si="23"/>
        <v>6</v>
      </c>
      <c r="M18" s="122">
        <f t="shared" si="23"/>
        <v>7</v>
      </c>
      <c r="N18" s="122">
        <f t="shared" si="23"/>
        <v>8</v>
      </c>
      <c r="O18" s="122">
        <f t="shared" si="23"/>
        <v>9</v>
      </c>
      <c r="P18" s="122">
        <f t="shared" si="23"/>
        <v>10</v>
      </c>
      <c r="Q18" s="122">
        <f t="shared" si="23"/>
        <v>11</v>
      </c>
      <c r="R18" s="122">
        <f t="shared" si="23"/>
        <v>12</v>
      </c>
      <c r="S18" s="122">
        <f t="shared" si="23"/>
        <v>13</v>
      </c>
      <c r="T18" s="122">
        <f t="shared" si="23"/>
        <v>14</v>
      </c>
      <c r="U18" s="122">
        <f t="shared" si="23"/>
        <v>15</v>
      </c>
      <c r="V18" s="122">
        <f t="shared" si="23"/>
        <v>16</v>
      </c>
      <c r="W18" s="122">
        <f t="shared" si="23"/>
        <v>17</v>
      </c>
      <c r="X18" s="122">
        <f t="shared" si="23"/>
        <v>18</v>
      </c>
      <c r="Y18" s="122">
        <f t="shared" si="23"/>
        <v>19</v>
      </c>
      <c r="Z18" s="122">
        <f t="shared" si="23"/>
        <v>20</v>
      </c>
      <c r="AA18" s="122">
        <f t="shared" si="23"/>
        <v>21</v>
      </c>
      <c r="AB18" s="122">
        <f t="shared" si="23"/>
        <v>22</v>
      </c>
      <c r="AC18" s="122">
        <f t="shared" si="23"/>
        <v>23</v>
      </c>
      <c r="AD18" s="122">
        <f t="shared" si="23"/>
        <v>24</v>
      </c>
      <c r="AE18" s="122">
        <f t="shared" si="23"/>
        <v>25</v>
      </c>
      <c r="AF18" s="122">
        <f t="shared" si="23"/>
        <v>26</v>
      </c>
      <c r="AG18" s="122">
        <f t="shared" si="23"/>
        <v>27</v>
      </c>
      <c r="AH18" s="122">
        <f t="shared" si="23"/>
        <v>28</v>
      </c>
      <c r="AI18" s="122">
        <f t="shared" si="23"/>
        <v>29</v>
      </c>
      <c r="AJ18" s="122">
        <f t="shared" si="23"/>
        <v>30</v>
      </c>
      <c r="AK18" s="122">
        <f t="shared" si="23"/>
        <v>31</v>
      </c>
      <c r="AL18" s="122">
        <f t="shared" si="23"/>
        <v>32</v>
      </c>
      <c r="AM18" s="122">
        <f t="shared" si="23"/>
        <v>33</v>
      </c>
      <c r="AN18" s="122">
        <f t="shared" si="23"/>
        <v>34</v>
      </c>
      <c r="AO18" s="122">
        <f t="shared" si="23"/>
        <v>35</v>
      </c>
      <c r="AP18" s="122">
        <f t="shared" si="23"/>
        <v>36</v>
      </c>
      <c r="AQ18" s="122">
        <f t="shared" si="23"/>
        <v>37</v>
      </c>
      <c r="AR18" s="122">
        <f t="shared" si="23"/>
        <v>38</v>
      </c>
      <c r="AS18" s="122">
        <f t="shared" si="23"/>
        <v>39</v>
      </c>
      <c r="AT18" s="122">
        <f t="shared" si="23"/>
        <v>40</v>
      </c>
      <c r="AU18" s="122">
        <f t="shared" si="23"/>
        <v>41</v>
      </c>
      <c r="AV18" s="122">
        <f t="shared" si="23"/>
        <v>42</v>
      </c>
      <c r="AW18" s="122">
        <f t="shared" si="23"/>
        <v>43</v>
      </c>
      <c r="AX18" s="122">
        <f t="shared" si="23"/>
        <v>44</v>
      </c>
      <c r="AY18" s="122">
        <f t="shared" si="23"/>
        <v>45</v>
      </c>
      <c r="AZ18" s="122">
        <f t="shared" si="23"/>
        <v>46</v>
      </c>
      <c r="BA18" s="122">
        <f t="shared" si="23"/>
        <v>47</v>
      </c>
      <c r="BB18" s="122">
        <f t="shared" si="23"/>
        <v>48</v>
      </c>
      <c r="BC18" s="122">
        <f t="shared" si="23"/>
        <v>49</v>
      </c>
      <c r="BD18" s="122">
        <f t="shared" si="23"/>
        <v>50</v>
      </c>
      <c r="BE18" s="122">
        <f t="shared" si="23"/>
        <v>51</v>
      </c>
      <c r="BF18" s="122">
        <f t="shared" si="23"/>
        <v>52</v>
      </c>
      <c r="BG18" s="122">
        <f t="shared" si="23"/>
        <v>53</v>
      </c>
      <c r="BH18" s="122">
        <f t="shared" si="23"/>
        <v>54</v>
      </c>
      <c r="BI18" s="122">
        <f t="shared" si="23"/>
        <v>55</v>
      </c>
      <c r="BJ18" s="122">
        <f t="shared" si="23"/>
        <v>56</v>
      </c>
      <c r="BK18" s="122">
        <f t="shared" si="23"/>
        <v>57</v>
      </c>
      <c r="BL18" s="122">
        <f t="shared" si="23"/>
        <v>58</v>
      </c>
      <c r="BM18" s="122">
        <f t="shared" si="23"/>
        <v>59</v>
      </c>
      <c r="BN18" s="122">
        <f t="shared" si="23"/>
        <v>60</v>
      </c>
      <c r="BO18" s="122">
        <f t="shared" si="23"/>
        <v>61</v>
      </c>
      <c r="BP18" s="122">
        <f t="shared" si="23"/>
        <v>62</v>
      </c>
      <c r="BQ18" s="122">
        <f t="shared" si="23"/>
        <v>63</v>
      </c>
      <c r="BR18" s="122">
        <f t="shared" si="23"/>
        <v>64</v>
      </c>
      <c r="BS18" s="122">
        <f t="shared" ref="BS18:DV18" si="24">BS$3</f>
        <v>65</v>
      </c>
      <c r="BT18" s="122">
        <f t="shared" si="24"/>
        <v>66</v>
      </c>
      <c r="BU18" s="122">
        <f t="shared" si="24"/>
        <v>67</v>
      </c>
      <c r="BV18" s="122">
        <f t="shared" si="24"/>
        <v>68</v>
      </c>
      <c r="BW18" s="122">
        <f t="shared" si="24"/>
        <v>69</v>
      </c>
      <c r="BX18" s="122">
        <f t="shared" si="24"/>
        <v>70</v>
      </c>
      <c r="BY18" s="122">
        <f t="shared" si="24"/>
        <v>71</v>
      </c>
      <c r="BZ18" s="122">
        <f t="shared" si="24"/>
        <v>72</v>
      </c>
      <c r="CA18" s="122">
        <f t="shared" si="24"/>
        <v>73</v>
      </c>
      <c r="CB18" s="122">
        <f t="shared" si="24"/>
        <v>74</v>
      </c>
      <c r="CC18" s="122">
        <f t="shared" si="24"/>
        <v>75</v>
      </c>
      <c r="CD18" s="122">
        <f t="shared" si="24"/>
        <v>76</v>
      </c>
      <c r="CE18" s="122">
        <f t="shared" si="24"/>
        <v>77</v>
      </c>
      <c r="CF18" s="122">
        <f t="shared" si="24"/>
        <v>78</v>
      </c>
      <c r="CG18" s="122">
        <f t="shared" si="24"/>
        <v>79</v>
      </c>
      <c r="CH18" s="122">
        <f t="shared" si="24"/>
        <v>80</v>
      </c>
      <c r="CI18" s="122">
        <f t="shared" si="24"/>
        <v>81</v>
      </c>
      <c r="CJ18" s="122">
        <f t="shared" si="24"/>
        <v>82</v>
      </c>
      <c r="CK18" s="122">
        <f t="shared" si="24"/>
        <v>83</v>
      </c>
      <c r="CL18" s="122">
        <f t="shared" si="24"/>
        <v>84</v>
      </c>
      <c r="CM18" s="122">
        <f t="shared" si="24"/>
        <v>85</v>
      </c>
      <c r="CN18" s="122">
        <f t="shared" si="24"/>
        <v>86</v>
      </c>
      <c r="CO18" s="122">
        <f t="shared" si="24"/>
        <v>87</v>
      </c>
      <c r="CP18" s="122">
        <f t="shared" si="24"/>
        <v>88</v>
      </c>
      <c r="CQ18" s="122">
        <f t="shared" si="24"/>
        <v>89</v>
      </c>
      <c r="CR18" s="122">
        <f t="shared" si="24"/>
        <v>90</v>
      </c>
      <c r="CS18" s="122">
        <f t="shared" si="24"/>
        <v>91</v>
      </c>
      <c r="CT18" s="122">
        <f t="shared" si="24"/>
        <v>92</v>
      </c>
      <c r="CU18" s="122">
        <f t="shared" si="24"/>
        <v>93</v>
      </c>
      <c r="CV18" s="122">
        <f t="shared" si="24"/>
        <v>94</v>
      </c>
      <c r="CW18" s="122">
        <f t="shared" si="24"/>
        <v>95</v>
      </c>
      <c r="CX18" s="122">
        <f t="shared" si="24"/>
        <v>96</v>
      </c>
      <c r="CY18" s="122">
        <f t="shared" si="24"/>
        <v>97</v>
      </c>
      <c r="CZ18" s="122">
        <f t="shared" si="24"/>
        <v>98</v>
      </c>
      <c r="DA18" s="122">
        <f t="shared" si="24"/>
        <v>99</v>
      </c>
      <c r="DB18" s="122">
        <f t="shared" si="24"/>
        <v>100</v>
      </c>
      <c r="DC18" s="122">
        <f t="shared" si="24"/>
        <v>101</v>
      </c>
      <c r="DD18" s="122">
        <f t="shared" si="24"/>
        <v>102</v>
      </c>
      <c r="DE18" s="122">
        <f t="shared" si="24"/>
        <v>103</v>
      </c>
      <c r="DF18" s="122">
        <f t="shared" si="24"/>
        <v>104</v>
      </c>
      <c r="DG18" s="122">
        <f t="shared" si="24"/>
        <v>105</v>
      </c>
      <c r="DH18" s="122">
        <f t="shared" si="24"/>
        <v>106</v>
      </c>
      <c r="DI18" s="122">
        <f t="shared" si="24"/>
        <v>107</v>
      </c>
      <c r="DJ18" s="122">
        <f t="shared" si="24"/>
        <v>108</v>
      </c>
      <c r="DK18" s="122">
        <f t="shared" si="24"/>
        <v>109</v>
      </c>
      <c r="DL18" s="122">
        <f t="shared" si="24"/>
        <v>110</v>
      </c>
      <c r="DM18" s="122">
        <f t="shared" si="24"/>
        <v>111</v>
      </c>
      <c r="DN18" s="122">
        <f t="shared" si="24"/>
        <v>112</v>
      </c>
      <c r="DO18" s="122">
        <f t="shared" si="24"/>
        <v>113</v>
      </c>
      <c r="DP18" s="122">
        <f t="shared" si="24"/>
        <v>114</v>
      </c>
      <c r="DQ18" s="122">
        <f t="shared" si="24"/>
        <v>115</v>
      </c>
      <c r="DR18" s="122">
        <f t="shared" si="24"/>
        <v>116</v>
      </c>
      <c r="DS18" s="122">
        <f t="shared" si="24"/>
        <v>117</v>
      </c>
      <c r="DT18" s="122">
        <f t="shared" si="24"/>
        <v>118</v>
      </c>
      <c r="DU18" s="122">
        <f t="shared" si="24"/>
        <v>119</v>
      </c>
      <c r="DV18" s="122">
        <f t="shared" si="24"/>
        <v>120</v>
      </c>
    </row>
    <row r="19" spans="1:126" ht="15.75" customHeight="1">
      <c r="A19" s="49"/>
      <c r="B19" s="54" t="s">
        <v>495</v>
      </c>
      <c r="C19" s="1148"/>
      <c r="D19" s="1148"/>
      <c r="E19" s="1148"/>
      <c r="F19" s="55">
        <f t="shared" ref="F19" si="25">ROUNDUP(F18/12,0)</f>
        <v>0</v>
      </c>
      <c r="G19" s="55">
        <f t="shared" ref="G19:BR19" si="26">ROUNDUP(G18/12,0)</f>
        <v>1</v>
      </c>
      <c r="H19" s="55">
        <f t="shared" si="26"/>
        <v>1</v>
      </c>
      <c r="I19" s="55">
        <f t="shared" si="26"/>
        <v>1</v>
      </c>
      <c r="J19" s="55">
        <f t="shared" si="26"/>
        <v>1</v>
      </c>
      <c r="K19" s="55">
        <f t="shared" si="26"/>
        <v>1</v>
      </c>
      <c r="L19" s="55">
        <f t="shared" si="26"/>
        <v>1</v>
      </c>
      <c r="M19" s="55">
        <f t="shared" si="26"/>
        <v>1</v>
      </c>
      <c r="N19" s="55">
        <f t="shared" si="26"/>
        <v>1</v>
      </c>
      <c r="O19" s="55">
        <f t="shared" si="26"/>
        <v>1</v>
      </c>
      <c r="P19" s="55">
        <f t="shared" si="26"/>
        <v>1</v>
      </c>
      <c r="Q19" s="55">
        <f t="shared" si="26"/>
        <v>1</v>
      </c>
      <c r="R19" s="55">
        <f t="shared" si="26"/>
        <v>1</v>
      </c>
      <c r="S19" s="55">
        <f t="shared" si="26"/>
        <v>2</v>
      </c>
      <c r="T19" s="55">
        <f t="shared" si="26"/>
        <v>2</v>
      </c>
      <c r="U19" s="55">
        <f t="shared" si="26"/>
        <v>2</v>
      </c>
      <c r="V19" s="55">
        <f t="shared" si="26"/>
        <v>2</v>
      </c>
      <c r="W19" s="55">
        <f t="shared" si="26"/>
        <v>2</v>
      </c>
      <c r="X19" s="55">
        <f t="shared" si="26"/>
        <v>2</v>
      </c>
      <c r="Y19" s="55">
        <f t="shared" si="26"/>
        <v>2</v>
      </c>
      <c r="Z19" s="55">
        <f t="shared" si="26"/>
        <v>2</v>
      </c>
      <c r="AA19" s="55">
        <f t="shared" si="26"/>
        <v>2</v>
      </c>
      <c r="AB19" s="55">
        <f t="shared" si="26"/>
        <v>2</v>
      </c>
      <c r="AC19" s="55">
        <f t="shared" si="26"/>
        <v>2</v>
      </c>
      <c r="AD19" s="55">
        <f t="shared" si="26"/>
        <v>2</v>
      </c>
      <c r="AE19" s="55">
        <f t="shared" si="26"/>
        <v>3</v>
      </c>
      <c r="AF19" s="55">
        <f t="shared" si="26"/>
        <v>3</v>
      </c>
      <c r="AG19" s="55">
        <f t="shared" si="26"/>
        <v>3</v>
      </c>
      <c r="AH19" s="55">
        <f t="shared" si="26"/>
        <v>3</v>
      </c>
      <c r="AI19" s="55">
        <f t="shared" si="26"/>
        <v>3</v>
      </c>
      <c r="AJ19" s="55">
        <f t="shared" si="26"/>
        <v>3</v>
      </c>
      <c r="AK19" s="55">
        <f t="shared" si="26"/>
        <v>3</v>
      </c>
      <c r="AL19" s="55">
        <f t="shared" si="26"/>
        <v>3</v>
      </c>
      <c r="AM19" s="55">
        <f t="shared" si="26"/>
        <v>3</v>
      </c>
      <c r="AN19" s="55">
        <f t="shared" si="26"/>
        <v>3</v>
      </c>
      <c r="AO19" s="55">
        <f t="shared" si="26"/>
        <v>3</v>
      </c>
      <c r="AP19" s="55">
        <f t="shared" si="26"/>
        <v>3</v>
      </c>
      <c r="AQ19" s="55">
        <f t="shared" si="26"/>
        <v>4</v>
      </c>
      <c r="AR19" s="55">
        <f t="shared" si="26"/>
        <v>4</v>
      </c>
      <c r="AS19" s="55">
        <f t="shared" si="26"/>
        <v>4</v>
      </c>
      <c r="AT19" s="55">
        <f t="shared" si="26"/>
        <v>4</v>
      </c>
      <c r="AU19" s="55">
        <f t="shared" si="26"/>
        <v>4</v>
      </c>
      <c r="AV19" s="55">
        <f t="shared" si="26"/>
        <v>4</v>
      </c>
      <c r="AW19" s="55">
        <f t="shared" si="26"/>
        <v>4</v>
      </c>
      <c r="AX19" s="55">
        <f t="shared" si="26"/>
        <v>4</v>
      </c>
      <c r="AY19" s="55">
        <f t="shared" si="26"/>
        <v>4</v>
      </c>
      <c r="AZ19" s="55">
        <f t="shared" si="26"/>
        <v>4</v>
      </c>
      <c r="BA19" s="55">
        <f t="shared" si="26"/>
        <v>4</v>
      </c>
      <c r="BB19" s="55">
        <f t="shared" si="26"/>
        <v>4</v>
      </c>
      <c r="BC19" s="55">
        <f t="shared" si="26"/>
        <v>5</v>
      </c>
      <c r="BD19" s="55">
        <f t="shared" si="26"/>
        <v>5</v>
      </c>
      <c r="BE19" s="55">
        <f t="shared" si="26"/>
        <v>5</v>
      </c>
      <c r="BF19" s="55">
        <f t="shared" si="26"/>
        <v>5</v>
      </c>
      <c r="BG19" s="55">
        <f t="shared" si="26"/>
        <v>5</v>
      </c>
      <c r="BH19" s="55">
        <f t="shared" si="26"/>
        <v>5</v>
      </c>
      <c r="BI19" s="55">
        <f t="shared" si="26"/>
        <v>5</v>
      </c>
      <c r="BJ19" s="55">
        <f t="shared" si="26"/>
        <v>5</v>
      </c>
      <c r="BK19" s="55">
        <f t="shared" si="26"/>
        <v>5</v>
      </c>
      <c r="BL19" s="55">
        <f t="shared" si="26"/>
        <v>5</v>
      </c>
      <c r="BM19" s="55">
        <f t="shared" si="26"/>
        <v>5</v>
      </c>
      <c r="BN19" s="55">
        <f t="shared" si="26"/>
        <v>5</v>
      </c>
      <c r="BO19" s="55">
        <f t="shared" si="26"/>
        <v>6</v>
      </c>
      <c r="BP19" s="55">
        <f t="shared" si="26"/>
        <v>6</v>
      </c>
      <c r="BQ19" s="55">
        <f t="shared" si="26"/>
        <v>6</v>
      </c>
      <c r="BR19" s="55">
        <f t="shared" si="26"/>
        <v>6</v>
      </c>
      <c r="BS19" s="55">
        <f t="shared" ref="BS19:DV19" si="27">ROUNDUP(BS18/12,0)</f>
        <v>6</v>
      </c>
      <c r="BT19" s="55">
        <f t="shared" si="27"/>
        <v>6</v>
      </c>
      <c r="BU19" s="55">
        <f t="shared" si="27"/>
        <v>6</v>
      </c>
      <c r="BV19" s="55">
        <f t="shared" si="27"/>
        <v>6</v>
      </c>
      <c r="BW19" s="55">
        <f t="shared" si="27"/>
        <v>6</v>
      </c>
      <c r="BX19" s="55">
        <f t="shared" si="27"/>
        <v>6</v>
      </c>
      <c r="BY19" s="55">
        <f t="shared" si="27"/>
        <v>6</v>
      </c>
      <c r="BZ19" s="55">
        <f t="shared" si="27"/>
        <v>6</v>
      </c>
      <c r="CA19" s="55">
        <f t="shared" si="27"/>
        <v>7</v>
      </c>
      <c r="CB19" s="55">
        <f t="shared" si="27"/>
        <v>7</v>
      </c>
      <c r="CC19" s="55">
        <f t="shared" si="27"/>
        <v>7</v>
      </c>
      <c r="CD19" s="55">
        <f t="shared" si="27"/>
        <v>7</v>
      </c>
      <c r="CE19" s="55">
        <f t="shared" si="27"/>
        <v>7</v>
      </c>
      <c r="CF19" s="55">
        <f t="shared" si="27"/>
        <v>7</v>
      </c>
      <c r="CG19" s="55">
        <f t="shared" si="27"/>
        <v>7</v>
      </c>
      <c r="CH19" s="55">
        <f t="shared" si="27"/>
        <v>7</v>
      </c>
      <c r="CI19" s="55">
        <f t="shared" si="27"/>
        <v>7</v>
      </c>
      <c r="CJ19" s="55">
        <f t="shared" si="27"/>
        <v>7</v>
      </c>
      <c r="CK19" s="55">
        <f t="shared" si="27"/>
        <v>7</v>
      </c>
      <c r="CL19" s="55">
        <f t="shared" si="27"/>
        <v>7</v>
      </c>
      <c r="CM19" s="55">
        <f t="shared" si="27"/>
        <v>8</v>
      </c>
      <c r="CN19" s="55">
        <f t="shared" si="27"/>
        <v>8</v>
      </c>
      <c r="CO19" s="55">
        <f t="shared" si="27"/>
        <v>8</v>
      </c>
      <c r="CP19" s="55">
        <f t="shared" si="27"/>
        <v>8</v>
      </c>
      <c r="CQ19" s="55">
        <f t="shared" si="27"/>
        <v>8</v>
      </c>
      <c r="CR19" s="55">
        <f t="shared" si="27"/>
        <v>8</v>
      </c>
      <c r="CS19" s="55">
        <f t="shared" si="27"/>
        <v>8</v>
      </c>
      <c r="CT19" s="55">
        <f t="shared" si="27"/>
        <v>8</v>
      </c>
      <c r="CU19" s="55">
        <f t="shared" si="27"/>
        <v>8</v>
      </c>
      <c r="CV19" s="55">
        <f t="shared" si="27"/>
        <v>8</v>
      </c>
      <c r="CW19" s="55">
        <f t="shared" si="27"/>
        <v>8</v>
      </c>
      <c r="CX19" s="55">
        <f t="shared" si="27"/>
        <v>8</v>
      </c>
      <c r="CY19" s="55">
        <f t="shared" si="27"/>
        <v>9</v>
      </c>
      <c r="CZ19" s="55">
        <f t="shared" si="27"/>
        <v>9</v>
      </c>
      <c r="DA19" s="55">
        <f t="shared" si="27"/>
        <v>9</v>
      </c>
      <c r="DB19" s="55">
        <f t="shared" si="27"/>
        <v>9</v>
      </c>
      <c r="DC19" s="55">
        <f t="shared" si="27"/>
        <v>9</v>
      </c>
      <c r="DD19" s="55">
        <f t="shared" si="27"/>
        <v>9</v>
      </c>
      <c r="DE19" s="55">
        <f t="shared" si="27"/>
        <v>9</v>
      </c>
      <c r="DF19" s="55">
        <f t="shared" si="27"/>
        <v>9</v>
      </c>
      <c r="DG19" s="55">
        <f t="shared" si="27"/>
        <v>9</v>
      </c>
      <c r="DH19" s="55">
        <f t="shared" si="27"/>
        <v>9</v>
      </c>
      <c r="DI19" s="55">
        <f t="shared" si="27"/>
        <v>9</v>
      </c>
      <c r="DJ19" s="55">
        <f t="shared" si="27"/>
        <v>9</v>
      </c>
      <c r="DK19" s="55">
        <f t="shared" si="27"/>
        <v>10</v>
      </c>
      <c r="DL19" s="55">
        <f t="shared" si="27"/>
        <v>10</v>
      </c>
      <c r="DM19" s="55">
        <f t="shared" si="27"/>
        <v>10</v>
      </c>
      <c r="DN19" s="55">
        <f t="shared" si="27"/>
        <v>10</v>
      </c>
      <c r="DO19" s="55">
        <f t="shared" si="27"/>
        <v>10</v>
      </c>
      <c r="DP19" s="55">
        <f t="shared" si="27"/>
        <v>10</v>
      </c>
      <c r="DQ19" s="55">
        <f t="shared" si="27"/>
        <v>10</v>
      </c>
      <c r="DR19" s="55">
        <f t="shared" si="27"/>
        <v>10</v>
      </c>
      <c r="DS19" s="55">
        <f t="shared" si="27"/>
        <v>10</v>
      </c>
      <c r="DT19" s="55">
        <f t="shared" si="27"/>
        <v>10</v>
      </c>
      <c r="DU19" s="55">
        <f t="shared" si="27"/>
        <v>10</v>
      </c>
      <c r="DV19" s="55">
        <f t="shared" si="27"/>
        <v>10</v>
      </c>
    </row>
    <row r="20" spans="1:126" ht="15.75" customHeight="1">
      <c r="A20" s="49"/>
      <c r="B20" s="67" t="s">
        <v>497</v>
      </c>
      <c r="C20" s="1154"/>
      <c r="D20" s="1154"/>
      <c r="E20" s="1154"/>
      <c r="F20" s="1174">
        <f>F$5</f>
        <v>45346</v>
      </c>
      <c r="G20" s="1174">
        <f t="shared" ref="G20:BR20" si="28">G$5</f>
        <v>45382</v>
      </c>
      <c r="H20" s="1174">
        <f t="shared" si="28"/>
        <v>45412</v>
      </c>
      <c r="I20" s="1174">
        <f t="shared" si="28"/>
        <v>45443</v>
      </c>
      <c r="J20" s="56">
        <f t="shared" si="28"/>
        <v>45473</v>
      </c>
      <c r="K20" s="56">
        <f t="shared" si="28"/>
        <v>45504</v>
      </c>
      <c r="L20" s="56">
        <f t="shared" si="28"/>
        <v>45535</v>
      </c>
      <c r="M20" s="56">
        <f t="shared" si="28"/>
        <v>45565</v>
      </c>
      <c r="N20" s="56">
        <f t="shared" si="28"/>
        <v>45596</v>
      </c>
      <c r="O20" s="56">
        <f t="shared" si="28"/>
        <v>45626</v>
      </c>
      <c r="P20" s="56">
        <f t="shared" si="28"/>
        <v>45657</v>
      </c>
      <c r="Q20" s="56">
        <f t="shared" si="28"/>
        <v>45688</v>
      </c>
      <c r="R20" s="56">
        <f t="shared" si="28"/>
        <v>45716</v>
      </c>
      <c r="S20" s="56">
        <f t="shared" si="28"/>
        <v>45747</v>
      </c>
      <c r="T20" s="56">
        <f t="shared" si="28"/>
        <v>45777</v>
      </c>
      <c r="U20" s="56">
        <f t="shared" si="28"/>
        <v>45808</v>
      </c>
      <c r="V20" s="56">
        <f t="shared" si="28"/>
        <v>45838</v>
      </c>
      <c r="W20" s="56">
        <f t="shared" si="28"/>
        <v>45869</v>
      </c>
      <c r="X20" s="56">
        <f t="shared" si="28"/>
        <v>45900</v>
      </c>
      <c r="Y20" s="56">
        <f t="shared" si="28"/>
        <v>45930</v>
      </c>
      <c r="Z20" s="56">
        <f t="shared" si="28"/>
        <v>45961</v>
      </c>
      <c r="AA20" s="56">
        <f t="shared" si="28"/>
        <v>45991</v>
      </c>
      <c r="AB20" s="56">
        <f t="shared" si="28"/>
        <v>46022</v>
      </c>
      <c r="AC20" s="56">
        <f t="shared" si="28"/>
        <v>46053</v>
      </c>
      <c r="AD20" s="56">
        <f t="shared" si="28"/>
        <v>46081</v>
      </c>
      <c r="AE20" s="56">
        <f t="shared" si="28"/>
        <v>46112</v>
      </c>
      <c r="AF20" s="56">
        <f t="shared" si="28"/>
        <v>46142</v>
      </c>
      <c r="AG20" s="56">
        <f t="shared" si="28"/>
        <v>46173</v>
      </c>
      <c r="AH20" s="56">
        <f t="shared" si="28"/>
        <v>46203</v>
      </c>
      <c r="AI20" s="56">
        <f t="shared" si="28"/>
        <v>46234</v>
      </c>
      <c r="AJ20" s="56">
        <f t="shared" si="28"/>
        <v>46265</v>
      </c>
      <c r="AK20" s="56">
        <f t="shared" si="28"/>
        <v>46295</v>
      </c>
      <c r="AL20" s="56">
        <f t="shared" si="28"/>
        <v>46326</v>
      </c>
      <c r="AM20" s="56">
        <f t="shared" si="28"/>
        <v>46356</v>
      </c>
      <c r="AN20" s="56">
        <f t="shared" si="28"/>
        <v>46387</v>
      </c>
      <c r="AO20" s="56">
        <f t="shared" si="28"/>
        <v>46418</v>
      </c>
      <c r="AP20" s="56">
        <f t="shared" si="28"/>
        <v>46446</v>
      </c>
      <c r="AQ20" s="56">
        <f t="shared" si="28"/>
        <v>46477</v>
      </c>
      <c r="AR20" s="56">
        <f t="shared" si="28"/>
        <v>46507</v>
      </c>
      <c r="AS20" s="56">
        <f t="shared" si="28"/>
        <v>46538</v>
      </c>
      <c r="AT20" s="56">
        <f t="shared" si="28"/>
        <v>46568</v>
      </c>
      <c r="AU20" s="56">
        <f t="shared" si="28"/>
        <v>46599</v>
      </c>
      <c r="AV20" s="56">
        <f t="shared" si="28"/>
        <v>46630</v>
      </c>
      <c r="AW20" s="56">
        <f t="shared" si="28"/>
        <v>46660</v>
      </c>
      <c r="AX20" s="56">
        <f t="shared" si="28"/>
        <v>46691</v>
      </c>
      <c r="AY20" s="56">
        <f t="shared" si="28"/>
        <v>46721</v>
      </c>
      <c r="AZ20" s="56">
        <f t="shared" si="28"/>
        <v>46752</v>
      </c>
      <c r="BA20" s="56">
        <f t="shared" si="28"/>
        <v>46783</v>
      </c>
      <c r="BB20" s="56">
        <f t="shared" si="28"/>
        <v>46812</v>
      </c>
      <c r="BC20" s="56">
        <f t="shared" si="28"/>
        <v>46843</v>
      </c>
      <c r="BD20" s="56">
        <f t="shared" si="28"/>
        <v>46873</v>
      </c>
      <c r="BE20" s="56">
        <f t="shared" si="28"/>
        <v>46904</v>
      </c>
      <c r="BF20" s="56">
        <f t="shared" si="28"/>
        <v>46934</v>
      </c>
      <c r="BG20" s="56">
        <f t="shared" si="28"/>
        <v>46965</v>
      </c>
      <c r="BH20" s="56">
        <f t="shared" si="28"/>
        <v>46996</v>
      </c>
      <c r="BI20" s="56">
        <f t="shared" si="28"/>
        <v>47026</v>
      </c>
      <c r="BJ20" s="56">
        <f t="shared" si="28"/>
        <v>47057</v>
      </c>
      <c r="BK20" s="56">
        <f t="shared" si="28"/>
        <v>47087</v>
      </c>
      <c r="BL20" s="56">
        <f t="shared" si="28"/>
        <v>47118</v>
      </c>
      <c r="BM20" s="56">
        <f t="shared" si="28"/>
        <v>47149</v>
      </c>
      <c r="BN20" s="56">
        <f t="shared" si="28"/>
        <v>47177</v>
      </c>
      <c r="BO20" s="56">
        <f t="shared" si="28"/>
        <v>47208</v>
      </c>
      <c r="BP20" s="56">
        <f t="shared" si="28"/>
        <v>47238</v>
      </c>
      <c r="BQ20" s="56">
        <f t="shared" si="28"/>
        <v>47269</v>
      </c>
      <c r="BR20" s="56">
        <f t="shared" si="28"/>
        <v>47299</v>
      </c>
      <c r="BS20" s="56">
        <f t="shared" ref="BS20:DV20" si="29">BS$5</f>
        <v>47330</v>
      </c>
      <c r="BT20" s="56">
        <f t="shared" si="29"/>
        <v>47361</v>
      </c>
      <c r="BU20" s="56">
        <f t="shared" si="29"/>
        <v>47391</v>
      </c>
      <c r="BV20" s="56">
        <f t="shared" si="29"/>
        <v>47422</v>
      </c>
      <c r="BW20" s="56">
        <f t="shared" si="29"/>
        <v>47452</v>
      </c>
      <c r="BX20" s="56">
        <f t="shared" si="29"/>
        <v>47483</v>
      </c>
      <c r="BY20" s="56">
        <f t="shared" si="29"/>
        <v>47514</v>
      </c>
      <c r="BZ20" s="56">
        <f t="shared" si="29"/>
        <v>47542</v>
      </c>
      <c r="CA20" s="56">
        <f t="shared" si="29"/>
        <v>47573</v>
      </c>
      <c r="CB20" s="56">
        <f t="shared" si="29"/>
        <v>47603</v>
      </c>
      <c r="CC20" s="56">
        <f t="shared" si="29"/>
        <v>47634</v>
      </c>
      <c r="CD20" s="56">
        <f t="shared" si="29"/>
        <v>47664</v>
      </c>
      <c r="CE20" s="56">
        <f t="shared" si="29"/>
        <v>47695</v>
      </c>
      <c r="CF20" s="56">
        <f t="shared" si="29"/>
        <v>47726</v>
      </c>
      <c r="CG20" s="56">
        <f t="shared" si="29"/>
        <v>47756</v>
      </c>
      <c r="CH20" s="56">
        <f t="shared" si="29"/>
        <v>47787</v>
      </c>
      <c r="CI20" s="56">
        <f t="shared" si="29"/>
        <v>47817</v>
      </c>
      <c r="CJ20" s="56">
        <f t="shared" si="29"/>
        <v>47848</v>
      </c>
      <c r="CK20" s="56">
        <f t="shared" si="29"/>
        <v>47879</v>
      </c>
      <c r="CL20" s="56">
        <f t="shared" si="29"/>
        <v>47907</v>
      </c>
      <c r="CM20" s="56">
        <f t="shared" si="29"/>
        <v>47938</v>
      </c>
      <c r="CN20" s="56">
        <f t="shared" si="29"/>
        <v>47968</v>
      </c>
      <c r="CO20" s="56">
        <f t="shared" si="29"/>
        <v>47999</v>
      </c>
      <c r="CP20" s="56">
        <f t="shared" si="29"/>
        <v>48029</v>
      </c>
      <c r="CQ20" s="56">
        <f t="shared" si="29"/>
        <v>48060</v>
      </c>
      <c r="CR20" s="56">
        <f t="shared" si="29"/>
        <v>48091</v>
      </c>
      <c r="CS20" s="56">
        <f t="shared" si="29"/>
        <v>48121</v>
      </c>
      <c r="CT20" s="56">
        <f t="shared" si="29"/>
        <v>48152</v>
      </c>
      <c r="CU20" s="56">
        <f t="shared" si="29"/>
        <v>48182</v>
      </c>
      <c r="CV20" s="56">
        <f t="shared" si="29"/>
        <v>48213</v>
      </c>
      <c r="CW20" s="56">
        <f t="shared" si="29"/>
        <v>48244</v>
      </c>
      <c r="CX20" s="56">
        <f t="shared" si="29"/>
        <v>48273</v>
      </c>
      <c r="CY20" s="56">
        <f t="shared" si="29"/>
        <v>48304</v>
      </c>
      <c r="CZ20" s="56">
        <f t="shared" si="29"/>
        <v>48334</v>
      </c>
      <c r="DA20" s="56">
        <f t="shared" si="29"/>
        <v>48365</v>
      </c>
      <c r="DB20" s="56">
        <f t="shared" si="29"/>
        <v>48395</v>
      </c>
      <c r="DC20" s="56">
        <f t="shared" si="29"/>
        <v>48426</v>
      </c>
      <c r="DD20" s="56">
        <f t="shared" si="29"/>
        <v>48457</v>
      </c>
      <c r="DE20" s="56">
        <f t="shared" si="29"/>
        <v>48487</v>
      </c>
      <c r="DF20" s="56">
        <f t="shared" si="29"/>
        <v>48518</v>
      </c>
      <c r="DG20" s="56">
        <f t="shared" si="29"/>
        <v>48548</v>
      </c>
      <c r="DH20" s="56">
        <f t="shared" si="29"/>
        <v>48579</v>
      </c>
      <c r="DI20" s="56">
        <f t="shared" si="29"/>
        <v>48610</v>
      </c>
      <c r="DJ20" s="56">
        <f t="shared" si="29"/>
        <v>48638</v>
      </c>
      <c r="DK20" s="56">
        <f t="shared" si="29"/>
        <v>48669</v>
      </c>
      <c r="DL20" s="56">
        <f t="shared" si="29"/>
        <v>48699</v>
      </c>
      <c r="DM20" s="56">
        <f t="shared" si="29"/>
        <v>48730</v>
      </c>
      <c r="DN20" s="56">
        <f t="shared" si="29"/>
        <v>48760</v>
      </c>
      <c r="DO20" s="56">
        <f t="shared" si="29"/>
        <v>48791</v>
      </c>
      <c r="DP20" s="56">
        <f t="shared" si="29"/>
        <v>48822</v>
      </c>
      <c r="DQ20" s="56">
        <f t="shared" si="29"/>
        <v>48852</v>
      </c>
      <c r="DR20" s="56">
        <f t="shared" si="29"/>
        <v>48883</v>
      </c>
      <c r="DS20" s="56">
        <f t="shared" si="29"/>
        <v>48913</v>
      </c>
      <c r="DT20" s="56">
        <f t="shared" si="29"/>
        <v>48944</v>
      </c>
      <c r="DU20" s="56">
        <f t="shared" si="29"/>
        <v>48975</v>
      </c>
      <c r="DV20" s="56">
        <f t="shared" si="29"/>
        <v>49003</v>
      </c>
    </row>
    <row r="21" spans="1:126" ht="15.75" customHeight="1">
      <c r="A21" s="49"/>
      <c r="B21" s="60" t="s">
        <v>5</v>
      </c>
      <c r="C21" s="1156">
        <f ca="1">SUM(F21:DV21)</f>
        <v>14850077.118838049</v>
      </c>
      <c r="D21" s="1156">
        <f ca="1">'AIRR Model Summary'!J38+'AIRR Model Summary'!J39</f>
        <v>14850077.040225562</v>
      </c>
      <c r="E21" s="1157"/>
      <c r="F21" s="58">
        <f ca="1">MIN(F11,$D21-SUM($E21:E21))</f>
        <v>11081719.006410254</v>
      </c>
      <c r="G21" s="58">
        <f ca="1">MIN(G11,$D21-SUM($E21:F21))</f>
        <v>1081719.0064102546</v>
      </c>
      <c r="H21" s="58">
        <f ca="1">MIN(H11,$D21-SUM($E21:G21))</f>
        <v>1081719.0064102546</v>
      </c>
      <c r="I21" s="58">
        <f ca="1">MIN(I11,$D21-SUM($E21:H21))</f>
        <v>1081719.0064102546</v>
      </c>
      <c r="J21" s="58">
        <f ca="1">MIN(J11,$D21-SUM($E21:I21))</f>
        <v>523201.01458454505</v>
      </c>
      <c r="K21" s="58">
        <f ca="1">MIN(K11,$D21-SUM($E21:J21))</f>
        <v>0</v>
      </c>
      <c r="L21" s="58">
        <f ca="1">MIN(L11,$D21-SUM($E21:K21))</f>
        <v>0</v>
      </c>
      <c r="M21" s="58">
        <f ca="1">MIN(M11,$D21-SUM($E21:L21))</f>
        <v>0</v>
      </c>
      <c r="N21" s="58">
        <f ca="1">MIN(N11,$D21-SUM($E21:M21))</f>
        <v>0</v>
      </c>
      <c r="O21" s="58">
        <f ca="1">MIN(O11,$D21-SUM($E21:N21))</f>
        <v>0</v>
      </c>
      <c r="P21" s="58">
        <f ca="1">MIN(P11,$D21-SUM($E21:O21))</f>
        <v>0</v>
      </c>
      <c r="Q21" s="58">
        <f ca="1">MIN(Q11,$D21-SUM($E21:P21))</f>
        <v>0</v>
      </c>
      <c r="R21" s="58">
        <f ca="1">MIN(R11,$D21-SUM($E21:Q21))</f>
        <v>0</v>
      </c>
      <c r="S21" s="58">
        <f ca="1">MIN(S11,$D21-SUM($E21:R21))</f>
        <v>0</v>
      </c>
      <c r="T21" s="58">
        <f ca="1">MIN(T11,$D21-SUM($E21:S21))</f>
        <v>0</v>
      </c>
      <c r="U21" s="58">
        <f ca="1">MIN(U11,$D21-SUM($E21:T21))</f>
        <v>0</v>
      </c>
      <c r="V21" s="58">
        <f ca="1">MIN(V11,$D21-SUM($E21:U21))</f>
        <v>0</v>
      </c>
      <c r="W21" s="58">
        <f ca="1">MIN(W11,$D21-SUM($E21:V21))</f>
        <v>0</v>
      </c>
      <c r="X21" s="58">
        <f ca="1">MIN(X11,$D21-SUM($E21:W21))</f>
        <v>0</v>
      </c>
      <c r="Y21" s="58">
        <f ca="1">MIN(Y11,$D21-SUM($E21:X21))</f>
        <v>0</v>
      </c>
      <c r="Z21" s="58">
        <f ca="1">MIN(Z11,$D21-SUM($E21:Y21))</f>
        <v>0</v>
      </c>
      <c r="AA21" s="58">
        <f ca="1">MIN(AA11,$D21-SUM($E21:Z21))</f>
        <v>0</v>
      </c>
      <c r="AB21" s="58">
        <f ca="1">MIN(AB11,$D21-SUM($E21:AA21))</f>
        <v>0</v>
      </c>
      <c r="AC21" s="58">
        <f ca="1">MIN(AC11,$D21-SUM($E21:AB21))</f>
        <v>0</v>
      </c>
      <c r="AD21" s="58">
        <f ca="1">MIN(AD11,$D21-SUM($E21:AC21))</f>
        <v>0</v>
      </c>
      <c r="AE21" s="58">
        <f ca="1">MIN(AE11,$D21-SUM($E21:AD21))</f>
        <v>0</v>
      </c>
      <c r="AF21" s="58">
        <f ca="1">MIN(AF11,$D21-SUM($E21:AE21))</f>
        <v>0</v>
      </c>
      <c r="AG21" s="58">
        <f ca="1">MIN(AG11,$D21-SUM($E21:AF21))</f>
        <v>0</v>
      </c>
      <c r="AH21" s="58">
        <f ca="1">MIN(AH11,$D21-SUM($E21:AG21))</f>
        <v>0</v>
      </c>
      <c r="AI21" s="58">
        <f ca="1">MIN(AI11,$D21-SUM($E21:AH21))</f>
        <v>0</v>
      </c>
      <c r="AJ21" s="58">
        <f ca="1">MIN(AJ11,$D21-SUM($E21:AI21))</f>
        <v>0</v>
      </c>
      <c r="AK21" s="58">
        <f ca="1">MIN(AK11,$D21-SUM($E21:AJ21))</f>
        <v>0</v>
      </c>
      <c r="AL21" s="58">
        <f ca="1">MIN(AL11,$D21-SUM($E21:AK21))</f>
        <v>0</v>
      </c>
      <c r="AM21" s="58">
        <f ca="1">MIN(AM11,$D21-SUM($E21:AL21))</f>
        <v>0</v>
      </c>
      <c r="AN21" s="58">
        <f ca="1">MIN(AN11,$D21-SUM($E21:AM21))</f>
        <v>0</v>
      </c>
      <c r="AO21" s="58">
        <f ca="1">MIN(AO11,$D21-SUM($E21:AN21))</f>
        <v>0</v>
      </c>
      <c r="AP21" s="58">
        <f ca="1">MIN(AP11,$D21-SUM($E21:AO21))</f>
        <v>0</v>
      </c>
      <c r="AQ21" s="58">
        <f ca="1">MIN(AQ11,$D21-SUM($E21:AP21))</f>
        <v>0</v>
      </c>
      <c r="AR21" s="58">
        <f ca="1">MIN(AR11,$D21-SUM($E21:AQ21))</f>
        <v>0</v>
      </c>
      <c r="AS21" s="58">
        <f ca="1">MIN(AS11,$D21-SUM($E21:AR21))</f>
        <v>0</v>
      </c>
      <c r="AT21" s="58">
        <f ca="1">MIN(AT11,$D21-SUM($E21:AS21))</f>
        <v>0</v>
      </c>
      <c r="AU21" s="58">
        <f ca="1">MIN(AU11,$D21-SUM($E21:AT21))</f>
        <v>0</v>
      </c>
      <c r="AV21" s="58">
        <f ca="1">MIN(AV11,$D21-SUM($E21:AU21))</f>
        <v>0</v>
      </c>
      <c r="AW21" s="58">
        <f ca="1">MIN(AW11,$D21-SUM($E21:AV21))</f>
        <v>0</v>
      </c>
      <c r="AX21" s="58">
        <f ca="1">MIN(AX11,$D21-SUM($E21:AW21))</f>
        <v>0</v>
      </c>
      <c r="AY21" s="58">
        <f ca="1">MIN(AY11,$D21-SUM($E21:AX21))</f>
        <v>0</v>
      </c>
      <c r="AZ21" s="58">
        <f ca="1">MIN(AZ11,$D21-SUM($E21:AY21))</f>
        <v>0</v>
      </c>
      <c r="BA21" s="58">
        <f ca="1">MIN(BA11,$D21-SUM($E21:AZ21))</f>
        <v>0</v>
      </c>
      <c r="BB21" s="58">
        <f ca="1">MIN(BB11,$D21-SUM($E21:BA21))</f>
        <v>0</v>
      </c>
      <c r="BC21" s="58">
        <f ca="1">MIN(BC11,$D21-SUM($E21:BB21))</f>
        <v>0</v>
      </c>
      <c r="BD21" s="58">
        <f ca="1">MIN(BD11,$D21-SUM($E21:BC21))</f>
        <v>0</v>
      </c>
      <c r="BE21" s="58">
        <f ca="1">MIN(BE11,$D21-SUM($E21:BD21))</f>
        <v>0</v>
      </c>
      <c r="BF21" s="58">
        <f ca="1">MIN(BF11,$D21-SUM($E21:BE21))</f>
        <v>0</v>
      </c>
      <c r="BG21" s="58">
        <f ca="1">MIN(BG11,$D21-SUM($E21:BF21))</f>
        <v>0</v>
      </c>
      <c r="BH21" s="58">
        <f ca="1">MIN(BH11,$D21-SUM($E21:BG21))</f>
        <v>0</v>
      </c>
      <c r="BI21" s="58">
        <f ca="1">MIN(BI11,$D21-SUM($E21:BH21))</f>
        <v>0</v>
      </c>
      <c r="BJ21" s="58">
        <f ca="1">MIN(BJ11,$D21-SUM($E21:BI21))</f>
        <v>0</v>
      </c>
      <c r="BK21" s="58">
        <f ca="1">MIN(BK11,$D21-SUM($E21:BJ21))</f>
        <v>0</v>
      </c>
      <c r="BL21" s="58">
        <f ca="1">MIN(BL11,$D21-SUM($E21:BK21))</f>
        <v>0</v>
      </c>
      <c r="BM21" s="58">
        <f ca="1">MIN(BM11,$D21-SUM($E21:BL21))</f>
        <v>0</v>
      </c>
      <c r="BN21" s="58">
        <f ca="1">MIN(BN11,$D21-SUM($E21:BM21))</f>
        <v>0</v>
      </c>
      <c r="BO21" s="58">
        <f ca="1">MIN(BO11,$D21-SUM($E21:BN21))</f>
        <v>0</v>
      </c>
      <c r="BP21" s="58">
        <f ca="1">MIN(BP11,$D21-SUM($E21:BO21))</f>
        <v>0</v>
      </c>
      <c r="BQ21" s="58">
        <f ca="1">MIN(BQ11,$D21-SUM($E21:BP21))</f>
        <v>0</v>
      </c>
      <c r="BR21" s="58">
        <f ca="1">MIN(BR11,$D21-SUM($E21:BQ21))</f>
        <v>0</v>
      </c>
      <c r="BS21" s="58">
        <f ca="1">MIN(BS11,$D21-SUM($E21:BR21))</f>
        <v>0</v>
      </c>
      <c r="BT21" s="58">
        <f ca="1">MIN(BT11,$D21-SUM($E21:BS21))</f>
        <v>0</v>
      </c>
      <c r="BU21" s="58">
        <f ca="1">MIN(BU11,$D21-SUM($E21:BT21))</f>
        <v>0</v>
      </c>
      <c r="BV21" s="58">
        <f ca="1">MIN(BV11,$D21-SUM($E21:BU21))</f>
        <v>0</v>
      </c>
      <c r="BW21" s="58">
        <f ca="1">MIN(BW11,$D21-SUM($E21:BV21))</f>
        <v>0</v>
      </c>
      <c r="BX21" s="58">
        <f ca="1">MIN(BX11,$D21-SUM($E21:BW21))</f>
        <v>0</v>
      </c>
      <c r="BY21" s="58">
        <f ca="1">MIN(BY11,$D21-SUM($E21:BX21))</f>
        <v>0</v>
      </c>
      <c r="BZ21" s="58">
        <f ca="1">MIN(BZ11,$D21-SUM($E21:BY21))</f>
        <v>0</v>
      </c>
      <c r="CA21" s="58">
        <f ca="1">MIN(CA11,$D21-SUM($E21:BZ21))</f>
        <v>0</v>
      </c>
      <c r="CB21" s="58">
        <f ca="1">MIN(CB11,$D21-SUM($E21:CA21))</f>
        <v>0</v>
      </c>
      <c r="CC21" s="58">
        <f ca="1">MIN(CC11,$D21-SUM($E21:CB21))</f>
        <v>0</v>
      </c>
      <c r="CD21" s="58">
        <f ca="1">MIN(CD11,$D21-SUM($E21:CC21))</f>
        <v>0</v>
      </c>
      <c r="CE21" s="58">
        <f ca="1">MIN(CE11,$D21-SUM($E21:CD21))</f>
        <v>0</v>
      </c>
      <c r="CF21" s="58">
        <f ca="1">MIN(CF11,$D21-SUM($E21:CE21))</f>
        <v>0</v>
      </c>
      <c r="CG21" s="58">
        <f ca="1">MIN(CG11,$D21-SUM($E21:CF21))</f>
        <v>0</v>
      </c>
      <c r="CH21" s="58">
        <f ca="1">MIN(CH11,$D21-SUM($E21:CG21))</f>
        <v>0</v>
      </c>
      <c r="CI21" s="58">
        <f ca="1">MIN(CI11,$D21-SUM($E21:CH21))</f>
        <v>0</v>
      </c>
      <c r="CJ21" s="58">
        <f ca="1">MIN(CJ11,$D21-SUM($E21:CI21))</f>
        <v>0</v>
      </c>
      <c r="CK21" s="58">
        <f ca="1">MIN(CK11,$D21-SUM($E21:CJ21))</f>
        <v>0</v>
      </c>
      <c r="CL21" s="58">
        <f ca="1">MIN(CL11,$D21-SUM($E21:CK21))</f>
        <v>0</v>
      </c>
      <c r="CM21" s="58">
        <f ca="1">MIN(CM11,$D21-SUM($E21:CL21))</f>
        <v>0</v>
      </c>
      <c r="CN21" s="58">
        <f ca="1">MIN(CN11,$D21-SUM($E21:CM21))</f>
        <v>0</v>
      </c>
      <c r="CO21" s="58">
        <f ca="1">MIN(CO11,$D21-SUM($E21:CN21))</f>
        <v>0</v>
      </c>
      <c r="CP21" s="58">
        <f ca="1">MIN(CP11,$D21-SUM($E21:CO21))</f>
        <v>0</v>
      </c>
      <c r="CQ21" s="58">
        <f ca="1">MIN(CQ11,$D21-SUM($E21:CP21))</f>
        <v>0</v>
      </c>
      <c r="CR21" s="58">
        <f ca="1">MIN(CR11,$D21-SUM($E21:CQ21))</f>
        <v>0</v>
      </c>
      <c r="CS21" s="58">
        <f ca="1">MIN(CS11,$D21-SUM($E21:CR21))</f>
        <v>0</v>
      </c>
      <c r="CT21" s="58">
        <f ca="1">MIN(CT11,$D21-SUM($E21:CS21))</f>
        <v>0</v>
      </c>
      <c r="CU21" s="58">
        <f ca="1">MIN(CU11,$D21-SUM($E21:CT21))</f>
        <v>0</v>
      </c>
      <c r="CV21" s="58">
        <f ca="1">MIN(CV11,$D21-SUM($E21:CU21))</f>
        <v>0</v>
      </c>
      <c r="CW21" s="58">
        <f ca="1">MIN(CW11,$D21-SUM($E21:CV21))</f>
        <v>0</v>
      </c>
      <c r="CX21" s="58">
        <f ca="1">MIN(CX11,$D21-SUM($E21:CW21))</f>
        <v>0</v>
      </c>
      <c r="CY21" s="58">
        <f ca="1">MIN(CY11,$D21-SUM($E21:CX21))</f>
        <v>0</v>
      </c>
      <c r="CZ21" s="58">
        <f ca="1">MIN(CZ11,$D21-SUM($E21:CY21))</f>
        <v>0</v>
      </c>
      <c r="DA21" s="58">
        <f ca="1">MIN(DA11,$D21-SUM($E21:CZ21))</f>
        <v>0</v>
      </c>
      <c r="DB21" s="58">
        <f ca="1">MIN(DB11,$D21-SUM($E21:DA21))</f>
        <v>0</v>
      </c>
      <c r="DC21" s="58">
        <f ca="1">MIN(DC11,$D21-SUM($E21:DB21))</f>
        <v>0</v>
      </c>
      <c r="DD21" s="58">
        <f ca="1">MIN(DD11,$D21-SUM($E21:DC21))</f>
        <v>0</v>
      </c>
      <c r="DE21" s="58">
        <f ca="1">MIN(DE11,$D21-SUM($E21:DD21))</f>
        <v>0</v>
      </c>
      <c r="DF21" s="58">
        <f ca="1">MIN(DF11,$D21-SUM($E21:DE21))</f>
        <v>0</v>
      </c>
      <c r="DG21" s="58">
        <f ca="1">MIN(DG11,$D21-SUM($E21:DF21))</f>
        <v>0</v>
      </c>
      <c r="DH21" s="58">
        <f ca="1">MIN(DH11,$D21-SUM($E21:DG21))</f>
        <v>0</v>
      </c>
      <c r="DI21" s="58">
        <f ca="1">MIN(DI11,$D21-SUM($E21:DH21))</f>
        <v>0</v>
      </c>
      <c r="DJ21" s="58">
        <f ca="1">MIN(DJ11,$D21-SUM($E21:DI21))</f>
        <v>0</v>
      </c>
      <c r="DK21" s="58">
        <f ca="1">MIN(DK11,$D21-SUM($E21:DJ21))</f>
        <v>0</v>
      </c>
      <c r="DL21" s="58">
        <f ca="1">MIN(DL11,$D21-SUM($E21:DK21))</f>
        <v>0</v>
      </c>
      <c r="DM21" s="58">
        <f ca="1">MIN(DM11,$D21-SUM($E21:DL21))</f>
        <v>0</v>
      </c>
      <c r="DN21" s="58">
        <f ca="1">MIN(DN11,$D21-SUM($E21:DM21))</f>
        <v>0</v>
      </c>
      <c r="DO21" s="58">
        <f ca="1">MIN(DO11,$D21-SUM($E21:DN21))</f>
        <v>0</v>
      </c>
      <c r="DP21" s="58">
        <f ca="1">MIN(DP11,$D21-SUM($E21:DO21))</f>
        <v>0</v>
      </c>
      <c r="DQ21" s="58">
        <f ca="1">MIN(DQ11,$D21-SUM($E21:DP21))</f>
        <v>0</v>
      </c>
      <c r="DR21" s="58">
        <f ca="1">MIN(DR11,$D21-SUM($E21:DQ21))</f>
        <v>0</v>
      </c>
      <c r="DS21" s="58">
        <f ca="1">MIN(DS11,$D21-SUM($E21:DR21))</f>
        <v>0</v>
      </c>
      <c r="DT21" s="58">
        <f ca="1">MIN(DT11,$D21-SUM($E21:DS21))</f>
        <v>0</v>
      </c>
      <c r="DU21" s="58">
        <f ca="1">MIN(DU11,$D21-SUM($E21:DT21))</f>
        <v>0</v>
      </c>
      <c r="DV21" s="58">
        <f ca="1">MIN(DV11,$D21-SUM($E21:DU21))</f>
        <v>0</v>
      </c>
    </row>
    <row r="22" spans="1:126" s="107" customFormat="1" ht="15.75" customHeight="1">
      <c r="A22" s="68"/>
      <c r="B22" s="60" t="s">
        <v>502</v>
      </c>
      <c r="C22" s="1156">
        <f t="shared" ref="C22:C23" ca="1" si="30">SUM(F22:DV22)</f>
        <v>0</v>
      </c>
      <c r="D22" s="1156">
        <f>'AIRR Model Summary'!J37</f>
        <v>0</v>
      </c>
      <c r="E22" s="1158">
        <v>0</v>
      </c>
      <c r="F22" s="58">
        <f ca="1">MIN(F11-F21,$D22-SUM($E22:E22))</f>
        <v>0</v>
      </c>
      <c r="G22" s="58">
        <f ca="1">MIN(G11-G21,$D22-SUM($E22:F22))</f>
        <v>0</v>
      </c>
      <c r="H22" s="58">
        <f ca="1">MIN(H11-H21,$D22-SUM($E22:G22))</f>
        <v>0</v>
      </c>
      <c r="I22" s="58">
        <f ca="1">MIN(I11-I21,$D22-SUM($E22:H22))</f>
        <v>0</v>
      </c>
      <c r="J22" s="58">
        <f ca="1">MIN(J11-J21,$D22-SUM($E22:I22))</f>
        <v>0</v>
      </c>
      <c r="K22" s="58">
        <f ca="1">MIN(K11-K21,$D22-SUM($E22:J22))</f>
        <v>0</v>
      </c>
      <c r="L22" s="58">
        <f ca="1">MIN(L11-L21,$D22-SUM($E22:K22))</f>
        <v>0</v>
      </c>
      <c r="M22" s="58">
        <f ca="1">MIN(M11-M21,$D22-SUM($E22:L22))</f>
        <v>0</v>
      </c>
      <c r="N22" s="58">
        <f ca="1">MIN(N11-N21,$D22-SUM($E22:M22))</f>
        <v>0</v>
      </c>
      <c r="O22" s="58">
        <f ca="1">MIN(O11-O21,$D22-SUM($E22:N22))</f>
        <v>0</v>
      </c>
      <c r="P22" s="58">
        <f ca="1">MIN(P11-P21,$D22-SUM($E22:O22))</f>
        <v>0</v>
      </c>
      <c r="Q22" s="58">
        <f ca="1">MIN(Q11-Q21,$D22-SUM($E22:P22))</f>
        <v>0</v>
      </c>
      <c r="R22" s="58">
        <f ca="1">MIN(R11-R21,$D22-SUM($E22:Q22))</f>
        <v>0</v>
      </c>
      <c r="S22" s="58">
        <f ca="1">MIN(S11-S21,$D22-SUM($E22:R22))</f>
        <v>0</v>
      </c>
      <c r="T22" s="58">
        <f ca="1">MIN(T11-T21,$D22-SUM($E22:S22))</f>
        <v>0</v>
      </c>
      <c r="U22" s="58">
        <f ca="1">MIN(U11-U21,$D22-SUM($E22:T22))</f>
        <v>0</v>
      </c>
      <c r="V22" s="58">
        <f ca="1">MIN(V11-V21,$D22-SUM($E22:U22))</f>
        <v>0</v>
      </c>
      <c r="W22" s="58">
        <f ca="1">MIN(W11-W21,$D22-SUM($E22:V22))</f>
        <v>0</v>
      </c>
      <c r="X22" s="58">
        <f ca="1">MIN(X11-X21,$D22-SUM($E22:W22))</f>
        <v>0</v>
      </c>
      <c r="Y22" s="58">
        <f ca="1">MIN(Y11-Y21,$D22-SUM($E22:X22))</f>
        <v>0</v>
      </c>
      <c r="Z22" s="58">
        <f ca="1">MIN(Z11-Z21,$D22-SUM($E22:Y22))</f>
        <v>0</v>
      </c>
      <c r="AA22" s="58">
        <f ca="1">MIN(AA11-AA21,$D22-SUM($E22:Z22))</f>
        <v>0</v>
      </c>
      <c r="AB22" s="58">
        <f ca="1">MIN(AB11-AB21,$D22-SUM($E22:AA22))</f>
        <v>0</v>
      </c>
      <c r="AC22" s="58">
        <f ca="1">MIN(AC11-AC21,$D22-SUM($E22:AB22))</f>
        <v>0</v>
      </c>
      <c r="AD22" s="58">
        <f ca="1">MIN(AD11-AD21,$D22-SUM($E22:AC22))</f>
        <v>0</v>
      </c>
      <c r="AE22" s="58">
        <f ca="1">MIN(AE11-AE21,$D22-SUM($E22:AD22))</f>
        <v>0</v>
      </c>
      <c r="AF22" s="58">
        <f ca="1">MIN(AF11-AF21,$D22-SUM($E22:AE22))</f>
        <v>0</v>
      </c>
      <c r="AG22" s="58">
        <f ca="1">MIN(AG11-AG21,$D22-SUM($E22:AF22))</f>
        <v>0</v>
      </c>
      <c r="AH22" s="58">
        <f ca="1">MIN(AH11-AH21,$D22-SUM($E22:AG22))</f>
        <v>0</v>
      </c>
      <c r="AI22" s="58">
        <f ca="1">MIN(AI11-AI21,$D22-SUM($E22:AH22))</f>
        <v>0</v>
      </c>
      <c r="AJ22" s="58">
        <f ca="1">MIN(AJ11-AJ21,$D22-SUM($E22:AI22))</f>
        <v>0</v>
      </c>
      <c r="AK22" s="58">
        <f ca="1">MIN(AK11-AK21,$D22-SUM($E22:AJ22))</f>
        <v>0</v>
      </c>
      <c r="AL22" s="58">
        <f ca="1">MIN(AL11-AL21,$D22-SUM($E22:AK22))</f>
        <v>0</v>
      </c>
      <c r="AM22" s="58">
        <f ca="1">MIN(AM11-AM21,$D22-SUM($E22:AL22))</f>
        <v>0</v>
      </c>
      <c r="AN22" s="58">
        <f ca="1">MIN(AN11-AN21,$D22-SUM($E22:AM22))</f>
        <v>0</v>
      </c>
      <c r="AO22" s="58">
        <f ca="1">MIN(AO11-AO21,$D22-SUM($E22:AN22))</f>
        <v>0</v>
      </c>
      <c r="AP22" s="58">
        <f ca="1">MIN(AP11-AP21,$D22-SUM($E22:AO22))</f>
        <v>0</v>
      </c>
      <c r="AQ22" s="58">
        <f ca="1">MIN(AQ11-AQ21,$D22-SUM($E22:AP22))</f>
        <v>0</v>
      </c>
      <c r="AR22" s="58">
        <f ca="1">MIN(AR11-AR21,$D22-SUM($E22:AQ22))</f>
        <v>0</v>
      </c>
      <c r="AS22" s="58">
        <f ca="1">MIN(AS11-AS21,$D22-SUM($E22:AR22))</f>
        <v>0</v>
      </c>
      <c r="AT22" s="58">
        <f ca="1">MIN(AT11-AT21,$D22-SUM($E22:AS22))</f>
        <v>0</v>
      </c>
      <c r="AU22" s="58">
        <f ca="1">MIN(AU11-AU21,$D22-SUM($E22:AT22))</f>
        <v>0</v>
      </c>
      <c r="AV22" s="58">
        <f ca="1">MIN(AV11-AV21,$D22-SUM($E22:AU22))</f>
        <v>0</v>
      </c>
      <c r="AW22" s="58">
        <f ca="1">MIN(AW11-AW21,$D22-SUM($E22:AV22))</f>
        <v>0</v>
      </c>
      <c r="AX22" s="58">
        <f ca="1">MIN(AX11-AX21,$D22-SUM($E22:AW22))</f>
        <v>0</v>
      </c>
      <c r="AY22" s="58">
        <f ca="1">MIN(AY11-AY21,$D22-SUM($E22:AX22))</f>
        <v>0</v>
      </c>
      <c r="AZ22" s="58">
        <f ca="1">MIN(AZ11-AZ21,$D22-SUM($E22:AY22))</f>
        <v>0</v>
      </c>
      <c r="BA22" s="58">
        <f ca="1">MIN(BA11-BA21,$D22-SUM($E22:AZ22))</f>
        <v>0</v>
      </c>
      <c r="BB22" s="58">
        <f ca="1">MIN(BB11-BB21,$D22-SUM($E22:BA22))</f>
        <v>0</v>
      </c>
      <c r="BC22" s="58">
        <f ca="1">MIN(BC11-BC21,$D22-SUM($E22:BB22))</f>
        <v>0</v>
      </c>
      <c r="BD22" s="58">
        <f ca="1">MIN(BD11-BD21,$D22-SUM($E22:BC22))</f>
        <v>0</v>
      </c>
      <c r="BE22" s="58">
        <f ca="1">MIN(BE11-BE21,$D22-SUM($E22:BD22))</f>
        <v>0</v>
      </c>
      <c r="BF22" s="58">
        <f ca="1">MIN(BF11-BF21,$D22-SUM($E22:BE22))</f>
        <v>0</v>
      </c>
      <c r="BG22" s="58">
        <f ca="1">MIN(BG11-BG21,$D22-SUM($E22:BF22))</f>
        <v>0</v>
      </c>
      <c r="BH22" s="58">
        <f ca="1">MIN(BH11-BH21,$D22-SUM($E22:BG22))</f>
        <v>0</v>
      </c>
      <c r="BI22" s="58">
        <f ca="1">MIN(BI11-BI21,$D22-SUM($E22:BH22))</f>
        <v>0</v>
      </c>
      <c r="BJ22" s="58">
        <f ca="1">MIN(BJ11-BJ21,$D22-SUM($E22:BI22))</f>
        <v>0</v>
      </c>
      <c r="BK22" s="58">
        <f ca="1">MIN(BK11-BK21,$D22-SUM($E22:BJ22))</f>
        <v>0</v>
      </c>
      <c r="BL22" s="58">
        <f ca="1">MIN(BL11-BL21,$D22-SUM($E22:BK22))</f>
        <v>0</v>
      </c>
      <c r="BM22" s="58">
        <f ca="1">MIN(BM11-BM21,$D22-SUM($E22:BL22))</f>
        <v>0</v>
      </c>
      <c r="BN22" s="58">
        <f ca="1">MIN(BN11-BN21,$D22-SUM($E22:BM22))</f>
        <v>0</v>
      </c>
      <c r="BO22" s="58">
        <f ca="1">MIN(BO11-BO21,$D22-SUM($E22:BN22))</f>
        <v>0</v>
      </c>
      <c r="BP22" s="58">
        <f ca="1">MIN(BP11-BP21,$D22-SUM($E22:BO22))</f>
        <v>0</v>
      </c>
      <c r="BQ22" s="58">
        <f ca="1">MIN(BQ11-BQ21,$D22-SUM($E22:BP22))</f>
        <v>0</v>
      </c>
      <c r="BR22" s="58">
        <f ca="1">MIN(BR11-BR21,$D22-SUM($E22:BQ22))</f>
        <v>0</v>
      </c>
      <c r="BS22" s="58">
        <f ca="1">MIN(BS11-BS21,$D22-SUM($E22:BR22))</f>
        <v>0</v>
      </c>
      <c r="BT22" s="58">
        <f ca="1">MIN(BT11-BT21,$D22-SUM($E22:BS22))</f>
        <v>0</v>
      </c>
      <c r="BU22" s="58">
        <f ca="1">MIN(BU11-BU21,$D22-SUM($E22:BT22))</f>
        <v>0</v>
      </c>
      <c r="BV22" s="58">
        <f ca="1">MIN(BV11-BV21,$D22-SUM($E22:BU22))</f>
        <v>0</v>
      </c>
      <c r="BW22" s="58">
        <f ca="1">MIN(BW11-BW21,$D22-SUM($E22:BV22))</f>
        <v>0</v>
      </c>
      <c r="BX22" s="58">
        <f ca="1">MIN(BX11-BX21,$D22-SUM($E22:BW22))</f>
        <v>0</v>
      </c>
      <c r="BY22" s="58">
        <f ca="1">MIN(BY11-BY21,$D22-SUM($E22:BX22))</f>
        <v>0</v>
      </c>
      <c r="BZ22" s="58">
        <f ca="1">MIN(BZ11-BZ21,$D22-SUM($E22:BY22))</f>
        <v>0</v>
      </c>
      <c r="CA22" s="58">
        <f ca="1">MIN(CA11-CA21,$D22-SUM($E22:BZ22))</f>
        <v>0</v>
      </c>
      <c r="CB22" s="58">
        <f ca="1">MIN(CB11-CB21,$D22-SUM($E22:CA22))</f>
        <v>0</v>
      </c>
      <c r="CC22" s="58">
        <f ca="1">MIN(CC11-CC21,$D22-SUM($E22:CB22))</f>
        <v>0</v>
      </c>
      <c r="CD22" s="58">
        <f ca="1">MIN(CD11-CD21,$D22-SUM($E22:CC22))</f>
        <v>0</v>
      </c>
      <c r="CE22" s="58">
        <f ca="1">MIN(CE11-CE21,$D22-SUM($E22:CD22))</f>
        <v>0</v>
      </c>
      <c r="CF22" s="58">
        <f ca="1">MIN(CF11-CF21,$D22-SUM($E22:CE22))</f>
        <v>0</v>
      </c>
      <c r="CG22" s="58">
        <f ca="1">MIN(CG11-CG21,$D22-SUM($E22:CF22))</f>
        <v>0</v>
      </c>
      <c r="CH22" s="58">
        <f ca="1">MIN(CH11-CH21,$D22-SUM($E22:CG22))</f>
        <v>0</v>
      </c>
      <c r="CI22" s="58">
        <f ca="1">MIN(CI11-CI21,$D22-SUM($E22:CH22))</f>
        <v>0</v>
      </c>
      <c r="CJ22" s="58">
        <f ca="1">MIN(CJ11-CJ21,$D22-SUM($E22:CI22))</f>
        <v>0</v>
      </c>
      <c r="CK22" s="58">
        <f ca="1">MIN(CK11-CK21,$D22-SUM($E22:CJ22))</f>
        <v>0</v>
      </c>
      <c r="CL22" s="58">
        <f ca="1">MIN(CL11-CL21,$D22-SUM($E22:CK22))</f>
        <v>0</v>
      </c>
      <c r="CM22" s="58">
        <f ca="1">MIN(CM11-CM21,$D22-SUM($E22:CL22))</f>
        <v>0</v>
      </c>
      <c r="CN22" s="58">
        <f ca="1">MIN(CN11-CN21,$D22-SUM($E22:CM22))</f>
        <v>0</v>
      </c>
      <c r="CO22" s="58">
        <f ca="1">MIN(CO11-CO21,$D22-SUM($E22:CN22))</f>
        <v>0</v>
      </c>
      <c r="CP22" s="58">
        <f ca="1">MIN(CP11-CP21,$D22-SUM($E22:CO22))</f>
        <v>0</v>
      </c>
      <c r="CQ22" s="58">
        <f ca="1">MIN(CQ11-CQ21,$D22-SUM($E22:CP22))</f>
        <v>0</v>
      </c>
      <c r="CR22" s="58">
        <f ca="1">MIN(CR11-CR21,$D22-SUM($E22:CQ22))</f>
        <v>0</v>
      </c>
      <c r="CS22" s="58">
        <f ca="1">MIN(CS11-CS21,$D22-SUM($E22:CR22))</f>
        <v>0</v>
      </c>
      <c r="CT22" s="58">
        <f ca="1">MIN(CT11-CT21,$D22-SUM($E22:CS22))</f>
        <v>0</v>
      </c>
      <c r="CU22" s="58">
        <f ca="1">MIN(CU11-CU21,$D22-SUM($E22:CT22))</f>
        <v>0</v>
      </c>
      <c r="CV22" s="58">
        <f ca="1">MIN(CV11-CV21,$D22-SUM($E22:CU22))</f>
        <v>0</v>
      </c>
      <c r="CW22" s="58">
        <f ca="1">MIN(CW11-CW21,$D22-SUM($E22:CV22))</f>
        <v>0</v>
      </c>
      <c r="CX22" s="58">
        <f ca="1">MIN(CX11-CX21,$D22-SUM($E22:CW22))</f>
        <v>0</v>
      </c>
      <c r="CY22" s="58">
        <f ca="1">MIN(CY11-CY21,$D22-SUM($E22:CX22))</f>
        <v>0</v>
      </c>
      <c r="CZ22" s="58">
        <f ca="1">MIN(CZ11-CZ21,$D22-SUM($E22:CY22))</f>
        <v>0</v>
      </c>
      <c r="DA22" s="58">
        <f ca="1">MIN(DA11-DA21,$D22-SUM($E22:CZ22))</f>
        <v>0</v>
      </c>
      <c r="DB22" s="58">
        <f ca="1">MIN(DB11-DB21,$D22-SUM($E22:DA22))</f>
        <v>0</v>
      </c>
      <c r="DC22" s="58">
        <f ca="1">MIN(DC11-DC21,$D22-SUM($E22:DB22))</f>
        <v>0</v>
      </c>
      <c r="DD22" s="58">
        <f ca="1">MIN(DD11-DD21,$D22-SUM($E22:DC22))</f>
        <v>0</v>
      </c>
      <c r="DE22" s="58">
        <f ca="1">MIN(DE11-DE21,$D22-SUM($E22:DD22))</f>
        <v>0</v>
      </c>
      <c r="DF22" s="58">
        <f ca="1">MIN(DF11-DF21,$D22-SUM($E22:DE22))</f>
        <v>0</v>
      </c>
      <c r="DG22" s="58">
        <f ca="1">MIN(DG11-DG21,$D22-SUM($E22:DF22))</f>
        <v>0</v>
      </c>
      <c r="DH22" s="58">
        <f ca="1">MIN(DH11-DH21,$D22-SUM($E22:DG22))</f>
        <v>0</v>
      </c>
      <c r="DI22" s="58">
        <f ca="1">MIN(DI11-DI21,$D22-SUM($E22:DH22))</f>
        <v>0</v>
      </c>
      <c r="DJ22" s="58">
        <f ca="1">MIN(DJ11-DJ21,$D22-SUM($E22:DI22))</f>
        <v>0</v>
      </c>
      <c r="DK22" s="58">
        <f ca="1">MIN(DK11-DK21,$D22-SUM($E22:DJ22))</f>
        <v>0</v>
      </c>
      <c r="DL22" s="58">
        <f ca="1">MIN(DL11-DL21,$D22-SUM($E22:DK22))</f>
        <v>0</v>
      </c>
      <c r="DM22" s="58">
        <f ca="1">MIN(DM11-DM21,$D22-SUM($E22:DL22))</f>
        <v>0</v>
      </c>
      <c r="DN22" s="58">
        <f ca="1">MIN(DN11-DN21,$D22-SUM($E22:DM22))</f>
        <v>0</v>
      </c>
      <c r="DO22" s="58">
        <f ca="1">MIN(DO11-DO21,$D22-SUM($E22:DN22))</f>
        <v>0</v>
      </c>
      <c r="DP22" s="58">
        <f ca="1">MIN(DP11-DP21,$D22-SUM($E22:DO22))</f>
        <v>0</v>
      </c>
      <c r="DQ22" s="58">
        <f ca="1">MIN(DQ11-DQ21,$D22-SUM($E22:DP22))</f>
        <v>0</v>
      </c>
      <c r="DR22" s="58">
        <f ca="1">MIN(DR11-DR21,$D22-SUM($E22:DQ22))</f>
        <v>0</v>
      </c>
      <c r="DS22" s="58">
        <f ca="1">MIN(DS11-DS21,$D22-SUM($E22:DR22))</f>
        <v>0</v>
      </c>
      <c r="DT22" s="58">
        <f ca="1">MIN(DT11-DT21,$D22-SUM($E22:DS22))</f>
        <v>0</v>
      </c>
      <c r="DU22" s="58">
        <f ca="1">MIN(DU11-DU21,$D22-SUM($E22:DT22))</f>
        <v>0</v>
      </c>
      <c r="DV22" s="58">
        <f ca="1">MIN(DV11-DV21,$D22-SUM($E22:DU22))</f>
        <v>0</v>
      </c>
    </row>
    <row r="23" spans="1:126" s="107" customFormat="1" ht="15.75" customHeight="1">
      <c r="A23" s="68"/>
      <c r="B23" s="62" t="s">
        <v>67</v>
      </c>
      <c r="C23" s="1156">
        <f t="shared" ca="1" si="30"/>
        <v>18500269.964495257</v>
      </c>
      <c r="D23" s="1155">
        <f ca="1">'AIRR Model Summary'!J36</f>
        <v>22275115.347008053</v>
      </c>
      <c r="E23" s="1158"/>
      <c r="F23" s="69">
        <f t="shared" ref="F23:AK23" ca="1" si="31">F11-F21-F22</f>
        <v>0</v>
      </c>
      <c r="G23" s="69">
        <f t="shared" ca="1" si="31"/>
        <v>0</v>
      </c>
      <c r="H23" s="69">
        <f t="shared" ca="1" si="31"/>
        <v>0</v>
      </c>
      <c r="I23" s="69">
        <f t="shared" ca="1" si="31"/>
        <v>0</v>
      </c>
      <c r="J23" s="69">
        <f t="shared" ca="1" si="31"/>
        <v>558517.99182570959</v>
      </c>
      <c r="K23" s="69">
        <f t="shared" ca="1" si="31"/>
        <v>1081719.0064102546</v>
      </c>
      <c r="L23" s="69">
        <f t="shared" ca="1" si="31"/>
        <v>1081719.0064102546</v>
      </c>
      <c r="M23" s="69">
        <f t="shared" ca="1" si="31"/>
        <v>1081719.0064102546</v>
      </c>
      <c r="N23" s="69">
        <f t="shared" ca="1" si="31"/>
        <v>1081719.0064102546</v>
      </c>
      <c r="O23" s="69">
        <f t="shared" ca="1" si="31"/>
        <v>1081719.0064102546</v>
      </c>
      <c r="P23" s="69">
        <f t="shared" ca="1" si="31"/>
        <v>1081719.0064102546</v>
      </c>
      <c r="Q23" s="69">
        <f t="shared" ca="1" si="31"/>
        <v>1081719.0064102546</v>
      </c>
      <c r="R23" s="69">
        <f t="shared" ca="1" si="31"/>
        <v>1081719.0064102546</v>
      </c>
      <c r="S23" s="69">
        <f t="shared" ca="1" si="31"/>
        <v>774000</v>
      </c>
      <c r="T23" s="69">
        <f t="shared" ca="1" si="31"/>
        <v>774000</v>
      </c>
      <c r="U23" s="69">
        <f t="shared" ca="1" si="31"/>
        <v>774000</v>
      </c>
      <c r="V23" s="69">
        <f t="shared" ca="1" si="31"/>
        <v>774000</v>
      </c>
      <c r="W23" s="69">
        <f t="shared" ca="1" si="31"/>
        <v>774000</v>
      </c>
      <c r="X23" s="69">
        <f t="shared" ca="1" si="31"/>
        <v>774000</v>
      </c>
      <c r="Y23" s="69">
        <f t="shared" ca="1" si="31"/>
        <v>774000</v>
      </c>
      <c r="Z23" s="69">
        <f t="shared" ca="1" si="31"/>
        <v>774000</v>
      </c>
      <c r="AA23" s="69">
        <f t="shared" ca="1" si="31"/>
        <v>774000</v>
      </c>
      <c r="AB23" s="69">
        <f t="shared" ca="1" si="31"/>
        <v>774000</v>
      </c>
      <c r="AC23" s="69">
        <f t="shared" ca="1" si="31"/>
        <v>774000</v>
      </c>
      <c r="AD23" s="69">
        <f t="shared" ca="1" si="31"/>
        <v>774000</v>
      </c>
      <c r="AE23" s="69">
        <f t="shared" ca="1" si="31"/>
        <v>0</v>
      </c>
      <c r="AF23" s="69">
        <f t="shared" ca="1" si="31"/>
        <v>0</v>
      </c>
      <c r="AG23" s="69">
        <f t="shared" ca="1" si="31"/>
        <v>0</v>
      </c>
      <c r="AH23" s="69">
        <f t="shared" ca="1" si="31"/>
        <v>0</v>
      </c>
      <c r="AI23" s="69">
        <f t="shared" ca="1" si="31"/>
        <v>0</v>
      </c>
      <c r="AJ23" s="69">
        <f t="shared" ca="1" si="31"/>
        <v>0</v>
      </c>
      <c r="AK23" s="69">
        <f t="shared" ca="1" si="31"/>
        <v>0</v>
      </c>
      <c r="AL23" s="69">
        <f t="shared" ref="AL23:BQ23" ca="1" si="32">AL11-AL21-AL22</f>
        <v>0</v>
      </c>
      <c r="AM23" s="69">
        <f t="shared" ca="1" si="32"/>
        <v>0</v>
      </c>
      <c r="AN23" s="69">
        <f t="shared" ca="1" si="32"/>
        <v>0</v>
      </c>
      <c r="AO23" s="69">
        <f t="shared" ca="1" si="32"/>
        <v>0</v>
      </c>
      <c r="AP23" s="69">
        <f t="shared" ca="1" si="32"/>
        <v>0</v>
      </c>
      <c r="AQ23" s="69">
        <f t="shared" ca="1" si="32"/>
        <v>0</v>
      </c>
      <c r="AR23" s="69">
        <f t="shared" ca="1" si="32"/>
        <v>0</v>
      </c>
      <c r="AS23" s="69">
        <f t="shared" ca="1" si="32"/>
        <v>0</v>
      </c>
      <c r="AT23" s="69">
        <f t="shared" ca="1" si="32"/>
        <v>0</v>
      </c>
      <c r="AU23" s="69">
        <f t="shared" ca="1" si="32"/>
        <v>0</v>
      </c>
      <c r="AV23" s="69">
        <f t="shared" ca="1" si="32"/>
        <v>0</v>
      </c>
      <c r="AW23" s="69">
        <f t="shared" ca="1" si="32"/>
        <v>0</v>
      </c>
      <c r="AX23" s="69">
        <f t="shared" ca="1" si="32"/>
        <v>0</v>
      </c>
      <c r="AY23" s="69">
        <f t="shared" ca="1" si="32"/>
        <v>0</v>
      </c>
      <c r="AZ23" s="69">
        <f t="shared" ca="1" si="32"/>
        <v>0</v>
      </c>
      <c r="BA23" s="69">
        <f t="shared" ca="1" si="32"/>
        <v>0</v>
      </c>
      <c r="BB23" s="69">
        <f t="shared" ca="1" si="32"/>
        <v>0</v>
      </c>
      <c r="BC23" s="69">
        <f t="shared" ca="1" si="32"/>
        <v>0</v>
      </c>
      <c r="BD23" s="69">
        <f t="shared" ca="1" si="32"/>
        <v>0</v>
      </c>
      <c r="BE23" s="69">
        <f t="shared" ca="1" si="32"/>
        <v>0</v>
      </c>
      <c r="BF23" s="69">
        <f t="shared" ca="1" si="32"/>
        <v>0</v>
      </c>
      <c r="BG23" s="69">
        <f t="shared" ca="1" si="32"/>
        <v>0</v>
      </c>
      <c r="BH23" s="69">
        <f t="shared" ca="1" si="32"/>
        <v>0</v>
      </c>
      <c r="BI23" s="69">
        <f t="shared" ca="1" si="32"/>
        <v>0</v>
      </c>
      <c r="BJ23" s="69">
        <f t="shared" ca="1" si="32"/>
        <v>0</v>
      </c>
      <c r="BK23" s="69">
        <f t="shared" ca="1" si="32"/>
        <v>0</v>
      </c>
      <c r="BL23" s="69">
        <f t="shared" ca="1" si="32"/>
        <v>0</v>
      </c>
      <c r="BM23" s="69">
        <f t="shared" ca="1" si="32"/>
        <v>0</v>
      </c>
      <c r="BN23" s="69">
        <f t="shared" ca="1" si="32"/>
        <v>0</v>
      </c>
      <c r="BO23" s="69">
        <f t="shared" ca="1" si="32"/>
        <v>0</v>
      </c>
      <c r="BP23" s="69">
        <f t="shared" ca="1" si="32"/>
        <v>0</v>
      </c>
      <c r="BQ23" s="69">
        <f t="shared" ca="1" si="32"/>
        <v>0</v>
      </c>
      <c r="BR23" s="69">
        <f t="shared" ref="BR23:CW23" ca="1" si="33">BR11-BR21-BR22</f>
        <v>0</v>
      </c>
      <c r="BS23" s="69">
        <f t="shared" ca="1" si="33"/>
        <v>0</v>
      </c>
      <c r="BT23" s="69">
        <f t="shared" ca="1" si="33"/>
        <v>0</v>
      </c>
      <c r="BU23" s="69">
        <f t="shared" ca="1" si="33"/>
        <v>0</v>
      </c>
      <c r="BV23" s="69">
        <f t="shared" ca="1" si="33"/>
        <v>0</v>
      </c>
      <c r="BW23" s="69">
        <f t="shared" ca="1" si="33"/>
        <v>0</v>
      </c>
      <c r="BX23" s="69">
        <f t="shared" ca="1" si="33"/>
        <v>0</v>
      </c>
      <c r="BY23" s="69">
        <f t="shared" ca="1" si="33"/>
        <v>0</v>
      </c>
      <c r="BZ23" s="69">
        <f t="shared" ca="1" si="33"/>
        <v>0</v>
      </c>
      <c r="CA23" s="69">
        <f t="shared" ca="1" si="33"/>
        <v>0</v>
      </c>
      <c r="CB23" s="69">
        <f t="shared" ca="1" si="33"/>
        <v>0</v>
      </c>
      <c r="CC23" s="69">
        <f t="shared" ca="1" si="33"/>
        <v>0</v>
      </c>
      <c r="CD23" s="69">
        <f t="shared" ca="1" si="33"/>
        <v>0</v>
      </c>
      <c r="CE23" s="69">
        <f t="shared" ca="1" si="33"/>
        <v>0</v>
      </c>
      <c r="CF23" s="69">
        <f t="shared" ca="1" si="33"/>
        <v>0</v>
      </c>
      <c r="CG23" s="69">
        <f t="shared" ca="1" si="33"/>
        <v>0</v>
      </c>
      <c r="CH23" s="69">
        <f t="shared" ca="1" si="33"/>
        <v>0</v>
      </c>
      <c r="CI23" s="69">
        <f t="shared" ca="1" si="33"/>
        <v>0</v>
      </c>
      <c r="CJ23" s="69">
        <f t="shared" ca="1" si="33"/>
        <v>0</v>
      </c>
      <c r="CK23" s="69">
        <f t="shared" ca="1" si="33"/>
        <v>0</v>
      </c>
      <c r="CL23" s="69">
        <f t="shared" ca="1" si="33"/>
        <v>0</v>
      </c>
      <c r="CM23" s="69">
        <f t="shared" ca="1" si="33"/>
        <v>0</v>
      </c>
      <c r="CN23" s="69">
        <f t="shared" ca="1" si="33"/>
        <v>0</v>
      </c>
      <c r="CO23" s="69">
        <f t="shared" ca="1" si="33"/>
        <v>0</v>
      </c>
      <c r="CP23" s="69">
        <f t="shared" ca="1" si="33"/>
        <v>0</v>
      </c>
      <c r="CQ23" s="69">
        <f t="shared" ca="1" si="33"/>
        <v>0</v>
      </c>
      <c r="CR23" s="69">
        <f t="shared" ca="1" si="33"/>
        <v>0</v>
      </c>
      <c r="CS23" s="69">
        <f t="shared" ca="1" si="33"/>
        <v>0</v>
      </c>
      <c r="CT23" s="69">
        <f t="shared" ca="1" si="33"/>
        <v>0</v>
      </c>
      <c r="CU23" s="69">
        <f t="shared" ca="1" si="33"/>
        <v>0</v>
      </c>
      <c r="CV23" s="69">
        <f t="shared" ca="1" si="33"/>
        <v>0</v>
      </c>
      <c r="CW23" s="69">
        <f t="shared" ca="1" si="33"/>
        <v>0</v>
      </c>
      <c r="CX23" s="69">
        <f t="shared" ref="CX23:DV23" ca="1" si="34">CX11-CX21-CX22</f>
        <v>0</v>
      </c>
      <c r="CY23" s="69">
        <f t="shared" ca="1" si="34"/>
        <v>0</v>
      </c>
      <c r="CZ23" s="69">
        <f t="shared" ca="1" si="34"/>
        <v>0</v>
      </c>
      <c r="DA23" s="69">
        <f t="shared" ca="1" si="34"/>
        <v>0</v>
      </c>
      <c r="DB23" s="69">
        <f t="shared" ca="1" si="34"/>
        <v>0</v>
      </c>
      <c r="DC23" s="69">
        <f t="shared" ca="1" si="34"/>
        <v>0</v>
      </c>
      <c r="DD23" s="69">
        <f t="shared" ca="1" si="34"/>
        <v>0</v>
      </c>
      <c r="DE23" s="69">
        <f t="shared" ca="1" si="34"/>
        <v>0</v>
      </c>
      <c r="DF23" s="69">
        <f t="shared" ca="1" si="34"/>
        <v>0</v>
      </c>
      <c r="DG23" s="69">
        <f t="shared" ca="1" si="34"/>
        <v>0</v>
      </c>
      <c r="DH23" s="69">
        <f t="shared" ca="1" si="34"/>
        <v>0</v>
      </c>
      <c r="DI23" s="69">
        <f t="shared" ca="1" si="34"/>
        <v>0</v>
      </c>
      <c r="DJ23" s="69">
        <f t="shared" ca="1" si="34"/>
        <v>0</v>
      </c>
      <c r="DK23" s="69">
        <f t="shared" ca="1" si="34"/>
        <v>0</v>
      </c>
      <c r="DL23" s="69">
        <f t="shared" ca="1" si="34"/>
        <v>0</v>
      </c>
      <c r="DM23" s="69">
        <f t="shared" ca="1" si="34"/>
        <v>0</v>
      </c>
      <c r="DN23" s="69">
        <f t="shared" ca="1" si="34"/>
        <v>0</v>
      </c>
      <c r="DO23" s="69">
        <f t="shared" ca="1" si="34"/>
        <v>0</v>
      </c>
      <c r="DP23" s="69">
        <f t="shared" ca="1" si="34"/>
        <v>0</v>
      </c>
      <c r="DQ23" s="69">
        <f t="shared" ca="1" si="34"/>
        <v>0</v>
      </c>
      <c r="DR23" s="69">
        <f t="shared" ca="1" si="34"/>
        <v>0</v>
      </c>
      <c r="DS23" s="69">
        <f t="shared" ca="1" si="34"/>
        <v>0</v>
      </c>
      <c r="DT23" s="69">
        <f t="shared" ca="1" si="34"/>
        <v>0</v>
      </c>
      <c r="DU23" s="69">
        <f t="shared" ca="1" si="34"/>
        <v>0</v>
      </c>
      <c r="DV23" s="69">
        <f t="shared" ca="1" si="34"/>
        <v>0</v>
      </c>
    </row>
    <row r="24" spans="1:126" s="107" customFormat="1" ht="15.75" customHeight="1" thickBot="1">
      <c r="A24" s="68"/>
      <c r="B24" s="65" t="s">
        <v>68</v>
      </c>
      <c r="C24" s="722">
        <f ca="1">SUM(C21:C23)</f>
        <v>33350347.083333306</v>
      </c>
      <c r="D24" s="722">
        <f ca="1">SUM(D21:D23)</f>
        <v>37125192.387233615</v>
      </c>
      <c r="E24" s="1152"/>
      <c r="F24" s="146">
        <f t="shared" ref="F24:BQ24" ca="1" si="35">SUM(F21:F23)</f>
        <v>11081719.006410254</v>
      </c>
      <c r="G24" s="146">
        <f t="shared" ca="1" si="35"/>
        <v>1081719.0064102546</v>
      </c>
      <c r="H24" s="146">
        <f t="shared" ca="1" si="35"/>
        <v>1081719.0064102546</v>
      </c>
      <c r="I24" s="146">
        <f t="shared" ca="1" si="35"/>
        <v>1081719.0064102546</v>
      </c>
      <c r="J24" s="146">
        <f t="shared" ca="1" si="35"/>
        <v>1081719.0064102546</v>
      </c>
      <c r="K24" s="146">
        <f t="shared" ca="1" si="35"/>
        <v>1081719.0064102546</v>
      </c>
      <c r="L24" s="146">
        <f t="shared" ca="1" si="35"/>
        <v>1081719.0064102546</v>
      </c>
      <c r="M24" s="146">
        <f t="shared" ca="1" si="35"/>
        <v>1081719.0064102546</v>
      </c>
      <c r="N24" s="146">
        <f t="shared" ca="1" si="35"/>
        <v>1081719.0064102546</v>
      </c>
      <c r="O24" s="146">
        <f t="shared" ca="1" si="35"/>
        <v>1081719.0064102546</v>
      </c>
      <c r="P24" s="146">
        <f t="shared" ca="1" si="35"/>
        <v>1081719.0064102546</v>
      </c>
      <c r="Q24" s="146">
        <f t="shared" ca="1" si="35"/>
        <v>1081719.0064102546</v>
      </c>
      <c r="R24" s="146">
        <f t="shared" ca="1" si="35"/>
        <v>1081719.0064102546</v>
      </c>
      <c r="S24" s="146">
        <f t="shared" ca="1" si="35"/>
        <v>774000</v>
      </c>
      <c r="T24" s="146">
        <f t="shared" ca="1" si="35"/>
        <v>774000</v>
      </c>
      <c r="U24" s="146">
        <f t="shared" ca="1" si="35"/>
        <v>774000</v>
      </c>
      <c r="V24" s="146">
        <f t="shared" ca="1" si="35"/>
        <v>774000</v>
      </c>
      <c r="W24" s="146">
        <f t="shared" ca="1" si="35"/>
        <v>774000</v>
      </c>
      <c r="X24" s="146">
        <f t="shared" ca="1" si="35"/>
        <v>774000</v>
      </c>
      <c r="Y24" s="146">
        <f t="shared" ca="1" si="35"/>
        <v>774000</v>
      </c>
      <c r="Z24" s="146">
        <f t="shared" ca="1" si="35"/>
        <v>774000</v>
      </c>
      <c r="AA24" s="146">
        <f t="shared" ca="1" si="35"/>
        <v>774000</v>
      </c>
      <c r="AB24" s="146">
        <f t="shared" ca="1" si="35"/>
        <v>774000</v>
      </c>
      <c r="AC24" s="146">
        <f t="shared" ca="1" si="35"/>
        <v>774000</v>
      </c>
      <c r="AD24" s="146">
        <f t="shared" ca="1" si="35"/>
        <v>774000</v>
      </c>
      <c r="AE24" s="146">
        <f t="shared" ca="1" si="35"/>
        <v>0</v>
      </c>
      <c r="AF24" s="146">
        <f t="shared" ca="1" si="35"/>
        <v>0</v>
      </c>
      <c r="AG24" s="146">
        <f t="shared" ca="1" si="35"/>
        <v>0</v>
      </c>
      <c r="AH24" s="146">
        <f t="shared" ca="1" si="35"/>
        <v>0</v>
      </c>
      <c r="AI24" s="146">
        <f t="shared" ca="1" si="35"/>
        <v>0</v>
      </c>
      <c r="AJ24" s="146">
        <f t="shared" ca="1" si="35"/>
        <v>0</v>
      </c>
      <c r="AK24" s="146">
        <f t="shared" ca="1" si="35"/>
        <v>0</v>
      </c>
      <c r="AL24" s="146">
        <f t="shared" ca="1" si="35"/>
        <v>0</v>
      </c>
      <c r="AM24" s="146">
        <f t="shared" ca="1" si="35"/>
        <v>0</v>
      </c>
      <c r="AN24" s="146">
        <f t="shared" ca="1" si="35"/>
        <v>0</v>
      </c>
      <c r="AO24" s="146">
        <f t="shared" ca="1" si="35"/>
        <v>0</v>
      </c>
      <c r="AP24" s="146">
        <f t="shared" ca="1" si="35"/>
        <v>0</v>
      </c>
      <c r="AQ24" s="146">
        <f t="shared" ca="1" si="35"/>
        <v>0</v>
      </c>
      <c r="AR24" s="146">
        <f t="shared" ca="1" si="35"/>
        <v>0</v>
      </c>
      <c r="AS24" s="146">
        <f t="shared" ca="1" si="35"/>
        <v>0</v>
      </c>
      <c r="AT24" s="146">
        <f t="shared" ca="1" si="35"/>
        <v>0</v>
      </c>
      <c r="AU24" s="146">
        <f t="shared" ca="1" si="35"/>
        <v>0</v>
      </c>
      <c r="AV24" s="146">
        <f t="shared" ca="1" si="35"/>
        <v>0</v>
      </c>
      <c r="AW24" s="146">
        <f t="shared" ca="1" si="35"/>
        <v>0</v>
      </c>
      <c r="AX24" s="146">
        <f t="shared" ca="1" si="35"/>
        <v>0</v>
      </c>
      <c r="AY24" s="146">
        <f t="shared" ca="1" si="35"/>
        <v>0</v>
      </c>
      <c r="AZ24" s="146">
        <f t="shared" ca="1" si="35"/>
        <v>0</v>
      </c>
      <c r="BA24" s="146">
        <f t="shared" ca="1" si="35"/>
        <v>0</v>
      </c>
      <c r="BB24" s="146">
        <f t="shared" ca="1" si="35"/>
        <v>0</v>
      </c>
      <c r="BC24" s="146">
        <f t="shared" ca="1" si="35"/>
        <v>0</v>
      </c>
      <c r="BD24" s="146">
        <f t="shared" ca="1" si="35"/>
        <v>0</v>
      </c>
      <c r="BE24" s="146">
        <f t="shared" ca="1" si="35"/>
        <v>0</v>
      </c>
      <c r="BF24" s="146">
        <f t="shared" ca="1" si="35"/>
        <v>0</v>
      </c>
      <c r="BG24" s="146">
        <f t="shared" ca="1" si="35"/>
        <v>0</v>
      </c>
      <c r="BH24" s="146">
        <f t="shared" ca="1" si="35"/>
        <v>0</v>
      </c>
      <c r="BI24" s="146">
        <f t="shared" ca="1" si="35"/>
        <v>0</v>
      </c>
      <c r="BJ24" s="146">
        <f t="shared" ca="1" si="35"/>
        <v>0</v>
      </c>
      <c r="BK24" s="146">
        <f t="shared" ca="1" si="35"/>
        <v>0</v>
      </c>
      <c r="BL24" s="146">
        <f t="shared" ca="1" si="35"/>
        <v>0</v>
      </c>
      <c r="BM24" s="146">
        <f t="shared" ca="1" si="35"/>
        <v>0</v>
      </c>
      <c r="BN24" s="146">
        <f t="shared" ca="1" si="35"/>
        <v>0</v>
      </c>
      <c r="BO24" s="146">
        <f t="shared" ca="1" si="35"/>
        <v>0</v>
      </c>
      <c r="BP24" s="146">
        <f t="shared" ca="1" si="35"/>
        <v>0</v>
      </c>
      <c r="BQ24" s="146">
        <f t="shared" ca="1" si="35"/>
        <v>0</v>
      </c>
      <c r="BR24" s="146">
        <f t="shared" ref="BR24:DV24" ca="1" si="36">SUM(BR21:BR23)</f>
        <v>0</v>
      </c>
      <c r="BS24" s="146">
        <f t="shared" ca="1" si="36"/>
        <v>0</v>
      </c>
      <c r="BT24" s="146">
        <f t="shared" ca="1" si="36"/>
        <v>0</v>
      </c>
      <c r="BU24" s="146">
        <f t="shared" ca="1" si="36"/>
        <v>0</v>
      </c>
      <c r="BV24" s="146">
        <f t="shared" ca="1" si="36"/>
        <v>0</v>
      </c>
      <c r="BW24" s="146">
        <f t="shared" ca="1" si="36"/>
        <v>0</v>
      </c>
      <c r="BX24" s="146">
        <f t="shared" ca="1" si="36"/>
        <v>0</v>
      </c>
      <c r="BY24" s="146">
        <f t="shared" ca="1" si="36"/>
        <v>0</v>
      </c>
      <c r="BZ24" s="146">
        <f t="shared" ca="1" si="36"/>
        <v>0</v>
      </c>
      <c r="CA24" s="146">
        <f t="shared" ca="1" si="36"/>
        <v>0</v>
      </c>
      <c r="CB24" s="146">
        <f t="shared" ca="1" si="36"/>
        <v>0</v>
      </c>
      <c r="CC24" s="146">
        <f t="shared" ca="1" si="36"/>
        <v>0</v>
      </c>
      <c r="CD24" s="146">
        <f t="shared" ca="1" si="36"/>
        <v>0</v>
      </c>
      <c r="CE24" s="146">
        <f t="shared" ca="1" si="36"/>
        <v>0</v>
      </c>
      <c r="CF24" s="146">
        <f t="shared" ca="1" si="36"/>
        <v>0</v>
      </c>
      <c r="CG24" s="146">
        <f t="shared" ca="1" si="36"/>
        <v>0</v>
      </c>
      <c r="CH24" s="146">
        <f t="shared" ca="1" si="36"/>
        <v>0</v>
      </c>
      <c r="CI24" s="146">
        <f t="shared" ca="1" si="36"/>
        <v>0</v>
      </c>
      <c r="CJ24" s="146">
        <f t="shared" ca="1" si="36"/>
        <v>0</v>
      </c>
      <c r="CK24" s="146">
        <f t="shared" ca="1" si="36"/>
        <v>0</v>
      </c>
      <c r="CL24" s="146">
        <f t="shared" ca="1" si="36"/>
        <v>0</v>
      </c>
      <c r="CM24" s="146">
        <f t="shared" ca="1" si="36"/>
        <v>0</v>
      </c>
      <c r="CN24" s="146">
        <f t="shared" ca="1" si="36"/>
        <v>0</v>
      </c>
      <c r="CO24" s="146">
        <f t="shared" ca="1" si="36"/>
        <v>0</v>
      </c>
      <c r="CP24" s="146">
        <f t="shared" ca="1" si="36"/>
        <v>0</v>
      </c>
      <c r="CQ24" s="146">
        <f t="shared" ca="1" si="36"/>
        <v>0</v>
      </c>
      <c r="CR24" s="146">
        <f t="shared" ca="1" si="36"/>
        <v>0</v>
      </c>
      <c r="CS24" s="146">
        <f t="shared" ca="1" si="36"/>
        <v>0</v>
      </c>
      <c r="CT24" s="146">
        <f t="shared" ca="1" si="36"/>
        <v>0</v>
      </c>
      <c r="CU24" s="146">
        <f t="shared" ca="1" si="36"/>
        <v>0</v>
      </c>
      <c r="CV24" s="146">
        <f t="shared" ca="1" si="36"/>
        <v>0</v>
      </c>
      <c r="CW24" s="146">
        <f t="shared" ca="1" si="36"/>
        <v>0</v>
      </c>
      <c r="CX24" s="146">
        <f t="shared" ca="1" si="36"/>
        <v>0</v>
      </c>
      <c r="CY24" s="146">
        <f t="shared" ca="1" si="36"/>
        <v>0</v>
      </c>
      <c r="CZ24" s="146">
        <f t="shared" ca="1" si="36"/>
        <v>0</v>
      </c>
      <c r="DA24" s="146">
        <f t="shared" ca="1" si="36"/>
        <v>0</v>
      </c>
      <c r="DB24" s="146">
        <f t="shared" ca="1" si="36"/>
        <v>0</v>
      </c>
      <c r="DC24" s="146">
        <f t="shared" ca="1" si="36"/>
        <v>0</v>
      </c>
      <c r="DD24" s="146">
        <f t="shared" ca="1" si="36"/>
        <v>0</v>
      </c>
      <c r="DE24" s="146">
        <f t="shared" ca="1" si="36"/>
        <v>0</v>
      </c>
      <c r="DF24" s="146">
        <f t="shared" ca="1" si="36"/>
        <v>0</v>
      </c>
      <c r="DG24" s="146">
        <f t="shared" ca="1" si="36"/>
        <v>0</v>
      </c>
      <c r="DH24" s="146">
        <f t="shared" ca="1" si="36"/>
        <v>0</v>
      </c>
      <c r="DI24" s="146">
        <f t="shared" ca="1" si="36"/>
        <v>0</v>
      </c>
      <c r="DJ24" s="146">
        <f t="shared" ca="1" si="36"/>
        <v>0</v>
      </c>
      <c r="DK24" s="146">
        <f t="shared" ca="1" si="36"/>
        <v>0</v>
      </c>
      <c r="DL24" s="146">
        <f t="shared" ca="1" si="36"/>
        <v>0</v>
      </c>
      <c r="DM24" s="146">
        <f t="shared" ca="1" si="36"/>
        <v>0</v>
      </c>
      <c r="DN24" s="146">
        <f t="shared" ca="1" si="36"/>
        <v>0</v>
      </c>
      <c r="DO24" s="146">
        <f t="shared" ca="1" si="36"/>
        <v>0</v>
      </c>
      <c r="DP24" s="146">
        <f t="shared" ca="1" si="36"/>
        <v>0</v>
      </c>
      <c r="DQ24" s="146">
        <f t="shared" ca="1" si="36"/>
        <v>0</v>
      </c>
      <c r="DR24" s="146">
        <f t="shared" ca="1" si="36"/>
        <v>0</v>
      </c>
      <c r="DS24" s="146">
        <f t="shared" ca="1" si="36"/>
        <v>0</v>
      </c>
      <c r="DT24" s="146">
        <f t="shared" ca="1" si="36"/>
        <v>0</v>
      </c>
      <c r="DU24" s="146">
        <f t="shared" ca="1" si="36"/>
        <v>0</v>
      </c>
      <c r="DV24" s="146">
        <f t="shared" ca="1" si="36"/>
        <v>0</v>
      </c>
    </row>
    <row r="25" spans="1:126" ht="15.75" customHeight="1" thickTop="1">
      <c r="A25" s="59"/>
      <c r="B25" s="66"/>
      <c r="C25" s="66"/>
      <c r="D25" s="66"/>
      <c r="E25" s="66"/>
      <c r="F25" s="61"/>
      <c r="G25" s="61"/>
      <c r="H25" s="61"/>
      <c r="I25" s="61"/>
      <c r="J25" s="61"/>
      <c r="K25" s="61"/>
      <c r="L25" s="61"/>
      <c r="M25" s="61"/>
      <c r="N25" s="61"/>
      <c r="O25" s="61"/>
      <c r="P25" s="61"/>
      <c r="Q25" s="61"/>
      <c r="R25" s="61"/>
      <c r="S25" s="61"/>
      <c r="T25" s="61"/>
      <c r="U25" s="61"/>
      <c r="V25" s="61"/>
      <c r="W25" s="61"/>
      <c r="X25" s="61"/>
      <c r="Y25" s="61"/>
      <c r="Z25" s="61"/>
      <c r="AA25" s="61"/>
      <c r="AB25" s="61"/>
      <c r="AC25" s="61"/>
      <c r="AD25" s="61"/>
      <c r="AE25" s="61"/>
      <c r="AF25" s="61"/>
      <c r="AG25" s="61"/>
      <c r="AH25" s="61"/>
      <c r="AI25" s="61"/>
      <c r="AJ25" s="61"/>
      <c r="AK25" s="61"/>
      <c r="AL25" s="61"/>
      <c r="AM25" s="61"/>
      <c r="AN25" s="61"/>
      <c r="AO25" s="61"/>
      <c r="AP25" s="61"/>
      <c r="AQ25" s="61"/>
      <c r="AR25" s="61"/>
      <c r="AS25" s="61"/>
      <c r="AT25" s="61"/>
      <c r="AU25" s="61"/>
      <c r="AV25" s="61"/>
      <c r="AW25" s="61"/>
      <c r="AX25" s="61"/>
      <c r="AY25" s="61"/>
      <c r="AZ25" s="61"/>
      <c r="BA25" s="61"/>
      <c r="BB25" s="61"/>
      <c r="BC25" s="61"/>
      <c r="BD25" s="61"/>
      <c r="BE25" s="61"/>
      <c r="BF25" s="61"/>
      <c r="BG25" s="61"/>
      <c r="BH25" s="61"/>
      <c r="BI25" s="61"/>
      <c r="BJ25" s="61"/>
      <c r="BK25" s="61"/>
      <c r="BL25" s="61"/>
      <c r="BM25" s="61"/>
      <c r="BN25" s="61"/>
      <c r="BO25" s="61"/>
      <c r="BP25" s="61"/>
      <c r="BQ25" s="61"/>
      <c r="BR25" s="61"/>
      <c r="BS25" s="61"/>
      <c r="BT25" s="61"/>
      <c r="BU25" s="61"/>
      <c r="BV25" s="61"/>
      <c r="BW25" s="61"/>
      <c r="BX25" s="61"/>
      <c r="BY25" s="61"/>
      <c r="BZ25" s="61"/>
      <c r="CA25" s="61"/>
      <c r="CB25" s="61"/>
      <c r="CC25" s="61"/>
      <c r="CD25" s="61"/>
      <c r="CE25" s="61"/>
      <c r="CF25" s="61"/>
      <c r="CG25" s="61"/>
      <c r="CH25" s="61"/>
      <c r="CI25" s="61"/>
      <c r="CJ25" s="61"/>
      <c r="CK25" s="61"/>
      <c r="CL25" s="61"/>
      <c r="CM25" s="61"/>
      <c r="CN25" s="61"/>
      <c r="CO25" s="61"/>
      <c r="CP25" s="61"/>
      <c r="CQ25" s="61"/>
      <c r="CR25" s="61"/>
      <c r="CS25" s="61"/>
      <c r="CT25" s="61"/>
      <c r="CU25" s="61"/>
      <c r="CV25" s="61"/>
      <c r="CW25" s="61"/>
      <c r="CX25" s="61"/>
      <c r="CY25" s="61"/>
      <c r="CZ25" s="61"/>
      <c r="DA25" s="61"/>
      <c r="DB25" s="61"/>
      <c r="DC25" s="61"/>
      <c r="DD25" s="61"/>
      <c r="DE25" s="61"/>
      <c r="DF25" s="61"/>
      <c r="DG25" s="61"/>
      <c r="DH25" s="61"/>
      <c r="DI25" s="61"/>
      <c r="DJ25" s="61"/>
      <c r="DK25" s="61"/>
      <c r="DL25" s="61"/>
      <c r="DM25" s="61"/>
      <c r="DN25" s="61"/>
      <c r="DO25" s="61"/>
      <c r="DP25" s="61"/>
      <c r="DQ25" s="61"/>
      <c r="DR25" s="61"/>
      <c r="DS25" s="61"/>
      <c r="DT25" s="61"/>
      <c r="DU25" s="61"/>
      <c r="DV25" s="61"/>
    </row>
    <row r="26" spans="1:126" ht="15.75" customHeight="1">
      <c r="A26" s="49"/>
      <c r="B26" s="123" t="s">
        <v>1468</v>
      </c>
      <c r="C26" s="531"/>
      <c r="D26" s="531"/>
      <c r="E26" s="531"/>
      <c r="F26" s="124"/>
      <c r="G26" s="124"/>
      <c r="H26" s="124"/>
      <c r="I26" s="124"/>
      <c r="J26" s="124"/>
      <c r="K26" s="124"/>
      <c r="L26" s="124"/>
      <c r="M26" s="124"/>
      <c r="N26" s="124"/>
      <c r="O26" s="124"/>
      <c r="P26" s="124"/>
      <c r="Q26" s="124"/>
      <c r="R26" s="124"/>
      <c r="S26" s="124"/>
      <c r="T26" s="124"/>
      <c r="U26" s="124"/>
      <c r="V26" s="124"/>
      <c r="W26" s="124"/>
      <c r="X26" s="124"/>
      <c r="Y26" s="124"/>
      <c r="Z26" s="124"/>
      <c r="AA26" s="124"/>
      <c r="AB26" s="124"/>
      <c r="AC26" s="124"/>
      <c r="AD26" s="124"/>
      <c r="AE26" s="124"/>
      <c r="AF26" s="124"/>
      <c r="AG26" s="124"/>
      <c r="AH26" s="124"/>
      <c r="AI26" s="124"/>
      <c r="AJ26" s="124"/>
      <c r="AK26" s="124"/>
      <c r="AL26" s="124"/>
      <c r="AM26" s="124"/>
      <c r="AN26" s="124"/>
      <c r="AO26" s="124"/>
      <c r="AP26" s="124"/>
      <c r="AQ26" s="124"/>
      <c r="AR26" s="124"/>
      <c r="AS26" s="124"/>
      <c r="AT26" s="124"/>
      <c r="AU26" s="124"/>
      <c r="AV26" s="124"/>
      <c r="AW26" s="124"/>
      <c r="AX26" s="124"/>
      <c r="AY26" s="124"/>
      <c r="AZ26" s="124"/>
      <c r="BA26" s="124"/>
      <c r="BB26" s="124"/>
      <c r="BC26" s="124"/>
      <c r="BD26" s="124"/>
      <c r="BE26" s="124"/>
      <c r="BF26" s="124"/>
      <c r="BG26" s="124"/>
      <c r="BH26" s="124"/>
      <c r="BI26" s="124"/>
      <c r="BJ26" s="124"/>
      <c r="BK26" s="124"/>
      <c r="BL26" s="124"/>
      <c r="BM26" s="124"/>
      <c r="BN26" s="124"/>
      <c r="BO26" s="124"/>
      <c r="BP26" s="124"/>
      <c r="BQ26" s="124"/>
      <c r="BR26" s="124"/>
      <c r="BS26" s="124"/>
      <c r="BT26" s="124"/>
      <c r="BU26" s="124"/>
      <c r="BV26" s="124"/>
      <c r="BW26" s="124"/>
      <c r="BX26" s="124"/>
      <c r="BY26" s="124"/>
      <c r="BZ26" s="124"/>
      <c r="CA26" s="124"/>
      <c r="CB26" s="124"/>
      <c r="CC26" s="124"/>
      <c r="CD26" s="124"/>
      <c r="CE26" s="124"/>
      <c r="CF26" s="124"/>
      <c r="CG26" s="124"/>
      <c r="CH26" s="124"/>
      <c r="CI26" s="124"/>
      <c r="CJ26" s="124"/>
      <c r="CK26" s="124"/>
      <c r="CL26" s="124"/>
      <c r="CM26" s="124"/>
      <c r="CN26" s="124"/>
      <c r="CO26" s="124"/>
      <c r="CP26" s="124"/>
      <c r="CQ26" s="124"/>
      <c r="CR26" s="124"/>
      <c r="CS26" s="124"/>
      <c r="CT26" s="124"/>
      <c r="CU26" s="124"/>
      <c r="CV26" s="124"/>
      <c r="CW26" s="124"/>
      <c r="CX26" s="124"/>
      <c r="CY26" s="124"/>
      <c r="CZ26" s="124"/>
      <c r="DA26" s="124"/>
      <c r="DB26" s="124"/>
      <c r="DC26" s="124"/>
      <c r="DD26" s="124"/>
      <c r="DE26" s="124"/>
      <c r="DF26" s="124"/>
      <c r="DG26" s="124"/>
      <c r="DH26" s="124"/>
      <c r="DI26" s="124"/>
      <c r="DJ26" s="124"/>
      <c r="DK26" s="124"/>
      <c r="DL26" s="124"/>
      <c r="DM26" s="124"/>
      <c r="DN26" s="124"/>
      <c r="DO26" s="124"/>
      <c r="DP26" s="124"/>
      <c r="DQ26" s="124"/>
      <c r="DR26" s="124"/>
      <c r="DS26" s="124"/>
      <c r="DT26" s="124"/>
      <c r="DU26" s="124"/>
      <c r="DV26" s="124"/>
    </row>
    <row r="27" spans="1:126" ht="15.75" customHeight="1">
      <c r="A27" s="49"/>
      <c r="B27" s="121" t="s">
        <v>494</v>
      </c>
      <c r="C27" s="1153"/>
      <c r="D27" s="1153"/>
      <c r="E27" s="1153"/>
      <c r="F27" s="122">
        <f>F$3</f>
        <v>0</v>
      </c>
      <c r="G27" s="122">
        <f t="shared" ref="G27:BR27" si="37">G$3</f>
        <v>1</v>
      </c>
      <c r="H27" s="122">
        <f t="shared" si="37"/>
        <v>2</v>
      </c>
      <c r="I27" s="122">
        <f t="shared" si="37"/>
        <v>3</v>
      </c>
      <c r="J27" s="122">
        <f t="shared" si="37"/>
        <v>4</v>
      </c>
      <c r="K27" s="122">
        <f t="shared" si="37"/>
        <v>5</v>
      </c>
      <c r="L27" s="122">
        <f t="shared" si="37"/>
        <v>6</v>
      </c>
      <c r="M27" s="122">
        <f t="shared" si="37"/>
        <v>7</v>
      </c>
      <c r="N27" s="122">
        <f t="shared" si="37"/>
        <v>8</v>
      </c>
      <c r="O27" s="122">
        <f t="shared" si="37"/>
        <v>9</v>
      </c>
      <c r="P27" s="122">
        <f t="shared" si="37"/>
        <v>10</v>
      </c>
      <c r="Q27" s="122">
        <f t="shared" si="37"/>
        <v>11</v>
      </c>
      <c r="R27" s="122">
        <f t="shared" si="37"/>
        <v>12</v>
      </c>
      <c r="S27" s="122">
        <f t="shared" si="37"/>
        <v>13</v>
      </c>
      <c r="T27" s="122">
        <f t="shared" si="37"/>
        <v>14</v>
      </c>
      <c r="U27" s="122">
        <f t="shared" si="37"/>
        <v>15</v>
      </c>
      <c r="V27" s="122">
        <f t="shared" si="37"/>
        <v>16</v>
      </c>
      <c r="W27" s="122">
        <f t="shared" si="37"/>
        <v>17</v>
      </c>
      <c r="X27" s="122">
        <f t="shared" si="37"/>
        <v>18</v>
      </c>
      <c r="Y27" s="122">
        <f t="shared" si="37"/>
        <v>19</v>
      </c>
      <c r="Z27" s="122">
        <f t="shared" si="37"/>
        <v>20</v>
      </c>
      <c r="AA27" s="122">
        <f t="shared" si="37"/>
        <v>21</v>
      </c>
      <c r="AB27" s="122">
        <f t="shared" si="37"/>
        <v>22</v>
      </c>
      <c r="AC27" s="122">
        <f t="shared" si="37"/>
        <v>23</v>
      </c>
      <c r="AD27" s="122">
        <f t="shared" si="37"/>
        <v>24</v>
      </c>
      <c r="AE27" s="122">
        <f t="shared" si="37"/>
        <v>25</v>
      </c>
      <c r="AF27" s="122">
        <f t="shared" si="37"/>
        <v>26</v>
      </c>
      <c r="AG27" s="122">
        <f t="shared" si="37"/>
        <v>27</v>
      </c>
      <c r="AH27" s="122">
        <f t="shared" si="37"/>
        <v>28</v>
      </c>
      <c r="AI27" s="122">
        <f t="shared" si="37"/>
        <v>29</v>
      </c>
      <c r="AJ27" s="122">
        <f t="shared" si="37"/>
        <v>30</v>
      </c>
      <c r="AK27" s="122">
        <f t="shared" si="37"/>
        <v>31</v>
      </c>
      <c r="AL27" s="122">
        <f t="shared" si="37"/>
        <v>32</v>
      </c>
      <c r="AM27" s="122">
        <f t="shared" si="37"/>
        <v>33</v>
      </c>
      <c r="AN27" s="122">
        <f t="shared" si="37"/>
        <v>34</v>
      </c>
      <c r="AO27" s="122">
        <f t="shared" si="37"/>
        <v>35</v>
      </c>
      <c r="AP27" s="122">
        <f t="shared" si="37"/>
        <v>36</v>
      </c>
      <c r="AQ27" s="122">
        <f t="shared" si="37"/>
        <v>37</v>
      </c>
      <c r="AR27" s="122">
        <f t="shared" si="37"/>
        <v>38</v>
      </c>
      <c r="AS27" s="122">
        <f t="shared" si="37"/>
        <v>39</v>
      </c>
      <c r="AT27" s="122">
        <f t="shared" si="37"/>
        <v>40</v>
      </c>
      <c r="AU27" s="122">
        <f t="shared" si="37"/>
        <v>41</v>
      </c>
      <c r="AV27" s="122">
        <f t="shared" si="37"/>
        <v>42</v>
      </c>
      <c r="AW27" s="122">
        <f t="shared" si="37"/>
        <v>43</v>
      </c>
      <c r="AX27" s="122">
        <f t="shared" si="37"/>
        <v>44</v>
      </c>
      <c r="AY27" s="122">
        <f t="shared" si="37"/>
        <v>45</v>
      </c>
      <c r="AZ27" s="122">
        <f t="shared" si="37"/>
        <v>46</v>
      </c>
      <c r="BA27" s="122">
        <f t="shared" si="37"/>
        <v>47</v>
      </c>
      <c r="BB27" s="122">
        <f t="shared" si="37"/>
        <v>48</v>
      </c>
      <c r="BC27" s="122">
        <f t="shared" si="37"/>
        <v>49</v>
      </c>
      <c r="BD27" s="122">
        <f t="shared" si="37"/>
        <v>50</v>
      </c>
      <c r="BE27" s="122">
        <f t="shared" si="37"/>
        <v>51</v>
      </c>
      <c r="BF27" s="122">
        <f t="shared" si="37"/>
        <v>52</v>
      </c>
      <c r="BG27" s="122">
        <f t="shared" si="37"/>
        <v>53</v>
      </c>
      <c r="BH27" s="122">
        <f t="shared" si="37"/>
        <v>54</v>
      </c>
      <c r="BI27" s="122">
        <f t="shared" si="37"/>
        <v>55</v>
      </c>
      <c r="BJ27" s="122">
        <f t="shared" si="37"/>
        <v>56</v>
      </c>
      <c r="BK27" s="122">
        <f t="shared" si="37"/>
        <v>57</v>
      </c>
      <c r="BL27" s="122">
        <f t="shared" si="37"/>
        <v>58</v>
      </c>
      <c r="BM27" s="122">
        <f t="shared" si="37"/>
        <v>59</v>
      </c>
      <c r="BN27" s="122">
        <f t="shared" si="37"/>
        <v>60</v>
      </c>
      <c r="BO27" s="122">
        <f t="shared" si="37"/>
        <v>61</v>
      </c>
      <c r="BP27" s="122">
        <f t="shared" si="37"/>
        <v>62</v>
      </c>
      <c r="BQ27" s="122">
        <f t="shared" si="37"/>
        <v>63</v>
      </c>
      <c r="BR27" s="122">
        <f t="shared" si="37"/>
        <v>64</v>
      </c>
      <c r="BS27" s="122">
        <f t="shared" ref="BS27:DV27" si="38">BS$3</f>
        <v>65</v>
      </c>
      <c r="BT27" s="122">
        <f t="shared" si="38"/>
        <v>66</v>
      </c>
      <c r="BU27" s="122">
        <f t="shared" si="38"/>
        <v>67</v>
      </c>
      <c r="BV27" s="122">
        <f t="shared" si="38"/>
        <v>68</v>
      </c>
      <c r="BW27" s="122">
        <f t="shared" si="38"/>
        <v>69</v>
      </c>
      <c r="BX27" s="122">
        <f t="shared" si="38"/>
        <v>70</v>
      </c>
      <c r="BY27" s="122">
        <f t="shared" si="38"/>
        <v>71</v>
      </c>
      <c r="BZ27" s="122">
        <f t="shared" si="38"/>
        <v>72</v>
      </c>
      <c r="CA27" s="122">
        <f t="shared" si="38"/>
        <v>73</v>
      </c>
      <c r="CB27" s="122">
        <f t="shared" si="38"/>
        <v>74</v>
      </c>
      <c r="CC27" s="122">
        <f t="shared" si="38"/>
        <v>75</v>
      </c>
      <c r="CD27" s="122">
        <f t="shared" si="38"/>
        <v>76</v>
      </c>
      <c r="CE27" s="122">
        <f t="shared" si="38"/>
        <v>77</v>
      </c>
      <c r="CF27" s="122">
        <f t="shared" si="38"/>
        <v>78</v>
      </c>
      <c r="CG27" s="122">
        <f t="shared" si="38"/>
        <v>79</v>
      </c>
      <c r="CH27" s="122">
        <f t="shared" si="38"/>
        <v>80</v>
      </c>
      <c r="CI27" s="122">
        <f t="shared" si="38"/>
        <v>81</v>
      </c>
      <c r="CJ27" s="122">
        <f t="shared" si="38"/>
        <v>82</v>
      </c>
      <c r="CK27" s="122">
        <f t="shared" si="38"/>
        <v>83</v>
      </c>
      <c r="CL27" s="122">
        <f t="shared" si="38"/>
        <v>84</v>
      </c>
      <c r="CM27" s="122">
        <f t="shared" si="38"/>
        <v>85</v>
      </c>
      <c r="CN27" s="122">
        <f t="shared" si="38"/>
        <v>86</v>
      </c>
      <c r="CO27" s="122">
        <f t="shared" si="38"/>
        <v>87</v>
      </c>
      <c r="CP27" s="122">
        <f t="shared" si="38"/>
        <v>88</v>
      </c>
      <c r="CQ27" s="122">
        <f t="shared" si="38"/>
        <v>89</v>
      </c>
      <c r="CR27" s="122">
        <f t="shared" si="38"/>
        <v>90</v>
      </c>
      <c r="CS27" s="122">
        <f t="shared" si="38"/>
        <v>91</v>
      </c>
      <c r="CT27" s="122">
        <f t="shared" si="38"/>
        <v>92</v>
      </c>
      <c r="CU27" s="122">
        <f t="shared" si="38"/>
        <v>93</v>
      </c>
      <c r="CV27" s="122">
        <f t="shared" si="38"/>
        <v>94</v>
      </c>
      <c r="CW27" s="122">
        <f t="shared" si="38"/>
        <v>95</v>
      </c>
      <c r="CX27" s="122">
        <f t="shared" si="38"/>
        <v>96</v>
      </c>
      <c r="CY27" s="122">
        <f t="shared" si="38"/>
        <v>97</v>
      </c>
      <c r="CZ27" s="122">
        <f t="shared" si="38"/>
        <v>98</v>
      </c>
      <c r="DA27" s="122">
        <f t="shared" si="38"/>
        <v>99</v>
      </c>
      <c r="DB27" s="122">
        <f t="shared" si="38"/>
        <v>100</v>
      </c>
      <c r="DC27" s="122">
        <f t="shared" si="38"/>
        <v>101</v>
      </c>
      <c r="DD27" s="122">
        <f t="shared" si="38"/>
        <v>102</v>
      </c>
      <c r="DE27" s="122">
        <f t="shared" si="38"/>
        <v>103</v>
      </c>
      <c r="DF27" s="122">
        <f t="shared" si="38"/>
        <v>104</v>
      </c>
      <c r="DG27" s="122">
        <f t="shared" si="38"/>
        <v>105</v>
      </c>
      <c r="DH27" s="122">
        <f t="shared" si="38"/>
        <v>106</v>
      </c>
      <c r="DI27" s="122">
        <f t="shared" si="38"/>
        <v>107</v>
      </c>
      <c r="DJ27" s="122">
        <f t="shared" si="38"/>
        <v>108</v>
      </c>
      <c r="DK27" s="122">
        <f t="shared" si="38"/>
        <v>109</v>
      </c>
      <c r="DL27" s="122">
        <f t="shared" si="38"/>
        <v>110</v>
      </c>
      <c r="DM27" s="122">
        <f t="shared" si="38"/>
        <v>111</v>
      </c>
      <c r="DN27" s="122">
        <f t="shared" si="38"/>
        <v>112</v>
      </c>
      <c r="DO27" s="122">
        <f t="shared" si="38"/>
        <v>113</v>
      </c>
      <c r="DP27" s="122">
        <f t="shared" si="38"/>
        <v>114</v>
      </c>
      <c r="DQ27" s="122">
        <f t="shared" si="38"/>
        <v>115</v>
      </c>
      <c r="DR27" s="122">
        <f t="shared" si="38"/>
        <v>116</v>
      </c>
      <c r="DS27" s="122">
        <f t="shared" si="38"/>
        <v>117</v>
      </c>
      <c r="DT27" s="122">
        <f t="shared" si="38"/>
        <v>118</v>
      </c>
      <c r="DU27" s="122">
        <f t="shared" si="38"/>
        <v>119</v>
      </c>
      <c r="DV27" s="122">
        <f t="shared" si="38"/>
        <v>120</v>
      </c>
    </row>
    <row r="28" spans="1:126" ht="15.75" customHeight="1">
      <c r="A28" s="49"/>
      <c r="B28" s="54" t="s">
        <v>495</v>
      </c>
      <c r="C28" s="1148"/>
      <c r="D28" s="1148"/>
      <c r="E28" s="1148"/>
      <c r="F28" s="55">
        <f t="shared" ref="F28:BQ28" si="39">ROUNDUP(F27/12,0)</f>
        <v>0</v>
      </c>
      <c r="G28" s="55">
        <f t="shared" si="39"/>
        <v>1</v>
      </c>
      <c r="H28" s="55">
        <f t="shared" si="39"/>
        <v>1</v>
      </c>
      <c r="I28" s="55">
        <f t="shared" si="39"/>
        <v>1</v>
      </c>
      <c r="J28" s="55">
        <f t="shared" si="39"/>
        <v>1</v>
      </c>
      <c r="K28" s="55">
        <f t="shared" si="39"/>
        <v>1</v>
      </c>
      <c r="L28" s="55">
        <f t="shared" si="39"/>
        <v>1</v>
      </c>
      <c r="M28" s="55">
        <f t="shared" si="39"/>
        <v>1</v>
      </c>
      <c r="N28" s="55">
        <f t="shared" si="39"/>
        <v>1</v>
      </c>
      <c r="O28" s="55">
        <f t="shared" si="39"/>
        <v>1</v>
      </c>
      <c r="P28" s="55">
        <f t="shared" si="39"/>
        <v>1</v>
      </c>
      <c r="Q28" s="55">
        <f t="shared" si="39"/>
        <v>1</v>
      </c>
      <c r="R28" s="55">
        <f t="shared" si="39"/>
        <v>1</v>
      </c>
      <c r="S28" s="55">
        <f t="shared" si="39"/>
        <v>2</v>
      </c>
      <c r="T28" s="55">
        <f t="shared" si="39"/>
        <v>2</v>
      </c>
      <c r="U28" s="55">
        <f t="shared" si="39"/>
        <v>2</v>
      </c>
      <c r="V28" s="55">
        <f t="shared" si="39"/>
        <v>2</v>
      </c>
      <c r="W28" s="55">
        <f t="shared" si="39"/>
        <v>2</v>
      </c>
      <c r="X28" s="55">
        <f t="shared" si="39"/>
        <v>2</v>
      </c>
      <c r="Y28" s="55">
        <f t="shared" si="39"/>
        <v>2</v>
      </c>
      <c r="Z28" s="55">
        <f t="shared" si="39"/>
        <v>2</v>
      </c>
      <c r="AA28" s="55">
        <f t="shared" si="39"/>
        <v>2</v>
      </c>
      <c r="AB28" s="55">
        <f t="shared" si="39"/>
        <v>2</v>
      </c>
      <c r="AC28" s="55">
        <f t="shared" si="39"/>
        <v>2</v>
      </c>
      <c r="AD28" s="55">
        <f t="shared" si="39"/>
        <v>2</v>
      </c>
      <c r="AE28" s="55">
        <f t="shared" si="39"/>
        <v>3</v>
      </c>
      <c r="AF28" s="55">
        <f t="shared" si="39"/>
        <v>3</v>
      </c>
      <c r="AG28" s="55">
        <f t="shared" si="39"/>
        <v>3</v>
      </c>
      <c r="AH28" s="55">
        <f t="shared" si="39"/>
        <v>3</v>
      </c>
      <c r="AI28" s="55">
        <f t="shared" si="39"/>
        <v>3</v>
      </c>
      <c r="AJ28" s="55">
        <f t="shared" si="39"/>
        <v>3</v>
      </c>
      <c r="AK28" s="55">
        <f t="shared" si="39"/>
        <v>3</v>
      </c>
      <c r="AL28" s="55">
        <f t="shared" si="39"/>
        <v>3</v>
      </c>
      <c r="AM28" s="55">
        <f t="shared" si="39"/>
        <v>3</v>
      </c>
      <c r="AN28" s="55">
        <f t="shared" si="39"/>
        <v>3</v>
      </c>
      <c r="AO28" s="55">
        <f t="shared" si="39"/>
        <v>3</v>
      </c>
      <c r="AP28" s="55">
        <f t="shared" si="39"/>
        <v>3</v>
      </c>
      <c r="AQ28" s="55">
        <f t="shared" si="39"/>
        <v>4</v>
      </c>
      <c r="AR28" s="55">
        <f t="shared" si="39"/>
        <v>4</v>
      </c>
      <c r="AS28" s="55">
        <f t="shared" si="39"/>
        <v>4</v>
      </c>
      <c r="AT28" s="55">
        <f t="shared" si="39"/>
        <v>4</v>
      </c>
      <c r="AU28" s="55">
        <f t="shared" si="39"/>
        <v>4</v>
      </c>
      <c r="AV28" s="55">
        <f t="shared" si="39"/>
        <v>4</v>
      </c>
      <c r="AW28" s="55">
        <f t="shared" si="39"/>
        <v>4</v>
      </c>
      <c r="AX28" s="55">
        <f t="shared" si="39"/>
        <v>4</v>
      </c>
      <c r="AY28" s="55">
        <f t="shared" si="39"/>
        <v>4</v>
      </c>
      <c r="AZ28" s="55">
        <f t="shared" si="39"/>
        <v>4</v>
      </c>
      <c r="BA28" s="55">
        <f t="shared" si="39"/>
        <v>4</v>
      </c>
      <c r="BB28" s="55">
        <f t="shared" si="39"/>
        <v>4</v>
      </c>
      <c r="BC28" s="55">
        <f t="shared" si="39"/>
        <v>5</v>
      </c>
      <c r="BD28" s="55">
        <f t="shared" si="39"/>
        <v>5</v>
      </c>
      <c r="BE28" s="55">
        <f t="shared" si="39"/>
        <v>5</v>
      </c>
      <c r="BF28" s="55">
        <f t="shared" si="39"/>
        <v>5</v>
      </c>
      <c r="BG28" s="55">
        <f t="shared" si="39"/>
        <v>5</v>
      </c>
      <c r="BH28" s="55">
        <f t="shared" si="39"/>
        <v>5</v>
      </c>
      <c r="BI28" s="55">
        <f t="shared" si="39"/>
        <v>5</v>
      </c>
      <c r="BJ28" s="55">
        <f t="shared" si="39"/>
        <v>5</v>
      </c>
      <c r="BK28" s="55">
        <f t="shared" si="39"/>
        <v>5</v>
      </c>
      <c r="BL28" s="55">
        <f t="shared" si="39"/>
        <v>5</v>
      </c>
      <c r="BM28" s="55">
        <f t="shared" si="39"/>
        <v>5</v>
      </c>
      <c r="BN28" s="55">
        <f t="shared" si="39"/>
        <v>5</v>
      </c>
      <c r="BO28" s="55">
        <f t="shared" si="39"/>
        <v>6</v>
      </c>
      <c r="BP28" s="55">
        <f t="shared" si="39"/>
        <v>6</v>
      </c>
      <c r="BQ28" s="55">
        <f t="shared" si="39"/>
        <v>6</v>
      </c>
      <c r="BR28" s="55">
        <f t="shared" ref="BR28:DV28" si="40">ROUNDUP(BR27/12,0)</f>
        <v>6</v>
      </c>
      <c r="BS28" s="55">
        <f t="shared" si="40"/>
        <v>6</v>
      </c>
      <c r="BT28" s="55">
        <f t="shared" si="40"/>
        <v>6</v>
      </c>
      <c r="BU28" s="55">
        <f t="shared" si="40"/>
        <v>6</v>
      </c>
      <c r="BV28" s="55">
        <f t="shared" si="40"/>
        <v>6</v>
      </c>
      <c r="BW28" s="55">
        <f t="shared" si="40"/>
        <v>6</v>
      </c>
      <c r="BX28" s="55">
        <f t="shared" si="40"/>
        <v>6</v>
      </c>
      <c r="BY28" s="55">
        <f t="shared" si="40"/>
        <v>6</v>
      </c>
      <c r="BZ28" s="55">
        <f t="shared" si="40"/>
        <v>6</v>
      </c>
      <c r="CA28" s="55">
        <f t="shared" si="40"/>
        <v>7</v>
      </c>
      <c r="CB28" s="55">
        <f t="shared" si="40"/>
        <v>7</v>
      </c>
      <c r="CC28" s="55">
        <f t="shared" si="40"/>
        <v>7</v>
      </c>
      <c r="CD28" s="55">
        <f t="shared" si="40"/>
        <v>7</v>
      </c>
      <c r="CE28" s="55">
        <f t="shared" si="40"/>
        <v>7</v>
      </c>
      <c r="CF28" s="55">
        <f t="shared" si="40"/>
        <v>7</v>
      </c>
      <c r="CG28" s="55">
        <f t="shared" si="40"/>
        <v>7</v>
      </c>
      <c r="CH28" s="55">
        <f t="shared" si="40"/>
        <v>7</v>
      </c>
      <c r="CI28" s="55">
        <f t="shared" si="40"/>
        <v>7</v>
      </c>
      <c r="CJ28" s="55">
        <f t="shared" si="40"/>
        <v>7</v>
      </c>
      <c r="CK28" s="55">
        <f t="shared" si="40"/>
        <v>7</v>
      </c>
      <c r="CL28" s="55">
        <f t="shared" si="40"/>
        <v>7</v>
      </c>
      <c r="CM28" s="55">
        <f t="shared" si="40"/>
        <v>8</v>
      </c>
      <c r="CN28" s="55">
        <f t="shared" si="40"/>
        <v>8</v>
      </c>
      <c r="CO28" s="55">
        <f t="shared" si="40"/>
        <v>8</v>
      </c>
      <c r="CP28" s="55">
        <f t="shared" si="40"/>
        <v>8</v>
      </c>
      <c r="CQ28" s="55">
        <f t="shared" si="40"/>
        <v>8</v>
      </c>
      <c r="CR28" s="55">
        <f t="shared" si="40"/>
        <v>8</v>
      </c>
      <c r="CS28" s="55">
        <f t="shared" si="40"/>
        <v>8</v>
      </c>
      <c r="CT28" s="55">
        <f t="shared" si="40"/>
        <v>8</v>
      </c>
      <c r="CU28" s="55">
        <f t="shared" si="40"/>
        <v>8</v>
      </c>
      <c r="CV28" s="55">
        <f t="shared" si="40"/>
        <v>8</v>
      </c>
      <c r="CW28" s="55">
        <f t="shared" si="40"/>
        <v>8</v>
      </c>
      <c r="CX28" s="55">
        <f t="shared" si="40"/>
        <v>8</v>
      </c>
      <c r="CY28" s="55">
        <f t="shared" si="40"/>
        <v>9</v>
      </c>
      <c r="CZ28" s="55">
        <f t="shared" si="40"/>
        <v>9</v>
      </c>
      <c r="DA28" s="55">
        <f t="shared" si="40"/>
        <v>9</v>
      </c>
      <c r="DB28" s="55">
        <f t="shared" si="40"/>
        <v>9</v>
      </c>
      <c r="DC28" s="55">
        <f t="shared" si="40"/>
        <v>9</v>
      </c>
      <c r="DD28" s="55">
        <f t="shared" si="40"/>
        <v>9</v>
      </c>
      <c r="DE28" s="55">
        <f t="shared" si="40"/>
        <v>9</v>
      </c>
      <c r="DF28" s="55">
        <f t="shared" si="40"/>
        <v>9</v>
      </c>
      <c r="DG28" s="55">
        <f t="shared" si="40"/>
        <v>9</v>
      </c>
      <c r="DH28" s="55">
        <f t="shared" si="40"/>
        <v>9</v>
      </c>
      <c r="DI28" s="55">
        <f t="shared" si="40"/>
        <v>9</v>
      </c>
      <c r="DJ28" s="55">
        <f t="shared" si="40"/>
        <v>9</v>
      </c>
      <c r="DK28" s="55">
        <f t="shared" si="40"/>
        <v>10</v>
      </c>
      <c r="DL28" s="55">
        <f t="shared" si="40"/>
        <v>10</v>
      </c>
      <c r="DM28" s="55">
        <f t="shared" si="40"/>
        <v>10</v>
      </c>
      <c r="DN28" s="55">
        <f t="shared" si="40"/>
        <v>10</v>
      </c>
      <c r="DO28" s="55">
        <f t="shared" si="40"/>
        <v>10</v>
      </c>
      <c r="DP28" s="55">
        <f t="shared" si="40"/>
        <v>10</v>
      </c>
      <c r="DQ28" s="55">
        <f t="shared" si="40"/>
        <v>10</v>
      </c>
      <c r="DR28" s="55">
        <f t="shared" si="40"/>
        <v>10</v>
      </c>
      <c r="DS28" s="55">
        <f t="shared" si="40"/>
        <v>10</v>
      </c>
      <c r="DT28" s="55">
        <f t="shared" si="40"/>
        <v>10</v>
      </c>
      <c r="DU28" s="55">
        <f t="shared" si="40"/>
        <v>10</v>
      </c>
      <c r="DV28" s="55">
        <f t="shared" si="40"/>
        <v>10</v>
      </c>
    </row>
    <row r="29" spans="1:126" ht="15.75" customHeight="1">
      <c r="A29" s="49"/>
      <c r="B29" s="67" t="s">
        <v>497</v>
      </c>
      <c r="C29" s="1148"/>
      <c r="D29" s="1148"/>
      <c r="E29" s="1154"/>
      <c r="F29" s="1174">
        <f>F$5</f>
        <v>45346</v>
      </c>
      <c r="G29" s="1174">
        <f t="shared" ref="G29:BR29" si="41">G$5</f>
        <v>45382</v>
      </c>
      <c r="H29" s="1174">
        <f t="shared" si="41"/>
        <v>45412</v>
      </c>
      <c r="I29" s="1174">
        <f t="shared" si="41"/>
        <v>45443</v>
      </c>
      <c r="J29" s="56">
        <f t="shared" si="41"/>
        <v>45473</v>
      </c>
      <c r="K29" s="56">
        <f t="shared" si="41"/>
        <v>45504</v>
      </c>
      <c r="L29" s="56">
        <f t="shared" si="41"/>
        <v>45535</v>
      </c>
      <c r="M29" s="56">
        <f t="shared" si="41"/>
        <v>45565</v>
      </c>
      <c r="N29" s="56">
        <f t="shared" si="41"/>
        <v>45596</v>
      </c>
      <c r="O29" s="56">
        <f t="shared" si="41"/>
        <v>45626</v>
      </c>
      <c r="P29" s="56">
        <f t="shared" si="41"/>
        <v>45657</v>
      </c>
      <c r="Q29" s="56">
        <f t="shared" si="41"/>
        <v>45688</v>
      </c>
      <c r="R29" s="56">
        <f t="shared" si="41"/>
        <v>45716</v>
      </c>
      <c r="S29" s="56">
        <f t="shared" si="41"/>
        <v>45747</v>
      </c>
      <c r="T29" s="56">
        <f t="shared" si="41"/>
        <v>45777</v>
      </c>
      <c r="U29" s="56">
        <f t="shared" si="41"/>
        <v>45808</v>
      </c>
      <c r="V29" s="56">
        <f t="shared" si="41"/>
        <v>45838</v>
      </c>
      <c r="W29" s="56">
        <f t="shared" si="41"/>
        <v>45869</v>
      </c>
      <c r="X29" s="56">
        <f t="shared" si="41"/>
        <v>45900</v>
      </c>
      <c r="Y29" s="56">
        <f t="shared" si="41"/>
        <v>45930</v>
      </c>
      <c r="Z29" s="56">
        <f t="shared" si="41"/>
        <v>45961</v>
      </c>
      <c r="AA29" s="56">
        <f t="shared" si="41"/>
        <v>45991</v>
      </c>
      <c r="AB29" s="56">
        <f t="shared" si="41"/>
        <v>46022</v>
      </c>
      <c r="AC29" s="56">
        <f t="shared" si="41"/>
        <v>46053</v>
      </c>
      <c r="AD29" s="56">
        <f t="shared" si="41"/>
        <v>46081</v>
      </c>
      <c r="AE29" s="56">
        <f t="shared" si="41"/>
        <v>46112</v>
      </c>
      <c r="AF29" s="56">
        <f t="shared" si="41"/>
        <v>46142</v>
      </c>
      <c r="AG29" s="56">
        <f t="shared" si="41"/>
        <v>46173</v>
      </c>
      <c r="AH29" s="56">
        <f t="shared" si="41"/>
        <v>46203</v>
      </c>
      <c r="AI29" s="56">
        <f t="shared" si="41"/>
        <v>46234</v>
      </c>
      <c r="AJ29" s="56">
        <f t="shared" si="41"/>
        <v>46265</v>
      </c>
      <c r="AK29" s="56">
        <f t="shared" si="41"/>
        <v>46295</v>
      </c>
      <c r="AL29" s="56">
        <f t="shared" si="41"/>
        <v>46326</v>
      </c>
      <c r="AM29" s="56">
        <f t="shared" si="41"/>
        <v>46356</v>
      </c>
      <c r="AN29" s="56">
        <f t="shared" si="41"/>
        <v>46387</v>
      </c>
      <c r="AO29" s="56">
        <f t="shared" si="41"/>
        <v>46418</v>
      </c>
      <c r="AP29" s="56">
        <f t="shared" si="41"/>
        <v>46446</v>
      </c>
      <c r="AQ29" s="56">
        <f t="shared" si="41"/>
        <v>46477</v>
      </c>
      <c r="AR29" s="56">
        <f t="shared" si="41"/>
        <v>46507</v>
      </c>
      <c r="AS29" s="56">
        <f t="shared" si="41"/>
        <v>46538</v>
      </c>
      <c r="AT29" s="56">
        <f t="shared" si="41"/>
        <v>46568</v>
      </c>
      <c r="AU29" s="56">
        <f t="shared" si="41"/>
        <v>46599</v>
      </c>
      <c r="AV29" s="56">
        <f t="shared" si="41"/>
        <v>46630</v>
      </c>
      <c r="AW29" s="56">
        <f t="shared" si="41"/>
        <v>46660</v>
      </c>
      <c r="AX29" s="56">
        <f t="shared" si="41"/>
        <v>46691</v>
      </c>
      <c r="AY29" s="56">
        <f t="shared" si="41"/>
        <v>46721</v>
      </c>
      <c r="AZ29" s="56">
        <f t="shared" si="41"/>
        <v>46752</v>
      </c>
      <c r="BA29" s="56">
        <f t="shared" si="41"/>
        <v>46783</v>
      </c>
      <c r="BB29" s="56">
        <f t="shared" si="41"/>
        <v>46812</v>
      </c>
      <c r="BC29" s="56">
        <f t="shared" si="41"/>
        <v>46843</v>
      </c>
      <c r="BD29" s="56">
        <f t="shared" si="41"/>
        <v>46873</v>
      </c>
      <c r="BE29" s="56">
        <f t="shared" si="41"/>
        <v>46904</v>
      </c>
      <c r="BF29" s="56">
        <f t="shared" si="41"/>
        <v>46934</v>
      </c>
      <c r="BG29" s="56">
        <f t="shared" si="41"/>
        <v>46965</v>
      </c>
      <c r="BH29" s="56">
        <f t="shared" si="41"/>
        <v>46996</v>
      </c>
      <c r="BI29" s="56">
        <f t="shared" si="41"/>
        <v>47026</v>
      </c>
      <c r="BJ29" s="56">
        <f t="shared" si="41"/>
        <v>47057</v>
      </c>
      <c r="BK29" s="56">
        <f t="shared" si="41"/>
        <v>47087</v>
      </c>
      <c r="BL29" s="56">
        <f t="shared" si="41"/>
        <v>47118</v>
      </c>
      <c r="BM29" s="56">
        <f t="shared" si="41"/>
        <v>47149</v>
      </c>
      <c r="BN29" s="56">
        <f t="shared" si="41"/>
        <v>47177</v>
      </c>
      <c r="BO29" s="56">
        <f t="shared" si="41"/>
        <v>47208</v>
      </c>
      <c r="BP29" s="56">
        <f t="shared" si="41"/>
        <v>47238</v>
      </c>
      <c r="BQ29" s="56">
        <f t="shared" si="41"/>
        <v>47269</v>
      </c>
      <c r="BR29" s="56">
        <f t="shared" si="41"/>
        <v>47299</v>
      </c>
      <c r="BS29" s="56">
        <f t="shared" ref="BS29:DV29" si="42">BS$5</f>
        <v>47330</v>
      </c>
      <c r="BT29" s="56">
        <f t="shared" si="42"/>
        <v>47361</v>
      </c>
      <c r="BU29" s="56">
        <f t="shared" si="42"/>
        <v>47391</v>
      </c>
      <c r="BV29" s="56">
        <f t="shared" si="42"/>
        <v>47422</v>
      </c>
      <c r="BW29" s="56">
        <f t="shared" si="42"/>
        <v>47452</v>
      </c>
      <c r="BX29" s="56">
        <f t="shared" si="42"/>
        <v>47483</v>
      </c>
      <c r="BY29" s="56">
        <f t="shared" si="42"/>
        <v>47514</v>
      </c>
      <c r="BZ29" s="56">
        <f t="shared" si="42"/>
        <v>47542</v>
      </c>
      <c r="CA29" s="56">
        <f t="shared" si="42"/>
        <v>47573</v>
      </c>
      <c r="CB29" s="56">
        <f t="shared" si="42"/>
        <v>47603</v>
      </c>
      <c r="CC29" s="56">
        <f t="shared" si="42"/>
        <v>47634</v>
      </c>
      <c r="CD29" s="56">
        <f t="shared" si="42"/>
        <v>47664</v>
      </c>
      <c r="CE29" s="56">
        <f t="shared" si="42"/>
        <v>47695</v>
      </c>
      <c r="CF29" s="56">
        <f t="shared" si="42"/>
        <v>47726</v>
      </c>
      <c r="CG29" s="56">
        <f t="shared" si="42"/>
        <v>47756</v>
      </c>
      <c r="CH29" s="56">
        <f t="shared" si="42"/>
        <v>47787</v>
      </c>
      <c r="CI29" s="56">
        <f t="shared" si="42"/>
        <v>47817</v>
      </c>
      <c r="CJ29" s="56">
        <f t="shared" si="42"/>
        <v>47848</v>
      </c>
      <c r="CK29" s="56">
        <f t="shared" si="42"/>
        <v>47879</v>
      </c>
      <c r="CL29" s="56">
        <f t="shared" si="42"/>
        <v>47907</v>
      </c>
      <c r="CM29" s="56">
        <f t="shared" si="42"/>
        <v>47938</v>
      </c>
      <c r="CN29" s="56">
        <f t="shared" si="42"/>
        <v>47968</v>
      </c>
      <c r="CO29" s="56">
        <f t="shared" si="42"/>
        <v>47999</v>
      </c>
      <c r="CP29" s="56">
        <f t="shared" si="42"/>
        <v>48029</v>
      </c>
      <c r="CQ29" s="56">
        <f t="shared" si="42"/>
        <v>48060</v>
      </c>
      <c r="CR29" s="56">
        <f t="shared" si="42"/>
        <v>48091</v>
      </c>
      <c r="CS29" s="56">
        <f t="shared" si="42"/>
        <v>48121</v>
      </c>
      <c r="CT29" s="56">
        <f t="shared" si="42"/>
        <v>48152</v>
      </c>
      <c r="CU29" s="56">
        <f t="shared" si="42"/>
        <v>48182</v>
      </c>
      <c r="CV29" s="56">
        <f t="shared" si="42"/>
        <v>48213</v>
      </c>
      <c r="CW29" s="56">
        <f t="shared" si="42"/>
        <v>48244</v>
      </c>
      <c r="CX29" s="56">
        <f t="shared" si="42"/>
        <v>48273</v>
      </c>
      <c r="CY29" s="56">
        <f t="shared" si="42"/>
        <v>48304</v>
      </c>
      <c r="CZ29" s="56">
        <f t="shared" si="42"/>
        <v>48334</v>
      </c>
      <c r="DA29" s="56">
        <f t="shared" si="42"/>
        <v>48365</v>
      </c>
      <c r="DB29" s="56">
        <f t="shared" si="42"/>
        <v>48395</v>
      </c>
      <c r="DC29" s="56">
        <f t="shared" si="42"/>
        <v>48426</v>
      </c>
      <c r="DD29" s="56">
        <f t="shared" si="42"/>
        <v>48457</v>
      </c>
      <c r="DE29" s="56">
        <f t="shared" si="42"/>
        <v>48487</v>
      </c>
      <c r="DF29" s="56">
        <f t="shared" si="42"/>
        <v>48518</v>
      </c>
      <c r="DG29" s="56">
        <f t="shared" si="42"/>
        <v>48548</v>
      </c>
      <c r="DH29" s="56">
        <f t="shared" si="42"/>
        <v>48579</v>
      </c>
      <c r="DI29" s="56">
        <f t="shared" si="42"/>
        <v>48610</v>
      </c>
      <c r="DJ29" s="56">
        <f t="shared" si="42"/>
        <v>48638</v>
      </c>
      <c r="DK29" s="56">
        <f t="shared" si="42"/>
        <v>48669</v>
      </c>
      <c r="DL29" s="56">
        <f t="shared" si="42"/>
        <v>48699</v>
      </c>
      <c r="DM29" s="56">
        <f t="shared" si="42"/>
        <v>48730</v>
      </c>
      <c r="DN29" s="56">
        <f t="shared" si="42"/>
        <v>48760</v>
      </c>
      <c r="DO29" s="56">
        <f t="shared" si="42"/>
        <v>48791</v>
      </c>
      <c r="DP29" s="56">
        <f t="shared" si="42"/>
        <v>48822</v>
      </c>
      <c r="DQ29" s="56">
        <f t="shared" si="42"/>
        <v>48852</v>
      </c>
      <c r="DR29" s="56">
        <f t="shared" si="42"/>
        <v>48883</v>
      </c>
      <c r="DS29" s="56">
        <f t="shared" si="42"/>
        <v>48913</v>
      </c>
      <c r="DT29" s="56">
        <f t="shared" si="42"/>
        <v>48944</v>
      </c>
      <c r="DU29" s="56">
        <f t="shared" si="42"/>
        <v>48975</v>
      </c>
      <c r="DV29" s="56">
        <f t="shared" si="42"/>
        <v>49003</v>
      </c>
    </row>
    <row r="30" spans="1:126" s="107" customFormat="1" ht="15.75" customHeight="1">
      <c r="A30" s="68"/>
      <c r="B30" s="60"/>
      <c r="C30" s="1190"/>
      <c r="D30" s="1190"/>
      <c r="E30" s="11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58"/>
      <c r="DV30" s="58"/>
    </row>
    <row r="31" spans="1:126" s="107" customFormat="1" ht="15.75" customHeight="1">
      <c r="A31" s="68"/>
      <c r="B31" s="60"/>
      <c r="C31" s="1157"/>
      <c r="D31" s="1157"/>
      <c r="E31" s="11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c r="AF31" s="58"/>
      <c r="AG31" s="58"/>
      <c r="AH31" s="58"/>
      <c r="AI31" s="58"/>
      <c r="AJ31" s="58"/>
      <c r="AK31" s="58"/>
      <c r="AL31" s="58"/>
      <c r="AM31" s="58"/>
      <c r="AN31" s="58"/>
      <c r="AO31" s="58"/>
      <c r="AP31" s="58"/>
      <c r="AQ31" s="58"/>
      <c r="AR31" s="58"/>
      <c r="AS31" s="58"/>
      <c r="AT31" s="58"/>
      <c r="AU31" s="58"/>
      <c r="AV31" s="58"/>
      <c r="AW31" s="58"/>
      <c r="AX31" s="58"/>
      <c r="AY31" s="58"/>
      <c r="AZ31" s="58"/>
      <c r="BA31" s="58"/>
      <c r="BB31" s="58"/>
      <c r="BC31" s="58"/>
      <c r="BD31" s="58"/>
      <c r="BE31" s="58"/>
      <c r="BF31" s="58"/>
      <c r="BG31" s="58"/>
      <c r="BH31" s="58"/>
      <c r="BI31" s="58"/>
      <c r="BJ31" s="58"/>
      <c r="BK31" s="58"/>
      <c r="BL31" s="58"/>
      <c r="BM31" s="58"/>
      <c r="BN31" s="58"/>
      <c r="BO31" s="58"/>
      <c r="BP31" s="58"/>
      <c r="BQ31" s="58"/>
      <c r="BR31" s="58"/>
      <c r="BS31" s="58"/>
      <c r="BT31" s="58"/>
      <c r="BU31" s="58"/>
      <c r="BV31" s="58"/>
      <c r="BW31" s="58"/>
      <c r="BX31" s="58"/>
      <c r="BY31" s="58"/>
      <c r="BZ31" s="58"/>
      <c r="CA31" s="58"/>
      <c r="CB31" s="58"/>
      <c r="CC31" s="58"/>
      <c r="CD31" s="58"/>
      <c r="CE31" s="58"/>
      <c r="CF31" s="58"/>
      <c r="CG31" s="58"/>
      <c r="CH31" s="58"/>
      <c r="CI31" s="58"/>
      <c r="CJ31" s="58"/>
      <c r="CK31" s="58"/>
      <c r="CL31" s="58"/>
      <c r="CM31" s="58"/>
      <c r="CN31" s="58"/>
      <c r="CO31" s="58"/>
      <c r="CP31" s="58"/>
      <c r="CQ31" s="58"/>
      <c r="CR31" s="58"/>
      <c r="CS31" s="58"/>
      <c r="CT31" s="58"/>
      <c r="CU31" s="58"/>
      <c r="CV31" s="58"/>
      <c r="CW31" s="58"/>
      <c r="CX31" s="58"/>
      <c r="CY31" s="58"/>
      <c r="CZ31" s="58"/>
      <c r="DA31" s="58"/>
      <c r="DB31" s="58"/>
      <c r="DC31" s="58"/>
      <c r="DD31" s="58"/>
      <c r="DE31" s="58"/>
      <c r="DF31" s="58"/>
      <c r="DG31" s="58"/>
      <c r="DH31" s="58"/>
      <c r="DI31" s="58"/>
      <c r="DJ31" s="58"/>
      <c r="DK31" s="58"/>
      <c r="DL31" s="58"/>
      <c r="DM31" s="58"/>
      <c r="DN31" s="58"/>
      <c r="DO31" s="58"/>
      <c r="DP31" s="58"/>
      <c r="DQ31" s="58"/>
      <c r="DR31" s="58"/>
      <c r="DS31" s="58"/>
      <c r="DT31" s="58"/>
      <c r="DU31" s="58"/>
      <c r="DV31" s="58"/>
    </row>
    <row r="32" spans="1:126" s="107" customFormat="1" ht="15.75" customHeight="1" thickBot="1">
      <c r="A32" s="68"/>
      <c r="B32" s="65" t="s">
        <v>654</v>
      </c>
      <c r="C32" s="1152"/>
      <c r="D32" s="1152"/>
      <c r="E32" s="1152">
        <f>E4-E31</f>
        <v>0</v>
      </c>
      <c r="F32" s="146">
        <f ca="1">'Income Statement - AM'!D98</f>
        <v>0</v>
      </c>
      <c r="G32" s="146">
        <f ca="1">'Income Statement - AM'!E98</f>
        <v>0</v>
      </c>
      <c r="H32" s="146">
        <f ca="1">'Income Statement - AM'!F98</f>
        <v>0</v>
      </c>
      <c r="I32" s="146">
        <f ca="1">'Income Statement - AM'!G98</f>
        <v>0</v>
      </c>
      <c r="J32" s="146">
        <f ca="1">'Income Statement - AM'!H98</f>
        <v>0</v>
      </c>
      <c r="K32" s="146">
        <f ca="1">'Income Statement - AM'!I98</f>
        <v>0</v>
      </c>
      <c r="L32" s="146">
        <f ca="1">'Income Statement - AM'!J98</f>
        <v>0</v>
      </c>
      <c r="M32" s="146">
        <f ca="1">'Income Statement - AM'!K98</f>
        <v>0</v>
      </c>
      <c r="N32" s="146">
        <f ca="1">'Income Statement - AM'!L98</f>
        <v>0</v>
      </c>
      <c r="O32" s="146">
        <f ca="1">'Income Statement - AM'!M98</f>
        <v>0</v>
      </c>
      <c r="P32" s="146">
        <f ca="1">'Income Statement - AM'!N98</f>
        <v>0</v>
      </c>
      <c r="Q32" s="146">
        <f ca="1">'Income Statement - AM'!O98</f>
        <v>0</v>
      </c>
      <c r="R32" s="146">
        <f ca="1">'Income Statement - AM'!P98</f>
        <v>0</v>
      </c>
      <c r="S32" s="146">
        <f ca="1">'Income Statement - AM'!Q98</f>
        <v>0</v>
      </c>
      <c r="T32" s="146">
        <f ca="1">'Income Statement - AM'!R98</f>
        <v>76.327474252702814</v>
      </c>
      <c r="U32" s="146">
        <f ca="1">'Income Statement - AM'!S98</f>
        <v>22245.552007043978</v>
      </c>
      <c r="V32" s="146">
        <f ca="1">'Income Statement - AM'!T98</f>
        <v>44501.622863341821</v>
      </c>
      <c r="W32" s="146">
        <f ca="1">'Income Statement - AM'!U98</f>
        <v>66844.803970248482</v>
      </c>
      <c r="X32" s="146">
        <f ca="1">'Income Statement - AM'!V98</f>
        <v>89275.35994525245</v>
      </c>
      <c r="Y32" s="146">
        <f ca="1">'Income Statement - AM'!W98</f>
        <v>111793.55609793219</v>
      </c>
      <c r="Z32" s="146">
        <f ca="1">'Income Statement - AM'!X98</f>
        <v>147850.90843166405</v>
      </c>
      <c r="AA32" s="146">
        <f ca="1">'Income Statement - AM'!Y98</f>
        <v>170545.18364533409</v>
      </c>
      <c r="AB32" s="146">
        <f ca="1">'Income Statement - AM'!Z98</f>
        <v>193327.89913505397</v>
      </c>
      <c r="AC32" s="146">
        <f ca="1">'Income Statement - AM'!AA98</f>
        <v>216199.3229958814</v>
      </c>
      <c r="AD32" s="146">
        <f ca="1">'Income Statement - AM'!AB98</f>
        <v>253849.67966606317</v>
      </c>
      <c r="AE32" s="146">
        <f ca="1">'Income Statement - AM'!AC98</f>
        <v>254340.92293598049</v>
      </c>
      <c r="AF32" s="146">
        <f ca="1">'Income Statement - AM'!AD98</f>
        <v>254833.19982096431</v>
      </c>
      <c r="AG32" s="146">
        <f ca="1">'Income Statement - AM'!AE98</f>
        <v>255326.51242544071</v>
      </c>
      <c r="AH32" s="146">
        <f ca="1">'Income Statement - AM'!AF98</f>
        <v>255820.86285813822</v>
      </c>
      <c r="AI32" s="146">
        <f ca="1">'Income Statement - AM'!AG98</f>
        <v>256316.2532320958</v>
      </c>
      <c r="AJ32" s="146">
        <f ca="1">'Income Statement - AM'!AH98</f>
        <v>157215.81066467176</v>
      </c>
      <c r="AK32" s="146">
        <f ca="1">'Income Statement - AM'!AI98</f>
        <v>157555.19699977545</v>
      </c>
      <c r="AL32" s="146">
        <f ca="1">'Income Statement - AM'!AJ98</f>
        <v>157895.6296412088</v>
      </c>
      <c r="AM32" s="146">
        <f ca="1">'Income Statement - AM'!AK98</f>
        <v>158237.11071934219</v>
      </c>
      <c r="AN32" s="146">
        <f ca="1">'Income Statement - AM'!AL98</f>
        <v>158579.64236890117</v>
      </c>
      <c r="AO32" s="146">
        <f ca="1">'Income Statement - AM'!AM98</f>
        <v>158923.22672897534</v>
      </c>
      <c r="AP32" s="146">
        <f ca="1">'Income Statement - AM'!AN98</f>
        <v>159267.86594302757</v>
      </c>
      <c r="AQ32" s="146">
        <f ca="1">'Income Statement - AM'!AO98</f>
        <v>159634.03088188113</v>
      </c>
      <c r="AR32" s="146">
        <f ca="1">'Income Statement - AM'!AP98</f>
        <v>160001.33855541181</v>
      </c>
      <c r="AS32" s="146">
        <f ca="1">'Income Statement - AM'!AQ98</f>
        <v>160369.79137625662</v>
      </c>
      <c r="AT32" s="146">
        <f ca="1">'Income Statement - AM'!AR98</f>
        <v>160739.3917621588</v>
      </c>
      <c r="AU32" s="146">
        <f ca="1">'Income Statement - AM'!AS98</f>
        <v>161110.14213597862</v>
      </c>
      <c r="AV32" s="146">
        <f ca="1">'Income Statement - AM'!AT98</f>
        <v>161482.04492570399</v>
      </c>
      <c r="AW32" s="146">
        <f ca="1">'Income Statement - AM'!AU98</f>
        <v>161855.10256446153</v>
      </c>
      <c r="AX32" s="146">
        <f ca="1">'Income Statement - AM'!AV98</f>
        <v>162229.31749052793</v>
      </c>
      <c r="AY32" s="146">
        <f ca="1">'Income Statement - AM'!AW98</f>
        <v>162604.69214734025</v>
      </c>
      <c r="AZ32" s="146">
        <f ca="1">'Income Statement - AM'!AX98</f>
        <v>162981.22898350708</v>
      </c>
      <c r="BA32" s="146">
        <f ca="1">'Income Statement - AM'!AY98</f>
        <v>163358.93045281951</v>
      </c>
      <c r="BB32" s="146">
        <f ca="1">'Income Statement - AM'!AZ98</f>
        <v>163737.79901426216</v>
      </c>
      <c r="BC32" s="146">
        <f ca="1">'Income Statement - AM'!BA98</f>
        <v>164138.82347742349</v>
      </c>
      <c r="BD32" s="146">
        <f ca="1">'Income Statement - AM'!BB98</f>
        <v>164541.1091582769</v>
      </c>
      <c r="BE32" s="146">
        <f ca="1">'Income Statement - AM'!BC98</f>
        <v>164944.65881579</v>
      </c>
      <c r="BF32" s="146">
        <f ca="1">'Income Statement - AM'!BD98</f>
        <v>165349.47521497341</v>
      </c>
      <c r="BG32" s="146">
        <f ca="1">'Income Statement - AM'!BE98</f>
        <v>165755.56112689496</v>
      </c>
      <c r="BH32" s="146">
        <f ca="1">'Income Statement - AM'!BF98</f>
        <v>166162.91932869257</v>
      </c>
      <c r="BI32" s="146">
        <f ca="1">'Income Statement - AM'!BG98</f>
        <v>166571.55260358742</v>
      </c>
      <c r="BJ32" s="146">
        <f ca="1">'Income Statement - AM'!BH98</f>
        <v>166981.46374089766</v>
      </c>
      <c r="BK32" s="146">
        <f ca="1">'Income Statement - AM'!BI98</f>
        <v>167392.65553605158</v>
      </c>
      <c r="BL32" s="146">
        <f ca="1">'Income Statement - AM'!BJ98</f>
        <v>167805.13079060114</v>
      </c>
      <c r="BM32" s="146">
        <f ca="1">'Income Statement - AM'!BK98</f>
        <v>168218.89231223502</v>
      </c>
      <c r="BN32" s="146">
        <f ca="1">'Income Statement - AM'!BL98</f>
        <v>168633.94291479277</v>
      </c>
      <c r="BO32" s="146">
        <f ca="1">'Income Statement - AM'!BM98</f>
        <v>168457.72763701499</v>
      </c>
      <c r="BP32" s="146">
        <f ca="1">'Income Statement - AM'!BN98</f>
        <v>168281.51235923718</v>
      </c>
      <c r="BQ32" s="146">
        <f ca="1">'Income Statement - AM'!BO98</f>
        <v>168105.29708145943</v>
      </c>
      <c r="BR32" s="146">
        <f ca="1">'Income Statement - AM'!BP98</f>
        <v>167929.08180368165</v>
      </c>
      <c r="BS32" s="146">
        <f ca="1">'Income Statement - AM'!BQ98</f>
        <v>167752.86652590387</v>
      </c>
      <c r="BT32" s="146">
        <f ca="1">'Income Statement - AM'!BR98</f>
        <v>167576.65124812612</v>
      </c>
      <c r="BU32" s="146">
        <f ca="1">'Income Statement - AM'!BS98</f>
        <v>167400.43597034831</v>
      </c>
      <c r="BV32" s="146">
        <f ca="1">'Income Statement - AM'!BT98</f>
        <v>167224.22069257055</v>
      </c>
      <c r="BW32" s="146">
        <f ca="1">'Income Statement - AM'!BU98</f>
        <v>167048.00541479277</v>
      </c>
      <c r="BX32" s="146">
        <f ca="1">'Income Statement - AM'!BV98</f>
        <v>166871.79013701499</v>
      </c>
      <c r="BY32" s="146">
        <f ca="1">'Income Statement - AM'!BW98</f>
        <v>166695.57485923718</v>
      </c>
      <c r="BZ32" s="146">
        <f ca="1">'Income Statement - AM'!BX98</f>
        <v>166519.35958145943</v>
      </c>
      <c r="CA32" s="146">
        <f ca="1">'Income Statement - AM'!BY98</f>
        <v>166343.14430368165</v>
      </c>
      <c r="CB32" s="146">
        <f ca="1">'Income Statement - AM'!BZ98</f>
        <v>166166.9290259039</v>
      </c>
      <c r="CC32" s="146">
        <f ca="1">'Income Statement - AM'!CA98</f>
        <v>165990.71374812612</v>
      </c>
      <c r="CD32" s="146">
        <f ca="1">'Income Statement - AM'!CB98</f>
        <v>165814.49847034831</v>
      </c>
      <c r="CE32" s="146">
        <f ca="1">'Income Statement - AM'!CC98</f>
        <v>165638.28319257055</v>
      </c>
      <c r="CF32" s="146">
        <f ca="1">'Income Statement - AM'!CD98</f>
        <v>165462.06791479274</v>
      </c>
      <c r="CG32" s="146">
        <f ca="1">'Income Statement - AM'!CE98</f>
        <v>165285.85263701499</v>
      </c>
      <c r="CH32" s="146">
        <f ca="1">'Income Statement - AM'!CF98</f>
        <v>165109.63735923718</v>
      </c>
      <c r="CI32" s="146">
        <f ca="1">'Income Statement - AM'!CG98</f>
        <v>164933.42208145943</v>
      </c>
      <c r="CJ32" s="146">
        <f ca="1">'Income Statement - AM'!CH98</f>
        <v>164757.20680368165</v>
      </c>
      <c r="CK32" s="146">
        <f ca="1">'Income Statement - AM'!CI98</f>
        <v>164580.99152590387</v>
      </c>
      <c r="CL32" s="146">
        <f ca="1">'Income Statement - AM'!CJ98</f>
        <v>164404.77624812609</v>
      </c>
      <c r="CM32" s="146">
        <f ca="1">'Income Statement - AM'!CK98</f>
        <v>164228.56097034831</v>
      </c>
      <c r="CN32" s="146">
        <f ca="1">'Income Statement - AM'!CL98</f>
        <v>164052.34569257052</v>
      </c>
      <c r="CO32" s="146">
        <f ca="1">'Income Statement - AM'!CM98</f>
        <v>163876.13041479274</v>
      </c>
      <c r="CP32" s="146">
        <f ca="1">'Income Statement - AM'!CN98</f>
        <v>163699.91513701496</v>
      </c>
      <c r="CQ32" s="146">
        <f ca="1">'Income Statement - AM'!CO98</f>
        <v>163523.69985923718</v>
      </c>
      <c r="CR32" s="146">
        <f ca="1">'Income Statement - AM'!CP98</f>
        <v>163347.48458145943</v>
      </c>
      <c r="CS32" s="146">
        <f ca="1">'Income Statement - AM'!CQ98</f>
        <v>163171.26930368165</v>
      </c>
      <c r="CT32" s="146">
        <f ca="1">'Income Statement - AM'!CR98</f>
        <v>162995.05402590384</v>
      </c>
      <c r="CU32" s="146">
        <f ca="1">'Income Statement - AM'!CS98</f>
        <v>162818.83874812609</v>
      </c>
      <c r="CV32" s="146">
        <f ca="1">'Income Statement - AM'!CT98</f>
        <v>162642.62347034831</v>
      </c>
      <c r="CW32" s="146">
        <f ca="1">'Income Statement - AM'!CU98</f>
        <v>162466.4081925705</v>
      </c>
      <c r="CX32" s="146">
        <f ca="1">'Income Statement - AM'!CV98</f>
        <v>162290.19291479274</v>
      </c>
      <c r="CY32" s="146">
        <f ca="1">'Income Statement - AM'!CW98</f>
        <v>162113.97763701499</v>
      </c>
      <c r="CZ32" s="146">
        <f ca="1">'Income Statement - AM'!CX98</f>
        <v>161937.76235923718</v>
      </c>
      <c r="DA32" s="146">
        <f ca="1">'Income Statement - AM'!CY98</f>
        <v>161761.54708145943</v>
      </c>
      <c r="DB32" s="146">
        <f ca="1">'Income Statement - AM'!CZ98</f>
        <v>161585.33180368162</v>
      </c>
      <c r="DC32" s="146">
        <f ca="1">'Income Statement - AM'!DA98</f>
        <v>161409.11652590384</v>
      </c>
      <c r="DD32" s="146">
        <f ca="1">'Income Statement - AM'!DB98</f>
        <v>161232.90124812606</v>
      </c>
      <c r="DE32" s="146">
        <f ca="1">'Income Statement - AM'!DC98</f>
        <v>161056.68597034831</v>
      </c>
      <c r="DF32" s="146">
        <f ca="1">'Income Statement - AM'!DD98</f>
        <v>160880.4706925705</v>
      </c>
      <c r="DG32" s="146">
        <f ca="1">'Income Statement - AM'!DE98</f>
        <v>160704.25541479274</v>
      </c>
      <c r="DH32" s="146">
        <f ca="1">'Income Statement - AM'!DF98</f>
        <v>160528.04013701496</v>
      </c>
      <c r="DI32" s="146">
        <f ca="1">'Income Statement - AM'!DG98</f>
        <v>160351.82485923718</v>
      </c>
      <c r="DJ32" s="146">
        <f ca="1">'Income Statement - AM'!DH98</f>
        <v>160175.6095814594</v>
      </c>
      <c r="DK32" s="146">
        <f ca="1">'Income Statement - AM'!DI98</f>
        <v>159999.39430368162</v>
      </c>
      <c r="DL32" s="146">
        <f ca="1">'Income Statement - AM'!DJ98</f>
        <v>159823.17902590384</v>
      </c>
      <c r="DM32" s="146">
        <f ca="1">'Income Statement - AM'!DK98</f>
        <v>159646.96374812606</v>
      </c>
      <c r="DN32" s="146">
        <f ca="1">'Income Statement - AM'!DL98</f>
        <v>159470.74847034825</v>
      </c>
      <c r="DO32" s="146">
        <f ca="1">'Income Statement - AM'!DM98</f>
        <v>159294.5331925705</v>
      </c>
      <c r="DP32" s="146">
        <f ca="1">'Income Statement - AM'!DN98</f>
        <v>159118.31791479274</v>
      </c>
      <c r="DQ32" s="146">
        <f ca="1">'Income Statement - AM'!DO98</f>
        <v>158942.10263701496</v>
      </c>
      <c r="DR32" s="146">
        <f ca="1">'Income Statement - AM'!DP98</f>
        <v>158765.88735923718</v>
      </c>
      <c r="DS32" s="146">
        <f ca="1">'Income Statement - AM'!DQ98</f>
        <v>158589.6720814594</v>
      </c>
      <c r="DT32" s="146">
        <f ca="1">'Income Statement - AM'!DR98</f>
        <v>158413.45680368162</v>
      </c>
      <c r="DU32" s="146">
        <f ca="1">'Income Statement - AM'!DS98</f>
        <v>158237.24152590381</v>
      </c>
      <c r="DV32" s="146">
        <f ca="1">'Income Statement - AM'!DT98</f>
        <v>158061.02624812606</v>
      </c>
    </row>
    <row r="33" spans="1:126" ht="15.75" customHeight="1" thickTop="1">
      <c r="A33" s="59"/>
      <c r="B33" s="60" t="s">
        <v>63</v>
      </c>
      <c r="C33" s="1149"/>
      <c r="D33" s="1149"/>
      <c r="E33" s="1149"/>
      <c r="F33" s="58">
        <f ca="1">IF(F32&lt;0,-F32,0)</f>
        <v>0</v>
      </c>
      <c r="G33" s="58">
        <f t="shared" ref="G33:AP33" ca="1" si="43">IF(G32&lt;0,-G32,0)</f>
        <v>0</v>
      </c>
      <c r="H33" s="58">
        <f t="shared" ca="1" si="43"/>
        <v>0</v>
      </c>
      <c r="I33" s="58">
        <f t="shared" ca="1" si="43"/>
        <v>0</v>
      </c>
      <c r="J33" s="58">
        <f t="shared" ca="1" si="43"/>
        <v>0</v>
      </c>
      <c r="K33" s="58">
        <f t="shared" ca="1" si="43"/>
        <v>0</v>
      </c>
      <c r="L33" s="58">
        <f t="shared" ca="1" si="43"/>
        <v>0</v>
      </c>
      <c r="M33" s="58">
        <f t="shared" ca="1" si="43"/>
        <v>0</v>
      </c>
      <c r="N33" s="58">
        <f t="shared" ca="1" si="43"/>
        <v>0</v>
      </c>
      <c r="O33" s="58">
        <f t="shared" ca="1" si="43"/>
        <v>0</v>
      </c>
      <c r="P33" s="58">
        <f t="shared" ca="1" si="43"/>
        <v>0</v>
      </c>
      <c r="Q33" s="58">
        <f t="shared" ca="1" si="43"/>
        <v>0</v>
      </c>
      <c r="R33" s="58">
        <f t="shared" ca="1" si="43"/>
        <v>0</v>
      </c>
      <c r="S33" s="58">
        <f t="shared" ca="1" si="43"/>
        <v>0</v>
      </c>
      <c r="T33" s="58">
        <f t="shared" ca="1" si="43"/>
        <v>0</v>
      </c>
      <c r="U33" s="58">
        <f t="shared" ca="1" si="43"/>
        <v>0</v>
      </c>
      <c r="V33" s="58">
        <f t="shared" ca="1" si="43"/>
        <v>0</v>
      </c>
      <c r="W33" s="58">
        <f t="shared" ca="1" si="43"/>
        <v>0</v>
      </c>
      <c r="X33" s="58">
        <f t="shared" ca="1" si="43"/>
        <v>0</v>
      </c>
      <c r="Y33" s="58">
        <f t="shared" ca="1" si="43"/>
        <v>0</v>
      </c>
      <c r="Z33" s="58">
        <f t="shared" ca="1" si="43"/>
        <v>0</v>
      </c>
      <c r="AA33" s="58">
        <f t="shared" ca="1" si="43"/>
        <v>0</v>
      </c>
      <c r="AB33" s="58">
        <f t="shared" ca="1" si="43"/>
        <v>0</v>
      </c>
      <c r="AC33" s="58">
        <f t="shared" ca="1" si="43"/>
        <v>0</v>
      </c>
      <c r="AD33" s="58">
        <f t="shared" ca="1" si="43"/>
        <v>0</v>
      </c>
      <c r="AE33" s="58">
        <f t="shared" ca="1" si="43"/>
        <v>0</v>
      </c>
      <c r="AF33" s="58">
        <f t="shared" ca="1" si="43"/>
        <v>0</v>
      </c>
      <c r="AG33" s="58">
        <f t="shared" ca="1" si="43"/>
        <v>0</v>
      </c>
      <c r="AH33" s="58">
        <f t="shared" ca="1" si="43"/>
        <v>0</v>
      </c>
      <c r="AI33" s="58">
        <f t="shared" ca="1" si="43"/>
        <v>0</v>
      </c>
      <c r="AJ33" s="58">
        <f t="shared" ca="1" si="43"/>
        <v>0</v>
      </c>
      <c r="AK33" s="58">
        <f t="shared" ca="1" si="43"/>
        <v>0</v>
      </c>
      <c r="AL33" s="58">
        <f t="shared" ca="1" si="43"/>
        <v>0</v>
      </c>
      <c r="AM33" s="58">
        <f t="shared" ca="1" si="43"/>
        <v>0</v>
      </c>
      <c r="AN33" s="58">
        <f t="shared" ca="1" si="43"/>
        <v>0</v>
      </c>
      <c r="AO33" s="58">
        <f t="shared" ca="1" si="43"/>
        <v>0</v>
      </c>
      <c r="AP33" s="58">
        <f t="shared" ca="1" si="43"/>
        <v>0</v>
      </c>
      <c r="AQ33" s="58">
        <f t="shared" ref="AQ33" ca="1" si="44">IF(AQ32&lt;0,-AQ32,0)</f>
        <v>0</v>
      </c>
      <c r="AR33" s="58">
        <f t="shared" ref="AR33" ca="1" si="45">IF(AR32&lt;0,-AR32,0)</f>
        <v>0</v>
      </c>
      <c r="AS33" s="58">
        <f t="shared" ref="AS33" ca="1" si="46">IF(AS32&lt;0,-AS32,0)</f>
        <v>0</v>
      </c>
      <c r="AT33" s="58">
        <f t="shared" ref="AT33" ca="1" si="47">IF(AT32&lt;0,-AT32,0)</f>
        <v>0</v>
      </c>
      <c r="AU33" s="58">
        <f t="shared" ref="AU33" ca="1" si="48">IF(AU32&lt;0,-AU32,0)</f>
        <v>0</v>
      </c>
      <c r="AV33" s="58">
        <f t="shared" ref="AV33" ca="1" si="49">IF(AV32&lt;0,-AV32,0)</f>
        <v>0</v>
      </c>
      <c r="AW33" s="58">
        <f t="shared" ref="AW33" ca="1" si="50">IF(AW32&lt;0,-AW32,0)</f>
        <v>0</v>
      </c>
      <c r="AX33" s="58">
        <f t="shared" ref="AX33" ca="1" si="51">IF(AX32&lt;0,-AX32,0)</f>
        <v>0</v>
      </c>
      <c r="AY33" s="58">
        <f t="shared" ref="AY33" ca="1" si="52">IF(AY32&lt;0,-AY32,0)</f>
        <v>0</v>
      </c>
      <c r="AZ33" s="58">
        <f t="shared" ref="AZ33" ca="1" si="53">IF(AZ32&lt;0,-AZ32,0)</f>
        <v>0</v>
      </c>
      <c r="BA33" s="58">
        <f t="shared" ref="BA33" ca="1" si="54">IF(BA32&lt;0,-BA32,0)</f>
        <v>0</v>
      </c>
      <c r="BB33" s="58">
        <f t="shared" ref="BB33" ca="1" si="55">IF(BB32&lt;0,-BB32,0)</f>
        <v>0</v>
      </c>
      <c r="BC33" s="58">
        <f t="shared" ref="BC33" ca="1" si="56">IF(BC32&lt;0,-BC32,0)</f>
        <v>0</v>
      </c>
      <c r="BD33" s="58">
        <f t="shared" ref="BD33" ca="1" si="57">IF(BD32&lt;0,-BD32,0)</f>
        <v>0</v>
      </c>
      <c r="BE33" s="58">
        <f t="shared" ref="BE33" ca="1" si="58">IF(BE32&lt;0,-BE32,0)</f>
        <v>0</v>
      </c>
      <c r="BF33" s="58">
        <f t="shared" ref="BF33" ca="1" si="59">IF(BF32&lt;0,-BF32,0)</f>
        <v>0</v>
      </c>
      <c r="BG33" s="58">
        <f t="shared" ref="BG33" ca="1" si="60">IF(BG32&lt;0,-BG32,0)</f>
        <v>0</v>
      </c>
      <c r="BH33" s="58">
        <f t="shared" ref="BH33" ca="1" si="61">IF(BH32&lt;0,-BH32,0)</f>
        <v>0</v>
      </c>
      <c r="BI33" s="58">
        <f t="shared" ref="BI33" ca="1" si="62">IF(BI32&lt;0,-BI32,0)</f>
        <v>0</v>
      </c>
      <c r="BJ33" s="58">
        <f t="shared" ref="BJ33" ca="1" si="63">IF(BJ32&lt;0,-BJ32,0)</f>
        <v>0</v>
      </c>
      <c r="BK33" s="58">
        <f t="shared" ref="BK33" ca="1" si="64">IF(BK32&lt;0,-BK32,0)</f>
        <v>0</v>
      </c>
      <c r="BL33" s="58">
        <f t="shared" ref="BL33" ca="1" si="65">IF(BL32&lt;0,-BL32,0)</f>
        <v>0</v>
      </c>
      <c r="BM33" s="58">
        <f t="shared" ref="BM33" ca="1" si="66">IF(BM32&lt;0,-BM32,0)</f>
        <v>0</v>
      </c>
      <c r="BN33" s="58">
        <f t="shared" ref="BN33" ca="1" si="67">IF(BN32&lt;0,-BN32,0)</f>
        <v>0</v>
      </c>
      <c r="BO33" s="58">
        <f t="shared" ref="BO33" ca="1" si="68">IF(BO32&lt;0,-BO32,0)</f>
        <v>0</v>
      </c>
      <c r="BP33" s="58">
        <f t="shared" ref="BP33" ca="1" si="69">IF(BP32&lt;0,-BP32,0)</f>
        <v>0</v>
      </c>
      <c r="BQ33" s="58">
        <f t="shared" ref="BQ33" ca="1" si="70">IF(BQ32&lt;0,-BQ32,0)</f>
        <v>0</v>
      </c>
      <c r="BR33" s="58">
        <f t="shared" ref="BR33" ca="1" si="71">IF(BR32&lt;0,-BR32,0)</f>
        <v>0</v>
      </c>
      <c r="BS33" s="58">
        <f t="shared" ref="BS33" ca="1" si="72">IF(BS32&lt;0,-BS32,0)</f>
        <v>0</v>
      </c>
      <c r="BT33" s="58">
        <f t="shared" ref="BT33" ca="1" si="73">IF(BT32&lt;0,-BT32,0)</f>
        <v>0</v>
      </c>
      <c r="BU33" s="58">
        <f t="shared" ref="BU33" ca="1" si="74">IF(BU32&lt;0,-BU32,0)</f>
        <v>0</v>
      </c>
      <c r="BV33" s="58">
        <f t="shared" ref="BV33" ca="1" si="75">IF(BV32&lt;0,-BV32,0)</f>
        <v>0</v>
      </c>
      <c r="BW33" s="58">
        <f t="shared" ref="BW33" ca="1" si="76">IF(BW32&lt;0,-BW32,0)</f>
        <v>0</v>
      </c>
      <c r="BX33" s="58">
        <f t="shared" ref="BX33" ca="1" si="77">IF(BX32&lt;0,-BX32,0)</f>
        <v>0</v>
      </c>
      <c r="BY33" s="58">
        <f t="shared" ref="BY33" ca="1" si="78">IF(BY32&lt;0,-BY32,0)</f>
        <v>0</v>
      </c>
      <c r="BZ33" s="58">
        <f t="shared" ref="BZ33" ca="1" si="79">IF(BZ32&lt;0,-BZ32,0)</f>
        <v>0</v>
      </c>
      <c r="CA33" s="58">
        <f t="shared" ref="CA33" ca="1" si="80">IF(CA32&lt;0,-CA32,0)</f>
        <v>0</v>
      </c>
      <c r="CB33" s="58">
        <f t="shared" ref="CB33" ca="1" si="81">IF(CB32&lt;0,-CB32,0)</f>
        <v>0</v>
      </c>
      <c r="CC33" s="58">
        <f t="shared" ref="CC33" ca="1" si="82">IF(CC32&lt;0,-CC32,0)</f>
        <v>0</v>
      </c>
      <c r="CD33" s="58">
        <f t="shared" ref="CD33" ca="1" si="83">IF(CD32&lt;0,-CD32,0)</f>
        <v>0</v>
      </c>
      <c r="CE33" s="58">
        <f t="shared" ref="CE33" ca="1" si="84">IF(CE32&lt;0,-CE32,0)</f>
        <v>0</v>
      </c>
      <c r="CF33" s="58">
        <f t="shared" ref="CF33" ca="1" si="85">IF(CF32&lt;0,-CF32,0)</f>
        <v>0</v>
      </c>
      <c r="CG33" s="58">
        <f t="shared" ref="CG33" ca="1" si="86">IF(CG32&lt;0,-CG32,0)</f>
        <v>0</v>
      </c>
      <c r="CH33" s="58">
        <f t="shared" ref="CH33" ca="1" si="87">IF(CH32&lt;0,-CH32,0)</f>
        <v>0</v>
      </c>
      <c r="CI33" s="58">
        <f t="shared" ref="CI33" ca="1" si="88">IF(CI32&lt;0,-CI32,0)</f>
        <v>0</v>
      </c>
      <c r="CJ33" s="58">
        <f t="shared" ref="CJ33" ca="1" si="89">IF(CJ32&lt;0,-CJ32,0)</f>
        <v>0</v>
      </c>
      <c r="CK33" s="58">
        <f t="shared" ref="CK33" ca="1" si="90">IF(CK32&lt;0,-CK32,0)</f>
        <v>0</v>
      </c>
      <c r="CL33" s="58">
        <f t="shared" ref="CL33" ca="1" si="91">IF(CL32&lt;0,-CL32,0)</f>
        <v>0</v>
      </c>
      <c r="CM33" s="58">
        <f t="shared" ref="CM33" ca="1" si="92">IF(CM32&lt;0,-CM32,0)</f>
        <v>0</v>
      </c>
      <c r="CN33" s="58">
        <f t="shared" ref="CN33" ca="1" si="93">IF(CN32&lt;0,-CN32,0)</f>
        <v>0</v>
      </c>
      <c r="CO33" s="58">
        <f t="shared" ref="CO33" ca="1" si="94">IF(CO32&lt;0,-CO32,0)</f>
        <v>0</v>
      </c>
      <c r="CP33" s="58">
        <f t="shared" ref="CP33" ca="1" si="95">IF(CP32&lt;0,-CP32,0)</f>
        <v>0</v>
      </c>
      <c r="CQ33" s="58">
        <f t="shared" ref="CQ33" ca="1" si="96">IF(CQ32&lt;0,-CQ32,0)</f>
        <v>0</v>
      </c>
      <c r="CR33" s="58">
        <f t="shared" ref="CR33" ca="1" si="97">IF(CR32&lt;0,-CR32,0)</f>
        <v>0</v>
      </c>
      <c r="CS33" s="58">
        <f t="shared" ref="CS33" ca="1" si="98">IF(CS32&lt;0,-CS32,0)</f>
        <v>0</v>
      </c>
      <c r="CT33" s="58">
        <f t="shared" ref="CT33" ca="1" si="99">IF(CT32&lt;0,-CT32,0)</f>
        <v>0</v>
      </c>
      <c r="CU33" s="58">
        <f t="shared" ref="CU33" ca="1" si="100">IF(CU32&lt;0,-CU32,0)</f>
        <v>0</v>
      </c>
      <c r="CV33" s="58">
        <f t="shared" ref="CV33" ca="1" si="101">IF(CV32&lt;0,-CV32,0)</f>
        <v>0</v>
      </c>
      <c r="CW33" s="58">
        <f t="shared" ref="CW33" ca="1" si="102">IF(CW32&lt;0,-CW32,0)</f>
        <v>0</v>
      </c>
      <c r="CX33" s="58">
        <f t="shared" ref="CX33" ca="1" si="103">IF(CX32&lt;0,-CX32,0)</f>
        <v>0</v>
      </c>
      <c r="CY33" s="58">
        <f t="shared" ref="CY33" ca="1" si="104">IF(CY32&lt;0,-CY32,0)</f>
        <v>0</v>
      </c>
      <c r="CZ33" s="58">
        <f t="shared" ref="CZ33" ca="1" si="105">IF(CZ32&lt;0,-CZ32,0)</f>
        <v>0</v>
      </c>
      <c r="DA33" s="58">
        <f t="shared" ref="DA33" ca="1" si="106">IF(DA32&lt;0,-DA32,0)</f>
        <v>0</v>
      </c>
      <c r="DB33" s="58">
        <f t="shared" ref="DB33" ca="1" si="107">IF(DB32&lt;0,-DB32,0)</f>
        <v>0</v>
      </c>
      <c r="DC33" s="58">
        <f t="shared" ref="DC33" ca="1" si="108">IF(DC32&lt;0,-DC32,0)</f>
        <v>0</v>
      </c>
      <c r="DD33" s="58">
        <f t="shared" ref="DD33" ca="1" si="109">IF(DD32&lt;0,-DD32,0)</f>
        <v>0</v>
      </c>
      <c r="DE33" s="58">
        <f t="shared" ref="DE33" ca="1" si="110">IF(DE32&lt;0,-DE32,0)</f>
        <v>0</v>
      </c>
      <c r="DF33" s="58">
        <f t="shared" ref="DF33" ca="1" si="111">IF(DF32&lt;0,-DF32,0)</f>
        <v>0</v>
      </c>
      <c r="DG33" s="58">
        <f t="shared" ref="DG33" ca="1" si="112">IF(DG32&lt;0,-DG32,0)</f>
        <v>0</v>
      </c>
      <c r="DH33" s="58">
        <f t="shared" ref="DH33" ca="1" si="113">IF(DH32&lt;0,-DH32,0)</f>
        <v>0</v>
      </c>
      <c r="DI33" s="58">
        <f t="shared" ref="DI33" ca="1" si="114">IF(DI32&lt;0,-DI32,0)</f>
        <v>0</v>
      </c>
      <c r="DJ33" s="58">
        <f t="shared" ref="DJ33" ca="1" si="115">IF(DJ32&lt;0,-DJ32,0)</f>
        <v>0</v>
      </c>
      <c r="DK33" s="58">
        <f t="shared" ref="DK33" ca="1" si="116">IF(DK32&lt;0,-DK32,0)</f>
        <v>0</v>
      </c>
      <c r="DL33" s="58">
        <f t="shared" ref="DL33" ca="1" si="117">IF(DL32&lt;0,-DL32,0)</f>
        <v>0</v>
      </c>
      <c r="DM33" s="58">
        <f t="shared" ref="DM33" ca="1" si="118">IF(DM32&lt;0,-DM32,0)</f>
        <v>0</v>
      </c>
      <c r="DN33" s="58">
        <f t="shared" ref="DN33" ca="1" si="119">IF(DN32&lt;0,-DN32,0)</f>
        <v>0</v>
      </c>
      <c r="DO33" s="58">
        <f t="shared" ref="DO33" ca="1" si="120">IF(DO32&lt;0,-DO32,0)</f>
        <v>0</v>
      </c>
      <c r="DP33" s="58">
        <f t="shared" ref="DP33" ca="1" si="121">IF(DP32&lt;0,-DP32,0)</f>
        <v>0</v>
      </c>
      <c r="DQ33" s="58">
        <f t="shared" ref="DQ33" ca="1" si="122">IF(DQ32&lt;0,-DQ32,0)</f>
        <v>0</v>
      </c>
      <c r="DR33" s="58">
        <f t="shared" ref="DR33" ca="1" si="123">IF(DR32&lt;0,-DR32,0)</f>
        <v>0</v>
      </c>
      <c r="DS33" s="58">
        <f t="shared" ref="DS33" ca="1" si="124">IF(DS32&lt;0,-DS32,0)</f>
        <v>0</v>
      </c>
      <c r="DT33" s="58">
        <f t="shared" ref="DT33:DV33" ca="1" si="125">IF(DT32&lt;0,-DT32,0)</f>
        <v>0</v>
      </c>
      <c r="DU33" s="58">
        <f t="shared" ca="1" si="125"/>
        <v>0</v>
      </c>
      <c r="DV33" s="58">
        <f t="shared" ca="1" si="125"/>
        <v>0</v>
      </c>
    </row>
    <row r="34" spans="1:126" ht="15.75" customHeight="1" thickBot="1">
      <c r="A34" s="59"/>
      <c r="B34" s="65" t="s">
        <v>1471</v>
      </c>
      <c r="C34" s="1152"/>
      <c r="D34" s="1152"/>
      <c r="E34" s="1152">
        <f>E6-E33</f>
        <v>0</v>
      </c>
      <c r="F34" s="140">
        <f ca="1">F32+F33</f>
        <v>0</v>
      </c>
      <c r="G34" s="140">
        <f t="shared" ref="G34:BR34" ca="1" si="126">G32+G33</f>
        <v>0</v>
      </c>
      <c r="H34" s="140">
        <f t="shared" ca="1" si="126"/>
        <v>0</v>
      </c>
      <c r="I34" s="140">
        <f t="shared" ca="1" si="126"/>
        <v>0</v>
      </c>
      <c r="J34" s="140">
        <f t="shared" ca="1" si="126"/>
        <v>0</v>
      </c>
      <c r="K34" s="140">
        <f t="shared" ca="1" si="126"/>
        <v>0</v>
      </c>
      <c r="L34" s="140">
        <f t="shared" ca="1" si="126"/>
        <v>0</v>
      </c>
      <c r="M34" s="140">
        <f t="shared" ca="1" si="126"/>
        <v>0</v>
      </c>
      <c r="N34" s="140">
        <f t="shared" ca="1" si="126"/>
        <v>0</v>
      </c>
      <c r="O34" s="140">
        <f t="shared" ca="1" si="126"/>
        <v>0</v>
      </c>
      <c r="P34" s="140">
        <f t="shared" ca="1" si="126"/>
        <v>0</v>
      </c>
      <c r="Q34" s="140">
        <f t="shared" ca="1" si="126"/>
        <v>0</v>
      </c>
      <c r="R34" s="140">
        <f t="shared" ca="1" si="126"/>
        <v>0</v>
      </c>
      <c r="S34" s="140">
        <f t="shared" ca="1" si="126"/>
        <v>0</v>
      </c>
      <c r="T34" s="140">
        <f t="shared" ca="1" si="126"/>
        <v>76.327474252702814</v>
      </c>
      <c r="U34" s="140">
        <f t="shared" ca="1" si="126"/>
        <v>22245.552007043978</v>
      </c>
      <c r="V34" s="140">
        <f t="shared" ca="1" si="126"/>
        <v>44501.622863341821</v>
      </c>
      <c r="W34" s="140">
        <f t="shared" ca="1" si="126"/>
        <v>66844.803970248482</v>
      </c>
      <c r="X34" s="140">
        <f t="shared" ca="1" si="126"/>
        <v>89275.35994525245</v>
      </c>
      <c r="Y34" s="140">
        <f t="shared" ca="1" si="126"/>
        <v>111793.55609793219</v>
      </c>
      <c r="Z34" s="140">
        <f t="shared" ca="1" si="126"/>
        <v>147850.90843166405</v>
      </c>
      <c r="AA34" s="140">
        <f t="shared" ca="1" si="126"/>
        <v>170545.18364533409</v>
      </c>
      <c r="AB34" s="140">
        <f t="shared" ca="1" si="126"/>
        <v>193327.89913505397</v>
      </c>
      <c r="AC34" s="140">
        <f t="shared" ca="1" si="126"/>
        <v>216199.3229958814</v>
      </c>
      <c r="AD34" s="140">
        <f t="shared" ca="1" si="126"/>
        <v>253849.67966606317</v>
      </c>
      <c r="AE34" s="140">
        <f t="shared" ca="1" si="126"/>
        <v>254340.92293598049</v>
      </c>
      <c r="AF34" s="140">
        <f t="shared" ca="1" si="126"/>
        <v>254833.19982096431</v>
      </c>
      <c r="AG34" s="140">
        <f t="shared" ca="1" si="126"/>
        <v>255326.51242544071</v>
      </c>
      <c r="AH34" s="140">
        <f t="shared" ca="1" si="126"/>
        <v>255820.86285813822</v>
      </c>
      <c r="AI34" s="140">
        <f t="shared" ca="1" si="126"/>
        <v>256316.2532320958</v>
      </c>
      <c r="AJ34" s="140">
        <f t="shared" ca="1" si="126"/>
        <v>157215.81066467176</v>
      </c>
      <c r="AK34" s="140">
        <f t="shared" ca="1" si="126"/>
        <v>157555.19699977545</v>
      </c>
      <c r="AL34" s="140">
        <f t="shared" ca="1" si="126"/>
        <v>157895.6296412088</v>
      </c>
      <c r="AM34" s="140">
        <f t="shared" ca="1" si="126"/>
        <v>158237.11071934219</v>
      </c>
      <c r="AN34" s="140">
        <f t="shared" ca="1" si="126"/>
        <v>158579.64236890117</v>
      </c>
      <c r="AO34" s="140">
        <f t="shared" ca="1" si="126"/>
        <v>158923.22672897534</v>
      </c>
      <c r="AP34" s="140">
        <f t="shared" ca="1" si="126"/>
        <v>159267.86594302757</v>
      </c>
      <c r="AQ34" s="140">
        <f t="shared" ca="1" si="126"/>
        <v>159634.03088188113</v>
      </c>
      <c r="AR34" s="140">
        <f t="shared" ca="1" si="126"/>
        <v>160001.33855541181</v>
      </c>
      <c r="AS34" s="140">
        <f t="shared" ca="1" si="126"/>
        <v>160369.79137625662</v>
      </c>
      <c r="AT34" s="140">
        <f t="shared" ca="1" si="126"/>
        <v>160739.3917621588</v>
      </c>
      <c r="AU34" s="140">
        <f t="shared" ca="1" si="126"/>
        <v>161110.14213597862</v>
      </c>
      <c r="AV34" s="140">
        <f t="shared" ca="1" si="126"/>
        <v>161482.04492570399</v>
      </c>
      <c r="AW34" s="140">
        <f t="shared" ca="1" si="126"/>
        <v>161855.10256446153</v>
      </c>
      <c r="AX34" s="140">
        <f t="shared" ca="1" si="126"/>
        <v>162229.31749052793</v>
      </c>
      <c r="AY34" s="140">
        <f t="shared" ca="1" si="126"/>
        <v>162604.69214734025</v>
      </c>
      <c r="AZ34" s="140">
        <f t="shared" ca="1" si="126"/>
        <v>162981.22898350708</v>
      </c>
      <c r="BA34" s="140">
        <f t="shared" ca="1" si="126"/>
        <v>163358.93045281951</v>
      </c>
      <c r="BB34" s="140">
        <f t="shared" ca="1" si="126"/>
        <v>163737.79901426216</v>
      </c>
      <c r="BC34" s="140">
        <f t="shared" ca="1" si="126"/>
        <v>164138.82347742349</v>
      </c>
      <c r="BD34" s="140">
        <f t="shared" ca="1" si="126"/>
        <v>164541.1091582769</v>
      </c>
      <c r="BE34" s="140">
        <f t="shared" ca="1" si="126"/>
        <v>164944.65881579</v>
      </c>
      <c r="BF34" s="140">
        <f t="shared" ca="1" si="126"/>
        <v>165349.47521497341</v>
      </c>
      <c r="BG34" s="140">
        <f t="shared" ca="1" si="126"/>
        <v>165755.56112689496</v>
      </c>
      <c r="BH34" s="140">
        <f t="shared" ca="1" si="126"/>
        <v>166162.91932869257</v>
      </c>
      <c r="BI34" s="140">
        <f t="shared" ca="1" si="126"/>
        <v>166571.55260358742</v>
      </c>
      <c r="BJ34" s="140">
        <f t="shared" ca="1" si="126"/>
        <v>166981.46374089766</v>
      </c>
      <c r="BK34" s="140">
        <f t="shared" ca="1" si="126"/>
        <v>167392.65553605158</v>
      </c>
      <c r="BL34" s="140">
        <f t="shared" ca="1" si="126"/>
        <v>167805.13079060114</v>
      </c>
      <c r="BM34" s="140">
        <f t="shared" ca="1" si="126"/>
        <v>168218.89231223502</v>
      </c>
      <c r="BN34" s="140">
        <f t="shared" ca="1" si="126"/>
        <v>168633.94291479277</v>
      </c>
      <c r="BO34" s="140">
        <f t="shared" ca="1" si="126"/>
        <v>168457.72763701499</v>
      </c>
      <c r="BP34" s="140">
        <f t="shared" ca="1" si="126"/>
        <v>168281.51235923718</v>
      </c>
      <c r="BQ34" s="140">
        <f t="shared" ca="1" si="126"/>
        <v>168105.29708145943</v>
      </c>
      <c r="BR34" s="140">
        <f t="shared" ca="1" si="126"/>
        <v>167929.08180368165</v>
      </c>
      <c r="BS34" s="140">
        <f t="shared" ref="BS34:DV34" ca="1" si="127">BS32+BS33</f>
        <v>167752.86652590387</v>
      </c>
      <c r="BT34" s="140">
        <f t="shared" ca="1" si="127"/>
        <v>167576.65124812612</v>
      </c>
      <c r="BU34" s="140">
        <f t="shared" ca="1" si="127"/>
        <v>167400.43597034831</v>
      </c>
      <c r="BV34" s="140">
        <f t="shared" ca="1" si="127"/>
        <v>167224.22069257055</v>
      </c>
      <c r="BW34" s="140">
        <f t="shared" ca="1" si="127"/>
        <v>167048.00541479277</v>
      </c>
      <c r="BX34" s="140">
        <f t="shared" ca="1" si="127"/>
        <v>166871.79013701499</v>
      </c>
      <c r="BY34" s="140">
        <f t="shared" ca="1" si="127"/>
        <v>166695.57485923718</v>
      </c>
      <c r="BZ34" s="140">
        <f t="shared" ca="1" si="127"/>
        <v>166519.35958145943</v>
      </c>
      <c r="CA34" s="140">
        <f t="shared" ca="1" si="127"/>
        <v>166343.14430368165</v>
      </c>
      <c r="CB34" s="140">
        <f t="shared" ca="1" si="127"/>
        <v>166166.9290259039</v>
      </c>
      <c r="CC34" s="140">
        <f t="shared" ca="1" si="127"/>
        <v>165990.71374812612</v>
      </c>
      <c r="CD34" s="140">
        <f t="shared" ca="1" si="127"/>
        <v>165814.49847034831</v>
      </c>
      <c r="CE34" s="140">
        <f t="shared" ca="1" si="127"/>
        <v>165638.28319257055</v>
      </c>
      <c r="CF34" s="140">
        <f t="shared" ca="1" si="127"/>
        <v>165462.06791479274</v>
      </c>
      <c r="CG34" s="140">
        <f t="shared" ca="1" si="127"/>
        <v>165285.85263701499</v>
      </c>
      <c r="CH34" s="140">
        <f t="shared" ca="1" si="127"/>
        <v>165109.63735923718</v>
      </c>
      <c r="CI34" s="140">
        <f t="shared" ca="1" si="127"/>
        <v>164933.42208145943</v>
      </c>
      <c r="CJ34" s="140">
        <f t="shared" ca="1" si="127"/>
        <v>164757.20680368165</v>
      </c>
      <c r="CK34" s="140">
        <f t="shared" ca="1" si="127"/>
        <v>164580.99152590387</v>
      </c>
      <c r="CL34" s="140">
        <f t="shared" ca="1" si="127"/>
        <v>164404.77624812609</v>
      </c>
      <c r="CM34" s="140">
        <f t="shared" ca="1" si="127"/>
        <v>164228.56097034831</v>
      </c>
      <c r="CN34" s="140">
        <f t="shared" ca="1" si="127"/>
        <v>164052.34569257052</v>
      </c>
      <c r="CO34" s="140">
        <f t="shared" ca="1" si="127"/>
        <v>163876.13041479274</v>
      </c>
      <c r="CP34" s="140">
        <f t="shared" ca="1" si="127"/>
        <v>163699.91513701496</v>
      </c>
      <c r="CQ34" s="140">
        <f t="shared" ca="1" si="127"/>
        <v>163523.69985923718</v>
      </c>
      <c r="CR34" s="140">
        <f t="shared" ca="1" si="127"/>
        <v>163347.48458145943</v>
      </c>
      <c r="CS34" s="140">
        <f t="shared" ca="1" si="127"/>
        <v>163171.26930368165</v>
      </c>
      <c r="CT34" s="140">
        <f t="shared" ca="1" si="127"/>
        <v>162995.05402590384</v>
      </c>
      <c r="CU34" s="140">
        <f t="shared" ca="1" si="127"/>
        <v>162818.83874812609</v>
      </c>
      <c r="CV34" s="140">
        <f t="shared" ca="1" si="127"/>
        <v>162642.62347034831</v>
      </c>
      <c r="CW34" s="140">
        <f t="shared" ca="1" si="127"/>
        <v>162466.4081925705</v>
      </c>
      <c r="CX34" s="140">
        <f t="shared" ca="1" si="127"/>
        <v>162290.19291479274</v>
      </c>
      <c r="CY34" s="140">
        <f t="shared" ca="1" si="127"/>
        <v>162113.97763701499</v>
      </c>
      <c r="CZ34" s="140">
        <f t="shared" ca="1" si="127"/>
        <v>161937.76235923718</v>
      </c>
      <c r="DA34" s="140">
        <f t="shared" ca="1" si="127"/>
        <v>161761.54708145943</v>
      </c>
      <c r="DB34" s="140">
        <f t="shared" ca="1" si="127"/>
        <v>161585.33180368162</v>
      </c>
      <c r="DC34" s="140">
        <f t="shared" ca="1" si="127"/>
        <v>161409.11652590384</v>
      </c>
      <c r="DD34" s="140">
        <f t="shared" ca="1" si="127"/>
        <v>161232.90124812606</v>
      </c>
      <c r="DE34" s="140">
        <f t="shared" ca="1" si="127"/>
        <v>161056.68597034831</v>
      </c>
      <c r="DF34" s="140">
        <f t="shared" ca="1" si="127"/>
        <v>160880.4706925705</v>
      </c>
      <c r="DG34" s="140">
        <f t="shared" ca="1" si="127"/>
        <v>160704.25541479274</v>
      </c>
      <c r="DH34" s="140">
        <f t="shared" ca="1" si="127"/>
        <v>160528.04013701496</v>
      </c>
      <c r="DI34" s="140">
        <f t="shared" ca="1" si="127"/>
        <v>160351.82485923718</v>
      </c>
      <c r="DJ34" s="140">
        <f t="shared" ca="1" si="127"/>
        <v>160175.6095814594</v>
      </c>
      <c r="DK34" s="140">
        <f t="shared" ca="1" si="127"/>
        <v>159999.39430368162</v>
      </c>
      <c r="DL34" s="140">
        <f t="shared" ca="1" si="127"/>
        <v>159823.17902590384</v>
      </c>
      <c r="DM34" s="140">
        <f t="shared" ca="1" si="127"/>
        <v>159646.96374812606</v>
      </c>
      <c r="DN34" s="140">
        <f t="shared" ca="1" si="127"/>
        <v>159470.74847034825</v>
      </c>
      <c r="DO34" s="140">
        <f t="shared" ca="1" si="127"/>
        <v>159294.5331925705</v>
      </c>
      <c r="DP34" s="140">
        <f t="shared" ca="1" si="127"/>
        <v>159118.31791479274</v>
      </c>
      <c r="DQ34" s="140">
        <f t="shared" ca="1" si="127"/>
        <v>158942.10263701496</v>
      </c>
      <c r="DR34" s="140">
        <f t="shared" ca="1" si="127"/>
        <v>158765.88735923718</v>
      </c>
      <c r="DS34" s="140">
        <f t="shared" ca="1" si="127"/>
        <v>158589.6720814594</v>
      </c>
      <c r="DT34" s="140">
        <f t="shared" ca="1" si="127"/>
        <v>158413.45680368162</v>
      </c>
      <c r="DU34" s="140">
        <f t="shared" ca="1" si="127"/>
        <v>158237.24152590381</v>
      </c>
      <c r="DV34" s="140">
        <f t="shared" ca="1" si="127"/>
        <v>158061.02624812606</v>
      </c>
    </row>
    <row r="35" spans="1:126" ht="15.75" customHeight="1" thickTop="1">
      <c r="A35" s="59"/>
      <c r="B35" s="60" t="s">
        <v>1472</v>
      </c>
      <c r="C35" s="1149"/>
      <c r="D35" s="1149"/>
      <c r="E35" s="1149"/>
      <c r="F35" s="58">
        <f>IF('Circuit Breaker'!$C$2=1,F62,0)</f>
        <v>0</v>
      </c>
      <c r="G35" s="58">
        <f ca="1">IF('Circuit Breaker'!$C$2=1,G62,0)</f>
        <v>0</v>
      </c>
      <c r="H35" s="58">
        <f ca="1">IF('Circuit Breaker'!$C$2=1,H62,0)</f>
        <v>0</v>
      </c>
      <c r="I35" s="58">
        <f ca="1">IF('Circuit Breaker'!$C$2=1,I62,0)</f>
        <v>0</v>
      </c>
      <c r="J35" s="58">
        <f ca="1">IF('Circuit Breaker'!$C$2=1,J62,0)</f>
        <v>0</v>
      </c>
      <c r="K35" s="58">
        <f ca="1">IF('Circuit Breaker'!$C$2=1,K62,0)</f>
        <v>2789.0797729989577</v>
      </c>
      <c r="L35" s="58">
        <f ca="1">IF('Circuit Breaker'!$C$2=1,L62,0)</f>
        <v>8204.8053839433087</v>
      </c>
      <c r="M35" s="58">
        <f ca="1">IF('Circuit Breaker'!$C$2=1,M62,0)</f>
        <v>13294.706210367849</v>
      </c>
      <c r="N35" s="58">
        <f ca="1">IF('Circuit Breaker'!$C$2=1,N62,0)</f>
        <v>18255.619858781483</v>
      </c>
      <c r="O35" s="58">
        <f ca="1">IF('Circuit Breaker'!$C$2=1,O62,0)</f>
        <v>23501.416559243353</v>
      </c>
      <c r="P35" s="58">
        <f ca="1">IF('Circuit Breaker'!$C$2=1,P62,0)</f>
        <v>28249.256262099425</v>
      </c>
      <c r="Q35" s="58">
        <f ca="1">IF('Circuit Breaker'!$C$2=1,Q62,0)</f>
        <v>33021.540466789746</v>
      </c>
      <c r="R35" s="58">
        <f ca="1">IF('Circuit Breaker'!$C$2=1,R62,0)</f>
        <v>38173.914147299314</v>
      </c>
      <c r="S35" s="58">
        <f ca="1">IF('Circuit Breaker'!$C$2=1,S62,0)</f>
        <v>43074.626506973327</v>
      </c>
      <c r="T35" s="58">
        <f ca="1">IF('Circuit Breaker'!$C$2=1,T62,0)</f>
        <v>46468.730993731093</v>
      </c>
      <c r="U35" s="58">
        <f ca="1">IF('Circuit Breaker'!$C$2=1,U62,0)</f>
        <v>50052.635072105149</v>
      </c>
      <c r="V35" s="58">
        <f ca="1">IF('Circuit Breaker'!$C$2=1,V62,0)</f>
        <v>53573.009779648266</v>
      </c>
      <c r="W35" s="58">
        <f ca="1">IF('Circuit Breaker'!$C$2=1,W62,0)</f>
        <v>57028.069729900046</v>
      </c>
      <c r="X35" s="58">
        <f ca="1">IF('Circuit Breaker'!$C$2=1,X62,0)</f>
        <v>60493.522270317459</v>
      </c>
      <c r="Y35" s="58">
        <f ca="1">IF('Circuit Breaker'!$C$2=1,Y62,0)</f>
        <v>64008.731055940509</v>
      </c>
      <c r="Z35" s="58">
        <f ca="1">IF('Circuit Breaker'!$C$2=1,Z62,0)</f>
        <v>67583.323839284421</v>
      </c>
      <c r="AA35" s="58">
        <f ca="1">IF('Circuit Breaker'!$C$2=1,AA62,0)</f>
        <v>71214.395489598101</v>
      </c>
      <c r="AB35" s="58">
        <f ca="1">IF('Circuit Breaker'!$C$2=1,AB62,0)</f>
        <v>74924.555000232824</v>
      </c>
      <c r="AC35" s="58">
        <f ca="1">IF('Circuit Breaker'!$C$2=1,AC62,0)</f>
        <v>78666.444631581122</v>
      </c>
      <c r="AD35" s="58">
        <f ca="1">IF('Circuit Breaker'!$C$2=1,AD62,0)</f>
        <v>82416.900192353089</v>
      </c>
      <c r="AE35" s="58">
        <f ca="1">IF('Circuit Breaker'!$C$2=1,AE62,0)</f>
        <v>86199.839770758626</v>
      </c>
      <c r="AF35" s="58">
        <f ca="1">IF('Circuit Breaker'!$C$2=1,AF62,0)</f>
        <v>86446.328014435334</v>
      </c>
      <c r="AG35" s="58">
        <f ca="1">IF('Circuit Breaker'!$C$2=1,AG62,0)</f>
        <v>86682.793749123404</v>
      </c>
      <c r="AH35" s="58">
        <f ca="1">IF('Circuit Breaker'!$C$2=1,AH62,0)</f>
        <v>86928.968681953251</v>
      </c>
      <c r="AI35" s="58">
        <f ca="1">IF('Circuit Breaker'!$C$2=1,AI62,0)</f>
        <v>87175.143561758043</v>
      </c>
      <c r="AJ35" s="58">
        <f ca="1">IF('Circuit Breaker'!$C$2=1,AJ62,0)</f>
        <v>87439.797288076923</v>
      </c>
      <c r="AK35" s="58">
        <f ca="1">IF('Circuit Breaker'!$C$2=1,AK62,0)</f>
        <v>87693.802107126758</v>
      </c>
      <c r="AL35" s="58">
        <f ca="1">IF('Circuit Breaker'!$C$2=1,AL62,0)</f>
        <v>87933.243000612856</v>
      </c>
      <c r="AM35" s="58">
        <f ca="1">IF('Circuit Breaker'!$C$2=1,AM62,0)</f>
        <v>88206.039823132858</v>
      </c>
      <c r="AN35" s="58">
        <f ca="1">IF('Circuit Breaker'!$C$2=1,AN62,0)</f>
        <v>88465.682131373935</v>
      </c>
      <c r="AO35" s="58">
        <f ca="1">IF('Circuit Breaker'!$C$2=1,AO62,0)</f>
        <v>88709.820916287441</v>
      </c>
      <c r="AP35" s="58">
        <f ca="1">IF('Circuit Breaker'!$C$2=1,AP62,0)</f>
        <v>88974.004565976691</v>
      </c>
      <c r="AQ35" s="58">
        <f ca="1">IF('Circuit Breaker'!$C$2=1,AQ62,0)</f>
        <v>109051.66869831672</v>
      </c>
      <c r="AR35" s="58">
        <f ca="1">IF('Circuit Breaker'!$C$2=1,AR62,0)</f>
        <v>109236.4122742294</v>
      </c>
      <c r="AS35" s="58">
        <f ca="1">IF('Circuit Breaker'!$C$2=1,AS62,0)</f>
        <v>109406.53123321103</v>
      </c>
      <c r="AT35" s="58">
        <f ca="1">IF('Circuit Breaker'!$C$2=1,AT62,0)</f>
        <v>109584.49417118625</v>
      </c>
      <c r="AU35" s="58">
        <f ca="1">IF('Circuit Breaker'!$C$2=1,AU62,0)</f>
        <v>109749.61481972301</v>
      </c>
      <c r="AV35" s="58">
        <f ca="1">IF('Circuit Breaker'!$C$2=1,AV62,0)</f>
        <v>109937.06404876785</v>
      </c>
      <c r="AW35" s="58">
        <f ca="1">IF('Circuit Breaker'!$C$2=1,AW62,0)</f>
        <v>110123.21129513391</v>
      </c>
      <c r="AX35" s="58">
        <f ca="1">IF('Circuit Breaker'!$C$2=1,AX62,0)</f>
        <v>110295.22533429088</v>
      </c>
      <c r="AY35" s="58">
        <f ca="1">IF('Circuit Breaker'!$C$2=1,AY62,0)</f>
        <v>110486.33768023162</v>
      </c>
      <c r="AZ35" s="58">
        <f ca="1">IF('Circuit Breaker'!$C$2=1,AZ62,0)</f>
        <v>110669.85536037077</v>
      </c>
      <c r="BA35" s="58">
        <f ca="1">IF('Circuit Breaker'!$C$2=1,BA62,0)</f>
        <v>110862.97332809918</v>
      </c>
      <c r="BB35" s="58">
        <f ca="1">IF('Circuit Breaker'!$C$2=1,BB62,0)</f>
        <v>111056.32663406339</v>
      </c>
      <c r="BC35" s="58">
        <f ca="1">IF('Circuit Breaker'!$C$2=1,BC62,0)</f>
        <v>111240.19106978236</v>
      </c>
      <c r="BD35" s="58">
        <f ca="1">IF('Circuit Breaker'!$C$2=1,BD62,0)</f>
        <v>111449.87399651721</v>
      </c>
      <c r="BE35" s="58">
        <f ca="1">IF('Circuit Breaker'!$C$2=1,BE62,0)</f>
        <v>111643.21588477551</v>
      </c>
      <c r="BF35" s="58">
        <f ca="1">IF('Circuit Breaker'!$C$2=1,BF62,0)</f>
        <v>111850.63833315013</v>
      </c>
      <c r="BG35" s="58">
        <f ca="1">IF('Circuit Breaker'!$C$2=1,BG62,0)</f>
        <v>112054.15384435593</v>
      </c>
      <c r="BH35" s="58">
        <f ca="1">IF('Circuit Breaker'!$C$2=1,BH62,0)</f>
        <v>112273.63951258059</v>
      </c>
      <c r="BI35" s="58">
        <f ca="1">IF('Circuit Breaker'!$C$2=1,BI62,0)</f>
        <v>112493.36975524618</v>
      </c>
      <c r="BJ35" s="58">
        <f ca="1">IF('Circuit Breaker'!$C$2=1,BJ62,0)</f>
        <v>112733.92313089914</v>
      </c>
      <c r="BK35" s="58">
        <f ca="1">IF('Circuit Breaker'!$C$2=1,BK62,0)</f>
        <v>112972.96661407132</v>
      </c>
      <c r="BL35" s="58">
        <f ca="1">IF('Circuit Breaker'!$C$2=1,BL62,0)</f>
        <v>113187.67804585557</v>
      </c>
      <c r="BM35" s="58">
        <f ca="1">IF('Circuit Breaker'!$C$2=1,BM62,0)</f>
        <v>113426.723504786</v>
      </c>
      <c r="BN35" s="58">
        <f ca="1">IF('Circuit Breaker'!$C$2=1,BN62,0)</f>
        <v>113652.78705569363</v>
      </c>
      <c r="BO35" s="58">
        <f ca="1">IF('Circuit Breaker'!$C$2=1,BO62,0)</f>
        <v>113868.80700204597</v>
      </c>
      <c r="BP35" s="58">
        <f ca="1">IF('Circuit Breaker'!$C$2=1,BP62,0)</f>
        <v>114090.35637679334</v>
      </c>
      <c r="BQ35" s="58">
        <f ca="1">IF('Circuit Breaker'!$C$2=1,BQ62,0)</f>
        <v>114289.23121948852</v>
      </c>
      <c r="BR35" s="58">
        <f ca="1">IF('Circuit Breaker'!$C$2=1,BR62,0)</f>
        <v>114497.3820770676</v>
      </c>
      <c r="BS35" s="58">
        <f ca="1">IF('Circuit Breaker'!$C$2=1,BS62,0)</f>
        <v>114711.74546003537</v>
      </c>
      <c r="BT35" s="58">
        <f ca="1">IF('Circuit Breaker'!$C$2=1,BT62,0)</f>
        <v>114917.00030506395</v>
      </c>
      <c r="BU35" s="58">
        <f ca="1">IF('Circuit Breaker'!$C$2=1,BU62,0)</f>
        <v>115096.29439342314</v>
      </c>
      <c r="BV35" s="58">
        <f ca="1">IF('Circuit Breaker'!$C$2=1,BV62,0)</f>
        <v>115296.00438167244</v>
      </c>
      <c r="BW35" s="58">
        <f ca="1">IF('Circuit Breaker'!$C$2=1,BW62,0)</f>
        <v>115487.6563028964</v>
      </c>
      <c r="BX35" s="58">
        <f ca="1">IF('Circuit Breaker'!$C$2=1,BX62,0)</f>
        <v>115661.24798618346</v>
      </c>
      <c r="BY35" s="58">
        <f ca="1">IF('Circuit Breaker'!$C$2=1,BY62,0)</f>
        <v>115842.04611103184</v>
      </c>
      <c r="BZ35" s="58">
        <f ca="1">IF('Circuit Breaker'!$C$2=1,BZ62,0)</f>
        <v>116013.60216805921</v>
      </c>
      <c r="CA35" s="58">
        <f ca="1">IF('Circuit Breaker'!$C$2=1,CA62,0)</f>
        <v>116196.69414876013</v>
      </c>
      <c r="CB35" s="58">
        <f ca="1">IF('Circuit Breaker'!$C$2=1,CB62,0)</f>
        <v>116366.09208307463</v>
      </c>
      <c r="CC35" s="58">
        <f ca="1">IF('Circuit Breaker'!$C$2=1,CC62,0)</f>
        <v>116506.78389862532</v>
      </c>
      <c r="CD35" s="58">
        <f ca="1">IF('Circuit Breaker'!$C$2=1,CD62,0)</f>
        <v>116675.95709333911</v>
      </c>
      <c r="CE35" s="58">
        <f ca="1">IF('Circuit Breaker'!$C$2=1,CE62,0)</f>
        <v>116826.05958802893</v>
      </c>
      <c r="CF35" s="58">
        <f ca="1">IF('Circuit Breaker'!$C$2=1,CF62,0)</f>
        <v>116964.81640728</v>
      </c>
      <c r="CG35" s="58">
        <f ca="1">IF('Circuit Breaker'!$C$2=1,CG62,0)</f>
        <v>117121.23039655971</v>
      </c>
      <c r="CH35" s="58">
        <f ca="1">IF('Circuit Breaker'!$C$2=1,CH62,0)</f>
        <v>117262.68973164848</v>
      </c>
      <c r="CI35" s="58">
        <f ca="1">IF('Circuit Breaker'!$C$2=1,CI62,0)</f>
        <v>117383.94193025227</v>
      </c>
      <c r="CJ35" s="58">
        <f ca="1">IF('Circuit Breaker'!$C$2=1,CJ62,0)</f>
        <v>117516.9654459609</v>
      </c>
      <c r="CK35" s="58">
        <f ca="1">IF('Circuit Breaker'!$C$2=1,CK62,0)</f>
        <v>117648.46075935192</v>
      </c>
      <c r="CL35" s="58">
        <f ca="1">IF('Circuit Breaker'!$C$2=1,CL62,0)</f>
        <v>117769.10552036864</v>
      </c>
      <c r="CM35" s="58">
        <f ca="1">IF('Circuit Breaker'!$C$2=1,CM62,0)</f>
        <v>117899.15955745036</v>
      </c>
      <c r="CN35" s="58">
        <f ca="1">IF('Circuit Breaker'!$C$2=1,CN62,0)</f>
        <v>118028.26279891231</v>
      </c>
      <c r="CO35" s="58">
        <f ca="1">IF('Circuit Breaker'!$C$2=1,CO62,0)</f>
        <v>118141.18623417278</v>
      </c>
      <c r="CP35" s="58">
        <f ca="1">IF('Circuit Breaker'!$C$2=1,CP62,0)</f>
        <v>118274.40586182442</v>
      </c>
      <c r="CQ35" s="58">
        <f ca="1">IF('Circuit Breaker'!$C$2=1,CQ62,0)</f>
        <v>118395.64555385354</v>
      </c>
      <c r="CR35" s="58">
        <f ca="1">IF('Circuit Breaker'!$C$2=1,CR62,0)</f>
        <v>118516.85355214363</v>
      </c>
      <c r="CS35" s="58">
        <f ca="1">IF('Circuit Breaker'!$C$2=1,CS62,0)</f>
        <v>118646.94954101546</v>
      </c>
      <c r="CT35" s="58">
        <f ca="1">IF('Circuit Breaker'!$C$2=1,CT62,0)</f>
        <v>118770.75927063089</v>
      </c>
      <c r="CU35" s="58">
        <f ca="1">IF('Circuit Breaker'!$C$2=1,CU62,0)</f>
        <v>118899.85249081439</v>
      </c>
      <c r="CV35" s="58">
        <f ca="1">IF('Circuit Breaker'!$C$2=1,CV62,0)</f>
        <v>119016.07548747465</v>
      </c>
      <c r="CW35" s="58">
        <f ca="1">IF('Circuit Breaker'!$C$2=1,CW62,0)</f>
        <v>119123.8228061673</v>
      </c>
      <c r="CX35" s="58">
        <f ca="1">IF('Circuit Breaker'!$C$2=1,CX62,0)</f>
        <v>119249.63961631228</v>
      </c>
      <c r="CY35" s="58">
        <f ca="1">IF('Circuit Breaker'!$C$2=1,CY62,0)</f>
        <v>0</v>
      </c>
      <c r="CZ35" s="58">
        <f ca="1">IF('Circuit Breaker'!$C$2=1,CZ62,0)</f>
        <v>0</v>
      </c>
      <c r="DA35" s="58">
        <f ca="1">IF('Circuit Breaker'!$C$2=1,DA62,0)</f>
        <v>0</v>
      </c>
      <c r="DB35" s="58">
        <f ca="1">IF('Circuit Breaker'!$C$2=1,DB62,0)</f>
        <v>0</v>
      </c>
      <c r="DC35" s="58">
        <f ca="1">IF('Circuit Breaker'!$C$2=1,DC62,0)</f>
        <v>0</v>
      </c>
      <c r="DD35" s="58">
        <f ca="1">IF('Circuit Breaker'!$C$2=1,DD62,0)</f>
        <v>0</v>
      </c>
      <c r="DE35" s="58">
        <f ca="1">IF('Circuit Breaker'!$C$2=1,DE62,0)</f>
        <v>0</v>
      </c>
      <c r="DF35" s="58">
        <f ca="1">IF('Circuit Breaker'!$C$2=1,DF62,0)</f>
        <v>0</v>
      </c>
      <c r="DG35" s="58">
        <f ca="1">IF('Circuit Breaker'!$C$2=1,DG62,0)</f>
        <v>0</v>
      </c>
      <c r="DH35" s="58">
        <f ca="1">IF('Circuit Breaker'!$C$2=1,DH62,0)</f>
        <v>0</v>
      </c>
      <c r="DI35" s="58">
        <f ca="1">IF('Circuit Breaker'!$C$2=1,DI62,0)</f>
        <v>0</v>
      </c>
      <c r="DJ35" s="58">
        <f ca="1">IF('Circuit Breaker'!$C$2=1,DJ62,0)</f>
        <v>0</v>
      </c>
      <c r="DK35" s="58">
        <f ca="1">IF('Circuit Breaker'!$C$2=1,DK62,0)</f>
        <v>0</v>
      </c>
      <c r="DL35" s="58">
        <f ca="1">IF('Circuit Breaker'!$C$2=1,DL62,0)</f>
        <v>0</v>
      </c>
      <c r="DM35" s="58">
        <f ca="1">IF('Circuit Breaker'!$C$2=1,DM62,0)</f>
        <v>0</v>
      </c>
      <c r="DN35" s="58">
        <f ca="1">IF('Circuit Breaker'!$C$2=1,DN62,0)</f>
        <v>0</v>
      </c>
      <c r="DO35" s="58">
        <f ca="1">IF('Circuit Breaker'!$C$2=1,DO62,0)</f>
        <v>0</v>
      </c>
      <c r="DP35" s="58">
        <f ca="1">IF('Circuit Breaker'!$C$2=1,DP62,0)</f>
        <v>0</v>
      </c>
      <c r="DQ35" s="58">
        <f ca="1">IF('Circuit Breaker'!$C$2=1,DQ62,0)</f>
        <v>0</v>
      </c>
      <c r="DR35" s="58">
        <f ca="1">IF('Circuit Breaker'!$C$2=1,DR62,0)</f>
        <v>0</v>
      </c>
      <c r="DS35" s="58">
        <f ca="1">IF('Circuit Breaker'!$C$2=1,DS62,0)</f>
        <v>0</v>
      </c>
      <c r="DT35" s="58">
        <f ca="1">IF('Circuit Breaker'!$C$2=1,DT62,0)</f>
        <v>0</v>
      </c>
      <c r="DU35" s="58">
        <f ca="1">IF('Circuit Breaker'!$C$2=1,DU62,0)</f>
        <v>0</v>
      </c>
      <c r="DV35" s="58">
        <f ca="1">IF('Circuit Breaker'!$C$2=1,DV62,0)</f>
        <v>0</v>
      </c>
    </row>
    <row r="36" spans="1:126" ht="15.75" customHeight="1" thickBot="1">
      <c r="A36" s="59"/>
      <c r="B36" s="65" t="s">
        <v>1473</v>
      </c>
      <c r="C36" s="1152"/>
      <c r="D36" s="1152"/>
      <c r="E36" s="1152">
        <f>E8-E35</f>
        <v>0</v>
      </c>
      <c r="F36" s="140">
        <f ca="1">F34-F35</f>
        <v>0</v>
      </c>
      <c r="G36" s="140">
        <f t="shared" ref="G36:BR36" ca="1" si="128">G34-G35</f>
        <v>0</v>
      </c>
      <c r="H36" s="140">
        <f t="shared" ca="1" si="128"/>
        <v>0</v>
      </c>
      <c r="I36" s="140">
        <f t="shared" ca="1" si="128"/>
        <v>0</v>
      </c>
      <c r="J36" s="140">
        <f t="shared" ca="1" si="128"/>
        <v>0</v>
      </c>
      <c r="K36" s="140">
        <f t="shared" ca="1" si="128"/>
        <v>-2789.0797729989577</v>
      </c>
      <c r="L36" s="140">
        <f t="shared" ca="1" si="128"/>
        <v>-8204.8053839433087</v>
      </c>
      <c r="M36" s="140">
        <f t="shared" ca="1" si="128"/>
        <v>-13294.706210367849</v>
      </c>
      <c r="N36" s="140">
        <f t="shared" ca="1" si="128"/>
        <v>-18255.619858781483</v>
      </c>
      <c r="O36" s="140">
        <f t="shared" ca="1" si="128"/>
        <v>-23501.416559243353</v>
      </c>
      <c r="P36" s="140">
        <f t="shared" ca="1" si="128"/>
        <v>-28249.256262099425</v>
      </c>
      <c r="Q36" s="140">
        <f t="shared" ca="1" si="128"/>
        <v>-33021.540466789746</v>
      </c>
      <c r="R36" s="140">
        <f t="shared" ca="1" si="128"/>
        <v>-38173.914147299314</v>
      </c>
      <c r="S36" s="140">
        <f t="shared" ca="1" si="128"/>
        <v>-43074.626506973327</v>
      </c>
      <c r="T36" s="140">
        <f t="shared" ca="1" si="128"/>
        <v>-46392.403519478394</v>
      </c>
      <c r="U36" s="140">
        <f t="shared" ca="1" si="128"/>
        <v>-27807.083065061172</v>
      </c>
      <c r="V36" s="140">
        <f t="shared" ca="1" si="128"/>
        <v>-9071.3869163064446</v>
      </c>
      <c r="W36" s="140">
        <f t="shared" ca="1" si="128"/>
        <v>9816.7342403484363</v>
      </c>
      <c r="X36" s="140">
        <f t="shared" ca="1" si="128"/>
        <v>28781.837674934992</v>
      </c>
      <c r="Y36" s="140">
        <f t="shared" ca="1" si="128"/>
        <v>47784.82504199168</v>
      </c>
      <c r="Z36" s="140">
        <f t="shared" ca="1" si="128"/>
        <v>80267.58459237963</v>
      </c>
      <c r="AA36" s="140">
        <f t="shared" ca="1" si="128"/>
        <v>99330.788155735994</v>
      </c>
      <c r="AB36" s="140">
        <f t="shared" ca="1" si="128"/>
        <v>118403.34413482115</v>
      </c>
      <c r="AC36" s="140">
        <f t="shared" ca="1" si="128"/>
        <v>137532.8783643003</v>
      </c>
      <c r="AD36" s="140">
        <f t="shared" ca="1" si="128"/>
        <v>171432.77947371008</v>
      </c>
      <c r="AE36" s="140">
        <f t="shared" ca="1" si="128"/>
        <v>168141.08316522185</v>
      </c>
      <c r="AF36" s="140">
        <f t="shared" ca="1" si="128"/>
        <v>168386.87180652897</v>
      </c>
      <c r="AG36" s="140">
        <f t="shared" ca="1" si="128"/>
        <v>168643.71867631731</v>
      </c>
      <c r="AH36" s="140">
        <f t="shared" ca="1" si="128"/>
        <v>168891.89417618496</v>
      </c>
      <c r="AI36" s="140">
        <f t="shared" ca="1" si="128"/>
        <v>169141.10967033776</v>
      </c>
      <c r="AJ36" s="140">
        <f t="shared" ca="1" si="128"/>
        <v>69776.013376594841</v>
      </c>
      <c r="AK36" s="140">
        <f t="shared" ca="1" si="128"/>
        <v>69861.394892648692</v>
      </c>
      <c r="AL36" s="140">
        <f t="shared" ca="1" si="128"/>
        <v>69962.386640595942</v>
      </c>
      <c r="AM36" s="140">
        <f t="shared" ca="1" si="128"/>
        <v>70031.070896209334</v>
      </c>
      <c r="AN36" s="140">
        <f t="shared" ca="1" si="128"/>
        <v>70113.960237527237</v>
      </c>
      <c r="AO36" s="140">
        <f t="shared" ca="1" si="128"/>
        <v>70213.405812687895</v>
      </c>
      <c r="AP36" s="140">
        <f t="shared" ca="1" si="128"/>
        <v>70293.861377050882</v>
      </c>
      <c r="AQ36" s="140">
        <f t="shared" ca="1" si="128"/>
        <v>50582.362183564415</v>
      </c>
      <c r="AR36" s="140">
        <f t="shared" ca="1" si="128"/>
        <v>50764.926281182416</v>
      </c>
      <c r="AS36" s="140">
        <f t="shared" ca="1" si="128"/>
        <v>50963.260143045583</v>
      </c>
      <c r="AT36" s="140">
        <f t="shared" ca="1" si="128"/>
        <v>51154.897590972556</v>
      </c>
      <c r="AU36" s="140">
        <f t="shared" ca="1" si="128"/>
        <v>51360.527316255611</v>
      </c>
      <c r="AV36" s="140">
        <f t="shared" ca="1" si="128"/>
        <v>51544.980876936141</v>
      </c>
      <c r="AW36" s="140">
        <f t="shared" ca="1" si="128"/>
        <v>51731.891269327622</v>
      </c>
      <c r="AX36" s="140">
        <f t="shared" ca="1" si="128"/>
        <v>51934.092156237049</v>
      </c>
      <c r="AY36" s="140">
        <f t="shared" ca="1" si="128"/>
        <v>52118.354467108627</v>
      </c>
      <c r="AZ36" s="140">
        <f t="shared" ca="1" si="128"/>
        <v>52311.373623136315</v>
      </c>
      <c r="BA36" s="140">
        <f t="shared" ca="1" si="128"/>
        <v>52495.957124720328</v>
      </c>
      <c r="BB36" s="140">
        <f t="shared" ca="1" si="128"/>
        <v>52681.472380198771</v>
      </c>
      <c r="BC36" s="140">
        <f t="shared" ca="1" si="128"/>
        <v>52898.632407641126</v>
      </c>
      <c r="BD36" s="140">
        <f t="shared" ca="1" si="128"/>
        <v>53091.235161759687</v>
      </c>
      <c r="BE36" s="140">
        <f t="shared" ca="1" si="128"/>
        <v>53301.442931014491</v>
      </c>
      <c r="BF36" s="140">
        <f t="shared" ca="1" si="128"/>
        <v>53498.836881823285</v>
      </c>
      <c r="BG36" s="140">
        <f t="shared" ca="1" si="128"/>
        <v>53701.407282539032</v>
      </c>
      <c r="BH36" s="140">
        <f t="shared" ca="1" si="128"/>
        <v>53889.279816111986</v>
      </c>
      <c r="BI36" s="140">
        <f t="shared" ca="1" si="128"/>
        <v>54078.182848341239</v>
      </c>
      <c r="BJ36" s="140">
        <f t="shared" ca="1" si="128"/>
        <v>54247.540609998512</v>
      </c>
      <c r="BK36" s="140">
        <f t="shared" ca="1" si="128"/>
        <v>54419.688921980254</v>
      </c>
      <c r="BL36" s="140">
        <f t="shared" ca="1" si="128"/>
        <v>54617.452744745562</v>
      </c>
      <c r="BM36" s="140">
        <f t="shared" ca="1" si="128"/>
        <v>54792.168807449023</v>
      </c>
      <c r="BN36" s="140">
        <f t="shared" ca="1" si="128"/>
        <v>54981.155859099148</v>
      </c>
      <c r="BO36" s="140">
        <f t="shared" ca="1" si="128"/>
        <v>54588.920634969021</v>
      </c>
      <c r="BP36" s="140">
        <f t="shared" ca="1" si="128"/>
        <v>54191.155982443845</v>
      </c>
      <c r="BQ36" s="140">
        <f t="shared" ca="1" si="128"/>
        <v>53816.065861970914</v>
      </c>
      <c r="BR36" s="140">
        <f t="shared" ca="1" si="128"/>
        <v>53431.699726614053</v>
      </c>
      <c r="BS36" s="140">
        <f t="shared" ref="BS36:DV36" ca="1" si="129">BS34-BS35</f>
        <v>53041.121065868501</v>
      </c>
      <c r="BT36" s="140">
        <f t="shared" ca="1" si="129"/>
        <v>52659.650943062166</v>
      </c>
      <c r="BU36" s="140">
        <f t="shared" ca="1" si="129"/>
        <v>52304.141576925162</v>
      </c>
      <c r="BV36" s="140">
        <f t="shared" ca="1" si="129"/>
        <v>51928.216310898119</v>
      </c>
      <c r="BW36" s="140">
        <f t="shared" ca="1" si="129"/>
        <v>51560.349111896372</v>
      </c>
      <c r="BX36" s="140">
        <f t="shared" ca="1" si="129"/>
        <v>51210.542150831534</v>
      </c>
      <c r="BY36" s="140">
        <f t="shared" ca="1" si="129"/>
        <v>50853.528748205339</v>
      </c>
      <c r="BZ36" s="140">
        <f t="shared" ca="1" si="129"/>
        <v>50505.757413400221</v>
      </c>
      <c r="CA36" s="140">
        <f t="shared" ca="1" si="129"/>
        <v>50146.45015492152</v>
      </c>
      <c r="CB36" s="140">
        <f t="shared" ca="1" si="129"/>
        <v>49800.836942829264</v>
      </c>
      <c r="CC36" s="140">
        <f t="shared" ca="1" si="129"/>
        <v>49483.929849500797</v>
      </c>
      <c r="CD36" s="140">
        <f t="shared" ca="1" si="129"/>
        <v>49138.541377009198</v>
      </c>
      <c r="CE36" s="140">
        <f t="shared" ca="1" si="129"/>
        <v>48812.223604541621</v>
      </c>
      <c r="CF36" s="140">
        <f t="shared" ca="1" si="129"/>
        <v>48497.251507512745</v>
      </c>
      <c r="CG36" s="140">
        <f t="shared" ca="1" si="129"/>
        <v>48164.622240455283</v>
      </c>
      <c r="CH36" s="140">
        <f t="shared" ca="1" si="129"/>
        <v>47846.947627588699</v>
      </c>
      <c r="CI36" s="140">
        <f t="shared" ca="1" si="129"/>
        <v>47549.480151207157</v>
      </c>
      <c r="CJ36" s="140">
        <f t="shared" ca="1" si="129"/>
        <v>47240.241357720748</v>
      </c>
      <c r="CK36" s="140">
        <f t="shared" ca="1" si="129"/>
        <v>46932.53076655195</v>
      </c>
      <c r="CL36" s="140">
        <f t="shared" ca="1" si="129"/>
        <v>46635.670727757446</v>
      </c>
      <c r="CM36" s="140">
        <f t="shared" ca="1" si="129"/>
        <v>46329.401412897947</v>
      </c>
      <c r="CN36" s="140">
        <f t="shared" ca="1" si="129"/>
        <v>46024.082893658211</v>
      </c>
      <c r="CO36" s="140">
        <f t="shared" ca="1" si="129"/>
        <v>45734.944180619961</v>
      </c>
      <c r="CP36" s="140">
        <f t="shared" ca="1" si="129"/>
        <v>45425.509275190547</v>
      </c>
      <c r="CQ36" s="140">
        <f t="shared" ca="1" si="129"/>
        <v>45128.054305383645</v>
      </c>
      <c r="CR36" s="140">
        <f t="shared" ca="1" si="129"/>
        <v>44830.631029315802</v>
      </c>
      <c r="CS36" s="140">
        <f t="shared" ca="1" si="129"/>
        <v>44524.319762666186</v>
      </c>
      <c r="CT36" s="140">
        <f t="shared" ca="1" si="129"/>
        <v>44224.294755272946</v>
      </c>
      <c r="CU36" s="140">
        <f t="shared" ca="1" si="129"/>
        <v>43918.986257311699</v>
      </c>
      <c r="CV36" s="140">
        <f t="shared" ca="1" si="129"/>
        <v>43626.547982873657</v>
      </c>
      <c r="CW36" s="140">
        <f t="shared" ca="1" si="129"/>
        <v>43342.585386403196</v>
      </c>
      <c r="CX36" s="140">
        <f t="shared" ca="1" si="129"/>
        <v>43040.553298480459</v>
      </c>
      <c r="CY36" s="140">
        <f t="shared" ca="1" si="129"/>
        <v>162113.97763701499</v>
      </c>
      <c r="CZ36" s="140">
        <f t="shared" ca="1" si="129"/>
        <v>161937.76235923718</v>
      </c>
      <c r="DA36" s="140">
        <f t="shared" ca="1" si="129"/>
        <v>161761.54708145943</v>
      </c>
      <c r="DB36" s="140">
        <f t="shared" ca="1" si="129"/>
        <v>161585.33180368162</v>
      </c>
      <c r="DC36" s="140">
        <f t="shared" ca="1" si="129"/>
        <v>161409.11652590384</v>
      </c>
      <c r="DD36" s="140">
        <f t="shared" ca="1" si="129"/>
        <v>161232.90124812606</v>
      </c>
      <c r="DE36" s="140">
        <f t="shared" ca="1" si="129"/>
        <v>161056.68597034831</v>
      </c>
      <c r="DF36" s="140">
        <f t="shared" ca="1" si="129"/>
        <v>160880.4706925705</v>
      </c>
      <c r="DG36" s="140">
        <f t="shared" ca="1" si="129"/>
        <v>160704.25541479274</v>
      </c>
      <c r="DH36" s="140">
        <f t="shared" ca="1" si="129"/>
        <v>160528.04013701496</v>
      </c>
      <c r="DI36" s="140">
        <f t="shared" ca="1" si="129"/>
        <v>160351.82485923718</v>
      </c>
      <c r="DJ36" s="140">
        <f t="shared" ca="1" si="129"/>
        <v>160175.6095814594</v>
      </c>
      <c r="DK36" s="140">
        <f t="shared" ca="1" si="129"/>
        <v>159999.39430368162</v>
      </c>
      <c r="DL36" s="140">
        <f t="shared" ca="1" si="129"/>
        <v>159823.17902590384</v>
      </c>
      <c r="DM36" s="140">
        <f t="shared" ca="1" si="129"/>
        <v>159646.96374812606</v>
      </c>
      <c r="DN36" s="140">
        <f t="shared" ca="1" si="129"/>
        <v>159470.74847034825</v>
      </c>
      <c r="DO36" s="140">
        <f t="shared" ca="1" si="129"/>
        <v>159294.5331925705</v>
      </c>
      <c r="DP36" s="140">
        <f t="shared" ca="1" si="129"/>
        <v>159118.31791479274</v>
      </c>
      <c r="DQ36" s="140">
        <f t="shared" ca="1" si="129"/>
        <v>158942.10263701496</v>
      </c>
      <c r="DR36" s="140">
        <f t="shared" ca="1" si="129"/>
        <v>158765.88735923718</v>
      </c>
      <c r="DS36" s="140">
        <f t="shared" ca="1" si="129"/>
        <v>158589.6720814594</v>
      </c>
      <c r="DT36" s="140">
        <f t="shared" ca="1" si="129"/>
        <v>158413.45680368162</v>
      </c>
      <c r="DU36" s="140">
        <f t="shared" ca="1" si="129"/>
        <v>158237.24152590381</v>
      </c>
      <c r="DV36" s="140">
        <f t="shared" ca="1" si="129"/>
        <v>158061.02624812606</v>
      </c>
    </row>
    <row r="37" spans="1:126" s="107" customFormat="1" ht="15.75" customHeight="1" thickTop="1">
      <c r="A37" s="68"/>
      <c r="B37" s="60" t="s">
        <v>618</v>
      </c>
      <c r="C37" s="1157"/>
      <c r="D37" s="1157"/>
      <c r="E37" s="1158"/>
      <c r="F37" s="58">
        <f ca="1">IF(F36&lt;0,-F36,0)</f>
        <v>0</v>
      </c>
      <c r="G37" s="58">
        <f t="shared" ref="G37" ca="1" si="130">IF(G36&lt;0,-G36,0)</f>
        <v>0</v>
      </c>
      <c r="H37" s="58">
        <f t="shared" ref="H37" ca="1" si="131">IF(H36&lt;0,-H36,0)</f>
        <v>0</v>
      </c>
      <c r="I37" s="58">
        <f t="shared" ref="I37" ca="1" si="132">IF(I36&lt;0,-I36,0)</f>
        <v>0</v>
      </c>
      <c r="J37" s="58">
        <f t="shared" ref="J37" ca="1" si="133">IF(J36&lt;0,-J36,0)</f>
        <v>0</v>
      </c>
      <c r="K37" s="58">
        <f t="shared" ref="K37" ca="1" si="134">IF(K36&lt;0,-K36,0)</f>
        <v>2789.0797729989577</v>
      </c>
      <c r="L37" s="58">
        <f t="shared" ref="L37" ca="1" si="135">IF(L36&lt;0,-L36,0)</f>
        <v>8204.8053839433087</v>
      </c>
      <c r="M37" s="58">
        <f t="shared" ref="M37" ca="1" si="136">IF(M36&lt;0,-M36,0)</f>
        <v>13294.706210367849</v>
      </c>
      <c r="N37" s="58">
        <f t="shared" ref="N37" ca="1" si="137">IF(N36&lt;0,-N36,0)</f>
        <v>18255.619858781483</v>
      </c>
      <c r="O37" s="58">
        <f t="shared" ref="O37" ca="1" si="138">IF(O36&lt;0,-O36,0)</f>
        <v>23501.416559243353</v>
      </c>
      <c r="P37" s="58">
        <f t="shared" ref="P37" ca="1" si="139">IF(P36&lt;0,-P36,0)</f>
        <v>28249.256262099425</v>
      </c>
      <c r="Q37" s="58">
        <f t="shared" ref="Q37" ca="1" si="140">IF(Q36&lt;0,-Q36,0)</f>
        <v>33021.540466789746</v>
      </c>
      <c r="R37" s="58">
        <f t="shared" ref="R37" ca="1" si="141">IF(R36&lt;0,-R36,0)</f>
        <v>38173.914147299314</v>
      </c>
      <c r="S37" s="58">
        <f t="shared" ref="S37" ca="1" si="142">IF(S36&lt;0,-S36,0)</f>
        <v>43074.626506973327</v>
      </c>
      <c r="T37" s="58">
        <f t="shared" ref="T37" ca="1" si="143">IF(T36&lt;0,-T36,0)</f>
        <v>46392.403519478394</v>
      </c>
      <c r="U37" s="58">
        <f t="shared" ref="U37" ca="1" si="144">IF(U36&lt;0,-U36,0)</f>
        <v>27807.083065061172</v>
      </c>
      <c r="V37" s="58">
        <f t="shared" ref="V37" ca="1" si="145">IF(V36&lt;0,-V36,0)</f>
        <v>9071.3869163064446</v>
      </c>
      <c r="W37" s="58">
        <f t="shared" ref="W37" ca="1" si="146">IF(W36&lt;0,-W36,0)</f>
        <v>0</v>
      </c>
      <c r="X37" s="58">
        <f t="shared" ref="X37" ca="1" si="147">IF(X36&lt;0,-X36,0)</f>
        <v>0</v>
      </c>
      <c r="Y37" s="58">
        <f t="shared" ref="Y37" ca="1" si="148">IF(Y36&lt;0,-Y36,0)</f>
        <v>0</v>
      </c>
      <c r="Z37" s="58">
        <f t="shared" ref="Z37" ca="1" si="149">IF(Z36&lt;0,-Z36,0)</f>
        <v>0</v>
      </c>
      <c r="AA37" s="58">
        <f t="shared" ref="AA37" ca="1" si="150">IF(AA36&lt;0,-AA36,0)</f>
        <v>0</v>
      </c>
      <c r="AB37" s="58">
        <f t="shared" ref="AB37" ca="1" si="151">IF(AB36&lt;0,-AB36,0)</f>
        <v>0</v>
      </c>
      <c r="AC37" s="58">
        <f t="shared" ref="AC37" ca="1" si="152">IF(AC36&lt;0,-AC36,0)</f>
        <v>0</v>
      </c>
      <c r="AD37" s="58">
        <f t="shared" ref="AD37" ca="1" si="153">IF(AD36&lt;0,-AD36,0)</f>
        <v>0</v>
      </c>
      <c r="AE37" s="58">
        <f t="shared" ref="AE37" ca="1" si="154">IF(AE36&lt;0,-AE36,0)</f>
        <v>0</v>
      </c>
      <c r="AF37" s="58">
        <f t="shared" ref="AF37" ca="1" si="155">IF(AF36&lt;0,-AF36,0)</f>
        <v>0</v>
      </c>
      <c r="AG37" s="58">
        <f t="shared" ref="AG37" ca="1" si="156">IF(AG36&lt;0,-AG36,0)</f>
        <v>0</v>
      </c>
      <c r="AH37" s="58">
        <f t="shared" ref="AH37" ca="1" si="157">IF(AH36&lt;0,-AH36,0)</f>
        <v>0</v>
      </c>
      <c r="AI37" s="58">
        <f t="shared" ref="AI37" ca="1" si="158">IF(AI36&lt;0,-AI36,0)</f>
        <v>0</v>
      </c>
      <c r="AJ37" s="58">
        <f t="shared" ref="AJ37" ca="1" si="159">IF(AJ36&lt;0,-AJ36,0)</f>
        <v>0</v>
      </c>
      <c r="AK37" s="58">
        <f t="shared" ref="AK37" ca="1" si="160">IF(AK36&lt;0,-AK36,0)</f>
        <v>0</v>
      </c>
      <c r="AL37" s="58">
        <f t="shared" ref="AL37" ca="1" si="161">IF(AL36&lt;0,-AL36,0)</f>
        <v>0</v>
      </c>
      <c r="AM37" s="58">
        <f t="shared" ref="AM37" ca="1" si="162">IF(AM36&lt;0,-AM36,0)</f>
        <v>0</v>
      </c>
      <c r="AN37" s="58">
        <f t="shared" ref="AN37" ca="1" si="163">IF(AN36&lt;0,-AN36,0)</f>
        <v>0</v>
      </c>
      <c r="AO37" s="58">
        <f t="shared" ref="AO37" ca="1" si="164">IF(AO36&lt;0,-AO36,0)</f>
        <v>0</v>
      </c>
      <c r="AP37" s="58">
        <f t="shared" ref="AP37" ca="1" si="165">IF(AP36&lt;0,-AP36,0)</f>
        <v>0</v>
      </c>
      <c r="AQ37" s="58">
        <f t="shared" ref="AQ37" ca="1" si="166">IF(AQ36&lt;0,-AQ36,0)</f>
        <v>0</v>
      </c>
      <c r="AR37" s="58">
        <f t="shared" ref="AR37" ca="1" si="167">IF(AR36&lt;0,-AR36,0)</f>
        <v>0</v>
      </c>
      <c r="AS37" s="58">
        <f t="shared" ref="AS37" ca="1" si="168">IF(AS36&lt;0,-AS36,0)</f>
        <v>0</v>
      </c>
      <c r="AT37" s="58">
        <f t="shared" ref="AT37" ca="1" si="169">IF(AT36&lt;0,-AT36,0)</f>
        <v>0</v>
      </c>
      <c r="AU37" s="58">
        <f t="shared" ref="AU37" ca="1" si="170">IF(AU36&lt;0,-AU36,0)</f>
        <v>0</v>
      </c>
      <c r="AV37" s="58">
        <f t="shared" ref="AV37" ca="1" si="171">IF(AV36&lt;0,-AV36,0)</f>
        <v>0</v>
      </c>
      <c r="AW37" s="58">
        <f t="shared" ref="AW37" ca="1" si="172">IF(AW36&lt;0,-AW36,0)</f>
        <v>0</v>
      </c>
      <c r="AX37" s="58">
        <f t="shared" ref="AX37" ca="1" si="173">IF(AX36&lt;0,-AX36,0)</f>
        <v>0</v>
      </c>
      <c r="AY37" s="58">
        <f t="shared" ref="AY37" ca="1" si="174">IF(AY36&lt;0,-AY36,0)</f>
        <v>0</v>
      </c>
      <c r="AZ37" s="58">
        <f t="shared" ref="AZ37" ca="1" si="175">IF(AZ36&lt;0,-AZ36,0)</f>
        <v>0</v>
      </c>
      <c r="BA37" s="58">
        <f t="shared" ref="BA37" ca="1" si="176">IF(BA36&lt;0,-BA36,0)</f>
        <v>0</v>
      </c>
      <c r="BB37" s="58">
        <f t="shared" ref="BB37" ca="1" si="177">IF(BB36&lt;0,-BB36,0)</f>
        <v>0</v>
      </c>
      <c r="BC37" s="58">
        <f t="shared" ref="BC37" ca="1" si="178">IF(BC36&lt;0,-BC36,0)</f>
        <v>0</v>
      </c>
      <c r="BD37" s="58">
        <f t="shared" ref="BD37" ca="1" si="179">IF(BD36&lt;0,-BD36,0)</f>
        <v>0</v>
      </c>
      <c r="BE37" s="58">
        <f t="shared" ref="BE37" ca="1" si="180">IF(BE36&lt;0,-BE36,0)</f>
        <v>0</v>
      </c>
      <c r="BF37" s="58">
        <f t="shared" ref="BF37" ca="1" si="181">IF(BF36&lt;0,-BF36,0)</f>
        <v>0</v>
      </c>
      <c r="BG37" s="58">
        <f t="shared" ref="BG37" ca="1" si="182">IF(BG36&lt;0,-BG36,0)</f>
        <v>0</v>
      </c>
      <c r="BH37" s="58">
        <f t="shared" ref="BH37" ca="1" si="183">IF(BH36&lt;0,-BH36,0)</f>
        <v>0</v>
      </c>
      <c r="BI37" s="58">
        <f t="shared" ref="BI37" ca="1" si="184">IF(BI36&lt;0,-BI36,0)</f>
        <v>0</v>
      </c>
      <c r="BJ37" s="58">
        <f t="shared" ref="BJ37" ca="1" si="185">IF(BJ36&lt;0,-BJ36,0)</f>
        <v>0</v>
      </c>
      <c r="BK37" s="58">
        <f t="shared" ref="BK37" ca="1" si="186">IF(BK36&lt;0,-BK36,0)</f>
        <v>0</v>
      </c>
      <c r="BL37" s="58">
        <f t="shared" ref="BL37" ca="1" si="187">IF(BL36&lt;0,-BL36,0)</f>
        <v>0</v>
      </c>
      <c r="BM37" s="58">
        <f t="shared" ref="BM37" ca="1" si="188">IF(BM36&lt;0,-BM36,0)</f>
        <v>0</v>
      </c>
      <c r="BN37" s="58">
        <f t="shared" ref="BN37" ca="1" si="189">IF(BN36&lt;0,-BN36,0)</f>
        <v>0</v>
      </c>
      <c r="BO37" s="58">
        <f t="shared" ref="BO37" ca="1" si="190">IF(BO36&lt;0,-BO36,0)</f>
        <v>0</v>
      </c>
      <c r="BP37" s="58">
        <f t="shared" ref="BP37" ca="1" si="191">IF(BP36&lt;0,-BP36,0)</f>
        <v>0</v>
      </c>
      <c r="BQ37" s="58">
        <f t="shared" ref="BQ37" ca="1" si="192">IF(BQ36&lt;0,-BQ36,0)</f>
        <v>0</v>
      </c>
      <c r="BR37" s="58">
        <f t="shared" ref="BR37" ca="1" si="193">IF(BR36&lt;0,-BR36,0)</f>
        <v>0</v>
      </c>
      <c r="BS37" s="58">
        <f t="shared" ref="BS37" ca="1" si="194">IF(BS36&lt;0,-BS36,0)</f>
        <v>0</v>
      </c>
      <c r="BT37" s="58">
        <f t="shared" ref="BT37" ca="1" si="195">IF(BT36&lt;0,-BT36,0)</f>
        <v>0</v>
      </c>
      <c r="BU37" s="58">
        <f t="shared" ref="BU37" ca="1" si="196">IF(BU36&lt;0,-BU36,0)</f>
        <v>0</v>
      </c>
      <c r="BV37" s="58">
        <f t="shared" ref="BV37" ca="1" si="197">IF(BV36&lt;0,-BV36,0)</f>
        <v>0</v>
      </c>
      <c r="BW37" s="58">
        <f t="shared" ref="BW37" ca="1" si="198">IF(BW36&lt;0,-BW36,0)</f>
        <v>0</v>
      </c>
      <c r="BX37" s="58">
        <f t="shared" ref="BX37" ca="1" si="199">IF(BX36&lt;0,-BX36,0)</f>
        <v>0</v>
      </c>
      <c r="BY37" s="58">
        <f t="shared" ref="BY37" ca="1" si="200">IF(BY36&lt;0,-BY36,0)</f>
        <v>0</v>
      </c>
      <c r="BZ37" s="58">
        <f t="shared" ref="BZ37" ca="1" si="201">IF(BZ36&lt;0,-BZ36,0)</f>
        <v>0</v>
      </c>
      <c r="CA37" s="58">
        <f t="shared" ref="CA37" ca="1" si="202">IF(CA36&lt;0,-CA36,0)</f>
        <v>0</v>
      </c>
      <c r="CB37" s="58">
        <f t="shared" ref="CB37" ca="1" si="203">IF(CB36&lt;0,-CB36,0)</f>
        <v>0</v>
      </c>
      <c r="CC37" s="58">
        <f t="shared" ref="CC37" ca="1" si="204">IF(CC36&lt;0,-CC36,0)</f>
        <v>0</v>
      </c>
      <c r="CD37" s="58">
        <f t="shared" ref="CD37" ca="1" si="205">IF(CD36&lt;0,-CD36,0)</f>
        <v>0</v>
      </c>
      <c r="CE37" s="58">
        <f t="shared" ref="CE37" ca="1" si="206">IF(CE36&lt;0,-CE36,0)</f>
        <v>0</v>
      </c>
      <c r="CF37" s="58">
        <f t="shared" ref="CF37" ca="1" si="207">IF(CF36&lt;0,-CF36,0)</f>
        <v>0</v>
      </c>
      <c r="CG37" s="58">
        <f t="shared" ref="CG37" ca="1" si="208">IF(CG36&lt;0,-CG36,0)</f>
        <v>0</v>
      </c>
      <c r="CH37" s="58">
        <f t="shared" ref="CH37" ca="1" si="209">IF(CH36&lt;0,-CH36,0)</f>
        <v>0</v>
      </c>
      <c r="CI37" s="58">
        <f t="shared" ref="CI37" ca="1" si="210">IF(CI36&lt;0,-CI36,0)</f>
        <v>0</v>
      </c>
      <c r="CJ37" s="58">
        <f t="shared" ref="CJ37" ca="1" si="211">IF(CJ36&lt;0,-CJ36,0)</f>
        <v>0</v>
      </c>
      <c r="CK37" s="58">
        <f t="shared" ref="CK37" ca="1" si="212">IF(CK36&lt;0,-CK36,0)</f>
        <v>0</v>
      </c>
      <c r="CL37" s="58">
        <f t="shared" ref="CL37" ca="1" si="213">IF(CL36&lt;0,-CL36,0)</f>
        <v>0</v>
      </c>
      <c r="CM37" s="58">
        <f t="shared" ref="CM37" ca="1" si="214">IF(CM36&lt;0,-CM36,0)</f>
        <v>0</v>
      </c>
      <c r="CN37" s="58">
        <f t="shared" ref="CN37" ca="1" si="215">IF(CN36&lt;0,-CN36,0)</f>
        <v>0</v>
      </c>
      <c r="CO37" s="58">
        <f t="shared" ref="CO37" ca="1" si="216">IF(CO36&lt;0,-CO36,0)</f>
        <v>0</v>
      </c>
      <c r="CP37" s="58">
        <f t="shared" ref="CP37" ca="1" si="217">IF(CP36&lt;0,-CP36,0)</f>
        <v>0</v>
      </c>
      <c r="CQ37" s="58">
        <f t="shared" ref="CQ37" ca="1" si="218">IF(CQ36&lt;0,-CQ36,0)</f>
        <v>0</v>
      </c>
      <c r="CR37" s="58">
        <f t="shared" ref="CR37" ca="1" si="219">IF(CR36&lt;0,-CR36,0)</f>
        <v>0</v>
      </c>
      <c r="CS37" s="58">
        <f t="shared" ref="CS37" ca="1" si="220">IF(CS36&lt;0,-CS36,0)</f>
        <v>0</v>
      </c>
      <c r="CT37" s="58">
        <f t="shared" ref="CT37" ca="1" si="221">IF(CT36&lt;0,-CT36,0)</f>
        <v>0</v>
      </c>
      <c r="CU37" s="58">
        <f t="shared" ref="CU37" ca="1" si="222">IF(CU36&lt;0,-CU36,0)</f>
        <v>0</v>
      </c>
      <c r="CV37" s="58">
        <f t="shared" ref="CV37" ca="1" si="223">IF(CV36&lt;0,-CV36,0)</f>
        <v>0</v>
      </c>
      <c r="CW37" s="58">
        <f t="shared" ref="CW37" ca="1" si="224">IF(CW36&lt;0,-CW36,0)</f>
        <v>0</v>
      </c>
      <c r="CX37" s="58">
        <f t="shared" ref="CX37" ca="1" si="225">IF(CX36&lt;0,-CX36,0)</f>
        <v>0</v>
      </c>
      <c r="CY37" s="58">
        <f t="shared" ref="CY37" ca="1" si="226">IF(CY36&lt;0,-CY36,0)</f>
        <v>0</v>
      </c>
      <c r="CZ37" s="58">
        <f t="shared" ref="CZ37" ca="1" si="227">IF(CZ36&lt;0,-CZ36,0)</f>
        <v>0</v>
      </c>
      <c r="DA37" s="58">
        <f t="shared" ref="DA37" ca="1" si="228">IF(DA36&lt;0,-DA36,0)</f>
        <v>0</v>
      </c>
      <c r="DB37" s="58">
        <f t="shared" ref="DB37" ca="1" si="229">IF(DB36&lt;0,-DB36,0)</f>
        <v>0</v>
      </c>
      <c r="DC37" s="58">
        <f t="shared" ref="DC37" ca="1" si="230">IF(DC36&lt;0,-DC36,0)</f>
        <v>0</v>
      </c>
      <c r="DD37" s="58">
        <f t="shared" ref="DD37" ca="1" si="231">IF(DD36&lt;0,-DD36,0)</f>
        <v>0</v>
      </c>
      <c r="DE37" s="58">
        <f t="shared" ref="DE37" ca="1" si="232">IF(DE36&lt;0,-DE36,0)</f>
        <v>0</v>
      </c>
      <c r="DF37" s="58">
        <f t="shared" ref="DF37" ca="1" si="233">IF(DF36&lt;0,-DF36,0)</f>
        <v>0</v>
      </c>
      <c r="DG37" s="58">
        <f t="shared" ref="DG37" ca="1" si="234">IF(DG36&lt;0,-DG36,0)</f>
        <v>0</v>
      </c>
      <c r="DH37" s="58">
        <f t="shared" ref="DH37" ca="1" si="235">IF(DH36&lt;0,-DH36,0)</f>
        <v>0</v>
      </c>
      <c r="DI37" s="58">
        <f t="shared" ref="DI37" ca="1" si="236">IF(DI36&lt;0,-DI36,0)</f>
        <v>0</v>
      </c>
      <c r="DJ37" s="58">
        <f t="shared" ref="DJ37" ca="1" si="237">IF(DJ36&lt;0,-DJ36,0)</f>
        <v>0</v>
      </c>
      <c r="DK37" s="58">
        <f t="shared" ref="DK37" ca="1" si="238">IF(DK36&lt;0,-DK36,0)</f>
        <v>0</v>
      </c>
      <c r="DL37" s="58">
        <f t="shared" ref="DL37" ca="1" si="239">IF(DL36&lt;0,-DL36,0)</f>
        <v>0</v>
      </c>
      <c r="DM37" s="58">
        <f t="shared" ref="DM37" ca="1" si="240">IF(DM36&lt;0,-DM36,0)</f>
        <v>0</v>
      </c>
      <c r="DN37" s="58">
        <f t="shared" ref="DN37" ca="1" si="241">IF(DN36&lt;0,-DN36,0)</f>
        <v>0</v>
      </c>
      <c r="DO37" s="58">
        <f t="shared" ref="DO37" ca="1" si="242">IF(DO36&lt;0,-DO36,0)</f>
        <v>0</v>
      </c>
      <c r="DP37" s="58">
        <f t="shared" ref="DP37" ca="1" si="243">IF(DP36&lt;0,-DP36,0)</f>
        <v>0</v>
      </c>
      <c r="DQ37" s="58">
        <f t="shared" ref="DQ37" ca="1" si="244">IF(DQ36&lt;0,-DQ36,0)</f>
        <v>0</v>
      </c>
      <c r="DR37" s="58">
        <f t="shared" ref="DR37" ca="1" si="245">IF(DR36&lt;0,-DR36,0)</f>
        <v>0</v>
      </c>
      <c r="DS37" s="58">
        <f t="shared" ref="DS37" ca="1" si="246">IF(DS36&lt;0,-DS36,0)</f>
        <v>0</v>
      </c>
      <c r="DT37" s="58">
        <f t="shared" ref="DT37" ca="1" si="247">IF(DT36&lt;0,-DT36,0)</f>
        <v>0</v>
      </c>
      <c r="DU37" s="58">
        <f t="shared" ref="DU37" ca="1" si="248">IF(DU36&lt;0,-DU36,0)</f>
        <v>0</v>
      </c>
      <c r="DV37" s="58">
        <f t="shared" ref="DV37" ca="1" si="249">IF(DV36&lt;0,-DV36,0)</f>
        <v>0</v>
      </c>
    </row>
    <row r="38" spans="1:126" ht="15.75" customHeight="1" thickBot="1">
      <c r="A38" s="59"/>
      <c r="B38" s="65" t="s">
        <v>1473</v>
      </c>
      <c r="C38" s="1152"/>
      <c r="D38" s="1152"/>
      <c r="E38" s="1152">
        <f>E10-E37</f>
        <v>0</v>
      </c>
      <c r="F38" s="140">
        <f ca="1">F36-F37</f>
        <v>0</v>
      </c>
      <c r="G38" s="140">
        <f t="shared" ref="G38" ca="1" si="250">G36-G37</f>
        <v>0</v>
      </c>
      <c r="H38" s="140">
        <f t="shared" ref="H38" ca="1" si="251">H36-H37</f>
        <v>0</v>
      </c>
      <c r="I38" s="140">
        <f t="shared" ref="I38" ca="1" si="252">I36-I37</f>
        <v>0</v>
      </c>
      <c r="J38" s="140">
        <f t="shared" ref="J38" ca="1" si="253">J36-J37</f>
        <v>0</v>
      </c>
      <c r="K38" s="140">
        <f t="shared" ref="K38" ca="1" si="254">K36-K37</f>
        <v>-5578.1595459979153</v>
      </c>
      <c r="L38" s="140">
        <f t="shared" ref="L38" ca="1" si="255">L36-L37</f>
        <v>-16409.610767886617</v>
      </c>
      <c r="M38" s="140">
        <f t="shared" ref="M38" ca="1" si="256">M36-M37</f>
        <v>-26589.412420735698</v>
      </c>
      <c r="N38" s="140">
        <f ca="1">N36+N37</f>
        <v>0</v>
      </c>
      <c r="O38" s="140">
        <f t="shared" ref="O38:BZ38" ca="1" si="257">O36+O37</f>
        <v>0</v>
      </c>
      <c r="P38" s="140">
        <f t="shared" ca="1" si="257"/>
        <v>0</v>
      </c>
      <c r="Q38" s="140">
        <f t="shared" ca="1" si="257"/>
        <v>0</v>
      </c>
      <c r="R38" s="140">
        <f t="shared" ca="1" si="257"/>
        <v>0</v>
      </c>
      <c r="S38" s="140">
        <f t="shared" ca="1" si="257"/>
        <v>0</v>
      </c>
      <c r="T38" s="140">
        <f t="shared" ca="1" si="257"/>
        <v>0</v>
      </c>
      <c r="U38" s="140">
        <f t="shared" ca="1" si="257"/>
        <v>0</v>
      </c>
      <c r="V38" s="140">
        <f t="shared" ca="1" si="257"/>
        <v>0</v>
      </c>
      <c r="W38" s="140">
        <f t="shared" ca="1" si="257"/>
        <v>9816.7342403484363</v>
      </c>
      <c r="X38" s="140">
        <f t="shared" ca="1" si="257"/>
        <v>28781.837674934992</v>
      </c>
      <c r="Y38" s="140">
        <f t="shared" ca="1" si="257"/>
        <v>47784.82504199168</v>
      </c>
      <c r="Z38" s="140">
        <f t="shared" ca="1" si="257"/>
        <v>80267.58459237963</v>
      </c>
      <c r="AA38" s="140">
        <f t="shared" ca="1" si="257"/>
        <v>99330.788155735994</v>
      </c>
      <c r="AB38" s="140">
        <f t="shared" ca="1" si="257"/>
        <v>118403.34413482115</v>
      </c>
      <c r="AC38" s="140">
        <f t="shared" ca="1" si="257"/>
        <v>137532.8783643003</v>
      </c>
      <c r="AD38" s="140">
        <f t="shared" ca="1" si="257"/>
        <v>171432.77947371008</v>
      </c>
      <c r="AE38" s="140">
        <f t="shared" ca="1" si="257"/>
        <v>168141.08316522185</v>
      </c>
      <c r="AF38" s="140">
        <f t="shared" ca="1" si="257"/>
        <v>168386.87180652897</v>
      </c>
      <c r="AG38" s="140">
        <f t="shared" ca="1" si="257"/>
        <v>168643.71867631731</v>
      </c>
      <c r="AH38" s="140">
        <f t="shared" ca="1" si="257"/>
        <v>168891.89417618496</v>
      </c>
      <c r="AI38" s="140">
        <f t="shared" ca="1" si="257"/>
        <v>169141.10967033776</v>
      </c>
      <c r="AJ38" s="140">
        <f t="shared" ca="1" si="257"/>
        <v>69776.013376594841</v>
      </c>
      <c r="AK38" s="140">
        <f t="shared" ca="1" si="257"/>
        <v>69861.394892648692</v>
      </c>
      <c r="AL38" s="140">
        <f t="shared" ca="1" si="257"/>
        <v>69962.386640595942</v>
      </c>
      <c r="AM38" s="140">
        <f t="shared" ca="1" si="257"/>
        <v>70031.070896209334</v>
      </c>
      <c r="AN38" s="140">
        <f t="shared" ca="1" si="257"/>
        <v>70113.960237527237</v>
      </c>
      <c r="AO38" s="140">
        <f t="shared" ca="1" si="257"/>
        <v>70213.405812687895</v>
      </c>
      <c r="AP38" s="140">
        <f t="shared" ca="1" si="257"/>
        <v>70293.861377050882</v>
      </c>
      <c r="AQ38" s="140">
        <f t="shared" ca="1" si="257"/>
        <v>50582.362183564415</v>
      </c>
      <c r="AR38" s="140">
        <f t="shared" ca="1" si="257"/>
        <v>50764.926281182416</v>
      </c>
      <c r="AS38" s="140">
        <f t="shared" ca="1" si="257"/>
        <v>50963.260143045583</v>
      </c>
      <c r="AT38" s="140">
        <f t="shared" ca="1" si="257"/>
        <v>51154.897590972556</v>
      </c>
      <c r="AU38" s="140">
        <f t="shared" ca="1" si="257"/>
        <v>51360.527316255611</v>
      </c>
      <c r="AV38" s="140">
        <f t="shared" ca="1" si="257"/>
        <v>51544.980876936141</v>
      </c>
      <c r="AW38" s="140">
        <f t="shared" ca="1" si="257"/>
        <v>51731.891269327622</v>
      </c>
      <c r="AX38" s="140">
        <f t="shared" ca="1" si="257"/>
        <v>51934.092156237049</v>
      </c>
      <c r="AY38" s="140">
        <f t="shared" ca="1" si="257"/>
        <v>52118.354467108627</v>
      </c>
      <c r="AZ38" s="140">
        <f t="shared" ca="1" si="257"/>
        <v>52311.373623136315</v>
      </c>
      <c r="BA38" s="140">
        <f t="shared" ca="1" si="257"/>
        <v>52495.957124720328</v>
      </c>
      <c r="BB38" s="140">
        <f t="shared" ca="1" si="257"/>
        <v>52681.472380198771</v>
      </c>
      <c r="BC38" s="140">
        <f t="shared" ca="1" si="257"/>
        <v>52898.632407641126</v>
      </c>
      <c r="BD38" s="140">
        <f t="shared" ca="1" si="257"/>
        <v>53091.235161759687</v>
      </c>
      <c r="BE38" s="140">
        <f t="shared" ca="1" si="257"/>
        <v>53301.442931014491</v>
      </c>
      <c r="BF38" s="140">
        <f t="shared" ca="1" si="257"/>
        <v>53498.836881823285</v>
      </c>
      <c r="BG38" s="140">
        <f t="shared" ca="1" si="257"/>
        <v>53701.407282539032</v>
      </c>
      <c r="BH38" s="140">
        <f t="shared" ca="1" si="257"/>
        <v>53889.279816111986</v>
      </c>
      <c r="BI38" s="140">
        <f t="shared" ca="1" si="257"/>
        <v>54078.182848341239</v>
      </c>
      <c r="BJ38" s="140">
        <f t="shared" ca="1" si="257"/>
        <v>54247.540609998512</v>
      </c>
      <c r="BK38" s="140">
        <f t="shared" ca="1" si="257"/>
        <v>54419.688921980254</v>
      </c>
      <c r="BL38" s="140">
        <f t="shared" ca="1" si="257"/>
        <v>54617.452744745562</v>
      </c>
      <c r="BM38" s="140">
        <f t="shared" ca="1" si="257"/>
        <v>54792.168807449023</v>
      </c>
      <c r="BN38" s="140">
        <f t="shared" ca="1" si="257"/>
        <v>54981.155859099148</v>
      </c>
      <c r="BO38" s="140">
        <f t="shared" ca="1" si="257"/>
        <v>54588.920634969021</v>
      </c>
      <c r="BP38" s="140">
        <f t="shared" ca="1" si="257"/>
        <v>54191.155982443845</v>
      </c>
      <c r="BQ38" s="140">
        <f t="shared" ca="1" si="257"/>
        <v>53816.065861970914</v>
      </c>
      <c r="BR38" s="140">
        <f t="shared" ca="1" si="257"/>
        <v>53431.699726614053</v>
      </c>
      <c r="BS38" s="140">
        <f t="shared" ca="1" si="257"/>
        <v>53041.121065868501</v>
      </c>
      <c r="BT38" s="140">
        <f t="shared" ca="1" si="257"/>
        <v>52659.650943062166</v>
      </c>
      <c r="BU38" s="140">
        <f t="shared" ca="1" si="257"/>
        <v>52304.141576925162</v>
      </c>
      <c r="BV38" s="140">
        <f t="shared" ca="1" si="257"/>
        <v>51928.216310898119</v>
      </c>
      <c r="BW38" s="140">
        <f t="shared" ca="1" si="257"/>
        <v>51560.349111896372</v>
      </c>
      <c r="BX38" s="140">
        <f t="shared" ca="1" si="257"/>
        <v>51210.542150831534</v>
      </c>
      <c r="BY38" s="140">
        <f t="shared" ca="1" si="257"/>
        <v>50853.528748205339</v>
      </c>
      <c r="BZ38" s="140">
        <f t="shared" ca="1" si="257"/>
        <v>50505.757413400221</v>
      </c>
      <c r="CA38" s="140">
        <f t="shared" ref="CA38:DV38" ca="1" si="258">CA36+CA37</f>
        <v>50146.45015492152</v>
      </c>
      <c r="CB38" s="140">
        <f t="shared" ca="1" si="258"/>
        <v>49800.836942829264</v>
      </c>
      <c r="CC38" s="140">
        <f t="shared" ca="1" si="258"/>
        <v>49483.929849500797</v>
      </c>
      <c r="CD38" s="140">
        <f t="shared" ca="1" si="258"/>
        <v>49138.541377009198</v>
      </c>
      <c r="CE38" s="140">
        <f t="shared" ca="1" si="258"/>
        <v>48812.223604541621</v>
      </c>
      <c r="CF38" s="140">
        <f t="shared" ca="1" si="258"/>
        <v>48497.251507512745</v>
      </c>
      <c r="CG38" s="140">
        <f t="shared" ca="1" si="258"/>
        <v>48164.622240455283</v>
      </c>
      <c r="CH38" s="140">
        <f t="shared" ca="1" si="258"/>
        <v>47846.947627588699</v>
      </c>
      <c r="CI38" s="140">
        <f t="shared" ca="1" si="258"/>
        <v>47549.480151207157</v>
      </c>
      <c r="CJ38" s="140">
        <f t="shared" ca="1" si="258"/>
        <v>47240.241357720748</v>
      </c>
      <c r="CK38" s="140">
        <f t="shared" ca="1" si="258"/>
        <v>46932.53076655195</v>
      </c>
      <c r="CL38" s="140">
        <f t="shared" ca="1" si="258"/>
        <v>46635.670727757446</v>
      </c>
      <c r="CM38" s="140">
        <f t="shared" ca="1" si="258"/>
        <v>46329.401412897947</v>
      </c>
      <c r="CN38" s="140">
        <f t="shared" ca="1" si="258"/>
        <v>46024.082893658211</v>
      </c>
      <c r="CO38" s="140">
        <f t="shared" ca="1" si="258"/>
        <v>45734.944180619961</v>
      </c>
      <c r="CP38" s="140">
        <f t="shared" ca="1" si="258"/>
        <v>45425.509275190547</v>
      </c>
      <c r="CQ38" s="140">
        <f t="shared" ca="1" si="258"/>
        <v>45128.054305383645</v>
      </c>
      <c r="CR38" s="140">
        <f t="shared" ca="1" si="258"/>
        <v>44830.631029315802</v>
      </c>
      <c r="CS38" s="140">
        <f t="shared" ca="1" si="258"/>
        <v>44524.319762666186</v>
      </c>
      <c r="CT38" s="140">
        <f t="shared" ca="1" si="258"/>
        <v>44224.294755272946</v>
      </c>
      <c r="CU38" s="140">
        <f t="shared" ca="1" si="258"/>
        <v>43918.986257311699</v>
      </c>
      <c r="CV38" s="140">
        <f t="shared" ca="1" si="258"/>
        <v>43626.547982873657</v>
      </c>
      <c r="CW38" s="140">
        <f t="shared" ca="1" si="258"/>
        <v>43342.585386403196</v>
      </c>
      <c r="CX38" s="140">
        <f t="shared" ca="1" si="258"/>
        <v>43040.553298480459</v>
      </c>
      <c r="CY38" s="140">
        <f t="shared" ca="1" si="258"/>
        <v>162113.97763701499</v>
      </c>
      <c r="CZ38" s="140">
        <f t="shared" ca="1" si="258"/>
        <v>161937.76235923718</v>
      </c>
      <c r="DA38" s="140">
        <f t="shared" ca="1" si="258"/>
        <v>161761.54708145943</v>
      </c>
      <c r="DB38" s="140">
        <f t="shared" ca="1" si="258"/>
        <v>161585.33180368162</v>
      </c>
      <c r="DC38" s="140">
        <f t="shared" ca="1" si="258"/>
        <v>161409.11652590384</v>
      </c>
      <c r="DD38" s="140">
        <f t="shared" ca="1" si="258"/>
        <v>161232.90124812606</v>
      </c>
      <c r="DE38" s="140">
        <f t="shared" ca="1" si="258"/>
        <v>161056.68597034831</v>
      </c>
      <c r="DF38" s="140">
        <f t="shared" ca="1" si="258"/>
        <v>160880.4706925705</v>
      </c>
      <c r="DG38" s="140">
        <f t="shared" ca="1" si="258"/>
        <v>160704.25541479274</v>
      </c>
      <c r="DH38" s="140">
        <f t="shared" ca="1" si="258"/>
        <v>160528.04013701496</v>
      </c>
      <c r="DI38" s="140">
        <f t="shared" ca="1" si="258"/>
        <v>160351.82485923718</v>
      </c>
      <c r="DJ38" s="140">
        <f t="shared" ca="1" si="258"/>
        <v>160175.6095814594</v>
      </c>
      <c r="DK38" s="140">
        <f t="shared" ca="1" si="258"/>
        <v>159999.39430368162</v>
      </c>
      <c r="DL38" s="140">
        <f t="shared" ca="1" si="258"/>
        <v>159823.17902590384</v>
      </c>
      <c r="DM38" s="140">
        <f t="shared" ca="1" si="258"/>
        <v>159646.96374812606</v>
      </c>
      <c r="DN38" s="140">
        <f t="shared" ca="1" si="258"/>
        <v>159470.74847034825</v>
      </c>
      <c r="DO38" s="140">
        <f t="shared" ca="1" si="258"/>
        <v>159294.5331925705</v>
      </c>
      <c r="DP38" s="140">
        <f t="shared" ca="1" si="258"/>
        <v>159118.31791479274</v>
      </c>
      <c r="DQ38" s="140">
        <f t="shared" ca="1" si="258"/>
        <v>158942.10263701496</v>
      </c>
      <c r="DR38" s="140">
        <f t="shared" ca="1" si="258"/>
        <v>158765.88735923718</v>
      </c>
      <c r="DS38" s="140">
        <f t="shared" ca="1" si="258"/>
        <v>158589.6720814594</v>
      </c>
      <c r="DT38" s="140">
        <f t="shared" ca="1" si="258"/>
        <v>158413.45680368162</v>
      </c>
      <c r="DU38" s="140">
        <f t="shared" ca="1" si="258"/>
        <v>158237.24152590381</v>
      </c>
      <c r="DV38" s="140">
        <f t="shared" ca="1" si="258"/>
        <v>158061.02624812606</v>
      </c>
    </row>
    <row r="39" spans="1:126" ht="15.75" customHeight="1" thickTop="1">
      <c r="A39" s="59"/>
      <c r="B39" s="60" t="s">
        <v>1476</v>
      </c>
      <c r="C39" s="1149"/>
      <c r="D39" s="1149"/>
      <c r="E39" s="1149"/>
      <c r="F39" s="361">
        <f>F61</f>
        <v>0</v>
      </c>
      <c r="G39" s="361">
        <f t="shared" ref="G39:BR39" ca="1" si="259">G61</f>
        <v>0</v>
      </c>
      <c r="H39" s="361">
        <f t="shared" ca="1" si="259"/>
        <v>0</v>
      </c>
      <c r="I39" s="361">
        <f t="shared" ca="1" si="259"/>
        <v>0</v>
      </c>
      <c r="J39" s="361">
        <f t="shared" ca="1" si="259"/>
        <v>0</v>
      </c>
      <c r="K39" s="361">
        <f t="shared" ca="1" si="259"/>
        <v>2789.0797729989577</v>
      </c>
      <c r="L39" s="361">
        <f t="shared" ca="1" si="259"/>
        <v>8204.8053839433087</v>
      </c>
      <c r="M39" s="361">
        <f t="shared" ca="1" si="259"/>
        <v>13294.706210367849</v>
      </c>
      <c r="N39" s="361">
        <f t="shared" ca="1" si="259"/>
        <v>18255.619858781483</v>
      </c>
      <c r="O39" s="361">
        <f t="shared" ca="1" si="259"/>
        <v>23501.416559243353</v>
      </c>
      <c r="P39" s="361">
        <f t="shared" ca="1" si="259"/>
        <v>28249.256262099425</v>
      </c>
      <c r="Q39" s="361">
        <f t="shared" ca="1" si="259"/>
        <v>33021.540466789746</v>
      </c>
      <c r="R39" s="361">
        <f t="shared" ca="1" si="259"/>
        <v>38173.914147299314</v>
      </c>
      <c r="S39" s="361">
        <f t="shared" ca="1" si="259"/>
        <v>43074.626506973327</v>
      </c>
      <c r="T39" s="361">
        <f t="shared" ca="1" si="259"/>
        <v>46468.730993731093</v>
      </c>
      <c r="U39" s="361">
        <f t="shared" ca="1" si="259"/>
        <v>50052.635072105149</v>
      </c>
      <c r="V39" s="361">
        <f t="shared" ca="1" si="259"/>
        <v>53573.009779648266</v>
      </c>
      <c r="W39" s="361">
        <f t="shared" ca="1" si="259"/>
        <v>57028.069729900046</v>
      </c>
      <c r="X39" s="361">
        <f t="shared" ca="1" si="259"/>
        <v>60493.522270317459</v>
      </c>
      <c r="Y39" s="361">
        <f t="shared" ca="1" si="259"/>
        <v>64008.731055940509</v>
      </c>
      <c r="Z39" s="361">
        <f t="shared" ca="1" si="259"/>
        <v>67583.323839284421</v>
      </c>
      <c r="AA39" s="361">
        <f t="shared" ca="1" si="259"/>
        <v>71214.395489598101</v>
      </c>
      <c r="AB39" s="361">
        <f t="shared" ca="1" si="259"/>
        <v>74924.555000232824</v>
      </c>
      <c r="AC39" s="361">
        <f t="shared" ca="1" si="259"/>
        <v>78666.444631581122</v>
      </c>
      <c r="AD39" s="361">
        <f t="shared" ca="1" si="259"/>
        <v>82416.900192353089</v>
      </c>
      <c r="AE39" s="361">
        <f t="shared" ca="1" si="259"/>
        <v>86199.839770758626</v>
      </c>
      <c r="AF39" s="361">
        <f t="shared" ca="1" si="259"/>
        <v>86446.328014435334</v>
      </c>
      <c r="AG39" s="361">
        <f t="shared" ca="1" si="259"/>
        <v>86682.793749123404</v>
      </c>
      <c r="AH39" s="361">
        <f t="shared" ca="1" si="259"/>
        <v>86928.968681953251</v>
      </c>
      <c r="AI39" s="361">
        <f t="shared" ca="1" si="259"/>
        <v>87175.143561758043</v>
      </c>
      <c r="AJ39" s="361">
        <f t="shared" ca="1" si="259"/>
        <v>87439.797288076923</v>
      </c>
      <c r="AK39" s="361">
        <f t="shared" ca="1" si="259"/>
        <v>87693.802107126758</v>
      </c>
      <c r="AL39" s="361">
        <f t="shared" ca="1" si="259"/>
        <v>87933.243000612856</v>
      </c>
      <c r="AM39" s="361">
        <f t="shared" ca="1" si="259"/>
        <v>88206.039823132858</v>
      </c>
      <c r="AN39" s="361">
        <f t="shared" ca="1" si="259"/>
        <v>88465.682131373935</v>
      </c>
      <c r="AO39" s="361">
        <f t="shared" ca="1" si="259"/>
        <v>88709.820916287441</v>
      </c>
      <c r="AP39" s="361">
        <f t="shared" ca="1" si="259"/>
        <v>88974.004565976691</v>
      </c>
      <c r="AQ39" s="361">
        <f t="shared" ca="1" si="259"/>
        <v>89239.127783226795</v>
      </c>
      <c r="AR39" s="361">
        <f t="shared" ca="1" si="259"/>
        <v>89415.518164953377</v>
      </c>
      <c r="AS39" s="361">
        <f t="shared" ca="1" si="259"/>
        <v>89572.232674361876</v>
      </c>
      <c r="AT39" s="361">
        <f t="shared" ca="1" si="259"/>
        <v>89738.811133625277</v>
      </c>
      <c r="AU39" s="361">
        <f t="shared" ca="1" si="259"/>
        <v>89888.095934488912</v>
      </c>
      <c r="AV39" s="361">
        <f t="shared" ca="1" si="259"/>
        <v>90066.227489583616</v>
      </c>
      <c r="AW39" s="361">
        <f t="shared" ca="1" si="259"/>
        <v>90242.176632540664</v>
      </c>
      <c r="AX39" s="361">
        <f t="shared" ca="1" si="259"/>
        <v>90399.155810718294</v>
      </c>
      <c r="AY39" s="361">
        <f t="shared" ca="1" si="259"/>
        <v>90580.677394773113</v>
      </c>
      <c r="AZ39" s="361">
        <f t="shared" ca="1" si="259"/>
        <v>90751.786630713643</v>
      </c>
      <c r="BA39" s="361">
        <f t="shared" ca="1" si="259"/>
        <v>90934.967765636451</v>
      </c>
      <c r="BB39" s="361">
        <f t="shared" ca="1" si="259"/>
        <v>91117.963971838966</v>
      </c>
      <c r="BC39" s="361">
        <f t="shared" ca="1" si="259"/>
        <v>91288.092963062853</v>
      </c>
      <c r="BD39" s="361">
        <f t="shared" ca="1" si="259"/>
        <v>91491.40217943069</v>
      </c>
      <c r="BE39" s="361">
        <f t="shared" ca="1" si="259"/>
        <v>91672.894310349337</v>
      </c>
      <c r="BF39" s="361">
        <f t="shared" ca="1" si="259"/>
        <v>91872.217574583919</v>
      </c>
      <c r="BG39" s="361">
        <f t="shared" ca="1" si="259"/>
        <v>92065.930146419516</v>
      </c>
      <c r="BH39" s="361">
        <f t="shared" ca="1" si="259"/>
        <v>92279.874334439344</v>
      </c>
      <c r="BI39" s="361">
        <f t="shared" ca="1" si="259"/>
        <v>92493.572348324829</v>
      </c>
      <c r="BJ39" s="361">
        <f t="shared" ca="1" si="259"/>
        <v>92733.719858441851</v>
      </c>
      <c r="BK39" s="361">
        <f t="shared" ca="1" si="259"/>
        <v>92971.286351937015</v>
      </c>
      <c r="BL39" s="361">
        <f t="shared" ca="1" si="259"/>
        <v>93176.721293502866</v>
      </c>
      <c r="BM39" s="361">
        <f t="shared" ca="1" si="259"/>
        <v>93413.101901993025</v>
      </c>
      <c r="BN39" s="361">
        <f t="shared" ca="1" si="259"/>
        <v>93632.079134783227</v>
      </c>
      <c r="BO39" s="361">
        <f t="shared" ca="1" si="259"/>
        <v>93837.500095078503</v>
      </c>
      <c r="BP39" s="361">
        <f t="shared" ca="1" si="259"/>
        <v>94049.511443652926</v>
      </c>
      <c r="BQ39" s="361">
        <f t="shared" ca="1" si="259"/>
        <v>94231.69912879706</v>
      </c>
      <c r="BR39" s="361">
        <f t="shared" ca="1" si="259"/>
        <v>94425.344057287497</v>
      </c>
      <c r="BS39" s="361">
        <f t="shared" ref="BS39:DV39" ca="1" si="260">BS61</f>
        <v>94626.46603955068</v>
      </c>
      <c r="BT39" s="361">
        <f t="shared" ca="1" si="260"/>
        <v>94815.312660844676</v>
      </c>
      <c r="BU39" s="361">
        <f t="shared" ca="1" si="260"/>
        <v>94970.224572049454</v>
      </c>
      <c r="BV39" s="361">
        <f t="shared" ca="1" si="260"/>
        <v>95150.937991303639</v>
      </c>
      <c r="BW39" s="361">
        <f t="shared" ca="1" si="260"/>
        <v>95320.783413110534</v>
      </c>
      <c r="BX39" s="361">
        <f t="shared" ca="1" si="260"/>
        <v>95466.934820201583</v>
      </c>
      <c r="BY39" s="361">
        <f t="shared" ca="1" si="260"/>
        <v>95621.890071463116</v>
      </c>
      <c r="BZ39" s="361">
        <f t="shared" ca="1" si="260"/>
        <v>95764.516786524415</v>
      </c>
      <c r="CA39" s="361">
        <f t="shared" ca="1" si="260"/>
        <v>95921.492940158219</v>
      </c>
      <c r="CB39" s="361">
        <f t="shared" ca="1" si="260"/>
        <v>96060.438601514921</v>
      </c>
      <c r="CC39" s="361">
        <f t="shared" ca="1" si="260"/>
        <v>96162.154145386201</v>
      </c>
      <c r="CD39" s="361">
        <f t="shared" ca="1" si="260"/>
        <v>96299.962167537771</v>
      </c>
      <c r="CE39" s="361">
        <f t="shared" ca="1" si="260"/>
        <v>96412.908085079718</v>
      </c>
      <c r="CF39" s="361">
        <f t="shared" ca="1" si="260"/>
        <v>96510.925422801301</v>
      </c>
      <c r="CG39" s="361">
        <f t="shared" ca="1" si="260"/>
        <v>96631.13882763646</v>
      </c>
      <c r="CH39" s="361">
        <f t="shared" ca="1" si="260"/>
        <v>96731.806825040738</v>
      </c>
      <c r="CI39" s="361">
        <f t="shared" ca="1" si="260"/>
        <v>96806.251991126264</v>
      </c>
      <c r="CJ39" s="361">
        <f t="shared" ca="1" si="260"/>
        <v>96895.373515243016</v>
      </c>
      <c r="CK39" s="361">
        <f t="shared" ca="1" si="260"/>
        <v>96982.158194936274</v>
      </c>
      <c r="CL39" s="361">
        <f t="shared" ca="1" si="260"/>
        <v>97054.707748953238</v>
      </c>
      <c r="CM39" s="361">
        <f t="shared" ca="1" si="260"/>
        <v>97138.897695809879</v>
      </c>
      <c r="CN39" s="361">
        <f t="shared" ca="1" si="260"/>
        <v>97221.489776971721</v>
      </c>
      <c r="CO39" s="361">
        <f t="shared" ca="1" si="260"/>
        <v>97283.066913318398</v>
      </c>
      <c r="CP39" s="361">
        <f t="shared" ca="1" si="260"/>
        <v>97370.154993145814</v>
      </c>
      <c r="CQ39" s="361">
        <f t="shared" ca="1" si="260"/>
        <v>97441.583772641869</v>
      </c>
      <c r="CR39" s="361">
        <f t="shared" ca="1" si="260"/>
        <v>97512.595856844753</v>
      </c>
      <c r="CS39" s="361">
        <f t="shared" ca="1" si="260"/>
        <v>97594.544746026193</v>
      </c>
      <c r="CT39" s="361">
        <f t="shared" ca="1" si="260"/>
        <v>97668.09782793597</v>
      </c>
      <c r="CU39" s="361">
        <f t="shared" ca="1" si="260"/>
        <v>97747.985075923396</v>
      </c>
      <c r="CV39" s="361">
        <f t="shared" ca="1" si="260"/>
        <v>97811.109139160122</v>
      </c>
      <c r="CW39" s="361">
        <f t="shared" ca="1" si="260"/>
        <v>97863.083123410222</v>
      </c>
      <c r="CX39" s="361">
        <f t="shared" ca="1" si="260"/>
        <v>97937.652731539099</v>
      </c>
      <c r="CY39" s="361">
        <f t="shared" ca="1" si="260"/>
        <v>0</v>
      </c>
      <c r="CZ39" s="361">
        <f t="shared" ca="1" si="260"/>
        <v>0</v>
      </c>
      <c r="DA39" s="361">
        <f t="shared" ca="1" si="260"/>
        <v>0</v>
      </c>
      <c r="DB39" s="361">
        <f t="shared" ca="1" si="260"/>
        <v>0</v>
      </c>
      <c r="DC39" s="361">
        <f t="shared" ca="1" si="260"/>
        <v>0</v>
      </c>
      <c r="DD39" s="361">
        <f t="shared" ca="1" si="260"/>
        <v>0</v>
      </c>
      <c r="DE39" s="361">
        <f t="shared" ca="1" si="260"/>
        <v>0</v>
      </c>
      <c r="DF39" s="361">
        <f t="shared" ca="1" si="260"/>
        <v>0</v>
      </c>
      <c r="DG39" s="361">
        <f t="shared" ca="1" si="260"/>
        <v>0</v>
      </c>
      <c r="DH39" s="361">
        <f t="shared" ca="1" si="260"/>
        <v>0</v>
      </c>
      <c r="DI39" s="361">
        <f t="shared" ca="1" si="260"/>
        <v>0</v>
      </c>
      <c r="DJ39" s="361">
        <f t="shared" ca="1" si="260"/>
        <v>0</v>
      </c>
      <c r="DK39" s="361">
        <f t="shared" ca="1" si="260"/>
        <v>0</v>
      </c>
      <c r="DL39" s="361">
        <f t="shared" ca="1" si="260"/>
        <v>0</v>
      </c>
      <c r="DM39" s="361">
        <f t="shared" ca="1" si="260"/>
        <v>0</v>
      </c>
      <c r="DN39" s="361">
        <f t="shared" ca="1" si="260"/>
        <v>0</v>
      </c>
      <c r="DO39" s="361">
        <f t="shared" ca="1" si="260"/>
        <v>0</v>
      </c>
      <c r="DP39" s="361">
        <f t="shared" ca="1" si="260"/>
        <v>0</v>
      </c>
      <c r="DQ39" s="361">
        <f t="shared" ca="1" si="260"/>
        <v>0</v>
      </c>
      <c r="DR39" s="361">
        <f t="shared" ca="1" si="260"/>
        <v>0</v>
      </c>
      <c r="DS39" s="361">
        <f t="shared" ca="1" si="260"/>
        <v>0</v>
      </c>
      <c r="DT39" s="361">
        <f t="shared" ca="1" si="260"/>
        <v>0</v>
      </c>
      <c r="DU39" s="361">
        <f t="shared" ca="1" si="260"/>
        <v>0</v>
      </c>
      <c r="DV39" s="361">
        <f t="shared" ca="1" si="260"/>
        <v>0</v>
      </c>
    </row>
    <row r="40" spans="1:126" ht="15.75" customHeight="1" thickBot="1">
      <c r="A40" s="59"/>
      <c r="B40" s="65" t="s">
        <v>1477</v>
      </c>
      <c r="C40" s="1152"/>
      <c r="D40" s="1152"/>
      <c r="E40" s="1152">
        <f>E12-E39</f>
        <v>0</v>
      </c>
      <c r="F40" s="140">
        <f ca="1">F38-F39</f>
        <v>0</v>
      </c>
      <c r="G40" s="140">
        <f t="shared" ref="G40" ca="1" si="261">G38-G39</f>
        <v>0</v>
      </c>
      <c r="H40" s="140">
        <f t="shared" ref="H40" ca="1" si="262">H38-H39</f>
        <v>0</v>
      </c>
      <c r="I40" s="140">
        <f t="shared" ref="I40" ca="1" si="263">I38-I39</f>
        <v>0</v>
      </c>
      <c r="J40" s="140">
        <f t="shared" ref="J40" ca="1" si="264">J38-J39</f>
        <v>0</v>
      </c>
      <c r="K40" s="140">
        <f t="shared" ref="K40" ca="1" si="265">K38-K39</f>
        <v>-8367.2393189968734</v>
      </c>
      <c r="L40" s="140">
        <f t="shared" ref="L40" ca="1" si="266">L38-L39</f>
        <v>-24614.416151829926</v>
      </c>
      <c r="M40" s="140">
        <f t="shared" ref="M40" ca="1" si="267">M38-M39</f>
        <v>-39884.118631103549</v>
      </c>
      <c r="N40" s="140">
        <f t="shared" ref="N40" ca="1" si="268">N38-N39</f>
        <v>-18255.619858781483</v>
      </c>
      <c r="O40" s="140">
        <f t="shared" ref="O40" ca="1" si="269">O38-O39</f>
        <v>-23501.416559243353</v>
      </c>
      <c r="P40" s="140">
        <f t="shared" ref="P40" ca="1" si="270">P38-P39</f>
        <v>-28249.256262099425</v>
      </c>
      <c r="Q40" s="140">
        <f t="shared" ref="Q40" ca="1" si="271">Q38-Q39</f>
        <v>-33021.540466789746</v>
      </c>
      <c r="R40" s="140">
        <f t="shared" ref="R40" ca="1" si="272">R38-R39</f>
        <v>-38173.914147299314</v>
      </c>
      <c r="S40" s="140">
        <f t="shared" ref="S40" ca="1" si="273">S38-S39</f>
        <v>-43074.626506973327</v>
      </c>
      <c r="T40" s="140">
        <f t="shared" ref="T40" ca="1" si="274">T38-T39</f>
        <v>-46468.730993731093</v>
      </c>
      <c r="U40" s="140">
        <f t="shared" ref="U40" ca="1" si="275">U38-U39</f>
        <v>-50052.635072105149</v>
      </c>
      <c r="V40" s="140">
        <f t="shared" ref="V40" ca="1" si="276">V38-V39</f>
        <v>-53573.009779648266</v>
      </c>
      <c r="W40" s="140">
        <f t="shared" ref="W40" ca="1" si="277">W38-W39</f>
        <v>-47211.335489551609</v>
      </c>
      <c r="X40" s="140">
        <f t="shared" ref="X40" ca="1" si="278">X38-X39</f>
        <v>-31711.684595382467</v>
      </c>
      <c r="Y40" s="140">
        <f t="shared" ref="Y40" ca="1" si="279">Y38-Y39</f>
        <v>-16223.906013948828</v>
      </c>
      <c r="Z40" s="140">
        <f t="shared" ref="Z40" ca="1" si="280">Z38-Z39</f>
        <v>12684.260753095208</v>
      </c>
      <c r="AA40" s="140">
        <f t="shared" ref="AA40" ca="1" si="281">AA38-AA39</f>
        <v>28116.392666137894</v>
      </c>
      <c r="AB40" s="140">
        <f t="shared" ref="AB40" ca="1" si="282">AB38-AB39</f>
        <v>43478.789134588325</v>
      </c>
      <c r="AC40" s="140">
        <f t="shared" ref="AC40" ca="1" si="283">AC38-AC39</f>
        <v>58866.433732719175</v>
      </c>
      <c r="AD40" s="140">
        <f t="shared" ref="AD40" ca="1" si="284">AD38-AD39</f>
        <v>89015.879281356989</v>
      </c>
      <c r="AE40" s="140">
        <f t="shared" ref="AE40" ca="1" si="285">AE38-AE39</f>
        <v>81941.243394463221</v>
      </c>
      <c r="AF40" s="140">
        <f t="shared" ref="AF40" ca="1" si="286">AF38-AF39</f>
        <v>81940.543792093638</v>
      </c>
      <c r="AG40" s="140">
        <f t="shared" ref="AG40" ca="1" si="287">AG38-AG39</f>
        <v>81960.924927193904</v>
      </c>
      <c r="AH40" s="140">
        <f t="shared" ref="AH40" ca="1" si="288">AH38-AH39</f>
        <v>81962.925494231706</v>
      </c>
      <c r="AI40" s="140">
        <f t="shared" ref="AI40" ca="1" si="289">AI38-AI39</f>
        <v>81965.966108579712</v>
      </c>
      <c r="AJ40" s="140">
        <f t="shared" ref="AJ40" ca="1" si="290">AJ38-AJ39</f>
        <v>-17663.783911482082</v>
      </c>
      <c r="AK40" s="140">
        <f t="shared" ref="AK40" ca="1" si="291">AK38-AK39</f>
        <v>-17832.407214478066</v>
      </c>
      <c r="AL40" s="140">
        <f t="shared" ref="AL40" ca="1" si="292">AL38-AL39</f>
        <v>-17970.856360016915</v>
      </c>
      <c r="AM40" s="140">
        <f t="shared" ref="AM40" ca="1" si="293">AM38-AM39</f>
        <v>-18174.968926923524</v>
      </c>
      <c r="AN40" s="140">
        <f t="shared" ref="AN40" ca="1" si="294">AN38-AN39</f>
        <v>-18351.721893846698</v>
      </c>
      <c r="AO40" s="140">
        <f t="shared" ref="AO40" ca="1" si="295">AO38-AO39</f>
        <v>-18496.415103599546</v>
      </c>
      <c r="AP40" s="140">
        <f t="shared" ref="AP40" ca="1" si="296">AP38-AP39</f>
        <v>-18680.143188925809</v>
      </c>
      <c r="AQ40" s="140">
        <f t="shared" ref="AQ40" ca="1" si="297">AQ38-AQ39</f>
        <v>-38656.76559966238</v>
      </c>
      <c r="AR40" s="140">
        <f t="shared" ref="AR40" ca="1" si="298">AR38-AR39</f>
        <v>-38650.591883770961</v>
      </c>
      <c r="AS40" s="140">
        <f t="shared" ref="AS40" ca="1" si="299">AS38-AS39</f>
        <v>-38608.972531316293</v>
      </c>
      <c r="AT40" s="140">
        <f t="shared" ref="AT40" ca="1" si="300">AT38-AT39</f>
        <v>-38583.913542652721</v>
      </c>
      <c r="AU40" s="140">
        <f t="shared" ref="AU40" ca="1" si="301">AU38-AU39</f>
        <v>-38527.568618233301</v>
      </c>
      <c r="AV40" s="140">
        <f t="shared" ref="AV40" ca="1" si="302">AV38-AV39</f>
        <v>-38521.246612647476</v>
      </c>
      <c r="AW40" s="140">
        <f t="shared" ref="AW40" ca="1" si="303">AW38-AW39</f>
        <v>-38510.285363213043</v>
      </c>
      <c r="AX40" s="140">
        <f t="shared" ref="AX40" ca="1" si="304">AX38-AX39</f>
        <v>-38465.063654481244</v>
      </c>
      <c r="AY40" s="140">
        <f t="shared" ref="AY40" ca="1" si="305">AY38-AY39</f>
        <v>-38462.322927664485</v>
      </c>
      <c r="AZ40" s="140">
        <f t="shared" ref="AZ40" ca="1" si="306">AZ38-AZ39</f>
        <v>-38440.413007577328</v>
      </c>
      <c r="BA40" s="140">
        <f t="shared" ref="BA40" ca="1" si="307">BA38-BA39</f>
        <v>-38439.010640916124</v>
      </c>
      <c r="BB40" s="140">
        <f t="shared" ref="BB40" ca="1" si="308">BB38-BB39</f>
        <v>-38436.491591640195</v>
      </c>
      <c r="BC40" s="140">
        <f t="shared" ref="BC40" ca="1" si="309">BC38-BC39</f>
        <v>-38389.460555421727</v>
      </c>
      <c r="BD40" s="140">
        <f t="shared" ref="BD40" ca="1" si="310">BD38-BD39</f>
        <v>-38400.167017671003</v>
      </c>
      <c r="BE40" s="140">
        <f t="shared" ref="BE40" ca="1" si="311">BE38-BE39</f>
        <v>-38371.451379334845</v>
      </c>
      <c r="BF40" s="140">
        <f t="shared" ref="BF40" ca="1" si="312">BF38-BF39</f>
        <v>-38373.380692760635</v>
      </c>
      <c r="BG40" s="140">
        <f t="shared" ref="BG40" ca="1" si="313">BG38-BG39</f>
        <v>-38364.522863880484</v>
      </c>
      <c r="BH40" s="140">
        <f t="shared" ref="BH40" ca="1" si="314">BH38-BH39</f>
        <v>-38390.594518327358</v>
      </c>
      <c r="BI40" s="140">
        <f t="shared" ref="BI40" ca="1" si="315">BI38-BI39</f>
        <v>-38415.38949998359</v>
      </c>
      <c r="BJ40" s="140">
        <f t="shared" ref="BJ40" ca="1" si="316">BJ38-BJ39</f>
        <v>-38486.179248443339</v>
      </c>
      <c r="BK40" s="140">
        <f t="shared" ref="BK40" ca="1" si="317">BK38-BK39</f>
        <v>-38551.597429956761</v>
      </c>
      <c r="BL40" s="140">
        <f t="shared" ref="BL40" ca="1" si="318">BL38-BL39</f>
        <v>-38559.268548757304</v>
      </c>
      <c r="BM40" s="140">
        <f t="shared" ref="BM40" ca="1" si="319">BM38-BM39</f>
        <v>-38620.933094544002</v>
      </c>
      <c r="BN40" s="140">
        <f t="shared" ref="BN40" ca="1" si="320">BN38-BN39</f>
        <v>-38650.923275684079</v>
      </c>
      <c r="BO40" s="140">
        <f t="shared" ref="BO40" ca="1" si="321">BO38-BO39</f>
        <v>-39248.579460109482</v>
      </c>
      <c r="BP40" s="140">
        <f t="shared" ref="BP40" ca="1" si="322">BP38-BP39</f>
        <v>-39858.355461209081</v>
      </c>
      <c r="BQ40" s="140">
        <f t="shared" ref="BQ40" ca="1" si="323">BQ38-BQ39</f>
        <v>-40415.633266826146</v>
      </c>
      <c r="BR40" s="140">
        <f t="shared" ref="BR40" ca="1" si="324">BR38-BR39</f>
        <v>-40993.644330673444</v>
      </c>
      <c r="BS40" s="140">
        <f t="shared" ref="BS40" ca="1" si="325">BS38-BS39</f>
        <v>-41585.344973682179</v>
      </c>
      <c r="BT40" s="140">
        <f t="shared" ref="BT40" ca="1" si="326">BT38-BT39</f>
        <v>-42155.66171778251</v>
      </c>
      <c r="BU40" s="140">
        <f t="shared" ref="BU40" ca="1" si="327">BU38-BU39</f>
        <v>-42666.082995124292</v>
      </c>
      <c r="BV40" s="140">
        <f t="shared" ref="BV40" ca="1" si="328">BV38-BV39</f>
        <v>-43222.721680405521</v>
      </c>
      <c r="BW40" s="140">
        <f t="shared" ref="BW40" ca="1" si="329">BW38-BW39</f>
        <v>-43760.434301214162</v>
      </c>
      <c r="BX40" s="140">
        <f t="shared" ref="BX40" ca="1" si="330">BX38-BX39</f>
        <v>-44256.392669370049</v>
      </c>
      <c r="BY40" s="140">
        <f t="shared" ref="BY40" ca="1" si="331">BY38-BY39</f>
        <v>-44768.361323257777</v>
      </c>
      <c r="BZ40" s="140">
        <f t="shared" ref="BZ40" ca="1" si="332">BZ38-BZ39</f>
        <v>-45258.759373124194</v>
      </c>
      <c r="CA40" s="140">
        <f t="shared" ref="CA40" ca="1" si="333">CA38-CA39</f>
        <v>-45775.042785236699</v>
      </c>
      <c r="CB40" s="140">
        <f t="shared" ref="CB40" ca="1" si="334">CB38-CB39</f>
        <v>-46259.601658685657</v>
      </c>
      <c r="CC40" s="140">
        <f t="shared" ref="CC40" ca="1" si="335">CC38-CC39</f>
        <v>-46678.224295885404</v>
      </c>
      <c r="CD40" s="140">
        <f t="shared" ref="CD40" ca="1" si="336">CD38-CD39</f>
        <v>-47161.420790528573</v>
      </c>
      <c r="CE40" s="140">
        <f t="shared" ref="CE40" ca="1" si="337">CE38-CE39</f>
        <v>-47600.684480538097</v>
      </c>
      <c r="CF40" s="140">
        <f t="shared" ref="CF40" ca="1" si="338">CF38-CF39</f>
        <v>-48013.673915288557</v>
      </c>
      <c r="CG40" s="140">
        <f t="shared" ref="CG40" ca="1" si="339">CG38-CG39</f>
        <v>-48466.516587181177</v>
      </c>
      <c r="CH40" s="140">
        <f t="shared" ref="CH40" ca="1" si="340">CH38-CH39</f>
        <v>-48884.859197452039</v>
      </c>
      <c r="CI40" s="140">
        <f t="shared" ref="CI40" ca="1" si="341">CI38-CI39</f>
        <v>-49256.771839919107</v>
      </c>
      <c r="CJ40" s="140">
        <f t="shared" ref="CJ40" ca="1" si="342">CJ38-CJ39</f>
        <v>-49655.132157522268</v>
      </c>
      <c r="CK40" s="140">
        <f t="shared" ref="CK40" ca="1" si="343">CK38-CK39</f>
        <v>-50049.627428384323</v>
      </c>
      <c r="CL40" s="140">
        <f t="shared" ref="CL40" ca="1" si="344">CL38-CL39</f>
        <v>-50419.037021195792</v>
      </c>
      <c r="CM40" s="140">
        <f t="shared" ref="CM40" ca="1" si="345">CM38-CM39</f>
        <v>-50809.496282911932</v>
      </c>
      <c r="CN40" s="140">
        <f t="shared" ref="CN40" ca="1" si="346">CN38-CN39</f>
        <v>-51197.40688331351</v>
      </c>
      <c r="CO40" s="140">
        <f t="shared" ref="CO40" ca="1" si="347">CO38-CO39</f>
        <v>-51548.122732698437</v>
      </c>
      <c r="CP40" s="140">
        <f t="shared" ref="CP40" ca="1" si="348">CP38-CP39</f>
        <v>-51944.645717955267</v>
      </c>
      <c r="CQ40" s="140">
        <f t="shared" ref="CQ40" ca="1" si="349">CQ38-CQ39</f>
        <v>-52313.529467258224</v>
      </c>
      <c r="CR40" s="140">
        <f t="shared" ref="CR40" ca="1" si="350">CR38-CR39</f>
        <v>-52681.964827528951</v>
      </c>
      <c r="CS40" s="140">
        <f t="shared" ref="CS40" ca="1" si="351">CS38-CS39</f>
        <v>-53070.224983360007</v>
      </c>
      <c r="CT40" s="140">
        <f t="shared" ref="CT40" ca="1" si="352">CT38-CT39</f>
        <v>-53443.803072663024</v>
      </c>
      <c r="CU40" s="140">
        <f t="shared" ref="CU40" ca="1" si="353">CU38-CU39</f>
        <v>-53828.998818611697</v>
      </c>
      <c r="CV40" s="140">
        <f t="shared" ref="CV40" ca="1" si="354">CV38-CV39</f>
        <v>-54184.561156286465</v>
      </c>
      <c r="CW40" s="140">
        <f t="shared" ref="CW40" ca="1" si="355">CW38-CW39</f>
        <v>-54520.497737007026</v>
      </c>
      <c r="CX40" s="140">
        <f t="shared" ref="CX40" ca="1" si="356">CX38-CX39</f>
        <v>-54897.09943305864</v>
      </c>
      <c r="CY40" s="140">
        <f t="shared" ref="CY40" ca="1" si="357">CY38-CY39</f>
        <v>162113.97763701499</v>
      </c>
      <c r="CZ40" s="140">
        <f t="shared" ref="CZ40" ca="1" si="358">CZ38-CZ39</f>
        <v>161937.76235923718</v>
      </c>
      <c r="DA40" s="140">
        <f t="shared" ref="DA40" ca="1" si="359">DA38-DA39</f>
        <v>161761.54708145943</v>
      </c>
      <c r="DB40" s="140">
        <f t="shared" ref="DB40" ca="1" si="360">DB38-DB39</f>
        <v>161585.33180368162</v>
      </c>
      <c r="DC40" s="140">
        <f t="shared" ref="DC40" ca="1" si="361">DC38-DC39</f>
        <v>161409.11652590384</v>
      </c>
      <c r="DD40" s="140">
        <f t="shared" ref="DD40" ca="1" si="362">DD38-DD39</f>
        <v>161232.90124812606</v>
      </c>
      <c r="DE40" s="140">
        <f t="shared" ref="DE40" ca="1" si="363">DE38-DE39</f>
        <v>161056.68597034831</v>
      </c>
      <c r="DF40" s="140">
        <f t="shared" ref="DF40" ca="1" si="364">DF38-DF39</f>
        <v>160880.4706925705</v>
      </c>
      <c r="DG40" s="140">
        <f t="shared" ref="DG40" ca="1" si="365">DG38-DG39</f>
        <v>160704.25541479274</v>
      </c>
      <c r="DH40" s="140">
        <f t="shared" ref="DH40" ca="1" si="366">DH38-DH39</f>
        <v>160528.04013701496</v>
      </c>
      <c r="DI40" s="140">
        <f t="shared" ref="DI40" ca="1" si="367">DI38-DI39</f>
        <v>160351.82485923718</v>
      </c>
      <c r="DJ40" s="140">
        <f t="shared" ref="DJ40" ca="1" si="368">DJ38-DJ39</f>
        <v>160175.6095814594</v>
      </c>
      <c r="DK40" s="140">
        <f t="shared" ref="DK40" ca="1" si="369">DK38-DK39</f>
        <v>159999.39430368162</v>
      </c>
      <c r="DL40" s="140">
        <f t="shared" ref="DL40" ca="1" si="370">DL38-DL39</f>
        <v>159823.17902590384</v>
      </c>
      <c r="DM40" s="140">
        <f t="shared" ref="DM40" ca="1" si="371">DM38-DM39</f>
        <v>159646.96374812606</v>
      </c>
      <c r="DN40" s="140">
        <f t="shared" ref="DN40" ca="1" si="372">DN38-DN39</f>
        <v>159470.74847034825</v>
      </c>
      <c r="DO40" s="140">
        <f t="shared" ref="DO40" ca="1" si="373">DO38-DO39</f>
        <v>159294.5331925705</v>
      </c>
      <c r="DP40" s="140">
        <f t="shared" ref="DP40" ca="1" si="374">DP38-DP39</f>
        <v>159118.31791479274</v>
      </c>
      <c r="DQ40" s="140">
        <f t="shared" ref="DQ40" ca="1" si="375">DQ38-DQ39</f>
        <v>158942.10263701496</v>
      </c>
      <c r="DR40" s="140">
        <f t="shared" ref="DR40" ca="1" si="376">DR38-DR39</f>
        <v>158765.88735923718</v>
      </c>
      <c r="DS40" s="140">
        <f t="shared" ref="DS40" ca="1" si="377">DS38-DS39</f>
        <v>158589.6720814594</v>
      </c>
      <c r="DT40" s="140">
        <f t="shared" ref="DT40" ca="1" si="378">DT38-DT39</f>
        <v>158413.45680368162</v>
      </c>
      <c r="DU40" s="140">
        <f t="shared" ref="DU40" ca="1" si="379">DU38-DU39</f>
        <v>158237.24152590381</v>
      </c>
      <c r="DV40" s="140">
        <f t="shared" ref="DV40" ca="1" si="380">DV38-DV39</f>
        <v>158061.02624812606</v>
      </c>
    </row>
    <row r="41" spans="1:126" s="107" customFormat="1" ht="15.75" customHeight="1" thickTop="1">
      <c r="A41" s="68"/>
      <c r="B41" s="60" t="s">
        <v>1474</v>
      </c>
      <c r="C41" s="1157"/>
      <c r="D41" s="1157"/>
      <c r="E41" s="1158"/>
      <c r="F41" s="58">
        <f ca="1">IF(F40&lt;0,-F40,0)</f>
        <v>0</v>
      </c>
      <c r="G41" s="58">
        <f t="shared" ref="G41" ca="1" si="381">IF(G40&lt;0,-G40,0)</f>
        <v>0</v>
      </c>
      <c r="H41" s="58">
        <f t="shared" ref="H41" ca="1" si="382">IF(H40&lt;0,-H40,0)</f>
        <v>0</v>
      </c>
      <c r="I41" s="58">
        <f t="shared" ref="I41" ca="1" si="383">IF(I40&lt;0,-I40,0)</f>
        <v>0</v>
      </c>
      <c r="J41" s="58">
        <f t="shared" ref="J41" ca="1" si="384">IF(J40&lt;0,-J40,0)</f>
        <v>0</v>
      </c>
      <c r="K41" s="58">
        <f t="shared" ref="K41" ca="1" si="385">IF(K40&lt;0,-K40,0)</f>
        <v>8367.2393189968734</v>
      </c>
      <c r="L41" s="58">
        <f t="shared" ref="L41" ca="1" si="386">IF(L40&lt;0,-L40,0)</f>
        <v>24614.416151829926</v>
      </c>
      <c r="M41" s="58">
        <f t="shared" ref="M41" ca="1" si="387">IF(M40&lt;0,-M40,0)</f>
        <v>39884.118631103549</v>
      </c>
      <c r="N41" s="58">
        <f t="shared" ref="N41" ca="1" si="388">IF(N40&lt;0,-N40,0)</f>
        <v>18255.619858781483</v>
      </c>
      <c r="O41" s="58">
        <f t="shared" ref="O41" ca="1" si="389">IF(O40&lt;0,-O40,0)</f>
        <v>23501.416559243353</v>
      </c>
      <c r="P41" s="58">
        <f t="shared" ref="P41" ca="1" si="390">IF(P40&lt;0,-P40,0)</f>
        <v>28249.256262099425</v>
      </c>
      <c r="Q41" s="58">
        <f t="shared" ref="Q41" ca="1" si="391">IF(Q40&lt;0,-Q40,0)</f>
        <v>33021.540466789746</v>
      </c>
      <c r="R41" s="58">
        <f t="shared" ref="R41" ca="1" si="392">IF(R40&lt;0,-R40,0)</f>
        <v>38173.914147299314</v>
      </c>
      <c r="S41" s="58">
        <f t="shared" ref="S41" ca="1" si="393">IF(S40&lt;0,-S40,0)</f>
        <v>43074.626506973327</v>
      </c>
      <c r="T41" s="58">
        <f t="shared" ref="T41" ca="1" si="394">IF(T40&lt;0,-T40,0)</f>
        <v>46468.730993731093</v>
      </c>
      <c r="U41" s="58">
        <f t="shared" ref="U41" ca="1" si="395">IF(U40&lt;0,-U40,0)</f>
        <v>50052.635072105149</v>
      </c>
      <c r="V41" s="58">
        <f t="shared" ref="V41" ca="1" si="396">IF(V40&lt;0,-V40,0)</f>
        <v>53573.009779648266</v>
      </c>
      <c r="W41" s="58">
        <f t="shared" ref="W41" ca="1" si="397">IF(W40&lt;0,-W40,0)</f>
        <v>47211.335489551609</v>
      </c>
      <c r="X41" s="58">
        <f t="shared" ref="X41" ca="1" si="398">IF(X40&lt;0,-X40,0)</f>
        <v>31711.684595382467</v>
      </c>
      <c r="Y41" s="58">
        <f t="shared" ref="Y41" ca="1" si="399">IF(Y40&lt;0,-Y40,0)</f>
        <v>16223.906013948828</v>
      </c>
      <c r="Z41" s="58">
        <f t="shared" ref="Z41" ca="1" si="400">IF(Z40&lt;0,-Z40,0)</f>
        <v>0</v>
      </c>
      <c r="AA41" s="58">
        <f t="shared" ref="AA41" ca="1" si="401">IF(AA40&lt;0,-AA40,0)</f>
        <v>0</v>
      </c>
      <c r="AB41" s="58">
        <f t="shared" ref="AB41" ca="1" si="402">IF(AB40&lt;0,-AB40,0)</f>
        <v>0</v>
      </c>
      <c r="AC41" s="58">
        <f t="shared" ref="AC41" ca="1" si="403">IF(AC40&lt;0,-AC40,0)</f>
        <v>0</v>
      </c>
      <c r="AD41" s="58">
        <f t="shared" ref="AD41" ca="1" si="404">IF(AD40&lt;0,-AD40,0)</f>
        <v>0</v>
      </c>
      <c r="AE41" s="58">
        <f t="shared" ref="AE41" ca="1" si="405">IF(AE40&lt;0,-AE40,0)</f>
        <v>0</v>
      </c>
      <c r="AF41" s="58">
        <f t="shared" ref="AF41" ca="1" si="406">IF(AF40&lt;0,-AF40,0)</f>
        <v>0</v>
      </c>
      <c r="AG41" s="58">
        <f t="shared" ref="AG41" ca="1" si="407">IF(AG40&lt;0,-AG40,0)</f>
        <v>0</v>
      </c>
      <c r="AH41" s="58">
        <f t="shared" ref="AH41" ca="1" si="408">IF(AH40&lt;0,-AH40,0)</f>
        <v>0</v>
      </c>
      <c r="AI41" s="58">
        <f t="shared" ref="AI41" ca="1" si="409">IF(AI40&lt;0,-AI40,0)</f>
        <v>0</v>
      </c>
      <c r="AJ41" s="58">
        <f t="shared" ref="AJ41" ca="1" si="410">IF(AJ40&lt;0,-AJ40,0)</f>
        <v>17663.783911482082</v>
      </c>
      <c r="AK41" s="58">
        <f t="shared" ref="AK41" ca="1" si="411">IF(AK40&lt;0,-AK40,0)</f>
        <v>17832.407214478066</v>
      </c>
      <c r="AL41" s="58">
        <f t="shared" ref="AL41" ca="1" si="412">IF(AL40&lt;0,-AL40,0)</f>
        <v>17970.856360016915</v>
      </c>
      <c r="AM41" s="58">
        <f t="shared" ref="AM41" ca="1" si="413">IF(AM40&lt;0,-AM40,0)</f>
        <v>18174.968926923524</v>
      </c>
      <c r="AN41" s="58">
        <f t="shared" ref="AN41" ca="1" si="414">IF(AN40&lt;0,-AN40,0)</f>
        <v>18351.721893846698</v>
      </c>
      <c r="AO41" s="58">
        <f t="shared" ref="AO41" ca="1" si="415">IF(AO40&lt;0,-AO40,0)</f>
        <v>18496.415103599546</v>
      </c>
      <c r="AP41" s="58">
        <f t="shared" ref="AP41" ca="1" si="416">IF(AP40&lt;0,-AP40,0)</f>
        <v>18680.143188925809</v>
      </c>
      <c r="AQ41" s="58">
        <f t="shared" ref="AQ41" ca="1" si="417">IF(AQ40&lt;0,-AQ40,0)</f>
        <v>38656.76559966238</v>
      </c>
      <c r="AR41" s="58">
        <f t="shared" ref="AR41" ca="1" si="418">IF(AR40&lt;0,-AR40,0)</f>
        <v>38650.591883770961</v>
      </c>
      <c r="AS41" s="58">
        <f t="shared" ref="AS41" ca="1" si="419">IF(AS40&lt;0,-AS40,0)</f>
        <v>38608.972531316293</v>
      </c>
      <c r="AT41" s="58">
        <f t="shared" ref="AT41" ca="1" si="420">IF(AT40&lt;0,-AT40,0)</f>
        <v>38583.913542652721</v>
      </c>
      <c r="AU41" s="58">
        <f t="shared" ref="AU41" ca="1" si="421">IF(AU40&lt;0,-AU40,0)</f>
        <v>38527.568618233301</v>
      </c>
      <c r="AV41" s="58">
        <f t="shared" ref="AV41" ca="1" si="422">IF(AV40&lt;0,-AV40,0)</f>
        <v>38521.246612647476</v>
      </c>
      <c r="AW41" s="58">
        <f t="shared" ref="AW41" ca="1" si="423">IF(AW40&lt;0,-AW40,0)</f>
        <v>38510.285363213043</v>
      </c>
      <c r="AX41" s="58">
        <f t="shared" ref="AX41" ca="1" si="424">IF(AX40&lt;0,-AX40,0)</f>
        <v>38465.063654481244</v>
      </c>
      <c r="AY41" s="58">
        <f t="shared" ref="AY41" ca="1" si="425">IF(AY40&lt;0,-AY40,0)</f>
        <v>38462.322927664485</v>
      </c>
      <c r="AZ41" s="58">
        <f t="shared" ref="AZ41" ca="1" si="426">IF(AZ40&lt;0,-AZ40,0)</f>
        <v>38440.413007577328</v>
      </c>
      <c r="BA41" s="58">
        <f t="shared" ref="BA41" ca="1" si="427">IF(BA40&lt;0,-BA40,0)</f>
        <v>38439.010640916124</v>
      </c>
      <c r="BB41" s="58">
        <f t="shared" ref="BB41" ca="1" si="428">IF(BB40&lt;0,-BB40,0)</f>
        <v>38436.491591640195</v>
      </c>
      <c r="BC41" s="58">
        <f t="shared" ref="BC41" ca="1" si="429">IF(BC40&lt;0,-BC40,0)</f>
        <v>38389.460555421727</v>
      </c>
      <c r="BD41" s="58">
        <f t="shared" ref="BD41" ca="1" si="430">IF(BD40&lt;0,-BD40,0)</f>
        <v>38400.167017671003</v>
      </c>
      <c r="BE41" s="58">
        <f t="shared" ref="BE41" ca="1" si="431">IF(BE40&lt;0,-BE40,0)</f>
        <v>38371.451379334845</v>
      </c>
      <c r="BF41" s="58">
        <f t="shared" ref="BF41" ca="1" si="432">IF(BF40&lt;0,-BF40,0)</f>
        <v>38373.380692760635</v>
      </c>
      <c r="BG41" s="58">
        <f t="shared" ref="BG41" ca="1" si="433">IF(BG40&lt;0,-BG40,0)</f>
        <v>38364.522863880484</v>
      </c>
      <c r="BH41" s="58">
        <f t="shared" ref="BH41" ca="1" si="434">IF(BH40&lt;0,-BH40,0)</f>
        <v>38390.594518327358</v>
      </c>
      <c r="BI41" s="58">
        <f t="shared" ref="BI41" ca="1" si="435">IF(BI40&lt;0,-BI40,0)</f>
        <v>38415.38949998359</v>
      </c>
      <c r="BJ41" s="58">
        <f t="shared" ref="BJ41" ca="1" si="436">IF(BJ40&lt;0,-BJ40,0)</f>
        <v>38486.179248443339</v>
      </c>
      <c r="BK41" s="58">
        <f t="shared" ref="BK41" ca="1" si="437">IF(BK40&lt;0,-BK40,0)</f>
        <v>38551.597429956761</v>
      </c>
      <c r="BL41" s="58">
        <f t="shared" ref="BL41" ca="1" si="438">IF(BL40&lt;0,-BL40,0)</f>
        <v>38559.268548757304</v>
      </c>
      <c r="BM41" s="58">
        <f t="shared" ref="BM41" ca="1" si="439">IF(BM40&lt;0,-BM40,0)</f>
        <v>38620.933094544002</v>
      </c>
      <c r="BN41" s="58">
        <f t="shared" ref="BN41" ca="1" si="440">IF(BN40&lt;0,-BN40,0)</f>
        <v>38650.923275684079</v>
      </c>
      <c r="BO41" s="58">
        <f t="shared" ref="BO41" ca="1" si="441">IF(BO40&lt;0,-BO40,0)</f>
        <v>39248.579460109482</v>
      </c>
      <c r="BP41" s="58">
        <f t="shared" ref="BP41" ca="1" si="442">IF(BP40&lt;0,-BP40,0)</f>
        <v>39858.355461209081</v>
      </c>
      <c r="BQ41" s="58">
        <f t="shared" ref="BQ41" ca="1" si="443">IF(BQ40&lt;0,-BQ40,0)</f>
        <v>40415.633266826146</v>
      </c>
      <c r="BR41" s="58">
        <f t="shared" ref="BR41" ca="1" si="444">IF(BR40&lt;0,-BR40,0)</f>
        <v>40993.644330673444</v>
      </c>
      <c r="BS41" s="58">
        <f t="shared" ref="BS41" ca="1" si="445">IF(BS40&lt;0,-BS40,0)</f>
        <v>41585.344973682179</v>
      </c>
      <c r="BT41" s="58">
        <f t="shared" ref="BT41" ca="1" si="446">IF(BT40&lt;0,-BT40,0)</f>
        <v>42155.66171778251</v>
      </c>
      <c r="BU41" s="58">
        <f t="shared" ref="BU41" ca="1" si="447">IF(BU40&lt;0,-BU40,0)</f>
        <v>42666.082995124292</v>
      </c>
      <c r="BV41" s="58">
        <f t="shared" ref="BV41" ca="1" si="448">IF(BV40&lt;0,-BV40,0)</f>
        <v>43222.721680405521</v>
      </c>
      <c r="BW41" s="58">
        <f t="shared" ref="BW41" ca="1" si="449">IF(BW40&lt;0,-BW40,0)</f>
        <v>43760.434301214162</v>
      </c>
      <c r="BX41" s="58">
        <f t="shared" ref="BX41" ca="1" si="450">IF(BX40&lt;0,-BX40,0)</f>
        <v>44256.392669370049</v>
      </c>
      <c r="BY41" s="58">
        <f t="shared" ref="BY41" ca="1" si="451">IF(BY40&lt;0,-BY40,0)</f>
        <v>44768.361323257777</v>
      </c>
      <c r="BZ41" s="58">
        <f t="shared" ref="BZ41" ca="1" si="452">IF(BZ40&lt;0,-BZ40,0)</f>
        <v>45258.759373124194</v>
      </c>
      <c r="CA41" s="58">
        <f t="shared" ref="CA41" ca="1" si="453">IF(CA40&lt;0,-CA40,0)</f>
        <v>45775.042785236699</v>
      </c>
      <c r="CB41" s="58">
        <f t="shared" ref="CB41" ca="1" si="454">IF(CB40&lt;0,-CB40,0)</f>
        <v>46259.601658685657</v>
      </c>
      <c r="CC41" s="58">
        <f t="shared" ref="CC41" ca="1" si="455">IF(CC40&lt;0,-CC40,0)</f>
        <v>46678.224295885404</v>
      </c>
      <c r="CD41" s="58">
        <f t="shared" ref="CD41" ca="1" si="456">IF(CD40&lt;0,-CD40,0)</f>
        <v>47161.420790528573</v>
      </c>
      <c r="CE41" s="58">
        <f t="shared" ref="CE41" ca="1" si="457">IF(CE40&lt;0,-CE40,0)</f>
        <v>47600.684480538097</v>
      </c>
      <c r="CF41" s="58">
        <f t="shared" ref="CF41" ca="1" si="458">IF(CF40&lt;0,-CF40,0)</f>
        <v>48013.673915288557</v>
      </c>
      <c r="CG41" s="58">
        <f t="shared" ref="CG41" ca="1" si="459">IF(CG40&lt;0,-CG40,0)</f>
        <v>48466.516587181177</v>
      </c>
      <c r="CH41" s="58">
        <f t="shared" ref="CH41" ca="1" si="460">IF(CH40&lt;0,-CH40,0)</f>
        <v>48884.859197452039</v>
      </c>
      <c r="CI41" s="58">
        <f t="shared" ref="CI41" ca="1" si="461">IF(CI40&lt;0,-CI40,0)</f>
        <v>49256.771839919107</v>
      </c>
      <c r="CJ41" s="58">
        <f t="shared" ref="CJ41" ca="1" si="462">IF(CJ40&lt;0,-CJ40,0)</f>
        <v>49655.132157522268</v>
      </c>
      <c r="CK41" s="58">
        <f t="shared" ref="CK41" ca="1" si="463">IF(CK40&lt;0,-CK40,0)</f>
        <v>50049.627428384323</v>
      </c>
      <c r="CL41" s="58">
        <f t="shared" ref="CL41" ca="1" si="464">IF(CL40&lt;0,-CL40,0)</f>
        <v>50419.037021195792</v>
      </c>
      <c r="CM41" s="58">
        <f t="shared" ref="CM41" ca="1" si="465">IF(CM40&lt;0,-CM40,0)</f>
        <v>50809.496282911932</v>
      </c>
      <c r="CN41" s="58">
        <f t="shared" ref="CN41" ca="1" si="466">IF(CN40&lt;0,-CN40,0)</f>
        <v>51197.40688331351</v>
      </c>
      <c r="CO41" s="58">
        <f t="shared" ref="CO41" ca="1" si="467">IF(CO40&lt;0,-CO40,0)</f>
        <v>51548.122732698437</v>
      </c>
      <c r="CP41" s="58">
        <f t="shared" ref="CP41" ca="1" si="468">IF(CP40&lt;0,-CP40,0)</f>
        <v>51944.645717955267</v>
      </c>
      <c r="CQ41" s="58">
        <f t="shared" ref="CQ41" ca="1" si="469">IF(CQ40&lt;0,-CQ40,0)</f>
        <v>52313.529467258224</v>
      </c>
      <c r="CR41" s="58">
        <f t="shared" ref="CR41" ca="1" si="470">IF(CR40&lt;0,-CR40,0)</f>
        <v>52681.964827528951</v>
      </c>
      <c r="CS41" s="58">
        <f t="shared" ref="CS41" ca="1" si="471">IF(CS40&lt;0,-CS40,0)</f>
        <v>53070.224983360007</v>
      </c>
      <c r="CT41" s="58">
        <f t="shared" ref="CT41" ca="1" si="472">IF(CT40&lt;0,-CT40,0)</f>
        <v>53443.803072663024</v>
      </c>
      <c r="CU41" s="58">
        <f t="shared" ref="CU41" ca="1" si="473">IF(CU40&lt;0,-CU40,0)</f>
        <v>53828.998818611697</v>
      </c>
      <c r="CV41" s="58">
        <f t="shared" ref="CV41" ca="1" si="474">IF(CV40&lt;0,-CV40,0)</f>
        <v>54184.561156286465</v>
      </c>
      <c r="CW41" s="58">
        <f t="shared" ref="CW41" ca="1" si="475">IF(CW40&lt;0,-CW40,0)</f>
        <v>54520.497737007026</v>
      </c>
      <c r="CX41" s="58">
        <f t="shared" ref="CX41" ca="1" si="476">IF(CX40&lt;0,-CX40,0)</f>
        <v>54897.09943305864</v>
      </c>
      <c r="CY41" s="58">
        <f t="shared" ref="CY41" ca="1" si="477">IF(CY40&lt;0,-CY40,0)</f>
        <v>0</v>
      </c>
      <c r="CZ41" s="58">
        <f t="shared" ref="CZ41" ca="1" si="478">IF(CZ40&lt;0,-CZ40,0)</f>
        <v>0</v>
      </c>
      <c r="DA41" s="58">
        <f t="shared" ref="DA41" ca="1" si="479">IF(DA40&lt;0,-DA40,0)</f>
        <v>0</v>
      </c>
      <c r="DB41" s="58">
        <f t="shared" ref="DB41" ca="1" si="480">IF(DB40&lt;0,-DB40,0)</f>
        <v>0</v>
      </c>
      <c r="DC41" s="58">
        <f t="shared" ref="DC41" ca="1" si="481">IF(DC40&lt;0,-DC40,0)</f>
        <v>0</v>
      </c>
      <c r="DD41" s="58">
        <f t="shared" ref="DD41" ca="1" si="482">IF(DD40&lt;0,-DD40,0)</f>
        <v>0</v>
      </c>
      <c r="DE41" s="58">
        <f t="shared" ref="DE41" ca="1" si="483">IF(DE40&lt;0,-DE40,0)</f>
        <v>0</v>
      </c>
      <c r="DF41" s="58">
        <f t="shared" ref="DF41" ca="1" si="484">IF(DF40&lt;0,-DF40,0)</f>
        <v>0</v>
      </c>
      <c r="DG41" s="58">
        <f t="shared" ref="DG41" ca="1" si="485">IF(DG40&lt;0,-DG40,0)</f>
        <v>0</v>
      </c>
      <c r="DH41" s="58">
        <f t="shared" ref="DH41" ca="1" si="486">IF(DH40&lt;0,-DH40,0)</f>
        <v>0</v>
      </c>
      <c r="DI41" s="58">
        <f t="shared" ref="DI41" ca="1" si="487">IF(DI40&lt;0,-DI40,0)</f>
        <v>0</v>
      </c>
      <c r="DJ41" s="58">
        <f t="shared" ref="DJ41" ca="1" si="488">IF(DJ40&lt;0,-DJ40,0)</f>
        <v>0</v>
      </c>
      <c r="DK41" s="58">
        <f t="shared" ref="DK41" ca="1" si="489">IF(DK40&lt;0,-DK40,0)</f>
        <v>0</v>
      </c>
      <c r="DL41" s="58">
        <f t="shared" ref="DL41" ca="1" si="490">IF(DL40&lt;0,-DL40,0)</f>
        <v>0</v>
      </c>
      <c r="DM41" s="58">
        <f t="shared" ref="DM41" ca="1" si="491">IF(DM40&lt;0,-DM40,0)</f>
        <v>0</v>
      </c>
      <c r="DN41" s="58">
        <f t="shared" ref="DN41" ca="1" si="492">IF(DN40&lt;0,-DN40,0)</f>
        <v>0</v>
      </c>
      <c r="DO41" s="58">
        <f t="shared" ref="DO41" ca="1" si="493">IF(DO40&lt;0,-DO40,0)</f>
        <v>0</v>
      </c>
      <c r="DP41" s="58">
        <f t="shared" ref="DP41" ca="1" si="494">IF(DP40&lt;0,-DP40,0)</f>
        <v>0</v>
      </c>
      <c r="DQ41" s="58">
        <f t="shared" ref="DQ41" ca="1" si="495">IF(DQ40&lt;0,-DQ40,0)</f>
        <v>0</v>
      </c>
      <c r="DR41" s="58">
        <f t="shared" ref="DR41" ca="1" si="496">IF(DR40&lt;0,-DR40,0)</f>
        <v>0</v>
      </c>
      <c r="DS41" s="58">
        <f t="shared" ref="DS41" ca="1" si="497">IF(DS40&lt;0,-DS40,0)</f>
        <v>0</v>
      </c>
      <c r="DT41" s="58">
        <f t="shared" ref="DT41" ca="1" si="498">IF(DT40&lt;0,-DT40,0)</f>
        <v>0</v>
      </c>
      <c r="DU41" s="58">
        <f t="shared" ref="DU41" ca="1" si="499">IF(DU40&lt;0,-DU40,0)</f>
        <v>0</v>
      </c>
      <c r="DV41" s="58">
        <f t="shared" ref="DV41" ca="1" si="500">IF(DV40&lt;0,-DV40,0)</f>
        <v>0</v>
      </c>
    </row>
    <row r="42" spans="1:126" ht="15.75" customHeight="1" thickBot="1">
      <c r="A42" s="59"/>
      <c r="B42" s="65" t="s">
        <v>1473</v>
      </c>
      <c r="C42" s="1152"/>
      <c r="D42" s="1152"/>
      <c r="E42" s="1152">
        <f>E14-E41</f>
        <v>0</v>
      </c>
      <c r="F42" s="140">
        <f ca="1">F40-F41</f>
        <v>0</v>
      </c>
      <c r="G42" s="140">
        <f t="shared" ref="G42" ca="1" si="501">G40-G41</f>
        <v>0</v>
      </c>
      <c r="H42" s="140">
        <f t="shared" ref="H42" ca="1" si="502">H40-H41</f>
        <v>0</v>
      </c>
      <c r="I42" s="140">
        <f t="shared" ref="I42" ca="1" si="503">I40-I41</f>
        <v>0</v>
      </c>
      <c r="J42" s="140">
        <f t="shared" ref="J42" ca="1" si="504">J40-J41</f>
        <v>0</v>
      </c>
      <c r="K42" s="140">
        <f t="shared" ref="K42" ca="1" si="505">K40-K41</f>
        <v>-16734.478637993747</v>
      </c>
      <c r="L42" s="140">
        <f t="shared" ref="L42" ca="1" si="506">L40-L41</f>
        <v>-49228.832303659852</v>
      </c>
      <c r="M42" s="140">
        <f t="shared" ref="M42" ca="1" si="507">M40-M41</f>
        <v>-79768.237262207098</v>
      </c>
      <c r="N42" s="140">
        <f ca="1">N40+N41</f>
        <v>0</v>
      </c>
      <c r="O42" s="140">
        <f t="shared" ref="O42" ca="1" si="508">O40+O41</f>
        <v>0</v>
      </c>
      <c r="P42" s="140">
        <f t="shared" ref="P42" ca="1" si="509">P40+P41</f>
        <v>0</v>
      </c>
      <c r="Q42" s="140">
        <f t="shared" ref="Q42" ca="1" si="510">Q40+Q41</f>
        <v>0</v>
      </c>
      <c r="R42" s="140">
        <f t="shared" ref="R42" ca="1" si="511">R40+R41</f>
        <v>0</v>
      </c>
      <c r="S42" s="140">
        <f t="shared" ref="S42" ca="1" si="512">S40+S41</f>
        <v>0</v>
      </c>
      <c r="T42" s="140">
        <f t="shared" ref="T42" ca="1" si="513">T40+T41</f>
        <v>0</v>
      </c>
      <c r="U42" s="140">
        <f t="shared" ref="U42" ca="1" si="514">U40+U41</f>
        <v>0</v>
      </c>
      <c r="V42" s="140">
        <f t="shared" ref="V42" ca="1" si="515">V40+V41</f>
        <v>0</v>
      </c>
      <c r="W42" s="140">
        <f t="shared" ref="W42" ca="1" si="516">W40+W41</f>
        <v>0</v>
      </c>
      <c r="X42" s="140">
        <f t="shared" ref="X42" ca="1" si="517">X40+X41</f>
        <v>0</v>
      </c>
      <c r="Y42" s="140">
        <f t="shared" ref="Y42" ca="1" si="518">Y40+Y41</f>
        <v>0</v>
      </c>
      <c r="Z42" s="140">
        <f t="shared" ref="Z42" ca="1" si="519">Z40+Z41</f>
        <v>12684.260753095208</v>
      </c>
      <c r="AA42" s="140">
        <f t="shared" ref="AA42" ca="1" si="520">AA40+AA41</f>
        <v>28116.392666137894</v>
      </c>
      <c r="AB42" s="140">
        <f t="shared" ref="AB42" ca="1" si="521">AB40+AB41</f>
        <v>43478.789134588325</v>
      </c>
      <c r="AC42" s="140">
        <f t="shared" ref="AC42" ca="1" si="522">AC40+AC41</f>
        <v>58866.433732719175</v>
      </c>
      <c r="AD42" s="140">
        <f t="shared" ref="AD42" ca="1" si="523">AD40+AD41</f>
        <v>89015.879281356989</v>
      </c>
      <c r="AE42" s="140">
        <f t="shared" ref="AE42" ca="1" si="524">AE40+AE41</f>
        <v>81941.243394463221</v>
      </c>
      <c r="AF42" s="140">
        <f t="shared" ref="AF42" ca="1" si="525">AF40+AF41</f>
        <v>81940.543792093638</v>
      </c>
      <c r="AG42" s="140">
        <f t="shared" ref="AG42" ca="1" si="526">AG40+AG41</f>
        <v>81960.924927193904</v>
      </c>
      <c r="AH42" s="140">
        <f t="shared" ref="AH42" ca="1" si="527">AH40+AH41</f>
        <v>81962.925494231706</v>
      </c>
      <c r="AI42" s="140">
        <f t="shared" ref="AI42" ca="1" si="528">AI40+AI41</f>
        <v>81965.966108579712</v>
      </c>
      <c r="AJ42" s="140">
        <f t="shared" ref="AJ42" ca="1" si="529">AJ40+AJ41</f>
        <v>0</v>
      </c>
      <c r="AK42" s="140">
        <f t="shared" ref="AK42" ca="1" si="530">AK40+AK41</f>
        <v>0</v>
      </c>
      <c r="AL42" s="140">
        <f t="shared" ref="AL42" ca="1" si="531">AL40+AL41</f>
        <v>0</v>
      </c>
      <c r="AM42" s="140">
        <f t="shared" ref="AM42" ca="1" si="532">AM40+AM41</f>
        <v>0</v>
      </c>
      <c r="AN42" s="140">
        <f t="shared" ref="AN42" ca="1" si="533">AN40+AN41</f>
        <v>0</v>
      </c>
      <c r="AO42" s="140">
        <f t="shared" ref="AO42" ca="1" si="534">AO40+AO41</f>
        <v>0</v>
      </c>
      <c r="AP42" s="140">
        <f t="shared" ref="AP42" ca="1" si="535">AP40+AP41</f>
        <v>0</v>
      </c>
      <c r="AQ42" s="140">
        <f t="shared" ref="AQ42" ca="1" si="536">AQ40+AQ41</f>
        <v>0</v>
      </c>
      <c r="AR42" s="140">
        <f t="shared" ref="AR42" ca="1" si="537">AR40+AR41</f>
        <v>0</v>
      </c>
      <c r="AS42" s="140">
        <f t="shared" ref="AS42" ca="1" si="538">AS40+AS41</f>
        <v>0</v>
      </c>
      <c r="AT42" s="140">
        <f t="shared" ref="AT42" ca="1" si="539">AT40+AT41</f>
        <v>0</v>
      </c>
      <c r="AU42" s="140">
        <f t="shared" ref="AU42" ca="1" si="540">AU40+AU41</f>
        <v>0</v>
      </c>
      <c r="AV42" s="140">
        <f t="shared" ref="AV42" ca="1" si="541">AV40+AV41</f>
        <v>0</v>
      </c>
      <c r="AW42" s="140">
        <f t="shared" ref="AW42" ca="1" si="542">AW40+AW41</f>
        <v>0</v>
      </c>
      <c r="AX42" s="140">
        <f t="shared" ref="AX42" ca="1" si="543">AX40+AX41</f>
        <v>0</v>
      </c>
      <c r="AY42" s="140">
        <f t="shared" ref="AY42" ca="1" si="544">AY40+AY41</f>
        <v>0</v>
      </c>
      <c r="AZ42" s="140">
        <f t="shared" ref="AZ42" ca="1" si="545">AZ40+AZ41</f>
        <v>0</v>
      </c>
      <c r="BA42" s="140">
        <f t="shared" ref="BA42" ca="1" si="546">BA40+BA41</f>
        <v>0</v>
      </c>
      <c r="BB42" s="140">
        <f t="shared" ref="BB42" ca="1" si="547">BB40+BB41</f>
        <v>0</v>
      </c>
      <c r="BC42" s="140">
        <f t="shared" ref="BC42" ca="1" si="548">BC40+BC41</f>
        <v>0</v>
      </c>
      <c r="BD42" s="140">
        <f t="shared" ref="BD42" ca="1" si="549">BD40+BD41</f>
        <v>0</v>
      </c>
      <c r="BE42" s="140">
        <f t="shared" ref="BE42" ca="1" si="550">BE40+BE41</f>
        <v>0</v>
      </c>
      <c r="BF42" s="140">
        <f t="shared" ref="BF42" ca="1" si="551">BF40+BF41</f>
        <v>0</v>
      </c>
      <c r="BG42" s="140">
        <f t="shared" ref="BG42" ca="1" si="552">BG40+BG41</f>
        <v>0</v>
      </c>
      <c r="BH42" s="140">
        <f t="shared" ref="BH42" ca="1" si="553">BH40+BH41</f>
        <v>0</v>
      </c>
      <c r="BI42" s="140">
        <f t="shared" ref="BI42" ca="1" si="554">BI40+BI41</f>
        <v>0</v>
      </c>
      <c r="BJ42" s="140">
        <f t="shared" ref="BJ42" ca="1" si="555">BJ40+BJ41</f>
        <v>0</v>
      </c>
      <c r="BK42" s="140">
        <f t="shared" ref="BK42" ca="1" si="556">BK40+BK41</f>
        <v>0</v>
      </c>
      <c r="BL42" s="140">
        <f t="shared" ref="BL42" ca="1" si="557">BL40+BL41</f>
        <v>0</v>
      </c>
      <c r="BM42" s="140">
        <f t="shared" ref="BM42" ca="1" si="558">BM40+BM41</f>
        <v>0</v>
      </c>
      <c r="BN42" s="140">
        <f t="shared" ref="BN42" ca="1" si="559">BN40+BN41</f>
        <v>0</v>
      </c>
      <c r="BO42" s="140">
        <f t="shared" ref="BO42" ca="1" si="560">BO40+BO41</f>
        <v>0</v>
      </c>
      <c r="BP42" s="140">
        <f t="shared" ref="BP42" ca="1" si="561">BP40+BP41</f>
        <v>0</v>
      </c>
      <c r="BQ42" s="140">
        <f t="shared" ref="BQ42" ca="1" si="562">BQ40+BQ41</f>
        <v>0</v>
      </c>
      <c r="BR42" s="140">
        <f t="shared" ref="BR42" ca="1" si="563">BR40+BR41</f>
        <v>0</v>
      </c>
      <c r="BS42" s="140">
        <f t="shared" ref="BS42" ca="1" si="564">BS40+BS41</f>
        <v>0</v>
      </c>
      <c r="BT42" s="140">
        <f t="shared" ref="BT42" ca="1" si="565">BT40+BT41</f>
        <v>0</v>
      </c>
      <c r="BU42" s="140">
        <f t="shared" ref="BU42" ca="1" si="566">BU40+BU41</f>
        <v>0</v>
      </c>
      <c r="BV42" s="140">
        <f t="shared" ref="BV42" ca="1" si="567">BV40+BV41</f>
        <v>0</v>
      </c>
      <c r="BW42" s="140">
        <f t="shared" ref="BW42" ca="1" si="568">BW40+BW41</f>
        <v>0</v>
      </c>
      <c r="BX42" s="140">
        <f t="shared" ref="BX42" ca="1" si="569">BX40+BX41</f>
        <v>0</v>
      </c>
      <c r="BY42" s="140">
        <f t="shared" ref="BY42" ca="1" si="570">BY40+BY41</f>
        <v>0</v>
      </c>
      <c r="BZ42" s="140">
        <f t="shared" ref="BZ42" ca="1" si="571">BZ40+BZ41</f>
        <v>0</v>
      </c>
      <c r="CA42" s="140">
        <f t="shared" ref="CA42" ca="1" si="572">CA40+CA41</f>
        <v>0</v>
      </c>
      <c r="CB42" s="140">
        <f t="shared" ref="CB42" ca="1" si="573">CB40+CB41</f>
        <v>0</v>
      </c>
      <c r="CC42" s="140">
        <f t="shared" ref="CC42" ca="1" si="574">CC40+CC41</f>
        <v>0</v>
      </c>
      <c r="CD42" s="140">
        <f t="shared" ref="CD42" ca="1" si="575">CD40+CD41</f>
        <v>0</v>
      </c>
      <c r="CE42" s="140">
        <f t="shared" ref="CE42" ca="1" si="576">CE40+CE41</f>
        <v>0</v>
      </c>
      <c r="CF42" s="140">
        <f t="shared" ref="CF42" ca="1" si="577">CF40+CF41</f>
        <v>0</v>
      </c>
      <c r="CG42" s="140">
        <f t="shared" ref="CG42" ca="1" si="578">CG40+CG41</f>
        <v>0</v>
      </c>
      <c r="CH42" s="140">
        <f t="shared" ref="CH42" ca="1" si="579">CH40+CH41</f>
        <v>0</v>
      </c>
      <c r="CI42" s="140">
        <f t="shared" ref="CI42" ca="1" si="580">CI40+CI41</f>
        <v>0</v>
      </c>
      <c r="CJ42" s="140">
        <f t="shared" ref="CJ42" ca="1" si="581">CJ40+CJ41</f>
        <v>0</v>
      </c>
      <c r="CK42" s="140">
        <f t="shared" ref="CK42" ca="1" si="582">CK40+CK41</f>
        <v>0</v>
      </c>
      <c r="CL42" s="140">
        <f t="shared" ref="CL42" ca="1" si="583">CL40+CL41</f>
        <v>0</v>
      </c>
      <c r="CM42" s="140">
        <f t="shared" ref="CM42" ca="1" si="584">CM40+CM41</f>
        <v>0</v>
      </c>
      <c r="CN42" s="140">
        <f t="shared" ref="CN42" ca="1" si="585">CN40+CN41</f>
        <v>0</v>
      </c>
      <c r="CO42" s="140">
        <f t="shared" ref="CO42" ca="1" si="586">CO40+CO41</f>
        <v>0</v>
      </c>
      <c r="CP42" s="140">
        <f t="shared" ref="CP42" ca="1" si="587">CP40+CP41</f>
        <v>0</v>
      </c>
      <c r="CQ42" s="140">
        <f t="shared" ref="CQ42" ca="1" si="588">CQ40+CQ41</f>
        <v>0</v>
      </c>
      <c r="CR42" s="140">
        <f t="shared" ref="CR42" ca="1" si="589">CR40+CR41</f>
        <v>0</v>
      </c>
      <c r="CS42" s="140">
        <f t="shared" ref="CS42" ca="1" si="590">CS40+CS41</f>
        <v>0</v>
      </c>
      <c r="CT42" s="140">
        <f t="shared" ref="CT42" ca="1" si="591">CT40+CT41</f>
        <v>0</v>
      </c>
      <c r="CU42" s="140">
        <f t="shared" ref="CU42" ca="1" si="592">CU40+CU41</f>
        <v>0</v>
      </c>
      <c r="CV42" s="140">
        <f t="shared" ref="CV42" ca="1" si="593">CV40+CV41</f>
        <v>0</v>
      </c>
      <c r="CW42" s="140">
        <f t="shared" ref="CW42" ca="1" si="594">CW40+CW41</f>
        <v>0</v>
      </c>
      <c r="CX42" s="140">
        <f t="shared" ref="CX42" ca="1" si="595">CX40+CX41</f>
        <v>0</v>
      </c>
      <c r="CY42" s="140">
        <f t="shared" ref="CY42" ca="1" si="596">CY40+CY41</f>
        <v>162113.97763701499</v>
      </c>
      <c r="CZ42" s="140">
        <f t="shared" ref="CZ42" ca="1" si="597">CZ40+CZ41</f>
        <v>161937.76235923718</v>
      </c>
      <c r="DA42" s="140">
        <f t="shared" ref="DA42" ca="1" si="598">DA40+DA41</f>
        <v>161761.54708145943</v>
      </c>
      <c r="DB42" s="140">
        <f t="shared" ref="DB42" ca="1" si="599">DB40+DB41</f>
        <v>161585.33180368162</v>
      </c>
      <c r="DC42" s="140">
        <f t="shared" ref="DC42" ca="1" si="600">DC40+DC41</f>
        <v>161409.11652590384</v>
      </c>
      <c r="DD42" s="140">
        <f t="shared" ref="DD42" ca="1" si="601">DD40+DD41</f>
        <v>161232.90124812606</v>
      </c>
      <c r="DE42" s="140">
        <f t="shared" ref="DE42" ca="1" si="602">DE40+DE41</f>
        <v>161056.68597034831</v>
      </c>
      <c r="DF42" s="140">
        <f t="shared" ref="DF42" ca="1" si="603">DF40+DF41</f>
        <v>160880.4706925705</v>
      </c>
      <c r="DG42" s="140">
        <f t="shared" ref="DG42" ca="1" si="604">DG40+DG41</f>
        <v>160704.25541479274</v>
      </c>
      <c r="DH42" s="140">
        <f t="shared" ref="DH42" ca="1" si="605">DH40+DH41</f>
        <v>160528.04013701496</v>
      </c>
      <c r="DI42" s="140">
        <f t="shared" ref="DI42" ca="1" si="606">DI40+DI41</f>
        <v>160351.82485923718</v>
      </c>
      <c r="DJ42" s="140">
        <f t="shared" ref="DJ42" ca="1" si="607">DJ40+DJ41</f>
        <v>160175.6095814594</v>
      </c>
      <c r="DK42" s="140">
        <f t="shared" ref="DK42" ca="1" si="608">DK40+DK41</f>
        <v>159999.39430368162</v>
      </c>
      <c r="DL42" s="140">
        <f t="shared" ref="DL42" ca="1" si="609">DL40+DL41</f>
        <v>159823.17902590384</v>
      </c>
      <c r="DM42" s="140">
        <f t="shared" ref="DM42" ca="1" si="610">DM40+DM41</f>
        <v>159646.96374812606</v>
      </c>
      <c r="DN42" s="140">
        <f t="shared" ref="DN42" ca="1" si="611">DN40+DN41</f>
        <v>159470.74847034825</v>
      </c>
      <c r="DO42" s="140">
        <f t="shared" ref="DO42" ca="1" si="612">DO40+DO41</f>
        <v>159294.5331925705</v>
      </c>
      <c r="DP42" s="140">
        <f t="shared" ref="DP42" ca="1" si="613">DP40+DP41</f>
        <v>159118.31791479274</v>
      </c>
      <c r="DQ42" s="140">
        <f t="shared" ref="DQ42" ca="1" si="614">DQ40+DQ41</f>
        <v>158942.10263701496</v>
      </c>
      <c r="DR42" s="140">
        <f t="shared" ref="DR42" ca="1" si="615">DR40+DR41</f>
        <v>158765.88735923718</v>
      </c>
      <c r="DS42" s="140">
        <f t="shared" ref="DS42" ca="1" si="616">DS40+DS41</f>
        <v>158589.6720814594</v>
      </c>
      <c r="DT42" s="140">
        <f t="shared" ref="DT42" ca="1" si="617">DT40+DT41</f>
        <v>158413.45680368162</v>
      </c>
      <c r="DU42" s="140">
        <f t="shared" ref="DU42" ca="1" si="618">DU40+DU41</f>
        <v>158237.24152590381</v>
      </c>
      <c r="DV42" s="140">
        <f t="shared" ref="DV42" ca="1" si="619">DV40+DV41</f>
        <v>158061.02624812606</v>
      </c>
    </row>
    <row r="43" spans="1:126" ht="15.75" customHeight="1" thickTop="1">
      <c r="A43" s="59"/>
      <c r="B43" s="66"/>
      <c r="C43" s="66"/>
      <c r="D43" s="66"/>
      <c r="E43" s="66"/>
      <c r="F43" s="61"/>
      <c r="G43" s="61"/>
      <c r="H43" s="61"/>
      <c r="I43" s="61"/>
      <c r="J43" s="61"/>
      <c r="K43" s="61"/>
      <c r="L43" s="61"/>
      <c r="M43" s="61"/>
      <c r="N43" s="61"/>
      <c r="O43" s="61"/>
      <c r="P43" s="61"/>
      <c r="Q43" s="61"/>
      <c r="R43" s="61"/>
      <c r="S43" s="61"/>
      <c r="T43" s="61"/>
      <c r="U43" s="61"/>
      <c r="V43" s="61"/>
      <c r="W43" s="61"/>
      <c r="X43" s="61"/>
      <c r="Y43" s="61"/>
      <c r="Z43" s="61"/>
      <c r="AA43" s="61"/>
      <c r="AB43" s="61"/>
      <c r="AC43" s="61"/>
      <c r="AD43" s="61"/>
      <c r="AE43" s="61"/>
      <c r="AF43" s="61"/>
      <c r="AG43" s="61"/>
      <c r="AH43" s="61"/>
      <c r="AI43" s="61"/>
      <c r="AJ43" s="61"/>
      <c r="AK43" s="61"/>
      <c r="AL43" s="61"/>
      <c r="AM43" s="61"/>
      <c r="AN43" s="61"/>
      <c r="AO43" s="61"/>
      <c r="AP43" s="61"/>
      <c r="AQ43" s="61"/>
      <c r="AR43" s="61"/>
      <c r="AS43" s="61"/>
      <c r="AT43" s="61"/>
      <c r="AU43" s="61"/>
      <c r="AV43" s="61"/>
      <c r="AW43" s="61"/>
      <c r="AX43" s="61"/>
      <c r="AY43" s="61"/>
      <c r="AZ43" s="61"/>
      <c r="BA43" s="61"/>
      <c r="BB43" s="61"/>
      <c r="BC43" s="61"/>
      <c r="BD43" s="61"/>
      <c r="BE43" s="61"/>
      <c r="BF43" s="61"/>
      <c r="BG43" s="61"/>
      <c r="BH43" s="61"/>
      <c r="BI43" s="61"/>
      <c r="BJ43" s="61"/>
      <c r="BK43" s="61"/>
      <c r="BL43" s="61"/>
      <c r="BM43" s="61"/>
      <c r="BN43" s="61"/>
      <c r="BO43" s="61"/>
      <c r="BP43" s="61"/>
      <c r="BQ43" s="61"/>
      <c r="BR43" s="61"/>
      <c r="BS43" s="61"/>
      <c r="BT43" s="61"/>
      <c r="BU43" s="61"/>
      <c r="BV43" s="61"/>
      <c r="BW43" s="61"/>
      <c r="BX43" s="61"/>
      <c r="BY43" s="61"/>
      <c r="BZ43" s="61"/>
      <c r="CA43" s="61"/>
      <c r="CB43" s="61"/>
      <c r="CC43" s="61"/>
      <c r="CD43" s="61"/>
      <c r="CE43" s="61"/>
      <c r="CF43" s="61"/>
      <c r="CG43" s="61"/>
      <c r="CH43" s="61"/>
      <c r="CI43" s="61"/>
      <c r="CJ43" s="61"/>
      <c r="CK43" s="61"/>
      <c r="CL43" s="61"/>
      <c r="CM43" s="61"/>
      <c r="CN43" s="61"/>
      <c r="CO43" s="61"/>
      <c r="CP43" s="61"/>
      <c r="CQ43" s="61"/>
      <c r="CR43" s="61"/>
      <c r="CS43" s="61"/>
      <c r="CT43" s="61"/>
      <c r="CU43" s="61"/>
      <c r="CV43" s="61"/>
      <c r="CW43" s="61"/>
      <c r="CX43" s="61"/>
      <c r="CY43" s="61"/>
      <c r="CZ43" s="61"/>
      <c r="DA43" s="61"/>
      <c r="DB43" s="61"/>
      <c r="DC43" s="61"/>
      <c r="DD43" s="61"/>
      <c r="DE43" s="61"/>
      <c r="DF43" s="61"/>
      <c r="DG43" s="61"/>
      <c r="DH43" s="61"/>
      <c r="DI43" s="61"/>
      <c r="DJ43" s="61"/>
      <c r="DK43" s="61"/>
      <c r="DL43" s="61"/>
      <c r="DM43" s="61"/>
      <c r="DN43" s="61"/>
      <c r="DO43" s="61"/>
      <c r="DP43" s="61"/>
      <c r="DQ43" s="61"/>
      <c r="DR43" s="61"/>
      <c r="DS43" s="61"/>
      <c r="DT43" s="61"/>
      <c r="DU43" s="61"/>
      <c r="DV43" s="61"/>
    </row>
    <row r="44" spans="1:126" ht="15.75" customHeight="1">
      <c r="A44" s="49"/>
      <c r="B44" s="123" t="s">
        <v>75</v>
      </c>
      <c r="C44" s="531"/>
      <c r="D44" s="531"/>
      <c r="E44" s="531"/>
      <c r="F44" s="124"/>
      <c r="G44" s="124"/>
      <c r="H44" s="124"/>
      <c r="I44" s="124"/>
      <c r="J44" s="124"/>
      <c r="K44" s="124"/>
      <c r="L44" s="124"/>
      <c r="M44" s="124"/>
      <c r="N44" s="124"/>
      <c r="O44" s="124"/>
      <c r="P44" s="124"/>
      <c r="Q44" s="124"/>
      <c r="R44" s="124"/>
      <c r="S44" s="124"/>
      <c r="T44" s="124"/>
      <c r="U44" s="124"/>
      <c r="V44" s="124"/>
      <c r="W44" s="124"/>
      <c r="X44" s="124"/>
      <c r="Y44" s="124"/>
      <c r="Z44" s="124"/>
      <c r="AA44" s="124"/>
      <c r="AB44" s="124"/>
      <c r="AC44" s="124"/>
      <c r="AD44" s="124"/>
      <c r="AE44" s="124"/>
      <c r="AF44" s="124"/>
      <c r="AG44" s="124"/>
      <c r="AH44" s="124"/>
      <c r="AI44" s="124"/>
      <c r="AJ44" s="124"/>
      <c r="AK44" s="124"/>
      <c r="AL44" s="124"/>
      <c r="AM44" s="124"/>
      <c r="AN44" s="124"/>
      <c r="AO44" s="124"/>
      <c r="AP44" s="124"/>
      <c r="AQ44" s="124"/>
      <c r="AR44" s="124"/>
      <c r="AS44" s="124"/>
      <c r="AT44" s="124"/>
      <c r="AU44" s="124"/>
      <c r="AV44" s="124"/>
      <c r="AW44" s="124"/>
      <c r="AX44" s="124"/>
      <c r="AY44" s="124"/>
      <c r="AZ44" s="124"/>
      <c r="BA44" s="124"/>
      <c r="BB44" s="124"/>
      <c r="BC44" s="124"/>
      <c r="BD44" s="124"/>
      <c r="BE44" s="124"/>
      <c r="BF44" s="124"/>
      <c r="BG44" s="124"/>
      <c r="BH44" s="124"/>
      <c r="BI44" s="124"/>
      <c r="BJ44" s="124"/>
      <c r="BK44" s="124"/>
      <c r="BL44" s="124"/>
      <c r="BM44" s="124"/>
      <c r="BN44" s="124"/>
      <c r="BO44" s="124"/>
      <c r="BP44" s="124"/>
      <c r="BQ44" s="124"/>
      <c r="BR44" s="124"/>
      <c r="BS44" s="124"/>
      <c r="BT44" s="124"/>
      <c r="BU44" s="124"/>
      <c r="BV44" s="124"/>
      <c r="BW44" s="124"/>
      <c r="BX44" s="124"/>
      <c r="BY44" s="124"/>
      <c r="BZ44" s="124"/>
      <c r="CA44" s="124"/>
      <c r="CB44" s="124"/>
      <c r="CC44" s="124"/>
      <c r="CD44" s="124"/>
      <c r="CE44" s="124"/>
      <c r="CF44" s="124"/>
      <c r="CG44" s="124"/>
      <c r="CH44" s="124"/>
      <c r="CI44" s="124"/>
      <c r="CJ44" s="124"/>
      <c r="CK44" s="124"/>
      <c r="CL44" s="124"/>
      <c r="CM44" s="124"/>
      <c r="CN44" s="124"/>
      <c r="CO44" s="124"/>
      <c r="CP44" s="124"/>
      <c r="CQ44" s="124"/>
      <c r="CR44" s="124"/>
      <c r="CS44" s="124"/>
      <c r="CT44" s="124"/>
      <c r="CU44" s="124"/>
      <c r="CV44" s="124"/>
      <c r="CW44" s="124"/>
      <c r="CX44" s="124"/>
      <c r="CY44" s="124"/>
      <c r="CZ44" s="124"/>
      <c r="DA44" s="124"/>
      <c r="DB44" s="124"/>
      <c r="DC44" s="124"/>
      <c r="DD44" s="124"/>
      <c r="DE44" s="124"/>
      <c r="DF44" s="124"/>
      <c r="DG44" s="124"/>
      <c r="DH44" s="124"/>
      <c r="DI44" s="124"/>
      <c r="DJ44" s="124"/>
      <c r="DK44" s="124"/>
      <c r="DL44" s="124"/>
      <c r="DM44" s="124"/>
      <c r="DN44" s="124"/>
      <c r="DO44" s="124"/>
      <c r="DP44" s="124"/>
      <c r="DQ44" s="124"/>
      <c r="DR44" s="124"/>
      <c r="DS44" s="124"/>
      <c r="DT44" s="124"/>
      <c r="DU44" s="124"/>
      <c r="DV44" s="124"/>
    </row>
    <row r="45" spans="1:126" ht="15.75" customHeight="1">
      <c r="A45" s="49"/>
      <c r="B45" s="121" t="s">
        <v>494</v>
      </c>
      <c r="C45" s="1153"/>
      <c r="D45" s="1153"/>
      <c r="E45" s="1153"/>
      <c r="F45" s="122">
        <f>F$3</f>
        <v>0</v>
      </c>
      <c r="G45" s="122">
        <f t="shared" ref="G45:BR45" si="620">G$3</f>
        <v>1</v>
      </c>
      <c r="H45" s="122">
        <f t="shared" si="620"/>
        <v>2</v>
      </c>
      <c r="I45" s="122">
        <f t="shared" si="620"/>
        <v>3</v>
      </c>
      <c r="J45" s="122">
        <f t="shared" si="620"/>
        <v>4</v>
      </c>
      <c r="K45" s="122">
        <f t="shared" si="620"/>
        <v>5</v>
      </c>
      <c r="L45" s="122">
        <f t="shared" si="620"/>
        <v>6</v>
      </c>
      <c r="M45" s="122">
        <f t="shared" si="620"/>
        <v>7</v>
      </c>
      <c r="N45" s="122">
        <f t="shared" si="620"/>
        <v>8</v>
      </c>
      <c r="O45" s="122">
        <f t="shared" si="620"/>
        <v>9</v>
      </c>
      <c r="P45" s="122">
        <f t="shared" si="620"/>
        <v>10</v>
      </c>
      <c r="Q45" s="122">
        <f t="shared" si="620"/>
        <v>11</v>
      </c>
      <c r="R45" s="122">
        <f t="shared" si="620"/>
        <v>12</v>
      </c>
      <c r="S45" s="122">
        <f t="shared" si="620"/>
        <v>13</v>
      </c>
      <c r="T45" s="122">
        <f t="shared" si="620"/>
        <v>14</v>
      </c>
      <c r="U45" s="122">
        <f t="shared" si="620"/>
        <v>15</v>
      </c>
      <c r="V45" s="122">
        <f t="shared" si="620"/>
        <v>16</v>
      </c>
      <c r="W45" s="122">
        <f t="shared" si="620"/>
        <v>17</v>
      </c>
      <c r="X45" s="122">
        <f t="shared" si="620"/>
        <v>18</v>
      </c>
      <c r="Y45" s="122">
        <f t="shared" si="620"/>
        <v>19</v>
      </c>
      <c r="Z45" s="122">
        <f t="shared" si="620"/>
        <v>20</v>
      </c>
      <c r="AA45" s="122">
        <f t="shared" si="620"/>
        <v>21</v>
      </c>
      <c r="AB45" s="122">
        <f t="shared" si="620"/>
        <v>22</v>
      </c>
      <c r="AC45" s="122">
        <f t="shared" si="620"/>
        <v>23</v>
      </c>
      <c r="AD45" s="122">
        <f t="shared" si="620"/>
        <v>24</v>
      </c>
      <c r="AE45" s="122">
        <f t="shared" si="620"/>
        <v>25</v>
      </c>
      <c r="AF45" s="122">
        <f t="shared" si="620"/>
        <v>26</v>
      </c>
      <c r="AG45" s="122">
        <f t="shared" si="620"/>
        <v>27</v>
      </c>
      <c r="AH45" s="122">
        <f t="shared" si="620"/>
        <v>28</v>
      </c>
      <c r="AI45" s="122">
        <f t="shared" si="620"/>
        <v>29</v>
      </c>
      <c r="AJ45" s="122">
        <f t="shared" si="620"/>
        <v>30</v>
      </c>
      <c r="AK45" s="122">
        <f t="shared" si="620"/>
        <v>31</v>
      </c>
      <c r="AL45" s="122">
        <f t="shared" si="620"/>
        <v>32</v>
      </c>
      <c r="AM45" s="122">
        <f t="shared" si="620"/>
        <v>33</v>
      </c>
      <c r="AN45" s="122">
        <f t="shared" si="620"/>
        <v>34</v>
      </c>
      <c r="AO45" s="122">
        <f t="shared" si="620"/>
        <v>35</v>
      </c>
      <c r="AP45" s="122">
        <f t="shared" si="620"/>
        <v>36</v>
      </c>
      <c r="AQ45" s="122">
        <f t="shared" si="620"/>
        <v>37</v>
      </c>
      <c r="AR45" s="122">
        <f t="shared" si="620"/>
        <v>38</v>
      </c>
      <c r="AS45" s="122">
        <f t="shared" si="620"/>
        <v>39</v>
      </c>
      <c r="AT45" s="122">
        <f t="shared" si="620"/>
        <v>40</v>
      </c>
      <c r="AU45" s="122">
        <f t="shared" si="620"/>
        <v>41</v>
      </c>
      <c r="AV45" s="122">
        <f t="shared" si="620"/>
        <v>42</v>
      </c>
      <c r="AW45" s="122">
        <f t="shared" si="620"/>
        <v>43</v>
      </c>
      <c r="AX45" s="122">
        <f t="shared" si="620"/>
        <v>44</v>
      </c>
      <c r="AY45" s="122">
        <f t="shared" si="620"/>
        <v>45</v>
      </c>
      <c r="AZ45" s="122">
        <f t="shared" si="620"/>
        <v>46</v>
      </c>
      <c r="BA45" s="122">
        <f t="shared" si="620"/>
        <v>47</v>
      </c>
      <c r="BB45" s="122">
        <f t="shared" si="620"/>
        <v>48</v>
      </c>
      <c r="BC45" s="122">
        <f t="shared" si="620"/>
        <v>49</v>
      </c>
      <c r="BD45" s="122">
        <f t="shared" si="620"/>
        <v>50</v>
      </c>
      <c r="BE45" s="122">
        <f t="shared" si="620"/>
        <v>51</v>
      </c>
      <c r="BF45" s="122">
        <f t="shared" si="620"/>
        <v>52</v>
      </c>
      <c r="BG45" s="122">
        <f t="shared" si="620"/>
        <v>53</v>
      </c>
      <c r="BH45" s="122">
        <f t="shared" si="620"/>
        <v>54</v>
      </c>
      <c r="BI45" s="122">
        <f t="shared" si="620"/>
        <v>55</v>
      </c>
      <c r="BJ45" s="122">
        <f t="shared" si="620"/>
        <v>56</v>
      </c>
      <c r="BK45" s="122">
        <f t="shared" si="620"/>
        <v>57</v>
      </c>
      <c r="BL45" s="122">
        <f t="shared" si="620"/>
        <v>58</v>
      </c>
      <c r="BM45" s="122">
        <f t="shared" si="620"/>
        <v>59</v>
      </c>
      <c r="BN45" s="122">
        <f t="shared" si="620"/>
        <v>60</v>
      </c>
      <c r="BO45" s="122">
        <f t="shared" si="620"/>
        <v>61</v>
      </c>
      <c r="BP45" s="122">
        <f t="shared" si="620"/>
        <v>62</v>
      </c>
      <c r="BQ45" s="122">
        <f t="shared" si="620"/>
        <v>63</v>
      </c>
      <c r="BR45" s="122">
        <f t="shared" si="620"/>
        <v>64</v>
      </c>
      <c r="BS45" s="122">
        <f t="shared" ref="BS45:DV45" si="621">BS$3</f>
        <v>65</v>
      </c>
      <c r="BT45" s="122">
        <f t="shared" si="621"/>
        <v>66</v>
      </c>
      <c r="BU45" s="122">
        <f t="shared" si="621"/>
        <v>67</v>
      </c>
      <c r="BV45" s="122">
        <f t="shared" si="621"/>
        <v>68</v>
      </c>
      <c r="BW45" s="122">
        <f t="shared" si="621"/>
        <v>69</v>
      </c>
      <c r="BX45" s="122">
        <f t="shared" si="621"/>
        <v>70</v>
      </c>
      <c r="BY45" s="122">
        <f t="shared" si="621"/>
        <v>71</v>
      </c>
      <c r="BZ45" s="122">
        <f t="shared" si="621"/>
        <v>72</v>
      </c>
      <c r="CA45" s="122">
        <f t="shared" si="621"/>
        <v>73</v>
      </c>
      <c r="CB45" s="122">
        <f t="shared" si="621"/>
        <v>74</v>
      </c>
      <c r="CC45" s="122">
        <f t="shared" si="621"/>
        <v>75</v>
      </c>
      <c r="CD45" s="122">
        <f t="shared" si="621"/>
        <v>76</v>
      </c>
      <c r="CE45" s="122">
        <f t="shared" si="621"/>
        <v>77</v>
      </c>
      <c r="CF45" s="122">
        <f t="shared" si="621"/>
        <v>78</v>
      </c>
      <c r="CG45" s="122">
        <f t="shared" si="621"/>
        <v>79</v>
      </c>
      <c r="CH45" s="122">
        <f t="shared" si="621"/>
        <v>80</v>
      </c>
      <c r="CI45" s="122">
        <f t="shared" si="621"/>
        <v>81</v>
      </c>
      <c r="CJ45" s="122">
        <f t="shared" si="621"/>
        <v>82</v>
      </c>
      <c r="CK45" s="122">
        <f t="shared" si="621"/>
        <v>83</v>
      </c>
      <c r="CL45" s="122">
        <f t="shared" si="621"/>
        <v>84</v>
      </c>
      <c r="CM45" s="122">
        <f t="shared" si="621"/>
        <v>85</v>
      </c>
      <c r="CN45" s="122">
        <f t="shared" si="621"/>
        <v>86</v>
      </c>
      <c r="CO45" s="122">
        <f t="shared" si="621"/>
        <v>87</v>
      </c>
      <c r="CP45" s="122">
        <f t="shared" si="621"/>
        <v>88</v>
      </c>
      <c r="CQ45" s="122">
        <f t="shared" si="621"/>
        <v>89</v>
      </c>
      <c r="CR45" s="122">
        <f t="shared" si="621"/>
        <v>90</v>
      </c>
      <c r="CS45" s="122">
        <f t="shared" si="621"/>
        <v>91</v>
      </c>
      <c r="CT45" s="122">
        <f t="shared" si="621"/>
        <v>92</v>
      </c>
      <c r="CU45" s="122">
        <f t="shared" si="621"/>
        <v>93</v>
      </c>
      <c r="CV45" s="122">
        <f t="shared" si="621"/>
        <v>94</v>
      </c>
      <c r="CW45" s="122">
        <f t="shared" si="621"/>
        <v>95</v>
      </c>
      <c r="CX45" s="122">
        <f t="shared" si="621"/>
        <v>96</v>
      </c>
      <c r="CY45" s="122">
        <f t="shared" si="621"/>
        <v>97</v>
      </c>
      <c r="CZ45" s="122">
        <f t="shared" si="621"/>
        <v>98</v>
      </c>
      <c r="DA45" s="122">
        <f t="shared" si="621"/>
        <v>99</v>
      </c>
      <c r="DB45" s="122">
        <f t="shared" si="621"/>
        <v>100</v>
      </c>
      <c r="DC45" s="122">
        <f t="shared" si="621"/>
        <v>101</v>
      </c>
      <c r="DD45" s="122">
        <f t="shared" si="621"/>
        <v>102</v>
      </c>
      <c r="DE45" s="122">
        <f t="shared" si="621"/>
        <v>103</v>
      </c>
      <c r="DF45" s="122">
        <f t="shared" si="621"/>
        <v>104</v>
      </c>
      <c r="DG45" s="122">
        <f t="shared" si="621"/>
        <v>105</v>
      </c>
      <c r="DH45" s="122">
        <f t="shared" si="621"/>
        <v>106</v>
      </c>
      <c r="DI45" s="122">
        <f t="shared" si="621"/>
        <v>107</v>
      </c>
      <c r="DJ45" s="122">
        <f t="shared" si="621"/>
        <v>108</v>
      </c>
      <c r="DK45" s="122">
        <f t="shared" si="621"/>
        <v>109</v>
      </c>
      <c r="DL45" s="122">
        <f t="shared" si="621"/>
        <v>110</v>
      </c>
      <c r="DM45" s="122">
        <f t="shared" si="621"/>
        <v>111</v>
      </c>
      <c r="DN45" s="122">
        <f t="shared" si="621"/>
        <v>112</v>
      </c>
      <c r="DO45" s="122">
        <f t="shared" si="621"/>
        <v>113</v>
      </c>
      <c r="DP45" s="122">
        <f t="shared" si="621"/>
        <v>114</v>
      </c>
      <c r="DQ45" s="122">
        <f t="shared" si="621"/>
        <v>115</v>
      </c>
      <c r="DR45" s="122">
        <f t="shared" si="621"/>
        <v>116</v>
      </c>
      <c r="DS45" s="122">
        <f t="shared" si="621"/>
        <v>117</v>
      </c>
      <c r="DT45" s="122">
        <f t="shared" si="621"/>
        <v>118</v>
      </c>
      <c r="DU45" s="122">
        <f t="shared" si="621"/>
        <v>119</v>
      </c>
      <c r="DV45" s="122">
        <f t="shared" si="621"/>
        <v>120</v>
      </c>
    </row>
    <row r="46" spans="1:126" ht="15.75" customHeight="1">
      <c r="A46" s="49"/>
      <c r="B46" s="54" t="s">
        <v>495</v>
      </c>
      <c r="C46" s="1148"/>
      <c r="D46" s="1148"/>
      <c r="E46" s="1148"/>
      <c r="F46" s="55">
        <f t="shared" ref="F46:BQ46" si="622">ROUNDUP(F45/12,0)</f>
        <v>0</v>
      </c>
      <c r="G46" s="55">
        <f t="shared" si="622"/>
        <v>1</v>
      </c>
      <c r="H46" s="55">
        <f t="shared" si="622"/>
        <v>1</v>
      </c>
      <c r="I46" s="55">
        <f t="shared" si="622"/>
        <v>1</v>
      </c>
      <c r="J46" s="55">
        <f t="shared" si="622"/>
        <v>1</v>
      </c>
      <c r="K46" s="55">
        <f t="shared" si="622"/>
        <v>1</v>
      </c>
      <c r="L46" s="55">
        <f t="shared" si="622"/>
        <v>1</v>
      </c>
      <c r="M46" s="55">
        <f t="shared" si="622"/>
        <v>1</v>
      </c>
      <c r="N46" s="55">
        <f t="shared" si="622"/>
        <v>1</v>
      </c>
      <c r="O46" s="55">
        <f t="shared" si="622"/>
        <v>1</v>
      </c>
      <c r="P46" s="55">
        <f t="shared" si="622"/>
        <v>1</v>
      </c>
      <c r="Q46" s="55">
        <f t="shared" si="622"/>
        <v>1</v>
      </c>
      <c r="R46" s="55">
        <f t="shared" si="622"/>
        <v>1</v>
      </c>
      <c r="S46" s="55">
        <f t="shared" si="622"/>
        <v>2</v>
      </c>
      <c r="T46" s="55">
        <f t="shared" si="622"/>
        <v>2</v>
      </c>
      <c r="U46" s="55">
        <f t="shared" si="622"/>
        <v>2</v>
      </c>
      <c r="V46" s="55">
        <f t="shared" si="622"/>
        <v>2</v>
      </c>
      <c r="W46" s="55">
        <f t="shared" si="622"/>
        <v>2</v>
      </c>
      <c r="X46" s="55">
        <f t="shared" si="622"/>
        <v>2</v>
      </c>
      <c r="Y46" s="55">
        <f t="shared" si="622"/>
        <v>2</v>
      </c>
      <c r="Z46" s="55">
        <f t="shared" si="622"/>
        <v>2</v>
      </c>
      <c r="AA46" s="55">
        <f t="shared" si="622"/>
        <v>2</v>
      </c>
      <c r="AB46" s="55">
        <f t="shared" si="622"/>
        <v>2</v>
      </c>
      <c r="AC46" s="55">
        <f t="shared" si="622"/>
        <v>2</v>
      </c>
      <c r="AD46" s="55">
        <f t="shared" si="622"/>
        <v>2</v>
      </c>
      <c r="AE46" s="55">
        <f t="shared" si="622"/>
        <v>3</v>
      </c>
      <c r="AF46" s="55">
        <f t="shared" si="622"/>
        <v>3</v>
      </c>
      <c r="AG46" s="55">
        <f t="shared" si="622"/>
        <v>3</v>
      </c>
      <c r="AH46" s="55">
        <f t="shared" si="622"/>
        <v>3</v>
      </c>
      <c r="AI46" s="55">
        <f t="shared" si="622"/>
        <v>3</v>
      </c>
      <c r="AJ46" s="55">
        <f t="shared" si="622"/>
        <v>3</v>
      </c>
      <c r="AK46" s="55">
        <f t="shared" si="622"/>
        <v>3</v>
      </c>
      <c r="AL46" s="55">
        <f t="shared" si="622"/>
        <v>3</v>
      </c>
      <c r="AM46" s="55">
        <f t="shared" si="622"/>
        <v>3</v>
      </c>
      <c r="AN46" s="55">
        <f t="shared" si="622"/>
        <v>3</v>
      </c>
      <c r="AO46" s="55">
        <f t="shared" si="622"/>
        <v>3</v>
      </c>
      <c r="AP46" s="55">
        <f t="shared" si="622"/>
        <v>3</v>
      </c>
      <c r="AQ46" s="55">
        <f t="shared" si="622"/>
        <v>4</v>
      </c>
      <c r="AR46" s="55">
        <f t="shared" si="622"/>
        <v>4</v>
      </c>
      <c r="AS46" s="55">
        <f t="shared" si="622"/>
        <v>4</v>
      </c>
      <c r="AT46" s="55">
        <f t="shared" si="622"/>
        <v>4</v>
      </c>
      <c r="AU46" s="55">
        <f t="shared" si="622"/>
        <v>4</v>
      </c>
      <c r="AV46" s="55">
        <f t="shared" si="622"/>
        <v>4</v>
      </c>
      <c r="AW46" s="55">
        <f t="shared" si="622"/>
        <v>4</v>
      </c>
      <c r="AX46" s="55">
        <f t="shared" si="622"/>
        <v>4</v>
      </c>
      <c r="AY46" s="55">
        <f t="shared" si="622"/>
        <v>4</v>
      </c>
      <c r="AZ46" s="55">
        <f t="shared" si="622"/>
        <v>4</v>
      </c>
      <c r="BA46" s="55">
        <f t="shared" si="622"/>
        <v>4</v>
      </c>
      <c r="BB46" s="55">
        <f t="shared" si="622"/>
        <v>4</v>
      </c>
      <c r="BC46" s="55">
        <f t="shared" si="622"/>
        <v>5</v>
      </c>
      <c r="BD46" s="55">
        <f t="shared" si="622"/>
        <v>5</v>
      </c>
      <c r="BE46" s="55">
        <f t="shared" si="622"/>
        <v>5</v>
      </c>
      <c r="BF46" s="55">
        <f t="shared" si="622"/>
        <v>5</v>
      </c>
      <c r="BG46" s="55">
        <f t="shared" si="622"/>
        <v>5</v>
      </c>
      <c r="BH46" s="55">
        <f t="shared" si="622"/>
        <v>5</v>
      </c>
      <c r="BI46" s="55">
        <f t="shared" si="622"/>
        <v>5</v>
      </c>
      <c r="BJ46" s="55">
        <f t="shared" si="622"/>
        <v>5</v>
      </c>
      <c r="BK46" s="55">
        <f t="shared" si="622"/>
        <v>5</v>
      </c>
      <c r="BL46" s="55">
        <f t="shared" si="622"/>
        <v>5</v>
      </c>
      <c r="BM46" s="55">
        <f t="shared" si="622"/>
        <v>5</v>
      </c>
      <c r="BN46" s="55">
        <f t="shared" si="622"/>
        <v>5</v>
      </c>
      <c r="BO46" s="55">
        <f t="shared" si="622"/>
        <v>6</v>
      </c>
      <c r="BP46" s="55">
        <f t="shared" si="622"/>
        <v>6</v>
      </c>
      <c r="BQ46" s="55">
        <f t="shared" si="622"/>
        <v>6</v>
      </c>
      <c r="BR46" s="55">
        <f t="shared" ref="BR46:DV46" si="623">ROUNDUP(BR45/12,0)</f>
        <v>6</v>
      </c>
      <c r="BS46" s="55">
        <f t="shared" si="623"/>
        <v>6</v>
      </c>
      <c r="BT46" s="55">
        <f t="shared" si="623"/>
        <v>6</v>
      </c>
      <c r="BU46" s="55">
        <f t="shared" si="623"/>
        <v>6</v>
      </c>
      <c r="BV46" s="55">
        <f t="shared" si="623"/>
        <v>6</v>
      </c>
      <c r="BW46" s="55">
        <f t="shared" si="623"/>
        <v>6</v>
      </c>
      <c r="BX46" s="55">
        <f t="shared" si="623"/>
        <v>6</v>
      </c>
      <c r="BY46" s="55">
        <f t="shared" si="623"/>
        <v>6</v>
      </c>
      <c r="BZ46" s="55">
        <f t="shared" si="623"/>
        <v>6</v>
      </c>
      <c r="CA46" s="55">
        <f t="shared" si="623"/>
        <v>7</v>
      </c>
      <c r="CB46" s="55">
        <f t="shared" si="623"/>
        <v>7</v>
      </c>
      <c r="CC46" s="55">
        <f t="shared" si="623"/>
        <v>7</v>
      </c>
      <c r="CD46" s="55">
        <f t="shared" si="623"/>
        <v>7</v>
      </c>
      <c r="CE46" s="55">
        <f t="shared" si="623"/>
        <v>7</v>
      </c>
      <c r="CF46" s="55">
        <f t="shared" si="623"/>
        <v>7</v>
      </c>
      <c r="CG46" s="55">
        <f t="shared" si="623"/>
        <v>7</v>
      </c>
      <c r="CH46" s="55">
        <f t="shared" si="623"/>
        <v>7</v>
      </c>
      <c r="CI46" s="55">
        <f t="shared" si="623"/>
        <v>7</v>
      </c>
      <c r="CJ46" s="55">
        <f t="shared" si="623"/>
        <v>7</v>
      </c>
      <c r="CK46" s="55">
        <f t="shared" si="623"/>
        <v>7</v>
      </c>
      <c r="CL46" s="55">
        <f t="shared" si="623"/>
        <v>7</v>
      </c>
      <c r="CM46" s="55">
        <f t="shared" si="623"/>
        <v>8</v>
      </c>
      <c r="CN46" s="55">
        <f t="shared" si="623"/>
        <v>8</v>
      </c>
      <c r="CO46" s="55">
        <f t="shared" si="623"/>
        <v>8</v>
      </c>
      <c r="CP46" s="55">
        <f t="shared" si="623"/>
        <v>8</v>
      </c>
      <c r="CQ46" s="55">
        <f t="shared" si="623"/>
        <v>8</v>
      </c>
      <c r="CR46" s="55">
        <f t="shared" si="623"/>
        <v>8</v>
      </c>
      <c r="CS46" s="55">
        <f t="shared" si="623"/>
        <v>8</v>
      </c>
      <c r="CT46" s="55">
        <f t="shared" si="623"/>
        <v>8</v>
      </c>
      <c r="CU46" s="55">
        <f t="shared" si="623"/>
        <v>8</v>
      </c>
      <c r="CV46" s="55">
        <f t="shared" si="623"/>
        <v>8</v>
      </c>
      <c r="CW46" s="55">
        <f t="shared" si="623"/>
        <v>8</v>
      </c>
      <c r="CX46" s="55">
        <f t="shared" si="623"/>
        <v>8</v>
      </c>
      <c r="CY46" s="55">
        <f t="shared" si="623"/>
        <v>9</v>
      </c>
      <c r="CZ46" s="55">
        <f t="shared" si="623"/>
        <v>9</v>
      </c>
      <c r="DA46" s="55">
        <f t="shared" si="623"/>
        <v>9</v>
      </c>
      <c r="DB46" s="55">
        <f t="shared" si="623"/>
        <v>9</v>
      </c>
      <c r="DC46" s="55">
        <f t="shared" si="623"/>
        <v>9</v>
      </c>
      <c r="DD46" s="55">
        <f t="shared" si="623"/>
        <v>9</v>
      </c>
      <c r="DE46" s="55">
        <f t="shared" si="623"/>
        <v>9</v>
      </c>
      <c r="DF46" s="55">
        <f t="shared" si="623"/>
        <v>9</v>
      </c>
      <c r="DG46" s="55">
        <f t="shared" si="623"/>
        <v>9</v>
      </c>
      <c r="DH46" s="55">
        <f t="shared" si="623"/>
        <v>9</v>
      </c>
      <c r="DI46" s="55">
        <f t="shared" si="623"/>
        <v>9</v>
      </c>
      <c r="DJ46" s="55">
        <f t="shared" si="623"/>
        <v>9</v>
      </c>
      <c r="DK46" s="55">
        <f t="shared" si="623"/>
        <v>10</v>
      </c>
      <c r="DL46" s="55">
        <f t="shared" si="623"/>
        <v>10</v>
      </c>
      <c r="DM46" s="55">
        <f t="shared" si="623"/>
        <v>10</v>
      </c>
      <c r="DN46" s="55">
        <f t="shared" si="623"/>
        <v>10</v>
      </c>
      <c r="DO46" s="55">
        <f t="shared" si="623"/>
        <v>10</v>
      </c>
      <c r="DP46" s="55">
        <f t="shared" si="623"/>
        <v>10</v>
      </c>
      <c r="DQ46" s="55">
        <f t="shared" si="623"/>
        <v>10</v>
      </c>
      <c r="DR46" s="55">
        <f t="shared" si="623"/>
        <v>10</v>
      </c>
      <c r="DS46" s="55">
        <f t="shared" si="623"/>
        <v>10</v>
      </c>
      <c r="DT46" s="55">
        <f t="shared" si="623"/>
        <v>10</v>
      </c>
      <c r="DU46" s="55">
        <f t="shared" si="623"/>
        <v>10</v>
      </c>
      <c r="DV46" s="55">
        <f t="shared" si="623"/>
        <v>10</v>
      </c>
    </row>
    <row r="47" spans="1:126" ht="15.75" customHeight="1">
      <c r="A47" s="49"/>
      <c r="B47" s="67" t="s">
        <v>497</v>
      </c>
      <c r="C47" s="1154"/>
      <c r="D47" s="1154"/>
      <c r="E47" s="1154"/>
      <c r="F47" s="56">
        <f>F$5</f>
        <v>45346</v>
      </c>
      <c r="G47" s="56">
        <f t="shared" ref="G47:BR47" si="624">G$5</f>
        <v>45382</v>
      </c>
      <c r="H47" s="56">
        <f t="shared" si="624"/>
        <v>45412</v>
      </c>
      <c r="I47" s="56">
        <f t="shared" si="624"/>
        <v>45443</v>
      </c>
      <c r="J47" s="56">
        <f t="shared" si="624"/>
        <v>45473</v>
      </c>
      <c r="K47" s="56">
        <f t="shared" si="624"/>
        <v>45504</v>
      </c>
      <c r="L47" s="56">
        <f t="shared" si="624"/>
        <v>45535</v>
      </c>
      <c r="M47" s="56">
        <f t="shared" si="624"/>
        <v>45565</v>
      </c>
      <c r="N47" s="56">
        <f t="shared" si="624"/>
        <v>45596</v>
      </c>
      <c r="O47" s="56">
        <f t="shared" si="624"/>
        <v>45626</v>
      </c>
      <c r="P47" s="56">
        <f t="shared" si="624"/>
        <v>45657</v>
      </c>
      <c r="Q47" s="56">
        <f t="shared" si="624"/>
        <v>45688</v>
      </c>
      <c r="R47" s="56">
        <f t="shared" si="624"/>
        <v>45716</v>
      </c>
      <c r="S47" s="56">
        <f t="shared" si="624"/>
        <v>45747</v>
      </c>
      <c r="T47" s="56">
        <f t="shared" si="624"/>
        <v>45777</v>
      </c>
      <c r="U47" s="56">
        <f t="shared" si="624"/>
        <v>45808</v>
      </c>
      <c r="V47" s="56">
        <f t="shared" si="624"/>
        <v>45838</v>
      </c>
      <c r="W47" s="56">
        <f t="shared" si="624"/>
        <v>45869</v>
      </c>
      <c r="X47" s="56">
        <f t="shared" si="624"/>
        <v>45900</v>
      </c>
      <c r="Y47" s="56">
        <f t="shared" si="624"/>
        <v>45930</v>
      </c>
      <c r="Z47" s="56">
        <f t="shared" si="624"/>
        <v>45961</v>
      </c>
      <c r="AA47" s="56">
        <f t="shared" si="624"/>
        <v>45991</v>
      </c>
      <c r="AB47" s="56">
        <f t="shared" si="624"/>
        <v>46022</v>
      </c>
      <c r="AC47" s="56">
        <f t="shared" si="624"/>
        <v>46053</v>
      </c>
      <c r="AD47" s="56">
        <f t="shared" si="624"/>
        <v>46081</v>
      </c>
      <c r="AE47" s="56">
        <f t="shared" si="624"/>
        <v>46112</v>
      </c>
      <c r="AF47" s="56">
        <f t="shared" si="624"/>
        <v>46142</v>
      </c>
      <c r="AG47" s="56">
        <f t="shared" si="624"/>
        <v>46173</v>
      </c>
      <c r="AH47" s="56">
        <f t="shared" si="624"/>
        <v>46203</v>
      </c>
      <c r="AI47" s="56">
        <f t="shared" si="624"/>
        <v>46234</v>
      </c>
      <c r="AJ47" s="56">
        <f t="shared" si="624"/>
        <v>46265</v>
      </c>
      <c r="AK47" s="56">
        <f t="shared" si="624"/>
        <v>46295</v>
      </c>
      <c r="AL47" s="56">
        <f t="shared" si="624"/>
        <v>46326</v>
      </c>
      <c r="AM47" s="56">
        <f t="shared" si="624"/>
        <v>46356</v>
      </c>
      <c r="AN47" s="56">
        <f t="shared" si="624"/>
        <v>46387</v>
      </c>
      <c r="AO47" s="56">
        <f t="shared" si="624"/>
        <v>46418</v>
      </c>
      <c r="AP47" s="56">
        <f t="shared" si="624"/>
        <v>46446</v>
      </c>
      <c r="AQ47" s="56">
        <f t="shared" si="624"/>
        <v>46477</v>
      </c>
      <c r="AR47" s="56">
        <f t="shared" si="624"/>
        <v>46507</v>
      </c>
      <c r="AS47" s="56">
        <f t="shared" si="624"/>
        <v>46538</v>
      </c>
      <c r="AT47" s="56">
        <f t="shared" si="624"/>
        <v>46568</v>
      </c>
      <c r="AU47" s="56">
        <f t="shared" si="624"/>
        <v>46599</v>
      </c>
      <c r="AV47" s="56">
        <f t="shared" si="624"/>
        <v>46630</v>
      </c>
      <c r="AW47" s="56">
        <f t="shared" si="624"/>
        <v>46660</v>
      </c>
      <c r="AX47" s="56">
        <f t="shared" si="624"/>
        <v>46691</v>
      </c>
      <c r="AY47" s="56">
        <f t="shared" si="624"/>
        <v>46721</v>
      </c>
      <c r="AZ47" s="56">
        <f t="shared" si="624"/>
        <v>46752</v>
      </c>
      <c r="BA47" s="56">
        <f t="shared" si="624"/>
        <v>46783</v>
      </c>
      <c r="BB47" s="56">
        <f t="shared" si="624"/>
        <v>46812</v>
      </c>
      <c r="BC47" s="56">
        <f t="shared" si="624"/>
        <v>46843</v>
      </c>
      <c r="BD47" s="56">
        <f t="shared" si="624"/>
        <v>46873</v>
      </c>
      <c r="BE47" s="56">
        <f t="shared" si="624"/>
        <v>46904</v>
      </c>
      <c r="BF47" s="56">
        <f t="shared" si="624"/>
        <v>46934</v>
      </c>
      <c r="BG47" s="56">
        <f t="shared" si="624"/>
        <v>46965</v>
      </c>
      <c r="BH47" s="56">
        <f t="shared" si="624"/>
        <v>46996</v>
      </c>
      <c r="BI47" s="56">
        <f t="shared" si="624"/>
        <v>47026</v>
      </c>
      <c r="BJ47" s="56">
        <f t="shared" si="624"/>
        <v>47057</v>
      </c>
      <c r="BK47" s="56">
        <f t="shared" si="624"/>
        <v>47087</v>
      </c>
      <c r="BL47" s="56">
        <f t="shared" si="624"/>
        <v>47118</v>
      </c>
      <c r="BM47" s="56">
        <f t="shared" si="624"/>
        <v>47149</v>
      </c>
      <c r="BN47" s="56">
        <f t="shared" si="624"/>
        <v>47177</v>
      </c>
      <c r="BO47" s="56">
        <f t="shared" si="624"/>
        <v>47208</v>
      </c>
      <c r="BP47" s="56">
        <f t="shared" si="624"/>
        <v>47238</v>
      </c>
      <c r="BQ47" s="56">
        <f t="shared" si="624"/>
        <v>47269</v>
      </c>
      <c r="BR47" s="56">
        <f t="shared" si="624"/>
        <v>47299</v>
      </c>
      <c r="BS47" s="56">
        <f t="shared" ref="BS47:DV47" si="625">BS$5</f>
        <v>47330</v>
      </c>
      <c r="BT47" s="56">
        <f t="shared" si="625"/>
        <v>47361</v>
      </c>
      <c r="BU47" s="56">
        <f t="shared" si="625"/>
        <v>47391</v>
      </c>
      <c r="BV47" s="56">
        <f t="shared" si="625"/>
        <v>47422</v>
      </c>
      <c r="BW47" s="56">
        <f t="shared" si="625"/>
        <v>47452</v>
      </c>
      <c r="BX47" s="56">
        <f t="shared" si="625"/>
        <v>47483</v>
      </c>
      <c r="BY47" s="56">
        <f t="shared" si="625"/>
        <v>47514</v>
      </c>
      <c r="BZ47" s="56">
        <f t="shared" si="625"/>
        <v>47542</v>
      </c>
      <c r="CA47" s="56">
        <f t="shared" si="625"/>
        <v>47573</v>
      </c>
      <c r="CB47" s="56">
        <f t="shared" si="625"/>
        <v>47603</v>
      </c>
      <c r="CC47" s="56">
        <f t="shared" si="625"/>
        <v>47634</v>
      </c>
      <c r="CD47" s="56">
        <f t="shared" si="625"/>
        <v>47664</v>
      </c>
      <c r="CE47" s="56">
        <f t="shared" si="625"/>
        <v>47695</v>
      </c>
      <c r="CF47" s="56">
        <f t="shared" si="625"/>
        <v>47726</v>
      </c>
      <c r="CG47" s="56">
        <f t="shared" si="625"/>
        <v>47756</v>
      </c>
      <c r="CH47" s="56">
        <f t="shared" si="625"/>
        <v>47787</v>
      </c>
      <c r="CI47" s="56">
        <f t="shared" si="625"/>
        <v>47817</v>
      </c>
      <c r="CJ47" s="56">
        <f t="shared" si="625"/>
        <v>47848</v>
      </c>
      <c r="CK47" s="56">
        <f t="shared" si="625"/>
        <v>47879</v>
      </c>
      <c r="CL47" s="56">
        <f t="shared" si="625"/>
        <v>47907</v>
      </c>
      <c r="CM47" s="56">
        <f t="shared" si="625"/>
        <v>47938</v>
      </c>
      <c r="CN47" s="56">
        <f t="shared" si="625"/>
        <v>47968</v>
      </c>
      <c r="CO47" s="56">
        <f t="shared" si="625"/>
        <v>47999</v>
      </c>
      <c r="CP47" s="56">
        <f t="shared" si="625"/>
        <v>48029</v>
      </c>
      <c r="CQ47" s="56">
        <f t="shared" si="625"/>
        <v>48060</v>
      </c>
      <c r="CR47" s="56">
        <f t="shared" si="625"/>
        <v>48091</v>
      </c>
      <c r="CS47" s="56">
        <f t="shared" si="625"/>
        <v>48121</v>
      </c>
      <c r="CT47" s="56">
        <f t="shared" si="625"/>
        <v>48152</v>
      </c>
      <c r="CU47" s="56">
        <f t="shared" si="625"/>
        <v>48182</v>
      </c>
      <c r="CV47" s="56">
        <f t="shared" si="625"/>
        <v>48213</v>
      </c>
      <c r="CW47" s="56">
        <f t="shared" si="625"/>
        <v>48244</v>
      </c>
      <c r="CX47" s="56">
        <f t="shared" si="625"/>
        <v>48273</v>
      </c>
      <c r="CY47" s="56">
        <f t="shared" si="625"/>
        <v>48304</v>
      </c>
      <c r="CZ47" s="56">
        <f t="shared" si="625"/>
        <v>48334</v>
      </c>
      <c r="DA47" s="56">
        <f t="shared" si="625"/>
        <v>48365</v>
      </c>
      <c r="DB47" s="56">
        <f t="shared" si="625"/>
        <v>48395</v>
      </c>
      <c r="DC47" s="56">
        <f t="shared" si="625"/>
        <v>48426</v>
      </c>
      <c r="DD47" s="56">
        <f t="shared" si="625"/>
        <v>48457</v>
      </c>
      <c r="DE47" s="56">
        <f t="shared" si="625"/>
        <v>48487</v>
      </c>
      <c r="DF47" s="56">
        <f t="shared" si="625"/>
        <v>48518</v>
      </c>
      <c r="DG47" s="56">
        <f t="shared" si="625"/>
        <v>48548</v>
      </c>
      <c r="DH47" s="56">
        <f t="shared" si="625"/>
        <v>48579</v>
      </c>
      <c r="DI47" s="56">
        <f t="shared" si="625"/>
        <v>48610</v>
      </c>
      <c r="DJ47" s="56">
        <f t="shared" si="625"/>
        <v>48638</v>
      </c>
      <c r="DK47" s="56">
        <f t="shared" si="625"/>
        <v>48669</v>
      </c>
      <c r="DL47" s="56">
        <f t="shared" si="625"/>
        <v>48699</v>
      </c>
      <c r="DM47" s="56">
        <f t="shared" si="625"/>
        <v>48730</v>
      </c>
      <c r="DN47" s="56">
        <f t="shared" si="625"/>
        <v>48760</v>
      </c>
      <c r="DO47" s="56">
        <f t="shared" si="625"/>
        <v>48791</v>
      </c>
      <c r="DP47" s="56">
        <f t="shared" si="625"/>
        <v>48822</v>
      </c>
      <c r="DQ47" s="56">
        <f t="shared" si="625"/>
        <v>48852</v>
      </c>
      <c r="DR47" s="56">
        <f t="shared" si="625"/>
        <v>48883</v>
      </c>
      <c r="DS47" s="56">
        <f t="shared" si="625"/>
        <v>48913</v>
      </c>
      <c r="DT47" s="56">
        <f t="shared" si="625"/>
        <v>48944</v>
      </c>
      <c r="DU47" s="56">
        <f t="shared" si="625"/>
        <v>48975</v>
      </c>
      <c r="DV47" s="56">
        <f t="shared" si="625"/>
        <v>49003</v>
      </c>
    </row>
    <row r="48" spans="1:126" ht="15.75" customHeight="1">
      <c r="A48" s="49"/>
      <c r="B48" s="60"/>
      <c r="C48" s="1149"/>
      <c r="D48" s="1149"/>
      <c r="E48" s="1149"/>
      <c r="F48" s="58"/>
      <c r="G48" s="58"/>
      <c r="H48" s="58"/>
      <c r="I48" s="58"/>
      <c r="J48" s="58"/>
      <c r="K48" s="58"/>
      <c r="L48" s="58"/>
      <c r="M48" s="58"/>
      <c r="N48" s="58"/>
      <c r="O48" s="58"/>
      <c r="P48" s="58"/>
      <c r="Q48" s="58"/>
      <c r="R48" s="58"/>
      <c r="S48" s="58"/>
      <c r="T48" s="58"/>
      <c r="U48" s="58"/>
      <c r="V48" s="58"/>
      <c r="W48" s="58"/>
      <c r="X48" s="58"/>
      <c r="Y48" s="58"/>
      <c r="Z48" s="58"/>
      <c r="AA48" s="58"/>
      <c r="AB48" s="58"/>
      <c r="AC48" s="58"/>
      <c r="AD48" s="58"/>
      <c r="AE48" s="58"/>
      <c r="AF48" s="58"/>
      <c r="AG48" s="58"/>
      <c r="AH48" s="58"/>
      <c r="AI48" s="58"/>
      <c r="AJ48" s="58"/>
      <c r="AK48" s="58"/>
      <c r="AL48" s="58"/>
      <c r="AM48" s="58"/>
      <c r="AN48" s="58"/>
      <c r="AO48" s="58"/>
      <c r="AP48" s="58"/>
      <c r="AQ48" s="58"/>
      <c r="AR48" s="58"/>
      <c r="AS48" s="58"/>
      <c r="AT48" s="58"/>
      <c r="AU48" s="58"/>
      <c r="AV48" s="58"/>
      <c r="AW48" s="58"/>
      <c r="AX48" s="58"/>
      <c r="AY48" s="58"/>
      <c r="AZ48" s="58"/>
      <c r="BA48" s="58"/>
      <c r="BB48" s="58"/>
      <c r="BC48" s="58"/>
      <c r="BD48" s="58"/>
      <c r="BE48" s="58"/>
      <c r="BF48" s="58"/>
      <c r="BG48" s="58"/>
      <c r="BH48" s="58"/>
      <c r="BI48" s="58"/>
      <c r="BJ48" s="58"/>
      <c r="BK48" s="58"/>
      <c r="BL48" s="58"/>
      <c r="BM48" s="58"/>
      <c r="BN48" s="58"/>
      <c r="BO48" s="58"/>
      <c r="BP48" s="58"/>
      <c r="BQ48" s="58"/>
      <c r="BR48" s="58"/>
      <c r="BS48" s="58"/>
      <c r="BT48" s="58"/>
      <c r="BU48" s="58"/>
      <c r="BV48" s="58"/>
      <c r="BW48" s="58"/>
      <c r="BX48" s="58"/>
      <c r="BY48" s="58"/>
      <c r="BZ48" s="58"/>
      <c r="CA48" s="58"/>
      <c r="CB48" s="58"/>
      <c r="CC48" s="58"/>
      <c r="CD48" s="58"/>
      <c r="CE48" s="58"/>
      <c r="CF48" s="58"/>
      <c r="CG48" s="58"/>
      <c r="CH48" s="58"/>
      <c r="CI48" s="58"/>
      <c r="CJ48" s="58"/>
      <c r="CK48" s="58"/>
      <c r="CL48" s="58"/>
      <c r="CM48" s="58"/>
      <c r="CN48" s="58"/>
      <c r="CO48" s="58"/>
      <c r="CP48" s="58"/>
      <c r="CQ48" s="58"/>
      <c r="CR48" s="58"/>
      <c r="CS48" s="58"/>
      <c r="CT48" s="58"/>
      <c r="CU48" s="58"/>
      <c r="CV48" s="58"/>
      <c r="CW48" s="58"/>
      <c r="CX48" s="58"/>
      <c r="CY48" s="58"/>
      <c r="CZ48" s="58"/>
      <c r="DA48" s="58"/>
      <c r="DB48" s="58"/>
      <c r="DC48" s="58"/>
      <c r="DD48" s="58"/>
      <c r="DE48" s="58"/>
      <c r="DF48" s="58"/>
      <c r="DG48" s="58"/>
      <c r="DH48" s="58"/>
      <c r="DI48" s="58"/>
      <c r="DJ48" s="58"/>
      <c r="DK48" s="58"/>
      <c r="DL48" s="58"/>
      <c r="DM48" s="58"/>
      <c r="DN48" s="58"/>
      <c r="DO48" s="58"/>
      <c r="DP48" s="58"/>
      <c r="DQ48" s="58"/>
      <c r="DR48" s="58"/>
      <c r="DS48" s="58"/>
      <c r="DT48" s="58"/>
      <c r="DU48" s="58"/>
      <c r="DV48" s="58"/>
    </row>
    <row r="49" spans="1:126" s="107" customFormat="1" ht="15.75" customHeight="1" thickBot="1">
      <c r="A49" s="68"/>
      <c r="B49" s="65" t="s">
        <v>1445</v>
      </c>
      <c r="C49" s="1152"/>
      <c r="D49" s="1152"/>
      <c r="E49" s="1152"/>
      <c r="F49" s="146">
        <f>E56</f>
        <v>0</v>
      </c>
      <c r="G49" s="146">
        <f t="shared" ref="G49:BR49" ca="1" si="626">F56</f>
        <v>0</v>
      </c>
      <c r="H49" s="146">
        <f t="shared" ca="1" si="626"/>
        <v>0</v>
      </c>
      <c r="I49" s="146">
        <f t="shared" ca="1" si="626"/>
        <v>0</v>
      </c>
      <c r="J49" s="146">
        <f t="shared" ca="1" si="626"/>
        <v>0</v>
      </c>
      <c r="K49" s="146">
        <f t="shared" ca="1" si="626"/>
        <v>558517.91321322182</v>
      </c>
      <c r="L49" s="146">
        <f t="shared" ca="1" si="626"/>
        <v>1643025.9104962989</v>
      </c>
      <c r="M49" s="146">
        <f t="shared" ca="1" si="626"/>
        <v>2732949.6232293556</v>
      </c>
      <c r="N49" s="146">
        <f t="shared" ca="1" si="626"/>
        <v>3827963.2263590959</v>
      </c>
      <c r="O49" s="146">
        <f t="shared" ca="1" si="626"/>
        <v>4927937.7324317275</v>
      </c>
      <c r="P49" s="146">
        <f t="shared" ca="1" si="626"/>
        <v>6033158.0242139492</v>
      </c>
      <c r="Q49" s="146">
        <f t="shared" ca="1" si="626"/>
        <v>7143126.1444738265</v>
      </c>
      <c r="R49" s="146">
        <f t="shared" ca="1" si="626"/>
        <v>8257866.5374756614</v>
      </c>
      <c r="S49" s="146">
        <f t="shared" ca="1" si="626"/>
        <v>9377759.2924574055</v>
      </c>
      <c r="T49" s="146">
        <f t="shared" ca="1" si="626"/>
        <v>10194833.741486916</v>
      </c>
      <c r="U49" s="146">
        <f t="shared" ca="1" si="626"/>
        <v>11015225.955442699</v>
      </c>
      <c r="V49" s="146">
        <f t="shared" ca="1" si="626"/>
        <v>11817032.836683691</v>
      </c>
      <c r="W49" s="146">
        <f t="shared" ca="1" si="626"/>
        <v>12600104.009364836</v>
      </c>
      <c r="X49" s="146">
        <f t="shared" ca="1" si="626"/>
        <v>13374103.784776855</v>
      </c>
      <c r="Y49" s="146">
        <f t="shared" ca="1" si="626"/>
        <v>14148103.548824565</v>
      </c>
      <c r="Z49" s="146">
        <f t="shared" ca="1" si="626"/>
        <v>14922103.301534273</v>
      </c>
      <c r="AA49" s="146">
        <f t="shared" ca="1" si="626"/>
        <v>15696103.04295787</v>
      </c>
      <c r="AB49" s="146">
        <f t="shared" ca="1" si="626"/>
        <v>16470102.773173926</v>
      </c>
      <c r="AC49" s="146">
        <f t="shared" ca="1" si="626"/>
        <v>17244102.492288698</v>
      </c>
      <c r="AD49" s="146">
        <f t="shared" ca="1" si="626"/>
        <v>18018102.200437192</v>
      </c>
      <c r="AE49" s="146">
        <f t="shared" ca="1" si="626"/>
        <v>18792101.897784218</v>
      </c>
      <c r="AF49" s="146">
        <f t="shared" ca="1" si="626"/>
        <v>18792101.584525615</v>
      </c>
      <c r="AG49" s="146">
        <f t="shared" ca="1" si="626"/>
        <v>18792101.260889135</v>
      </c>
      <c r="AH49" s="146">
        <f t="shared" ca="1" si="626"/>
        <v>18792100.927135997</v>
      </c>
      <c r="AI49" s="146">
        <f t="shared" ca="1" si="626"/>
        <v>18792100.583561473</v>
      </c>
      <c r="AJ49" s="146">
        <f t="shared" ca="1" si="626"/>
        <v>18792100.230496947</v>
      </c>
      <c r="AK49" s="146">
        <f t="shared" ca="1" si="626"/>
        <v>18792099.868309624</v>
      </c>
      <c r="AL49" s="146">
        <f t="shared" ca="1" si="626"/>
        <v>18792099.497404762</v>
      </c>
      <c r="AM49" s="146">
        <f t="shared" ca="1" si="626"/>
        <v>18792099.118226402</v>
      </c>
      <c r="AN49" s="146">
        <f t="shared" ca="1" si="626"/>
        <v>18792098.731257908</v>
      </c>
      <c r="AO49" s="146">
        <f t="shared" ca="1" si="626"/>
        <v>18792098.337023947</v>
      </c>
      <c r="AP49" s="146">
        <f t="shared" ca="1" si="626"/>
        <v>18792097.936089389</v>
      </c>
      <c r="AQ49" s="146">
        <f t="shared" ca="1" si="626"/>
        <v>18792097.529062696</v>
      </c>
      <c r="AR49" s="146">
        <f t="shared" ca="1" si="626"/>
        <v>18772284.576117046</v>
      </c>
      <c r="AS49" s="146">
        <f t="shared" ca="1" si="626"/>
        <v>18752463.265673012</v>
      </c>
      <c r="AT49" s="146">
        <f t="shared" ca="1" si="626"/>
        <v>18732628.547214393</v>
      </c>
      <c r="AU49" s="146">
        <f t="shared" ca="1" si="626"/>
        <v>18712782.441490296</v>
      </c>
      <c r="AV49" s="146">
        <f t="shared" ca="1" si="626"/>
        <v>18692920.497948986</v>
      </c>
      <c r="AW49" s="146">
        <f t="shared" ca="1" si="626"/>
        <v>18673049.235619243</v>
      </c>
      <c r="AX49" s="146">
        <f t="shared" ca="1" si="626"/>
        <v>18653167.774966199</v>
      </c>
      <c r="AY49" s="146">
        <f t="shared" ca="1" si="626"/>
        <v>18633271.280163847</v>
      </c>
      <c r="AZ49" s="146">
        <f t="shared" ca="1" si="626"/>
        <v>18613365.196279809</v>
      </c>
      <c r="BA49" s="146">
        <f t="shared" ca="1" si="626"/>
        <v>18593446.706636555</v>
      </c>
      <c r="BB49" s="146">
        <f t="shared" ca="1" si="626"/>
        <v>18573518.283885401</v>
      </c>
      <c r="BC49" s="146">
        <f t="shared" ca="1" si="626"/>
        <v>18553579.508833587</v>
      </c>
      <c r="BD49" s="146">
        <f t="shared" ca="1" si="626"/>
        <v>18533627.004243765</v>
      </c>
      <c r="BE49" s="146">
        <f t="shared" ca="1" si="626"/>
        <v>18513668.132989243</v>
      </c>
      <c r="BF49" s="146">
        <f t="shared" ca="1" si="626"/>
        <v>18493697.42019286</v>
      </c>
      <c r="BG49" s="146">
        <f t="shared" ca="1" si="626"/>
        <v>18473718.617626622</v>
      </c>
      <c r="BH49" s="146">
        <f t="shared" ca="1" si="626"/>
        <v>18453730.022761796</v>
      </c>
      <c r="BI49" s="146">
        <f t="shared" ca="1" si="626"/>
        <v>18433735.898309819</v>
      </c>
      <c r="BJ49" s="146">
        <f t="shared" ca="1" si="626"/>
        <v>18413735.754798349</v>
      </c>
      <c r="BK49" s="146">
        <f t="shared" ca="1" si="626"/>
        <v>18393735.219888866</v>
      </c>
      <c r="BL49" s="146">
        <f t="shared" ca="1" si="626"/>
        <v>18373733.223775476</v>
      </c>
      <c r="BM49" s="146">
        <f t="shared" ca="1" si="626"/>
        <v>18353721.968293972</v>
      </c>
      <c r="BN49" s="146">
        <f t="shared" ca="1" si="626"/>
        <v>18333708.066435795</v>
      </c>
      <c r="BO49" s="146">
        <f t="shared" ca="1" si="626"/>
        <v>18313687.098098148</v>
      </c>
      <c r="BP49" s="146">
        <f t="shared" ca="1" si="626"/>
        <v>18293655.551988568</v>
      </c>
      <c r="BQ49" s="146">
        <f t="shared" ca="1" si="626"/>
        <v>18273614.490450308</v>
      </c>
      <c r="BR49" s="146">
        <f t="shared" ca="1" si="626"/>
        <v>18253556.765740532</v>
      </c>
      <c r="BS49" s="146">
        <f t="shared" ref="BS49:DV49" ca="1" si="627">BR56</f>
        <v>18233484.560478438</v>
      </c>
      <c r="BT49" s="146">
        <f t="shared" ca="1" si="627"/>
        <v>18213399.140582662</v>
      </c>
      <c r="BU49" s="146">
        <f t="shared" ca="1" si="627"/>
        <v>18193297.340616759</v>
      </c>
      <c r="BV49" s="146">
        <f t="shared" ca="1" si="627"/>
        <v>18173171.188007262</v>
      </c>
      <c r="BW49" s="146">
        <f t="shared" ca="1" si="627"/>
        <v>18153026.069732122</v>
      </c>
      <c r="BX49" s="146">
        <f t="shared" ca="1" si="627"/>
        <v>18132859.177217584</v>
      </c>
      <c r="BY49" s="146">
        <f t="shared" ca="1" si="627"/>
        <v>18112664.878027279</v>
      </c>
      <c r="BZ49" s="146">
        <f t="shared" ca="1" si="627"/>
        <v>18092444.770884197</v>
      </c>
      <c r="CA49" s="146">
        <f t="shared" ca="1" si="627"/>
        <v>18072195.770618003</v>
      </c>
      <c r="CB49" s="146">
        <f t="shared" ca="1" si="627"/>
        <v>18051920.692014392</v>
      </c>
      <c r="CC49" s="146">
        <f t="shared" ca="1" si="627"/>
        <v>18031615.199869685</v>
      </c>
      <c r="CD49" s="146">
        <f t="shared" ca="1" si="627"/>
        <v>18011270.771392252</v>
      </c>
      <c r="CE49" s="146">
        <f t="shared" ca="1" si="627"/>
        <v>17990895.018851362</v>
      </c>
      <c r="CF49" s="146">
        <f t="shared" ca="1" si="627"/>
        <v>17970482.151974469</v>
      </c>
      <c r="CG49" s="146">
        <f t="shared" ca="1" si="627"/>
        <v>17950028.588944312</v>
      </c>
      <c r="CH49" s="146">
        <f t="shared" ca="1" si="627"/>
        <v>17929538.869698301</v>
      </c>
      <c r="CI49" s="146">
        <f t="shared" ca="1" si="627"/>
        <v>17909008.404472627</v>
      </c>
      <c r="CJ49" s="146">
        <f t="shared" ca="1" si="627"/>
        <v>17888431.178507268</v>
      </c>
      <c r="CK49" s="146">
        <f t="shared" ca="1" si="627"/>
        <v>17867810.097719327</v>
      </c>
      <c r="CL49" s="146">
        <f t="shared" ca="1" si="627"/>
        <v>17847144.354280226</v>
      </c>
      <c r="CM49" s="146">
        <f t="shared" ca="1" si="627"/>
        <v>17826430.56436358</v>
      </c>
      <c r="CN49" s="146">
        <f t="shared" ca="1" si="627"/>
        <v>17805670.959761981</v>
      </c>
      <c r="CO49" s="146">
        <f t="shared" ca="1" si="627"/>
        <v>17784864.894005846</v>
      </c>
      <c r="CP49" s="146">
        <f t="shared" ca="1" si="627"/>
        <v>17764007.532476373</v>
      </c>
      <c r="CQ49" s="146">
        <f t="shared" ca="1" si="627"/>
        <v>17743104.090360336</v>
      </c>
      <c r="CR49" s="146">
        <f t="shared" ca="1" si="627"/>
        <v>17722150.888638433</v>
      </c>
      <c r="CS49" s="146">
        <f t="shared" ca="1" si="627"/>
        <v>17701147.542560384</v>
      </c>
      <c r="CT49" s="146">
        <f t="shared" ca="1" si="627"/>
        <v>17680096.101091959</v>
      </c>
      <c r="CU49" s="146">
        <f t="shared" ca="1" si="627"/>
        <v>17658994.454731539</v>
      </c>
      <c r="CV49" s="146">
        <f t="shared" ca="1" si="627"/>
        <v>17637843.654091492</v>
      </c>
      <c r="CW49" s="146">
        <f t="shared" ca="1" si="627"/>
        <v>17616639.806030016</v>
      </c>
      <c r="CX49" s="146">
        <f t="shared" ca="1" si="627"/>
        <v>17595380.235845987</v>
      </c>
      <c r="CY49" s="146">
        <f t="shared" ca="1" si="627"/>
        <v>0</v>
      </c>
      <c r="CZ49" s="146">
        <f t="shared" ca="1" si="627"/>
        <v>0</v>
      </c>
      <c r="DA49" s="146">
        <f t="shared" ca="1" si="627"/>
        <v>0</v>
      </c>
      <c r="DB49" s="146">
        <f t="shared" ca="1" si="627"/>
        <v>0</v>
      </c>
      <c r="DC49" s="146">
        <f t="shared" ca="1" si="627"/>
        <v>0</v>
      </c>
      <c r="DD49" s="146">
        <f t="shared" ca="1" si="627"/>
        <v>0</v>
      </c>
      <c r="DE49" s="146">
        <f t="shared" ca="1" si="627"/>
        <v>0</v>
      </c>
      <c r="DF49" s="146">
        <f t="shared" ca="1" si="627"/>
        <v>0</v>
      </c>
      <c r="DG49" s="146">
        <f t="shared" ca="1" si="627"/>
        <v>0</v>
      </c>
      <c r="DH49" s="146">
        <f t="shared" ca="1" si="627"/>
        <v>0</v>
      </c>
      <c r="DI49" s="146">
        <f t="shared" ca="1" si="627"/>
        <v>0</v>
      </c>
      <c r="DJ49" s="146">
        <f t="shared" ca="1" si="627"/>
        <v>0</v>
      </c>
      <c r="DK49" s="146">
        <f t="shared" ca="1" si="627"/>
        <v>0</v>
      </c>
      <c r="DL49" s="146">
        <f t="shared" ca="1" si="627"/>
        <v>0</v>
      </c>
      <c r="DM49" s="146">
        <f t="shared" ca="1" si="627"/>
        <v>0</v>
      </c>
      <c r="DN49" s="146">
        <f t="shared" ca="1" si="627"/>
        <v>0</v>
      </c>
      <c r="DO49" s="146">
        <f t="shared" ca="1" si="627"/>
        <v>0</v>
      </c>
      <c r="DP49" s="146">
        <f t="shared" ca="1" si="627"/>
        <v>0</v>
      </c>
      <c r="DQ49" s="146">
        <f t="shared" ca="1" si="627"/>
        <v>0</v>
      </c>
      <c r="DR49" s="146">
        <f t="shared" ca="1" si="627"/>
        <v>0</v>
      </c>
      <c r="DS49" s="146">
        <f t="shared" ca="1" si="627"/>
        <v>0</v>
      </c>
      <c r="DT49" s="146">
        <f t="shared" ca="1" si="627"/>
        <v>0</v>
      </c>
      <c r="DU49" s="146">
        <f t="shared" ca="1" si="627"/>
        <v>0</v>
      </c>
      <c r="DV49" s="146">
        <f t="shared" ca="1" si="627"/>
        <v>0</v>
      </c>
    </row>
    <row r="50" spans="1:126" s="107" customFormat="1" ht="15.75" customHeight="1" thickTop="1">
      <c r="A50" s="68"/>
      <c r="B50" s="60" t="s">
        <v>1447</v>
      </c>
      <c r="C50" s="1149"/>
      <c r="D50" s="1149"/>
      <c r="E50" s="1149"/>
      <c r="F50" s="69">
        <f t="shared" ref="F50:AK50" ca="1" si="628">F23</f>
        <v>0</v>
      </c>
      <c r="G50" s="69">
        <f t="shared" ca="1" si="628"/>
        <v>0</v>
      </c>
      <c r="H50" s="69">
        <f t="shared" ca="1" si="628"/>
        <v>0</v>
      </c>
      <c r="I50" s="69">
        <f t="shared" ca="1" si="628"/>
        <v>0</v>
      </c>
      <c r="J50" s="69">
        <f t="shared" ca="1" si="628"/>
        <v>558517.99182570959</v>
      </c>
      <c r="K50" s="69">
        <f t="shared" ca="1" si="628"/>
        <v>1081719.0064102546</v>
      </c>
      <c r="L50" s="69">
        <f t="shared" ca="1" si="628"/>
        <v>1081719.0064102546</v>
      </c>
      <c r="M50" s="69">
        <f t="shared" ca="1" si="628"/>
        <v>1081719.0064102546</v>
      </c>
      <c r="N50" s="69">
        <f t="shared" ca="1" si="628"/>
        <v>1081719.0064102546</v>
      </c>
      <c r="O50" s="69">
        <f t="shared" ca="1" si="628"/>
        <v>1081719.0064102546</v>
      </c>
      <c r="P50" s="69">
        <f t="shared" ca="1" si="628"/>
        <v>1081719.0064102546</v>
      </c>
      <c r="Q50" s="69">
        <f t="shared" ca="1" si="628"/>
        <v>1081719.0064102546</v>
      </c>
      <c r="R50" s="69">
        <f t="shared" ca="1" si="628"/>
        <v>1081719.0064102546</v>
      </c>
      <c r="S50" s="69">
        <f t="shared" ca="1" si="628"/>
        <v>774000</v>
      </c>
      <c r="T50" s="69">
        <f t="shared" ca="1" si="628"/>
        <v>774000</v>
      </c>
      <c r="U50" s="69">
        <f t="shared" ca="1" si="628"/>
        <v>774000</v>
      </c>
      <c r="V50" s="69">
        <f t="shared" ca="1" si="628"/>
        <v>774000</v>
      </c>
      <c r="W50" s="69">
        <f t="shared" ca="1" si="628"/>
        <v>774000</v>
      </c>
      <c r="X50" s="69">
        <f t="shared" ca="1" si="628"/>
        <v>774000</v>
      </c>
      <c r="Y50" s="69">
        <f t="shared" ca="1" si="628"/>
        <v>774000</v>
      </c>
      <c r="Z50" s="69">
        <f t="shared" ca="1" si="628"/>
        <v>774000</v>
      </c>
      <c r="AA50" s="69">
        <f t="shared" ca="1" si="628"/>
        <v>774000</v>
      </c>
      <c r="AB50" s="69">
        <f t="shared" ca="1" si="628"/>
        <v>774000</v>
      </c>
      <c r="AC50" s="69">
        <f t="shared" ca="1" si="628"/>
        <v>774000</v>
      </c>
      <c r="AD50" s="69">
        <f t="shared" ca="1" si="628"/>
        <v>774000</v>
      </c>
      <c r="AE50" s="69">
        <f t="shared" ca="1" si="628"/>
        <v>0</v>
      </c>
      <c r="AF50" s="69">
        <f t="shared" ca="1" si="628"/>
        <v>0</v>
      </c>
      <c r="AG50" s="69">
        <f t="shared" ca="1" si="628"/>
        <v>0</v>
      </c>
      <c r="AH50" s="69">
        <f t="shared" ca="1" si="628"/>
        <v>0</v>
      </c>
      <c r="AI50" s="69">
        <f t="shared" ca="1" si="628"/>
        <v>0</v>
      </c>
      <c r="AJ50" s="69">
        <f t="shared" ca="1" si="628"/>
        <v>0</v>
      </c>
      <c r="AK50" s="69">
        <f t="shared" ca="1" si="628"/>
        <v>0</v>
      </c>
      <c r="AL50" s="69">
        <f t="shared" ref="AL50:BQ50" ca="1" si="629">AL23</f>
        <v>0</v>
      </c>
      <c r="AM50" s="69">
        <f t="shared" ca="1" si="629"/>
        <v>0</v>
      </c>
      <c r="AN50" s="69">
        <f t="shared" ca="1" si="629"/>
        <v>0</v>
      </c>
      <c r="AO50" s="69">
        <f t="shared" ca="1" si="629"/>
        <v>0</v>
      </c>
      <c r="AP50" s="69">
        <f t="shared" ca="1" si="629"/>
        <v>0</v>
      </c>
      <c r="AQ50" s="69">
        <f t="shared" ca="1" si="629"/>
        <v>0</v>
      </c>
      <c r="AR50" s="69">
        <f t="shared" ca="1" si="629"/>
        <v>0</v>
      </c>
      <c r="AS50" s="69">
        <f t="shared" ca="1" si="629"/>
        <v>0</v>
      </c>
      <c r="AT50" s="69">
        <f t="shared" ca="1" si="629"/>
        <v>0</v>
      </c>
      <c r="AU50" s="69">
        <f t="shared" ca="1" si="629"/>
        <v>0</v>
      </c>
      <c r="AV50" s="69">
        <f t="shared" ca="1" si="629"/>
        <v>0</v>
      </c>
      <c r="AW50" s="69">
        <f t="shared" ca="1" si="629"/>
        <v>0</v>
      </c>
      <c r="AX50" s="69">
        <f t="shared" ca="1" si="629"/>
        <v>0</v>
      </c>
      <c r="AY50" s="69">
        <f t="shared" ca="1" si="629"/>
        <v>0</v>
      </c>
      <c r="AZ50" s="69">
        <f t="shared" ca="1" si="629"/>
        <v>0</v>
      </c>
      <c r="BA50" s="69">
        <f t="shared" ca="1" si="629"/>
        <v>0</v>
      </c>
      <c r="BB50" s="69">
        <f t="shared" ca="1" si="629"/>
        <v>0</v>
      </c>
      <c r="BC50" s="69">
        <f t="shared" ca="1" si="629"/>
        <v>0</v>
      </c>
      <c r="BD50" s="69">
        <f t="shared" ca="1" si="629"/>
        <v>0</v>
      </c>
      <c r="BE50" s="69">
        <f t="shared" ca="1" si="629"/>
        <v>0</v>
      </c>
      <c r="BF50" s="69">
        <f t="shared" ca="1" si="629"/>
        <v>0</v>
      </c>
      <c r="BG50" s="69">
        <f t="shared" ca="1" si="629"/>
        <v>0</v>
      </c>
      <c r="BH50" s="69">
        <f t="shared" ca="1" si="629"/>
        <v>0</v>
      </c>
      <c r="BI50" s="69">
        <f t="shared" ca="1" si="629"/>
        <v>0</v>
      </c>
      <c r="BJ50" s="69">
        <f t="shared" ca="1" si="629"/>
        <v>0</v>
      </c>
      <c r="BK50" s="69">
        <f t="shared" ca="1" si="629"/>
        <v>0</v>
      </c>
      <c r="BL50" s="69">
        <f t="shared" ca="1" si="629"/>
        <v>0</v>
      </c>
      <c r="BM50" s="69">
        <f t="shared" ca="1" si="629"/>
        <v>0</v>
      </c>
      <c r="BN50" s="69">
        <f t="shared" ca="1" si="629"/>
        <v>0</v>
      </c>
      <c r="BO50" s="69">
        <f t="shared" ca="1" si="629"/>
        <v>0</v>
      </c>
      <c r="BP50" s="69">
        <f t="shared" ca="1" si="629"/>
        <v>0</v>
      </c>
      <c r="BQ50" s="69">
        <f t="shared" ca="1" si="629"/>
        <v>0</v>
      </c>
      <c r="BR50" s="69">
        <f t="shared" ref="BR50:CW50" ca="1" si="630">BR23</f>
        <v>0</v>
      </c>
      <c r="BS50" s="69">
        <f t="shared" ca="1" si="630"/>
        <v>0</v>
      </c>
      <c r="BT50" s="69">
        <f t="shared" ca="1" si="630"/>
        <v>0</v>
      </c>
      <c r="BU50" s="69">
        <f t="shared" ca="1" si="630"/>
        <v>0</v>
      </c>
      <c r="BV50" s="69">
        <f t="shared" ca="1" si="630"/>
        <v>0</v>
      </c>
      <c r="BW50" s="69">
        <f t="shared" ca="1" si="630"/>
        <v>0</v>
      </c>
      <c r="BX50" s="69">
        <f t="shared" ca="1" si="630"/>
        <v>0</v>
      </c>
      <c r="BY50" s="69">
        <f t="shared" ca="1" si="630"/>
        <v>0</v>
      </c>
      <c r="BZ50" s="69">
        <f t="shared" ca="1" si="630"/>
        <v>0</v>
      </c>
      <c r="CA50" s="69">
        <f t="shared" ca="1" si="630"/>
        <v>0</v>
      </c>
      <c r="CB50" s="69">
        <f t="shared" ca="1" si="630"/>
        <v>0</v>
      </c>
      <c r="CC50" s="69">
        <f t="shared" ca="1" si="630"/>
        <v>0</v>
      </c>
      <c r="CD50" s="69">
        <f t="shared" ca="1" si="630"/>
        <v>0</v>
      </c>
      <c r="CE50" s="69">
        <f t="shared" ca="1" si="630"/>
        <v>0</v>
      </c>
      <c r="CF50" s="69">
        <f t="shared" ca="1" si="630"/>
        <v>0</v>
      </c>
      <c r="CG50" s="69">
        <f t="shared" ca="1" si="630"/>
        <v>0</v>
      </c>
      <c r="CH50" s="69">
        <f t="shared" ca="1" si="630"/>
        <v>0</v>
      </c>
      <c r="CI50" s="69">
        <f t="shared" ca="1" si="630"/>
        <v>0</v>
      </c>
      <c r="CJ50" s="69">
        <f t="shared" ca="1" si="630"/>
        <v>0</v>
      </c>
      <c r="CK50" s="69">
        <f t="shared" ca="1" si="630"/>
        <v>0</v>
      </c>
      <c r="CL50" s="69">
        <f t="shared" ca="1" si="630"/>
        <v>0</v>
      </c>
      <c r="CM50" s="69">
        <f t="shared" ca="1" si="630"/>
        <v>0</v>
      </c>
      <c r="CN50" s="69">
        <f t="shared" ca="1" si="630"/>
        <v>0</v>
      </c>
      <c r="CO50" s="69">
        <f t="shared" ca="1" si="630"/>
        <v>0</v>
      </c>
      <c r="CP50" s="69">
        <f t="shared" ca="1" si="630"/>
        <v>0</v>
      </c>
      <c r="CQ50" s="69">
        <f t="shared" ca="1" si="630"/>
        <v>0</v>
      </c>
      <c r="CR50" s="69">
        <f t="shared" ca="1" si="630"/>
        <v>0</v>
      </c>
      <c r="CS50" s="69">
        <f t="shared" ca="1" si="630"/>
        <v>0</v>
      </c>
      <c r="CT50" s="69">
        <f t="shared" ca="1" si="630"/>
        <v>0</v>
      </c>
      <c r="CU50" s="69">
        <f t="shared" ca="1" si="630"/>
        <v>0</v>
      </c>
      <c r="CV50" s="69">
        <f t="shared" ca="1" si="630"/>
        <v>0</v>
      </c>
      <c r="CW50" s="69">
        <f t="shared" ca="1" si="630"/>
        <v>0</v>
      </c>
      <c r="CX50" s="69">
        <f t="shared" ref="CX50:DV50" ca="1" si="631">CX23</f>
        <v>0</v>
      </c>
      <c r="CY50" s="69">
        <f t="shared" ca="1" si="631"/>
        <v>0</v>
      </c>
      <c r="CZ50" s="69">
        <f t="shared" ca="1" si="631"/>
        <v>0</v>
      </c>
      <c r="DA50" s="69">
        <f t="shared" ca="1" si="631"/>
        <v>0</v>
      </c>
      <c r="DB50" s="69">
        <f t="shared" ca="1" si="631"/>
        <v>0</v>
      </c>
      <c r="DC50" s="69">
        <f t="shared" ca="1" si="631"/>
        <v>0</v>
      </c>
      <c r="DD50" s="69">
        <f t="shared" ca="1" si="631"/>
        <v>0</v>
      </c>
      <c r="DE50" s="69">
        <f t="shared" ca="1" si="631"/>
        <v>0</v>
      </c>
      <c r="DF50" s="69">
        <f t="shared" ca="1" si="631"/>
        <v>0</v>
      </c>
      <c r="DG50" s="69">
        <f t="shared" ca="1" si="631"/>
        <v>0</v>
      </c>
      <c r="DH50" s="69">
        <f t="shared" ca="1" si="631"/>
        <v>0</v>
      </c>
      <c r="DI50" s="69">
        <f t="shared" ca="1" si="631"/>
        <v>0</v>
      </c>
      <c r="DJ50" s="69">
        <f t="shared" ca="1" si="631"/>
        <v>0</v>
      </c>
      <c r="DK50" s="69">
        <f t="shared" ca="1" si="631"/>
        <v>0</v>
      </c>
      <c r="DL50" s="69">
        <f t="shared" ca="1" si="631"/>
        <v>0</v>
      </c>
      <c r="DM50" s="69">
        <f t="shared" ca="1" si="631"/>
        <v>0</v>
      </c>
      <c r="DN50" s="69">
        <f t="shared" ca="1" si="631"/>
        <v>0</v>
      </c>
      <c r="DO50" s="69">
        <f t="shared" ca="1" si="631"/>
        <v>0</v>
      </c>
      <c r="DP50" s="69">
        <f t="shared" ca="1" si="631"/>
        <v>0</v>
      </c>
      <c r="DQ50" s="69">
        <f t="shared" ca="1" si="631"/>
        <v>0</v>
      </c>
      <c r="DR50" s="69">
        <f t="shared" ca="1" si="631"/>
        <v>0</v>
      </c>
      <c r="DS50" s="69">
        <f t="shared" ca="1" si="631"/>
        <v>0</v>
      </c>
      <c r="DT50" s="69">
        <f t="shared" ca="1" si="631"/>
        <v>0</v>
      </c>
      <c r="DU50" s="69">
        <f t="shared" ca="1" si="631"/>
        <v>0</v>
      </c>
      <c r="DV50" s="69">
        <f t="shared" ca="1" si="631"/>
        <v>0</v>
      </c>
    </row>
    <row r="51" spans="1:126" s="107" customFormat="1" ht="15.75" customHeight="1">
      <c r="A51" s="68"/>
      <c r="B51" s="60" t="s">
        <v>63</v>
      </c>
      <c r="C51" s="1149"/>
      <c r="D51" s="1149"/>
      <c r="E51" s="1149"/>
      <c r="F51" s="69">
        <f t="shared" ref="F51:AK51" ca="1" si="632">F12</f>
        <v>0</v>
      </c>
      <c r="G51" s="69">
        <f t="shared" ca="1" si="632"/>
        <v>0</v>
      </c>
      <c r="H51" s="69">
        <f t="shared" ca="1" si="632"/>
        <v>0</v>
      </c>
      <c r="I51" s="69">
        <f t="shared" ca="1" si="632"/>
        <v>0</v>
      </c>
      <c r="J51" s="69">
        <f t="shared" ca="1" si="632"/>
        <v>0</v>
      </c>
      <c r="K51" s="69">
        <f t="shared" ca="1" si="632"/>
        <v>0</v>
      </c>
      <c r="L51" s="69">
        <f t="shared" ca="1" si="632"/>
        <v>0</v>
      </c>
      <c r="M51" s="69">
        <f t="shared" ca="1" si="632"/>
        <v>0</v>
      </c>
      <c r="N51" s="69">
        <f t="shared" ca="1" si="632"/>
        <v>0</v>
      </c>
      <c r="O51" s="69">
        <f t="shared" ca="1" si="632"/>
        <v>0</v>
      </c>
      <c r="P51" s="69">
        <f t="shared" ca="1" si="632"/>
        <v>0</v>
      </c>
      <c r="Q51" s="69">
        <f t="shared" ca="1" si="632"/>
        <v>0</v>
      </c>
      <c r="R51" s="69">
        <f t="shared" ca="1" si="632"/>
        <v>0</v>
      </c>
      <c r="S51" s="69">
        <f t="shared" ca="1" si="632"/>
        <v>0</v>
      </c>
      <c r="T51" s="69">
        <f t="shared" ca="1" si="632"/>
        <v>0</v>
      </c>
      <c r="U51" s="69">
        <f t="shared" ca="1" si="632"/>
        <v>0</v>
      </c>
      <c r="V51" s="69">
        <f t="shared" ca="1" si="632"/>
        <v>0</v>
      </c>
      <c r="W51" s="69">
        <f t="shared" ca="1" si="632"/>
        <v>0</v>
      </c>
      <c r="X51" s="69">
        <f t="shared" ca="1" si="632"/>
        <v>0</v>
      </c>
      <c r="Y51" s="69">
        <f t="shared" ca="1" si="632"/>
        <v>0</v>
      </c>
      <c r="Z51" s="69">
        <f t="shared" ca="1" si="632"/>
        <v>0</v>
      </c>
      <c r="AA51" s="69">
        <f t="shared" ca="1" si="632"/>
        <v>0</v>
      </c>
      <c r="AB51" s="69">
        <f t="shared" ca="1" si="632"/>
        <v>0</v>
      </c>
      <c r="AC51" s="69">
        <f t="shared" ca="1" si="632"/>
        <v>0</v>
      </c>
      <c r="AD51" s="69">
        <f t="shared" ca="1" si="632"/>
        <v>0</v>
      </c>
      <c r="AE51" s="69">
        <f t="shared" ca="1" si="632"/>
        <v>0</v>
      </c>
      <c r="AF51" s="69">
        <f t="shared" ca="1" si="632"/>
        <v>0</v>
      </c>
      <c r="AG51" s="69">
        <f t="shared" ca="1" si="632"/>
        <v>0</v>
      </c>
      <c r="AH51" s="69">
        <f t="shared" ca="1" si="632"/>
        <v>0</v>
      </c>
      <c r="AI51" s="69">
        <f t="shared" ca="1" si="632"/>
        <v>0</v>
      </c>
      <c r="AJ51" s="69">
        <f t="shared" ca="1" si="632"/>
        <v>0</v>
      </c>
      <c r="AK51" s="69">
        <f t="shared" ca="1" si="632"/>
        <v>0</v>
      </c>
      <c r="AL51" s="69">
        <f t="shared" ref="AL51:BQ51" ca="1" si="633">AL12</f>
        <v>0</v>
      </c>
      <c r="AM51" s="69">
        <f t="shared" ca="1" si="633"/>
        <v>0</v>
      </c>
      <c r="AN51" s="69">
        <f t="shared" ca="1" si="633"/>
        <v>0</v>
      </c>
      <c r="AO51" s="69">
        <f t="shared" ca="1" si="633"/>
        <v>0</v>
      </c>
      <c r="AP51" s="69">
        <f t="shared" ca="1" si="633"/>
        <v>0</v>
      </c>
      <c r="AQ51" s="69">
        <f t="shared" ca="1" si="633"/>
        <v>0</v>
      </c>
      <c r="AR51" s="69">
        <f t="shared" ca="1" si="633"/>
        <v>0</v>
      </c>
      <c r="AS51" s="69">
        <f t="shared" ca="1" si="633"/>
        <v>0</v>
      </c>
      <c r="AT51" s="69">
        <f t="shared" ca="1" si="633"/>
        <v>0</v>
      </c>
      <c r="AU51" s="69">
        <f t="shared" ca="1" si="633"/>
        <v>0</v>
      </c>
      <c r="AV51" s="69">
        <f t="shared" ca="1" si="633"/>
        <v>0</v>
      </c>
      <c r="AW51" s="69">
        <f t="shared" ca="1" si="633"/>
        <v>0</v>
      </c>
      <c r="AX51" s="69">
        <f t="shared" ca="1" si="633"/>
        <v>0</v>
      </c>
      <c r="AY51" s="69">
        <f t="shared" ca="1" si="633"/>
        <v>0</v>
      </c>
      <c r="AZ51" s="69">
        <f t="shared" ca="1" si="633"/>
        <v>0</v>
      </c>
      <c r="BA51" s="69">
        <f t="shared" ca="1" si="633"/>
        <v>0</v>
      </c>
      <c r="BB51" s="69">
        <f t="shared" ca="1" si="633"/>
        <v>0</v>
      </c>
      <c r="BC51" s="69">
        <f t="shared" ca="1" si="633"/>
        <v>0</v>
      </c>
      <c r="BD51" s="69">
        <f t="shared" ca="1" si="633"/>
        <v>0</v>
      </c>
      <c r="BE51" s="69">
        <f t="shared" ca="1" si="633"/>
        <v>0</v>
      </c>
      <c r="BF51" s="69">
        <f t="shared" ca="1" si="633"/>
        <v>0</v>
      </c>
      <c r="BG51" s="69">
        <f t="shared" ca="1" si="633"/>
        <v>0</v>
      </c>
      <c r="BH51" s="69">
        <f t="shared" ca="1" si="633"/>
        <v>0</v>
      </c>
      <c r="BI51" s="69">
        <f t="shared" ca="1" si="633"/>
        <v>0</v>
      </c>
      <c r="BJ51" s="69">
        <f t="shared" ca="1" si="633"/>
        <v>0</v>
      </c>
      <c r="BK51" s="69">
        <f t="shared" ca="1" si="633"/>
        <v>0</v>
      </c>
      <c r="BL51" s="69">
        <f t="shared" ca="1" si="633"/>
        <v>0</v>
      </c>
      <c r="BM51" s="69">
        <f t="shared" ca="1" si="633"/>
        <v>0</v>
      </c>
      <c r="BN51" s="69">
        <f t="shared" ca="1" si="633"/>
        <v>0</v>
      </c>
      <c r="BO51" s="69">
        <f t="shared" ca="1" si="633"/>
        <v>0</v>
      </c>
      <c r="BP51" s="69">
        <f t="shared" ca="1" si="633"/>
        <v>0</v>
      </c>
      <c r="BQ51" s="69">
        <f t="shared" ca="1" si="633"/>
        <v>0</v>
      </c>
      <c r="BR51" s="69">
        <f t="shared" ref="BR51:CW51" ca="1" si="634">BR12</f>
        <v>0</v>
      </c>
      <c r="BS51" s="69">
        <f t="shared" ca="1" si="634"/>
        <v>0</v>
      </c>
      <c r="BT51" s="69">
        <f t="shared" ca="1" si="634"/>
        <v>0</v>
      </c>
      <c r="BU51" s="69">
        <f t="shared" ca="1" si="634"/>
        <v>0</v>
      </c>
      <c r="BV51" s="69">
        <f t="shared" ca="1" si="634"/>
        <v>0</v>
      </c>
      <c r="BW51" s="69">
        <f t="shared" ca="1" si="634"/>
        <v>0</v>
      </c>
      <c r="BX51" s="69">
        <f t="shared" ca="1" si="634"/>
        <v>0</v>
      </c>
      <c r="BY51" s="69">
        <f t="shared" ca="1" si="634"/>
        <v>0</v>
      </c>
      <c r="BZ51" s="69">
        <f t="shared" ca="1" si="634"/>
        <v>0</v>
      </c>
      <c r="CA51" s="69">
        <f t="shared" ca="1" si="634"/>
        <v>0</v>
      </c>
      <c r="CB51" s="69">
        <f t="shared" ca="1" si="634"/>
        <v>0</v>
      </c>
      <c r="CC51" s="69">
        <f t="shared" ca="1" si="634"/>
        <v>0</v>
      </c>
      <c r="CD51" s="69">
        <f t="shared" ca="1" si="634"/>
        <v>0</v>
      </c>
      <c r="CE51" s="69">
        <f t="shared" ca="1" si="634"/>
        <v>0</v>
      </c>
      <c r="CF51" s="69">
        <f t="shared" ca="1" si="634"/>
        <v>0</v>
      </c>
      <c r="CG51" s="69">
        <f t="shared" ca="1" si="634"/>
        <v>0</v>
      </c>
      <c r="CH51" s="69">
        <f t="shared" ca="1" si="634"/>
        <v>0</v>
      </c>
      <c r="CI51" s="69">
        <f t="shared" ca="1" si="634"/>
        <v>0</v>
      </c>
      <c r="CJ51" s="69">
        <f t="shared" ca="1" si="634"/>
        <v>0</v>
      </c>
      <c r="CK51" s="69">
        <f t="shared" ca="1" si="634"/>
        <v>0</v>
      </c>
      <c r="CL51" s="69">
        <f t="shared" ca="1" si="634"/>
        <v>0</v>
      </c>
      <c r="CM51" s="69">
        <f t="shared" ca="1" si="634"/>
        <v>0</v>
      </c>
      <c r="CN51" s="69">
        <f t="shared" ca="1" si="634"/>
        <v>0</v>
      </c>
      <c r="CO51" s="69">
        <f t="shared" ca="1" si="634"/>
        <v>0</v>
      </c>
      <c r="CP51" s="69">
        <f t="shared" ca="1" si="634"/>
        <v>0</v>
      </c>
      <c r="CQ51" s="69">
        <f t="shared" ca="1" si="634"/>
        <v>0</v>
      </c>
      <c r="CR51" s="69">
        <f t="shared" ca="1" si="634"/>
        <v>0</v>
      </c>
      <c r="CS51" s="69">
        <f t="shared" ca="1" si="634"/>
        <v>0</v>
      </c>
      <c r="CT51" s="69">
        <f t="shared" ca="1" si="634"/>
        <v>0</v>
      </c>
      <c r="CU51" s="69">
        <f t="shared" ca="1" si="634"/>
        <v>0</v>
      </c>
      <c r="CV51" s="69">
        <f t="shared" ca="1" si="634"/>
        <v>0</v>
      </c>
      <c r="CW51" s="69">
        <f t="shared" ca="1" si="634"/>
        <v>0</v>
      </c>
      <c r="CX51" s="69">
        <f t="shared" ref="CX51:DV51" ca="1" si="635">CX12</f>
        <v>0</v>
      </c>
      <c r="CY51" s="69">
        <f t="shared" ca="1" si="635"/>
        <v>0</v>
      </c>
      <c r="CZ51" s="69">
        <f t="shared" ca="1" si="635"/>
        <v>0</v>
      </c>
      <c r="DA51" s="69">
        <f t="shared" ca="1" si="635"/>
        <v>0</v>
      </c>
      <c r="DB51" s="69">
        <f t="shared" ca="1" si="635"/>
        <v>0</v>
      </c>
      <c r="DC51" s="69">
        <f t="shared" ca="1" si="635"/>
        <v>0</v>
      </c>
      <c r="DD51" s="69">
        <f t="shared" ca="1" si="635"/>
        <v>0</v>
      </c>
      <c r="DE51" s="69">
        <f t="shared" ca="1" si="635"/>
        <v>0</v>
      </c>
      <c r="DF51" s="69">
        <f t="shared" ca="1" si="635"/>
        <v>0</v>
      </c>
      <c r="DG51" s="69">
        <f t="shared" ca="1" si="635"/>
        <v>0</v>
      </c>
      <c r="DH51" s="69">
        <f t="shared" ca="1" si="635"/>
        <v>0</v>
      </c>
      <c r="DI51" s="69">
        <f t="shared" ca="1" si="635"/>
        <v>0</v>
      </c>
      <c r="DJ51" s="69">
        <f t="shared" ca="1" si="635"/>
        <v>0</v>
      </c>
      <c r="DK51" s="69">
        <f t="shared" ca="1" si="635"/>
        <v>0</v>
      </c>
      <c r="DL51" s="69">
        <f t="shared" ca="1" si="635"/>
        <v>0</v>
      </c>
      <c r="DM51" s="69">
        <f t="shared" ca="1" si="635"/>
        <v>0</v>
      </c>
      <c r="DN51" s="69">
        <f t="shared" ca="1" si="635"/>
        <v>0</v>
      </c>
      <c r="DO51" s="69">
        <f t="shared" ca="1" si="635"/>
        <v>0</v>
      </c>
      <c r="DP51" s="69">
        <f t="shared" ca="1" si="635"/>
        <v>0</v>
      </c>
      <c r="DQ51" s="69">
        <f t="shared" ca="1" si="635"/>
        <v>0</v>
      </c>
      <c r="DR51" s="69">
        <f t="shared" ca="1" si="635"/>
        <v>0</v>
      </c>
      <c r="DS51" s="69">
        <f t="shared" ca="1" si="635"/>
        <v>0</v>
      </c>
      <c r="DT51" s="69">
        <f t="shared" ca="1" si="635"/>
        <v>0</v>
      </c>
      <c r="DU51" s="69">
        <f t="shared" ca="1" si="635"/>
        <v>0</v>
      </c>
      <c r="DV51" s="69">
        <f t="shared" ca="1" si="635"/>
        <v>0</v>
      </c>
    </row>
    <row r="52" spans="1:126" s="107" customFormat="1" ht="15.75" customHeight="1">
      <c r="A52" s="68"/>
      <c r="B52" s="60" t="s">
        <v>1448</v>
      </c>
      <c r="C52" s="1149"/>
      <c r="D52" s="1149"/>
      <c r="E52" s="1149"/>
      <c r="F52" s="69">
        <f t="shared" ref="F52:AK52" ca="1" si="636">F13</f>
        <v>0</v>
      </c>
      <c r="G52" s="69">
        <f t="shared" ca="1" si="636"/>
        <v>0</v>
      </c>
      <c r="H52" s="69">
        <f t="shared" ca="1" si="636"/>
        <v>0</v>
      </c>
      <c r="I52" s="69">
        <f t="shared" ca="1" si="636"/>
        <v>0</v>
      </c>
      <c r="J52" s="69">
        <f t="shared" ca="1" si="636"/>
        <v>0</v>
      </c>
      <c r="K52" s="69">
        <f t="shared" ca="1" si="636"/>
        <v>2789.0792868461044</v>
      </c>
      <c r="L52" s="69">
        <f t="shared" ca="1" si="636"/>
        <v>8204.8048463499217</v>
      </c>
      <c r="M52" s="69">
        <f t="shared" ca="1" si="636"/>
        <v>13294.705635169968</v>
      </c>
      <c r="N52" s="69">
        <f t="shared" ca="1" si="636"/>
        <v>18255.619243170986</v>
      </c>
      <c r="O52" s="69">
        <f t="shared" ca="1" si="636"/>
        <v>23501.415890749879</v>
      </c>
      <c r="P52" s="69">
        <f t="shared" ca="1" si="636"/>
        <v>28249.255552690469</v>
      </c>
      <c r="Q52" s="69">
        <f t="shared" ca="1" si="636"/>
        <v>33021.539713014434</v>
      </c>
      <c r="R52" s="69">
        <f t="shared" ca="1" si="636"/>
        <v>38173.913339240229</v>
      </c>
      <c r="S52" s="69">
        <f t="shared" ca="1" si="636"/>
        <v>43074.625649224661</v>
      </c>
      <c r="T52" s="69">
        <f t="shared" ca="1" si="636"/>
        <v>46392.402613125087</v>
      </c>
      <c r="U52" s="69">
        <f t="shared" ca="1" si="636"/>
        <v>27807.082105851227</v>
      </c>
      <c r="V52" s="69">
        <f t="shared" ca="1" si="636"/>
        <v>9071.3859031850225</v>
      </c>
      <c r="W52" s="69">
        <f t="shared" ca="1" si="636"/>
        <v>0</v>
      </c>
      <c r="X52" s="69">
        <f t="shared" ca="1" si="636"/>
        <v>0</v>
      </c>
      <c r="Y52" s="69">
        <f t="shared" ca="1" si="636"/>
        <v>0</v>
      </c>
      <c r="Z52" s="69">
        <f t="shared" ca="1" si="636"/>
        <v>0</v>
      </c>
      <c r="AA52" s="69">
        <f t="shared" ca="1" si="636"/>
        <v>0</v>
      </c>
      <c r="AB52" s="69">
        <f t="shared" ca="1" si="636"/>
        <v>0</v>
      </c>
      <c r="AC52" s="69">
        <f t="shared" ca="1" si="636"/>
        <v>0</v>
      </c>
      <c r="AD52" s="69">
        <f t="shared" ca="1" si="636"/>
        <v>0</v>
      </c>
      <c r="AE52" s="69">
        <f t="shared" ca="1" si="636"/>
        <v>0</v>
      </c>
      <c r="AF52" s="69">
        <f t="shared" ca="1" si="636"/>
        <v>0</v>
      </c>
      <c r="AG52" s="69">
        <f t="shared" ca="1" si="636"/>
        <v>0</v>
      </c>
      <c r="AH52" s="69">
        <f t="shared" ca="1" si="636"/>
        <v>0</v>
      </c>
      <c r="AI52" s="69">
        <f t="shared" ca="1" si="636"/>
        <v>0</v>
      </c>
      <c r="AJ52" s="69">
        <f t="shared" ca="1" si="636"/>
        <v>0</v>
      </c>
      <c r="AK52" s="69">
        <f t="shared" ca="1" si="636"/>
        <v>0</v>
      </c>
      <c r="AL52" s="69">
        <f t="shared" ref="AL52:BQ52" ca="1" si="637">AL13</f>
        <v>0</v>
      </c>
      <c r="AM52" s="69">
        <f t="shared" ca="1" si="637"/>
        <v>0</v>
      </c>
      <c r="AN52" s="69">
        <f t="shared" ca="1" si="637"/>
        <v>0</v>
      </c>
      <c r="AO52" s="69">
        <f t="shared" ca="1" si="637"/>
        <v>0</v>
      </c>
      <c r="AP52" s="69">
        <f t="shared" ca="1" si="637"/>
        <v>0</v>
      </c>
      <c r="AQ52" s="69">
        <f t="shared" ca="1" si="637"/>
        <v>0</v>
      </c>
      <c r="AR52" s="69">
        <f t="shared" ca="1" si="637"/>
        <v>0</v>
      </c>
      <c r="AS52" s="69">
        <f t="shared" ca="1" si="637"/>
        <v>0</v>
      </c>
      <c r="AT52" s="69">
        <f t="shared" ca="1" si="637"/>
        <v>0</v>
      </c>
      <c r="AU52" s="69">
        <f t="shared" ca="1" si="637"/>
        <v>0</v>
      </c>
      <c r="AV52" s="69">
        <f t="shared" ca="1" si="637"/>
        <v>0</v>
      </c>
      <c r="AW52" s="69">
        <f t="shared" ca="1" si="637"/>
        <v>0</v>
      </c>
      <c r="AX52" s="69">
        <f t="shared" ca="1" si="637"/>
        <v>0</v>
      </c>
      <c r="AY52" s="69">
        <f t="shared" ca="1" si="637"/>
        <v>0</v>
      </c>
      <c r="AZ52" s="69">
        <f t="shared" ca="1" si="637"/>
        <v>0</v>
      </c>
      <c r="BA52" s="69">
        <f t="shared" ca="1" si="637"/>
        <v>0</v>
      </c>
      <c r="BB52" s="69">
        <f t="shared" ca="1" si="637"/>
        <v>0</v>
      </c>
      <c r="BC52" s="69">
        <f t="shared" ca="1" si="637"/>
        <v>0</v>
      </c>
      <c r="BD52" s="69">
        <f t="shared" ca="1" si="637"/>
        <v>0</v>
      </c>
      <c r="BE52" s="69">
        <f t="shared" ca="1" si="637"/>
        <v>0</v>
      </c>
      <c r="BF52" s="69">
        <f t="shared" ca="1" si="637"/>
        <v>0</v>
      </c>
      <c r="BG52" s="69">
        <f t="shared" ca="1" si="637"/>
        <v>0</v>
      </c>
      <c r="BH52" s="69">
        <f t="shared" ca="1" si="637"/>
        <v>0</v>
      </c>
      <c r="BI52" s="69">
        <f t="shared" ca="1" si="637"/>
        <v>0</v>
      </c>
      <c r="BJ52" s="69">
        <f t="shared" ca="1" si="637"/>
        <v>0</v>
      </c>
      <c r="BK52" s="69">
        <f t="shared" ca="1" si="637"/>
        <v>0</v>
      </c>
      <c r="BL52" s="69">
        <f t="shared" ca="1" si="637"/>
        <v>0</v>
      </c>
      <c r="BM52" s="69">
        <f t="shared" ca="1" si="637"/>
        <v>0</v>
      </c>
      <c r="BN52" s="69">
        <f t="shared" ca="1" si="637"/>
        <v>0</v>
      </c>
      <c r="BO52" s="69">
        <f t="shared" ca="1" si="637"/>
        <v>0</v>
      </c>
      <c r="BP52" s="69">
        <f t="shared" ca="1" si="637"/>
        <v>0</v>
      </c>
      <c r="BQ52" s="69">
        <f t="shared" ca="1" si="637"/>
        <v>0</v>
      </c>
      <c r="BR52" s="69">
        <f t="shared" ref="BR52:CW52" ca="1" si="638">BR13</f>
        <v>0</v>
      </c>
      <c r="BS52" s="69">
        <f t="shared" ca="1" si="638"/>
        <v>0</v>
      </c>
      <c r="BT52" s="69">
        <f t="shared" ca="1" si="638"/>
        <v>0</v>
      </c>
      <c r="BU52" s="69">
        <f t="shared" ca="1" si="638"/>
        <v>0</v>
      </c>
      <c r="BV52" s="69">
        <f t="shared" ca="1" si="638"/>
        <v>0</v>
      </c>
      <c r="BW52" s="69">
        <f t="shared" ca="1" si="638"/>
        <v>0</v>
      </c>
      <c r="BX52" s="69">
        <f t="shared" ca="1" si="638"/>
        <v>0</v>
      </c>
      <c r="BY52" s="69">
        <f t="shared" ca="1" si="638"/>
        <v>0</v>
      </c>
      <c r="BZ52" s="69">
        <f t="shared" ca="1" si="638"/>
        <v>0</v>
      </c>
      <c r="CA52" s="69">
        <f t="shared" ca="1" si="638"/>
        <v>0</v>
      </c>
      <c r="CB52" s="69">
        <f t="shared" ca="1" si="638"/>
        <v>0</v>
      </c>
      <c r="CC52" s="69">
        <f t="shared" ca="1" si="638"/>
        <v>0</v>
      </c>
      <c r="CD52" s="69">
        <f t="shared" ca="1" si="638"/>
        <v>0</v>
      </c>
      <c r="CE52" s="69">
        <f t="shared" ca="1" si="638"/>
        <v>0</v>
      </c>
      <c r="CF52" s="69">
        <f t="shared" ca="1" si="638"/>
        <v>0</v>
      </c>
      <c r="CG52" s="69">
        <f t="shared" ca="1" si="638"/>
        <v>0</v>
      </c>
      <c r="CH52" s="69">
        <f t="shared" ca="1" si="638"/>
        <v>0</v>
      </c>
      <c r="CI52" s="69">
        <f t="shared" ca="1" si="638"/>
        <v>0</v>
      </c>
      <c r="CJ52" s="69">
        <f t="shared" ca="1" si="638"/>
        <v>0</v>
      </c>
      <c r="CK52" s="69">
        <f t="shared" ca="1" si="638"/>
        <v>0</v>
      </c>
      <c r="CL52" s="69">
        <f t="shared" ca="1" si="638"/>
        <v>0</v>
      </c>
      <c r="CM52" s="69">
        <f t="shared" ca="1" si="638"/>
        <v>0</v>
      </c>
      <c r="CN52" s="69">
        <f t="shared" ca="1" si="638"/>
        <v>0</v>
      </c>
      <c r="CO52" s="69">
        <f t="shared" ca="1" si="638"/>
        <v>0</v>
      </c>
      <c r="CP52" s="69">
        <f t="shared" ca="1" si="638"/>
        <v>0</v>
      </c>
      <c r="CQ52" s="69">
        <f t="shared" ca="1" si="638"/>
        <v>0</v>
      </c>
      <c r="CR52" s="69">
        <f t="shared" ca="1" si="638"/>
        <v>0</v>
      </c>
      <c r="CS52" s="69">
        <f t="shared" ca="1" si="638"/>
        <v>0</v>
      </c>
      <c r="CT52" s="69">
        <f t="shared" ca="1" si="638"/>
        <v>0</v>
      </c>
      <c r="CU52" s="69">
        <f t="shared" ca="1" si="638"/>
        <v>0</v>
      </c>
      <c r="CV52" s="69">
        <f t="shared" ca="1" si="638"/>
        <v>0</v>
      </c>
      <c r="CW52" s="69">
        <f t="shared" ca="1" si="638"/>
        <v>0</v>
      </c>
      <c r="CX52" s="69">
        <f t="shared" ref="CX52:DV52" ca="1" si="639">CX13</f>
        <v>0</v>
      </c>
      <c r="CY52" s="69">
        <f t="shared" ca="1" si="639"/>
        <v>0</v>
      </c>
      <c r="CZ52" s="69">
        <f t="shared" ca="1" si="639"/>
        <v>0</v>
      </c>
      <c r="DA52" s="69">
        <f t="shared" ca="1" si="639"/>
        <v>0</v>
      </c>
      <c r="DB52" s="69">
        <f t="shared" ca="1" si="639"/>
        <v>0</v>
      </c>
      <c r="DC52" s="69">
        <f t="shared" ca="1" si="639"/>
        <v>0</v>
      </c>
      <c r="DD52" s="69">
        <f t="shared" ca="1" si="639"/>
        <v>0</v>
      </c>
      <c r="DE52" s="69">
        <f t="shared" ca="1" si="639"/>
        <v>0</v>
      </c>
      <c r="DF52" s="69">
        <f t="shared" ca="1" si="639"/>
        <v>0</v>
      </c>
      <c r="DG52" s="69">
        <f t="shared" ca="1" si="639"/>
        <v>0</v>
      </c>
      <c r="DH52" s="69">
        <f t="shared" ca="1" si="639"/>
        <v>0</v>
      </c>
      <c r="DI52" s="69">
        <f t="shared" ca="1" si="639"/>
        <v>0</v>
      </c>
      <c r="DJ52" s="69">
        <f t="shared" ca="1" si="639"/>
        <v>0</v>
      </c>
      <c r="DK52" s="69">
        <f t="shared" ca="1" si="639"/>
        <v>0</v>
      </c>
      <c r="DL52" s="69">
        <f t="shared" ca="1" si="639"/>
        <v>0</v>
      </c>
      <c r="DM52" s="69">
        <f t="shared" ca="1" si="639"/>
        <v>0</v>
      </c>
      <c r="DN52" s="69">
        <f t="shared" ca="1" si="639"/>
        <v>0</v>
      </c>
      <c r="DO52" s="69">
        <f t="shared" ca="1" si="639"/>
        <v>0</v>
      </c>
      <c r="DP52" s="69">
        <f t="shared" ca="1" si="639"/>
        <v>0</v>
      </c>
      <c r="DQ52" s="69">
        <f t="shared" ca="1" si="639"/>
        <v>0</v>
      </c>
      <c r="DR52" s="69">
        <f t="shared" ca="1" si="639"/>
        <v>0</v>
      </c>
      <c r="DS52" s="69">
        <f t="shared" ca="1" si="639"/>
        <v>0</v>
      </c>
      <c r="DT52" s="69">
        <f t="shared" ca="1" si="639"/>
        <v>0</v>
      </c>
      <c r="DU52" s="69">
        <f t="shared" ca="1" si="639"/>
        <v>0</v>
      </c>
      <c r="DV52" s="69">
        <f t="shared" ca="1" si="639"/>
        <v>0</v>
      </c>
    </row>
    <row r="53" spans="1:126" s="107" customFormat="1" ht="15.75" customHeight="1">
      <c r="A53" s="68"/>
      <c r="B53" s="60" t="s">
        <v>1449</v>
      </c>
      <c r="C53" s="1149"/>
      <c r="D53" s="1149"/>
      <c r="E53" s="1149"/>
      <c r="F53" s="69">
        <f t="shared" ref="F53:AK53" si="640">F60</f>
        <v>0</v>
      </c>
      <c r="G53" s="69">
        <f t="shared" ca="1" si="640"/>
        <v>0</v>
      </c>
      <c r="H53" s="69">
        <f t="shared" ca="1" si="640"/>
        <v>0</v>
      </c>
      <c r="I53" s="69">
        <f t="shared" ca="1" si="640"/>
        <v>0</v>
      </c>
      <c r="J53" s="69">
        <f t="shared" ca="1" si="640"/>
        <v>0</v>
      </c>
      <c r="K53" s="69">
        <f t="shared" ca="1" si="640"/>
        <v>0</v>
      </c>
      <c r="L53" s="69">
        <f t="shared" ca="1" si="640"/>
        <v>0</v>
      </c>
      <c r="M53" s="69">
        <f t="shared" ca="1" si="640"/>
        <v>0</v>
      </c>
      <c r="N53" s="69">
        <f t="shared" ca="1" si="640"/>
        <v>0</v>
      </c>
      <c r="O53" s="69">
        <f t="shared" ca="1" si="640"/>
        <v>0</v>
      </c>
      <c r="P53" s="69">
        <f t="shared" ca="1" si="640"/>
        <v>0</v>
      </c>
      <c r="Q53" s="69">
        <f t="shared" ca="1" si="640"/>
        <v>0</v>
      </c>
      <c r="R53" s="69">
        <f t="shared" ca="1" si="640"/>
        <v>0</v>
      </c>
      <c r="S53" s="69">
        <f t="shared" ca="1" si="640"/>
        <v>0</v>
      </c>
      <c r="T53" s="69">
        <f t="shared" ca="1" si="640"/>
        <v>0</v>
      </c>
      <c r="U53" s="69">
        <f t="shared" ca="1" si="640"/>
        <v>0</v>
      </c>
      <c r="V53" s="69">
        <f t="shared" ca="1" si="640"/>
        <v>0</v>
      </c>
      <c r="W53" s="69">
        <f t="shared" ca="1" si="640"/>
        <v>0</v>
      </c>
      <c r="X53" s="69">
        <f t="shared" ca="1" si="640"/>
        <v>0</v>
      </c>
      <c r="Y53" s="69">
        <f t="shared" ca="1" si="640"/>
        <v>0</v>
      </c>
      <c r="Z53" s="69">
        <f t="shared" ca="1" si="640"/>
        <v>0</v>
      </c>
      <c r="AA53" s="69">
        <f t="shared" ca="1" si="640"/>
        <v>0</v>
      </c>
      <c r="AB53" s="69">
        <f t="shared" ca="1" si="640"/>
        <v>0</v>
      </c>
      <c r="AC53" s="69">
        <f t="shared" ca="1" si="640"/>
        <v>0</v>
      </c>
      <c r="AD53" s="69">
        <f t="shared" ca="1" si="640"/>
        <v>0</v>
      </c>
      <c r="AE53" s="69">
        <f t="shared" ca="1" si="640"/>
        <v>0</v>
      </c>
      <c r="AF53" s="69">
        <f t="shared" ca="1" si="640"/>
        <v>0</v>
      </c>
      <c r="AG53" s="69">
        <f t="shared" ca="1" si="640"/>
        <v>0</v>
      </c>
      <c r="AH53" s="69">
        <f t="shared" ca="1" si="640"/>
        <v>0</v>
      </c>
      <c r="AI53" s="69">
        <f t="shared" ca="1" si="640"/>
        <v>0</v>
      </c>
      <c r="AJ53" s="69">
        <f t="shared" ca="1" si="640"/>
        <v>0</v>
      </c>
      <c r="AK53" s="69">
        <f t="shared" ca="1" si="640"/>
        <v>0</v>
      </c>
      <c r="AL53" s="69">
        <f t="shared" ref="AL53:BQ53" ca="1" si="641">AL60</f>
        <v>0</v>
      </c>
      <c r="AM53" s="69">
        <f t="shared" ca="1" si="641"/>
        <v>0</v>
      </c>
      <c r="AN53" s="69">
        <f t="shared" ca="1" si="641"/>
        <v>0</v>
      </c>
      <c r="AO53" s="69">
        <f t="shared" ca="1" si="641"/>
        <v>0</v>
      </c>
      <c r="AP53" s="69">
        <f t="shared" ca="1" si="641"/>
        <v>0</v>
      </c>
      <c r="AQ53" s="69">
        <f t="shared" ca="1" si="641"/>
        <v>19812.540915089921</v>
      </c>
      <c r="AR53" s="69">
        <f t="shared" ca="1" si="641"/>
        <v>19820.894109276018</v>
      </c>
      <c r="AS53" s="69">
        <f t="shared" ca="1" si="641"/>
        <v>19834.298558849161</v>
      </c>
      <c r="AT53" s="69">
        <f t="shared" ca="1" si="641"/>
        <v>19845.683037560972</v>
      </c>
      <c r="AU53" s="69">
        <f t="shared" ca="1" si="641"/>
        <v>19861.518885234094</v>
      </c>
      <c r="AV53" s="69">
        <f t="shared" ca="1" si="641"/>
        <v>19870.836559184227</v>
      </c>
      <c r="AW53" s="69">
        <f t="shared" ca="1" si="641"/>
        <v>19881.03466259324</v>
      </c>
      <c r="AX53" s="69">
        <f t="shared" ca="1" si="641"/>
        <v>19896.069523572591</v>
      </c>
      <c r="AY53" s="69">
        <f t="shared" ca="1" si="641"/>
        <v>19905.660285458503</v>
      </c>
      <c r="AZ53" s="69">
        <f t="shared" ca="1" si="641"/>
        <v>19918.06872965713</v>
      </c>
      <c r="BA53" s="69">
        <f t="shared" ca="1" si="641"/>
        <v>19928.005562462724</v>
      </c>
      <c r="BB53" s="69">
        <f t="shared" ca="1" si="641"/>
        <v>19938.362662224412</v>
      </c>
      <c r="BC53" s="69">
        <f t="shared" ca="1" si="641"/>
        <v>19952.098106719506</v>
      </c>
      <c r="BD53" s="69">
        <f t="shared" ca="1" si="641"/>
        <v>19958.471817086527</v>
      </c>
      <c r="BE53" s="69">
        <f t="shared" ca="1" si="641"/>
        <v>19970.321574426169</v>
      </c>
      <c r="BF53" s="69">
        <f t="shared" ca="1" si="641"/>
        <v>19978.420758566204</v>
      </c>
      <c r="BG53" s="69">
        <f t="shared" ca="1" si="641"/>
        <v>19988.223697936406</v>
      </c>
      <c r="BH53" s="69">
        <f t="shared" ca="1" si="641"/>
        <v>19993.765178141239</v>
      </c>
      <c r="BI53" s="69">
        <f t="shared" ca="1" si="641"/>
        <v>19999.797406921356</v>
      </c>
      <c r="BJ53" s="69">
        <f t="shared" ca="1" si="641"/>
        <v>20000.2032724573</v>
      </c>
      <c r="BK53" s="69">
        <f t="shared" ca="1" si="641"/>
        <v>20001.680262134312</v>
      </c>
      <c r="BL53" s="69">
        <f t="shared" ca="1" si="641"/>
        <v>20010.956752352711</v>
      </c>
      <c r="BM53" s="69">
        <f t="shared" ca="1" si="641"/>
        <v>20013.621602792973</v>
      </c>
      <c r="BN53" s="69">
        <f t="shared" ca="1" si="641"/>
        <v>20020.70792091039</v>
      </c>
      <c r="BO53" s="69">
        <f t="shared" ca="1" si="641"/>
        <v>20031.306906967475</v>
      </c>
      <c r="BP53" s="69">
        <f t="shared" ca="1" si="641"/>
        <v>20040.844933140415</v>
      </c>
      <c r="BQ53" s="69">
        <f t="shared" ca="1" si="641"/>
        <v>20057.53209069146</v>
      </c>
      <c r="BR53" s="69">
        <f t="shared" ref="BR53:CW53" ca="1" si="642">BR60</f>
        <v>20072.038019780091</v>
      </c>
      <c r="BS53" s="69">
        <f t="shared" ca="1" si="642"/>
        <v>20085.279420484683</v>
      </c>
      <c r="BT53" s="69">
        <f t="shared" ca="1" si="642"/>
        <v>20101.687644219277</v>
      </c>
      <c r="BU53" s="69">
        <f t="shared" ca="1" si="642"/>
        <v>20126.069821373687</v>
      </c>
      <c r="BV53" s="69">
        <f t="shared" ca="1" si="642"/>
        <v>20145.066390368793</v>
      </c>
      <c r="BW53" s="69">
        <f t="shared" ca="1" si="642"/>
        <v>20166.872889785871</v>
      </c>
      <c r="BX53" s="69">
        <f t="shared" ca="1" si="642"/>
        <v>20194.313165981875</v>
      </c>
      <c r="BY53" s="69">
        <f t="shared" ca="1" si="642"/>
        <v>20220.156039568723</v>
      </c>
      <c r="BZ53" s="69">
        <f t="shared" ca="1" si="642"/>
        <v>20249.085381534798</v>
      </c>
      <c r="CA53" s="69">
        <f t="shared" ca="1" si="642"/>
        <v>20275.201208601913</v>
      </c>
      <c r="CB53" s="69">
        <f t="shared" ca="1" si="642"/>
        <v>20305.653481559708</v>
      </c>
      <c r="CC53" s="69">
        <f t="shared" ca="1" si="642"/>
        <v>20344.629753239125</v>
      </c>
      <c r="CD53" s="69">
        <f t="shared" ca="1" si="642"/>
        <v>20375.994925801333</v>
      </c>
      <c r="CE53" s="69">
        <f t="shared" ca="1" si="642"/>
        <v>20413.151502949215</v>
      </c>
      <c r="CF53" s="69">
        <f t="shared" ca="1" si="642"/>
        <v>20453.890984478701</v>
      </c>
      <c r="CG53" s="69">
        <f t="shared" ca="1" si="642"/>
        <v>20490.091568923253</v>
      </c>
      <c r="CH53" s="69">
        <f t="shared" ca="1" si="642"/>
        <v>20530.882906607741</v>
      </c>
      <c r="CI53" s="69">
        <f t="shared" ca="1" si="642"/>
        <v>20577.689939126001</v>
      </c>
      <c r="CJ53" s="69">
        <f t="shared" ca="1" si="642"/>
        <v>20621.591930717892</v>
      </c>
      <c r="CK53" s="69">
        <f t="shared" ca="1" si="642"/>
        <v>20666.302564415641</v>
      </c>
      <c r="CL53" s="69">
        <f t="shared" ca="1" si="642"/>
        <v>20714.39777141541</v>
      </c>
      <c r="CM53" s="69">
        <f t="shared" ca="1" si="642"/>
        <v>20760.261861640476</v>
      </c>
      <c r="CN53" s="69">
        <f t="shared" ca="1" si="642"/>
        <v>20806.773021940597</v>
      </c>
      <c r="CO53" s="69">
        <f t="shared" ca="1" si="642"/>
        <v>20858.119320854388</v>
      </c>
      <c r="CP53" s="69">
        <f t="shared" ca="1" si="642"/>
        <v>20904.250868678602</v>
      </c>
      <c r="CQ53" s="69">
        <f t="shared" ca="1" si="642"/>
        <v>20954.061781211669</v>
      </c>
      <c r="CR53" s="69">
        <f t="shared" ca="1" si="642"/>
        <v>21004.257695298871</v>
      </c>
      <c r="CS53" s="69">
        <f t="shared" ca="1" si="642"/>
        <v>21052.404794989277</v>
      </c>
      <c r="CT53" s="69">
        <f t="shared" ca="1" si="642"/>
        <v>21102.661442694924</v>
      </c>
      <c r="CU53" s="69">
        <f t="shared" ca="1" si="642"/>
        <v>21151.867414890992</v>
      </c>
      <c r="CV53" s="69">
        <f t="shared" ca="1" si="642"/>
        <v>21204.966348314527</v>
      </c>
      <c r="CW53" s="69">
        <f t="shared" ca="1" si="642"/>
        <v>21260.739682757074</v>
      </c>
      <c r="CX53" s="69">
        <f t="shared" ref="CX53:DV53" ca="1" si="643">CX60</f>
        <v>21311.986884773185</v>
      </c>
      <c r="CY53" s="69">
        <f t="shared" ca="1" si="643"/>
        <v>0</v>
      </c>
      <c r="CZ53" s="69">
        <f t="shared" ca="1" si="643"/>
        <v>0</v>
      </c>
      <c r="DA53" s="69">
        <f t="shared" ca="1" si="643"/>
        <v>0</v>
      </c>
      <c r="DB53" s="69">
        <f t="shared" ca="1" si="643"/>
        <v>0</v>
      </c>
      <c r="DC53" s="69">
        <f t="shared" ca="1" si="643"/>
        <v>0</v>
      </c>
      <c r="DD53" s="69">
        <f t="shared" ca="1" si="643"/>
        <v>0</v>
      </c>
      <c r="DE53" s="69">
        <f t="shared" ca="1" si="643"/>
        <v>0</v>
      </c>
      <c r="DF53" s="69">
        <f t="shared" ca="1" si="643"/>
        <v>0</v>
      </c>
      <c r="DG53" s="69">
        <f t="shared" ca="1" si="643"/>
        <v>0</v>
      </c>
      <c r="DH53" s="69">
        <f t="shared" ca="1" si="643"/>
        <v>0</v>
      </c>
      <c r="DI53" s="69">
        <f t="shared" ca="1" si="643"/>
        <v>0</v>
      </c>
      <c r="DJ53" s="69">
        <f t="shared" ca="1" si="643"/>
        <v>0</v>
      </c>
      <c r="DK53" s="69">
        <f t="shared" ca="1" si="643"/>
        <v>0</v>
      </c>
      <c r="DL53" s="69">
        <f t="shared" ca="1" si="643"/>
        <v>0</v>
      </c>
      <c r="DM53" s="69">
        <f t="shared" ca="1" si="643"/>
        <v>0</v>
      </c>
      <c r="DN53" s="69">
        <f t="shared" ca="1" si="643"/>
        <v>0</v>
      </c>
      <c r="DO53" s="69">
        <f t="shared" ca="1" si="643"/>
        <v>0</v>
      </c>
      <c r="DP53" s="69">
        <f t="shared" ca="1" si="643"/>
        <v>0</v>
      </c>
      <c r="DQ53" s="69">
        <f t="shared" ca="1" si="643"/>
        <v>0</v>
      </c>
      <c r="DR53" s="69">
        <f t="shared" ca="1" si="643"/>
        <v>0</v>
      </c>
      <c r="DS53" s="69">
        <f t="shared" ca="1" si="643"/>
        <v>0</v>
      </c>
      <c r="DT53" s="69">
        <f t="shared" ca="1" si="643"/>
        <v>0</v>
      </c>
      <c r="DU53" s="69">
        <f t="shared" ca="1" si="643"/>
        <v>0</v>
      </c>
      <c r="DV53" s="69">
        <f t="shared" ca="1" si="643"/>
        <v>0</v>
      </c>
    </row>
    <row r="54" spans="1:126" ht="15.75" customHeight="1">
      <c r="B54" s="60" t="s">
        <v>1497</v>
      </c>
      <c r="C54" s="1149"/>
      <c r="D54" s="1149"/>
    </row>
    <row r="55" spans="1:126" s="107" customFormat="1" ht="15.75" customHeight="1">
      <c r="A55" s="68"/>
      <c r="B55" s="60" t="s">
        <v>1498</v>
      </c>
      <c r="C55" s="1149"/>
      <c r="D55" s="1149"/>
      <c r="E55" s="1149"/>
      <c r="F55" s="69">
        <f t="shared" ref="F55:AK55" si="644">IF(F45=$D$111,MIN(F148,F49+F50+F51+F52-F53-F54),0)</f>
        <v>0</v>
      </c>
      <c r="G55" s="69">
        <f t="shared" si="644"/>
        <v>0</v>
      </c>
      <c r="H55" s="69">
        <f t="shared" si="644"/>
        <v>0</v>
      </c>
      <c r="I55" s="69">
        <f t="shared" si="644"/>
        <v>0</v>
      </c>
      <c r="J55" s="69">
        <f t="shared" si="644"/>
        <v>0</v>
      </c>
      <c r="K55" s="69">
        <f t="shared" si="644"/>
        <v>0</v>
      </c>
      <c r="L55" s="69">
        <f t="shared" si="644"/>
        <v>0</v>
      </c>
      <c r="M55" s="69">
        <f t="shared" si="644"/>
        <v>0</v>
      </c>
      <c r="N55" s="69">
        <f t="shared" si="644"/>
        <v>0</v>
      </c>
      <c r="O55" s="69">
        <f t="shared" si="644"/>
        <v>0</v>
      </c>
      <c r="P55" s="69">
        <f t="shared" si="644"/>
        <v>0</v>
      </c>
      <c r="Q55" s="69">
        <f t="shared" si="644"/>
        <v>0</v>
      </c>
      <c r="R55" s="69">
        <f t="shared" si="644"/>
        <v>0</v>
      </c>
      <c r="S55" s="69">
        <f t="shared" si="644"/>
        <v>0</v>
      </c>
      <c r="T55" s="69">
        <f t="shared" si="644"/>
        <v>0</v>
      </c>
      <c r="U55" s="69">
        <f t="shared" si="644"/>
        <v>0</v>
      </c>
      <c r="V55" s="69">
        <f t="shared" si="644"/>
        <v>0</v>
      </c>
      <c r="W55" s="69">
        <f t="shared" si="644"/>
        <v>0</v>
      </c>
      <c r="X55" s="69">
        <f t="shared" si="644"/>
        <v>0</v>
      </c>
      <c r="Y55" s="69">
        <f t="shared" si="644"/>
        <v>0</v>
      </c>
      <c r="Z55" s="69">
        <f t="shared" si="644"/>
        <v>0</v>
      </c>
      <c r="AA55" s="69">
        <f t="shared" si="644"/>
        <v>0</v>
      </c>
      <c r="AB55" s="69">
        <f t="shared" si="644"/>
        <v>0</v>
      </c>
      <c r="AC55" s="69">
        <f t="shared" si="644"/>
        <v>0</v>
      </c>
      <c r="AD55" s="69">
        <f t="shared" si="644"/>
        <v>0</v>
      </c>
      <c r="AE55" s="69">
        <f t="shared" si="644"/>
        <v>0</v>
      </c>
      <c r="AF55" s="69">
        <f t="shared" si="644"/>
        <v>0</v>
      </c>
      <c r="AG55" s="69">
        <f t="shared" si="644"/>
        <v>0</v>
      </c>
      <c r="AH55" s="69">
        <f t="shared" si="644"/>
        <v>0</v>
      </c>
      <c r="AI55" s="69">
        <f t="shared" si="644"/>
        <v>0</v>
      </c>
      <c r="AJ55" s="69">
        <f t="shared" si="644"/>
        <v>0</v>
      </c>
      <c r="AK55" s="69">
        <f t="shared" si="644"/>
        <v>0</v>
      </c>
      <c r="AL55" s="69">
        <f t="shared" ref="AL55:BQ55" si="645">IF(AL45=$D$111,MIN(AL148,AL49+AL50+AL51+AL52-AL53-AL54),0)</f>
        <v>0</v>
      </c>
      <c r="AM55" s="69">
        <f t="shared" si="645"/>
        <v>0</v>
      </c>
      <c r="AN55" s="69">
        <f t="shared" si="645"/>
        <v>0</v>
      </c>
      <c r="AO55" s="69">
        <f t="shared" si="645"/>
        <v>0</v>
      </c>
      <c r="AP55" s="69">
        <f t="shared" si="645"/>
        <v>0</v>
      </c>
      <c r="AQ55" s="69">
        <f t="shared" si="645"/>
        <v>0</v>
      </c>
      <c r="AR55" s="69">
        <f t="shared" si="645"/>
        <v>0</v>
      </c>
      <c r="AS55" s="69">
        <f t="shared" si="645"/>
        <v>0</v>
      </c>
      <c r="AT55" s="69">
        <f t="shared" si="645"/>
        <v>0</v>
      </c>
      <c r="AU55" s="69">
        <f t="shared" si="645"/>
        <v>0</v>
      </c>
      <c r="AV55" s="69">
        <f t="shared" si="645"/>
        <v>0</v>
      </c>
      <c r="AW55" s="69">
        <f t="shared" si="645"/>
        <v>0</v>
      </c>
      <c r="AX55" s="69">
        <f t="shared" si="645"/>
        <v>0</v>
      </c>
      <c r="AY55" s="69">
        <f t="shared" si="645"/>
        <v>0</v>
      </c>
      <c r="AZ55" s="69">
        <f t="shared" si="645"/>
        <v>0</v>
      </c>
      <c r="BA55" s="69">
        <f t="shared" si="645"/>
        <v>0</v>
      </c>
      <c r="BB55" s="69">
        <f t="shared" si="645"/>
        <v>0</v>
      </c>
      <c r="BC55" s="69">
        <f t="shared" si="645"/>
        <v>0</v>
      </c>
      <c r="BD55" s="69">
        <f t="shared" si="645"/>
        <v>0</v>
      </c>
      <c r="BE55" s="69">
        <f t="shared" si="645"/>
        <v>0</v>
      </c>
      <c r="BF55" s="69">
        <f t="shared" si="645"/>
        <v>0</v>
      </c>
      <c r="BG55" s="69">
        <f t="shared" si="645"/>
        <v>0</v>
      </c>
      <c r="BH55" s="69">
        <f t="shared" si="645"/>
        <v>0</v>
      </c>
      <c r="BI55" s="69">
        <f t="shared" si="645"/>
        <v>0</v>
      </c>
      <c r="BJ55" s="69">
        <f t="shared" si="645"/>
        <v>0</v>
      </c>
      <c r="BK55" s="69">
        <f t="shared" si="645"/>
        <v>0</v>
      </c>
      <c r="BL55" s="69">
        <f t="shared" si="645"/>
        <v>0</v>
      </c>
      <c r="BM55" s="69">
        <f t="shared" si="645"/>
        <v>0</v>
      </c>
      <c r="BN55" s="69">
        <f t="shared" si="645"/>
        <v>0</v>
      </c>
      <c r="BO55" s="69">
        <f t="shared" si="645"/>
        <v>0</v>
      </c>
      <c r="BP55" s="69">
        <f t="shared" si="645"/>
        <v>0</v>
      </c>
      <c r="BQ55" s="69">
        <f t="shared" si="645"/>
        <v>0</v>
      </c>
      <c r="BR55" s="69">
        <f t="shared" ref="BR55:CW55" si="646">IF(BR45=$D$111,MIN(BR148,BR49+BR50+BR51+BR52-BR53-BR54),0)</f>
        <v>0</v>
      </c>
      <c r="BS55" s="69">
        <f t="shared" si="646"/>
        <v>0</v>
      </c>
      <c r="BT55" s="69">
        <f t="shared" si="646"/>
        <v>0</v>
      </c>
      <c r="BU55" s="69">
        <f t="shared" si="646"/>
        <v>0</v>
      </c>
      <c r="BV55" s="69">
        <f t="shared" si="646"/>
        <v>0</v>
      </c>
      <c r="BW55" s="69">
        <f t="shared" si="646"/>
        <v>0</v>
      </c>
      <c r="BX55" s="69">
        <f t="shared" si="646"/>
        <v>0</v>
      </c>
      <c r="BY55" s="69">
        <f t="shared" si="646"/>
        <v>0</v>
      </c>
      <c r="BZ55" s="69">
        <f t="shared" si="646"/>
        <v>0</v>
      </c>
      <c r="CA55" s="69">
        <f t="shared" si="646"/>
        <v>0</v>
      </c>
      <c r="CB55" s="69">
        <f t="shared" si="646"/>
        <v>0</v>
      </c>
      <c r="CC55" s="69">
        <f t="shared" si="646"/>
        <v>0</v>
      </c>
      <c r="CD55" s="69">
        <f t="shared" si="646"/>
        <v>0</v>
      </c>
      <c r="CE55" s="69">
        <f t="shared" si="646"/>
        <v>0</v>
      </c>
      <c r="CF55" s="69">
        <f t="shared" si="646"/>
        <v>0</v>
      </c>
      <c r="CG55" s="69">
        <f t="shared" si="646"/>
        <v>0</v>
      </c>
      <c r="CH55" s="69">
        <f t="shared" si="646"/>
        <v>0</v>
      </c>
      <c r="CI55" s="69">
        <f t="shared" si="646"/>
        <v>0</v>
      </c>
      <c r="CJ55" s="69">
        <f t="shared" si="646"/>
        <v>0</v>
      </c>
      <c r="CK55" s="69">
        <f t="shared" si="646"/>
        <v>0</v>
      </c>
      <c r="CL55" s="69">
        <f t="shared" si="646"/>
        <v>0</v>
      </c>
      <c r="CM55" s="69">
        <f t="shared" si="646"/>
        <v>0</v>
      </c>
      <c r="CN55" s="69">
        <f t="shared" si="646"/>
        <v>0</v>
      </c>
      <c r="CO55" s="69">
        <f t="shared" si="646"/>
        <v>0</v>
      </c>
      <c r="CP55" s="69">
        <f t="shared" si="646"/>
        <v>0</v>
      </c>
      <c r="CQ55" s="69">
        <f t="shared" si="646"/>
        <v>0</v>
      </c>
      <c r="CR55" s="69">
        <f t="shared" si="646"/>
        <v>0</v>
      </c>
      <c r="CS55" s="69">
        <f t="shared" si="646"/>
        <v>0</v>
      </c>
      <c r="CT55" s="69">
        <f t="shared" si="646"/>
        <v>0</v>
      </c>
      <c r="CU55" s="69">
        <f t="shared" si="646"/>
        <v>0</v>
      </c>
      <c r="CV55" s="69">
        <f t="shared" si="646"/>
        <v>0</v>
      </c>
      <c r="CW55" s="69">
        <f t="shared" si="646"/>
        <v>0</v>
      </c>
      <c r="CX55" s="69">
        <f t="shared" ref="CX55:DV55" ca="1" si="647">IF(CX45=$D$111,MIN(CX148,CX49+CX50+CX51+CX52-CX53-CX54),0)</f>
        <v>17574068.248961214</v>
      </c>
      <c r="CY55" s="69">
        <f t="shared" si="647"/>
        <v>0</v>
      </c>
      <c r="CZ55" s="69">
        <f t="shared" si="647"/>
        <v>0</v>
      </c>
      <c r="DA55" s="69">
        <f t="shared" si="647"/>
        <v>0</v>
      </c>
      <c r="DB55" s="69">
        <f t="shared" si="647"/>
        <v>0</v>
      </c>
      <c r="DC55" s="69">
        <f t="shared" si="647"/>
        <v>0</v>
      </c>
      <c r="DD55" s="69">
        <f t="shared" si="647"/>
        <v>0</v>
      </c>
      <c r="DE55" s="69">
        <f t="shared" si="647"/>
        <v>0</v>
      </c>
      <c r="DF55" s="69">
        <f t="shared" si="647"/>
        <v>0</v>
      </c>
      <c r="DG55" s="69">
        <f t="shared" si="647"/>
        <v>0</v>
      </c>
      <c r="DH55" s="69">
        <f t="shared" si="647"/>
        <v>0</v>
      </c>
      <c r="DI55" s="69">
        <f t="shared" si="647"/>
        <v>0</v>
      </c>
      <c r="DJ55" s="69">
        <f t="shared" si="647"/>
        <v>0</v>
      </c>
      <c r="DK55" s="69">
        <f t="shared" si="647"/>
        <v>0</v>
      </c>
      <c r="DL55" s="69">
        <f t="shared" si="647"/>
        <v>0</v>
      </c>
      <c r="DM55" s="69">
        <f t="shared" si="647"/>
        <v>0</v>
      </c>
      <c r="DN55" s="69">
        <f t="shared" si="647"/>
        <v>0</v>
      </c>
      <c r="DO55" s="69">
        <f t="shared" si="647"/>
        <v>0</v>
      </c>
      <c r="DP55" s="69">
        <f t="shared" si="647"/>
        <v>0</v>
      </c>
      <c r="DQ55" s="69">
        <f t="shared" si="647"/>
        <v>0</v>
      </c>
      <c r="DR55" s="69">
        <f t="shared" si="647"/>
        <v>0</v>
      </c>
      <c r="DS55" s="69">
        <f t="shared" si="647"/>
        <v>0</v>
      </c>
      <c r="DT55" s="69">
        <f t="shared" si="647"/>
        <v>0</v>
      </c>
      <c r="DU55" s="69">
        <f t="shared" si="647"/>
        <v>0</v>
      </c>
      <c r="DV55" s="69">
        <f t="shared" si="647"/>
        <v>0</v>
      </c>
    </row>
    <row r="56" spans="1:126" s="107" customFormat="1" ht="15.75" customHeight="1" thickBot="1">
      <c r="A56" s="68"/>
      <c r="B56" s="65" t="s">
        <v>1450</v>
      </c>
      <c r="C56" s="1152"/>
      <c r="D56" s="1152"/>
      <c r="E56" s="1152"/>
      <c r="F56" s="146">
        <f t="shared" ref="F56:BA56" ca="1" si="648">SUM(F49:F52)-SUM(F53:F55)</f>
        <v>0</v>
      </c>
      <c r="G56" s="146">
        <f t="shared" ca="1" si="648"/>
        <v>0</v>
      </c>
      <c r="H56" s="146">
        <f t="shared" ca="1" si="648"/>
        <v>0</v>
      </c>
      <c r="I56" s="146">
        <f t="shared" ca="1" si="648"/>
        <v>0</v>
      </c>
      <c r="J56" s="146">
        <f t="shared" ca="1" si="648"/>
        <v>558517.99182570959</v>
      </c>
      <c r="K56" s="146">
        <f t="shared" ca="1" si="648"/>
        <v>1643025.9989103226</v>
      </c>
      <c r="L56" s="146">
        <f t="shared" ca="1" si="648"/>
        <v>2732949.7217529034</v>
      </c>
      <c r="M56" s="146">
        <f t="shared" ca="1" si="648"/>
        <v>3827963.3352747802</v>
      </c>
      <c r="N56" s="146">
        <f t="shared" ca="1" si="648"/>
        <v>4927937.8520125216</v>
      </c>
      <c r="O56" s="146">
        <f t="shared" ca="1" si="648"/>
        <v>6033158.1547327321</v>
      </c>
      <c r="P56" s="146">
        <f t="shared" ca="1" si="648"/>
        <v>7143126.2861768939</v>
      </c>
      <c r="Q56" s="146">
        <f t="shared" ca="1" si="648"/>
        <v>8257866.6905970955</v>
      </c>
      <c r="R56" s="146">
        <f t="shared" ca="1" si="648"/>
        <v>9377759.4572251569</v>
      </c>
      <c r="S56" s="146">
        <f t="shared" ca="1" si="648"/>
        <v>10194833.91810663</v>
      </c>
      <c r="T56" s="146">
        <f t="shared" ca="1" si="648"/>
        <v>11015226.144100042</v>
      </c>
      <c r="U56" s="146">
        <f t="shared" ca="1" si="648"/>
        <v>11817033.037548549</v>
      </c>
      <c r="V56" s="146">
        <f t="shared" ca="1" si="648"/>
        <v>12600104.222586876</v>
      </c>
      <c r="W56" s="146">
        <f t="shared" ca="1" si="648"/>
        <v>13374104.009364836</v>
      </c>
      <c r="X56" s="146">
        <f t="shared" ca="1" si="648"/>
        <v>14148103.784776855</v>
      </c>
      <c r="Y56" s="146">
        <f t="shared" ca="1" si="648"/>
        <v>14922103.548824565</v>
      </c>
      <c r="Z56" s="146">
        <f t="shared" ca="1" si="648"/>
        <v>15696103.301534273</v>
      </c>
      <c r="AA56" s="146">
        <f t="shared" ca="1" si="648"/>
        <v>16470103.04295787</v>
      </c>
      <c r="AB56" s="146">
        <f t="shared" ca="1" si="648"/>
        <v>17244102.773173928</v>
      </c>
      <c r="AC56" s="146">
        <f t="shared" ca="1" si="648"/>
        <v>18018102.492288698</v>
      </c>
      <c r="AD56" s="146">
        <f t="shared" ca="1" si="648"/>
        <v>18792102.200437192</v>
      </c>
      <c r="AE56" s="146">
        <f t="shared" ca="1" si="648"/>
        <v>18792101.897784218</v>
      </c>
      <c r="AF56" s="146">
        <f t="shared" ca="1" si="648"/>
        <v>18792101.584525615</v>
      </c>
      <c r="AG56" s="146">
        <f t="shared" ca="1" si="648"/>
        <v>18792101.260889135</v>
      </c>
      <c r="AH56" s="146">
        <f t="shared" ca="1" si="648"/>
        <v>18792100.927135997</v>
      </c>
      <c r="AI56" s="146">
        <f t="shared" ca="1" si="648"/>
        <v>18792100.583561473</v>
      </c>
      <c r="AJ56" s="146">
        <f t="shared" ca="1" si="648"/>
        <v>18792100.230496947</v>
      </c>
      <c r="AK56" s="146">
        <f t="shared" ca="1" si="648"/>
        <v>18792099.868309624</v>
      </c>
      <c r="AL56" s="146">
        <f t="shared" ca="1" si="648"/>
        <v>18792099.497404762</v>
      </c>
      <c r="AM56" s="146">
        <f t="shared" ca="1" si="648"/>
        <v>18792099.118226402</v>
      </c>
      <c r="AN56" s="146">
        <f t="shared" ca="1" si="648"/>
        <v>18792098.731257908</v>
      </c>
      <c r="AO56" s="146">
        <f t="shared" ca="1" si="648"/>
        <v>18792098.337023947</v>
      </c>
      <c r="AP56" s="146">
        <f t="shared" ca="1" si="648"/>
        <v>18792097.936089389</v>
      </c>
      <c r="AQ56" s="146">
        <f t="shared" ca="1" si="648"/>
        <v>18772284.988147605</v>
      </c>
      <c r="AR56" s="146">
        <f t="shared" ca="1" si="648"/>
        <v>18752463.682007771</v>
      </c>
      <c r="AS56" s="146">
        <f t="shared" ca="1" si="648"/>
        <v>18732628.967114162</v>
      </c>
      <c r="AT56" s="146">
        <f t="shared" ca="1" si="648"/>
        <v>18712782.864176832</v>
      </c>
      <c r="AU56" s="146">
        <f t="shared" ca="1" si="648"/>
        <v>18692920.922605064</v>
      </c>
      <c r="AV56" s="146">
        <f t="shared" ca="1" si="648"/>
        <v>18673049.661389802</v>
      </c>
      <c r="AW56" s="146">
        <f t="shared" ca="1" si="648"/>
        <v>18653168.20095665</v>
      </c>
      <c r="AX56" s="146">
        <f t="shared" ca="1" si="648"/>
        <v>18633271.705442626</v>
      </c>
      <c r="AY56" s="146">
        <f t="shared" ca="1" si="648"/>
        <v>18613365.619878389</v>
      </c>
      <c r="AZ56" s="146">
        <f t="shared" ca="1" si="648"/>
        <v>18593447.127550151</v>
      </c>
      <c r="BA56" s="146">
        <f t="shared" ca="1" si="648"/>
        <v>18573518.701074094</v>
      </c>
      <c r="BB56" s="146">
        <f ca="1">SUM(BB49:BB52)-SUM(BB53:BB55)</f>
        <v>18553579.921223175</v>
      </c>
      <c r="BC56" s="146">
        <f t="shared" ref="BC56:DN56" ca="1" si="649">SUM(BC49:BC52)-SUM(BC53:BC55)</f>
        <v>18533627.410726868</v>
      </c>
      <c r="BD56" s="146">
        <f t="shared" ca="1" si="649"/>
        <v>18513668.532426678</v>
      </c>
      <c r="BE56" s="146">
        <f t="shared" ca="1" si="649"/>
        <v>18493697.811414815</v>
      </c>
      <c r="BF56" s="146">
        <f t="shared" ca="1" si="649"/>
        <v>18473718.999434292</v>
      </c>
      <c r="BG56" s="146">
        <f t="shared" ca="1" si="649"/>
        <v>18453730.393928684</v>
      </c>
      <c r="BH56" s="146">
        <f t="shared" ca="1" si="649"/>
        <v>18433736.257583655</v>
      </c>
      <c r="BI56" s="146">
        <f t="shared" ca="1" si="649"/>
        <v>18413736.100902896</v>
      </c>
      <c r="BJ56" s="146">
        <f t="shared" ca="1" si="649"/>
        <v>18393735.551525891</v>
      </c>
      <c r="BK56" s="146">
        <f t="shared" ca="1" si="649"/>
        <v>18373733.539626732</v>
      </c>
      <c r="BL56" s="146">
        <f t="shared" ca="1" si="649"/>
        <v>18353722.267023124</v>
      </c>
      <c r="BM56" s="146">
        <f t="shared" ca="1" si="649"/>
        <v>18333708.34669118</v>
      </c>
      <c r="BN56" s="146">
        <f t="shared" ca="1" si="649"/>
        <v>18313687.358514886</v>
      </c>
      <c r="BO56" s="146">
        <f t="shared" ca="1" si="649"/>
        <v>18293655.791191179</v>
      </c>
      <c r="BP56" s="146">
        <f t="shared" ca="1" si="649"/>
        <v>18273614.707055427</v>
      </c>
      <c r="BQ56" s="146">
        <f t="shared" ca="1" si="649"/>
        <v>18253556.958359618</v>
      </c>
      <c r="BR56" s="146">
        <f t="shared" ca="1" si="649"/>
        <v>18233484.727720752</v>
      </c>
      <c r="BS56" s="146">
        <f t="shared" ca="1" si="649"/>
        <v>18213399.281057954</v>
      </c>
      <c r="BT56" s="146">
        <f t="shared" ca="1" si="649"/>
        <v>18193297.452938441</v>
      </c>
      <c r="BU56" s="146">
        <f t="shared" ca="1" si="649"/>
        <v>18173171.270795386</v>
      </c>
      <c r="BV56" s="146">
        <f t="shared" ca="1" si="649"/>
        <v>18153026.121616893</v>
      </c>
      <c r="BW56" s="146">
        <f t="shared" ca="1" si="649"/>
        <v>18132859.196842335</v>
      </c>
      <c r="BX56" s="146">
        <f t="shared" ca="1" si="649"/>
        <v>18112664.864051603</v>
      </c>
      <c r="BY56" s="146">
        <f t="shared" ca="1" si="649"/>
        <v>18092444.721987709</v>
      </c>
      <c r="BZ56" s="146">
        <f t="shared" ca="1" si="649"/>
        <v>18072195.685502663</v>
      </c>
      <c r="CA56" s="146">
        <f t="shared" ca="1" si="649"/>
        <v>18051920.5694094</v>
      </c>
      <c r="CB56" s="146">
        <f t="shared" ca="1" si="649"/>
        <v>18031615.038532835</v>
      </c>
      <c r="CC56" s="146">
        <f t="shared" ca="1" si="649"/>
        <v>18011270.570116445</v>
      </c>
      <c r="CD56" s="146">
        <f t="shared" ca="1" si="649"/>
        <v>17990894.776466452</v>
      </c>
      <c r="CE56" s="146">
        <f t="shared" ca="1" si="649"/>
        <v>17970481.867348414</v>
      </c>
      <c r="CF56" s="146">
        <f t="shared" ca="1" si="649"/>
        <v>17950028.26098999</v>
      </c>
      <c r="CG56" s="146">
        <f t="shared" ca="1" si="649"/>
        <v>17929538.497375388</v>
      </c>
      <c r="CH56" s="146">
        <f t="shared" ca="1" si="649"/>
        <v>17909007.986791693</v>
      </c>
      <c r="CI56" s="146">
        <f t="shared" ca="1" si="649"/>
        <v>17888430.7145335</v>
      </c>
      <c r="CJ56" s="146">
        <f t="shared" ca="1" si="649"/>
        <v>17867809.586576551</v>
      </c>
      <c r="CK56" s="146">
        <f t="shared" ca="1" si="649"/>
        <v>17847143.795154911</v>
      </c>
      <c r="CL56" s="146">
        <f t="shared" ca="1" si="649"/>
        <v>17826429.956508812</v>
      </c>
      <c r="CM56" s="146">
        <f t="shared" ca="1" si="649"/>
        <v>17805670.302501939</v>
      </c>
      <c r="CN56" s="146">
        <f t="shared" ca="1" si="649"/>
        <v>17784864.186740041</v>
      </c>
      <c r="CO56" s="146">
        <f t="shared" ca="1" si="649"/>
        <v>17764006.774684992</v>
      </c>
      <c r="CP56" s="146">
        <f t="shared" ca="1" si="649"/>
        <v>17743103.281607695</v>
      </c>
      <c r="CQ56" s="146">
        <f t="shared" ca="1" si="649"/>
        <v>17722150.028579123</v>
      </c>
      <c r="CR56" s="146">
        <f t="shared" ca="1" si="649"/>
        <v>17701146.630943134</v>
      </c>
      <c r="CS56" s="146">
        <f t="shared" ca="1" si="649"/>
        <v>17680095.137765393</v>
      </c>
      <c r="CT56" s="146">
        <f t="shared" ca="1" si="649"/>
        <v>17658993.439649265</v>
      </c>
      <c r="CU56" s="146">
        <f t="shared" ca="1" si="649"/>
        <v>17637842.587316647</v>
      </c>
      <c r="CV56" s="146">
        <f t="shared" ca="1" si="649"/>
        <v>17616638.68774318</v>
      </c>
      <c r="CW56" s="146">
        <f t="shared" ca="1" si="649"/>
        <v>17595379.06634726</v>
      </c>
      <c r="CX56" s="146">
        <f t="shared" ca="1" si="649"/>
        <v>0</v>
      </c>
      <c r="CY56" s="146">
        <f t="shared" ca="1" si="649"/>
        <v>0</v>
      </c>
      <c r="CZ56" s="146">
        <f t="shared" ca="1" si="649"/>
        <v>0</v>
      </c>
      <c r="DA56" s="146">
        <f t="shared" ca="1" si="649"/>
        <v>0</v>
      </c>
      <c r="DB56" s="146">
        <f t="shared" ca="1" si="649"/>
        <v>0</v>
      </c>
      <c r="DC56" s="146">
        <f t="shared" ca="1" si="649"/>
        <v>0</v>
      </c>
      <c r="DD56" s="146">
        <f t="shared" ca="1" si="649"/>
        <v>0</v>
      </c>
      <c r="DE56" s="146">
        <f t="shared" ca="1" si="649"/>
        <v>0</v>
      </c>
      <c r="DF56" s="146">
        <f t="shared" ca="1" si="649"/>
        <v>0</v>
      </c>
      <c r="DG56" s="146">
        <f t="shared" ca="1" si="649"/>
        <v>0</v>
      </c>
      <c r="DH56" s="146">
        <f t="shared" ca="1" si="649"/>
        <v>0</v>
      </c>
      <c r="DI56" s="146">
        <f t="shared" ca="1" si="649"/>
        <v>0</v>
      </c>
      <c r="DJ56" s="146">
        <f t="shared" ca="1" si="649"/>
        <v>0</v>
      </c>
      <c r="DK56" s="146">
        <f t="shared" ca="1" si="649"/>
        <v>0</v>
      </c>
      <c r="DL56" s="146">
        <f t="shared" ca="1" si="649"/>
        <v>0</v>
      </c>
      <c r="DM56" s="146">
        <f t="shared" ca="1" si="649"/>
        <v>0</v>
      </c>
      <c r="DN56" s="146">
        <f t="shared" ca="1" si="649"/>
        <v>0</v>
      </c>
      <c r="DO56" s="146">
        <f t="shared" ref="DO56:DV56" ca="1" si="650">SUM(DO49:DO52)-SUM(DO53:DO55)</f>
        <v>0</v>
      </c>
      <c r="DP56" s="146">
        <f t="shared" ca="1" si="650"/>
        <v>0</v>
      </c>
      <c r="DQ56" s="146">
        <f t="shared" ca="1" si="650"/>
        <v>0</v>
      </c>
      <c r="DR56" s="146">
        <f t="shared" ca="1" si="650"/>
        <v>0</v>
      </c>
      <c r="DS56" s="146">
        <f t="shared" ca="1" si="650"/>
        <v>0</v>
      </c>
      <c r="DT56" s="146">
        <f t="shared" ca="1" si="650"/>
        <v>0</v>
      </c>
      <c r="DU56" s="146">
        <f t="shared" ca="1" si="650"/>
        <v>0</v>
      </c>
      <c r="DV56" s="146">
        <f t="shared" ca="1" si="650"/>
        <v>0</v>
      </c>
    </row>
    <row r="57" spans="1:126" s="107" customFormat="1" ht="15.75" customHeight="1" thickTop="1">
      <c r="A57" s="68"/>
      <c r="B57" s="60"/>
      <c r="C57" s="1149"/>
      <c r="D57" s="1149"/>
      <c r="E57" s="1149"/>
      <c r="F57" s="69"/>
      <c r="G57" s="69"/>
      <c r="H57" s="69"/>
      <c r="I57" s="69"/>
      <c r="J57" s="69"/>
      <c r="K57" s="69"/>
      <c r="L57" s="69"/>
      <c r="M57" s="69"/>
      <c r="N57" s="69"/>
      <c r="O57" s="69"/>
      <c r="P57" s="69"/>
      <c r="Q57" s="69"/>
      <c r="R57" s="69"/>
      <c r="S57" s="69"/>
      <c r="T57" s="69"/>
      <c r="U57" s="69"/>
      <c r="V57" s="69"/>
      <c r="W57" s="69"/>
      <c r="X57" s="69"/>
      <c r="Y57" s="69"/>
      <c r="Z57" s="69"/>
      <c r="AA57" s="69"/>
      <c r="AB57" s="69"/>
      <c r="AC57" s="69"/>
      <c r="AD57" s="69"/>
      <c r="AE57" s="69"/>
      <c r="AF57" s="69"/>
      <c r="AG57" s="69"/>
      <c r="AH57" s="69"/>
      <c r="AI57" s="69"/>
      <c r="AJ57" s="69"/>
      <c r="AK57" s="69"/>
      <c r="AL57" s="69"/>
      <c r="AM57" s="69"/>
      <c r="AN57" s="69"/>
      <c r="AO57" s="69"/>
      <c r="AP57" s="69"/>
      <c r="AQ57" s="69"/>
      <c r="AR57" s="69"/>
      <c r="AS57" s="69"/>
      <c r="AT57" s="69"/>
      <c r="AU57" s="69"/>
      <c r="AV57" s="69"/>
      <c r="AW57" s="69"/>
      <c r="AX57" s="69"/>
      <c r="AY57" s="69"/>
      <c r="AZ57" s="69"/>
      <c r="BA57" s="69"/>
      <c r="BB57" s="69"/>
      <c r="BC57" s="69"/>
      <c r="BD57" s="69"/>
      <c r="BE57" s="69"/>
      <c r="BF57" s="69"/>
      <c r="BG57" s="69"/>
      <c r="BH57" s="69"/>
      <c r="BI57" s="69"/>
      <c r="BJ57" s="69"/>
      <c r="BK57" s="69"/>
      <c r="BL57" s="69"/>
      <c r="BM57" s="69"/>
      <c r="BN57" s="69"/>
      <c r="BO57" s="69"/>
      <c r="BP57" s="69"/>
      <c r="BQ57" s="69"/>
      <c r="BR57" s="69"/>
      <c r="BS57" s="69"/>
      <c r="BT57" s="69"/>
      <c r="BU57" s="69"/>
      <c r="BV57" s="69"/>
      <c r="BW57" s="69"/>
      <c r="BX57" s="69"/>
      <c r="BY57" s="69"/>
      <c r="BZ57" s="69"/>
      <c r="CA57" s="69"/>
      <c r="CB57" s="69"/>
      <c r="CC57" s="69"/>
      <c r="CD57" s="69"/>
      <c r="CE57" s="69"/>
      <c r="CF57" s="69"/>
      <c r="CG57" s="69"/>
      <c r="CH57" s="69"/>
      <c r="CI57" s="69"/>
      <c r="CJ57" s="69"/>
      <c r="CK57" s="69"/>
      <c r="CL57" s="69"/>
      <c r="CM57" s="69"/>
      <c r="CN57" s="69"/>
      <c r="CO57" s="69"/>
      <c r="CP57" s="69"/>
      <c r="CQ57" s="69"/>
      <c r="CR57" s="69"/>
      <c r="CS57" s="69"/>
      <c r="CT57" s="69"/>
      <c r="CU57" s="69"/>
      <c r="CV57" s="69"/>
      <c r="CW57" s="69"/>
      <c r="CX57" s="69"/>
      <c r="CY57" s="69"/>
      <c r="CZ57" s="69"/>
      <c r="DA57" s="69"/>
      <c r="DB57" s="69"/>
      <c r="DC57" s="69"/>
      <c r="DD57" s="69"/>
      <c r="DE57" s="69"/>
      <c r="DF57" s="69"/>
      <c r="DG57" s="69"/>
      <c r="DH57" s="69"/>
      <c r="DI57" s="69"/>
      <c r="DJ57" s="69"/>
      <c r="DK57" s="69"/>
      <c r="DL57" s="69"/>
      <c r="DM57" s="69"/>
      <c r="DN57" s="69"/>
      <c r="DO57" s="69"/>
      <c r="DP57" s="69"/>
      <c r="DQ57" s="69"/>
      <c r="DR57" s="69"/>
      <c r="DS57" s="69"/>
      <c r="DT57" s="69"/>
      <c r="DU57" s="69"/>
      <c r="DV57" s="69"/>
    </row>
    <row r="58" spans="1:126" s="107" customFormat="1" ht="15.75" customHeight="1">
      <c r="A58" s="68"/>
      <c r="B58" s="60"/>
      <c r="C58" s="1184" t="s">
        <v>1467</v>
      </c>
      <c r="D58" s="1185"/>
      <c r="E58" s="1149"/>
      <c r="F58" s="69"/>
      <c r="G58" s="69"/>
      <c r="H58" s="69"/>
      <c r="I58" s="69"/>
      <c r="J58" s="69"/>
      <c r="K58" s="69"/>
      <c r="L58" s="69"/>
      <c r="M58" s="69"/>
      <c r="N58" s="69"/>
      <c r="O58" s="69"/>
      <c r="P58" s="69"/>
      <c r="Q58" s="69"/>
      <c r="R58" s="69"/>
      <c r="S58" s="69"/>
      <c r="T58" s="69"/>
      <c r="U58" s="69"/>
      <c r="V58" s="69"/>
      <c r="W58" s="69"/>
      <c r="X58" s="69"/>
      <c r="Y58" s="69"/>
      <c r="Z58" s="69"/>
      <c r="AA58" s="69"/>
      <c r="AB58" s="69"/>
      <c r="AC58" s="69"/>
      <c r="AD58" s="69"/>
      <c r="AE58" s="69"/>
      <c r="AF58" s="69"/>
      <c r="AG58" s="69"/>
      <c r="AH58" s="69"/>
      <c r="AI58" s="69"/>
      <c r="AJ58" s="69"/>
      <c r="AK58" s="69"/>
      <c r="AL58" s="69"/>
      <c r="AM58" s="69"/>
      <c r="AN58" s="69"/>
      <c r="AO58" s="69"/>
      <c r="AP58" s="69"/>
      <c r="AQ58" s="69"/>
      <c r="AR58" s="69"/>
      <c r="AS58" s="69"/>
      <c r="AT58" s="69"/>
      <c r="AU58" s="69"/>
      <c r="AV58" s="69"/>
      <c r="AW58" s="69"/>
      <c r="AX58" s="69"/>
      <c r="AY58" s="69"/>
      <c r="AZ58" s="69"/>
      <c r="BA58" s="69"/>
      <c r="BB58" s="69"/>
      <c r="BC58" s="69"/>
      <c r="BD58" s="69"/>
      <c r="BE58" s="69"/>
      <c r="BF58" s="69"/>
      <c r="BG58" s="69"/>
      <c r="BH58" s="69"/>
      <c r="BI58" s="69"/>
      <c r="BJ58" s="69"/>
      <c r="BK58" s="69"/>
      <c r="BL58" s="69"/>
      <c r="BM58" s="69"/>
      <c r="BN58" s="69"/>
      <c r="BO58" s="69"/>
      <c r="BP58" s="69"/>
      <c r="BQ58" s="69"/>
      <c r="BR58" s="69"/>
      <c r="BS58" s="69"/>
      <c r="BT58" s="69"/>
      <c r="BU58" s="69"/>
      <c r="BV58" s="69"/>
      <c r="BW58" s="69"/>
      <c r="BX58" s="69"/>
      <c r="BY58" s="69"/>
      <c r="BZ58" s="69"/>
      <c r="CA58" s="69"/>
      <c r="CB58" s="69"/>
      <c r="CC58" s="69"/>
      <c r="CD58" s="69"/>
      <c r="CE58" s="69"/>
      <c r="CF58" s="69"/>
      <c r="CG58" s="69"/>
      <c r="CH58" s="69"/>
      <c r="CI58" s="69"/>
      <c r="CJ58" s="69"/>
      <c r="CK58" s="69"/>
      <c r="CL58" s="69"/>
      <c r="CM58" s="69"/>
      <c r="CN58" s="69"/>
      <c r="CO58" s="69"/>
      <c r="CP58" s="69"/>
      <c r="CQ58" s="69"/>
      <c r="CR58" s="69"/>
      <c r="CS58" s="69"/>
      <c r="CT58" s="69"/>
      <c r="CU58" s="69"/>
      <c r="CV58" s="69"/>
      <c r="CW58" s="69"/>
      <c r="CX58" s="69"/>
      <c r="CY58" s="69"/>
      <c r="CZ58" s="69"/>
      <c r="DA58" s="69"/>
      <c r="DB58" s="69"/>
      <c r="DC58" s="69"/>
      <c r="DD58" s="69"/>
      <c r="DE58" s="69"/>
      <c r="DF58" s="69"/>
      <c r="DG58" s="69"/>
      <c r="DH58" s="69"/>
      <c r="DI58" s="69"/>
      <c r="DJ58" s="69"/>
      <c r="DK58" s="69"/>
      <c r="DL58" s="69"/>
      <c r="DM58" s="69"/>
      <c r="DN58" s="69"/>
      <c r="DO58" s="69"/>
      <c r="DP58" s="69"/>
      <c r="DQ58" s="69"/>
      <c r="DR58" s="69"/>
      <c r="DS58" s="69"/>
      <c r="DT58" s="69"/>
      <c r="DU58" s="69"/>
      <c r="DV58" s="69"/>
    </row>
    <row r="59" spans="1:126" s="107" customFormat="1" ht="15.75" customHeight="1">
      <c r="A59" s="68"/>
      <c r="B59" s="60"/>
      <c r="C59" s="1188" t="s">
        <v>1464</v>
      </c>
      <c r="D59" s="1186">
        <f>'AIRR Input Tab'!D48</f>
        <v>36</v>
      </c>
      <c r="E59" s="1149"/>
      <c r="F59" s="69"/>
      <c r="G59" s="69"/>
      <c r="H59" s="69"/>
      <c r="I59" s="69"/>
      <c r="J59" s="69"/>
      <c r="K59" s="69"/>
      <c r="L59" s="69"/>
      <c r="M59" s="69"/>
      <c r="N59" s="69"/>
      <c r="O59" s="69"/>
      <c r="P59" s="69"/>
      <c r="Q59" s="69"/>
      <c r="R59" s="69"/>
      <c r="S59" s="69"/>
      <c r="T59" s="69"/>
      <c r="U59" s="69"/>
      <c r="V59" s="69"/>
      <c r="W59" s="69"/>
      <c r="X59" s="69"/>
      <c r="Y59" s="69"/>
      <c r="Z59" s="69"/>
      <c r="AA59" s="69"/>
      <c r="AB59" s="69"/>
      <c r="AC59" s="69"/>
      <c r="AD59" s="69"/>
      <c r="AE59" s="69"/>
      <c r="AF59" s="69"/>
      <c r="AG59" s="69"/>
      <c r="AH59" s="69"/>
      <c r="AI59" s="69"/>
      <c r="AJ59" s="69"/>
      <c r="AK59" s="69"/>
      <c r="AL59" s="69"/>
      <c r="AM59" s="69"/>
      <c r="AN59" s="69"/>
      <c r="AO59" s="69"/>
      <c r="AP59" s="69"/>
      <c r="AQ59" s="69"/>
      <c r="AR59" s="69"/>
      <c r="AS59" s="69"/>
      <c r="AT59" s="69"/>
      <c r="AU59" s="69"/>
      <c r="AV59" s="69"/>
      <c r="AW59" s="69"/>
      <c r="AX59" s="69"/>
      <c r="AY59" s="69"/>
      <c r="AZ59" s="69"/>
      <c r="BA59" s="69"/>
      <c r="BB59" s="69"/>
      <c r="BC59" s="69"/>
      <c r="BD59" s="69"/>
      <c r="BE59" s="69"/>
      <c r="BF59" s="69"/>
      <c r="BG59" s="69"/>
      <c r="BH59" s="69"/>
      <c r="BI59" s="69"/>
      <c r="BJ59" s="69"/>
      <c r="BK59" s="69"/>
      <c r="BL59" s="69"/>
      <c r="BM59" s="69"/>
      <c r="BN59" s="69"/>
      <c r="BO59" s="69"/>
      <c r="BP59" s="69"/>
      <c r="BQ59" s="69"/>
      <c r="BR59" s="69"/>
      <c r="BS59" s="69"/>
      <c r="BT59" s="69"/>
      <c r="BU59" s="69"/>
      <c r="BV59" s="69"/>
      <c r="BW59" s="69"/>
      <c r="BX59" s="69"/>
      <c r="BY59" s="69"/>
      <c r="BZ59" s="69"/>
      <c r="CA59" s="69"/>
      <c r="CB59" s="69"/>
      <c r="CC59" s="69"/>
      <c r="CD59" s="69"/>
      <c r="CE59" s="69"/>
      <c r="CF59" s="69"/>
      <c r="CG59" s="69"/>
      <c r="CH59" s="69"/>
      <c r="CI59" s="69"/>
      <c r="CJ59" s="69"/>
      <c r="CK59" s="69"/>
      <c r="CL59" s="69"/>
      <c r="CM59" s="69"/>
      <c r="CN59" s="69"/>
      <c r="CO59" s="69"/>
      <c r="CP59" s="69"/>
      <c r="CQ59" s="69"/>
      <c r="CR59" s="69"/>
      <c r="CS59" s="69"/>
      <c r="CT59" s="69"/>
      <c r="CU59" s="69"/>
      <c r="CV59" s="69"/>
      <c r="CW59" s="69"/>
      <c r="CX59" s="69"/>
      <c r="CY59" s="69"/>
      <c r="CZ59" s="69"/>
      <c r="DA59" s="69"/>
      <c r="DB59" s="69"/>
      <c r="DC59" s="69"/>
      <c r="DD59" s="69"/>
      <c r="DE59" s="69"/>
      <c r="DF59" s="69"/>
      <c r="DG59" s="69"/>
      <c r="DH59" s="69"/>
      <c r="DI59" s="69"/>
      <c r="DJ59" s="69"/>
      <c r="DK59" s="69"/>
      <c r="DL59" s="69"/>
      <c r="DM59" s="69"/>
      <c r="DN59" s="69"/>
      <c r="DO59" s="69"/>
      <c r="DP59" s="69"/>
      <c r="DQ59" s="69"/>
      <c r="DR59" s="69"/>
      <c r="DS59" s="69"/>
      <c r="DT59" s="69"/>
      <c r="DU59" s="69"/>
      <c r="DV59" s="69"/>
    </row>
    <row r="60" spans="1:126" s="107" customFormat="1" ht="15.75" customHeight="1">
      <c r="A60" s="68"/>
      <c r="B60" s="60" t="s">
        <v>1451</v>
      </c>
      <c r="C60" s="1189" t="s">
        <v>1465</v>
      </c>
      <c r="D60" s="1187">
        <f>'AIRR Input Tab'!D49</f>
        <v>30</v>
      </c>
      <c r="E60" s="1149"/>
      <c r="F60" s="69">
        <f t="shared" ref="F60:AO60" si="651">IFERROR(-PPMT(F69,MIN(0,$D$59-F45)*-1,$D$60*12,F49),0)</f>
        <v>0</v>
      </c>
      <c r="G60" s="69">
        <f t="shared" ca="1" si="651"/>
        <v>0</v>
      </c>
      <c r="H60" s="69">
        <f t="shared" ca="1" si="651"/>
        <v>0</v>
      </c>
      <c r="I60" s="69">
        <f t="shared" ca="1" si="651"/>
        <v>0</v>
      </c>
      <c r="J60" s="69">
        <f t="shared" ca="1" si="651"/>
        <v>0</v>
      </c>
      <c r="K60" s="69">
        <f t="shared" ca="1" si="651"/>
        <v>0</v>
      </c>
      <c r="L60" s="69">
        <f t="shared" ca="1" si="651"/>
        <v>0</v>
      </c>
      <c r="M60" s="69">
        <f t="shared" ca="1" si="651"/>
        <v>0</v>
      </c>
      <c r="N60" s="69">
        <f t="shared" ca="1" si="651"/>
        <v>0</v>
      </c>
      <c r="O60" s="69">
        <f t="shared" ca="1" si="651"/>
        <v>0</v>
      </c>
      <c r="P60" s="69">
        <f t="shared" ca="1" si="651"/>
        <v>0</v>
      </c>
      <c r="Q60" s="69">
        <f t="shared" ca="1" si="651"/>
        <v>0</v>
      </c>
      <c r="R60" s="69">
        <f t="shared" ca="1" si="651"/>
        <v>0</v>
      </c>
      <c r="S60" s="69">
        <f t="shared" ca="1" si="651"/>
        <v>0</v>
      </c>
      <c r="T60" s="69">
        <f t="shared" ca="1" si="651"/>
        <v>0</v>
      </c>
      <c r="U60" s="69">
        <f t="shared" ca="1" si="651"/>
        <v>0</v>
      </c>
      <c r="V60" s="69">
        <f t="shared" ca="1" si="651"/>
        <v>0</v>
      </c>
      <c r="W60" s="69">
        <f t="shared" ca="1" si="651"/>
        <v>0</v>
      </c>
      <c r="X60" s="69">
        <f t="shared" ca="1" si="651"/>
        <v>0</v>
      </c>
      <c r="Y60" s="69">
        <f t="shared" ca="1" si="651"/>
        <v>0</v>
      </c>
      <c r="Z60" s="69">
        <f t="shared" ca="1" si="651"/>
        <v>0</v>
      </c>
      <c r="AA60" s="69">
        <f t="shared" ca="1" si="651"/>
        <v>0</v>
      </c>
      <c r="AB60" s="69">
        <f t="shared" ca="1" si="651"/>
        <v>0</v>
      </c>
      <c r="AC60" s="69">
        <f t="shared" ca="1" si="651"/>
        <v>0</v>
      </c>
      <c r="AD60" s="69">
        <f t="shared" ca="1" si="651"/>
        <v>0</v>
      </c>
      <c r="AE60" s="69">
        <f t="shared" ca="1" si="651"/>
        <v>0</v>
      </c>
      <c r="AF60" s="69">
        <f t="shared" ca="1" si="651"/>
        <v>0</v>
      </c>
      <c r="AG60" s="69">
        <f t="shared" ca="1" si="651"/>
        <v>0</v>
      </c>
      <c r="AH60" s="69">
        <f t="shared" ca="1" si="651"/>
        <v>0</v>
      </c>
      <c r="AI60" s="69">
        <f t="shared" ca="1" si="651"/>
        <v>0</v>
      </c>
      <c r="AJ60" s="69">
        <f t="shared" ca="1" si="651"/>
        <v>0</v>
      </c>
      <c r="AK60" s="69">
        <f t="shared" ca="1" si="651"/>
        <v>0</v>
      </c>
      <c r="AL60" s="69">
        <f t="shared" ca="1" si="651"/>
        <v>0</v>
      </c>
      <c r="AM60" s="69">
        <f t="shared" ca="1" si="651"/>
        <v>0</v>
      </c>
      <c r="AN60" s="69">
        <f t="shared" ca="1" si="651"/>
        <v>0</v>
      </c>
      <c r="AO60" s="69">
        <f t="shared" ca="1" si="651"/>
        <v>0</v>
      </c>
      <c r="AP60" s="69">
        <f ca="1">IFERROR(-PPMT(AP69,MIN(0,$D$59-AP45)*-1,$D$60*12,AP49),0)</f>
        <v>0</v>
      </c>
      <c r="AQ60" s="69">
        <f ca="1">IFERROR(-PPMT(AQ69,MIN(0,$D$59-AQ45)*-1,$D$60*12,AQ49),0)</f>
        <v>19812.541349958225</v>
      </c>
      <c r="AR60" s="69">
        <f t="shared" ref="AR60:DC60" ca="1" si="652">IFERROR(-PPMT(AR69,MIN(0,$D$59-AR45)*-1,$D$60*12,AR49),0)</f>
        <v>19820.894549336143</v>
      </c>
      <c r="AS60" s="69">
        <f t="shared" ca="1" si="652"/>
        <v>19834.299003446959</v>
      </c>
      <c r="AT60" s="69">
        <f t="shared" ca="1" si="652"/>
        <v>19845.68348584032</v>
      </c>
      <c r="AU60" s="69">
        <f t="shared" ca="1" si="652"/>
        <v>19861.519336439553</v>
      </c>
      <c r="AV60" s="69">
        <f t="shared" ca="1" si="652"/>
        <v>19870.8370122667</v>
      </c>
      <c r="AW60" s="69">
        <f t="shared" ca="1" si="652"/>
        <v>19881.03511662472</v>
      </c>
      <c r="AX60" s="69">
        <f t="shared" ca="1" si="652"/>
        <v>19896.069977671603</v>
      </c>
      <c r="AY60" s="69">
        <f t="shared" ca="1" si="652"/>
        <v>19905.660738464267</v>
      </c>
      <c r="AZ60" s="69">
        <f t="shared" ca="1" si="652"/>
        <v>19918.069180553408</v>
      </c>
      <c r="BA60" s="69">
        <f t="shared" ca="1" si="652"/>
        <v>19928.006010070181</v>
      </c>
      <c r="BB60" s="69">
        <f t="shared" ca="1" si="652"/>
        <v>19938.363105387183</v>
      </c>
      <c r="BC60" s="69">
        <f t="shared" ca="1" si="652"/>
        <v>19952.098544305118</v>
      </c>
      <c r="BD60" s="69">
        <f t="shared" ca="1" si="652"/>
        <v>19958.472247686925</v>
      </c>
      <c r="BE60" s="69">
        <f t="shared" ca="1" si="652"/>
        <v>19970.321996874627</v>
      </c>
      <c r="BF60" s="69">
        <f t="shared" ca="1" si="652"/>
        <v>19978.42117146049</v>
      </c>
      <c r="BG60" s="69">
        <f t="shared" ca="1" si="652"/>
        <v>19988.224099953637</v>
      </c>
      <c r="BH60" s="69">
        <f t="shared" ca="1" si="652"/>
        <v>19993.765567805007</v>
      </c>
      <c r="BI60" s="69">
        <f t="shared" ca="1" si="652"/>
        <v>19999.797782820853</v>
      </c>
      <c r="BJ60" s="69">
        <f t="shared" ca="1" si="652"/>
        <v>20000.203633040492</v>
      </c>
      <c r="BK60" s="69">
        <f t="shared" ca="1" si="652"/>
        <v>20001.680605950653</v>
      </c>
      <c r="BL60" s="69">
        <f t="shared" ca="1" si="652"/>
        <v>20010.957078033749</v>
      </c>
      <c r="BM60" s="69">
        <f t="shared" ca="1" si="652"/>
        <v>20013.621908704761</v>
      </c>
      <c r="BN60" s="69">
        <f t="shared" ca="1" si="652"/>
        <v>20020.708205575531</v>
      </c>
      <c r="BO60" s="69">
        <f t="shared" ca="1" si="652"/>
        <v>20031.307168864278</v>
      </c>
      <c r="BP60" s="69">
        <f t="shared" ca="1" si="652"/>
        <v>20040.845170664652</v>
      </c>
      <c r="BQ60" s="69">
        <f t="shared" ca="1" si="652"/>
        <v>20057.532302316384</v>
      </c>
      <c r="BR60" s="69">
        <f t="shared" ca="1" si="652"/>
        <v>20072.038203853812</v>
      </c>
      <c r="BS60" s="69">
        <f t="shared" ca="1" si="652"/>
        <v>20085.27957536318</v>
      </c>
      <c r="BT60" s="69">
        <f t="shared" ca="1" si="652"/>
        <v>20101.687768286985</v>
      </c>
      <c r="BU60" s="69">
        <f t="shared" ca="1" si="652"/>
        <v>20126.069913020387</v>
      </c>
      <c r="BV60" s="69">
        <f t="shared" ca="1" si="652"/>
        <v>20145.06644790744</v>
      </c>
      <c r="BW60" s="69">
        <f t="shared" ca="1" si="652"/>
        <v>20166.872911570357</v>
      </c>
      <c r="BX60" s="69">
        <f t="shared" ca="1" si="652"/>
        <v>20194.313150356476</v>
      </c>
      <c r="BY60" s="69">
        <f t="shared" ca="1" si="652"/>
        <v>20220.155984876488</v>
      </c>
      <c r="BZ60" s="69">
        <f t="shared" ca="1" si="652"/>
        <v>20249.085286119582</v>
      </c>
      <c r="CA60" s="69">
        <f t="shared" ca="1" si="652"/>
        <v>20275.201070847703</v>
      </c>
      <c r="CB60" s="69">
        <f t="shared" ca="1" si="652"/>
        <v>20305.653299825033</v>
      </c>
      <c r="CC60" s="69">
        <f t="shared" ca="1" si="652"/>
        <v>20344.629525835189</v>
      </c>
      <c r="CD60" s="69">
        <f t="shared" ca="1" si="652"/>
        <v>20375.99465122816</v>
      </c>
      <c r="CE60" s="69">
        <f t="shared" ca="1" si="652"/>
        <v>20413.151179578406</v>
      </c>
      <c r="CF60" s="69">
        <f t="shared" ca="1" si="652"/>
        <v>20453.890610719565</v>
      </c>
      <c r="CG60" s="69">
        <f t="shared" ca="1" si="652"/>
        <v>20490.091143368238</v>
      </c>
      <c r="CH60" s="69">
        <f t="shared" ca="1" si="652"/>
        <v>20530.882427716806</v>
      </c>
      <c r="CI60" s="69">
        <f t="shared" ca="1" si="652"/>
        <v>20577.689405337424</v>
      </c>
      <c r="CJ60" s="69">
        <f t="shared" ca="1" si="652"/>
        <v>20621.591340733085</v>
      </c>
      <c r="CK60" s="69">
        <f t="shared" ca="1" si="652"/>
        <v>20666.301916903794</v>
      </c>
      <c r="CL60" s="69">
        <f t="shared" ca="1" si="652"/>
        <v>20714.397065017431</v>
      </c>
      <c r="CM60" s="69">
        <f t="shared" ca="1" si="652"/>
        <v>20760.261095248552</v>
      </c>
      <c r="CN60" s="69">
        <f t="shared" ca="1" si="652"/>
        <v>20806.772194429544</v>
      </c>
      <c r="CO60" s="69">
        <f t="shared" ca="1" si="652"/>
        <v>20858.118431000228</v>
      </c>
      <c r="CP60" s="69">
        <f t="shared" ca="1" si="652"/>
        <v>20904.249915764263</v>
      </c>
      <c r="CQ60" s="69">
        <f t="shared" ca="1" si="652"/>
        <v>20954.060764233436</v>
      </c>
      <c r="CR60" s="69">
        <f t="shared" ca="1" si="652"/>
        <v>21004.256613495414</v>
      </c>
      <c r="CS60" s="69">
        <f t="shared" ca="1" si="652"/>
        <v>21052.403647842224</v>
      </c>
      <c r="CT60" s="69">
        <f t="shared" ca="1" si="652"/>
        <v>21102.660229586494</v>
      </c>
      <c r="CU60" s="69">
        <f t="shared" ca="1" si="652"/>
        <v>21151.866135504293</v>
      </c>
      <c r="CV60" s="69">
        <f t="shared" ca="1" si="652"/>
        <v>21204.965002167937</v>
      </c>
      <c r="CW60" s="69">
        <f t="shared" ca="1" si="652"/>
        <v>21260.738269559304</v>
      </c>
      <c r="CX60" s="69">
        <f t="shared" ca="1" si="652"/>
        <v>21311.985404867479</v>
      </c>
      <c r="CY60" s="69">
        <f t="shared" ca="1" si="652"/>
        <v>0</v>
      </c>
      <c r="CZ60" s="69">
        <f t="shared" ca="1" si="652"/>
        <v>0</v>
      </c>
      <c r="DA60" s="69">
        <f t="shared" ca="1" si="652"/>
        <v>0</v>
      </c>
      <c r="DB60" s="69">
        <f t="shared" ca="1" si="652"/>
        <v>0</v>
      </c>
      <c r="DC60" s="69">
        <f t="shared" ca="1" si="652"/>
        <v>0</v>
      </c>
      <c r="DD60" s="69">
        <f t="shared" ref="DD60:DV60" ca="1" si="653">IFERROR(-PPMT(DD69,MIN(0,$D$59-DD45)*-1,$D$60*12,DD49),0)</f>
        <v>0</v>
      </c>
      <c r="DE60" s="69">
        <f t="shared" ca="1" si="653"/>
        <v>0</v>
      </c>
      <c r="DF60" s="69">
        <f t="shared" ca="1" si="653"/>
        <v>0</v>
      </c>
      <c r="DG60" s="69">
        <f t="shared" ca="1" si="653"/>
        <v>0</v>
      </c>
      <c r="DH60" s="69">
        <f t="shared" ca="1" si="653"/>
        <v>0</v>
      </c>
      <c r="DI60" s="69">
        <f t="shared" ca="1" si="653"/>
        <v>0</v>
      </c>
      <c r="DJ60" s="69">
        <f t="shared" ca="1" si="653"/>
        <v>0</v>
      </c>
      <c r="DK60" s="69">
        <f t="shared" ca="1" si="653"/>
        <v>0</v>
      </c>
      <c r="DL60" s="69">
        <f t="shared" ca="1" si="653"/>
        <v>0</v>
      </c>
      <c r="DM60" s="69">
        <f t="shared" ca="1" si="653"/>
        <v>0</v>
      </c>
      <c r="DN60" s="69">
        <f t="shared" ca="1" si="653"/>
        <v>0</v>
      </c>
      <c r="DO60" s="69">
        <f t="shared" ca="1" si="653"/>
        <v>0</v>
      </c>
      <c r="DP60" s="69">
        <f t="shared" ca="1" si="653"/>
        <v>0</v>
      </c>
      <c r="DQ60" s="69">
        <f t="shared" ca="1" si="653"/>
        <v>0</v>
      </c>
      <c r="DR60" s="69">
        <f t="shared" ca="1" si="653"/>
        <v>0</v>
      </c>
      <c r="DS60" s="69">
        <f t="shared" ca="1" si="653"/>
        <v>0</v>
      </c>
      <c r="DT60" s="69">
        <f t="shared" ca="1" si="653"/>
        <v>0</v>
      </c>
      <c r="DU60" s="69">
        <f t="shared" ca="1" si="653"/>
        <v>0</v>
      </c>
      <c r="DV60" s="69">
        <f t="shared" ca="1" si="653"/>
        <v>0</v>
      </c>
    </row>
    <row r="61" spans="1:126" s="107" customFormat="1" ht="15.75" customHeight="1">
      <c r="A61" s="68"/>
      <c r="B61" s="60" t="s">
        <v>1452</v>
      </c>
      <c r="C61" s="1149"/>
      <c r="D61" s="1149"/>
      <c r="E61" s="1149"/>
      <c r="F61" s="69">
        <f>F49*F69</f>
        <v>0</v>
      </c>
      <c r="G61" s="69">
        <f t="shared" ref="G61:AQ61" ca="1" si="654">G49*G69</f>
        <v>0</v>
      </c>
      <c r="H61" s="69">
        <f t="shared" ca="1" si="654"/>
        <v>0</v>
      </c>
      <c r="I61" s="69">
        <f t="shared" ca="1" si="654"/>
        <v>0</v>
      </c>
      <c r="J61" s="69">
        <f t="shared" ca="1" si="654"/>
        <v>0</v>
      </c>
      <c r="K61" s="69">
        <f t="shared" ca="1" si="654"/>
        <v>2789.0802118447527</v>
      </c>
      <c r="L61" s="69">
        <f t="shared" ca="1" si="654"/>
        <v>8204.8058730105422</v>
      </c>
      <c r="M61" s="69">
        <f t="shared" ca="1" si="654"/>
        <v>13294.706737161523</v>
      </c>
      <c r="N61" s="69">
        <f t="shared" ca="1" si="654"/>
        <v>18255.620425893634</v>
      </c>
      <c r="O61" s="69">
        <f t="shared" ca="1" si="654"/>
        <v>23501.417178262447</v>
      </c>
      <c r="P61" s="69">
        <f t="shared" ca="1" si="654"/>
        <v>28249.256922044449</v>
      </c>
      <c r="Q61" s="69">
        <f t="shared" ca="1" si="654"/>
        <v>33021.541170929624</v>
      </c>
      <c r="R61" s="69">
        <f t="shared" ca="1" si="654"/>
        <v>38173.914905006655</v>
      </c>
      <c r="S61" s="69">
        <f t="shared" ca="1" si="654"/>
        <v>43074.627314062287</v>
      </c>
      <c r="T61" s="69">
        <f t="shared" ca="1" si="654"/>
        <v>46468.731849280128</v>
      </c>
      <c r="U61" s="69">
        <f t="shared" ca="1" si="654"/>
        <v>50052.635980233856</v>
      </c>
      <c r="V61" s="69">
        <f t="shared" ca="1" si="654"/>
        <v>53573.010741473714</v>
      </c>
      <c r="W61" s="69">
        <f t="shared" ca="1" si="654"/>
        <v>57028.070746385245</v>
      </c>
      <c r="X61" s="69">
        <f t="shared" ca="1" si="654"/>
        <v>60493.523337572922</v>
      </c>
      <c r="Y61" s="69">
        <f t="shared" ca="1" si="654"/>
        <v>64008.732174729194</v>
      </c>
      <c r="Z61" s="69">
        <f t="shared" ca="1" si="654"/>
        <v>67583.325010396336</v>
      </c>
      <c r="AA61" s="69">
        <f t="shared" ca="1" si="654"/>
        <v>71214.396713628084</v>
      </c>
      <c r="AB61" s="69">
        <f t="shared" ca="1" si="654"/>
        <v>74924.556278014847</v>
      </c>
      <c r="AC61" s="69">
        <f t="shared" ca="1" si="654"/>
        <v>78666.445962988233</v>
      </c>
      <c r="AD61" s="69">
        <f t="shared" ca="1" si="654"/>
        <v>82416.901576723103</v>
      </c>
      <c r="AE61" s="69">
        <f t="shared" ca="1" si="654"/>
        <v>86199.841207683668</v>
      </c>
      <c r="AF61" s="69">
        <f t="shared" ca="1" si="654"/>
        <v>86446.329503208981</v>
      </c>
      <c r="AG61" s="69">
        <f t="shared" ca="1" si="654"/>
        <v>86682.79528863485</v>
      </c>
      <c r="AH61" s="69">
        <f t="shared" ca="1" si="654"/>
        <v>86928.970271268874</v>
      </c>
      <c r="AI61" s="69">
        <f t="shared" ca="1" si="654"/>
        <v>87175.145199597901</v>
      </c>
      <c r="AJ61" s="69">
        <f t="shared" ca="1" si="654"/>
        <v>87439.798973337543</v>
      </c>
      <c r="AK61" s="69">
        <f t="shared" ca="1" si="654"/>
        <v>87693.803837963584</v>
      </c>
      <c r="AL61" s="69">
        <f t="shared" ca="1" si="654"/>
        <v>87933.244774889521</v>
      </c>
      <c r="AM61" s="69">
        <f t="shared" ca="1" si="654"/>
        <v>88206.041639479125</v>
      </c>
      <c r="AN61" s="69">
        <f t="shared" ca="1" si="654"/>
        <v>88465.683987269731</v>
      </c>
      <c r="AO61" s="69">
        <f t="shared" ca="1" si="654"/>
        <v>88709.822808935773</v>
      </c>
      <c r="AP61" s="69">
        <f t="shared" ca="1" si="654"/>
        <v>88974.006493105626</v>
      </c>
      <c r="AQ61" s="69">
        <f t="shared" ca="1" si="654"/>
        <v>89239.129741949218</v>
      </c>
      <c r="AR61" s="69">
        <f t="shared" ref="AR61:DC61" ca="1" si="655">AR49*AR69</f>
        <v>89415.520150141499</v>
      </c>
      <c r="AS61" s="69">
        <f t="shared" ca="1" si="655"/>
        <v>89572.234682177645</v>
      </c>
      <c r="AT61" s="69">
        <f t="shared" ca="1" si="655"/>
        <v>89738.813160668433</v>
      </c>
      <c r="AU61" s="69">
        <f t="shared" ca="1" si="655"/>
        <v>89888.097976528079</v>
      </c>
      <c r="AV61" s="69">
        <f t="shared" ca="1" si="655"/>
        <v>90066.229543217807</v>
      </c>
      <c r="AW61" s="69">
        <f t="shared" ca="1" si="655"/>
        <v>90242.178693438909</v>
      </c>
      <c r="AX61" s="69">
        <f t="shared" ca="1" si="655"/>
        <v>90399.157873948279</v>
      </c>
      <c r="AY61" s="69">
        <f t="shared" ca="1" si="655"/>
        <v>90580.679456175174</v>
      </c>
      <c r="AZ61" s="69">
        <f t="shared" ca="1" si="655"/>
        <v>90751.788685111751</v>
      </c>
      <c r="BA61" s="69">
        <f t="shared" ca="1" si="655"/>
        <v>90934.969808147405</v>
      </c>
      <c r="BB61" s="69">
        <f t="shared" ca="1" si="655"/>
        <v>91117.965997085004</v>
      </c>
      <c r="BC61" s="69">
        <f t="shared" ca="1" si="655"/>
        <v>91288.094965175886</v>
      </c>
      <c r="BD61" s="69">
        <f t="shared" ca="1" si="655"/>
        <v>91491.404153341049</v>
      </c>
      <c r="BE61" s="69">
        <f t="shared" ca="1" si="655"/>
        <v>91672.896249580634</v>
      </c>
      <c r="BF61" s="69">
        <f t="shared" ca="1" si="655"/>
        <v>91872.219473308243</v>
      </c>
      <c r="BG61" s="69">
        <f t="shared" ca="1" si="655"/>
        <v>92065.931998114334</v>
      </c>
      <c r="BH61" s="69">
        <f t="shared" ca="1" si="655"/>
        <v>92279.876132906153</v>
      </c>
      <c r="BI61" s="69">
        <f t="shared" ca="1" si="655"/>
        <v>92493.574086756809</v>
      </c>
      <c r="BJ61" s="69">
        <f t="shared" ca="1" si="655"/>
        <v>92733.721530335883</v>
      </c>
      <c r="BK61" s="69">
        <f t="shared" ca="1" si="655"/>
        <v>92971.287950055106</v>
      </c>
      <c r="BL61" s="69">
        <f t="shared" ca="1" si="655"/>
        <v>93176.722809966654</v>
      </c>
      <c r="BM61" s="69">
        <f t="shared" ca="1" si="655"/>
        <v>93413.103329829013</v>
      </c>
      <c r="BN61" s="69">
        <f t="shared" ca="1" si="655"/>
        <v>93632.080466094252</v>
      </c>
      <c r="BO61" s="69">
        <f t="shared" ca="1" si="655"/>
        <v>93837.501321945092</v>
      </c>
      <c r="BP61" s="69">
        <f t="shared" ca="1" si="655"/>
        <v>94049.512558328424</v>
      </c>
      <c r="BQ61" s="69">
        <f t="shared" ca="1" si="655"/>
        <v>94231.700123025861</v>
      </c>
      <c r="BR61" s="69">
        <f t="shared" ca="1" si="655"/>
        <v>94425.34492322967</v>
      </c>
      <c r="BS61" s="69">
        <f t="shared" ca="1" si="655"/>
        <v>94626.466769219624</v>
      </c>
      <c r="BT61" s="69">
        <f t="shared" ca="1" si="655"/>
        <v>94815.313246045218</v>
      </c>
      <c r="BU61" s="69">
        <f t="shared" ca="1" si="655"/>
        <v>94970.225004508844</v>
      </c>
      <c r="BV61" s="69">
        <f t="shared" ca="1" si="655"/>
        <v>95150.938263075193</v>
      </c>
      <c r="BW61" s="69">
        <f t="shared" ca="1" si="655"/>
        <v>95320.783516077136</v>
      </c>
      <c r="BX61" s="69">
        <f t="shared" ca="1" si="655"/>
        <v>95466.934746333805</v>
      </c>
      <c r="BY61" s="69">
        <f t="shared" ca="1" si="655"/>
        <v>95621.88981282145</v>
      </c>
      <c r="BZ61" s="69">
        <f t="shared" ca="1" si="655"/>
        <v>95764.516335274777</v>
      </c>
      <c r="CA61" s="69">
        <f t="shared" ca="1" si="655"/>
        <v>95921.49228844633</v>
      </c>
      <c r="CB61" s="69">
        <f t="shared" ca="1" si="655"/>
        <v>96060.437741778354</v>
      </c>
      <c r="CC61" s="69">
        <f t="shared" ca="1" si="655"/>
        <v>96162.153070525033</v>
      </c>
      <c r="CD61" s="69">
        <f t="shared" ca="1" si="655"/>
        <v>96299.960869864401</v>
      </c>
      <c r="CE61" s="69">
        <f t="shared" ca="1" si="655"/>
        <v>96412.906557774142</v>
      </c>
      <c r="CF61" s="69">
        <f t="shared" ca="1" si="655"/>
        <v>96510.923659232692</v>
      </c>
      <c r="CG61" s="69">
        <f t="shared" ca="1" si="655"/>
        <v>96631.136820721775</v>
      </c>
      <c r="CH61" s="69">
        <f t="shared" ca="1" si="655"/>
        <v>96731.80456873322</v>
      </c>
      <c r="CI61" s="69">
        <f t="shared" ca="1" si="655"/>
        <v>96806.249479956561</v>
      </c>
      <c r="CJ61" s="69">
        <f t="shared" ca="1" si="655"/>
        <v>96895.370743061387</v>
      </c>
      <c r="CK61" s="69">
        <f t="shared" ca="1" si="655"/>
        <v>96982.155156313558</v>
      </c>
      <c r="CL61" s="69">
        <f t="shared" ca="1" si="655"/>
        <v>97054.704439214256</v>
      </c>
      <c r="CM61" s="69">
        <f t="shared" ca="1" si="655"/>
        <v>97138.894109801797</v>
      </c>
      <c r="CN61" s="69">
        <f t="shared" ca="1" si="655"/>
        <v>97221.485910353062</v>
      </c>
      <c r="CO61" s="69">
        <f t="shared" ca="1" si="655"/>
        <v>97283.062763004535</v>
      </c>
      <c r="CP61" s="69">
        <f t="shared" ca="1" si="655"/>
        <v>97370.150554554944</v>
      </c>
      <c r="CQ61" s="69">
        <f t="shared" ca="1" si="655"/>
        <v>97441.579043440899</v>
      </c>
      <c r="CR61" s="69">
        <f t="shared" ca="1" si="655"/>
        <v>97512.590834555231</v>
      </c>
      <c r="CS61" s="69">
        <f t="shared" ca="1" si="655"/>
        <v>97594.539428092394</v>
      </c>
      <c r="CT61" s="69">
        <f t="shared" ca="1" si="655"/>
        <v>97668.092213383832</v>
      </c>
      <c r="CU61" s="69">
        <f t="shared" ca="1" si="655"/>
        <v>97747.979163562602</v>
      </c>
      <c r="CV61" s="69">
        <f t="shared" ca="1" si="655"/>
        <v>97811.102929855726</v>
      </c>
      <c r="CW61" s="69">
        <f t="shared" ca="1" si="655"/>
        <v>97863.076618467632</v>
      </c>
      <c r="CX61" s="69">
        <f t="shared" ca="1" si="655"/>
        <v>97937.64593074235</v>
      </c>
      <c r="CY61" s="69">
        <f t="shared" ca="1" si="655"/>
        <v>0</v>
      </c>
      <c r="CZ61" s="69">
        <f t="shared" ca="1" si="655"/>
        <v>0</v>
      </c>
      <c r="DA61" s="69">
        <f t="shared" ca="1" si="655"/>
        <v>0</v>
      </c>
      <c r="DB61" s="69">
        <f t="shared" ca="1" si="655"/>
        <v>0</v>
      </c>
      <c r="DC61" s="69">
        <f t="shared" ca="1" si="655"/>
        <v>0</v>
      </c>
      <c r="DD61" s="69">
        <f t="shared" ref="DD61:DV61" ca="1" si="656">DD49*DD69</f>
        <v>0</v>
      </c>
      <c r="DE61" s="69">
        <f t="shared" ca="1" si="656"/>
        <v>0</v>
      </c>
      <c r="DF61" s="69">
        <f t="shared" ca="1" si="656"/>
        <v>0</v>
      </c>
      <c r="DG61" s="69">
        <f t="shared" ca="1" si="656"/>
        <v>0</v>
      </c>
      <c r="DH61" s="69">
        <f t="shared" ca="1" si="656"/>
        <v>0</v>
      </c>
      <c r="DI61" s="69">
        <f t="shared" ca="1" si="656"/>
        <v>0</v>
      </c>
      <c r="DJ61" s="69">
        <f t="shared" ca="1" si="656"/>
        <v>0</v>
      </c>
      <c r="DK61" s="69">
        <f t="shared" ca="1" si="656"/>
        <v>0</v>
      </c>
      <c r="DL61" s="69">
        <f t="shared" ca="1" si="656"/>
        <v>0</v>
      </c>
      <c r="DM61" s="69">
        <f t="shared" ca="1" si="656"/>
        <v>0</v>
      </c>
      <c r="DN61" s="69">
        <f t="shared" ca="1" si="656"/>
        <v>0</v>
      </c>
      <c r="DO61" s="69">
        <f t="shared" ca="1" si="656"/>
        <v>0</v>
      </c>
      <c r="DP61" s="69">
        <f t="shared" ca="1" si="656"/>
        <v>0</v>
      </c>
      <c r="DQ61" s="69">
        <f t="shared" ca="1" si="656"/>
        <v>0</v>
      </c>
      <c r="DR61" s="69">
        <f t="shared" ca="1" si="656"/>
        <v>0</v>
      </c>
      <c r="DS61" s="69">
        <f t="shared" ca="1" si="656"/>
        <v>0</v>
      </c>
      <c r="DT61" s="69">
        <f t="shared" ca="1" si="656"/>
        <v>0</v>
      </c>
      <c r="DU61" s="69">
        <f t="shared" ca="1" si="656"/>
        <v>0</v>
      </c>
      <c r="DV61" s="69">
        <f t="shared" ca="1" si="656"/>
        <v>0</v>
      </c>
    </row>
    <row r="62" spans="1:126" s="107" customFormat="1" ht="15.75" customHeight="1" thickBot="1">
      <c r="A62" s="68"/>
      <c r="B62" s="65" t="s">
        <v>1453</v>
      </c>
      <c r="C62" s="1152"/>
      <c r="D62" s="1152"/>
      <c r="E62" s="1152"/>
      <c r="F62" s="146">
        <f t="shared" ref="F62:L62" si="657">SUM(F60:F61)</f>
        <v>0</v>
      </c>
      <c r="G62" s="146">
        <f t="shared" ca="1" si="657"/>
        <v>0</v>
      </c>
      <c r="H62" s="146">
        <f t="shared" ca="1" si="657"/>
        <v>0</v>
      </c>
      <c r="I62" s="146">
        <f t="shared" ca="1" si="657"/>
        <v>0</v>
      </c>
      <c r="J62" s="146">
        <f t="shared" ca="1" si="657"/>
        <v>0</v>
      </c>
      <c r="K62" s="146">
        <f t="shared" ca="1" si="657"/>
        <v>2789.0802118447527</v>
      </c>
      <c r="L62" s="146">
        <f t="shared" ca="1" si="657"/>
        <v>8204.8058730105422</v>
      </c>
      <c r="M62" s="146">
        <f ca="1">SUM(M60:M61)</f>
        <v>13294.706737161523</v>
      </c>
      <c r="N62" s="146">
        <f t="shared" ref="N62:AQ62" ca="1" si="658">SUM(N60:N61)</f>
        <v>18255.620425893634</v>
      </c>
      <c r="O62" s="146">
        <f t="shared" ca="1" si="658"/>
        <v>23501.417178262447</v>
      </c>
      <c r="P62" s="146">
        <f t="shared" ca="1" si="658"/>
        <v>28249.256922044449</v>
      </c>
      <c r="Q62" s="146">
        <f t="shared" ca="1" si="658"/>
        <v>33021.541170929624</v>
      </c>
      <c r="R62" s="146">
        <f t="shared" ca="1" si="658"/>
        <v>38173.914905006655</v>
      </c>
      <c r="S62" s="146">
        <f t="shared" ca="1" si="658"/>
        <v>43074.627314062287</v>
      </c>
      <c r="T62" s="146">
        <f t="shared" ca="1" si="658"/>
        <v>46468.731849280128</v>
      </c>
      <c r="U62" s="146">
        <f t="shared" ca="1" si="658"/>
        <v>50052.635980233856</v>
      </c>
      <c r="V62" s="146">
        <f t="shared" ca="1" si="658"/>
        <v>53573.010741473714</v>
      </c>
      <c r="W62" s="146">
        <f t="shared" ca="1" si="658"/>
        <v>57028.070746385245</v>
      </c>
      <c r="X62" s="146">
        <f t="shared" ca="1" si="658"/>
        <v>60493.523337572922</v>
      </c>
      <c r="Y62" s="146">
        <f t="shared" ca="1" si="658"/>
        <v>64008.732174729194</v>
      </c>
      <c r="Z62" s="146">
        <f t="shared" ca="1" si="658"/>
        <v>67583.325010396336</v>
      </c>
      <c r="AA62" s="146">
        <f t="shared" ca="1" si="658"/>
        <v>71214.396713628084</v>
      </c>
      <c r="AB62" s="146">
        <f t="shared" ca="1" si="658"/>
        <v>74924.556278014847</v>
      </c>
      <c r="AC62" s="146">
        <f t="shared" ca="1" si="658"/>
        <v>78666.445962988233</v>
      </c>
      <c r="AD62" s="146">
        <f t="shared" ca="1" si="658"/>
        <v>82416.901576723103</v>
      </c>
      <c r="AE62" s="146">
        <f t="shared" ca="1" si="658"/>
        <v>86199.841207683668</v>
      </c>
      <c r="AF62" s="146">
        <f t="shared" ca="1" si="658"/>
        <v>86446.329503208981</v>
      </c>
      <c r="AG62" s="146">
        <f t="shared" ca="1" si="658"/>
        <v>86682.79528863485</v>
      </c>
      <c r="AH62" s="146">
        <f t="shared" ca="1" si="658"/>
        <v>86928.970271268874</v>
      </c>
      <c r="AI62" s="146">
        <f t="shared" ca="1" si="658"/>
        <v>87175.145199597901</v>
      </c>
      <c r="AJ62" s="146">
        <f t="shared" ca="1" si="658"/>
        <v>87439.798973337543</v>
      </c>
      <c r="AK62" s="146">
        <f t="shared" ca="1" si="658"/>
        <v>87693.803837963584</v>
      </c>
      <c r="AL62" s="146">
        <f t="shared" ca="1" si="658"/>
        <v>87933.244774889521</v>
      </c>
      <c r="AM62" s="146">
        <f t="shared" ca="1" si="658"/>
        <v>88206.041639479125</v>
      </c>
      <c r="AN62" s="146">
        <f t="shared" ca="1" si="658"/>
        <v>88465.683987269731</v>
      </c>
      <c r="AO62" s="146">
        <f t="shared" ca="1" si="658"/>
        <v>88709.822808935773</v>
      </c>
      <c r="AP62" s="146">
        <f t="shared" ca="1" si="658"/>
        <v>88974.006493105626</v>
      </c>
      <c r="AQ62" s="146">
        <f t="shared" ca="1" si="658"/>
        <v>109051.67109190744</v>
      </c>
      <c r="AR62" s="146">
        <f t="shared" ref="AR62" ca="1" si="659">SUM(AR60:AR61)</f>
        <v>109236.41469947764</v>
      </c>
      <c r="AS62" s="146">
        <f t="shared" ref="AS62" ca="1" si="660">SUM(AS60:AS61)</f>
        <v>109406.5336856246</v>
      </c>
      <c r="AT62" s="146">
        <f t="shared" ref="AT62" ca="1" si="661">SUM(AT60:AT61)</f>
        <v>109584.49664650875</v>
      </c>
      <c r="AU62" s="146">
        <f t="shared" ref="AU62" ca="1" si="662">SUM(AU60:AU61)</f>
        <v>109749.61731296763</v>
      </c>
      <c r="AV62" s="146">
        <f t="shared" ref="AV62" ca="1" si="663">SUM(AV60:AV61)</f>
        <v>109937.0665554845</v>
      </c>
      <c r="AW62" s="146">
        <f t="shared" ref="AW62" ca="1" si="664">SUM(AW60:AW61)</f>
        <v>110123.21381006364</v>
      </c>
      <c r="AX62" s="146">
        <f t="shared" ref="AX62" ca="1" si="665">SUM(AX60:AX61)</f>
        <v>110295.22785161989</v>
      </c>
      <c r="AY62" s="146">
        <f t="shared" ref="AY62" ca="1" si="666">SUM(AY60:AY61)</f>
        <v>110486.34019463944</v>
      </c>
      <c r="AZ62" s="146">
        <f t="shared" ref="AZ62" ca="1" si="667">SUM(AZ60:AZ61)</f>
        <v>110669.85786566517</v>
      </c>
      <c r="BA62" s="146">
        <f t="shared" ref="BA62" ca="1" si="668">SUM(BA60:BA61)</f>
        <v>110862.97581821759</v>
      </c>
      <c r="BB62" s="146">
        <f t="shared" ref="BB62" ca="1" si="669">SUM(BB60:BB61)</f>
        <v>111056.32910247218</v>
      </c>
      <c r="BC62" s="146">
        <f t="shared" ref="BC62" ca="1" si="670">SUM(BC60:BC61)</f>
        <v>111240.193509481</v>
      </c>
      <c r="BD62" s="146">
        <f t="shared" ref="BD62" ca="1" si="671">SUM(BD60:BD61)</f>
        <v>111449.87640102797</v>
      </c>
      <c r="BE62" s="146">
        <f t="shared" ref="BE62" ca="1" si="672">SUM(BE60:BE61)</f>
        <v>111643.21824645526</v>
      </c>
      <c r="BF62" s="146">
        <f t="shared" ref="BF62" ca="1" si="673">SUM(BF60:BF61)</f>
        <v>111850.64064476873</v>
      </c>
      <c r="BG62" s="146">
        <f t="shared" ref="BG62" ca="1" si="674">SUM(BG60:BG61)</f>
        <v>112054.15609806796</v>
      </c>
      <c r="BH62" s="146">
        <f t="shared" ref="BH62" ca="1" si="675">SUM(BH60:BH61)</f>
        <v>112273.64170071116</v>
      </c>
      <c r="BI62" s="146">
        <f t="shared" ref="BI62" ca="1" si="676">SUM(BI60:BI61)</f>
        <v>112493.37186957766</v>
      </c>
      <c r="BJ62" s="146">
        <f t="shared" ref="BJ62" ca="1" si="677">SUM(BJ60:BJ61)</f>
        <v>112733.92516337638</v>
      </c>
      <c r="BK62" s="146">
        <f t="shared" ref="BK62" ca="1" si="678">SUM(BK60:BK61)</f>
        <v>112972.96855600576</v>
      </c>
      <c r="BL62" s="146">
        <f t="shared" ref="BL62" ca="1" si="679">SUM(BL60:BL61)</f>
        <v>113187.67988800041</v>
      </c>
      <c r="BM62" s="146">
        <f t="shared" ref="BM62" ca="1" si="680">SUM(BM60:BM61)</f>
        <v>113426.72523853378</v>
      </c>
      <c r="BN62" s="146">
        <f t="shared" ref="BN62" ca="1" si="681">SUM(BN60:BN61)</f>
        <v>113652.78867166978</v>
      </c>
      <c r="BO62" s="146">
        <f t="shared" ref="BO62" ca="1" si="682">SUM(BO60:BO61)</f>
        <v>113868.80849080937</v>
      </c>
      <c r="BP62" s="146">
        <f t="shared" ref="BP62" ca="1" si="683">SUM(BP60:BP61)</f>
        <v>114090.35772899308</v>
      </c>
      <c r="BQ62" s="146">
        <f t="shared" ref="BQ62" ca="1" si="684">SUM(BQ60:BQ61)</f>
        <v>114289.23242534224</v>
      </c>
      <c r="BR62" s="146">
        <f t="shared" ref="BR62" ca="1" si="685">SUM(BR60:BR61)</f>
        <v>114497.38312708348</v>
      </c>
      <c r="BS62" s="146">
        <f t="shared" ref="BS62" ca="1" si="686">SUM(BS60:BS61)</f>
        <v>114711.7463445828</v>
      </c>
      <c r="BT62" s="146">
        <f t="shared" ref="BT62" ca="1" si="687">SUM(BT60:BT61)</f>
        <v>114917.0010143322</v>
      </c>
      <c r="BU62" s="146">
        <f t="shared" ref="BU62" ca="1" si="688">SUM(BU60:BU61)</f>
        <v>115096.29491752923</v>
      </c>
      <c r="BV62" s="146">
        <f t="shared" ref="BV62" ca="1" si="689">SUM(BV60:BV61)</f>
        <v>115296.00471098264</v>
      </c>
      <c r="BW62" s="146">
        <f t="shared" ref="BW62" ca="1" si="690">SUM(BW60:BW61)</f>
        <v>115487.6564276475</v>
      </c>
      <c r="BX62" s="146">
        <f t="shared" ref="BX62" ca="1" si="691">SUM(BX60:BX61)</f>
        <v>115661.24789669029</v>
      </c>
      <c r="BY62" s="146">
        <f t="shared" ref="BY62" ca="1" si="692">SUM(BY60:BY61)</f>
        <v>115842.04579769794</v>
      </c>
      <c r="BZ62" s="146">
        <f t="shared" ref="BZ62" ca="1" si="693">SUM(BZ60:BZ61)</f>
        <v>116013.60162139437</v>
      </c>
      <c r="CA62" s="146">
        <f t="shared" ref="CA62" ca="1" si="694">SUM(CA60:CA61)</f>
        <v>116196.69335929403</v>
      </c>
      <c r="CB62" s="146">
        <f t="shared" ref="CB62" ca="1" si="695">SUM(CB60:CB61)</f>
        <v>116366.09104160339</v>
      </c>
      <c r="CC62" s="146">
        <f t="shared" ref="CC62" ca="1" si="696">SUM(CC60:CC61)</f>
        <v>116506.78259636022</v>
      </c>
      <c r="CD62" s="146">
        <f t="shared" ref="CD62" ca="1" si="697">SUM(CD60:CD61)</f>
        <v>116675.95552109256</v>
      </c>
      <c r="CE62" s="146">
        <f t="shared" ref="CE62" ca="1" si="698">SUM(CE60:CE61)</f>
        <v>116826.05773735254</v>
      </c>
      <c r="CF62" s="146">
        <f t="shared" ref="CF62" ca="1" si="699">SUM(CF60:CF61)</f>
        <v>116964.81426995226</v>
      </c>
      <c r="CG62" s="146">
        <f t="shared" ref="CG62" ca="1" si="700">SUM(CG60:CG61)</f>
        <v>117121.22796409001</v>
      </c>
      <c r="CH62" s="146">
        <f t="shared" ref="CH62" ca="1" si="701">SUM(CH60:CH61)</f>
        <v>117262.68699645002</v>
      </c>
      <c r="CI62" s="146">
        <f t="shared" ref="CI62" ca="1" si="702">SUM(CI60:CI61)</f>
        <v>117383.93888529399</v>
      </c>
      <c r="CJ62" s="146">
        <f t="shared" ref="CJ62" ca="1" si="703">SUM(CJ60:CJ61)</f>
        <v>117516.96208379447</v>
      </c>
      <c r="CK62" s="146">
        <f t="shared" ref="CK62" ca="1" si="704">SUM(CK60:CK61)</f>
        <v>117648.45707321735</v>
      </c>
      <c r="CL62" s="146">
        <f t="shared" ref="CL62" ca="1" si="705">SUM(CL60:CL61)</f>
        <v>117769.10150423169</v>
      </c>
      <c r="CM62" s="146">
        <f t="shared" ref="CM62" ca="1" si="706">SUM(CM60:CM61)</f>
        <v>117899.15520505035</v>
      </c>
      <c r="CN62" s="146">
        <f t="shared" ref="CN62" ca="1" si="707">SUM(CN60:CN61)</f>
        <v>118028.25810478261</v>
      </c>
      <c r="CO62" s="146">
        <f t="shared" ref="CO62" ca="1" si="708">SUM(CO60:CO61)</f>
        <v>118141.18119400476</v>
      </c>
      <c r="CP62" s="146">
        <f t="shared" ref="CP62" ca="1" si="709">SUM(CP60:CP61)</f>
        <v>118274.4004703192</v>
      </c>
      <c r="CQ62" s="146">
        <f t="shared" ref="CQ62" ca="1" si="710">SUM(CQ60:CQ61)</f>
        <v>118395.63980767434</v>
      </c>
      <c r="CR62" s="146">
        <f t="shared" ref="CR62" ca="1" si="711">SUM(CR60:CR61)</f>
        <v>118516.84744805064</v>
      </c>
      <c r="CS62" s="146">
        <f t="shared" ref="CS62" ca="1" si="712">SUM(CS60:CS61)</f>
        <v>118646.94307593461</v>
      </c>
      <c r="CT62" s="146">
        <f t="shared" ref="CT62" ca="1" si="713">SUM(CT60:CT61)</f>
        <v>118770.75244297032</v>
      </c>
      <c r="CU62" s="146">
        <f t="shared" ref="CU62" ca="1" si="714">SUM(CU60:CU61)</f>
        <v>118899.84529906689</v>
      </c>
      <c r="CV62" s="146">
        <f t="shared" ref="CV62" ca="1" si="715">SUM(CV60:CV61)</f>
        <v>119016.06793202367</v>
      </c>
      <c r="CW62" s="146">
        <f t="shared" ref="CW62" ca="1" si="716">SUM(CW60:CW61)</f>
        <v>119123.81488802694</v>
      </c>
      <c r="CX62" s="146">
        <f t="shared" ref="CX62" ca="1" si="717">SUM(CX60:CX61)</f>
        <v>119249.63133560983</v>
      </c>
      <c r="CY62" s="146">
        <f t="shared" ref="CY62" ca="1" si="718">SUM(CY60:CY61)</f>
        <v>0</v>
      </c>
      <c r="CZ62" s="146">
        <f t="shared" ref="CZ62" ca="1" si="719">SUM(CZ60:CZ61)</f>
        <v>0</v>
      </c>
      <c r="DA62" s="146">
        <f t="shared" ref="DA62" ca="1" si="720">SUM(DA60:DA61)</f>
        <v>0</v>
      </c>
      <c r="DB62" s="146">
        <f t="shared" ref="DB62" ca="1" si="721">SUM(DB60:DB61)</f>
        <v>0</v>
      </c>
      <c r="DC62" s="146">
        <f t="shared" ref="DC62" ca="1" si="722">SUM(DC60:DC61)</f>
        <v>0</v>
      </c>
      <c r="DD62" s="146">
        <f t="shared" ref="DD62" ca="1" si="723">SUM(DD60:DD61)</f>
        <v>0</v>
      </c>
      <c r="DE62" s="146">
        <f t="shared" ref="DE62" ca="1" si="724">SUM(DE60:DE61)</f>
        <v>0</v>
      </c>
      <c r="DF62" s="146">
        <f t="shared" ref="DF62" ca="1" si="725">SUM(DF60:DF61)</f>
        <v>0</v>
      </c>
      <c r="DG62" s="146">
        <f t="shared" ref="DG62" ca="1" si="726">SUM(DG60:DG61)</f>
        <v>0</v>
      </c>
      <c r="DH62" s="146">
        <f t="shared" ref="DH62" ca="1" si="727">SUM(DH60:DH61)</f>
        <v>0</v>
      </c>
      <c r="DI62" s="146">
        <f t="shared" ref="DI62" ca="1" si="728">SUM(DI60:DI61)</f>
        <v>0</v>
      </c>
      <c r="DJ62" s="146">
        <f t="shared" ref="DJ62" ca="1" si="729">SUM(DJ60:DJ61)</f>
        <v>0</v>
      </c>
      <c r="DK62" s="146">
        <f t="shared" ref="DK62" ca="1" si="730">SUM(DK60:DK61)</f>
        <v>0</v>
      </c>
      <c r="DL62" s="146">
        <f t="shared" ref="DL62" ca="1" si="731">SUM(DL60:DL61)</f>
        <v>0</v>
      </c>
      <c r="DM62" s="146">
        <f t="shared" ref="DM62" ca="1" si="732">SUM(DM60:DM61)</f>
        <v>0</v>
      </c>
      <c r="DN62" s="146">
        <f t="shared" ref="DN62" ca="1" si="733">SUM(DN60:DN61)</f>
        <v>0</v>
      </c>
      <c r="DO62" s="146">
        <f t="shared" ref="DO62" ca="1" si="734">SUM(DO60:DO61)</f>
        <v>0</v>
      </c>
      <c r="DP62" s="146">
        <f t="shared" ref="DP62" ca="1" si="735">SUM(DP60:DP61)</f>
        <v>0</v>
      </c>
      <c r="DQ62" s="146">
        <f t="shared" ref="DQ62" ca="1" si="736">SUM(DQ60:DQ61)</f>
        <v>0</v>
      </c>
      <c r="DR62" s="146">
        <f t="shared" ref="DR62" ca="1" si="737">SUM(DR60:DR61)</f>
        <v>0</v>
      </c>
      <c r="DS62" s="146">
        <f t="shared" ref="DS62" ca="1" si="738">SUM(DS60:DS61)</f>
        <v>0</v>
      </c>
      <c r="DT62" s="146">
        <f t="shared" ref="DT62" ca="1" si="739">SUM(DT60:DT61)</f>
        <v>0</v>
      </c>
      <c r="DU62" s="146">
        <f t="shared" ref="DU62" ca="1" si="740">SUM(DU60:DU61)</f>
        <v>0</v>
      </c>
      <c r="DV62" s="146">
        <f t="shared" ref="DV62" ca="1" si="741">SUM(DV60:DV61)</f>
        <v>0</v>
      </c>
    </row>
    <row r="63" spans="1:126" ht="15.75" customHeight="1" thickTop="1">
      <c r="A63" s="59"/>
      <c r="B63" s="241"/>
      <c r="C63" s="1159"/>
      <c r="D63" s="1159"/>
      <c r="E63" s="1159"/>
      <c r="F63" s="127"/>
      <c r="G63" s="127"/>
      <c r="H63" s="127"/>
      <c r="I63" s="127"/>
      <c r="J63" s="127"/>
      <c r="K63" s="127"/>
      <c r="L63" s="127"/>
      <c r="M63" s="127"/>
      <c r="N63" s="127"/>
      <c r="O63" s="127"/>
      <c r="P63" s="127"/>
      <c r="Q63" s="127"/>
      <c r="R63" s="127"/>
      <c r="S63" s="127"/>
      <c r="T63" s="127"/>
      <c r="U63" s="127"/>
      <c r="V63" s="127"/>
      <c r="W63" s="127"/>
      <c r="X63" s="127"/>
      <c r="Y63" s="127"/>
      <c r="Z63" s="127"/>
      <c r="AA63" s="127"/>
      <c r="AB63" s="127"/>
      <c r="AC63" s="127"/>
      <c r="AD63" s="127"/>
      <c r="AE63" s="127"/>
      <c r="AF63" s="127"/>
      <c r="AG63" s="127"/>
      <c r="AH63" s="127"/>
      <c r="AI63" s="127"/>
      <c r="AJ63" s="127"/>
      <c r="AK63" s="127"/>
      <c r="AL63" s="127"/>
      <c r="AM63" s="127"/>
      <c r="AN63" s="127"/>
      <c r="AO63" s="127"/>
      <c r="AP63" s="127"/>
      <c r="AQ63" s="127"/>
      <c r="AR63" s="127"/>
      <c r="AS63" s="127"/>
      <c r="AT63" s="127"/>
      <c r="AU63" s="127"/>
      <c r="AV63" s="127"/>
      <c r="AW63" s="127"/>
      <c r="AX63" s="127"/>
      <c r="AY63" s="127"/>
      <c r="AZ63" s="127"/>
      <c r="BA63" s="127"/>
      <c r="BB63" s="127"/>
      <c r="BC63" s="127"/>
      <c r="BD63" s="127"/>
      <c r="BE63" s="127"/>
      <c r="BF63" s="127"/>
      <c r="BG63" s="127"/>
      <c r="BH63" s="127"/>
      <c r="BI63" s="127"/>
      <c r="BJ63" s="127"/>
      <c r="BK63" s="127"/>
      <c r="BL63" s="127"/>
      <c r="BM63" s="127"/>
      <c r="BN63" s="127"/>
      <c r="BO63" s="127"/>
      <c r="BP63" s="127"/>
      <c r="BQ63" s="127"/>
      <c r="BR63" s="127"/>
      <c r="BS63" s="127"/>
      <c r="BT63" s="127"/>
      <c r="BU63" s="127"/>
      <c r="BV63" s="127"/>
      <c r="BW63" s="127"/>
      <c r="BX63" s="127"/>
      <c r="BY63" s="127"/>
      <c r="BZ63" s="127"/>
      <c r="CA63" s="127"/>
      <c r="CB63" s="127"/>
      <c r="CC63" s="127"/>
      <c r="CD63" s="127"/>
      <c r="CE63" s="127"/>
      <c r="CF63" s="127"/>
      <c r="CG63" s="127"/>
      <c r="CH63" s="127"/>
      <c r="CI63" s="127"/>
      <c r="CJ63" s="127"/>
      <c r="CK63" s="127"/>
      <c r="CL63" s="127"/>
      <c r="CM63" s="127"/>
      <c r="CN63" s="127"/>
      <c r="CO63" s="127"/>
      <c r="CP63" s="127"/>
      <c r="CQ63" s="127"/>
      <c r="CR63" s="127"/>
      <c r="CS63" s="127"/>
      <c r="CT63" s="127"/>
      <c r="CU63" s="127"/>
      <c r="CV63" s="127"/>
      <c r="CW63" s="127"/>
      <c r="CX63" s="127"/>
      <c r="CY63" s="127"/>
      <c r="CZ63" s="127"/>
      <c r="DA63" s="127"/>
      <c r="DB63" s="127"/>
      <c r="DC63" s="127"/>
      <c r="DD63" s="127"/>
      <c r="DE63" s="127"/>
      <c r="DF63" s="127"/>
      <c r="DG63" s="127"/>
      <c r="DH63" s="127"/>
      <c r="DI63" s="127"/>
      <c r="DJ63" s="127"/>
      <c r="DK63" s="127"/>
      <c r="DL63" s="127"/>
      <c r="DM63" s="127"/>
      <c r="DN63" s="127"/>
      <c r="DO63" s="127"/>
      <c r="DP63" s="127"/>
      <c r="DQ63" s="127"/>
      <c r="DR63" s="127"/>
      <c r="DS63" s="127"/>
      <c r="DT63" s="127"/>
      <c r="DU63" s="127"/>
      <c r="DV63" s="127"/>
    </row>
    <row r="64" spans="1:126" ht="15.75" customHeight="1">
      <c r="A64" s="59"/>
      <c r="B64" s="126"/>
      <c r="C64" s="1184" t="s">
        <v>1463</v>
      </c>
      <c r="D64" s="1185"/>
      <c r="E64" s="1159"/>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27"/>
      <c r="BE64" s="127"/>
      <c r="BF64" s="127"/>
      <c r="BG64" s="127"/>
      <c r="BH64" s="127"/>
      <c r="BI64" s="127"/>
      <c r="BJ64" s="127"/>
      <c r="BK64" s="127"/>
      <c r="BL64" s="127"/>
      <c r="BM64" s="127"/>
      <c r="BN64" s="127"/>
      <c r="BO64" s="127"/>
      <c r="BP64" s="127"/>
      <c r="BQ64" s="127"/>
      <c r="BR64" s="127"/>
      <c r="BS64" s="127"/>
      <c r="BT64" s="127"/>
      <c r="BU64" s="127"/>
      <c r="BV64" s="127"/>
      <c r="BW64" s="127"/>
      <c r="BX64" s="127"/>
      <c r="BY64" s="127"/>
      <c r="BZ64" s="127"/>
      <c r="CA64" s="127"/>
      <c r="CB64" s="127"/>
      <c r="CC64" s="127"/>
      <c r="CD64" s="127"/>
      <c r="CE64" s="127"/>
      <c r="CF64" s="127"/>
      <c r="CG64" s="127"/>
      <c r="CH64" s="127"/>
      <c r="CI64" s="127"/>
      <c r="CJ64" s="127"/>
      <c r="CK64" s="127"/>
      <c r="CL64" s="127"/>
      <c r="CM64" s="127"/>
      <c r="CN64" s="127"/>
      <c r="CO64" s="127"/>
      <c r="CP64" s="127"/>
      <c r="CQ64" s="127"/>
      <c r="CR64" s="127"/>
      <c r="CS64" s="127"/>
      <c r="CT64" s="127"/>
      <c r="CU64" s="127"/>
      <c r="CV64" s="127"/>
      <c r="CW64" s="127"/>
      <c r="CX64" s="127"/>
      <c r="CY64" s="127"/>
      <c r="CZ64" s="127"/>
      <c r="DA64" s="127"/>
      <c r="DB64" s="127"/>
      <c r="DC64" s="127"/>
      <c r="DD64" s="127"/>
      <c r="DE64" s="127"/>
      <c r="DF64" s="127"/>
      <c r="DG64" s="127"/>
      <c r="DH64" s="127"/>
      <c r="DI64" s="127"/>
      <c r="DJ64" s="127"/>
      <c r="DK64" s="127"/>
      <c r="DL64" s="127"/>
      <c r="DM64" s="127"/>
      <c r="DN64" s="127"/>
      <c r="DO64" s="127"/>
      <c r="DP64" s="127"/>
      <c r="DQ64" s="127"/>
      <c r="DR64" s="127"/>
      <c r="DS64" s="127"/>
      <c r="DT64" s="127"/>
      <c r="DU64" s="127"/>
      <c r="DV64" s="127"/>
    </row>
    <row r="65" spans="1:126" s="107" customFormat="1" ht="15.75" customHeight="1">
      <c r="A65" s="68"/>
      <c r="B65" s="1179"/>
      <c r="C65" s="1183" t="s">
        <v>1454</v>
      </c>
      <c r="D65" s="1176" t="str">
        <f>'PERPETUITY MIDDLEMAN INPUT TAB'!F7</f>
        <v>SOFR</v>
      </c>
      <c r="E65" s="1149"/>
      <c r="F65" s="69"/>
      <c r="G65" s="69"/>
      <c r="H65" s="69"/>
      <c r="I65" s="69"/>
      <c r="J65" s="69"/>
      <c r="K65" s="69"/>
      <c r="L65" s="69"/>
      <c r="M65" s="69"/>
      <c r="N65" s="69"/>
      <c r="O65" s="69"/>
      <c r="P65" s="69"/>
      <c r="Q65" s="69"/>
      <c r="R65" s="69"/>
      <c r="S65" s="69"/>
      <c r="T65" s="69"/>
      <c r="U65" s="69"/>
      <c r="V65" s="69"/>
      <c r="W65" s="69"/>
      <c r="X65" s="69"/>
      <c r="Y65" s="69"/>
      <c r="Z65" s="69"/>
      <c r="AA65" s="69"/>
      <c r="AB65" s="69"/>
      <c r="AC65" s="69"/>
      <c r="AD65" s="69"/>
      <c r="AE65" s="69"/>
      <c r="AF65" s="69"/>
      <c r="AG65" s="69"/>
      <c r="AH65" s="69"/>
      <c r="AI65" s="69"/>
      <c r="AJ65" s="69"/>
      <c r="AK65" s="69"/>
      <c r="AL65" s="69"/>
      <c r="AM65" s="69"/>
      <c r="AN65" s="69"/>
      <c r="AO65" s="69"/>
      <c r="AP65" s="69"/>
      <c r="AQ65" s="69"/>
      <c r="AR65" s="69"/>
      <c r="AS65" s="69"/>
      <c r="AT65" s="69"/>
      <c r="AU65" s="69"/>
      <c r="AV65" s="69"/>
      <c r="AW65" s="69"/>
      <c r="AX65" s="69"/>
      <c r="AY65" s="69"/>
      <c r="AZ65" s="69"/>
      <c r="BA65" s="69"/>
      <c r="BB65" s="69"/>
      <c r="BC65" s="69"/>
      <c r="BD65" s="69"/>
      <c r="BE65" s="69"/>
      <c r="BF65" s="69"/>
      <c r="BG65" s="69"/>
      <c r="BH65" s="69"/>
      <c r="BI65" s="69"/>
      <c r="BJ65" s="69"/>
      <c r="BK65" s="69"/>
      <c r="BL65" s="69"/>
      <c r="BM65" s="69"/>
      <c r="BN65" s="69"/>
      <c r="BO65" s="69"/>
      <c r="BP65" s="69"/>
      <c r="BQ65" s="69"/>
      <c r="BR65" s="69"/>
      <c r="BS65" s="69"/>
      <c r="BT65" s="69"/>
      <c r="BU65" s="69"/>
      <c r="BV65" s="69"/>
      <c r="BW65" s="69"/>
      <c r="BX65" s="69"/>
      <c r="BY65" s="69"/>
      <c r="BZ65" s="69"/>
      <c r="CA65" s="69"/>
      <c r="CB65" s="69"/>
      <c r="CC65" s="69"/>
      <c r="CD65" s="69"/>
      <c r="CE65" s="69"/>
      <c r="CF65" s="69"/>
      <c r="CG65" s="69"/>
      <c r="CH65" s="69"/>
      <c r="CI65" s="69"/>
      <c r="CJ65" s="69"/>
      <c r="CK65" s="69"/>
      <c r="CL65" s="69"/>
      <c r="CM65" s="69"/>
      <c r="CN65" s="69"/>
      <c r="CO65" s="69"/>
      <c r="CP65" s="69"/>
      <c r="CQ65" s="69"/>
      <c r="CR65" s="69"/>
      <c r="CS65" s="69"/>
      <c r="CT65" s="69"/>
      <c r="CU65" s="69"/>
      <c r="CV65" s="69"/>
      <c r="CW65" s="69"/>
      <c r="CX65" s="69"/>
      <c r="CY65" s="69"/>
      <c r="CZ65" s="69"/>
      <c r="DA65" s="69"/>
      <c r="DB65" s="69"/>
      <c r="DC65" s="69"/>
      <c r="DD65" s="69"/>
      <c r="DE65" s="69"/>
      <c r="DF65" s="69"/>
      <c r="DG65" s="69"/>
      <c r="DH65" s="69"/>
      <c r="DI65" s="69"/>
      <c r="DJ65" s="69"/>
      <c r="DK65" s="69"/>
      <c r="DL65" s="69"/>
      <c r="DM65" s="69"/>
      <c r="DN65" s="69"/>
      <c r="DO65" s="69"/>
      <c r="DP65" s="69"/>
      <c r="DQ65" s="69"/>
      <c r="DR65" s="69"/>
      <c r="DS65" s="69"/>
      <c r="DT65" s="69"/>
      <c r="DU65" s="69"/>
      <c r="DV65" s="69"/>
    </row>
    <row r="66" spans="1:126" s="107" customFormat="1" ht="15.75" customHeight="1">
      <c r="A66" s="68"/>
      <c r="B66" s="60" t="str">
        <f>CONCATENATE(D65," Curve")</f>
        <v>SOFR Curve</v>
      </c>
      <c r="C66" s="1177" t="s">
        <v>1457</v>
      </c>
      <c r="D66" s="1175">
        <f>'AIRR Input Tab'!D46</f>
        <v>0</v>
      </c>
      <c r="E66" s="1149"/>
      <c r="F66" s="1171">
        <f>IFERROR(INDEX('AIRR Interest Rate Indexes'!$C$8:$E$129,MATCH(EOMONTH('Cash Flow - AM'!F$20,0),'AIRR Interest Rate Indexes'!$C$8:$C$129,0),MATCH('Cash Flow - AM'!$D$65,'AIRR Interest Rate Indexes'!$C$8:$E$8,0)),E66)</f>
        <v>4.0167599999999998E-2</v>
      </c>
      <c r="G66" s="1171">
        <f>IFERROR(INDEX('AIRR Interest Rate Indexes'!$C$8:$E$129,MATCH(EOMONTH('Cash Flow - AM'!G$20,0),'AIRR Interest Rate Indexes'!$C$8:$C$129,0),MATCH('Cash Flow - AM'!$D$65,'AIRR Interest Rate Indexes'!$C$8:$E$8,0)),F66)</f>
        <v>3.8913299999999998E-2</v>
      </c>
      <c r="H66" s="1171">
        <f>IFERROR(INDEX('AIRR Interest Rate Indexes'!$C$8:$E$129,MATCH(EOMONTH('Cash Flow - AM'!H$20,0),'AIRR Interest Rate Indexes'!$C$8:$C$129,0),MATCH('Cash Flow - AM'!$D$65,'AIRR Interest Rate Indexes'!$C$8:$E$8,0)),G66)</f>
        <v>3.7903199999999998E-2</v>
      </c>
      <c r="I66" s="1171">
        <f>IFERROR(INDEX('AIRR Interest Rate Indexes'!$C$8:$E$129,MATCH(EOMONTH('Cash Flow - AM'!I$20,0),'AIRR Interest Rate Indexes'!$C$8:$C$129,0),MATCH('Cash Flow - AM'!$D$65,'AIRR Interest Rate Indexes'!$C$8:$E$8,0)),H66)</f>
        <v>3.6701400000000002E-2</v>
      </c>
      <c r="J66" s="1171">
        <f>IFERROR(INDEX('AIRR Interest Rate Indexes'!$C$8:$E$129,MATCH(EOMONTH('Cash Flow - AM'!J$20,0),'AIRR Interest Rate Indexes'!$C$8:$C$129,0),MATCH('Cash Flow - AM'!$D$65,'AIRR Interest Rate Indexes'!$C$8:$E$8,0)),I66)</f>
        <v>3.5786999999999999E-2</v>
      </c>
      <c r="K66" s="1171">
        <f>IFERROR(INDEX('AIRR Interest Rate Indexes'!$C$8:$E$129,MATCH(EOMONTH('Cash Flow - AM'!K$20,0),'AIRR Interest Rate Indexes'!$C$8:$C$129,0),MATCH('Cash Flow - AM'!$D$65,'AIRR Interest Rate Indexes'!$C$8:$E$8,0)),J66)</f>
        <v>3.49246E-2</v>
      </c>
      <c r="L66" s="1171">
        <f>IFERROR(INDEX('AIRR Interest Rate Indexes'!$C$8:$E$129,MATCH(EOMONTH('Cash Flow - AM'!L$20,0),'AIRR Interest Rate Indexes'!$C$8:$C$129,0),MATCH('Cash Flow - AM'!$D$65,'AIRR Interest Rate Indexes'!$C$8:$E$8,0)),K66)</f>
        <v>3.49246E-2</v>
      </c>
      <c r="M66" s="1171">
        <f>IFERROR(INDEX('AIRR Interest Rate Indexes'!$C$8:$E$129,MATCH(EOMONTH('Cash Flow - AM'!M$20,0),'AIRR Interest Rate Indexes'!$C$8:$C$129,0),MATCH('Cash Flow - AM'!$D$65,'AIRR Interest Rate Indexes'!$C$8:$E$8,0)),L66)</f>
        <v>3.3375200000000001E-2</v>
      </c>
      <c r="N66" s="1171">
        <f>IFERROR(INDEX('AIRR Interest Rate Indexes'!$C$8:$E$129,MATCH(EOMONTH('Cash Flow - AM'!N$20,0),'AIRR Interest Rate Indexes'!$C$8:$C$129,0),MATCH('Cash Flow - AM'!$D$65,'AIRR Interest Rate Indexes'!$C$8:$E$8,0)),M66)</f>
        <v>3.2228199999999999E-2</v>
      </c>
      <c r="O66" s="1171">
        <f>IFERROR(INDEX('AIRR Interest Rate Indexes'!$C$8:$E$129,MATCH(EOMONTH('Cash Flow - AM'!O$20,0),'AIRR Interest Rate Indexes'!$C$8:$C$129,0),MATCH('Cash Flow - AM'!$D$65,'AIRR Interest Rate Indexes'!$C$8:$E$8,0)),N66)</f>
        <v>3.2228199999999999E-2</v>
      </c>
      <c r="P66" s="1171">
        <f>IFERROR(INDEX('AIRR Interest Rate Indexes'!$C$8:$E$129,MATCH(EOMONTH('Cash Flow - AM'!P$20,0),'AIRR Interest Rate Indexes'!$C$8:$C$129,0),MATCH('Cash Flow - AM'!$D$65,'AIRR Interest Rate Indexes'!$C$8:$E$8,0)),O66)</f>
        <v>3.1188E-2</v>
      </c>
      <c r="Q66" s="1171">
        <f>IFERROR(INDEX('AIRR Interest Rate Indexes'!$C$8:$E$129,MATCH(EOMONTH('Cash Flow - AM'!Q$20,0),'AIRR Interest Rate Indexes'!$C$8:$C$129,0),MATCH('Cash Flow - AM'!$D$65,'AIRR Interest Rate Indexes'!$C$8:$E$8,0)),P66)</f>
        <v>3.04741E-2</v>
      </c>
      <c r="R66" s="1171">
        <f>IFERROR(INDEX('AIRR Interest Rate Indexes'!$C$8:$E$129,MATCH(EOMONTH('Cash Flow - AM'!R$20,0),'AIRR Interest Rate Indexes'!$C$8:$C$129,0),MATCH('Cash Flow - AM'!$D$65,'AIRR Interest Rate Indexes'!$C$8:$E$8,0)),Q66)</f>
        <v>3.0472800000000001E-2</v>
      </c>
      <c r="S66" s="1171">
        <f>IFERROR(INDEX('AIRR Interest Rate Indexes'!$C$8:$E$129,MATCH(EOMONTH('Cash Flow - AM'!S$20,0),'AIRR Interest Rate Indexes'!$C$8:$C$129,0),MATCH('Cash Flow - AM'!$D$65,'AIRR Interest Rate Indexes'!$C$8:$E$8,0)),R66)</f>
        <v>3.0119300000000002E-2</v>
      </c>
      <c r="T66" s="1171">
        <f>IFERROR(INDEX('AIRR Interest Rate Indexes'!$C$8:$E$129,MATCH(EOMONTH('Cash Flow - AM'!T$20,0),'AIRR Interest Rate Indexes'!$C$8:$C$129,0),MATCH('Cash Flow - AM'!$D$65,'AIRR Interest Rate Indexes'!$C$8:$E$8,0)),S66)</f>
        <v>2.9696799999999999E-2</v>
      </c>
      <c r="U66" s="1171">
        <f>IFERROR(INDEX('AIRR Interest Rate Indexes'!$C$8:$E$129,MATCH(EOMONTH('Cash Flow - AM'!U$20,0),'AIRR Interest Rate Indexes'!$C$8:$C$129,0),MATCH('Cash Flow - AM'!$D$65,'AIRR Interest Rate Indexes'!$C$8:$E$8,0)),T66)</f>
        <v>2.9527399999999999E-2</v>
      </c>
      <c r="V66" s="1171">
        <f>IFERROR(INDEX('AIRR Interest Rate Indexes'!$C$8:$E$129,MATCH(EOMONTH('Cash Flow - AM'!V$20,0),'AIRR Interest Rate Indexes'!$C$8:$C$129,0),MATCH('Cash Flow - AM'!$D$65,'AIRR Interest Rate Indexes'!$C$8:$E$8,0)),U66)</f>
        <v>2.9402500000000002E-2</v>
      </c>
      <c r="W66" s="1171">
        <f>IFERROR(INDEX('AIRR Interest Rate Indexes'!$C$8:$E$129,MATCH(EOMONTH('Cash Flow - AM'!W$20,0),'AIRR Interest Rate Indexes'!$C$8:$C$129,0),MATCH('Cash Flow - AM'!$D$65,'AIRR Interest Rate Indexes'!$C$8:$E$8,0)),V66)</f>
        <v>2.9312000000000001E-2</v>
      </c>
      <c r="X66" s="1171">
        <f>IFERROR(INDEX('AIRR Interest Rate Indexes'!$C$8:$E$129,MATCH(EOMONTH('Cash Flow - AM'!X$20,0),'AIRR Interest Rate Indexes'!$C$8:$C$129,0),MATCH('Cash Flow - AM'!$D$65,'AIRR Interest Rate Indexes'!$C$8:$E$8,0)),W66)</f>
        <v>2.9278200000000001E-2</v>
      </c>
      <c r="Y66" s="1171">
        <f>IFERROR(INDEX('AIRR Interest Rate Indexes'!$C$8:$E$129,MATCH(EOMONTH('Cash Flow - AM'!Y$20,0),'AIRR Interest Rate Indexes'!$C$8:$C$129,0),MATCH('Cash Flow - AM'!$D$65,'AIRR Interest Rate Indexes'!$C$8:$E$8,0)),X66)</f>
        <v>2.9290299999999998E-2</v>
      </c>
      <c r="Z66" s="1171">
        <f>IFERROR(INDEX('AIRR Interest Rate Indexes'!$C$8:$E$129,MATCH(EOMONTH('Cash Flow - AM'!Z$20,0),'AIRR Interest Rate Indexes'!$C$8:$C$129,0),MATCH('Cash Flow - AM'!$D$65,'AIRR Interest Rate Indexes'!$C$8:$E$8,0)),Y66)</f>
        <v>2.9348900000000001E-2</v>
      </c>
      <c r="AA66" s="1171">
        <f>IFERROR(INDEX('AIRR Interest Rate Indexes'!$C$8:$E$129,MATCH(EOMONTH('Cash Flow - AM'!AA$20,0),'AIRR Interest Rate Indexes'!$C$8:$C$129,0),MATCH('Cash Flow - AM'!$D$65,'AIRR Interest Rate Indexes'!$C$8:$E$8,0)),Z66)</f>
        <v>2.94449E-2</v>
      </c>
      <c r="AB66" s="1171">
        <f>IFERROR(INDEX('AIRR Interest Rate Indexes'!$C$8:$E$129,MATCH(EOMONTH('Cash Flow - AM'!AB$20,0),'AIRR Interest Rate Indexes'!$C$8:$C$129,0),MATCH('Cash Flow - AM'!$D$65,'AIRR Interest Rate Indexes'!$C$8:$E$8,0)),AA66)</f>
        <v>2.9589500000000001E-2</v>
      </c>
      <c r="AC66" s="1171">
        <f>IFERROR(INDEX('AIRR Interest Rate Indexes'!$C$8:$E$129,MATCH(EOMONTH('Cash Flow - AM'!AC$20,0),'AIRR Interest Rate Indexes'!$C$8:$C$129,0),MATCH('Cash Flow - AM'!$D$65,'AIRR Interest Rate Indexes'!$C$8:$E$8,0)),AB66)</f>
        <v>2.9743200000000001E-2</v>
      </c>
      <c r="AD66" s="1171">
        <f>IFERROR(INDEX('AIRR Interest Rate Indexes'!$C$8:$E$129,MATCH(EOMONTH('Cash Flow - AM'!AD$20,0),'AIRR Interest Rate Indexes'!$C$8:$C$129,0),MATCH('Cash Flow - AM'!$D$65,'AIRR Interest Rate Indexes'!$C$8:$E$8,0)),AC66)</f>
        <v>2.98894E-2</v>
      </c>
      <c r="AE66" s="1171">
        <f>IFERROR(INDEX('AIRR Interest Rate Indexes'!$C$8:$E$129,MATCH(EOMONTH('Cash Flow - AM'!AE$20,0),'AIRR Interest Rate Indexes'!$C$8:$C$129,0),MATCH('Cash Flow - AM'!$D$65,'AIRR Interest Rate Indexes'!$C$8:$E$8,0)),AD66)</f>
        <v>3.0044299999999999E-2</v>
      </c>
      <c r="AF66" s="1171">
        <f>IFERROR(INDEX('AIRR Interest Rate Indexes'!$C$8:$E$129,MATCH(EOMONTH('Cash Flow - AM'!AF$20,0),'AIRR Interest Rate Indexes'!$C$8:$C$129,0),MATCH('Cash Flow - AM'!$D$65,'AIRR Interest Rate Indexes'!$C$8:$E$8,0)),AE66)</f>
        <v>3.0201700000000001E-2</v>
      </c>
      <c r="AG66" s="1171">
        <f>IFERROR(INDEX('AIRR Interest Rate Indexes'!$C$8:$E$129,MATCH(EOMONTH('Cash Flow - AM'!AG$20,0),'AIRR Interest Rate Indexes'!$C$8:$C$129,0),MATCH('Cash Flow - AM'!$D$65,'AIRR Interest Rate Indexes'!$C$8:$E$8,0)),AF66)</f>
        <v>3.03527E-2</v>
      </c>
      <c r="AH66" s="1171">
        <f>IFERROR(INDEX('AIRR Interest Rate Indexes'!$C$8:$E$129,MATCH(EOMONTH('Cash Flow - AM'!AH$20,0),'AIRR Interest Rate Indexes'!$C$8:$C$129,0),MATCH('Cash Flow - AM'!$D$65,'AIRR Interest Rate Indexes'!$C$8:$E$8,0)),AG66)</f>
        <v>3.05099E-2</v>
      </c>
      <c r="AI66" s="1171">
        <f>IFERROR(INDEX('AIRR Interest Rate Indexes'!$C$8:$E$129,MATCH(EOMONTH('Cash Flow - AM'!AI$20,0),'AIRR Interest Rate Indexes'!$C$8:$C$129,0),MATCH('Cash Flow - AM'!$D$65,'AIRR Interest Rate Indexes'!$C$8:$E$8,0)),AH66)</f>
        <v>3.0667099999999999E-2</v>
      </c>
      <c r="AJ66" s="1171">
        <f>IFERROR(INDEX('AIRR Interest Rate Indexes'!$C$8:$E$129,MATCH(EOMONTH('Cash Flow - AM'!AJ$20,0),'AIRR Interest Rate Indexes'!$C$8:$C$129,0),MATCH('Cash Flow - AM'!$D$65,'AIRR Interest Rate Indexes'!$C$8:$E$8,0)),AI66)</f>
        <v>3.0836100000000002E-2</v>
      </c>
      <c r="AK66" s="1171">
        <f>IFERROR(INDEX('AIRR Interest Rate Indexes'!$C$8:$E$129,MATCH(EOMONTH('Cash Flow - AM'!AK$20,0),'AIRR Interest Rate Indexes'!$C$8:$C$129,0),MATCH('Cash Flow - AM'!$D$65,'AIRR Interest Rate Indexes'!$C$8:$E$8,0)),AJ66)</f>
        <v>3.0998299999999999E-2</v>
      </c>
      <c r="AL66" s="1171">
        <f>IFERROR(INDEX('AIRR Interest Rate Indexes'!$C$8:$E$129,MATCH(EOMONTH('Cash Flow - AM'!AL$20,0),'AIRR Interest Rate Indexes'!$C$8:$C$129,0),MATCH('Cash Flow - AM'!$D$65,'AIRR Interest Rate Indexes'!$C$8:$E$8,0)),AK66)</f>
        <v>3.11512E-2</v>
      </c>
      <c r="AM66" s="1171">
        <f>IFERROR(INDEX('AIRR Interest Rate Indexes'!$C$8:$E$129,MATCH(EOMONTH('Cash Flow - AM'!AM$20,0),'AIRR Interest Rate Indexes'!$C$8:$C$129,0),MATCH('Cash Flow - AM'!$D$65,'AIRR Interest Rate Indexes'!$C$8:$E$8,0)),AL66)</f>
        <v>3.1325400000000003E-2</v>
      </c>
      <c r="AN66" s="1171">
        <f>IFERROR(INDEX('AIRR Interest Rate Indexes'!$C$8:$E$129,MATCH(EOMONTH('Cash Flow - AM'!AN$20,0),'AIRR Interest Rate Indexes'!$C$8:$C$129,0),MATCH('Cash Flow - AM'!$D$65,'AIRR Interest Rate Indexes'!$C$8:$E$8,0)),AM66)</f>
        <v>3.1491199999999997E-2</v>
      </c>
      <c r="AO66" s="1171">
        <f>IFERROR(INDEX('AIRR Interest Rate Indexes'!$C$8:$E$129,MATCH(EOMONTH('Cash Flow - AM'!AO$20,0),'AIRR Interest Rate Indexes'!$C$8:$C$129,0),MATCH('Cash Flow - AM'!$D$65,'AIRR Interest Rate Indexes'!$C$8:$E$8,0)),AN66)</f>
        <v>3.1647099999999997E-2</v>
      </c>
      <c r="AP66" s="1171">
        <f>IFERROR(INDEX('AIRR Interest Rate Indexes'!$C$8:$E$129,MATCH(EOMONTH('Cash Flow - AM'!AP$20,0),'AIRR Interest Rate Indexes'!$C$8:$C$129,0),MATCH('Cash Flow - AM'!$D$65,'AIRR Interest Rate Indexes'!$C$8:$E$8,0)),AO66)</f>
        <v>3.1815799999999998E-2</v>
      </c>
      <c r="AQ66" s="1171">
        <f>IFERROR(INDEX('AIRR Interest Rate Indexes'!$C$8:$E$129,MATCH(EOMONTH('Cash Flow - AM'!AQ$20,0),'AIRR Interest Rate Indexes'!$C$8:$C$129,0),MATCH('Cash Flow - AM'!$D$65,'AIRR Interest Rate Indexes'!$C$8:$E$8,0)),AP66)</f>
        <v>3.1985100000000002E-2</v>
      </c>
      <c r="AR66" s="1171">
        <f>IFERROR(INDEX('AIRR Interest Rate Indexes'!$C$8:$E$129,MATCH(EOMONTH('Cash Flow - AM'!AR$20,0),'AIRR Interest Rate Indexes'!$C$8:$C$129,0),MATCH('Cash Flow - AM'!$D$65,'AIRR Interest Rate Indexes'!$C$8:$E$8,0)),AQ66)</f>
        <v>3.2157999999999999E-2</v>
      </c>
      <c r="AS66" s="1171">
        <f>IFERROR(INDEX('AIRR Interest Rate Indexes'!$C$8:$E$129,MATCH(EOMONTH('Cash Flow - AM'!AS$20,0),'AIRR Interest Rate Indexes'!$C$8:$C$129,0),MATCH('Cash Flow - AM'!$D$65,'AIRR Interest Rate Indexes'!$C$8:$E$8,0)),AR66)</f>
        <v>3.2318699999999999E-2</v>
      </c>
      <c r="AT66" s="1171">
        <f>IFERROR(INDEX('AIRR Interest Rate Indexes'!$C$8:$E$129,MATCH(EOMONTH('Cash Flow - AM'!AT$20,0),'AIRR Interest Rate Indexes'!$C$8:$C$129,0),MATCH('Cash Flow - AM'!$D$65,'AIRR Interest Rate Indexes'!$C$8:$E$8,0)),AS66)</f>
        <v>3.2486099999999997E-2</v>
      </c>
      <c r="AU66" s="1171">
        <f>IFERROR(INDEX('AIRR Interest Rate Indexes'!$C$8:$E$129,MATCH(EOMONTH('Cash Flow - AM'!AU$20,0),'AIRR Interest Rate Indexes'!$C$8:$C$129,0),MATCH('Cash Flow - AM'!$D$65,'AIRR Interest Rate Indexes'!$C$8:$E$8,0)),AT66)</f>
        <v>3.26428E-2</v>
      </c>
      <c r="AV66" s="1171">
        <f>IFERROR(INDEX('AIRR Interest Rate Indexes'!$C$8:$E$129,MATCH(EOMONTH('Cash Flow - AM'!AV$20,0),'AIRR Interest Rate Indexes'!$C$8:$C$129,0),MATCH('Cash Flow - AM'!$D$65,'AIRR Interest Rate Indexes'!$C$8:$E$8,0)),AU66)</f>
        <v>3.2818399999999998E-2</v>
      </c>
      <c r="AW66" s="1171">
        <f>IFERROR(INDEX('AIRR Interest Rate Indexes'!$C$8:$E$129,MATCH(EOMONTH('Cash Flow - AM'!AW$20,0),'AIRR Interest Rate Indexes'!$C$8:$C$129,0),MATCH('Cash Flow - AM'!$D$65,'AIRR Interest Rate Indexes'!$C$8:$E$8,0)),AV66)</f>
        <v>3.2993000000000001E-2</v>
      </c>
      <c r="AX66" s="1171">
        <f>IFERROR(INDEX('AIRR Interest Rate Indexes'!$C$8:$E$129,MATCH(EOMONTH('Cash Flow - AM'!AX$20,0),'AIRR Interest Rate Indexes'!$C$8:$C$129,0),MATCH('Cash Flow - AM'!$D$65,'AIRR Interest Rate Indexes'!$C$8:$E$8,0)),AW66)</f>
        <v>3.3155799999999999E-2</v>
      </c>
      <c r="AY66" s="1171">
        <f>IFERROR(INDEX('AIRR Interest Rate Indexes'!$C$8:$E$129,MATCH(EOMONTH('Cash Flow - AM'!AY$20,0),'AIRR Interest Rate Indexes'!$C$8:$C$129,0),MATCH('Cash Flow - AM'!$D$65,'AIRR Interest Rate Indexes'!$C$8:$E$8,0)),AX66)</f>
        <v>3.3334799999999998E-2</v>
      </c>
      <c r="AZ66" s="1171">
        <f>IFERROR(INDEX('AIRR Interest Rate Indexes'!$C$8:$E$129,MATCH(EOMONTH('Cash Flow - AM'!AZ$20,0),'AIRR Interest Rate Indexes'!$C$8:$C$129,0),MATCH('Cash Flow - AM'!$D$65,'AIRR Interest Rate Indexes'!$C$8:$E$8,0)),AY66)</f>
        <v>3.3507500000000003E-2</v>
      </c>
      <c r="BA66" s="1171">
        <f>IFERROR(INDEX('AIRR Interest Rate Indexes'!$C$8:$E$129,MATCH(EOMONTH('Cash Flow - AM'!BA$20,0),'AIRR Interest Rate Indexes'!$C$8:$C$129,0),MATCH('Cash Flow - AM'!$D$65,'AIRR Interest Rate Indexes'!$C$8:$E$8,0)),AZ66)</f>
        <v>3.36884E-2</v>
      </c>
      <c r="BB66" s="1171">
        <f>IFERROR(INDEX('AIRR Interest Rate Indexes'!$C$8:$E$129,MATCH(EOMONTH('Cash Flow - AM'!BB$20,0),'AIRR Interest Rate Indexes'!$C$8:$C$129,0),MATCH('Cash Flow - AM'!$D$65,'AIRR Interest Rate Indexes'!$C$8:$E$8,0)),BA66)</f>
        <v>3.38696E-2</v>
      </c>
      <c r="BC66" s="1171">
        <f>IFERROR(INDEX('AIRR Interest Rate Indexes'!$C$8:$E$129,MATCH(EOMONTH('Cash Flow - AM'!BC$20,0),'AIRR Interest Rate Indexes'!$C$8:$C$129,0),MATCH('Cash Flow - AM'!$D$65,'AIRR Interest Rate Indexes'!$C$8:$E$8,0)),BB66)</f>
        <v>3.4042900000000001E-2</v>
      </c>
      <c r="BD66" s="1171">
        <f>IFERROR(INDEX('AIRR Interest Rate Indexes'!$C$8:$E$129,MATCH(EOMONTH('Cash Flow - AM'!BD$20,0),'AIRR Interest Rate Indexes'!$C$8:$C$129,0),MATCH('Cash Flow - AM'!$D$65,'AIRR Interest Rate Indexes'!$C$8:$E$8,0)),BC66)</f>
        <v>3.42381E-2</v>
      </c>
      <c r="BE66" s="1171">
        <f>IFERROR(INDEX('AIRR Interest Rate Indexes'!$C$8:$E$129,MATCH(EOMONTH('Cash Flow - AM'!BE$20,0),'AIRR Interest Rate Indexes'!$C$8:$C$129,0),MATCH('Cash Flow - AM'!$D$65,'AIRR Interest Rate Indexes'!$C$8:$E$8,0)),BD66)</f>
        <v>3.4419600000000002E-2</v>
      </c>
      <c r="BF66" s="1171">
        <f>IFERROR(INDEX('AIRR Interest Rate Indexes'!$C$8:$E$129,MATCH(EOMONTH('Cash Flow - AM'!BF$20,0),'AIRR Interest Rate Indexes'!$C$8:$C$129,0),MATCH('Cash Flow - AM'!$D$65,'AIRR Interest Rate Indexes'!$C$8:$E$8,0)),BE66)</f>
        <v>3.4613100000000001E-2</v>
      </c>
      <c r="BG66" s="1171">
        <f>IFERROR(INDEX('AIRR Interest Rate Indexes'!$C$8:$E$129,MATCH(EOMONTH('Cash Flow - AM'!BG$20,0),'AIRR Interest Rate Indexes'!$C$8:$C$129,0),MATCH('Cash Flow - AM'!$D$65,'AIRR Interest Rate Indexes'!$C$8:$E$8,0)),BF66)</f>
        <v>3.4803399999999998E-2</v>
      </c>
      <c r="BH66" s="1171">
        <f>IFERROR(INDEX('AIRR Interest Rate Indexes'!$C$8:$E$129,MATCH(EOMONTH('Cash Flow - AM'!BH$20,0),'AIRR Interest Rate Indexes'!$C$8:$C$129,0),MATCH('Cash Flow - AM'!$D$65,'AIRR Interest Rate Indexes'!$C$8:$E$8,0)),BG66)</f>
        <v>3.5007299999999998E-2</v>
      </c>
      <c r="BI66" s="1171">
        <f>IFERROR(INDEX('AIRR Interest Rate Indexes'!$C$8:$E$129,MATCH(EOMONTH('Cash Flow - AM'!BI$20,0),'AIRR Interest Rate Indexes'!$C$8:$C$129,0),MATCH('Cash Flow - AM'!$D$65,'AIRR Interest Rate Indexes'!$C$8:$E$8,0)),BH66)</f>
        <v>3.52115E-2</v>
      </c>
      <c r="BJ66" s="1171">
        <f>IFERROR(INDEX('AIRR Interest Rate Indexes'!$C$8:$E$129,MATCH(EOMONTH('Cash Flow - AM'!BJ$20,0),'AIRR Interest Rate Indexes'!$C$8:$C$129,0),MATCH('Cash Flow - AM'!$D$65,'AIRR Interest Rate Indexes'!$C$8:$E$8,0)),BI66)</f>
        <v>3.5433399999999997E-2</v>
      </c>
      <c r="BK66" s="1171">
        <f>IFERROR(INDEX('AIRR Interest Rate Indexes'!$C$8:$E$129,MATCH(EOMONTH('Cash Flow - AM'!BK$20,0),'AIRR Interest Rate Indexes'!$C$8:$C$129,0),MATCH('Cash Flow - AM'!$D$65,'AIRR Interest Rate Indexes'!$C$8:$E$8,0)),BJ66)</f>
        <v>3.5654100000000001E-2</v>
      </c>
      <c r="BL66" s="1171">
        <f>IFERROR(INDEX('AIRR Interest Rate Indexes'!$C$8:$E$129,MATCH(EOMONTH('Cash Flow - AM'!BL$20,0),'AIRR Interest Rate Indexes'!$C$8:$C$129,0),MATCH('Cash Flow - AM'!$D$65,'AIRR Interest Rate Indexes'!$C$8:$E$8,0)),BK66)</f>
        <v>3.5854299999999999E-2</v>
      </c>
      <c r="BM66" s="1171">
        <f>IFERROR(INDEX('AIRR Interest Rate Indexes'!$C$8:$E$129,MATCH(EOMONTH('Cash Flow - AM'!BM$20,0),'AIRR Interest Rate Indexes'!$C$8:$C$129,0),MATCH('Cash Flow - AM'!$D$65,'AIRR Interest Rate Indexes'!$C$8:$E$8,0)),BL66)</f>
        <v>3.6075200000000002E-2</v>
      </c>
      <c r="BN66" s="1171">
        <f>IFERROR(INDEX('AIRR Interest Rate Indexes'!$C$8:$E$129,MATCH(EOMONTH('Cash Flow - AM'!BN$20,0),'AIRR Interest Rate Indexes'!$C$8:$C$129,0),MATCH('Cash Flow - AM'!$D$65,'AIRR Interest Rate Indexes'!$C$8:$E$8,0)),BM66)</f>
        <v>3.6285199999999997E-2</v>
      </c>
      <c r="BO66" s="1171">
        <f>IFERROR(INDEX('AIRR Interest Rate Indexes'!$C$8:$E$129,MATCH(EOMONTH('Cash Flow - AM'!BO$20,0),'AIRR Interest Rate Indexes'!$C$8:$C$129,0),MATCH('Cash Flow - AM'!$D$65,'AIRR Interest Rate Indexes'!$C$8:$E$8,0)),BN66)</f>
        <v>3.64868E-2</v>
      </c>
      <c r="BP66" s="1171">
        <f>IFERROR(INDEX('AIRR Interest Rate Indexes'!$C$8:$E$129,MATCH(EOMONTH('Cash Flow - AM'!BP$20,0),'AIRR Interest Rate Indexes'!$C$8:$C$129,0),MATCH('Cash Flow - AM'!$D$65,'AIRR Interest Rate Indexes'!$C$8:$E$8,0)),BO66)</f>
        <v>3.6693200000000002E-2</v>
      </c>
      <c r="BQ66" s="1171">
        <f>IFERROR(INDEX('AIRR Interest Rate Indexes'!$C$8:$E$129,MATCH(EOMONTH('Cash Flow - AM'!BQ$20,0),'AIRR Interest Rate Indexes'!$C$8:$C$129,0),MATCH('Cash Flow - AM'!$D$65,'AIRR Interest Rate Indexes'!$C$8:$E$8,0)),BP66)</f>
        <v>3.6880499999999997E-2</v>
      </c>
      <c r="BR66" s="1171">
        <f>IFERROR(INDEX('AIRR Interest Rate Indexes'!$C$8:$E$129,MATCH(EOMONTH('Cash Flow - AM'!BR$20,0),'AIRR Interest Rate Indexes'!$C$8:$C$129,0),MATCH('Cash Flow - AM'!$D$65,'AIRR Interest Rate Indexes'!$C$8:$E$8,0)),BQ66)</f>
        <v>3.7075799999999999E-2</v>
      </c>
      <c r="BS66" s="1171">
        <f>IFERROR(INDEX('AIRR Interest Rate Indexes'!$C$8:$E$129,MATCH(EOMONTH('Cash Flow - AM'!BS$20,0),'AIRR Interest Rate Indexes'!$C$8:$C$129,0),MATCH('Cash Flow - AM'!$D$65,'AIRR Interest Rate Indexes'!$C$8:$E$8,0)),BR66)</f>
        <v>3.7276499999999997E-2</v>
      </c>
      <c r="BT66" s="1171">
        <f>IFERROR(INDEX('AIRR Interest Rate Indexes'!$C$8:$E$129,MATCH(EOMONTH('Cash Flow - AM'!BT$20,0),'AIRR Interest Rate Indexes'!$C$8:$C$129,0),MATCH('Cash Flow - AM'!$D$65,'AIRR Interest Rate Indexes'!$C$8:$E$8,0)),BS66)</f>
        <v>3.7469599999999999E-2</v>
      </c>
      <c r="BU66" s="1171">
        <f>IFERROR(INDEX('AIRR Interest Rate Indexes'!$C$8:$E$129,MATCH(EOMONTH('Cash Flow - AM'!BU$20,0),'AIRR Interest Rate Indexes'!$C$8:$C$129,0),MATCH('Cash Flow - AM'!$D$65,'AIRR Interest Rate Indexes'!$C$8:$E$8,0)),BT66)</f>
        <v>3.7640800000000002E-2</v>
      </c>
      <c r="BV66" s="1171">
        <f>IFERROR(INDEX('AIRR Interest Rate Indexes'!$C$8:$E$129,MATCH(EOMONTH('Cash Flow - AM'!BV$20,0),'AIRR Interest Rate Indexes'!$C$8:$C$129,0),MATCH('Cash Flow - AM'!$D$65,'AIRR Interest Rate Indexes'!$C$8:$E$8,0)),BU66)</f>
        <v>3.7829500000000002E-2</v>
      </c>
      <c r="BW66" s="1171">
        <f>IFERROR(INDEX('AIRR Interest Rate Indexes'!$C$8:$E$129,MATCH(EOMONTH('Cash Flow - AM'!BW$20,0),'AIRR Interest Rate Indexes'!$C$8:$C$129,0),MATCH('Cash Flow - AM'!$D$65,'AIRR Interest Rate Indexes'!$C$8:$E$8,0)),BV66)</f>
        <v>3.8011499999999997E-2</v>
      </c>
      <c r="BX66" s="1171">
        <f>IFERROR(INDEX('AIRR Interest Rate Indexes'!$C$8:$E$129,MATCH(EOMONTH('Cash Flow - AM'!BX$20,0),'AIRR Interest Rate Indexes'!$C$8:$C$129,0),MATCH('Cash Flow - AM'!$D$65,'AIRR Interest Rate Indexes'!$C$8:$E$8,0)),BW66)</f>
        <v>3.8178299999999998E-2</v>
      </c>
      <c r="BY66" s="1171">
        <f>IFERROR(INDEX('AIRR Interest Rate Indexes'!$C$8:$E$129,MATCH(EOMONTH('Cash Flow - AM'!BY$20,0),'AIRR Interest Rate Indexes'!$C$8:$C$129,0),MATCH('Cash Flow - AM'!$D$65,'AIRR Interest Rate Indexes'!$C$8:$E$8,0)),BX66)</f>
        <v>3.8351400000000001E-2</v>
      </c>
      <c r="BZ66" s="1171">
        <f>IFERROR(INDEX('AIRR Interest Rate Indexes'!$C$8:$E$129,MATCH(EOMONTH('Cash Flow - AM'!BZ$20,0),'AIRR Interest Rate Indexes'!$C$8:$C$129,0),MATCH('Cash Flow - AM'!$D$65,'AIRR Interest Rate Indexes'!$C$8:$E$8,0)),BY66)</f>
        <v>3.8516799999999997E-2</v>
      </c>
      <c r="CA66" s="1171">
        <f>IFERROR(INDEX('AIRR Interest Rate Indexes'!$C$8:$E$129,MATCH(EOMONTH('Cash Flow - AM'!CA$20,0),'AIRR Interest Rate Indexes'!$C$8:$C$129,0),MATCH('Cash Flow - AM'!$D$65,'AIRR Interest Rate Indexes'!$C$8:$E$8,0)),BZ66)</f>
        <v>3.8692200000000003E-2</v>
      </c>
      <c r="CB66" s="1171">
        <f>IFERROR(INDEX('AIRR Interest Rate Indexes'!$C$8:$E$129,MATCH(EOMONTH('Cash Flow - AM'!CB$20,0),'AIRR Interest Rate Indexes'!$C$8:$C$129,0),MATCH('Cash Flow - AM'!$D$65,'AIRR Interest Rate Indexes'!$C$8:$E$8,0)),CA66)</f>
        <v>3.8856099999999998E-2</v>
      </c>
      <c r="CC66" s="1171">
        <f>IFERROR(INDEX('AIRR Interest Rate Indexes'!$C$8:$E$129,MATCH(EOMONTH('Cash Flow - AM'!CC$20,0),'AIRR Interest Rate Indexes'!$C$8:$C$129,0),MATCH('Cash Flow - AM'!$D$65,'AIRR Interest Rate Indexes'!$C$8:$E$8,0)),CB66)</f>
        <v>3.8995700000000001E-2</v>
      </c>
      <c r="CD66" s="1171">
        <f>IFERROR(INDEX('AIRR Interest Rate Indexes'!$C$8:$E$129,MATCH(EOMONTH('Cash Flow - AM'!CD$20,0),'AIRR Interest Rate Indexes'!$C$8:$C$129,0),MATCH('Cash Flow - AM'!$D$65,'AIRR Interest Rate Indexes'!$C$8:$E$8,0)),CC66)</f>
        <v>3.9159800000000002E-2</v>
      </c>
      <c r="CE66" s="1171">
        <f>IFERROR(INDEX('AIRR Interest Rate Indexes'!$C$8:$E$129,MATCH(EOMONTH('Cash Flow - AM'!CE$20,0),'AIRR Interest Rate Indexes'!$C$8:$C$129,0),MATCH('Cash Flow - AM'!$D$65,'AIRR Interest Rate Indexes'!$C$8:$E$8,0)),CD66)</f>
        <v>3.9307799999999997E-2</v>
      </c>
      <c r="CF66" s="1171">
        <f>IFERROR(INDEX('AIRR Interest Rate Indexes'!$C$8:$E$129,MATCH(EOMONTH('Cash Flow - AM'!CF$20,0),'AIRR Interest Rate Indexes'!$C$8:$C$129,0),MATCH('Cash Flow - AM'!$D$65,'AIRR Interest Rate Indexes'!$C$8:$E$8,0)),CE66)</f>
        <v>3.9446299999999997E-2</v>
      </c>
      <c r="CG66" s="1171">
        <f>IFERROR(INDEX('AIRR Interest Rate Indexes'!$C$8:$E$129,MATCH(EOMONTH('Cash Flow - AM'!CG$20,0),'AIRR Interest Rate Indexes'!$C$8:$C$129,0),MATCH('Cash Flow - AM'!$D$65,'AIRR Interest Rate Indexes'!$C$8:$E$8,0)),CF66)</f>
        <v>3.9600099999999999E-2</v>
      </c>
      <c r="CH66" s="1171">
        <f>IFERROR(INDEX('AIRR Interest Rate Indexes'!$C$8:$E$129,MATCH(EOMONTH('Cash Flow - AM'!CH$20,0),'AIRR Interest Rate Indexes'!$C$8:$C$129,0),MATCH('Cash Flow - AM'!$D$65,'AIRR Interest Rate Indexes'!$C$8:$E$8,0)),CG66)</f>
        <v>3.97413E-2</v>
      </c>
      <c r="CI66" s="1171">
        <f>IFERROR(INDEX('AIRR Interest Rate Indexes'!$C$8:$E$129,MATCH(EOMONTH('Cash Flow - AM'!CI$20,0),'AIRR Interest Rate Indexes'!$C$8:$C$129,0),MATCH('Cash Flow - AM'!$D$65,'AIRR Interest Rate Indexes'!$C$8:$E$8,0)),CH66)</f>
        <v>3.9865400000000002E-2</v>
      </c>
      <c r="CJ66" s="1171">
        <f>IFERROR(INDEX('AIRR Interest Rate Indexes'!$C$8:$E$129,MATCH(EOMONTH('Cash Flow - AM'!CJ$20,0),'AIRR Interest Rate Indexes'!$C$8:$C$129,0),MATCH('Cash Flow - AM'!$D$65,'AIRR Interest Rate Indexes'!$C$8:$E$8,0)),CI66)</f>
        <v>3.9999800000000002E-2</v>
      </c>
      <c r="CK66" s="1171">
        <f>IFERROR(INDEX('AIRR Interest Rate Indexes'!$C$8:$E$129,MATCH(EOMONTH('Cash Flow - AM'!CK$20,0),'AIRR Interest Rate Indexes'!$C$8:$C$129,0),MATCH('Cash Flow - AM'!$D$65,'AIRR Interest Rate Indexes'!$C$8:$E$8,0)),CJ66)</f>
        <v>4.0133099999999998E-2</v>
      </c>
      <c r="CL66" s="1171">
        <f>IFERROR(INDEX('AIRR Interest Rate Indexes'!$C$8:$E$129,MATCH(EOMONTH('Cash Flow - AM'!CL$20,0),'AIRR Interest Rate Indexes'!$C$8:$C$129,0),MATCH('Cash Flow - AM'!$D$65,'AIRR Interest Rate Indexes'!$C$8:$E$8,0)),CK66)</f>
        <v>4.0257300000000003E-2</v>
      </c>
      <c r="CM66" s="1171">
        <f>IFERROR(INDEX('AIRR Interest Rate Indexes'!$C$8:$E$129,MATCH(EOMONTH('Cash Flow - AM'!CM$20,0),'AIRR Interest Rate Indexes'!$C$8:$C$129,0),MATCH('Cash Flow - AM'!$D$65,'AIRR Interest Rate Indexes'!$C$8:$E$8,0)),CL66)</f>
        <v>4.0389799999999997E-2</v>
      </c>
      <c r="CN66" s="1171">
        <f>IFERROR(INDEX('AIRR Interest Rate Indexes'!$C$8:$E$129,MATCH(EOMONTH('Cash Flow - AM'!CN$20,0),'AIRR Interest Rate Indexes'!$C$8:$C$129,0),MATCH('Cash Flow - AM'!$D$65,'AIRR Interest Rate Indexes'!$C$8:$E$8,0)),CM66)</f>
        <v>4.0521700000000001E-2</v>
      </c>
      <c r="CO66" s="1171">
        <f>IFERROR(INDEX('AIRR Interest Rate Indexes'!$C$8:$E$129,MATCH(EOMONTH('Cash Flow - AM'!CO$20,0),'AIRR Interest Rate Indexes'!$C$8:$C$129,0),MATCH('Cash Flow - AM'!$D$65,'AIRR Interest Rate Indexes'!$C$8:$E$8,0)),CN66)</f>
        <v>4.06399E-2</v>
      </c>
      <c r="CP66" s="1171">
        <f>IFERROR(INDEX('AIRR Interest Rate Indexes'!$C$8:$E$129,MATCH(EOMONTH('Cash Flow - AM'!CP$20,0),'AIRR Interest Rate Indexes'!$C$8:$C$129,0),MATCH('Cash Flow - AM'!$D$65,'AIRR Interest Rate Indexes'!$C$8:$E$8,0)),CO66)</f>
        <v>4.0775800000000001E-2</v>
      </c>
      <c r="CQ66" s="1171">
        <f>IFERROR(INDEX('AIRR Interest Rate Indexes'!$C$8:$E$129,MATCH(EOMONTH('Cash Flow - AM'!CQ$20,0),'AIRR Interest Rate Indexes'!$C$8:$C$129,0),MATCH('Cash Flow - AM'!$D$65,'AIRR Interest Rate Indexes'!$C$8:$E$8,0)),CP66)</f>
        <v>4.0901600000000003E-2</v>
      </c>
      <c r="CR66" s="1171">
        <f>IFERROR(INDEX('AIRR Interest Rate Indexes'!$C$8:$E$129,MATCH(EOMONTH('Cash Flow - AM'!CR$20,0),'AIRR Interest Rate Indexes'!$C$8:$C$129,0),MATCH('Cash Flow - AM'!$D$65,'AIRR Interest Rate Indexes'!$C$8:$E$8,0)),CQ66)</f>
        <v>4.1027599999999997E-2</v>
      </c>
      <c r="CS66" s="1171">
        <f>IFERROR(INDEX('AIRR Interest Rate Indexes'!$C$8:$E$129,MATCH(EOMONTH('Cash Flow - AM'!CS$20,0),'AIRR Interest Rate Indexes'!$C$8:$C$129,0),MATCH('Cash Flow - AM'!$D$65,'AIRR Interest Rate Indexes'!$C$8:$E$8,0)),CR66)</f>
        <v>4.1161499999999997E-2</v>
      </c>
      <c r="CT66" s="1171">
        <f>IFERROR(INDEX('AIRR Interest Rate Indexes'!$C$8:$E$129,MATCH(EOMONTH('Cash Flow - AM'!CT$20,0),'AIRR Interest Rate Indexes'!$C$8:$C$129,0),MATCH('Cash Flow - AM'!$D$65,'AIRR Interest Rate Indexes'!$C$8:$E$8,0)),CS66)</f>
        <v>4.1290199999999999E-2</v>
      </c>
      <c r="CU66" s="1171">
        <f>IFERROR(INDEX('AIRR Interest Rate Indexes'!$C$8:$E$129,MATCH(EOMONTH('Cash Flow - AM'!CU$20,0),'AIRR Interest Rate Indexes'!$C$8:$C$129,0),MATCH('Cash Flow - AM'!$D$65,'AIRR Interest Rate Indexes'!$C$8:$E$8,0)),CT66)</f>
        <v>4.1423700000000001E-2</v>
      </c>
      <c r="CV66" s="1171">
        <f>IFERROR(INDEX('AIRR Interest Rate Indexes'!$C$8:$E$129,MATCH(EOMONTH('Cash Flow - AM'!CV$20,0),'AIRR Interest Rate Indexes'!$C$8:$C$129,0),MATCH('Cash Flow - AM'!$D$65,'AIRR Interest Rate Indexes'!$C$8:$E$8,0)),CU66)</f>
        <v>4.1546300000000001E-2</v>
      </c>
      <c r="CW66" s="1171">
        <f>IFERROR(INDEX('AIRR Interest Rate Indexes'!$C$8:$E$129,MATCH(EOMONTH('Cash Flow - AM'!CW$20,0),'AIRR Interest Rate Indexes'!$C$8:$C$129,0),MATCH('Cash Flow - AM'!$D$65,'AIRR Interest Rate Indexes'!$C$8:$E$8,0)),CV66)</f>
        <v>4.1661799999999999E-2</v>
      </c>
      <c r="CX66" s="1171">
        <f>IFERROR(INDEX('AIRR Interest Rate Indexes'!$C$8:$E$129,MATCH(EOMONTH('Cash Flow - AM'!CX$20,0),'AIRR Interest Rate Indexes'!$C$8:$C$129,0),MATCH('Cash Flow - AM'!$D$65,'AIRR Interest Rate Indexes'!$C$8:$E$8,0)),CW66)</f>
        <v>4.1793200000000003E-2</v>
      </c>
      <c r="CY66" s="1171">
        <f>IFERROR(INDEX('AIRR Interest Rate Indexes'!$C$8:$E$129,MATCH(EOMONTH('Cash Flow - AM'!CY$20,0),'AIRR Interest Rate Indexes'!$C$8:$C$129,0),MATCH('Cash Flow - AM'!$D$65,'AIRR Interest Rate Indexes'!$C$8:$E$8,0)),CX66)</f>
        <v>4.19193E-2</v>
      </c>
      <c r="CZ66" s="1171">
        <f>IFERROR(INDEX('AIRR Interest Rate Indexes'!$C$8:$E$129,MATCH(EOMONTH('Cash Flow - AM'!CZ$20,0),'AIRR Interest Rate Indexes'!$C$8:$C$129,0),MATCH('Cash Flow - AM'!$D$65,'AIRR Interest Rate Indexes'!$C$8:$E$8,0)),CY66)</f>
        <v>4.2037199999999997E-2</v>
      </c>
      <c r="DA66" s="1171">
        <f>IFERROR(INDEX('AIRR Interest Rate Indexes'!$C$8:$E$129,MATCH(EOMONTH('Cash Flow - AM'!DA$20,0),'AIRR Interest Rate Indexes'!$C$8:$C$129,0),MATCH('Cash Flow - AM'!$D$65,'AIRR Interest Rate Indexes'!$C$8:$E$8,0)),CZ66)</f>
        <v>4.2149300000000001E-2</v>
      </c>
      <c r="DB66" s="1171">
        <f>IFERROR(INDEX('AIRR Interest Rate Indexes'!$C$8:$E$129,MATCH(EOMONTH('Cash Flow - AM'!DB$20,0),'AIRR Interest Rate Indexes'!$C$8:$C$129,0),MATCH('Cash Flow - AM'!$D$65,'AIRR Interest Rate Indexes'!$C$8:$E$8,0)),DA66)</f>
        <v>4.2275600000000003E-2</v>
      </c>
      <c r="DC66" s="1171">
        <f>IFERROR(INDEX('AIRR Interest Rate Indexes'!$C$8:$E$129,MATCH(EOMONTH('Cash Flow - AM'!DC$20,0),'AIRR Interest Rate Indexes'!$C$8:$C$129,0),MATCH('Cash Flow - AM'!$D$65,'AIRR Interest Rate Indexes'!$C$8:$E$8,0)),DB66)</f>
        <v>4.2395700000000001E-2</v>
      </c>
      <c r="DD66" s="1171">
        <f>IFERROR(INDEX('AIRR Interest Rate Indexes'!$C$8:$E$129,MATCH(EOMONTH('Cash Flow - AM'!DD$20,0),'AIRR Interest Rate Indexes'!$C$8:$C$129,0),MATCH('Cash Flow - AM'!$D$65,'AIRR Interest Rate Indexes'!$C$8:$E$8,0)),DC66)</f>
        <v>4.2529299999999999E-2</v>
      </c>
      <c r="DE66" s="1171">
        <f>IFERROR(INDEX('AIRR Interest Rate Indexes'!$C$8:$E$129,MATCH(EOMONTH('Cash Flow - AM'!DE$20,0),'AIRR Interest Rate Indexes'!$C$8:$C$129,0),MATCH('Cash Flow - AM'!$D$65,'AIRR Interest Rate Indexes'!$C$8:$E$8,0)),DD66)</f>
        <v>4.2647299999999999E-2</v>
      </c>
      <c r="DF66" s="1171">
        <f>IFERROR(INDEX('AIRR Interest Rate Indexes'!$C$8:$E$129,MATCH(EOMONTH('Cash Flow - AM'!DF$20,0),'AIRR Interest Rate Indexes'!$C$8:$C$129,0),MATCH('Cash Flow - AM'!$D$65,'AIRR Interest Rate Indexes'!$C$8:$E$8,0)),DE66)</f>
        <v>4.2763000000000002E-2</v>
      </c>
      <c r="DG66" s="1171">
        <f>IFERROR(INDEX('AIRR Interest Rate Indexes'!$C$8:$E$129,MATCH(EOMONTH('Cash Flow - AM'!DG$20,0),'AIRR Interest Rate Indexes'!$C$8:$C$129,0),MATCH('Cash Flow - AM'!$D$65,'AIRR Interest Rate Indexes'!$C$8:$E$8,0)),DF66)</f>
        <v>4.2894599999999998E-2</v>
      </c>
      <c r="DH66" s="1171">
        <f>IFERROR(INDEX('AIRR Interest Rate Indexes'!$C$8:$E$129,MATCH(EOMONTH('Cash Flow - AM'!DH$20,0),'AIRR Interest Rate Indexes'!$C$8:$C$129,0),MATCH('Cash Flow - AM'!$D$65,'AIRR Interest Rate Indexes'!$C$8:$E$8,0)),DG66)</f>
        <v>4.3011000000000001E-2</v>
      </c>
      <c r="DI66" s="1171">
        <f>IFERROR(INDEX('AIRR Interest Rate Indexes'!$C$8:$E$129,MATCH(EOMONTH('Cash Flow - AM'!DI$20,0),'AIRR Interest Rate Indexes'!$C$8:$C$129,0),MATCH('Cash Flow - AM'!$D$65,'AIRR Interest Rate Indexes'!$C$8:$E$8,0)),DH66)</f>
        <v>4.3125299999999998E-2</v>
      </c>
      <c r="DJ66" s="1171">
        <f>IFERROR(INDEX('AIRR Interest Rate Indexes'!$C$8:$E$129,MATCH(EOMONTH('Cash Flow - AM'!DJ$20,0),'AIRR Interest Rate Indexes'!$C$8:$C$129,0),MATCH('Cash Flow - AM'!$D$65,'AIRR Interest Rate Indexes'!$C$8:$E$8,0)),DI66)</f>
        <v>4.32465E-2</v>
      </c>
      <c r="DK66" s="1171">
        <f>IFERROR(INDEX('AIRR Interest Rate Indexes'!$C$8:$E$129,MATCH(EOMONTH('Cash Flow - AM'!DK$20,0),'AIRR Interest Rate Indexes'!$C$8:$C$129,0),MATCH('Cash Flow - AM'!$D$65,'AIRR Interest Rate Indexes'!$C$8:$E$8,0)),DJ66)</f>
        <v>4.3367099999999999E-2</v>
      </c>
      <c r="DL66" s="1171">
        <f>IFERROR(INDEX('AIRR Interest Rate Indexes'!$C$8:$E$129,MATCH(EOMONTH('Cash Flow - AM'!DL$20,0),'AIRR Interest Rate Indexes'!$C$8:$C$129,0),MATCH('Cash Flow - AM'!$D$65,'AIRR Interest Rate Indexes'!$C$8:$E$8,0)),DK66)</f>
        <v>4.3492400000000001E-2</v>
      </c>
      <c r="DM66" s="1171">
        <f>IFERROR(INDEX('AIRR Interest Rate Indexes'!$C$8:$E$129,MATCH(EOMONTH('Cash Flow - AM'!DM$20,0),'AIRR Interest Rate Indexes'!$C$8:$C$129,0),MATCH('Cash Flow - AM'!$D$65,'AIRR Interest Rate Indexes'!$C$8:$E$8,0)),DL66)</f>
        <v>4.3596900000000001E-2</v>
      </c>
      <c r="DN66" s="1171">
        <f>IFERROR(INDEX('AIRR Interest Rate Indexes'!$C$8:$E$129,MATCH(EOMONTH('Cash Flow - AM'!DN$20,0),'AIRR Interest Rate Indexes'!$C$8:$C$129,0),MATCH('Cash Flow - AM'!$D$65,'AIRR Interest Rate Indexes'!$C$8:$E$8,0)),DM66)</f>
        <v>4.3718199999999999E-2</v>
      </c>
      <c r="DO66" s="1171">
        <f>IFERROR(INDEX('AIRR Interest Rate Indexes'!$C$8:$E$129,MATCH(EOMONTH('Cash Flow - AM'!DO$20,0),'AIRR Interest Rate Indexes'!$C$8:$C$129,0),MATCH('Cash Flow - AM'!$D$65,'AIRR Interest Rate Indexes'!$C$8:$E$8,0)),DN66)</f>
        <v>4.3824599999999998E-2</v>
      </c>
      <c r="DP66" s="1171">
        <f>IFERROR(INDEX('AIRR Interest Rate Indexes'!$C$8:$E$129,MATCH(EOMONTH('Cash Flow - AM'!DP$20,0),'AIRR Interest Rate Indexes'!$C$8:$C$129,0),MATCH('Cash Flow - AM'!$D$65,'AIRR Interest Rate Indexes'!$C$8:$E$8,0)),DO66)</f>
        <v>4.39482E-2</v>
      </c>
      <c r="DQ66" s="1171">
        <f>IFERROR(INDEX('AIRR Interest Rate Indexes'!$C$8:$E$129,MATCH(EOMONTH('Cash Flow - AM'!DQ$20,0),'AIRR Interest Rate Indexes'!$C$8:$C$129,0),MATCH('Cash Flow - AM'!$D$65,'AIRR Interest Rate Indexes'!$C$8:$E$8,0)),DP66)</f>
        <v>4.4065100000000003E-2</v>
      </c>
      <c r="DR66" s="1171">
        <f>IFERROR(INDEX('AIRR Interest Rate Indexes'!$C$8:$E$129,MATCH(EOMONTH('Cash Flow - AM'!DR$20,0),'AIRR Interest Rate Indexes'!$C$8:$C$129,0),MATCH('Cash Flow - AM'!$D$65,'AIRR Interest Rate Indexes'!$C$8:$E$8,0)),DQ66)</f>
        <v>4.4174699999999997E-2</v>
      </c>
      <c r="DS66" s="1171">
        <f>IFERROR(INDEX('AIRR Interest Rate Indexes'!$C$8:$E$129,MATCH(EOMONTH('Cash Flow - AM'!DS$20,0),'AIRR Interest Rate Indexes'!$C$8:$C$129,0),MATCH('Cash Flow - AM'!$D$65,'AIRR Interest Rate Indexes'!$C$8:$E$8,0)),DR66)</f>
        <v>4.4296000000000002E-2</v>
      </c>
      <c r="DT66" s="1171">
        <f>IFERROR(INDEX('AIRR Interest Rate Indexes'!$C$8:$E$129,MATCH(EOMONTH('Cash Flow - AM'!DT$20,0),'AIRR Interest Rate Indexes'!$C$8:$C$129,0),MATCH('Cash Flow - AM'!$D$65,'AIRR Interest Rate Indexes'!$C$8:$E$8,0)),DS66)</f>
        <v>4.4406300000000003E-2</v>
      </c>
      <c r="DU66" s="1171">
        <f>IFERROR(INDEX('AIRR Interest Rate Indexes'!$C$8:$E$129,MATCH(EOMONTH('Cash Flow - AM'!DU$20,0),'AIRR Interest Rate Indexes'!$C$8:$C$129,0),MATCH('Cash Flow - AM'!$D$65,'AIRR Interest Rate Indexes'!$C$8:$E$8,0)),DT66)</f>
        <v>4.4406300000000003E-2</v>
      </c>
      <c r="DV66" s="1171">
        <f>IFERROR(INDEX('AIRR Interest Rate Indexes'!$C$8:$E$129,MATCH(EOMONTH('Cash Flow - AM'!DV$20,0),'AIRR Interest Rate Indexes'!$C$8:$C$129,0),MATCH('Cash Flow - AM'!$D$65,'AIRR Interest Rate Indexes'!$C$8:$E$8,0)),DU66)</f>
        <v>4.4406300000000003E-2</v>
      </c>
    </row>
    <row r="67" spans="1:126" s="107" customFormat="1" ht="15.75" customHeight="1">
      <c r="A67" s="68"/>
      <c r="B67" s="1179" t="str">
        <f>CONCATENATE(D65," Curve - Governed by Floor / Cap")</f>
        <v>SOFR Curve - Governed by Floor / Cap</v>
      </c>
      <c r="C67" s="1172" t="s">
        <v>1458</v>
      </c>
      <c r="D67" s="1175">
        <f>'AIRR Input Tab'!D47</f>
        <v>1</v>
      </c>
      <c r="E67" s="1149"/>
      <c r="F67" s="1171">
        <f>IF(F66&gt;$D$67,$D$67,IF(F66&lt;$D$66,$D$66,F66))</f>
        <v>4.0167599999999998E-2</v>
      </c>
      <c r="G67" s="1171">
        <f t="shared" ref="G67:BR67" si="742">IF(G66&gt;$D$67,$D$67,IF(G66&lt;$D$66,$D$66,G66))</f>
        <v>3.8913299999999998E-2</v>
      </c>
      <c r="H67" s="1171">
        <f t="shared" si="742"/>
        <v>3.7903199999999998E-2</v>
      </c>
      <c r="I67" s="1171">
        <f t="shared" si="742"/>
        <v>3.6701400000000002E-2</v>
      </c>
      <c r="J67" s="1171">
        <f t="shared" si="742"/>
        <v>3.5786999999999999E-2</v>
      </c>
      <c r="K67" s="1171">
        <f t="shared" si="742"/>
        <v>3.49246E-2</v>
      </c>
      <c r="L67" s="1171">
        <f t="shared" si="742"/>
        <v>3.49246E-2</v>
      </c>
      <c r="M67" s="1171">
        <f t="shared" si="742"/>
        <v>3.3375200000000001E-2</v>
      </c>
      <c r="N67" s="1171">
        <f t="shared" si="742"/>
        <v>3.2228199999999999E-2</v>
      </c>
      <c r="O67" s="1171">
        <f t="shared" si="742"/>
        <v>3.2228199999999999E-2</v>
      </c>
      <c r="P67" s="1171">
        <f t="shared" si="742"/>
        <v>3.1188E-2</v>
      </c>
      <c r="Q67" s="1171">
        <f t="shared" si="742"/>
        <v>3.04741E-2</v>
      </c>
      <c r="R67" s="1171">
        <f t="shared" si="742"/>
        <v>3.0472800000000001E-2</v>
      </c>
      <c r="S67" s="1171">
        <f t="shared" si="742"/>
        <v>3.0119300000000002E-2</v>
      </c>
      <c r="T67" s="1171">
        <f t="shared" si="742"/>
        <v>2.9696799999999999E-2</v>
      </c>
      <c r="U67" s="1171">
        <f t="shared" si="742"/>
        <v>2.9527399999999999E-2</v>
      </c>
      <c r="V67" s="1171">
        <f t="shared" si="742"/>
        <v>2.9402500000000002E-2</v>
      </c>
      <c r="W67" s="1171">
        <f t="shared" si="742"/>
        <v>2.9312000000000001E-2</v>
      </c>
      <c r="X67" s="1171">
        <f t="shared" si="742"/>
        <v>2.9278200000000001E-2</v>
      </c>
      <c r="Y67" s="1171">
        <f t="shared" si="742"/>
        <v>2.9290299999999998E-2</v>
      </c>
      <c r="Z67" s="1171">
        <f t="shared" si="742"/>
        <v>2.9348900000000001E-2</v>
      </c>
      <c r="AA67" s="1171">
        <f t="shared" si="742"/>
        <v>2.94449E-2</v>
      </c>
      <c r="AB67" s="1171">
        <f t="shared" si="742"/>
        <v>2.9589500000000001E-2</v>
      </c>
      <c r="AC67" s="1171">
        <f t="shared" si="742"/>
        <v>2.9743200000000001E-2</v>
      </c>
      <c r="AD67" s="1171">
        <f t="shared" si="742"/>
        <v>2.98894E-2</v>
      </c>
      <c r="AE67" s="1171">
        <f t="shared" si="742"/>
        <v>3.0044299999999999E-2</v>
      </c>
      <c r="AF67" s="1171">
        <f t="shared" si="742"/>
        <v>3.0201700000000001E-2</v>
      </c>
      <c r="AG67" s="1171">
        <f t="shared" si="742"/>
        <v>3.03527E-2</v>
      </c>
      <c r="AH67" s="1171">
        <f t="shared" si="742"/>
        <v>3.05099E-2</v>
      </c>
      <c r="AI67" s="1171">
        <f t="shared" si="742"/>
        <v>3.0667099999999999E-2</v>
      </c>
      <c r="AJ67" s="1171">
        <f t="shared" si="742"/>
        <v>3.0836100000000002E-2</v>
      </c>
      <c r="AK67" s="1171">
        <f t="shared" si="742"/>
        <v>3.0998299999999999E-2</v>
      </c>
      <c r="AL67" s="1171">
        <f t="shared" si="742"/>
        <v>3.11512E-2</v>
      </c>
      <c r="AM67" s="1171">
        <f t="shared" si="742"/>
        <v>3.1325400000000003E-2</v>
      </c>
      <c r="AN67" s="1171">
        <f t="shared" si="742"/>
        <v>3.1491199999999997E-2</v>
      </c>
      <c r="AO67" s="1171">
        <f t="shared" si="742"/>
        <v>3.1647099999999997E-2</v>
      </c>
      <c r="AP67" s="1171">
        <f t="shared" si="742"/>
        <v>3.1815799999999998E-2</v>
      </c>
      <c r="AQ67" s="1171">
        <f t="shared" si="742"/>
        <v>3.1985100000000002E-2</v>
      </c>
      <c r="AR67" s="1171">
        <f t="shared" si="742"/>
        <v>3.2157999999999999E-2</v>
      </c>
      <c r="AS67" s="1171">
        <f t="shared" si="742"/>
        <v>3.2318699999999999E-2</v>
      </c>
      <c r="AT67" s="1171">
        <f t="shared" si="742"/>
        <v>3.2486099999999997E-2</v>
      </c>
      <c r="AU67" s="1171">
        <f t="shared" si="742"/>
        <v>3.26428E-2</v>
      </c>
      <c r="AV67" s="1171">
        <f t="shared" si="742"/>
        <v>3.2818399999999998E-2</v>
      </c>
      <c r="AW67" s="1171">
        <f t="shared" si="742"/>
        <v>3.2993000000000001E-2</v>
      </c>
      <c r="AX67" s="1171">
        <f t="shared" si="742"/>
        <v>3.3155799999999999E-2</v>
      </c>
      <c r="AY67" s="1171">
        <f t="shared" si="742"/>
        <v>3.3334799999999998E-2</v>
      </c>
      <c r="AZ67" s="1171">
        <f t="shared" si="742"/>
        <v>3.3507500000000003E-2</v>
      </c>
      <c r="BA67" s="1171">
        <f t="shared" si="742"/>
        <v>3.36884E-2</v>
      </c>
      <c r="BB67" s="1171">
        <f t="shared" si="742"/>
        <v>3.38696E-2</v>
      </c>
      <c r="BC67" s="1171">
        <f t="shared" si="742"/>
        <v>3.4042900000000001E-2</v>
      </c>
      <c r="BD67" s="1171">
        <f t="shared" si="742"/>
        <v>3.42381E-2</v>
      </c>
      <c r="BE67" s="1171">
        <f t="shared" si="742"/>
        <v>3.4419600000000002E-2</v>
      </c>
      <c r="BF67" s="1171">
        <f t="shared" si="742"/>
        <v>3.4613100000000001E-2</v>
      </c>
      <c r="BG67" s="1171">
        <f t="shared" si="742"/>
        <v>3.4803399999999998E-2</v>
      </c>
      <c r="BH67" s="1171">
        <f t="shared" si="742"/>
        <v>3.5007299999999998E-2</v>
      </c>
      <c r="BI67" s="1171">
        <f t="shared" si="742"/>
        <v>3.52115E-2</v>
      </c>
      <c r="BJ67" s="1171">
        <f t="shared" si="742"/>
        <v>3.5433399999999997E-2</v>
      </c>
      <c r="BK67" s="1171">
        <f t="shared" si="742"/>
        <v>3.5654100000000001E-2</v>
      </c>
      <c r="BL67" s="1171">
        <f t="shared" si="742"/>
        <v>3.5854299999999999E-2</v>
      </c>
      <c r="BM67" s="1171">
        <f t="shared" si="742"/>
        <v>3.6075200000000002E-2</v>
      </c>
      <c r="BN67" s="1171">
        <f t="shared" si="742"/>
        <v>3.6285199999999997E-2</v>
      </c>
      <c r="BO67" s="1171">
        <f t="shared" si="742"/>
        <v>3.64868E-2</v>
      </c>
      <c r="BP67" s="1171">
        <f t="shared" si="742"/>
        <v>3.6693200000000002E-2</v>
      </c>
      <c r="BQ67" s="1171">
        <f t="shared" si="742"/>
        <v>3.6880499999999997E-2</v>
      </c>
      <c r="BR67" s="1171">
        <f t="shared" si="742"/>
        <v>3.7075799999999999E-2</v>
      </c>
      <c r="BS67" s="1171">
        <f t="shared" ref="BS67:DV67" si="743">IF(BS66&gt;$D$67,$D$67,IF(BS66&lt;$D$66,$D$66,BS66))</f>
        <v>3.7276499999999997E-2</v>
      </c>
      <c r="BT67" s="1171">
        <f t="shared" si="743"/>
        <v>3.7469599999999999E-2</v>
      </c>
      <c r="BU67" s="1171">
        <f t="shared" si="743"/>
        <v>3.7640800000000002E-2</v>
      </c>
      <c r="BV67" s="1171">
        <f t="shared" si="743"/>
        <v>3.7829500000000002E-2</v>
      </c>
      <c r="BW67" s="1171">
        <f t="shared" si="743"/>
        <v>3.8011499999999997E-2</v>
      </c>
      <c r="BX67" s="1171">
        <f t="shared" si="743"/>
        <v>3.8178299999999998E-2</v>
      </c>
      <c r="BY67" s="1171">
        <f t="shared" si="743"/>
        <v>3.8351400000000001E-2</v>
      </c>
      <c r="BZ67" s="1171">
        <f t="shared" si="743"/>
        <v>3.8516799999999997E-2</v>
      </c>
      <c r="CA67" s="1171">
        <f t="shared" si="743"/>
        <v>3.8692200000000003E-2</v>
      </c>
      <c r="CB67" s="1171">
        <f t="shared" si="743"/>
        <v>3.8856099999999998E-2</v>
      </c>
      <c r="CC67" s="1171">
        <f t="shared" si="743"/>
        <v>3.8995700000000001E-2</v>
      </c>
      <c r="CD67" s="1171">
        <f t="shared" si="743"/>
        <v>3.9159800000000002E-2</v>
      </c>
      <c r="CE67" s="1171">
        <f t="shared" si="743"/>
        <v>3.9307799999999997E-2</v>
      </c>
      <c r="CF67" s="1171">
        <f t="shared" si="743"/>
        <v>3.9446299999999997E-2</v>
      </c>
      <c r="CG67" s="1171">
        <f t="shared" si="743"/>
        <v>3.9600099999999999E-2</v>
      </c>
      <c r="CH67" s="1171">
        <f t="shared" si="743"/>
        <v>3.97413E-2</v>
      </c>
      <c r="CI67" s="1171">
        <f t="shared" si="743"/>
        <v>3.9865400000000002E-2</v>
      </c>
      <c r="CJ67" s="1171">
        <f t="shared" si="743"/>
        <v>3.9999800000000002E-2</v>
      </c>
      <c r="CK67" s="1171">
        <f t="shared" si="743"/>
        <v>4.0133099999999998E-2</v>
      </c>
      <c r="CL67" s="1171">
        <f t="shared" si="743"/>
        <v>4.0257300000000003E-2</v>
      </c>
      <c r="CM67" s="1171">
        <f t="shared" si="743"/>
        <v>4.0389799999999997E-2</v>
      </c>
      <c r="CN67" s="1171">
        <f t="shared" si="743"/>
        <v>4.0521700000000001E-2</v>
      </c>
      <c r="CO67" s="1171">
        <f t="shared" si="743"/>
        <v>4.06399E-2</v>
      </c>
      <c r="CP67" s="1171">
        <f t="shared" si="743"/>
        <v>4.0775800000000001E-2</v>
      </c>
      <c r="CQ67" s="1171">
        <f t="shared" si="743"/>
        <v>4.0901600000000003E-2</v>
      </c>
      <c r="CR67" s="1171">
        <f t="shared" si="743"/>
        <v>4.1027599999999997E-2</v>
      </c>
      <c r="CS67" s="1171">
        <f t="shared" si="743"/>
        <v>4.1161499999999997E-2</v>
      </c>
      <c r="CT67" s="1171">
        <f t="shared" si="743"/>
        <v>4.1290199999999999E-2</v>
      </c>
      <c r="CU67" s="1171">
        <f t="shared" si="743"/>
        <v>4.1423700000000001E-2</v>
      </c>
      <c r="CV67" s="1171">
        <f t="shared" si="743"/>
        <v>4.1546300000000001E-2</v>
      </c>
      <c r="CW67" s="1171">
        <f t="shared" si="743"/>
        <v>4.1661799999999999E-2</v>
      </c>
      <c r="CX67" s="1171">
        <f t="shared" si="743"/>
        <v>4.1793200000000003E-2</v>
      </c>
      <c r="CY67" s="1171">
        <f t="shared" si="743"/>
        <v>4.19193E-2</v>
      </c>
      <c r="CZ67" s="1171">
        <f t="shared" si="743"/>
        <v>4.2037199999999997E-2</v>
      </c>
      <c r="DA67" s="1171">
        <f t="shared" si="743"/>
        <v>4.2149300000000001E-2</v>
      </c>
      <c r="DB67" s="1171">
        <f t="shared" si="743"/>
        <v>4.2275600000000003E-2</v>
      </c>
      <c r="DC67" s="1171">
        <f t="shared" si="743"/>
        <v>4.2395700000000001E-2</v>
      </c>
      <c r="DD67" s="1171">
        <f t="shared" si="743"/>
        <v>4.2529299999999999E-2</v>
      </c>
      <c r="DE67" s="1171">
        <f t="shared" si="743"/>
        <v>4.2647299999999999E-2</v>
      </c>
      <c r="DF67" s="1171">
        <f t="shared" si="743"/>
        <v>4.2763000000000002E-2</v>
      </c>
      <c r="DG67" s="1171">
        <f t="shared" si="743"/>
        <v>4.2894599999999998E-2</v>
      </c>
      <c r="DH67" s="1171">
        <f t="shared" si="743"/>
        <v>4.3011000000000001E-2</v>
      </c>
      <c r="DI67" s="1171">
        <f t="shared" si="743"/>
        <v>4.3125299999999998E-2</v>
      </c>
      <c r="DJ67" s="1171">
        <f t="shared" si="743"/>
        <v>4.32465E-2</v>
      </c>
      <c r="DK67" s="1171">
        <f t="shared" si="743"/>
        <v>4.3367099999999999E-2</v>
      </c>
      <c r="DL67" s="1171">
        <f t="shared" si="743"/>
        <v>4.3492400000000001E-2</v>
      </c>
      <c r="DM67" s="1171">
        <f t="shared" si="743"/>
        <v>4.3596900000000001E-2</v>
      </c>
      <c r="DN67" s="1171">
        <f t="shared" si="743"/>
        <v>4.3718199999999999E-2</v>
      </c>
      <c r="DO67" s="1171">
        <f t="shared" si="743"/>
        <v>4.3824599999999998E-2</v>
      </c>
      <c r="DP67" s="1171">
        <f t="shared" si="743"/>
        <v>4.39482E-2</v>
      </c>
      <c r="DQ67" s="1171">
        <f t="shared" si="743"/>
        <v>4.4065100000000003E-2</v>
      </c>
      <c r="DR67" s="1171">
        <f t="shared" si="743"/>
        <v>4.4174699999999997E-2</v>
      </c>
      <c r="DS67" s="1171">
        <f t="shared" si="743"/>
        <v>4.4296000000000002E-2</v>
      </c>
      <c r="DT67" s="1171">
        <f t="shared" si="743"/>
        <v>4.4406300000000003E-2</v>
      </c>
      <c r="DU67" s="1171">
        <f t="shared" si="743"/>
        <v>4.4406300000000003E-2</v>
      </c>
      <c r="DV67" s="1171">
        <f t="shared" si="743"/>
        <v>4.4406300000000003E-2</v>
      </c>
    </row>
    <row r="68" spans="1:126" s="107" customFormat="1" ht="15.75" customHeight="1">
      <c r="A68" s="68"/>
      <c r="B68" s="1180" t="s">
        <v>1454</v>
      </c>
      <c r="C68" s="1172" t="s">
        <v>1454</v>
      </c>
      <c r="D68" s="1175">
        <f>'AIRR Input Tab'!D45</f>
        <v>2.5000000000000001E-2</v>
      </c>
      <c r="E68" s="1149"/>
      <c r="F68" s="1171">
        <f>$D$68</f>
        <v>2.5000000000000001E-2</v>
      </c>
      <c r="G68" s="1171">
        <f t="shared" ref="G68:BR68" si="744">$D$68</f>
        <v>2.5000000000000001E-2</v>
      </c>
      <c r="H68" s="1171">
        <f t="shared" si="744"/>
        <v>2.5000000000000001E-2</v>
      </c>
      <c r="I68" s="1171">
        <f t="shared" si="744"/>
        <v>2.5000000000000001E-2</v>
      </c>
      <c r="J68" s="1171">
        <f t="shared" si="744"/>
        <v>2.5000000000000001E-2</v>
      </c>
      <c r="K68" s="1171">
        <f t="shared" si="744"/>
        <v>2.5000000000000001E-2</v>
      </c>
      <c r="L68" s="1171">
        <f t="shared" si="744"/>
        <v>2.5000000000000001E-2</v>
      </c>
      <c r="M68" s="1171">
        <f t="shared" si="744"/>
        <v>2.5000000000000001E-2</v>
      </c>
      <c r="N68" s="1171">
        <f t="shared" si="744"/>
        <v>2.5000000000000001E-2</v>
      </c>
      <c r="O68" s="1171">
        <f t="shared" si="744"/>
        <v>2.5000000000000001E-2</v>
      </c>
      <c r="P68" s="1171">
        <f t="shared" si="744"/>
        <v>2.5000000000000001E-2</v>
      </c>
      <c r="Q68" s="1171">
        <f t="shared" si="744"/>
        <v>2.5000000000000001E-2</v>
      </c>
      <c r="R68" s="1171">
        <f t="shared" si="744"/>
        <v>2.5000000000000001E-2</v>
      </c>
      <c r="S68" s="1171">
        <f t="shared" si="744"/>
        <v>2.5000000000000001E-2</v>
      </c>
      <c r="T68" s="1171">
        <f t="shared" si="744"/>
        <v>2.5000000000000001E-2</v>
      </c>
      <c r="U68" s="1171">
        <f t="shared" si="744"/>
        <v>2.5000000000000001E-2</v>
      </c>
      <c r="V68" s="1171">
        <f t="shared" si="744"/>
        <v>2.5000000000000001E-2</v>
      </c>
      <c r="W68" s="1171">
        <f t="shared" si="744"/>
        <v>2.5000000000000001E-2</v>
      </c>
      <c r="X68" s="1171">
        <f t="shared" si="744"/>
        <v>2.5000000000000001E-2</v>
      </c>
      <c r="Y68" s="1171">
        <f t="shared" si="744"/>
        <v>2.5000000000000001E-2</v>
      </c>
      <c r="Z68" s="1171">
        <f t="shared" si="744"/>
        <v>2.5000000000000001E-2</v>
      </c>
      <c r="AA68" s="1171">
        <f t="shared" si="744"/>
        <v>2.5000000000000001E-2</v>
      </c>
      <c r="AB68" s="1171">
        <f t="shared" si="744"/>
        <v>2.5000000000000001E-2</v>
      </c>
      <c r="AC68" s="1171">
        <f t="shared" si="744"/>
        <v>2.5000000000000001E-2</v>
      </c>
      <c r="AD68" s="1171">
        <f t="shared" si="744"/>
        <v>2.5000000000000001E-2</v>
      </c>
      <c r="AE68" s="1171">
        <f t="shared" si="744"/>
        <v>2.5000000000000001E-2</v>
      </c>
      <c r="AF68" s="1171">
        <f t="shared" si="744"/>
        <v>2.5000000000000001E-2</v>
      </c>
      <c r="AG68" s="1171">
        <f t="shared" si="744"/>
        <v>2.5000000000000001E-2</v>
      </c>
      <c r="AH68" s="1171">
        <f t="shared" si="744"/>
        <v>2.5000000000000001E-2</v>
      </c>
      <c r="AI68" s="1171">
        <f t="shared" si="744"/>
        <v>2.5000000000000001E-2</v>
      </c>
      <c r="AJ68" s="1171">
        <f t="shared" si="744"/>
        <v>2.5000000000000001E-2</v>
      </c>
      <c r="AK68" s="1171">
        <f t="shared" si="744"/>
        <v>2.5000000000000001E-2</v>
      </c>
      <c r="AL68" s="1171">
        <f t="shared" si="744"/>
        <v>2.5000000000000001E-2</v>
      </c>
      <c r="AM68" s="1171">
        <f t="shared" si="744"/>
        <v>2.5000000000000001E-2</v>
      </c>
      <c r="AN68" s="1171">
        <f t="shared" si="744"/>
        <v>2.5000000000000001E-2</v>
      </c>
      <c r="AO68" s="1171">
        <f t="shared" si="744"/>
        <v>2.5000000000000001E-2</v>
      </c>
      <c r="AP68" s="1171">
        <f t="shared" si="744"/>
        <v>2.5000000000000001E-2</v>
      </c>
      <c r="AQ68" s="1171">
        <f t="shared" si="744"/>
        <v>2.5000000000000001E-2</v>
      </c>
      <c r="AR68" s="1171">
        <f t="shared" si="744"/>
        <v>2.5000000000000001E-2</v>
      </c>
      <c r="AS68" s="1171">
        <f t="shared" si="744"/>
        <v>2.5000000000000001E-2</v>
      </c>
      <c r="AT68" s="1171">
        <f t="shared" si="744"/>
        <v>2.5000000000000001E-2</v>
      </c>
      <c r="AU68" s="1171">
        <f t="shared" si="744"/>
        <v>2.5000000000000001E-2</v>
      </c>
      <c r="AV68" s="1171">
        <f t="shared" si="744"/>
        <v>2.5000000000000001E-2</v>
      </c>
      <c r="AW68" s="1171">
        <f t="shared" si="744"/>
        <v>2.5000000000000001E-2</v>
      </c>
      <c r="AX68" s="1171">
        <f t="shared" si="744"/>
        <v>2.5000000000000001E-2</v>
      </c>
      <c r="AY68" s="1171">
        <f t="shared" si="744"/>
        <v>2.5000000000000001E-2</v>
      </c>
      <c r="AZ68" s="1171">
        <f t="shared" si="744"/>
        <v>2.5000000000000001E-2</v>
      </c>
      <c r="BA68" s="1171">
        <f t="shared" si="744"/>
        <v>2.5000000000000001E-2</v>
      </c>
      <c r="BB68" s="1171">
        <f t="shared" si="744"/>
        <v>2.5000000000000001E-2</v>
      </c>
      <c r="BC68" s="1171">
        <f t="shared" si="744"/>
        <v>2.5000000000000001E-2</v>
      </c>
      <c r="BD68" s="1171">
        <f t="shared" si="744"/>
        <v>2.5000000000000001E-2</v>
      </c>
      <c r="BE68" s="1171">
        <f t="shared" si="744"/>
        <v>2.5000000000000001E-2</v>
      </c>
      <c r="BF68" s="1171">
        <f t="shared" si="744"/>
        <v>2.5000000000000001E-2</v>
      </c>
      <c r="BG68" s="1171">
        <f t="shared" si="744"/>
        <v>2.5000000000000001E-2</v>
      </c>
      <c r="BH68" s="1171">
        <f t="shared" si="744"/>
        <v>2.5000000000000001E-2</v>
      </c>
      <c r="BI68" s="1171">
        <f t="shared" si="744"/>
        <v>2.5000000000000001E-2</v>
      </c>
      <c r="BJ68" s="1171">
        <f t="shared" si="744"/>
        <v>2.5000000000000001E-2</v>
      </c>
      <c r="BK68" s="1171">
        <f t="shared" si="744"/>
        <v>2.5000000000000001E-2</v>
      </c>
      <c r="BL68" s="1171">
        <f t="shared" si="744"/>
        <v>2.5000000000000001E-2</v>
      </c>
      <c r="BM68" s="1171">
        <f t="shared" si="744"/>
        <v>2.5000000000000001E-2</v>
      </c>
      <c r="BN68" s="1171">
        <f t="shared" si="744"/>
        <v>2.5000000000000001E-2</v>
      </c>
      <c r="BO68" s="1171">
        <f t="shared" si="744"/>
        <v>2.5000000000000001E-2</v>
      </c>
      <c r="BP68" s="1171">
        <f t="shared" si="744"/>
        <v>2.5000000000000001E-2</v>
      </c>
      <c r="BQ68" s="1171">
        <f t="shared" si="744"/>
        <v>2.5000000000000001E-2</v>
      </c>
      <c r="BR68" s="1171">
        <f t="shared" si="744"/>
        <v>2.5000000000000001E-2</v>
      </c>
      <c r="BS68" s="1171">
        <f t="shared" ref="BS68:DV68" si="745">$D$68</f>
        <v>2.5000000000000001E-2</v>
      </c>
      <c r="BT68" s="1171">
        <f t="shared" si="745"/>
        <v>2.5000000000000001E-2</v>
      </c>
      <c r="BU68" s="1171">
        <f t="shared" si="745"/>
        <v>2.5000000000000001E-2</v>
      </c>
      <c r="BV68" s="1171">
        <f t="shared" si="745"/>
        <v>2.5000000000000001E-2</v>
      </c>
      <c r="BW68" s="1171">
        <f t="shared" si="745"/>
        <v>2.5000000000000001E-2</v>
      </c>
      <c r="BX68" s="1171">
        <f t="shared" si="745"/>
        <v>2.5000000000000001E-2</v>
      </c>
      <c r="BY68" s="1171">
        <f t="shared" si="745"/>
        <v>2.5000000000000001E-2</v>
      </c>
      <c r="BZ68" s="1171">
        <f t="shared" si="745"/>
        <v>2.5000000000000001E-2</v>
      </c>
      <c r="CA68" s="1171">
        <f t="shared" si="745"/>
        <v>2.5000000000000001E-2</v>
      </c>
      <c r="CB68" s="1171">
        <f t="shared" si="745"/>
        <v>2.5000000000000001E-2</v>
      </c>
      <c r="CC68" s="1171">
        <f t="shared" si="745"/>
        <v>2.5000000000000001E-2</v>
      </c>
      <c r="CD68" s="1171">
        <f t="shared" si="745"/>
        <v>2.5000000000000001E-2</v>
      </c>
      <c r="CE68" s="1171">
        <f t="shared" si="745"/>
        <v>2.5000000000000001E-2</v>
      </c>
      <c r="CF68" s="1171">
        <f t="shared" si="745"/>
        <v>2.5000000000000001E-2</v>
      </c>
      <c r="CG68" s="1171">
        <f t="shared" si="745"/>
        <v>2.5000000000000001E-2</v>
      </c>
      <c r="CH68" s="1171">
        <f t="shared" si="745"/>
        <v>2.5000000000000001E-2</v>
      </c>
      <c r="CI68" s="1171">
        <f t="shared" si="745"/>
        <v>2.5000000000000001E-2</v>
      </c>
      <c r="CJ68" s="1171">
        <f t="shared" si="745"/>
        <v>2.5000000000000001E-2</v>
      </c>
      <c r="CK68" s="1171">
        <f t="shared" si="745"/>
        <v>2.5000000000000001E-2</v>
      </c>
      <c r="CL68" s="1171">
        <f t="shared" si="745"/>
        <v>2.5000000000000001E-2</v>
      </c>
      <c r="CM68" s="1171">
        <f t="shared" si="745"/>
        <v>2.5000000000000001E-2</v>
      </c>
      <c r="CN68" s="1171">
        <f t="shared" si="745"/>
        <v>2.5000000000000001E-2</v>
      </c>
      <c r="CO68" s="1171">
        <f t="shared" si="745"/>
        <v>2.5000000000000001E-2</v>
      </c>
      <c r="CP68" s="1171">
        <f t="shared" si="745"/>
        <v>2.5000000000000001E-2</v>
      </c>
      <c r="CQ68" s="1171">
        <f t="shared" si="745"/>
        <v>2.5000000000000001E-2</v>
      </c>
      <c r="CR68" s="1171">
        <f t="shared" si="745"/>
        <v>2.5000000000000001E-2</v>
      </c>
      <c r="CS68" s="1171">
        <f t="shared" si="745"/>
        <v>2.5000000000000001E-2</v>
      </c>
      <c r="CT68" s="1171">
        <f t="shared" si="745"/>
        <v>2.5000000000000001E-2</v>
      </c>
      <c r="CU68" s="1171">
        <f t="shared" si="745"/>
        <v>2.5000000000000001E-2</v>
      </c>
      <c r="CV68" s="1171">
        <f t="shared" si="745"/>
        <v>2.5000000000000001E-2</v>
      </c>
      <c r="CW68" s="1171">
        <f t="shared" si="745"/>
        <v>2.5000000000000001E-2</v>
      </c>
      <c r="CX68" s="1171">
        <f t="shared" si="745"/>
        <v>2.5000000000000001E-2</v>
      </c>
      <c r="CY68" s="1171">
        <f t="shared" si="745"/>
        <v>2.5000000000000001E-2</v>
      </c>
      <c r="CZ68" s="1171">
        <f t="shared" si="745"/>
        <v>2.5000000000000001E-2</v>
      </c>
      <c r="DA68" s="1171">
        <f t="shared" si="745"/>
        <v>2.5000000000000001E-2</v>
      </c>
      <c r="DB68" s="1171">
        <f t="shared" si="745"/>
        <v>2.5000000000000001E-2</v>
      </c>
      <c r="DC68" s="1171">
        <f t="shared" si="745"/>
        <v>2.5000000000000001E-2</v>
      </c>
      <c r="DD68" s="1171">
        <f t="shared" si="745"/>
        <v>2.5000000000000001E-2</v>
      </c>
      <c r="DE68" s="1171">
        <f t="shared" si="745"/>
        <v>2.5000000000000001E-2</v>
      </c>
      <c r="DF68" s="1171">
        <f t="shared" si="745"/>
        <v>2.5000000000000001E-2</v>
      </c>
      <c r="DG68" s="1171">
        <f t="shared" si="745"/>
        <v>2.5000000000000001E-2</v>
      </c>
      <c r="DH68" s="1171">
        <f t="shared" si="745"/>
        <v>2.5000000000000001E-2</v>
      </c>
      <c r="DI68" s="1171">
        <f t="shared" si="745"/>
        <v>2.5000000000000001E-2</v>
      </c>
      <c r="DJ68" s="1171">
        <f t="shared" si="745"/>
        <v>2.5000000000000001E-2</v>
      </c>
      <c r="DK68" s="1171">
        <f t="shared" si="745"/>
        <v>2.5000000000000001E-2</v>
      </c>
      <c r="DL68" s="1171">
        <f t="shared" si="745"/>
        <v>2.5000000000000001E-2</v>
      </c>
      <c r="DM68" s="1171">
        <f t="shared" si="745"/>
        <v>2.5000000000000001E-2</v>
      </c>
      <c r="DN68" s="1171">
        <f t="shared" si="745"/>
        <v>2.5000000000000001E-2</v>
      </c>
      <c r="DO68" s="1171">
        <f t="shared" si="745"/>
        <v>2.5000000000000001E-2</v>
      </c>
      <c r="DP68" s="1171">
        <f t="shared" si="745"/>
        <v>2.5000000000000001E-2</v>
      </c>
      <c r="DQ68" s="1171">
        <f t="shared" si="745"/>
        <v>2.5000000000000001E-2</v>
      </c>
      <c r="DR68" s="1171">
        <f t="shared" si="745"/>
        <v>2.5000000000000001E-2</v>
      </c>
      <c r="DS68" s="1171">
        <f t="shared" si="745"/>
        <v>2.5000000000000001E-2</v>
      </c>
      <c r="DT68" s="1171">
        <f t="shared" si="745"/>
        <v>2.5000000000000001E-2</v>
      </c>
      <c r="DU68" s="1171">
        <f t="shared" si="745"/>
        <v>2.5000000000000001E-2</v>
      </c>
      <c r="DV68" s="1171">
        <f t="shared" si="745"/>
        <v>2.5000000000000001E-2</v>
      </c>
    </row>
    <row r="69" spans="1:126" ht="15.75" customHeight="1" thickBot="1">
      <c r="A69" s="59"/>
      <c r="B69" s="65" t="s">
        <v>1460</v>
      </c>
      <c r="C69" s="1150"/>
      <c r="D69" s="63"/>
      <c r="E69" s="63">
        <f>SUM(E53:E68)</f>
        <v>0</v>
      </c>
      <c r="F69" s="1178">
        <f>(F67+F68)/12</f>
        <v>5.430633333333333E-3</v>
      </c>
      <c r="G69" s="1178">
        <f t="shared" ref="G69:BR69" si="746">(G67+G68)/12</f>
        <v>5.3261083333333336E-3</v>
      </c>
      <c r="H69" s="1178">
        <f t="shared" si="746"/>
        <v>5.241933333333333E-3</v>
      </c>
      <c r="I69" s="1178">
        <f t="shared" si="746"/>
        <v>5.1417833333333336E-3</v>
      </c>
      <c r="J69" s="1178">
        <f t="shared" si="746"/>
        <v>5.0655833333333334E-3</v>
      </c>
      <c r="K69" s="1178">
        <f t="shared" si="746"/>
        <v>4.9937166666666668E-3</v>
      </c>
      <c r="L69" s="1178">
        <f t="shared" si="746"/>
        <v>4.9937166666666668E-3</v>
      </c>
      <c r="M69" s="1178">
        <f t="shared" si="746"/>
        <v>4.8646000000000002E-3</v>
      </c>
      <c r="N69" s="1178">
        <f t="shared" si="746"/>
        <v>4.7690166666666664E-3</v>
      </c>
      <c r="O69" s="1178">
        <f t="shared" si="746"/>
        <v>4.7690166666666664E-3</v>
      </c>
      <c r="P69" s="1178">
        <f t="shared" si="746"/>
        <v>4.6823333333333335E-3</v>
      </c>
      <c r="Q69" s="1178">
        <f t="shared" si="746"/>
        <v>4.6228416666666662E-3</v>
      </c>
      <c r="R69" s="1178">
        <f t="shared" si="746"/>
        <v>4.6227333333333336E-3</v>
      </c>
      <c r="S69" s="1178">
        <f t="shared" si="746"/>
        <v>4.593275E-3</v>
      </c>
      <c r="T69" s="1178">
        <f t="shared" si="746"/>
        <v>4.5580666666666667E-3</v>
      </c>
      <c r="U69" s="1178">
        <f t="shared" si="746"/>
        <v>4.5439500000000006E-3</v>
      </c>
      <c r="V69" s="1178">
        <f t="shared" si="746"/>
        <v>4.5335416666666675E-3</v>
      </c>
      <c r="W69" s="1178">
        <f t="shared" si="746"/>
        <v>4.5259999999999996E-3</v>
      </c>
      <c r="X69" s="1178">
        <f t="shared" si="746"/>
        <v>4.5231833333333332E-3</v>
      </c>
      <c r="Y69" s="1178">
        <f t="shared" si="746"/>
        <v>4.5241916666666666E-3</v>
      </c>
      <c r="Z69" s="1178">
        <f t="shared" si="746"/>
        <v>4.5290750000000005E-3</v>
      </c>
      <c r="AA69" s="1178">
        <f t="shared" si="746"/>
        <v>4.5370750000000007E-3</v>
      </c>
      <c r="AB69" s="1178">
        <f t="shared" si="746"/>
        <v>4.5491250000000002E-3</v>
      </c>
      <c r="AC69" s="1178">
        <f t="shared" si="746"/>
        <v>4.5619333333333338E-3</v>
      </c>
      <c r="AD69" s="1178">
        <f t="shared" si="746"/>
        <v>4.5741166666666668E-3</v>
      </c>
      <c r="AE69" s="1178">
        <f t="shared" si="746"/>
        <v>4.5870250000000007E-3</v>
      </c>
      <c r="AF69" s="1178">
        <f t="shared" si="746"/>
        <v>4.6001416666666675E-3</v>
      </c>
      <c r="AG69" s="1178">
        <f t="shared" si="746"/>
        <v>4.6127250000000007E-3</v>
      </c>
      <c r="AH69" s="1178">
        <f t="shared" si="746"/>
        <v>4.6258250000000001E-3</v>
      </c>
      <c r="AI69" s="1178">
        <f t="shared" si="746"/>
        <v>4.6389249999999995E-3</v>
      </c>
      <c r="AJ69" s="1178">
        <f t="shared" si="746"/>
        <v>4.6530083333333333E-3</v>
      </c>
      <c r="AK69" s="1178">
        <f t="shared" si="746"/>
        <v>4.6665250000000004E-3</v>
      </c>
      <c r="AL69" s="1178">
        <f t="shared" si="746"/>
        <v>4.6792666666666668E-3</v>
      </c>
      <c r="AM69" s="1178">
        <f t="shared" si="746"/>
        <v>4.693783333333334E-3</v>
      </c>
      <c r="AN69" s="1178">
        <f t="shared" si="746"/>
        <v>4.7076000000000002E-3</v>
      </c>
      <c r="AO69" s="1178">
        <f t="shared" si="746"/>
        <v>4.7205916666666669E-3</v>
      </c>
      <c r="AP69" s="1178">
        <f t="shared" si="746"/>
        <v>4.73465E-3</v>
      </c>
      <c r="AQ69" s="1178">
        <f t="shared" si="746"/>
        <v>4.7487583333333337E-3</v>
      </c>
      <c r="AR69" s="1178">
        <f t="shared" si="746"/>
        <v>4.7631666666666664E-3</v>
      </c>
      <c r="AS69" s="1178">
        <f t="shared" si="746"/>
        <v>4.7765583333333334E-3</v>
      </c>
      <c r="AT69" s="1178">
        <f t="shared" si="746"/>
        <v>4.7905083333333329E-3</v>
      </c>
      <c r="AU69" s="1178">
        <f t="shared" si="746"/>
        <v>4.8035666666666667E-3</v>
      </c>
      <c r="AV69" s="1178">
        <f t="shared" si="746"/>
        <v>4.8181999999999999E-3</v>
      </c>
      <c r="AW69" s="1178">
        <f t="shared" si="746"/>
        <v>4.8327500000000002E-3</v>
      </c>
      <c r="AX69" s="1178">
        <f t="shared" si="746"/>
        <v>4.846316666666667E-3</v>
      </c>
      <c r="AY69" s="1178">
        <f t="shared" si="746"/>
        <v>4.8612333333333336E-3</v>
      </c>
      <c r="AZ69" s="1178">
        <f t="shared" si="746"/>
        <v>4.8756250000000006E-3</v>
      </c>
      <c r="BA69" s="1178">
        <f t="shared" si="746"/>
        <v>4.8907000000000004E-3</v>
      </c>
      <c r="BB69" s="1178">
        <f t="shared" si="746"/>
        <v>4.9058000000000001E-3</v>
      </c>
      <c r="BC69" s="1178">
        <f t="shared" si="746"/>
        <v>4.9202416666666669E-3</v>
      </c>
      <c r="BD69" s="1178">
        <f t="shared" si="746"/>
        <v>4.9365083333333332E-3</v>
      </c>
      <c r="BE69" s="1178">
        <f t="shared" si="746"/>
        <v>4.9516333333333336E-3</v>
      </c>
      <c r="BF69" s="1178">
        <f t="shared" si="746"/>
        <v>4.9677583333333332E-3</v>
      </c>
      <c r="BG69" s="1178">
        <f t="shared" si="746"/>
        <v>4.9836166666666669E-3</v>
      </c>
      <c r="BH69" s="1178">
        <f t="shared" si="746"/>
        <v>5.0006083333333333E-3</v>
      </c>
      <c r="BI69" s="1178">
        <f t="shared" si="746"/>
        <v>5.0176250000000004E-3</v>
      </c>
      <c r="BJ69" s="1178">
        <f t="shared" si="746"/>
        <v>5.0361166666666665E-3</v>
      </c>
      <c r="BK69" s="1178">
        <f t="shared" si="746"/>
        <v>5.0545083333333332E-3</v>
      </c>
      <c r="BL69" s="1178">
        <f t="shared" si="746"/>
        <v>5.0711916666666664E-3</v>
      </c>
      <c r="BM69" s="1178">
        <f t="shared" si="746"/>
        <v>5.0896000000000005E-3</v>
      </c>
      <c r="BN69" s="1178">
        <f t="shared" si="746"/>
        <v>5.1070999999999998E-3</v>
      </c>
      <c r="BO69" s="1178">
        <f t="shared" si="746"/>
        <v>5.1238999999999998E-3</v>
      </c>
      <c r="BP69" s="1178">
        <f t="shared" si="746"/>
        <v>5.1411E-3</v>
      </c>
      <c r="BQ69" s="1178">
        <f t="shared" si="746"/>
        <v>5.1567083333333335E-3</v>
      </c>
      <c r="BR69" s="1178">
        <f t="shared" si="746"/>
        <v>5.1729833333333331E-3</v>
      </c>
      <c r="BS69" s="1178">
        <f t="shared" ref="BS69:DV69" si="747">(BS67+BS68)/12</f>
        <v>5.1897083333333335E-3</v>
      </c>
      <c r="BT69" s="1178">
        <f t="shared" si="747"/>
        <v>5.2058E-3</v>
      </c>
      <c r="BU69" s="1178">
        <f t="shared" si="747"/>
        <v>5.2200666666666661E-3</v>
      </c>
      <c r="BV69" s="1178">
        <f t="shared" si="747"/>
        <v>5.2357916666666672E-3</v>
      </c>
      <c r="BW69" s="1178">
        <f t="shared" si="747"/>
        <v>5.2509583333333332E-3</v>
      </c>
      <c r="BX69" s="1178">
        <f t="shared" si="747"/>
        <v>5.264858333333333E-3</v>
      </c>
      <c r="BY69" s="1178">
        <f t="shared" si="747"/>
        <v>5.2792833333333332E-3</v>
      </c>
      <c r="BZ69" s="1178">
        <f t="shared" si="747"/>
        <v>5.2930666666666662E-3</v>
      </c>
      <c r="CA69" s="1178">
        <f t="shared" si="747"/>
        <v>5.3076833333333337E-3</v>
      </c>
      <c r="CB69" s="1178">
        <f t="shared" si="747"/>
        <v>5.3213416666666666E-3</v>
      </c>
      <c r="CC69" s="1178">
        <f t="shared" si="747"/>
        <v>5.3329750000000002E-3</v>
      </c>
      <c r="CD69" s="1178">
        <f t="shared" si="747"/>
        <v>5.3466500000000005E-3</v>
      </c>
      <c r="CE69" s="1178">
        <f t="shared" si="747"/>
        <v>5.3589833333333335E-3</v>
      </c>
      <c r="CF69" s="1178">
        <f t="shared" si="747"/>
        <v>5.3705250000000001E-3</v>
      </c>
      <c r="CG69" s="1178">
        <f t="shared" si="747"/>
        <v>5.3833416666666661E-3</v>
      </c>
      <c r="CH69" s="1178">
        <f t="shared" si="747"/>
        <v>5.3951083333333332E-3</v>
      </c>
      <c r="CI69" s="1178">
        <f t="shared" si="747"/>
        <v>5.40545E-3</v>
      </c>
      <c r="CJ69" s="1178">
        <f t="shared" si="747"/>
        <v>5.4166499999999994E-3</v>
      </c>
      <c r="CK69" s="1178">
        <f t="shared" si="747"/>
        <v>5.4277583333333336E-3</v>
      </c>
      <c r="CL69" s="1178">
        <f t="shared" si="747"/>
        <v>5.4381083333333337E-3</v>
      </c>
      <c r="CM69" s="1178">
        <f t="shared" si="747"/>
        <v>5.4491499999999998E-3</v>
      </c>
      <c r="CN69" s="1178">
        <f t="shared" si="747"/>
        <v>5.4601416666666671E-3</v>
      </c>
      <c r="CO69" s="1178">
        <f t="shared" si="747"/>
        <v>5.4699916666666668E-3</v>
      </c>
      <c r="CP69" s="1178">
        <f t="shared" si="747"/>
        <v>5.4813166666666663E-3</v>
      </c>
      <c r="CQ69" s="1178">
        <f t="shared" si="747"/>
        <v>5.4918000000000007E-3</v>
      </c>
      <c r="CR69" s="1178">
        <f t="shared" si="747"/>
        <v>5.502299999999999E-3</v>
      </c>
      <c r="CS69" s="1178">
        <f t="shared" si="747"/>
        <v>5.5134583333333329E-3</v>
      </c>
      <c r="CT69" s="1178">
        <f t="shared" si="747"/>
        <v>5.5241833333333325E-3</v>
      </c>
      <c r="CU69" s="1178">
        <f t="shared" si="747"/>
        <v>5.5353083333333332E-3</v>
      </c>
      <c r="CV69" s="1178">
        <f t="shared" si="747"/>
        <v>5.5455249999999999E-3</v>
      </c>
      <c r="CW69" s="1178">
        <f t="shared" si="747"/>
        <v>5.5551499999999992E-3</v>
      </c>
      <c r="CX69" s="1178">
        <f t="shared" si="747"/>
        <v>5.5661E-3</v>
      </c>
      <c r="CY69" s="1178">
        <f t="shared" si="747"/>
        <v>5.5766083333333334E-3</v>
      </c>
      <c r="CZ69" s="1178">
        <f t="shared" si="747"/>
        <v>5.5864333333333323E-3</v>
      </c>
      <c r="DA69" s="1178">
        <f t="shared" si="747"/>
        <v>5.5957749999999999E-3</v>
      </c>
      <c r="DB69" s="1178">
        <f t="shared" si="747"/>
        <v>5.6063000000000007E-3</v>
      </c>
      <c r="DC69" s="1178">
        <f t="shared" si="747"/>
        <v>5.6163083333333336E-3</v>
      </c>
      <c r="DD69" s="1178">
        <f t="shared" si="747"/>
        <v>5.6274416666666667E-3</v>
      </c>
      <c r="DE69" s="1178">
        <f t="shared" si="747"/>
        <v>5.6372749999999998E-3</v>
      </c>
      <c r="DF69" s="1178">
        <f t="shared" si="747"/>
        <v>5.6469166666666673E-3</v>
      </c>
      <c r="DG69" s="1178">
        <f t="shared" si="747"/>
        <v>5.657883333333333E-3</v>
      </c>
      <c r="DH69" s="1178">
        <f t="shared" si="747"/>
        <v>5.6675833333333335E-3</v>
      </c>
      <c r="DI69" s="1178">
        <f t="shared" si="747"/>
        <v>5.6771083333333333E-3</v>
      </c>
      <c r="DJ69" s="1178">
        <f t="shared" si="747"/>
        <v>5.6872083333333332E-3</v>
      </c>
      <c r="DK69" s="1178">
        <f t="shared" si="747"/>
        <v>5.6972583333333333E-3</v>
      </c>
      <c r="DL69" s="1178">
        <f t="shared" si="747"/>
        <v>5.7077000000000004E-3</v>
      </c>
      <c r="DM69" s="1178">
        <f t="shared" si="747"/>
        <v>5.7164083333333332E-3</v>
      </c>
      <c r="DN69" s="1178">
        <f t="shared" si="747"/>
        <v>5.7265166666666673E-3</v>
      </c>
      <c r="DO69" s="1178">
        <f t="shared" si="747"/>
        <v>5.7353833333333333E-3</v>
      </c>
      <c r="DP69" s="1178">
        <f t="shared" si="747"/>
        <v>5.7456833333333337E-3</v>
      </c>
      <c r="DQ69" s="1178">
        <f t="shared" si="747"/>
        <v>5.7554250000000006E-3</v>
      </c>
      <c r="DR69" s="1178">
        <f t="shared" si="747"/>
        <v>5.7645583333333335E-3</v>
      </c>
      <c r="DS69" s="1178">
        <f t="shared" si="747"/>
        <v>5.7746666666666667E-3</v>
      </c>
      <c r="DT69" s="1178">
        <f t="shared" si="747"/>
        <v>5.7838583333333334E-3</v>
      </c>
      <c r="DU69" s="1178">
        <f t="shared" si="747"/>
        <v>5.7838583333333334E-3</v>
      </c>
      <c r="DV69" s="1178">
        <f t="shared" si="747"/>
        <v>5.7838583333333334E-3</v>
      </c>
    </row>
    <row r="70" spans="1:126" ht="15.75" customHeight="1" thickTop="1">
      <c r="A70" s="49"/>
      <c r="B70" s="49"/>
      <c r="C70" s="49"/>
      <c r="D70" s="49"/>
      <c r="E70" s="49"/>
      <c r="F70" s="49"/>
      <c r="G70" s="49"/>
      <c r="H70" s="49"/>
      <c r="I70" s="49"/>
      <c r="J70" s="49"/>
      <c r="K70" s="49"/>
      <c r="L70" s="49"/>
      <c r="M70" s="49"/>
      <c r="N70" s="49"/>
      <c r="O70" s="49"/>
      <c r="P70" s="49"/>
      <c r="Q70" s="49"/>
      <c r="R70" s="49"/>
      <c r="S70" s="49"/>
      <c r="T70" s="49"/>
      <c r="U70" s="49"/>
      <c r="V70" s="49"/>
      <c r="W70" s="49"/>
      <c r="X70" s="49"/>
      <c r="Y70" s="49"/>
      <c r="Z70" s="49"/>
      <c r="AA70" s="49"/>
      <c r="AB70" s="49"/>
      <c r="AC70" s="49"/>
      <c r="AD70" s="49"/>
      <c r="AE70" s="49"/>
      <c r="AF70" s="49"/>
      <c r="AG70" s="49"/>
      <c r="AH70" s="49"/>
      <c r="AI70" s="49"/>
      <c r="AJ70" s="49"/>
      <c r="AK70" s="49"/>
      <c r="AL70" s="49"/>
      <c r="AM70" s="49"/>
      <c r="AN70" s="49"/>
      <c r="AO70" s="49"/>
      <c r="AP70" s="49"/>
      <c r="AQ70" s="49"/>
      <c r="AR70" s="49"/>
      <c r="AS70" s="49"/>
      <c r="AT70" s="49"/>
      <c r="AU70" s="49"/>
      <c r="AV70" s="49"/>
      <c r="AW70" s="49"/>
      <c r="AX70" s="49"/>
      <c r="AY70" s="49"/>
      <c r="AZ70" s="49"/>
      <c r="BA70" s="49"/>
      <c r="BB70" s="49"/>
      <c r="BC70" s="49"/>
      <c r="BD70" s="49"/>
      <c r="BE70" s="49"/>
      <c r="BF70" s="49"/>
      <c r="BG70" s="49"/>
      <c r="BH70" s="49"/>
      <c r="BI70" s="49"/>
      <c r="BJ70" s="49"/>
      <c r="BK70" s="49"/>
      <c r="BL70" s="49"/>
      <c r="BM70" s="49"/>
      <c r="BN70" s="49"/>
      <c r="BO70" s="49"/>
      <c r="BP70" s="49"/>
      <c r="BQ70" s="49"/>
      <c r="BR70" s="49"/>
      <c r="BS70" s="49"/>
      <c r="BT70" s="49"/>
      <c r="BU70" s="49"/>
      <c r="BV70" s="49"/>
      <c r="BW70" s="49"/>
      <c r="BX70" s="49"/>
      <c r="BY70" s="49"/>
      <c r="BZ70" s="49"/>
      <c r="CA70" s="49"/>
      <c r="CB70" s="49"/>
      <c r="CC70" s="49"/>
      <c r="CD70" s="49"/>
      <c r="CE70" s="49"/>
      <c r="CF70" s="49"/>
      <c r="CG70" s="49"/>
      <c r="CH70" s="49"/>
      <c r="CI70" s="49"/>
      <c r="CJ70" s="49"/>
      <c r="CK70" s="49"/>
      <c r="CL70" s="49"/>
      <c r="CM70" s="49"/>
      <c r="CN70" s="49"/>
      <c r="CO70" s="49"/>
      <c r="CP70" s="49"/>
      <c r="CQ70" s="49"/>
      <c r="CR70" s="49"/>
      <c r="CS70" s="49"/>
      <c r="CT70" s="49"/>
      <c r="CU70" s="49"/>
      <c r="CV70" s="49"/>
      <c r="CW70" s="49"/>
      <c r="CX70" s="49"/>
      <c r="CY70" s="49"/>
      <c r="CZ70" s="49"/>
      <c r="DA70" s="49"/>
      <c r="DB70" s="49"/>
      <c r="DC70" s="49"/>
      <c r="DD70" s="49"/>
      <c r="DE70" s="49"/>
      <c r="DF70" s="49"/>
      <c r="DG70" s="49"/>
      <c r="DH70" s="49"/>
      <c r="DI70" s="49"/>
      <c r="DJ70" s="49"/>
      <c r="DK70" s="49"/>
      <c r="DL70" s="49"/>
      <c r="DM70" s="49"/>
      <c r="DN70" s="49"/>
      <c r="DO70" s="49"/>
      <c r="DP70" s="49"/>
      <c r="DQ70" s="49"/>
      <c r="DR70" s="49"/>
      <c r="DS70" s="49"/>
      <c r="DT70" s="49"/>
      <c r="DU70" s="49"/>
      <c r="DV70" s="49"/>
    </row>
    <row r="71" spans="1:126" ht="15.75" customHeight="1">
      <c r="A71" s="49"/>
      <c r="B71" s="123" t="s">
        <v>502</v>
      </c>
      <c r="C71" s="531"/>
      <c r="D71" s="531"/>
      <c r="E71" s="531"/>
      <c r="F71" s="124"/>
      <c r="G71" s="124"/>
      <c r="H71" s="124"/>
      <c r="I71" s="124"/>
      <c r="J71" s="124"/>
      <c r="K71" s="124"/>
      <c r="L71" s="124"/>
      <c r="M71" s="124"/>
      <c r="N71" s="124"/>
      <c r="O71" s="124"/>
      <c r="P71" s="124"/>
      <c r="Q71" s="124"/>
      <c r="R71" s="124"/>
      <c r="S71" s="124"/>
      <c r="T71" s="124"/>
      <c r="U71" s="124"/>
      <c r="V71" s="124"/>
      <c r="W71" s="124"/>
      <c r="X71" s="124"/>
      <c r="Y71" s="124"/>
      <c r="Z71" s="124"/>
      <c r="AA71" s="124"/>
      <c r="AB71" s="124"/>
      <c r="AC71" s="124"/>
      <c r="AD71" s="124"/>
      <c r="AE71" s="124"/>
      <c r="AF71" s="124"/>
      <c r="AG71" s="124"/>
      <c r="AH71" s="124"/>
      <c r="AI71" s="124"/>
      <c r="AJ71" s="124"/>
      <c r="AK71" s="124"/>
      <c r="AL71" s="124"/>
      <c r="AM71" s="124"/>
      <c r="AN71" s="124"/>
      <c r="AO71" s="124"/>
      <c r="AP71" s="124"/>
      <c r="AQ71" s="124"/>
      <c r="AR71" s="124"/>
      <c r="AS71" s="124"/>
      <c r="AT71" s="124"/>
      <c r="AU71" s="124"/>
      <c r="AV71" s="124"/>
      <c r="AW71" s="124"/>
      <c r="AX71" s="124"/>
      <c r="AY71" s="124"/>
      <c r="AZ71" s="124"/>
      <c r="BA71" s="124"/>
      <c r="BB71" s="124"/>
      <c r="BC71" s="124"/>
      <c r="BD71" s="124"/>
      <c r="BE71" s="124"/>
      <c r="BF71" s="124"/>
      <c r="BG71" s="124"/>
      <c r="BH71" s="124"/>
      <c r="BI71" s="124"/>
      <c r="BJ71" s="124"/>
      <c r="BK71" s="124"/>
      <c r="BL71" s="124"/>
      <c r="BM71" s="124"/>
      <c r="BN71" s="124"/>
      <c r="BO71" s="124"/>
      <c r="BP71" s="124"/>
      <c r="BQ71" s="124"/>
      <c r="BR71" s="124"/>
      <c r="BS71" s="124"/>
      <c r="BT71" s="124"/>
      <c r="BU71" s="124"/>
      <c r="BV71" s="124"/>
      <c r="BW71" s="124"/>
      <c r="BX71" s="124"/>
      <c r="BY71" s="124"/>
      <c r="BZ71" s="124"/>
      <c r="CA71" s="124"/>
      <c r="CB71" s="124"/>
      <c r="CC71" s="124"/>
      <c r="CD71" s="124"/>
      <c r="CE71" s="124"/>
      <c r="CF71" s="124"/>
      <c r="CG71" s="124"/>
      <c r="CH71" s="124"/>
      <c r="CI71" s="124"/>
      <c r="CJ71" s="124"/>
      <c r="CK71" s="124"/>
      <c r="CL71" s="124"/>
      <c r="CM71" s="124"/>
      <c r="CN71" s="124"/>
      <c r="CO71" s="124"/>
      <c r="CP71" s="124"/>
      <c r="CQ71" s="124"/>
      <c r="CR71" s="124"/>
      <c r="CS71" s="124"/>
      <c r="CT71" s="124"/>
      <c r="CU71" s="124"/>
      <c r="CV71" s="124"/>
      <c r="CW71" s="124"/>
      <c r="CX71" s="124"/>
      <c r="CY71" s="124"/>
      <c r="CZ71" s="124"/>
      <c r="DA71" s="124"/>
      <c r="DB71" s="124"/>
      <c r="DC71" s="124"/>
      <c r="DD71" s="124"/>
      <c r="DE71" s="124"/>
      <c r="DF71" s="124"/>
      <c r="DG71" s="124"/>
      <c r="DH71" s="124"/>
      <c r="DI71" s="124"/>
      <c r="DJ71" s="124"/>
      <c r="DK71" s="124"/>
      <c r="DL71" s="124"/>
      <c r="DM71" s="124"/>
      <c r="DN71" s="124"/>
      <c r="DO71" s="124"/>
      <c r="DP71" s="124"/>
      <c r="DQ71" s="124"/>
      <c r="DR71" s="124"/>
      <c r="DS71" s="124"/>
      <c r="DT71" s="124"/>
      <c r="DU71" s="124"/>
      <c r="DV71" s="124"/>
    </row>
    <row r="72" spans="1:126" ht="15.75" customHeight="1">
      <c r="A72" s="49"/>
      <c r="B72" s="121" t="s">
        <v>494</v>
      </c>
      <c r="C72" s="1153"/>
      <c r="D72" s="1153"/>
      <c r="E72" s="1153"/>
      <c r="F72" s="122">
        <f>F$3</f>
        <v>0</v>
      </c>
      <c r="G72" s="122">
        <f t="shared" ref="G72:BR72" si="748">G$3</f>
        <v>1</v>
      </c>
      <c r="H72" s="122">
        <f t="shared" si="748"/>
        <v>2</v>
      </c>
      <c r="I72" s="122">
        <f t="shared" si="748"/>
        <v>3</v>
      </c>
      <c r="J72" s="122">
        <f t="shared" si="748"/>
        <v>4</v>
      </c>
      <c r="K72" s="122">
        <f t="shared" si="748"/>
        <v>5</v>
      </c>
      <c r="L72" s="122">
        <f t="shared" si="748"/>
        <v>6</v>
      </c>
      <c r="M72" s="122">
        <f t="shared" si="748"/>
        <v>7</v>
      </c>
      <c r="N72" s="122">
        <f t="shared" si="748"/>
        <v>8</v>
      </c>
      <c r="O72" s="122">
        <f t="shared" si="748"/>
        <v>9</v>
      </c>
      <c r="P72" s="122">
        <f t="shared" si="748"/>
        <v>10</v>
      </c>
      <c r="Q72" s="122">
        <f t="shared" si="748"/>
        <v>11</v>
      </c>
      <c r="R72" s="122">
        <f t="shared" si="748"/>
        <v>12</v>
      </c>
      <c r="S72" s="122">
        <f t="shared" si="748"/>
        <v>13</v>
      </c>
      <c r="T72" s="122">
        <f t="shared" si="748"/>
        <v>14</v>
      </c>
      <c r="U72" s="122">
        <f t="shared" si="748"/>
        <v>15</v>
      </c>
      <c r="V72" s="122">
        <f t="shared" si="748"/>
        <v>16</v>
      </c>
      <c r="W72" s="122">
        <f t="shared" si="748"/>
        <v>17</v>
      </c>
      <c r="X72" s="122">
        <f t="shared" si="748"/>
        <v>18</v>
      </c>
      <c r="Y72" s="122">
        <f t="shared" si="748"/>
        <v>19</v>
      </c>
      <c r="Z72" s="122">
        <f t="shared" si="748"/>
        <v>20</v>
      </c>
      <c r="AA72" s="122">
        <f t="shared" si="748"/>
        <v>21</v>
      </c>
      <c r="AB72" s="122">
        <f t="shared" si="748"/>
        <v>22</v>
      </c>
      <c r="AC72" s="122">
        <f t="shared" si="748"/>
        <v>23</v>
      </c>
      <c r="AD72" s="122">
        <f t="shared" si="748"/>
        <v>24</v>
      </c>
      <c r="AE72" s="122">
        <f t="shared" si="748"/>
        <v>25</v>
      </c>
      <c r="AF72" s="122">
        <f t="shared" si="748"/>
        <v>26</v>
      </c>
      <c r="AG72" s="122">
        <f t="shared" si="748"/>
        <v>27</v>
      </c>
      <c r="AH72" s="122">
        <f t="shared" si="748"/>
        <v>28</v>
      </c>
      <c r="AI72" s="122">
        <f t="shared" si="748"/>
        <v>29</v>
      </c>
      <c r="AJ72" s="122">
        <f t="shared" si="748"/>
        <v>30</v>
      </c>
      <c r="AK72" s="122">
        <f t="shared" si="748"/>
        <v>31</v>
      </c>
      <c r="AL72" s="122">
        <f t="shared" si="748"/>
        <v>32</v>
      </c>
      <c r="AM72" s="122">
        <f t="shared" si="748"/>
        <v>33</v>
      </c>
      <c r="AN72" s="122">
        <f t="shared" si="748"/>
        <v>34</v>
      </c>
      <c r="AO72" s="122">
        <f t="shared" si="748"/>
        <v>35</v>
      </c>
      <c r="AP72" s="122">
        <f t="shared" si="748"/>
        <v>36</v>
      </c>
      <c r="AQ72" s="122">
        <f t="shared" si="748"/>
        <v>37</v>
      </c>
      <c r="AR72" s="122">
        <f t="shared" si="748"/>
        <v>38</v>
      </c>
      <c r="AS72" s="122">
        <f t="shared" si="748"/>
        <v>39</v>
      </c>
      <c r="AT72" s="122">
        <f t="shared" si="748"/>
        <v>40</v>
      </c>
      <c r="AU72" s="122">
        <f t="shared" si="748"/>
        <v>41</v>
      </c>
      <c r="AV72" s="122">
        <f t="shared" si="748"/>
        <v>42</v>
      </c>
      <c r="AW72" s="122">
        <f t="shared" si="748"/>
        <v>43</v>
      </c>
      <c r="AX72" s="122">
        <f t="shared" si="748"/>
        <v>44</v>
      </c>
      <c r="AY72" s="122">
        <f t="shared" si="748"/>
        <v>45</v>
      </c>
      <c r="AZ72" s="122">
        <f t="shared" si="748"/>
        <v>46</v>
      </c>
      <c r="BA72" s="122">
        <f t="shared" si="748"/>
        <v>47</v>
      </c>
      <c r="BB72" s="122">
        <f t="shared" si="748"/>
        <v>48</v>
      </c>
      <c r="BC72" s="122">
        <f t="shared" si="748"/>
        <v>49</v>
      </c>
      <c r="BD72" s="122">
        <f t="shared" si="748"/>
        <v>50</v>
      </c>
      <c r="BE72" s="122">
        <f t="shared" si="748"/>
        <v>51</v>
      </c>
      <c r="BF72" s="122">
        <f t="shared" si="748"/>
        <v>52</v>
      </c>
      <c r="BG72" s="122">
        <f t="shared" si="748"/>
        <v>53</v>
      </c>
      <c r="BH72" s="122">
        <f t="shared" si="748"/>
        <v>54</v>
      </c>
      <c r="BI72" s="122">
        <f t="shared" si="748"/>
        <v>55</v>
      </c>
      <c r="BJ72" s="122">
        <f t="shared" si="748"/>
        <v>56</v>
      </c>
      <c r="BK72" s="122">
        <f t="shared" si="748"/>
        <v>57</v>
      </c>
      <c r="BL72" s="122">
        <f t="shared" si="748"/>
        <v>58</v>
      </c>
      <c r="BM72" s="122">
        <f t="shared" si="748"/>
        <v>59</v>
      </c>
      <c r="BN72" s="122">
        <f t="shared" si="748"/>
        <v>60</v>
      </c>
      <c r="BO72" s="122">
        <f t="shared" si="748"/>
        <v>61</v>
      </c>
      <c r="BP72" s="122">
        <f t="shared" si="748"/>
        <v>62</v>
      </c>
      <c r="BQ72" s="122">
        <f t="shared" si="748"/>
        <v>63</v>
      </c>
      <c r="BR72" s="122">
        <f t="shared" si="748"/>
        <v>64</v>
      </c>
      <c r="BS72" s="122">
        <f t="shared" ref="BS72:DV72" si="749">BS$3</f>
        <v>65</v>
      </c>
      <c r="BT72" s="122">
        <f t="shared" si="749"/>
        <v>66</v>
      </c>
      <c r="BU72" s="122">
        <f t="shared" si="749"/>
        <v>67</v>
      </c>
      <c r="BV72" s="122">
        <f t="shared" si="749"/>
        <v>68</v>
      </c>
      <c r="BW72" s="122">
        <f t="shared" si="749"/>
        <v>69</v>
      </c>
      <c r="BX72" s="122">
        <f t="shared" si="749"/>
        <v>70</v>
      </c>
      <c r="BY72" s="122">
        <f t="shared" si="749"/>
        <v>71</v>
      </c>
      <c r="BZ72" s="122">
        <f t="shared" si="749"/>
        <v>72</v>
      </c>
      <c r="CA72" s="122">
        <f t="shared" si="749"/>
        <v>73</v>
      </c>
      <c r="CB72" s="122">
        <f t="shared" si="749"/>
        <v>74</v>
      </c>
      <c r="CC72" s="122">
        <f t="shared" si="749"/>
        <v>75</v>
      </c>
      <c r="CD72" s="122">
        <f t="shared" si="749"/>
        <v>76</v>
      </c>
      <c r="CE72" s="122">
        <f t="shared" si="749"/>
        <v>77</v>
      </c>
      <c r="CF72" s="122">
        <f t="shared" si="749"/>
        <v>78</v>
      </c>
      <c r="CG72" s="122">
        <f t="shared" si="749"/>
        <v>79</v>
      </c>
      <c r="CH72" s="122">
        <f t="shared" si="749"/>
        <v>80</v>
      </c>
      <c r="CI72" s="122">
        <f t="shared" si="749"/>
        <v>81</v>
      </c>
      <c r="CJ72" s="122">
        <f t="shared" si="749"/>
        <v>82</v>
      </c>
      <c r="CK72" s="122">
        <f t="shared" si="749"/>
        <v>83</v>
      </c>
      <c r="CL72" s="122">
        <f t="shared" si="749"/>
        <v>84</v>
      </c>
      <c r="CM72" s="122">
        <f t="shared" si="749"/>
        <v>85</v>
      </c>
      <c r="CN72" s="122">
        <f t="shared" si="749"/>
        <v>86</v>
      </c>
      <c r="CO72" s="122">
        <f t="shared" si="749"/>
        <v>87</v>
      </c>
      <c r="CP72" s="122">
        <f t="shared" si="749"/>
        <v>88</v>
      </c>
      <c r="CQ72" s="122">
        <f t="shared" si="749"/>
        <v>89</v>
      </c>
      <c r="CR72" s="122">
        <f t="shared" si="749"/>
        <v>90</v>
      </c>
      <c r="CS72" s="122">
        <f t="shared" si="749"/>
        <v>91</v>
      </c>
      <c r="CT72" s="122">
        <f t="shared" si="749"/>
        <v>92</v>
      </c>
      <c r="CU72" s="122">
        <f t="shared" si="749"/>
        <v>93</v>
      </c>
      <c r="CV72" s="122">
        <f t="shared" si="749"/>
        <v>94</v>
      </c>
      <c r="CW72" s="122">
        <f t="shared" si="749"/>
        <v>95</v>
      </c>
      <c r="CX72" s="122">
        <f t="shared" si="749"/>
        <v>96</v>
      </c>
      <c r="CY72" s="122">
        <f t="shared" si="749"/>
        <v>97</v>
      </c>
      <c r="CZ72" s="122">
        <f t="shared" si="749"/>
        <v>98</v>
      </c>
      <c r="DA72" s="122">
        <f t="shared" si="749"/>
        <v>99</v>
      </c>
      <c r="DB72" s="122">
        <f t="shared" si="749"/>
        <v>100</v>
      </c>
      <c r="DC72" s="122">
        <f t="shared" si="749"/>
        <v>101</v>
      </c>
      <c r="DD72" s="122">
        <f t="shared" si="749"/>
        <v>102</v>
      </c>
      <c r="DE72" s="122">
        <f t="shared" si="749"/>
        <v>103</v>
      </c>
      <c r="DF72" s="122">
        <f t="shared" si="749"/>
        <v>104</v>
      </c>
      <c r="DG72" s="122">
        <f t="shared" si="749"/>
        <v>105</v>
      </c>
      <c r="DH72" s="122">
        <f t="shared" si="749"/>
        <v>106</v>
      </c>
      <c r="DI72" s="122">
        <f t="shared" si="749"/>
        <v>107</v>
      </c>
      <c r="DJ72" s="122">
        <f t="shared" si="749"/>
        <v>108</v>
      </c>
      <c r="DK72" s="122">
        <f t="shared" si="749"/>
        <v>109</v>
      </c>
      <c r="DL72" s="122">
        <f t="shared" si="749"/>
        <v>110</v>
      </c>
      <c r="DM72" s="122">
        <f t="shared" si="749"/>
        <v>111</v>
      </c>
      <c r="DN72" s="122">
        <f t="shared" si="749"/>
        <v>112</v>
      </c>
      <c r="DO72" s="122">
        <f t="shared" si="749"/>
        <v>113</v>
      </c>
      <c r="DP72" s="122">
        <f t="shared" si="749"/>
        <v>114</v>
      </c>
      <c r="DQ72" s="122">
        <f t="shared" si="749"/>
        <v>115</v>
      </c>
      <c r="DR72" s="122">
        <f t="shared" si="749"/>
        <v>116</v>
      </c>
      <c r="DS72" s="122">
        <f t="shared" si="749"/>
        <v>117</v>
      </c>
      <c r="DT72" s="122">
        <f t="shared" si="749"/>
        <v>118</v>
      </c>
      <c r="DU72" s="122">
        <f t="shared" si="749"/>
        <v>119</v>
      </c>
      <c r="DV72" s="122">
        <f t="shared" si="749"/>
        <v>120</v>
      </c>
    </row>
    <row r="73" spans="1:126" ht="15.75" customHeight="1">
      <c r="A73" s="49"/>
      <c r="B73" s="54" t="s">
        <v>495</v>
      </c>
      <c r="C73" s="1148"/>
      <c r="D73" s="1148"/>
      <c r="E73" s="1148"/>
      <c r="F73" s="55">
        <f t="shared" ref="F73:BQ73" si="750">ROUNDUP(F72/12,0)</f>
        <v>0</v>
      </c>
      <c r="G73" s="55">
        <f t="shared" si="750"/>
        <v>1</v>
      </c>
      <c r="H73" s="55">
        <f t="shared" si="750"/>
        <v>1</v>
      </c>
      <c r="I73" s="55">
        <f t="shared" si="750"/>
        <v>1</v>
      </c>
      <c r="J73" s="55">
        <f t="shared" si="750"/>
        <v>1</v>
      </c>
      <c r="K73" s="55">
        <f t="shared" si="750"/>
        <v>1</v>
      </c>
      <c r="L73" s="55">
        <f t="shared" si="750"/>
        <v>1</v>
      </c>
      <c r="M73" s="55">
        <f t="shared" si="750"/>
        <v>1</v>
      </c>
      <c r="N73" s="55">
        <f t="shared" si="750"/>
        <v>1</v>
      </c>
      <c r="O73" s="55">
        <f t="shared" si="750"/>
        <v>1</v>
      </c>
      <c r="P73" s="55">
        <f t="shared" si="750"/>
        <v>1</v>
      </c>
      <c r="Q73" s="55">
        <f t="shared" si="750"/>
        <v>1</v>
      </c>
      <c r="R73" s="55">
        <f t="shared" si="750"/>
        <v>1</v>
      </c>
      <c r="S73" s="55">
        <f t="shared" si="750"/>
        <v>2</v>
      </c>
      <c r="T73" s="55">
        <f t="shared" si="750"/>
        <v>2</v>
      </c>
      <c r="U73" s="55">
        <f t="shared" si="750"/>
        <v>2</v>
      </c>
      <c r="V73" s="55">
        <f t="shared" si="750"/>
        <v>2</v>
      </c>
      <c r="W73" s="55">
        <f t="shared" si="750"/>
        <v>2</v>
      </c>
      <c r="X73" s="55">
        <f t="shared" si="750"/>
        <v>2</v>
      </c>
      <c r="Y73" s="55">
        <f t="shared" si="750"/>
        <v>2</v>
      </c>
      <c r="Z73" s="55">
        <f t="shared" si="750"/>
        <v>2</v>
      </c>
      <c r="AA73" s="55">
        <f t="shared" si="750"/>
        <v>2</v>
      </c>
      <c r="AB73" s="55">
        <f t="shared" si="750"/>
        <v>2</v>
      </c>
      <c r="AC73" s="55">
        <f t="shared" si="750"/>
        <v>2</v>
      </c>
      <c r="AD73" s="55">
        <f t="shared" si="750"/>
        <v>2</v>
      </c>
      <c r="AE73" s="55">
        <f t="shared" si="750"/>
        <v>3</v>
      </c>
      <c r="AF73" s="55">
        <f t="shared" si="750"/>
        <v>3</v>
      </c>
      <c r="AG73" s="55">
        <f t="shared" si="750"/>
        <v>3</v>
      </c>
      <c r="AH73" s="55">
        <f t="shared" si="750"/>
        <v>3</v>
      </c>
      <c r="AI73" s="55">
        <f t="shared" si="750"/>
        <v>3</v>
      </c>
      <c r="AJ73" s="55">
        <f t="shared" si="750"/>
        <v>3</v>
      </c>
      <c r="AK73" s="55">
        <f t="shared" si="750"/>
        <v>3</v>
      </c>
      <c r="AL73" s="55">
        <f t="shared" si="750"/>
        <v>3</v>
      </c>
      <c r="AM73" s="55">
        <f t="shared" si="750"/>
        <v>3</v>
      </c>
      <c r="AN73" s="55">
        <f t="shared" si="750"/>
        <v>3</v>
      </c>
      <c r="AO73" s="55">
        <f t="shared" si="750"/>
        <v>3</v>
      </c>
      <c r="AP73" s="55">
        <f t="shared" si="750"/>
        <v>3</v>
      </c>
      <c r="AQ73" s="55">
        <f t="shared" si="750"/>
        <v>4</v>
      </c>
      <c r="AR73" s="55">
        <f t="shared" si="750"/>
        <v>4</v>
      </c>
      <c r="AS73" s="55">
        <f t="shared" si="750"/>
        <v>4</v>
      </c>
      <c r="AT73" s="55">
        <f t="shared" si="750"/>
        <v>4</v>
      </c>
      <c r="AU73" s="55">
        <f t="shared" si="750"/>
        <v>4</v>
      </c>
      <c r="AV73" s="55">
        <f t="shared" si="750"/>
        <v>4</v>
      </c>
      <c r="AW73" s="55">
        <f t="shared" si="750"/>
        <v>4</v>
      </c>
      <c r="AX73" s="55">
        <f t="shared" si="750"/>
        <v>4</v>
      </c>
      <c r="AY73" s="55">
        <f t="shared" si="750"/>
        <v>4</v>
      </c>
      <c r="AZ73" s="55">
        <f t="shared" si="750"/>
        <v>4</v>
      </c>
      <c r="BA73" s="55">
        <f t="shared" si="750"/>
        <v>4</v>
      </c>
      <c r="BB73" s="55">
        <f t="shared" si="750"/>
        <v>4</v>
      </c>
      <c r="BC73" s="55">
        <f t="shared" si="750"/>
        <v>5</v>
      </c>
      <c r="BD73" s="55">
        <f t="shared" si="750"/>
        <v>5</v>
      </c>
      <c r="BE73" s="55">
        <f t="shared" si="750"/>
        <v>5</v>
      </c>
      <c r="BF73" s="55">
        <f t="shared" si="750"/>
        <v>5</v>
      </c>
      <c r="BG73" s="55">
        <f t="shared" si="750"/>
        <v>5</v>
      </c>
      <c r="BH73" s="55">
        <f t="shared" si="750"/>
        <v>5</v>
      </c>
      <c r="BI73" s="55">
        <f t="shared" si="750"/>
        <v>5</v>
      </c>
      <c r="BJ73" s="55">
        <f t="shared" si="750"/>
        <v>5</v>
      </c>
      <c r="BK73" s="55">
        <f t="shared" si="750"/>
        <v>5</v>
      </c>
      <c r="BL73" s="55">
        <f t="shared" si="750"/>
        <v>5</v>
      </c>
      <c r="BM73" s="55">
        <f t="shared" si="750"/>
        <v>5</v>
      </c>
      <c r="BN73" s="55">
        <f t="shared" si="750"/>
        <v>5</v>
      </c>
      <c r="BO73" s="55">
        <f t="shared" si="750"/>
        <v>6</v>
      </c>
      <c r="BP73" s="55">
        <f t="shared" si="750"/>
        <v>6</v>
      </c>
      <c r="BQ73" s="55">
        <f t="shared" si="750"/>
        <v>6</v>
      </c>
      <c r="BR73" s="55">
        <f t="shared" ref="BR73:DV73" si="751">ROUNDUP(BR72/12,0)</f>
        <v>6</v>
      </c>
      <c r="BS73" s="55">
        <f t="shared" si="751"/>
        <v>6</v>
      </c>
      <c r="BT73" s="55">
        <f t="shared" si="751"/>
        <v>6</v>
      </c>
      <c r="BU73" s="55">
        <f t="shared" si="751"/>
        <v>6</v>
      </c>
      <c r="BV73" s="55">
        <f t="shared" si="751"/>
        <v>6</v>
      </c>
      <c r="BW73" s="55">
        <f t="shared" si="751"/>
        <v>6</v>
      </c>
      <c r="BX73" s="55">
        <f t="shared" si="751"/>
        <v>6</v>
      </c>
      <c r="BY73" s="55">
        <f t="shared" si="751"/>
        <v>6</v>
      </c>
      <c r="BZ73" s="55">
        <f t="shared" si="751"/>
        <v>6</v>
      </c>
      <c r="CA73" s="55">
        <f t="shared" si="751"/>
        <v>7</v>
      </c>
      <c r="CB73" s="55">
        <f t="shared" si="751"/>
        <v>7</v>
      </c>
      <c r="CC73" s="55">
        <f t="shared" si="751"/>
        <v>7</v>
      </c>
      <c r="CD73" s="55">
        <f t="shared" si="751"/>
        <v>7</v>
      </c>
      <c r="CE73" s="55">
        <f t="shared" si="751"/>
        <v>7</v>
      </c>
      <c r="CF73" s="55">
        <f t="shared" si="751"/>
        <v>7</v>
      </c>
      <c r="CG73" s="55">
        <f t="shared" si="751"/>
        <v>7</v>
      </c>
      <c r="CH73" s="55">
        <f t="shared" si="751"/>
        <v>7</v>
      </c>
      <c r="CI73" s="55">
        <f t="shared" si="751"/>
        <v>7</v>
      </c>
      <c r="CJ73" s="55">
        <f t="shared" si="751"/>
        <v>7</v>
      </c>
      <c r="CK73" s="55">
        <f t="shared" si="751"/>
        <v>7</v>
      </c>
      <c r="CL73" s="55">
        <f t="shared" si="751"/>
        <v>7</v>
      </c>
      <c r="CM73" s="55">
        <f t="shared" si="751"/>
        <v>8</v>
      </c>
      <c r="CN73" s="55">
        <f t="shared" si="751"/>
        <v>8</v>
      </c>
      <c r="CO73" s="55">
        <f t="shared" si="751"/>
        <v>8</v>
      </c>
      <c r="CP73" s="55">
        <f t="shared" si="751"/>
        <v>8</v>
      </c>
      <c r="CQ73" s="55">
        <f t="shared" si="751"/>
        <v>8</v>
      </c>
      <c r="CR73" s="55">
        <f t="shared" si="751"/>
        <v>8</v>
      </c>
      <c r="CS73" s="55">
        <f t="shared" si="751"/>
        <v>8</v>
      </c>
      <c r="CT73" s="55">
        <f t="shared" si="751"/>
        <v>8</v>
      </c>
      <c r="CU73" s="55">
        <f t="shared" si="751"/>
        <v>8</v>
      </c>
      <c r="CV73" s="55">
        <f t="shared" si="751"/>
        <v>8</v>
      </c>
      <c r="CW73" s="55">
        <f t="shared" si="751"/>
        <v>8</v>
      </c>
      <c r="CX73" s="55">
        <f t="shared" si="751"/>
        <v>8</v>
      </c>
      <c r="CY73" s="55">
        <f t="shared" si="751"/>
        <v>9</v>
      </c>
      <c r="CZ73" s="55">
        <f t="shared" si="751"/>
        <v>9</v>
      </c>
      <c r="DA73" s="55">
        <f t="shared" si="751"/>
        <v>9</v>
      </c>
      <c r="DB73" s="55">
        <f t="shared" si="751"/>
        <v>9</v>
      </c>
      <c r="DC73" s="55">
        <f t="shared" si="751"/>
        <v>9</v>
      </c>
      <c r="DD73" s="55">
        <f t="shared" si="751"/>
        <v>9</v>
      </c>
      <c r="DE73" s="55">
        <f t="shared" si="751"/>
        <v>9</v>
      </c>
      <c r="DF73" s="55">
        <f t="shared" si="751"/>
        <v>9</v>
      </c>
      <c r="DG73" s="55">
        <f t="shared" si="751"/>
        <v>9</v>
      </c>
      <c r="DH73" s="55">
        <f t="shared" si="751"/>
        <v>9</v>
      </c>
      <c r="DI73" s="55">
        <f t="shared" si="751"/>
        <v>9</v>
      </c>
      <c r="DJ73" s="55">
        <f t="shared" si="751"/>
        <v>9</v>
      </c>
      <c r="DK73" s="55">
        <f t="shared" si="751"/>
        <v>10</v>
      </c>
      <c r="DL73" s="55">
        <f t="shared" si="751"/>
        <v>10</v>
      </c>
      <c r="DM73" s="55">
        <f t="shared" si="751"/>
        <v>10</v>
      </c>
      <c r="DN73" s="55">
        <f t="shared" si="751"/>
        <v>10</v>
      </c>
      <c r="DO73" s="55">
        <f t="shared" si="751"/>
        <v>10</v>
      </c>
      <c r="DP73" s="55">
        <f t="shared" si="751"/>
        <v>10</v>
      </c>
      <c r="DQ73" s="55">
        <f t="shared" si="751"/>
        <v>10</v>
      </c>
      <c r="DR73" s="55">
        <f t="shared" si="751"/>
        <v>10</v>
      </c>
      <c r="DS73" s="55">
        <f t="shared" si="751"/>
        <v>10</v>
      </c>
      <c r="DT73" s="55">
        <f t="shared" si="751"/>
        <v>10</v>
      </c>
      <c r="DU73" s="55">
        <f t="shared" si="751"/>
        <v>10</v>
      </c>
      <c r="DV73" s="55">
        <f t="shared" si="751"/>
        <v>10</v>
      </c>
    </row>
    <row r="74" spans="1:126" ht="15.75" customHeight="1">
      <c r="A74" s="49"/>
      <c r="B74" s="67" t="s">
        <v>497</v>
      </c>
      <c r="C74" s="1154"/>
      <c r="D74" s="1154"/>
      <c r="E74" s="1154"/>
      <c r="F74" s="56">
        <f>F$5</f>
        <v>45346</v>
      </c>
      <c r="G74" s="56">
        <f t="shared" ref="G74:BR74" si="752">G$5</f>
        <v>45382</v>
      </c>
      <c r="H74" s="56">
        <f t="shared" si="752"/>
        <v>45412</v>
      </c>
      <c r="I74" s="56">
        <f t="shared" si="752"/>
        <v>45443</v>
      </c>
      <c r="J74" s="56">
        <f t="shared" si="752"/>
        <v>45473</v>
      </c>
      <c r="K74" s="56">
        <f t="shared" si="752"/>
        <v>45504</v>
      </c>
      <c r="L74" s="56">
        <f t="shared" si="752"/>
        <v>45535</v>
      </c>
      <c r="M74" s="56">
        <f t="shared" si="752"/>
        <v>45565</v>
      </c>
      <c r="N74" s="56">
        <f t="shared" si="752"/>
        <v>45596</v>
      </c>
      <c r="O74" s="56">
        <f t="shared" si="752"/>
        <v>45626</v>
      </c>
      <c r="P74" s="56">
        <f t="shared" si="752"/>
        <v>45657</v>
      </c>
      <c r="Q74" s="56">
        <f t="shared" si="752"/>
        <v>45688</v>
      </c>
      <c r="R74" s="56">
        <f t="shared" si="752"/>
        <v>45716</v>
      </c>
      <c r="S74" s="56">
        <f t="shared" si="752"/>
        <v>45747</v>
      </c>
      <c r="T74" s="56">
        <f t="shared" si="752"/>
        <v>45777</v>
      </c>
      <c r="U74" s="56">
        <f t="shared" si="752"/>
        <v>45808</v>
      </c>
      <c r="V74" s="56">
        <f t="shared" si="752"/>
        <v>45838</v>
      </c>
      <c r="W74" s="56">
        <f t="shared" si="752"/>
        <v>45869</v>
      </c>
      <c r="X74" s="56">
        <f t="shared" si="752"/>
        <v>45900</v>
      </c>
      <c r="Y74" s="56">
        <f t="shared" si="752"/>
        <v>45930</v>
      </c>
      <c r="Z74" s="56">
        <f t="shared" si="752"/>
        <v>45961</v>
      </c>
      <c r="AA74" s="56">
        <f t="shared" si="752"/>
        <v>45991</v>
      </c>
      <c r="AB74" s="56">
        <f t="shared" si="752"/>
        <v>46022</v>
      </c>
      <c r="AC74" s="56">
        <f t="shared" si="752"/>
        <v>46053</v>
      </c>
      <c r="AD74" s="56">
        <f t="shared" si="752"/>
        <v>46081</v>
      </c>
      <c r="AE74" s="56">
        <f t="shared" si="752"/>
        <v>46112</v>
      </c>
      <c r="AF74" s="56">
        <f t="shared" si="752"/>
        <v>46142</v>
      </c>
      <c r="AG74" s="56">
        <f t="shared" si="752"/>
        <v>46173</v>
      </c>
      <c r="AH74" s="56">
        <f t="shared" si="752"/>
        <v>46203</v>
      </c>
      <c r="AI74" s="56">
        <f t="shared" si="752"/>
        <v>46234</v>
      </c>
      <c r="AJ74" s="56">
        <f t="shared" si="752"/>
        <v>46265</v>
      </c>
      <c r="AK74" s="56">
        <f t="shared" si="752"/>
        <v>46295</v>
      </c>
      <c r="AL74" s="56">
        <f t="shared" si="752"/>
        <v>46326</v>
      </c>
      <c r="AM74" s="56">
        <f t="shared" si="752"/>
        <v>46356</v>
      </c>
      <c r="AN74" s="56">
        <f t="shared" si="752"/>
        <v>46387</v>
      </c>
      <c r="AO74" s="56">
        <f t="shared" si="752"/>
        <v>46418</v>
      </c>
      <c r="AP74" s="56">
        <f t="shared" si="752"/>
        <v>46446</v>
      </c>
      <c r="AQ74" s="56">
        <f t="shared" si="752"/>
        <v>46477</v>
      </c>
      <c r="AR74" s="56">
        <f t="shared" si="752"/>
        <v>46507</v>
      </c>
      <c r="AS74" s="56">
        <f t="shared" si="752"/>
        <v>46538</v>
      </c>
      <c r="AT74" s="56">
        <f t="shared" si="752"/>
        <v>46568</v>
      </c>
      <c r="AU74" s="56">
        <f t="shared" si="752"/>
        <v>46599</v>
      </c>
      <c r="AV74" s="56">
        <f t="shared" si="752"/>
        <v>46630</v>
      </c>
      <c r="AW74" s="56">
        <f t="shared" si="752"/>
        <v>46660</v>
      </c>
      <c r="AX74" s="56">
        <f t="shared" si="752"/>
        <v>46691</v>
      </c>
      <c r="AY74" s="56">
        <f t="shared" si="752"/>
        <v>46721</v>
      </c>
      <c r="AZ74" s="56">
        <f t="shared" si="752"/>
        <v>46752</v>
      </c>
      <c r="BA74" s="56">
        <f t="shared" si="752"/>
        <v>46783</v>
      </c>
      <c r="BB74" s="56">
        <f t="shared" si="752"/>
        <v>46812</v>
      </c>
      <c r="BC74" s="56">
        <f t="shared" si="752"/>
        <v>46843</v>
      </c>
      <c r="BD74" s="56">
        <f t="shared" si="752"/>
        <v>46873</v>
      </c>
      <c r="BE74" s="56">
        <f t="shared" si="752"/>
        <v>46904</v>
      </c>
      <c r="BF74" s="56">
        <f t="shared" si="752"/>
        <v>46934</v>
      </c>
      <c r="BG74" s="56">
        <f t="shared" si="752"/>
        <v>46965</v>
      </c>
      <c r="BH74" s="56">
        <f t="shared" si="752"/>
        <v>46996</v>
      </c>
      <c r="BI74" s="56">
        <f t="shared" si="752"/>
        <v>47026</v>
      </c>
      <c r="BJ74" s="56">
        <f t="shared" si="752"/>
        <v>47057</v>
      </c>
      <c r="BK74" s="56">
        <f t="shared" si="752"/>
        <v>47087</v>
      </c>
      <c r="BL74" s="56">
        <f t="shared" si="752"/>
        <v>47118</v>
      </c>
      <c r="BM74" s="56">
        <f t="shared" si="752"/>
        <v>47149</v>
      </c>
      <c r="BN74" s="56">
        <f t="shared" si="752"/>
        <v>47177</v>
      </c>
      <c r="BO74" s="56">
        <f t="shared" si="752"/>
        <v>47208</v>
      </c>
      <c r="BP74" s="56">
        <f t="shared" si="752"/>
        <v>47238</v>
      </c>
      <c r="BQ74" s="56">
        <f t="shared" si="752"/>
        <v>47269</v>
      </c>
      <c r="BR74" s="56">
        <f t="shared" si="752"/>
        <v>47299</v>
      </c>
      <c r="BS74" s="56">
        <f t="shared" ref="BS74:DV74" si="753">BS$5</f>
        <v>47330</v>
      </c>
      <c r="BT74" s="56">
        <f t="shared" si="753"/>
        <v>47361</v>
      </c>
      <c r="BU74" s="56">
        <f t="shared" si="753"/>
        <v>47391</v>
      </c>
      <c r="BV74" s="56">
        <f t="shared" si="753"/>
        <v>47422</v>
      </c>
      <c r="BW74" s="56">
        <f t="shared" si="753"/>
        <v>47452</v>
      </c>
      <c r="BX74" s="56">
        <f t="shared" si="753"/>
        <v>47483</v>
      </c>
      <c r="BY74" s="56">
        <f t="shared" si="753"/>
        <v>47514</v>
      </c>
      <c r="BZ74" s="56">
        <f t="shared" si="753"/>
        <v>47542</v>
      </c>
      <c r="CA74" s="56">
        <f t="shared" si="753"/>
        <v>47573</v>
      </c>
      <c r="CB74" s="56">
        <f t="shared" si="753"/>
        <v>47603</v>
      </c>
      <c r="CC74" s="56">
        <f t="shared" si="753"/>
        <v>47634</v>
      </c>
      <c r="CD74" s="56">
        <f t="shared" si="753"/>
        <v>47664</v>
      </c>
      <c r="CE74" s="56">
        <f t="shared" si="753"/>
        <v>47695</v>
      </c>
      <c r="CF74" s="56">
        <f t="shared" si="753"/>
        <v>47726</v>
      </c>
      <c r="CG74" s="56">
        <f t="shared" si="753"/>
        <v>47756</v>
      </c>
      <c r="CH74" s="56">
        <f t="shared" si="753"/>
        <v>47787</v>
      </c>
      <c r="CI74" s="56">
        <f t="shared" si="753"/>
        <v>47817</v>
      </c>
      <c r="CJ74" s="56">
        <f t="shared" si="753"/>
        <v>47848</v>
      </c>
      <c r="CK74" s="56">
        <f t="shared" si="753"/>
        <v>47879</v>
      </c>
      <c r="CL74" s="56">
        <f t="shared" si="753"/>
        <v>47907</v>
      </c>
      <c r="CM74" s="56">
        <f t="shared" si="753"/>
        <v>47938</v>
      </c>
      <c r="CN74" s="56">
        <f t="shared" si="753"/>
        <v>47968</v>
      </c>
      <c r="CO74" s="56">
        <f t="shared" si="753"/>
        <v>47999</v>
      </c>
      <c r="CP74" s="56">
        <f t="shared" si="753"/>
        <v>48029</v>
      </c>
      <c r="CQ74" s="56">
        <f t="shared" si="753"/>
        <v>48060</v>
      </c>
      <c r="CR74" s="56">
        <f t="shared" si="753"/>
        <v>48091</v>
      </c>
      <c r="CS74" s="56">
        <f t="shared" si="753"/>
        <v>48121</v>
      </c>
      <c r="CT74" s="56">
        <f t="shared" si="753"/>
        <v>48152</v>
      </c>
      <c r="CU74" s="56">
        <f t="shared" si="753"/>
        <v>48182</v>
      </c>
      <c r="CV74" s="56">
        <f t="shared" si="753"/>
        <v>48213</v>
      </c>
      <c r="CW74" s="56">
        <f t="shared" si="753"/>
        <v>48244</v>
      </c>
      <c r="CX74" s="56">
        <f t="shared" si="753"/>
        <v>48273</v>
      </c>
      <c r="CY74" s="56">
        <f t="shared" si="753"/>
        <v>48304</v>
      </c>
      <c r="CZ74" s="56">
        <f t="shared" si="753"/>
        <v>48334</v>
      </c>
      <c r="DA74" s="56">
        <f t="shared" si="753"/>
        <v>48365</v>
      </c>
      <c r="DB74" s="56">
        <f t="shared" si="753"/>
        <v>48395</v>
      </c>
      <c r="DC74" s="56">
        <f t="shared" si="753"/>
        <v>48426</v>
      </c>
      <c r="DD74" s="56">
        <f t="shared" si="753"/>
        <v>48457</v>
      </c>
      <c r="DE74" s="56">
        <f t="shared" si="753"/>
        <v>48487</v>
      </c>
      <c r="DF74" s="56">
        <f t="shared" si="753"/>
        <v>48518</v>
      </c>
      <c r="DG74" s="56">
        <f t="shared" si="753"/>
        <v>48548</v>
      </c>
      <c r="DH74" s="56">
        <f t="shared" si="753"/>
        <v>48579</v>
      </c>
      <c r="DI74" s="56">
        <f t="shared" si="753"/>
        <v>48610</v>
      </c>
      <c r="DJ74" s="56">
        <f t="shared" si="753"/>
        <v>48638</v>
      </c>
      <c r="DK74" s="56">
        <f t="shared" si="753"/>
        <v>48669</v>
      </c>
      <c r="DL74" s="56">
        <f t="shared" si="753"/>
        <v>48699</v>
      </c>
      <c r="DM74" s="56">
        <f t="shared" si="753"/>
        <v>48730</v>
      </c>
      <c r="DN74" s="56">
        <f t="shared" si="753"/>
        <v>48760</v>
      </c>
      <c r="DO74" s="56">
        <f t="shared" si="753"/>
        <v>48791</v>
      </c>
      <c r="DP74" s="56">
        <f t="shared" si="753"/>
        <v>48822</v>
      </c>
      <c r="DQ74" s="56">
        <f t="shared" si="753"/>
        <v>48852</v>
      </c>
      <c r="DR74" s="56">
        <f t="shared" si="753"/>
        <v>48883</v>
      </c>
      <c r="DS74" s="56">
        <f t="shared" si="753"/>
        <v>48913</v>
      </c>
      <c r="DT74" s="56">
        <f t="shared" si="753"/>
        <v>48944</v>
      </c>
      <c r="DU74" s="56">
        <f t="shared" si="753"/>
        <v>48975</v>
      </c>
      <c r="DV74" s="56">
        <f t="shared" si="753"/>
        <v>49003</v>
      </c>
    </row>
    <row r="75" spans="1:126" ht="15.75" customHeight="1">
      <c r="A75" s="49"/>
      <c r="B75" s="60"/>
      <c r="C75" s="1149"/>
      <c r="D75" s="1149"/>
      <c r="E75" s="1149"/>
      <c r="F75" s="58"/>
      <c r="G75" s="58"/>
      <c r="H75" s="58"/>
      <c r="I75" s="58"/>
      <c r="J75" s="58"/>
      <c r="K75" s="58"/>
      <c r="L75" s="58"/>
      <c r="M75" s="58"/>
      <c r="N75" s="58"/>
      <c r="O75" s="58"/>
      <c r="P75" s="58"/>
      <c r="Q75" s="58"/>
      <c r="R75" s="58"/>
      <c r="S75" s="58"/>
      <c r="T75" s="58"/>
      <c r="U75" s="58"/>
      <c r="V75" s="58"/>
      <c r="W75" s="58"/>
      <c r="X75" s="58"/>
      <c r="Y75" s="58"/>
      <c r="Z75" s="58"/>
      <c r="AA75" s="58"/>
      <c r="AB75" s="58"/>
      <c r="AC75" s="58"/>
      <c r="AD75" s="58"/>
      <c r="AE75" s="58"/>
      <c r="AF75" s="58"/>
      <c r="AG75" s="58"/>
      <c r="AH75" s="58"/>
      <c r="AI75" s="58"/>
      <c r="AJ75" s="58"/>
      <c r="AK75" s="58"/>
      <c r="AL75" s="58"/>
      <c r="AM75" s="58"/>
      <c r="AN75" s="58"/>
      <c r="AO75" s="58"/>
      <c r="AP75" s="58"/>
      <c r="AQ75" s="58"/>
      <c r="AR75" s="58"/>
      <c r="AS75" s="58"/>
      <c r="AT75" s="58"/>
      <c r="AU75" s="58"/>
      <c r="AV75" s="58"/>
      <c r="AW75" s="58"/>
      <c r="AX75" s="58"/>
      <c r="AY75" s="58"/>
      <c r="AZ75" s="58"/>
      <c r="BA75" s="58"/>
      <c r="BB75" s="58"/>
      <c r="BC75" s="58"/>
      <c r="BD75" s="58"/>
      <c r="BE75" s="58"/>
      <c r="BF75" s="58"/>
      <c r="BG75" s="58"/>
      <c r="BH75" s="58"/>
      <c r="BI75" s="58"/>
      <c r="BJ75" s="58"/>
      <c r="BK75" s="58"/>
      <c r="BL75" s="58"/>
      <c r="BM75" s="58"/>
      <c r="BN75" s="58"/>
      <c r="BO75" s="58"/>
      <c r="BP75" s="58"/>
      <c r="BQ75" s="58"/>
      <c r="BR75" s="58"/>
      <c r="BS75" s="58"/>
      <c r="BT75" s="58"/>
      <c r="BU75" s="58"/>
      <c r="BV75" s="58"/>
      <c r="BW75" s="58"/>
      <c r="BX75" s="58"/>
      <c r="BY75" s="58"/>
      <c r="BZ75" s="58"/>
      <c r="CA75" s="58"/>
      <c r="CB75" s="58"/>
      <c r="CC75" s="58"/>
      <c r="CD75" s="58"/>
      <c r="CE75" s="58"/>
      <c r="CF75" s="58"/>
      <c r="CG75" s="58"/>
      <c r="CH75" s="58"/>
      <c r="CI75" s="58"/>
      <c r="CJ75" s="58"/>
      <c r="CK75" s="58"/>
      <c r="CL75" s="58"/>
      <c r="CM75" s="58"/>
      <c r="CN75" s="58"/>
      <c r="CO75" s="58"/>
      <c r="CP75" s="58"/>
      <c r="CQ75" s="58"/>
      <c r="CR75" s="58"/>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row>
    <row r="76" spans="1:126" ht="15.75" customHeight="1" thickBot="1">
      <c r="A76" s="1216"/>
      <c r="B76" s="1217" t="s">
        <v>1445</v>
      </c>
      <c r="C76" s="1218"/>
      <c r="D76" s="1218"/>
      <c r="E76" s="1218"/>
      <c r="F76" s="1219">
        <f>E82</f>
        <v>0</v>
      </c>
      <c r="G76" s="1219">
        <f t="shared" ref="G76" ca="1" si="754">F82</f>
        <v>0</v>
      </c>
      <c r="H76" s="1219">
        <f t="shared" ref="H76" ca="1" si="755">G82</f>
        <v>0</v>
      </c>
      <c r="I76" s="1219">
        <f t="shared" ref="I76" ca="1" si="756">H82</f>
        <v>0</v>
      </c>
      <c r="J76" s="1219">
        <f t="shared" ref="J76" ca="1" si="757">I82</f>
        <v>0</v>
      </c>
      <c r="K76" s="1219">
        <f t="shared" ref="K76" ca="1" si="758">J82</f>
        <v>0</v>
      </c>
      <c r="L76" s="1219">
        <f t="shared" ref="L76" ca="1" si="759">K82</f>
        <v>0</v>
      </c>
      <c r="M76" s="1219">
        <f t="shared" ref="M76" ca="1" si="760">L82</f>
        <v>0</v>
      </c>
      <c r="N76" s="1219">
        <f t="shared" ref="N76" ca="1" si="761">M82</f>
        <v>0</v>
      </c>
      <c r="O76" s="1219">
        <f t="shared" ref="O76" ca="1" si="762">N82</f>
        <v>0</v>
      </c>
      <c r="P76" s="1219">
        <f t="shared" ref="P76" ca="1" si="763">O82</f>
        <v>0</v>
      </c>
      <c r="Q76" s="1219">
        <f t="shared" ref="Q76" ca="1" si="764">P82</f>
        <v>0</v>
      </c>
      <c r="R76" s="1219">
        <f t="shared" ref="R76" ca="1" si="765">Q82</f>
        <v>0</v>
      </c>
      <c r="S76" s="1219">
        <f t="shared" ref="S76" ca="1" si="766">R82</f>
        <v>0</v>
      </c>
      <c r="T76" s="1219">
        <f t="shared" ref="T76" ca="1" si="767">S82</f>
        <v>0</v>
      </c>
      <c r="U76" s="1219">
        <f t="shared" ref="U76" ca="1" si="768">T82</f>
        <v>0</v>
      </c>
      <c r="V76" s="1219">
        <f t="shared" ref="V76" ca="1" si="769">U82</f>
        <v>0</v>
      </c>
      <c r="W76" s="1219">
        <f t="shared" ref="W76" ca="1" si="770">V82</f>
        <v>0</v>
      </c>
      <c r="X76" s="1219">
        <f t="shared" ref="X76" ca="1" si="771">W82</f>
        <v>0</v>
      </c>
      <c r="Y76" s="1219">
        <f t="shared" ref="Y76" ca="1" si="772">X82</f>
        <v>0</v>
      </c>
      <c r="Z76" s="1219">
        <f t="shared" ref="Z76" ca="1" si="773">Y82</f>
        <v>0</v>
      </c>
      <c r="AA76" s="1219">
        <f t="shared" ref="AA76" ca="1" si="774">Z82</f>
        <v>0</v>
      </c>
      <c r="AB76" s="1219">
        <f t="shared" ref="AB76" ca="1" si="775">AA82</f>
        <v>0</v>
      </c>
      <c r="AC76" s="1219">
        <f t="shared" ref="AC76" ca="1" si="776">AB82</f>
        <v>0</v>
      </c>
      <c r="AD76" s="1219">
        <f t="shared" ref="AD76" ca="1" si="777">AC82</f>
        <v>0</v>
      </c>
      <c r="AE76" s="1219">
        <f t="shared" ref="AE76" ca="1" si="778">AD82</f>
        <v>0</v>
      </c>
      <c r="AF76" s="1219">
        <f t="shared" ref="AF76" ca="1" si="779">AE82</f>
        <v>0</v>
      </c>
      <c r="AG76" s="1219">
        <f t="shared" ref="AG76" ca="1" si="780">AF82</f>
        <v>0</v>
      </c>
      <c r="AH76" s="1219">
        <f t="shared" ref="AH76" ca="1" si="781">AG82</f>
        <v>0</v>
      </c>
      <c r="AI76" s="1219">
        <f t="shared" ref="AI76" ca="1" si="782">AH82</f>
        <v>0</v>
      </c>
      <c r="AJ76" s="1219">
        <f t="shared" ref="AJ76" ca="1" si="783">AI82</f>
        <v>0</v>
      </c>
      <c r="AK76" s="1219">
        <f t="shared" ref="AK76" ca="1" si="784">AJ82</f>
        <v>0</v>
      </c>
      <c r="AL76" s="1219">
        <f t="shared" ref="AL76" ca="1" si="785">AK82</f>
        <v>0</v>
      </c>
      <c r="AM76" s="1219">
        <f t="shared" ref="AM76" ca="1" si="786">AL82</f>
        <v>0</v>
      </c>
      <c r="AN76" s="1219">
        <f t="shared" ref="AN76" ca="1" si="787">AM82</f>
        <v>0</v>
      </c>
      <c r="AO76" s="1219">
        <f t="shared" ref="AO76" ca="1" si="788">AN82</f>
        <v>0</v>
      </c>
      <c r="AP76" s="1219">
        <f t="shared" ref="AP76" ca="1" si="789">AO82</f>
        <v>0</v>
      </c>
      <c r="AQ76" s="1219">
        <f t="shared" ref="AQ76" ca="1" si="790">AP82</f>
        <v>0</v>
      </c>
      <c r="AR76" s="1219">
        <f t="shared" ref="AR76" ca="1" si="791">AQ82</f>
        <v>0</v>
      </c>
      <c r="AS76" s="1219">
        <f t="shared" ref="AS76" ca="1" si="792">AR82</f>
        <v>0</v>
      </c>
      <c r="AT76" s="1219">
        <f t="shared" ref="AT76" ca="1" si="793">AS82</f>
        <v>0</v>
      </c>
      <c r="AU76" s="1219">
        <f t="shared" ref="AU76" ca="1" si="794">AT82</f>
        <v>0</v>
      </c>
      <c r="AV76" s="1219">
        <f t="shared" ref="AV76" ca="1" si="795">AU82</f>
        <v>0</v>
      </c>
      <c r="AW76" s="1219">
        <f t="shared" ref="AW76" ca="1" si="796">AV82</f>
        <v>0</v>
      </c>
      <c r="AX76" s="1219">
        <f t="shared" ref="AX76" ca="1" si="797">AW82</f>
        <v>0</v>
      </c>
      <c r="AY76" s="1219">
        <f t="shared" ref="AY76" ca="1" si="798">AX82</f>
        <v>0</v>
      </c>
      <c r="AZ76" s="1219">
        <f t="shared" ref="AZ76" ca="1" si="799">AY82</f>
        <v>0</v>
      </c>
      <c r="BA76" s="1219">
        <f t="shared" ref="BA76" ca="1" si="800">AZ82</f>
        <v>0</v>
      </c>
      <c r="BB76" s="1219">
        <f t="shared" ref="BB76" ca="1" si="801">BA82</f>
        <v>0</v>
      </c>
      <c r="BC76" s="1219">
        <f t="shared" ref="BC76" ca="1" si="802">BB82</f>
        <v>0</v>
      </c>
      <c r="BD76" s="1219">
        <f t="shared" ref="BD76" ca="1" si="803">BC82</f>
        <v>0</v>
      </c>
      <c r="BE76" s="1219">
        <f t="shared" ref="BE76" ca="1" si="804">BD82</f>
        <v>0</v>
      </c>
      <c r="BF76" s="1219">
        <f t="shared" ref="BF76" ca="1" si="805">BE82</f>
        <v>0</v>
      </c>
      <c r="BG76" s="1219">
        <f t="shared" ref="BG76" ca="1" si="806">BF82</f>
        <v>0</v>
      </c>
      <c r="BH76" s="1219">
        <f t="shared" ref="BH76" ca="1" si="807">BG82</f>
        <v>0</v>
      </c>
      <c r="BI76" s="1219">
        <f t="shared" ref="BI76" ca="1" si="808">BH82</f>
        <v>0</v>
      </c>
      <c r="BJ76" s="1219">
        <f t="shared" ref="BJ76" ca="1" si="809">BI82</f>
        <v>0</v>
      </c>
      <c r="BK76" s="1219">
        <f t="shared" ref="BK76" ca="1" si="810">BJ82</f>
        <v>0</v>
      </c>
      <c r="BL76" s="1219">
        <f t="shared" ref="BL76" ca="1" si="811">BK82</f>
        <v>0</v>
      </c>
      <c r="BM76" s="1219">
        <f t="shared" ref="BM76" ca="1" si="812">BL82</f>
        <v>0</v>
      </c>
      <c r="BN76" s="1219">
        <f t="shared" ref="BN76" ca="1" si="813">BM82</f>
        <v>0</v>
      </c>
      <c r="BO76" s="1219">
        <f t="shared" ref="BO76" ca="1" si="814">BN82</f>
        <v>0</v>
      </c>
      <c r="BP76" s="1219">
        <f t="shared" ref="BP76" ca="1" si="815">BO82</f>
        <v>0</v>
      </c>
      <c r="BQ76" s="1219">
        <f t="shared" ref="BQ76" ca="1" si="816">BP82</f>
        <v>0</v>
      </c>
      <c r="BR76" s="1219">
        <f t="shared" ref="BR76" ca="1" si="817">BQ82</f>
        <v>0</v>
      </c>
      <c r="BS76" s="1219">
        <f t="shared" ref="BS76" ca="1" si="818">BR82</f>
        <v>0</v>
      </c>
      <c r="BT76" s="1219">
        <f t="shared" ref="BT76" ca="1" si="819">BS82</f>
        <v>0</v>
      </c>
      <c r="BU76" s="1219">
        <f t="shared" ref="BU76" ca="1" si="820">BT82</f>
        <v>0</v>
      </c>
      <c r="BV76" s="1219">
        <f t="shared" ref="BV76" ca="1" si="821">BU82</f>
        <v>0</v>
      </c>
      <c r="BW76" s="1219">
        <f t="shared" ref="BW76" ca="1" si="822">BV82</f>
        <v>0</v>
      </c>
      <c r="BX76" s="1219">
        <f t="shared" ref="BX76" ca="1" si="823">BW82</f>
        <v>0</v>
      </c>
      <c r="BY76" s="1219">
        <f t="shared" ref="BY76" ca="1" si="824">BX82</f>
        <v>0</v>
      </c>
      <c r="BZ76" s="1219">
        <f t="shared" ref="BZ76" ca="1" si="825">BY82</f>
        <v>0</v>
      </c>
      <c r="CA76" s="1219">
        <f t="shared" ref="CA76" ca="1" si="826">BZ82</f>
        <v>0</v>
      </c>
      <c r="CB76" s="1219">
        <f t="shared" ref="CB76" ca="1" si="827">CA82</f>
        <v>0</v>
      </c>
      <c r="CC76" s="1219">
        <f t="shared" ref="CC76" ca="1" si="828">CB82</f>
        <v>0</v>
      </c>
      <c r="CD76" s="1219">
        <f t="shared" ref="CD76" ca="1" si="829">CC82</f>
        <v>0</v>
      </c>
      <c r="CE76" s="1219">
        <f t="shared" ref="CE76" ca="1" si="830">CD82</f>
        <v>0</v>
      </c>
      <c r="CF76" s="1219">
        <f t="shared" ref="CF76" ca="1" si="831">CE82</f>
        <v>0</v>
      </c>
      <c r="CG76" s="1219">
        <f t="shared" ref="CG76" ca="1" si="832">CF82</f>
        <v>0</v>
      </c>
      <c r="CH76" s="1219">
        <f t="shared" ref="CH76" ca="1" si="833">CG82</f>
        <v>0</v>
      </c>
      <c r="CI76" s="1219">
        <f t="shared" ref="CI76" ca="1" si="834">CH82</f>
        <v>0</v>
      </c>
      <c r="CJ76" s="1219">
        <f t="shared" ref="CJ76" ca="1" si="835">CI82</f>
        <v>0</v>
      </c>
      <c r="CK76" s="1219">
        <f t="shared" ref="CK76" ca="1" si="836">CJ82</f>
        <v>0</v>
      </c>
      <c r="CL76" s="1219">
        <f t="shared" ref="CL76" ca="1" si="837">CK82</f>
        <v>0</v>
      </c>
      <c r="CM76" s="1219">
        <f t="shared" ref="CM76" ca="1" si="838">CL82</f>
        <v>0</v>
      </c>
      <c r="CN76" s="1219">
        <f t="shared" ref="CN76" ca="1" si="839">CM82</f>
        <v>0</v>
      </c>
      <c r="CO76" s="1219">
        <f t="shared" ref="CO76" ca="1" si="840">CN82</f>
        <v>0</v>
      </c>
      <c r="CP76" s="1219">
        <f t="shared" ref="CP76" ca="1" si="841">CO82</f>
        <v>0</v>
      </c>
      <c r="CQ76" s="1219">
        <f t="shared" ref="CQ76" ca="1" si="842">CP82</f>
        <v>0</v>
      </c>
      <c r="CR76" s="1219">
        <f t="shared" ref="CR76" ca="1" si="843">CQ82</f>
        <v>0</v>
      </c>
      <c r="CS76" s="1219">
        <f t="shared" ref="CS76" ca="1" si="844">CR82</f>
        <v>0</v>
      </c>
      <c r="CT76" s="1219">
        <f t="shared" ref="CT76" ca="1" si="845">CS82</f>
        <v>0</v>
      </c>
      <c r="CU76" s="1219">
        <f t="shared" ref="CU76" ca="1" si="846">CT82</f>
        <v>0</v>
      </c>
      <c r="CV76" s="1219">
        <f t="shared" ref="CV76" ca="1" si="847">CU82</f>
        <v>0</v>
      </c>
      <c r="CW76" s="1219">
        <f t="shared" ref="CW76" ca="1" si="848">CV82</f>
        <v>0</v>
      </c>
      <c r="CX76" s="1219">
        <f t="shared" ref="CX76" ca="1" si="849">CW82</f>
        <v>0</v>
      </c>
      <c r="CY76" s="1219">
        <f t="shared" ref="CY76" ca="1" si="850">CX82</f>
        <v>0</v>
      </c>
      <c r="CZ76" s="1219">
        <f t="shared" ref="CZ76" ca="1" si="851">CY82</f>
        <v>0</v>
      </c>
      <c r="DA76" s="1219">
        <f t="shared" ref="DA76" ca="1" si="852">CZ82</f>
        <v>0</v>
      </c>
      <c r="DB76" s="1219">
        <f t="shared" ref="DB76" ca="1" si="853">DA82</f>
        <v>0</v>
      </c>
      <c r="DC76" s="1219">
        <f t="shared" ref="DC76" ca="1" si="854">DB82</f>
        <v>0</v>
      </c>
      <c r="DD76" s="1219">
        <f t="shared" ref="DD76" ca="1" si="855">DC82</f>
        <v>0</v>
      </c>
      <c r="DE76" s="1219">
        <f t="shared" ref="DE76" ca="1" si="856">DD82</f>
        <v>0</v>
      </c>
      <c r="DF76" s="1219">
        <f t="shared" ref="DF76" ca="1" si="857">DE82</f>
        <v>0</v>
      </c>
      <c r="DG76" s="1219">
        <f t="shared" ref="DG76" ca="1" si="858">DF82</f>
        <v>0</v>
      </c>
      <c r="DH76" s="1219">
        <f t="shared" ref="DH76" ca="1" si="859">DG82</f>
        <v>0</v>
      </c>
      <c r="DI76" s="1219">
        <f t="shared" ref="DI76" ca="1" si="860">DH82</f>
        <v>0</v>
      </c>
      <c r="DJ76" s="1219">
        <f t="shared" ref="DJ76" ca="1" si="861">DI82</f>
        <v>0</v>
      </c>
      <c r="DK76" s="1219">
        <f t="shared" ref="DK76" ca="1" si="862">DJ82</f>
        <v>0</v>
      </c>
      <c r="DL76" s="1219">
        <f t="shared" ref="DL76" ca="1" si="863">DK82</f>
        <v>0</v>
      </c>
      <c r="DM76" s="1219">
        <f t="shared" ref="DM76" ca="1" si="864">DL82</f>
        <v>0</v>
      </c>
      <c r="DN76" s="1219">
        <f t="shared" ref="DN76" ca="1" si="865">DM82</f>
        <v>0</v>
      </c>
      <c r="DO76" s="1219">
        <f t="shared" ref="DO76" ca="1" si="866">DN82</f>
        <v>0</v>
      </c>
      <c r="DP76" s="1219">
        <f t="shared" ref="DP76" ca="1" si="867">DO82</f>
        <v>0</v>
      </c>
      <c r="DQ76" s="1219">
        <f t="shared" ref="DQ76" ca="1" si="868">DP82</f>
        <v>0</v>
      </c>
      <c r="DR76" s="1219">
        <f t="shared" ref="DR76" ca="1" si="869">DQ82</f>
        <v>0</v>
      </c>
      <c r="DS76" s="1219">
        <f t="shared" ref="DS76" ca="1" si="870">DR82</f>
        <v>0</v>
      </c>
      <c r="DT76" s="1219">
        <f t="shared" ref="DT76" ca="1" si="871">DS82</f>
        <v>0</v>
      </c>
      <c r="DU76" s="1219">
        <f t="shared" ref="DU76" ca="1" si="872">DT82</f>
        <v>0</v>
      </c>
      <c r="DV76" s="1219">
        <f t="shared" ref="DV76" ca="1" si="873">DU82</f>
        <v>0</v>
      </c>
    </row>
    <row r="77" spans="1:126" s="107" customFormat="1" ht="15.75" customHeight="1" thickTop="1">
      <c r="A77" s="1191"/>
      <c r="B77" s="1143" t="s">
        <v>1447</v>
      </c>
      <c r="C77" s="1192"/>
      <c r="D77" s="1192"/>
      <c r="E77" s="1192"/>
      <c r="F77" s="1193">
        <f ca="1">F22</f>
        <v>0</v>
      </c>
      <c r="G77" s="1193">
        <f t="shared" ref="G77:BR77" ca="1" si="874">G22</f>
        <v>0</v>
      </c>
      <c r="H77" s="1193">
        <f t="shared" ca="1" si="874"/>
        <v>0</v>
      </c>
      <c r="I77" s="1193">
        <f t="shared" ca="1" si="874"/>
        <v>0</v>
      </c>
      <c r="J77" s="1193">
        <f t="shared" ca="1" si="874"/>
        <v>0</v>
      </c>
      <c r="K77" s="1193">
        <f t="shared" ca="1" si="874"/>
        <v>0</v>
      </c>
      <c r="L77" s="1193">
        <f t="shared" ca="1" si="874"/>
        <v>0</v>
      </c>
      <c r="M77" s="1193">
        <f t="shared" ca="1" si="874"/>
        <v>0</v>
      </c>
      <c r="N77" s="1193">
        <f t="shared" ca="1" si="874"/>
        <v>0</v>
      </c>
      <c r="O77" s="1193">
        <f t="shared" ca="1" si="874"/>
        <v>0</v>
      </c>
      <c r="P77" s="1193">
        <f t="shared" ca="1" si="874"/>
        <v>0</v>
      </c>
      <c r="Q77" s="1193">
        <f t="shared" ca="1" si="874"/>
        <v>0</v>
      </c>
      <c r="R77" s="1193">
        <f t="shared" ca="1" si="874"/>
        <v>0</v>
      </c>
      <c r="S77" s="1193">
        <f t="shared" ca="1" si="874"/>
        <v>0</v>
      </c>
      <c r="T77" s="1193">
        <f t="shared" ca="1" si="874"/>
        <v>0</v>
      </c>
      <c r="U77" s="1193">
        <f t="shared" ca="1" si="874"/>
        <v>0</v>
      </c>
      <c r="V77" s="1193">
        <f t="shared" ca="1" si="874"/>
        <v>0</v>
      </c>
      <c r="W77" s="1193">
        <f t="shared" ca="1" si="874"/>
        <v>0</v>
      </c>
      <c r="X77" s="1193">
        <f t="shared" ca="1" si="874"/>
        <v>0</v>
      </c>
      <c r="Y77" s="1193">
        <f t="shared" ca="1" si="874"/>
        <v>0</v>
      </c>
      <c r="Z77" s="1193">
        <f t="shared" ca="1" si="874"/>
        <v>0</v>
      </c>
      <c r="AA77" s="1193">
        <f t="shared" ca="1" si="874"/>
        <v>0</v>
      </c>
      <c r="AB77" s="1193">
        <f t="shared" ca="1" si="874"/>
        <v>0</v>
      </c>
      <c r="AC77" s="1193">
        <f t="shared" ca="1" si="874"/>
        <v>0</v>
      </c>
      <c r="AD77" s="1193">
        <f t="shared" ca="1" si="874"/>
        <v>0</v>
      </c>
      <c r="AE77" s="1193">
        <f t="shared" ca="1" si="874"/>
        <v>0</v>
      </c>
      <c r="AF77" s="1193">
        <f t="shared" ca="1" si="874"/>
        <v>0</v>
      </c>
      <c r="AG77" s="1193">
        <f t="shared" ca="1" si="874"/>
        <v>0</v>
      </c>
      <c r="AH77" s="1193">
        <f t="shared" ca="1" si="874"/>
        <v>0</v>
      </c>
      <c r="AI77" s="1193">
        <f t="shared" ca="1" si="874"/>
        <v>0</v>
      </c>
      <c r="AJ77" s="1193">
        <f t="shared" ca="1" si="874"/>
        <v>0</v>
      </c>
      <c r="AK77" s="1193">
        <f t="shared" ca="1" si="874"/>
        <v>0</v>
      </c>
      <c r="AL77" s="1193">
        <f t="shared" ca="1" si="874"/>
        <v>0</v>
      </c>
      <c r="AM77" s="1193">
        <f t="shared" ca="1" si="874"/>
        <v>0</v>
      </c>
      <c r="AN77" s="1193">
        <f t="shared" ca="1" si="874"/>
        <v>0</v>
      </c>
      <c r="AO77" s="1193">
        <f t="shared" ca="1" si="874"/>
        <v>0</v>
      </c>
      <c r="AP77" s="1193">
        <f t="shared" ca="1" si="874"/>
        <v>0</v>
      </c>
      <c r="AQ77" s="1193">
        <f t="shared" ca="1" si="874"/>
        <v>0</v>
      </c>
      <c r="AR77" s="1193">
        <f t="shared" ca="1" si="874"/>
        <v>0</v>
      </c>
      <c r="AS77" s="1193">
        <f t="shared" ca="1" si="874"/>
        <v>0</v>
      </c>
      <c r="AT77" s="1193">
        <f t="shared" ca="1" si="874"/>
        <v>0</v>
      </c>
      <c r="AU77" s="1193">
        <f t="shared" ca="1" si="874"/>
        <v>0</v>
      </c>
      <c r="AV77" s="1193">
        <f t="shared" ca="1" si="874"/>
        <v>0</v>
      </c>
      <c r="AW77" s="1193">
        <f t="shared" ca="1" si="874"/>
        <v>0</v>
      </c>
      <c r="AX77" s="1193">
        <f t="shared" ca="1" si="874"/>
        <v>0</v>
      </c>
      <c r="AY77" s="1193">
        <f t="shared" ca="1" si="874"/>
        <v>0</v>
      </c>
      <c r="AZ77" s="1193">
        <f t="shared" ca="1" si="874"/>
        <v>0</v>
      </c>
      <c r="BA77" s="1193">
        <f t="shared" ca="1" si="874"/>
        <v>0</v>
      </c>
      <c r="BB77" s="1193">
        <f t="shared" ca="1" si="874"/>
        <v>0</v>
      </c>
      <c r="BC77" s="1193">
        <f t="shared" ca="1" si="874"/>
        <v>0</v>
      </c>
      <c r="BD77" s="1193">
        <f t="shared" ca="1" si="874"/>
        <v>0</v>
      </c>
      <c r="BE77" s="1193">
        <f t="shared" ca="1" si="874"/>
        <v>0</v>
      </c>
      <c r="BF77" s="1193">
        <f t="shared" ca="1" si="874"/>
        <v>0</v>
      </c>
      <c r="BG77" s="1193">
        <f t="shared" ca="1" si="874"/>
        <v>0</v>
      </c>
      <c r="BH77" s="1193">
        <f t="shared" ca="1" si="874"/>
        <v>0</v>
      </c>
      <c r="BI77" s="1193">
        <f t="shared" ca="1" si="874"/>
        <v>0</v>
      </c>
      <c r="BJ77" s="1193">
        <f t="shared" ca="1" si="874"/>
        <v>0</v>
      </c>
      <c r="BK77" s="1193">
        <f t="shared" ca="1" si="874"/>
        <v>0</v>
      </c>
      <c r="BL77" s="1193">
        <f t="shared" ca="1" si="874"/>
        <v>0</v>
      </c>
      <c r="BM77" s="1193">
        <f t="shared" ca="1" si="874"/>
        <v>0</v>
      </c>
      <c r="BN77" s="1193">
        <f t="shared" ca="1" si="874"/>
        <v>0</v>
      </c>
      <c r="BO77" s="1193">
        <f t="shared" ca="1" si="874"/>
        <v>0</v>
      </c>
      <c r="BP77" s="1193">
        <f t="shared" ca="1" si="874"/>
        <v>0</v>
      </c>
      <c r="BQ77" s="1193">
        <f t="shared" ca="1" si="874"/>
        <v>0</v>
      </c>
      <c r="BR77" s="1193">
        <f t="shared" ca="1" si="874"/>
        <v>0</v>
      </c>
      <c r="BS77" s="1193">
        <f t="shared" ref="BS77:DV77" ca="1" si="875">BS22</f>
        <v>0</v>
      </c>
      <c r="BT77" s="1193">
        <f t="shared" ca="1" si="875"/>
        <v>0</v>
      </c>
      <c r="BU77" s="1193">
        <f t="shared" ca="1" si="875"/>
        <v>0</v>
      </c>
      <c r="BV77" s="1193">
        <f t="shared" ca="1" si="875"/>
        <v>0</v>
      </c>
      <c r="BW77" s="1193">
        <f t="shared" ca="1" si="875"/>
        <v>0</v>
      </c>
      <c r="BX77" s="1193">
        <f t="shared" ca="1" si="875"/>
        <v>0</v>
      </c>
      <c r="BY77" s="1193">
        <f t="shared" ca="1" si="875"/>
        <v>0</v>
      </c>
      <c r="BZ77" s="1193">
        <f t="shared" ca="1" si="875"/>
        <v>0</v>
      </c>
      <c r="CA77" s="1193">
        <f t="shared" ca="1" si="875"/>
        <v>0</v>
      </c>
      <c r="CB77" s="1193">
        <f t="shared" ca="1" si="875"/>
        <v>0</v>
      </c>
      <c r="CC77" s="1193">
        <f t="shared" ca="1" si="875"/>
        <v>0</v>
      </c>
      <c r="CD77" s="1193">
        <f t="shared" ca="1" si="875"/>
        <v>0</v>
      </c>
      <c r="CE77" s="1193">
        <f t="shared" ca="1" si="875"/>
        <v>0</v>
      </c>
      <c r="CF77" s="1193">
        <f t="shared" ca="1" si="875"/>
        <v>0</v>
      </c>
      <c r="CG77" s="1193">
        <f t="shared" ca="1" si="875"/>
        <v>0</v>
      </c>
      <c r="CH77" s="1193">
        <f t="shared" ca="1" si="875"/>
        <v>0</v>
      </c>
      <c r="CI77" s="1193">
        <f t="shared" ca="1" si="875"/>
        <v>0</v>
      </c>
      <c r="CJ77" s="1193">
        <f t="shared" ca="1" si="875"/>
        <v>0</v>
      </c>
      <c r="CK77" s="1193">
        <f t="shared" ca="1" si="875"/>
        <v>0</v>
      </c>
      <c r="CL77" s="1193">
        <f t="shared" ca="1" si="875"/>
        <v>0</v>
      </c>
      <c r="CM77" s="1193">
        <f t="shared" ca="1" si="875"/>
        <v>0</v>
      </c>
      <c r="CN77" s="1193">
        <f t="shared" ca="1" si="875"/>
        <v>0</v>
      </c>
      <c r="CO77" s="1193">
        <f t="shared" ca="1" si="875"/>
        <v>0</v>
      </c>
      <c r="CP77" s="1193">
        <f t="shared" ca="1" si="875"/>
        <v>0</v>
      </c>
      <c r="CQ77" s="1193">
        <f t="shared" ca="1" si="875"/>
        <v>0</v>
      </c>
      <c r="CR77" s="1193">
        <f t="shared" ca="1" si="875"/>
        <v>0</v>
      </c>
      <c r="CS77" s="1193">
        <f t="shared" ca="1" si="875"/>
        <v>0</v>
      </c>
      <c r="CT77" s="1193">
        <f t="shared" ca="1" si="875"/>
        <v>0</v>
      </c>
      <c r="CU77" s="1193">
        <f t="shared" ca="1" si="875"/>
        <v>0</v>
      </c>
      <c r="CV77" s="1193">
        <f t="shared" ca="1" si="875"/>
        <v>0</v>
      </c>
      <c r="CW77" s="1193">
        <f t="shared" ca="1" si="875"/>
        <v>0</v>
      </c>
      <c r="CX77" s="1193">
        <f t="shared" ca="1" si="875"/>
        <v>0</v>
      </c>
      <c r="CY77" s="1193">
        <f t="shared" ca="1" si="875"/>
        <v>0</v>
      </c>
      <c r="CZ77" s="1193">
        <f t="shared" ca="1" si="875"/>
        <v>0</v>
      </c>
      <c r="DA77" s="1193">
        <f t="shared" ca="1" si="875"/>
        <v>0</v>
      </c>
      <c r="DB77" s="1193">
        <f t="shared" ca="1" si="875"/>
        <v>0</v>
      </c>
      <c r="DC77" s="1193">
        <f t="shared" ca="1" si="875"/>
        <v>0</v>
      </c>
      <c r="DD77" s="1193">
        <f t="shared" ca="1" si="875"/>
        <v>0</v>
      </c>
      <c r="DE77" s="1193">
        <f t="shared" ca="1" si="875"/>
        <v>0</v>
      </c>
      <c r="DF77" s="1193">
        <f t="shared" ca="1" si="875"/>
        <v>0</v>
      </c>
      <c r="DG77" s="1193">
        <f t="shared" ca="1" si="875"/>
        <v>0</v>
      </c>
      <c r="DH77" s="1193">
        <f t="shared" ca="1" si="875"/>
        <v>0</v>
      </c>
      <c r="DI77" s="1193">
        <f t="shared" ca="1" si="875"/>
        <v>0</v>
      </c>
      <c r="DJ77" s="1193">
        <f t="shared" ca="1" si="875"/>
        <v>0</v>
      </c>
      <c r="DK77" s="1193">
        <f t="shared" ca="1" si="875"/>
        <v>0</v>
      </c>
      <c r="DL77" s="1193">
        <f t="shared" ca="1" si="875"/>
        <v>0</v>
      </c>
      <c r="DM77" s="1193">
        <f t="shared" ca="1" si="875"/>
        <v>0</v>
      </c>
      <c r="DN77" s="1193">
        <f t="shared" ca="1" si="875"/>
        <v>0</v>
      </c>
      <c r="DO77" s="1193">
        <f t="shared" ca="1" si="875"/>
        <v>0</v>
      </c>
      <c r="DP77" s="1193">
        <f t="shared" ca="1" si="875"/>
        <v>0</v>
      </c>
      <c r="DQ77" s="1193">
        <f t="shared" ca="1" si="875"/>
        <v>0</v>
      </c>
      <c r="DR77" s="1193">
        <f t="shared" ca="1" si="875"/>
        <v>0</v>
      </c>
      <c r="DS77" s="1193">
        <f t="shared" ca="1" si="875"/>
        <v>0</v>
      </c>
      <c r="DT77" s="1193">
        <f t="shared" ca="1" si="875"/>
        <v>0</v>
      </c>
      <c r="DU77" s="1193">
        <f t="shared" ca="1" si="875"/>
        <v>0</v>
      </c>
      <c r="DV77" s="1193">
        <f t="shared" ca="1" si="875"/>
        <v>0</v>
      </c>
    </row>
    <row r="78" spans="1:126" s="107" customFormat="1" ht="15.75" customHeight="1">
      <c r="A78" s="1191"/>
      <c r="B78" s="1143" t="s">
        <v>63</v>
      </c>
      <c r="C78" s="1192"/>
      <c r="D78" s="1192"/>
      <c r="E78" s="1192"/>
      <c r="F78" s="1193"/>
      <c r="G78" s="1193"/>
      <c r="H78" s="1193"/>
      <c r="I78" s="1193"/>
      <c r="J78" s="1193"/>
      <c r="K78" s="1193"/>
      <c r="L78" s="1193"/>
      <c r="M78" s="1193"/>
      <c r="N78" s="1193"/>
      <c r="O78" s="1193"/>
      <c r="P78" s="1193"/>
      <c r="Q78" s="1193"/>
      <c r="R78" s="1193"/>
      <c r="S78" s="1193"/>
      <c r="T78" s="1193"/>
      <c r="U78" s="1193"/>
      <c r="V78" s="1193"/>
      <c r="W78" s="1193"/>
      <c r="X78" s="1193"/>
      <c r="Y78" s="1193"/>
      <c r="Z78" s="1193"/>
      <c r="AA78" s="1193"/>
      <c r="AB78" s="1193"/>
      <c r="AC78" s="1193"/>
      <c r="AD78" s="1193"/>
      <c r="AE78" s="1193"/>
      <c r="AF78" s="1193"/>
      <c r="AG78" s="1193"/>
      <c r="AH78" s="1193"/>
      <c r="AI78" s="1193"/>
      <c r="AJ78" s="1193"/>
      <c r="AK78" s="1193"/>
      <c r="AL78" s="1193"/>
      <c r="AM78" s="1193"/>
      <c r="AN78" s="1193"/>
      <c r="AO78" s="1193"/>
      <c r="AP78" s="1193"/>
      <c r="AQ78" s="1193"/>
      <c r="AR78" s="1193"/>
      <c r="AS78" s="1193"/>
      <c r="AT78" s="1193"/>
      <c r="AU78" s="1193"/>
      <c r="AV78" s="1193"/>
      <c r="AW78" s="1193"/>
      <c r="AX78" s="1193"/>
      <c r="AY78" s="1193"/>
      <c r="AZ78" s="1193"/>
      <c r="BA78" s="1193"/>
      <c r="BB78" s="1193"/>
      <c r="BC78" s="1193"/>
      <c r="BD78" s="1193"/>
      <c r="BE78" s="1193"/>
      <c r="BF78" s="1193"/>
      <c r="BG78" s="1193"/>
      <c r="BH78" s="1193"/>
      <c r="BI78" s="1193"/>
      <c r="BJ78" s="1193"/>
      <c r="BK78" s="1193"/>
      <c r="BL78" s="1193"/>
      <c r="BM78" s="1193"/>
      <c r="BN78" s="1193"/>
      <c r="BO78" s="1193"/>
      <c r="BP78" s="1193"/>
      <c r="BQ78" s="1193"/>
      <c r="BR78" s="1193"/>
      <c r="BS78" s="1193"/>
      <c r="BT78" s="1193"/>
      <c r="BU78" s="1193"/>
      <c r="BV78" s="1193"/>
      <c r="BW78" s="1193"/>
      <c r="BX78" s="1193"/>
      <c r="BY78" s="1193"/>
      <c r="BZ78" s="1193"/>
      <c r="CA78" s="1193"/>
      <c r="CB78" s="1193"/>
      <c r="CC78" s="1193"/>
      <c r="CD78" s="1193"/>
      <c r="CE78" s="1193"/>
      <c r="CF78" s="1193"/>
      <c r="CG78" s="1193"/>
      <c r="CH78" s="1193"/>
      <c r="CI78" s="1193"/>
      <c r="CJ78" s="1193"/>
      <c r="CK78" s="1193"/>
      <c r="CL78" s="1193"/>
      <c r="CM78" s="1193"/>
      <c r="CN78" s="1193"/>
      <c r="CO78" s="1193"/>
      <c r="CP78" s="1193"/>
      <c r="CQ78" s="1193"/>
      <c r="CR78" s="1193"/>
      <c r="CS78" s="1193"/>
      <c r="CT78" s="1193"/>
      <c r="CU78" s="1193"/>
      <c r="CV78" s="1193"/>
      <c r="CW78" s="1193"/>
      <c r="CX78" s="1193"/>
      <c r="CY78" s="1193"/>
      <c r="CZ78" s="1193"/>
      <c r="DA78" s="1193"/>
      <c r="DB78" s="1193"/>
      <c r="DC78" s="1193"/>
      <c r="DD78" s="1193"/>
      <c r="DE78" s="1193"/>
      <c r="DF78" s="1193"/>
      <c r="DG78" s="1193"/>
      <c r="DH78" s="1193"/>
      <c r="DI78" s="1193"/>
      <c r="DJ78" s="1193"/>
      <c r="DK78" s="1193"/>
      <c r="DL78" s="1193"/>
      <c r="DM78" s="1193"/>
      <c r="DN78" s="1193"/>
      <c r="DO78" s="1193"/>
      <c r="DP78" s="1193"/>
      <c r="DQ78" s="1193"/>
      <c r="DR78" s="1193"/>
      <c r="DS78" s="1193"/>
      <c r="DT78" s="1193"/>
      <c r="DU78" s="1193"/>
      <c r="DV78" s="1193"/>
    </row>
    <row r="79" spans="1:126" s="107" customFormat="1" ht="15.75" customHeight="1">
      <c r="A79" s="1191"/>
      <c r="B79" s="1143" t="s">
        <v>1448</v>
      </c>
      <c r="C79" s="1192"/>
      <c r="D79" s="1192"/>
      <c r="E79" s="1192"/>
      <c r="F79" s="1193"/>
      <c r="G79" s="1193"/>
      <c r="H79" s="1193"/>
      <c r="I79" s="1193"/>
      <c r="J79" s="1193"/>
      <c r="K79" s="1193"/>
      <c r="L79" s="1193"/>
      <c r="M79" s="1193"/>
      <c r="N79" s="1193"/>
      <c r="O79" s="1193"/>
      <c r="P79" s="1193"/>
      <c r="Q79" s="1193"/>
      <c r="R79" s="1193"/>
      <c r="S79" s="1193"/>
      <c r="T79" s="1193"/>
      <c r="U79" s="1193"/>
      <c r="V79" s="1193"/>
      <c r="W79" s="1193"/>
      <c r="X79" s="1193"/>
      <c r="Y79" s="1193"/>
      <c r="Z79" s="1193"/>
      <c r="AA79" s="1193"/>
      <c r="AB79" s="1193"/>
      <c r="AC79" s="1193"/>
      <c r="AD79" s="1193"/>
      <c r="AE79" s="1193"/>
      <c r="AF79" s="1193"/>
      <c r="AG79" s="1193"/>
      <c r="AH79" s="1193"/>
      <c r="AI79" s="1193"/>
      <c r="AJ79" s="1193"/>
      <c r="AK79" s="1193"/>
      <c r="AL79" s="1193"/>
      <c r="AM79" s="1193"/>
      <c r="AN79" s="1193"/>
      <c r="AO79" s="1193"/>
      <c r="AP79" s="1193"/>
      <c r="AQ79" s="1193"/>
      <c r="AR79" s="1193"/>
      <c r="AS79" s="1193"/>
      <c r="AT79" s="1193"/>
      <c r="AU79" s="1193"/>
      <c r="AV79" s="1193"/>
      <c r="AW79" s="1193"/>
      <c r="AX79" s="1193"/>
      <c r="AY79" s="1193"/>
      <c r="AZ79" s="1193"/>
      <c r="BA79" s="1193"/>
      <c r="BB79" s="1193"/>
      <c r="BC79" s="1193"/>
      <c r="BD79" s="1193"/>
      <c r="BE79" s="1193"/>
      <c r="BF79" s="1193"/>
      <c r="BG79" s="1193"/>
      <c r="BH79" s="1193"/>
      <c r="BI79" s="1193"/>
      <c r="BJ79" s="1193"/>
      <c r="BK79" s="1193"/>
      <c r="BL79" s="1193"/>
      <c r="BM79" s="1193"/>
      <c r="BN79" s="1193"/>
      <c r="BO79" s="1193"/>
      <c r="BP79" s="1193"/>
      <c r="BQ79" s="1193"/>
      <c r="BR79" s="1193"/>
      <c r="BS79" s="1193"/>
      <c r="BT79" s="1193"/>
      <c r="BU79" s="1193"/>
      <c r="BV79" s="1193"/>
      <c r="BW79" s="1193"/>
      <c r="BX79" s="1193"/>
      <c r="BY79" s="1193"/>
      <c r="BZ79" s="1193"/>
      <c r="CA79" s="1193"/>
      <c r="CB79" s="1193"/>
      <c r="CC79" s="1193"/>
      <c r="CD79" s="1193"/>
      <c r="CE79" s="1193"/>
      <c r="CF79" s="1193"/>
      <c r="CG79" s="1193"/>
      <c r="CH79" s="1193"/>
      <c r="CI79" s="1193"/>
      <c r="CJ79" s="1193"/>
      <c r="CK79" s="1193"/>
      <c r="CL79" s="1193"/>
      <c r="CM79" s="1193"/>
      <c r="CN79" s="1193"/>
      <c r="CO79" s="1193"/>
      <c r="CP79" s="1193"/>
      <c r="CQ79" s="1193"/>
      <c r="CR79" s="1193"/>
      <c r="CS79" s="1193"/>
      <c r="CT79" s="1193"/>
      <c r="CU79" s="1193"/>
      <c r="CV79" s="1193"/>
      <c r="CW79" s="1193"/>
      <c r="CX79" s="1193"/>
      <c r="CY79" s="1193"/>
      <c r="CZ79" s="1193"/>
      <c r="DA79" s="1193"/>
      <c r="DB79" s="1193"/>
      <c r="DC79" s="1193"/>
      <c r="DD79" s="1193"/>
      <c r="DE79" s="1193"/>
      <c r="DF79" s="1193"/>
      <c r="DG79" s="1193"/>
      <c r="DH79" s="1193"/>
      <c r="DI79" s="1193"/>
      <c r="DJ79" s="1193"/>
      <c r="DK79" s="1193"/>
      <c r="DL79" s="1193"/>
      <c r="DM79" s="1193"/>
      <c r="DN79" s="1193"/>
      <c r="DO79" s="1193"/>
      <c r="DP79" s="1193"/>
      <c r="DQ79" s="1193"/>
      <c r="DR79" s="1193"/>
      <c r="DS79" s="1193"/>
      <c r="DT79" s="1193"/>
      <c r="DU79" s="1193"/>
      <c r="DV79" s="1193"/>
    </row>
    <row r="80" spans="1:126" s="107" customFormat="1" ht="15.75" customHeight="1">
      <c r="A80" s="1191"/>
      <c r="B80" s="1143" t="s">
        <v>1449</v>
      </c>
      <c r="C80" s="1192"/>
      <c r="D80" s="1192"/>
      <c r="E80" s="1192"/>
      <c r="F80" s="1193">
        <f>F86</f>
        <v>0</v>
      </c>
      <c r="G80" s="1193">
        <f t="shared" ref="G80:BR80" ca="1" si="876">G86</f>
        <v>0</v>
      </c>
      <c r="H80" s="1193">
        <f t="shared" ca="1" si="876"/>
        <v>0</v>
      </c>
      <c r="I80" s="1193">
        <f t="shared" ca="1" si="876"/>
        <v>0</v>
      </c>
      <c r="J80" s="1193">
        <f t="shared" ca="1" si="876"/>
        <v>0</v>
      </c>
      <c r="K80" s="1193">
        <f t="shared" ca="1" si="876"/>
        <v>0</v>
      </c>
      <c r="L80" s="1193">
        <f t="shared" ca="1" si="876"/>
        <v>0</v>
      </c>
      <c r="M80" s="1193">
        <f t="shared" ca="1" si="876"/>
        <v>0</v>
      </c>
      <c r="N80" s="1193">
        <f t="shared" ca="1" si="876"/>
        <v>0</v>
      </c>
      <c r="O80" s="1193">
        <f t="shared" ca="1" si="876"/>
        <v>0</v>
      </c>
      <c r="P80" s="1193">
        <f t="shared" ca="1" si="876"/>
        <v>0</v>
      </c>
      <c r="Q80" s="1193">
        <f t="shared" ca="1" si="876"/>
        <v>0</v>
      </c>
      <c r="R80" s="1193">
        <f t="shared" ca="1" si="876"/>
        <v>0</v>
      </c>
      <c r="S80" s="1193">
        <f t="shared" ca="1" si="876"/>
        <v>0</v>
      </c>
      <c r="T80" s="1193">
        <f t="shared" ca="1" si="876"/>
        <v>0</v>
      </c>
      <c r="U80" s="1193">
        <f t="shared" ca="1" si="876"/>
        <v>0</v>
      </c>
      <c r="V80" s="1193">
        <f t="shared" ca="1" si="876"/>
        <v>0</v>
      </c>
      <c r="W80" s="1193">
        <f t="shared" ca="1" si="876"/>
        <v>0</v>
      </c>
      <c r="X80" s="1193">
        <f t="shared" ca="1" si="876"/>
        <v>0</v>
      </c>
      <c r="Y80" s="1193">
        <f t="shared" ca="1" si="876"/>
        <v>0</v>
      </c>
      <c r="Z80" s="1193">
        <f t="shared" ca="1" si="876"/>
        <v>0</v>
      </c>
      <c r="AA80" s="1193">
        <f t="shared" ca="1" si="876"/>
        <v>0</v>
      </c>
      <c r="AB80" s="1193">
        <f t="shared" ca="1" si="876"/>
        <v>0</v>
      </c>
      <c r="AC80" s="1193">
        <f t="shared" ca="1" si="876"/>
        <v>0</v>
      </c>
      <c r="AD80" s="1193">
        <f t="shared" ca="1" si="876"/>
        <v>0</v>
      </c>
      <c r="AE80" s="1193">
        <f t="shared" ca="1" si="876"/>
        <v>0</v>
      </c>
      <c r="AF80" s="1193">
        <f t="shared" ca="1" si="876"/>
        <v>0</v>
      </c>
      <c r="AG80" s="1193">
        <f t="shared" ca="1" si="876"/>
        <v>0</v>
      </c>
      <c r="AH80" s="1193">
        <f t="shared" ca="1" si="876"/>
        <v>0</v>
      </c>
      <c r="AI80" s="1193">
        <f t="shared" ca="1" si="876"/>
        <v>0</v>
      </c>
      <c r="AJ80" s="1193">
        <f t="shared" ca="1" si="876"/>
        <v>0</v>
      </c>
      <c r="AK80" s="1193">
        <f t="shared" ca="1" si="876"/>
        <v>0</v>
      </c>
      <c r="AL80" s="1193">
        <f t="shared" ca="1" si="876"/>
        <v>0</v>
      </c>
      <c r="AM80" s="1193">
        <f t="shared" ca="1" si="876"/>
        <v>0</v>
      </c>
      <c r="AN80" s="1193">
        <f t="shared" ca="1" si="876"/>
        <v>0</v>
      </c>
      <c r="AO80" s="1193">
        <f t="shared" ca="1" si="876"/>
        <v>0</v>
      </c>
      <c r="AP80" s="1193">
        <f t="shared" ca="1" si="876"/>
        <v>0</v>
      </c>
      <c r="AQ80" s="1193">
        <f t="shared" ca="1" si="876"/>
        <v>0</v>
      </c>
      <c r="AR80" s="1193">
        <f t="shared" ca="1" si="876"/>
        <v>0</v>
      </c>
      <c r="AS80" s="1193">
        <f t="shared" ca="1" si="876"/>
        <v>0</v>
      </c>
      <c r="AT80" s="1193">
        <f t="shared" ca="1" si="876"/>
        <v>0</v>
      </c>
      <c r="AU80" s="1193">
        <f t="shared" ca="1" si="876"/>
        <v>0</v>
      </c>
      <c r="AV80" s="1193">
        <f t="shared" ca="1" si="876"/>
        <v>0</v>
      </c>
      <c r="AW80" s="1193">
        <f t="shared" ca="1" si="876"/>
        <v>0</v>
      </c>
      <c r="AX80" s="1193">
        <f t="shared" ca="1" si="876"/>
        <v>0</v>
      </c>
      <c r="AY80" s="1193">
        <f t="shared" ca="1" si="876"/>
        <v>0</v>
      </c>
      <c r="AZ80" s="1193">
        <f t="shared" ca="1" si="876"/>
        <v>0</v>
      </c>
      <c r="BA80" s="1193">
        <f t="shared" ca="1" si="876"/>
        <v>0</v>
      </c>
      <c r="BB80" s="1193">
        <f t="shared" ca="1" si="876"/>
        <v>0</v>
      </c>
      <c r="BC80" s="1193">
        <f t="shared" ca="1" si="876"/>
        <v>0</v>
      </c>
      <c r="BD80" s="1193">
        <f t="shared" ca="1" si="876"/>
        <v>0</v>
      </c>
      <c r="BE80" s="1193">
        <f t="shared" ca="1" si="876"/>
        <v>0</v>
      </c>
      <c r="BF80" s="1193">
        <f t="shared" ca="1" si="876"/>
        <v>0</v>
      </c>
      <c r="BG80" s="1193">
        <f t="shared" ca="1" si="876"/>
        <v>0</v>
      </c>
      <c r="BH80" s="1193">
        <f t="shared" ca="1" si="876"/>
        <v>0</v>
      </c>
      <c r="BI80" s="1193">
        <f t="shared" ca="1" si="876"/>
        <v>0</v>
      </c>
      <c r="BJ80" s="1193">
        <f t="shared" ca="1" si="876"/>
        <v>0</v>
      </c>
      <c r="BK80" s="1193">
        <f t="shared" ca="1" si="876"/>
        <v>0</v>
      </c>
      <c r="BL80" s="1193">
        <f t="shared" ca="1" si="876"/>
        <v>0</v>
      </c>
      <c r="BM80" s="1193">
        <f t="shared" ca="1" si="876"/>
        <v>0</v>
      </c>
      <c r="BN80" s="1193">
        <f t="shared" ca="1" si="876"/>
        <v>0</v>
      </c>
      <c r="BO80" s="1193">
        <f t="shared" ca="1" si="876"/>
        <v>0</v>
      </c>
      <c r="BP80" s="1193">
        <f t="shared" ca="1" si="876"/>
        <v>0</v>
      </c>
      <c r="BQ80" s="1193">
        <f t="shared" ca="1" si="876"/>
        <v>0</v>
      </c>
      <c r="BR80" s="1193">
        <f t="shared" ca="1" si="876"/>
        <v>0</v>
      </c>
      <c r="BS80" s="1193">
        <f t="shared" ref="BS80:DV80" ca="1" si="877">BS86</f>
        <v>0</v>
      </c>
      <c r="BT80" s="1193">
        <f t="shared" ca="1" si="877"/>
        <v>0</v>
      </c>
      <c r="BU80" s="1193">
        <f t="shared" ca="1" si="877"/>
        <v>0</v>
      </c>
      <c r="BV80" s="1193">
        <f t="shared" ca="1" si="877"/>
        <v>0</v>
      </c>
      <c r="BW80" s="1193">
        <f t="shared" ca="1" si="877"/>
        <v>0</v>
      </c>
      <c r="BX80" s="1193">
        <f t="shared" ca="1" si="877"/>
        <v>0</v>
      </c>
      <c r="BY80" s="1193">
        <f t="shared" ca="1" si="877"/>
        <v>0</v>
      </c>
      <c r="BZ80" s="1193">
        <f t="shared" ca="1" si="877"/>
        <v>0</v>
      </c>
      <c r="CA80" s="1193">
        <f t="shared" ca="1" si="877"/>
        <v>0</v>
      </c>
      <c r="CB80" s="1193">
        <f t="shared" ca="1" si="877"/>
        <v>0</v>
      </c>
      <c r="CC80" s="1193">
        <f t="shared" ca="1" si="877"/>
        <v>0</v>
      </c>
      <c r="CD80" s="1193">
        <f t="shared" ca="1" si="877"/>
        <v>0</v>
      </c>
      <c r="CE80" s="1193">
        <f t="shared" ca="1" si="877"/>
        <v>0</v>
      </c>
      <c r="CF80" s="1193">
        <f t="shared" ca="1" si="877"/>
        <v>0</v>
      </c>
      <c r="CG80" s="1193">
        <f t="shared" ca="1" si="877"/>
        <v>0</v>
      </c>
      <c r="CH80" s="1193">
        <f t="shared" ca="1" si="877"/>
        <v>0</v>
      </c>
      <c r="CI80" s="1193">
        <f t="shared" ca="1" si="877"/>
        <v>0</v>
      </c>
      <c r="CJ80" s="1193">
        <f t="shared" ca="1" si="877"/>
        <v>0</v>
      </c>
      <c r="CK80" s="1193">
        <f t="shared" ca="1" si="877"/>
        <v>0</v>
      </c>
      <c r="CL80" s="1193">
        <f t="shared" ca="1" si="877"/>
        <v>0</v>
      </c>
      <c r="CM80" s="1193">
        <f t="shared" ca="1" si="877"/>
        <v>0</v>
      </c>
      <c r="CN80" s="1193">
        <f t="shared" ca="1" si="877"/>
        <v>0</v>
      </c>
      <c r="CO80" s="1193">
        <f t="shared" ca="1" si="877"/>
        <v>0</v>
      </c>
      <c r="CP80" s="1193">
        <f t="shared" ca="1" si="877"/>
        <v>0</v>
      </c>
      <c r="CQ80" s="1193">
        <f t="shared" ca="1" si="877"/>
        <v>0</v>
      </c>
      <c r="CR80" s="1193">
        <f t="shared" ca="1" si="877"/>
        <v>0</v>
      </c>
      <c r="CS80" s="1193">
        <f t="shared" ca="1" si="877"/>
        <v>0</v>
      </c>
      <c r="CT80" s="1193">
        <f t="shared" ca="1" si="877"/>
        <v>0</v>
      </c>
      <c r="CU80" s="1193">
        <f t="shared" ca="1" si="877"/>
        <v>0</v>
      </c>
      <c r="CV80" s="1193">
        <f t="shared" ca="1" si="877"/>
        <v>0</v>
      </c>
      <c r="CW80" s="1193">
        <f t="shared" ca="1" si="877"/>
        <v>0</v>
      </c>
      <c r="CX80" s="1193">
        <f t="shared" ca="1" si="877"/>
        <v>0</v>
      </c>
      <c r="CY80" s="1193">
        <f t="shared" ca="1" si="877"/>
        <v>0</v>
      </c>
      <c r="CZ80" s="1193">
        <f t="shared" ca="1" si="877"/>
        <v>0</v>
      </c>
      <c r="DA80" s="1193">
        <f t="shared" ca="1" si="877"/>
        <v>0</v>
      </c>
      <c r="DB80" s="1193">
        <f t="shared" ca="1" si="877"/>
        <v>0</v>
      </c>
      <c r="DC80" s="1193">
        <f t="shared" ca="1" si="877"/>
        <v>0</v>
      </c>
      <c r="DD80" s="1193">
        <f t="shared" ca="1" si="877"/>
        <v>0</v>
      </c>
      <c r="DE80" s="1193">
        <f t="shared" ca="1" si="877"/>
        <v>0</v>
      </c>
      <c r="DF80" s="1193">
        <f t="shared" ca="1" si="877"/>
        <v>0</v>
      </c>
      <c r="DG80" s="1193">
        <f t="shared" ca="1" si="877"/>
        <v>0</v>
      </c>
      <c r="DH80" s="1193">
        <f t="shared" ca="1" si="877"/>
        <v>0</v>
      </c>
      <c r="DI80" s="1193">
        <f t="shared" ca="1" si="877"/>
        <v>0</v>
      </c>
      <c r="DJ80" s="1193">
        <f t="shared" ca="1" si="877"/>
        <v>0</v>
      </c>
      <c r="DK80" s="1193">
        <f t="shared" ca="1" si="877"/>
        <v>0</v>
      </c>
      <c r="DL80" s="1193">
        <f t="shared" ca="1" si="877"/>
        <v>0</v>
      </c>
      <c r="DM80" s="1193">
        <f t="shared" ca="1" si="877"/>
        <v>0</v>
      </c>
      <c r="DN80" s="1193">
        <f t="shared" ca="1" si="877"/>
        <v>0</v>
      </c>
      <c r="DO80" s="1193">
        <f t="shared" ca="1" si="877"/>
        <v>0</v>
      </c>
      <c r="DP80" s="1193">
        <f t="shared" ca="1" si="877"/>
        <v>0</v>
      </c>
      <c r="DQ80" s="1193">
        <f t="shared" ca="1" si="877"/>
        <v>0</v>
      </c>
      <c r="DR80" s="1193">
        <f t="shared" ca="1" si="877"/>
        <v>0</v>
      </c>
      <c r="DS80" s="1193">
        <f t="shared" ca="1" si="877"/>
        <v>0</v>
      </c>
      <c r="DT80" s="1193">
        <f t="shared" ca="1" si="877"/>
        <v>0</v>
      </c>
      <c r="DU80" s="1193">
        <f t="shared" ca="1" si="877"/>
        <v>0</v>
      </c>
      <c r="DV80" s="1193">
        <f t="shared" ca="1" si="877"/>
        <v>0</v>
      </c>
    </row>
    <row r="81" spans="1:126" s="107" customFormat="1" ht="15.75" customHeight="1">
      <c r="A81" s="1191"/>
      <c r="B81" s="1143" t="s">
        <v>1466</v>
      </c>
      <c r="C81" s="1192"/>
      <c r="D81" s="1192"/>
      <c r="E81" s="1192"/>
      <c r="F81" s="1193"/>
      <c r="G81" s="1193"/>
      <c r="H81" s="1193"/>
      <c r="I81" s="1193"/>
      <c r="J81" s="1193"/>
      <c r="K81" s="1193"/>
      <c r="L81" s="1193"/>
      <c r="M81" s="1193"/>
      <c r="N81" s="1193"/>
      <c r="O81" s="1193"/>
      <c r="P81" s="1193"/>
      <c r="Q81" s="1193"/>
      <c r="R81" s="1193"/>
      <c r="S81" s="1193"/>
      <c r="T81" s="1193"/>
      <c r="U81" s="1193"/>
      <c r="V81" s="1193"/>
      <c r="W81" s="1193"/>
      <c r="X81" s="1193"/>
      <c r="Y81" s="1193"/>
      <c r="Z81" s="1193"/>
      <c r="AA81" s="1193"/>
      <c r="AB81" s="1193"/>
      <c r="AC81" s="1193"/>
      <c r="AD81" s="1193"/>
      <c r="AE81" s="1193"/>
      <c r="AF81" s="1193"/>
      <c r="AG81" s="1193"/>
      <c r="AH81" s="1193"/>
      <c r="AI81" s="1193"/>
      <c r="AJ81" s="1193"/>
      <c r="AK81" s="1193"/>
      <c r="AL81" s="1193"/>
      <c r="AM81" s="1193"/>
      <c r="AN81" s="1193"/>
      <c r="AO81" s="1193"/>
      <c r="AP81" s="1193"/>
      <c r="AQ81" s="1193"/>
      <c r="AR81" s="1193"/>
      <c r="AS81" s="1193"/>
      <c r="AT81" s="1193"/>
      <c r="AU81" s="1193"/>
      <c r="AV81" s="1193"/>
      <c r="AW81" s="1193"/>
      <c r="AX81" s="1193"/>
      <c r="AY81" s="1193"/>
      <c r="AZ81" s="1193"/>
      <c r="BA81" s="1193"/>
      <c r="BB81" s="1193"/>
      <c r="BC81" s="1193"/>
      <c r="BD81" s="1193"/>
      <c r="BE81" s="1193"/>
      <c r="BF81" s="1193"/>
      <c r="BG81" s="1193"/>
      <c r="BH81" s="1193"/>
      <c r="BI81" s="1193"/>
      <c r="BJ81" s="1193"/>
      <c r="BK81" s="1193"/>
      <c r="BL81" s="1193"/>
      <c r="BM81" s="1193"/>
      <c r="BN81" s="1193"/>
      <c r="BO81" s="1193"/>
      <c r="BP81" s="1193"/>
      <c r="BQ81" s="1193"/>
      <c r="BR81" s="1193"/>
      <c r="BS81" s="1193"/>
      <c r="BT81" s="1193"/>
      <c r="BU81" s="1193"/>
      <c r="BV81" s="1193"/>
      <c r="BW81" s="1193"/>
      <c r="BX81" s="1193"/>
      <c r="BY81" s="1193"/>
      <c r="BZ81" s="1193"/>
      <c r="CA81" s="1193"/>
      <c r="CB81" s="1193"/>
      <c r="CC81" s="1193"/>
      <c r="CD81" s="1193"/>
      <c r="CE81" s="1193"/>
      <c r="CF81" s="1193"/>
      <c r="CG81" s="1193"/>
      <c r="CH81" s="1193"/>
      <c r="CI81" s="1193"/>
      <c r="CJ81" s="1193"/>
      <c r="CK81" s="1193"/>
      <c r="CL81" s="1193"/>
      <c r="CM81" s="1193"/>
      <c r="CN81" s="1193"/>
      <c r="CO81" s="1193"/>
      <c r="CP81" s="1193"/>
      <c r="CQ81" s="1193"/>
      <c r="CR81" s="1193"/>
      <c r="CS81" s="1193"/>
      <c r="CT81" s="1193"/>
      <c r="CU81" s="1193"/>
      <c r="CV81" s="1193"/>
      <c r="CW81" s="1193"/>
      <c r="CX81" s="1193"/>
      <c r="CY81" s="1193"/>
      <c r="CZ81" s="1193"/>
      <c r="DA81" s="1193"/>
      <c r="DB81" s="1193"/>
      <c r="DC81" s="1193"/>
      <c r="DD81" s="1193"/>
      <c r="DE81" s="1193"/>
      <c r="DF81" s="1193"/>
      <c r="DG81" s="1193"/>
      <c r="DH81" s="1193"/>
      <c r="DI81" s="1193"/>
      <c r="DJ81" s="1193"/>
      <c r="DK81" s="1193"/>
      <c r="DL81" s="1193"/>
      <c r="DM81" s="1193"/>
      <c r="DN81" s="1193"/>
      <c r="DO81" s="1193"/>
      <c r="DP81" s="1193"/>
      <c r="DQ81" s="1193"/>
      <c r="DR81" s="1193"/>
      <c r="DS81" s="1193"/>
      <c r="DT81" s="1193"/>
      <c r="DU81" s="1193"/>
      <c r="DV81" s="1193"/>
    </row>
    <row r="82" spans="1:126" ht="15.75" customHeight="1" thickBot="1">
      <c r="A82" s="1216"/>
      <c r="B82" s="1217" t="s">
        <v>1450</v>
      </c>
      <c r="C82" s="1218"/>
      <c r="D82" s="1218"/>
      <c r="E82" s="1218"/>
      <c r="F82" s="1219">
        <f t="shared" ref="F82:M82" ca="1" si="878">F77+F78+F79-F80-F81+F76</f>
        <v>0</v>
      </c>
      <c r="G82" s="1219">
        <f t="shared" ca="1" si="878"/>
        <v>0</v>
      </c>
      <c r="H82" s="1219">
        <f t="shared" ca="1" si="878"/>
        <v>0</v>
      </c>
      <c r="I82" s="1219">
        <f t="shared" ca="1" si="878"/>
        <v>0</v>
      </c>
      <c r="J82" s="1219">
        <f t="shared" ca="1" si="878"/>
        <v>0</v>
      </c>
      <c r="K82" s="1219">
        <f t="shared" ca="1" si="878"/>
        <v>0</v>
      </c>
      <c r="L82" s="1219">
        <f t="shared" ca="1" si="878"/>
        <v>0</v>
      </c>
      <c r="M82" s="1219">
        <f t="shared" ca="1" si="878"/>
        <v>0</v>
      </c>
      <c r="N82" s="1219">
        <f ca="1">N77+N78+N79-N80-N81+N76</f>
        <v>0</v>
      </c>
      <c r="O82" s="1219">
        <f t="shared" ref="O82:BZ82" ca="1" si="879">O77+O78+O79-O80-O81+O76</f>
        <v>0</v>
      </c>
      <c r="P82" s="1219">
        <f t="shared" ca="1" si="879"/>
        <v>0</v>
      </c>
      <c r="Q82" s="1219">
        <f t="shared" ca="1" si="879"/>
        <v>0</v>
      </c>
      <c r="R82" s="1219">
        <f t="shared" ca="1" si="879"/>
        <v>0</v>
      </c>
      <c r="S82" s="1219">
        <f t="shared" ca="1" si="879"/>
        <v>0</v>
      </c>
      <c r="T82" s="1219">
        <f t="shared" ca="1" si="879"/>
        <v>0</v>
      </c>
      <c r="U82" s="1219">
        <f t="shared" ca="1" si="879"/>
        <v>0</v>
      </c>
      <c r="V82" s="1219">
        <f t="shared" ca="1" si="879"/>
        <v>0</v>
      </c>
      <c r="W82" s="1219">
        <f t="shared" ca="1" si="879"/>
        <v>0</v>
      </c>
      <c r="X82" s="1219">
        <f t="shared" ca="1" si="879"/>
        <v>0</v>
      </c>
      <c r="Y82" s="1219">
        <f t="shared" ca="1" si="879"/>
        <v>0</v>
      </c>
      <c r="Z82" s="1219">
        <f t="shared" ca="1" si="879"/>
        <v>0</v>
      </c>
      <c r="AA82" s="1219">
        <f t="shared" ca="1" si="879"/>
        <v>0</v>
      </c>
      <c r="AB82" s="1219">
        <f t="shared" ca="1" si="879"/>
        <v>0</v>
      </c>
      <c r="AC82" s="1219">
        <f t="shared" ca="1" si="879"/>
        <v>0</v>
      </c>
      <c r="AD82" s="1219">
        <f t="shared" ca="1" si="879"/>
        <v>0</v>
      </c>
      <c r="AE82" s="1219">
        <f t="shared" ca="1" si="879"/>
        <v>0</v>
      </c>
      <c r="AF82" s="1219">
        <f t="shared" ca="1" si="879"/>
        <v>0</v>
      </c>
      <c r="AG82" s="1219">
        <f t="shared" ca="1" si="879"/>
        <v>0</v>
      </c>
      <c r="AH82" s="1219">
        <f t="shared" ca="1" si="879"/>
        <v>0</v>
      </c>
      <c r="AI82" s="1219">
        <f t="shared" ca="1" si="879"/>
        <v>0</v>
      </c>
      <c r="AJ82" s="1219">
        <f t="shared" ca="1" si="879"/>
        <v>0</v>
      </c>
      <c r="AK82" s="1219">
        <f t="shared" ca="1" si="879"/>
        <v>0</v>
      </c>
      <c r="AL82" s="1219">
        <f t="shared" ca="1" si="879"/>
        <v>0</v>
      </c>
      <c r="AM82" s="1219">
        <f t="shared" ca="1" si="879"/>
        <v>0</v>
      </c>
      <c r="AN82" s="1219">
        <f t="shared" ca="1" si="879"/>
        <v>0</v>
      </c>
      <c r="AO82" s="1219">
        <f t="shared" ca="1" si="879"/>
        <v>0</v>
      </c>
      <c r="AP82" s="1219">
        <f t="shared" ca="1" si="879"/>
        <v>0</v>
      </c>
      <c r="AQ82" s="1219">
        <f t="shared" ca="1" si="879"/>
        <v>0</v>
      </c>
      <c r="AR82" s="1219">
        <f t="shared" ca="1" si="879"/>
        <v>0</v>
      </c>
      <c r="AS82" s="1219">
        <f t="shared" ca="1" si="879"/>
        <v>0</v>
      </c>
      <c r="AT82" s="1219">
        <f t="shared" ca="1" si="879"/>
        <v>0</v>
      </c>
      <c r="AU82" s="1219">
        <f t="shared" ca="1" si="879"/>
        <v>0</v>
      </c>
      <c r="AV82" s="1219">
        <f t="shared" ca="1" si="879"/>
        <v>0</v>
      </c>
      <c r="AW82" s="1219">
        <f t="shared" ca="1" si="879"/>
        <v>0</v>
      </c>
      <c r="AX82" s="1219">
        <f t="shared" ca="1" si="879"/>
        <v>0</v>
      </c>
      <c r="AY82" s="1219">
        <f t="shared" ca="1" si="879"/>
        <v>0</v>
      </c>
      <c r="AZ82" s="1219">
        <f t="shared" ca="1" si="879"/>
        <v>0</v>
      </c>
      <c r="BA82" s="1219">
        <f t="shared" ca="1" si="879"/>
        <v>0</v>
      </c>
      <c r="BB82" s="1219">
        <f t="shared" ca="1" si="879"/>
        <v>0</v>
      </c>
      <c r="BC82" s="1219">
        <f t="shared" ca="1" si="879"/>
        <v>0</v>
      </c>
      <c r="BD82" s="1219">
        <f t="shared" ca="1" si="879"/>
        <v>0</v>
      </c>
      <c r="BE82" s="1219">
        <f t="shared" ca="1" si="879"/>
        <v>0</v>
      </c>
      <c r="BF82" s="1219">
        <f t="shared" ca="1" si="879"/>
        <v>0</v>
      </c>
      <c r="BG82" s="1219">
        <f t="shared" ca="1" si="879"/>
        <v>0</v>
      </c>
      <c r="BH82" s="1219">
        <f t="shared" ca="1" si="879"/>
        <v>0</v>
      </c>
      <c r="BI82" s="1219">
        <f t="shared" ca="1" si="879"/>
        <v>0</v>
      </c>
      <c r="BJ82" s="1219">
        <f t="shared" ca="1" si="879"/>
        <v>0</v>
      </c>
      <c r="BK82" s="1219">
        <f t="shared" ca="1" si="879"/>
        <v>0</v>
      </c>
      <c r="BL82" s="1219">
        <f t="shared" ca="1" si="879"/>
        <v>0</v>
      </c>
      <c r="BM82" s="1219">
        <f t="shared" ca="1" si="879"/>
        <v>0</v>
      </c>
      <c r="BN82" s="1219">
        <f t="shared" ca="1" si="879"/>
        <v>0</v>
      </c>
      <c r="BO82" s="1219">
        <f t="shared" ca="1" si="879"/>
        <v>0</v>
      </c>
      <c r="BP82" s="1219">
        <f t="shared" ca="1" si="879"/>
        <v>0</v>
      </c>
      <c r="BQ82" s="1219">
        <f t="shared" ca="1" si="879"/>
        <v>0</v>
      </c>
      <c r="BR82" s="1219">
        <f t="shared" ca="1" si="879"/>
        <v>0</v>
      </c>
      <c r="BS82" s="1219">
        <f t="shared" ca="1" si="879"/>
        <v>0</v>
      </c>
      <c r="BT82" s="1219">
        <f t="shared" ca="1" si="879"/>
        <v>0</v>
      </c>
      <c r="BU82" s="1219">
        <f t="shared" ca="1" si="879"/>
        <v>0</v>
      </c>
      <c r="BV82" s="1219">
        <f t="shared" ca="1" si="879"/>
        <v>0</v>
      </c>
      <c r="BW82" s="1219">
        <f t="shared" ca="1" si="879"/>
        <v>0</v>
      </c>
      <c r="BX82" s="1219">
        <f t="shared" ca="1" si="879"/>
        <v>0</v>
      </c>
      <c r="BY82" s="1219">
        <f t="shared" ca="1" si="879"/>
        <v>0</v>
      </c>
      <c r="BZ82" s="1219">
        <f t="shared" ca="1" si="879"/>
        <v>0</v>
      </c>
      <c r="CA82" s="1219">
        <f t="shared" ref="CA82:DV82" ca="1" si="880">CA77+CA78+CA79-CA80-CA81+CA76</f>
        <v>0</v>
      </c>
      <c r="CB82" s="1219">
        <f t="shared" ca="1" si="880"/>
        <v>0</v>
      </c>
      <c r="CC82" s="1219">
        <f t="shared" ca="1" si="880"/>
        <v>0</v>
      </c>
      <c r="CD82" s="1219">
        <f t="shared" ca="1" si="880"/>
        <v>0</v>
      </c>
      <c r="CE82" s="1219">
        <f t="shared" ca="1" si="880"/>
        <v>0</v>
      </c>
      <c r="CF82" s="1219">
        <f t="shared" ca="1" si="880"/>
        <v>0</v>
      </c>
      <c r="CG82" s="1219">
        <f t="shared" ca="1" si="880"/>
        <v>0</v>
      </c>
      <c r="CH82" s="1219">
        <f t="shared" ca="1" si="880"/>
        <v>0</v>
      </c>
      <c r="CI82" s="1219">
        <f t="shared" ca="1" si="880"/>
        <v>0</v>
      </c>
      <c r="CJ82" s="1219">
        <f t="shared" ca="1" si="880"/>
        <v>0</v>
      </c>
      <c r="CK82" s="1219">
        <f t="shared" ca="1" si="880"/>
        <v>0</v>
      </c>
      <c r="CL82" s="1219">
        <f t="shared" ca="1" si="880"/>
        <v>0</v>
      </c>
      <c r="CM82" s="1219">
        <f t="shared" ca="1" si="880"/>
        <v>0</v>
      </c>
      <c r="CN82" s="1219">
        <f t="shared" ca="1" si="880"/>
        <v>0</v>
      </c>
      <c r="CO82" s="1219">
        <f t="shared" ca="1" si="880"/>
        <v>0</v>
      </c>
      <c r="CP82" s="1219">
        <f t="shared" ca="1" si="880"/>
        <v>0</v>
      </c>
      <c r="CQ82" s="1219">
        <f t="shared" ca="1" si="880"/>
        <v>0</v>
      </c>
      <c r="CR82" s="1219">
        <f t="shared" ca="1" si="880"/>
        <v>0</v>
      </c>
      <c r="CS82" s="1219">
        <f t="shared" ca="1" si="880"/>
        <v>0</v>
      </c>
      <c r="CT82" s="1219">
        <f t="shared" ca="1" si="880"/>
        <v>0</v>
      </c>
      <c r="CU82" s="1219">
        <f t="shared" ca="1" si="880"/>
        <v>0</v>
      </c>
      <c r="CV82" s="1219">
        <f t="shared" ca="1" si="880"/>
        <v>0</v>
      </c>
      <c r="CW82" s="1219">
        <f t="shared" ca="1" si="880"/>
        <v>0</v>
      </c>
      <c r="CX82" s="1219">
        <f t="shared" ca="1" si="880"/>
        <v>0</v>
      </c>
      <c r="CY82" s="1219">
        <f t="shared" ca="1" si="880"/>
        <v>0</v>
      </c>
      <c r="CZ82" s="1219">
        <f t="shared" ca="1" si="880"/>
        <v>0</v>
      </c>
      <c r="DA82" s="1219">
        <f t="shared" ca="1" si="880"/>
        <v>0</v>
      </c>
      <c r="DB82" s="1219">
        <f t="shared" ca="1" si="880"/>
        <v>0</v>
      </c>
      <c r="DC82" s="1219">
        <f t="shared" ca="1" si="880"/>
        <v>0</v>
      </c>
      <c r="DD82" s="1219">
        <f t="shared" ca="1" si="880"/>
        <v>0</v>
      </c>
      <c r="DE82" s="1219">
        <f t="shared" ca="1" si="880"/>
        <v>0</v>
      </c>
      <c r="DF82" s="1219">
        <f t="shared" ca="1" si="880"/>
        <v>0</v>
      </c>
      <c r="DG82" s="1219">
        <f t="shared" ca="1" si="880"/>
        <v>0</v>
      </c>
      <c r="DH82" s="1219">
        <f t="shared" ca="1" si="880"/>
        <v>0</v>
      </c>
      <c r="DI82" s="1219">
        <f t="shared" ca="1" si="880"/>
        <v>0</v>
      </c>
      <c r="DJ82" s="1219">
        <f t="shared" ca="1" si="880"/>
        <v>0</v>
      </c>
      <c r="DK82" s="1219">
        <f t="shared" ca="1" si="880"/>
        <v>0</v>
      </c>
      <c r="DL82" s="1219">
        <f t="shared" ca="1" si="880"/>
        <v>0</v>
      </c>
      <c r="DM82" s="1219">
        <f t="shared" ca="1" si="880"/>
        <v>0</v>
      </c>
      <c r="DN82" s="1219">
        <f t="shared" ca="1" si="880"/>
        <v>0</v>
      </c>
      <c r="DO82" s="1219">
        <f t="shared" ca="1" si="880"/>
        <v>0</v>
      </c>
      <c r="DP82" s="1219">
        <f t="shared" ca="1" si="880"/>
        <v>0</v>
      </c>
      <c r="DQ82" s="1219">
        <f t="shared" ca="1" si="880"/>
        <v>0</v>
      </c>
      <c r="DR82" s="1219">
        <f t="shared" ca="1" si="880"/>
        <v>0</v>
      </c>
      <c r="DS82" s="1219">
        <f t="shared" ca="1" si="880"/>
        <v>0</v>
      </c>
      <c r="DT82" s="1219">
        <f t="shared" ca="1" si="880"/>
        <v>0</v>
      </c>
      <c r="DU82" s="1219">
        <f t="shared" ca="1" si="880"/>
        <v>0</v>
      </c>
      <c r="DV82" s="1219">
        <f t="shared" ca="1" si="880"/>
        <v>0</v>
      </c>
    </row>
    <row r="83" spans="1:126" s="107" customFormat="1" ht="15.75" customHeight="1" thickTop="1">
      <c r="A83" s="1191"/>
      <c r="B83" s="1143"/>
      <c r="C83" s="1192"/>
      <c r="D83" s="1192"/>
      <c r="E83" s="1192"/>
      <c r="F83" s="1193"/>
      <c r="G83" s="1193"/>
      <c r="H83" s="1193"/>
      <c r="I83" s="1193"/>
      <c r="J83" s="1193"/>
      <c r="K83" s="1193"/>
      <c r="L83" s="1193"/>
      <c r="M83" s="1193"/>
      <c r="N83" s="1193"/>
      <c r="O83" s="1193"/>
      <c r="P83" s="1193"/>
      <c r="Q83" s="1193"/>
      <c r="R83" s="1193"/>
      <c r="S83" s="1193"/>
      <c r="T83" s="1193"/>
      <c r="U83" s="1193"/>
      <c r="V83" s="1193"/>
      <c r="W83" s="1193"/>
      <c r="X83" s="1193"/>
      <c r="Y83" s="1193"/>
      <c r="Z83" s="1193"/>
      <c r="AA83" s="1193"/>
      <c r="AB83" s="1193"/>
      <c r="AC83" s="1193"/>
      <c r="AD83" s="1193"/>
      <c r="AE83" s="1193"/>
      <c r="AF83" s="1193"/>
      <c r="AG83" s="1193"/>
      <c r="AH83" s="1193"/>
      <c r="AI83" s="1193"/>
      <c r="AJ83" s="1193"/>
      <c r="AK83" s="1193"/>
      <c r="AL83" s="1193"/>
      <c r="AM83" s="1193"/>
      <c r="AN83" s="1193"/>
      <c r="AO83" s="1193"/>
      <c r="AP83" s="1193"/>
      <c r="AQ83" s="1193"/>
      <c r="AR83" s="1193"/>
      <c r="AS83" s="1193"/>
      <c r="AT83" s="1193"/>
      <c r="AU83" s="1193"/>
      <c r="AV83" s="1193"/>
      <c r="AW83" s="1193"/>
      <c r="AX83" s="1193"/>
      <c r="AY83" s="1193"/>
      <c r="AZ83" s="1193"/>
      <c r="BA83" s="1193"/>
      <c r="BB83" s="1193"/>
      <c r="BC83" s="1193"/>
      <c r="BD83" s="1193"/>
      <c r="BE83" s="1193"/>
      <c r="BF83" s="1193"/>
      <c r="BG83" s="1193"/>
      <c r="BH83" s="1193"/>
      <c r="BI83" s="1193"/>
      <c r="BJ83" s="1193"/>
      <c r="BK83" s="1193"/>
      <c r="BL83" s="1193"/>
      <c r="BM83" s="1193"/>
      <c r="BN83" s="1193"/>
      <c r="BO83" s="1193"/>
      <c r="BP83" s="1193"/>
      <c r="BQ83" s="1193"/>
      <c r="BR83" s="1193"/>
      <c r="BS83" s="1193"/>
      <c r="BT83" s="1193"/>
      <c r="BU83" s="1193"/>
      <c r="BV83" s="1193"/>
      <c r="BW83" s="1193"/>
      <c r="BX83" s="1193"/>
      <c r="BY83" s="1193"/>
      <c r="BZ83" s="1193"/>
      <c r="CA83" s="1193"/>
      <c r="CB83" s="1193"/>
      <c r="CC83" s="1193"/>
      <c r="CD83" s="1193"/>
      <c r="CE83" s="1193"/>
      <c r="CF83" s="1193"/>
      <c r="CG83" s="1193"/>
      <c r="CH83" s="1193"/>
      <c r="CI83" s="1193"/>
      <c r="CJ83" s="1193"/>
      <c r="CK83" s="1193"/>
      <c r="CL83" s="1193"/>
      <c r="CM83" s="1193"/>
      <c r="CN83" s="1193"/>
      <c r="CO83" s="1193"/>
      <c r="CP83" s="1193"/>
      <c r="CQ83" s="1193"/>
      <c r="CR83" s="1193"/>
      <c r="CS83" s="1193"/>
      <c r="CT83" s="1193"/>
      <c r="CU83" s="1193"/>
      <c r="CV83" s="1193"/>
      <c r="CW83" s="1193"/>
      <c r="CX83" s="1193"/>
      <c r="CY83" s="1193"/>
      <c r="CZ83" s="1193"/>
      <c r="DA83" s="1193"/>
      <c r="DB83" s="1193"/>
      <c r="DC83" s="1193"/>
      <c r="DD83" s="1193"/>
      <c r="DE83" s="1193"/>
      <c r="DF83" s="1193"/>
      <c r="DG83" s="1193"/>
      <c r="DH83" s="1193"/>
      <c r="DI83" s="1193"/>
      <c r="DJ83" s="1193"/>
      <c r="DK83" s="1193"/>
      <c r="DL83" s="1193"/>
      <c r="DM83" s="1193"/>
      <c r="DN83" s="1193"/>
      <c r="DO83" s="1193"/>
      <c r="DP83" s="1193"/>
      <c r="DQ83" s="1193"/>
      <c r="DR83" s="1193"/>
      <c r="DS83" s="1193"/>
      <c r="DT83" s="1193"/>
      <c r="DU83" s="1193"/>
      <c r="DV83" s="1193"/>
    </row>
    <row r="84" spans="1:126" s="107" customFormat="1" ht="15.75" customHeight="1">
      <c r="A84" s="1191"/>
      <c r="B84" s="1143"/>
      <c r="C84" s="1220" t="s">
        <v>1467</v>
      </c>
      <c r="D84" s="1221"/>
      <c r="E84" s="1192"/>
      <c r="F84" s="1193"/>
      <c r="G84" s="1193"/>
      <c r="H84" s="1193"/>
      <c r="I84" s="1193"/>
      <c r="J84" s="1193"/>
      <c r="K84" s="1193"/>
      <c r="L84" s="1193"/>
      <c r="M84" s="1193"/>
      <c r="N84" s="1193"/>
      <c r="O84" s="1193"/>
      <c r="P84" s="1193"/>
      <c r="Q84" s="1193"/>
      <c r="R84" s="1193"/>
      <c r="S84" s="1193"/>
      <c r="T84" s="1193"/>
      <c r="U84" s="1193"/>
      <c r="V84" s="1193"/>
      <c r="W84" s="1193"/>
      <c r="X84" s="1193"/>
      <c r="Y84" s="1193"/>
      <c r="Z84" s="1193"/>
      <c r="AA84" s="1193"/>
      <c r="AB84" s="1193"/>
      <c r="AC84" s="1193"/>
      <c r="AD84" s="1193"/>
      <c r="AE84" s="1193"/>
      <c r="AF84" s="1193"/>
      <c r="AG84" s="1193"/>
      <c r="AH84" s="1193"/>
      <c r="AI84" s="1193"/>
      <c r="AJ84" s="1193"/>
      <c r="AK84" s="1193"/>
      <c r="AL84" s="1193"/>
      <c r="AM84" s="1193"/>
      <c r="AN84" s="1193"/>
      <c r="AO84" s="1193"/>
      <c r="AP84" s="1193"/>
      <c r="AQ84" s="1193"/>
      <c r="AR84" s="1193"/>
      <c r="AS84" s="1193"/>
      <c r="AT84" s="1193"/>
      <c r="AU84" s="1193"/>
      <c r="AV84" s="1193"/>
      <c r="AW84" s="1193"/>
      <c r="AX84" s="1193"/>
      <c r="AY84" s="1193"/>
      <c r="AZ84" s="1193"/>
      <c r="BA84" s="1193"/>
      <c r="BB84" s="1193"/>
      <c r="BC84" s="1193"/>
      <c r="BD84" s="1193"/>
      <c r="BE84" s="1193"/>
      <c r="BF84" s="1193"/>
      <c r="BG84" s="1193"/>
      <c r="BH84" s="1193"/>
      <c r="BI84" s="1193"/>
      <c r="BJ84" s="1193"/>
      <c r="BK84" s="1193"/>
      <c r="BL84" s="1193"/>
      <c r="BM84" s="1193"/>
      <c r="BN84" s="1193"/>
      <c r="BO84" s="1193"/>
      <c r="BP84" s="1193"/>
      <c r="BQ84" s="1193"/>
      <c r="BR84" s="1193"/>
      <c r="BS84" s="1193"/>
      <c r="BT84" s="1193"/>
      <c r="BU84" s="1193"/>
      <c r="BV84" s="1193"/>
      <c r="BW84" s="1193"/>
      <c r="BX84" s="1193"/>
      <c r="BY84" s="1193"/>
      <c r="BZ84" s="1193"/>
      <c r="CA84" s="1193"/>
      <c r="CB84" s="1193"/>
      <c r="CC84" s="1193"/>
      <c r="CD84" s="1193"/>
      <c r="CE84" s="1193"/>
      <c r="CF84" s="1193"/>
      <c r="CG84" s="1193"/>
      <c r="CH84" s="1193"/>
      <c r="CI84" s="1193"/>
      <c r="CJ84" s="1193"/>
      <c r="CK84" s="1193"/>
      <c r="CL84" s="1193"/>
      <c r="CM84" s="1193"/>
      <c r="CN84" s="1193"/>
      <c r="CO84" s="1193"/>
      <c r="CP84" s="1193"/>
      <c r="CQ84" s="1193"/>
      <c r="CR84" s="1193"/>
      <c r="CS84" s="1193"/>
      <c r="CT84" s="1193"/>
      <c r="CU84" s="1193"/>
      <c r="CV84" s="1193"/>
      <c r="CW84" s="1193"/>
      <c r="CX84" s="1193"/>
      <c r="CY84" s="1193"/>
      <c r="CZ84" s="1193"/>
      <c r="DA84" s="1193"/>
      <c r="DB84" s="1193"/>
      <c r="DC84" s="1193"/>
      <c r="DD84" s="1193"/>
      <c r="DE84" s="1193"/>
      <c r="DF84" s="1193"/>
      <c r="DG84" s="1193"/>
      <c r="DH84" s="1193"/>
      <c r="DI84" s="1193"/>
      <c r="DJ84" s="1193"/>
      <c r="DK84" s="1193"/>
      <c r="DL84" s="1193"/>
      <c r="DM84" s="1193"/>
      <c r="DN84" s="1193"/>
      <c r="DO84" s="1193"/>
      <c r="DP84" s="1193"/>
      <c r="DQ84" s="1193"/>
      <c r="DR84" s="1193"/>
      <c r="DS84" s="1193"/>
      <c r="DT84" s="1193"/>
      <c r="DU84" s="1193"/>
      <c r="DV84" s="1193"/>
    </row>
    <row r="85" spans="1:126" s="107" customFormat="1" ht="15.75" customHeight="1">
      <c r="A85" s="1191"/>
      <c r="B85" s="1143"/>
      <c r="C85" s="1222" t="s">
        <v>1464</v>
      </c>
      <c r="D85" s="1223">
        <f>'AIRR Input Tab'!D48</f>
        <v>36</v>
      </c>
      <c r="E85" s="1192"/>
      <c r="F85" s="1193"/>
      <c r="G85" s="1193"/>
      <c r="H85" s="1193"/>
      <c r="I85" s="1193"/>
      <c r="J85" s="1193"/>
      <c r="K85" s="1193"/>
      <c r="L85" s="1193"/>
      <c r="M85" s="1193"/>
      <c r="N85" s="1193"/>
      <c r="O85" s="1193"/>
      <c r="P85" s="1193"/>
      <c r="Q85" s="1193"/>
      <c r="R85" s="1193"/>
      <c r="S85" s="1193"/>
      <c r="T85" s="1193"/>
      <c r="U85" s="1193"/>
      <c r="V85" s="1193"/>
      <c r="W85" s="1193"/>
      <c r="X85" s="1193"/>
      <c r="Y85" s="1193"/>
      <c r="Z85" s="1193"/>
      <c r="AA85" s="1193"/>
      <c r="AB85" s="1193"/>
      <c r="AC85" s="1193"/>
      <c r="AD85" s="1193"/>
      <c r="AE85" s="1193"/>
      <c r="AF85" s="1193"/>
      <c r="AG85" s="1193"/>
      <c r="AH85" s="1193"/>
      <c r="AI85" s="1193"/>
      <c r="AJ85" s="1193"/>
      <c r="AK85" s="1193"/>
      <c r="AL85" s="1193"/>
      <c r="AM85" s="1193"/>
      <c r="AN85" s="1193"/>
      <c r="AO85" s="1193"/>
      <c r="AP85" s="1193"/>
      <c r="AQ85" s="1193"/>
      <c r="AR85" s="1193"/>
      <c r="AS85" s="1193"/>
      <c r="AT85" s="1193"/>
      <c r="AU85" s="1193"/>
      <c r="AV85" s="1193"/>
      <c r="AW85" s="1193"/>
      <c r="AX85" s="1193"/>
      <c r="AY85" s="1193"/>
      <c r="AZ85" s="1193"/>
      <c r="BA85" s="1193"/>
      <c r="BB85" s="1193"/>
      <c r="BC85" s="1193"/>
      <c r="BD85" s="1193"/>
      <c r="BE85" s="1193"/>
      <c r="BF85" s="1193"/>
      <c r="BG85" s="1193"/>
      <c r="BH85" s="1193"/>
      <c r="BI85" s="1193"/>
      <c r="BJ85" s="1193"/>
      <c r="BK85" s="1193"/>
      <c r="BL85" s="1193"/>
      <c r="BM85" s="1193"/>
      <c r="BN85" s="1193"/>
      <c r="BO85" s="1193"/>
      <c r="BP85" s="1193"/>
      <c r="BQ85" s="1193"/>
      <c r="BR85" s="1193"/>
      <c r="BS85" s="1193"/>
      <c r="BT85" s="1193"/>
      <c r="BU85" s="1193"/>
      <c r="BV85" s="1193"/>
      <c r="BW85" s="1193"/>
      <c r="BX85" s="1193"/>
      <c r="BY85" s="1193"/>
      <c r="BZ85" s="1193"/>
      <c r="CA85" s="1193"/>
      <c r="CB85" s="1193"/>
      <c r="CC85" s="1193"/>
      <c r="CD85" s="1193"/>
      <c r="CE85" s="1193"/>
      <c r="CF85" s="1193"/>
      <c r="CG85" s="1193"/>
      <c r="CH85" s="1193"/>
      <c r="CI85" s="1193"/>
      <c r="CJ85" s="1193"/>
      <c r="CK85" s="1193"/>
      <c r="CL85" s="1193"/>
      <c r="CM85" s="1193"/>
      <c r="CN85" s="1193"/>
      <c r="CO85" s="1193"/>
      <c r="CP85" s="1193"/>
      <c r="CQ85" s="1193"/>
      <c r="CR85" s="1193"/>
      <c r="CS85" s="1193"/>
      <c r="CT85" s="1193"/>
      <c r="CU85" s="1193"/>
      <c r="CV85" s="1193"/>
      <c r="CW85" s="1193"/>
      <c r="CX85" s="1193"/>
      <c r="CY85" s="1193"/>
      <c r="CZ85" s="1193"/>
      <c r="DA85" s="1193"/>
      <c r="DB85" s="1193"/>
      <c r="DC85" s="1193"/>
      <c r="DD85" s="1193"/>
      <c r="DE85" s="1193"/>
      <c r="DF85" s="1193"/>
      <c r="DG85" s="1193"/>
      <c r="DH85" s="1193"/>
      <c r="DI85" s="1193"/>
      <c r="DJ85" s="1193"/>
      <c r="DK85" s="1193"/>
      <c r="DL85" s="1193"/>
      <c r="DM85" s="1193"/>
      <c r="DN85" s="1193"/>
      <c r="DO85" s="1193"/>
      <c r="DP85" s="1193"/>
      <c r="DQ85" s="1193"/>
      <c r="DR85" s="1193"/>
      <c r="DS85" s="1193"/>
      <c r="DT85" s="1193"/>
      <c r="DU85" s="1193"/>
      <c r="DV85" s="1193"/>
    </row>
    <row r="86" spans="1:126" s="107" customFormat="1" ht="15.75" customHeight="1">
      <c r="A86" s="1191"/>
      <c r="B86" s="1143" t="s">
        <v>1451</v>
      </c>
      <c r="C86" s="1224" t="s">
        <v>1465</v>
      </c>
      <c r="D86" s="1225">
        <f>'AIRR Input Tab'!D49</f>
        <v>30</v>
      </c>
      <c r="E86" s="1192"/>
      <c r="F86" s="1193">
        <f t="shared" ref="F86:AO86" si="881">IFERROR(-PPMT(F95,MIN(0,$D$59-F72)*-1,$D$60*12,F76),0)</f>
        <v>0</v>
      </c>
      <c r="G86" s="1193">
        <f t="shared" ca="1" si="881"/>
        <v>0</v>
      </c>
      <c r="H86" s="1193">
        <f t="shared" ca="1" si="881"/>
        <v>0</v>
      </c>
      <c r="I86" s="1193">
        <f t="shared" ca="1" si="881"/>
        <v>0</v>
      </c>
      <c r="J86" s="1193">
        <f t="shared" ca="1" si="881"/>
        <v>0</v>
      </c>
      <c r="K86" s="1193">
        <f t="shared" ca="1" si="881"/>
        <v>0</v>
      </c>
      <c r="L86" s="1193">
        <f t="shared" ca="1" si="881"/>
        <v>0</v>
      </c>
      <c r="M86" s="1193">
        <f t="shared" ca="1" si="881"/>
        <v>0</v>
      </c>
      <c r="N86" s="1193">
        <f t="shared" ca="1" si="881"/>
        <v>0</v>
      </c>
      <c r="O86" s="1193">
        <f t="shared" ca="1" si="881"/>
        <v>0</v>
      </c>
      <c r="P86" s="1193">
        <f t="shared" ca="1" si="881"/>
        <v>0</v>
      </c>
      <c r="Q86" s="1193">
        <f t="shared" ca="1" si="881"/>
        <v>0</v>
      </c>
      <c r="R86" s="1193">
        <f t="shared" ca="1" si="881"/>
        <v>0</v>
      </c>
      <c r="S86" s="1193">
        <f t="shared" ca="1" si="881"/>
        <v>0</v>
      </c>
      <c r="T86" s="1193">
        <f t="shared" ca="1" si="881"/>
        <v>0</v>
      </c>
      <c r="U86" s="1193">
        <f t="shared" ca="1" si="881"/>
        <v>0</v>
      </c>
      <c r="V86" s="1193">
        <f t="shared" ca="1" si="881"/>
        <v>0</v>
      </c>
      <c r="W86" s="1193">
        <f t="shared" ca="1" si="881"/>
        <v>0</v>
      </c>
      <c r="X86" s="1193">
        <f t="shared" ca="1" si="881"/>
        <v>0</v>
      </c>
      <c r="Y86" s="1193">
        <f t="shared" ca="1" si="881"/>
        <v>0</v>
      </c>
      <c r="Z86" s="1193">
        <f t="shared" ca="1" si="881"/>
        <v>0</v>
      </c>
      <c r="AA86" s="1193">
        <f t="shared" ca="1" si="881"/>
        <v>0</v>
      </c>
      <c r="AB86" s="1193">
        <f t="shared" ca="1" si="881"/>
        <v>0</v>
      </c>
      <c r="AC86" s="1193">
        <f t="shared" ca="1" si="881"/>
        <v>0</v>
      </c>
      <c r="AD86" s="1193">
        <f t="shared" ca="1" si="881"/>
        <v>0</v>
      </c>
      <c r="AE86" s="1193">
        <f t="shared" ca="1" si="881"/>
        <v>0</v>
      </c>
      <c r="AF86" s="1193">
        <f t="shared" ca="1" si="881"/>
        <v>0</v>
      </c>
      <c r="AG86" s="1193">
        <f t="shared" ca="1" si="881"/>
        <v>0</v>
      </c>
      <c r="AH86" s="1193">
        <f t="shared" ca="1" si="881"/>
        <v>0</v>
      </c>
      <c r="AI86" s="1193">
        <f t="shared" ca="1" si="881"/>
        <v>0</v>
      </c>
      <c r="AJ86" s="1193">
        <f t="shared" ca="1" si="881"/>
        <v>0</v>
      </c>
      <c r="AK86" s="1193">
        <f t="shared" ca="1" si="881"/>
        <v>0</v>
      </c>
      <c r="AL86" s="1193">
        <f t="shared" ca="1" si="881"/>
        <v>0</v>
      </c>
      <c r="AM86" s="1193">
        <f t="shared" ca="1" si="881"/>
        <v>0</v>
      </c>
      <c r="AN86" s="1193">
        <f t="shared" ca="1" si="881"/>
        <v>0</v>
      </c>
      <c r="AO86" s="1193">
        <f t="shared" ca="1" si="881"/>
        <v>0</v>
      </c>
      <c r="AP86" s="1193">
        <f ca="1">IFERROR(-PPMT(AP95,MIN(0,$D$59-AP72)*-1,$D$60*12,AP76),0)</f>
        <v>0</v>
      </c>
      <c r="AQ86" s="1193">
        <f ca="1">IFERROR(-PPMT(AQ95,MIN(0,$D$59-AQ72)*-1,$D$60*12,AQ76),0)</f>
        <v>0</v>
      </c>
      <c r="AR86" s="1193">
        <f t="shared" ref="AR86:DC86" ca="1" si="882">IFERROR(-PPMT(AR95,MIN(0,$D$59-AR72)*-1,$D$60*12,AR76),0)</f>
        <v>0</v>
      </c>
      <c r="AS86" s="1193">
        <f t="shared" ca="1" si="882"/>
        <v>0</v>
      </c>
      <c r="AT86" s="1193">
        <f t="shared" ca="1" si="882"/>
        <v>0</v>
      </c>
      <c r="AU86" s="1193">
        <f t="shared" ca="1" si="882"/>
        <v>0</v>
      </c>
      <c r="AV86" s="1193">
        <f t="shared" ca="1" si="882"/>
        <v>0</v>
      </c>
      <c r="AW86" s="1193">
        <f t="shared" ca="1" si="882"/>
        <v>0</v>
      </c>
      <c r="AX86" s="1193">
        <f t="shared" ca="1" si="882"/>
        <v>0</v>
      </c>
      <c r="AY86" s="1193">
        <f t="shared" ca="1" si="882"/>
        <v>0</v>
      </c>
      <c r="AZ86" s="1193">
        <f t="shared" ca="1" si="882"/>
        <v>0</v>
      </c>
      <c r="BA86" s="1193">
        <f t="shared" ca="1" si="882"/>
        <v>0</v>
      </c>
      <c r="BB86" s="1193">
        <f t="shared" ca="1" si="882"/>
        <v>0</v>
      </c>
      <c r="BC86" s="1193">
        <f t="shared" ca="1" si="882"/>
        <v>0</v>
      </c>
      <c r="BD86" s="1193">
        <f t="shared" ca="1" si="882"/>
        <v>0</v>
      </c>
      <c r="BE86" s="1193">
        <f t="shared" ca="1" si="882"/>
        <v>0</v>
      </c>
      <c r="BF86" s="1193">
        <f t="shared" ca="1" si="882"/>
        <v>0</v>
      </c>
      <c r="BG86" s="1193">
        <f t="shared" ca="1" si="882"/>
        <v>0</v>
      </c>
      <c r="BH86" s="1193">
        <f t="shared" ca="1" si="882"/>
        <v>0</v>
      </c>
      <c r="BI86" s="1193">
        <f t="shared" ca="1" si="882"/>
        <v>0</v>
      </c>
      <c r="BJ86" s="1193">
        <f t="shared" ca="1" si="882"/>
        <v>0</v>
      </c>
      <c r="BK86" s="1193">
        <f t="shared" ca="1" si="882"/>
        <v>0</v>
      </c>
      <c r="BL86" s="1193">
        <f t="shared" ca="1" si="882"/>
        <v>0</v>
      </c>
      <c r="BM86" s="1193">
        <f t="shared" ca="1" si="882"/>
        <v>0</v>
      </c>
      <c r="BN86" s="1193">
        <f t="shared" ca="1" si="882"/>
        <v>0</v>
      </c>
      <c r="BO86" s="1193">
        <f t="shared" ca="1" si="882"/>
        <v>0</v>
      </c>
      <c r="BP86" s="1193">
        <f t="shared" ca="1" si="882"/>
        <v>0</v>
      </c>
      <c r="BQ86" s="1193">
        <f t="shared" ca="1" si="882"/>
        <v>0</v>
      </c>
      <c r="BR86" s="1193">
        <f t="shared" ca="1" si="882"/>
        <v>0</v>
      </c>
      <c r="BS86" s="1193">
        <f t="shared" ca="1" si="882"/>
        <v>0</v>
      </c>
      <c r="BT86" s="1193">
        <f t="shared" ca="1" si="882"/>
        <v>0</v>
      </c>
      <c r="BU86" s="1193">
        <f t="shared" ca="1" si="882"/>
        <v>0</v>
      </c>
      <c r="BV86" s="1193">
        <f t="shared" ca="1" si="882"/>
        <v>0</v>
      </c>
      <c r="BW86" s="1193">
        <f t="shared" ca="1" si="882"/>
        <v>0</v>
      </c>
      <c r="BX86" s="1193">
        <f t="shared" ca="1" si="882"/>
        <v>0</v>
      </c>
      <c r="BY86" s="1193">
        <f t="shared" ca="1" si="882"/>
        <v>0</v>
      </c>
      <c r="BZ86" s="1193">
        <f t="shared" ca="1" si="882"/>
        <v>0</v>
      </c>
      <c r="CA86" s="1193">
        <f t="shared" ca="1" si="882"/>
        <v>0</v>
      </c>
      <c r="CB86" s="1193">
        <f t="shared" ca="1" si="882"/>
        <v>0</v>
      </c>
      <c r="CC86" s="1193">
        <f t="shared" ca="1" si="882"/>
        <v>0</v>
      </c>
      <c r="CD86" s="1193">
        <f t="shared" ca="1" si="882"/>
        <v>0</v>
      </c>
      <c r="CE86" s="1193">
        <f t="shared" ca="1" si="882"/>
        <v>0</v>
      </c>
      <c r="CF86" s="1193">
        <f t="shared" ca="1" si="882"/>
        <v>0</v>
      </c>
      <c r="CG86" s="1193">
        <f t="shared" ca="1" si="882"/>
        <v>0</v>
      </c>
      <c r="CH86" s="1193">
        <f t="shared" ca="1" si="882"/>
        <v>0</v>
      </c>
      <c r="CI86" s="1193">
        <f t="shared" ca="1" si="882"/>
        <v>0</v>
      </c>
      <c r="CJ86" s="1193">
        <f t="shared" ca="1" si="882"/>
        <v>0</v>
      </c>
      <c r="CK86" s="1193">
        <f t="shared" ca="1" si="882"/>
        <v>0</v>
      </c>
      <c r="CL86" s="1193">
        <f t="shared" ca="1" si="882"/>
        <v>0</v>
      </c>
      <c r="CM86" s="1193">
        <f t="shared" ca="1" si="882"/>
        <v>0</v>
      </c>
      <c r="CN86" s="1193">
        <f t="shared" ca="1" si="882"/>
        <v>0</v>
      </c>
      <c r="CO86" s="1193">
        <f t="shared" ca="1" si="882"/>
        <v>0</v>
      </c>
      <c r="CP86" s="1193">
        <f t="shared" ca="1" si="882"/>
        <v>0</v>
      </c>
      <c r="CQ86" s="1193">
        <f t="shared" ca="1" si="882"/>
        <v>0</v>
      </c>
      <c r="CR86" s="1193">
        <f t="shared" ca="1" si="882"/>
        <v>0</v>
      </c>
      <c r="CS86" s="1193">
        <f t="shared" ca="1" si="882"/>
        <v>0</v>
      </c>
      <c r="CT86" s="1193">
        <f t="shared" ca="1" si="882"/>
        <v>0</v>
      </c>
      <c r="CU86" s="1193">
        <f t="shared" ca="1" si="882"/>
        <v>0</v>
      </c>
      <c r="CV86" s="1193">
        <f t="shared" ca="1" si="882"/>
        <v>0</v>
      </c>
      <c r="CW86" s="1193">
        <f t="shared" ca="1" si="882"/>
        <v>0</v>
      </c>
      <c r="CX86" s="1193">
        <f t="shared" ca="1" si="882"/>
        <v>0</v>
      </c>
      <c r="CY86" s="1193">
        <f t="shared" ca="1" si="882"/>
        <v>0</v>
      </c>
      <c r="CZ86" s="1193">
        <f t="shared" ca="1" si="882"/>
        <v>0</v>
      </c>
      <c r="DA86" s="1193">
        <f t="shared" ca="1" si="882"/>
        <v>0</v>
      </c>
      <c r="DB86" s="1193">
        <f t="shared" ca="1" si="882"/>
        <v>0</v>
      </c>
      <c r="DC86" s="1193">
        <f t="shared" ca="1" si="882"/>
        <v>0</v>
      </c>
      <c r="DD86" s="1193">
        <f t="shared" ref="DD86:DV86" ca="1" si="883">IFERROR(-PPMT(DD95,MIN(0,$D$59-DD72)*-1,$D$60*12,DD76),0)</f>
        <v>0</v>
      </c>
      <c r="DE86" s="1193">
        <f t="shared" ca="1" si="883"/>
        <v>0</v>
      </c>
      <c r="DF86" s="1193">
        <f t="shared" ca="1" si="883"/>
        <v>0</v>
      </c>
      <c r="DG86" s="1193">
        <f t="shared" ca="1" si="883"/>
        <v>0</v>
      </c>
      <c r="DH86" s="1193">
        <f t="shared" ca="1" si="883"/>
        <v>0</v>
      </c>
      <c r="DI86" s="1193">
        <f t="shared" ca="1" si="883"/>
        <v>0</v>
      </c>
      <c r="DJ86" s="1193">
        <f t="shared" ca="1" si="883"/>
        <v>0</v>
      </c>
      <c r="DK86" s="1193">
        <f t="shared" ca="1" si="883"/>
        <v>0</v>
      </c>
      <c r="DL86" s="1193">
        <f t="shared" ca="1" si="883"/>
        <v>0</v>
      </c>
      <c r="DM86" s="1193">
        <f t="shared" ca="1" si="883"/>
        <v>0</v>
      </c>
      <c r="DN86" s="1193">
        <f t="shared" ca="1" si="883"/>
        <v>0</v>
      </c>
      <c r="DO86" s="1193">
        <f t="shared" ca="1" si="883"/>
        <v>0</v>
      </c>
      <c r="DP86" s="1193">
        <f t="shared" ca="1" si="883"/>
        <v>0</v>
      </c>
      <c r="DQ86" s="1193">
        <f t="shared" ca="1" si="883"/>
        <v>0</v>
      </c>
      <c r="DR86" s="1193">
        <f t="shared" ca="1" si="883"/>
        <v>0</v>
      </c>
      <c r="DS86" s="1193">
        <f t="shared" ca="1" si="883"/>
        <v>0</v>
      </c>
      <c r="DT86" s="1193">
        <f t="shared" ca="1" si="883"/>
        <v>0</v>
      </c>
      <c r="DU86" s="1193">
        <f t="shared" ca="1" si="883"/>
        <v>0</v>
      </c>
      <c r="DV86" s="1193">
        <f t="shared" ca="1" si="883"/>
        <v>0</v>
      </c>
    </row>
    <row r="87" spans="1:126" s="107" customFormat="1" ht="15.75" customHeight="1">
      <c r="A87" s="1191"/>
      <c r="B87" s="1143" t="s">
        <v>1452</v>
      </c>
      <c r="C87" s="1192"/>
      <c r="D87" s="1192"/>
      <c r="E87" s="1192"/>
      <c r="F87" s="1193">
        <f>F76*F95</f>
        <v>0</v>
      </c>
      <c r="G87" s="1193">
        <f t="shared" ref="G87:BR87" ca="1" si="884">G76*G95</f>
        <v>0</v>
      </c>
      <c r="H87" s="1193">
        <f t="shared" ca="1" si="884"/>
        <v>0</v>
      </c>
      <c r="I87" s="1193">
        <f t="shared" ca="1" si="884"/>
        <v>0</v>
      </c>
      <c r="J87" s="1193">
        <f t="shared" ca="1" si="884"/>
        <v>0</v>
      </c>
      <c r="K87" s="1193">
        <f t="shared" ca="1" si="884"/>
        <v>0</v>
      </c>
      <c r="L87" s="1193">
        <f t="shared" ca="1" si="884"/>
        <v>0</v>
      </c>
      <c r="M87" s="1193">
        <f t="shared" ca="1" si="884"/>
        <v>0</v>
      </c>
      <c r="N87" s="1193">
        <f t="shared" ca="1" si="884"/>
        <v>0</v>
      </c>
      <c r="O87" s="1193">
        <f t="shared" ca="1" si="884"/>
        <v>0</v>
      </c>
      <c r="P87" s="1193">
        <f t="shared" ca="1" si="884"/>
        <v>0</v>
      </c>
      <c r="Q87" s="1193">
        <f t="shared" ca="1" si="884"/>
        <v>0</v>
      </c>
      <c r="R87" s="1193">
        <f t="shared" ca="1" si="884"/>
        <v>0</v>
      </c>
      <c r="S87" s="1193">
        <f t="shared" ca="1" si="884"/>
        <v>0</v>
      </c>
      <c r="T87" s="1193">
        <f t="shared" ca="1" si="884"/>
        <v>0</v>
      </c>
      <c r="U87" s="1193">
        <f t="shared" ca="1" si="884"/>
        <v>0</v>
      </c>
      <c r="V87" s="1193">
        <f t="shared" ca="1" si="884"/>
        <v>0</v>
      </c>
      <c r="W87" s="1193">
        <f t="shared" ca="1" si="884"/>
        <v>0</v>
      </c>
      <c r="X87" s="1193">
        <f t="shared" ca="1" si="884"/>
        <v>0</v>
      </c>
      <c r="Y87" s="1193">
        <f t="shared" ca="1" si="884"/>
        <v>0</v>
      </c>
      <c r="Z87" s="1193">
        <f t="shared" ca="1" si="884"/>
        <v>0</v>
      </c>
      <c r="AA87" s="1193">
        <f t="shared" ca="1" si="884"/>
        <v>0</v>
      </c>
      <c r="AB87" s="1193">
        <f t="shared" ca="1" si="884"/>
        <v>0</v>
      </c>
      <c r="AC87" s="1193">
        <f t="shared" ca="1" si="884"/>
        <v>0</v>
      </c>
      <c r="AD87" s="1193">
        <f t="shared" ca="1" si="884"/>
        <v>0</v>
      </c>
      <c r="AE87" s="1193">
        <f t="shared" ca="1" si="884"/>
        <v>0</v>
      </c>
      <c r="AF87" s="1193">
        <f t="shared" ca="1" si="884"/>
        <v>0</v>
      </c>
      <c r="AG87" s="1193">
        <f t="shared" ca="1" si="884"/>
        <v>0</v>
      </c>
      <c r="AH87" s="1193">
        <f t="shared" ca="1" si="884"/>
        <v>0</v>
      </c>
      <c r="AI87" s="1193">
        <f t="shared" ca="1" si="884"/>
        <v>0</v>
      </c>
      <c r="AJ87" s="1193">
        <f t="shared" ca="1" si="884"/>
        <v>0</v>
      </c>
      <c r="AK87" s="1193">
        <f t="shared" ca="1" si="884"/>
        <v>0</v>
      </c>
      <c r="AL87" s="1193">
        <f t="shared" ca="1" si="884"/>
        <v>0</v>
      </c>
      <c r="AM87" s="1193">
        <f t="shared" ca="1" si="884"/>
        <v>0</v>
      </c>
      <c r="AN87" s="1193">
        <f t="shared" ca="1" si="884"/>
        <v>0</v>
      </c>
      <c r="AO87" s="1193">
        <f t="shared" ca="1" si="884"/>
        <v>0</v>
      </c>
      <c r="AP87" s="1193">
        <f t="shared" ca="1" si="884"/>
        <v>0</v>
      </c>
      <c r="AQ87" s="1193">
        <f t="shared" ca="1" si="884"/>
        <v>0</v>
      </c>
      <c r="AR87" s="1193">
        <f t="shared" ca="1" si="884"/>
        <v>0</v>
      </c>
      <c r="AS87" s="1193">
        <f t="shared" ca="1" si="884"/>
        <v>0</v>
      </c>
      <c r="AT87" s="1193">
        <f t="shared" ca="1" si="884"/>
        <v>0</v>
      </c>
      <c r="AU87" s="1193">
        <f t="shared" ca="1" si="884"/>
        <v>0</v>
      </c>
      <c r="AV87" s="1193">
        <f t="shared" ca="1" si="884"/>
        <v>0</v>
      </c>
      <c r="AW87" s="1193">
        <f t="shared" ca="1" si="884"/>
        <v>0</v>
      </c>
      <c r="AX87" s="1193">
        <f t="shared" ca="1" si="884"/>
        <v>0</v>
      </c>
      <c r="AY87" s="1193">
        <f t="shared" ca="1" si="884"/>
        <v>0</v>
      </c>
      <c r="AZ87" s="1193">
        <f t="shared" ca="1" si="884"/>
        <v>0</v>
      </c>
      <c r="BA87" s="1193">
        <f t="shared" ca="1" si="884"/>
        <v>0</v>
      </c>
      <c r="BB87" s="1193">
        <f t="shared" ca="1" si="884"/>
        <v>0</v>
      </c>
      <c r="BC87" s="1193">
        <f t="shared" ca="1" si="884"/>
        <v>0</v>
      </c>
      <c r="BD87" s="1193">
        <f t="shared" ca="1" si="884"/>
        <v>0</v>
      </c>
      <c r="BE87" s="1193">
        <f t="shared" ca="1" si="884"/>
        <v>0</v>
      </c>
      <c r="BF87" s="1193">
        <f t="shared" ca="1" si="884"/>
        <v>0</v>
      </c>
      <c r="BG87" s="1193">
        <f t="shared" ca="1" si="884"/>
        <v>0</v>
      </c>
      <c r="BH87" s="1193">
        <f t="shared" ca="1" si="884"/>
        <v>0</v>
      </c>
      <c r="BI87" s="1193">
        <f t="shared" ca="1" si="884"/>
        <v>0</v>
      </c>
      <c r="BJ87" s="1193">
        <f t="shared" ca="1" si="884"/>
        <v>0</v>
      </c>
      <c r="BK87" s="1193">
        <f t="shared" ca="1" si="884"/>
        <v>0</v>
      </c>
      <c r="BL87" s="1193">
        <f t="shared" ca="1" si="884"/>
        <v>0</v>
      </c>
      <c r="BM87" s="1193">
        <f t="shared" ca="1" si="884"/>
        <v>0</v>
      </c>
      <c r="BN87" s="1193">
        <f t="shared" ca="1" si="884"/>
        <v>0</v>
      </c>
      <c r="BO87" s="1193">
        <f t="shared" ca="1" si="884"/>
        <v>0</v>
      </c>
      <c r="BP87" s="1193">
        <f t="shared" ca="1" si="884"/>
        <v>0</v>
      </c>
      <c r="BQ87" s="1193">
        <f t="shared" ca="1" si="884"/>
        <v>0</v>
      </c>
      <c r="BR87" s="1193">
        <f t="shared" ca="1" si="884"/>
        <v>0</v>
      </c>
      <c r="BS87" s="1193">
        <f t="shared" ref="BS87:DV87" ca="1" si="885">BS76*BS95</f>
        <v>0</v>
      </c>
      <c r="BT87" s="1193">
        <f t="shared" ca="1" si="885"/>
        <v>0</v>
      </c>
      <c r="BU87" s="1193">
        <f t="shared" ca="1" si="885"/>
        <v>0</v>
      </c>
      <c r="BV87" s="1193">
        <f t="shared" ca="1" si="885"/>
        <v>0</v>
      </c>
      <c r="BW87" s="1193">
        <f t="shared" ca="1" si="885"/>
        <v>0</v>
      </c>
      <c r="BX87" s="1193">
        <f t="shared" ca="1" si="885"/>
        <v>0</v>
      </c>
      <c r="BY87" s="1193">
        <f t="shared" ca="1" si="885"/>
        <v>0</v>
      </c>
      <c r="BZ87" s="1193">
        <f t="shared" ca="1" si="885"/>
        <v>0</v>
      </c>
      <c r="CA87" s="1193">
        <f t="shared" ca="1" si="885"/>
        <v>0</v>
      </c>
      <c r="CB87" s="1193">
        <f t="shared" ca="1" si="885"/>
        <v>0</v>
      </c>
      <c r="CC87" s="1193">
        <f t="shared" ca="1" si="885"/>
        <v>0</v>
      </c>
      <c r="CD87" s="1193">
        <f t="shared" ca="1" si="885"/>
        <v>0</v>
      </c>
      <c r="CE87" s="1193">
        <f t="shared" ca="1" si="885"/>
        <v>0</v>
      </c>
      <c r="CF87" s="1193">
        <f t="shared" ca="1" si="885"/>
        <v>0</v>
      </c>
      <c r="CG87" s="1193">
        <f t="shared" ca="1" si="885"/>
        <v>0</v>
      </c>
      <c r="CH87" s="1193">
        <f t="shared" ca="1" si="885"/>
        <v>0</v>
      </c>
      <c r="CI87" s="1193">
        <f t="shared" ca="1" si="885"/>
        <v>0</v>
      </c>
      <c r="CJ87" s="1193">
        <f t="shared" ca="1" si="885"/>
        <v>0</v>
      </c>
      <c r="CK87" s="1193">
        <f t="shared" ca="1" si="885"/>
        <v>0</v>
      </c>
      <c r="CL87" s="1193">
        <f t="shared" ca="1" si="885"/>
        <v>0</v>
      </c>
      <c r="CM87" s="1193">
        <f t="shared" ca="1" si="885"/>
        <v>0</v>
      </c>
      <c r="CN87" s="1193">
        <f t="shared" ca="1" si="885"/>
        <v>0</v>
      </c>
      <c r="CO87" s="1193">
        <f t="shared" ca="1" si="885"/>
        <v>0</v>
      </c>
      <c r="CP87" s="1193">
        <f t="shared" ca="1" si="885"/>
        <v>0</v>
      </c>
      <c r="CQ87" s="1193">
        <f t="shared" ca="1" si="885"/>
        <v>0</v>
      </c>
      <c r="CR87" s="1193">
        <f t="shared" ca="1" si="885"/>
        <v>0</v>
      </c>
      <c r="CS87" s="1193">
        <f t="shared" ca="1" si="885"/>
        <v>0</v>
      </c>
      <c r="CT87" s="1193">
        <f t="shared" ca="1" si="885"/>
        <v>0</v>
      </c>
      <c r="CU87" s="1193">
        <f t="shared" ca="1" si="885"/>
        <v>0</v>
      </c>
      <c r="CV87" s="1193">
        <f t="shared" ca="1" si="885"/>
        <v>0</v>
      </c>
      <c r="CW87" s="1193">
        <f t="shared" ca="1" si="885"/>
        <v>0</v>
      </c>
      <c r="CX87" s="1193">
        <f t="shared" ca="1" si="885"/>
        <v>0</v>
      </c>
      <c r="CY87" s="1193">
        <f t="shared" ca="1" si="885"/>
        <v>0</v>
      </c>
      <c r="CZ87" s="1193">
        <f t="shared" ca="1" si="885"/>
        <v>0</v>
      </c>
      <c r="DA87" s="1193">
        <f t="shared" ca="1" si="885"/>
        <v>0</v>
      </c>
      <c r="DB87" s="1193">
        <f t="shared" ca="1" si="885"/>
        <v>0</v>
      </c>
      <c r="DC87" s="1193">
        <f t="shared" ca="1" si="885"/>
        <v>0</v>
      </c>
      <c r="DD87" s="1193">
        <f t="shared" ca="1" si="885"/>
        <v>0</v>
      </c>
      <c r="DE87" s="1193">
        <f t="shared" ca="1" si="885"/>
        <v>0</v>
      </c>
      <c r="DF87" s="1193">
        <f t="shared" ca="1" si="885"/>
        <v>0</v>
      </c>
      <c r="DG87" s="1193">
        <f t="shared" ca="1" si="885"/>
        <v>0</v>
      </c>
      <c r="DH87" s="1193">
        <f t="shared" ca="1" si="885"/>
        <v>0</v>
      </c>
      <c r="DI87" s="1193">
        <f t="shared" ca="1" si="885"/>
        <v>0</v>
      </c>
      <c r="DJ87" s="1193">
        <f t="shared" ca="1" si="885"/>
        <v>0</v>
      </c>
      <c r="DK87" s="1193">
        <f t="shared" ca="1" si="885"/>
        <v>0</v>
      </c>
      <c r="DL87" s="1193">
        <f t="shared" ca="1" si="885"/>
        <v>0</v>
      </c>
      <c r="DM87" s="1193">
        <f t="shared" ca="1" si="885"/>
        <v>0</v>
      </c>
      <c r="DN87" s="1193">
        <f t="shared" ca="1" si="885"/>
        <v>0</v>
      </c>
      <c r="DO87" s="1193">
        <f t="shared" ca="1" si="885"/>
        <v>0</v>
      </c>
      <c r="DP87" s="1193">
        <f t="shared" ca="1" si="885"/>
        <v>0</v>
      </c>
      <c r="DQ87" s="1193">
        <f t="shared" ca="1" si="885"/>
        <v>0</v>
      </c>
      <c r="DR87" s="1193">
        <f t="shared" ca="1" si="885"/>
        <v>0</v>
      </c>
      <c r="DS87" s="1193">
        <f t="shared" ca="1" si="885"/>
        <v>0</v>
      </c>
      <c r="DT87" s="1193">
        <f t="shared" ca="1" si="885"/>
        <v>0</v>
      </c>
      <c r="DU87" s="1193" t="e">
        <f t="shared" ca="1" si="885"/>
        <v>#N/A</v>
      </c>
      <c r="DV87" s="1193" t="e">
        <f t="shared" ca="1" si="885"/>
        <v>#N/A</v>
      </c>
    </row>
    <row r="88" spans="1:126" ht="15.75" customHeight="1" thickBot="1">
      <c r="A88" s="1216"/>
      <c r="B88" s="1217" t="s">
        <v>1453</v>
      </c>
      <c r="C88" s="1218"/>
      <c r="D88" s="1218"/>
      <c r="E88" s="1218"/>
      <c r="F88" s="1219">
        <f t="shared" ref="F88:L88" si="886">SUM(F86:F87)</f>
        <v>0</v>
      </c>
      <c r="G88" s="1219">
        <f t="shared" ca="1" si="886"/>
        <v>0</v>
      </c>
      <c r="H88" s="1219">
        <f t="shared" ca="1" si="886"/>
        <v>0</v>
      </c>
      <c r="I88" s="1219">
        <f t="shared" ca="1" si="886"/>
        <v>0</v>
      </c>
      <c r="J88" s="1219">
        <f t="shared" ca="1" si="886"/>
        <v>0</v>
      </c>
      <c r="K88" s="1219">
        <f t="shared" ca="1" si="886"/>
        <v>0</v>
      </c>
      <c r="L88" s="1219">
        <f t="shared" ca="1" si="886"/>
        <v>0</v>
      </c>
      <c r="M88" s="1219">
        <f ca="1">SUM(M86:M87)</f>
        <v>0</v>
      </c>
      <c r="N88" s="1219">
        <f t="shared" ref="N88:BY88" ca="1" si="887">SUM(N86:N87)</f>
        <v>0</v>
      </c>
      <c r="O88" s="1219">
        <f t="shared" ca="1" si="887"/>
        <v>0</v>
      </c>
      <c r="P88" s="1219">
        <f t="shared" ca="1" si="887"/>
        <v>0</v>
      </c>
      <c r="Q88" s="1219">
        <f t="shared" ca="1" si="887"/>
        <v>0</v>
      </c>
      <c r="R88" s="1219">
        <f t="shared" ca="1" si="887"/>
        <v>0</v>
      </c>
      <c r="S88" s="1219">
        <f t="shared" ca="1" si="887"/>
        <v>0</v>
      </c>
      <c r="T88" s="1219">
        <f t="shared" ca="1" si="887"/>
        <v>0</v>
      </c>
      <c r="U88" s="1219">
        <f t="shared" ca="1" si="887"/>
        <v>0</v>
      </c>
      <c r="V88" s="1219">
        <f t="shared" ca="1" si="887"/>
        <v>0</v>
      </c>
      <c r="W88" s="1219">
        <f t="shared" ca="1" si="887"/>
        <v>0</v>
      </c>
      <c r="X88" s="1219">
        <f t="shared" ca="1" si="887"/>
        <v>0</v>
      </c>
      <c r="Y88" s="1219">
        <f t="shared" ca="1" si="887"/>
        <v>0</v>
      </c>
      <c r="Z88" s="1219">
        <f t="shared" ca="1" si="887"/>
        <v>0</v>
      </c>
      <c r="AA88" s="1219">
        <f t="shared" ca="1" si="887"/>
        <v>0</v>
      </c>
      <c r="AB88" s="1219">
        <f t="shared" ca="1" si="887"/>
        <v>0</v>
      </c>
      <c r="AC88" s="1219">
        <f t="shared" ca="1" si="887"/>
        <v>0</v>
      </c>
      <c r="AD88" s="1219">
        <f t="shared" ca="1" si="887"/>
        <v>0</v>
      </c>
      <c r="AE88" s="1219">
        <f t="shared" ca="1" si="887"/>
        <v>0</v>
      </c>
      <c r="AF88" s="1219">
        <f t="shared" ca="1" si="887"/>
        <v>0</v>
      </c>
      <c r="AG88" s="1219">
        <f t="shared" ca="1" si="887"/>
        <v>0</v>
      </c>
      <c r="AH88" s="1219">
        <f t="shared" ca="1" si="887"/>
        <v>0</v>
      </c>
      <c r="AI88" s="1219">
        <f t="shared" ca="1" si="887"/>
        <v>0</v>
      </c>
      <c r="AJ88" s="1219">
        <f t="shared" ca="1" si="887"/>
        <v>0</v>
      </c>
      <c r="AK88" s="1219">
        <f t="shared" ca="1" si="887"/>
        <v>0</v>
      </c>
      <c r="AL88" s="1219">
        <f t="shared" ca="1" si="887"/>
        <v>0</v>
      </c>
      <c r="AM88" s="1219">
        <f t="shared" ca="1" si="887"/>
        <v>0</v>
      </c>
      <c r="AN88" s="1219">
        <f t="shared" ca="1" si="887"/>
        <v>0</v>
      </c>
      <c r="AO88" s="1219">
        <f t="shared" ca="1" si="887"/>
        <v>0</v>
      </c>
      <c r="AP88" s="1219">
        <f t="shared" ca="1" si="887"/>
        <v>0</v>
      </c>
      <c r="AQ88" s="1219">
        <f t="shared" ca="1" si="887"/>
        <v>0</v>
      </c>
      <c r="AR88" s="1219">
        <f t="shared" ca="1" si="887"/>
        <v>0</v>
      </c>
      <c r="AS88" s="1219">
        <f t="shared" ca="1" si="887"/>
        <v>0</v>
      </c>
      <c r="AT88" s="1219">
        <f t="shared" ca="1" si="887"/>
        <v>0</v>
      </c>
      <c r="AU88" s="1219">
        <f t="shared" ca="1" si="887"/>
        <v>0</v>
      </c>
      <c r="AV88" s="1219">
        <f t="shared" ca="1" si="887"/>
        <v>0</v>
      </c>
      <c r="AW88" s="1219">
        <f t="shared" ca="1" si="887"/>
        <v>0</v>
      </c>
      <c r="AX88" s="1219">
        <f t="shared" ca="1" si="887"/>
        <v>0</v>
      </c>
      <c r="AY88" s="1219">
        <f t="shared" ca="1" si="887"/>
        <v>0</v>
      </c>
      <c r="AZ88" s="1219">
        <f t="shared" ca="1" si="887"/>
        <v>0</v>
      </c>
      <c r="BA88" s="1219">
        <f t="shared" ca="1" si="887"/>
        <v>0</v>
      </c>
      <c r="BB88" s="1219">
        <f t="shared" ca="1" si="887"/>
        <v>0</v>
      </c>
      <c r="BC88" s="1219">
        <f t="shared" ca="1" si="887"/>
        <v>0</v>
      </c>
      <c r="BD88" s="1219">
        <f t="shared" ca="1" si="887"/>
        <v>0</v>
      </c>
      <c r="BE88" s="1219">
        <f t="shared" ca="1" si="887"/>
        <v>0</v>
      </c>
      <c r="BF88" s="1219">
        <f t="shared" ca="1" si="887"/>
        <v>0</v>
      </c>
      <c r="BG88" s="1219">
        <f t="shared" ca="1" si="887"/>
        <v>0</v>
      </c>
      <c r="BH88" s="1219">
        <f t="shared" ca="1" si="887"/>
        <v>0</v>
      </c>
      <c r="BI88" s="1219">
        <f t="shared" ca="1" si="887"/>
        <v>0</v>
      </c>
      <c r="BJ88" s="1219">
        <f t="shared" ca="1" si="887"/>
        <v>0</v>
      </c>
      <c r="BK88" s="1219">
        <f t="shared" ca="1" si="887"/>
        <v>0</v>
      </c>
      <c r="BL88" s="1219">
        <f t="shared" ca="1" si="887"/>
        <v>0</v>
      </c>
      <c r="BM88" s="1219">
        <f t="shared" ca="1" si="887"/>
        <v>0</v>
      </c>
      <c r="BN88" s="1219">
        <f t="shared" ca="1" si="887"/>
        <v>0</v>
      </c>
      <c r="BO88" s="1219">
        <f t="shared" ca="1" si="887"/>
        <v>0</v>
      </c>
      <c r="BP88" s="1219">
        <f t="shared" ca="1" si="887"/>
        <v>0</v>
      </c>
      <c r="BQ88" s="1219">
        <f t="shared" ca="1" si="887"/>
        <v>0</v>
      </c>
      <c r="BR88" s="1219">
        <f t="shared" ca="1" si="887"/>
        <v>0</v>
      </c>
      <c r="BS88" s="1219">
        <f t="shared" ca="1" si="887"/>
        <v>0</v>
      </c>
      <c r="BT88" s="1219">
        <f t="shared" ca="1" si="887"/>
        <v>0</v>
      </c>
      <c r="BU88" s="1219">
        <f t="shared" ca="1" si="887"/>
        <v>0</v>
      </c>
      <c r="BV88" s="1219">
        <f t="shared" ca="1" si="887"/>
        <v>0</v>
      </c>
      <c r="BW88" s="1219">
        <f t="shared" ca="1" si="887"/>
        <v>0</v>
      </c>
      <c r="BX88" s="1219">
        <f t="shared" ca="1" si="887"/>
        <v>0</v>
      </c>
      <c r="BY88" s="1219">
        <f t="shared" ca="1" si="887"/>
        <v>0</v>
      </c>
      <c r="BZ88" s="1219">
        <f t="shared" ref="BZ88:DV88" ca="1" si="888">SUM(BZ86:BZ87)</f>
        <v>0</v>
      </c>
      <c r="CA88" s="1219">
        <f t="shared" ca="1" si="888"/>
        <v>0</v>
      </c>
      <c r="CB88" s="1219">
        <f t="shared" ca="1" si="888"/>
        <v>0</v>
      </c>
      <c r="CC88" s="1219">
        <f t="shared" ca="1" si="888"/>
        <v>0</v>
      </c>
      <c r="CD88" s="1219">
        <f t="shared" ca="1" si="888"/>
        <v>0</v>
      </c>
      <c r="CE88" s="1219">
        <f t="shared" ca="1" si="888"/>
        <v>0</v>
      </c>
      <c r="CF88" s="1219">
        <f t="shared" ca="1" si="888"/>
        <v>0</v>
      </c>
      <c r="CG88" s="1219">
        <f t="shared" ca="1" si="888"/>
        <v>0</v>
      </c>
      <c r="CH88" s="1219">
        <f t="shared" ca="1" si="888"/>
        <v>0</v>
      </c>
      <c r="CI88" s="1219">
        <f t="shared" ca="1" si="888"/>
        <v>0</v>
      </c>
      <c r="CJ88" s="1219">
        <f t="shared" ca="1" si="888"/>
        <v>0</v>
      </c>
      <c r="CK88" s="1219">
        <f t="shared" ca="1" si="888"/>
        <v>0</v>
      </c>
      <c r="CL88" s="1219">
        <f t="shared" ca="1" si="888"/>
        <v>0</v>
      </c>
      <c r="CM88" s="1219">
        <f t="shared" ca="1" si="888"/>
        <v>0</v>
      </c>
      <c r="CN88" s="1219">
        <f t="shared" ca="1" si="888"/>
        <v>0</v>
      </c>
      <c r="CO88" s="1219">
        <f t="shared" ca="1" si="888"/>
        <v>0</v>
      </c>
      <c r="CP88" s="1219">
        <f t="shared" ca="1" si="888"/>
        <v>0</v>
      </c>
      <c r="CQ88" s="1219">
        <f t="shared" ca="1" si="888"/>
        <v>0</v>
      </c>
      <c r="CR88" s="1219">
        <f t="shared" ca="1" si="888"/>
        <v>0</v>
      </c>
      <c r="CS88" s="1219">
        <f t="shared" ca="1" si="888"/>
        <v>0</v>
      </c>
      <c r="CT88" s="1219">
        <f t="shared" ca="1" si="888"/>
        <v>0</v>
      </c>
      <c r="CU88" s="1219">
        <f t="shared" ca="1" si="888"/>
        <v>0</v>
      </c>
      <c r="CV88" s="1219">
        <f t="shared" ca="1" si="888"/>
        <v>0</v>
      </c>
      <c r="CW88" s="1219">
        <f t="shared" ca="1" si="888"/>
        <v>0</v>
      </c>
      <c r="CX88" s="1219">
        <f t="shared" ca="1" si="888"/>
        <v>0</v>
      </c>
      <c r="CY88" s="1219">
        <f t="shared" ca="1" si="888"/>
        <v>0</v>
      </c>
      <c r="CZ88" s="1219">
        <f t="shared" ca="1" si="888"/>
        <v>0</v>
      </c>
      <c r="DA88" s="1219">
        <f t="shared" ca="1" si="888"/>
        <v>0</v>
      </c>
      <c r="DB88" s="1219">
        <f t="shared" ca="1" si="888"/>
        <v>0</v>
      </c>
      <c r="DC88" s="1219">
        <f t="shared" ca="1" si="888"/>
        <v>0</v>
      </c>
      <c r="DD88" s="1219">
        <f t="shared" ca="1" si="888"/>
        <v>0</v>
      </c>
      <c r="DE88" s="1219">
        <f t="shared" ca="1" si="888"/>
        <v>0</v>
      </c>
      <c r="DF88" s="1219">
        <f t="shared" ca="1" si="888"/>
        <v>0</v>
      </c>
      <c r="DG88" s="1219">
        <f t="shared" ca="1" si="888"/>
        <v>0</v>
      </c>
      <c r="DH88" s="1219">
        <f t="shared" ca="1" si="888"/>
        <v>0</v>
      </c>
      <c r="DI88" s="1219">
        <f t="shared" ca="1" si="888"/>
        <v>0</v>
      </c>
      <c r="DJ88" s="1219">
        <f t="shared" ca="1" si="888"/>
        <v>0</v>
      </c>
      <c r="DK88" s="1219">
        <f t="shared" ca="1" si="888"/>
        <v>0</v>
      </c>
      <c r="DL88" s="1219">
        <f t="shared" ca="1" si="888"/>
        <v>0</v>
      </c>
      <c r="DM88" s="1219">
        <f t="shared" ca="1" si="888"/>
        <v>0</v>
      </c>
      <c r="DN88" s="1219">
        <f t="shared" ca="1" si="888"/>
        <v>0</v>
      </c>
      <c r="DO88" s="1219">
        <f t="shared" ca="1" si="888"/>
        <v>0</v>
      </c>
      <c r="DP88" s="1219">
        <f t="shared" ca="1" si="888"/>
        <v>0</v>
      </c>
      <c r="DQ88" s="1219">
        <f t="shared" ca="1" si="888"/>
        <v>0</v>
      </c>
      <c r="DR88" s="1219">
        <f t="shared" ca="1" si="888"/>
        <v>0</v>
      </c>
      <c r="DS88" s="1219">
        <f t="shared" ca="1" si="888"/>
        <v>0</v>
      </c>
      <c r="DT88" s="1219">
        <f t="shared" ca="1" si="888"/>
        <v>0</v>
      </c>
      <c r="DU88" s="1219" t="e">
        <f t="shared" ca="1" si="888"/>
        <v>#N/A</v>
      </c>
      <c r="DV88" s="1219" t="e">
        <f t="shared" ca="1" si="888"/>
        <v>#N/A</v>
      </c>
    </row>
    <row r="89" spans="1:126" ht="15.75" customHeight="1" thickTop="1">
      <c r="A89" s="1216"/>
      <c r="B89" s="1226"/>
      <c r="C89" s="1227"/>
      <c r="D89" s="1227"/>
      <c r="E89" s="1227"/>
      <c r="F89" s="1228"/>
      <c r="G89" s="1228"/>
      <c r="H89" s="1228"/>
      <c r="I89" s="1228"/>
      <c r="J89" s="1228"/>
      <c r="K89" s="1228"/>
      <c r="L89" s="1228"/>
      <c r="M89" s="1228"/>
      <c r="N89" s="1228"/>
      <c r="O89" s="1228"/>
      <c r="P89" s="1228"/>
      <c r="Q89" s="1228"/>
      <c r="R89" s="1228"/>
      <c r="S89" s="1228"/>
      <c r="T89" s="1228"/>
      <c r="U89" s="1228"/>
      <c r="V89" s="1228"/>
      <c r="W89" s="1228"/>
      <c r="X89" s="1228"/>
      <c r="Y89" s="1228"/>
      <c r="Z89" s="1228"/>
      <c r="AA89" s="1228"/>
      <c r="AB89" s="1228"/>
      <c r="AC89" s="1228"/>
      <c r="AD89" s="1228"/>
      <c r="AE89" s="1228"/>
      <c r="AF89" s="1228"/>
      <c r="AG89" s="1228"/>
      <c r="AH89" s="1228"/>
      <c r="AI89" s="1228"/>
      <c r="AJ89" s="1228"/>
      <c r="AK89" s="1228"/>
      <c r="AL89" s="1228"/>
      <c r="AM89" s="1228"/>
      <c r="AN89" s="1228"/>
      <c r="AO89" s="1228"/>
      <c r="AP89" s="1228"/>
      <c r="AQ89" s="1228"/>
      <c r="AR89" s="1228"/>
      <c r="AS89" s="1228"/>
      <c r="AT89" s="1228"/>
      <c r="AU89" s="1228"/>
      <c r="AV89" s="1228"/>
      <c r="AW89" s="1228"/>
      <c r="AX89" s="1228"/>
      <c r="AY89" s="1228"/>
      <c r="AZ89" s="1228"/>
      <c r="BA89" s="1228"/>
      <c r="BB89" s="1228"/>
      <c r="BC89" s="1228"/>
      <c r="BD89" s="1228"/>
      <c r="BE89" s="1228"/>
      <c r="BF89" s="1228"/>
      <c r="BG89" s="1228"/>
      <c r="BH89" s="1228"/>
      <c r="BI89" s="1228"/>
      <c r="BJ89" s="1228"/>
      <c r="BK89" s="1228"/>
      <c r="BL89" s="1228"/>
      <c r="BM89" s="1228"/>
      <c r="BN89" s="1228"/>
      <c r="BO89" s="1228"/>
      <c r="BP89" s="1228"/>
      <c r="BQ89" s="1228"/>
      <c r="BR89" s="1228"/>
      <c r="BS89" s="1228"/>
      <c r="BT89" s="1228"/>
      <c r="BU89" s="1228"/>
      <c r="BV89" s="1228"/>
      <c r="BW89" s="1228"/>
      <c r="BX89" s="1228"/>
      <c r="BY89" s="1228"/>
      <c r="BZ89" s="1228"/>
      <c r="CA89" s="1228"/>
      <c r="CB89" s="1228"/>
      <c r="CC89" s="1228"/>
      <c r="CD89" s="1228"/>
      <c r="CE89" s="1228"/>
      <c r="CF89" s="1228"/>
      <c r="CG89" s="1228"/>
      <c r="CH89" s="1228"/>
      <c r="CI89" s="1228"/>
      <c r="CJ89" s="1228"/>
      <c r="CK89" s="1228"/>
      <c r="CL89" s="1228"/>
      <c r="CM89" s="1228"/>
      <c r="CN89" s="1228"/>
      <c r="CO89" s="1228"/>
      <c r="CP89" s="1228"/>
      <c r="CQ89" s="1228"/>
      <c r="CR89" s="1228"/>
      <c r="CS89" s="1228"/>
      <c r="CT89" s="1228"/>
      <c r="CU89" s="1228"/>
      <c r="CV89" s="1228"/>
      <c r="CW89" s="1228"/>
      <c r="CX89" s="1228"/>
      <c r="CY89" s="1228"/>
      <c r="CZ89" s="1228"/>
      <c r="DA89" s="1228"/>
      <c r="DB89" s="1228"/>
      <c r="DC89" s="1228"/>
      <c r="DD89" s="1228"/>
      <c r="DE89" s="1228"/>
      <c r="DF89" s="1228"/>
      <c r="DG89" s="1228"/>
      <c r="DH89" s="1228"/>
      <c r="DI89" s="1228"/>
      <c r="DJ89" s="1228"/>
      <c r="DK89" s="1228"/>
      <c r="DL89" s="1228"/>
      <c r="DM89" s="1228"/>
      <c r="DN89" s="1228"/>
      <c r="DO89" s="1228"/>
      <c r="DP89" s="1228"/>
      <c r="DQ89" s="1228"/>
      <c r="DR89" s="1228"/>
      <c r="DS89" s="1228"/>
      <c r="DT89" s="1228"/>
      <c r="DU89" s="1228"/>
      <c r="DV89" s="1228"/>
    </row>
    <row r="90" spans="1:126" ht="15.75" customHeight="1">
      <c r="A90" s="1216"/>
      <c r="B90" s="1229"/>
      <c r="C90" s="1220" t="s">
        <v>1463</v>
      </c>
      <c r="D90" s="1221"/>
      <c r="E90" s="1227"/>
      <c r="F90" s="1228"/>
      <c r="G90" s="1228"/>
      <c r="H90" s="1228"/>
      <c r="I90" s="1228"/>
      <c r="J90" s="1228"/>
      <c r="K90" s="1228"/>
      <c r="L90" s="1228"/>
      <c r="M90" s="1228"/>
      <c r="N90" s="1228"/>
      <c r="O90" s="1228"/>
      <c r="P90" s="1228"/>
      <c r="Q90" s="1228"/>
      <c r="R90" s="1228"/>
      <c r="S90" s="1228"/>
      <c r="T90" s="1228"/>
      <c r="U90" s="1228"/>
      <c r="V90" s="1228"/>
      <c r="W90" s="1228"/>
      <c r="X90" s="1228"/>
      <c r="Y90" s="1228"/>
      <c r="Z90" s="1228"/>
      <c r="AA90" s="1228"/>
      <c r="AB90" s="1228"/>
      <c r="AC90" s="1228"/>
      <c r="AD90" s="1228"/>
      <c r="AE90" s="1228"/>
      <c r="AF90" s="1228"/>
      <c r="AG90" s="1228"/>
      <c r="AH90" s="1228"/>
      <c r="AI90" s="1228"/>
      <c r="AJ90" s="1228"/>
      <c r="AK90" s="1228"/>
      <c r="AL90" s="1228"/>
      <c r="AM90" s="1228"/>
      <c r="AN90" s="1228"/>
      <c r="AO90" s="1228"/>
      <c r="AP90" s="1228"/>
      <c r="AQ90" s="1228"/>
      <c r="AR90" s="1228"/>
      <c r="AS90" s="1228"/>
      <c r="AT90" s="1228"/>
      <c r="AU90" s="1228"/>
      <c r="AV90" s="1228"/>
      <c r="AW90" s="1228"/>
      <c r="AX90" s="1228"/>
      <c r="AY90" s="1228"/>
      <c r="AZ90" s="1228"/>
      <c r="BA90" s="1228"/>
      <c r="BB90" s="1228"/>
      <c r="BC90" s="1228"/>
      <c r="BD90" s="1228"/>
      <c r="BE90" s="1228"/>
      <c r="BF90" s="1228"/>
      <c r="BG90" s="1228"/>
      <c r="BH90" s="1228"/>
      <c r="BI90" s="1228"/>
      <c r="BJ90" s="1228"/>
      <c r="BK90" s="1228"/>
      <c r="BL90" s="1228"/>
      <c r="BM90" s="1228"/>
      <c r="BN90" s="1228"/>
      <c r="BO90" s="1228"/>
      <c r="BP90" s="1228"/>
      <c r="BQ90" s="1228"/>
      <c r="BR90" s="1228"/>
      <c r="BS90" s="1228"/>
      <c r="BT90" s="1228"/>
      <c r="BU90" s="1228"/>
      <c r="BV90" s="1228"/>
      <c r="BW90" s="1228"/>
      <c r="BX90" s="1228"/>
      <c r="BY90" s="1228"/>
      <c r="BZ90" s="1228"/>
      <c r="CA90" s="1228"/>
      <c r="CB90" s="1228"/>
      <c r="CC90" s="1228"/>
      <c r="CD90" s="1228"/>
      <c r="CE90" s="1228"/>
      <c r="CF90" s="1228"/>
      <c r="CG90" s="1228"/>
      <c r="CH90" s="1228"/>
      <c r="CI90" s="1228"/>
      <c r="CJ90" s="1228"/>
      <c r="CK90" s="1228"/>
      <c r="CL90" s="1228"/>
      <c r="CM90" s="1228"/>
      <c r="CN90" s="1228"/>
      <c r="CO90" s="1228"/>
      <c r="CP90" s="1228"/>
      <c r="CQ90" s="1228"/>
      <c r="CR90" s="1228"/>
      <c r="CS90" s="1228"/>
      <c r="CT90" s="1228"/>
      <c r="CU90" s="1228"/>
      <c r="CV90" s="1228"/>
      <c r="CW90" s="1228"/>
      <c r="CX90" s="1228"/>
      <c r="CY90" s="1228"/>
      <c r="CZ90" s="1228"/>
      <c r="DA90" s="1228"/>
      <c r="DB90" s="1228"/>
      <c r="DC90" s="1228"/>
      <c r="DD90" s="1228"/>
      <c r="DE90" s="1228"/>
      <c r="DF90" s="1228"/>
      <c r="DG90" s="1228"/>
      <c r="DH90" s="1228"/>
      <c r="DI90" s="1228"/>
      <c r="DJ90" s="1228"/>
      <c r="DK90" s="1228"/>
      <c r="DL90" s="1228"/>
      <c r="DM90" s="1228"/>
      <c r="DN90" s="1228"/>
      <c r="DO90" s="1228"/>
      <c r="DP90" s="1228"/>
      <c r="DQ90" s="1228"/>
      <c r="DR90" s="1228"/>
      <c r="DS90" s="1228"/>
      <c r="DT90" s="1228"/>
      <c r="DU90" s="1228"/>
      <c r="DV90" s="1228"/>
    </row>
    <row r="91" spans="1:126" s="107" customFormat="1" ht="15.75" customHeight="1">
      <c r="A91" s="1191"/>
      <c r="B91" s="1230"/>
      <c r="C91" s="1231" t="s">
        <v>1454</v>
      </c>
      <c r="D91" s="1232" t="str">
        <f>'AIRR Input Tab'!D44</f>
        <v>SOFR</v>
      </c>
      <c r="E91" s="1192"/>
      <c r="F91" s="1193"/>
      <c r="G91" s="1193"/>
      <c r="H91" s="1193"/>
      <c r="I91" s="1193"/>
      <c r="J91" s="1193"/>
      <c r="K91" s="1193"/>
      <c r="L91" s="1193"/>
      <c r="M91" s="1193"/>
      <c r="N91" s="1193"/>
      <c r="O91" s="1193"/>
      <c r="P91" s="1193"/>
      <c r="Q91" s="1193"/>
      <c r="R91" s="1193"/>
      <c r="S91" s="1193"/>
      <c r="T91" s="1193"/>
      <c r="U91" s="1193"/>
      <c r="V91" s="1193"/>
      <c r="W91" s="1193"/>
      <c r="X91" s="1193"/>
      <c r="Y91" s="1193"/>
      <c r="Z91" s="1193"/>
      <c r="AA91" s="1193"/>
      <c r="AB91" s="1193"/>
      <c r="AC91" s="1193"/>
      <c r="AD91" s="1193"/>
      <c r="AE91" s="1193"/>
      <c r="AF91" s="1193"/>
      <c r="AG91" s="1193"/>
      <c r="AH91" s="1193"/>
      <c r="AI91" s="1193"/>
      <c r="AJ91" s="1193"/>
      <c r="AK91" s="1193"/>
      <c r="AL91" s="1193"/>
      <c r="AM91" s="1193"/>
      <c r="AN91" s="1193"/>
      <c r="AO91" s="1193"/>
      <c r="AP91" s="1193"/>
      <c r="AQ91" s="1193"/>
      <c r="AR91" s="1193"/>
      <c r="AS91" s="1193"/>
      <c r="AT91" s="1193"/>
      <c r="AU91" s="1193"/>
      <c r="AV91" s="1193"/>
      <c r="AW91" s="1193"/>
      <c r="AX91" s="1193"/>
      <c r="AY91" s="1193"/>
      <c r="AZ91" s="1193"/>
      <c r="BA91" s="1193"/>
      <c r="BB91" s="1193"/>
      <c r="BC91" s="1193"/>
      <c r="BD91" s="1193"/>
      <c r="BE91" s="1193"/>
      <c r="BF91" s="1193"/>
      <c r="BG91" s="1193"/>
      <c r="BH91" s="1193"/>
      <c r="BI91" s="1193"/>
      <c r="BJ91" s="1193"/>
      <c r="BK91" s="1193"/>
      <c r="BL91" s="1193"/>
      <c r="BM91" s="1193"/>
      <c r="BN91" s="1193"/>
      <c r="BO91" s="1193"/>
      <c r="BP91" s="1193"/>
      <c r="BQ91" s="1193"/>
      <c r="BR91" s="1193"/>
      <c r="BS91" s="1193"/>
      <c r="BT91" s="1193"/>
      <c r="BU91" s="1193"/>
      <c r="BV91" s="1193"/>
      <c r="BW91" s="1193"/>
      <c r="BX91" s="1193"/>
      <c r="BY91" s="1193"/>
      <c r="BZ91" s="1193"/>
      <c r="CA91" s="1193"/>
      <c r="CB91" s="1193"/>
      <c r="CC91" s="1193"/>
      <c r="CD91" s="1193"/>
      <c r="CE91" s="1193"/>
      <c r="CF91" s="1193"/>
      <c r="CG91" s="1193"/>
      <c r="CH91" s="1193"/>
      <c r="CI91" s="1193"/>
      <c r="CJ91" s="1193"/>
      <c r="CK91" s="1193"/>
      <c r="CL91" s="1193"/>
      <c r="CM91" s="1193"/>
      <c r="CN91" s="1193"/>
      <c r="CO91" s="1193"/>
      <c r="CP91" s="1193"/>
      <c r="CQ91" s="1193"/>
      <c r="CR91" s="1193"/>
      <c r="CS91" s="1193"/>
      <c r="CT91" s="1193"/>
      <c r="CU91" s="1193"/>
      <c r="CV91" s="1193"/>
      <c r="CW91" s="1193"/>
      <c r="CX91" s="1193"/>
      <c r="CY91" s="1193"/>
      <c r="CZ91" s="1193"/>
      <c r="DA91" s="1193"/>
      <c r="DB91" s="1193"/>
      <c r="DC91" s="1193"/>
      <c r="DD91" s="1193"/>
      <c r="DE91" s="1193"/>
      <c r="DF91" s="1193"/>
      <c r="DG91" s="1193"/>
      <c r="DH91" s="1193"/>
      <c r="DI91" s="1193"/>
      <c r="DJ91" s="1193"/>
      <c r="DK91" s="1193"/>
      <c r="DL91" s="1193"/>
      <c r="DM91" s="1193"/>
      <c r="DN91" s="1193"/>
      <c r="DO91" s="1193"/>
      <c r="DP91" s="1193"/>
      <c r="DQ91" s="1193"/>
      <c r="DR91" s="1193"/>
      <c r="DS91" s="1193"/>
      <c r="DT91" s="1193"/>
      <c r="DU91" s="1193"/>
      <c r="DV91" s="1193"/>
    </row>
    <row r="92" spans="1:126" s="107" customFormat="1" ht="15.75" customHeight="1">
      <c r="A92" s="1191"/>
      <c r="B92" s="1143" t="str">
        <f>CONCATENATE(D91," Curve")</f>
        <v>SOFR Curve</v>
      </c>
      <c r="C92" s="1233" t="s">
        <v>1457</v>
      </c>
      <c r="D92" s="1234">
        <f>'AIRR Input Tab'!D46</f>
        <v>0</v>
      </c>
      <c r="E92" s="1192"/>
      <c r="F92" s="1235">
        <f>INDEX('AIRR Interest Rate Indexes'!$C$8:$E$129,MATCH(EOMONTH('Cash Flow - AM'!F$20,0),'AIRR Interest Rate Indexes'!$C$8:$C$129,0),MATCH('Cash Flow - AM'!$D$65,'AIRR Interest Rate Indexes'!$C$8:$E$8,0))</f>
        <v>4.0167599999999998E-2</v>
      </c>
      <c r="G92" s="1235">
        <f>INDEX('AIRR Interest Rate Indexes'!$C$8:$E$129,MATCH(EOMONTH('Cash Flow - AM'!G$20,0),'AIRR Interest Rate Indexes'!$C$8:$C$129,0),MATCH('Cash Flow - AM'!$D$65,'AIRR Interest Rate Indexes'!$C$8:$E$8,0))</f>
        <v>3.8913299999999998E-2</v>
      </c>
      <c r="H92" s="1235">
        <f>INDEX('AIRR Interest Rate Indexes'!$C$8:$E$129,MATCH(EOMONTH('Cash Flow - AM'!H$20,0),'AIRR Interest Rate Indexes'!$C$8:$C$129,0),MATCH('Cash Flow - AM'!$D$65,'AIRR Interest Rate Indexes'!$C$8:$E$8,0))</f>
        <v>3.7903199999999998E-2</v>
      </c>
      <c r="I92" s="1235">
        <f>INDEX('AIRR Interest Rate Indexes'!$C$8:$E$129,MATCH(EOMONTH('Cash Flow - AM'!I$20,0),'AIRR Interest Rate Indexes'!$C$8:$C$129,0),MATCH('Cash Flow - AM'!$D$65,'AIRR Interest Rate Indexes'!$C$8:$E$8,0))</f>
        <v>3.6701400000000002E-2</v>
      </c>
      <c r="J92" s="1235">
        <f>INDEX('AIRR Interest Rate Indexes'!$C$8:$E$129,MATCH(EOMONTH('Cash Flow - AM'!J$20,0),'AIRR Interest Rate Indexes'!$C$8:$C$129,0),MATCH('Cash Flow - AM'!$D$65,'AIRR Interest Rate Indexes'!$C$8:$E$8,0))</f>
        <v>3.5786999999999999E-2</v>
      </c>
      <c r="K92" s="1235">
        <f>INDEX('AIRR Interest Rate Indexes'!$C$8:$E$129,MATCH(EOMONTH('Cash Flow - AM'!K$20,0),'AIRR Interest Rate Indexes'!$C$8:$C$129,0),MATCH('Cash Flow - AM'!$D$65,'AIRR Interest Rate Indexes'!$C$8:$E$8,0))</f>
        <v>3.49246E-2</v>
      </c>
      <c r="L92" s="1235">
        <f>INDEX('AIRR Interest Rate Indexes'!$C$8:$E$129,MATCH(EOMONTH('Cash Flow - AM'!L$20,0),'AIRR Interest Rate Indexes'!$C$8:$C$129,0),MATCH('Cash Flow - AM'!$D$65,'AIRR Interest Rate Indexes'!$C$8:$E$8,0))</f>
        <v>3.49246E-2</v>
      </c>
      <c r="M92" s="1235">
        <f>INDEX('AIRR Interest Rate Indexes'!$C$8:$E$129,MATCH(EOMONTH('Cash Flow - AM'!M$20,0),'AIRR Interest Rate Indexes'!$C$8:$C$129,0),MATCH('Cash Flow - AM'!$D$65,'AIRR Interest Rate Indexes'!$C$8:$E$8,0))</f>
        <v>3.3375200000000001E-2</v>
      </c>
      <c r="N92" s="1235">
        <f>INDEX('AIRR Interest Rate Indexes'!$C$8:$E$129,MATCH(EOMONTH('Cash Flow - AM'!N$20,0),'AIRR Interest Rate Indexes'!$C$8:$C$129,0),MATCH('Cash Flow - AM'!$D$65,'AIRR Interest Rate Indexes'!$C$8:$E$8,0))</f>
        <v>3.2228199999999999E-2</v>
      </c>
      <c r="O92" s="1235">
        <f>INDEX('AIRR Interest Rate Indexes'!$C$8:$E$129,MATCH(EOMONTH('Cash Flow - AM'!O$20,0),'AIRR Interest Rate Indexes'!$C$8:$C$129,0),MATCH('Cash Flow - AM'!$D$65,'AIRR Interest Rate Indexes'!$C$8:$E$8,0))</f>
        <v>3.2228199999999999E-2</v>
      </c>
      <c r="P92" s="1235">
        <f>INDEX('AIRR Interest Rate Indexes'!$C$8:$E$129,MATCH(EOMONTH('Cash Flow - AM'!P$20,0),'AIRR Interest Rate Indexes'!$C$8:$C$129,0),MATCH('Cash Flow - AM'!$D$65,'AIRR Interest Rate Indexes'!$C$8:$E$8,0))</f>
        <v>3.1188E-2</v>
      </c>
      <c r="Q92" s="1235">
        <f>INDEX('AIRR Interest Rate Indexes'!$C$8:$E$129,MATCH(EOMONTH('Cash Flow - AM'!Q$20,0),'AIRR Interest Rate Indexes'!$C$8:$C$129,0),MATCH('Cash Flow - AM'!$D$65,'AIRR Interest Rate Indexes'!$C$8:$E$8,0))</f>
        <v>3.04741E-2</v>
      </c>
      <c r="R92" s="1235">
        <f>INDEX('AIRR Interest Rate Indexes'!$C$8:$E$129,MATCH(EOMONTH('Cash Flow - AM'!R$20,0),'AIRR Interest Rate Indexes'!$C$8:$C$129,0),MATCH('Cash Flow - AM'!$D$65,'AIRR Interest Rate Indexes'!$C$8:$E$8,0))</f>
        <v>3.0472800000000001E-2</v>
      </c>
      <c r="S92" s="1235">
        <f>INDEX('AIRR Interest Rate Indexes'!$C$8:$E$129,MATCH(EOMONTH('Cash Flow - AM'!S$20,0),'AIRR Interest Rate Indexes'!$C$8:$C$129,0),MATCH('Cash Flow - AM'!$D$65,'AIRR Interest Rate Indexes'!$C$8:$E$8,0))</f>
        <v>3.0119300000000002E-2</v>
      </c>
      <c r="T92" s="1235">
        <f>INDEX('AIRR Interest Rate Indexes'!$C$8:$E$129,MATCH(EOMONTH('Cash Flow - AM'!T$20,0),'AIRR Interest Rate Indexes'!$C$8:$C$129,0),MATCH('Cash Flow - AM'!$D$65,'AIRR Interest Rate Indexes'!$C$8:$E$8,0))</f>
        <v>2.9696799999999999E-2</v>
      </c>
      <c r="U92" s="1235">
        <f>INDEX('AIRR Interest Rate Indexes'!$C$8:$E$129,MATCH(EOMONTH('Cash Flow - AM'!U$20,0),'AIRR Interest Rate Indexes'!$C$8:$C$129,0),MATCH('Cash Flow - AM'!$D$65,'AIRR Interest Rate Indexes'!$C$8:$E$8,0))</f>
        <v>2.9527399999999999E-2</v>
      </c>
      <c r="V92" s="1235">
        <f>INDEX('AIRR Interest Rate Indexes'!$C$8:$E$129,MATCH(EOMONTH('Cash Flow - AM'!V$20,0),'AIRR Interest Rate Indexes'!$C$8:$C$129,0),MATCH('Cash Flow - AM'!$D$65,'AIRR Interest Rate Indexes'!$C$8:$E$8,0))</f>
        <v>2.9402500000000002E-2</v>
      </c>
      <c r="W92" s="1235">
        <f>INDEX('AIRR Interest Rate Indexes'!$C$8:$E$129,MATCH(EOMONTH('Cash Flow - AM'!W$20,0),'AIRR Interest Rate Indexes'!$C$8:$C$129,0),MATCH('Cash Flow - AM'!$D$65,'AIRR Interest Rate Indexes'!$C$8:$E$8,0))</f>
        <v>2.9312000000000001E-2</v>
      </c>
      <c r="X92" s="1235">
        <f>INDEX('AIRR Interest Rate Indexes'!$C$8:$E$129,MATCH(EOMONTH('Cash Flow - AM'!X$20,0),'AIRR Interest Rate Indexes'!$C$8:$C$129,0),MATCH('Cash Flow - AM'!$D$65,'AIRR Interest Rate Indexes'!$C$8:$E$8,0))</f>
        <v>2.9278200000000001E-2</v>
      </c>
      <c r="Y92" s="1235">
        <f>INDEX('AIRR Interest Rate Indexes'!$C$8:$E$129,MATCH(EOMONTH('Cash Flow - AM'!Y$20,0),'AIRR Interest Rate Indexes'!$C$8:$C$129,0),MATCH('Cash Flow - AM'!$D$65,'AIRR Interest Rate Indexes'!$C$8:$E$8,0))</f>
        <v>2.9290299999999998E-2</v>
      </c>
      <c r="Z92" s="1235">
        <f>INDEX('AIRR Interest Rate Indexes'!$C$8:$E$129,MATCH(EOMONTH('Cash Flow - AM'!Z$20,0),'AIRR Interest Rate Indexes'!$C$8:$C$129,0),MATCH('Cash Flow - AM'!$D$65,'AIRR Interest Rate Indexes'!$C$8:$E$8,0))</f>
        <v>2.9348900000000001E-2</v>
      </c>
      <c r="AA92" s="1235">
        <f>INDEX('AIRR Interest Rate Indexes'!$C$8:$E$129,MATCH(EOMONTH('Cash Flow - AM'!AA$20,0),'AIRR Interest Rate Indexes'!$C$8:$C$129,0),MATCH('Cash Flow - AM'!$D$65,'AIRR Interest Rate Indexes'!$C$8:$E$8,0))</f>
        <v>2.94449E-2</v>
      </c>
      <c r="AB92" s="1235">
        <f>INDEX('AIRR Interest Rate Indexes'!$C$8:$E$129,MATCH(EOMONTH('Cash Flow - AM'!AB$20,0),'AIRR Interest Rate Indexes'!$C$8:$C$129,0),MATCH('Cash Flow - AM'!$D$65,'AIRR Interest Rate Indexes'!$C$8:$E$8,0))</f>
        <v>2.9589500000000001E-2</v>
      </c>
      <c r="AC92" s="1235">
        <f>INDEX('AIRR Interest Rate Indexes'!$C$8:$E$129,MATCH(EOMONTH('Cash Flow - AM'!AC$20,0),'AIRR Interest Rate Indexes'!$C$8:$C$129,0),MATCH('Cash Flow - AM'!$D$65,'AIRR Interest Rate Indexes'!$C$8:$E$8,0))</f>
        <v>2.9743200000000001E-2</v>
      </c>
      <c r="AD92" s="1235">
        <f>INDEX('AIRR Interest Rate Indexes'!$C$8:$E$129,MATCH(EOMONTH('Cash Flow - AM'!AD$20,0),'AIRR Interest Rate Indexes'!$C$8:$C$129,0),MATCH('Cash Flow - AM'!$D$65,'AIRR Interest Rate Indexes'!$C$8:$E$8,0))</f>
        <v>2.98894E-2</v>
      </c>
      <c r="AE92" s="1235">
        <f>INDEX('AIRR Interest Rate Indexes'!$C$8:$E$129,MATCH(EOMONTH('Cash Flow - AM'!AE$20,0),'AIRR Interest Rate Indexes'!$C$8:$C$129,0),MATCH('Cash Flow - AM'!$D$65,'AIRR Interest Rate Indexes'!$C$8:$E$8,0))</f>
        <v>3.0044299999999999E-2</v>
      </c>
      <c r="AF92" s="1235">
        <f>INDEX('AIRR Interest Rate Indexes'!$C$8:$E$129,MATCH(EOMONTH('Cash Flow - AM'!AF$20,0),'AIRR Interest Rate Indexes'!$C$8:$C$129,0),MATCH('Cash Flow - AM'!$D$65,'AIRR Interest Rate Indexes'!$C$8:$E$8,0))</f>
        <v>3.0201700000000001E-2</v>
      </c>
      <c r="AG92" s="1235">
        <f>INDEX('AIRR Interest Rate Indexes'!$C$8:$E$129,MATCH(EOMONTH('Cash Flow - AM'!AG$20,0),'AIRR Interest Rate Indexes'!$C$8:$C$129,0),MATCH('Cash Flow - AM'!$D$65,'AIRR Interest Rate Indexes'!$C$8:$E$8,0))</f>
        <v>3.03527E-2</v>
      </c>
      <c r="AH92" s="1235">
        <f>INDEX('AIRR Interest Rate Indexes'!$C$8:$E$129,MATCH(EOMONTH('Cash Flow - AM'!AH$20,0),'AIRR Interest Rate Indexes'!$C$8:$C$129,0),MATCH('Cash Flow - AM'!$D$65,'AIRR Interest Rate Indexes'!$C$8:$E$8,0))</f>
        <v>3.05099E-2</v>
      </c>
      <c r="AI92" s="1235">
        <f>INDEX('AIRR Interest Rate Indexes'!$C$8:$E$129,MATCH(EOMONTH('Cash Flow - AM'!AI$20,0),'AIRR Interest Rate Indexes'!$C$8:$C$129,0),MATCH('Cash Flow - AM'!$D$65,'AIRR Interest Rate Indexes'!$C$8:$E$8,0))</f>
        <v>3.0667099999999999E-2</v>
      </c>
      <c r="AJ92" s="1235">
        <f>INDEX('AIRR Interest Rate Indexes'!$C$8:$E$129,MATCH(EOMONTH('Cash Flow - AM'!AJ$20,0),'AIRR Interest Rate Indexes'!$C$8:$C$129,0),MATCH('Cash Flow - AM'!$D$65,'AIRR Interest Rate Indexes'!$C$8:$E$8,0))</f>
        <v>3.0836100000000002E-2</v>
      </c>
      <c r="AK92" s="1235">
        <f>INDEX('AIRR Interest Rate Indexes'!$C$8:$E$129,MATCH(EOMONTH('Cash Flow - AM'!AK$20,0),'AIRR Interest Rate Indexes'!$C$8:$C$129,0),MATCH('Cash Flow - AM'!$D$65,'AIRR Interest Rate Indexes'!$C$8:$E$8,0))</f>
        <v>3.0998299999999999E-2</v>
      </c>
      <c r="AL92" s="1235">
        <f>INDEX('AIRR Interest Rate Indexes'!$C$8:$E$129,MATCH(EOMONTH('Cash Flow - AM'!AL$20,0),'AIRR Interest Rate Indexes'!$C$8:$C$129,0),MATCH('Cash Flow - AM'!$D$65,'AIRR Interest Rate Indexes'!$C$8:$E$8,0))</f>
        <v>3.11512E-2</v>
      </c>
      <c r="AM92" s="1235">
        <f>INDEX('AIRR Interest Rate Indexes'!$C$8:$E$129,MATCH(EOMONTH('Cash Flow - AM'!AM$20,0),'AIRR Interest Rate Indexes'!$C$8:$C$129,0),MATCH('Cash Flow - AM'!$D$65,'AIRR Interest Rate Indexes'!$C$8:$E$8,0))</f>
        <v>3.1325400000000003E-2</v>
      </c>
      <c r="AN92" s="1235">
        <f>INDEX('AIRR Interest Rate Indexes'!$C$8:$E$129,MATCH(EOMONTH('Cash Flow - AM'!AN$20,0),'AIRR Interest Rate Indexes'!$C$8:$C$129,0),MATCH('Cash Flow - AM'!$D$65,'AIRR Interest Rate Indexes'!$C$8:$E$8,0))</f>
        <v>3.1491199999999997E-2</v>
      </c>
      <c r="AO92" s="1235">
        <f>INDEX('AIRR Interest Rate Indexes'!$C$8:$E$129,MATCH(EOMONTH('Cash Flow - AM'!AO$20,0),'AIRR Interest Rate Indexes'!$C$8:$C$129,0),MATCH('Cash Flow - AM'!$D$65,'AIRR Interest Rate Indexes'!$C$8:$E$8,0))</f>
        <v>3.1647099999999997E-2</v>
      </c>
      <c r="AP92" s="1235">
        <f>INDEX('AIRR Interest Rate Indexes'!$C$8:$E$129,MATCH(EOMONTH('Cash Flow - AM'!AP$20,0),'AIRR Interest Rate Indexes'!$C$8:$C$129,0),MATCH('Cash Flow - AM'!$D$65,'AIRR Interest Rate Indexes'!$C$8:$E$8,0))</f>
        <v>3.1815799999999998E-2</v>
      </c>
      <c r="AQ92" s="1235">
        <f>INDEX('AIRR Interest Rate Indexes'!$C$8:$E$129,MATCH(EOMONTH('Cash Flow - AM'!AQ$20,0),'AIRR Interest Rate Indexes'!$C$8:$C$129,0),MATCH('Cash Flow - AM'!$D$65,'AIRR Interest Rate Indexes'!$C$8:$E$8,0))</f>
        <v>3.1985100000000002E-2</v>
      </c>
      <c r="AR92" s="1235">
        <f>INDEX('AIRR Interest Rate Indexes'!$C$8:$E$129,MATCH(EOMONTH('Cash Flow - AM'!AR$20,0),'AIRR Interest Rate Indexes'!$C$8:$C$129,0),MATCH('Cash Flow - AM'!$D$65,'AIRR Interest Rate Indexes'!$C$8:$E$8,0))</f>
        <v>3.2157999999999999E-2</v>
      </c>
      <c r="AS92" s="1235">
        <f>INDEX('AIRR Interest Rate Indexes'!$C$8:$E$129,MATCH(EOMONTH('Cash Flow - AM'!AS$20,0),'AIRR Interest Rate Indexes'!$C$8:$C$129,0),MATCH('Cash Flow - AM'!$D$65,'AIRR Interest Rate Indexes'!$C$8:$E$8,0))</f>
        <v>3.2318699999999999E-2</v>
      </c>
      <c r="AT92" s="1235">
        <f>INDEX('AIRR Interest Rate Indexes'!$C$8:$E$129,MATCH(EOMONTH('Cash Flow - AM'!AT$20,0),'AIRR Interest Rate Indexes'!$C$8:$C$129,0),MATCH('Cash Flow - AM'!$D$65,'AIRR Interest Rate Indexes'!$C$8:$E$8,0))</f>
        <v>3.2486099999999997E-2</v>
      </c>
      <c r="AU92" s="1235">
        <f>INDEX('AIRR Interest Rate Indexes'!$C$8:$E$129,MATCH(EOMONTH('Cash Flow - AM'!AU$20,0),'AIRR Interest Rate Indexes'!$C$8:$C$129,0),MATCH('Cash Flow - AM'!$D$65,'AIRR Interest Rate Indexes'!$C$8:$E$8,0))</f>
        <v>3.26428E-2</v>
      </c>
      <c r="AV92" s="1235">
        <f>INDEX('AIRR Interest Rate Indexes'!$C$8:$E$129,MATCH(EOMONTH('Cash Flow - AM'!AV$20,0),'AIRR Interest Rate Indexes'!$C$8:$C$129,0),MATCH('Cash Flow - AM'!$D$65,'AIRR Interest Rate Indexes'!$C$8:$E$8,0))</f>
        <v>3.2818399999999998E-2</v>
      </c>
      <c r="AW92" s="1235">
        <f>INDEX('AIRR Interest Rate Indexes'!$C$8:$E$129,MATCH(EOMONTH('Cash Flow - AM'!AW$20,0),'AIRR Interest Rate Indexes'!$C$8:$C$129,0),MATCH('Cash Flow - AM'!$D$65,'AIRR Interest Rate Indexes'!$C$8:$E$8,0))</f>
        <v>3.2993000000000001E-2</v>
      </c>
      <c r="AX92" s="1235">
        <f>INDEX('AIRR Interest Rate Indexes'!$C$8:$E$129,MATCH(EOMONTH('Cash Flow - AM'!AX$20,0),'AIRR Interest Rate Indexes'!$C$8:$C$129,0),MATCH('Cash Flow - AM'!$D$65,'AIRR Interest Rate Indexes'!$C$8:$E$8,0))</f>
        <v>3.3155799999999999E-2</v>
      </c>
      <c r="AY92" s="1235">
        <f>INDEX('AIRR Interest Rate Indexes'!$C$8:$E$129,MATCH(EOMONTH('Cash Flow - AM'!AY$20,0),'AIRR Interest Rate Indexes'!$C$8:$C$129,0),MATCH('Cash Flow - AM'!$D$65,'AIRR Interest Rate Indexes'!$C$8:$E$8,0))</f>
        <v>3.3334799999999998E-2</v>
      </c>
      <c r="AZ92" s="1235">
        <f>INDEX('AIRR Interest Rate Indexes'!$C$8:$E$129,MATCH(EOMONTH('Cash Flow - AM'!AZ$20,0),'AIRR Interest Rate Indexes'!$C$8:$C$129,0),MATCH('Cash Flow - AM'!$D$65,'AIRR Interest Rate Indexes'!$C$8:$E$8,0))</f>
        <v>3.3507500000000003E-2</v>
      </c>
      <c r="BA92" s="1235">
        <f>INDEX('AIRR Interest Rate Indexes'!$C$8:$E$129,MATCH(EOMONTH('Cash Flow - AM'!BA$20,0),'AIRR Interest Rate Indexes'!$C$8:$C$129,0),MATCH('Cash Flow - AM'!$D$65,'AIRR Interest Rate Indexes'!$C$8:$E$8,0))</f>
        <v>3.36884E-2</v>
      </c>
      <c r="BB92" s="1235">
        <f>INDEX('AIRR Interest Rate Indexes'!$C$8:$E$129,MATCH(EOMONTH('Cash Flow - AM'!BB$20,0),'AIRR Interest Rate Indexes'!$C$8:$C$129,0),MATCH('Cash Flow - AM'!$D$65,'AIRR Interest Rate Indexes'!$C$8:$E$8,0))</f>
        <v>3.38696E-2</v>
      </c>
      <c r="BC92" s="1235">
        <f>INDEX('AIRR Interest Rate Indexes'!$C$8:$E$129,MATCH(EOMONTH('Cash Flow - AM'!BC$20,0),'AIRR Interest Rate Indexes'!$C$8:$C$129,0),MATCH('Cash Flow - AM'!$D$65,'AIRR Interest Rate Indexes'!$C$8:$E$8,0))</f>
        <v>3.4042900000000001E-2</v>
      </c>
      <c r="BD92" s="1235">
        <f>INDEX('AIRR Interest Rate Indexes'!$C$8:$E$129,MATCH(EOMONTH('Cash Flow - AM'!BD$20,0),'AIRR Interest Rate Indexes'!$C$8:$C$129,0),MATCH('Cash Flow - AM'!$D$65,'AIRR Interest Rate Indexes'!$C$8:$E$8,0))</f>
        <v>3.42381E-2</v>
      </c>
      <c r="BE92" s="1235">
        <f>INDEX('AIRR Interest Rate Indexes'!$C$8:$E$129,MATCH(EOMONTH('Cash Flow - AM'!BE$20,0),'AIRR Interest Rate Indexes'!$C$8:$C$129,0),MATCH('Cash Flow - AM'!$D$65,'AIRR Interest Rate Indexes'!$C$8:$E$8,0))</f>
        <v>3.4419600000000002E-2</v>
      </c>
      <c r="BF92" s="1235">
        <f>INDEX('AIRR Interest Rate Indexes'!$C$8:$E$129,MATCH(EOMONTH('Cash Flow - AM'!BF$20,0),'AIRR Interest Rate Indexes'!$C$8:$C$129,0),MATCH('Cash Flow - AM'!$D$65,'AIRR Interest Rate Indexes'!$C$8:$E$8,0))</f>
        <v>3.4613100000000001E-2</v>
      </c>
      <c r="BG92" s="1235">
        <f>INDEX('AIRR Interest Rate Indexes'!$C$8:$E$129,MATCH(EOMONTH('Cash Flow - AM'!BG$20,0),'AIRR Interest Rate Indexes'!$C$8:$C$129,0),MATCH('Cash Flow - AM'!$D$65,'AIRR Interest Rate Indexes'!$C$8:$E$8,0))</f>
        <v>3.4803399999999998E-2</v>
      </c>
      <c r="BH92" s="1235">
        <f>INDEX('AIRR Interest Rate Indexes'!$C$8:$E$129,MATCH(EOMONTH('Cash Flow - AM'!BH$20,0),'AIRR Interest Rate Indexes'!$C$8:$C$129,0),MATCH('Cash Flow - AM'!$D$65,'AIRR Interest Rate Indexes'!$C$8:$E$8,0))</f>
        <v>3.5007299999999998E-2</v>
      </c>
      <c r="BI92" s="1235">
        <f>INDEX('AIRR Interest Rate Indexes'!$C$8:$E$129,MATCH(EOMONTH('Cash Flow - AM'!BI$20,0),'AIRR Interest Rate Indexes'!$C$8:$C$129,0),MATCH('Cash Flow - AM'!$D$65,'AIRR Interest Rate Indexes'!$C$8:$E$8,0))</f>
        <v>3.52115E-2</v>
      </c>
      <c r="BJ92" s="1235">
        <f>INDEX('AIRR Interest Rate Indexes'!$C$8:$E$129,MATCH(EOMONTH('Cash Flow - AM'!BJ$20,0),'AIRR Interest Rate Indexes'!$C$8:$C$129,0),MATCH('Cash Flow - AM'!$D$65,'AIRR Interest Rate Indexes'!$C$8:$E$8,0))</f>
        <v>3.5433399999999997E-2</v>
      </c>
      <c r="BK92" s="1235">
        <f>INDEX('AIRR Interest Rate Indexes'!$C$8:$E$129,MATCH(EOMONTH('Cash Flow - AM'!BK$20,0),'AIRR Interest Rate Indexes'!$C$8:$C$129,0),MATCH('Cash Flow - AM'!$D$65,'AIRR Interest Rate Indexes'!$C$8:$E$8,0))</f>
        <v>3.5654100000000001E-2</v>
      </c>
      <c r="BL92" s="1235">
        <f>INDEX('AIRR Interest Rate Indexes'!$C$8:$E$129,MATCH(EOMONTH('Cash Flow - AM'!BL$20,0),'AIRR Interest Rate Indexes'!$C$8:$C$129,0),MATCH('Cash Flow - AM'!$D$65,'AIRR Interest Rate Indexes'!$C$8:$E$8,0))</f>
        <v>3.5854299999999999E-2</v>
      </c>
      <c r="BM92" s="1235">
        <f>INDEX('AIRR Interest Rate Indexes'!$C$8:$E$129,MATCH(EOMONTH('Cash Flow - AM'!BM$20,0),'AIRR Interest Rate Indexes'!$C$8:$C$129,0),MATCH('Cash Flow - AM'!$D$65,'AIRR Interest Rate Indexes'!$C$8:$E$8,0))</f>
        <v>3.6075200000000002E-2</v>
      </c>
      <c r="BN92" s="1235">
        <f>INDEX('AIRR Interest Rate Indexes'!$C$8:$E$129,MATCH(EOMONTH('Cash Flow - AM'!BN$20,0),'AIRR Interest Rate Indexes'!$C$8:$C$129,0),MATCH('Cash Flow - AM'!$D$65,'AIRR Interest Rate Indexes'!$C$8:$E$8,0))</f>
        <v>3.6285199999999997E-2</v>
      </c>
      <c r="BO92" s="1235">
        <f>INDEX('AIRR Interest Rate Indexes'!$C$8:$E$129,MATCH(EOMONTH('Cash Flow - AM'!BO$20,0),'AIRR Interest Rate Indexes'!$C$8:$C$129,0),MATCH('Cash Flow - AM'!$D$65,'AIRR Interest Rate Indexes'!$C$8:$E$8,0))</f>
        <v>3.64868E-2</v>
      </c>
      <c r="BP92" s="1235">
        <f>INDEX('AIRR Interest Rate Indexes'!$C$8:$E$129,MATCH(EOMONTH('Cash Flow - AM'!BP$20,0),'AIRR Interest Rate Indexes'!$C$8:$C$129,0),MATCH('Cash Flow - AM'!$D$65,'AIRR Interest Rate Indexes'!$C$8:$E$8,0))</f>
        <v>3.6693200000000002E-2</v>
      </c>
      <c r="BQ92" s="1235">
        <f>INDEX('AIRR Interest Rate Indexes'!$C$8:$E$129,MATCH(EOMONTH('Cash Flow - AM'!BQ$20,0),'AIRR Interest Rate Indexes'!$C$8:$C$129,0),MATCH('Cash Flow - AM'!$D$65,'AIRR Interest Rate Indexes'!$C$8:$E$8,0))</f>
        <v>3.6880499999999997E-2</v>
      </c>
      <c r="BR92" s="1235">
        <f>INDEX('AIRR Interest Rate Indexes'!$C$8:$E$129,MATCH(EOMONTH('Cash Flow - AM'!BR$20,0),'AIRR Interest Rate Indexes'!$C$8:$C$129,0),MATCH('Cash Flow - AM'!$D$65,'AIRR Interest Rate Indexes'!$C$8:$E$8,0))</f>
        <v>3.7075799999999999E-2</v>
      </c>
      <c r="BS92" s="1235">
        <f>INDEX('AIRR Interest Rate Indexes'!$C$8:$E$129,MATCH(EOMONTH('Cash Flow - AM'!BS$20,0),'AIRR Interest Rate Indexes'!$C$8:$C$129,0),MATCH('Cash Flow - AM'!$D$65,'AIRR Interest Rate Indexes'!$C$8:$E$8,0))</f>
        <v>3.7276499999999997E-2</v>
      </c>
      <c r="BT92" s="1235">
        <f>INDEX('AIRR Interest Rate Indexes'!$C$8:$E$129,MATCH(EOMONTH('Cash Flow - AM'!BT$20,0),'AIRR Interest Rate Indexes'!$C$8:$C$129,0),MATCH('Cash Flow - AM'!$D$65,'AIRR Interest Rate Indexes'!$C$8:$E$8,0))</f>
        <v>3.7469599999999999E-2</v>
      </c>
      <c r="BU92" s="1235">
        <f>INDEX('AIRR Interest Rate Indexes'!$C$8:$E$129,MATCH(EOMONTH('Cash Flow - AM'!BU$20,0),'AIRR Interest Rate Indexes'!$C$8:$C$129,0),MATCH('Cash Flow - AM'!$D$65,'AIRR Interest Rate Indexes'!$C$8:$E$8,0))</f>
        <v>3.7640800000000002E-2</v>
      </c>
      <c r="BV92" s="1235">
        <f>INDEX('AIRR Interest Rate Indexes'!$C$8:$E$129,MATCH(EOMONTH('Cash Flow - AM'!BV$20,0),'AIRR Interest Rate Indexes'!$C$8:$C$129,0),MATCH('Cash Flow - AM'!$D$65,'AIRR Interest Rate Indexes'!$C$8:$E$8,0))</f>
        <v>3.7829500000000002E-2</v>
      </c>
      <c r="BW92" s="1235">
        <f>INDEX('AIRR Interest Rate Indexes'!$C$8:$E$129,MATCH(EOMONTH('Cash Flow - AM'!BW$20,0),'AIRR Interest Rate Indexes'!$C$8:$C$129,0),MATCH('Cash Flow - AM'!$D$65,'AIRR Interest Rate Indexes'!$C$8:$E$8,0))</f>
        <v>3.8011499999999997E-2</v>
      </c>
      <c r="BX92" s="1235">
        <f>INDEX('AIRR Interest Rate Indexes'!$C$8:$E$129,MATCH(EOMONTH('Cash Flow - AM'!BX$20,0),'AIRR Interest Rate Indexes'!$C$8:$C$129,0),MATCH('Cash Flow - AM'!$D$65,'AIRR Interest Rate Indexes'!$C$8:$E$8,0))</f>
        <v>3.8178299999999998E-2</v>
      </c>
      <c r="BY92" s="1235">
        <f>INDEX('AIRR Interest Rate Indexes'!$C$8:$E$129,MATCH(EOMONTH('Cash Flow - AM'!BY$20,0),'AIRR Interest Rate Indexes'!$C$8:$C$129,0),MATCH('Cash Flow - AM'!$D$65,'AIRR Interest Rate Indexes'!$C$8:$E$8,0))</f>
        <v>3.8351400000000001E-2</v>
      </c>
      <c r="BZ92" s="1235">
        <f>INDEX('AIRR Interest Rate Indexes'!$C$8:$E$129,MATCH(EOMONTH('Cash Flow - AM'!BZ$20,0),'AIRR Interest Rate Indexes'!$C$8:$C$129,0),MATCH('Cash Flow - AM'!$D$65,'AIRR Interest Rate Indexes'!$C$8:$E$8,0))</f>
        <v>3.8516799999999997E-2</v>
      </c>
      <c r="CA92" s="1235">
        <f>INDEX('AIRR Interest Rate Indexes'!$C$8:$E$129,MATCH(EOMONTH('Cash Flow - AM'!CA$20,0),'AIRR Interest Rate Indexes'!$C$8:$C$129,0),MATCH('Cash Flow - AM'!$D$65,'AIRR Interest Rate Indexes'!$C$8:$E$8,0))</f>
        <v>3.8692200000000003E-2</v>
      </c>
      <c r="CB92" s="1235">
        <f>INDEX('AIRR Interest Rate Indexes'!$C$8:$E$129,MATCH(EOMONTH('Cash Flow - AM'!CB$20,0),'AIRR Interest Rate Indexes'!$C$8:$C$129,0),MATCH('Cash Flow - AM'!$D$65,'AIRR Interest Rate Indexes'!$C$8:$E$8,0))</f>
        <v>3.8856099999999998E-2</v>
      </c>
      <c r="CC92" s="1235">
        <f>INDEX('AIRR Interest Rate Indexes'!$C$8:$E$129,MATCH(EOMONTH('Cash Flow - AM'!CC$20,0),'AIRR Interest Rate Indexes'!$C$8:$C$129,0),MATCH('Cash Flow - AM'!$D$65,'AIRR Interest Rate Indexes'!$C$8:$E$8,0))</f>
        <v>3.8995700000000001E-2</v>
      </c>
      <c r="CD92" s="1235">
        <f>INDEX('AIRR Interest Rate Indexes'!$C$8:$E$129,MATCH(EOMONTH('Cash Flow - AM'!CD$20,0),'AIRR Interest Rate Indexes'!$C$8:$C$129,0),MATCH('Cash Flow - AM'!$D$65,'AIRR Interest Rate Indexes'!$C$8:$E$8,0))</f>
        <v>3.9159800000000002E-2</v>
      </c>
      <c r="CE92" s="1235">
        <f>INDEX('AIRR Interest Rate Indexes'!$C$8:$E$129,MATCH(EOMONTH('Cash Flow - AM'!CE$20,0),'AIRR Interest Rate Indexes'!$C$8:$C$129,0),MATCH('Cash Flow - AM'!$D$65,'AIRR Interest Rate Indexes'!$C$8:$E$8,0))</f>
        <v>3.9307799999999997E-2</v>
      </c>
      <c r="CF92" s="1235">
        <f>INDEX('AIRR Interest Rate Indexes'!$C$8:$E$129,MATCH(EOMONTH('Cash Flow - AM'!CF$20,0),'AIRR Interest Rate Indexes'!$C$8:$C$129,0),MATCH('Cash Flow - AM'!$D$65,'AIRR Interest Rate Indexes'!$C$8:$E$8,0))</f>
        <v>3.9446299999999997E-2</v>
      </c>
      <c r="CG92" s="1235">
        <f>INDEX('AIRR Interest Rate Indexes'!$C$8:$E$129,MATCH(EOMONTH('Cash Flow - AM'!CG$20,0),'AIRR Interest Rate Indexes'!$C$8:$C$129,0),MATCH('Cash Flow - AM'!$D$65,'AIRR Interest Rate Indexes'!$C$8:$E$8,0))</f>
        <v>3.9600099999999999E-2</v>
      </c>
      <c r="CH92" s="1235">
        <f>INDEX('AIRR Interest Rate Indexes'!$C$8:$E$129,MATCH(EOMONTH('Cash Flow - AM'!CH$20,0),'AIRR Interest Rate Indexes'!$C$8:$C$129,0),MATCH('Cash Flow - AM'!$D$65,'AIRR Interest Rate Indexes'!$C$8:$E$8,0))</f>
        <v>3.97413E-2</v>
      </c>
      <c r="CI92" s="1235">
        <f>INDEX('AIRR Interest Rate Indexes'!$C$8:$E$129,MATCH(EOMONTH('Cash Flow - AM'!CI$20,0),'AIRR Interest Rate Indexes'!$C$8:$C$129,0),MATCH('Cash Flow - AM'!$D$65,'AIRR Interest Rate Indexes'!$C$8:$E$8,0))</f>
        <v>3.9865400000000002E-2</v>
      </c>
      <c r="CJ92" s="1235">
        <f>INDEX('AIRR Interest Rate Indexes'!$C$8:$E$129,MATCH(EOMONTH('Cash Flow - AM'!CJ$20,0),'AIRR Interest Rate Indexes'!$C$8:$C$129,0),MATCH('Cash Flow - AM'!$D$65,'AIRR Interest Rate Indexes'!$C$8:$E$8,0))</f>
        <v>3.9999800000000002E-2</v>
      </c>
      <c r="CK92" s="1235">
        <f>INDEX('AIRR Interest Rate Indexes'!$C$8:$E$129,MATCH(EOMONTH('Cash Flow - AM'!CK$20,0),'AIRR Interest Rate Indexes'!$C$8:$C$129,0),MATCH('Cash Flow - AM'!$D$65,'AIRR Interest Rate Indexes'!$C$8:$E$8,0))</f>
        <v>4.0133099999999998E-2</v>
      </c>
      <c r="CL92" s="1235">
        <f>INDEX('AIRR Interest Rate Indexes'!$C$8:$E$129,MATCH(EOMONTH('Cash Flow - AM'!CL$20,0),'AIRR Interest Rate Indexes'!$C$8:$C$129,0),MATCH('Cash Flow - AM'!$D$65,'AIRR Interest Rate Indexes'!$C$8:$E$8,0))</f>
        <v>4.0257300000000003E-2</v>
      </c>
      <c r="CM92" s="1235">
        <f>INDEX('AIRR Interest Rate Indexes'!$C$8:$E$129,MATCH(EOMONTH('Cash Flow - AM'!CM$20,0),'AIRR Interest Rate Indexes'!$C$8:$C$129,0),MATCH('Cash Flow - AM'!$D$65,'AIRR Interest Rate Indexes'!$C$8:$E$8,0))</f>
        <v>4.0389799999999997E-2</v>
      </c>
      <c r="CN92" s="1235">
        <f>INDEX('AIRR Interest Rate Indexes'!$C$8:$E$129,MATCH(EOMONTH('Cash Flow - AM'!CN$20,0),'AIRR Interest Rate Indexes'!$C$8:$C$129,0),MATCH('Cash Flow - AM'!$D$65,'AIRR Interest Rate Indexes'!$C$8:$E$8,0))</f>
        <v>4.0521700000000001E-2</v>
      </c>
      <c r="CO92" s="1235">
        <f>INDEX('AIRR Interest Rate Indexes'!$C$8:$E$129,MATCH(EOMONTH('Cash Flow - AM'!CO$20,0),'AIRR Interest Rate Indexes'!$C$8:$C$129,0),MATCH('Cash Flow - AM'!$D$65,'AIRR Interest Rate Indexes'!$C$8:$E$8,0))</f>
        <v>4.06399E-2</v>
      </c>
      <c r="CP92" s="1235">
        <f>INDEX('AIRR Interest Rate Indexes'!$C$8:$E$129,MATCH(EOMONTH('Cash Flow - AM'!CP$20,0),'AIRR Interest Rate Indexes'!$C$8:$C$129,0),MATCH('Cash Flow - AM'!$D$65,'AIRR Interest Rate Indexes'!$C$8:$E$8,0))</f>
        <v>4.0775800000000001E-2</v>
      </c>
      <c r="CQ92" s="1235">
        <f>INDEX('AIRR Interest Rate Indexes'!$C$8:$E$129,MATCH(EOMONTH('Cash Flow - AM'!CQ$20,0),'AIRR Interest Rate Indexes'!$C$8:$C$129,0),MATCH('Cash Flow - AM'!$D$65,'AIRR Interest Rate Indexes'!$C$8:$E$8,0))</f>
        <v>4.0901600000000003E-2</v>
      </c>
      <c r="CR92" s="1235">
        <f>INDEX('AIRR Interest Rate Indexes'!$C$8:$E$129,MATCH(EOMONTH('Cash Flow - AM'!CR$20,0),'AIRR Interest Rate Indexes'!$C$8:$C$129,0),MATCH('Cash Flow - AM'!$D$65,'AIRR Interest Rate Indexes'!$C$8:$E$8,0))</f>
        <v>4.1027599999999997E-2</v>
      </c>
      <c r="CS92" s="1235">
        <f>INDEX('AIRR Interest Rate Indexes'!$C$8:$E$129,MATCH(EOMONTH('Cash Flow - AM'!CS$20,0),'AIRR Interest Rate Indexes'!$C$8:$C$129,0),MATCH('Cash Flow - AM'!$D$65,'AIRR Interest Rate Indexes'!$C$8:$E$8,0))</f>
        <v>4.1161499999999997E-2</v>
      </c>
      <c r="CT92" s="1235">
        <f>INDEX('AIRR Interest Rate Indexes'!$C$8:$E$129,MATCH(EOMONTH('Cash Flow - AM'!CT$20,0),'AIRR Interest Rate Indexes'!$C$8:$C$129,0),MATCH('Cash Flow - AM'!$D$65,'AIRR Interest Rate Indexes'!$C$8:$E$8,0))</f>
        <v>4.1290199999999999E-2</v>
      </c>
      <c r="CU92" s="1235">
        <f>INDEX('AIRR Interest Rate Indexes'!$C$8:$E$129,MATCH(EOMONTH('Cash Flow - AM'!CU$20,0),'AIRR Interest Rate Indexes'!$C$8:$C$129,0),MATCH('Cash Flow - AM'!$D$65,'AIRR Interest Rate Indexes'!$C$8:$E$8,0))</f>
        <v>4.1423700000000001E-2</v>
      </c>
      <c r="CV92" s="1235">
        <f>INDEX('AIRR Interest Rate Indexes'!$C$8:$E$129,MATCH(EOMONTH('Cash Flow - AM'!CV$20,0),'AIRR Interest Rate Indexes'!$C$8:$C$129,0),MATCH('Cash Flow - AM'!$D$65,'AIRR Interest Rate Indexes'!$C$8:$E$8,0))</f>
        <v>4.1546300000000001E-2</v>
      </c>
      <c r="CW92" s="1235">
        <f>INDEX('AIRR Interest Rate Indexes'!$C$8:$E$129,MATCH(EOMONTH('Cash Flow - AM'!CW$20,0),'AIRR Interest Rate Indexes'!$C$8:$C$129,0),MATCH('Cash Flow - AM'!$D$65,'AIRR Interest Rate Indexes'!$C$8:$E$8,0))</f>
        <v>4.1661799999999999E-2</v>
      </c>
      <c r="CX92" s="1235">
        <f>INDEX('AIRR Interest Rate Indexes'!$C$8:$E$129,MATCH(EOMONTH('Cash Flow - AM'!CX$20,0),'AIRR Interest Rate Indexes'!$C$8:$C$129,0),MATCH('Cash Flow - AM'!$D$65,'AIRR Interest Rate Indexes'!$C$8:$E$8,0))</f>
        <v>4.1793200000000003E-2</v>
      </c>
      <c r="CY92" s="1235">
        <f>INDEX('AIRR Interest Rate Indexes'!$C$8:$E$129,MATCH(EOMONTH('Cash Flow - AM'!CY$20,0),'AIRR Interest Rate Indexes'!$C$8:$C$129,0),MATCH('Cash Flow - AM'!$D$65,'AIRR Interest Rate Indexes'!$C$8:$E$8,0))</f>
        <v>4.19193E-2</v>
      </c>
      <c r="CZ92" s="1235">
        <f>INDEX('AIRR Interest Rate Indexes'!$C$8:$E$129,MATCH(EOMONTH('Cash Flow - AM'!CZ$20,0),'AIRR Interest Rate Indexes'!$C$8:$C$129,0),MATCH('Cash Flow - AM'!$D$65,'AIRR Interest Rate Indexes'!$C$8:$E$8,0))</f>
        <v>4.2037199999999997E-2</v>
      </c>
      <c r="DA92" s="1235">
        <f>INDEX('AIRR Interest Rate Indexes'!$C$8:$E$129,MATCH(EOMONTH('Cash Flow - AM'!DA$20,0),'AIRR Interest Rate Indexes'!$C$8:$C$129,0),MATCH('Cash Flow - AM'!$D$65,'AIRR Interest Rate Indexes'!$C$8:$E$8,0))</f>
        <v>4.2149300000000001E-2</v>
      </c>
      <c r="DB92" s="1235">
        <f>INDEX('AIRR Interest Rate Indexes'!$C$8:$E$129,MATCH(EOMONTH('Cash Flow - AM'!DB$20,0),'AIRR Interest Rate Indexes'!$C$8:$C$129,0),MATCH('Cash Flow - AM'!$D$65,'AIRR Interest Rate Indexes'!$C$8:$E$8,0))</f>
        <v>4.2275600000000003E-2</v>
      </c>
      <c r="DC92" s="1235">
        <f>INDEX('AIRR Interest Rate Indexes'!$C$8:$E$129,MATCH(EOMONTH('Cash Flow - AM'!DC$20,0),'AIRR Interest Rate Indexes'!$C$8:$C$129,0),MATCH('Cash Flow - AM'!$D$65,'AIRR Interest Rate Indexes'!$C$8:$E$8,0))</f>
        <v>4.2395700000000001E-2</v>
      </c>
      <c r="DD92" s="1235">
        <f>INDEX('AIRR Interest Rate Indexes'!$C$8:$E$129,MATCH(EOMONTH('Cash Flow - AM'!DD$20,0),'AIRR Interest Rate Indexes'!$C$8:$C$129,0),MATCH('Cash Flow - AM'!$D$65,'AIRR Interest Rate Indexes'!$C$8:$E$8,0))</f>
        <v>4.2529299999999999E-2</v>
      </c>
      <c r="DE92" s="1235">
        <f>INDEX('AIRR Interest Rate Indexes'!$C$8:$E$129,MATCH(EOMONTH('Cash Flow - AM'!DE$20,0),'AIRR Interest Rate Indexes'!$C$8:$C$129,0),MATCH('Cash Flow - AM'!$D$65,'AIRR Interest Rate Indexes'!$C$8:$E$8,0))</f>
        <v>4.2647299999999999E-2</v>
      </c>
      <c r="DF92" s="1235">
        <f>INDEX('AIRR Interest Rate Indexes'!$C$8:$E$129,MATCH(EOMONTH('Cash Flow - AM'!DF$20,0),'AIRR Interest Rate Indexes'!$C$8:$C$129,0),MATCH('Cash Flow - AM'!$D$65,'AIRR Interest Rate Indexes'!$C$8:$E$8,0))</f>
        <v>4.2763000000000002E-2</v>
      </c>
      <c r="DG92" s="1235">
        <f>INDEX('AIRR Interest Rate Indexes'!$C$8:$E$129,MATCH(EOMONTH('Cash Flow - AM'!DG$20,0),'AIRR Interest Rate Indexes'!$C$8:$C$129,0),MATCH('Cash Flow - AM'!$D$65,'AIRR Interest Rate Indexes'!$C$8:$E$8,0))</f>
        <v>4.2894599999999998E-2</v>
      </c>
      <c r="DH92" s="1235">
        <f>INDEX('AIRR Interest Rate Indexes'!$C$8:$E$129,MATCH(EOMONTH('Cash Flow - AM'!DH$20,0),'AIRR Interest Rate Indexes'!$C$8:$C$129,0),MATCH('Cash Flow - AM'!$D$65,'AIRR Interest Rate Indexes'!$C$8:$E$8,0))</f>
        <v>4.3011000000000001E-2</v>
      </c>
      <c r="DI92" s="1235">
        <f>INDEX('AIRR Interest Rate Indexes'!$C$8:$E$129,MATCH(EOMONTH('Cash Flow - AM'!DI$20,0),'AIRR Interest Rate Indexes'!$C$8:$C$129,0),MATCH('Cash Flow - AM'!$D$65,'AIRR Interest Rate Indexes'!$C$8:$E$8,0))</f>
        <v>4.3125299999999998E-2</v>
      </c>
      <c r="DJ92" s="1235">
        <f>INDEX('AIRR Interest Rate Indexes'!$C$8:$E$129,MATCH(EOMONTH('Cash Flow - AM'!DJ$20,0),'AIRR Interest Rate Indexes'!$C$8:$C$129,0),MATCH('Cash Flow - AM'!$D$65,'AIRR Interest Rate Indexes'!$C$8:$E$8,0))</f>
        <v>4.32465E-2</v>
      </c>
      <c r="DK92" s="1235">
        <f>INDEX('AIRR Interest Rate Indexes'!$C$8:$E$129,MATCH(EOMONTH('Cash Flow - AM'!DK$20,0),'AIRR Interest Rate Indexes'!$C$8:$C$129,0),MATCH('Cash Flow - AM'!$D$65,'AIRR Interest Rate Indexes'!$C$8:$E$8,0))</f>
        <v>4.3367099999999999E-2</v>
      </c>
      <c r="DL92" s="1235">
        <f>INDEX('AIRR Interest Rate Indexes'!$C$8:$E$129,MATCH(EOMONTH('Cash Flow - AM'!DL$20,0),'AIRR Interest Rate Indexes'!$C$8:$C$129,0),MATCH('Cash Flow - AM'!$D$65,'AIRR Interest Rate Indexes'!$C$8:$E$8,0))</f>
        <v>4.3492400000000001E-2</v>
      </c>
      <c r="DM92" s="1235">
        <f>INDEX('AIRR Interest Rate Indexes'!$C$8:$E$129,MATCH(EOMONTH('Cash Flow - AM'!DM$20,0),'AIRR Interest Rate Indexes'!$C$8:$C$129,0),MATCH('Cash Flow - AM'!$D$65,'AIRR Interest Rate Indexes'!$C$8:$E$8,0))</f>
        <v>4.3596900000000001E-2</v>
      </c>
      <c r="DN92" s="1235">
        <f>INDEX('AIRR Interest Rate Indexes'!$C$8:$E$129,MATCH(EOMONTH('Cash Flow - AM'!DN$20,0),'AIRR Interest Rate Indexes'!$C$8:$C$129,0),MATCH('Cash Flow - AM'!$D$65,'AIRR Interest Rate Indexes'!$C$8:$E$8,0))</f>
        <v>4.3718199999999999E-2</v>
      </c>
      <c r="DO92" s="1235">
        <f>INDEX('AIRR Interest Rate Indexes'!$C$8:$E$129,MATCH(EOMONTH('Cash Flow - AM'!DO$20,0),'AIRR Interest Rate Indexes'!$C$8:$C$129,0),MATCH('Cash Flow - AM'!$D$65,'AIRR Interest Rate Indexes'!$C$8:$E$8,0))</f>
        <v>4.3824599999999998E-2</v>
      </c>
      <c r="DP92" s="1235">
        <f>INDEX('AIRR Interest Rate Indexes'!$C$8:$E$129,MATCH(EOMONTH('Cash Flow - AM'!DP$20,0),'AIRR Interest Rate Indexes'!$C$8:$C$129,0),MATCH('Cash Flow - AM'!$D$65,'AIRR Interest Rate Indexes'!$C$8:$E$8,0))</f>
        <v>4.39482E-2</v>
      </c>
      <c r="DQ92" s="1235">
        <f>INDEX('AIRR Interest Rate Indexes'!$C$8:$E$129,MATCH(EOMONTH('Cash Flow - AM'!DQ$20,0),'AIRR Interest Rate Indexes'!$C$8:$C$129,0),MATCH('Cash Flow - AM'!$D$65,'AIRR Interest Rate Indexes'!$C$8:$E$8,0))</f>
        <v>4.4065100000000003E-2</v>
      </c>
      <c r="DR92" s="1235">
        <f>INDEX('AIRR Interest Rate Indexes'!$C$8:$E$129,MATCH(EOMONTH('Cash Flow - AM'!DR$20,0),'AIRR Interest Rate Indexes'!$C$8:$C$129,0),MATCH('Cash Flow - AM'!$D$65,'AIRR Interest Rate Indexes'!$C$8:$E$8,0))</f>
        <v>4.4174699999999997E-2</v>
      </c>
      <c r="DS92" s="1235">
        <f>INDEX('AIRR Interest Rate Indexes'!$C$8:$E$129,MATCH(EOMONTH('Cash Flow - AM'!DS$20,0),'AIRR Interest Rate Indexes'!$C$8:$C$129,0),MATCH('Cash Flow - AM'!$D$65,'AIRR Interest Rate Indexes'!$C$8:$E$8,0))</f>
        <v>4.4296000000000002E-2</v>
      </c>
      <c r="DT92" s="1235">
        <f>INDEX('AIRR Interest Rate Indexes'!$C$8:$E$129,MATCH(EOMONTH('Cash Flow - AM'!DT$20,0),'AIRR Interest Rate Indexes'!$C$8:$C$129,0),MATCH('Cash Flow - AM'!$D$65,'AIRR Interest Rate Indexes'!$C$8:$E$8,0))</f>
        <v>4.4406300000000003E-2</v>
      </c>
      <c r="DU92" s="1235" t="e">
        <f>INDEX('AIRR Interest Rate Indexes'!$C$8:$E$129,MATCH(EOMONTH('Cash Flow - AM'!DU$20,0),'AIRR Interest Rate Indexes'!$C$8:$C$129,0),MATCH('Cash Flow - AM'!$D$65,'AIRR Interest Rate Indexes'!$C$8:$E$8,0))</f>
        <v>#N/A</v>
      </c>
      <c r="DV92" s="1235" t="e">
        <f>INDEX('AIRR Interest Rate Indexes'!$C$8:$E$129,MATCH(EOMONTH('Cash Flow - AM'!DV$20,0),'AIRR Interest Rate Indexes'!$C$8:$C$129,0),MATCH('Cash Flow - AM'!$D$65,'AIRR Interest Rate Indexes'!$C$8:$E$8,0))</f>
        <v>#N/A</v>
      </c>
    </row>
    <row r="93" spans="1:126" s="107" customFormat="1" ht="15.75" customHeight="1">
      <c r="A93" s="1191"/>
      <c r="B93" s="1230" t="str">
        <f>CONCATENATE(D91," Curve - Governed by Floor / Cap")</f>
        <v>SOFR Curve - Governed by Floor / Cap</v>
      </c>
      <c r="C93" s="1236" t="s">
        <v>1458</v>
      </c>
      <c r="D93" s="1234">
        <f>'AIRR Input Tab'!D47</f>
        <v>1</v>
      </c>
      <c r="E93" s="1192"/>
      <c r="F93" s="1235">
        <f>IF(F92&gt;$D$67,$D$67,IF(F92&lt;$D$66,$D$66,F92))</f>
        <v>4.0167599999999998E-2</v>
      </c>
      <c r="G93" s="1235">
        <f t="shared" ref="G93:BR93" si="889">IF(G92&gt;$D$67,$D$67,IF(G92&lt;$D$66,$D$66,G92))</f>
        <v>3.8913299999999998E-2</v>
      </c>
      <c r="H93" s="1235">
        <f t="shared" si="889"/>
        <v>3.7903199999999998E-2</v>
      </c>
      <c r="I93" s="1235">
        <f t="shared" si="889"/>
        <v>3.6701400000000002E-2</v>
      </c>
      <c r="J93" s="1235">
        <f t="shared" si="889"/>
        <v>3.5786999999999999E-2</v>
      </c>
      <c r="K93" s="1235">
        <f t="shared" si="889"/>
        <v>3.49246E-2</v>
      </c>
      <c r="L93" s="1235">
        <f t="shared" si="889"/>
        <v>3.49246E-2</v>
      </c>
      <c r="M93" s="1235">
        <f t="shared" si="889"/>
        <v>3.3375200000000001E-2</v>
      </c>
      <c r="N93" s="1235">
        <f t="shared" si="889"/>
        <v>3.2228199999999999E-2</v>
      </c>
      <c r="O93" s="1235">
        <f t="shared" si="889"/>
        <v>3.2228199999999999E-2</v>
      </c>
      <c r="P93" s="1235">
        <f t="shared" si="889"/>
        <v>3.1188E-2</v>
      </c>
      <c r="Q93" s="1235">
        <f t="shared" si="889"/>
        <v>3.04741E-2</v>
      </c>
      <c r="R93" s="1235">
        <f t="shared" si="889"/>
        <v>3.0472800000000001E-2</v>
      </c>
      <c r="S93" s="1235">
        <f t="shared" si="889"/>
        <v>3.0119300000000002E-2</v>
      </c>
      <c r="T93" s="1235">
        <f t="shared" si="889"/>
        <v>2.9696799999999999E-2</v>
      </c>
      <c r="U93" s="1235">
        <f t="shared" si="889"/>
        <v>2.9527399999999999E-2</v>
      </c>
      <c r="V93" s="1235">
        <f t="shared" si="889"/>
        <v>2.9402500000000002E-2</v>
      </c>
      <c r="W93" s="1235">
        <f t="shared" si="889"/>
        <v>2.9312000000000001E-2</v>
      </c>
      <c r="X93" s="1235">
        <f t="shared" si="889"/>
        <v>2.9278200000000001E-2</v>
      </c>
      <c r="Y93" s="1235">
        <f t="shared" si="889"/>
        <v>2.9290299999999998E-2</v>
      </c>
      <c r="Z93" s="1235">
        <f t="shared" si="889"/>
        <v>2.9348900000000001E-2</v>
      </c>
      <c r="AA93" s="1235">
        <f t="shared" si="889"/>
        <v>2.94449E-2</v>
      </c>
      <c r="AB93" s="1235">
        <f t="shared" si="889"/>
        <v>2.9589500000000001E-2</v>
      </c>
      <c r="AC93" s="1235">
        <f t="shared" si="889"/>
        <v>2.9743200000000001E-2</v>
      </c>
      <c r="AD93" s="1235">
        <f t="shared" si="889"/>
        <v>2.98894E-2</v>
      </c>
      <c r="AE93" s="1235">
        <f t="shared" si="889"/>
        <v>3.0044299999999999E-2</v>
      </c>
      <c r="AF93" s="1235">
        <f t="shared" si="889"/>
        <v>3.0201700000000001E-2</v>
      </c>
      <c r="AG93" s="1235">
        <f t="shared" si="889"/>
        <v>3.03527E-2</v>
      </c>
      <c r="AH93" s="1235">
        <f t="shared" si="889"/>
        <v>3.05099E-2</v>
      </c>
      <c r="AI93" s="1235">
        <f t="shared" si="889"/>
        <v>3.0667099999999999E-2</v>
      </c>
      <c r="AJ93" s="1235">
        <f t="shared" si="889"/>
        <v>3.0836100000000002E-2</v>
      </c>
      <c r="AK93" s="1235">
        <f t="shared" si="889"/>
        <v>3.0998299999999999E-2</v>
      </c>
      <c r="AL93" s="1235">
        <f t="shared" si="889"/>
        <v>3.11512E-2</v>
      </c>
      <c r="AM93" s="1235">
        <f t="shared" si="889"/>
        <v>3.1325400000000003E-2</v>
      </c>
      <c r="AN93" s="1235">
        <f t="shared" si="889"/>
        <v>3.1491199999999997E-2</v>
      </c>
      <c r="AO93" s="1235">
        <f t="shared" si="889"/>
        <v>3.1647099999999997E-2</v>
      </c>
      <c r="AP93" s="1235">
        <f t="shared" si="889"/>
        <v>3.1815799999999998E-2</v>
      </c>
      <c r="AQ93" s="1235">
        <f t="shared" si="889"/>
        <v>3.1985100000000002E-2</v>
      </c>
      <c r="AR93" s="1235">
        <f t="shared" si="889"/>
        <v>3.2157999999999999E-2</v>
      </c>
      <c r="AS93" s="1235">
        <f t="shared" si="889"/>
        <v>3.2318699999999999E-2</v>
      </c>
      <c r="AT93" s="1235">
        <f t="shared" si="889"/>
        <v>3.2486099999999997E-2</v>
      </c>
      <c r="AU93" s="1235">
        <f t="shared" si="889"/>
        <v>3.26428E-2</v>
      </c>
      <c r="AV93" s="1235">
        <f t="shared" si="889"/>
        <v>3.2818399999999998E-2</v>
      </c>
      <c r="AW93" s="1235">
        <f t="shared" si="889"/>
        <v>3.2993000000000001E-2</v>
      </c>
      <c r="AX93" s="1235">
        <f t="shared" si="889"/>
        <v>3.3155799999999999E-2</v>
      </c>
      <c r="AY93" s="1235">
        <f t="shared" si="889"/>
        <v>3.3334799999999998E-2</v>
      </c>
      <c r="AZ93" s="1235">
        <f t="shared" si="889"/>
        <v>3.3507500000000003E-2</v>
      </c>
      <c r="BA93" s="1235">
        <f t="shared" si="889"/>
        <v>3.36884E-2</v>
      </c>
      <c r="BB93" s="1235">
        <f t="shared" si="889"/>
        <v>3.38696E-2</v>
      </c>
      <c r="BC93" s="1235">
        <f t="shared" si="889"/>
        <v>3.4042900000000001E-2</v>
      </c>
      <c r="BD93" s="1235">
        <f t="shared" si="889"/>
        <v>3.42381E-2</v>
      </c>
      <c r="BE93" s="1235">
        <f t="shared" si="889"/>
        <v>3.4419600000000002E-2</v>
      </c>
      <c r="BF93" s="1235">
        <f t="shared" si="889"/>
        <v>3.4613100000000001E-2</v>
      </c>
      <c r="BG93" s="1235">
        <f t="shared" si="889"/>
        <v>3.4803399999999998E-2</v>
      </c>
      <c r="BH93" s="1235">
        <f t="shared" si="889"/>
        <v>3.5007299999999998E-2</v>
      </c>
      <c r="BI93" s="1235">
        <f t="shared" si="889"/>
        <v>3.52115E-2</v>
      </c>
      <c r="BJ93" s="1235">
        <f t="shared" si="889"/>
        <v>3.5433399999999997E-2</v>
      </c>
      <c r="BK93" s="1235">
        <f t="shared" si="889"/>
        <v>3.5654100000000001E-2</v>
      </c>
      <c r="BL93" s="1235">
        <f t="shared" si="889"/>
        <v>3.5854299999999999E-2</v>
      </c>
      <c r="BM93" s="1235">
        <f t="shared" si="889"/>
        <v>3.6075200000000002E-2</v>
      </c>
      <c r="BN93" s="1235">
        <f t="shared" si="889"/>
        <v>3.6285199999999997E-2</v>
      </c>
      <c r="BO93" s="1235">
        <f t="shared" si="889"/>
        <v>3.64868E-2</v>
      </c>
      <c r="BP93" s="1235">
        <f t="shared" si="889"/>
        <v>3.6693200000000002E-2</v>
      </c>
      <c r="BQ93" s="1235">
        <f t="shared" si="889"/>
        <v>3.6880499999999997E-2</v>
      </c>
      <c r="BR93" s="1235">
        <f t="shared" si="889"/>
        <v>3.7075799999999999E-2</v>
      </c>
      <c r="BS93" s="1235">
        <f t="shared" ref="BS93:DV93" si="890">IF(BS92&gt;$D$67,$D$67,IF(BS92&lt;$D$66,$D$66,BS92))</f>
        <v>3.7276499999999997E-2</v>
      </c>
      <c r="BT93" s="1235">
        <f t="shared" si="890"/>
        <v>3.7469599999999999E-2</v>
      </c>
      <c r="BU93" s="1235">
        <f t="shared" si="890"/>
        <v>3.7640800000000002E-2</v>
      </c>
      <c r="BV93" s="1235">
        <f t="shared" si="890"/>
        <v>3.7829500000000002E-2</v>
      </c>
      <c r="BW93" s="1235">
        <f t="shared" si="890"/>
        <v>3.8011499999999997E-2</v>
      </c>
      <c r="BX93" s="1235">
        <f t="shared" si="890"/>
        <v>3.8178299999999998E-2</v>
      </c>
      <c r="BY93" s="1235">
        <f t="shared" si="890"/>
        <v>3.8351400000000001E-2</v>
      </c>
      <c r="BZ93" s="1235">
        <f t="shared" si="890"/>
        <v>3.8516799999999997E-2</v>
      </c>
      <c r="CA93" s="1235">
        <f t="shared" si="890"/>
        <v>3.8692200000000003E-2</v>
      </c>
      <c r="CB93" s="1235">
        <f t="shared" si="890"/>
        <v>3.8856099999999998E-2</v>
      </c>
      <c r="CC93" s="1235">
        <f t="shared" si="890"/>
        <v>3.8995700000000001E-2</v>
      </c>
      <c r="CD93" s="1235">
        <f t="shared" si="890"/>
        <v>3.9159800000000002E-2</v>
      </c>
      <c r="CE93" s="1235">
        <f t="shared" si="890"/>
        <v>3.9307799999999997E-2</v>
      </c>
      <c r="CF93" s="1235">
        <f t="shared" si="890"/>
        <v>3.9446299999999997E-2</v>
      </c>
      <c r="CG93" s="1235">
        <f t="shared" si="890"/>
        <v>3.9600099999999999E-2</v>
      </c>
      <c r="CH93" s="1235">
        <f t="shared" si="890"/>
        <v>3.97413E-2</v>
      </c>
      <c r="CI93" s="1235">
        <f t="shared" si="890"/>
        <v>3.9865400000000002E-2</v>
      </c>
      <c r="CJ93" s="1235">
        <f t="shared" si="890"/>
        <v>3.9999800000000002E-2</v>
      </c>
      <c r="CK93" s="1235">
        <f t="shared" si="890"/>
        <v>4.0133099999999998E-2</v>
      </c>
      <c r="CL93" s="1235">
        <f t="shared" si="890"/>
        <v>4.0257300000000003E-2</v>
      </c>
      <c r="CM93" s="1235">
        <f t="shared" si="890"/>
        <v>4.0389799999999997E-2</v>
      </c>
      <c r="CN93" s="1235">
        <f t="shared" si="890"/>
        <v>4.0521700000000001E-2</v>
      </c>
      <c r="CO93" s="1235">
        <f t="shared" si="890"/>
        <v>4.06399E-2</v>
      </c>
      <c r="CP93" s="1235">
        <f t="shared" si="890"/>
        <v>4.0775800000000001E-2</v>
      </c>
      <c r="CQ93" s="1235">
        <f t="shared" si="890"/>
        <v>4.0901600000000003E-2</v>
      </c>
      <c r="CR93" s="1235">
        <f t="shared" si="890"/>
        <v>4.1027599999999997E-2</v>
      </c>
      <c r="CS93" s="1235">
        <f t="shared" si="890"/>
        <v>4.1161499999999997E-2</v>
      </c>
      <c r="CT93" s="1235">
        <f t="shared" si="890"/>
        <v>4.1290199999999999E-2</v>
      </c>
      <c r="CU93" s="1235">
        <f t="shared" si="890"/>
        <v>4.1423700000000001E-2</v>
      </c>
      <c r="CV93" s="1235">
        <f t="shared" si="890"/>
        <v>4.1546300000000001E-2</v>
      </c>
      <c r="CW93" s="1235">
        <f t="shared" si="890"/>
        <v>4.1661799999999999E-2</v>
      </c>
      <c r="CX93" s="1235">
        <f t="shared" si="890"/>
        <v>4.1793200000000003E-2</v>
      </c>
      <c r="CY93" s="1235">
        <f t="shared" si="890"/>
        <v>4.19193E-2</v>
      </c>
      <c r="CZ93" s="1235">
        <f t="shared" si="890"/>
        <v>4.2037199999999997E-2</v>
      </c>
      <c r="DA93" s="1235">
        <f t="shared" si="890"/>
        <v>4.2149300000000001E-2</v>
      </c>
      <c r="DB93" s="1235">
        <f t="shared" si="890"/>
        <v>4.2275600000000003E-2</v>
      </c>
      <c r="DC93" s="1235">
        <f t="shared" si="890"/>
        <v>4.2395700000000001E-2</v>
      </c>
      <c r="DD93" s="1235">
        <f t="shared" si="890"/>
        <v>4.2529299999999999E-2</v>
      </c>
      <c r="DE93" s="1235">
        <f t="shared" si="890"/>
        <v>4.2647299999999999E-2</v>
      </c>
      <c r="DF93" s="1235">
        <f t="shared" si="890"/>
        <v>4.2763000000000002E-2</v>
      </c>
      <c r="DG93" s="1235">
        <f t="shared" si="890"/>
        <v>4.2894599999999998E-2</v>
      </c>
      <c r="DH93" s="1235">
        <f t="shared" si="890"/>
        <v>4.3011000000000001E-2</v>
      </c>
      <c r="DI93" s="1235">
        <f t="shared" si="890"/>
        <v>4.3125299999999998E-2</v>
      </c>
      <c r="DJ93" s="1235">
        <f t="shared" si="890"/>
        <v>4.32465E-2</v>
      </c>
      <c r="DK93" s="1235">
        <f t="shared" si="890"/>
        <v>4.3367099999999999E-2</v>
      </c>
      <c r="DL93" s="1235">
        <f t="shared" si="890"/>
        <v>4.3492400000000001E-2</v>
      </c>
      <c r="DM93" s="1235">
        <f t="shared" si="890"/>
        <v>4.3596900000000001E-2</v>
      </c>
      <c r="DN93" s="1235">
        <f t="shared" si="890"/>
        <v>4.3718199999999999E-2</v>
      </c>
      <c r="DO93" s="1235">
        <f t="shared" si="890"/>
        <v>4.3824599999999998E-2</v>
      </c>
      <c r="DP93" s="1235">
        <f t="shared" si="890"/>
        <v>4.39482E-2</v>
      </c>
      <c r="DQ93" s="1235">
        <f t="shared" si="890"/>
        <v>4.4065100000000003E-2</v>
      </c>
      <c r="DR93" s="1235">
        <f t="shared" si="890"/>
        <v>4.4174699999999997E-2</v>
      </c>
      <c r="DS93" s="1235">
        <f t="shared" si="890"/>
        <v>4.4296000000000002E-2</v>
      </c>
      <c r="DT93" s="1235">
        <f t="shared" si="890"/>
        <v>4.4406300000000003E-2</v>
      </c>
      <c r="DU93" s="1235" t="e">
        <f t="shared" si="890"/>
        <v>#N/A</v>
      </c>
      <c r="DV93" s="1235" t="e">
        <f t="shared" si="890"/>
        <v>#N/A</v>
      </c>
    </row>
    <row r="94" spans="1:126" s="107" customFormat="1" ht="15.75" customHeight="1">
      <c r="A94" s="1191"/>
      <c r="B94" s="1237" t="s">
        <v>1454</v>
      </c>
      <c r="C94" s="1236" t="s">
        <v>1454</v>
      </c>
      <c r="D94" s="1234">
        <f>'AIRR Input Tab'!D45</f>
        <v>2.5000000000000001E-2</v>
      </c>
      <c r="E94" s="1192"/>
      <c r="F94" s="1235">
        <f>$D$68</f>
        <v>2.5000000000000001E-2</v>
      </c>
      <c r="G94" s="1235">
        <f t="shared" ref="G94:BR94" si="891">$D$68</f>
        <v>2.5000000000000001E-2</v>
      </c>
      <c r="H94" s="1235">
        <f t="shared" si="891"/>
        <v>2.5000000000000001E-2</v>
      </c>
      <c r="I94" s="1235">
        <f t="shared" si="891"/>
        <v>2.5000000000000001E-2</v>
      </c>
      <c r="J94" s="1235">
        <f t="shared" si="891"/>
        <v>2.5000000000000001E-2</v>
      </c>
      <c r="K94" s="1235">
        <f t="shared" si="891"/>
        <v>2.5000000000000001E-2</v>
      </c>
      <c r="L94" s="1235">
        <f t="shared" si="891"/>
        <v>2.5000000000000001E-2</v>
      </c>
      <c r="M94" s="1235">
        <f t="shared" si="891"/>
        <v>2.5000000000000001E-2</v>
      </c>
      <c r="N94" s="1235">
        <f t="shared" si="891"/>
        <v>2.5000000000000001E-2</v>
      </c>
      <c r="O94" s="1235">
        <f t="shared" si="891"/>
        <v>2.5000000000000001E-2</v>
      </c>
      <c r="P94" s="1235">
        <f t="shared" si="891"/>
        <v>2.5000000000000001E-2</v>
      </c>
      <c r="Q94" s="1235">
        <f t="shared" si="891"/>
        <v>2.5000000000000001E-2</v>
      </c>
      <c r="R94" s="1235">
        <f t="shared" si="891"/>
        <v>2.5000000000000001E-2</v>
      </c>
      <c r="S94" s="1235">
        <f t="shared" si="891"/>
        <v>2.5000000000000001E-2</v>
      </c>
      <c r="T94" s="1235">
        <f t="shared" si="891"/>
        <v>2.5000000000000001E-2</v>
      </c>
      <c r="U94" s="1235">
        <f t="shared" si="891"/>
        <v>2.5000000000000001E-2</v>
      </c>
      <c r="V94" s="1235">
        <f t="shared" si="891"/>
        <v>2.5000000000000001E-2</v>
      </c>
      <c r="W94" s="1235">
        <f t="shared" si="891"/>
        <v>2.5000000000000001E-2</v>
      </c>
      <c r="X94" s="1235">
        <f t="shared" si="891"/>
        <v>2.5000000000000001E-2</v>
      </c>
      <c r="Y94" s="1235">
        <f t="shared" si="891"/>
        <v>2.5000000000000001E-2</v>
      </c>
      <c r="Z94" s="1235">
        <f t="shared" si="891"/>
        <v>2.5000000000000001E-2</v>
      </c>
      <c r="AA94" s="1235">
        <f t="shared" si="891"/>
        <v>2.5000000000000001E-2</v>
      </c>
      <c r="AB94" s="1235">
        <f t="shared" si="891"/>
        <v>2.5000000000000001E-2</v>
      </c>
      <c r="AC94" s="1235">
        <f t="shared" si="891"/>
        <v>2.5000000000000001E-2</v>
      </c>
      <c r="AD94" s="1235">
        <f t="shared" si="891"/>
        <v>2.5000000000000001E-2</v>
      </c>
      <c r="AE94" s="1235">
        <f t="shared" si="891"/>
        <v>2.5000000000000001E-2</v>
      </c>
      <c r="AF94" s="1235">
        <f t="shared" si="891"/>
        <v>2.5000000000000001E-2</v>
      </c>
      <c r="AG94" s="1235">
        <f t="shared" si="891"/>
        <v>2.5000000000000001E-2</v>
      </c>
      <c r="AH94" s="1235">
        <f t="shared" si="891"/>
        <v>2.5000000000000001E-2</v>
      </c>
      <c r="AI94" s="1235">
        <f t="shared" si="891"/>
        <v>2.5000000000000001E-2</v>
      </c>
      <c r="AJ94" s="1235">
        <f t="shared" si="891"/>
        <v>2.5000000000000001E-2</v>
      </c>
      <c r="AK94" s="1235">
        <f t="shared" si="891"/>
        <v>2.5000000000000001E-2</v>
      </c>
      <c r="AL94" s="1235">
        <f t="shared" si="891"/>
        <v>2.5000000000000001E-2</v>
      </c>
      <c r="AM94" s="1235">
        <f t="shared" si="891"/>
        <v>2.5000000000000001E-2</v>
      </c>
      <c r="AN94" s="1235">
        <f t="shared" si="891"/>
        <v>2.5000000000000001E-2</v>
      </c>
      <c r="AO94" s="1235">
        <f t="shared" si="891"/>
        <v>2.5000000000000001E-2</v>
      </c>
      <c r="AP94" s="1235">
        <f t="shared" si="891"/>
        <v>2.5000000000000001E-2</v>
      </c>
      <c r="AQ94" s="1235">
        <f t="shared" si="891"/>
        <v>2.5000000000000001E-2</v>
      </c>
      <c r="AR94" s="1235">
        <f t="shared" si="891"/>
        <v>2.5000000000000001E-2</v>
      </c>
      <c r="AS94" s="1235">
        <f t="shared" si="891"/>
        <v>2.5000000000000001E-2</v>
      </c>
      <c r="AT94" s="1235">
        <f t="shared" si="891"/>
        <v>2.5000000000000001E-2</v>
      </c>
      <c r="AU94" s="1235">
        <f t="shared" si="891"/>
        <v>2.5000000000000001E-2</v>
      </c>
      <c r="AV94" s="1235">
        <f t="shared" si="891"/>
        <v>2.5000000000000001E-2</v>
      </c>
      <c r="AW94" s="1235">
        <f t="shared" si="891"/>
        <v>2.5000000000000001E-2</v>
      </c>
      <c r="AX94" s="1235">
        <f t="shared" si="891"/>
        <v>2.5000000000000001E-2</v>
      </c>
      <c r="AY94" s="1235">
        <f t="shared" si="891"/>
        <v>2.5000000000000001E-2</v>
      </c>
      <c r="AZ94" s="1235">
        <f t="shared" si="891"/>
        <v>2.5000000000000001E-2</v>
      </c>
      <c r="BA94" s="1235">
        <f t="shared" si="891"/>
        <v>2.5000000000000001E-2</v>
      </c>
      <c r="BB94" s="1235">
        <f t="shared" si="891"/>
        <v>2.5000000000000001E-2</v>
      </c>
      <c r="BC94" s="1235">
        <f t="shared" si="891"/>
        <v>2.5000000000000001E-2</v>
      </c>
      <c r="BD94" s="1235">
        <f t="shared" si="891"/>
        <v>2.5000000000000001E-2</v>
      </c>
      <c r="BE94" s="1235">
        <f t="shared" si="891"/>
        <v>2.5000000000000001E-2</v>
      </c>
      <c r="BF94" s="1235">
        <f t="shared" si="891"/>
        <v>2.5000000000000001E-2</v>
      </c>
      <c r="BG94" s="1235">
        <f t="shared" si="891"/>
        <v>2.5000000000000001E-2</v>
      </c>
      <c r="BH94" s="1235">
        <f t="shared" si="891"/>
        <v>2.5000000000000001E-2</v>
      </c>
      <c r="BI94" s="1235">
        <f t="shared" si="891"/>
        <v>2.5000000000000001E-2</v>
      </c>
      <c r="BJ94" s="1235">
        <f t="shared" si="891"/>
        <v>2.5000000000000001E-2</v>
      </c>
      <c r="BK94" s="1235">
        <f t="shared" si="891"/>
        <v>2.5000000000000001E-2</v>
      </c>
      <c r="BL94" s="1235">
        <f t="shared" si="891"/>
        <v>2.5000000000000001E-2</v>
      </c>
      <c r="BM94" s="1235">
        <f t="shared" si="891"/>
        <v>2.5000000000000001E-2</v>
      </c>
      <c r="BN94" s="1235">
        <f t="shared" si="891"/>
        <v>2.5000000000000001E-2</v>
      </c>
      <c r="BO94" s="1235">
        <f t="shared" si="891"/>
        <v>2.5000000000000001E-2</v>
      </c>
      <c r="BP94" s="1235">
        <f t="shared" si="891"/>
        <v>2.5000000000000001E-2</v>
      </c>
      <c r="BQ94" s="1235">
        <f t="shared" si="891"/>
        <v>2.5000000000000001E-2</v>
      </c>
      <c r="BR94" s="1235">
        <f t="shared" si="891"/>
        <v>2.5000000000000001E-2</v>
      </c>
      <c r="BS94" s="1235">
        <f t="shared" ref="BS94:DV94" si="892">$D$68</f>
        <v>2.5000000000000001E-2</v>
      </c>
      <c r="BT94" s="1235">
        <f t="shared" si="892"/>
        <v>2.5000000000000001E-2</v>
      </c>
      <c r="BU94" s="1235">
        <f t="shared" si="892"/>
        <v>2.5000000000000001E-2</v>
      </c>
      <c r="BV94" s="1235">
        <f t="shared" si="892"/>
        <v>2.5000000000000001E-2</v>
      </c>
      <c r="BW94" s="1235">
        <f t="shared" si="892"/>
        <v>2.5000000000000001E-2</v>
      </c>
      <c r="BX94" s="1235">
        <f t="shared" si="892"/>
        <v>2.5000000000000001E-2</v>
      </c>
      <c r="BY94" s="1235">
        <f t="shared" si="892"/>
        <v>2.5000000000000001E-2</v>
      </c>
      <c r="BZ94" s="1235">
        <f t="shared" si="892"/>
        <v>2.5000000000000001E-2</v>
      </c>
      <c r="CA94" s="1235">
        <f t="shared" si="892"/>
        <v>2.5000000000000001E-2</v>
      </c>
      <c r="CB94" s="1235">
        <f t="shared" si="892"/>
        <v>2.5000000000000001E-2</v>
      </c>
      <c r="CC94" s="1235">
        <f t="shared" si="892"/>
        <v>2.5000000000000001E-2</v>
      </c>
      <c r="CD94" s="1235">
        <f t="shared" si="892"/>
        <v>2.5000000000000001E-2</v>
      </c>
      <c r="CE94" s="1235">
        <f t="shared" si="892"/>
        <v>2.5000000000000001E-2</v>
      </c>
      <c r="CF94" s="1235">
        <f t="shared" si="892"/>
        <v>2.5000000000000001E-2</v>
      </c>
      <c r="CG94" s="1235">
        <f t="shared" si="892"/>
        <v>2.5000000000000001E-2</v>
      </c>
      <c r="CH94" s="1235">
        <f t="shared" si="892"/>
        <v>2.5000000000000001E-2</v>
      </c>
      <c r="CI94" s="1235">
        <f t="shared" si="892"/>
        <v>2.5000000000000001E-2</v>
      </c>
      <c r="CJ94" s="1235">
        <f t="shared" si="892"/>
        <v>2.5000000000000001E-2</v>
      </c>
      <c r="CK94" s="1235">
        <f t="shared" si="892"/>
        <v>2.5000000000000001E-2</v>
      </c>
      <c r="CL94" s="1235">
        <f t="shared" si="892"/>
        <v>2.5000000000000001E-2</v>
      </c>
      <c r="CM94" s="1235">
        <f t="shared" si="892"/>
        <v>2.5000000000000001E-2</v>
      </c>
      <c r="CN94" s="1235">
        <f t="shared" si="892"/>
        <v>2.5000000000000001E-2</v>
      </c>
      <c r="CO94" s="1235">
        <f t="shared" si="892"/>
        <v>2.5000000000000001E-2</v>
      </c>
      <c r="CP94" s="1235">
        <f t="shared" si="892"/>
        <v>2.5000000000000001E-2</v>
      </c>
      <c r="CQ94" s="1235">
        <f t="shared" si="892"/>
        <v>2.5000000000000001E-2</v>
      </c>
      <c r="CR94" s="1235">
        <f t="shared" si="892"/>
        <v>2.5000000000000001E-2</v>
      </c>
      <c r="CS94" s="1235">
        <f t="shared" si="892"/>
        <v>2.5000000000000001E-2</v>
      </c>
      <c r="CT94" s="1235">
        <f t="shared" si="892"/>
        <v>2.5000000000000001E-2</v>
      </c>
      <c r="CU94" s="1235">
        <f t="shared" si="892"/>
        <v>2.5000000000000001E-2</v>
      </c>
      <c r="CV94" s="1235">
        <f t="shared" si="892"/>
        <v>2.5000000000000001E-2</v>
      </c>
      <c r="CW94" s="1235">
        <f t="shared" si="892"/>
        <v>2.5000000000000001E-2</v>
      </c>
      <c r="CX94" s="1235">
        <f t="shared" si="892"/>
        <v>2.5000000000000001E-2</v>
      </c>
      <c r="CY94" s="1235">
        <f t="shared" si="892"/>
        <v>2.5000000000000001E-2</v>
      </c>
      <c r="CZ94" s="1235">
        <f t="shared" si="892"/>
        <v>2.5000000000000001E-2</v>
      </c>
      <c r="DA94" s="1235">
        <f t="shared" si="892"/>
        <v>2.5000000000000001E-2</v>
      </c>
      <c r="DB94" s="1235">
        <f t="shared" si="892"/>
        <v>2.5000000000000001E-2</v>
      </c>
      <c r="DC94" s="1235">
        <f t="shared" si="892"/>
        <v>2.5000000000000001E-2</v>
      </c>
      <c r="DD94" s="1235">
        <f t="shared" si="892"/>
        <v>2.5000000000000001E-2</v>
      </c>
      <c r="DE94" s="1235">
        <f t="shared" si="892"/>
        <v>2.5000000000000001E-2</v>
      </c>
      <c r="DF94" s="1235">
        <f t="shared" si="892"/>
        <v>2.5000000000000001E-2</v>
      </c>
      <c r="DG94" s="1235">
        <f t="shared" si="892"/>
        <v>2.5000000000000001E-2</v>
      </c>
      <c r="DH94" s="1235">
        <f t="shared" si="892"/>
        <v>2.5000000000000001E-2</v>
      </c>
      <c r="DI94" s="1235">
        <f t="shared" si="892"/>
        <v>2.5000000000000001E-2</v>
      </c>
      <c r="DJ94" s="1235">
        <f t="shared" si="892"/>
        <v>2.5000000000000001E-2</v>
      </c>
      <c r="DK94" s="1235">
        <f t="shared" si="892"/>
        <v>2.5000000000000001E-2</v>
      </c>
      <c r="DL94" s="1235">
        <f t="shared" si="892"/>
        <v>2.5000000000000001E-2</v>
      </c>
      <c r="DM94" s="1235">
        <f t="shared" si="892"/>
        <v>2.5000000000000001E-2</v>
      </c>
      <c r="DN94" s="1235">
        <f t="shared" si="892"/>
        <v>2.5000000000000001E-2</v>
      </c>
      <c r="DO94" s="1235">
        <f t="shared" si="892"/>
        <v>2.5000000000000001E-2</v>
      </c>
      <c r="DP94" s="1235">
        <f t="shared" si="892"/>
        <v>2.5000000000000001E-2</v>
      </c>
      <c r="DQ94" s="1235">
        <f t="shared" si="892"/>
        <v>2.5000000000000001E-2</v>
      </c>
      <c r="DR94" s="1235">
        <f t="shared" si="892"/>
        <v>2.5000000000000001E-2</v>
      </c>
      <c r="DS94" s="1235">
        <f t="shared" si="892"/>
        <v>2.5000000000000001E-2</v>
      </c>
      <c r="DT94" s="1235">
        <f t="shared" si="892"/>
        <v>2.5000000000000001E-2</v>
      </c>
      <c r="DU94" s="1235">
        <f t="shared" si="892"/>
        <v>2.5000000000000001E-2</v>
      </c>
      <c r="DV94" s="1235">
        <f t="shared" si="892"/>
        <v>2.5000000000000001E-2</v>
      </c>
    </row>
    <row r="95" spans="1:126" ht="15.75" customHeight="1" thickBot="1">
      <c r="A95" s="59"/>
      <c r="B95" s="65" t="s">
        <v>1460</v>
      </c>
      <c r="C95" s="1150"/>
      <c r="D95" s="63"/>
      <c r="E95" s="63">
        <f>SUM(E80:E94)</f>
        <v>0</v>
      </c>
      <c r="F95" s="1178">
        <f>(F93+F94)/12</f>
        <v>5.430633333333333E-3</v>
      </c>
      <c r="G95" s="1178">
        <f t="shared" ref="G95:BR95" si="893">(G93+G94)/12</f>
        <v>5.3261083333333336E-3</v>
      </c>
      <c r="H95" s="1178">
        <f t="shared" si="893"/>
        <v>5.241933333333333E-3</v>
      </c>
      <c r="I95" s="1178">
        <f t="shared" si="893"/>
        <v>5.1417833333333336E-3</v>
      </c>
      <c r="J95" s="1178">
        <f t="shared" si="893"/>
        <v>5.0655833333333334E-3</v>
      </c>
      <c r="K95" s="1178">
        <f t="shared" si="893"/>
        <v>4.9937166666666668E-3</v>
      </c>
      <c r="L95" s="1178">
        <f t="shared" si="893"/>
        <v>4.9937166666666668E-3</v>
      </c>
      <c r="M95" s="1178">
        <f t="shared" si="893"/>
        <v>4.8646000000000002E-3</v>
      </c>
      <c r="N95" s="1178">
        <f t="shared" si="893"/>
        <v>4.7690166666666664E-3</v>
      </c>
      <c r="O95" s="1178">
        <f t="shared" si="893"/>
        <v>4.7690166666666664E-3</v>
      </c>
      <c r="P95" s="1178">
        <f t="shared" si="893"/>
        <v>4.6823333333333335E-3</v>
      </c>
      <c r="Q95" s="1178">
        <f t="shared" si="893"/>
        <v>4.6228416666666662E-3</v>
      </c>
      <c r="R95" s="1178">
        <f t="shared" si="893"/>
        <v>4.6227333333333336E-3</v>
      </c>
      <c r="S95" s="1178">
        <f t="shared" si="893"/>
        <v>4.593275E-3</v>
      </c>
      <c r="T95" s="1178">
        <f t="shared" si="893"/>
        <v>4.5580666666666667E-3</v>
      </c>
      <c r="U95" s="1178">
        <f t="shared" si="893"/>
        <v>4.5439500000000006E-3</v>
      </c>
      <c r="V95" s="1178">
        <f t="shared" si="893"/>
        <v>4.5335416666666675E-3</v>
      </c>
      <c r="W95" s="1178">
        <f t="shared" si="893"/>
        <v>4.5259999999999996E-3</v>
      </c>
      <c r="X95" s="1178">
        <f t="shared" si="893"/>
        <v>4.5231833333333332E-3</v>
      </c>
      <c r="Y95" s="1178">
        <f t="shared" si="893"/>
        <v>4.5241916666666666E-3</v>
      </c>
      <c r="Z95" s="1178">
        <f t="shared" si="893"/>
        <v>4.5290750000000005E-3</v>
      </c>
      <c r="AA95" s="1178">
        <f t="shared" si="893"/>
        <v>4.5370750000000007E-3</v>
      </c>
      <c r="AB95" s="1178">
        <f t="shared" si="893"/>
        <v>4.5491250000000002E-3</v>
      </c>
      <c r="AC95" s="1178">
        <f t="shared" si="893"/>
        <v>4.5619333333333338E-3</v>
      </c>
      <c r="AD95" s="1178">
        <f t="shared" si="893"/>
        <v>4.5741166666666668E-3</v>
      </c>
      <c r="AE95" s="1178">
        <f t="shared" si="893"/>
        <v>4.5870250000000007E-3</v>
      </c>
      <c r="AF95" s="1178">
        <f t="shared" si="893"/>
        <v>4.6001416666666675E-3</v>
      </c>
      <c r="AG95" s="1178">
        <f t="shared" si="893"/>
        <v>4.6127250000000007E-3</v>
      </c>
      <c r="AH95" s="1178">
        <f t="shared" si="893"/>
        <v>4.6258250000000001E-3</v>
      </c>
      <c r="AI95" s="1178">
        <f t="shared" si="893"/>
        <v>4.6389249999999995E-3</v>
      </c>
      <c r="AJ95" s="1178">
        <f t="shared" si="893"/>
        <v>4.6530083333333333E-3</v>
      </c>
      <c r="AK95" s="1178">
        <f t="shared" si="893"/>
        <v>4.6665250000000004E-3</v>
      </c>
      <c r="AL95" s="1178">
        <f t="shared" si="893"/>
        <v>4.6792666666666668E-3</v>
      </c>
      <c r="AM95" s="1178">
        <f t="shared" si="893"/>
        <v>4.693783333333334E-3</v>
      </c>
      <c r="AN95" s="1178">
        <f t="shared" si="893"/>
        <v>4.7076000000000002E-3</v>
      </c>
      <c r="AO95" s="1178">
        <f t="shared" si="893"/>
        <v>4.7205916666666669E-3</v>
      </c>
      <c r="AP95" s="1178">
        <f t="shared" si="893"/>
        <v>4.73465E-3</v>
      </c>
      <c r="AQ95" s="1178">
        <f t="shared" si="893"/>
        <v>4.7487583333333337E-3</v>
      </c>
      <c r="AR95" s="1178">
        <f t="shared" si="893"/>
        <v>4.7631666666666664E-3</v>
      </c>
      <c r="AS95" s="1178">
        <f t="shared" si="893"/>
        <v>4.7765583333333334E-3</v>
      </c>
      <c r="AT95" s="1178">
        <f t="shared" si="893"/>
        <v>4.7905083333333329E-3</v>
      </c>
      <c r="AU95" s="1178">
        <f t="shared" si="893"/>
        <v>4.8035666666666667E-3</v>
      </c>
      <c r="AV95" s="1178">
        <f t="shared" si="893"/>
        <v>4.8181999999999999E-3</v>
      </c>
      <c r="AW95" s="1178">
        <f t="shared" si="893"/>
        <v>4.8327500000000002E-3</v>
      </c>
      <c r="AX95" s="1178">
        <f t="shared" si="893"/>
        <v>4.846316666666667E-3</v>
      </c>
      <c r="AY95" s="1178">
        <f t="shared" si="893"/>
        <v>4.8612333333333336E-3</v>
      </c>
      <c r="AZ95" s="1178">
        <f t="shared" si="893"/>
        <v>4.8756250000000006E-3</v>
      </c>
      <c r="BA95" s="1178">
        <f t="shared" si="893"/>
        <v>4.8907000000000004E-3</v>
      </c>
      <c r="BB95" s="1178">
        <f t="shared" si="893"/>
        <v>4.9058000000000001E-3</v>
      </c>
      <c r="BC95" s="1178">
        <f t="shared" si="893"/>
        <v>4.9202416666666669E-3</v>
      </c>
      <c r="BD95" s="1178">
        <f t="shared" si="893"/>
        <v>4.9365083333333332E-3</v>
      </c>
      <c r="BE95" s="1178">
        <f t="shared" si="893"/>
        <v>4.9516333333333336E-3</v>
      </c>
      <c r="BF95" s="1178">
        <f t="shared" si="893"/>
        <v>4.9677583333333332E-3</v>
      </c>
      <c r="BG95" s="1178">
        <f t="shared" si="893"/>
        <v>4.9836166666666669E-3</v>
      </c>
      <c r="BH95" s="1178">
        <f t="shared" si="893"/>
        <v>5.0006083333333333E-3</v>
      </c>
      <c r="BI95" s="1178">
        <f t="shared" si="893"/>
        <v>5.0176250000000004E-3</v>
      </c>
      <c r="BJ95" s="1178">
        <f t="shared" si="893"/>
        <v>5.0361166666666665E-3</v>
      </c>
      <c r="BK95" s="1178">
        <f t="shared" si="893"/>
        <v>5.0545083333333332E-3</v>
      </c>
      <c r="BL95" s="1178">
        <f t="shared" si="893"/>
        <v>5.0711916666666664E-3</v>
      </c>
      <c r="BM95" s="1178">
        <f t="shared" si="893"/>
        <v>5.0896000000000005E-3</v>
      </c>
      <c r="BN95" s="1178">
        <f t="shared" si="893"/>
        <v>5.1070999999999998E-3</v>
      </c>
      <c r="BO95" s="1178">
        <f t="shared" si="893"/>
        <v>5.1238999999999998E-3</v>
      </c>
      <c r="BP95" s="1178">
        <f t="shared" si="893"/>
        <v>5.1411E-3</v>
      </c>
      <c r="BQ95" s="1178">
        <f t="shared" si="893"/>
        <v>5.1567083333333335E-3</v>
      </c>
      <c r="BR95" s="1178">
        <f t="shared" si="893"/>
        <v>5.1729833333333331E-3</v>
      </c>
      <c r="BS95" s="1178">
        <f t="shared" ref="BS95:DV95" si="894">(BS93+BS94)/12</f>
        <v>5.1897083333333335E-3</v>
      </c>
      <c r="BT95" s="1178">
        <f t="shared" si="894"/>
        <v>5.2058E-3</v>
      </c>
      <c r="BU95" s="1178">
        <f t="shared" si="894"/>
        <v>5.2200666666666661E-3</v>
      </c>
      <c r="BV95" s="1178">
        <f t="shared" si="894"/>
        <v>5.2357916666666672E-3</v>
      </c>
      <c r="BW95" s="1178">
        <f t="shared" si="894"/>
        <v>5.2509583333333332E-3</v>
      </c>
      <c r="BX95" s="1178">
        <f t="shared" si="894"/>
        <v>5.264858333333333E-3</v>
      </c>
      <c r="BY95" s="1178">
        <f t="shared" si="894"/>
        <v>5.2792833333333332E-3</v>
      </c>
      <c r="BZ95" s="1178">
        <f t="shared" si="894"/>
        <v>5.2930666666666662E-3</v>
      </c>
      <c r="CA95" s="1178">
        <f t="shared" si="894"/>
        <v>5.3076833333333337E-3</v>
      </c>
      <c r="CB95" s="1178">
        <f t="shared" si="894"/>
        <v>5.3213416666666666E-3</v>
      </c>
      <c r="CC95" s="1178">
        <f t="shared" si="894"/>
        <v>5.3329750000000002E-3</v>
      </c>
      <c r="CD95" s="1178">
        <f t="shared" si="894"/>
        <v>5.3466500000000005E-3</v>
      </c>
      <c r="CE95" s="1178">
        <f t="shared" si="894"/>
        <v>5.3589833333333335E-3</v>
      </c>
      <c r="CF95" s="1178">
        <f t="shared" si="894"/>
        <v>5.3705250000000001E-3</v>
      </c>
      <c r="CG95" s="1178">
        <f t="shared" si="894"/>
        <v>5.3833416666666661E-3</v>
      </c>
      <c r="CH95" s="1178">
        <f t="shared" si="894"/>
        <v>5.3951083333333332E-3</v>
      </c>
      <c r="CI95" s="1178">
        <f t="shared" si="894"/>
        <v>5.40545E-3</v>
      </c>
      <c r="CJ95" s="1178">
        <f t="shared" si="894"/>
        <v>5.4166499999999994E-3</v>
      </c>
      <c r="CK95" s="1178">
        <f t="shared" si="894"/>
        <v>5.4277583333333336E-3</v>
      </c>
      <c r="CL95" s="1178">
        <f t="shared" si="894"/>
        <v>5.4381083333333337E-3</v>
      </c>
      <c r="CM95" s="1178">
        <f t="shared" si="894"/>
        <v>5.4491499999999998E-3</v>
      </c>
      <c r="CN95" s="1178">
        <f t="shared" si="894"/>
        <v>5.4601416666666671E-3</v>
      </c>
      <c r="CO95" s="1178">
        <f t="shared" si="894"/>
        <v>5.4699916666666668E-3</v>
      </c>
      <c r="CP95" s="1178">
        <f t="shared" si="894"/>
        <v>5.4813166666666663E-3</v>
      </c>
      <c r="CQ95" s="1178">
        <f t="shared" si="894"/>
        <v>5.4918000000000007E-3</v>
      </c>
      <c r="CR95" s="1178">
        <f t="shared" si="894"/>
        <v>5.502299999999999E-3</v>
      </c>
      <c r="CS95" s="1178">
        <f t="shared" si="894"/>
        <v>5.5134583333333329E-3</v>
      </c>
      <c r="CT95" s="1178">
        <f t="shared" si="894"/>
        <v>5.5241833333333325E-3</v>
      </c>
      <c r="CU95" s="1178">
        <f t="shared" si="894"/>
        <v>5.5353083333333332E-3</v>
      </c>
      <c r="CV95" s="1178">
        <f t="shared" si="894"/>
        <v>5.5455249999999999E-3</v>
      </c>
      <c r="CW95" s="1178">
        <f t="shared" si="894"/>
        <v>5.5551499999999992E-3</v>
      </c>
      <c r="CX95" s="1178">
        <f t="shared" si="894"/>
        <v>5.5661E-3</v>
      </c>
      <c r="CY95" s="1178">
        <f t="shared" si="894"/>
        <v>5.5766083333333334E-3</v>
      </c>
      <c r="CZ95" s="1178">
        <f t="shared" si="894"/>
        <v>5.5864333333333323E-3</v>
      </c>
      <c r="DA95" s="1178">
        <f t="shared" si="894"/>
        <v>5.5957749999999999E-3</v>
      </c>
      <c r="DB95" s="1178">
        <f t="shared" si="894"/>
        <v>5.6063000000000007E-3</v>
      </c>
      <c r="DC95" s="1178">
        <f t="shared" si="894"/>
        <v>5.6163083333333336E-3</v>
      </c>
      <c r="DD95" s="1178">
        <f t="shared" si="894"/>
        <v>5.6274416666666667E-3</v>
      </c>
      <c r="DE95" s="1178">
        <f t="shared" si="894"/>
        <v>5.6372749999999998E-3</v>
      </c>
      <c r="DF95" s="1178">
        <f t="shared" si="894"/>
        <v>5.6469166666666673E-3</v>
      </c>
      <c r="DG95" s="1178">
        <f t="shared" si="894"/>
        <v>5.657883333333333E-3</v>
      </c>
      <c r="DH95" s="1178">
        <f t="shared" si="894"/>
        <v>5.6675833333333335E-3</v>
      </c>
      <c r="DI95" s="1178">
        <f t="shared" si="894"/>
        <v>5.6771083333333333E-3</v>
      </c>
      <c r="DJ95" s="1178">
        <f t="shared" si="894"/>
        <v>5.6872083333333332E-3</v>
      </c>
      <c r="DK95" s="1178">
        <f t="shared" si="894"/>
        <v>5.6972583333333333E-3</v>
      </c>
      <c r="DL95" s="1178">
        <f t="shared" si="894"/>
        <v>5.7077000000000004E-3</v>
      </c>
      <c r="DM95" s="1178">
        <f t="shared" si="894"/>
        <v>5.7164083333333332E-3</v>
      </c>
      <c r="DN95" s="1178">
        <f t="shared" si="894"/>
        <v>5.7265166666666673E-3</v>
      </c>
      <c r="DO95" s="1178">
        <f t="shared" si="894"/>
        <v>5.7353833333333333E-3</v>
      </c>
      <c r="DP95" s="1178">
        <f t="shared" si="894"/>
        <v>5.7456833333333337E-3</v>
      </c>
      <c r="DQ95" s="1178">
        <f t="shared" si="894"/>
        <v>5.7554250000000006E-3</v>
      </c>
      <c r="DR95" s="1178">
        <f t="shared" si="894"/>
        <v>5.7645583333333335E-3</v>
      </c>
      <c r="DS95" s="1178">
        <f t="shared" si="894"/>
        <v>5.7746666666666667E-3</v>
      </c>
      <c r="DT95" s="1178">
        <f t="shared" si="894"/>
        <v>5.7838583333333334E-3</v>
      </c>
      <c r="DU95" s="1178" t="e">
        <f t="shared" si="894"/>
        <v>#N/A</v>
      </c>
      <c r="DV95" s="1178" t="e">
        <f t="shared" si="894"/>
        <v>#N/A</v>
      </c>
    </row>
    <row r="96" spans="1:126" ht="15.75" customHeight="1" thickTop="1"/>
    <row r="97" spans="1:126" ht="15.75" customHeight="1">
      <c r="A97" s="49"/>
      <c r="B97" s="123" t="s">
        <v>616</v>
      </c>
      <c r="C97" s="531"/>
      <c r="D97" s="531"/>
      <c r="E97" s="531"/>
      <c r="F97" s="124"/>
      <c r="G97" s="124"/>
      <c r="H97" s="124"/>
      <c r="I97" s="124"/>
      <c r="J97" s="124"/>
      <c r="K97" s="124"/>
      <c r="L97" s="124"/>
      <c r="M97" s="124"/>
      <c r="N97" s="124"/>
      <c r="O97" s="124"/>
      <c r="P97" s="124"/>
      <c r="Q97" s="124"/>
      <c r="R97" s="124"/>
      <c r="S97" s="124"/>
      <c r="T97" s="124"/>
      <c r="U97" s="124"/>
      <c r="V97" s="124"/>
      <c r="W97" s="124"/>
      <c r="X97" s="124"/>
      <c r="Y97" s="124"/>
      <c r="Z97" s="124"/>
      <c r="AA97" s="124"/>
      <c r="AB97" s="124"/>
      <c r="AC97" s="124"/>
      <c r="AD97" s="124"/>
      <c r="AE97" s="124"/>
      <c r="AF97" s="124"/>
      <c r="AG97" s="124"/>
      <c r="AH97" s="124"/>
      <c r="AI97" s="124"/>
      <c r="AJ97" s="124"/>
      <c r="AK97" s="124"/>
      <c r="AL97" s="124"/>
      <c r="AM97" s="124"/>
      <c r="AN97" s="124"/>
      <c r="AO97" s="124"/>
      <c r="AP97" s="124"/>
      <c r="AQ97" s="124"/>
      <c r="AR97" s="124"/>
      <c r="AS97" s="124"/>
      <c r="AT97" s="124"/>
      <c r="AU97" s="124"/>
      <c r="AV97" s="124"/>
      <c r="AW97" s="124"/>
      <c r="AX97" s="124"/>
      <c r="AY97" s="124"/>
      <c r="AZ97" s="124"/>
      <c r="BA97" s="124"/>
      <c r="BB97" s="124"/>
      <c r="BC97" s="124"/>
      <c r="BD97" s="124"/>
      <c r="BE97" s="124"/>
      <c r="BF97" s="124"/>
      <c r="BG97" s="124"/>
      <c r="BH97" s="124"/>
      <c r="BI97" s="124"/>
      <c r="BJ97" s="124"/>
      <c r="BK97" s="124"/>
      <c r="BL97" s="124"/>
      <c r="BM97" s="124"/>
      <c r="BN97" s="124"/>
      <c r="BO97" s="124"/>
      <c r="BP97" s="124"/>
      <c r="BQ97" s="124"/>
      <c r="BR97" s="124"/>
      <c r="BS97" s="124"/>
      <c r="BT97" s="124"/>
      <c r="BU97" s="124"/>
      <c r="BV97" s="124"/>
      <c r="BW97" s="124"/>
      <c r="BX97" s="124"/>
      <c r="BY97" s="124"/>
      <c r="BZ97" s="124"/>
      <c r="CA97" s="124"/>
      <c r="CB97" s="124"/>
      <c r="CC97" s="124"/>
      <c r="CD97" s="124"/>
      <c r="CE97" s="124"/>
      <c r="CF97" s="124"/>
      <c r="CG97" s="124"/>
      <c r="CH97" s="124"/>
      <c r="CI97" s="124"/>
      <c r="CJ97" s="124"/>
      <c r="CK97" s="124"/>
      <c r="CL97" s="124"/>
      <c r="CM97" s="124"/>
      <c r="CN97" s="124"/>
      <c r="CO97" s="124"/>
      <c r="CP97" s="124"/>
      <c r="CQ97" s="124"/>
      <c r="CR97" s="124"/>
      <c r="CS97" s="124"/>
      <c r="CT97" s="124"/>
      <c r="CU97" s="124"/>
      <c r="CV97" s="124"/>
      <c r="CW97" s="124"/>
      <c r="CX97" s="124"/>
      <c r="CY97" s="124"/>
      <c r="CZ97" s="124"/>
      <c r="DA97" s="124"/>
      <c r="DB97" s="124"/>
      <c r="DC97" s="124"/>
      <c r="DD97" s="124"/>
      <c r="DE97" s="124"/>
      <c r="DF97" s="124"/>
      <c r="DG97" s="124"/>
      <c r="DH97" s="124"/>
      <c r="DI97" s="124"/>
      <c r="DJ97" s="124"/>
      <c r="DK97" s="124"/>
      <c r="DL97" s="124"/>
      <c r="DM97" s="124"/>
      <c r="DN97" s="124"/>
      <c r="DO97" s="124"/>
      <c r="DP97" s="124"/>
      <c r="DQ97" s="124"/>
      <c r="DR97" s="124"/>
      <c r="DS97" s="124"/>
      <c r="DT97" s="124"/>
      <c r="DU97" s="124"/>
      <c r="DV97" s="124"/>
    </row>
    <row r="98" spans="1:126" ht="15.75" customHeight="1">
      <c r="A98" s="49"/>
      <c r="B98" s="121" t="s">
        <v>494</v>
      </c>
      <c r="C98" s="1153"/>
      <c r="D98" s="1153"/>
      <c r="E98" s="1153"/>
      <c r="F98" s="122">
        <f>F$3</f>
        <v>0</v>
      </c>
      <c r="G98" s="122">
        <f t="shared" ref="G98" si="895">G$3</f>
        <v>1</v>
      </c>
      <c r="H98" s="122">
        <f t="shared" ref="H98" si="896">H$3</f>
        <v>2</v>
      </c>
      <c r="I98" s="122">
        <f t="shared" ref="I98" si="897">I$3</f>
        <v>3</v>
      </c>
      <c r="J98" s="122">
        <f t="shared" ref="J98" si="898">J$3</f>
        <v>4</v>
      </c>
      <c r="K98" s="122">
        <f t="shared" ref="K98" si="899">K$3</f>
        <v>5</v>
      </c>
      <c r="L98" s="122">
        <f t="shared" ref="L98" si="900">L$3</f>
        <v>6</v>
      </c>
      <c r="M98" s="122">
        <f t="shared" ref="M98" si="901">M$3</f>
        <v>7</v>
      </c>
      <c r="N98" s="122">
        <f t="shared" ref="N98" si="902">N$3</f>
        <v>8</v>
      </c>
      <c r="O98" s="122">
        <f t="shared" ref="O98" si="903">O$3</f>
        <v>9</v>
      </c>
      <c r="P98" s="122">
        <f t="shared" ref="P98" si="904">P$3</f>
        <v>10</v>
      </c>
      <c r="Q98" s="122">
        <f t="shared" ref="Q98" si="905">Q$3</f>
        <v>11</v>
      </c>
      <c r="R98" s="122">
        <f t="shared" ref="R98" si="906">R$3</f>
        <v>12</v>
      </c>
      <c r="S98" s="122">
        <f t="shared" ref="S98" si="907">S$3</f>
        <v>13</v>
      </c>
      <c r="T98" s="122">
        <f t="shared" ref="T98" si="908">T$3</f>
        <v>14</v>
      </c>
      <c r="U98" s="122">
        <f t="shared" ref="U98" si="909">U$3</f>
        <v>15</v>
      </c>
      <c r="V98" s="122">
        <f t="shared" ref="V98" si="910">V$3</f>
        <v>16</v>
      </c>
      <c r="W98" s="122">
        <f t="shared" ref="W98" si="911">W$3</f>
        <v>17</v>
      </c>
      <c r="X98" s="122">
        <f t="shared" ref="X98" si="912">X$3</f>
        <v>18</v>
      </c>
      <c r="Y98" s="122">
        <f t="shared" ref="Y98" si="913">Y$3</f>
        <v>19</v>
      </c>
      <c r="Z98" s="122">
        <f t="shared" ref="Z98" si="914">Z$3</f>
        <v>20</v>
      </c>
      <c r="AA98" s="122">
        <f t="shared" ref="AA98" si="915">AA$3</f>
        <v>21</v>
      </c>
      <c r="AB98" s="122">
        <f t="shared" ref="AB98" si="916">AB$3</f>
        <v>22</v>
      </c>
      <c r="AC98" s="122">
        <f t="shared" ref="AC98" si="917">AC$3</f>
        <v>23</v>
      </c>
      <c r="AD98" s="122">
        <f t="shared" ref="AD98" si="918">AD$3</f>
        <v>24</v>
      </c>
      <c r="AE98" s="122">
        <f t="shared" ref="AE98" si="919">AE$3</f>
        <v>25</v>
      </c>
      <c r="AF98" s="122">
        <f t="shared" ref="AF98" si="920">AF$3</f>
        <v>26</v>
      </c>
      <c r="AG98" s="122">
        <f t="shared" ref="AG98" si="921">AG$3</f>
        <v>27</v>
      </c>
      <c r="AH98" s="122">
        <f t="shared" ref="AH98" si="922">AH$3</f>
        <v>28</v>
      </c>
      <c r="AI98" s="122">
        <f t="shared" ref="AI98" si="923">AI$3</f>
        <v>29</v>
      </c>
      <c r="AJ98" s="122">
        <f t="shared" ref="AJ98" si="924">AJ$3</f>
        <v>30</v>
      </c>
      <c r="AK98" s="122">
        <f t="shared" ref="AK98" si="925">AK$3</f>
        <v>31</v>
      </c>
      <c r="AL98" s="122">
        <f t="shared" ref="AL98" si="926">AL$3</f>
        <v>32</v>
      </c>
      <c r="AM98" s="122">
        <f t="shared" ref="AM98" si="927">AM$3</f>
        <v>33</v>
      </c>
      <c r="AN98" s="122">
        <f t="shared" ref="AN98" si="928">AN$3</f>
        <v>34</v>
      </c>
      <c r="AO98" s="122">
        <f t="shared" ref="AO98" si="929">AO$3</f>
        <v>35</v>
      </c>
      <c r="AP98" s="122">
        <f t="shared" ref="AP98" si="930">AP$3</f>
        <v>36</v>
      </c>
      <c r="AQ98" s="122">
        <f t="shared" ref="AQ98" si="931">AQ$3</f>
        <v>37</v>
      </c>
      <c r="AR98" s="122">
        <f t="shared" ref="AR98" si="932">AR$3</f>
        <v>38</v>
      </c>
      <c r="AS98" s="122">
        <f t="shared" ref="AS98" si="933">AS$3</f>
        <v>39</v>
      </c>
      <c r="AT98" s="122">
        <f t="shared" ref="AT98" si="934">AT$3</f>
        <v>40</v>
      </c>
      <c r="AU98" s="122">
        <f t="shared" ref="AU98" si="935">AU$3</f>
        <v>41</v>
      </c>
      <c r="AV98" s="122">
        <f t="shared" ref="AV98" si="936">AV$3</f>
        <v>42</v>
      </c>
      <c r="AW98" s="122">
        <f t="shared" ref="AW98" si="937">AW$3</f>
        <v>43</v>
      </c>
      <c r="AX98" s="122">
        <f t="shared" ref="AX98" si="938">AX$3</f>
        <v>44</v>
      </c>
      <c r="AY98" s="122">
        <f t="shared" ref="AY98" si="939">AY$3</f>
        <v>45</v>
      </c>
      <c r="AZ98" s="122">
        <f t="shared" ref="AZ98" si="940">AZ$3</f>
        <v>46</v>
      </c>
      <c r="BA98" s="122">
        <f t="shared" ref="BA98" si="941">BA$3</f>
        <v>47</v>
      </c>
      <c r="BB98" s="122">
        <f t="shared" ref="BB98" si="942">BB$3</f>
        <v>48</v>
      </c>
      <c r="BC98" s="122">
        <f t="shared" ref="BC98" si="943">BC$3</f>
        <v>49</v>
      </c>
      <c r="BD98" s="122">
        <f t="shared" ref="BD98" si="944">BD$3</f>
        <v>50</v>
      </c>
      <c r="BE98" s="122">
        <f t="shared" ref="BE98" si="945">BE$3</f>
        <v>51</v>
      </c>
      <c r="BF98" s="122">
        <f t="shared" ref="BF98" si="946">BF$3</f>
        <v>52</v>
      </c>
      <c r="BG98" s="122">
        <f t="shared" ref="BG98" si="947">BG$3</f>
        <v>53</v>
      </c>
      <c r="BH98" s="122">
        <f t="shared" ref="BH98" si="948">BH$3</f>
        <v>54</v>
      </c>
      <c r="BI98" s="122">
        <f t="shared" ref="BI98" si="949">BI$3</f>
        <v>55</v>
      </c>
      <c r="BJ98" s="122">
        <f t="shared" ref="BJ98" si="950">BJ$3</f>
        <v>56</v>
      </c>
      <c r="BK98" s="122">
        <f t="shared" ref="BK98" si="951">BK$3</f>
        <v>57</v>
      </c>
      <c r="BL98" s="122">
        <f t="shared" ref="BL98:BT98" si="952">BL$3</f>
        <v>58</v>
      </c>
      <c r="BM98" s="122">
        <f t="shared" si="952"/>
        <v>59</v>
      </c>
      <c r="BN98" s="122">
        <f t="shared" si="952"/>
        <v>60</v>
      </c>
      <c r="BO98" s="122">
        <f t="shared" si="952"/>
        <v>61</v>
      </c>
      <c r="BP98" s="122">
        <f t="shared" si="952"/>
        <v>62</v>
      </c>
      <c r="BQ98" s="122">
        <f t="shared" si="952"/>
        <v>63</v>
      </c>
      <c r="BR98" s="122">
        <f t="shared" si="952"/>
        <v>64</v>
      </c>
      <c r="BS98" s="122">
        <f t="shared" si="952"/>
        <v>65</v>
      </c>
      <c r="BT98" s="122">
        <f t="shared" si="952"/>
        <v>66</v>
      </c>
      <c r="BU98" s="122">
        <f t="shared" ref="BU98:CC98" si="953">BU$3</f>
        <v>67</v>
      </c>
      <c r="BV98" s="122">
        <f t="shared" si="953"/>
        <v>68</v>
      </c>
      <c r="BW98" s="122">
        <f t="shared" si="953"/>
        <v>69</v>
      </c>
      <c r="BX98" s="122">
        <f t="shared" si="953"/>
        <v>70</v>
      </c>
      <c r="BY98" s="122">
        <f t="shared" si="953"/>
        <v>71</v>
      </c>
      <c r="BZ98" s="122">
        <f t="shared" si="953"/>
        <v>72</v>
      </c>
      <c r="CA98" s="122">
        <f t="shared" si="953"/>
        <v>73</v>
      </c>
      <c r="CB98" s="122">
        <f t="shared" si="953"/>
        <v>74</v>
      </c>
      <c r="CC98" s="122">
        <f t="shared" si="953"/>
        <v>75</v>
      </c>
      <c r="CD98" s="122">
        <f t="shared" ref="CD98:CL98" si="954">CD$3</f>
        <v>76</v>
      </c>
      <c r="CE98" s="122">
        <f t="shared" si="954"/>
        <v>77</v>
      </c>
      <c r="CF98" s="122">
        <f t="shared" si="954"/>
        <v>78</v>
      </c>
      <c r="CG98" s="122">
        <f t="shared" si="954"/>
        <v>79</v>
      </c>
      <c r="CH98" s="122">
        <f t="shared" si="954"/>
        <v>80</v>
      </c>
      <c r="CI98" s="122">
        <f t="shared" si="954"/>
        <v>81</v>
      </c>
      <c r="CJ98" s="122">
        <f t="shared" si="954"/>
        <v>82</v>
      </c>
      <c r="CK98" s="122">
        <f t="shared" si="954"/>
        <v>83</v>
      </c>
      <c r="CL98" s="122">
        <f t="shared" si="954"/>
        <v>84</v>
      </c>
      <c r="CM98" s="122">
        <f t="shared" ref="CM98:CU98" si="955">CM$3</f>
        <v>85</v>
      </c>
      <c r="CN98" s="122">
        <f t="shared" si="955"/>
        <v>86</v>
      </c>
      <c r="CO98" s="122">
        <f t="shared" si="955"/>
        <v>87</v>
      </c>
      <c r="CP98" s="122">
        <f t="shared" si="955"/>
        <v>88</v>
      </c>
      <c r="CQ98" s="122">
        <f t="shared" si="955"/>
        <v>89</v>
      </c>
      <c r="CR98" s="122">
        <f t="shared" si="955"/>
        <v>90</v>
      </c>
      <c r="CS98" s="122">
        <f t="shared" si="955"/>
        <v>91</v>
      </c>
      <c r="CT98" s="122">
        <f t="shared" si="955"/>
        <v>92</v>
      </c>
      <c r="CU98" s="122">
        <f t="shared" si="955"/>
        <v>93</v>
      </c>
      <c r="CV98" s="122">
        <f t="shared" ref="CV98:DD98" si="956">CV$3</f>
        <v>94</v>
      </c>
      <c r="CW98" s="122">
        <f t="shared" si="956"/>
        <v>95</v>
      </c>
      <c r="CX98" s="122">
        <f t="shared" si="956"/>
        <v>96</v>
      </c>
      <c r="CY98" s="122">
        <f t="shared" si="956"/>
        <v>97</v>
      </c>
      <c r="CZ98" s="122">
        <f t="shared" si="956"/>
        <v>98</v>
      </c>
      <c r="DA98" s="122">
        <f t="shared" si="956"/>
        <v>99</v>
      </c>
      <c r="DB98" s="122">
        <f t="shared" si="956"/>
        <v>100</v>
      </c>
      <c r="DC98" s="122">
        <f t="shared" si="956"/>
        <v>101</v>
      </c>
      <c r="DD98" s="122">
        <f t="shared" si="956"/>
        <v>102</v>
      </c>
      <c r="DE98" s="122">
        <f t="shared" ref="DE98:DM98" si="957">DE$3</f>
        <v>103</v>
      </c>
      <c r="DF98" s="122">
        <f t="shared" si="957"/>
        <v>104</v>
      </c>
      <c r="DG98" s="122">
        <f t="shared" si="957"/>
        <v>105</v>
      </c>
      <c r="DH98" s="122">
        <f t="shared" si="957"/>
        <v>106</v>
      </c>
      <c r="DI98" s="122">
        <f t="shared" si="957"/>
        <v>107</v>
      </c>
      <c r="DJ98" s="122">
        <f t="shared" si="957"/>
        <v>108</v>
      </c>
      <c r="DK98" s="122">
        <f t="shared" si="957"/>
        <v>109</v>
      </c>
      <c r="DL98" s="122">
        <f t="shared" si="957"/>
        <v>110</v>
      </c>
      <c r="DM98" s="122">
        <f t="shared" si="957"/>
        <v>111</v>
      </c>
      <c r="DN98" s="122">
        <f t="shared" ref="DN98:DV98" si="958">DN$3</f>
        <v>112</v>
      </c>
      <c r="DO98" s="122">
        <f t="shared" si="958"/>
        <v>113</v>
      </c>
      <c r="DP98" s="122">
        <f t="shared" si="958"/>
        <v>114</v>
      </c>
      <c r="DQ98" s="122">
        <f t="shared" si="958"/>
        <v>115</v>
      </c>
      <c r="DR98" s="122">
        <f t="shared" si="958"/>
        <v>116</v>
      </c>
      <c r="DS98" s="122">
        <f t="shared" si="958"/>
        <v>117</v>
      </c>
      <c r="DT98" s="122">
        <f t="shared" si="958"/>
        <v>118</v>
      </c>
      <c r="DU98" s="122">
        <f t="shared" si="958"/>
        <v>119</v>
      </c>
      <c r="DV98" s="122">
        <f t="shared" si="958"/>
        <v>120</v>
      </c>
    </row>
    <row r="99" spans="1:126" ht="15.75" customHeight="1">
      <c r="A99" s="49"/>
      <c r="B99" s="54" t="s">
        <v>495</v>
      </c>
      <c r="C99" s="1148"/>
      <c r="D99" s="1148"/>
      <c r="E99" s="1148"/>
      <c r="F99" s="55">
        <f t="shared" ref="F99" si="959">ROUNDUP(F98/12,0)</f>
        <v>0</v>
      </c>
      <c r="G99" s="55">
        <f t="shared" ref="G99" si="960">ROUNDUP(G98/12,0)</f>
        <v>1</v>
      </c>
      <c r="H99" s="55">
        <f t="shared" ref="H99" si="961">ROUNDUP(H98/12,0)</f>
        <v>1</v>
      </c>
      <c r="I99" s="55">
        <f t="shared" ref="I99" si="962">ROUNDUP(I98/12,0)</f>
        <v>1</v>
      </c>
      <c r="J99" s="55">
        <f t="shared" ref="J99" si="963">ROUNDUP(J98/12,0)</f>
        <v>1</v>
      </c>
      <c r="K99" s="55">
        <f t="shared" ref="K99" si="964">ROUNDUP(K98/12,0)</f>
        <v>1</v>
      </c>
      <c r="L99" s="55">
        <f t="shared" ref="L99" si="965">ROUNDUP(L98/12,0)</f>
        <v>1</v>
      </c>
      <c r="M99" s="55">
        <f t="shared" ref="M99" si="966">ROUNDUP(M98/12,0)</f>
        <v>1</v>
      </c>
      <c r="N99" s="55">
        <f t="shared" ref="N99" si="967">ROUNDUP(N98/12,0)</f>
        <v>1</v>
      </c>
      <c r="O99" s="55">
        <f t="shared" ref="O99" si="968">ROUNDUP(O98/12,0)</f>
        <v>1</v>
      </c>
      <c r="P99" s="55">
        <f t="shared" ref="P99" si="969">ROUNDUP(P98/12,0)</f>
        <v>1</v>
      </c>
      <c r="Q99" s="55">
        <f t="shared" ref="Q99" si="970">ROUNDUP(Q98/12,0)</f>
        <v>1</v>
      </c>
      <c r="R99" s="55">
        <f t="shared" ref="R99" si="971">ROUNDUP(R98/12,0)</f>
        <v>1</v>
      </c>
      <c r="S99" s="55">
        <f t="shared" ref="S99" si="972">ROUNDUP(S98/12,0)</f>
        <v>2</v>
      </c>
      <c r="T99" s="55">
        <f t="shared" ref="T99" si="973">ROUNDUP(T98/12,0)</f>
        <v>2</v>
      </c>
      <c r="U99" s="55">
        <f t="shared" ref="U99" si="974">ROUNDUP(U98/12,0)</f>
        <v>2</v>
      </c>
      <c r="V99" s="55">
        <f t="shared" ref="V99" si="975">ROUNDUP(V98/12,0)</f>
        <v>2</v>
      </c>
      <c r="W99" s="55">
        <f t="shared" ref="W99" si="976">ROUNDUP(W98/12,0)</f>
        <v>2</v>
      </c>
      <c r="X99" s="55">
        <f t="shared" ref="X99" si="977">ROUNDUP(X98/12,0)</f>
        <v>2</v>
      </c>
      <c r="Y99" s="55">
        <f t="shared" ref="Y99" si="978">ROUNDUP(Y98/12,0)</f>
        <v>2</v>
      </c>
      <c r="Z99" s="55">
        <f t="shared" ref="Z99" si="979">ROUNDUP(Z98/12,0)</f>
        <v>2</v>
      </c>
      <c r="AA99" s="55">
        <f t="shared" ref="AA99" si="980">ROUNDUP(AA98/12,0)</f>
        <v>2</v>
      </c>
      <c r="AB99" s="55">
        <f t="shared" ref="AB99" si="981">ROUNDUP(AB98/12,0)</f>
        <v>2</v>
      </c>
      <c r="AC99" s="55">
        <f t="shared" ref="AC99" si="982">ROUNDUP(AC98/12,0)</f>
        <v>2</v>
      </c>
      <c r="AD99" s="55">
        <f t="shared" ref="AD99" si="983">ROUNDUP(AD98/12,0)</f>
        <v>2</v>
      </c>
      <c r="AE99" s="55">
        <f t="shared" ref="AE99" si="984">ROUNDUP(AE98/12,0)</f>
        <v>3</v>
      </c>
      <c r="AF99" s="55">
        <f t="shared" ref="AF99" si="985">ROUNDUP(AF98/12,0)</f>
        <v>3</v>
      </c>
      <c r="AG99" s="55">
        <f t="shared" ref="AG99" si="986">ROUNDUP(AG98/12,0)</f>
        <v>3</v>
      </c>
      <c r="AH99" s="55">
        <f t="shared" ref="AH99" si="987">ROUNDUP(AH98/12,0)</f>
        <v>3</v>
      </c>
      <c r="AI99" s="55">
        <f t="shared" ref="AI99" si="988">ROUNDUP(AI98/12,0)</f>
        <v>3</v>
      </c>
      <c r="AJ99" s="55">
        <f t="shared" ref="AJ99" si="989">ROUNDUP(AJ98/12,0)</f>
        <v>3</v>
      </c>
      <c r="AK99" s="55">
        <f t="shared" ref="AK99" si="990">ROUNDUP(AK98/12,0)</f>
        <v>3</v>
      </c>
      <c r="AL99" s="55">
        <f t="shared" ref="AL99" si="991">ROUNDUP(AL98/12,0)</f>
        <v>3</v>
      </c>
      <c r="AM99" s="55">
        <f t="shared" ref="AM99" si="992">ROUNDUP(AM98/12,0)</f>
        <v>3</v>
      </c>
      <c r="AN99" s="55">
        <f t="shared" ref="AN99" si="993">ROUNDUP(AN98/12,0)</f>
        <v>3</v>
      </c>
      <c r="AO99" s="55">
        <f t="shared" ref="AO99" si="994">ROUNDUP(AO98/12,0)</f>
        <v>3</v>
      </c>
      <c r="AP99" s="55">
        <f t="shared" ref="AP99" si="995">ROUNDUP(AP98/12,0)</f>
        <v>3</v>
      </c>
      <c r="AQ99" s="55">
        <f t="shared" ref="AQ99" si="996">ROUNDUP(AQ98/12,0)</f>
        <v>4</v>
      </c>
      <c r="AR99" s="55">
        <f t="shared" ref="AR99" si="997">ROUNDUP(AR98/12,0)</f>
        <v>4</v>
      </c>
      <c r="AS99" s="55">
        <f t="shared" ref="AS99" si="998">ROUNDUP(AS98/12,0)</f>
        <v>4</v>
      </c>
      <c r="AT99" s="55">
        <f t="shared" ref="AT99" si="999">ROUNDUP(AT98/12,0)</f>
        <v>4</v>
      </c>
      <c r="AU99" s="55">
        <f t="shared" ref="AU99" si="1000">ROUNDUP(AU98/12,0)</f>
        <v>4</v>
      </c>
      <c r="AV99" s="55">
        <f t="shared" ref="AV99" si="1001">ROUNDUP(AV98/12,0)</f>
        <v>4</v>
      </c>
      <c r="AW99" s="55">
        <f t="shared" ref="AW99" si="1002">ROUNDUP(AW98/12,0)</f>
        <v>4</v>
      </c>
      <c r="AX99" s="55">
        <f t="shared" ref="AX99" si="1003">ROUNDUP(AX98/12,0)</f>
        <v>4</v>
      </c>
      <c r="AY99" s="55">
        <f t="shared" ref="AY99" si="1004">ROUNDUP(AY98/12,0)</f>
        <v>4</v>
      </c>
      <c r="AZ99" s="55">
        <f t="shared" ref="AZ99" si="1005">ROUNDUP(AZ98/12,0)</f>
        <v>4</v>
      </c>
      <c r="BA99" s="55">
        <f t="shared" ref="BA99" si="1006">ROUNDUP(BA98/12,0)</f>
        <v>4</v>
      </c>
      <c r="BB99" s="55">
        <f t="shared" ref="BB99" si="1007">ROUNDUP(BB98/12,0)</f>
        <v>4</v>
      </c>
      <c r="BC99" s="55">
        <f t="shared" ref="BC99" si="1008">ROUNDUP(BC98/12,0)</f>
        <v>5</v>
      </c>
      <c r="BD99" s="55">
        <f t="shared" ref="BD99" si="1009">ROUNDUP(BD98/12,0)</f>
        <v>5</v>
      </c>
      <c r="BE99" s="55">
        <f t="shared" ref="BE99" si="1010">ROUNDUP(BE98/12,0)</f>
        <v>5</v>
      </c>
      <c r="BF99" s="55">
        <f t="shared" ref="BF99" si="1011">ROUNDUP(BF98/12,0)</f>
        <v>5</v>
      </c>
      <c r="BG99" s="55">
        <f t="shared" ref="BG99" si="1012">ROUNDUP(BG98/12,0)</f>
        <v>5</v>
      </c>
      <c r="BH99" s="55">
        <f t="shared" ref="BH99" si="1013">ROUNDUP(BH98/12,0)</f>
        <v>5</v>
      </c>
      <c r="BI99" s="55">
        <f t="shared" ref="BI99" si="1014">ROUNDUP(BI98/12,0)</f>
        <v>5</v>
      </c>
      <c r="BJ99" s="55">
        <f t="shared" ref="BJ99" si="1015">ROUNDUP(BJ98/12,0)</f>
        <v>5</v>
      </c>
      <c r="BK99" s="55">
        <f t="shared" ref="BK99:BR99" si="1016">ROUNDUP(BK98/12,0)</f>
        <v>5</v>
      </c>
      <c r="BL99" s="55">
        <f t="shared" si="1016"/>
        <v>5</v>
      </c>
      <c r="BM99" s="55">
        <f t="shared" si="1016"/>
        <v>5</v>
      </c>
      <c r="BN99" s="55">
        <f t="shared" si="1016"/>
        <v>5</v>
      </c>
      <c r="BO99" s="55">
        <f t="shared" si="1016"/>
        <v>6</v>
      </c>
      <c r="BP99" s="55">
        <f t="shared" si="1016"/>
        <v>6</v>
      </c>
      <c r="BQ99" s="55">
        <f t="shared" si="1016"/>
        <v>6</v>
      </c>
      <c r="BR99" s="55">
        <f t="shared" si="1016"/>
        <v>6</v>
      </c>
      <c r="BS99" s="55">
        <f t="shared" ref="BS99:BZ99" si="1017">ROUNDUP(BS98/12,0)</f>
        <v>6</v>
      </c>
      <c r="BT99" s="55">
        <f t="shared" si="1017"/>
        <v>6</v>
      </c>
      <c r="BU99" s="55">
        <f t="shared" si="1017"/>
        <v>6</v>
      </c>
      <c r="BV99" s="55">
        <f t="shared" si="1017"/>
        <v>6</v>
      </c>
      <c r="BW99" s="55">
        <f t="shared" si="1017"/>
        <v>6</v>
      </c>
      <c r="BX99" s="55">
        <f t="shared" si="1017"/>
        <v>6</v>
      </c>
      <c r="BY99" s="55">
        <f t="shared" si="1017"/>
        <v>6</v>
      </c>
      <c r="BZ99" s="55">
        <f t="shared" si="1017"/>
        <v>6</v>
      </c>
      <c r="CA99" s="55">
        <f t="shared" ref="CA99:CH99" si="1018">ROUNDUP(CA98/12,0)</f>
        <v>7</v>
      </c>
      <c r="CB99" s="55">
        <f t="shared" si="1018"/>
        <v>7</v>
      </c>
      <c r="CC99" s="55">
        <f t="shared" si="1018"/>
        <v>7</v>
      </c>
      <c r="CD99" s="55">
        <f t="shared" si="1018"/>
        <v>7</v>
      </c>
      <c r="CE99" s="55">
        <f t="shared" si="1018"/>
        <v>7</v>
      </c>
      <c r="CF99" s="55">
        <f t="shared" si="1018"/>
        <v>7</v>
      </c>
      <c r="CG99" s="55">
        <f t="shared" si="1018"/>
        <v>7</v>
      </c>
      <c r="CH99" s="55">
        <f t="shared" si="1018"/>
        <v>7</v>
      </c>
      <c r="CI99" s="55">
        <f t="shared" ref="CI99:CP99" si="1019">ROUNDUP(CI98/12,0)</f>
        <v>7</v>
      </c>
      <c r="CJ99" s="55">
        <f t="shared" si="1019"/>
        <v>7</v>
      </c>
      <c r="CK99" s="55">
        <f t="shared" si="1019"/>
        <v>7</v>
      </c>
      <c r="CL99" s="55">
        <f t="shared" si="1019"/>
        <v>7</v>
      </c>
      <c r="CM99" s="55">
        <f t="shared" si="1019"/>
        <v>8</v>
      </c>
      <c r="CN99" s="55">
        <f t="shared" si="1019"/>
        <v>8</v>
      </c>
      <c r="CO99" s="55">
        <f t="shared" si="1019"/>
        <v>8</v>
      </c>
      <c r="CP99" s="55">
        <f t="shared" si="1019"/>
        <v>8</v>
      </c>
      <c r="CQ99" s="55">
        <f t="shared" ref="CQ99:CX99" si="1020">ROUNDUP(CQ98/12,0)</f>
        <v>8</v>
      </c>
      <c r="CR99" s="55">
        <f t="shared" si="1020"/>
        <v>8</v>
      </c>
      <c r="CS99" s="55">
        <f t="shared" si="1020"/>
        <v>8</v>
      </c>
      <c r="CT99" s="55">
        <f t="shared" si="1020"/>
        <v>8</v>
      </c>
      <c r="CU99" s="55">
        <f t="shared" si="1020"/>
        <v>8</v>
      </c>
      <c r="CV99" s="55">
        <f t="shared" si="1020"/>
        <v>8</v>
      </c>
      <c r="CW99" s="55">
        <f t="shared" si="1020"/>
        <v>8</v>
      </c>
      <c r="CX99" s="55">
        <f t="shared" si="1020"/>
        <v>8</v>
      </c>
      <c r="CY99" s="55">
        <f t="shared" ref="CY99:DF99" si="1021">ROUNDUP(CY98/12,0)</f>
        <v>9</v>
      </c>
      <c r="CZ99" s="55">
        <f t="shared" si="1021"/>
        <v>9</v>
      </c>
      <c r="DA99" s="55">
        <f t="shared" si="1021"/>
        <v>9</v>
      </c>
      <c r="DB99" s="55">
        <f t="shared" si="1021"/>
        <v>9</v>
      </c>
      <c r="DC99" s="55">
        <f t="shared" si="1021"/>
        <v>9</v>
      </c>
      <c r="DD99" s="55">
        <f t="shared" si="1021"/>
        <v>9</v>
      </c>
      <c r="DE99" s="55">
        <f t="shared" si="1021"/>
        <v>9</v>
      </c>
      <c r="DF99" s="55">
        <f t="shared" si="1021"/>
        <v>9</v>
      </c>
      <c r="DG99" s="55">
        <f t="shared" ref="DG99:DN99" si="1022">ROUNDUP(DG98/12,0)</f>
        <v>9</v>
      </c>
      <c r="DH99" s="55">
        <f t="shared" si="1022"/>
        <v>9</v>
      </c>
      <c r="DI99" s="55">
        <f t="shared" si="1022"/>
        <v>9</v>
      </c>
      <c r="DJ99" s="55">
        <f t="shared" si="1022"/>
        <v>9</v>
      </c>
      <c r="DK99" s="55">
        <f t="shared" si="1022"/>
        <v>10</v>
      </c>
      <c r="DL99" s="55">
        <f t="shared" si="1022"/>
        <v>10</v>
      </c>
      <c r="DM99" s="55">
        <f t="shared" si="1022"/>
        <v>10</v>
      </c>
      <c r="DN99" s="55">
        <f t="shared" si="1022"/>
        <v>10</v>
      </c>
      <c r="DO99" s="55">
        <f t="shared" ref="DO99:DV99" si="1023">ROUNDUP(DO98/12,0)</f>
        <v>10</v>
      </c>
      <c r="DP99" s="55">
        <f t="shared" si="1023"/>
        <v>10</v>
      </c>
      <c r="DQ99" s="55">
        <f t="shared" si="1023"/>
        <v>10</v>
      </c>
      <c r="DR99" s="55">
        <f t="shared" si="1023"/>
        <v>10</v>
      </c>
      <c r="DS99" s="55">
        <f t="shared" si="1023"/>
        <v>10</v>
      </c>
      <c r="DT99" s="55">
        <f t="shared" si="1023"/>
        <v>10</v>
      </c>
      <c r="DU99" s="55">
        <f t="shared" si="1023"/>
        <v>10</v>
      </c>
      <c r="DV99" s="55">
        <f t="shared" si="1023"/>
        <v>10</v>
      </c>
    </row>
    <row r="100" spans="1:126" ht="15.75" customHeight="1">
      <c r="A100" s="49"/>
      <c r="B100" s="67" t="s">
        <v>497</v>
      </c>
      <c r="C100" s="1154"/>
      <c r="D100" s="1154"/>
      <c r="E100" s="1154"/>
      <c r="F100" s="56">
        <f>F$5</f>
        <v>45346</v>
      </c>
      <c r="G100" s="56">
        <f t="shared" ref="G100" si="1024">G$5</f>
        <v>45382</v>
      </c>
      <c r="H100" s="56">
        <f t="shared" ref="H100" si="1025">H$5</f>
        <v>45412</v>
      </c>
      <c r="I100" s="56">
        <f t="shared" ref="I100" si="1026">I$5</f>
        <v>45443</v>
      </c>
      <c r="J100" s="56">
        <f t="shared" ref="J100" si="1027">J$5</f>
        <v>45473</v>
      </c>
      <c r="K100" s="56">
        <f t="shared" ref="K100" si="1028">K$5</f>
        <v>45504</v>
      </c>
      <c r="L100" s="56">
        <f t="shared" ref="L100" si="1029">L$5</f>
        <v>45535</v>
      </c>
      <c r="M100" s="56">
        <f t="shared" ref="M100" si="1030">M$5</f>
        <v>45565</v>
      </c>
      <c r="N100" s="56">
        <f t="shared" ref="N100" si="1031">N$5</f>
        <v>45596</v>
      </c>
      <c r="O100" s="56">
        <f t="shared" ref="O100" si="1032">O$5</f>
        <v>45626</v>
      </c>
      <c r="P100" s="56">
        <f t="shared" ref="P100" si="1033">P$5</f>
        <v>45657</v>
      </c>
      <c r="Q100" s="56">
        <f t="shared" ref="Q100" si="1034">Q$5</f>
        <v>45688</v>
      </c>
      <c r="R100" s="56">
        <f t="shared" ref="R100" si="1035">R$5</f>
        <v>45716</v>
      </c>
      <c r="S100" s="56">
        <f t="shared" ref="S100" si="1036">S$5</f>
        <v>45747</v>
      </c>
      <c r="T100" s="56">
        <f t="shared" ref="T100" si="1037">T$5</f>
        <v>45777</v>
      </c>
      <c r="U100" s="56">
        <f t="shared" ref="U100" si="1038">U$5</f>
        <v>45808</v>
      </c>
      <c r="V100" s="56">
        <f t="shared" ref="V100" si="1039">V$5</f>
        <v>45838</v>
      </c>
      <c r="W100" s="56">
        <f t="shared" ref="W100" si="1040">W$5</f>
        <v>45869</v>
      </c>
      <c r="X100" s="56">
        <f t="shared" ref="X100" si="1041">X$5</f>
        <v>45900</v>
      </c>
      <c r="Y100" s="56">
        <f t="shared" ref="Y100" si="1042">Y$5</f>
        <v>45930</v>
      </c>
      <c r="Z100" s="56">
        <f t="shared" ref="Z100" si="1043">Z$5</f>
        <v>45961</v>
      </c>
      <c r="AA100" s="56">
        <f t="shared" ref="AA100" si="1044">AA$5</f>
        <v>45991</v>
      </c>
      <c r="AB100" s="56">
        <f t="shared" ref="AB100" si="1045">AB$5</f>
        <v>46022</v>
      </c>
      <c r="AC100" s="56">
        <f t="shared" ref="AC100" si="1046">AC$5</f>
        <v>46053</v>
      </c>
      <c r="AD100" s="56">
        <f t="shared" ref="AD100" si="1047">AD$5</f>
        <v>46081</v>
      </c>
      <c r="AE100" s="56">
        <f t="shared" ref="AE100" si="1048">AE$5</f>
        <v>46112</v>
      </c>
      <c r="AF100" s="56">
        <f t="shared" ref="AF100" si="1049">AF$5</f>
        <v>46142</v>
      </c>
      <c r="AG100" s="56">
        <f t="shared" ref="AG100" si="1050">AG$5</f>
        <v>46173</v>
      </c>
      <c r="AH100" s="56">
        <f t="shared" ref="AH100" si="1051">AH$5</f>
        <v>46203</v>
      </c>
      <c r="AI100" s="56">
        <f t="shared" ref="AI100" si="1052">AI$5</f>
        <v>46234</v>
      </c>
      <c r="AJ100" s="56">
        <f t="shared" ref="AJ100" si="1053">AJ$5</f>
        <v>46265</v>
      </c>
      <c r="AK100" s="56">
        <f t="shared" ref="AK100" si="1054">AK$5</f>
        <v>46295</v>
      </c>
      <c r="AL100" s="56">
        <f t="shared" ref="AL100" si="1055">AL$5</f>
        <v>46326</v>
      </c>
      <c r="AM100" s="56">
        <f t="shared" ref="AM100" si="1056">AM$5</f>
        <v>46356</v>
      </c>
      <c r="AN100" s="56">
        <f t="shared" ref="AN100" si="1057">AN$5</f>
        <v>46387</v>
      </c>
      <c r="AO100" s="56">
        <f t="shared" ref="AO100" si="1058">AO$5</f>
        <v>46418</v>
      </c>
      <c r="AP100" s="56">
        <f t="shared" ref="AP100" si="1059">AP$5</f>
        <v>46446</v>
      </c>
      <c r="AQ100" s="56">
        <f t="shared" ref="AQ100" si="1060">AQ$5</f>
        <v>46477</v>
      </c>
      <c r="AR100" s="56">
        <f t="shared" ref="AR100" si="1061">AR$5</f>
        <v>46507</v>
      </c>
      <c r="AS100" s="56">
        <f t="shared" ref="AS100" si="1062">AS$5</f>
        <v>46538</v>
      </c>
      <c r="AT100" s="56">
        <f t="shared" ref="AT100" si="1063">AT$5</f>
        <v>46568</v>
      </c>
      <c r="AU100" s="56">
        <f t="shared" ref="AU100" si="1064">AU$5</f>
        <v>46599</v>
      </c>
      <c r="AV100" s="56">
        <f t="shared" ref="AV100" si="1065">AV$5</f>
        <v>46630</v>
      </c>
      <c r="AW100" s="56">
        <f t="shared" ref="AW100" si="1066">AW$5</f>
        <v>46660</v>
      </c>
      <c r="AX100" s="56">
        <f t="shared" ref="AX100" si="1067">AX$5</f>
        <v>46691</v>
      </c>
      <c r="AY100" s="56">
        <f t="shared" ref="AY100" si="1068">AY$5</f>
        <v>46721</v>
      </c>
      <c r="AZ100" s="56">
        <f t="shared" ref="AZ100" si="1069">AZ$5</f>
        <v>46752</v>
      </c>
      <c r="BA100" s="56">
        <f t="shared" ref="BA100" si="1070">BA$5</f>
        <v>46783</v>
      </c>
      <c r="BB100" s="56">
        <f t="shared" ref="BB100" si="1071">BB$5</f>
        <v>46812</v>
      </c>
      <c r="BC100" s="56">
        <f t="shared" ref="BC100" si="1072">BC$5</f>
        <v>46843</v>
      </c>
      <c r="BD100" s="56">
        <f t="shared" ref="BD100" si="1073">BD$5</f>
        <v>46873</v>
      </c>
      <c r="BE100" s="56">
        <f t="shared" ref="BE100" si="1074">BE$5</f>
        <v>46904</v>
      </c>
      <c r="BF100" s="56">
        <f t="shared" ref="BF100" si="1075">BF$5</f>
        <v>46934</v>
      </c>
      <c r="BG100" s="56">
        <f t="shared" ref="BG100" si="1076">BG$5</f>
        <v>46965</v>
      </c>
      <c r="BH100" s="56">
        <f t="shared" ref="BH100" si="1077">BH$5</f>
        <v>46996</v>
      </c>
      <c r="BI100" s="56">
        <f t="shared" ref="BI100" si="1078">BI$5</f>
        <v>47026</v>
      </c>
      <c r="BJ100" s="56">
        <f t="shared" ref="BJ100" si="1079">BJ$5</f>
        <v>47057</v>
      </c>
      <c r="BK100" s="56">
        <f t="shared" ref="BK100" si="1080">BK$5</f>
        <v>47087</v>
      </c>
      <c r="BL100" s="56">
        <f t="shared" ref="BL100:BT100" si="1081">BL$5</f>
        <v>47118</v>
      </c>
      <c r="BM100" s="56">
        <f t="shared" si="1081"/>
        <v>47149</v>
      </c>
      <c r="BN100" s="56">
        <f t="shared" si="1081"/>
        <v>47177</v>
      </c>
      <c r="BO100" s="56">
        <f t="shared" si="1081"/>
        <v>47208</v>
      </c>
      <c r="BP100" s="56">
        <f t="shared" si="1081"/>
        <v>47238</v>
      </c>
      <c r="BQ100" s="56">
        <f t="shared" si="1081"/>
        <v>47269</v>
      </c>
      <c r="BR100" s="56">
        <f t="shared" si="1081"/>
        <v>47299</v>
      </c>
      <c r="BS100" s="56">
        <f t="shared" si="1081"/>
        <v>47330</v>
      </c>
      <c r="BT100" s="56">
        <f t="shared" si="1081"/>
        <v>47361</v>
      </c>
      <c r="BU100" s="56">
        <f t="shared" ref="BU100:CC100" si="1082">BU$5</f>
        <v>47391</v>
      </c>
      <c r="BV100" s="56">
        <f t="shared" si="1082"/>
        <v>47422</v>
      </c>
      <c r="BW100" s="56">
        <f t="shared" si="1082"/>
        <v>47452</v>
      </c>
      <c r="BX100" s="56">
        <f t="shared" si="1082"/>
        <v>47483</v>
      </c>
      <c r="BY100" s="56">
        <f t="shared" si="1082"/>
        <v>47514</v>
      </c>
      <c r="BZ100" s="56">
        <f t="shared" si="1082"/>
        <v>47542</v>
      </c>
      <c r="CA100" s="56">
        <f t="shared" si="1082"/>
        <v>47573</v>
      </c>
      <c r="CB100" s="56">
        <f t="shared" si="1082"/>
        <v>47603</v>
      </c>
      <c r="CC100" s="56">
        <f t="shared" si="1082"/>
        <v>47634</v>
      </c>
      <c r="CD100" s="56">
        <f t="shared" ref="CD100:CL100" si="1083">CD$5</f>
        <v>47664</v>
      </c>
      <c r="CE100" s="56">
        <f t="shared" si="1083"/>
        <v>47695</v>
      </c>
      <c r="CF100" s="56">
        <f t="shared" si="1083"/>
        <v>47726</v>
      </c>
      <c r="CG100" s="56">
        <f t="shared" si="1083"/>
        <v>47756</v>
      </c>
      <c r="CH100" s="56">
        <f t="shared" si="1083"/>
        <v>47787</v>
      </c>
      <c r="CI100" s="56">
        <f t="shared" si="1083"/>
        <v>47817</v>
      </c>
      <c r="CJ100" s="56">
        <f t="shared" si="1083"/>
        <v>47848</v>
      </c>
      <c r="CK100" s="56">
        <f t="shared" si="1083"/>
        <v>47879</v>
      </c>
      <c r="CL100" s="56">
        <f t="shared" si="1083"/>
        <v>47907</v>
      </c>
      <c r="CM100" s="56">
        <f t="shared" ref="CM100:CU100" si="1084">CM$5</f>
        <v>47938</v>
      </c>
      <c r="CN100" s="56">
        <f t="shared" si="1084"/>
        <v>47968</v>
      </c>
      <c r="CO100" s="56">
        <f t="shared" si="1084"/>
        <v>47999</v>
      </c>
      <c r="CP100" s="56">
        <f t="shared" si="1084"/>
        <v>48029</v>
      </c>
      <c r="CQ100" s="56">
        <f t="shared" si="1084"/>
        <v>48060</v>
      </c>
      <c r="CR100" s="56">
        <f t="shared" si="1084"/>
        <v>48091</v>
      </c>
      <c r="CS100" s="56">
        <f t="shared" si="1084"/>
        <v>48121</v>
      </c>
      <c r="CT100" s="56">
        <f t="shared" si="1084"/>
        <v>48152</v>
      </c>
      <c r="CU100" s="56">
        <f t="shared" si="1084"/>
        <v>48182</v>
      </c>
      <c r="CV100" s="56">
        <f t="shared" ref="CV100:DD100" si="1085">CV$5</f>
        <v>48213</v>
      </c>
      <c r="CW100" s="56">
        <f t="shared" si="1085"/>
        <v>48244</v>
      </c>
      <c r="CX100" s="56">
        <f t="shared" si="1085"/>
        <v>48273</v>
      </c>
      <c r="CY100" s="56">
        <f t="shared" si="1085"/>
        <v>48304</v>
      </c>
      <c r="CZ100" s="56">
        <f t="shared" si="1085"/>
        <v>48334</v>
      </c>
      <c r="DA100" s="56">
        <f t="shared" si="1085"/>
        <v>48365</v>
      </c>
      <c r="DB100" s="56">
        <f t="shared" si="1085"/>
        <v>48395</v>
      </c>
      <c r="DC100" s="56">
        <f t="shared" si="1085"/>
        <v>48426</v>
      </c>
      <c r="DD100" s="56">
        <f t="shared" si="1085"/>
        <v>48457</v>
      </c>
      <c r="DE100" s="56">
        <f t="shared" ref="DE100:DM100" si="1086">DE$5</f>
        <v>48487</v>
      </c>
      <c r="DF100" s="56">
        <f t="shared" si="1086"/>
        <v>48518</v>
      </c>
      <c r="DG100" s="56">
        <f t="shared" si="1086"/>
        <v>48548</v>
      </c>
      <c r="DH100" s="56">
        <f t="shared" si="1086"/>
        <v>48579</v>
      </c>
      <c r="DI100" s="56">
        <f t="shared" si="1086"/>
        <v>48610</v>
      </c>
      <c r="DJ100" s="56">
        <f t="shared" si="1086"/>
        <v>48638</v>
      </c>
      <c r="DK100" s="56">
        <f t="shared" si="1086"/>
        <v>48669</v>
      </c>
      <c r="DL100" s="56">
        <f t="shared" si="1086"/>
        <v>48699</v>
      </c>
      <c r="DM100" s="56">
        <f t="shared" si="1086"/>
        <v>48730</v>
      </c>
      <c r="DN100" s="56">
        <f t="shared" ref="DN100:DV100" si="1087">DN$5</f>
        <v>48760</v>
      </c>
      <c r="DO100" s="56">
        <f t="shared" si="1087"/>
        <v>48791</v>
      </c>
      <c r="DP100" s="56">
        <f t="shared" si="1087"/>
        <v>48822</v>
      </c>
      <c r="DQ100" s="56">
        <f t="shared" si="1087"/>
        <v>48852</v>
      </c>
      <c r="DR100" s="56">
        <f t="shared" si="1087"/>
        <v>48883</v>
      </c>
      <c r="DS100" s="56">
        <f t="shared" si="1087"/>
        <v>48913</v>
      </c>
      <c r="DT100" s="56">
        <f t="shared" si="1087"/>
        <v>48944</v>
      </c>
      <c r="DU100" s="56">
        <f t="shared" si="1087"/>
        <v>48975</v>
      </c>
      <c r="DV100" s="56">
        <f t="shared" si="1087"/>
        <v>49003</v>
      </c>
    </row>
    <row r="101" spans="1:126" ht="15.75" customHeight="1">
      <c r="A101" s="49"/>
      <c r="B101" s="60"/>
      <c r="C101" s="1149"/>
      <c r="D101" s="1149"/>
      <c r="E101" s="1149"/>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c r="DU101" s="58"/>
      <c r="DV101" s="58"/>
    </row>
    <row r="102" spans="1:126" ht="15.75" customHeight="1">
      <c r="A102" s="59"/>
      <c r="B102" s="1260" t="s">
        <v>1516</v>
      </c>
      <c r="C102" s="1261"/>
      <c r="D102" s="1261"/>
      <c r="E102" s="1261"/>
      <c r="F102" s="1262"/>
      <c r="G102" s="1262"/>
      <c r="H102" s="1262"/>
      <c r="I102" s="1262"/>
      <c r="J102" s="1262"/>
      <c r="K102" s="1262"/>
      <c r="L102" s="1262"/>
      <c r="M102" s="1262"/>
      <c r="N102" s="1262"/>
      <c r="O102" s="1262"/>
      <c r="P102" s="1262"/>
      <c r="Q102" s="1262"/>
      <c r="R102" s="1262"/>
      <c r="S102" s="1262"/>
      <c r="T102" s="1262"/>
      <c r="U102" s="1262"/>
      <c r="V102" s="1262"/>
      <c r="W102" s="1262"/>
      <c r="X102" s="1262"/>
      <c r="Y102" s="1262"/>
      <c r="Z102" s="1262"/>
      <c r="AA102" s="1262"/>
      <c r="AB102" s="1262"/>
      <c r="AC102" s="1262"/>
      <c r="AD102" s="1262"/>
      <c r="AE102" s="1262"/>
      <c r="AF102" s="1262"/>
      <c r="AG102" s="1262"/>
      <c r="AH102" s="1262"/>
      <c r="AI102" s="1262"/>
      <c r="AJ102" s="1262"/>
      <c r="AK102" s="1262"/>
      <c r="AL102" s="1262"/>
      <c r="AM102" s="1262"/>
      <c r="AN102" s="1262"/>
      <c r="AO102" s="1262"/>
      <c r="AP102" s="1262"/>
      <c r="AQ102" s="1262"/>
      <c r="AR102" s="1262"/>
      <c r="AS102" s="1262"/>
      <c r="AT102" s="1262"/>
      <c r="AU102" s="1262"/>
      <c r="AV102" s="1262"/>
      <c r="AW102" s="1262"/>
      <c r="AX102" s="1262"/>
      <c r="AY102" s="1262"/>
      <c r="AZ102" s="1262"/>
      <c r="BA102" s="1262"/>
      <c r="BB102" s="1262"/>
      <c r="BC102" s="1262"/>
      <c r="BD102" s="1262"/>
      <c r="BE102" s="1262"/>
      <c r="BF102" s="1262"/>
      <c r="BG102" s="1262"/>
      <c r="BH102" s="1262"/>
      <c r="BI102" s="1262"/>
      <c r="BJ102" s="1262"/>
      <c r="BK102" s="1262"/>
      <c r="BL102" s="1262"/>
      <c r="BM102" s="1262"/>
      <c r="BN102" s="1262"/>
      <c r="BO102" s="1262"/>
      <c r="BP102" s="1262"/>
      <c r="BQ102" s="1262"/>
      <c r="BR102" s="1262"/>
      <c r="BS102" s="1262"/>
      <c r="BT102" s="1262"/>
      <c r="BU102" s="1262"/>
      <c r="BV102" s="1262"/>
      <c r="BW102" s="1262"/>
      <c r="BX102" s="1262"/>
      <c r="BY102" s="1262"/>
      <c r="BZ102" s="1262"/>
      <c r="CA102" s="1262"/>
      <c r="CB102" s="1262"/>
      <c r="CC102" s="1262"/>
      <c r="CD102" s="1262"/>
      <c r="CE102" s="1262"/>
      <c r="CF102" s="1262"/>
      <c r="CG102" s="1262"/>
      <c r="CH102" s="1262"/>
      <c r="CI102" s="1262"/>
      <c r="CJ102" s="1262"/>
      <c r="CK102" s="1262"/>
      <c r="CL102" s="1262"/>
      <c r="CM102" s="1262"/>
      <c r="CN102" s="1262"/>
      <c r="CO102" s="1262"/>
      <c r="CP102" s="1262"/>
      <c r="CQ102" s="1262"/>
      <c r="CR102" s="1262"/>
      <c r="CS102" s="1262"/>
      <c r="CT102" s="1262"/>
      <c r="CU102" s="1262"/>
      <c r="CV102" s="1262"/>
      <c r="CW102" s="1262"/>
      <c r="CX102" s="1262"/>
      <c r="CY102" s="1262"/>
      <c r="CZ102" s="1262"/>
      <c r="DA102" s="1262"/>
      <c r="DB102" s="1262"/>
      <c r="DC102" s="1262"/>
      <c r="DD102" s="1262"/>
      <c r="DE102" s="1262"/>
      <c r="DF102" s="1262"/>
      <c r="DG102" s="1262"/>
      <c r="DH102" s="1262"/>
      <c r="DI102" s="1262"/>
      <c r="DJ102" s="1262"/>
      <c r="DK102" s="1262"/>
      <c r="DL102" s="1262"/>
      <c r="DM102" s="1262"/>
      <c r="DN102" s="1262"/>
      <c r="DO102" s="1262"/>
      <c r="DP102" s="1262"/>
      <c r="DQ102" s="1262"/>
      <c r="DR102" s="1262"/>
      <c r="DS102" s="1262"/>
      <c r="DT102" s="1262"/>
      <c r="DU102" s="1262"/>
      <c r="DV102" s="1263"/>
    </row>
    <row r="103" spans="1:126" s="107" customFormat="1" ht="15.75" customHeight="1">
      <c r="A103" s="68"/>
      <c r="B103" s="60"/>
      <c r="C103" s="1149"/>
      <c r="D103" s="1149"/>
      <c r="E103" s="1149"/>
      <c r="F103" s="69"/>
      <c r="G103" s="69"/>
      <c r="H103" s="69"/>
      <c r="I103" s="69"/>
      <c r="J103" s="69"/>
      <c r="K103" s="69"/>
      <c r="L103" s="69"/>
      <c r="M103" s="69"/>
      <c r="N103" s="69"/>
      <c r="O103" s="69"/>
      <c r="P103" s="69"/>
      <c r="Q103" s="69"/>
      <c r="R103" s="69"/>
      <c r="S103" s="69"/>
      <c r="T103" s="69"/>
      <c r="U103" s="69"/>
      <c r="V103" s="69"/>
      <c r="W103" s="69"/>
      <c r="X103" s="69"/>
      <c r="Y103" s="69"/>
      <c r="Z103" s="69"/>
      <c r="AA103" s="69"/>
      <c r="AB103" s="69"/>
      <c r="AC103" s="69"/>
      <c r="AD103" s="69"/>
      <c r="AE103" s="69"/>
      <c r="AF103" s="69"/>
      <c r="AG103" s="69"/>
      <c r="AH103" s="69"/>
      <c r="AI103" s="69"/>
      <c r="AJ103" s="69"/>
      <c r="AK103" s="69"/>
      <c r="AL103" s="69"/>
      <c r="AM103" s="69"/>
      <c r="AN103" s="69"/>
      <c r="AO103" s="69"/>
      <c r="AP103" s="69"/>
      <c r="AQ103" s="69"/>
      <c r="AR103" s="69"/>
      <c r="AS103" s="69"/>
      <c r="AT103" s="69"/>
      <c r="AU103" s="69"/>
      <c r="AV103" s="69"/>
      <c r="AW103" s="69"/>
      <c r="AX103" s="69"/>
      <c r="AY103" s="69"/>
      <c r="AZ103" s="69"/>
      <c r="BA103" s="69"/>
      <c r="BB103" s="69"/>
      <c r="BC103" s="69"/>
      <c r="BD103" s="69"/>
      <c r="BE103" s="69"/>
      <c r="BF103" s="69"/>
      <c r="BG103" s="69"/>
      <c r="BH103" s="69"/>
      <c r="BI103" s="69"/>
      <c r="BJ103" s="69"/>
      <c r="BK103" s="69"/>
      <c r="BL103" s="69"/>
      <c r="BM103" s="69"/>
      <c r="BN103" s="69"/>
      <c r="BO103" s="69"/>
      <c r="BP103" s="69"/>
      <c r="BQ103" s="69"/>
      <c r="BR103" s="69"/>
      <c r="BS103" s="69"/>
      <c r="BT103" s="69"/>
      <c r="BU103" s="69"/>
      <c r="BV103" s="69"/>
      <c r="BW103" s="69"/>
      <c r="BX103" s="69"/>
      <c r="BY103" s="69"/>
      <c r="BZ103" s="69"/>
      <c r="CA103" s="69"/>
      <c r="CB103" s="69"/>
      <c r="CC103" s="69"/>
      <c r="CD103" s="69"/>
      <c r="CE103" s="69"/>
      <c r="CF103" s="69"/>
      <c r="CG103" s="69"/>
      <c r="CH103" s="69"/>
      <c r="CI103" s="69"/>
      <c r="CJ103" s="69"/>
      <c r="CK103" s="69"/>
      <c r="CL103" s="69"/>
      <c r="CM103" s="69"/>
      <c r="CN103" s="69"/>
      <c r="CO103" s="69"/>
      <c r="CP103" s="69"/>
      <c r="CQ103" s="69"/>
      <c r="CR103" s="69"/>
      <c r="CS103" s="69"/>
      <c r="CT103" s="69"/>
      <c r="CU103" s="69"/>
      <c r="CV103" s="69"/>
      <c r="CW103" s="69"/>
      <c r="CX103" s="69"/>
      <c r="CY103" s="69"/>
      <c r="CZ103" s="69"/>
      <c r="DA103" s="69"/>
      <c r="DB103" s="69"/>
      <c r="DC103" s="69"/>
      <c r="DD103" s="69"/>
      <c r="DE103" s="69"/>
      <c r="DF103" s="69"/>
      <c r="DG103" s="69"/>
      <c r="DH103" s="69"/>
      <c r="DI103" s="69"/>
      <c r="DJ103" s="69"/>
      <c r="DK103" s="69"/>
      <c r="DL103" s="69"/>
      <c r="DM103" s="69"/>
      <c r="DN103" s="69"/>
      <c r="DO103" s="69"/>
      <c r="DP103" s="69"/>
      <c r="DQ103" s="69"/>
      <c r="DR103" s="69"/>
      <c r="DS103" s="69"/>
      <c r="DT103" s="69"/>
      <c r="DU103" s="69"/>
      <c r="DV103" s="69"/>
    </row>
    <row r="104" spans="1:126" s="107" customFormat="1" ht="15.75" customHeight="1" thickBot="1">
      <c r="A104" s="68"/>
      <c r="B104" s="65" t="s">
        <v>1475</v>
      </c>
      <c r="C104" s="1152"/>
      <c r="D104" s="1152"/>
      <c r="E104" s="1152"/>
      <c r="F104" s="146">
        <f>'Income Statement - AM'!D67</f>
        <v>0</v>
      </c>
      <c r="G104" s="146">
        <f>'Income Statement - AM'!E67</f>
        <v>0</v>
      </c>
      <c r="H104" s="146">
        <f>'Income Statement - AM'!F67</f>
        <v>0</v>
      </c>
      <c r="I104" s="146">
        <f>'Income Statement - AM'!G67</f>
        <v>0</v>
      </c>
      <c r="J104" s="146">
        <f>'Income Statement - AM'!H67</f>
        <v>0</v>
      </c>
      <c r="K104" s="146">
        <f>'Income Statement - AM'!I67</f>
        <v>0</v>
      </c>
      <c r="L104" s="146">
        <f>'Income Statement - AM'!J67</f>
        <v>0</v>
      </c>
      <c r="M104" s="146">
        <f>'Income Statement - AM'!K67</f>
        <v>0</v>
      </c>
      <c r="N104" s="146">
        <f>'Income Statement - AM'!L67</f>
        <v>0</v>
      </c>
      <c r="O104" s="146">
        <f>'Income Statement - AM'!M67</f>
        <v>0</v>
      </c>
      <c r="P104" s="146">
        <f>'Income Statement - AM'!N67</f>
        <v>0</v>
      </c>
      <c r="Q104" s="146">
        <f>'Income Statement - AM'!O67</f>
        <v>0</v>
      </c>
      <c r="R104" s="146">
        <f>'Income Statement - AM'!P67</f>
        <v>0</v>
      </c>
      <c r="S104" s="146">
        <f>'Income Statement - AM'!Q67</f>
        <v>0</v>
      </c>
      <c r="T104" s="146">
        <f>'Income Statement - AM'!R67</f>
        <v>0</v>
      </c>
      <c r="U104" s="146">
        <f>'Income Statement - AM'!S67</f>
        <v>0</v>
      </c>
      <c r="V104" s="146">
        <f>'Income Statement - AM'!T67</f>
        <v>0</v>
      </c>
      <c r="W104" s="146">
        <f>'Income Statement - AM'!U67</f>
        <v>0</v>
      </c>
      <c r="X104" s="146">
        <f>'Income Statement - AM'!V67</f>
        <v>0</v>
      </c>
      <c r="Y104" s="146">
        <f>'Income Statement - AM'!W67</f>
        <v>0</v>
      </c>
      <c r="Z104" s="146">
        <f>'Income Statement - AM'!X67</f>
        <v>13451.25</v>
      </c>
      <c r="AA104" s="146">
        <f>'Income Statement - AM'!Y67</f>
        <v>13451.25</v>
      </c>
      <c r="AB104" s="146">
        <f>'Income Statement - AM'!Z67</f>
        <v>13451.25</v>
      </c>
      <c r="AC104" s="146">
        <f>'Income Statement - AM'!AA67</f>
        <v>13451.25</v>
      </c>
      <c r="AD104" s="146">
        <f>'Income Statement - AM'!AB67</f>
        <v>13451.25</v>
      </c>
      <c r="AE104" s="146">
        <f>'Income Statement - AM'!AC67</f>
        <v>13451.25</v>
      </c>
      <c r="AF104" s="146">
        <f>'Income Statement - AM'!AD67</f>
        <v>13451.25</v>
      </c>
      <c r="AG104" s="146">
        <f>'Income Statement - AM'!AE67</f>
        <v>13451.25</v>
      </c>
      <c r="AH104" s="146">
        <f>'Income Statement - AM'!AF67</f>
        <v>13451.25</v>
      </c>
      <c r="AI104" s="146">
        <f>'Income Statement - AM'!AG67</f>
        <v>13451.25</v>
      </c>
      <c r="AJ104" s="146">
        <f>'Income Statement - AM'!AH67</f>
        <v>13451.25</v>
      </c>
      <c r="AK104" s="146">
        <f>'Income Statement - AM'!AI67</f>
        <v>13451.25</v>
      </c>
      <c r="AL104" s="146">
        <f>'Income Statement - AM'!AJ67</f>
        <v>13451.25</v>
      </c>
      <c r="AM104" s="146">
        <f>'Income Statement - AM'!AK67</f>
        <v>13451.25</v>
      </c>
      <c r="AN104" s="146">
        <f>'Income Statement - AM'!AL67</f>
        <v>13451.25</v>
      </c>
      <c r="AO104" s="146">
        <f>'Income Statement - AM'!AM67</f>
        <v>13451.25</v>
      </c>
      <c r="AP104" s="146">
        <f>'Income Statement - AM'!AN67</f>
        <v>13451.25</v>
      </c>
      <c r="AQ104" s="146">
        <f>'Income Statement - AM'!AO67</f>
        <v>13451.25</v>
      </c>
      <c r="AR104" s="146">
        <f>'Income Statement - AM'!AP67</f>
        <v>13451.25</v>
      </c>
      <c r="AS104" s="146">
        <f>'Income Statement - AM'!AQ67</f>
        <v>13451.25</v>
      </c>
      <c r="AT104" s="146">
        <f>'Income Statement - AM'!AR67</f>
        <v>13451.25</v>
      </c>
      <c r="AU104" s="146">
        <f>'Income Statement - AM'!AS67</f>
        <v>13451.25</v>
      </c>
      <c r="AV104" s="146">
        <f>'Income Statement - AM'!AT67</f>
        <v>13451.25</v>
      </c>
      <c r="AW104" s="146">
        <f>'Income Statement - AM'!AU67</f>
        <v>13451.25</v>
      </c>
      <c r="AX104" s="146">
        <f>'Income Statement - AM'!AV67</f>
        <v>13451.25</v>
      </c>
      <c r="AY104" s="146">
        <f>'Income Statement - AM'!AW67</f>
        <v>13451.25</v>
      </c>
      <c r="AZ104" s="146">
        <f>'Income Statement - AM'!AX67</f>
        <v>13451.25</v>
      </c>
      <c r="BA104" s="146">
        <f>'Income Statement - AM'!AY67</f>
        <v>13451.25</v>
      </c>
      <c r="BB104" s="146">
        <f>'Income Statement - AM'!AZ67</f>
        <v>13451.25</v>
      </c>
      <c r="BC104" s="146">
        <f>'Income Statement - AM'!BA67</f>
        <v>13451.25</v>
      </c>
      <c r="BD104" s="146">
        <f>'Income Statement - AM'!BB67</f>
        <v>13451.25</v>
      </c>
      <c r="BE104" s="146">
        <f>'Income Statement - AM'!BC67</f>
        <v>13451.25</v>
      </c>
      <c r="BF104" s="146">
        <f>'Income Statement - AM'!BD67</f>
        <v>13451.25</v>
      </c>
      <c r="BG104" s="146">
        <f>'Income Statement - AM'!BE67</f>
        <v>13451.25</v>
      </c>
      <c r="BH104" s="146">
        <f>'Income Statement - AM'!BF67</f>
        <v>13451.25</v>
      </c>
      <c r="BI104" s="146">
        <f>'Income Statement - AM'!BG67</f>
        <v>13451.25</v>
      </c>
      <c r="BJ104" s="146">
        <f>'Income Statement - AM'!BH67</f>
        <v>13451.25</v>
      </c>
      <c r="BK104" s="146">
        <f>'Income Statement - AM'!BI67</f>
        <v>13451.25</v>
      </c>
      <c r="BL104" s="146">
        <f>'Income Statement - AM'!BJ67</f>
        <v>13451.25</v>
      </c>
      <c r="BM104" s="146">
        <f>'Income Statement - AM'!BK67</f>
        <v>13451.25</v>
      </c>
      <c r="BN104" s="146">
        <f>'Income Statement - AM'!BL67</f>
        <v>13451.25</v>
      </c>
      <c r="BO104" s="146">
        <f>'Income Statement - AM'!BM67</f>
        <v>13451.25</v>
      </c>
      <c r="BP104" s="146">
        <f>'Income Statement - AM'!BN67</f>
        <v>13451.25</v>
      </c>
      <c r="BQ104" s="146">
        <f>'Income Statement - AM'!BO67</f>
        <v>13451.25</v>
      </c>
      <c r="BR104" s="146">
        <f>'Income Statement - AM'!BP67</f>
        <v>13451.25</v>
      </c>
      <c r="BS104" s="146">
        <f>'Income Statement - AM'!BQ67</f>
        <v>13451.25</v>
      </c>
      <c r="BT104" s="146">
        <f>'Income Statement - AM'!BR67</f>
        <v>13451.25</v>
      </c>
      <c r="BU104" s="146">
        <f>'Income Statement - AM'!BS67</f>
        <v>13451.25</v>
      </c>
      <c r="BV104" s="146">
        <f>'Income Statement - AM'!BT67</f>
        <v>13451.25</v>
      </c>
      <c r="BW104" s="146">
        <f>'Income Statement - AM'!BU67</f>
        <v>13451.25</v>
      </c>
      <c r="BX104" s="146">
        <f>'Income Statement - AM'!BV67</f>
        <v>13451.25</v>
      </c>
      <c r="BY104" s="146">
        <f>'Income Statement - AM'!BW67</f>
        <v>13451.25</v>
      </c>
      <c r="BZ104" s="146">
        <f>'Income Statement - AM'!BX67</f>
        <v>13451.25</v>
      </c>
      <c r="CA104" s="146">
        <f>'Income Statement - AM'!BY67</f>
        <v>13451.25</v>
      </c>
      <c r="CB104" s="146">
        <f>'Income Statement - AM'!BZ67</f>
        <v>13451.25</v>
      </c>
      <c r="CC104" s="146">
        <f>'Income Statement - AM'!CA67</f>
        <v>13451.25</v>
      </c>
      <c r="CD104" s="146">
        <f>'Income Statement - AM'!CB67</f>
        <v>13451.25</v>
      </c>
      <c r="CE104" s="146">
        <f>'Income Statement - AM'!CC67</f>
        <v>13451.25</v>
      </c>
      <c r="CF104" s="146">
        <f>'Income Statement - AM'!CD67</f>
        <v>13451.25</v>
      </c>
      <c r="CG104" s="146">
        <f>'Income Statement - AM'!CE67</f>
        <v>13451.25</v>
      </c>
      <c r="CH104" s="146">
        <f>'Income Statement - AM'!CF67</f>
        <v>13451.25</v>
      </c>
      <c r="CI104" s="146">
        <f>'Income Statement - AM'!CG67</f>
        <v>13451.25</v>
      </c>
      <c r="CJ104" s="146">
        <f>'Income Statement - AM'!CH67</f>
        <v>13451.25</v>
      </c>
      <c r="CK104" s="146">
        <f>'Income Statement - AM'!CI67</f>
        <v>13451.25</v>
      </c>
      <c r="CL104" s="146">
        <f>'Income Statement - AM'!CJ67</f>
        <v>13451.25</v>
      </c>
      <c r="CM104" s="146">
        <f>'Income Statement - AM'!CK67</f>
        <v>13451.25</v>
      </c>
      <c r="CN104" s="146">
        <f>'Income Statement - AM'!CL67</f>
        <v>13451.25</v>
      </c>
      <c r="CO104" s="146">
        <f>'Income Statement - AM'!CM67</f>
        <v>13451.25</v>
      </c>
      <c r="CP104" s="146">
        <f>'Income Statement - AM'!CN67</f>
        <v>13451.25</v>
      </c>
      <c r="CQ104" s="146">
        <f>'Income Statement - AM'!CO67</f>
        <v>13451.25</v>
      </c>
      <c r="CR104" s="146">
        <f>'Income Statement - AM'!CP67</f>
        <v>13451.25</v>
      </c>
      <c r="CS104" s="146">
        <f>'Income Statement - AM'!CQ67</f>
        <v>13451.25</v>
      </c>
      <c r="CT104" s="146">
        <f>'Income Statement - AM'!CR67</f>
        <v>13451.25</v>
      </c>
      <c r="CU104" s="146">
        <f>'Income Statement - AM'!CS67</f>
        <v>13451.25</v>
      </c>
      <c r="CV104" s="146">
        <f>'Income Statement - AM'!CT67</f>
        <v>13451.25</v>
      </c>
      <c r="CW104" s="146">
        <f>'Income Statement - AM'!CU67</f>
        <v>13451.25</v>
      </c>
      <c r="CX104" s="146">
        <f>'Income Statement - AM'!CV67</f>
        <v>13451.25</v>
      </c>
      <c r="CY104" s="146">
        <f>'Income Statement - AM'!CW67</f>
        <v>13451.25</v>
      </c>
      <c r="CZ104" s="146">
        <f>'Income Statement - AM'!CX67</f>
        <v>13451.25</v>
      </c>
      <c r="DA104" s="146">
        <f>'Income Statement - AM'!CY67</f>
        <v>13451.25</v>
      </c>
      <c r="DB104" s="146">
        <f>'Income Statement - AM'!CZ67</f>
        <v>13451.25</v>
      </c>
      <c r="DC104" s="146">
        <f>'Income Statement - AM'!DA67</f>
        <v>13451.25</v>
      </c>
      <c r="DD104" s="146">
        <f>'Income Statement - AM'!DB67</f>
        <v>13451.25</v>
      </c>
      <c r="DE104" s="146">
        <f>'Income Statement - AM'!DC67</f>
        <v>13451.25</v>
      </c>
      <c r="DF104" s="146">
        <f>'Income Statement - AM'!DD67</f>
        <v>13451.25</v>
      </c>
      <c r="DG104" s="146">
        <f>'Income Statement - AM'!DE67</f>
        <v>13451.25</v>
      </c>
      <c r="DH104" s="146">
        <f>'Income Statement - AM'!DF67</f>
        <v>13451.25</v>
      </c>
      <c r="DI104" s="146">
        <f>'Income Statement - AM'!DG67</f>
        <v>13451.25</v>
      </c>
      <c r="DJ104" s="146">
        <f>'Income Statement - AM'!DH67</f>
        <v>13451.25</v>
      </c>
      <c r="DK104" s="146">
        <f>'Income Statement - AM'!DI67</f>
        <v>13451.25</v>
      </c>
      <c r="DL104" s="146">
        <f>'Income Statement - AM'!DJ67</f>
        <v>13451.25</v>
      </c>
      <c r="DM104" s="146">
        <f>'Income Statement - AM'!DK67</f>
        <v>13451.25</v>
      </c>
      <c r="DN104" s="146">
        <f>'Income Statement - AM'!DL67</f>
        <v>13451.25</v>
      </c>
      <c r="DO104" s="146">
        <f>'Income Statement - AM'!DM67</f>
        <v>13451.25</v>
      </c>
      <c r="DP104" s="146">
        <f>'Income Statement - AM'!DN67</f>
        <v>13451.25</v>
      </c>
      <c r="DQ104" s="146">
        <f>'Income Statement - AM'!DO67</f>
        <v>13451.25</v>
      </c>
      <c r="DR104" s="146">
        <f>'Income Statement - AM'!DP67</f>
        <v>13451.25</v>
      </c>
      <c r="DS104" s="146">
        <f>'Income Statement - AM'!DQ67</f>
        <v>13451.25</v>
      </c>
      <c r="DT104" s="146">
        <f>'Income Statement - AM'!DR67</f>
        <v>13451.25</v>
      </c>
      <c r="DU104" s="146">
        <f>'Income Statement - AM'!DS67</f>
        <v>13451.25</v>
      </c>
      <c r="DV104" s="146">
        <f>'Income Statement - AM'!DT67</f>
        <v>13451.25</v>
      </c>
    </row>
    <row r="105" spans="1:126" s="107" customFormat="1" ht="15.75" customHeight="1" thickTop="1">
      <c r="A105" s="68"/>
      <c r="B105" s="60"/>
      <c r="C105" s="1149"/>
      <c r="D105" s="1149"/>
      <c r="E105" s="1149"/>
      <c r="F105" s="69"/>
      <c r="G105" s="69"/>
      <c r="H105" s="69"/>
      <c r="I105" s="69"/>
      <c r="J105" s="69"/>
      <c r="K105" s="69"/>
      <c r="L105" s="69"/>
      <c r="M105" s="69"/>
      <c r="N105" s="69"/>
      <c r="O105" s="69"/>
      <c r="P105" s="69"/>
      <c r="Q105" s="69"/>
      <c r="R105" s="69"/>
      <c r="S105" s="69"/>
      <c r="T105" s="69"/>
      <c r="U105" s="69"/>
      <c r="V105" s="69"/>
      <c r="W105" s="69"/>
      <c r="X105" s="69"/>
      <c r="Y105" s="69"/>
      <c r="Z105" s="69"/>
      <c r="AA105" s="69"/>
      <c r="AB105" s="69"/>
      <c r="AC105" s="69"/>
      <c r="AD105" s="69"/>
      <c r="AE105" s="69"/>
      <c r="AF105" s="69"/>
      <c r="AG105" s="69"/>
      <c r="AH105" s="69"/>
      <c r="AI105" s="69"/>
      <c r="AJ105" s="69"/>
      <c r="AK105" s="69"/>
      <c r="AL105" s="69"/>
      <c r="AM105" s="69"/>
      <c r="AN105" s="69"/>
      <c r="AO105" s="69"/>
      <c r="AP105" s="69"/>
      <c r="AQ105" s="69"/>
      <c r="AR105" s="69"/>
      <c r="AS105" s="69"/>
      <c r="AT105" s="69"/>
      <c r="AU105" s="69"/>
      <c r="AV105" s="69"/>
      <c r="AW105" s="69"/>
      <c r="AX105" s="69"/>
      <c r="AY105" s="69"/>
      <c r="AZ105" s="69"/>
      <c r="BA105" s="69"/>
      <c r="BB105" s="69"/>
      <c r="BC105" s="69"/>
      <c r="BD105" s="69"/>
      <c r="BE105" s="69"/>
      <c r="BF105" s="69"/>
      <c r="BG105" s="69"/>
      <c r="BH105" s="69"/>
      <c r="BI105" s="69"/>
      <c r="BJ105" s="69"/>
      <c r="BK105" s="69"/>
      <c r="BL105" s="69"/>
      <c r="BM105" s="69"/>
      <c r="BN105" s="69"/>
      <c r="BO105" s="69"/>
      <c r="BP105" s="69"/>
      <c r="BQ105" s="69"/>
      <c r="BR105" s="69"/>
      <c r="BS105" s="69"/>
      <c r="BT105" s="69"/>
      <c r="BU105" s="69"/>
      <c r="BV105" s="69"/>
      <c r="BW105" s="69"/>
      <c r="BX105" s="69"/>
      <c r="BY105" s="69"/>
      <c r="BZ105" s="69"/>
      <c r="CA105" s="69"/>
      <c r="CB105" s="69"/>
      <c r="CC105" s="69"/>
      <c r="CD105" s="69"/>
      <c r="CE105" s="69"/>
      <c r="CF105" s="69"/>
      <c r="CG105" s="69"/>
      <c r="CH105" s="69"/>
      <c r="CI105" s="69"/>
      <c r="CJ105" s="69"/>
      <c r="CK105" s="69"/>
      <c r="CL105" s="69"/>
      <c r="CM105" s="69"/>
      <c r="CN105" s="69"/>
      <c r="CO105" s="69"/>
      <c r="CP105" s="69"/>
      <c r="CQ105" s="69"/>
      <c r="CR105" s="69"/>
      <c r="CS105" s="69"/>
      <c r="CT105" s="69"/>
      <c r="CU105" s="69"/>
      <c r="CV105" s="69"/>
      <c r="CW105" s="69"/>
      <c r="CX105" s="69"/>
      <c r="CY105" s="69"/>
      <c r="CZ105" s="69"/>
      <c r="DA105" s="69"/>
      <c r="DB105" s="69"/>
      <c r="DC105" s="69"/>
      <c r="DD105" s="69"/>
      <c r="DE105" s="69"/>
      <c r="DF105" s="69"/>
      <c r="DG105" s="69"/>
      <c r="DH105" s="69"/>
      <c r="DI105" s="69"/>
      <c r="DJ105" s="69"/>
      <c r="DK105" s="69"/>
      <c r="DL105" s="69"/>
      <c r="DM105" s="69"/>
      <c r="DN105" s="69"/>
      <c r="DO105" s="69"/>
      <c r="DP105" s="69"/>
      <c r="DQ105" s="69"/>
      <c r="DR105" s="69"/>
      <c r="DS105" s="69"/>
      <c r="DT105" s="69"/>
      <c r="DU105" s="69"/>
      <c r="DV105" s="69"/>
    </row>
    <row r="106" spans="1:126" ht="15.75" customHeight="1">
      <c r="A106" s="59"/>
      <c r="B106" s="1197" t="s">
        <v>1494</v>
      </c>
      <c r="C106" s="1198"/>
      <c r="D106" s="1198"/>
      <c r="E106" s="1198"/>
      <c r="F106" s="1199"/>
      <c r="G106" s="1199"/>
      <c r="H106" s="1199"/>
      <c r="I106" s="1199"/>
      <c r="J106" s="1199"/>
      <c r="K106" s="1199"/>
      <c r="L106" s="1199"/>
      <c r="M106" s="1199"/>
      <c r="N106" s="1199"/>
      <c r="O106" s="1199"/>
      <c r="P106" s="1199"/>
      <c r="Q106" s="1199"/>
      <c r="R106" s="1199"/>
      <c r="S106" s="1199"/>
      <c r="T106" s="1199"/>
      <c r="U106" s="1199"/>
      <c r="V106" s="1199"/>
      <c r="W106" s="1199"/>
      <c r="X106" s="1199"/>
      <c r="Y106" s="1199"/>
      <c r="Z106" s="1199"/>
      <c r="AA106" s="1199"/>
      <c r="AB106" s="1199"/>
      <c r="AC106" s="1199"/>
      <c r="AD106" s="1199"/>
      <c r="AE106" s="1199"/>
      <c r="AF106" s="1199"/>
      <c r="AG106" s="1199"/>
      <c r="AH106" s="1199"/>
      <c r="AI106" s="1199"/>
      <c r="AJ106" s="1199"/>
      <c r="AK106" s="1199"/>
      <c r="AL106" s="1199"/>
      <c r="AM106" s="1199"/>
      <c r="AN106" s="1199"/>
      <c r="AO106" s="1199"/>
      <c r="AP106" s="1199"/>
      <c r="AQ106" s="1199"/>
      <c r="AR106" s="1199"/>
      <c r="AS106" s="1199"/>
      <c r="AT106" s="1199"/>
      <c r="AU106" s="1199"/>
      <c r="AV106" s="1199"/>
      <c r="AW106" s="1199"/>
      <c r="AX106" s="1199"/>
      <c r="AY106" s="1199"/>
      <c r="AZ106" s="1199"/>
      <c r="BA106" s="1199"/>
      <c r="BB106" s="1199"/>
      <c r="BC106" s="1199"/>
      <c r="BD106" s="1199"/>
      <c r="BE106" s="1199"/>
      <c r="BF106" s="1199"/>
      <c r="BG106" s="1199"/>
      <c r="BH106" s="1199"/>
      <c r="BI106" s="1199"/>
      <c r="BJ106" s="1199"/>
      <c r="BK106" s="1199"/>
      <c r="BL106" s="1199"/>
      <c r="BM106" s="1199"/>
      <c r="BN106" s="1199"/>
      <c r="BO106" s="1199"/>
      <c r="BP106" s="1199"/>
      <c r="BQ106" s="1199"/>
      <c r="BR106" s="1199"/>
      <c r="BS106" s="1199"/>
      <c r="BT106" s="1199"/>
      <c r="BU106" s="1199"/>
      <c r="BV106" s="1199"/>
      <c r="BW106" s="1199"/>
      <c r="BX106" s="1199"/>
      <c r="BY106" s="1199"/>
      <c r="BZ106" s="1199"/>
      <c r="CA106" s="1199"/>
      <c r="CB106" s="1199"/>
      <c r="CC106" s="1199"/>
      <c r="CD106" s="1199"/>
      <c r="CE106" s="1199"/>
      <c r="CF106" s="1199"/>
      <c r="CG106" s="1199"/>
      <c r="CH106" s="1199"/>
      <c r="CI106" s="1199"/>
      <c r="CJ106" s="1199"/>
      <c r="CK106" s="1199"/>
      <c r="CL106" s="1199"/>
      <c r="CM106" s="1199"/>
      <c r="CN106" s="1199"/>
      <c r="CO106" s="1199"/>
      <c r="CP106" s="1199"/>
      <c r="CQ106" s="1199"/>
      <c r="CR106" s="1199"/>
      <c r="CS106" s="1199"/>
      <c r="CT106" s="1199"/>
      <c r="CU106" s="1199"/>
      <c r="CV106" s="1199"/>
      <c r="CW106" s="1199"/>
      <c r="CX106" s="1199"/>
      <c r="CY106" s="1199"/>
      <c r="CZ106" s="1199"/>
      <c r="DA106" s="1199"/>
      <c r="DB106" s="1199"/>
      <c r="DC106" s="1199"/>
      <c r="DD106" s="1199"/>
      <c r="DE106" s="1199"/>
      <c r="DF106" s="1199"/>
      <c r="DG106" s="1199"/>
      <c r="DH106" s="1199"/>
      <c r="DI106" s="1199"/>
      <c r="DJ106" s="1199"/>
      <c r="DK106" s="1199"/>
      <c r="DL106" s="1199"/>
      <c r="DM106" s="1199"/>
      <c r="DN106" s="1199"/>
      <c r="DO106" s="1199"/>
      <c r="DP106" s="1199"/>
      <c r="DQ106" s="1199"/>
      <c r="DR106" s="1199"/>
      <c r="DS106" s="1199"/>
      <c r="DT106" s="1199"/>
      <c r="DU106" s="1199"/>
      <c r="DV106" s="1199"/>
    </row>
    <row r="107" spans="1:126" s="107" customFormat="1" ht="15.75" customHeight="1">
      <c r="A107" s="68"/>
      <c r="B107" s="1207" t="s">
        <v>1318</v>
      </c>
      <c r="C107" s="1210"/>
      <c r="D107" s="1210"/>
      <c r="E107" s="1210"/>
      <c r="F107" s="1211">
        <f t="shared" ref="F107:AK107" si="1088">F104*12</f>
        <v>0</v>
      </c>
      <c r="G107" s="1211">
        <f t="shared" si="1088"/>
        <v>0</v>
      </c>
      <c r="H107" s="1211">
        <f t="shared" si="1088"/>
        <v>0</v>
      </c>
      <c r="I107" s="1211">
        <f t="shared" si="1088"/>
        <v>0</v>
      </c>
      <c r="J107" s="1211">
        <f t="shared" si="1088"/>
        <v>0</v>
      </c>
      <c r="K107" s="1211">
        <f t="shared" si="1088"/>
        <v>0</v>
      </c>
      <c r="L107" s="1211">
        <f t="shared" si="1088"/>
        <v>0</v>
      </c>
      <c r="M107" s="1211">
        <f t="shared" si="1088"/>
        <v>0</v>
      </c>
      <c r="N107" s="1211">
        <f t="shared" si="1088"/>
        <v>0</v>
      </c>
      <c r="O107" s="1211">
        <f t="shared" si="1088"/>
        <v>0</v>
      </c>
      <c r="P107" s="1211">
        <f t="shared" si="1088"/>
        <v>0</v>
      </c>
      <c r="Q107" s="1211">
        <f t="shared" si="1088"/>
        <v>0</v>
      </c>
      <c r="R107" s="1211">
        <f t="shared" si="1088"/>
        <v>0</v>
      </c>
      <c r="S107" s="1211">
        <f t="shared" si="1088"/>
        <v>0</v>
      </c>
      <c r="T107" s="1211">
        <f t="shared" si="1088"/>
        <v>0</v>
      </c>
      <c r="U107" s="1211">
        <f t="shared" si="1088"/>
        <v>0</v>
      </c>
      <c r="V107" s="1211">
        <f t="shared" si="1088"/>
        <v>0</v>
      </c>
      <c r="W107" s="1211">
        <f t="shared" si="1088"/>
        <v>0</v>
      </c>
      <c r="X107" s="1211">
        <f t="shared" si="1088"/>
        <v>0</v>
      </c>
      <c r="Y107" s="1211">
        <f t="shared" si="1088"/>
        <v>0</v>
      </c>
      <c r="Z107" s="1211">
        <f t="shared" si="1088"/>
        <v>161415</v>
      </c>
      <c r="AA107" s="1211">
        <f t="shared" si="1088"/>
        <v>161415</v>
      </c>
      <c r="AB107" s="1211">
        <f t="shared" si="1088"/>
        <v>161415</v>
      </c>
      <c r="AC107" s="1211">
        <f t="shared" si="1088"/>
        <v>161415</v>
      </c>
      <c r="AD107" s="1211">
        <f t="shared" si="1088"/>
        <v>161415</v>
      </c>
      <c r="AE107" s="1211">
        <f t="shared" si="1088"/>
        <v>161415</v>
      </c>
      <c r="AF107" s="1211">
        <f t="shared" si="1088"/>
        <v>161415</v>
      </c>
      <c r="AG107" s="1211">
        <f t="shared" si="1088"/>
        <v>161415</v>
      </c>
      <c r="AH107" s="1211">
        <f t="shared" si="1088"/>
        <v>161415</v>
      </c>
      <c r="AI107" s="1211">
        <f t="shared" si="1088"/>
        <v>161415</v>
      </c>
      <c r="AJ107" s="1211">
        <f t="shared" si="1088"/>
        <v>161415</v>
      </c>
      <c r="AK107" s="1211">
        <f t="shared" si="1088"/>
        <v>161415</v>
      </c>
      <c r="AL107" s="1211">
        <f t="shared" ref="AL107:BQ107" si="1089">AL104*12</f>
        <v>161415</v>
      </c>
      <c r="AM107" s="1211">
        <f t="shared" si="1089"/>
        <v>161415</v>
      </c>
      <c r="AN107" s="1211">
        <f t="shared" si="1089"/>
        <v>161415</v>
      </c>
      <c r="AO107" s="1211">
        <f t="shared" si="1089"/>
        <v>161415</v>
      </c>
      <c r="AP107" s="1211">
        <f t="shared" si="1089"/>
        <v>161415</v>
      </c>
      <c r="AQ107" s="1211">
        <f t="shared" si="1089"/>
        <v>161415</v>
      </c>
      <c r="AR107" s="1211">
        <f t="shared" si="1089"/>
        <v>161415</v>
      </c>
      <c r="AS107" s="1211">
        <f t="shared" si="1089"/>
        <v>161415</v>
      </c>
      <c r="AT107" s="1211">
        <f t="shared" si="1089"/>
        <v>161415</v>
      </c>
      <c r="AU107" s="1211">
        <f t="shared" si="1089"/>
        <v>161415</v>
      </c>
      <c r="AV107" s="1211">
        <f t="shared" si="1089"/>
        <v>161415</v>
      </c>
      <c r="AW107" s="1211">
        <f t="shared" si="1089"/>
        <v>161415</v>
      </c>
      <c r="AX107" s="1211">
        <f t="shared" si="1089"/>
        <v>161415</v>
      </c>
      <c r="AY107" s="1211">
        <f t="shared" si="1089"/>
        <v>161415</v>
      </c>
      <c r="AZ107" s="1211">
        <f t="shared" si="1089"/>
        <v>161415</v>
      </c>
      <c r="BA107" s="1211">
        <f t="shared" si="1089"/>
        <v>161415</v>
      </c>
      <c r="BB107" s="1211">
        <f t="shared" si="1089"/>
        <v>161415</v>
      </c>
      <c r="BC107" s="1211">
        <f t="shared" si="1089"/>
        <v>161415</v>
      </c>
      <c r="BD107" s="1211">
        <f t="shared" si="1089"/>
        <v>161415</v>
      </c>
      <c r="BE107" s="1211">
        <f t="shared" si="1089"/>
        <v>161415</v>
      </c>
      <c r="BF107" s="1211">
        <f t="shared" si="1089"/>
        <v>161415</v>
      </c>
      <c r="BG107" s="1211">
        <f t="shared" si="1089"/>
        <v>161415</v>
      </c>
      <c r="BH107" s="1211">
        <f t="shared" si="1089"/>
        <v>161415</v>
      </c>
      <c r="BI107" s="1211">
        <f t="shared" si="1089"/>
        <v>161415</v>
      </c>
      <c r="BJ107" s="1211">
        <f t="shared" si="1089"/>
        <v>161415</v>
      </c>
      <c r="BK107" s="1211">
        <f t="shared" si="1089"/>
        <v>161415</v>
      </c>
      <c r="BL107" s="1211">
        <f t="shared" si="1089"/>
        <v>161415</v>
      </c>
      <c r="BM107" s="1211">
        <f t="shared" si="1089"/>
        <v>161415</v>
      </c>
      <c r="BN107" s="1211">
        <f t="shared" si="1089"/>
        <v>161415</v>
      </c>
      <c r="BO107" s="1211">
        <f t="shared" si="1089"/>
        <v>161415</v>
      </c>
      <c r="BP107" s="1211">
        <f t="shared" si="1089"/>
        <v>161415</v>
      </c>
      <c r="BQ107" s="1211">
        <f t="shared" si="1089"/>
        <v>161415</v>
      </c>
      <c r="BR107" s="1211">
        <f t="shared" ref="BR107:CW107" si="1090">BR104*12</f>
        <v>161415</v>
      </c>
      <c r="BS107" s="1211">
        <f t="shared" si="1090"/>
        <v>161415</v>
      </c>
      <c r="BT107" s="1211">
        <f t="shared" si="1090"/>
        <v>161415</v>
      </c>
      <c r="BU107" s="1211">
        <f t="shared" si="1090"/>
        <v>161415</v>
      </c>
      <c r="BV107" s="1211">
        <f t="shared" si="1090"/>
        <v>161415</v>
      </c>
      <c r="BW107" s="1211">
        <f t="shared" si="1090"/>
        <v>161415</v>
      </c>
      <c r="BX107" s="1211">
        <f t="shared" si="1090"/>
        <v>161415</v>
      </c>
      <c r="BY107" s="1211">
        <f t="shared" si="1090"/>
        <v>161415</v>
      </c>
      <c r="BZ107" s="1211">
        <f t="shared" si="1090"/>
        <v>161415</v>
      </c>
      <c r="CA107" s="1211">
        <f t="shared" si="1090"/>
        <v>161415</v>
      </c>
      <c r="CB107" s="1211">
        <f t="shared" si="1090"/>
        <v>161415</v>
      </c>
      <c r="CC107" s="1211">
        <f t="shared" si="1090"/>
        <v>161415</v>
      </c>
      <c r="CD107" s="1211">
        <f t="shared" si="1090"/>
        <v>161415</v>
      </c>
      <c r="CE107" s="1211">
        <f t="shared" si="1090"/>
        <v>161415</v>
      </c>
      <c r="CF107" s="1211">
        <f t="shared" si="1090"/>
        <v>161415</v>
      </c>
      <c r="CG107" s="1211">
        <f t="shared" si="1090"/>
        <v>161415</v>
      </c>
      <c r="CH107" s="1211">
        <f t="shared" si="1090"/>
        <v>161415</v>
      </c>
      <c r="CI107" s="1211">
        <f t="shared" si="1090"/>
        <v>161415</v>
      </c>
      <c r="CJ107" s="1211">
        <f t="shared" si="1090"/>
        <v>161415</v>
      </c>
      <c r="CK107" s="1211">
        <f t="shared" si="1090"/>
        <v>161415</v>
      </c>
      <c r="CL107" s="1211">
        <f t="shared" si="1090"/>
        <v>161415</v>
      </c>
      <c r="CM107" s="1211">
        <f t="shared" si="1090"/>
        <v>161415</v>
      </c>
      <c r="CN107" s="1211">
        <f t="shared" si="1090"/>
        <v>161415</v>
      </c>
      <c r="CO107" s="1211">
        <f t="shared" si="1090"/>
        <v>161415</v>
      </c>
      <c r="CP107" s="1211">
        <f t="shared" si="1090"/>
        <v>161415</v>
      </c>
      <c r="CQ107" s="1211">
        <f t="shared" si="1090"/>
        <v>161415</v>
      </c>
      <c r="CR107" s="1211">
        <f t="shared" si="1090"/>
        <v>161415</v>
      </c>
      <c r="CS107" s="1211">
        <f t="shared" si="1090"/>
        <v>161415</v>
      </c>
      <c r="CT107" s="1211">
        <f t="shared" si="1090"/>
        <v>161415</v>
      </c>
      <c r="CU107" s="1211">
        <f t="shared" si="1090"/>
        <v>161415</v>
      </c>
      <c r="CV107" s="1211">
        <f t="shared" si="1090"/>
        <v>161415</v>
      </c>
      <c r="CW107" s="1211">
        <f t="shared" si="1090"/>
        <v>161415</v>
      </c>
      <c r="CX107" s="1211">
        <f t="shared" ref="CX107:DV107" si="1091">CX104*12</f>
        <v>161415</v>
      </c>
      <c r="CY107" s="1211">
        <f t="shared" si="1091"/>
        <v>161415</v>
      </c>
      <c r="CZ107" s="1211">
        <f t="shared" si="1091"/>
        <v>161415</v>
      </c>
      <c r="DA107" s="1211">
        <f t="shared" si="1091"/>
        <v>161415</v>
      </c>
      <c r="DB107" s="1211">
        <f t="shared" si="1091"/>
        <v>161415</v>
      </c>
      <c r="DC107" s="1211">
        <f t="shared" si="1091"/>
        <v>161415</v>
      </c>
      <c r="DD107" s="1211">
        <f t="shared" si="1091"/>
        <v>161415</v>
      </c>
      <c r="DE107" s="1211">
        <f t="shared" si="1091"/>
        <v>161415</v>
      </c>
      <c r="DF107" s="1211">
        <f t="shared" si="1091"/>
        <v>161415</v>
      </c>
      <c r="DG107" s="1211">
        <f t="shared" si="1091"/>
        <v>161415</v>
      </c>
      <c r="DH107" s="1211">
        <f t="shared" si="1091"/>
        <v>161415</v>
      </c>
      <c r="DI107" s="1211">
        <f t="shared" si="1091"/>
        <v>161415</v>
      </c>
      <c r="DJ107" s="1211">
        <f t="shared" si="1091"/>
        <v>161415</v>
      </c>
      <c r="DK107" s="1211">
        <f t="shared" si="1091"/>
        <v>161415</v>
      </c>
      <c r="DL107" s="1211">
        <f t="shared" si="1091"/>
        <v>161415</v>
      </c>
      <c r="DM107" s="1211">
        <f t="shared" si="1091"/>
        <v>161415</v>
      </c>
      <c r="DN107" s="1211">
        <f t="shared" si="1091"/>
        <v>161415</v>
      </c>
      <c r="DO107" s="1211">
        <f t="shared" si="1091"/>
        <v>161415</v>
      </c>
      <c r="DP107" s="1211">
        <f t="shared" si="1091"/>
        <v>161415</v>
      </c>
      <c r="DQ107" s="1211">
        <f t="shared" si="1091"/>
        <v>161415</v>
      </c>
      <c r="DR107" s="1211">
        <f t="shared" si="1091"/>
        <v>161415</v>
      </c>
      <c r="DS107" s="1211">
        <f t="shared" si="1091"/>
        <v>161415</v>
      </c>
      <c r="DT107" s="1211">
        <f t="shared" si="1091"/>
        <v>161415</v>
      </c>
      <c r="DU107" s="1211">
        <f t="shared" si="1091"/>
        <v>161415</v>
      </c>
      <c r="DV107" s="1211">
        <f t="shared" si="1091"/>
        <v>161415</v>
      </c>
    </row>
    <row r="108" spans="1:126" ht="15.75" customHeight="1">
      <c r="A108" s="59"/>
      <c r="B108" s="1207" t="s">
        <v>1319</v>
      </c>
      <c r="C108" s="1210"/>
      <c r="D108" s="1210"/>
      <c r="E108" s="1210"/>
      <c r="F108" s="1206"/>
      <c r="G108" s="1206"/>
      <c r="H108" s="1206"/>
      <c r="I108" s="1206"/>
      <c r="J108" s="1206"/>
      <c r="K108" s="1206"/>
      <c r="L108" s="1206"/>
      <c r="M108" s="1206"/>
      <c r="N108" s="1206"/>
      <c r="O108" s="1206"/>
      <c r="P108" s="1206"/>
      <c r="Q108" s="1206"/>
      <c r="R108" s="1211">
        <f t="shared" ref="R108:AW108" si="1092">SUM(F104:R104)</f>
        <v>0</v>
      </c>
      <c r="S108" s="1211">
        <f t="shared" si="1092"/>
        <v>0</v>
      </c>
      <c r="T108" s="1211">
        <f t="shared" si="1092"/>
        <v>0</v>
      </c>
      <c r="U108" s="1211">
        <f t="shared" si="1092"/>
        <v>0</v>
      </c>
      <c r="V108" s="1211">
        <f t="shared" si="1092"/>
        <v>0</v>
      </c>
      <c r="W108" s="1211">
        <f t="shared" si="1092"/>
        <v>0</v>
      </c>
      <c r="X108" s="1211">
        <f t="shared" si="1092"/>
        <v>0</v>
      </c>
      <c r="Y108" s="1211">
        <f t="shared" si="1092"/>
        <v>0</v>
      </c>
      <c r="Z108" s="1211">
        <f t="shared" si="1092"/>
        <v>13451.25</v>
      </c>
      <c r="AA108" s="1211">
        <f t="shared" si="1092"/>
        <v>26902.5</v>
      </c>
      <c r="AB108" s="1211">
        <f t="shared" si="1092"/>
        <v>40353.75</v>
      </c>
      <c r="AC108" s="1211">
        <f t="shared" si="1092"/>
        <v>53805</v>
      </c>
      <c r="AD108" s="1211">
        <f t="shared" si="1092"/>
        <v>67256.25</v>
      </c>
      <c r="AE108" s="1211">
        <f t="shared" si="1092"/>
        <v>80707.5</v>
      </c>
      <c r="AF108" s="1211">
        <f t="shared" si="1092"/>
        <v>94158.75</v>
      </c>
      <c r="AG108" s="1211">
        <f t="shared" si="1092"/>
        <v>107610</v>
      </c>
      <c r="AH108" s="1211">
        <f t="shared" si="1092"/>
        <v>121061.25</v>
      </c>
      <c r="AI108" s="1211">
        <f t="shared" si="1092"/>
        <v>134512.5</v>
      </c>
      <c r="AJ108" s="1211">
        <f t="shared" si="1092"/>
        <v>147963.75</v>
      </c>
      <c r="AK108" s="1211">
        <f t="shared" si="1092"/>
        <v>161415</v>
      </c>
      <c r="AL108" s="1211">
        <f t="shared" si="1092"/>
        <v>174866.25</v>
      </c>
      <c r="AM108" s="1211">
        <f t="shared" si="1092"/>
        <v>174866.25</v>
      </c>
      <c r="AN108" s="1211">
        <f t="shared" si="1092"/>
        <v>174866.25</v>
      </c>
      <c r="AO108" s="1211">
        <f t="shared" si="1092"/>
        <v>174866.25</v>
      </c>
      <c r="AP108" s="1211">
        <f t="shared" si="1092"/>
        <v>174866.25</v>
      </c>
      <c r="AQ108" s="1211">
        <f t="shared" si="1092"/>
        <v>174866.25</v>
      </c>
      <c r="AR108" s="1211">
        <f t="shared" si="1092"/>
        <v>174866.25</v>
      </c>
      <c r="AS108" s="1211">
        <f t="shared" si="1092"/>
        <v>174866.25</v>
      </c>
      <c r="AT108" s="1211">
        <f t="shared" si="1092"/>
        <v>174866.25</v>
      </c>
      <c r="AU108" s="1211">
        <f t="shared" si="1092"/>
        <v>174866.25</v>
      </c>
      <c r="AV108" s="1211">
        <f t="shared" si="1092"/>
        <v>174866.25</v>
      </c>
      <c r="AW108" s="1211">
        <f t="shared" si="1092"/>
        <v>174866.25</v>
      </c>
      <c r="AX108" s="1211">
        <f t="shared" ref="AX108:CC108" si="1093">SUM(AL104:AX104)</f>
        <v>174866.25</v>
      </c>
      <c r="AY108" s="1211">
        <f t="shared" si="1093"/>
        <v>174866.25</v>
      </c>
      <c r="AZ108" s="1211">
        <f t="shared" si="1093"/>
        <v>174866.25</v>
      </c>
      <c r="BA108" s="1211">
        <f t="shared" si="1093"/>
        <v>174866.25</v>
      </c>
      <c r="BB108" s="1211">
        <f t="shared" si="1093"/>
        <v>174866.25</v>
      </c>
      <c r="BC108" s="1211">
        <f t="shared" si="1093"/>
        <v>174866.25</v>
      </c>
      <c r="BD108" s="1211">
        <f t="shared" si="1093"/>
        <v>174866.25</v>
      </c>
      <c r="BE108" s="1211">
        <f t="shared" si="1093"/>
        <v>174866.25</v>
      </c>
      <c r="BF108" s="1211">
        <f t="shared" si="1093"/>
        <v>174866.25</v>
      </c>
      <c r="BG108" s="1211">
        <f t="shared" si="1093"/>
        <v>174866.25</v>
      </c>
      <c r="BH108" s="1211">
        <f t="shared" si="1093"/>
        <v>174866.25</v>
      </c>
      <c r="BI108" s="1211">
        <f t="shared" si="1093"/>
        <v>174866.25</v>
      </c>
      <c r="BJ108" s="1211">
        <f t="shared" si="1093"/>
        <v>174866.25</v>
      </c>
      <c r="BK108" s="1211">
        <f t="shared" si="1093"/>
        <v>174866.25</v>
      </c>
      <c r="BL108" s="1211">
        <f t="shared" si="1093"/>
        <v>174866.25</v>
      </c>
      <c r="BM108" s="1211">
        <f t="shared" si="1093"/>
        <v>174866.25</v>
      </c>
      <c r="BN108" s="1211">
        <f t="shared" si="1093"/>
        <v>174866.25</v>
      </c>
      <c r="BO108" s="1211">
        <f t="shared" si="1093"/>
        <v>174866.25</v>
      </c>
      <c r="BP108" s="1211">
        <f t="shared" si="1093"/>
        <v>174866.25</v>
      </c>
      <c r="BQ108" s="1211">
        <f t="shared" si="1093"/>
        <v>174866.25</v>
      </c>
      <c r="BR108" s="1211">
        <f t="shared" si="1093"/>
        <v>174866.25</v>
      </c>
      <c r="BS108" s="1211">
        <f t="shared" si="1093"/>
        <v>174866.25</v>
      </c>
      <c r="BT108" s="1211">
        <f t="shared" si="1093"/>
        <v>174866.25</v>
      </c>
      <c r="BU108" s="1211">
        <f t="shared" si="1093"/>
        <v>174866.25</v>
      </c>
      <c r="BV108" s="1211">
        <f t="shared" si="1093"/>
        <v>174866.25</v>
      </c>
      <c r="BW108" s="1211">
        <f t="shared" si="1093"/>
        <v>174866.25</v>
      </c>
      <c r="BX108" s="1211">
        <f t="shared" si="1093"/>
        <v>174866.25</v>
      </c>
      <c r="BY108" s="1211">
        <f t="shared" si="1093"/>
        <v>174866.25</v>
      </c>
      <c r="BZ108" s="1211">
        <f t="shared" si="1093"/>
        <v>174866.25</v>
      </c>
      <c r="CA108" s="1211">
        <f t="shared" si="1093"/>
        <v>174866.25</v>
      </c>
      <c r="CB108" s="1211">
        <f t="shared" si="1093"/>
        <v>174866.25</v>
      </c>
      <c r="CC108" s="1211">
        <f t="shared" si="1093"/>
        <v>174866.25</v>
      </c>
      <c r="CD108" s="1211">
        <f t="shared" ref="CD108:DI108" si="1094">SUM(BR104:CD104)</f>
        <v>174866.25</v>
      </c>
      <c r="CE108" s="1211">
        <f t="shared" si="1094"/>
        <v>174866.25</v>
      </c>
      <c r="CF108" s="1211">
        <f t="shared" si="1094"/>
        <v>174866.25</v>
      </c>
      <c r="CG108" s="1211">
        <f t="shared" si="1094"/>
        <v>174866.25</v>
      </c>
      <c r="CH108" s="1211">
        <f t="shared" si="1094"/>
        <v>174866.25</v>
      </c>
      <c r="CI108" s="1211">
        <f t="shared" si="1094"/>
        <v>174866.25</v>
      </c>
      <c r="CJ108" s="1211">
        <f t="shared" si="1094"/>
        <v>174866.25</v>
      </c>
      <c r="CK108" s="1211">
        <f t="shared" si="1094"/>
        <v>174866.25</v>
      </c>
      <c r="CL108" s="1211">
        <f t="shared" si="1094"/>
        <v>174866.25</v>
      </c>
      <c r="CM108" s="1211">
        <f t="shared" si="1094"/>
        <v>174866.25</v>
      </c>
      <c r="CN108" s="1211">
        <f t="shared" si="1094"/>
        <v>174866.25</v>
      </c>
      <c r="CO108" s="1211">
        <f t="shared" si="1094"/>
        <v>174866.25</v>
      </c>
      <c r="CP108" s="1211">
        <f t="shared" si="1094"/>
        <v>174866.25</v>
      </c>
      <c r="CQ108" s="1211">
        <f t="shared" si="1094"/>
        <v>174866.25</v>
      </c>
      <c r="CR108" s="1211">
        <f t="shared" si="1094"/>
        <v>174866.25</v>
      </c>
      <c r="CS108" s="1211">
        <f t="shared" si="1094"/>
        <v>174866.25</v>
      </c>
      <c r="CT108" s="1211">
        <f t="shared" si="1094"/>
        <v>174866.25</v>
      </c>
      <c r="CU108" s="1211">
        <f t="shared" si="1094"/>
        <v>174866.25</v>
      </c>
      <c r="CV108" s="1211">
        <f t="shared" si="1094"/>
        <v>174866.25</v>
      </c>
      <c r="CW108" s="1211">
        <f t="shared" si="1094"/>
        <v>174866.25</v>
      </c>
      <c r="CX108" s="1211">
        <f t="shared" si="1094"/>
        <v>174866.25</v>
      </c>
      <c r="CY108" s="1211">
        <f t="shared" si="1094"/>
        <v>174866.25</v>
      </c>
      <c r="CZ108" s="1211">
        <f t="shared" si="1094"/>
        <v>174866.25</v>
      </c>
      <c r="DA108" s="1211">
        <f t="shared" si="1094"/>
        <v>174866.25</v>
      </c>
      <c r="DB108" s="1211">
        <f t="shared" si="1094"/>
        <v>174866.25</v>
      </c>
      <c r="DC108" s="1211">
        <f t="shared" si="1094"/>
        <v>174866.25</v>
      </c>
      <c r="DD108" s="1211">
        <f t="shared" si="1094"/>
        <v>174866.25</v>
      </c>
      <c r="DE108" s="1211">
        <f t="shared" si="1094"/>
        <v>174866.25</v>
      </c>
      <c r="DF108" s="1211">
        <f t="shared" si="1094"/>
        <v>174866.25</v>
      </c>
      <c r="DG108" s="1211">
        <f t="shared" si="1094"/>
        <v>174866.25</v>
      </c>
      <c r="DH108" s="1211">
        <f t="shared" si="1094"/>
        <v>174866.25</v>
      </c>
      <c r="DI108" s="1211">
        <f t="shared" si="1094"/>
        <v>174866.25</v>
      </c>
      <c r="DJ108" s="1211">
        <f t="shared" ref="DJ108:DV108" si="1095">SUM(CX104:DJ104)</f>
        <v>174866.25</v>
      </c>
      <c r="DK108" s="1211">
        <f t="shared" si="1095"/>
        <v>174866.25</v>
      </c>
      <c r="DL108" s="1211">
        <f t="shared" si="1095"/>
        <v>174866.25</v>
      </c>
      <c r="DM108" s="1211">
        <f t="shared" si="1095"/>
        <v>174866.25</v>
      </c>
      <c r="DN108" s="1211">
        <f t="shared" si="1095"/>
        <v>174866.25</v>
      </c>
      <c r="DO108" s="1211">
        <f t="shared" si="1095"/>
        <v>174866.25</v>
      </c>
      <c r="DP108" s="1211">
        <f t="shared" si="1095"/>
        <v>174866.25</v>
      </c>
      <c r="DQ108" s="1211">
        <f t="shared" si="1095"/>
        <v>174866.25</v>
      </c>
      <c r="DR108" s="1211">
        <f t="shared" si="1095"/>
        <v>174866.25</v>
      </c>
      <c r="DS108" s="1211">
        <f t="shared" si="1095"/>
        <v>174866.25</v>
      </c>
      <c r="DT108" s="1211">
        <f t="shared" si="1095"/>
        <v>174866.25</v>
      </c>
      <c r="DU108" s="1211">
        <f t="shared" si="1095"/>
        <v>174866.25</v>
      </c>
      <c r="DV108" s="1211">
        <f t="shared" si="1095"/>
        <v>174866.25</v>
      </c>
    </row>
    <row r="109" spans="1:126" ht="15.75" customHeight="1">
      <c r="A109" s="59"/>
      <c r="B109" s="1212" t="s">
        <v>1322</v>
      </c>
      <c r="C109" s="1213"/>
      <c r="D109" s="1213"/>
      <c r="E109" s="1213"/>
      <c r="F109" s="1214">
        <f t="shared" ref="F109:AK109" si="1096">SUM(G104:R104)</f>
        <v>0</v>
      </c>
      <c r="G109" s="1214">
        <f t="shared" si="1096"/>
        <v>0</v>
      </c>
      <c r="H109" s="1214">
        <f t="shared" si="1096"/>
        <v>0</v>
      </c>
      <c r="I109" s="1214">
        <f t="shared" si="1096"/>
        <v>0</v>
      </c>
      <c r="J109" s="1214">
        <f t="shared" si="1096"/>
        <v>0</v>
      </c>
      <c r="K109" s="1214">
        <f t="shared" si="1096"/>
        <v>0</v>
      </c>
      <c r="L109" s="1214">
        <f t="shared" si="1096"/>
        <v>0</v>
      </c>
      <c r="M109" s="1214">
        <f t="shared" si="1096"/>
        <v>0</v>
      </c>
      <c r="N109" s="1214">
        <f t="shared" si="1096"/>
        <v>13451.25</v>
      </c>
      <c r="O109" s="1214">
        <f t="shared" si="1096"/>
        <v>26902.5</v>
      </c>
      <c r="P109" s="1214">
        <f t="shared" si="1096"/>
        <v>40353.75</v>
      </c>
      <c r="Q109" s="1214">
        <f t="shared" si="1096"/>
        <v>53805</v>
      </c>
      <c r="R109" s="1214">
        <f t="shared" si="1096"/>
        <v>67256.25</v>
      </c>
      <c r="S109" s="1214">
        <f t="shared" si="1096"/>
        <v>80707.5</v>
      </c>
      <c r="T109" s="1214">
        <f t="shared" si="1096"/>
        <v>94158.75</v>
      </c>
      <c r="U109" s="1214">
        <f t="shared" si="1096"/>
        <v>107610</v>
      </c>
      <c r="V109" s="1214">
        <f t="shared" si="1096"/>
        <v>121061.25</v>
      </c>
      <c r="W109" s="1214">
        <f t="shared" si="1096"/>
        <v>134512.5</v>
      </c>
      <c r="X109" s="1214">
        <f t="shared" si="1096"/>
        <v>147963.75</v>
      </c>
      <c r="Y109" s="1214">
        <f t="shared" si="1096"/>
        <v>161415</v>
      </c>
      <c r="Z109" s="1214">
        <f t="shared" si="1096"/>
        <v>161415</v>
      </c>
      <c r="AA109" s="1214">
        <f t="shared" si="1096"/>
        <v>161415</v>
      </c>
      <c r="AB109" s="1214">
        <f t="shared" si="1096"/>
        <v>161415</v>
      </c>
      <c r="AC109" s="1214">
        <f t="shared" si="1096"/>
        <v>161415</v>
      </c>
      <c r="AD109" s="1214">
        <f t="shared" si="1096"/>
        <v>161415</v>
      </c>
      <c r="AE109" s="1214">
        <f t="shared" si="1096"/>
        <v>161415</v>
      </c>
      <c r="AF109" s="1214">
        <f t="shared" si="1096"/>
        <v>161415</v>
      </c>
      <c r="AG109" s="1214">
        <f t="shared" si="1096"/>
        <v>161415</v>
      </c>
      <c r="AH109" s="1214">
        <f t="shared" si="1096"/>
        <v>161415</v>
      </c>
      <c r="AI109" s="1214">
        <f t="shared" si="1096"/>
        <v>161415</v>
      </c>
      <c r="AJ109" s="1214">
        <f t="shared" si="1096"/>
        <v>161415</v>
      </c>
      <c r="AK109" s="1214">
        <f t="shared" si="1096"/>
        <v>161415</v>
      </c>
      <c r="AL109" s="1214">
        <f t="shared" ref="AL109:BQ109" si="1097">SUM(AM104:AX104)</f>
        <v>161415</v>
      </c>
      <c r="AM109" s="1214">
        <f t="shared" si="1097"/>
        <v>161415</v>
      </c>
      <c r="AN109" s="1214">
        <f t="shared" si="1097"/>
        <v>161415</v>
      </c>
      <c r="AO109" s="1214">
        <f t="shared" si="1097"/>
        <v>161415</v>
      </c>
      <c r="AP109" s="1214">
        <f t="shared" si="1097"/>
        <v>161415</v>
      </c>
      <c r="AQ109" s="1214">
        <f t="shared" si="1097"/>
        <v>161415</v>
      </c>
      <c r="AR109" s="1214">
        <f t="shared" si="1097"/>
        <v>161415</v>
      </c>
      <c r="AS109" s="1214">
        <f t="shared" si="1097"/>
        <v>161415</v>
      </c>
      <c r="AT109" s="1214">
        <f t="shared" si="1097"/>
        <v>161415</v>
      </c>
      <c r="AU109" s="1214">
        <f t="shared" si="1097"/>
        <v>161415</v>
      </c>
      <c r="AV109" s="1214">
        <f t="shared" si="1097"/>
        <v>161415</v>
      </c>
      <c r="AW109" s="1214">
        <f t="shared" si="1097"/>
        <v>161415</v>
      </c>
      <c r="AX109" s="1214">
        <f t="shared" si="1097"/>
        <v>161415</v>
      </c>
      <c r="AY109" s="1214">
        <f t="shared" si="1097"/>
        <v>161415</v>
      </c>
      <c r="AZ109" s="1214">
        <f t="shared" si="1097"/>
        <v>161415</v>
      </c>
      <c r="BA109" s="1214">
        <f t="shared" si="1097"/>
        <v>161415</v>
      </c>
      <c r="BB109" s="1214">
        <f t="shared" si="1097"/>
        <v>161415</v>
      </c>
      <c r="BC109" s="1214">
        <f t="shared" si="1097"/>
        <v>161415</v>
      </c>
      <c r="BD109" s="1214">
        <f t="shared" si="1097"/>
        <v>161415</v>
      </c>
      <c r="BE109" s="1214">
        <f t="shared" si="1097"/>
        <v>161415</v>
      </c>
      <c r="BF109" s="1214">
        <f t="shared" si="1097"/>
        <v>161415</v>
      </c>
      <c r="BG109" s="1214">
        <f t="shared" si="1097"/>
        <v>161415</v>
      </c>
      <c r="BH109" s="1214">
        <f t="shared" si="1097"/>
        <v>161415</v>
      </c>
      <c r="BI109" s="1214">
        <f t="shared" si="1097"/>
        <v>161415</v>
      </c>
      <c r="BJ109" s="1214">
        <f t="shared" si="1097"/>
        <v>161415</v>
      </c>
      <c r="BK109" s="1214">
        <f t="shared" si="1097"/>
        <v>161415</v>
      </c>
      <c r="BL109" s="1214">
        <f t="shared" si="1097"/>
        <v>161415</v>
      </c>
      <c r="BM109" s="1214">
        <f t="shared" si="1097"/>
        <v>161415</v>
      </c>
      <c r="BN109" s="1214">
        <f t="shared" si="1097"/>
        <v>161415</v>
      </c>
      <c r="BO109" s="1214">
        <f t="shared" si="1097"/>
        <v>161415</v>
      </c>
      <c r="BP109" s="1214">
        <f t="shared" si="1097"/>
        <v>161415</v>
      </c>
      <c r="BQ109" s="1214">
        <f t="shared" si="1097"/>
        <v>161415</v>
      </c>
      <c r="BR109" s="1214">
        <f t="shared" ref="BR109:CW109" si="1098">SUM(BS104:CD104)</f>
        <v>161415</v>
      </c>
      <c r="BS109" s="1214">
        <f t="shared" si="1098"/>
        <v>161415</v>
      </c>
      <c r="BT109" s="1214">
        <f t="shared" si="1098"/>
        <v>161415</v>
      </c>
      <c r="BU109" s="1214">
        <f t="shared" si="1098"/>
        <v>161415</v>
      </c>
      <c r="BV109" s="1214">
        <f t="shared" si="1098"/>
        <v>161415</v>
      </c>
      <c r="BW109" s="1214">
        <f t="shared" si="1098"/>
        <v>161415</v>
      </c>
      <c r="BX109" s="1214">
        <f t="shared" si="1098"/>
        <v>161415</v>
      </c>
      <c r="BY109" s="1214">
        <f t="shared" si="1098"/>
        <v>161415</v>
      </c>
      <c r="BZ109" s="1214">
        <f t="shared" si="1098"/>
        <v>161415</v>
      </c>
      <c r="CA109" s="1214">
        <f t="shared" si="1098"/>
        <v>161415</v>
      </c>
      <c r="CB109" s="1214">
        <f t="shared" si="1098"/>
        <v>161415</v>
      </c>
      <c r="CC109" s="1214">
        <f t="shared" si="1098"/>
        <v>161415</v>
      </c>
      <c r="CD109" s="1214">
        <f t="shared" si="1098"/>
        <v>161415</v>
      </c>
      <c r="CE109" s="1214">
        <f t="shared" si="1098"/>
        <v>161415</v>
      </c>
      <c r="CF109" s="1214">
        <f t="shared" si="1098"/>
        <v>161415</v>
      </c>
      <c r="CG109" s="1214">
        <f t="shared" si="1098"/>
        <v>161415</v>
      </c>
      <c r="CH109" s="1214">
        <f t="shared" si="1098"/>
        <v>161415</v>
      </c>
      <c r="CI109" s="1214">
        <f t="shared" si="1098"/>
        <v>161415</v>
      </c>
      <c r="CJ109" s="1214">
        <f t="shared" si="1098"/>
        <v>161415</v>
      </c>
      <c r="CK109" s="1214">
        <f t="shared" si="1098"/>
        <v>161415</v>
      </c>
      <c r="CL109" s="1214">
        <f t="shared" si="1098"/>
        <v>161415</v>
      </c>
      <c r="CM109" s="1214">
        <f t="shared" si="1098"/>
        <v>161415</v>
      </c>
      <c r="CN109" s="1214">
        <f t="shared" si="1098"/>
        <v>161415</v>
      </c>
      <c r="CO109" s="1214">
        <f t="shared" si="1098"/>
        <v>161415</v>
      </c>
      <c r="CP109" s="1214">
        <f t="shared" si="1098"/>
        <v>161415</v>
      </c>
      <c r="CQ109" s="1214">
        <f t="shared" si="1098"/>
        <v>161415</v>
      </c>
      <c r="CR109" s="1214">
        <f t="shared" si="1098"/>
        <v>161415</v>
      </c>
      <c r="CS109" s="1214">
        <f t="shared" si="1098"/>
        <v>161415</v>
      </c>
      <c r="CT109" s="1214">
        <f t="shared" si="1098"/>
        <v>161415</v>
      </c>
      <c r="CU109" s="1214">
        <f t="shared" si="1098"/>
        <v>161415</v>
      </c>
      <c r="CV109" s="1214">
        <f t="shared" si="1098"/>
        <v>161415</v>
      </c>
      <c r="CW109" s="1214">
        <f t="shared" si="1098"/>
        <v>161415</v>
      </c>
      <c r="CX109" s="1214">
        <f t="shared" ref="CX109:DV109" si="1099">SUM(CY104:DJ104)</f>
        <v>161415</v>
      </c>
      <c r="CY109" s="1214">
        <f t="shared" si="1099"/>
        <v>161415</v>
      </c>
      <c r="CZ109" s="1214">
        <f t="shared" si="1099"/>
        <v>161415</v>
      </c>
      <c r="DA109" s="1214">
        <f t="shared" si="1099"/>
        <v>161415</v>
      </c>
      <c r="DB109" s="1214">
        <f t="shared" si="1099"/>
        <v>161415</v>
      </c>
      <c r="DC109" s="1214">
        <f t="shared" si="1099"/>
        <v>161415</v>
      </c>
      <c r="DD109" s="1214">
        <f t="shared" si="1099"/>
        <v>161415</v>
      </c>
      <c r="DE109" s="1214">
        <f t="shared" si="1099"/>
        <v>161415</v>
      </c>
      <c r="DF109" s="1214">
        <f t="shared" si="1099"/>
        <v>161415</v>
      </c>
      <c r="DG109" s="1214">
        <f t="shared" si="1099"/>
        <v>161415</v>
      </c>
      <c r="DH109" s="1214">
        <f t="shared" si="1099"/>
        <v>161415</v>
      </c>
      <c r="DI109" s="1214">
        <f t="shared" si="1099"/>
        <v>161415</v>
      </c>
      <c r="DJ109" s="1214">
        <f t="shared" si="1099"/>
        <v>161415</v>
      </c>
      <c r="DK109" s="1214">
        <f t="shared" si="1099"/>
        <v>147963.75</v>
      </c>
      <c r="DL109" s="1214">
        <f t="shared" si="1099"/>
        <v>134512.5</v>
      </c>
      <c r="DM109" s="1214">
        <f t="shared" si="1099"/>
        <v>121061.25</v>
      </c>
      <c r="DN109" s="1214">
        <f t="shared" si="1099"/>
        <v>107610</v>
      </c>
      <c r="DO109" s="1214">
        <f t="shared" si="1099"/>
        <v>94158.75</v>
      </c>
      <c r="DP109" s="1214">
        <f t="shared" si="1099"/>
        <v>80707.5</v>
      </c>
      <c r="DQ109" s="1214">
        <f t="shared" si="1099"/>
        <v>67256.25</v>
      </c>
      <c r="DR109" s="1214">
        <f t="shared" si="1099"/>
        <v>53805</v>
      </c>
      <c r="DS109" s="1214">
        <f t="shared" si="1099"/>
        <v>40353.75</v>
      </c>
      <c r="DT109" s="1214">
        <f t="shared" si="1099"/>
        <v>26902.5</v>
      </c>
      <c r="DU109" s="1214">
        <f t="shared" si="1099"/>
        <v>13451.25</v>
      </c>
      <c r="DV109" s="1214">
        <f t="shared" si="1099"/>
        <v>0</v>
      </c>
    </row>
    <row r="110" spans="1:126" s="107" customFormat="1" ht="15.75" customHeight="1">
      <c r="A110" s="68"/>
      <c r="B110" s="60"/>
      <c r="C110" s="1149"/>
      <c r="D110" s="1149"/>
      <c r="E110" s="1149"/>
      <c r="F110" s="69"/>
      <c r="G110" s="69"/>
      <c r="H110" s="69"/>
      <c r="I110" s="69"/>
      <c r="J110" s="69"/>
      <c r="K110" s="69"/>
      <c r="L110" s="69"/>
      <c r="M110" s="69"/>
      <c r="N110" s="69"/>
      <c r="O110" s="69"/>
      <c r="P110" s="69"/>
      <c r="Q110" s="69"/>
      <c r="R110" s="69"/>
      <c r="S110" s="69"/>
      <c r="T110" s="69"/>
      <c r="U110" s="69"/>
      <c r="V110" s="69"/>
      <c r="W110" s="69"/>
      <c r="X110" s="69"/>
      <c r="Y110" s="69"/>
      <c r="Z110" s="69"/>
      <c r="AA110" s="69"/>
      <c r="AB110" s="69"/>
      <c r="AC110" s="69"/>
      <c r="AD110" s="69"/>
      <c r="AE110" s="69"/>
      <c r="AF110" s="69"/>
      <c r="AG110" s="69"/>
      <c r="AH110" s="69"/>
      <c r="AI110" s="69"/>
      <c r="AJ110" s="69"/>
      <c r="AK110" s="69"/>
      <c r="AL110" s="69"/>
      <c r="AM110" s="69"/>
      <c r="AN110" s="69"/>
      <c r="AO110" s="69"/>
      <c r="AP110" s="69"/>
      <c r="AQ110" s="69"/>
      <c r="AR110" s="69"/>
      <c r="AS110" s="69"/>
      <c r="AT110" s="69"/>
      <c r="AU110" s="69"/>
      <c r="AV110" s="69"/>
      <c r="AW110" s="69"/>
      <c r="AX110" s="69"/>
      <c r="AY110" s="69"/>
      <c r="AZ110" s="69"/>
      <c r="BA110" s="69"/>
      <c r="BB110" s="69"/>
      <c r="BC110" s="69"/>
      <c r="BD110" s="69"/>
      <c r="BE110" s="69"/>
      <c r="BF110" s="69"/>
      <c r="BG110" s="69"/>
      <c r="BH110" s="69"/>
      <c r="BI110" s="69"/>
      <c r="BJ110" s="69"/>
      <c r="BK110" s="69"/>
      <c r="BL110" s="69"/>
      <c r="BM110" s="69"/>
      <c r="BN110" s="69"/>
      <c r="BO110" s="69"/>
      <c r="BP110" s="69"/>
      <c r="BQ110" s="69"/>
      <c r="BR110" s="69"/>
      <c r="BS110" s="69"/>
      <c r="BT110" s="69"/>
      <c r="BU110" s="69"/>
      <c r="BV110" s="69"/>
      <c r="BW110" s="69"/>
      <c r="BX110" s="69"/>
      <c r="BY110" s="69"/>
      <c r="BZ110" s="69"/>
      <c r="CA110" s="69"/>
      <c r="CB110" s="69"/>
      <c r="CC110" s="69"/>
      <c r="CD110" s="69"/>
      <c r="CE110" s="69"/>
      <c r="CF110" s="69"/>
      <c r="CG110" s="69"/>
      <c r="CH110" s="69"/>
      <c r="CI110" s="69"/>
      <c r="CJ110" s="69"/>
      <c r="CK110" s="69"/>
      <c r="CL110" s="69"/>
      <c r="CM110" s="69"/>
      <c r="CN110" s="69"/>
      <c r="CO110" s="69"/>
      <c r="CP110" s="69"/>
      <c r="CQ110" s="69"/>
      <c r="CR110" s="69"/>
      <c r="CS110" s="69"/>
      <c r="CT110" s="69"/>
      <c r="CU110" s="69"/>
      <c r="CV110" s="69"/>
      <c r="CW110" s="69"/>
      <c r="CX110" s="69"/>
      <c r="CY110" s="69"/>
      <c r="CZ110" s="69"/>
      <c r="DA110" s="69"/>
      <c r="DB110" s="69"/>
      <c r="DC110" s="69"/>
      <c r="DD110" s="69"/>
      <c r="DE110" s="69"/>
      <c r="DF110" s="69"/>
      <c r="DG110" s="69"/>
      <c r="DH110" s="69"/>
      <c r="DI110" s="69"/>
      <c r="DJ110" s="69"/>
      <c r="DK110" s="69"/>
      <c r="DL110" s="69"/>
      <c r="DM110" s="69"/>
      <c r="DN110" s="69"/>
      <c r="DO110" s="69"/>
      <c r="DP110" s="69"/>
      <c r="DQ110" s="69"/>
      <c r="DR110" s="69"/>
      <c r="DS110" s="69"/>
      <c r="DT110" s="69"/>
      <c r="DU110" s="69"/>
      <c r="DV110" s="69"/>
    </row>
    <row r="111" spans="1:126" s="107" customFormat="1" ht="15.75" customHeight="1">
      <c r="A111" s="68"/>
      <c r="B111" s="60"/>
      <c r="C111" s="1201" t="s">
        <v>108</v>
      </c>
      <c r="D111" s="1204">
        <f>'PERPETUITY MIDDLEMAN INPUT TAB'!F25</f>
        <v>96</v>
      </c>
      <c r="E111" s="1149"/>
      <c r="F111" s="69"/>
      <c r="G111" s="69"/>
      <c r="H111" s="69"/>
      <c r="I111" s="69"/>
      <c r="J111" s="69"/>
      <c r="K111" s="69"/>
      <c r="L111" s="69"/>
      <c r="M111" s="69"/>
      <c r="N111" s="69"/>
      <c r="O111" s="69"/>
      <c r="P111" s="69"/>
      <c r="Q111" s="69"/>
      <c r="R111" s="69"/>
      <c r="S111" s="69"/>
      <c r="T111" s="69"/>
      <c r="U111" s="69"/>
      <c r="V111" s="69"/>
      <c r="W111" s="69"/>
      <c r="X111" s="69"/>
      <c r="Y111" s="69"/>
      <c r="Z111" s="69"/>
      <c r="AA111" s="69"/>
      <c r="AB111" s="69"/>
      <c r="AC111" s="69"/>
      <c r="AD111" s="69"/>
      <c r="AE111" s="69"/>
      <c r="AF111" s="69"/>
      <c r="AG111" s="69"/>
      <c r="AH111" s="69"/>
      <c r="AI111" s="69"/>
      <c r="AJ111" s="69"/>
      <c r="AK111" s="69"/>
      <c r="AL111" s="69"/>
      <c r="AM111" s="69"/>
      <c r="AN111" s="69"/>
      <c r="AO111" s="69"/>
      <c r="AP111" s="69"/>
      <c r="AQ111" s="69"/>
      <c r="AR111" s="69"/>
      <c r="AS111" s="69"/>
      <c r="AT111" s="69"/>
      <c r="AU111" s="69"/>
      <c r="AV111" s="69"/>
      <c r="AW111" s="69"/>
      <c r="AX111" s="69"/>
      <c r="AY111" s="69"/>
      <c r="AZ111" s="69"/>
      <c r="BA111" s="69"/>
      <c r="BB111" s="69"/>
      <c r="BC111" s="69"/>
      <c r="BD111" s="69"/>
      <c r="BE111" s="69"/>
      <c r="BF111" s="69"/>
      <c r="BG111" s="69"/>
      <c r="BH111" s="69"/>
      <c r="BI111" s="69"/>
      <c r="BJ111" s="69"/>
      <c r="BK111" s="69"/>
      <c r="BL111" s="69"/>
      <c r="BM111" s="69"/>
      <c r="BN111" s="69"/>
      <c r="BO111" s="69"/>
      <c r="BP111" s="69"/>
      <c r="BQ111" s="69"/>
      <c r="BR111" s="69"/>
      <c r="BS111" s="69"/>
      <c r="BT111" s="69"/>
      <c r="BU111" s="69"/>
      <c r="BV111" s="69"/>
      <c r="BW111" s="69"/>
      <c r="BX111" s="69"/>
      <c r="BY111" s="69"/>
      <c r="BZ111" s="69"/>
      <c r="CA111" s="69"/>
      <c r="CB111" s="69"/>
      <c r="CC111" s="69"/>
      <c r="CD111" s="69"/>
      <c r="CE111" s="69"/>
      <c r="CF111" s="69"/>
      <c r="CG111" s="69"/>
      <c r="CH111" s="69"/>
      <c r="CI111" s="69"/>
      <c r="CJ111" s="69"/>
      <c r="CK111" s="69"/>
      <c r="CL111" s="69"/>
      <c r="CM111" s="69"/>
      <c r="CN111" s="69"/>
      <c r="CO111" s="69"/>
      <c r="CP111" s="69"/>
      <c r="CQ111" s="69"/>
      <c r="CR111" s="69"/>
      <c r="CS111" s="69"/>
      <c r="CT111" s="69"/>
      <c r="CU111" s="69"/>
      <c r="CV111" s="69"/>
      <c r="CW111" s="69"/>
      <c r="CX111" s="69"/>
      <c r="CY111" s="69"/>
      <c r="CZ111" s="69"/>
      <c r="DA111" s="69"/>
      <c r="DB111" s="69"/>
      <c r="DC111" s="69"/>
      <c r="DD111" s="69"/>
      <c r="DE111" s="69"/>
      <c r="DF111" s="69"/>
      <c r="DG111" s="69"/>
      <c r="DH111" s="69"/>
      <c r="DI111" s="69"/>
      <c r="DJ111" s="69"/>
      <c r="DK111" s="69"/>
      <c r="DL111" s="69"/>
      <c r="DM111" s="69"/>
      <c r="DN111" s="69"/>
      <c r="DO111" s="69"/>
      <c r="DP111" s="69"/>
      <c r="DQ111" s="69"/>
      <c r="DR111" s="69"/>
      <c r="DS111" s="69"/>
      <c r="DT111" s="69"/>
      <c r="DU111" s="69"/>
      <c r="DV111" s="69"/>
    </row>
    <row r="112" spans="1:126" s="107" customFormat="1" ht="15.75" customHeight="1">
      <c r="A112" s="68"/>
      <c r="B112" s="60" t="s">
        <v>1493</v>
      </c>
      <c r="C112" s="1201" t="s">
        <v>1341</v>
      </c>
      <c r="D112" s="1203" t="str">
        <f>'PERPETUITY MIDDLEMAN INPUT TAB'!F26</f>
        <v>F12</v>
      </c>
      <c r="E112" s="1149"/>
      <c r="F112" s="69">
        <f t="shared" ref="F112:AK112" si="1100">IF(F$98=$D$111,INDEX(F107:F109,MATCH($D$112,$B$107:$B$109,0)),0)</f>
        <v>0</v>
      </c>
      <c r="G112" s="69">
        <f t="shared" si="1100"/>
        <v>0</v>
      </c>
      <c r="H112" s="69">
        <f t="shared" si="1100"/>
        <v>0</v>
      </c>
      <c r="I112" s="69">
        <f t="shared" si="1100"/>
        <v>0</v>
      </c>
      <c r="J112" s="69">
        <f t="shared" si="1100"/>
        <v>0</v>
      </c>
      <c r="K112" s="69">
        <f t="shared" si="1100"/>
        <v>0</v>
      </c>
      <c r="L112" s="69">
        <f t="shared" si="1100"/>
        <v>0</v>
      </c>
      <c r="M112" s="69">
        <f t="shared" si="1100"/>
        <v>0</v>
      </c>
      <c r="N112" s="69">
        <f t="shared" si="1100"/>
        <v>0</v>
      </c>
      <c r="O112" s="69">
        <f t="shared" si="1100"/>
        <v>0</v>
      </c>
      <c r="P112" s="69">
        <f t="shared" si="1100"/>
        <v>0</v>
      </c>
      <c r="Q112" s="69">
        <f t="shared" si="1100"/>
        <v>0</v>
      </c>
      <c r="R112" s="69">
        <f t="shared" si="1100"/>
        <v>0</v>
      </c>
      <c r="S112" s="69">
        <f t="shared" si="1100"/>
        <v>0</v>
      </c>
      <c r="T112" s="69">
        <f t="shared" si="1100"/>
        <v>0</v>
      </c>
      <c r="U112" s="69">
        <f t="shared" si="1100"/>
        <v>0</v>
      </c>
      <c r="V112" s="69">
        <f t="shared" si="1100"/>
        <v>0</v>
      </c>
      <c r="W112" s="69">
        <f t="shared" si="1100"/>
        <v>0</v>
      </c>
      <c r="X112" s="69">
        <f t="shared" si="1100"/>
        <v>0</v>
      </c>
      <c r="Y112" s="69">
        <f t="shared" si="1100"/>
        <v>0</v>
      </c>
      <c r="Z112" s="69">
        <f t="shared" si="1100"/>
        <v>0</v>
      </c>
      <c r="AA112" s="69">
        <f t="shared" si="1100"/>
        <v>0</v>
      </c>
      <c r="AB112" s="69">
        <f t="shared" si="1100"/>
        <v>0</v>
      </c>
      <c r="AC112" s="69">
        <f t="shared" si="1100"/>
        <v>0</v>
      </c>
      <c r="AD112" s="69">
        <f t="shared" si="1100"/>
        <v>0</v>
      </c>
      <c r="AE112" s="69">
        <f t="shared" si="1100"/>
        <v>0</v>
      </c>
      <c r="AF112" s="69">
        <f t="shared" si="1100"/>
        <v>0</v>
      </c>
      <c r="AG112" s="69">
        <f t="shared" si="1100"/>
        <v>0</v>
      </c>
      <c r="AH112" s="69">
        <f t="shared" si="1100"/>
        <v>0</v>
      </c>
      <c r="AI112" s="69">
        <f t="shared" si="1100"/>
        <v>0</v>
      </c>
      <c r="AJ112" s="69">
        <f t="shared" si="1100"/>
        <v>0</v>
      </c>
      <c r="AK112" s="69">
        <f t="shared" si="1100"/>
        <v>0</v>
      </c>
      <c r="AL112" s="69">
        <f t="shared" ref="AL112:BQ112" si="1101">IF(AL$98=$D$111,INDEX(AL107:AL109,MATCH($D$112,$B$107:$B$109,0)),0)</f>
        <v>0</v>
      </c>
      <c r="AM112" s="69">
        <f t="shared" si="1101"/>
        <v>0</v>
      </c>
      <c r="AN112" s="69">
        <f t="shared" si="1101"/>
        <v>0</v>
      </c>
      <c r="AO112" s="69">
        <f t="shared" si="1101"/>
        <v>0</v>
      </c>
      <c r="AP112" s="69">
        <f t="shared" si="1101"/>
        <v>0</v>
      </c>
      <c r="AQ112" s="69">
        <f t="shared" si="1101"/>
        <v>0</v>
      </c>
      <c r="AR112" s="69">
        <f t="shared" si="1101"/>
        <v>0</v>
      </c>
      <c r="AS112" s="69">
        <f t="shared" si="1101"/>
        <v>0</v>
      </c>
      <c r="AT112" s="69">
        <f t="shared" si="1101"/>
        <v>0</v>
      </c>
      <c r="AU112" s="69">
        <f t="shared" si="1101"/>
        <v>0</v>
      </c>
      <c r="AV112" s="69">
        <f t="shared" si="1101"/>
        <v>0</v>
      </c>
      <c r="AW112" s="69">
        <f t="shared" si="1101"/>
        <v>0</v>
      </c>
      <c r="AX112" s="69">
        <f t="shared" si="1101"/>
        <v>0</v>
      </c>
      <c r="AY112" s="69">
        <f t="shared" si="1101"/>
        <v>0</v>
      </c>
      <c r="AZ112" s="69">
        <f t="shared" si="1101"/>
        <v>0</v>
      </c>
      <c r="BA112" s="69">
        <f t="shared" si="1101"/>
        <v>0</v>
      </c>
      <c r="BB112" s="69">
        <f t="shared" si="1101"/>
        <v>0</v>
      </c>
      <c r="BC112" s="69">
        <f t="shared" si="1101"/>
        <v>0</v>
      </c>
      <c r="BD112" s="69">
        <f t="shared" si="1101"/>
        <v>0</v>
      </c>
      <c r="BE112" s="69">
        <f t="shared" si="1101"/>
        <v>0</v>
      </c>
      <c r="BF112" s="69">
        <f t="shared" si="1101"/>
        <v>0</v>
      </c>
      <c r="BG112" s="69">
        <f t="shared" si="1101"/>
        <v>0</v>
      </c>
      <c r="BH112" s="69">
        <f t="shared" si="1101"/>
        <v>0</v>
      </c>
      <c r="BI112" s="69">
        <f t="shared" si="1101"/>
        <v>0</v>
      </c>
      <c r="BJ112" s="69">
        <f t="shared" si="1101"/>
        <v>0</v>
      </c>
      <c r="BK112" s="69">
        <f t="shared" si="1101"/>
        <v>0</v>
      </c>
      <c r="BL112" s="69">
        <f t="shared" si="1101"/>
        <v>0</v>
      </c>
      <c r="BM112" s="69">
        <f t="shared" si="1101"/>
        <v>0</v>
      </c>
      <c r="BN112" s="69">
        <f t="shared" si="1101"/>
        <v>0</v>
      </c>
      <c r="BO112" s="69">
        <f t="shared" si="1101"/>
        <v>0</v>
      </c>
      <c r="BP112" s="69">
        <f t="shared" si="1101"/>
        <v>0</v>
      </c>
      <c r="BQ112" s="69">
        <f t="shared" si="1101"/>
        <v>0</v>
      </c>
      <c r="BR112" s="69">
        <f t="shared" ref="BR112:CW112" si="1102">IF(BR$98=$D$111,INDEX(BR107:BR109,MATCH($D$112,$B$107:$B$109,0)),0)</f>
        <v>0</v>
      </c>
      <c r="BS112" s="69">
        <f t="shared" si="1102"/>
        <v>0</v>
      </c>
      <c r="BT112" s="69">
        <f t="shared" si="1102"/>
        <v>0</v>
      </c>
      <c r="BU112" s="69">
        <f t="shared" si="1102"/>
        <v>0</v>
      </c>
      <c r="BV112" s="69">
        <f t="shared" si="1102"/>
        <v>0</v>
      </c>
      <c r="BW112" s="69">
        <f t="shared" si="1102"/>
        <v>0</v>
      </c>
      <c r="BX112" s="69">
        <f t="shared" si="1102"/>
        <v>0</v>
      </c>
      <c r="BY112" s="69">
        <f t="shared" si="1102"/>
        <v>0</v>
      </c>
      <c r="BZ112" s="69">
        <f t="shared" si="1102"/>
        <v>0</v>
      </c>
      <c r="CA112" s="69">
        <f t="shared" si="1102"/>
        <v>0</v>
      </c>
      <c r="CB112" s="69">
        <f t="shared" si="1102"/>
        <v>0</v>
      </c>
      <c r="CC112" s="69">
        <f t="shared" si="1102"/>
        <v>0</v>
      </c>
      <c r="CD112" s="69">
        <f t="shared" si="1102"/>
        <v>0</v>
      </c>
      <c r="CE112" s="69">
        <f t="shared" si="1102"/>
        <v>0</v>
      </c>
      <c r="CF112" s="69">
        <f t="shared" si="1102"/>
        <v>0</v>
      </c>
      <c r="CG112" s="69">
        <f t="shared" si="1102"/>
        <v>0</v>
      </c>
      <c r="CH112" s="69">
        <f t="shared" si="1102"/>
        <v>0</v>
      </c>
      <c r="CI112" s="69">
        <f t="shared" si="1102"/>
        <v>0</v>
      </c>
      <c r="CJ112" s="69">
        <f t="shared" si="1102"/>
        <v>0</v>
      </c>
      <c r="CK112" s="69">
        <f t="shared" si="1102"/>
        <v>0</v>
      </c>
      <c r="CL112" s="69">
        <f t="shared" si="1102"/>
        <v>0</v>
      </c>
      <c r="CM112" s="69">
        <f t="shared" si="1102"/>
        <v>0</v>
      </c>
      <c r="CN112" s="69">
        <f t="shared" si="1102"/>
        <v>0</v>
      </c>
      <c r="CO112" s="69">
        <f t="shared" si="1102"/>
        <v>0</v>
      </c>
      <c r="CP112" s="69">
        <f t="shared" si="1102"/>
        <v>0</v>
      </c>
      <c r="CQ112" s="69">
        <f t="shared" si="1102"/>
        <v>0</v>
      </c>
      <c r="CR112" s="69">
        <f t="shared" si="1102"/>
        <v>0</v>
      </c>
      <c r="CS112" s="69">
        <f t="shared" si="1102"/>
        <v>0</v>
      </c>
      <c r="CT112" s="69">
        <f t="shared" si="1102"/>
        <v>0</v>
      </c>
      <c r="CU112" s="69">
        <f t="shared" si="1102"/>
        <v>0</v>
      </c>
      <c r="CV112" s="69">
        <f t="shared" si="1102"/>
        <v>0</v>
      </c>
      <c r="CW112" s="69">
        <f t="shared" si="1102"/>
        <v>0</v>
      </c>
      <c r="CX112" s="69">
        <f t="shared" ref="CX112:DV112" si="1103">IF(CX$98=$D$111,INDEX(CX107:CX109,MATCH($D$112,$B$107:$B$109,0)),0)</f>
        <v>161415</v>
      </c>
      <c r="CY112" s="69">
        <f t="shared" si="1103"/>
        <v>0</v>
      </c>
      <c r="CZ112" s="69">
        <f t="shared" si="1103"/>
        <v>0</v>
      </c>
      <c r="DA112" s="69">
        <f t="shared" si="1103"/>
        <v>0</v>
      </c>
      <c r="DB112" s="69">
        <f t="shared" si="1103"/>
        <v>0</v>
      </c>
      <c r="DC112" s="69">
        <f t="shared" si="1103"/>
        <v>0</v>
      </c>
      <c r="DD112" s="69">
        <f t="shared" si="1103"/>
        <v>0</v>
      </c>
      <c r="DE112" s="69">
        <f t="shared" si="1103"/>
        <v>0</v>
      </c>
      <c r="DF112" s="69">
        <f t="shared" si="1103"/>
        <v>0</v>
      </c>
      <c r="DG112" s="69">
        <f t="shared" si="1103"/>
        <v>0</v>
      </c>
      <c r="DH112" s="69">
        <f t="shared" si="1103"/>
        <v>0</v>
      </c>
      <c r="DI112" s="69">
        <f t="shared" si="1103"/>
        <v>0</v>
      </c>
      <c r="DJ112" s="69">
        <f t="shared" si="1103"/>
        <v>0</v>
      </c>
      <c r="DK112" s="69">
        <f t="shared" si="1103"/>
        <v>0</v>
      </c>
      <c r="DL112" s="69">
        <f t="shared" si="1103"/>
        <v>0</v>
      </c>
      <c r="DM112" s="69">
        <f t="shared" si="1103"/>
        <v>0</v>
      </c>
      <c r="DN112" s="69">
        <f t="shared" si="1103"/>
        <v>0</v>
      </c>
      <c r="DO112" s="69">
        <f t="shared" si="1103"/>
        <v>0</v>
      </c>
      <c r="DP112" s="69">
        <f t="shared" si="1103"/>
        <v>0</v>
      </c>
      <c r="DQ112" s="69">
        <f t="shared" si="1103"/>
        <v>0</v>
      </c>
      <c r="DR112" s="69">
        <f t="shared" si="1103"/>
        <v>0</v>
      </c>
      <c r="DS112" s="69">
        <f t="shared" si="1103"/>
        <v>0</v>
      </c>
      <c r="DT112" s="69">
        <f t="shared" si="1103"/>
        <v>0</v>
      </c>
      <c r="DU112" s="69">
        <f t="shared" si="1103"/>
        <v>0</v>
      </c>
      <c r="DV112" s="69">
        <f t="shared" si="1103"/>
        <v>0</v>
      </c>
    </row>
    <row r="113" spans="1:126" s="107" customFormat="1" ht="15.75" customHeight="1" thickBot="1">
      <c r="A113" s="68"/>
      <c r="B113" s="65" t="s">
        <v>1495</v>
      </c>
      <c r="C113" s="1152"/>
      <c r="D113" s="1152">
        <f>'PERPETUITY MIDDLEMAN INPUT TAB'!F29</f>
        <v>0.06</v>
      </c>
      <c r="E113" s="1152"/>
      <c r="F113" s="146">
        <f t="shared" ref="F113:AK113" si="1104">IF(F98=$D$111,F112/$D$113,0)</f>
        <v>0</v>
      </c>
      <c r="G113" s="146">
        <f t="shared" si="1104"/>
        <v>0</v>
      </c>
      <c r="H113" s="146">
        <f t="shared" si="1104"/>
        <v>0</v>
      </c>
      <c r="I113" s="146">
        <f t="shared" si="1104"/>
        <v>0</v>
      </c>
      <c r="J113" s="146">
        <f t="shared" si="1104"/>
        <v>0</v>
      </c>
      <c r="K113" s="146">
        <f t="shared" si="1104"/>
        <v>0</v>
      </c>
      <c r="L113" s="146">
        <f t="shared" si="1104"/>
        <v>0</v>
      </c>
      <c r="M113" s="146">
        <f t="shared" si="1104"/>
        <v>0</v>
      </c>
      <c r="N113" s="146">
        <f t="shared" si="1104"/>
        <v>0</v>
      </c>
      <c r="O113" s="146">
        <f t="shared" si="1104"/>
        <v>0</v>
      </c>
      <c r="P113" s="146">
        <f t="shared" si="1104"/>
        <v>0</v>
      </c>
      <c r="Q113" s="146">
        <f t="shared" si="1104"/>
        <v>0</v>
      </c>
      <c r="R113" s="146">
        <f t="shared" si="1104"/>
        <v>0</v>
      </c>
      <c r="S113" s="146">
        <f t="shared" si="1104"/>
        <v>0</v>
      </c>
      <c r="T113" s="146">
        <f t="shared" si="1104"/>
        <v>0</v>
      </c>
      <c r="U113" s="146">
        <f t="shared" si="1104"/>
        <v>0</v>
      </c>
      <c r="V113" s="146">
        <f t="shared" si="1104"/>
        <v>0</v>
      </c>
      <c r="W113" s="146">
        <f t="shared" si="1104"/>
        <v>0</v>
      </c>
      <c r="X113" s="146">
        <f t="shared" si="1104"/>
        <v>0</v>
      </c>
      <c r="Y113" s="146">
        <f t="shared" si="1104"/>
        <v>0</v>
      </c>
      <c r="Z113" s="146">
        <f t="shared" si="1104"/>
        <v>0</v>
      </c>
      <c r="AA113" s="146">
        <f t="shared" si="1104"/>
        <v>0</v>
      </c>
      <c r="AB113" s="146">
        <f t="shared" si="1104"/>
        <v>0</v>
      </c>
      <c r="AC113" s="146">
        <f t="shared" si="1104"/>
        <v>0</v>
      </c>
      <c r="AD113" s="146">
        <f t="shared" si="1104"/>
        <v>0</v>
      </c>
      <c r="AE113" s="146">
        <f t="shared" si="1104"/>
        <v>0</v>
      </c>
      <c r="AF113" s="146">
        <f t="shared" si="1104"/>
        <v>0</v>
      </c>
      <c r="AG113" s="146">
        <f t="shared" si="1104"/>
        <v>0</v>
      </c>
      <c r="AH113" s="146">
        <f t="shared" si="1104"/>
        <v>0</v>
      </c>
      <c r="AI113" s="146">
        <f t="shared" si="1104"/>
        <v>0</v>
      </c>
      <c r="AJ113" s="146">
        <f t="shared" si="1104"/>
        <v>0</v>
      </c>
      <c r="AK113" s="146">
        <f t="shared" si="1104"/>
        <v>0</v>
      </c>
      <c r="AL113" s="146">
        <f t="shared" ref="AL113:BQ113" si="1105">IF(AL98=$D$111,AL112/$D$113,0)</f>
        <v>0</v>
      </c>
      <c r="AM113" s="146">
        <f t="shared" si="1105"/>
        <v>0</v>
      </c>
      <c r="AN113" s="146">
        <f t="shared" si="1105"/>
        <v>0</v>
      </c>
      <c r="AO113" s="146">
        <f t="shared" si="1105"/>
        <v>0</v>
      </c>
      <c r="AP113" s="146">
        <f t="shared" si="1105"/>
        <v>0</v>
      </c>
      <c r="AQ113" s="146">
        <f t="shared" si="1105"/>
        <v>0</v>
      </c>
      <c r="AR113" s="146">
        <f t="shared" si="1105"/>
        <v>0</v>
      </c>
      <c r="AS113" s="146">
        <f t="shared" si="1105"/>
        <v>0</v>
      </c>
      <c r="AT113" s="146">
        <f t="shared" si="1105"/>
        <v>0</v>
      </c>
      <c r="AU113" s="146">
        <f t="shared" si="1105"/>
        <v>0</v>
      </c>
      <c r="AV113" s="146">
        <f t="shared" si="1105"/>
        <v>0</v>
      </c>
      <c r="AW113" s="146">
        <f t="shared" si="1105"/>
        <v>0</v>
      </c>
      <c r="AX113" s="146">
        <f t="shared" si="1105"/>
        <v>0</v>
      </c>
      <c r="AY113" s="146">
        <f t="shared" si="1105"/>
        <v>0</v>
      </c>
      <c r="AZ113" s="146">
        <f t="shared" si="1105"/>
        <v>0</v>
      </c>
      <c r="BA113" s="146">
        <f t="shared" si="1105"/>
        <v>0</v>
      </c>
      <c r="BB113" s="146">
        <f t="shared" si="1105"/>
        <v>0</v>
      </c>
      <c r="BC113" s="146">
        <f t="shared" si="1105"/>
        <v>0</v>
      </c>
      <c r="BD113" s="146">
        <f t="shared" si="1105"/>
        <v>0</v>
      </c>
      <c r="BE113" s="146">
        <f t="shared" si="1105"/>
        <v>0</v>
      </c>
      <c r="BF113" s="146">
        <f t="shared" si="1105"/>
        <v>0</v>
      </c>
      <c r="BG113" s="146">
        <f t="shared" si="1105"/>
        <v>0</v>
      </c>
      <c r="BH113" s="146">
        <f t="shared" si="1105"/>
        <v>0</v>
      </c>
      <c r="BI113" s="146">
        <f t="shared" si="1105"/>
        <v>0</v>
      </c>
      <c r="BJ113" s="146">
        <f t="shared" si="1105"/>
        <v>0</v>
      </c>
      <c r="BK113" s="146">
        <f t="shared" si="1105"/>
        <v>0</v>
      </c>
      <c r="BL113" s="146">
        <f t="shared" si="1105"/>
        <v>0</v>
      </c>
      <c r="BM113" s="146">
        <f t="shared" si="1105"/>
        <v>0</v>
      </c>
      <c r="BN113" s="146">
        <f t="shared" si="1105"/>
        <v>0</v>
      </c>
      <c r="BO113" s="146">
        <f t="shared" si="1105"/>
        <v>0</v>
      </c>
      <c r="BP113" s="146">
        <f t="shared" si="1105"/>
        <v>0</v>
      </c>
      <c r="BQ113" s="146">
        <f t="shared" si="1105"/>
        <v>0</v>
      </c>
      <c r="BR113" s="146">
        <f t="shared" ref="BR113:CW113" si="1106">IF(BR98=$D$111,BR112/$D$113,0)</f>
        <v>0</v>
      </c>
      <c r="BS113" s="146">
        <f t="shared" si="1106"/>
        <v>0</v>
      </c>
      <c r="BT113" s="146">
        <f t="shared" si="1106"/>
        <v>0</v>
      </c>
      <c r="BU113" s="146">
        <f t="shared" si="1106"/>
        <v>0</v>
      </c>
      <c r="BV113" s="146">
        <f t="shared" si="1106"/>
        <v>0</v>
      </c>
      <c r="BW113" s="146">
        <f t="shared" si="1106"/>
        <v>0</v>
      </c>
      <c r="BX113" s="146">
        <f t="shared" si="1106"/>
        <v>0</v>
      </c>
      <c r="BY113" s="146">
        <f t="shared" si="1106"/>
        <v>0</v>
      </c>
      <c r="BZ113" s="146">
        <f t="shared" si="1106"/>
        <v>0</v>
      </c>
      <c r="CA113" s="146">
        <f t="shared" si="1106"/>
        <v>0</v>
      </c>
      <c r="CB113" s="146">
        <f t="shared" si="1106"/>
        <v>0</v>
      </c>
      <c r="CC113" s="146">
        <f t="shared" si="1106"/>
        <v>0</v>
      </c>
      <c r="CD113" s="146">
        <f t="shared" si="1106"/>
        <v>0</v>
      </c>
      <c r="CE113" s="146">
        <f t="shared" si="1106"/>
        <v>0</v>
      </c>
      <c r="CF113" s="146">
        <f t="shared" si="1106"/>
        <v>0</v>
      </c>
      <c r="CG113" s="146">
        <f t="shared" si="1106"/>
        <v>0</v>
      </c>
      <c r="CH113" s="146">
        <f t="shared" si="1106"/>
        <v>0</v>
      </c>
      <c r="CI113" s="146">
        <f t="shared" si="1106"/>
        <v>0</v>
      </c>
      <c r="CJ113" s="146">
        <f t="shared" si="1106"/>
        <v>0</v>
      </c>
      <c r="CK113" s="146">
        <f t="shared" si="1106"/>
        <v>0</v>
      </c>
      <c r="CL113" s="146">
        <f t="shared" si="1106"/>
        <v>0</v>
      </c>
      <c r="CM113" s="146">
        <f t="shared" si="1106"/>
        <v>0</v>
      </c>
      <c r="CN113" s="146">
        <f t="shared" si="1106"/>
        <v>0</v>
      </c>
      <c r="CO113" s="146">
        <f t="shared" si="1106"/>
        <v>0</v>
      </c>
      <c r="CP113" s="146">
        <f t="shared" si="1106"/>
        <v>0</v>
      </c>
      <c r="CQ113" s="146">
        <f t="shared" si="1106"/>
        <v>0</v>
      </c>
      <c r="CR113" s="146">
        <f t="shared" si="1106"/>
        <v>0</v>
      </c>
      <c r="CS113" s="146">
        <f t="shared" si="1106"/>
        <v>0</v>
      </c>
      <c r="CT113" s="146">
        <f t="shared" si="1106"/>
        <v>0</v>
      </c>
      <c r="CU113" s="146">
        <f t="shared" si="1106"/>
        <v>0</v>
      </c>
      <c r="CV113" s="146">
        <f t="shared" si="1106"/>
        <v>0</v>
      </c>
      <c r="CW113" s="146">
        <f t="shared" si="1106"/>
        <v>0</v>
      </c>
      <c r="CX113" s="146">
        <f t="shared" ref="CX113:DV113" si="1107">IF(CX98=$D$111,CX112/$D$113,0)</f>
        <v>2690250</v>
      </c>
      <c r="CY113" s="146">
        <f t="shared" si="1107"/>
        <v>0</v>
      </c>
      <c r="CZ113" s="146">
        <f t="shared" si="1107"/>
        <v>0</v>
      </c>
      <c r="DA113" s="146">
        <f t="shared" si="1107"/>
        <v>0</v>
      </c>
      <c r="DB113" s="146">
        <f t="shared" si="1107"/>
        <v>0</v>
      </c>
      <c r="DC113" s="146">
        <f t="shared" si="1107"/>
        <v>0</v>
      </c>
      <c r="DD113" s="146">
        <f t="shared" si="1107"/>
        <v>0</v>
      </c>
      <c r="DE113" s="146">
        <f t="shared" si="1107"/>
        <v>0</v>
      </c>
      <c r="DF113" s="146">
        <f t="shared" si="1107"/>
        <v>0</v>
      </c>
      <c r="DG113" s="146">
        <f t="shared" si="1107"/>
        <v>0</v>
      </c>
      <c r="DH113" s="146">
        <f t="shared" si="1107"/>
        <v>0</v>
      </c>
      <c r="DI113" s="146">
        <f t="shared" si="1107"/>
        <v>0</v>
      </c>
      <c r="DJ113" s="146">
        <f t="shared" si="1107"/>
        <v>0</v>
      </c>
      <c r="DK113" s="146">
        <f t="shared" si="1107"/>
        <v>0</v>
      </c>
      <c r="DL113" s="146">
        <f t="shared" si="1107"/>
        <v>0</v>
      </c>
      <c r="DM113" s="146">
        <f t="shared" si="1107"/>
        <v>0</v>
      </c>
      <c r="DN113" s="146">
        <f t="shared" si="1107"/>
        <v>0</v>
      </c>
      <c r="DO113" s="146">
        <f t="shared" si="1107"/>
        <v>0</v>
      </c>
      <c r="DP113" s="146">
        <f t="shared" si="1107"/>
        <v>0</v>
      </c>
      <c r="DQ113" s="146">
        <f t="shared" si="1107"/>
        <v>0</v>
      </c>
      <c r="DR113" s="146">
        <f t="shared" si="1107"/>
        <v>0</v>
      </c>
      <c r="DS113" s="146">
        <f t="shared" si="1107"/>
        <v>0</v>
      </c>
      <c r="DT113" s="146">
        <f t="shared" si="1107"/>
        <v>0</v>
      </c>
      <c r="DU113" s="146">
        <f t="shared" si="1107"/>
        <v>0</v>
      </c>
      <c r="DV113" s="146">
        <f t="shared" si="1107"/>
        <v>0</v>
      </c>
    </row>
    <row r="114" spans="1:126" ht="15.75" customHeight="1" thickTop="1">
      <c r="A114" s="59"/>
      <c r="B114" s="60" t="s">
        <v>626</v>
      </c>
      <c r="C114" s="1159"/>
      <c r="D114" s="1215">
        <f>'PERPETUITY MIDDLEMAN INPUT TAB'!$F$27</f>
        <v>0.01</v>
      </c>
      <c r="E114" s="1159"/>
      <c r="F114" s="127">
        <f t="shared" ref="F114:AK114" si="1108">F113*$D$140</f>
        <v>0</v>
      </c>
      <c r="G114" s="127">
        <f t="shared" si="1108"/>
        <v>0</v>
      </c>
      <c r="H114" s="127">
        <f t="shared" si="1108"/>
        <v>0</v>
      </c>
      <c r="I114" s="127">
        <f t="shared" si="1108"/>
        <v>0</v>
      </c>
      <c r="J114" s="127">
        <f t="shared" si="1108"/>
        <v>0</v>
      </c>
      <c r="K114" s="127">
        <f t="shared" si="1108"/>
        <v>0</v>
      </c>
      <c r="L114" s="127">
        <f t="shared" si="1108"/>
        <v>0</v>
      </c>
      <c r="M114" s="127">
        <f t="shared" si="1108"/>
        <v>0</v>
      </c>
      <c r="N114" s="127">
        <f t="shared" si="1108"/>
        <v>0</v>
      </c>
      <c r="O114" s="127">
        <f t="shared" si="1108"/>
        <v>0</v>
      </c>
      <c r="P114" s="127">
        <f t="shared" si="1108"/>
        <v>0</v>
      </c>
      <c r="Q114" s="127">
        <f t="shared" si="1108"/>
        <v>0</v>
      </c>
      <c r="R114" s="127">
        <f t="shared" si="1108"/>
        <v>0</v>
      </c>
      <c r="S114" s="127">
        <f t="shared" si="1108"/>
        <v>0</v>
      </c>
      <c r="T114" s="127">
        <f t="shared" si="1108"/>
        <v>0</v>
      </c>
      <c r="U114" s="127">
        <f t="shared" si="1108"/>
        <v>0</v>
      </c>
      <c r="V114" s="127">
        <f t="shared" si="1108"/>
        <v>0</v>
      </c>
      <c r="W114" s="127">
        <f t="shared" si="1108"/>
        <v>0</v>
      </c>
      <c r="X114" s="127">
        <f t="shared" si="1108"/>
        <v>0</v>
      </c>
      <c r="Y114" s="127">
        <f t="shared" si="1108"/>
        <v>0</v>
      </c>
      <c r="Z114" s="127">
        <f t="shared" si="1108"/>
        <v>0</v>
      </c>
      <c r="AA114" s="127">
        <f t="shared" si="1108"/>
        <v>0</v>
      </c>
      <c r="AB114" s="127">
        <f t="shared" si="1108"/>
        <v>0</v>
      </c>
      <c r="AC114" s="127">
        <f t="shared" si="1108"/>
        <v>0</v>
      </c>
      <c r="AD114" s="127">
        <f t="shared" si="1108"/>
        <v>0</v>
      </c>
      <c r="AE114" s="127">
        <f t="shared" si="1108"/>
        <v>0</v>
      </c>
      <c r="AF114" s="127">
        <f t="shared" si="1108"/>
        <v>0</v>
      </c>
      <c r="AG114" s="127">
        <f t="shared" si="1108"/>
        <v>0</v>
      </c>
      <c r="AH114" s="127">
        <f t="shared" si="1108"/>
        <v>0</v>
      </c>
      <c r="AI114" s="127">
        <f t="shared" si="1108"/>
        <v>0</v>
      </c>
      <c r="AJ114" s="127">
        <f t="shared" si="1108"/>
        <v>0</v>
      </c>
      <c r="AK114" s="127">
        <f t="shared" si="1108"/>
        <v>0</v>
      </c>
      <c r="AL114" s="127">
        <f t="shared" ref="AL114:BQ114" si="1109">AL113*$D$140</f>
        <v>0</v>
      </c>
      <c r="AM114" s="127">
        <f t="shared" si="1109"/>
        <v>0</v>
      </c>
      <c r="AN114" s="127">
        <f t="shared" si="1109"/>
        <v>0</v>
      </c>
      <c r="AO114" s="127">
        <f t="shared" si="1109"/>
        <v>0</v>
      </c>
      <c r="AP114" s="127">
        <f t="shared" si="1109"/>
        <v>0</v>
      </c>
      <c r="AQ114" s="127">
        <f t="shared" si="1109"/>
        <v>0</v>
      </c>
      <c r="AR114" s="127">
        <f t="shared" si="1109"/>
        <v>0</v>
      </c>
      <c r="AS114" s="127">
        <f t="shared" si="1109"/>
        <v>0</v>
      </c>
      <c r="AT114" s="127">
        <f t="shared" si="1109"/>
        <v>0</v>
      </c>
      <c r="AU114" s="127">
        <f t="shared" si="1109"/>
        <v>0</v>
      </c>
      <c r="AV114" s="127">
        <f t="shared" si="1109"/>
        <v>0</v>
      </c>
      <c r="AW114" s="127">
        <f t="shared" si="1109"/>
        <v>0</v>
      </c>
      <c r="AX114" s="127">
        <f t="shared" si="1109"/>
        <v>0</v>
      </c>
      <c r="AY114" s="127">
        <f t="shared" si="1109"/>
        <v>0</v>
      </c>
      <c r="AZ114" s="127">
        <f t="shared" si="1109"/>
        <v>0</v>
      </c>
      <c r="BA114" s="127">
        <f t="shared" si="1109"/>
        <v>0</v>
      </c>
      <c r="BB114" s="127">
        <f t="shared" si="1109"/>
        <v>0</v>
      </c>
      <c r="BC114" s="127">
        <f t="shared" si="1109"/>
        <v>0</v>
      </c>
      <c r="BD114" s="127">
        <f t="shared" si="1109"/>
        <v>0</v>
      </c>
      <c r="BE114" s="127">
        <f t="shared" si="1109"/>
        <v>0</v>
      </c>
      <c r="BF114" s="127">
        <f t="shared" si="1109"/>
        <v>0</v>
      </c>
      <c r="BG114" s="127">
        <f t="shared" si="1109"/>
        <v>0</v>
      </c>
      <c r="BH114" s="127">
        <f t="shared" si="1109"/>
        <v>0</v>
      </c>
      <c r="BI114" s="127">
        <f t="shared" si="1109"/>
        <v>0</v>
      </c>
      <c r="BJ114" s="127">
        <f t="shared" si="1109"/>
        <v>0</v>
      </c>
      <c r="BK114" s="127">
        <f t="shared" si="1109"/>
        <v>0</v>
      </c>
      <c r="BL114" s="127">
        <f t="shared" si="1109"/>
        <v>0</v>
      </c>
      <c r="BM114" s="127">
        <f t="shared" si="1109"/>
        <v>0</v>
      </c>
      <c r="BN114" s="127">
        <f t="shared" si="1109"/>
        <v>0</v>
      </c>
      <c r="BO114" s="127">
        <f t="shared" si="1109"/>
        <v>0</v>
      </c>
      <c r="BP114" s="127">
        <f t="shared" si="1109"/>
        <v>0</v>
      </c>
      <c r="BQ114" s="127">
        <f t="shared" si="1109"/>
        <v>0</v>
      </c>
      <c r="BR114" s="127">
        <f t="shared" ref="BR114:CW114" si="1110">BR113*$D$140</f>
        <v>0</v>
      </c>
      <c r="BS114" s="127">
        <f t="shared" si="1110"/>
        <v>0</v>
      </c>
      <c r="BT114" s="127">
        <f t="shared" si="1110"/>
        <v>0</v>
      </c>
      <c r="BU114" s="127">
        <f t="shared" si="1110"/>
        <v>0</v>
      </c>
      <c r="BV114" s="127">
        <f t="shared" si="1110"/>
        <v>0</v>
      </c>
      <c r="BW114" s="127">
        <f t="shared" si="1110"/>
        <v>0</v>
      </c>
      <c r="BX114" s="127">
        <f t="shared" si="1110"/>
        <v>0</v>
      </c>
      <c r="BY114" s="127">
        <f t="shared" si="1110"/>
        <v>0</v>
      </c>
      <c r="BZ114" s="127">
        <f t="shared" si="1110"/>
        <v>0</v>
      </c>
      <c r="CA114" s="127">
        <f t="shared" si="1110"/>
        <v>0</v>
      </c>
      <c r="CB114" s="127">
        <f t="shared" si="1110"/>
        <v>0</v>
      </c>
      <c r="CC114" s="127">
        <f t="shared" si="1110"/>
        <v>0</v>
      </c>
      <c r="CD114" s="127">
        <f t="shared" si="1110"/>
        <v>0</v>
      </c>
      <c r="CE114" s="127">
        <f t="shared" si="1110"/>
        <v>0</v>
      </c>
      <c r="CF114" s="127">
        <f t="shared" si="1110"/>
        <v>0</v>
      </c>
      <c r="CG114" s="127">
        <f t="shared" si="1110"/>
        <v>0</v>
      </c>
      <c r="CH114" s="127">
        <f t="shared" si="1110"/>
        <v>0</v>
      </c>
      <c r="CI114" s="127">
        <f t="shared" si="1110"/>
        <v>0</v>
      </c>
      <c r="CJ114" s="127">
        <f t="shared" si="1110"/>
        <v>0</v>
      </c>
      <c r="CK114" s="127">
        <f t="shared" si="1110"/>
        <v>0</v>
      </c>
      <c r="CL114" s="127">
        <f t="shared" si="1110"/>
        <v>0</v>
      </c>
      <c r="CM114" s="127">
        <f t="shared" si="1110"/>
        <v>0</v>
      </c>
      <c r="CN114" s="127">
        <f t="shared" si="1110"/>
        <v>0</v>
      </c>
      <c r="CO114" s="127">
        <f t="shared" si="1110"/>
        <v>0</v>
      </c>
      <c r="CP114" s="127">
        <f t="shared" si="1110"/>
        <v>0</v>
      </c>
      <c r="CQ114" s="127">
        <f t="shared" si="1110"/>
        <v>0</v>
      </c>
      <c r="CR114" s="127">
        <f t="shared" si="1110"/>
        <v>0</v>
      </c>
      <c r="CS114" s="127">
        <f t="shared" si="1110"/>
        <v>0</v>
      </c>
      <c r="CT114" s="127">
        <f t="shared" si="1110"/>
        <v>0</v>
      </c>
      <c r="CU114" s="127">
        <f t="shared" si="1110"/>
        <v>0</v>
      </c>
      <c r="CV114" s="127">
        <f t="shared" si="1110"/>
        <v>0</v>
      </c>
      <c r="CW114" s="127">
        <f t="shared" si="1110"/>
        <v>0</v>
      </c>
      <c r="CX114" s="127">
        <f t="shared" ref="CX114:DV114" si="1111">CX113*$D$140</f>
        <v>26902.5</v>
      </c>
      <c r="CY114" s="127">
        <f t="shared" si="1111"/>
        <v>0</v>
      </c>
      <c r="CZ114" s="127">
        <f t="shared" si="1111"/>
        <v>0</v>
      </c>
      <c r="DA114" s="127">
        <f t="shared" si="1111"/>
        <v>0</v>
      </c>
      <c r="DB114" s="127">
        <f t="shared" si="1111"/>
        <v>0</v>
      </c>
      <c r="DC114" s="127">
        <f t="shared" si="1111"/>
        <v>0</v>
      </c>
      <c r="DD114" s="127">
        <f t="shared" si="1111"/>
        <v>0</v>
      </c>
      <c r="DE114" s="127">
        <f t="shared" si="1111"/>
        <v>0</v>
      </c>
      <c r="DF114" s="127">
        <f t="shared" si="1111"/>
        <v>0</v>
      </c>
      <c r="DG114" s="127">
        <f t="shared" si="1111"/>
        <v>0</v>
      </c>
      <c r="DH114" s="127">
        <f t="shared" si="1111"/>
        <v>0</v>
      </c>
      <c r="DI114" s="127">
        <f t="shared" si="1111"/>
        <v>0</v>
      </c>
      <c r="DJ114" s="127">
        <f t="shared" si="1111"/>
        <v>0</v>
      </c>
      <c r="DK114" s="127">
        <f t="shared" si="1111"/>
        <v>0</v>
      </c>
      <c r="DL114" s="127">
        <f t="shared" si="1111"/>
        <v>0</v>
      </c>
      <c r="DM114" s="127">
        <f t="shared" si="1111"/>
        <v>0</v>
      </c>
      <c r="DN114" s="127">
        <f t="shared" si="1111"/>
        <v>0</v>
      </c>
      <c r="DO114" s="127">
        <f t="shared" si="1111"/>
        <v>0</v>
      </c>
      <c r="DP114" s="127">
        <f t="shared" si="1111"/>
        <v>0</v>
      </c>
      <c r="DQ114" s="127">
        <f t="shared" si="1111"/>
        <v>0</v>
      </c>
      <c r="DR114" s="127">
        <f t="shared" si="1111"/>
        <v>0</v>
      </c>
      <c r="DS114" s="127">
        <f t="shared" si="1111"/>
        <v>0</v>
      </c>
      <c r="DT114" s="127">
        <f t="shared" si="1111"/>
        <v>0</v>
      </c>
      <c r="DU114" s="127">
        <f t="shared" si="1111"/>
        <v>0</v>
      </c>
      <c r="DV114" s="127">
        <f t="shared" si="1111"/>
        <v>0</v>
      </c>
    </row>
    <row r="115" spans="1:126" s="107" customFormat="1" ht="15.75" customHeight="1" thickBot="1">
      <c r="A115" s="68"/>
      <c r="B115" s="65" t="s">
        <v>1496</v>
      </c>
      <c r="C115" s="1152"/>
      <c r="D115" s="1152"/>
      <c r="E115" s="1152"/>
      <c r="F115" s="146">
        <f t="shared" ref="F115" si="1112">F113-F114</f>
        <v>0</v>
      </c>
      <c r="G115" s="146">
        <f t="shared" ref="G115" si="1113">G113-G114</f>
        <v>0</v>
      </c>
      <c r="H115" s="146">
        <f t="shared" ref="H115" si="1114">H113-H114</f>
        <v>0</v>
      </c>
      <c r="I115" s="146">
        <f t="shared" ref="I115" si="1115">I113-I114</f>
        <v>0</v>
      </c>
      <c r="J115" s="146">
        <f t="shared" ref="J115" si="1116">J113-J114</f>
        <v>0</v>
      </c>
      <c r="K115" s="146">
        <f t="shared" ref="K115" si="1117">K113-K114</f>
        <v>0</v>
      </c>
      <c r="L115" s="146">
        <f t="shared" ref="L115" si="1118">L113-L114</f>
        <v>0</v>
      </c>
      <c r="M115" s="146">
        <f t="shared" ref="M115" si="1119">M113-M114</f>
        <v>0</v>
      </c>
      <c r="N115" s="146">
        <f t="shared" ref="N115" si="1120">N113-N114</f>
        <v>0</v>
      </c>
      <c r="O115" s="146">
        <f t="shared" ref="O115" si="1121">O113-O114</f>
        <v>0</v>
      </c>
      <c r="P115" s="146">
        <f t="shared" ref="P115" si="1122">P113-P114</f>
        <v>0</v>
      </c>
      <c r="Q115" s="146">
        <f t="shared" ref="Q115" si="1123">Q113-Q114</f>
        <v>0</v>
      </c>
      <c r="R115" s="146">
        <f t="shared" ref="R115" si="1124">R113-R114</f>
        <v>0</v>
      </c>
      <c r="S115" s="146">
        <f t="shared" ref="S115" si="1125">S113-S114</f>
        <v>0</v>
      </c>
      <c r="T115" s="146">
        <f t="shared" ref="T115" si="1126">T113-T114</f>
        <v>0</v>
      </c>
      <c r="U115" s="146">
        <f t="shared" ref="U115" si="1127">U113-U114</f>
        <v>0</v>
      </c>
      <c r="V115" s="146">
        <f t="shared" ref="V115" si="1128">V113-V114</f>
        <v>0</v>
      </c>
      <c r="W115" s="146">
        <f t="shared" ref="W115" si="1129">W113-W114</f>
        <v>0</v>
      </c>
      <c r="X115" s="146">
        <f t="shared" ref="X115" si="1130">X113-X114</f>
        <v>0</v>
      </c>
      <c r="Y115" s="146">
        <f t="shared" ref="Y115" si="1131">Y113-Y114</f>
        <v>0</v>
      </c>
      <c r="Z115" s="146">
        <f t="shared" ref="Z115" si="1132">Z113-Z114</f>
        <v>0</v>
      </c>
      <c r="AA115" s="146">
        <f t="shared" ref="AA115" si="1133">AA113-AA114</f>
        <v>0</v>
      </c>
      <c r="AB115" s="146">
        <f t="shared" ref="AB115" si="1134">AB113-AB114</f>
        <v>0</v>
      </c>
      <c r="AC115" s="146">
        <f t="shared" ref="AC115" si="1135">AC113-AC114</f>
        <v>0</v>
      </c>
      <c r="AD115" s="146">
        <f t="shared" ref="AD115" si="1136">AD113-AD114</f>
        <v>0</v>
      </c>
      <c r="AE115" s="146">
        <f t="shared" ref="AE115" si="1137">AE113-AE114</f>
        <v>0</v>
      </c>
      <c r="AF115" s="146">
        <f t="shared" ref="AF115" si="1138">AF113-AF114</f>
        <v>0</v>
      </c>
      <c r="AG115" s="146">
        <f t="shared" ref="AG115" si="1139">AG113-AG114</f>
        <v>0</v>
      </c>
      <c r="AH115" s="146">
        <f t="shared" ref="AH115" si="1140">AH113-AH114</f>
        <v>0</v>
      </c>
      <c r="AI115" s="146">
        <f t="shared" ref="AI115" si="1141">AI113-AI114</f>
        <v>0</v>
      </c>
      <c r="AJ115" s="146">
        <f t="shared" ref="AJ115" si="1142">AJ113-AJ114</f>
        <v>0</v>
      </c>
      <c r="AK115" s="146">
        <f t="shared" ref="AK115" si="1143">AK113-AK114</f>
        <v>0</v>
      </c>
      <c r="AL115" s="146">
        <f t="shared" ref="AL115" si="1144">AL113-AL114</f>
        <v>0</v>
      </c>
      <c r="AM115" s="146">
        <f t="shared" ref="AM115" si="1145">AM113-AM114</f>
        <v>0</v>
      </c>
      <c r="AN115" s="146">
        <f t="shared" ref="AN115" si="1146">AN113-AN114</f>
        <v>0</v>
      </c>
      <c r="AO115" s="146">
        <f t="shared" ref="AO115" si="1147">AO113-AO114</f>
        <v>0</v>
      </c>
      <c r="AP115" s="146">
        <f t="shared" ref="AP115" si="1148">AP113-AP114</f>
        <v>0</v>
      </c>
      <c r="AQ115" s="146">
        <f t="shared" ref="AQ115" si="1149">AQ113-AQ114</f>
        <v>0</v>
      </c>
      <c r="AR115" s="146">
        <f t="shared" ref="AR115" si="1150">AR113-AR114</f>
        <v>0</v>
      </c>
      <c r="AS115" s="146">
        <f t="shared" ref="AS115" si="1151">AS113-AS114</f>
        <v>0</v>
      </c>
      <c r="AT115" s="146">
        <f t="shared" ref="AT115" si="1152">AT113-AT114</f>
        <v>0</v>
      </c>
      <c r="AU115" s="146">
        <f t="shared" ref="AU115" si="1153">AU113-AU114</f>
        <v>0</v>
      </c>
      <c r="AV115" s="146">
        <f t="shared" ref="AV115" si="1154">AV113-AV114</f>
        <v>0</v>
      </c>
      <c r="AW115" s="146">
        <f t="shared" ref="AW115" si="1155">AW113-AW114</f>
        <v>0</v>
      </c>
      <c r="AX115" s="146">
        <f t="shared" ref="AX115" si="1156">AX113-AX114</f>
        <v>0</v>
      </c>
      <c r="AY115" s="146">
        <f t="shared" ref="AY115" si="1157">AY113-AY114</f>
        <v>0</v>
      </c>
      <c r="AZ115" s="146">
        <f t="shared" ref="AZ115" si="1158">AZ113-AZ114</f>
        <v>0</v>
      </c>
      <c r="BA115" s="146">
        <f t="shared" ref="BA115" si="1159">BA113-BA114</f>
        <v>0</v>
      </c>
      <c r="BB115" s="146">
        <f>BB113-BB114</f>
        <v>0</v>
      </c>
      <c r="BC115" s="146">
        <f t="shared" ref="BC115" si="1160">BC113-BC114</f>
        <v>0</v>
      </c>
      <c r="BD115" s="146">
        <f t="shared" ref="BD115" si="1161">BD113-BD114</f>
        <v>0</v>
      </c>
      <c r="BE115" s="146">
        <f t="shared" ref="BE115" si="1162">BE113-BE114</f>
        <v>0</v>
      </c>
      <c r="BF115" s="146">
        <f t="shared" ref="BF115" si="1163">BF113-BF114</f>
        <v>0</v>
      </c>
      <c r="BG115" s="146">
        <f t="shared" ref="BG115" si="1164">BG113-BG114</f>
        <v>0</v>
      </c>
      <c r="BH115" s="146">
        <f t="shared" ref="BH115" si="1165">BH113-BH114</f>
        <v>0</v>
      </c>
      <c r="BI115" s="146">
        <f t="shared" ref="BI115" si="1166">BI113-BI114</f>
        <v>0</v>
      </c>
      <c r="BJ115" s="146">
        <f t="shared" ref="BJ115" si="1167">BJ113-BJ114</f>
        <v>0</v>
      </c>
      <c r="BK115" s="146">
        <f t="shared" ref="BK115" si="1168">BK113-BK114</f>
        <v>0</v>
      </c>
      <c r="BL115" s="146">
        <f t="shared" ref="BL115" si="1169">BL113-BL114</f>
        <v>0</v>
      </c>
      <c r="BM115" s="146">
        <f t="shared" ref="BM115" si="1170">BM113-BM114</f>
        <v>0</v>
      </c>
      <c r="BN115" s="146">
        <f t="shared" ref="BN115" si="1171">BN113-BN114</f>
        <v>0</v>
      </c>
      <c r="BO115" s="146">
        <f t="shared" ref="BO115" si="1172">BO113-BO114</f>
        <v>0</v>
      </c>
      <c r="BP115" s="146">
        <f t="shared" ref="BP115" si="1173">BP113-BP114</f>
        <v>0</v>
      </c>
      <c r="BQ115" s="146">
        <f t="shared" ref="BQ115" si="1174">BQ113-BQ114</f>
        <v>0</v>
      </c>
      <c r="BR115" s="146">
        <f t="shared" ref="BR115" si="1175">BR113-BR114</f>
        <v>0</v>
      </c>
      <c r="BS115" s="146">
        <f t="shared" ref="BS115" si="1176">BS113-BS114</f>
        <v>0</v>
      </c>
      <c r="BT115" s="146">
        <f t="shared" ref="BT115" si="1177">BT113-BT114</f>
        <v>0</v>
      </c>
      <c r="BU115" s="146">
        <f t="shared" ref="BU115" si="1178">BU113-BU114</f>
        <v>0</v>
      </c>
      <c r="BV115" s="146">
        <f t="shared" ref="BV115" si="1179">BV113-BV114</f>
        <v>0</v>
      </c>
      <c r="BW115" s="146">
        <f t="shared" ref="BW115" si="1180">BW113-BW114</f>
        <v>0</v>
      </c>
      <c r="BX115" s="146">
        <f t="shared" ref="BX115" si="1181">BX113-BX114</f>
        <v>0</v>
      </c>
      <c r="BY115" s="146">
        <f t="shared" ref="BY115" si="1182">BY113-BY114</f>
        <v>0</v>
      </c>
      <c r="BZ115" s="146">
        <f t="shared" ref="BZ115" si="1183">BZ113-BZ114</f>
        <v>0</v>
      </c>
      <c r="CA115" s="146">
        <f t="shared" ref="CA115" si="1184">CA113-CA114</f>
        <v>0</v>
      </c>
      <c r="CB115" s="146">
        <f t="shared" ref="CB115" si="1185">CB113-CB114</f>
        <v>0</v>
      </c>
      <c r="CC115" s="146">
        <f t="shared" ref="CC115" si="1186">CC113-CC114</f>
        <v>0</v>
      </c>
      <c r="CD115" s="146">
        <f t="shared" ref="CD115" si="1187">CD113-CD114</f>
        <v>0</v>
      </c>
      <c r="CE115" s="146">
        <f t="shared" ref="CE115" si="1188">CE113-CE114</f>
        <v>0</v>
      </c>
      <c r="CF115" s="146">
        <f t="shared" ref="CF115" si="1189">CF113-CF114</f>
        <v>0</v>
      </c>
      <c r="CG115" s="146">
        <f t="shared" ref="CG115" si="1190">CG113-CG114</f>
        <v>0</v>
      </c>
      <c r="CH115" s="146">
        <f t="shared" ref="CH115" si="1191">CH113-CH114</f>
        <v>0</v>
      </c>
      <c r="CI115" s="146">
        <f t="shared" ref="CI115" si="1192">CI113-CI114</f>
        <v>0</v>
      </c>
      <c r="CJ115" s="146">
        <f t="shared" ref="CJ115" si="1193">CJ113-CJ114</f>
        <v>0</v>
      </c>
      <c r="CK115" s="146">
        <f t="shared" ref="CK115" si="1194">CK113-CK114</f>
        <v>0</v>
      </c>
      <c r="CL115" s="146">
        <f t="shared" ref="CL115" si="1195">CL113-CL114</f>
        <v>0</v>
      </c>
      <c r="CM115" s="146">
        <f t="shared" ref="CM115" si="1196">CM113-CM114</f>
        <v>0</v>
      </c>
      <c r="CN115" s="146">
        <f t="shared" ref="CN115" si="1197">CN113-CN114</f>
        <v>0</v>
      </c>
      <c r="CO115" s="146">
        <f t="shared" ref="CO115" si="1198">CO113-CO114</f>
        <v>0</v>
      </c>
      <c r="CP115" s="146">
        <f t="shared" ref="CP115" si="1199">CP113-CP114</f>
        <v>0</v>
      </c>
      <c r="CQ115" s="146">
        <f t="shared" ref="CQ115" si="1200">CQ113-CQ114</f>
        <v>0</v>
      </c>
      <c r="CR115" s="146">
        <f t="shared" ref="CR115" si="1201">CR113-CR114</f>
        <v>0</v>
      </c>
      <c r="CS115" s="146">
        <f t="shared" ref="CS115" si="1202">CS113-CS114</f>
        <v>0</v>
      </c>
      <c r="CT115" s="146">
        <f t="shared" ref="CT115" si="1203">CT113-CT114</f>
        <v>0</v>
      </c>
      <c r="CU115" s="146">
        <f t="shared" ref="CU115" si="1204">CU113-CU114</f>
        <v>0</v>
      </c>
      <c r="CV115" s="146">
        <f t="shared" ref="CV115" si="1205">CV113-CV114</f>
        <v>0</v>
      </c>
      <c r="CW115" s="146">
        <f t="shared" ref="CW115" si="1206">CW113-CW114</f>
        <v>0</v>
      </c>
      <c r="CX115" s="146">
        <f t="shared" ref="CX115" si="1207">CX113-CX114</f>
        <v>2663347.5</v>
      </c>
      <c r="CY115" s="146">
        <f t="shared" ref="CY115" si="1208">CY113-CY114</f>
        <v>0</v>
      </c>
      <c r="CZ115" s="146">
        <f t="shared" ref="CZ115" si="1209">CZ113-CZ114</f>
        <v>0</v>
      </c>
      <c r="DA115" s="146">
        <f t="shared" ref="DA115" si="1210">DA113-DA114</f>
        <v>0</v>
      </c>
      <c r="DB115" s="146">
        <f t="shared" ref="DB115" si="1211">DB113-DB114</f>
        <v>0</v>
      </c>
      <c r="DC115" s="146">
        <f t="shared" ref="DC115" si="1212">DC113-DC114</f>
        <v>0</v>
      </c>
      <c r="DD115" s="146">
        <f t="shared" ref="DD115" si="1213">DD113-DD114</f>
        <v>0</v>
      </c>
      <c r="DE115" s="146">
        <f t="shared" ref="DE115" si="1214">DE113-DE114</f>
        <v>0</v>
      </c>
      <c r="DF115" s="146">
        <f t="shared" ref="DF115" si="1215">DF113-DF114</f>
        <v>0</v>
      </c>
      <c r="DG115" s="146">
        <f t="shared" ref="DG115" si="1216">DG113-DG114</f>
        <v>0</v>
      </c>
      <c r="DH115" s="146">
        <f t="shared" ref="DH115" si="1217">DH113-DH114</f>
        <v>0</v>
      </c>
      <c r="DI115" s="146">
        <f t="shared" ref="DI115" si="1218">DI113-DI114</f>
        <v>0</v>
      </c>
      <c r="DJ115" s="146">
        <f t="shared" ref="DJ115" si="1219">DJ113-DJ114</f>
        <v>0</v>
      </c>
      <c r="DK115" s="146">
        <f t="shared" ref="DK115" si="1220">DK113-DK114</f>
        <v>0</v>
      </c>
      <c r="DL115" s="146">
        <f t="shared" ref="DL115" si="1221">DL113-DL114</f>
        <v>0</v>
      </c>
      <c r="DM115" s="146">
        <f t="shared" ref="DM115" si="1222">DM113-DM114</f>
        <v>0</v>
      </c>
      <c r="DN115" s="146">
        <f t="shared" ref="DN115" si="1223">DN113-DN114</f>
        <v>0</v>
      </c>
      <c r="DO115" s="146">
        <f t="shared" ref="DO115" si="1224">DO113-DO114</f>
        <v>0</v>
      </c>
      <c r="DP115" s="146">
        <f t="shared" ref="DP115" si="1225">DP113-DP114</f>
        <v>0</v>
      </c>
      <c r="DQ115" s="146">
        <f t="shared" ref="DQ115" si="1226">DQ113-DQ114</f>
        <v>0</v>
      </c>
      <c r="DR115" s="146">
        <f t="shared" ref="DR115" si="1227">DR113-DR114</f>
        <v>0</v>
      </c>
      <c r="DS115" s="146">
        <f t="shared" ref="DS115" si="1228">DS113-DS114</f>
        <v>0</v>
      </c>
      <c r="DT115" s="146">
        <f t="shared" ref="DT115" si="1229">DT113-DT114</f>
        <v>0</v>
      </c>
      <c r="DU115" s="146">
        <f t="shared" ref="DU115" si="1230">DU113-DU114</f>
        <v>0</v>
      </c>
      <c r="DV115" s="146">
        <f t="shared" ref="DV115" si="1231">DV113-DV114</f>
        <v>0</v>
      </c>
    </row>
    <row r="116" spans="1:126" s="107" customFormat="1" ht="15.75" customHeight="1" thickTop="1">
      <c r="A116" s="68"/>
      <c r="B116" s="60"/>
      <c r="C116" s="1149"/>
      <c r="D116" s="1149"/>
      <c r="E116" s="1149"/>
      <c r="F116" s="69"/>
      <c r="G116" s="69"/>
      <c r="H116" s="69"/>
      <c r="I116" s="69"/>
      <c r="J116" s="69"/>
      <c r="K116" s="69"/>
      <c r="L116" s="69"/>
      <c r="M116" s="69"/>
      <c r="N116" s="69"/>
      <c r="O116" s="69"/>
      <c r="P116" s="69"/>
      <c r="Q116" s="69"/>
      <c r="R116" s="69"/>
      <c r="S116" s="69"/>
      <c r="T116" s="69"/>
      <c r="U116" s="69"/>
      <c r="V116" s="69"/>
      <c r="W116" s="69"/>
      <c r="X116" s="69"/>
      <c r="Y116" s="69"/>
      <c r="Z116" s="69"/>
      <c r="AA116" s="69"/>
      <c r="AB116" s="69"/>
      <c r="AC116" s="69"/>
      <c r="AD116" s="69"/>
      <c r="AE116" s="69"/>
      <c r="AF116" s="69"/>
      <c r="AG116" s="69"/>
      <c r="AH116" s="69"/>
      <c r="AI116" s="69"/>
      <c r="AJ116" s="69"/>
      <c r="AK116" s="69"/>
      <c r="AL116" s="69"/>
      <c r="AM116" s="69"/>
      <c r="AN116" s="69"/>
      <c r="AO116" s="69"/>
      <c r="AP116" s="69"/>
      <c r="AQ116" s="69"/>
      <c r="AR116" s="69"/>
      <c r="AS116" s="69"/>
      <c r="AT116" s="69"/>
      <c r="AU116" s="69"/>
      <c r="AV116" s="69"/>
      <c r="AW116" s="69"/>
      <c r="AX116" s="69"/>
      <c r="AY116" s="69"/>
      <c r="AZ116" s="69"/>
      <c r="BA116" s="69"/>
      <c r="BB116" s="69"/>
      <c r="BC116" s="69"/>
      <c r="BD116" s="69"/>
      <c r="BE116" s="69"/>
      <c r="BF116" s="69"/>
      <c r="BG116" s="69"/>
      <c r="BH116" s="69"/>
      <c r="BI116" s="69"/>
      <c r="BJ116" s="69"/>
      <c r="BK116" s="69"/>
      <c r="BL116" s="69"/>
      <c r="BM116" s="69"/>
      <c r="BN116" s="69"/>
      <c r="BO116" s="69"/>
      <c r="BP116" s="69"/>
      <c r="BQ116" s="69"/>
      <c r="BR116" s="69"/>
      <c r="BS116" s="69"/>
      <c r="BT116" s="69"/>
      <c r="BU116" s="69"/>
      <c r="BV116" s="69"/>
      <c r="BW116" s="69"/>
      <c r="BX116" s="69"/>
      <c r="BY116" s="69"/>
      <c r="BZ116" s="69"/>
      <c r="CA116" s="69"/>
      <c r="CB116" s="69"/>
      <c r="CC116" s="69"/>
      <c r="CD116" s="69"/>
      <c r="CE116" s="69"/>
      <c r="CF116" s="69"/>
      <c r="CG116" s="69"/>
      <c r="CH116" s="69"/>
      <c r="CI116" s="69"/>
      <c r="CJ116" s="69"/>
      <c r="CK116" s="69"/>
      <c r="CL116" s="69"/>
      <c r="CM116" s="69"/>
      <c r="CN116" s="69"/>
      <c r="CO116" s="69"/>
      <c r="CP116" s="69"/>
      <c r="CQ116" s="69"/>
      <c r="CR116" s="69"/>
      <c r="CS116" s="69"/>
      <c r="CT116" s="69"/>
      <c r="CU116" s="69"/>
      <c r="CV116" s="69"/>
      <c r="CW116" s="69"/>
      <c r="CX116" s="69"/>
      <c r="CY116" s="69"/>
      <c r="CZ116" s="69"/>
      <c r="DA116" s="69"/>
      <c r="DB116" s="69"/>
      <c r="DC116" s="69"/>
      <c r="DD116" s="69"/>
      <c r="DE116" s="69"/>
      <c r="DF116" s="69"/>
      <c r="DG116" s="69"/>
      <c r="DH116" s="69"/>
      <c r="DI116" s="69"/>
      <c r="DJ116" s="69"/>
      <c r="DK116" s="69"/>
      <c r="DL116" s="69"/>
      <c r="DM116" s="69"/>
      <c r="DN116" s="69"/>
      <c r="DO116" s="69"/>
      <c r="DP116" s="69"/>
      <c r="DQ116" s="69"/>
      <c r="DR116" s="69"/>
      <c r="DS116" s="69"/>
      <c r="DT116" s="69"/>
      <c r="DU116" s="69"/>
      <c r="DV116" s="69"/>
    </row>
    <row r="117" spans="1:126" s="107" customFormat="1" ht="15.75" customHeight="1">
      <c r="A117" s="68"/>
      <c r="B117" s="60"/>
      <c r="C117" s="1149"/>
      <c r="D117" s="1149"/>
      <c r="E117" s="1149"/>
      <c r="F117" s="69"/>
      <c r="G117" s="69"/>
      <c r="H117" s="69"/>
      <c r="I117" s="69"/>
      <c r="J117" s="69"/>
      <c r="K117" s="69"/>
      <c r="L117" s="69"/>
      <c r="M117" s="69"/>
      <c r="N117" s="69"/>
      <c r="O117" s="69"/>
      <c r="P117" s="69"/>
      <c r="Q117" s="69"/>
      <c r="R117" s="69"/>
      <c r="S117" s="69"/>
      <c r="T117" s="69"/>
      <c r="U117" s="69"/>
      <c r="V117" s="69"/>
      <c r="W117" s="69"/>
      <c r="X117" s="69"/>
      <c r="Y117" s="69"/>
      <c r="Z117" s="69"/>
      <c r="AA117" s="69"/>
      <c r="AB117" s="69"/>
      <c r="AC117" s="69"/>
      <c r="AD117" s="69"/>
      <c r="AE117" s="69"/>
      <c r="AF117" s="69"/>
      <c r="AG117" s="69"/>
      <c r="AH117" s="69"/>
      <c r="AI117" s="69"/>
      <c r="AJ117" s="69"/>
      <c r="AK117" s="69"/>
      <c r="AL117" s="69"/>
      <c r="AM117" s="69"/>
      <c r="AN117" s="69"/>
      <c r="AO117" s="69"/>
      <c r="AP117" s="69"/>
      <c r="AQ117" s="69"/>
      <c r="AR117" s="69"/>
      <c r="AS117" s="69"/>
      <c r="AT117" s="69"/>
      <c r="AU117" s="69"/>
      <c r="AV117" s="69"/>
      <c r="AW117" s="69"/>
      <c r="AX117" s="69"/>
      <c r="AY117" s="69"/>
      <c r="AZ117" s="69"/>
      <c r="BA117" s="69"/>
      <c r="BB117" s="69"/>
      <c r="BC117" s="69"/>
      <c r="BD117" s="69"/>
      <c r="BE117" s="69"/>
      <c r="BF117" s="69"/>
      <c r="BG117" s="69"/>
      <c r="BH117" s="69"/>
      <c r="BI117" s="69"/>
      <c r="BJ117" s="69"/>
      <c r="BK117" s="69"/>
      <c r="BL117" s="69"/>
      <c r="BM117" s="69"/>
      <c r="BN117" s="69"/>
      <c r="BO117" s="69"/>
      <c r="BP117" s="69"/>
      <c r="BQ117" s="69"/>
      <c r="BR117" s="69"/>
      <c r="BS117" s="69"/>
      <c r="BT117" s="69"/>
      <c r="BU117" s="69"/>
      <c r="BV117" s="69"/>
      <c r="BW117" s="69"/>
      <c r="BX117" s="69"/>
      <c r="BY117" s="69"/>
      <c r="BZ117" s="69"/>
      <c r="CA117" s="69"/>
      <c r="CB117" s="69"/>
      <c r="CC117" s="69"/>
      <c r="CD117" s="69"/>
      <c r="CE117" s="69"/>
      <c r="CF117" s="69"/>
      <c r="CG117" s="69"/>
      <c r="CH117" s="69"/>
      <c r="CI117" s="69"/>
      <c r="CJ117" s="69"/>
      <c r="CK117" s="69"/>
      <c r="CL117" s="69"/>
      <c r="CM117" s="69"/>
      <c r="CN117" s="69"/>
      <c r="CO117" s="69"/>
      <c r="CP117" s="69"/>
      <c r="CQ117" s="69"/>
      <c r="CR117" s="69"/>
      <c r="CS117" s="69"/>
      <c r="CT117" s="69"/>
      <c r="CU117" s="69"/>
      <c r="CV117" s="69"/>
      <c r="CW117" s="69"/>
      <c r="CX117" s="69"/>
      <c r="CY117" s="69"/>
      <c r="CZ117" s="69"/>
      <c r="DA117" s="69"/>
      <c r="DB117" s="69"/>
      <c r="DC117" s="69"/>
      <c r="DD117" s="69"/>
      <c r="DE117" s="69"/>
      <c r="DF117" s="69"/>
      <c r="DG117" s="69"/>
      <c r="DH117" s="69"/>
      <c r="DI117" s="69"/>
      <c r="DJ117" s="69"/>
      <c r="DK117" s="69"/>
      <c r="DL117" s="69"/>
      <c r="DM117" s="69"/>
      <c r="DN117" s="69"/>
      <c r="DO117" s="69"/>
      <c r="DP117" s="69"/>
      <c r="DQ117" s="69"/>
      <c r="DR117" s="69"/>
      <c r="DS117" s="69"/>
      <c r="DT117" s="69"/>
      <c r="DU117" s="69"/>
      <c r="DV117" s="69"/>
    </row>
    <row r="118" spans="1:126" ht="15.75" customHeight="1">
      <c r="A118" s="59"/>
      <c r="B118" s="1260" t="s">
        <v>1515</v>
      </c>
      <c r="C118" s="1261"/>
      <c r="D118" s="1261"/>
      <c r="E118" s="1261"/>
      <c r="F118" s="1262"/>
      <c r="G118" s="1262"/>
      <c r="H118" s="1262"/>
      <c r="I118" s="1262"/>
      <c r="J118" s="1262"/>
      <c r="K118" s="1262"/>
      <c r="L118" s="1262"/>
      <c r="M118" s="1262"/>
      <c r="N118" s="1262"/>
      <c r="O118" s="1262"/>
      <c r="P118" s="1262"/>
      <c r="Q118" s="1262"/>
      <c r="R118" s="1262"/>
      <c r="S118" s="1262"/>
      <c r="T118" s="1262"/>
      <c r="U118" s="1262"/>
      <c r="V118" s="1262"/>
      <c r="W118" s="1262"/>
      <c r="X118" s="1262"/>
      <c r="Y118" s="1262"/>
      <c r="Z118" s="1262"/>
      <c r="AA118" s="1262"/>
      <c r="AB118" s="1262"/>
      <c r="AC118" s="1262"/>
      <c r="AD118" s="1262"/>
      <c r="AE118" s="1262"/>
      <c r="AF118" s="1262"/>
      <c r="AG118" s="1262"/>
      <c r="AH118" s="1262"/>
      <c r="AI118" s="1262"/>
      <c r="AJ118" s="1262"/>
      <c r="AK118" s="1262"/>
      <c r="AL118" s="1262"/>
      <c r="AM118" s="1262"/>
      <c r="AN118" s="1262"/>
      <c r="AO118" s="1262"/>
      <c r="AP118" s="1262"/>
      <c r="AQ118" s="1262"/>
      <c r="AR118" s="1262"/>
      <c r="AS118" s="1262"/>
      <c r="AT118" s="1262"/>
      <c r="AU118" s="1262"/>
      <c r="AV118" s="1262"/>
      <c r="AW118" s="1262"/>
      <c r="AX118" s="1262"/>
      <c r="AY118" s="1262"/>
      <c r="AZ118" s="1262"/>
      <c r="BA118" s="1262"/>
      <c r="BB118" s="1262"/>
      <c r="BC118" s="1262"/>
      <c r="BD118" s="1262"/>
      <c r="BE118" s="1262"/>
      <c r="BF118" s="1262"/>
      <c r="BG118" s="1262"/>
      <c r="BH118" s="1262"/>
      <c r="BI118" s="1262"/>
      <c r="BJ118" s="1262"/>
      <c r="BK118" s="1262"/>
      <c r="BL118" s="1262"/>
      <c r="BM118" s="1262"/>
      <c r="BN118" s="1262"/>
      <c r="BO118" s="1262"/>
      <c r="BP118" s="1262"/>
      <c r="BQ118" s="1262"/>
      <c r="BR118" s="1262"/>
      <c r="BS118" s="1262"/>
      <c r="BT118" s="1262"/>
      <c r="BU118" s="1262"/>
      <c r="BV118" s="1262"/>
      <c r="BW118" s="1262"/>
      <c r="BX118" s="1262"/>
      <c r="BY118" s="1262"/>
      <c r="BZ118" s="1262"/>
      <c r="CA118" s="1262"/>
      <c r="CB118" s="1262"/>
      <c r="CC118" s="1262"/>
      <c r="CD118" s="1262"/>
      <c r="CE118" s="1262"/>
      <c r="CF118" s="1262"/>
      <c r="CG118" s="1262"/>
      <c r="CH118" s="1262"/>
      <c r="CI118" s="1262"/>
      <c r="CJ118" s="1262"/>
      <c r="CK118" s="1262"/>
      <c r="CL118" s="1262"/>
      <c r="CM118" s="1262"/>
      <c r="CN118" s="1262"/>
      <c r="CO118" s="1262"/>
      <c r="CP118" s="1262"/>
      <c r="CQ118" s="1262"/>
      <c r="CR118" s="1262"/>
      <c r="CS118" s="1262"/>
      <c r="CT118" s="1262"/>
      <c r="CU118" s="1262"/>
      <c r="CV118" s="1262"/>
      <c r="CW118" s="1262"/>
      <c r="CX118" s="1262"/>
      <c r="CY118" s="1262"/>
      <c r="CZ118" s="1262"/>
      <c r="DA118" s="1262"/>
      <c r="DB118" s="1262"/>
      <c r="DC118" s="1262"/>
      <c r="DD118" s="1262"/>
      <c r="DE118" s="1262"/>
      <c r="DF118" s="1262"/>
      <c r="DG118" s="1262"/>
      <c r="DH118" s="1262"/>
      <c r="DI118" s="1262"/>
      <c r="DJ118" s="1262"/>
      <c r="DK118" s="1262"/>
      <c r="DL118" s="1262"/>
      <c r="DM118" s="1262"/>
      <c r="DN118" s="1262"/>
      <c r="DO118" s="1262"/>
      <c r="DP118" s="1262"/>
      <c r="DQ118" s="1262"/>
      <c r="DR118" s="1262"/>
      <c r="DS118" s="1262"/>
      <c r="DT118" s="1262"/>
      <c r="DU118" s="1262"/>
      <c r="DV118" s="1263"/>
    </row>
    <row r="119" spans="1:126" s="107" customFormat="1" ht="15.75" customHeight="1">
      <c r="A119" s="68"/>
      <c r="B119" s="60"/>
      <c r="C119" s="1149"/>
      <c r="D119" s="1149"/>
      <c r="E119" s="1149"/>
      <c r="F119" s="69"/>
      <c r="G119" s="69"/>
      <c r="H119" s="69"/>
      <c r="I119" s="69"/>
      <c r="J119" s="69"/>
      <c r="K119" s="69"/>
      <c r="L119" s="69"/>
      <c r="M119" s="69"/>
      <c r="N119" s="69"/>
      <c r="O119" s="69"/>
      <c r="P119" s="69"/>
      <c r="Q119" s="69"/>
      <c r="R119" s="69"/>
      <c r="S119" s="69"/>
      <c r="T119" s="69"/>
      <c r="U119" s="69"/>
      <c r="V119" s="69"/>
      <c r="W119" s="69"/>
      <c r="X119" s="69"/>
      <c r="Y119" s="69"/>
      <c r="Z119" s="69"/>
      <c r="AA119" s="69"/>
      <c r="AB119" s="69"/>
      <c r="AC119" s="69"/>
      <c r="AD119" s="69"/>
      <c r="AE119" s="69"/>
      <c r="AF119" s="69"/>
      <c r="AG119" s="69"/>
      <c r="AH119" s="69"/>
      <c r="AI119" s="69"/>
      <c r="AJ119" s="69"/>
      <c r="AK119" s="69"/>
      <c r="AL119" s="69"/>
      <c r="AM119" s="69"/>
      <c r="AN119" s="69"/>
      <c r="AO119" s="69"/>
      <c r="AP119" s="69"/>
      <c r="AQ119" s="69"/>
      <c r="AR119" s="69"/>
      <c r="AS119" s="69"/>
      <c r="AT119" s="69"/>
      <c r="AU119" s="69"/>
      <c r="AV119" s="69"/>
      <c r="AW119" s="69"/>
      <c r="AX119" s="69"/>
      <c r="AY119" s="69"/>
      <c r="AZ119" s="69"/>
      <c r="BA119" s="69"/>
      <c r="BB119" s="69"/>
      <c r="BC119" s="69"/>
      <c r="BD119" s="69"/>
      <c r="BE119" s="69"/>
      <c r="BF119" s="69"/>
      <c r="BG119" s="69"/>
      <c r="BH119" s="69"/>
      <c r="BI119" s="69"/>
      <c r="BJ119" s="69"/>
      <c r="BK119" s="69"/>
      <c r="BL119" s="69"/>
      <c r="BM119" s="69"/>
      <c r="BN119" s="69"/>
      <c r="BO119" s="69"/>
      <c r="BP119" s="69"/>
      <c r="BQ119" s="69"/>
      <c r="BR119" s="69"/>
      <c r="BS119" s="69"/>
      <c r="BT119" s="69"/>
      <c r="BU119" s="69"/>
      <c r="BV119" s="69"/>
      <c r="BW119" s="69"/>
      <c r="BX119" s="69"/>
      <c r="BY119" s="69"/>
      <c r="BZ119" s="69"/>
      <c r="CA119" s="69"/>
      <c r="CB119" s="69"/>
      <c r="CC119" s="69"/>
      <c r="CD119" s="69"/>
      <c r="CE119" s="69"/>
      <c r="CF119" s="69"/>
      <c r="CG119" s="69"/>
      <c r="CH119" s="69"/>
      <c r="CI119" s="69"/>
      <c r="CJ119" s="69"/>
      <c r="CK119" s="69"/>
      <c r="CL119" s="69"/>
      <c r="CM119" s="69"/>
      <c r="CN119" s="69"/>
      <c r="CO119" s="69"/>
      <c r="CP119" s="69"/>
      <c r="CQ119" s="69"/>
      <c r="CR119" s="69"/>
      <c r="CS119" s="69"/>
      <c r="CT119" s="69"/>
      <c r="CU119" s="69"/>
      <c r="CV119" s="69"/>
      <c r="CW119" s="69"/>
      <c r="CX119" s="69"/>
      <c r="CY119" s="69"/>
      <c r="CZ119" s="69"/>
      <c r="DA119" s="69"/>
      <c r="DB119" s="69"/>
      <c r="DC119" s="69"/>
      <c r="DD119" s="69"/>
      <c r="DE119" s="69"/>
      <c r="DF119" s="69"/>
      <c r="DG119" s="69"/>
      <c r="DH119" s="69"/>
      <c r="DI119" s="69"/>
      <c r="DJ119" s="69"/>
      <c r="DK119" s="69"/>
      <c r="DL119" s="69"/>
      <c r="DM119" s="69"/>
      <c r="DN119" s="69"/>
      <c r="DO119" s="69"/>
      <c r="DP119" s="69"/>
      <c r="DQ119" s="69"/>
      <c r="DR119" s="69"/>
      <c r="DS119" s="69"/>
      <c r="DT119" s="69"/>
      <c r="DU119" s="69"/>
      <c r="DV119" s="69"/>
    </row>
    <row r="120" spans="1:126" s="107" customFormat="1" ht="15.75" customHeight="1">
      <c r="A120" s="68"/>
      <c r="B120" s="128" t="s">
        <v>1491</v>
      </c>
      <c r="C120" s="69"/>
      <c r="D120" s="69"/>
      <c r="E120" s="1149"/>
      <c r="F120" s="69"/>
      <c r="G120" s="69"/>
      <c r="H120" s="69"/>
      <c r="I120" s="69"/>
      <c r="J120" s="69"/>
      <c r="K120" s="69"/>
      <c r="L120" s="69"/>
      <c r="M120" s="69"/>
      <c r="N120" s="69"/>
      <c r="O120" s="69"/>
      <c r="P120" s="69"/>
      <c r="Q120" s="69"/>
      <c r="R120" s="69"/>
      <c r="S120" s="69"/>
      <c r="T120" s="69"/>
      <c r="U120" s="69"/>
      <c r="V120" s="69"/>
      <c r="W120" s="69"/>
      <c r="X120" s="69"/>
      <c r="Y120" s="69"/>
      <c r="Z120" s="69"/>
      <c r="AA120" s="69"/>
      <c r="AB120" s="69"/>
      <c r="AC120" s="69"/>
      <c r="AD120" s="69"/>
      <c r="AE120" s="69"/>
      <c r="AF120" s="69"/>
      <c r="AG120" s="69"/>
      <c r="AH120" s="69"/>
      <c r="AI120" s="69"/>
      <c r="AJ120" s="69"/>
      <c r="AK120" s="69"/>
      <c r="AL120" s="69"/>
      <c r="AM120" s="69"/>
      <c r="AN120" s="69"/>
      <c r="AO120" s="69"/>
      <c r="AP120" s="69"/>
      <c r="AQ120" s="69"/>
      <c r="AR120" s="69"/>
      <c r="AS120" s="69"/>
      <c r="AT120" s="69"/>
      <c r="AU120" s="69"/>
      <c r="AV120" s="69"/>
      <c r="AW120" s="69"/>
      <c r="AX120" s="69"/>
      <c r="AY120" s="69"/>
      <c r="AZ120" s="69"/>
      <c r="BA120" s="69"/>
      <c r="BB120" s="69"/>
      <c r="BC120" s="69"/>
      <c r="BD120" s="69"/>
      <c r="BE120" s="69"/>
      <c r="BF120" s="69"/>
      <c r="BG120" s="69"/>
      <c r="BH120" s="69"/>
      <c r="BI120" s="69"/>
      <c r="BJ120" s="69"/>
      <c r="BK120" s="69"/>
      <c r="BL120" s="69"/>
      <c r="BM120" s="69"/>
      <c r="BN120" s="69"/>
      <c r="BO120" s="69"/>
      <c r="BP120" s="69"/>
      <c r="BQ120" s="69"/>
      <c r="BR120" s="69"/>
      <c r="BS120" s="69"/>
      <c r="BT120" s="69"/>
      <c r="BU120" s="69"/>
      <c r="BV120" s="69"/>
      <c r="BW120" s="69"/>
      <c r="BX120" s="69"/>
      <c r="BY120" s="69"/>
      <c r="BZ120" s="69"/>
      <c r="CA120" s="69"/>
      <c r="CB120" s="69"/>
      <c r="CC120" s="69"/>
      <c r="CD120" s="69"/>
      <c r="CE120" s="69"/>
      <c r="CF120" s="69"/>
      <c r="CG120" s="69"/>
      <c r="CH120" s="69"/>
      <c r="CI120" s="69"/>
      <c r="CJ120" s="69"/>
      <c r="CK120" s="69"/>
      <c r="CL120" s="69"/>
      <c r="CM120" s="69"/>
      <c r="CN120" s="69"/>
      <c r="CO120" s="69"/>
      <c r="CP120" s="69"/>
      <c r="CQ120" s="69"/>
      <c r="CR120" s="69"/>
      <c r="CS120" s="69"/>
      <c r="CT120" s="69"/>
      <c r="CU120" s="69"/>
      <c r="CV120" s="69"/>
      <c r="CW120" s="69"/>
      <c r="CX120" s="69"/>
      <c r="CY120" s="69"/>
      <c r="CZ120" s="69"/>
      <c r="DA120" s="69"/>
      <c r="DB120" s="69"/>
      <c r="DC120" s="69"/>
      <c r="DD120" s="69"/>
      <c r="DE120" s="69"/>
      <c r="DF120" s="69"/>
      <c r="DG120" s="69"/>
      <c r="DH120" s="69"/>
      <c r="DI120" s="69"/>
      <c r="DJ120" s="69"/>
      <c r="DK120" s="69"/>
      <c r="DL120" s="69"/>
      <c r="DM120" s="69"/>
      <c r="DN120" s="69"/>
      <c r="DO120" s="69"/>
      <c r="DP120" s="69"/>
      <c r="DQ120" s="69"/>
      <c r="DR120" s="69"/>
      <c r="DS120" s="69"/>
      <c r="DT120" s="69"/>
      <c r="DU120" s="69"/>
      <c r="DV120" s="69"/>
    </row>
    <row r="121" spans="1:126" s="107" customFormat="1" ht="15.75" customHeight="1">
      <c r="A121" s="68"/>
      <c r="B121" s="60" t="s">
        <v>1478</v>
      </c>
      <c r="C121" s="69"/>
      <c r="D121" s="69"/>
      <c r="E121" s="1149"/>
      <c r="F121" s="69">
        <f ca="1">'Income Statement - AM'!D98-'Income Statement - AM'!D67</f>
        <v>0</v>
      </c>
      <c r="G121" s="69">
        <f ca="1">'Income Statement - AM'!E98-'Income Statement - AM'!E67</f>
        <v>0</v>
      </c>
      <c r="H121" s="69">
        <f ca="1">'Income Statement - AM'!F98-'Income Statement - AM'!F67</f>
        <v>0</v>
      </c>
      <c r="I121" s="69">
        <f ca="1">'Income Statement - AM'!G98-'Income Statement - AM'!G67</f>
        <v>0</v>
      </c>
      <c r="J121" s="69">
        <f ca="1">'Income Statement - AM'!H98-'Income Statement - AM'!H67</f>
        <v>0</v>
      </c>
      <c r="K121" s="69">
        <f ca="1">'Income Statement - AM'!I98-'Income Statement - AM'!I67</f>
        <v>0</v>
      </c>
      <c r="L121" s="69">
        <f ca="1">'Income Statement - AM'!J98-'Income Statement - AM'!J67</f>
        <v>0</v>
      </c>
      <c r="M121" s="69">
        <f ca="1">'Income Statement - AM'!K98-'Income Statement - AM'!K67</f>
        <v>0</v>
      </c>
      <c r="N121" s="69">
        <f ca="1">'Income Statement - AM'!L98-'Income Statement - AM'!L67</f>
        <v>0</v>
      </c>
      <c r="O121" s="69">
        <f ca="1">'Income Statement - AM'!M98-'Income Statement - AM'!M67</f>
        <v>0</v>
      </c>
      <c r="P121" s="69">
        <f ca="1">'Income Statement - AM'!N98-'Income Statement - AM'!N67</f>
        <v>0</v>
      </c>
      <c r="Q121" s="69">
        <f ca="1">'Income Statement - AM'!O98-'Income Statement - AM'!O67</f>
        <v>0</v>
      </c>
      <c r="R121" s="69">
        <f ca="1">'Income Statement - AM'!P98-'Income Statement - AM'!P67</f>
        <v>0</v>
      </c>
      <c r="S121" s="69">
        <f ca="1">'Income Statement - AM'!Q98-'Income Statement - AM'!Q67</f>
        <v>0</v>
      </c>
      <c r="T121" s="69">
        <f ca="1">'Income Statement - AM'!R98-'Income Statement - AM'!R67</f>
        <v>76.327474252702814</v>
      </c>
      <c r="U121" s="69">
        <f ca="1">'Income Statement - AM'!S98-'Income Statement - AM'!S67</f>
        <v>22245.552007043978</v>
      </c>
      <c r="V121" s="69">
        <f ca="1">'Income Statement - AM'!T98-'Income Statement - AM'!T67</f>
        <v>44501.622863341821</v>
      </c>
      <c r="W121" s="69">
        <f ca="1">'Income Statement - AM'!U98-'Income Statement - AM'!U67</f>
        <v>66844.803970248482</v>
      </c>
      <c r="X121" s="69">
        <f ca="1">'Income Statement - AM'!V98-'Income Statement - AM'!V67</f>
        <v>89275.35994525245</v>
      </c>
      <c r="Y121" s="69">
        <f ca="1">'Income Statement - AM'!W98-'Income Statement - AM'!W67</f>
        <v>111793.55609793219</v>
      </c>
      <c r="Z121" s="69">
        <f ca="1">'Income Statement - AM'!X98-'Income Statement - AM'!X67</f>
        <v>134399.65843166405</v>
      </c>
      <c r="AA121" s="69">
        <f ca="1">'Income Statement - AM'!Y98-'Income Statement - AM'!Y67</f>
        <v>157093.93364533409</v>
      </c>
      <c r="AB121" s="69">
        <f ca="1">'Income Statement - AM'!Z98-'Income Statement - AM'!Z67</f>
        <v>179876.64913505397</v>
      </c>
      <c r="AC121" s="69">
        <f ca="1">'Income Statement - AM'!AA98-'Income Statement - AM'!AA67</f>
        <v>202748.0729958814</v>
      </c>
      <c r="AD121" s="69">
        <f ca="1">'Income Statement - AM'!AB98-'Income Statement - AM'!AB67</f>
        <v>240398.42966606317</v>
      </c>
      <c r="AE121" s="69">
        <f ca="1">'Income Statement - AM'!AC98-'Income Statement - AM'!AC67</f>
        <v>240889.67293598049</v>
      </c>
      <c r="AF121" s="69">
        <f ca="1">'Income Statement - AM'!AD98-'Income Statement - AM'!AD67</f>
        <v>241381.94982096431</v>
      </c>
      <c r="AG121" s="69">
        <f ca="1">'Income Statement - AM'!AE98-'Income Statement - AM'!AE67</f>
        <v>241875.26242544071</v>
      </c>
      <c r="AH121" s="69">
        <f ca="1">'Income Statement - AM'!AF98-'Income Statement - AM'!AF67</f>
        <v>242369.61285813822</v>
      </c>
      <c r="AI121" s="69">
        <f ca="1">'Income Statement - AM'!AG98-'Income Statement - AM'!AG67</f>
        <v>242865.0032320958</v>
      </c>
      <c r="AJ121" s="69">
        <f ca="1">'Income Statement - AM'!AH98-'Income Statement - AM'!AH67</f>
        <v>143764.56066467176</v>
      </c>
      <c r="AK121" s="69">
        <f ca="1">'Income Statement - AM'!AI98-'Income Statement - AM'!AI67</f>
        <v>144103.94699977545</v>
      </c>
      <c r="AL121" s="69">
        <f ca="1">'Income Statement - AM'!AJ98-'Income Statement - AM'!AJ67</f>
        <v>144444.3796412088</v>
      </c>
      <c r="AM121" s="69">
        <f ca="1">'Income Statement - AM'!AK98-'Income Statement - AM'!AK67</f>
        <v>144785.86071934219</v>
      </c>
      <c r="AN121" s="69">
        <f ca="1">'Income Statement - AM'!AL98-'Income Statement - AM'!AL67</f>
        <v>145128.39236890117</v>
      </c>
      <c r="AO121" s="69">
        <f ca="1">'Income Statement - AM'!AM98-'Income Statement - AM'!AM67</f>
        <v>145471.97672897534</v>
      </c>
      <c r="AP121" s="69">
        <f ca="1">'Income Statement - AM'!AN98-'Income Statement - AM'!AN67</f>
        <v>145816.61594302757</v>
      </c>
      <c r="AQ121" s="69">
        <f ca="1">'Income Statement - AM'!AO98-'Income Statement - AM'!AO67</f>
        <v>146182.78088188113</v>
      </c>
      <c r="AR121" s="69">
        <f ca="1">'Income Statement - AM'!AP98-'Income Statement - AM'!AP67</f>
        <v>146550.08855541181</v>
      </c>
      <c r="AS121" s="69">
        <f ca="1">'Income Statement - AM'!AQ98-'Income Statement - AM'!AQ67</f>
        <v>146918.54137625662</v>
      </c>
      <c r="AT121" s="69">
        <f ca="1">'Income Statement - AM'!AR98-'Income Statement - AM'!AR67</f>
        <v>147288.1417621588</v>
      </c>
      <c r="AU121" s="69">
        <f ca="1">'Income Statement - AM'!AS98-'Income Statement - AM'!AS67</f>
        <v>147658.89213597862</v>
      </c>
      <c r="AV121" s="69">
        <f ca="1">'Income Statement - AM'!AT98-'Income Statement - AM'!AT67</f>
        <v>148030.79492570399</v>
      </c>
      <c r="AW121" s="69">
        <f ca="1">'Income Statement - AM'!AU98-'Income Statement - AM'!AU67</f>
        <v>148403.85256446153</v>
      </c>
      <c r="AX121" s="69">
        <f ca="1">'Income Statement - AM'!AV98-'Income Statement - AM'!AV67</f>
        <v>148778.06749052793</v>
      </c>
      <c r="AY121" s="69">
        <f ca="1">'Income Statement - AM'!AW98-'Income Statement - AM'!AW67</f>
        <v>149153.44214734025</v>
      </c>
      <c r="AZ121" s="69">
        <f ca="1">'Income Statement - AM'!AX98-'Income Statement - AM'!AX67</f>
        <v>149529.97898350708</v>
      </c>
      <c r="BA121" s="69">
        <f ca="1">'Income Statement - AM'!AY98-'Income Statement - AM'!AY67</f>
        <v>149907.68045281951</v>
      </c>
      <c r="BB121" s="69">
        <f ca="1">'Income Statement - AM'!AZ98-'Income Statement - AM'!AZ67</f>
        <v>150286.54901426216</v>
      </c>
      <c r="BC121" s="69">
        <f ca="1">'Income Statement - AM'!BA98-'Income Statement - AM'!BA67</f>
        <v>150687.57347742349</v>
      </c>
      <c r="BD121" s="69">
        <f ca="1">'Income Statement - AM'!BB98-'Income Statement - AM'!BB67</f>
        <v>151089.8591582769</v>
      </c>
      <c r="BE121" s="69">
        <f ca="1">'Income Statement - AM'!BC98-'Income Statement - AM'!BC67</f>
        <v>151493.40881579</v>
      </c>
      <c r="BF121" s="69">
        <f ca="1">'Income Statement - AM'!BD98-'Income Statement - AM'!BD67</f>
        <v>151898.22521497341</v>
      </c>
      <c r="BG121" s="69">
        <f ca="1">'Income Statement - AM'!BE98-'Income Statement - AM'!BE67</f>
        <v>152304.31112689496</v>
      </c>
      <c r="BH121" s="69">
        <f ca="1">'Income Statement - AM'!BF98-'Income Statement - AM'!BF67</f>
        <v>152711.66932869257</v>
      </c>
      <c r="BI121" s="69">
        <f ca="1">'Income Statement - AM'!BG98-'Income Statement - AM'!BG67</f>
        <v>153120.30260358742</v>
      </c>
      <c r="BJ121" s="69">
        <f ca="1">'Income Statement - AM'!BH98-'Income Statement - AM'!BH67</f>
        <v>153530.21374089766</v>
      </c>
      <c r="BK121" s="69">
        <f ca="1">'Income Statement - AM'!BI98-'Income Statement - AM'!BI67</f>
        <v>153941.40553605158</v>
      </c>
      <c r="BL121" s="69">
        <f ca="1">'Income Statement - AM'!BJ98-'Income Statement - AM'!BJ67</f>
        <v>154353.88079060114</v>
      </c>
      <c r="BM121" s="69">
        <f ca="1">'Income Statement - AM'!BK98-'Income Statement - AM'!BK67</f>
        <v>154767.64231223502</v>
      </c>
      <c r="BN121" s="69">
        <f ca="1">'Income Statement - AM'!BL98-'Income Statement - AM'!BL67</f>
        <v>155182.69291479277</v>
      </c>
      <c r="BO121" s="69">
        <f ca="1">'Income Statement - AM'!BM98-'Income Statement - AM'!BM67</f>
        <v>155006.47763701499</v>
      </c>
      <c r="BP121" s="69">
        <f ca="1">'Income Statement - AM'!BN98-'Income Statement - AM'!BN67</f>
        <v>154830.26235923718</v>
      </c>
      <c r="BQ121" s="69">
        <f ca="1">'Income Statement - AM'!BO98-'Income Statement - AM'!BO67</f>
        <v>154654.04708145943</v>
      </c>
      <c r="BR121" s="69">
        <f ca="1">'Income Statement - AM'!BP98-'Income Statement - AM'!BP67</f>
        <v>154477.83180368165</v>
      </c>
      <c r="BS121" s="69">
        <f ca="1">'Income Statement - AM'!BQ98-'Income Statement - AM'!BQ67</f>
        <v>154301.61652590387</v>
      </c>
      <c r="BT121" s="69">
        <f ca="1">'Income Statement - AM'!BR98-'Income Statement - AM'!BR67</f>
        <v>154125.40124812612</v>
      </c>
      <c r="BU121" s="69">
        <f ca="1">'Income Statement - AM'!BS98-'Income Statement - AM'!BS67</f>
        <v>153949.18597034831</v>
      </c>
      <c r="BV121" s="69">
        <f ca="1">'Income Statement - AM'!BT98-'Income Statement - AM'!BT67</f>
        <v>153772.97069257055</v>
      </c>
      <c r="BW121" s="69">
        <f ca="1">'Income Statement - AM'!BU98-'Income Statement - AM'!BU67</f>
        <v>153596.75541479277</v>
      </c>
      <c r="BX121" s="69">
        <f ca="1">'Income Statement - AM'!BV98-'Income Statement - AM'!BV67</f>
        <v>153420.54013701499</v>
      </c>
      <c r="BY121" s="69">
        <f ca="1">'Income Statement - AM'!BW98-'Income Statement - AM'!BW67</f>
        <v>153244.32485923718</v>
      </c>
      <c r="BZ121" s="69">
        <f ca="1">'Income Statement - AM'!BX98-'Income Statement - AM'!BX67</f>
        <v>153068.10958145943</v>
      </c>
      <c r="CA121" s="69">
        <f ca="1">'Income Statement - AM'!BY98-'Income Statement - AM'!BY67</f>
        <v>152891.89430368165</v>
      </c>
      <c r="CB121" s="69">
        <f ca="1">'Income Statement - AM'!BZ98-'Income Statement - AM'!BZ67</f>
        <v>152715.6790259039</v>
      </c>
      <c r="CC121" s="69">
        <f ca="1">'Income Statement - AM'!CA98-'Income Statement - AM'!CA67</f>
        <v>152539.46374812612</v>
      </c>
      <c r="CD121" s="69">
        <f ca="1">'Income Statement - AM'!CB98-'Income Statement - AM'!CB67</f>
        <v>152363.24847034831</v>
      </c>
      <c r="CE121" s="69">
        <f ca="1">'Income Statement - AM'!CC98-'Income Statement - AM'!CC67</f>
        <v>152187.03319257055</v>
      </c>
      <c r="CF121" s="69">
        <f ca="1">'Income Statement - AM'!CD98-'Income Statement - AM'!CD67</f>
        <v>152010.81791479274</v>
      </c>
      <c r="CG121" s="69">
        <f ca="1">'Income Statement - AM'!CE98-'Income Statement - AM'!CE67</f>
        <v>151834.60263701499</v>
      </c>
      <c r="CH121" s="69">
        <f ca="1">'Income Statement - AM'!CF98-'Income Statement - AM'!CF67</f>
        <v>151658.38735923718</v>
      </c>
      <c r="CI121" s="69">
        <f ca="1">'Income Statement - AM'!CG98-'Income Statement - AM'!CG67</f>
        <v>151482.17208145943</v>
      </c>
      <c r="CJ121" s="69">
        <f ca="1">'Income Statement - AM'!CH98-'Income Statement - AM'!CH67</f>
        <v>151305.95680368165</v>
      </c>
      <c r="CK121" s="69">
        <f ca="1">'Income Statement - AM'!CI98-'Income Statement - AM'!CI67</f>
        <v>151129.74152590387</v>
      </c>
      <c r="CL121" s="69">
        <f ca="1">'Income Statement - AM'!CJ98-'Income Statement - AM'!CJ67</f>
        <v>150953.52624812609</v>
      </c>
      <c r="CM121" s="69">
        <f ca="1">'Income Statement - AM'!CK98-'Income Statement - AM'!CK67</f>
        <v>150777.31097034831</v>
      </c>
      <c r="CN121" s="69">
        <f ca="1">'Income Statement - AM'!CL98-'Income Statement - AM'!CL67</f>
        <v>150601.09569257052</v>
      </c>
      <c r="CO121" s="69">
        <f ca="1">'Income Statement - AM'!CM98-'Income Statement - AM'!CM67</f>
        <v>150424.88041479274</v>
      </c>
      <c r="CP121" s="69">
        <f ca="1">'Income Statement - AM'!CN98-'Income Statement - AM'!CN67</f>
        <v>150248.66513701496</v>
      </c>
      <c r="CQ121" s="69">
        <f ca="1">'Income Statement - AM'!CO98-'Income Statement - AM'!CO67</f>
        <v>150072.44985923718</v>
      </c>
      <c r="CR121" s="69">
        <f ca="1">'Income Statement - AM'!CP98-'Income Statement - AM'!CP67</f>
        <v>149896.23458145943</v>
      </c>
      <c r="CS121" s="69">
        <f ca="1">'Income Statement - AM'!CQ98-'Income Statement - AM'!CQ67</f>
        <v>149720.01930368165</v>
      </c>
      <c r="CT121" s="69">
        <f ca="1">'Income Statement - AM'!CR98-'Income Statement - AM'!CR67</f>
        <v>149543.80402590384</v>
      </c>
      <c r="CU121" s="69">
        <f ca="1">'Income Statement - AM'!CS98-'Income Statement - AM'!CS67</f>
        <v>149367.58874812609</v>
      </c>
      <c r="CV121" s="69">
        <f ca="1">'Income Statement - AM'!CT98-'Income Statement - AM'!CT67</f>
        <v>149191.37347034831</v>
      </c>
      <c r="CW121" s="69">
        <f ca="1">'Income Statement - AM'!CU98-'Income Statement - AM'!CU67</f>
        <v>149015.1581925705</v>
      </c>
      <c r="CX121" s="69">
        <f ca="1">'Income Statement - AM'!CV98-'Income Statement - AM'!CV67</f>
        <v>148838.94291479274</v>
      </c>
      <c r="CY121" s="69">
        <f ca="1">'Income Statement - AM'!CW98-'Income Statement - AM'!CW67</f>
        <v>148662.72763701499</v>
      </c>
      <c r="CZ121" s="69">
        <f ca="1">'Income Statement - AM'!CX98-'Income Statement - AM'!CX67</f>
        <v>148486.51235923718</v>
      </c>
      <c r="DA121" s="69">
        <f ca="1">'Income Statement - AM'!CY98-'Income Statement - AM'!CY67</f>
        <v>148310.29708145943</v>
      </c>
      <c r="DB121" s="69">
        <f ca="1">'Income Statement - AM'!CZ98-'Income Statement - AM'!CZ67</f>
        <v>148134.08180368162</v>
      </c>
      <c r="DC121" s="69">
        <f ca="1">'Income Statement - AM'!DA98-'Income Statement - AM'!DA67</f>
        <v>147957.86652590384</v>
      </c>
      <c r="DD121" s="69">
        <f ca="1">'Income Statement - AM'!DB98-'Income Statement - AM'!DB67</f>
        <v>147781.65124812606</v>
      </c>
      <c r="DE121" s="69">
        <f ca="1">'Income Statement - AM'!DC98-'Income Statement - AM'!DC67</f>
        <v>147605.43597034831</v>
      </c>
      <c r="DF121" s="69">
        <f ca="1">'Income Statement - AM'!DD98-'Income Statement - AM'!DD67</f>
        <v>147429.2206925705</v>
      </c>
      <c r="DG121" s="69">
        <f ca="1">'Income Statement - AM'!DE98-'Income Statement - AM'!DE67</f>
        <v>147253.00541479274</v>
      </c>
      <c r="DH121" s="69">
        <f ca="1">'Income Statement - AM'!DF98-'Income Statement - AM'!DF67</f>
        <v>147076.79013701496</v>
      </c>
      <c r="DI121" s="69">
        <f ca="1">'Income Statement - AM'!DG98-'Income Statement - AM'!DG67</f>
        <v>146900.57485923718</v>
      </c>
      <c r="DJ121" s="69">
        <f ca="1">'Income Statement - AM'!DH98-'Income Statement - AM'!DH67</f>
        <v>146724.3595814594</v>
      </c>
      <c r="DK121" s="69">
        <f ca="1">'Income Statement - AM'!DI98-'Income Statement - AM'!DI67</f>
        <v>146548.14430368162</v>
      </c>
      <c r="DL121" s="69">
        <f ca="1">'Income Statement - AM'!DJ98-'Income Statement - AM'!DJ67</f>
        <v>146371.92902590384</v>
      </c>
      <c r="DM121" s="69">
        <f ca="1">'Income Statement - AM'!DK98-'Income Statement - AM'!DK67</f>
        <v>146195.71374812606</v>
      </c>
      <c r="DN121" s="69">
        <f ca="1">'Income Statement - AM'!DL98-'Income Statement - AM'!DL67</f>
        <v>146019.49847034825</v>
      </c>
      <c r="DO121" s="69">
        <f ca="1">'Income Statement - AM'!DM98-'Income Statement - AM'!DM67</f>
        <v>145843.2831925705</v>
      </c>
      <c r="DP121" s="69">
        <f ca="1">'Income Statement - AM'!DN98-'Income Statement - AM'!DN67</f>
        <v>145667.06791479274</v>
      </c>
      <c r="DQ121" s="69">
        <f ca="1">'Income Statement - AM'!DO98-'Income Statement - AM'!DO67</f>
        <v>145490.85263701496</v>
      </c>
      <c r="DR121" s="69">
        <f ca="1">'Income Statement - AM'!DP98-'Income Statement - AM'!DP67</f>
        <v>145314.63735923718</v>
      </c>
      <c r="DS121" s="69">
        <f ca="1">'Income Statement - AM'!DQ98-'Income Statement - AM'!DQ67</f>
        <v>145138.4220814594</v>
      </c>
      <c r="DT121" s="69">
        <f ca="1">'Income Statement - AM'!DR98-'Income Statement - AM'!DR67</f>
        <v>144962.20680368162</v>
      </c>
      <c r="DU121" s="69">
        <f ca="1">'Income Statement - AM'!DS98-'Income Statement - AM'!DS67</f>
        <v>144785.99152590381</v>
      </c>
      <c r="DV121" s="69">
        <f ca="1">'Income Statement - AM'!DT98-'Income Statement - AM'!DT67</f>
        <v>144609.77624812606</v>
      </c>
    </row>
    <row r="122" spans="1:126" s="107" customFormat="1" ht="15.75" customHeight="1">
      <c r="A122" s="68"/>
      <c r="B122" s="60" t="s">
        <v>1484</v>
      </c>
      <c r="C122" s="1149"/>
      <c r="D122" s="1149"/>
      <c r="E122" s="1149"/>
      <c r="F122" s="69">
        <f>'Income Statement - AM'!D89</f>
        <v>0</v>
      </c>
      <c r="G122" s="69">
        <f>'Income Statement - AM'!E89</f>
        <v>0</v>
      </c>
      <c r="H122" s="69">
        <f>'Income Statement - AM'!F89</f>
        <v>0</v>
      </c>
      <c r="I122" s="69">
        <f>'Income Statement - AM'!G89</f>
        <v>0</v>
      </c>
      <c r="J122" s="69">
        <f>'Income Statement - AM'!H89</f>
        <v>0</v>
      </c>
      <c r="K122" s="69">
        <f>'Income Statement - AM'!I89</f>
        <v>0</v>
      </c>
      <c r="L122" s="69">
        <f>'Income Statement - AM'!J89</f>
        <v>0</v>
      </c>
      <c r="M122" s="69">
        <f>'Income Statement - AM'!K89</f>
        <v>0</v>
      </c>
      <c r="N122" s="69">
        <f>'Income Statement - AM'!L89</f>
        <v>0</v>
      </c>
      <c r="O122" s="69">
        <f>'Income Statement - AM'!M89</f>
        <v>0</v>
      </c>
      <c r="P122" s="69">
        <f>'Income Statement - AM'!N89</f>
        <v>0</v>
      </c>
      <c r="Q122" s="69">
        <f>'Income Statement - AM'!O89</f>
        <v>0</v>
      </c>
      <c r="R122" s="69">
        <f>'Income Statement - AM'!P89</f>
        <v>0</v>
      </c>
      <c r="S122" s="69">
        <f>'Income Statement - AM'!Q89</f>
        <v>0</v>
      </c>
      <c r="T122" s="69">
        <f>'Income Statement - AM'!R89</f>
        <v>0</v>
      </c>
      <c r="U122" s="69">
        <f>'Income Statement - AM'!S89</f>
        <v>0</v>
      </c>
      <c r="V122" s="69">
        <f>'Income Statement - AM'!T89</f>
        <v>0</v>
      </c>
      <c r="W122" s="69">
        <f>'Income Statement - AM'!U89</f>
        <v>0</v>
      </c>
      <c r="X122" s="69">
        <f>'Income Statement - AM'!V89</f>
        <v>0</v>
      </c>
      <c r="Y122" s="69">
        <f>'Income Statement - AM'!W89</f>
        <v>0</v>
      </c>
      <c r="Z122" s="69">
        <f>'Income Statement - AM'!X89</f>
        <v>0</v>
      </c>
      <c r="AA122" s="69">
        <f>'Income Statement - AM'!Y89</f>
        <v>0</v>
      </c>
      <c r="AB122" s="69">
        <f>'Income Statement - AM'!Z89</f>
        <v>0</v>
      </c>
      <c r="AC122" s="69">
        <f>'Income Statement - AM'!AA89</f>
        <v>0</v>
      </c>
      <c r="AD122" s="69">
        <f>'Income Statement - AM'!AB89</f>
        <v>0</v>
      </c>
      <c r="AE122" s="69">
        <f>'Income Statement - AM'!AC89</f>
        <v>0</v>
      </c>
      <c r="AF122" s="69">
        <f>'Income Statement - AM'!AD89</f>
        <v>0</v>
      </c>
      <c r="AG122" s="69">
        <f>'Income Statement - AM'!AE89</f>
        <v>0</v>
      </c>
      <c r="AH122" s="69">
        <f>'Income Statement - AM'!AF89</f>
        <v>0</v>
      </c>
      <c r="AI122" s="69">
        <f>'Income Statement - AM'!AG89</f>
        <v>0</v>
      </c>
      <c r="AJ122" s="69">
        <f>'Income Statement - AM'!AH89</f>
        <v>66609.375</v>
      </c>
      <c r="AK122" s="69">
        <f>'Income Statement - AM'!AI89</f>
        <v>66715.104166666657</v>
      </c>
      <c r="AL122" s="69">
        <f>'Income Statement - AM'!AJ89</f>
        <v>66820.833333333328</v>
      </c>
      <c r="AM122" s="69">
        <f>'Income Statement - AM'!AK89</f>
        <v>66926.5625</v>
      </c>
      <c r="AN122" s="69">
        <f>'Income Statement - AM'!AL89</f>
        <v>67032.291666666672</v>
      </c>
      <c r="AO122" s="69">
        <f>'Income Statement - AM'!AM89</f>
        <v>67138.020833333328</v>
      </c>
      <c r="AP122" s="69">
        <f>'Income Statement - AM'!AN89</f>
        <v>67243.75</v>
      </c>
      <c r="AQ122" s="69">
        <f>'Income Statement - AM'!AO89</f>
        <v>67349.479166666657</v>
      </c>
      <c r="AR122" s="69">
        <f>'Income Statement - AM'!AP89</f>
        <v>67455.208333333328</v>
      </c>
      <c r="AS122" s="69">
        <f>'Income Statement - AM'!AQ89</f>
        <v>67560.9375</v>
      </c>
      <c r="AT122" s="69">
        <f>'Income Statement - AM'!AR89</f>
        <v>67666.666666666672</v>
      </c>
      <c r="AU122" s="69">
        <f>'Income Statement - AM'!AS89</f>
        <v>67772.395833333328</v>
      </c>
      <c r="AV122" s="69">
        <f>'Income Statement - AM'!AT89</f>
        <v>67878.124999999985</v>
      </c>
      <c r="AW122" s="69">
        <f>'Income Statement - AM'!AU89</f>
        <v>67983.854166666657</v>
      </c>
      <c r="AX122" s="69">
        <f>'Income Statement - AM'!AV89</f>
        <v>68089.583333333328</v>
      </c>
      <c r="AY122" s="69">
        <f>'Income Statement - AM'!AW89</f>
        <v>68195.3125</v>
      </c>
      <c r="AZ122" s="69">
        <f>'Income Statement - AM'!AX89</f>
        <v>68301.041666666672</v>
      </c>
      <c r="BA122" s="69">
        <f>'Income Statement - AM'!AY89</f>
        <v>68406.770833333328</v>
      </c>
      <c r="BB122" s="69">
        <f>'Income Statement - AM'!AZ89</f>
        <v>68512.499999999985</v>
      </c>
      <c r="BC122" s="69">
        <f>'Income Statement - AM'!BA89</f>
        <v>68618.229166666657</v>
      </c>
      <c r="BD122" s="69">
        <f>'Income Statement - AM'!BB89</f>
        <v>68723.958333333328</v>
      </c>
      <c r="BE122" s="69">
        <f>'Income Statement - AM'!BC89</f>
        <v>68829.6875</v>
      </c>
      <c r="BF122" s="69">
        <f>'Income Statement - AM'!BD89</f>
        <v>68935.416666666672</v>
      </c>
      <c r="BG122" s="69">
        <f>'Income Statement - AM'!BE89</f>
        <v>69041.145833333328</v>
      </c>
      <c r="BH122" s="69">
        <f>'Income Statement - AM'!BF89</f>
        <v>69146.874999999985</v>
      </c>
      <c r="BI122" s="69">
        <f>'Income Statement - AM'!BG89</f>
        <v>69252.604166666657</v>
      </c>
      <c r="BJ122" s="69">
        <f>'Income Statement - AM'!BH89</f>
        <v>69358.333333333328</v>
      </c>
      <c r="BK122" s="69">
        <f>'Income Statement - AM'!BI89</f>
        <v>69464.0625</v>
      </c>
      <c r="BL122" s="69">
        <f>'Income Statement - AM'!BJ89</f>
        <v>69569.791666666657</v>
      </c>
      <c r="BM122" s="69">
        <f>'Income Statement - AM'!BK89</f>
        <v>69675.520833333328</v>
      </c>
      <c r="BN122" s="69">
        <f>'Income Statement - AM'!BL89</f>
        <v>69781.249999999985</v>
      </c>
      <c r="BO122" s="69">
        <f>'Income Statement - AM'!BM89</f>
        <v>69886.979166666657</v>
      </c>
      <c r="BP122" s="69">
        <f>'Income Statement - AM'!BN89</f>
        <v>69992.708333333328</v>
      </c>
      <c r="BQ122" s="69">
        <f>'Income Statement - AM'!BO89</f>
        <v>70098.4375</v>
      </c>
      <c r="BR122" s="69">
        <f>'Income Statement - AM'!BP89</f>
        <v>70204.166666666657</v>
      </c>
      <c r="BS122" s="69">
        <f>'Income Statement - AM'!BQ89</f>
        <v>70309.895833333328</v>
      </c>
      <c r="BT122" s="69">
        <f>'Income Statement - AM'!BR89</f>
        <v>70415.624999999985</v>
      </c>
      <c r="BU122" s="69">
        <f>'Income Statement - AM'!BS89</f>
        <v>70521.354166666657</v>
      </c>
      <c r="BV122" s="69">
        <f>'Income Statement - AM'!BT89</f>
        <v>70627.083333333328</v>
      </c>
      <c r="BW122" s="69">
        <f>'Income Statement - AM'!BU89</f>
        <v>70732.812499999985</v>
      </c>
      <c r="BX122" s="69">
        <f>'Income Statement - AM'!BV89</f>
        <v>70838.541666666657</v>
      </c>
      <c r="BY122" s="69">
        <f>'Income Statement - AM'!BW89</f>
        <v>70944.270833333328</v>
      </c>
      <c r="BZ122" s="69">
        <f>'Income Statement - AM'!BX89</f>
        <v>71049.999999999985</v>
      </c>
      <c r="CA122" s="69">
        <f>'Income Statement - AM'!BY89</f>
        <v>71155.729166666657</v>
      </c>
      <c r="CB122" s="69">
        <f>'Income Statement - AM'!BZ89</f>
        <v>71261.458333333314</v>
      </c>
      <c r="CC122" s="69">
        <f>'Income Statement - AM'!CA89</f>
        <v>71367.187499999985</v>
      </c>
      <c r="CD122" s="69">
        <f>'Income Statement - AM'!CB89</f>
        <v>71472.916666666657</v>
      </c>
      <c r="CE122" s="69">
        <f>'Income Statement - AM'!CC89</f>
        <v>71578.645833333328</v>
      </c>
      <c r="CF122" s="69">
        <f>'Income Statement - AM'!CD89</f>
        <v>71684.375</v>
      </c>
      <c r="CG122" s="69">
        <f>'Income Statement - AM'!CE89</f>
        <v>71790.104166666657</v>
      </c>
      <c r="CH122" s="69">
        <f>'Income Statement - AM'!CF89</f>
        <v>71895.833333333328</v>
      </c>
      <c r="CI122" s="69">
        <f>'Income Statement - AM'!CG89</f>
        <v>72001.562499999985</v>
      </c>
      <c r="CJ122" s="69">
        <f>'Income Statement - AM'!CH89</f>
        <v>72107.291666666657</v>
      </c>
      <c r="CK122" s="69">
        <f>'Income Statement - AM'!CI89</f>
        <v>72213.020833333328</v>
      </c>
      <c r="CL122" s="69">
        <f>'Income Statement - AM'!CJ89</f>
        <v>72318.75</v>
      </c>
      <c r="CM122" s="69">
        <f>'Income Statement - AM'!CK89</f>
        <v>72424.479166666657</v>
      </c>
      <c r="CN122" s="69">
        <f>'Income Statement - AM'!CL89</f>
        <v>72530.208333333328</v>
      </c>
      <c r="CO122" s="69">
        <f>'Income Statement - AM'!CM89</f>
        <v>72635.9375</v>
      </c>
      <c r="CP122" s="69">
        <f>'Income Statement - AM'!CN89</f>
        <v>72741.666666666672</v>
      </c>
      <c r="CQ122" s="69">
        <f>'Income Statement - AM'!CO89</f>
        <v>72847.395833333343</v>
      </c>
      <c r="CR122" s="69">
        <f>'Income Statement - AM'!CP89</f>
        <v>72953.125</v>
      </c>
      <c r="CS122" s="69">
        <f>'Income Statement - AM'!CQ89</f>
        <v>73058.854166666657</v>
      </c>
      <c r="CT122" s="69">
        <f>'Income Statement - AM'!CR89</f>
        <v>73164.583333333328</v>
      </c>
      <c r="CU122" s="69">
        <f>'Income Statement - AM'!CS89</f>
        <v>73270.3125</v>
      </c>
      <c r="CV122" s="69">
        <f>'Income Statement - AM'!CT89</f>
        <v>73376.041666666672</v>
      </c>
      <c r="CW122" s="69">
        <f>'Income Statement - AM'!CU89</f>
        <v>73481.770833333343</v>
      </c>
      <c r="CX122" s="69">
        <f>'Income Statement - AM'!CV89</f>
        <v>73587.500000000015</v>
      </c>
      <c r="CY122" s="69">
        <f>'Income Statement - AM'!CW89</f>
        <v>73693.229166666657</v>
      </c>
      <c r="CZ122" s="69">
        <f>'Income Statement - AM'!CX89</f>
        <v>73798.958333333328</v>
      </c>
      <c r="DA122" s="69">
        <f>'Income Statement - AM'!CY89</f>
        <v>73904.6875</v>
      </c>
      <c r="DB122" s="69">
        <f>'Income Statement - AM'!CZ89</f>
        <v>74010.416666666672</v>
      </c>
      <c r="DC122" s="69">
        <f>'Income Statement - AM'!DA89</f>
        <v>74116.145833333343</v>
      </c>
      <c r="DD122" s="69">
        <f>'Income Statement - AM'!DB89</f>
        <v>74221.875000000015</v>
      </c>
      <c r="DE122" s="69">
        <f>'Income Statement - AM'!DC89</f>
        <v>74327.604166666672</v>
      </c>
      <c r="DF122" s="69">
        <f>'Income Statement - AM'!DD89</f>
        <v>74433.333333333343</v>
      </c>
      <c r="DG122" s="69">
        <f>'Income Statement - AM'!DE89</f>
        <v>74539.062500000015</v>
      </c>
      <c r="DH122" s="69">
        <f>'Income Statement - AM'!DF89</f>
        <v>74644.791666666672</v>
      </c>
      <c r="DI122" s="69">
        <f>'Income Statement - AM'!DG89</f>
        <v>74750.520833333343</v>
      </c>
      <c r="DJ122" s="69">
        <f>'Income Statement - AM'!DH89</f>
        <v>74856.250000000015</v>
      </c>
      <c r="DK122" s="69">
        <f>'Income Statement - AM'!DI89</f>
        <v>74961.979166666686</v>
      </c>
      <c r="DL122" s="69">
        <f>'Income Statement - AM'!DJ89</f>
        <v>75067.708333333343</v>
      </c>
      <c r="DM122" s="69">
        <f>'Income Statement - AM'!DK89</f>
        <v>75173.437500000015</v>
      </c>
      <c r="DN122" s="69">
        <f>'Income Statement - AM'!DL89</f>
        <v>75279.166666666686</v>
      </c>
      <c r="DO122" s="69">
        <f>'Income Statement - AM'!DM89</f>
        <v>75384.895833333343</v>
      </c>
      <c r="DP122" s="69">
        <f>'Income Statement - AM'!DN89</f>
        <v>75490.625000000015</v>
      </c>
      <c r="DQ122" s="69">
        <f>'Income Statement - AM'!DO89</f>
        <v>75596.354166666686</v>
      </c>
      <c r="DR122" s="69">
        <f>'Income Statement - AM'!DP89</f>
        <v>75702.083333333343</v>
      </c>
      <c r="DS122" s="69">
        <f>'Income Statement - AM'!DQ89</f>
        <v>75807.812500000015</v>
      </c>
      <c r="DT122" s="69">
        <f>'Income Statement - AM'!DR89</f>
        <v>75913.541666666686</v>
      </c>
      <c r="DU122" s="69">
        <f>'Income Statement - AM'!DS89</f>
        <v>76019.270833333358</v>
      </c>
      <c r="DV122" s="69">
        <f>'Income Statement - AM'!DT89</f>
        <v>76125.000000000029</v>
      </c>
    </row>
    <row r="123" spans="1:126" ht="15.75" customHeight="1">
      <c r="A123" s="59"/>
      <c r="B123" s="1264" t="s">
        <v>1492</v>
      </c>
      <c r="C123" s="1265"/>
      <c r="D123" s="1265"/>
      <c r="E123" s="1265"/>
      <c r="F123" s="1258">
        <f ca="1">F121+F122</f>
        <v>0</v>
      </c>
      <c r="G123" s="1258">
        <f t="shared" ref="G123:BR123" ca="1" si="1232">G121+G122</f>
        <v>0</v>
      </c>
      <c r="H123" s="1258">
        <f t="shared" ca="1" si="1232"/>
        <v>0</v>
      </c>
      <c r="I123" s="1258">
        <f t="shared" ca="1" si="1232"/>
        <v>0</v>
      </c>
      <c r="J123" s="1258">
        <f t="shared" ca="1" si="1232"/>
        <v>0</v>
      </c>
      <c r="K123" s="1258">
        <f t="shared" ca="1" si="1232"/>
        <v>0</v>
      </c>
      <c r="L123" s="1258">
        <f t="shared" ca="1" si="1232"/>
        <v>0</v>
      </c>
      <c r="M123" s="1258">
        <f t="shared" ca="1" si="1232"/>
        <v>0</v>
      </c>
      <c r="N123" s="1258">
        <f t="shared" ca="1" si="1232"/>
        <v>0</v>
      </c>
      <c r="O123" s="1258">
        <f t="shared" ca="1" si="1232"/>
        <v>0</v>
      </c>
      <c r="P123" s="1258">
        <f t="shared" ca="1" si="1232"/>
        <v>0</v>
      </c>
      <c r="Q123" s="1258">
        <f t="shared" ca="1" si="1232"/>
        <v>0</v>
      </c>
      <c r="R123" s="1258">
        <f t="shared" ca="1" si="1232"/>
        <v>0</v>
      </c>
      <c r="S123" s="1258">
        <f t="shared" ca="1" si="1232"/>
        <v>0</v>
      </c>
      <c r="T123" s="1258">
        <f t="shared" ca="1" si="1232"/>
        <v>76.327474252702814</v>
      </c>
      <c r="U123" s="1258">
        <f t="shared" ca="1" si="1232"/>
        <v>22245.552007043978</v>
      </c>
      <c r="V123" s="1258">
        <f t="shared" ca="1" si="1232"/>
        <v>44501.622863341821</v>
      </c>
      <c r="W123" s="1258">
        <f t="shared" ca="1" si="1232"/>
        <v>66844.803970248482</v>
      </c>
      <c r="X123" s="1258">
        <f t="shared" ca="1" si="1232"/>
        <v>89275.35994525245</v>
      </c>
      <c r="Y123" s="1258">
        <f t="shared" ca="1" si="1232"/>
        <v>111793.55609793219</v>
      </c>
      <c r="Z123" s="1258">
        <f t="shared" ca="1" si="1232"/>
        <v>134399.65843166405</v>
      </c>
      <c r="AA123" s="1258">
        <f t="shared" ca="1" si="1232"/>
        <v>157093.93364533409</v>
      </c>
      <c r="AB123" s="1258">
        <f t="shared" ca="1" si="1232"/>
        <v>179876.64913505397</v>
      </c>
      <c r="AC123" s="1258">
        <f t="shared" ca="1" si="1232"/>
        <v>202748.0729958814</v>
      </c>
      <c r="AD123" s="1258">
        <f t="shared" ca="1" si="1232"/>
        <v>240398.42966606317</v>
      </c>
      <c r="AE123" s="1258">
        <f t="shared" ca="1" si="1232"/>
        <v>240889.67293598049</v>
      </c>
      <c r="AF123" s="1258">
        <f t="shared" ca="1" si="1232"/>
        <v>241381.94982096431</v>
      </c>
      <c r="AG123" s="1258">
        <f t="shared" ca="1" si="1232"/>
        <v>241875.26242544071</v>
      </c>
      <c r="AH123" s="1258">
        <f t="shared" ca="1" si="1232"/>
        <v>242369.61285813822</v>
      </c>
      <c r="AI123" s="1258">
        <f t="shared" ca="1" si="1232"/>
        <v>242865.0032320958</v>
      </c>
      <c r="AJ123" s="1258">
        <f t="shared" ca="1" si="1232"/>
        <v>210373.93566467176</v>
      </c>
      <c r="AK123" s="1258">
        <f t="shared" ca="1" si="1232"/>
        <v>210819.05116644211</v>
      </c>
      <c r="AL123" s="1258">
        <f t="shared" ca="1" si="1232"/>
        <v>211265.21297454211</v>
      </c>
      <c r="AM123" s="1258">
        <f t="shared" ca="1" si="1232"/>
        <v>211712.42321934219</v>
      </c>
      <c r="AN123" s="1258">
        <f t="shared" ca="1" si="1232"/>
        <v>212160.68403556786</v>
      </c>
      <c r="AO123" s="1258">
        <f t="shared" ca="1" si="1232"/>
        <v>212609.99756230868</v>
      </c>
      <c r="AP123" s="1258">
        <f t="shared" ca="1" si="1232"/>
        <v>213060.36594302757</v>
      </c>
      <c r="AQ123" s="1258">
        <f t="shared" ca="1" si="1232"/>
        <v>213532.26004854779</v>
      </c>
      <c r="AR123" s="1258">
        <f t="shared" ca="1" si="1232"/>
        <v>214005.29688874516</v>
      </c>
      <c r="AS123" s="1258">
        <f t="shared" ca="1" si="1232"/>
        <v>214479.47887625662</v>
      </c>
      <c r="AT123" s="1258">
        <f t="shared" ca="1" si="1232"/>
        <v>214954.80842882546</v>
      </c>
      <c r="AU123" s="1258">
        <f t="shared" ca="1" si="1232"/>
        <v>215431.28796931193</v>
      </c>
      <c r="AV123" s="1258">
        <f t="shared" ca="1" si="1232"/>
        <v>215908.91992570396</v>
      </c>
      <c r="AW123" s="1258">
        <f t="shared" ca="1" si="1232"/>
        <v>216387.70673112819</v>
      </c>
      <c r="AX123" s="1258">
        <f t="shared" ca="1" si="1232"/>
        <v>216867.65082386124</v>
      </c>
      <c r="AY123" s="1258">
        <f t="shared" ca="1" si="1232"/>
        <v>217348.75464734025</v>
      </c>
      <c r="AZ123" s="1258">
        <f t="shared" ca="1" si="1232"/>
        <v>217831.02065017377</v>
      </c>
      <c r="BA123" s="1258">
        <f t="shared" ca="1" si="1232"/>
        <v>218314.45128615282</v>
      </c>
      <c r="BB123" s="1258">
        <f t="shared" ca="1" si="1232"/>
        <v>218799.04901426216</v>
      </c>
      <c r="BC123" s="1258">
        <f t="shared" ca="1" si="1232"/>
        <v>219305.80264409014</v>
      </c>
      <c r="BD123" s="1258">
        <f t="shared" ca="1" si="1232"/>
        <v>219813.81749161024</v>
      </c>
      <c r="BE123" s="1258">
        <f t="shared" ca="1" si="1232"/>
        <v>220323.09631579</v>
      </c>
      <c r="BF123" s="1258">
        <f t="shared" ca="1" si="1232"/>
        <v>220833.64188164007</v>
      </c>
      <c r="BG123" s="1258">
        <f t="shared" ca="1" si="1232"/>
        <v>221345.45696022827</v>
      </c>
      <c r="BH123" s="1258">
        <f t="shared" ca="1" si="1232"/>
        <v>221858.54432869254</v>
      </c>
      <c r="BI123" s="1258">
        <f t="shared" ca="1" si="1232"/>
        <v>222372.90677025408</v>
      </c>
      <c r="BJ123" s="1258">
        <f t="shared" ca="1" si="1232"/>
        <v>222888.54707423097</v>
      </c>
      <c r="BK123" s="1258">
        <f t="shared" ca="1" si="1232"/>
        <v>223405.46803605158</v>
      </c>
      <c r="BL123" s="1258">
        <f t="shared" ca="1" si="1232"/>
        <v>223923.67245726779</v>
      </c>
      <c r="BM123" s="1258">
        <f t="shared" ca="1" si="1232"/>
        <v>224443.16314556834</v>
      </c>
      <c r="BN123" s="1258">
        <f t="shared" ca="1" si="1232"/>
        <v>224963.94291479274</v>
      </c>
      <c r="BO123" s="1258">
        <f t="shared" ca="1" si="1232"/>
        <v>224893.45680368165</v>
      </c>
      <c r="BP123" s="1258">
        <f t="shared" ca="1" si="1232"/>
        <v>224822.9706925705</v>
      </c>
      <c r="BQ123" s="1258">
        <f t="shared" ca="1" si="1232"/>
        <v>224752.48458145943</v>
      </c>
      <c r="BR123" s="1258">
        <f t="shared" ca="1" si="1232"/>
        <v>224681.99847034831</v>
      </c>
      <c r="BS123" s="1258">
        <f t="shared" ref="BS123:DV123" ca="1" si="1233">BS121+BS122</f>
        <v>224611.51235923718</v>
      </c>
      <c r="BT123" s="1258">
        <f t="shared" ca="1" si="1233"/>
        <v>224541.02624812612</v>
      </c>
      <c r="BU123" s="1258">
        <f t="shared" ca="1" si="1233"/>
        <v>224470.54013701496</v>
      </c>
      <c r="BV123" s="1258">
        <f t="shared" ca="1" si="1233"/>
        <v>224400.05402590387</v>
      </c>
      <c r="BW123" s="1258">
        <f t="shared" ca="1" si="1233"/>
        <v>224329.56791479274</v>
      </c>
      <c r="BX123" s="1258">
        <f t="shared" ca="1" si="1233"/>
        <v>224259.08180368165</v>
      </c>
      <c r="BY123" s="1258">
        <f t="shared" ca="1" si="1233"/>
        <v>224188.5956925705</v>
      </c>
      <c r="BZ123" s="1258">
        <f t="shared" ca="1" si="1233"/>
        <v>224118.10958145943</v>
      </c>
      <c r="CA123" s="1258">
        <f t="shared" ca="1" si="1233"/>
        <v>224047.62347034831</v>
      </c>
      <c r="CB123" s="1258">
        <f t="shared" ca="1" si="1233"/>
        <v>223977.13735923721</v>
      </c>
      <c r="CC123" s="1258">
        <f t="shared" ca="1" si="1233"/>
        <v>223906.65124812612</v>
      </c>
      <c r="CD123" s="1258">
        <f t="shared" ca="1" si="1233"/>
        <v>223836.16513701496</v>
      </c>
      <c r="CE123" s="1258">
        <f t="shared" ca="1" si="1233"/>
        <v>223765.67902590387</v>
      </c>
      <c r="CF123" s="1258">
        <f t="shared" ca="1" si="1233"/>
        <v>223695.19291479274</v>
      </c>
      <c r="CG123" s="1258">
        <f t="shared" ca="1" si="1233"/>
        <v>223624.70680368165</v>
      </c>
      <c r="CH123" s="1258">
        <f t="shared" ca="1" si="1233"/>
        <v>223554.2206925705</v>
      </c>
      <c r="CI123" s="1258">
        <f t="shared" ca="1" si="1233"/>
        <v>223483.73458145943</v>
      </c>
      <c r="CJ123" s="1258">
        <f t="shared" ca="1" si="1233"/>
        <v>223413.24847034831</v>
      </c>
      <c r="CK123" s="1258">
        <f t="shared" ca="1" si="1233"/>
        <v>223342.76235923718</v>
      </c>
      <c r="CL123" s="1258">
        <f t="shared" ca="1" si="1233"/>
        <v>223272.27624812609</v>
      </c>
      <c r="CM123" s="1258">
        <f t="shared" ca="1" si="1233"/>
        <v>223201.79013701496</v>
      </c>
      <c r="CN123" s="1258">
        <f t="shared" ca="1" si="1233"/>
        <v>223131.30402590387</v>
      </c>
      <c r="CO123" s="1258">
        <f t="shared" ca="1" si="1233"/>
        <v>223060.81791479274</v>
      </c>
      <c r="CP123" s="1258">
        <f t="shared" ca="1" si="1233"/>
        <v>222990.33180368162</v>
      </c>
      <c r="CQ123" s="1258">
        <f t="shared" ca="1" si="1233"/>
        <v>222919.84569257052</v>
      </c>
      <c r="CR123" s="1258">
        <f t="shared" ca="1" si="1233"/>
        <v>222849.35958145943</v>
      </c>
      <c r="CS123" s="1258">
        <f t="shared" ca="1" si="1233"/>
        <v>222778.87347034831</v>
      </c>
      <c r="CT123" s="1258">
        <f t="shared" ca="1" si="1233"/>
        <v>222708.38735923718</v>
      </c>
      <c r="CU123" s="1258">
        <f t="shared" ca="1" si="1233"/>
        <v>222637.90124812609</v>
      </c>
      <c r="CV123" s="1258">
        <f t="shared" ca="1" si="1233"/>
        <v>222567.41513701499</v>
      </c>
      <c r="CW123" s="1258">
        <f t="shared" ca="1" si="1233"/>
        <v>222496.92902590384</v>
      </c>
      <c r="CX123" s="1258">
        <f t="shared" ca="1" si="1233"/>
        <v>222426.44291479274</v>
      </c>
      <c r="CY123" s="1258">
        <f t="shared" ca="1" si="1233"/>
        <v>222355.95680368165</v>
      </c>
      <c r="CZ123" s="1258">
        <f t="shared" ca="1" si="1233"/>
        <v>222285.4706925705</v>
      </c>
      <c r="DA123" s="1258">
        <f t="shared" ca="1" si="1233"/>
        <v>222214.98458145943</v>
      </c>
      <c r="DB123" s="1258">
        <f t="shared" ca="1" si="1233"/>
        <v>222144.49847034831</v>
      </c>
      <c r="DC123" s="1258">
        <f t="shared" ca="1" si="1233"/>
        <v>222074.01235923718</v>
      </c>
      <c r="DD123" s="1258">
        <f t="shared" ca="1" si="1233"/>
        <v>222003.52624812606</v>
      </c>
      <c r="DE123" s="1258">
        <f t="shared" ca="1" si="1233"/>
        <v>221933.04013701499</v>
      </c>
      <c r="DF123" s="1258">
        <f t="shared" ca="1" si="1233"/>
        <v>221862.55402590384</v>
      </c>
      <c r="DG123" s="1258">
        <f t="shared" ca="1" si="1233"/>
        <v>221792.06791479274</v>
      </c>
      <c r="DH123" s="1258">
        <f t="shared" ca="1" si="1233"/>
        <v>221721.58180368162</v>
      </c>
      <c r="DI123" s="1258">
        <f t="shared" ca="1" si="1233"/>
        <v>221651.09569257052</v>
      </c>
      <c r="DJ123" s="1258">
        <f t="shared" ca="1" si="1233"/>
        <v>221580.60958145943</v>
      </c>
      <c r="DK123" s="1258">
        <f t="shared" ca="1" si="1233"/>
        <v>221510.12347034831</v>
      </c>
      <c r="DL123" s="1258">
        <f t="shared" ca="1" si="1233"/>
        <v>221439.63735923718</v>
      </c>
      <c r="DM123" s="1258">
        <f t="shared" ca="1" si="1233"/>
        <v>221369.15124812606</v>
      </c>
      <c r="DN123" s="1258">
        <f t="shared" ca="1" si="1233"/>
        <v>221298.66513701493</v>
      </c>
      <c r="DO123" s="1258">
        <f t="shared" ca="1" si="1233"/>
        <v>221228.17902590384</v>
      </c>
      <c r="DP123" s="1258">
        <f t="shared" ca="1" si="1233"/>
        <v>221157.69291479274</v>
      </c>
      <c r="DQ123" s="1258">
        <f t="shared" ca="1" si="1233"/>
        <v>221087.20680368165</v>
      </c>
      <c r="DR123" s="1258">
        <f t="shared" ca="1" si="1233"/>
        <v>221016.72069257052</v>
      </c>
      <c r="DS123" s="1258">
        <f t="shared" ca="1" si="1233"/>
        <v>220946.23458145943</v>
      </c>
      <c r="DT123" s="1258">
        <f t="shared" ca="1" si="1233"/>
        <v>220875.74847034831</v>
      </c>
      <c r="DU123" s="1258">
        <f t="shared" ca="1" si="1233"/>
        <v>220805.26235923718</v>
      </c>
      <c r="DV123" s="1259">
        <f t="shared" ca="1" si="1233"/>
        <v>220734.77624812609</v>
      </c>
    </row>
    <row r="124" spans="1:126" ht="15.75" customHeight="1">
      <c r="A124" s="59"/>
      <c r="B124" s="126"/>
      <c r="C124" s="1159"/>
      <c r="D124" s="1159"/>
      <c r="E124" s="1159"/>
      <c r="F124" s="127"/>
      <c r="G124" s="127"/>
      <c r="H124" s="127"/>
      <c r="I124" s="127"/>
      <c r="J124" s="127"/>
      <c r="K124" s="127"/>
      <c r="L124" s="127"/>
      <c r="M124" s="127"/>
      <c r="N124" s="127"/>
      <c r="O124" s="127"/>
      <c r="P124" s="127"/>
      <c r="Q124" s="127"/>
      <c r="R124" s="127"/>
      <c r="S124" s="127"/>
      <c r="T124" s="127"/>
      <c r="U124" s="127"/>
      <c r="V124" s="127"/>
      <c r="W124" s="127"/>
      <c r="X124" s="127"/>
      <c r="Y124" s="127"/>
      <c r="Z124" s="127"/>
      <c r="AA124" s="127"/>
      <c r="AB124" s="127"/>
      <c r="AC124" s="127"/>
      <c r="AD124" s="127"/>
      <c r="AE124" s="127"/>
      <c r="AF124" s="127"/>
      <c r="AG124" s="127"/>
      <c r="AH124" s="127"/>
      <c r="AI124" s="127"/>
      <c r="AJ124" s="127"/>
      <c r="AK124" s="127"/>
      <c r="AL124" s="127"/>
      <c r="AM124" s="127"/>
      <c r="AN124" s="127"/>
      <c r="AO124" s="127"/>
      <c r="AP124" s="127"/>
      <c r="AQ124" s="127"/>
      <c r="AR124" s="127"/>
      <c r="AS124" s="127"/>
      <c r="AT124" s="127"/>
      <c r="AU124" s="127"/>
      <c r="AV124" s="127"/>
      <c r="AW124" s="127"/>
      <c r="AX124" s="127"/>
      <c r="AY124" s="127"/>
      <c r="AZ124" s="127"/>
      <c r="BA124" s="127"/>
      <c r="BB124" s="127"/>
      <c r="BC124" s="127"/>
      <c r="BD124" s="127"/>
      <c r="BE124" s="127"/>
      <c r="BF124" s="127"/>
      <c r="BG124" s="127"/>
      <c r="BH124" s="127"/>
      <c r="BI124" s="127"/>
      <c r="BJ124" s="127"/>
      <c r="BK124" s="127"/>
      <c r="BL124" s="127"/>
      <c r="BM124" s="127"/>
      <c r="BN124" s="127"/>
      <c r="BO124" s="127"/>
      <c r="BP124" s="127"/>
      <c r="BQ124" s="127"/>
      <c r="BR124" s="127"/>
      <c r="BS124" s="127"/>
      <c r="BT124" s="127"/>
      <c r="BU124" s="127"/>
      <c r="BV124" s="127"/>
      <c r="BW124" s="127"/>
      <c r="BX124" s="127"/>
      <c r="BY124" s="127"/>
      <c r="BZ124" s="127"/>
      <c r="CA124" s="127"/>
      <c r="CB124" s="127"/>
      <c r="CC124" s="127"/>
      <c r="CD124" s="127"/>
      <c r="CE124" s="127"/>
      <c r="CF124" s="127"/>
      <c r="CG124" s="127"/>
      <c r="CH124" s="127"/>
      <c r="CI124" s="127"/>
      <c r="CJ124" s="127"/>
      <c r="CK124" s="127"/>
      <c r="CL124" s="127"/>
      <c r="CM124" s="127"/>
      <c r="CN124" s="127"/>
      <c r="CO124" s="127"/>
      <c r="CP124" s="127"/>
      <c r="CQ124" s="127"/>
      <c r="CR124" s="127"/>
      <c r="CS124" s="127"/>
      <c r="CT124" s="127"/>
      <c r="CU124" s="127"/>
      <c r="CV124" s="127"/>
      <c r="CW124" s="127"/>
      <c r="CX124" s="127"/>
      <c r="CY124" s="127"/>
      <c r="CZ124" s="127"/>
      <c r="DA124" s="127"/>
      <c r="DB124" s="127"/>
      <c r="DC124" s="127"/>
      <c r="DD124" s="127"/>
      <c r="DE124" s="127"/>
      <c r="DF124" s="127"/>
      <c r="DG124" s="127"/>
      <c r="DH124" s="127"/>
      <c r="DI124" s="127"/>
      <c r="DJ124" s="127"/>
      <c r="DK124" s="127"/>
      <c r="DL124" s="127"/>
      <c r="DM124" s="127"/>
      <c r="DN124" s="127"/>
      <c r="DO124" s="127"/>
      <c r="DP124" s="127"/>
      <c r="DQ124" s="127"/>
      <c r="DR124" s="127"/>
      <c r="DS124" s="127"/>
      <c r="DT124" s="127"/>
      <c r="DU124" s="127"/>
      <c r="DV124" s="127"/>
    </row>
    <row r="125" spans="1:126" ht="15.75" customHeight="1">
      <c r="A125" s="59"/>
      <c r="B125" s="1197" t="s">
        <v>1487</v>
      </c>
      <c r="C125" s="1198"/>
      <c r="D125" s="1198"/>
      <c r="E125" s="1198"/>
      <c r="F125" s="1199"/>
      <c r="G125" s="1199"/>
      <c r="H125" s="1199"/>
      <c r="I125" s="1199"/>
      <c r="J125" s="1199"/>
      <c r="K125" s="1199"/>
      <c r="L125" s="1199"/>
      <c r="M125" s="1199"/>
      <c r="N125" s="1199"/>
      <c r="O125" s="1199"/>
      <c r="P125" s="1199"/>
      <c r="Q125" s="1199"/>
      <c r="R125" s="1199"/>
      <c r="S125" s="1199"/>
      <c r="T125" s="1199"/>
      <c r="U125" s="1199"/>
      <c r="V125" s="1199"/>
      <c r="W125" s="1199"/>
      <c r="X125" s="1199"/>
      <c r="Y125" s="1199"/>
      <c r="Z125" s="1199"/>
      <c r="AA125" s="1199"/>
      <c r="AB125" s="1199"/>
      <c r="AC125" s="1199"/>
      <c r="AD125" s="1199"/>
      <c r="AE125" s="1199"/>
      <c r="AF125" s="1199"/>
      <c r="AG125" s="1199"/>
      <c r="AH125" s="1199"/>
      <c r="AI125" s="1199"/>
      <c r="AJ125" s="1199"/>
      <c r="AK125" s="1199"/>
      <c r="AL125" s="1199"/>
      <c r="AM125" s="1199"/>
      <c r="AN125" s="1199"/>
      <c r="AO125" s="1199"/>
      <c r="AP125" s="1199"/>
      <c r="AQ125" s="1199"/>
      <c r="AR125" s="1199"/>
      <c r="AS125" s="1199"/>
      <c r="AT125" s="1199"/>
      <c r="AU125" s="1199"/>
      <c r="AV125" s="1199"/>
      <c r="AW125" s="1199"/>
      <c r="AX125" s="1199"/>
      <c r="AY125" s="1199"/>
      <c r="AZ125" s="1199"/>
      <c r="BA125" s="1199"/>
      <c r="BB125" s="1199"/>
      <c r="BC125" s="1199"/>
      <c r="BD125" s="1199"/>
      <c r="BE125" s="1199"/>
      <c r="BF125" s="1199"/>
      <c r="BG125" s="1199"/>
      <c r="BH125" s="1199"/>
      <c r="BI125" s="1199"/>
      <c r="BJ125" s="1199"/>
      <c r="BK125" s="1199"/>
      <c r="BL125" s="1199"/>
      <c r="BM125" s="1199"/>
      <c r="BN125" s="1199"/>
      <c r="BO125" s="1199"/>
      <c r="BP125" s="1199"/>
      <c r="BQ125" s="1199"/>
      <c r="BR125" s="1199"/>
      <c r="BS125" s="1199"/>
      <c r="BT125" s="1199"/>
      <c r="BU125" s="1199"/>
      <c r="BV125" s="1199"/>
      <c r="BW125" s="1199"/>
      <c r="BX125" s="1199"/>
      <c r="BY125" s="1199"/>
      <c r="BZ125" s="1199"/>
      <c r="CA125" s="1199"/>
      <c r="CB125" s="1199"/>
      <c r="CC125" s="1199"/>
      <c r="CD125" s="1199"/>
      <c r="CE125" s="1199"/>
      <c r="CF125" s="1199"/>
      <c r="CG125" s="1199"/>
      <c r="CH125" s="1199"/>
      <c r="CI125" s="1199"/>
      <c r="CJ125" s="1199"/>
      <c r="CK125" s="1199"/>
      <c r="CL125" s="1199"/>
      <c r="CM125" s="1199"/>
      <c r="CN125" s="1199"/>
      <c r="CO125" s="1199"/>
      <c r="CP125" s="1199"/>
      <c r="CQ125" s="1199"/>
      <c r="CR125" s="1199"/>
      <c r="CS125" s="1199"/>
      <c r="CT125" s="1199"/>
      <c r="CU125" s="1199"/>
      <c r="CV125" s="1199"/>
      <c r="CW125" s="1199"/>
      <c r="CX125" s="1199"/>
      <c r="CY125" s="1199"/>
      <c r="CZ125" s="1199"/>
      <c r="DA125" s="1199"/>
      <c r="DB125" s="1199"/>
      <c r="DC125" s="1199"/>
      <c r="DD125" s="1199"/>
      <c r="DE125" s="1199"/>
      <c r="DF125" s="1199"/>
      <c r="DG125" s="1199"/>
      <c r="DH125" s="1199"/>
      <c r="DI125" s="1199"/>
      <c r="DJ125" s="1199"/>
      <c r="DK125" s="1199"/>
      <c r="DL125" s="1199"/>
      <c r="DM125" s="1199"/>
      <c r="DN125" s="1199"/>
      <c r="DO125" s="1199"/>
      <c r="DP125" s="1199"/>
      <c r="DQ125" s="1199"/>
      <c r="DR125" s="1199"/>
      <c r="DS125" s="1199"/>
      <c r="DT125" s="1199"/>
      <c r="DU125" s="1199"/>
      <c r="DV125" s="1199"/>
    </row>
    <row r="126" spans="1:126" s="107" customFormat="1" ht="15.75" customHeight="1">
      <c r="A126" s="68"/>
      <c r="B126" s="1207" t="s">
        <v>1318</v>
      </c>
      <c r="C126" s="1208"/>
      <c r="D126" s="1208"/>
      <c r="E126" s="1209"/>
      <c r="F126" s="1208">
        <f t="shared" ref="F126:R126" ca="1" si="1234">F121*12</f>
        <v>0</v>
      </c>
      <c r="G126" s="1208">
        <f t="shared" ca="1" si="1234"/>
        <v>0</v>
      </c>
      <c r="H126" s="1208">
        <f t="shared" ca="1" si="1234"/>
        <v>0</v>
      </c>
      <c r="I126" s="1208">
        <f t="shared" ca="1" si="1234"/>
        <v>0</v>
      </c>
      <c r="J126" s="1208">
        <f t="shared" ca="1" si="1234"/>
        <v>0</v>
      </c>
      <c r="K126" s="1208">
        <f t="shared" ca="1" si="1234"/>
        <v>0</v>
      </c>
      <c r="L126" s="1208">
        <f t="shared" ca="1" si="1234"/>
        <v>0</v>
      </c>
      <c r="M126" s="1208">
        <f t="shared" ca="1" si="1234"/>
        <v>0</v>
      </c>
      <c r="N126" s="1208">
        <f t="shared" ca="1" si="1234"/>
        <v>0</v>
      </c>
      <c r="O126" s="1208">
        <f t="shared" ca="1" si="1234"/>
        <v>0</v>
      </c>
      <c r="P126" s="1208">
        <f t="shared" ca="1" si="1234"/>
        <v>0</v>
      </c>
      <c r="Q126" s="1208">
        <f t="shared" ca="1" si="1234"/>
        <v>0</v>
      </c>
      <c r="R126" s="1208">
        <f t="shared" ca="1" si="1234"/>
        <v>0</v>
      </c>
      <c r="S126" s="1208">
        <f t="shared" ref="S126:CD126" ca="1" si="1235">S121*12</f>
        <v>0</v>
      </c>
      <c r="T126" s="1208">
        <f t="shared" ca="1" si="1235"/>
        <v>915.92969103243377</v>
      </c>
      <c r="U126" s="1208">
        <f t="shared" ca="1" si="1235"/>
        <v>266946.62408452772</v>
      </c>
      <c r="V126" s="1208">
        <f t="shared" ca="1" si="1235"/>
        <v>534019.47436010186</v>
      </c>
      <c r="W126" s="1208">
        <f t="shared" ca="1" si="1235"/>
        <v>802137.64764298173</v>
      </c>
      <c r="X126" s="1208">
        <f t="shared" ca="1" si="1235"/>
        <v>1071304.3193430295</v>
      </c>
      <c r="Y126" s="1208">
        <f t="shared" ca="1" si="1235"/>
        <v>1341522.6731751864</v>
      </c>
      <c r="Z126" s="1208">
        <f t="shared" ca="1" si="1235"/>
        <v>1612795.9011799686</v>
      </c>
      <c r="AA126" s="1208">
        <f t="shared" ca="1" si="1235"/>
        <v>1885127.2037440091</v>
      </c>
      <c r="AB126" s="1208">
        <f t="shared" ca="1" si="1235"/>
        <v>2158519.7896206477</v>
      </c>
      <c r="AC126" s="1208">
        <f t="shared" ca="1" si="1235"/>
        <v>2432976.8759505767</v>
      </c>
      <c r="AD126" s="1208">
        <f t="shared" ca="1" si="1235"/>
        <v>2884781.155992758</v>
      </c>
      <c r="AE126" s="1208">
        <f t="shared" ca="1" si="1235"/>
        <v>2890676.0752317659</v>
      </c>
      <c r="AF126" s="1208">
        <f t="shared" ca="1" si="1235"/>
        <v>2896583.3978515714</v>
      </c>
      <c r="AG126" s="1208">
        <f t="shared" ca="1" si="1235"/>
        <v>2902503.1491052886</v>
      </c>
      <c r="AH126" s="1208">
        <f t="shared" ca="1" si="1235"/>
        <v>2908435.3542976584</v>
      </c>
      <c r="AI126" s="1208">
        <f t="shared" ca="1" si="1235"/>
        <v>2914380.0387851493</v>
      </c>
      <c r="AJ126" s="1208">
        <f t="shared" ca="1" si="1235"/>
        <v>1725174.7279760612</v>
      </c>
      <c r="AK126" s="1208">
        <f t="shared" ca="1" si="1235"/>
        <v>1729247.3639973053</v>
      </c>
      <c r="AL126" s="1208">
        <f t="shared" ca="1" si="1235"/>
        <v>1733332.5556945056</v>
      </c>
      <c r="AM126" s="1208">
        <f t="shared" ca="1" si="1235"/>
        <v>1737430.3286321063</v>
      </c>
      <c r="AN126" s="1208">
        <f t="shared" ca="1" si="1235"/>
        <v>1741540.7084268141</v>
      </c>
      <c r="AO126" s="1208">
        <f t="shared" ca="1" si="1235"/>
        <v>1745663.7207477042</v>
      </c>
      <c r="AP126" s="1208">
        <f t="shared" ca="1" si="1235"/>
        <v>1749799.391316331</v>
      </c>
      <c r="AQ126" s="1208">
        <f t="shared" ca="1" si="1235"/>
        <v>1754193.3705825736</v>
      </c>
      <c r="AR126" s="1208">
        <f t="shared" ca="1" si="1235"/>
        <v>1758601.0626649419</v>
      </c>
      <c r="AS126" s="1208">
        <f t="shared" ca="1" si="1235"/>
        <v>1763022.4965150794</v>
      </c>
      <c r="AT126" s="1208">
        <f t="shared" ca="1" si="1235"/>
        <v>1767457.7011459055</v>
      </c>
      <c r="AU126" s="1208">
        <f t="shared" ca="1" si="1235"/>
        <v>1771906.7056317434</v>
      </c>
      <c r="AV126" s="1208">
        <f t="shared" ca="1" si="1235"/>
        <v>1776369.5391084477</v>
      </c>
      <c r="AW126" s="1208">
        <f t="shared" ca="1" si="1235"/>
        <v>1780846.2307735384</v>
      </c>
      <c r="AX126" s="1208">
        <f t="shared" ca="1" si="1235"/>
        <v>1785336.8098863352</v>
      </c>
      <c r="AY126" s="1208">
        <f t="shared" ca="1" si="1235"/>
        <v>1789841.3057680828</v>
      </c>
      <c r="AZ126" s="1208">
        <f t="shared" ca="1" si="1235"/>
        <v>1794359.747802085</v>
      </c>
      <c r="BA126" s="1208">
        <f t="shared" ca="1" si="1235"/>
        <v>1798892.1654338341</v>
      </c>
      <c r="BB126" s="1208">
        <f t="shared" ca="1" si="1235"/>
        <v>1803438.5881711459</v>
      </c>
      <c r="BC126" s="1208">
        <f t="shared" ca="1" si="1235"/>
        <v>1808250.8817290817</v>
      </c>
      <c r="BD126" s="1208">
        <f t="shared" ca="1" si="1235"/>
        <v>1813078.3098993227</v>
      </c>
      <c r="BE126" s="1208">
        <f t="shared" ca="1" si="1235"/>
        <v>1817920.9057894801</v>
      </c>
      <c r="BF126" s="1208">
        <f t="shared" ca="1" si="1235"/>
        <v>1822778.7025796808</v>
      </c>
      <c r="BG126" s="1208">
        <f t="shared" ca="1" si="1235"/>
        <v>1827651.7335227395</v>
      </c>
      <c r="BH126" s="1208">
        <f t="shared" ca="1" si="1235"/>
        <v>1832540.0319443108</v>
      </c>
      <c r="BI126" s="1208">
        <f t="shared" ca="1" si="1235"/>
        <v>1837443.6312430492</v>
      </c>
      <c r="BJ126" s="1208">
        <f t="shared" ca="1" si="1235"/>
        <v>1842362.5648907719</v>
      </c>
      <c r="BK126" s="1208">
        <f t="shared" ca="1" si="1235"/>
        <v>1847296.8664326188</v>
      </c>
      <c r="BL126" s="1208">
        <f t="shared" ca="1" si="1235"/>
        <v>1852246.5694872136</v>
      </c>
      <c r="BM126" s="1208">
        <f t="shared" ca="1" si="1235"/>
        <v>1857211.7077468203</v>
      </c>
      <c r="BN126" s="1208">
        <f t="shared" ca="1" si="1235"/>
        <v>1862192.3149775132</v>
      </c>
      <c r="BO126" s="1208">
        <f t="shared" ca="1" si="1235"/>
        <v>1860077.7316441799</v>
      </c>
      <c r="BP126" s="1208">
        <f t="shared" ca="1" si="1235"/>
        <v>1857963.1483108462</v>
      </c>
      <c r="BQ126" s="1208">
        <f t="shared" ca="1" si="1235"/>
        <v>1855848.5649775132</v>
      </c>
      <c r="BR126" s="1208">
        <f t="shared" ca="1" si="1235"/>
        <v>1853733.9816441797</v>
      </c>
      <c r="BS126" s="1208">
        <f t="shared" ca="1" si="1235"/>
        <v>1851619.3983108464</v>
      </c>
      <c r="BT126" s="1208">
        <f t="shared" ca="1" si="1235"/>
        <v>1849504.8149775134</v>
      </c>
      <c r="BU126" s="1208">
        <f t="shared" ca="1" si="1235"/>
        <v>1847390.2316441797</v>
      </c>
      <c r="BV126" s="1208">
        <f t="shared" ca="1" si="1235"/>
        <v>1845275.6483108466</v>
      </c>
      <c r="BW126" s="1208">
        <f t="shared" ca="1" si="1235"/>
        <v>1843161.0649775132</v>
      </c>
      <c r="BX126" s="1208">
        <f t="shared" ca="1" si="1235"/>
        <v>1841046.4816441799</v>
      </c>
      <c r="BY126" s="1208">
        <f t="shared" ca="1" si="1235"/>
        <v>1838931.8983108462</v>
      </c>
      <c r="BZ126" s="1208">
        <f t="shared" ca="1" si="1235"/>
        <v>1836817.3149775132</v>
      </c>
      <c r="CA126" s="1208">
        <f t="shared" ca="1" si="1235"/>
        <v>1834702.7316441797</v>
      </c>
      <c r="CB126" s="1208">
        <f t="shared" ca="1" si="1235"/>
        <v>1832588.1483108466</v>
      </c>
      <c r="CC126" s="1208">
        <f t="shared" ca="1" si="1235"/>
        <v>1830473.5649775134</v>
      </c>
      <c r="CD126" s="1208">
        <f t="shared" ca="1" si="1235"/>
        <v>1828358.9816441797</v>
      </c>
      <c r="CE126" s="1208">
        <f t="shared" ref="CE126:DV126" ca="1" si="1236">CE121*12</f>
        <v>1826244.3983108466</v>
      </c>
      <c r="CF126" s="1208">
        <f t="shared" ca="1" si="1236"/>
        <v>1824129.8149775129</v>
      </c>
      <c r="CG126" s="1208">
        <f t="shared" ca="1" si="1236"/>
        <v>1822015.2316441799</v>
      </c>
      <c r="CH126" s="1208">
        <f t="shared" ca="1" si="1236"/>
        <v>1819900.6483108462</v>
      </c>
      <c r="CI126" s="1208">
        <f t="shared" ca="1" si="1236"/>
        <v>1817786.0649775132</v>
      </c>
      <c r="CJ126" s="1208">
        <f t="shared" ca="1" si="1236"/>
        <v>1815671.4816441797</v>
      </c>
      <c r="CK126" s="1208">
        <f t="shared" ca="1" si="1236"/>
        <v>1813556.8983108464</v>
      </c>
      <c r="CL126" s="1208">
        <f t="shared" ca="1" si="1236"/>
        <v>1811442.3149775132</v>
      </c>
      <c r="CM126" s="1208">
        <f t="shared" ca="1" si="1236"/>
        <v>1809327.7316441797</v>
      </c>
      <c r="CN126" s="1208">
        <f t="shared" ca="1" si="1236"/>
        <v>1807213.1483108462</v>
      </c>
      <c r="CO126" s="1208">
        <f t="shared" ca="1" si="1236"/>
        <v>1805098.5649775129</v>
      </c>
      <c r="CP126" s="1208">
        <f t="shared" ca="1" si="1236"/>
        <v>1802983.9816441797</v>
      </c>
      <c r="CQ126" s="1208">
        <f t="shared" ca="1" si="1236"/>
        <v>1800869.3983108462</v>
      </c>
      <c r="CR126" s="1208">
        <f t="shared" ca="1" si="1236"/>
        <v>1798754.8149775132</v>
      </c>
      <c r="CS126" s="1208">
        <f t="shared" ca="1" si="1236"/>
        <v>1796640.2316441797</v>
      </c>
      <c r="CT126" s="1208">
        <f t="shared" ca="1" si="1236"/>
        <v>1794525.6483108462</v>
      </c>
      <c r="CU126" s="1208">
        <f t="shared" ca="1" si="1236"/>
        <v>1792411.0649775132</v>
      </c>
      <c r="CV126" s="1208">
        <f t="shared" ca="1" si="1236"/>
        <v>1790296.4816441797</v>
      </c>
      <c r="CW126" s="1208">
        <f t="shared" ca="1" si="1236"/>
        <v>1788181.898310846</v>
      </c>
      <c r="CX126" s="1208">
        <f t="shared" ca="1" si="1236"/>
        <v>1786067.3149775129</v>
      </c>
      <c r="CY126" s="1208">
        <f t="shared" ca="1" si="1236"/>
        <v>1783952.7316441799</v>
      </c>
      <c r="CZ126" s="1208">
        <f t="shared" ca="1" si="1236"/>
        <v>1781838.1483108462</v>
      </c>
      <c r="DA126" s="1208">
        <f t="shared" ca="1" si="1236"/>
        <v>1779723.5649775132</v>
      </c>
      <c r="DB126" s="1208">
        <f t="shared" ca="1" si="1236"/>
        <v>1777608.9816441794</v>
      </c>
      <c r="DC126" s="1208">
        <f t="shared" ca="1" si="1236"/>
        <v>1775494.3983108462</v>
      </c>
      <c r="DD126" s="1208">
        <f t="shared" ca="1" si="1236"/>
        <v>1773379.8149775127</v>
      </c>
      <c r="DE126" s="1208">
        <f t="shared" ca="1" si="1236"/>
        <v>1771265.2316441797</v>
      </c>
      <c r="DF126" s="1208">
        <f t="shared" ca="1" si="1236"/>
        <v>1769150.648310846</v>
      </c>
      <c r="DG126" s="1208">
        <f t="shared" ca="1" si="1236"/>
        <v>1767036.0649775129</v>
      </c>
      <c r="DH126" s="1208">
        <f t="shared" ca="1" si="1236"/>
        <v>1764921.4816441797</v>
      </c>
      <c r="DI126" s="1208">
        <f t="shared" ca="1" si="1236"/>
        <v>1762806.8983108462</v>
      </c>
      <c r="DJ126" s="1208">
        <f t="shared" ca="1" si="1236"/>
        <v>1760692.3149775127</v>
      </c>
      <c r="DK126" s="1208">
        <f t="shared" ca="1" si="1236"/>
        <v>1758577.7316441794</v>
      </c>
      <c r="DL126" s="1208">
        <f t="shared" ca="1" si="1236"/>
        <v>1756463.1483108462</v>
      </c>
      <c r="DM126" s="1208">
        <f t="shared" ca="1" si="1236"/>
        <v>1754348.5649775127</v>
      </c>
      <c r="DN126" s="1208">
        <f t="shared" ca="1" si="1236"/>
        <v>1752233.981644179</v>
      </c>
      <c r="DO126" s="1208">
        <f t="shared" ca="1" si="1236"/>
        <v>1750119.398310846</v>
      </c>
      <c r="DP126" s="1208">
        <f t="shared" ca="1" si="1236"/>
        <v>1748004.8149775129</v>
      </c>
      <c r="DQ126" s="1208">
        <f t="shared" ca="1" si="1236"/>
        <v>1745890.2316441797</v>
      </c>
      <c r="DR126" s="1208">
        <f t="shared" ca="1" si="1236"/>
        <v>1743775.6483108462</v>
      </c>
      <c r="DS126" s="1208">
        <f t="shared" ca="1" si="1236"/>
        <v>1741661.0649775127</v>
      </c>
      <c r="DT126" s="1208">
        <f t="shared" ca="1" si="1236"/>
        <v>1739546.4816441794</v>
      </c>
      <c r="DU126" s="1208">
        <f t="shared" ca="1" si="1236"/>
        <v>1737431.8983108457</v>
      </c>
      <c r="DV126" s="1208">
        <f t="shared" ca="1" si="1236"/>
        <v>1735317.3149775127</v>
      </c>
    </row>
    <row r="127" spans="1:126" ht="15.75" customHeight="1">
      <c r="A127" s="59"/>
      <c r="B127" s="1207" t="s">
        <v>1319</v>
      </c>
      <c r="C127" s="1210"/>
      <c r="D127" s="1210"/>
      <c r="E127" s="1210"/>
      <c r="F127" s="1206"/>
      <c r="G127" s="1206"/>
      <c r="H127" s="1206"/>
      <c r="I127" s="1206"/>
      <c r="J127" s="1206"/>
      <c r="K127" s="1206"/>
      <c r="L127" s="1206"/>
      <c r="M127" s="1206"/>
      <c r="N127" s="1206"/>
      <c r="O127" s="1206"/>
      <c r="P127" s="1206"/>
      <c r="Q127" s="1206"/>
      <c r="R127" s="1211">
        <f ca="1">SUM(F121:R121)</f>
        <v>0</v>
      </c>
      <c r="S127" s="1211">
        <f t="shared" ref="S127:CD127" ca="1" si="1237">SUM(G121:S121)</f>
        <v>0</v>
      </c>
      <c r="T127" s="1211">
        <f t="shared" ca="1" si="1237"/>
        <v>76.327474252702814</v>
      </c>
      <c r="U127" s="1211">
        <f t="shared" ca="1" si="1237"/>
        <v>22321.879481296681</v>
      </c>
      <c r="V127" s="1211">
        <f t="shared" ca="1" si="1237"/>
        <v>66823.502344638502</v>
      </c>
      <c r="W127" s="1211">
        <f t="shared" ca="1" si="1237"/>
        <v>133668.30631488698</v>
      </c>
      <c r="X127" s="1211">
        <f t="shared" ca="1" si="1237"/>
        <v>222943.66626013943</v>
      </c>
      <c r="Y127" s="1211">
        <f t="shared" ca="1" si="1237"/>
        <v>334737.22235807159</v>
      </c>
      <c r="Z127" s="1211">
        <f t="shared" ca="1" si="1237"/>
        <v>469136.88078973565</v>
      </c>
      <c r="AA127" s="1211">
        <f t="shared" ca="1" si="1237"/>
        <v>626230.81443506968</v>
      </c>
      <c r="AB127" s="1211">
        <f t="shared" ca="1" si="1237"/>
        <v>806107.46357012365</v>
      </c>
      <c r="AC127" s="1211">
        <f t="shared" ca="1" si="1237"/>
        <v>1008855.5365660051</v>
      </c>
      <c r="AD127" s="1211">
        <f t="shared" ca="1" si="1237"/>
        <v>1249253.9662320684</v>
      </c>
      <c r="AE127" s="1211">
        <f t="shared" ca="1" si="1237"/>
        <v>1490143.6391680487</v>
      </c>
      <c r="AF127" s="1211">
        <f t="shared" ca="1" si="1237"/>
        <v>1731525.5889890131</v>
      </c>
      <c r="AG127" s="1211">
        <f t="shared" ca="1" si="1237"/>
        <v>1973324.5239402009</v>
      </c>
      <c r="AH127" s="1211">
        <f t="shared" ca="1" si="1237"/>
        <v>2193448.5847912952</v>
      </c>
      <c r="AI127" s="1211">
        <f t="shared" ca="1" si="1237"/>
        <v>2391811.965160049</v>
      </c>
      <c r="AJ127" s="1211">
        <f t="shared" ca="1" si="1237"/>
        <v>2468731.7218544725</v>
      </c>
      <c r="AK127" s="1211">
        <f t="shared" ca="1" si="1237"/>
        <v>2523560.3089089957</v>
      </c>
      <c r="AL127" s="1211">
        <f t="shared" ca="1" si="1237"/>
        <v>2556211.1324522719</v>
      </c>
      <c r="AM127" s="1211">
        <f t="shared" ca="1" si="1237"/>
        <v>2566597.3347399505</v>
      </c>
      <c r="AN127" s="1211">
        <f t="shared" ca="1" si="1237"/>
        <v>2554631.7934635174</v>
      </c>
      <c r="AO127" s="1211">
        <f t="shared" ca="1" si="1237"/>
        <v>2520227.1210574387</v>
      </c>
      <c r="AP127" s="1211">
        <f t="shared" ca="1" si="1237"/>
        <v>2463295.6640045852</v>
      </c>
      <c r="AQ127" s="1211">
        <f t="shared" ca="1" si="1237"/>
        <v>2369080.0152204032</v>
      </c>
      <c r="AR127" s="1211">
        <f t="shared" ca="1" si="1237"/>
        <v>2274740.4308398347</v>
      </c>
      <c r="AS127" s="1211">
        <f t="shared" ca="1" si="1237"/>
        <v>2180277.0223951265</v>
      </c>
      <c r="AT127" s="1211">
        <f t="shared" ca="1" si="1237"/>
        <v>2085689.9017318452</v>
      </c>
      <c r="AU127" s="1211">
        <f t="shared" ca="1" si="1237"/>
        <v>1990979.1810096854</v>
      </c>
      <c r="AV127" s="1211">
        <f t="shared" ca="1" si="1237"/>
        <v>1896144.9727032934</v>
      </c>
      <c r="AW127" s="1211">
        <f t="shared" ca="1" si="1237"/>
        <v>1900784.264603083</v>
      </c>
      <c r="AX127" s="1211">
        <f t="shared" ca="1" si="1237"/>
        <v>1905458.3850938354</v>
      </c>
      <c r="AY127" s="1211">
        <f t="shared" ca="1" si="1237"/>
        <v>1910167.4475999668</v>
      </c>
      <c r="AZ127" s="1211">
        <f t="shared" ca="1" si="1237"/>
        <v>1914911.5658641316</v>
      </c>
      <c r="BA127" s="1211">
        <f t="shared" ca="1" si="1237"/>
        <v>1919690.8539480499</v>
      </c>
      <c r="BB127" s="1211">
        <f t="shared" ca="1" si="1237"/>
        <v>1924505.4262333366</v>
      </c>
      <c r="BC127" s="1211">
        <f t="shared" ca="1" si="1237"/>
        <v>1929376.3837677329</v>
      </c>
      <c r="BD127" s="1211">
        <f t="shared" ca="1" si="1237"/>
        <v>1934283.4620441284</v>
      </c>
      <c r="BE127" s="1211">
        <f t="shared" ca="1" si="1237"/>
        <v>1939226.7823045067</v>
      </c>
      <c r="BF127" s="1211">
        <f t="shared" ca="1" si="1237"/>
        <v>1944206.4661432235</v>
      </c>
      <c r="BG127" s="1211">
        <f t="shared" ca="1" si="1237"/>
        <v>1949222.6355079596</v>
      </c>
      <c r="BH127" s="1211">
        <f t="shared" ca="1" si="1237"/>
        <v>1954275.4127006736</v>
      </c>
      <c r="BI127" s="1211">
        <f t="shared" ca="1" si="1237"/>
        <v>1959364.9203785572</v>
      </c>
      <c r="BJ127" s="1211">
        <f t="shared" ca="1" si="1237"/>
        <v>1964491.2815549932</v>
      </c>
      <c r="BK127" s="1211">
        <f t="shared" ca="1" si="1237"/>
        <v>1969654.6196005172</v>
      </c>
      <c r="BL127" s="1211">
        <f t="shared" ca="1" si="1237"/>
        <v>1974855.0582437781</v>
      </c>
      <c r="BM127" s="1211">
        <f t="shared" ca="1" si="1237"/>
        <v>1980092.721572506</v>
      </c>
      <c r="BN127" s="1211">
        <f t="shared" ca="1" si="1237"/>
        <v>1985367.7340344794</v>
      </c>
      <c r="BO127" s="1211">
        <f t="shared" ca="1" si="1237"/>
        <v>1990087.662657232</v>
      </c>
      <c r="BP127" s="1211">
        <f t="shared" ca="1" si="1237"/>
        <v>1994230.351539046</v>
      </c>
      <c r="BQ127" s="1211">
        <f t="shared" ca="1" si="1237"/>
        <v>1997794.5394622283</v>
      </c>
      <c r="BR127" s="1211">
        <f t="shared" ca="1" si="1237"/>
        <v>2000778.9624501199</v>
      </c>
      <c r="BS127" s="1211">
        <f t="shared" ca="1" si="1237"/>
        <v>2003182.3537610502</v>
      </c>
      <c r="BT127" s="1211">
        <f t="shared" ca="1" si="1237"/>
        <v>2005003.443882281</v>
      </c>
      <c r="BU127" s="1211">
        <f t="shared" ca="1" si="1237"/>
        <v>2006240.9605239369</v>
      </c>
      <c r="BV127" s="1211">
        <f t="shared" ca="1" si="1237"/>
        <v>2006893.6286129199</v>
      </c>
      <c r="BW127" s="1211">
        <f t="shared" ca="1" si="1237"/>
        <v>2006960.1702868151</v>
      </c>
      <c r="BX127" s="1211">
        <f t="shared" ca="1" si="1237"/>
        <v>2006439.3048877786</v>
      </c>
      <c r="BY127" s="1211">
        <f t="shared" ca="1" si="1237"/>
        <v>2005329.7489564149</v>
      </c>
      <c r="BZ127" s="1211">
        <f t="shared" ca="1" si="1237"/>
        <v>2003630.216225639</v>
      </c>
      <c r="CA127" s="1211">
        <f t="shared" ca="1" si="1237"/>
        <v>2001339.4176145277</v>
      </c>
      <c r="CB127" s="1211">
        <f t="shared" ca="1" si="1237"/>
        <v>1999048.6190034167</v>
      </c>
      <c r="CC127" s="1211">
        <f t="shared" ca="1" si="1237"/>
        <v>1996757.8203923055</v>
      </c>
      <c r="CD127" s="1211">
        <f t="shared" ca="1" si="1237"/>
        <v>1994467.0217811945</v>
      </c>
      <c r="CE127" s="1211">
        <f t="shared" ref="CE127:DV127" ca="1" si="1238">SUM(BS121:CE121)</f>
        <v>1992176.2231700832</v>
      </c>
      <c r="CF127" s="1211">
        <f t="shared" ca="1" si="1238"/>
        <v>1989885.4245589725</v>
      </c>
      <c r="CG127" s="1211">
        <f t="shared" ca="1" si="1238"/>
        <v>1987594.6259478615</v>
      </c>
      <c r="CH127" s="1211">
        <f t="shared" ca="1" si="1238"/>
        <v>1985303.8273367505</v>
      </c>
      <c r="CI127" s="1211">
        <f t="shared" ca="1" si="1238"/>
        <v>1983013.0287256395</v>
      </c>
      <c r="CJ127" s="1211">
        <f t="shared" ca="1" si="1238"/>
        <v>1980722.2301145282</v>
      </c>
      <c r="CK127" s="1211">
        <f t="shared" ca="1" si="1238"/>
        <v>1978431.4315034167</v>
      </c>
      <c r="CL127" s="1211">
        <f t="shared" ca="1" si="1238"/>
        <v>1976140.632892306</v>
      </c>
      <c r="CM127" s="1211">
        <f t="shared" ca="1" si="1238"/>
        <v>1973849.8342811945</v>
      </c>
      <c r="CN127" s="1211">
        <f t="shared" ca="1" si="1238"/>
        <v>1971559.0356700832</v>
      </c>
      <c r="CO127" s="1211">
        <f t="shared" ca="1" si="1238"/>
        <v>1969268.2370589725</v>
      </c>
      <c r="CP127" s="1211">
        <f t="shared" ca="1" si="1238"/>
        <v>1966977.4384478615</v>
      </c>
      <c r="CQ127" s="1211">
        <f t="shared" ca="1" si="1238"/>
        <v>1964686.6398367505</v>
      </c>
      <c r="CR127" s="1211">
        <f t="shared" ca="1" si="1238"/>
        <v>1962395.841225639</v>
      </c>
      <c r="CS127" s="1211">
        <f t="shared" ca="1" si="1238"/>
        <v>1960105.0426145277</v>
      </c>
      <c r="CT127" s="1211">
        <f t="shared" ca="1" si="1238"/>
        <v>1957814.2440034167</v>
      </c>
      <c r="CU127" s="1211">
        <f t="shared" ca="1" si="1238"/>
        <v>1955523.4453923055</v>
      </c>
      <c r="CV127" s="1211">
        <f t="shared" ca="1" si="1238"/>
        <v>1953232.6467811945</v>
      </c>
      <c r="CW127" s="1211">
        <f t="shared" ca="1" si="1238"/>
        <v>1950941.8481700832</v>
      </c>
      <c r="CX127" s="1211">
        <f t="shared" ca="1" si="1238"/>
        <v>1948651.0495589722</v>
      </c>
      <c r="CY127" s="1211">
        <f t="shared" ca="1" si="1238"/>
        <v>1946360.2509478615</v>
      </c>
      <c r="CZ127" s="1211">
        <f t="shared" ca="1" si="1238"/>
        <v>1944069.4523367505</v>
      </c>
      <c r="DA127" s="1211">
        <f t="shared" ca="1" si="1238"/>
        <v>1941778.653725639</v>
      </c>
      <c r="DB127" s="1211">
        <f t="shared" ca="1" si="1238"/>
        <v>1939487.8551145277</v>
      </c>
      <c r="DC127" s="1211">
        <f t="shared" ca="1" si="1238"/>
        <v>1937197.0565034167</v>
      </c>
      <c r="DD127" s="1211">
        <f t="shared" ca="1" si="1238"/>
        <v>1934906.2578923055</v>
      </c>
      <c r="DE127" s="1211">
        <f t="shared" ca="1" si="1238"/>
        <v>1932615.4592811945</v>
      </c>
      <c r="DF127" s="1211">
        <f t="shared" ca="1" si="1238"/>
        <v>1930324.6606700835</v>
      </c>
      <c r="DG127" s="1211">
        <f t="shared" ca="1" si="1238"/>
        <v>1928033.8620589722</v>
      </c>
      <c r="DH127" s="1211">
        <f t="shared" ca="1" si="1238"/>
        <v>1925743.0634478612</v>
      </c>
      <c r="DI127" s="1211">
        <f t="shared" ca="1" si="1238"/>
        <v>1923452.2648367505</v>
      </c>
      <c r="DJ127" s="1211">
        <f t="shared" ca="1" si="1238"/>
        <v>1921161.466225639</v>
      </c>
      <c r="DK127" s="1211">
        <f t="shared" ca="1" si="1238"/>
        <v>1918870.6676145277</v>
      </c>
      <c r="DL127" s="1211">
        <f t="shared" ca="1" si="1238"/>
        <v>1916579.8690034167</v>
      </c>
      <c r="DM127" s="1211">
        <f t="shared" ca="1" si="1238"/>
        <v>1914289.0703923055</v>
      </c>
      <c r="DN127" s="1211">
        <f t="shared" ca="1" si="1238"/>
        <v>1911998.2717811943</v>
      </c>
      <c r="DO127" s="1211">
        <f t="shared" ca="1" si="1238"/>
        <v>1909707.4731700832</v>
      </c>
      <c r="DP127" s="1211">
        <f t="shared" ca="1" si="1238"/>
        <v>1907416.6745589722</v>
      </c>
      <c r="DQ127" s="1211">
        <f t="shared" ca="1" si="1238"/>
        <v>1905125.8759478612</v>
      </c>
      <c r="DR127" s="1211">
        <f t="shared" ca="1" si="1238"/>
        <v>1902835.07733675</v>
      </c>
      <c r="DS127" s="1211">
        <f t="shared" ca="1" si="1238"/>
        <v>1900544.278725639</v>
      </c>
      <c r="DT127" s="1211">
        <f t="shared" ca="1" si="1238"/>
        <v>1898253.4801145277</v>
      </c>
      <c r="DU127" s="1211">
        <f t="shared" ca="1" si="1238"/>
        <v>1895962.6815034167</v>
      </c>
      <c r="DV127" s="1211">
        <f t="shared" ca="1" si="1238"/>
        <v>1893671.8828923055</v>
      </c>
    </row>
    <row r="128" spans="1:126" ht="15.75" customHeight="1">
      <c r="A128" s="59"/>
      <c r="B128" s="1212" t="s">
        <v>1322</v>
      </c>
      <c r="C128" s="1213"/>
      <c r="D128" s="1213"/>
      <c r="E128" s="1213"/>
      <c r="F128" s="1214">
        <f t="shared" ref="F128:Q128" ca="1" si="1239">SUM(G121:R121)</f>
        <v>0</v>
      </c>
      <c r="G128" s="1214">
        <f t="shared" ca="1" si="1239"/>
        <v>0</v>
      </c>
      <c r="H128" s="1214">
        <f t="shared" ca="1" si="1239"/>
        <v>76.327474252702814</v>
      </c>
      <c r="I128" s="1214">
        <f t="shared" ca="1" si="1239"/>
        <v>22321.879481296681</v>
      </c>
      <c r="J128" s="1214">
        <f t="shared" ca="1" si="1239"/>
        <v>66823.502344638502</v>
      </c>
      <c r="K128" s="1214">
        <f t="shared" ca="1" si="1239"/>
        <v>133668.30631488698</v>
      </c>
      <c r="L128" s="1214">
        <f t="shared" ca="1" si="1239"/>
        <v>222943.66626013943</v>
      </c>
      <c r="M128" s="1214">
        <f t="shared" ca="1" si="1239"/>
        <v>334737.22235807159</v>
      </c>
      <c r="N128" s="1214">
        <f t="shared" ca="1" si="1239"/>
        <v>469136.88078973565</v>
      </c>
      <c r="O128" s="1214">
        <f t="shared" ca="1" si="1239"/>
        <v>626230.81443506968</v>
      </c>
      <c r="P128" s="1214">
        <f t="shared" ca="1" si="1239"/>
        <v>806107.46357012365</v>
      </c>
      <c r="Q128" s="1214">
        <f t="shared" ca="1" si="1239"/>
        <v>1008855.5365660051</v>
      </c>
      <c r="R128" s="1214">
        <f ca="1">SUM(S121:AD121)</f>
        <v>1249253.9662320684</v>
      </c>
      <c r="S128" s="1214">
        <f t="shared" ref="S128:CD128" ca="1" si="1240">SUM(T121:AE121)</f>
        <v>1490143.6391680487</v>
      </c>
      <c r="T128" s="1214">
        <f t="shared" ca="1" si="1240"/>
        <v>1731449.2615147603</v>
      </c>
      <c r="U128" s="1214">
        <f t="shared" ca="1" si="1240"/>
        <v>1951078.9719331572</v>
      </c>
      <c r="V128" s="1214">
        <f t="shared" ca="1" si="1240"/>
        <v>2148946.9619279532</v>
      </c>
      <c r="W128" s="1214">
        <f t="shared" ca="1" si="1240"/>
        <v>2324967.1611898006</v>
      </c>
      <c r="X128" s="1214">
        <f t="shared" ca="1" si="1240"/>
        <v>2379456.3619092205</v>
      </c>
      <c r="Y128" s="1214">
        <f t="shared" ca="1" si="1240"/>
        <v>2411766.7528110631</v>
      </c>
      <c r="Z128" s="1214">
        <f t="shared" ca="1" si="1240"/>
        <v>2421811.4740206082</v>
      </c>
      <c r="AA128" s="1214">
        <f t="shared" ca="1" si="1240"/>
        <v>2409503.4010946164</v>
      </c>
      <c r="AB128" s="1214">
        <f t="shared" ca="1" si="1240"/>
        <v>2374755.1443284634</v>
      </c>
      <c r="AC128" s="1214">
        <f t="shared" ca="1" si="1240"/>
        <v>2317479.0480615576</v>
      </c>
      <c r="AD128" s="1214">
        <f t="shared" ca="1" si="1240"/>
        <v>2222897.234338522</v>
      </c>
      <c r="AE128" s="1214">
        <f t="shared" ca="1" si="1240"/>
        <v>2128190.3422844228</v>
      </c>
      <c r="AF128" s="1214">
        <f t="shared" ca="1" si="1240"/>
        <v>2033358.4810188701</v>
      </c>
      <c r="AG128" s="1214">
        <f t="shared" ca="1" si="1240"/>
        <v>1938401.7599696864</v>
      </c>
      <c r="AH128" s="1214">
        <f t="shared" ca="1" si="1240"/>
        <v>1843320.2888737067</v>
      </c>
      <c r="AI128" s="1214">
        <f t="shared" ca="1" si="1240"/>
        <v>1748114.1777775895</v>
      </c>
      <c r="AJ128" s="1214">
        <f t="shared" ca="1" si="1240"/>
        <v>1752380.4120386215</v>
      </c>
      <c r="AK128" s="1214">
        <f t="shared" ca="1" si="1240"/>
        <v>1756680.3176033075</v>
      </c>
      <c r="AL128" s="1214">
        <f t="shared" ca="1" si="1240"/>
        <v>1761014.0054526266</v>
      </c>
      <c r="AM128" s="1214">
        <f t="shared" ca="1" si="1240"/>
        <v>1765381.5868806245</v>
      </c>
      <c r="AN128" s="1214">
        <f t="shared" ca="1" si="1240"/>
        <v>1769783.1734952305</v>
      </c>
      <c r="AO128" s="1214">
        <f t="shared" ca="1" si="1240"/>
        <v>1774218.8772190744</v>
      </c>
      <c r="AP128" s="1214">
        <f t="shared" ca="1" si="1240"/>
        <v>1778688.8102903094</v>
      </c>
      <c r="AQ128" s="1214">
        <f t="shared" ca="1" si="1240"/>
        <v>1783193.6028858516</v>
      </c>
      <c r="AR128" s="1214">
        <f t="shared" ca="1" si="1240"/>
        <v>1787733.3734887168</v>
      </c>
      <c r="AS128" s="1214">
        <f t="shared" ca="1" si="1240"/>
        <v>1792308.2409282501</v>
      </c>
      <c r="AT128" s="1214">
        <f t="shared" ca="1" si="1240"/>
        <v>1796918.3243810646</v>
      </c>
      <c r="AU128" s="1214">
        <f t="shared" ca="1" si="1240"/>
        <v>1801563.743371981</v>
      </c>
      <c r="AV128" s="1214">
        <f t="shared" ca="1" si="1240"/>
        <v>1806244.6177749697</v>
      </c>
      <c r="AW128" s="1214">
        <f t="shared" ca="1" si="1240"/>
        <v>1810961.0678140956</v>
      </c>
      <c r="AX128" s="1214">
        <f t="shared" ca="1" si="1240"/>
        <v>1815713.2140644656</v>
      </c>
      <c r="AY128" s="1214">
        <f t="shared" ca="1" si="1240"/>
        <v>1820501.1774531768</v>
      </c>
      <c r="AZ128" s="1214">
        <f t="shared" ca="1" si="1240"/>
        <v>1825325.079260271</v>
      </c>
      <c r="BA128" s="1214">
        <f t="shared" ca="1" si="1240"/>
        <v>1830185.0411196866</v>
      </c>
      <c r="BB128" s="1214">
        <f t="shared" ca="1" si="1240"/>
        <v>1835081.185020217</v>
      </c>
      <c r="BC128" s="1214">
        <f t="shared" ca="1" si="1240"/>
        <v>1839400.0891798087</v>
      </c>
      <c r="BD128" s="1214">
        <f t="shared" ca="1" si="1240"/>
        <v>1843140.492380769</v>
      </c>
      <c r="BE128" s="1214">
        <f t="shared" ca="1" si="1240"/>
        <v>1846301.1306464383</v>
      </c>
      <c r="BF128" s="1214">
        <f t="shared" ca="1" si="1240"/>
        <v>1848880.7372351463</v>
      </c>
      <c r="BG128" s="1214">
        <f t="shared" ca="1" si="1240"/>
        <v>1850878.0426341549</v>
      </c>
      <c r="BH128" s="1214">
        <f t="shared" ca="1" si="1240"/>
        <v>1852291.7745535886</v>
      </c>
      <c r="BI128" s="1214">
        <f t="shared" ca="1" si="1240"/>
        <v>1853120.6579203494</v>
      </c>
      <c r="BJ128" s="1214">
        <f t="shared" ca="1" si="1240"/>
        <v>1853363.4148720223</v>
      </c>
      <c r="BK128" s="1214">
        <f t="shared" ca="1" si="1240"/>
        <v>1853018.7647507635</v>
      </c>
      <c r="BL128" s="1214">
        <f t="shared" ca="1" si="1240"/>
        <v>1852085.4240971776</v>
      </c>
      <c r="BM128" s="1214">
        <f t="shared" ca="1" si="1240"/>
        <v>1850562.1066441797</v>
      </c>
      <c r="BN128" s="1214">
        <f t="shared" ca="1" si="1240"/>
        <v>1848447.5233108462</v>
      </c>
      <c r="BO128" s="1214">
        <f t="shared" ca="1" si="1240"/>
        <v>1846332.9399775129</v>
      </c>
      <c r="BP128" s="1214">
        <f t="shared" ca="1" si="1240"/>
        <v>1844218.3566441794</v>
      </c>
      <c r="BQ128" s="1214">
        <f t="shared" ca="1" si="1240"/>
        <v>1842103.7733108462</v>
      </c>
      <c r="BR128" s="1214">
        <f t="shared" ca="1" si="1240"/>
        <v>1839989.1899775127</v>
      </c>
      <c r="BS128" s="1214">
        <f t="shared" ca="1" si="1240"/>
        <v>1837874.6066441797</v>
      </c>
      <c r="BT128" s="1214">
        <f t="shared" ca="1" si="1240"/>
        <v>1835760.0233108464</v>
      </c>
      <c r="BU128" s="1214">
        <f t="shared" ca="1" si="1240"/>
        <v>1833645.4399775132</v>
      </c>
      <c r="BV128" s="1214">
        <f t="shared" ca="1" si="1240"/>
        <v>1831530.8566441801</v>
      </c>
      <c r="BW128" s="1214">
        <f t="shared" ca="1" si="1240"/>
        <v>1829416.2733108466</v>
      </c>
      <c r="BX128" s="1214">
        <f t="shared" ca="1" si="1240"/>
        <v>1827301.6899775129</v>
      </c>
      <c r="BY128" s="1214">
        <f t="shared" ca="1" si="1240"/>
        <v>1825187.1066441799</v>
      </c>
      <c r="BZ128" s="1214">
        <f t="shared" ca="1" si="1240"/>
        <v>1823072.5233108462</v>
      </c>
      <c r="CA128" s="1214">
        <f t="shared" ca="1" si="1240"/>
        <v>1820957.9399775127</v>
      </c>
      <c r="CB128" s="1214">
        <f t="shared" ca="1" si="1240"/>
        <v>1818843.3566441797</v>
      </c>
      <c r="CC128" s="1214">
        <f t="shared" ca="1" si="1240"/>
        <v>1816728.7733108464</v>
      </c>
      <c r="CD128" s="1214">
        <f t="shared" ca="1" si="1240"/>
        <v>1814614.1899775132</v>
      </c>
      <c r="CE128" s="1214">
        <f t="shared" ref="CE128:DV128" ca="1" si="1241">SUM(CF121:CQ121)</f>
        <v>1812499.6066441797</v>
      </c>
      <c r="CF128" s="1214">
        <f t="shared" ca="1" si="1241"/>
        <v>1810385.0233108462</v>
      </c>
      <c r="CG128" s="1214">
        <f t="shared" ca="1" si="1241"/>
        <v>1808270.4399775129</v>
      </c>
      <c r="CH128" s="1214">
        <f t="shared" ca="1" si="1241"/>
        <v>1806155.8566441794</v>
      </c>
      <c r="CI128" s="1214">
        <f t="shared" ca="1" si="1241"/>
        <v>1804041.2733108462</v>
      </c>
      <c r="CJ128" s="1214">
        <f t="shared" ca="1" si="1241"/>
        <v>1801926.6899775127</v>
      </c>
      <c r="CK128" s="1214">
        <f t="shared" ca="1" si="1241"/>
        <v>1799812.1066441794</v>
      </c>
      <c r="CL128" s="1214">
        <f t="shared" ca="1" si="1241"/>
        <v>1797697.5233108464</v>
      </c>
      <c r="CM128" s="1214">
        <f t="shared" ca="1" si="1241"/>
        <v>1795582.9399775132</v>
      </c>
      <c r="CN128" s="1214">
        <f t="shared" ca="1" si="1241"/>
        <v>1793468.3566441797</v>
      </c>
      <c r="CO128" s="1214">
        <f t="shared" ca="1" si="1241"/>
        <v>1791353.7733108462</v>
      </c>
      <c r="CP128" s="1214">
        <f t="shared" ca="1" si="1241"/>
        <v>1789239.1899775129</v>
      </c>
      <c r="CQ128" s="1214">
        <f t="shared" ca="1" si="1241"/>
        <v>1787124.6066441794</v>
      </c>
      <c r="CR128" s="1214">
        <f t="shared" ca="1" si="1241"/>
        <v>1785010.0233108462</v>
      </c>
      <c r="CS128" s="1214">
        <f t="shared" ca="1" si="1241"/>
        <v>1782895.4399775129</v>
      </c>
      <c r="CT128" s="1214">
        <f t="shared" ca="1" si="1241"/>
        <v>1780780.8566441794</v>
      </c>
      <c r="CU128" s="1214">
        <f t="shared" ca="1" si="1241"/>
        <v>1778666.2733108462</v>
      </c>
      <c r="CV128" s="1214">
        <f t="shared" ca="1" si="1241"/>
        <v>1776551.6899775132</v>
      </c>
      <c r="CW128" s="1214">
        <f t="shared" ca="1" si="1241"/>
        <v>1774437.1066441797</v>
      </c>
      <c r="CX128" s="1214">
        <f t="shared" ca="1" si="1241"/>
        <v>1772322.5233108462</v>
      </c>
      <c r="CY128" s="1214">
        <f t="shared" ca="1" si="1241"/>
        <v>1770207.9399775129</v>
      </c>
      <c r="CZ128" s="1214">
        <f t="shared" ca="1" si="1241"/>
        <v>1768093.3566441794</v>
      </c>
      <c r="DA128" s="1214">
        <f t="shared" ca="1" si="1241"/>
        <v>1765978.773310846</v>
      </c>
      <c r="DB128" s="1214">
        <f t="shared" ca="1" si="1241"/>
        <v>1763864.1899775127</v>
      </c>
      <c r="DC128" s="1214">
        <f t="shared" ca="1" si="1241"/>
        <v>1761749.6066441794</v>
      </c>
      <c r="DD128" s="1214">
        <f t="shared" ca="1" si="1241"/>
        <v>1759635.0233108462</v>
      </c>
      <c r="DE128" s="1214">
        <f t="shared" ca="1" si="1241"/>
        <v>1757520.4399775129</v>
      </c>
      <c r="DF128" s="1214">
        <f t="shared" ca="1" si="1241"/>
        <v>1755405.8566441797</v>
      </c>
      <c r="DG128" s="1214">
        <f t="shared" ca="1" si="1241"/>
        <v>1753291.2733108462</v>
      </c>
      <c r="DH128" s="1214">
        <f t="shared" ca="1" si="1241"/>
        <v>1751176.6899775129</v>
      </c>
      <c r="DI128" s="1214">
        <f t="shared" ca="1" si="1241"/>
        <v>1749062.1066441794</v>
      </c>
      <c r="DJ128" s="1214">
        <f t="shared" ca="1" si="1241"/>
        <v>1746947.523310846</v>
      </c>
      <c r="DK128" s="1214">
        <f t="shared" ca="1" si="1241"/>
        <v>1600399.3790071642</v>
      </c>
      <c r="DL128" s="1214">
        <f t="shared" ca="1" si="1241"/>
        <v>1454027.4499812606</v>
      </c>
      <c r="DM128" s="1214">
        <f t="shared" ca="1" si="1241"/>
        <v>1307831.7362331345</v>
      </c>
      <c r="DN128" s="1214">
        <f t="shared" ca="1" si="1241"/>
        <v>1161812.2377627862</v>
      </c>
      <c r="DO128" s="1214">
        <f t="shared" ca="1" si="1241"/>
        <v>1015968.9545702159</v>
      </c>
      <c r="DP128" s="1214">
        <f t="shared" ca="1" si="1241"/>
        <v>870301.88665542309</v>
      </c>
      <c r="DQ128" s="1214">
        <f t="shared" ca="1" si="1241"/>
        <v>724811.03401840804</v>
      </c>
      <c r="DR128" s="1214">
        <f t="shared" ca="1" si="1241"/>
        <v>579496.39665917086</v>
      </c>
      <c r="DS128" s="1214">
        <f t="shared" ca="1" si="1241"/>
        <v>434357.97457771149</v>
      </c>
      <c r="DT128" s="1214">
        <f t="shared" ca="1" si="1241"/>
        <v>289395.76777402987</v>
      </c>
      <c r="DU128" s="1214">
        <f t="shared" ca="1" si="1241"/>
        <v>144609.77624812606</v>
      </c>
      <c r="DV128" s="1214">
        <f t="shared" si="1241"/>
        <v>0</v>
      </c>
    </row>
    <row r="129" spans="1:126" ht="15.75" customHeight="1">
      <c r="A129" s="59"/>
      <c r="B129" s="1200"/>
      <c r="C129" s="1159"/>
      <c r="D129" s="1159"/>
      <c r="E129" s="1159"/>
      <c r="F129" s="127"/>
      <c r="G129" s="127"/>
      <c r="H129" s="127"/>
      <c r="I129" s="127"/>
      <c r="J129" s="127"/>
      <c r="K129" s="127"/>
      <c r="L129" s="127"/>
      <c r="M129" s="127"/>
      <c r="N129" s="127"/>
      <c r="O129" s="127"/>
      <c r="P129" s="127"/>
      <c r="Q129" s="127"/>
      <c r="R129" s="127"/>
      <c r="S129" s="127"/>
      <c r="T129" s="127"/>
      <c r="U129" s="127"/>
      <c r="V129" s="127"/>
      <c r="W129" s="127"/>
      <c r="X129" s="127"/>
      <c r="Y129" s="127"/>
      <c r="Z129" s="127"/>
      <c r="AA129" s="127"/>
      <c r="AB129" s="127"/>
      <c r="AC129" s="127"/>
      <c r="AD129" s="127"/>
      <c r="AE129" s="127"/>
      <c r="AF129" s="127"/>
      <c r="AG129" s="127"/>
      <c r="AH129" s="127"/>
      <c r="AI129" s="127"/>
      <c r="AJ129" s="127"/>
      <c r="AK129" s="127"/>
      <c r="AL129" s="127"/>
      <c r="AM129" s="127"/>
      <c r="AN129" s="127"/>
      <c r="AO129" s="127"/>
      <c r="AP129" s="127"/>
      <c r="AQ129" s="127"/>
      <c r="AR129" s="127"/>
      <c r="AS129" s="127"/>
      <c r="AT129" s="127"/>
      <c r="AU129" s="127"/>
      <c r="AV129" s="127"/>
      <c r="AW129" s="127"/>
      <c r="AX129" s="127"/>
      <c r="AY129" s="127"/>
      <c r="AZ129" s="127"/>
      <c r="BA129" s="127"/>
      <c r="BB129" s="127"/>
      <c r="BC129" s="127"/>
      <c r="BD129" s="127"/>
      <c r="BE129" s="127"/>
      <c r="BF129" s="127"/>
      <c r="BG129" s="127"/>
      <c r="BH129" s="127"/>
      <c r="BI129" s="127"/>
      <c r="BJ129" s="127"/>
      <c r="BK129" s="127"/>
      <c r="BL129" s="127"/>
      <c r="BM129" s="127"/>
      <c r="BN129" s="127"/>
      <c r="BO129" s="127"/>
      <c r="BP129" s="127"/>
      <c r="BQ129" s="127"/>
      <c r="BR129" s="127"/>
      <c r="BS129" s="127"/>
      <c r="BT129" s="127"/>
      <c r="BU129" s="127"/>
      <c r="BV129" s="127"/>
      <c r="BW129" s="127"/>
      <c r="BX129" s="127"/>
      <c r="BY129" s="127"/>
      <c r="BZ129" s="127"/>
      <c r="CA129" s="127"/>
      <c r="CB129" s="127"/>
      <c r="CC129" s="127"/>
      <c r="CD129" s="127"/>
      <c r="CE129" s="127"/>
      <c r="CF129" s="127"/>
      <c r="CG129" s="127"/>
      <c r="CH129" s="127"/>
      <c r="CI129" s="127"/>
      <c r="CJ129" s="127"/>
      <c r="CK129" s="127"/>
      <c r="CL129" s="127"/>
      <c r="CM129" s="127"/>
      <c r="CN129" s="127"/>
      <c r="CO129" s="127"/>
      <c r="CP129" s="127"/>
      <c r="CQ129" s="127"/>
      <c r="CR129" s="127"/>
      <c r="CS129" s="127"/>
      <c r="CT129" s="127"/>
      <c r="CU129" s="127"/>
      <c r="CV129" s="127"/>
      <c r="CW129" s="127"/>
      <c r="CX129" s="127"/>
      <c r="CY129" s="127"/>
      <c r="CZ129" s="127"/>
      <c r="DA129" s="127"/>
      <c r="DB129" s="127"/>
      <c r="DC129" s="127"/>
      <c r="DD129" s="127"/>
      <c r="DE129" s="127"/>
      <c r="DF129" s="127"/>
      <c r="DG129" s="127"/>
      <c r="DH129" s="127"/>
      <c r="DI129" s="127"/>
      <c r="DJ129" s="127"/>
      <c r="DK129" s="127"/>
      <c r="DL129" s="127"/>
      <c r="DM129" s="127"/>
      <c r="DN129" s="127"/>
      <c r="DO129" s="127"/>
      <c r="DP129" s="127"/>
      <c r="DQ129" s="127"/>
      <c r="DR129" s="127"/>
      <c r="DS129" s="127"/>
      <c r="DT129" s="127"/>
      <c r="DU129" s="127"/>
      <c r="DV129" s="127"/>
    </row>
    <row r="130" spans="1:126" ht="15.75" customHeight="1">
      <c r="A130" s="59"/>
      <c r="B130" s="1197" t="s">
        <v>1488</v>
      </c>
      <c r="C130" s="1198"/>
      <c r="D130" s="1198"/>
      <c r="E130" s="1198"/>
      <c r="F130" s="1199"/>
      <c r="G130" s="1199"/>
      <c r="H130" s="1199"/>
      <c r="I130" s="1199"/>
      <c r="J130" s="1199"/>
      <c r="K130" s="1199"/>
      <c r="L130" s="1199"/>
      <c r="M130" s="1199"/>
      <c r="N130" s="1199"/>
      <c r="O130" s="1199"/>
      <c r="P130" s="1199"/>
      <c r="Q130" s="1199"/>
      <c r="R130" s="1199"/>
      <c r="S130" s="1199"/>
      <c r="T130" s="1199"/>
      <c r="U130" s="1199"/>
      <c r="V130" s="1199"/>
      <c r="W130" s="1199"/>
      <c r="X130" s="1199"/>
      <c r="Y130" s="1199"/>
      <c r="Z130" s="1199"/>
      <c r="AA130" s="1199"/>
      <c r="AB130" s="1199"/>
      <c r="AC130" s="1199"/>
      <c r="AD130" s="1199"/>
      <c r="AE130" s="1199"/>
      <c r="AF130" s="1199"/>
      <c r="AG130" s="1199"/>
      <c r="AH130" s="1199"/>
      <c r="AI130" s="1199"/>
      <c r="AJ130" s="1199"/>
      <c r="AK130" s="1199"/>
      <c r="AL130" s="1199"/>
      <c r="AM130" s="1199"/>
      <c r="AN130" s="1199"/>
      <c r="AO130" s="1199"/>
      <c r="AP130" s="1199"/>
      <c r="AQ130" s="1199"/>
      <c r="AR130" s="1199"/>
      <c r="AS130" s="1199"/>
      <c r="AT130" s="1199"/>
      <c r="AU130" s="1199"/>
      <c r="AV130" s="1199"/>
      <c r="AW130" s="1199"/>
      <c r="AX130" s="1199"/>
      <c r="AY130" s="1199"/>
      <c r="AZ130" s="1199"/>
      <c r="BA130" s="1199"/>
      <c r="BB130" s="1199"/>
      <c r="BC130" s="1199"/>
      <c r="BD130" s="1199"/>
      <c r="BE130" s="1199"/>
      <c r="BF130" s="1199"/>
      <c r="BG130" s="1199"/>
      <c r="BH130" s="1199"/>
      <c r="BI130" s="1199"/>
      <c r="BJ130" s="1199"/>
      <c r="BK130" s="1199"/>
      <c r="BL130" s="1199"/>
      <c r="BM130" s="1199"/>
      <c r="BN130" s="1199"/>
      <c r="BO130" s="1199"/>
      <c r="BP130" s="1199"/>
      <c r="BQ130" s="1199"/>
      <c r="BR130" s="1199"/>
      <c r="BS130" s="1199"/>
      <c r="BT130" s="1199"/>
      <c r="BU130" s="1199"/>
      <c r="BV130" s="1199"/>
      <c r="BW130" s="1199"/>
      <c r="BX130" s="1199"/>
      <c r="BY130" s="1199"/>
      <c r="BZ130" s="1199"/>
      <c r="CA130" s="1199"/>
      <c r="CB130" s="1199"/>
      <c r="CC130" s="1199"/>
      <c r="CD130" s="1199"/>
      <c r="CE130" s="1199"/>
      <c r="CF130" s="1199"/>
      <c r="CG130" s="1199"/>
      <c r="CH130" s="1199"/>
      <c r="CI130" s="1199"/>
      <c r="CJ130" s="1199"/>
      <c r="CK130" s="1199"/>
      <c r="CL130" s="1199"/>
      <c r="CM130" s="1199"/>
      <c r="CN130" s="1199"/>
      <c r="CO130" s="1199"/>
      <c r="CP130" s="1199"/>
      <c r="CQ130" s="1199"/>
      <c r="CR130" s="1199"/>
      <c r="CS130" s="1199"/>
      <c r="CT130" s="1199"/>
      <c r="CU130" s="1199"/>
      <c r="CV130" s="1199"/>
      <c r="CW130" s="1199"/>
      <c r="CX130" s="1199"/>
      <c r="CY130" s="1199"/>
      <c r="CZ130" s="1199"/>
      <c r="DA130" s="1199"/>
      <c r="DB130" s="1199"/>
      <c r="DC130" s="1199"/>
      <c r="DD130" s="1199"/>
      <c r="DE130" s="1199"/>
      <c r="DF130" s="1199"/>
      <c r="DG130" s="1199"/>
      <c r="DH130" s="1199"/>
      <c r="DI130" s="1199"/>
      <c r="DJ130" s="1199"/>
      <c r="DK130" s="1199"/>
      <c r="DL130" s="1199"/>
      <c r="DM130" s="1199"/>
      <c r="DN130" s="1199"/>
      <c r="DO130" s="1199"/>
      <c r="DP130" s="1199"/>
      <c r="DQ130" s="1199"/>
      <c r="DR130" s="1199"/>
      <c r="DS130" s="1199"/>
      <c r="DT130" s="1199"/>
      <c r="DU130" s="1199"/>
      <c r="DV130" s="1199"/>
    </row>
    <row r="131" spans="1:126" ht="15.75" customHeight="1">
      <c r="A131" s="59"/>
      <c r="B131" s="1207" t="s">
        <v>1318</v>
      </c>
      <c r="C131" s="1210"/>
      <c r="D131" s="1210"/>
      <c r="E131" s="1210"/>
      <c r="F131" s="1211">
        <f t="shared" ref="F131:Q131" ca="1" si="1242">F123*12</f>
        <v>0</v>
      </c>
      <c r="G131" s="1211">
        <f t="shared" ca="1" si="1242"/>
        <v>0</v>
      </c>
      <c r="H131" s="1211">
        <f t="shared" ca="1" si="1242"/>
        <v>0</v>
      </c>
      <c r="I131" s="1211">
        <f t="shared" ca="1" si="1242"/>
        <v>0</v>
      </c>
      <c r="J131" s="1211">
        <f t="shared" ca="1" si="1242"/>
        <v>0</v>
      </c>
      <c r="K131" s="1211">
        <f t="shared" ca="1" si="1242"/>
        <v>0</v>
      </c>
      <c r="L131" s="1211">
        <f t="shared" ca="1" si="1242"/>
        <v>0</v>
      </c>
      <c r="M131" s="1211">
        <f t="shared" ca="1" si="1242"/>
        <v>0</v>
      </c>
      <c r="N131" s="1211">
        <f t="shared" ca="1" si="1242"/>
        <v>0</v>
      </c>
      <c r="O131" s="1211">
        <f t="shared" ca="1" si="1242"/>
        <v>0</v>
      </c>
      <c r="P131" s="1211">
        <f t="shared" ca="1" si="1242"/>
        <v>0</v>
      </c>
      <c r="Q131" s="1211">
        <f t="shared" ca="1" si="1242"/>
        <v>0</v>
      </c>
      <c r="R131" s="1211">
        <f ca="1">R123*12</f>
        <v>0</v>
      </c>
      <c r="S131" s="1211">
        <f t="shared" ref="S131:CD131" ca="1" si="1243">S123*12</f>
        <v>0</v>
      </c>
      <c r="T131" s="1211">
        <f t="shared" ca="1" si="1243"/>
        <v>915.92969103243377</v>
      </c>
      <c r="U131" s="1211">
        <f t="shared" ca="1" si="1243"/>
        <v>266946.62408452772</v>
      </c>
      <c r="V131" s="1211">
        <f t="shared" ca="1" si="1243"/>
        <v>534019.47436010186</v>
      </c>
      <c r="W131" s="1211">
        <f t="shared" ca="1" si="1243"/>
        <v>802137.64764298173</v>
      </c>
      <c r="X131" s="1211">
        <f t="shared" ca="1" si="1243"/>
        <v>1071304.3193430295</v>
      </c>
      <c r="Y131" s="1211">
        <f t="shared" ca="1" si="1243"/>
        <v>1341522.6731751864</v>
      </c>
      <c r="Z131" s="1211">
        <f t="shared" ca="1" si="1243"/>
        <v>1612795.9011799686</v>
      </c>
      <c r="AA131" s="1211">
        <f t="shared" ca="1" si="1243"/>
        <v>1885127.2037440091</v>
      </c>
      <c r="AB131" s="1211">
        <f t="shared" ca="1" si="1243"/>
        <v>2158519.7896206477</v>
      </c>
      <c r="AC131" s="1211">
        <f t="shared" ca="1" si="1243"/>
        <v>2432976.8759505767</v>
      </c>
      <c r="AD131" s="1211">
        <f t="shared" ca="1" si="1243"/>
        <v>2884781.155992758</v>
      </c>
      <c r="AE131" s="1211">
        <f t="shared" ca="1" si="1243"/>
        <v>2890676.0752317659</v>
      </c>
      <c r="AF131" s="1211">
        <f t="shared" ca="1" si="1243"/>
        <v>2896583.3978515714</v>
      </c>
      <c r="AG131" s="1211">
        <f t="shared" ca="1" si="1243"/>
        <v>2902503.1491052886</v>
      </c>
      <c r="AH131" s="1211">
        <f t="shared" ca="1" si="1243"/>
        <v>2908435.3542976584</v>
      </c>
      <c r="AI131" s="1211">
        <f t="shared" ca="1" si="1243"/>
        <v>2914380.0387851493</v>
      </c>
      <c r="AJ131" s="1211">
        <f t="shared" ca="1" si="1243"/>
        <v>2524487.2279760614</v>
      </c>
      <c r="AK131" s="1211">
        <f t="shared" ca="1" si="1243"/>
        <v>2529828.6139973053</v>
      </c>
      <c r="AL131" s="1211">
        <f t="shared" ca="1" si="1243"/>
        <v>2535182.5556945056</v>
      </c>
      <c r="AM131" s="1211">
        <f t="shared" ca="1" si="1243"/>
        <v>2540549.0786321061</v>
      </c>
      <c r="AN131" s="1211">
        <f t="shared" ca="1" si="1243"/>
        <v>2545928.2084268145</v>
      </c>
      <c r="AO131" s="1211">
        <f t="shared" ca="1" si="1243"/>
        <v>2551319.9707477042</v>
      </c>
      <c r="AP131" s="1211">
        <f t="shared" ca="1" si="1243"/>
        <v>2556724.391316331</v>
      </c>
      <c r="AQ131" s="1211">
        <f t="shared" ca="1" si="1243"/>
        <v>2562387.1205825736</v>
      </c>
      <c r="AR131" s="1211">
        <f t="shared" ca="1" si="1243"/>
        <v>2568063.5626649419</v>
      </c>
      <c r="AS131" s="1211">
        <f t="shared" ca="1" si="1243"/>
        <v>2573753.7465150794</v>
      </c>
      <c r="AT131" s="1211">
        <f t="shared" ca="1" si="1243"/>
        <v>2579457.7011459055</v>
      </c>
      <c r="AU131" s="1211">
        <f t="shared" ca="1" si="1243"/>
        <v>2585175.4556317432</v>
      </c>
      <c r="AV131" s="1211">
        <f t="shared" ca="1" si="1243"/>
        <v>2590907.0391084477</v>
      </c>
      <c r="AW131" s="1211">
        <f t="shared" ca="1" si="1243"/>
        <v>2596652.4807735384</v>
      </c>
      <c r="AX131" s="1211">
        <f t="shared" ca="1" si="1243"/>
        <v>2602411.8098863349</v>
      </c>
      <c r="AY131" s="1211">
        <f t="shared" ca="1" si="1243"/>
        <v>2608185.0557680828</v>
      </c>
      <c r="AZ131" s="1211">
        <f t="shared" ca="1" si="1243"/>
        <v>2613972.2478020852</v>
      </c>
      <c r="BA131" s="1211">
        <f t="shared" ca="1" si="1243"/>
        <v>2619773.4154338338</v>
      </c>
      <c r="BB131" s="1211">
        <f t="shared" ca="1" si="1243"/>
        <v>2625588.5881711459</v>
      </c>
      <c r="BC131" s="1211">
        <f t="shared" ca="1" si="1243"/>
        <v>2631669.6317290817</v>
      </c>
      <c r="BD131" s="1211">
        <f t="shared" ca="1" si="1243"/>
        <v>2637765.8098993227</v>
      </c>
      <c r="BE131" s="1211">
        <f t="shared" ca="1" si="1243"/>
        <v>2643877.1557894801</v>
      </c>
      <c r="BF131" s="1211">
        <f t="shared" ca="1" si="1243"/>
        <v>2650003.7025796808</v>
      </c>
      <c r="BG131" s="1211">
        <f t="shared" ca="1" si="1243"/>
        <v>2656145.4835227393</v>
      </c>
      <c r="BH131" s="1211">
        <f t="shared" ca="1" si="1243"/>
        <v>2662302.5319443103</v>
      </c>
      <c r="BI131" s="1211">
        <f t="shared" ca="1" si="1243"/>
        <v>2668474.8812430492</v>
      </c>
      <c r="BJ131" s="1211">
        <f t="shared" ca="1" si="1243"/>
        <v>2674662.5648907716</v>
      </c>
      <c r="BK131" s="1211">
        <f t="shared" ca="1" si="1243"/>
        <v>2680865.6164326188</v>
      </c>
      <c r="BL131" s="1211">
        <f t="shared" ca="1" si="1243"/>
        <v>2687084.0694872136</v>
      </c>
      <c r="BM131" s="1211">
        <f t="shared" ca="1" si="1243"/>
        <v>2693317.9577468201</v>
      </c>
      <c r="BN131" s="1211">
        <f t="shared" ca="1" si="1243"/>
        <v>2699567.3149775127</v>
      </c>
      <c r="BO131" s="1211">
        <f t="shared" ca="1" si="1243"/>
        <v>2698721.4816441797</v>
      </c>
      <c r="BP131" s="1211">
        <f t="shared" ca="1" si="1243"/>
        <v>2697875.6483108457</v>
      </c>
      <c r="BQ131" s="1211">
        <f t="shared" ca="1" si="1243"/>
        <v>2697029.8149775132</v>
      </c>
      <c r="BR131" s="1211">
        <f t="shared" ca="1" si="1243"/>
        <v>2696183.9816441797</v>
      </c>
      <c r="BS131" s="1211">
        <f t="shared" ca="1" si="1243"/>
        <v>2695338.1483108462</v>
      </c>
      <c r="BT131" s="1211">
        <f t="shared" ca="1" si="1243"/>
        <v>2694492.3149775136</v>
      </c>
      <c r="BU131" s="1211">
        <f t="shared" ca="1" si="1243"/>
        <v>2693646.4816441797</v>
      </c>
      <c r="BV131" s="1211">
        <f t="shared" ca="1" si="1243"/>
        <v>2692800.6483108466</v>
      </c>
      <c r="BW131" s="1211">
        <f t="shared" ca="1" si="1243"/>
        <v>2691954.8149775127</v>
      </c>
      <c r="BX131" s="1211">
        <f t="shared" ca="1" si="1243"/>
        <v>2691108.9816441797</v>
      </c>
      <c r="BY131" s="1211">
        <f t="shared" ca="1" si="1243"/>
        <v>2690263.1483108457</v>
      </c>
      <c r="BZ131" s="1211">
        <f t="shared" ca="1" si="1243"/>
        <v>2689417.3149775132</v>
      </c>
      <c r="CA131" s="1211">
        <f t="shared" ca="1" si="1243"/>
        <v>2688571.4816441797</v>
      </c>
      <c r="CB131" s="1211">
        <f t="shared" ca="1" si="1243"/>
        <v>2687725.6483108466</v>
      </c>
      <c r="CC131" s="1211">
        <f t="shared" ca="1" si="1243"/>
        <v>2686879.8149775136</v>
      </c>
      <c r="CD131" s="1211">
        <f t="shared" ca="1" si="1243"/>
        <v>2686033.9816441797</v>
      </c>
      <c r="CE131" s="1211">
        <f t="shared" ref="CE131:DV131" ca="1" si="1244">CE123*12</f>
        <v>2685188.1483108466</v>
      </c>
      <c r="CF131" s="1211">
        <f t="shared" ca="1" si="1244"/>
        <v>2684342.3149775127</v>
      </c>
      <c r="CG131" s="1211">
        <f t="shared" ca="1" si="1244"/>
        <v>2683496.4816441797</v>
      </c>
      <c r="CH131" s="1211">
        <f t="shared" ca="1" si="1244"/>
        <v>2682650.6483108457</v>
      </c>
      <c r="CI131" s="1211">
        <f t="shared" ca="1" si="1244"/>
        <v>2681804.8149775132</v>
      </c>
      <c r="CJ131" s="1211">
        <f t="shared" ca="1" si="1244"/>
        <v>2680958.9816441797</v>
      </c>
      <c r="CK131" s="1211">
        <f t="shared" ca="1" si="1244"/>
        <v>2680113.1483108462</v>
      </c>
      <c r="CL131" s="1211">
        <f t="shared" ca="1" si="1244"/>
        <v>2679267.3149775132</v>
      </c>
      <c r="CM131" s="1211">
        <f t="shared" ca="1" si="1244"/>
        <v>2678421.4816441797</v>
      </c>
      <c r="CN131" s="1211">
        <f t="shared" ca="1" si="1244"/>
        <v>2677575.6483108466</v>
      </c>
      <c r="CO131" s="1211">
        <f t="shared" ca="1" si="1244"/>
        <v>2676729.8149775127</v>
      </c>
      <c r="CP131" s="1211">
        <f t="shared" ca="1" si="1244"/>
        <v>2675883.9816441797</v>
      </c>
      <c r="CQ131" s="1211">
        <f t="shared" ca="1" si="1244"/>
        <v>2675038.1483108462</v>
      </c>
      <c r="CR131" s="1211">
        <f t="shared" ca="1" si="1244"/>
        <v>2674192.3149775132</v>
      </c>
      <c r="CS131" s="1211">
        <f t="shared" ca="1" si="1244"/>
        <v>2673346.4816441797</v>
      </c>
      <c r="CT131" s="1211">
        <f t="shared" ca="1" si="1244"/>
        <v>2672500.6483108462</v>
      </c>
      <c r="CU131" s="1211">
        <f t="shared" ca="1" si="1244"/>
        <v>2671654.8149775132</v>
      </c>
      <c r="CV131" s="1211">
        <f t="shared" ca="1" si="1244"/>
        <v>2670808.9816441797</v>
      </c>
      <c r="CW131" s="1211">
        <f t="shared" ca="1" si="1244"/>
        <v>2669963.1483108462</v>
      </c>
      <c r="CX131" s="1211">
        <f t="shared" ca="1" si="1244"/>
        <v>2669117.3149775127</v>
      </c>
      <c r="CY131" s="1211">
        <f t="shared" ca="1" si="1244"/>
        <v>2668271.4816441797</v>
      </c>
      <c r="CZ131" s="1211">
        <f t="shared" ca="1" si="1244"/>
        <v>2667425.6483108457</v>
      </c>
      <c r="DA131" s="1211">
        <f t="shared" ca="1" si="1244"/>
        <v>2666579.8149775132</v>
      </c>
      <c r="DB131" s="1211">
        <f t="shared" ca="1" si="1244"/>
        <v>2665733.9816441797</v>
      </c>
      <c r="DC131" s="1211">
        <f t="shared" ca="1" si="1244"/>
        <v>2664888.1483108462</v>
      </c>
      <c r="DD131" s="1211">
        <f t="shared" ca="1" si="1244"/>
        <v>2664042.3149775127</v>
      </c>
      <c r="DE131" s="1211">
        <f t="shared" ca="1" si="1244"/>
        <v>2663196.4816441797</v>
      </c>
      <c r="DF131" s="1211">
        <f t="shared" ca="1" si="1244"/>
        <v>2662350.6483108462</v>
      </c>
      <c r="DG131" s="1211">
        <f t="shared" ca="1" si="1244"/>
        <v>2661504.8149775127</v>
      </c>
      <c r="DH131" s="1211">
        <f t="shared" ca="1" si="1244"/>
        <v>2660658.9816441797</v>
      </c>
      <c r="DI131" s="1211">
        <f t="shared" ca="1" si="1244"/>
        <v>2659813.1483108462</v>
      </c>
      <c r="DJ131" s="1211">
        <f t="shared" ca="1" si="1244"/>
        <v>2658967.3149775132</v>
      </c>
      <c r="DK131" s="1211">
        <f t="shared" ca="1" si="1244"/>
        <v>2658121.4816441797</v>
      </c>
      <c r="DL131" s="1211">
        <f t="shared" ca="1" si="1244"/>
        <v>2657275.6483108462</v>
      </c>
      <c r="DM131" s="1211">
        <f t="shared" ca="1" si="1244"/>
        <v>2656429.8149775127</v>
      </c>
      <c r="DN131" s="1211">
        <f t="shared" ca="1" si="1244"/>
        <v>2655583.9816441792</v>
      </c>
      <c r="DO131" s="1211">
        <f t="shared" ca="1" si="1244"/>
        <v>2654738.1483108462</v>
      </c>
      <c r="DP131" s="1211">
        <f t="shared" ca="1" si="1244"/>
        <v>2653892.3149775127</v>
      </c>
      <c r="DQ131" s="1211">
        <f t="shared" ca="1" si="1244"/>
        <v>2653046.4816441797</v>
      </c>
      <c r="DR131" s="1211">
        <f t="shared" ca="1" si="1244"/>
        <v>2652200.6483108462</v>
      </c>
      <c r="DS131" s="1211">
        <f t="shared" ca="1" si="1244"/>
        <v>2651354.8149775132</v>
      </c>
      <c r="DT131" s="1211">
        <f t="shared" ca="1" si="1244"/>
        <v>2650508.9816441797</v>
      </c>
      <c r="DU131" s="1211">
        <f t="shared" ca="1" si="1244"/>
        <v>2649663.1483108462</v>
      </c>
      <c r="DV131" s="1211">
        <f t="shared" ca="1" si="1244"/>
        <v>2648817.3149775132</v>
      </c>
    </row>
    <row r="132" spans="1:126" ht="15.75" customHeight="1">
      <c r="A132" s="59"/>
      <c r="B132" s="1207" t="s">
        <v>1319</v>
      </c>
      <c r="C132" s="1210"/>
      <c r="D132" s="1210"/>
      <c r="E132" s="1210"/>
      <c r="F132" s="1206"/>
      <c r="G132" s="1206"/>
      <c r="H132" s="1206"/>
      <c r="I132" s="1206"/>
      <c r="J132" s="1206"/>
      <c r="K132" s="1206"/>
      <c r="L132" s="1206"/>
      <c r="M132" s="1206"/>
      <c r="N132" s="1206"/>
      <c r="O132" s="1206"/>
      <c r="P132" s="1206"/>
      <c r="Q132" s="1206"/>
      <c r="R132" s="1211">
        <f ca="1">SUM(F123:R123)</f>
        <v>0</v>
      </c>
      <c r="S132" s="1211">
        <f t="shared" ref="S132:CD132" ca="1" si="1245">SUM(G123:S123)</f>
        <v>0</v>
      </c>
      <c r="T132" s="1211">
        <f t="shared" ca="1" si="1245"/>
        <v>76.327474252702814</v>
      </c>
      <c r="U132" s="1211">
        <f t="shared" ca="1" si="1245"/>
        <v>22321.879481296681</v>
      </c>
      <c r="V132" s="1211">
        <f t="shared" ca="1" si="1245"/>
        <v>66823.502344638502</v>
      </c>
      <c r="W132" s="1211">
        <f t="shared" ca="1" si="1245"/>
        <v>133668.30631488698</v>
      </c>
      <c r="X132" s="1211">
        <f t="shared" ca="1" si="1245"/>
        <v>222943.66626013943</v>
      </c>
      <c r="Y132" s="1211">
        <f t="shared" ca="1" si="1245"/>
        <v>334737.22235807159</v>
      </c>
      <c r="Z132" s="1211">
        <f t="shared" ca="1" si="1245"/>
        <v>469136.88078973565</v>
      </c>
      <c r="AA132" s="1211">
        <f t="shared" ca="1" si="1245"/>
        <v>626230.81443506968</v>
      </c>
      <c r="AB132" s="1211">
        <f t="shared" ca="1" si="1245"/>
        <v>806107.46357012365</v>
      </c>
      <c r="AC132" s="1211">
        <f t="shared" ca="1" si="1245"/>
        <v>1008855.5365660051</v>
      </c>
      <c r="AD132" s="1211">
        <f t="shared" ca="1" si="1245"/>
        <v>1249253.9662320684</v>
      </c>
      <c r="AE132" s="1211">
        <f t="shared" ca="1" si="1245"/>
        <v>1490143.6391680487</v>
      </c>
      <c r="AF132" s="1211">
        <f t="shared" ca="1" si="1245"/>
        <v>1731525.5889890131</v>
      </c>
      <c r="AG132" s="1211">
        <f t="shared" ca="1" si="1245"/>
        <v>1973324.5239402009</v>
      </c>
      <c r="AH132" s="1211">
        <f t="shared" ca="1" si="1245"/>
        <v>2193448.5847912952</v>
      </c>
      <c r="AI132" s="1211">
        <f t="shared" ca="1" si="1245"/>
        <v>2391811.965160049</v>
      </c>
      <c r="AJ132" s="1211">
        <f t="shared" ca="1" si="1245"/>
        <v>2535341.0968544725</v>
      </c>
      <c r="AK132" s="1211">
        <f t="shared" ca="1" si="1245"/>
        <v>2656884.7880756627</v>
      </c>
      <c r="AL132" s="1211">
        <f t="shared" ca="1" si="1245"/>
        <v>2756356.4449522723</v>
      </c>
      <c r="AM132" s="1211">
        <f t="shared" ca="1" si="1245"/>
        <v>2833669.209739951</v>
      </c>
      <c r="AN132" s="1211">
        <f t="shared" ca="1" si="1245"/>
        <v>2888735.9601301849</v>
      </c>
      <c r="AO132" s="1211">
        <f t="shared" ca="1" si="1245"/>
        <v>2921469.3085574396</v>
      </c>
      <c r="AP132" s="1211">
        <f t="shared" ca="1" si="1245"/>
        <v>2931781.6015045852</v>
      </c>
      <c r="AQ132" s="1211">
        <f t="shared" ca="1" si="1245"/>
        <v>2904915.4318870697</v>
      </c>
      <c r="AR132" s="1211">
        <f t="shared" ca="1" si="1245"/>
        <v>2878031.0558398347</v>
      </c>
      <c r="AS132" s="1211">
        <f t="shared" ca="1" si="1245"/>
        <v>2851128.5848951265</v>
      </c>
      <c r="AT132" s="1211">
        <f t="shared" ca="1" si="1245"/>
        <v>2824208.1308985115</v>
      </c>
      <c r="AU132" s="1211">
        <f t="shared" ca="1" si="1245"/>
        <v>2797269.8060096847</v>
      </c>
      <c r="AV132" s="1211">
        <f t="shared" ca="1" si="1245"/>
        <v>2770313.7227032934</v>
      </c>
      <c r="AW132" s="1211">
        <f t="shared" ca="1" si="1245"/>
        <v>2776327.49376975</v>
      </c>
      <c r="AX132" s="1211">
        <f t="shared" ca="1" si="1245"/>
        <v>2782376.0934271691</v>
      </c>
      <c r="AY132" s="1211">
        <f t="shared" ca="1" si="1245"/>
        <v>2788459.6350999665</v>
      </c>
      <c r="AZ132" s="1211">
        <f t="shared" ca="1" si="1245"/>
        <v>2794578.2325307988</v>
      </c>
      <c r="BA132" s="1211">
        <f t="shared" ca="1" si="1245"/>
        <v>2800731.9997813832</v>
      </c>
      <c r="BB132" s="1211">
        <f t="shared" ca="1" si="1245"/>
        <v>2806921.0512333363</v>
      </c>
      <c r="BC132" s="1211">
        <f t="shared" ca="1" si="1245"/>
        <v>2813166.4879343999</v>
      </c>
      <c r="BD132" s="1211">
        <f t="shared" ca="1" si="1245"/>
        <v>2819448.0453774622</v>
      </c>
      <c r="BE132" s="1211">
        <f t="shared" ca="1" si="1245"/>
        <v>2825765.8448045067</v>
      </c>
      <c r="BF132" s="1211">
        <f t="shared" ca="1" si="1245"/>
        <v>2832120.00780989</v>
      </c>
      <c r="BG132" s="1211">
        <f t="shared" ca="1" si="1245"/>
        <v>2838510.6563412929</v>
      </c>
      <c r="BH132" s="1211">
        <f t="shared" ca="1" si="1245"/>
        <v>2844937.9127006736</v>
      </c>
      <c r="BI132" s="1211">
        <f t="shared" ca="1" si="1245"/>
        <v>2851401.8995452239</v>
      </c>
      <c r="BJ132" s="1211">
        <f t="shared" ca="1" si="1245"/>
        <v>2857902.7398883263</v>
      </c>
      <c r="BK132" s="1211">
        <f t="shared" ca="1" si="1245"/>
        <v>2864440.5571005167</v>
      </c>
      <c r="BL132" s="1211">
        <f t="shared" ca="1" si="1245"/>
        <v>2871015.4749104446</v>
      </c>
      <c r="BM132" s="1211">
        <f t="shared" ca="1" si="1245"/>
        <v>2877627.6174058388</v>
      </c>
      <c r="BN132" s="1211">
        <f t="shared" ca="1" si="1245"/>
        <v>2884277.1090344787</v>
      </c>
      <c r="BO132" s="1211">
        <f t="shared" ca="1" si="1245"/>
        <v>2890371.5168238985</v>
      </c>
      <c r="BP132" s="1211">
        <f t="shared" ca="1" si="1245"/>
        <v>2895888.6848723786</v>
      </c>
      <c r="BQ132" s="1211">
        <f t="shared" ca="1" si="1245"/>
        <v>2900827.3519622278</v>
      </c>
      <c r="BR132" s="1211">
        <f t="shared" ca="1" si="1245"/>
        <v>2905186.2541167862</v>
      </c>
      <c r="BS132" s="1211">
        <f t="shared" ca="1" si="1245"/>
        <v>2908964.1245943834</v>
      </c>
      <c r="BT132" s="1211">
        <f t="shared" ca="1" si="1245"/>
        <v>2912159.6938822814</v>
      </c>
      <c r="BU132" s="1211">
        <f t="shared" ca="1" si="1245"/>
        <v>2914771.6896906039</v>
      </c>
      <c r="BV132" s="1211">
        <f t="shared" ca="1" si="1245"/>
        <v>2916798.8369462537</v>
      </c>
      <c r="BW132" s="1211">
        <f t="shared" ca="1" si="1245"/>
        <v>2918239.8577868151</v>
      </c>
      <c r="BX132" s="1211">
        <f t="shared" ca="1" si="1245"/>
        <v>2919093.4715544456</v>
      </c>
      <c r="BY132" s="1211">
        <f t="shared" ca="1" si="1245"/>
        <v>2919358.3947897479</v>
      </c>
      <c r="BZ132" s="1211">
        <f t="shared" ca="1" si="1245"/>
        <v>2919033.341225639</v>
      </c>
      <c r="CA132" s="1211">
        <f t="shared" ca="1" si="1245"/>
        <v>2918117.0217811945</v>
      </c>
      <c r="CB132" s="1211">
        <f t="shared" ca="1" si="1245"/>
        <v>2917200.70233675</v>
      </c>
      <c r="CC132" s="1211">
        <f t="shared" ca="1" si="1245"/>
        <v>2916284.382892306</v>
      </c>
      <c r="CD132" s="1211">
        <f t="shared" ca="1" si="1245"/>
        <v>2915368.0634478615</v>
      </c>
      <c r="CE132" s="1211">
        <f t="shared" ref="CE132:DV132" ca="1" si="1246">SUM(BS123:CE123)</f>
        <v>2914451.744003417</v>
      </c>
      <c r="CF132" s="1211">
        <f t="shared" ca="1" si="1246"/>
        <v>2913535.4245589725</v>
      </c>
      <c r="CG132" s="1211">
        <f t="shared" ca="1" si="1246"/>
        <v>2912619.1051145284</v>
      </c>
      <c r="CH132" s="1211">
        <f t="shared" ca="1" si="1246"/>
        <v>2911702.7856700835</v>
      </c>
      <c r="CI132" s="1211">
        <f t="shared" ca="1" si="1246"/>
        <v>2910786.466225639</v>
      </c>
      <c r="CJ132" s="1211">
        <f t="shared" ca="1" si="1246"/>
        <v>2909870.1467811945</v>
      </c>
      <c r="CK132" s="1211">
        <f t="shared" ca="1" si="1246"/>
        <v>2908953.82733675</v>
      </c>
      <c r="CL132" s="1211">
        <f t="shared" ca="1" si="1246"/>
        <v>2908037.507892306</v>
      </c>
      <c r="CM132" s="1211">
        <f t="shared" ca="1" si="1246"/>
        <v>2907121.1884478615</v>
      </c>
      <c r="CN132" s="1211">
        <f t="shared" ca="1" si="1246"/>
        <v>2906204.869003417</v>
      </c>
      <c r="CO132" s="1211">
        <f t="shared" ca="1" si="1246"/>
        <v>2905288.5495589725</v>
      </c>
      <c r="CP132" s="1211">
        <f t="shared" ca="1" si="1246"/>
        <v>2904372.2301145284</v>
      </c>
      <c r="CQ132" s="1211">
        <f t="shared" ca="1" si="1246"/>
        <v>2903455.9106700835</v>
      </c>
      <c r="CR132" s="1211">
        <f t="shared" ca="1" si="1246"/>
        <v>2902539.591225639</v>
      </c>
      <c r="CS132" s="1211">
        <f t="shared" ca="1" si="1246"/>
        <v>2901623.2717811945</v>
      </c>
      <c r="CT132" s="1211">
        <f t="shared" ca="1" si="1246"/>
        <v>2900706.95233675</v>
      </c>
      <c r="CU132" s="1211">
        <f t="shared" ca="1" si="1246"/>
        <v>2899790.632892306</v>
      </c>
      <c r="CV132" s="1211">
        <f t="shared" ca="1" si="1246"/>
        <v>2898874.3134478615</v>
      </c>
      <c r="CW132" s="1211">
        <f t="shared" ca="1" si="1246"/>
        <v>2897957.994003417</v>
      </c>
      <c r="CX132" s="1211">
        <f t="shared" ca="1" si="1246"/>
        <v>2897041.6745589725</v>
      </c>
      <c r="CY132" s="1211">
        <f t="shared" ca="1" si="1246"/>
        <v>2896125.3551145284</v>
      </c>
      <c r="CZ132" s="1211">
        <f t="shared" ca="1" si="1246"/>
        <v>2895209.0356700835</v>
      </c>
      <c r="DA132" s="1211">
        <f t="shared" ca="1" si="1246"/>
        <v>2894292.716225639</v>
      </c>
      <c r="DB132" s="1211">
        <f t="shared" ca="1" si="1246"/>
        <v>2893376.3967811945</v>
      </c>
      <c r="DC132" s="1211">
        <f t="shared" ca="1" si="1246"/>
        <v>2892460.07733675</v>
      </c>
      <c r="DD132" s="1211">
        <f t="shared" ca="1" si="1246"/>
        <v>2891543.757892306</v>
      </c>
      <c r="DE132" s="1211">
        <f t="shared" ca="1" si="1246"/>
        <v>2890627.4384478615</v>
      </c>
      <c r="DF132" s="1211">
        <f t="shared" ca="1" si="1246"/>
        <v>2889711.119003417</v>
      </c>
      <c r="DG132" s="1211">
        <f t="shared" ca="1" si="1246"/>
        <v>2888794.7995589725</v>
      </c>
      <c r="DH132" s="1211">
        <f t="shared" ca="1" si="1246"/>
        <v>2887878.4801145284</v>
      </c>
      <c r="DI132" s="1211">
        <f t="shared" ca="1" si="1246"/>
        <v>2886962.1606700835</v>
      </c>
      <c r="DJ132" s="1211">
        <f t="shared" ca="1" si="1246"/>
        <v>2886045.841225639</v>
      </c>
      <c r="DK132" s="1211">
        <f t="shared" ca="1" si="1246"/>
        <v>2885129.5217811945</v>
      </c>
      <c r="DL132" s="1211">
        <f t="shared" ca="1" si="1246"/>
        <v>2884213.20233675</v>
      </c>
      <c r="DM132" s="1211">
        <f t="shared" ca="1" si="1246"/>
        <v>2883296.882892306</v>
      </c>
      <c r="DN132" s="1211">
        <f t="shared" ca="1" si="1246"/>
        <v>2882380.5634478615</v>
      </c>
      <c r="DO132" s="1211">
        <f t="shared" ca="1" si="1246"/>
        <v>2881464.244003417</v>
      </c>
      <c r="DP132" s="1211">
        <f t="shared" ca="1" si="1246"/>
        <v>2880547.9245589725</v>
      </c>
      <c r="DQ132" s="1211">
        <f t="shared" ca="1" si="1246"/>
        <v>2879631.6051145284</v>
      </c>
      <c r="DR132" s="1211">
        <f t="shared" ca="1" si="1246"/>
        <v>2878715.2856700835</v>
      </c>
      <c r="DS132" s="1211">
        <f t="shared" ca="1" si="1246"/>
        <v>2877798.966225639</v>
      </c>
      <c r="DT132" s="1211">
        <f t="shared" ca="1" si="1246"/>
        <v>2876882.6467811945</v>
      </c>
      <c r="DU132" s="1211">
        <f t="shared" ca="1" si="1246"/>
        <v>2875966.32733675</v>
      </c>
      <c r="DV132" s="1211">
        <f t="shared" ca="1" si="1246"/>
        <v>2875050.007892306</v>
      </c>
    </row>
    <row r="133" spans="1:126" ht="15.75" customHeight="1">
      <c r="A133" s="59"/>
      <c r="B133" s="1212" t="s">
        <v>1322</v>
      </c>
      <c r="C133" s="1213"/>
      <c r="D133" s="1213"/>
      <c r="E133" s="1213"/>
      <c r="F133" s="1214">
        <f t="shared" ref="F133:Q133" ca="1" si="1247">SUM(G123:R123)</f>
        <v>0</v>
      </c>
      <c r="G133" s="1214">
        <f t="shared" ca="1" si="1247"/>
        <v>0</v>
      </c>
      <c r="H133" s="1214">
        <f t="shared" ca="1" si="1247"/>
        <v>76.327474252702814</v>
      </c>
      <c r="I133" s="1214">
        <f t="shared" ca="1" si="1247"/>
        <v>22321.879481296681</v>
      </c>
      <c r="J133" s="1214">
        <f t="shared" ca="1" si="1247"/>
        <v>66823.502344638502</v>
      </c>
      <c r="K133" s="1214">
        <f t="shared" ca="1" si="1247"/>
        <v>133668.30631488698</v>
      </c>
      <c r="L133" s="1214">
        <f t="shared" ca="1" si="1247"/>
        <v>222943.66626013943</v>
      </c>
      <c r="M133" s="1214">
        <f t="shared" ca="1" si="1247"/>
        <v>334737.22235807159</v>
      </c>
      <c r="N133" s="1214">
        <f t="shared" ca="1" si="1247"/>
        <v>469136.88078973565</v>
      </c>
      <c r="O133" s="1214">
        <f t="shared" ca="1" si="1247"/>
        <v>626230.81443506968</v>
      </c>
      <c r="P133" s="1214">
        <f t="shared" ca="1" si="1247"/>
        <v>806107.46357012365</v>
      </c>
      <c r="Q133" s="1214">
        <f t="shared" ca="1" si="1247"/>
        <v>1008855.5365660051</v>
      </c>
      <c r="R133" s="1214">
        <f ca="1">SUM(S123:AD123)</f>
        <v>1249253.9662320684</v>
      </c>
      <c r="S133" s="1214">
        <f t="shared" ref="S133:CD133" ca="1" si="1248">SUM(T123:AE123)</f>
        <v>1490143.6391680487</v>
      </c>
      <c r="T133" s="1214">
        <f t="shared" ca="1" si="1248"/>
        <v>1731449.2615147603</v>
      </c>
      <c r="U133" s="1214">
        <f t="shared" ca="1" si="1248"/>
        <v>1951078.9719331572</v>
      </c>
      <c r="V133" s="1214">
        <f t="shared" ca="1" si="1248"/>
        <v>2148946.9619279532</v>
      </c>
      <c r="W133" s="1214">
        <f t="shared" ca="1" si="1248"/>
        <v>2324967.1611898006</v>
      </c>
      <c r="X133" s="1214">
        <f t="shared" ca="1" si="1248"/>
        <v>2446065.7369092205</v>
      </c>
      <c r="Y133" s="1214">
        <f t="shared" ca="1" si="1248"/>
        <v>2545091.2319777301</v>
      </c>
      <c r="Z133" s="1214">
        <f t="shared" ca="1" si="1248"/>
        <v>2621956.7865206087</v>
      </c>
      <c r="AA133" s="1214">
        <f t="shared" ca="1" si="1248"/>
        <v>2676575.2760946169</v>
      </c>
      <c r="AB133" s="1214">
        <f t="shared" ca="1" si="1248"/>
        <v>2708859.3109951308</v>
      </c>
      <c r="AC133" s="1214">
        <f t="shared" ca="1" si="1248"/>
        <v>2718721.2355615576</v>
      </c>
      <c r="AD133" s="1214">
        <f t="shared" ca="1" si="1248"/>
        <v>2691383.171838522</v>
      </c>
      <c r="AE133" s="1214">
        <f t="shared" ca="1" si="1248"/>
        <v>2664025.7589510893</v>
      </c>
      <c r="AF133" s="1214">
        <f t="shared" ca="1" si="1248"/>
        <v>2636649.1060188701</v>
      </c>
      <c r="AG133" s="1214">
        <f t="shared" ca="1" si="1248"/>
        <v>2609253.3224696862</v>
      </c>
      <c r="AH133" s="1214">
        <f t="shared" ca="1" si="1248"/>
        <v>2581838.5180403725</v>
      </c>
      <c r="AI133" s="1214">
        <f t="shared" ca="1" si="1248"/>
        <v>2554404.8027775893</v>
      </c>
      <c r="AJ133" s="1214">
        <f t="shared" ca="1" si="1248"/>
        <v>2559939.787038622</v>
      </c>
      <c r="AK133" s="1214">
        <f t="shared" ca="1" si="1248"/>
        <v>2565508.4426033078</v>
      </c>
      <c r="AL133" s="1214">
        <f t="shared" ca="1" si="1248"/>
        <v>2571110.8804526264</v>
      </c>
      <c r="AM133" s="1214">
        <f t="shared" ca="1" si="1248"/>
        <v>2576747.2118806248</v>
      </c>
      <c r="AN133" s="1214">
        <f t="shared" ca="1" si="1248"/>
        <v>2582417.5484952303</v>
      </c>
      <c r="AO133" s="1214">
        <f t="shared" ca="1" si="1248"/>
        <v>2588122.0022190744</v>
      </c>
      <c r="AP133" s="1214">
        <f t="shared" ca="1" si="1248"/>
        <v>2593860.6852903096</v>
      </c>
      <c r="AQ133" s="1214">
        <f t="shared" ca="1" si="1248"/>
        <v>2599634.2278858521</v>
      </c>
      <c r="AR133" s="1214">
        <f t="shared" ca="1" si="1248"/>
        <v>2605442.7484887168</v>
      </c>
      <c r="AS133" s="1214">
        <f t="shared" ca="1" si="1248"/>
        <v>2611286.3659282499</v>
      </c>
      <c r="AT133" s="1214">
        <f t="shared" ca="1" si="1248"/>
        <v>2617165.1993810646</v>
      </c>
      <c r="AU133" s="1214">
        <f t="shared" ca="1" si="1248"/>
        <v>2623079.3683719812</v>
      </c>
      <c r="AV133" s="1214">
        <f t="shared" ca="1" si="1248"/>
        <v>2629028.9927749699</v>
      </c>
      <c r="AW133" s="1214">
        <f t="shared" ca="1" si="1248"/>
        <v>2635014.1928140954</v>
      </c>
      <c r="AX133" s="1214">
        <f t="shared" ca="1" si="1248"/>
        <v>2641035.0890644654</v>
      </c>
      <c r="AY133" s="1214">
        <f t="shared" ca="1" si="1248"/>
        <v>2647091.8024531766</v>
      </c>
      <c r="AZ133" s="1214">
        <f t="shared" ca="1" si="1248"/>
        <v>2653184.4542602706</v>
      </c>
      <c r="BA133" s="1214">
        <f t="shared" ca="1" si="1248"/>
        <v>2659313.1661196859</v>
      </c>
      <c r="BB133" s="1214">
        <f t="shared" ca="1" si="1248"/>
        <v>2665478.0600202167</v>
      </c>
      <c r="BC133" s="1214">
        <f t="shared" ca="1" si="1248"/>
        <v>2671065.7141798083</v>
      </c>
      <c r="BD133" s="1214">
        <f t="shared" ca="1" si="1248"/>
        <v>2676074.8673807685</v>
      </c>
      <c r="BE133" s="1214">
        <f t="shared" ca="1" si="1248"/>
        <v>2680504.2556464379</v>
      </c>
      <c r="BF133" s="1214">
        <f t="shared" ca="1" si="1248"/>
        <v>2684352.6122351461</v>
      </c>
      <c r="BG133" s="1214">
        <f t="shared" ca="1" si="1248"/>
        <v>2687618.6676341551</v>
      </c>
      <c r="BH133" s="1214">
        <f t="shared" ca="1" si="1248"/>
        <v>2690301.1495535891</v>
      </c>
      <c r="BI133" s="1214">
        <f t="shared" ca="1" si="1248"/>
        <v>2692398.7829203499</v>
      </c>
      <c r="BJ133" s="1214">
        <f t="shared" ca="1" si="1248"/>
        <v>2693910.2898720223</v>
      </c>
      <c r="BK133" s="1214">
        <f t="shared" ca="1" si="1248"/>
        <v>2694834.3897507638</v>
      </c>
      <c r="BL133" s="1214">
        <f t="shared" ca="1" si="1248"/>
        <v>2695169.7990971776</v>
      </c>
      <c r="BM133" s="1214">
        <f t="shared" ca="1" si="1248"/>
        <v>2694915.2316441797</v>
      </c>
      <c r="BN133" s="1214">
        <f t="shared" ca="1" si="1248"/>
        <v>2694069.3983108462</v>
      </c>
      <c r="BO133" s="1214">
        <f t="shared" ca="1" si="1248"/>
        <v>2693223.5649775127</v>
      </c>
      <c r="BP133" s="1214">
        <f t="shared" ca="1" si="1248"/>
        <v>2692377.7316441797</v>
      </c>
      <c r="BQ133" s="1214">
        <f t="shared" ca="1" si="1248"/>
        <v>2691531.8983108466</v>
      </c>
      <c r="BR133" s="1214">
        <f t="shared" ca="1" si="1248"/>
        <v>2690686.0649775132</v>
      </c>
      <c r="BS133" s="1214">
        <f t="shared" ca="1" si="1248"/>
        <v>2689840.2316441797</v>
      </c>
      <c r="BT133" s="1214">
        <f t="shared" ca="1" si="1248"/>
        <v>2688994.3983108466</v>
      </c>
      <c r="BU133" s="1214">
        <f t="shared" ca="1" si="1248"/>
        <v>2688148.5649775132</v>
      </c>
      <c r="BV133" s="1214">
        <f t="shared" ca="1" si="1248"/>
        <v>2687302.7316441797</v>
      </c>
      <c r="BW133" s="1214">
        <f t="shared" ca="1" si="1248"/>
        <v>2686456.8983108462</v>
      </c>
      <c r="BX133" s="1214">
        <f t="shared" ca="1" si="1248"/>
        <v>2685611.0649775127</v>
      </c>
      <c r="BY133" s="1214">
        <f t="shared" ca="1" si="1248"/>
        <v>2684765.2316441797</v>
      </c>
      <c r="BZ133" s="1214">
        <f t="shared" ca="1" si="1248"/>
        <v>2683919.3983108466</v>
      </c>
      <c r="CA133" s="1214">
        <f t="shared" ca="1" si="1248"/>
        <v>2683073.5649775132</v>
      </c>
      <c r="CB133" s="1214">
        <f t="shared" ca="1" si="1248"/>
        <v>2682227.7316441797</v>
      </c>
      <c r="CC133" s="1214">
        <f t="shared" ca="1" si="1248"/>
        <v>2681381.8983108466</v>
      </c>
      <c r="CD133" s="1214">
        <f t="shared" ca="1" si="1248"/>
        <v>2680536.0649775132</v>
      </c>
      <c r="CE133" s="1214">
        <f t="shared" ref="CE133:DV133" ca="1" si="1249">SUM(CF123:CQ123)</f>
        <v>2679690.2316441797</v>
      </c>
      <c r="CF133" s="1214">
        <f t="shared" ca="1" si="1249"/>
        <v>2678844.3983108462</v>
      </c>
      <c r="CG133" s="1214">
        <f t="shared" ca="1" si="1249"/>
        <v>2677998.5649775127</v>
      </c>
      <c r="CH133" s="1214">
        <f t="shared" ca="1" si="1249"/>
        <v>2677152.7316441797</v>
      </c>
      <c r="CI133" s="1214">
        <f t="shared" ca="1" si="1249"/>
        <v>2676306.8983108466</v>
      </c>
      <c r="CJ133" s="1214">
        <f t="shared" ca="1" si="1249"/>
        <v>2675461.0649775132</v>
      </c>
      <c r="CK133" s="1214">
        <f t="shared" ca="1" si="1249"/>
        <v>2674615.2316441797</v>
      </c>
      <c r="CL133" s="1214">
        <f t="shared" ca="1" si="1249"/>
        <v>2673769.3983108466</v>
      </c>
      <c r="CM133" s="1214">
        <f t="shared" ca="1" si="1249"/>
        <v>2672923.5649775132</v>
      </c>
      <c r="CN133" s="1214">
        <f t="shared" ca="1" si="1249"/>
        <v>2672077.7316441797</v>
      </c>
      <c r="CO133" s="1214">
        <f t="shared" ca="1" si="1249"/>
        <v>2671231.8983108462</v>
      </c>
      <c r="CP133" s="1214">
        <f t="shared" ca="1" si="1249"/>
        <v>2670386.0649775127</v>
      </c>
      <c r="CQ133" s="1214">
        <f t="shared" ca="1" si="1249"/>
        <v>2669540.2316441797</v>
      </c>
      <c r="CR133" s="1214">
        <f t="shared" ca="1" si="1249"/>
        <v>2668694.3983108466</v>
      </c>
      <c r="CS133" s="1214">
        <f t="shared" ca="1" si="1249"/>
        <v>2667848.5649775132</v>
      </c>
      <c r="CT133" s="1214">
        <f t="shared" ca="1" si="1249"/>
        <v>2667002.7316441797</v>
      </c>
      <c r="CU133" s="1214">
        <f t="shared" ca="1" si="1249"/>
        <v>2666156.8983108466</v>
      </c>
      <c r="CV133" s="1214">
        <f t="shared" ca="1" si="1249"/>
        <v>2665311.0649775132</v>
      </c>
      <c r="CW133" s="1214">
        <f t="shared" ca="1" si="1249"/>
        <v>2664465.2316441797</v>
      </c>
      <c r="CX133" s="1214">
        <f t="shared" ca="1" si="1249"/>
        <v>2663619.3983108462</v>
      </c>
      <c r="CY133" s="1214">
        <f t="shared" ca="1" si="1249"/>
        <v>2662773.5649775127</v>
      </c>
      <c r="CZ133" s="1214">
        <f t="shared" ca="1" si="1249"/>
        <v>2661927.7316441797</v>
      </c>
      <c r="DA133" s="1214">
        <f t="shared" ca="1" si="1249"/>
        <v>2661081.8983108466</v>
      </c>
      <c r="DB133" s="1214">
        <f t="shared" ca="1" si="1249"/>
        <v>2660236.0649775132</v>
      </c>
      <c r="DC133" s="1214">
        <f t="shared" ca="1" si="1249"/>
        <v>2659390.2316441797</v>
      </c>
      <c r="DD133" s="1214">
        <f t="shared" ca="1" si="1249"/>
        <v>2658544.3983108466</v>
      </c>
      <c r="DE133" s="1214">
        <f t="shared" ca="1" si="1249"/>
        <v>2657698.5649775132</v>
      </c>
      <c r="DF133" s="1214">
        <f t="shared" ca="1" si="1249"/>
        <v>2656852.7316441797</v>
      </c>
      <c r="DG133" s="1214">
        <f t="shared" ca="1" si="1249"/>
        <v>2656006.8983108462</v>
      </c>
      <c r="DH133" s="1214">
        <f t="shared" ca="1" si="1249"/>
        <v>2655161.0649775127</v>
      </c>
      <c r="DI133" s="1214">
        <f t="shared" ca="1" si="1249"/>
        <v>2654315.2316441797</v>
      </c>
      <c r="DJ133" s="1214">
        <f t="shared" ca="1" si="1249"/>
        <v>2653469.3983108466</v>
      </c>
      <c r="DK133" s="1214">
        <f t="shared" ca="1" si="1249"/>
        <v>2431959.2748404983</v>
      </c>
      <c r="DL133" s="1214">
        <f t="shared" ca="1" si="1249"/>
        <v>2210519.637481261</v>
      </c>
      <c r="DM133" s="1214">
        <f t="shared" ca="1" si="1249"/>
        <v>1989150.4862331345</v>
      </c>
      <c r="DN133" s="1214">
        <f t="shared" ca="1" si="1249"/>
        <v>1767851.8210961197</v>
      </c>
      <c r="DO133" s="1214">
        <f t="shared" ca="1" si="1249"/>
        <v>1546623.6420702159</v>
      </c>
      <c r="DP133" s="1214">
        <f t="shared" ca="1" si="1249"/>
        <v>1325465.9491554231</v>
      </c>
      <c r="DQ133" s="1214">
        <f t="shared" ca="1" si="1249"/>
        <v>1104378.7423517415</v>
      </c>
      <c r="DR133" s="1214">
        <f t="shared" ca="1" si="1249"/>
        <v>883362.02165917098</v>
      </c>
      <c r="DS133" s="1214">
        <f t="shared" ca="1" si="1249"/>
        <v>662415.78707771155</v>
      </c>
      <c r="DT133" s="1214">
        <f t="shared" ca="1" si="1249"/>
        <v>441540.03860736324</v>
      </c>
      <c r="DU133" s="1214">
        <f t="shared" ca="1" si="1249"/>
        <v>220734.77624812609</v>
      </c>
      <c r="DV133" s="1214">
        <f t="shared" si="1249"/>
        <v>0</v>
      </c>
    </row>
    <row r="134" spans="1:126" ht="15.75" customHeight="1">
      <c r="A134" s="59"/>
      <c r="B134" s="126"/>
      <c r="C134" s="1159"/>
      <c r="D134" s="1159"/>
      <c r="E134" s="1159"/>
      <c r="F134" s="127"/>
      <c r="G134" s="127"/>
      <c r="H134" s="127"/>
      <c r="I134" s="127"/>
      <c r="J134" s="127"/>
      <c r="K134" s="127"/>
      <c r="L134" s="127"/>
      <c r="M134" s="127"/>
      <c r="N134" s="127"/>
      <c r="O134" s="127"/>
      <c r="P134" s="127"/>
      <c r="Q134" s="127"/>
      <c r="R134" s="127"/>
      <c r="S134" s="127"/>
      <c r="T134" s="127"/>
      <c r="U134" s="127"/>
      <c r="V134" s="127"/>
      <c r="W134" s="127"/>
      <c r="X134" s="127"/>
      <c r="Y134" s="127"/>
      <c r="Z134" s="127"/>
      <c r="AA134" s="127"/>
      <c r="AB134" s="127"/>
      <c r="AC134" s="127"/>
      <c r="AD134" s="127"/>
      <c r="AE134" s="127"/>
      <c r="AF134" s="127"/>
      <c r="AG134" s="127"/>
      <c r="AH134" s="127"/>
      <c r="AI134" s="127"/>
      <c r="AJ134" s="127"/>
      <c r="AK134" s="127"/>
      <c r="AL134" s="127"/>
      <c r="AM134" s="127"/>
      <c r="AN134" s="127"/>
      <c r="AO134" s="127"/>
      <c r="AP134" s="127"/>
      <c r="AQ134" s="127"/>
      <c r="AR134" s="127"/>
      <c r="AS134" s="127"/>
      <c r="AT134" s="127"/>
      <c r="AU134" s="127"/>
      <c r="AV134" s="127"/>
      <c r="AW134" s="127"/>
      <c r="AX134" s="127"/>
      <c r="AY134" s="127"/>
      <c r="AZ134" s="127"/>
      <c r="BA134" s="127"/>
      <c r="BB134" s="127"/>
      <c r="BC134" s="127"/>
      <c r="BD134" s="127"/>
      <c r="BE134" s="127"/>
      <c r="BF134" s="127"/>
      <c r="BG134" s="127"/>
      <c r="BH134" s="127"/>
      <c r="BI134" s="127"/>
      <c r="BJ134" s="127"/>
      <c r="BK134" s="127"/>
      <c r="BL134" s="127"/>
      <c r="BM134" s="127"/>
      <c r="BN134" s="127"/>
      <c r="BO134" s="127"/>
      <c r="BP134" s="127"/>
      <c r="BQ134" s="127"/>
      <c r="BR134" s="127"/>
      <c r="BS134" s="127"/>
      <c r="BT134" s="127"/>
      <c r="BU134" s="127"/>
      <c r="BV134" s="127"/>
      <c r="BW134" s="127"/>
      <c r="BX134" s="127"/>
      <c r="BY134" s="127"/>
      <c r="BZ134" s="127"/>
      <c r="CA134" s="127"/>
      <c r="CB134" s="127"/>
      <c r="CC134" s="127"/>
      <c r="CD134" s="127"/>
      <c r="CE134" s="127"/>
      <c r="CF134" s="127"/>
      <c r="CG134" s="127"/>
      <c r="CH134" s="127"/>
      <c r="CI134" s="127"/>
      <c r="CJ134" s="127"/>
      <c r="CK134" s="127"/>
      <c r="CL134" s="127"/>
      <c r="CM134" s="127"/>
      <c r="CN134" s="127"/>
      <c r="CO134" s="127"/>
      <c r="CP134" s="127"/>
      <c r="CQ134" s="127"/>
      <c r="CR134" s="127"/>
      <c r="CS134" s="127"/>
      <c r="CT134" s="127"/>
      <c r="CU134" s="127"/>
      <c r="CV134" s="127"/>
      <c r="CW134" s="127"/>
      <c r="CX134" s="127"/>
      <c r="CY134" s="127"/>
      <c r="CZ134" s="127"/>
      <c r="DA134" s="127"/>
      <c r="DB134" s="127"/>
      <c r="DC134" s="127"/>
      <c r="DD134" s="127"/>
      <c r="DE134" s="127"/>
      <c r="DF134" s="127"/>
      <c r="DG134" s="127"/>
      <c r="DH134" s="127"/>
      <c r="DI134" s="127"/>
      <c r="DJ134" s="127"/>
      <c r="DK134" s="127"/>
      <c r="DL134" s="127"/>
      <c r="DM134" s="127"/>
      <c r="DN134" s="127"/>
      <c r="DO134" s="127"/>
      <c r="DP134" s="127"/>
      <c r="DQ134" s="127"/>
      <c r="DR134" s="127"/>
      <c r="DS134" s="127"/>
      <c r="DT134" s="127"/>
      <c r="DU134" s="127"/>
      <c r="DV134" s="127"/>
    </row>
    <row r="135" spans="1:126" ht="15.75" customHeight="1">
      <c r="A135" s="59"/>
      <c r="B135" s="126"/>
      <c r="C135" s="1201" t="s">
        <v>108</v>
      </c>
      <c r="D135" s="1204">
        <f>'PERPETUITY MIDDLEMAN INPUT TAB'!F25</f>
        <v>96</v>
      </c>
      <c r="E135" s="1159"/>
      <c r="F135" s="127"/>
      <c r="G135" s="127"/>
      <c r="H135" s="127"/>
      <c r="I135" s="127"/>
      <c r="J135" s="127"/>
      <c r="K135" s="127"/>
      <c r="L135" s="127"/>
      <c r="M135" s="127"/>
      <c r="N135" s="127"/>
      <c r="O135" s="127"/>
      <c r="P135" s="127"/>
      <c r="Q135" s="127"/>
      <c r="R135" s="127"/>
      <c r="S135" s="127"/>
      <c r="T135" s="127"/>
      <c r="U135" s="127"/>
      <c r="V135" s="127"/>
      <c r="W135" s="127"/>
      <c r="X135" s="127"/>
      <c r="Y135" s="127"/>
      <c r="Z135" s="127"/>
      <c r="AA135" s="127"/>
      <c r="AB135" s="127"/>
      <c r="AC135" s="127"/>
      <c r="AD135" s="127"/>
      <c r="AE135" s="127"/>
      <c r="AF135" s="127"/>
      <c r="AG135" s="127"/>
      <c r="AH135" s="127"/>
      <c r="AI135" s="127"/>
      <c r="AJ135" s="127"/>
      <c r="AK135" s="127"/>
      <c r="AL135" s="127"/>
      <c r="AM135" s="127"/>
      <c r="AN135" s="127"/>
      <c r="AO135" s="127"/>
      <c r="AP135" s="127"/>
      <c r="AQ135" s="127"/>
      <c r="AR135" s="127"/>
      <c r="AS135" s="127"/>
      <c r="AT135" s="127"/>
      <c r="AU135" s="127"/>
      <c r="AV135" s="127"/>
      <c r="AW135" s="127"/>
      <c r="AX135" s="127"/>
      <c r="AY135" s="127"/>
      <c r="AZ135" s="127"/>
      <c r="BA135" s="127"/>
      <c r="BB135" s="127"/>
      <c r="BC135" s="127"/>
      <c r="BD135" s="127"/>
      <c r="BE135" s="127"/>
      <c r="BF135" s="127"/>
      <c r="BG135" s="127"/>
      <c r="BH135" s="127"/>
      <c r="BI135" s="127"/>
      <c r="BJ135" s="127"/>
      <c r="BK135" s="127"/>
      <c r="BL135" s="127"/>
      <c r="BM135" s="127"/>
      <c r="BN135" s="127"/>
      <c r="BO135" s="127"/>
      <c r="BP135" s="127"/>
      <c r="BQ135" s="127"/>
      <c r="BR135" s="127"/>
      <c r="BS135" s="127"/>
      <c r="BT135" s="127"/>
      <c r="BU135" s="127"/>
      <c r="BV135" s="127"/>
      <c r="BW135" s="127"/>
      <c r="BX135" s="127"/>
      <c r="BY135" s="127"/>
      <c r="BZ135" s="127"/>
      <c r="CA135" s="127"/>
      <c r="CB135" s="127"/>
      <c r="CC135" s="127"/>
      <c r="CD135" s="127"/>
      <c r="CE135" s="127"/>
      <c r="CF135" s="127"/>
      <c r="CG135" s="127"/>
      <c r="CH135" s="127"/>
      <c r="CI135" s="127"/>
      <c r="CJ135" s="127"/>
      <c r="CK135" s="127"/>
      <c r="CL135" s="127"/>
      <c r="CM135" s="127"/>
      <c r="CN135" s="127"/>
      <c r="CO135" s="127"/>
      <c r="CP135" s="127"/>
      <c r="CQ135" s="127"/>
      <c r="CR135" s="127"/>
      <c r="CS135" s="127"/>
      <c r="CT135" s="127"/>
      <c r="CU135" s="127"/>
      <c r="CV135" s="127"/>
      <c r="CW135" s="127"/>
      <c r="CX135" s="127"/>
      <c r="CY135" s="127"/>
      <c r="CZ135" s="127"/>
      <c r="DA135" s="127"/>
      <c r="DB135" s="127"/>
      <c r="DC135" s="127"/>
      <c r="DD135" s="127"/>
      <c r="DE135" s="127"/>
      <c r="DF135" s="127"/>
      <c r="DG135" s="127"/>
      <c r="DH135" s="127"/>
      <c r="DI135" s="127"/>
      <c r="DJ135" s="127"/>
      <c r="DK135" s="127"/>
      <c r="DL135" s="127"/>
      <c r="DM135" s="127"/>
      <c r="DN135" s="127"/>
      <c r="DO135" s="127"/>
      <c r="DP135" s="127"/>
      <c r="DQ135" s="127"/>
      <c r="DR135" s="127"/>
      <c r="DS135" s="127"/>
      <c r="DT135" s="127"/>
      <c r="DU135" s="127"/>
      <c r="DV135" s="127"/>
    </row>
    <row r="136" spans="1:126" ht="15.75" customHeight="1">
      <c r="A136" s="59"/>
      <c r="B136" s="126"/>
      <c r="C136" s="1201" t="s">
        <v>1341</v>
      </c>
      <c r="D136" s="1203" t="str">
        <f>'PERPETUITY MIDDLEMAN INPUT TAB'!F26</f>
        <v>F12</v>
      </c>
      <c r="E136" s="1159"/>
      <c r="F136" s="127"/>
      <c r="G136" s="127"/>
      <c r="H136" s="127"/>
      <c r="I136" s="127"/>
      <c r="J136" s="127"/>
      <c r="K136" s="127"/>
      <c r="L136" s="127"/>
      <c r="M136" s="127"/>
      <c r="N136" s="127"/>
      <c r="O136" s="127"/>
      <c r="P136" s="127"/>
      <c r="Q136" s="127"/>
      <c r="R136" s="127"/>
      <c r="S136" s="127"/>
      <c r="T136" s="127"/>
      <c r="U136" s="127"/>
      <c r="V136" s="127"/>
      <c r="W136" s="127"/>
      <c r="X136" s="127"/>
      <c r="Y136" s="127"/>
      <c r="Z136" s="127"/>
      <c r="AA136" s="127"/>
      <c r="AB136" s="127"/>
      <c r="AC136" s="127"/>
      <c r="AD136" s="127"/>
      <c r="AE136" s="127"/>
      <c r="AF136" s="127"/>
      <c r="AG136" s="127"/>
      <c r="AH136" s="127"/>
      <c r="AI136" s="127"/>
      <c r="AJ136" s="127"/>
      <c r="AK136" s="127"/>
      <c r="AL136" s="127"/>
      <c r="AM136" s="127"/>
      <c r="AN136" s="127"/>
      <c r="AO136" s="127"/>
      <c r="AP136" s="127"/>
      <c r="AQ136" s="127"/>
      <c r="AR136" s="127"/>
      <c r="AS136" s="127"/>
      <c r="AT136" s="127"/>
      <c r="AU136" s="127"/>
      <c r="AV136" s="127"/>
      <c r="AW136" s="127"/>
      <c r="AX136" s="127"/>
      <c r="AY136" s="127"/>
      <c r="AZ136" s="127"/>
      <c r="BA136" s="127"/>
      <c r="BB136" s="127"/>
      <c r="BC136" s="127"/>
      <c r="BD136" s="127"/>
      <c r="BE136" s="127"/>
      <c r="BF136" s="127"/>
      <c r="BG136" s="127"/>
      <c r="BH136" s="127"/>
      <c r="BI136" s="127"/>
      <c r="BJ136" s="127"/>
      <c r="BK136" s="127"/>
      <c r="BL136" s="127"/>
      <c r="BM136" s="127"/>
      <c r="BN136" s="127"/>
      <c r="BO136" s="127"/>
      <c r="BP136" s="127"/>
      <c r="BQ136" s="127"/>
      <c r="BR136" s="127"/>
      <c r="BS136" s="127"/>
      <c r="BT136" s="127"/>
      <c r="BU136" s="127"/>
      <c r="BV136" s="127"/>
      <c r="BW136" s="127"/>
      <c r="BX136" s="127"/>
      <c r="BY136" s="127"/>
      <c r="BZ136" s="127"/>
      <c r="CA136" s="127"/>
      <c r="CB136" s="127"/>
      <c r="CC136" s="127"/>
      <c r="CD136" s="127"/>
      <c r="CE136" s="127"/>
      <c r="CF136" s="127"/>
      <c r="CG136" s="127"/>
      <c r="CH136" s="127"/>
      <c r="CI136" s="127"/>
      <c r="CJ136" s="127"/>
      <c r="CK136" s="127"/>
      <c r="CL136" s="127"/>
      <c r="CM136" s="127"/>
      <c r="CN136" s="127"/>
      <c r="CO136" s="127"/>
      <c r="CP136" s="127"/>
      <c r="CQ136" s="127"/>
      <c r="CR136" s="127"/>
      <c r="CS136" s="127"/>
      <c r="CT136" s="127"/>
      <c r="CU136" s="127"/>
      <c r="CV136" s="127"/>
      <c r="CW136" s="127"/>
      <c r="CX136" s="127"/>
      <c r="CY136" s="127"/>
      <c r="CZ136" s="127"/>
      <c r="DA136" s="127"/>
      <c r="DB136" s="127"/>
      <c r="DC136" s="127"/>
      <c r="DD136" s="127"/>
      <c r="DE136" s="127"/>
      <c r="DF136" s="127"/>
      <c r="DG136" s="127"/>
      <c r="DH136" s="127"/>
      <c r="DI136" s="127"/>
      <c r="DJ136" s="127"/>
      <c r="DK136" s="127"/>
      <c r="DL136" s="127"/>
      <c r="DM136" s="127"/>
      <c r="DN136" s="127"/>
      <c r="DO136" s="127"/>
      <c r="DP136" s="127"/>
      <c r="DQ136" s="127"/>
      <c r="DR136" s="127"/>
      <c r="DS136" s="127"/>
      <c r="DT136" s="127"/>
      <c r="DU136" s="127"/>
      <c r="DV136" s="127"/>
    </row>
    <row r="137" spans="1:126" ht="15.75" customHeight="1">
      <c r="A137" s="59"/>
      <c r="B137" s="126"/>
      <c r="C137" s="1201" t="s">
        <v>1518</v>
      </c>
      <c r="D137" s="1202" t="str">
        <f>'PERPETUITY MIDDLEMAN INPUT TAB'!F33</f>
        <v>Yes</v>
      </c>
      <c r="E137" s="1159"/>
      <c r="F137" s="127"/>
      <c r="G137" s="127"/>
      <c r="H137" s="127"/>
      <c r="I137" s="127"/>
      <c r="J137" s="127"/>
      <c r="K137" s="127"/>
      <c r="L137" s="127"/>
      <c r="M137" s="127"/>
      <c r="N137" s="127"/>
      <c r="O137" s="127"/>
      <c r="P137" s="127"/>
      <c r="Q137" s="127"/>
      <c r="R137" s="127"/>
      <c r="S137" s="127"/>
      <c r="T137" s="127"/>
      <c r="U137" s="127"/>
      <c r="V137" s="127"/>
      <c r="W137" s="127"/>
      <c r="X137" s="127"/>
      <c r="Y137" s="127"/>
      <c r="Z137" s="127"/>
      <c r="AA137" s="127"/>
      <c r="AB137" s="127"/>
      <c r="AC137" s="127"/>
      <c r="AD137" s="127"/>
      <c r="AE137" s="127"/>
      <c r="AF137" s="127"/>
      <c r="AG137" s="127"/>
      <c r="AH137" s="127"/>
      <c r="AI137" s="127"/>
      <c r="AJ137" s="127"/>
      <c r="AK137" s="127"/>
      <c r="AL137" s="127"/>
      <c r="AM137" s="127"/>
      <c r="AN137" s="127"/>
      <c r="AO137" s="127"/>
      <c r="AP137" s="127"/>
      <c r="AQ137" s="127"/>
      <c r="AR137" s="127"/>
      <c r="AS137" s="127"/>
      <c r="AT137" s="127"/>
      <c r="AU137" s="127"/>
      <c r="AV137" s="127"/>
      <c r="AW137" s="127"/>
      <c r="AX137" s="127"/>
      <c r="AY137" s="127"/>
      <c r="AZ137" s="127"/>
      <c r="BA137" s="127"/>
      <c r="BB137" s="127"/>
      <c r="BC137" s="127"/>
      <c r="BD137" s="127"/>
      <c r="BE137" s="127"/>
      <c r="BF137" s="127"/>
      <c r="BG137" s="127"/>
      <c r="BH137" s="127"/>
      <c r="BI137" s="127"/>
      <c r="BJ137" s="127"/>
      <c r="BK137" s="127"/>
      <c r="BL137" s="127"/>
      <c r="BM137" s="127"/>
      <c r="BN137" s="127"/>
      <c r="BO137" s="127"/>
      <c r="BP137" s="127"/>
      <c r="BQ137" s="127"/>
      <c r="BR137" s="127"/>
      <c r="BS137" s="127"/>
      <c r="BT137" s="127"/>
      <c r="BU137" s="127"/>
      <c r="BV137" s="127"/>
      <c r="BW137" s="127"/>
      <c r="BX137" s="127"/>
      <c r="BY137" s="127"/>
      <c r="BZ137" s="127"/>
      <c r="CA137" s="127"/>
      <c r="CB137" s="127"/>
      <c r="CC137" s="127"/>
      <c r="CD137" s="127"/>
      <c r="CE137" s="127"/>
      <c r="CF137" s="127"/>
      <c r="CG137" s="127"/>
      <c r="CH137" s="127"/>
      <c r="CI137" s="127"/>
      <c r="CJ137" s="127"/>
      <c r="CK137" s="127"/>
      <c r="CL137" s="127"/>
      <c r="CM137" s="127"/>
      <c r="CN137" s="127"/>
      <c r="CO137" s="127"/>
      <c r="CP137" s="127"/>
      <c r="CQ137" s="127"/>
      <c r="CR137" s="127"/>
      <c r="CS137" s="127"/>
      <c r="CT137" s="127"/>
      <c r="CU137" s="127"/>
      <c r="CV137" s="127"/>
      <c r="CW137" s="127"/>
      <c r="CX137" s="127"/>
      <c r="CY137" s="127"/>
      <c r="CZ137" s="127"/>
      <c r="DA137" s="127"/>
      <c r="DB137" s="127"/>
      <c r="DC137" s="127"/>
      <c r="DD137" s="127"/>
      <c r="DE137" s="127"/>
      <c r="DF137" s="127"/>
      <c r="DG137" s="127"/>
      <c r="DH137" s="127"/>
      <c r="DI137" s="127"/>
      <c r="DJ137" s="127"/>
      <c r="DK137" s="127"/>
      <c r="DL137" s="127"/>
      <c r="DM137" s="127"/>
      <c r="DN137" s="127"/>
      <c r="DO137" s="127"/>
      <c r="DP137" s="127"/>
      <c r="DQ137" s="127"/>
      <c r="DR137" s="127"/>
      <c r="DS137" s="127"/>
      <c r="DT137" s="127"/>
      <c r="DU137" s="127"/>
      <c r="DV137" s="127"/>
    </row>
    <row r="138" spans="1:126" s="107" customFormat="1" ht="15.75" customHeight="1">
      <c r="A138" s="68"/>
      <c r="B138" s="60" t="s">
        <v>1486</v>
      </c>
      <c r="C138" s="1201" t="s">
        <v>1281</v>
      </c>
      <c r="D138" s="1202">
        <f>IF(D137="yes",'PERPETUITY MIDDLEMAN INPUT TAB'!F37,'PERPETUITY MIDDLEMAN INPUT TAB'!F28)</f>
        <v>7.1999999999999995E-2</v>
      </c>
      <c r="E138" s="1149"/>
      <c r="F138" s="69">
        <f t="shared" ref="F138:AK138" si="1250">IF(F$98=$D$135,IF($D$137="yes",INDEX(F131:F133,MATCH($D$136,$B$131:$B$133,0)),INDEX(F126:F128,MATCH($D$136,$B$126:$B$128,0))),0)</f>
        <v>0</v>
      </c>
      <c r="G138" s="69">
        <f t="shared" si="1250"/>
        <v>0</v>
      </c>
      <c r="H138" s="69">
        <f t="shared" si="1250"/>
        <v>0</v>
      </c>
      <c r="I138" s="69">
        <f t="shared" si="1250"/>
        <v>0</v>
      </c>
      <c r="J138" s="69">
        <f t="shared" si="1250"/>
        <v>0</v>
      </c>
      <c r="K138" s="69">
        <f t="shared" si="1250"/>
        <v>0</v>
      </c>
      <c r="L138" s="69">
        <f t="shared" si="1250"/>
        <v>0</v>
      </c>
      <c r="M138" s="69">
        <f t="shared" si="1250"/>
        <v>0</v>
      </c>
      <c r="N138" s="69">
        <f t="shared" si="1250"/>
        <v>0</v>
      </c>
      <c r="O138" s="69">
        <f t="shared" si="1250"/>
        <v>0</v>
      </c>
      <c r="P138" s="69">
        <f t="shared" si="1250"/>
        <v>0</v>
      </c>
      <c r="Q138" s="69">
        <f t="shared" si="1250"/>
        <v>0</v>
      </c>
      <c r="R138" s="69">
        <f t="shared" si="1250"/>
        <v>0</v>
      </c>
      <c r="S138" s="69">
        <f t="shared" si="1250"/>
        <v>0</v>
      </c>
      <c r="T138" s="69">
        <f t="shared" si="1250"/>
        <v>0</v>
      </c>
      <c r="U138" s="69">
        <f t="shared" si="1250"/>
        <v>0</v>
      </c>
      <c r="V138" s="69">
        <f t="shared" si="1250"/>
        <v>0</v>
      </c>
      <c r="W138" s="69">
        <f t="shared" si="1250"/>
        <v>0</v>
      </c>
      <c r="X138" s="69">
        <f t="shared" si="1250"/>
        <v>0</v>
      </c>
      <c r="Y138" s="69">
        <f t="shared" si="1250"/>
        <v>0</v>
      </c>
      <c r="Z138" s="69">
        <f t="shared" si="1250"/>
        <v>0</v>
      </c>
      <c r="AA138" s="69">
        <f t="shared" si="1250"/>
        <v>0</v>
      </c>
      <c r="AB138" s="69">
        <f t="shared" si="1250"/>
        <v>0</v>
      </c>
      <c r="AC138" s="69">
        <f t="shared" si="1250"/>
        <v>0</v>
      </c>
      <c r="AD138" s="69">
        <f t="shared" si="1250"/>
        <v>0</v>
      </c>
      <c r="AE138" s="69">
        <f t="shared" si="1250"/>
        <v>0</v>
      </c>
      <c r="AF138" s="69">
        <f t="shared" si="1250"/>
        <v>0</v>
      </c>
      <c r="AG138" s="69">
        <f t="shared" si="1250"/>
        <v>0</v>
      </c>
      <c r="AH138" s="69">
        <f t="shared" si="1250"/>
        <v>0</v>
      </c>
      <c r="AI138" s="69">
        <f t="shared" si="1250"/>
        <v>0</v>
      </c>
      <c r="AJ138" s="69">
        <f t="shared" si="1250"/>
        <v>0</v>
      </c>
      <c r="AK138" s="69">
        <f t="shared" si="1250"/>
        <v>0</v>
      </c>
      <c r="AL138" s="69">
        <f t="shared" ref="AL138:BQ138" si="1251">IF(AL$98=$D$135,IF($D$137="yes",INDEX(AL131:AL133,MATCH($D$136,$B$131:$B$133,0)),INDEX(AL126:AL128,MATCH($D$136,$B$126:$B$128,0))),0)</f>
        <v>0</v>
      </c>
      <c r="AM138" s="69">
        <f t="shared" si="1251"/>
        <v>0</v>
      </c>
      <c r="AN138" s="69">
        <f t="shared" si="1251"/>
        <v>0</v>
      </c>
      <c r="AO138" s="69">
        <f t="shared" si="1251"/>
        <v>0</v>
      </c>
      <c r="AP138" s="69">
        <f t="shared" si="1251"/>
        <v>0</v>
      </c>
      <c r="AQ138" s="69">
        <f t="shared" si="1251"/>
        <v>0</v>
      </c>
      <c r="AR138" s="69">
        <f t="shared" si="1251"/>
        <v>0</v>
      </c>
      <c r="AS138" s="69">
        <f t="shared" si="1251"/>
        <v>0</v>
      </c>
      <c r="AT138" s="69">
        <f t="shared" si="1251"/>
        <v>0</v>
      </c>
      <c r="AU138" s="69">
        <f t="shared" si="1251"/>
        <v>0</v>
      </c>
      <c r="AV138" s="69">
        <f t="shared" si="1251"/>
        <v>0</v>
      </c>
      <c r="AW138" s="69">
        <f t="shared" si="1251"/>
        <v>0</v>
      </c>
      <c r="AX138" s="69">
        <f t="shared" si="1251"/>
        <v>0</v>
      </c>
      <c r="AY138" s="69">
        <f t="shared" si="1251"/>
        <v>0</v>
      </c>
      <c r="AZ138" s="69">
        <f t="shared" si="1251"/>
        <v>0</v>
      </c>
      <c r="BA138" s="69">
        <f t="shared" si="1251"/>
        <v>0</v>
      </c>
      <c r="BB138" s="69">
        <f t="shared" si="1251"/>
        <v>0</v>
      </c>
      <c r="BC138" s="69">
        <f t="shared" si="1251"/>
        <v>0</v>
      </c>
      <c r="BD138" s="69">
        <f t="shared" si="1251"/>
        <v>0</v>
      </c>
      <c r="BE138" s="69">
        <f t="shared" si="1251"/>
        <v>0</v>
      </c>
      <c r="BF138" s="69">
        <f t="shared" si="1251"/>
        <v>0</v>
      </c>
      <c r="BG138" s="69">
        <f t="shared" si="1251"/>
        <v>0</v>
      </c>
      <c r="BH138" s="69">
        <f t="shared" si="1251"/>
        <v>0</v>
      </c>
      <c r="BI138" s="69">
        <f t="shared" si="1251"/>
        <v>0</v>
      </c>
      <c r="BJ138" s="69">
        <f t="shared" si="1251"/>
        <v>0</v>
      </c>
      <c r="BK138" s="69">
        <f t="shared" si="1251"/>
        <v>0</v>
      </c>
      <c r="BL138" s="69">
        <f t="shared" si="1251"/>
        <v>0</v>
      </c>
      <c r="BM138" s="69">
        <f t="shared" si="1251"/>
        <v>0</v>
      </c>
      <c r="BN138" s="69">
        <f t="shared" si="1251"/>
        <v>0</v>
      </c>
      <c r="BO138" s="69">
        <f t="shared" si="1251"/>
        <v>0</v>
      </c>
      <c r="BP138" s="69">
        <f t="shared" si="1251"/>
        <v>0</v>
      </c>
      <c r="BQ138" s="69">
        <f t="shared" si="1251"/>
        <v>0</v>
      </c>
      <c r="BR138" s="69">
        <f t="shared" ref="BR138:CW138" si="1252">IF(BR$98=$D$135,IF($D$137="yes",INDEX(BR131:BR133,MATCH($D$136,$B$131:$B$133,0)),INDEX(BR126:BR128,MATCH($D$136,$B$126:$B$128,0))),0)</f>
        <v>0</v>
      </c>
      <c r="BS138" s="69">
        <f t="shared" si="1252"/>
        <v>0</v>
      </c>
      <c r="BT138" s="69">
        <f t="shared" si="1252"/>
        <v>0</v>
      </c>
      <c r="BU138" s="69">
        <f t="shared" si="1252"/>
        <v>0</v>
      </c>
      <c r="BV138" s="69">
        <f t="shared" si="1252"/>
        <v>0</v>
      </c>
      <c r="BW138" s="69">
        <f t="shared" si="1252"/>
        <v>0</v>
      </c>
      <c r="BX138" s="69">
        <f t="shared" si="1252"/>
        <v>0</v>
      </c>
      <c r="BY138" s="69">
        <f t="shared" si="1252"/>
        <v>0</v>
      </c>
      <c r="BZ138" s="69">
        <f t="shared" si="1252"/>
        <v>0</v>
      </c>
      <c r="CA138" s="69">
        <f t="shared" si="1252"/>
        <v>0</v>
      </c>
      <c r="CB138" s="69">
        <f t="shared" si="1252"/>
        <v>0</v>
      </c>
      <c r="CC138" s="69">
        <f t="shared" si="1252"/>
        <v>0</v>
      </c>
      <c r="CD138" s="69">
        <f t="shared" si="1252"/>
        <v>0</v>
      </c>
      <c r="CE138" s="69">
        <f t="shared" si="1252"/>
        <v>0</v>
      </c>
      <c r="CF138" s="69">
        <f t="shared" si="1252"/>
        <v>0</v>
      </c>
      <c r="CG138" s="69">
        <f t="shared" si="1252"/>
        <v>0</v>
      </c>
      <c r="CH138" s="69">
        <f t="shared" si="1252"/>
        <v>0</v>
      </c>
      <c r="CI138" s="69">
        <f t="shared" si="1252"/>
        <v>0</v>
      </c>
      <c r="CJ138" s="69">
        <f t="shared" si="1252"/>
        <v>0</v>
      </c>
      <c r="CK138" s="69">
        <f t="shared" si="1252"/>
        <v>0</v>
      </c>
      <c r="CL138" s="69">
        <f t="shared" si="1252"/>
        <v>0</v>
      </c>
      <c r="CM138" s="69">
        <f t="shared" si="1252"/>
        <v>0</v>
      </c>
      <c r="CN138" s="69">
        <f t="shared" si="1252"/>
        <v>0</v>
      </c>
      <c r="CO138" s="69">
        <f t="shared" si="1252"/>
        <v>0</v>
      </c>
      <c r="CP138" s="69">
        <f t="shared" si="1252"/>
        <v>0</v>
      </c>
      <c r="CQ138" s="69">
        <f t="shared" si="1252"/>
        <v>0</v>
      </c>
      <c r="CR138" s="69">
        <f t="shared" si="1252"/>
        <v>0</v>
      </c>
      <c r="CS138" s="69">
        <f t="shared" si="1252"/>
        <v>0</v>
      </c>
      <c r="CT138" s="69">
        <f t="shared" si="1252"/>
        <v>0</v>
      </c>
      <c r="CU138" s="69">
        <f t="shared" si="1252"/>
        <v>0</v>
      </c>
      <c r="CV138" s="69">
        <f t="shared" si="1252"/>
        <v>0</v>
      </c>
      <c r="CW138" s="69">
        <f t="shared" si="1252"/>
        <v>0</v>
      </c>
      <c r="CX138" s="69">
        <f t="shared" ref="CX138:DV138" ca="1" si="1253">IF(CX$98=$D$135,IF($D$137="yes",INDEX(CX131:CX133,MATCH($D$136,$B$131:$B$133,0)),INDEX(CX126:CX128,MATCH($D$136,$B$126:$B$128,0))),0)</f>
        <v>2663619.3983108462</v>
      </c>
      <c r="CY138" s="69">
        <f t="shared" si="1253"/>
        <v>0</v>
      </c>
      <c r="CZ138" s="69">
        <f t="shared" si="1253"/>
        <v>0</v>
      </c>
      <c r="DA138" s="69">
        <f t="shared" si="1253"/>
        <v>0</v>
      </c>
      <c r="DB138" s="69">
        <f t="shared" si="1253"/>
        <v>0</v>
      </c>
      <c r="DC138" s="69">
        <f t="shared" si="1253"/>
        <v>0</v>
      </c>
      <c r="DD138" s="69">
        <f t="shared" si="1253"/>
        <v>0</v>
      </c>
      <c r="DE138" s="69">
        <f t="shared" si="1253"/>
        <v>0</v>
      </c>
      <c r="DF138" s="69">
        <f t="shared" si="1253"/>
        <v>0</v>
      </c>
      <c r="DG138" s="69">
        <f t="shared" si="1253"/>
        <v>0</v>
      </c>
      <c r="DH138" s="69">
        <f t="shared" si="1253"/>
        <v>0</v>
      </c>
      <c r="DI138" s="69">
        <f t="shared" si="1253"/>
        <v>0</v>
      </c>
      <c r="DJ138" s="69">
        <f t="shared" si="1253"/>
        <v>0</v>
      </c>
      <c r="DK138" s="69">
        <f t="shared" si="1253"/>
        <v>0</v>
      </c>
      <c r="DL138" s="69">
        <f t="shared" si="1253"/>
        <v>0</v>
      </c>
      <c r="DM138" s="69">
        <f t="shared" si="1253"/>
        <v>0</v>
      </c>
      <c r="DN138" s="69">
        <f t="shared" si="1253"/>
        <v>0</v>
      </c>
      <c r="DO138" s="69">
        <f t="shared" si="1253"/>
        <v>0</v>
      </c>
      <c r="DP138" s="69">
        <f t="shared" si="1253"/>
        <v>0</v>
      </c>
      <c r="DQ138" s="69">
        <f t="shared" si="1253"/>
        <v>0</v>
      </c>
      <c r="DR138" s="69">
        <f t="shared" si="1253"/>
        <v>0</v>
      </c>
      <c r="DS138" s="69">
        <f t="shared" si="1253"/>
        <v>0</v>
      </c>
      <c r="DT138" s="69">
        <f t="shared" si="1253"/>
        <v>0</v>
      </c>
      <c r="DU138" s="69">
        <f t="shared" si="1253"/>
        <v>0</v>
      </c>
      <c r="DV138" s="69">
        <f t="shared" si="1253"/>
        <v>0</v>
      </c>
    </row>
    <row r="139" spans="1:126" s="107" customFormat="1" ht="15.75" customHeight="1" thickBot="1">
      <c r="A139" s="68"/>
      <c r="B139" s="65" t="s">
        <v>1506</v>
      </c>
      <c r="C139" s="1152"/>
      <c r="D139" s="1152"/>
      <c r="E139" s="1152"/>
      <c r="F139" s="146">
        <f t="shared" ref="F139:AK139" si="1254">F138/$D$138</f>
        <v>0</v>
      </c>
      <c r="G139" s="146">
        <f t="shared" si="1254"/>
        <v>0</v>
      </c>
      <c r="H139" s="146">
        <f t="shared" si="1254"/>
        <v>0</v>
      </c>
      <c r="I139" s="146">
        <f t="shared" si="1254"/>
        <v>0</v>
      </c>
      <c r="J139" s="146">
        <f t="shared" si="1254"/>
        <v>0</v>
      </c>
      <c r="K139" s="146">
        <f t="shared" si="1254"/>
        <v>0</v>
      </c>
      <c r="L139" s="146">
        <f t="shared" si="1254"/>
        <v>0</v>
      </c>
      <c r="M139" s="146">
        <f t="shared" si="1254"/>
        <v>0</v>
      </c>
      <c r="N139" s="146">
        <f t="shared" si="1254"/>
        <v>0</v>
      </c>
      <c r="O139" s="146">
        <f t="shared" si="1254"/>
        <v>0</v>
      </c>
      <c r="P139" s="146">
        <f t="shared" si="1254"/>
        <v>0</v>
      </c>
      <c r="Q139" s="146">
        <f t="shared" si="1254"/>
        <v>0</v>
      </c>
      <c r="R139" s="146">
        <f t="shared" si="1254"/>
        <v>0</v>
      </c>
      <c r="S139" s="146">
        <f t="shared" si="1254"/>
        <v>0</v>
      </c>
      <c r="T139" s="146">
        <f t="shared" si="1254"/>
        <v>0</v>
      </c>
      <c r="U139" s="146">
        <f t="shared" si="1254"/>
        <v>0</v>
      </c>
      <c r="V139" s="146">
        <f t="shared" si="1254"/>
        <v>0</v>
      </c>
      <c r="W139" s="146">
        <f t="shared" si="1254"/>
        <v>0</v>
      </c>
      <c r="X139" s="146">
        <f t="shared" si="1254"/>
        <v>0</v>
      </c>
      <c r="Y139" s="146">
        <f t="shared" si="1254"/>
        <v>0</v>
      </c>
      <c r="Z139" s="146">
        <f t="shared" si="1254"/>
        <v>0</v>
      </c>
      <c r="AA139" s="146">
        <f t="shared" si="1254"/>
        <v>0</v>
      </c>
      <c r="AB139" s="146">
        <f t="shared" si="1254"/>
        <v>0</v>
      </c>
      <c r="AC139" s="146">
        <f t="shared" si="1254"/>
        <v>0</v>
      </c>
      <c r="AD139" s="146">
        <f t="shared" si="1254"/>
        <v>0</v>
      </c>
      <c r="AE139" s="146">
        <f t="shared" si="1254"/>
        <v>0</v>
      </c>
      <c r="AF139" s="146">
        <f t="shared" si="1254"/>
        <v>0</v>
      </c>
      <c r="AG139" s="146">
        <f t="shared" si="1254"/>
        <v>0</v>
      </c>
      <c r="AH139" s="146">
        <f t="shared" si="1254"/>
        <v>0</v>
      </c>
      <c r="AI139" s="146">
        <f t="shared" si="1254"/>
        <v>0</v>
      </c>
      <c r="AJ139" s="146">
        <f t="shared" si="1254"/>
        <v>0</v>
      </c>
      <c r="AK139" s="146">
        <f t="shared" si="1254"/>
        <v>0</v>
      </c>
      <c r="AL139" s="146">
        <f t="shared" ref="AL139:BQ139" si="1255">AL138/$D$138</f>
        <v>0</v>
      </c>
      <c r="AM139" s="146">
        <f t="shared" si="1255"/>
        <v>0</v>
      </c>
      <c r="AN139" s="146">
        <f t="shared" si="1255"/>
        <v>0</v>
      </c>
      <c r="AO139" s="146">
        <f t="shared" si="1255"/>
        <v>0</v>
      </c>
      <c r="AP139" s="146">
        <f t="shared" si="1255"/>
        <v>0</v>
      </c>
      <c r="AQ139" s="146">
        <f t="shared" si="1255"/>
        <v>0</v>
      </c>
      <c r="AR139" s="146">
        <f t="shared" si="1255"/>
        <v>0</v>
      </c>
      <c r="AS139" s="146">
        <f t="shared" si="1255"/>
        <v>0</v>
      </c>
      <c r="AT139" s="146">
        <f t="shared" si="1255"/>
        <v>0</v>
      </c>
      <c r="AU139" s="146">
        <f t="shared" si="1255"/>
        <v>0</v>
      </c>
      <c r="AV139" s="146">
        <f t="shared" si="1255"/>
        <v>0</v>
      </c>
      <c r="AW139" s="146">
        <f t="shared" si="1255"/>
        <v>0</v>
      </c>
      <c r="AX139" s="146">
        <f t="shared" si="1255"/>
        <v>0</v>
      </c>
      <c r="AY139" s="146">
        <f t="shared" si="1255"/>
        <v>0</v>
      </c>
      <c r="AZ139" s="146">
        <f t="shared" si="1255"/>
        <v>0</v>
      </c>
      <c r="BA139" s="146">
        <f t="shared" si="1255"/>
        <v>0</v>
      </c>
      <c r="BB139" s="146">
        <f t="shared" si="1255"/>
        <v>0</v>
      </c>
      <c r="BC139" s="146">
        <f t="shared" si="1255"/>
        <v>0</v>
      </c>
      <c r="BD139" s="146">
        <f t="shared" si="1255"/>
        <v>0</v>
      </c>
      <c r="BE139" s="146">
        <f t="shared" si="1255"/>
        <v>0</v>
      </c>
      <c r="BF139" s="146">
        <f t="shared" si="1255"/>
        <v>0</v>
      </c>
      <c r="BG139" s="146">
        <f t="shared" si="1255"/>
        <v>0</v>
      </c>
      <c r="BH139" s="146">
        <f t="shared" si="1255"/>
        <v>0</v>
      </c>
      <c r="BI139" s="146">
        <f t="shared" si="1255"/>
        <v>0</v>
      </c>
      <c r="BJ139" s="146">
        <f t="shared" si="1255"/>
        <v>0</v>
      </c>
      <c r="BK139" s="146">
        <f t="shared" si="1255"/>
        <v>0</v>
      </c>
      <c r="BL139" s="146">
        <f t="shared" si="1255"/>
        <v>0</v>
      </c>
      <c r="BM139" s="146">
        <f t="shared" si="1255"/>
        <v>0</v>
      </c>
      <c r="BN139" s="146">
        <f t="shared" si="1255"/>
        <v>0</v>
      </c>
      <c r="BO139" s="146">
        <f t="shared" si="1255"/>
        <v>0</v>
      </c>
      <c r="BP139" s="146">
        <f t="shared" si="1255"/>
        <v>0</v>
      </c>
      <c r="BQ139" s="146">
        <f t="shared" si="1255"/>
        <v>0</v>
      </c>
      <c r="BR139" s="146">
        <f t="shared" ref="BR139:CW139" si="1256">BR138/$D$138</f>
        <v>0</v>
      </c>
      <c r="BS139" s="146">
        <f t="shared" si="1256"/>
        <v>0</v>
      </c>
      <c r="BT139" s="146">
        <f t="shared" si="1256"/>
        <v>0</v>
      </c>
      <c r="BU139" s="146">
        <f t="shared" si="1256"/>
        <v>0</v>
      </c>
      <c r="BV139" s="146">
        <f t="shared" si="1256"/>
        <v>0</v>
      </c>
      <c r="BW139" s="146">
        <f t="shared" si="1256"/>
        <v>0</v>
      </c>
      <c r="BX139" s="146">
        <f t="shared" si="1256"/>
        <v>0</v>
      </c>
      <c r="BY139" s="146">
        <f t="shared" si="1256"/>
        <v>0</v>
      </c>
      <c r="BZ139" s="146">
        <f t="shared" si="1256"/>
        <v>0</v>
      </c>
      <c r="CA139" s="146">
        <f t="shared" si="1256"/>
        <v>0</v>
      </c>
      <c r="CB139" s="146">
        <f t="shared" si="1256"/>
        <v>0</v>
      </c>
      <c r="CC139" s="146">
        <f t="shared" si="1256"/>
        <v>0</v>
      </c>
      <c r="CD139" s="146">
        <f t="shared" si="1256"/>
        <v>0</v>
      </c>
      <c r="CE139" s="146">
        <f t="shared" si="1256"/>
        <v>0</v>
      </c>
      <c r="CF139" s="146">
        <f t="shared" si="1256"/>
        <v>0</v>
      </c>
      <c r="CG139" s="146">
        <f t="shared" si="1256"/>
        <v>0</v>
      </c>
      <c r="CH139" s="146">
        <f t="shared" si="1256"/>
        <v>0</v>
      </c>
      <c r="CI139" s="146">
        <f t="shared" si="1256"/>
        <v>0</v>
      </c>
      <c r="CJ139" s="146">
        <f t="shared" si="1256"/>
        <v>0</v>
      </c>
      <c r="CK139" s="146">
        <f t="shared" si="1256"/>
        <v>0</v>
      </c>
      <c r="CL139" s="146">
        <f t="shared" si="1256"/>
        <v>0</v>
      </c>
      <c r="CM139" s="146">
        <f t="shared" si="1256"/>
        <v>0</v>
      </c>
      <c r="CN139" s="146">
        <f t="shared" si="1256"/>
        <v>0</v>
      </c>
      <c r="CO139" s="146">
        <f t="shared" si="1256"/>
        <v>0</v>
      </c>
      <c r="CP139" s="146">
        <f t="shared" si="1256"/>
        <v>0</v>
      </c>
      <c r="CQ139" s="146">
        <f t="shared" si="1256"/>
        <v>0</v>
      </c>
      <c r="CR139" s="146">
        <f t="shared" si="1256"/>
        <v>0</v>
      </c>
      <c r="CS139" s="146">
        <f t="shared" si="1256"/>
        <v>0</v>
      </c>
      <c r="CT139" s="146">
        <f t="shared" si="1256"/>
        <v>0</v>
      </c>
      <c r="CU139" s="146">
        <f t="shared" si="1256"/>
        <v>0</v>
      </c>
      <c r="CV139" s="146">
        <f t="shared" si="1256"/>
        <v>0</v>
      </c>
      <c r="CW139" s="146">
        <f t="shared" si="1256"/>
        <v>0</v>
      </c>
      <c r="CX139" s="146">
        <f t="shared" ref="CX139:DV139" ca="1" si="1257">CX138/$D$138</f>
        <v>36994713.865428425</v>
      </c>
      <c r="CY139" s="146">
        <f t="shared" si="1257"/>
        <v>0</v>
      </c>
      <c r="CZ139" s="146">
        <f t="shared" si="1257"/>
        <v>0</v>
      </c>
      <c r="DA139" s="146">
        <f t="shared" si="1257"/>
        <v>0</v>
      </c>
      <c r="DB139" s="146">
        <f t="shared" si="1257"/>
        <v>0</v>
      </c>
      <c r="DC139" s="146">
        <f t="shared" si="1257"/>
        <v>0</v>
      </c>
      <c r="DD139" s="146">
        <f t="shared" si="1257"/>
        <v>0</v>
      </c>
      <c r="DE139" s="146">
        <f t="shared" si="1257"/>
        <v>0</v>
      </c>
      <c r="DF139" s="146">
        <f t="shared" si="1257"/>
        <v>0</v>
      </c>
      <c r="DG139" s="146">
        <f t="shared" si="1257"/>
        <v>0</v>
      </c>
      <c r="DH139" s="146">
        <f t="shared" si="1257"/>
        <v>0</v>
      </c>
      <c r="DI139" s="146">
        <f t="shared" si="1257"/>
        <v>0</v>
      </c>
      <c r="DJ139" s="146">
        <f t="shared" si="1257"/>
        <v>0</v>
      </c>
      <c r="DK139" s="146">
        <f t="shared" si="1257"/>
        <v>0</v>
      </c>
      <c r="DL139" s="146">
        <f t="shared" si="1257"/>
        <v>0</v>
      </c>
      <c r="DM139" s="146">
        <f t="shared" si="1257"/>
        <v>0</v>
      </c>
      <c r="DN139" s="146">
        <f t="shared" si="1257"/>
        <v>0</v>
      </c>
      <c r="DO139" s="146">
        <f t="shared" si="1257"/>
        <v>0</v>
      </c>
      <c r="DP139" s="146">
        <f t="shared" si="1257"/>
        <v>0</v>
      </c>
      <c r="DQ139" s="146">
        <f t="shared" si="1257"/>
        <v>0</v>
      </c>
      <c r="DR139" s="146">
        <f t="shared" si="1257"/>
        <v>0</v>
      </c>
      <c r="DS139" s="146">
        <f t="shared" si="1257"/>
        <v>0</v>
      </c>
      <c r="DT139" s="146">
        <f t="shared" si="1257"/>
        <v>0</v>
      </c>
      <c r="DU139" s="146">
        <f t="shared" si="1257"/>
        <v>0</v>
      </c>
      <c r="DV139" s="146">
        <f t="shared" si="1257"/>
        <v>0</v>
      </c>
    </row>
    <row r="140" spans="1:126" ht="15.75" customHeight="1" thickTop="1">
      <c r="A140" s="59"/>
      <c r="B140" s="1238" t="s">
        <v>626</v>
      </c>
      <c r="C140" s="1159"/>
      <c r="D140" s="1202">
        <f>'PERPETUITY MIDDLEMAN INPUT TAB'!F27</f>
        <v>0.01</v>
      </c>
      <c r="E140" s="1159"/>
      <c r="F140" s="127">
        <f>F139*$D$140</f>
        <v>0</v>
      </c>
      <c r="G140" s="127">
        <f t="shared" ref="G140:BR140" si="1258">G139*$D$140</f>
        <v>0</v>
      </c>
      <c r="H140" s="127">
        <f t="shared" si="1258"/>
        <v>0</v>
      </c>
      <c r="I140" s="127">
        <f t="shared" si="1258"/>
        <v>0</v>
      </c>
      <c r="J140" s="127">
        <f t="shared" si="1258"/>
        <v>0</v>
      </c>
      <c r="K140" s="127">
        <f t="shared" si="1258"/>
        <v>0</v>
      </c>
      <c r="L140" s="127">
        <f t="shared" si="1258"/>
        <v>0</v>
      </c>
      <c r="M140" s="127">
        <f t="shared" si="1258"/>
        <v>0</v>
      </c>
      <c r="N140" s="127">
        <f t="shared" si="1258"/>
        <v>0</v>
      </c>
      <c r="O140" s="127">
        <f t="shared" si="1258"/>
        <v>0</v>
      </c>
      <c r="P140" s="127">
        <f t="shared" si="1258"/>
        <v>0</v>
      </c>
      <c r="Q140" s="127">
        <f t="shared" si="1258"/>
        <v>0</v>
      </c>
      <c r="R140" s="127">
        <f t="shared" si="1258"/>
        <v>0</v>
      </c>
      <c r="S140" s="127">
        <f t="shared" si="1258"/>
        <v>0</v>
      </c>
      <c r="T140" s="127">
        <f t="shared" si="1258"/>
        <v>0</v>
      </c>
      <c r="U140" s="127">
        <f t="shared" si="1258"/>
        <v>0</v>
      </c>
      <c r="V140" s="127">
        <f t="shared" si="1258"/>
        <v>0</v>
      </c>
      <c r="W140" s="127">
        <f t="shared" si="1258"/>
        <v>0</v>
      </c>
      <c r="X140" s="127">
        <f t="shared" si="1258"/>
        <v>0</v>
      </c>
      <c r="Y140" s="127">
        <f t="shared" si="1258"/>
        <v>0</v>
      </c>
      <c r="Z140" s="127">
        <f t="shared" si="1258"/>
        <v>0</v>
      </c>
      <c r="AA140" s="127">
        <f t="shared" si="1258"/>
        <v>0</v>
      </c>
      <c r="AB140" s="127">
        <f t="shared" si="1258"/>
        <v>0</v>
      </c>
      <c r="AC140" s="127">
        <f t="shared" si="1258"/>
        <v>0</v>
      </c>
      <c r="AD140" s="127">
        <f t="shared" si="1258"/>
        <v>0</v>
      </c>
      <c r="AE140" s="127">
        <f t="shared" si="1258"/>
        <v>0</v>
      </c>
      <c r="AF140" s="127">
        <f t="shared" si="1258"/>
        <v>0</v>
      </c>
      <c r="AG140" s="127">
        <f t="shared" si="1258"/>
        <v>0</v>
      </c>
      <c r="AH140" s="127">
        <f t="shared" si="1258"/>
        <v>0</v>
      </c>
      <c r="AI140" s="127">
        <f t="shared" si="1258"/>
        <v>0</v>
      </c>
      <c r="AJ140" s="127">
        <f t="shared" si="1258"/>
        <v>0</v>
      </c>
      <c r="AK140" s="127">
        <f t="shared" si="1258"/>
        <v>0</v>
      </c>
      <c r="AL140" s="127">
        <f t="shared" si="1258"/>
        <v>0</v>
      </c>
      <c r="AM140" s="127">
        <f t="shared" si="1258"/>
        <v>0</v>
      </c>
      <c r="AN140" s="127">
        <f t="shared" si="1258"/>
        <v>0</v>
      </c>
      <c r="AO140" s="127">
        <f t="shared" si="1258"/>
        <v>0</v>
      </c>
      <c r="AP140" s="127">
        <f t="shared" si="1258"/>
        <v>0</v>
      </c>
      <c r="AQ140" s="127">
        <f t="shared" si="1258"/>
        <v>0</v>
      </c>
      <c r="AR140" s="127">
        <f t="shared" si="1258"/>
        <v>0</v>
      </c>
      <c r="AS140" s="127">
        <f t="shared" si="1258"/>
        <v>0</v>
      </c>
      <c r="AT140" s="127">
        <f t="shared" si="1258"/>
        <v>0</v>
      </c>
      <c r="AU140" s="127">
        <f t="shared" si="1258"/>
        <v>0</v>
      </c>
      <c r="AV140" s="127">
        <f t="shared" si="1258"/>
        <v>0</v>
      </c>
      <c r="AW140" s="127">
        <f t="shared" si="1258"/>
        <v>0</v>
      </c>
      <c r="AX140" s="127">
        <f t="shared" si="1258"/>
        <v>0</v>
      </c>
      <c r="AY140" s="127">
        <f t="shared" si="1258"/>
        <v>0</v>
      </c>
      <c r="AZ140" s="127">
        <f t="shared" si="1258"/>
        <v>0</v>
      </c>
      <c r="BA140" s="127">
        <f t="shared" si="1258"/>
        <v>0</v>
      </c>
      <c r="BB140" s="127">
        <f t="shared" si="1258"/>
        <v>0</v>
      </c>
      <c r="BC140" s="127">
        <f t="shared" si="1258"/>
        <v>0</v>
      </c>
      <c r="BD140" s="127">
        <f t="shared" si="1258"/>
        <v>0</v>
      </c>
      <c r="BE140" s="127">
        <f t="shared" si="1258"/>
        <v>0</v>
      </c>
      <c r="BF140" s="127">
        <f t="shared" si="1258"/>
        <v>0</v>
      </c>
      <c r="BG140" s="127">
        <f t="shared" si="1258"/>
        <v>0</v>
      </c>
      <c r="BH140" s="127">
        <f t="shared" si="1258"/>
        <v>0</v>
      </c>
      <c r="BI140" s="127">
        <f t="shared" si="1258"/>
        <v>0</v>
      </c>
      <c r="BJ140" s="127">
        <f t="shared" si="1258"/>
        <v>0</v>
      </c>
      <c r="BK140" s="127">
        <f t="shared" si="1258"/>
        <v>0</v>
      </c>
      <c r="BL140" s="127">
        <f t="shared" si="1258"/>
        <v>0</v>
      </c>
      <c r="BM140" s="127">
        <f t="shared" si="1258"/>
        <v>0</v>
      </c>
      <c r="BN140" s="127">
        <f t="shared" si="1258"/>
        <v>0</v>
      </c>
      <c r="BO140" s="127">
        <f t="shared" si="1258"/>
        <v>0</v>
      </c>
      <c r="BP140" s="127">
        <f t="shared" si="1258"/>
        <v>0</v>
      </c>
      <c r="BQ140" s="127">
        <f t="shared" si="1258"/>
        <v>0</v>
      </c>
      <c r="BR140" s="127">
        <f t="shared" si="1258"/>
        <v>0</v>
      </c>
      <c r="BS140" s="127">
        <f t="shared" ref="BS140:DV140" si="1259">BS139*$D$140</f>
        <v>0</v>
      </c>
      <c r="BT140" s="127">
        <f t="shared" si="1259"/>
        <v>0</v>
      </c>
      <c r="BU140" s="127">
        <f t="shared" si="1259"/>
        <v>0</v>
      </c>
      <c r="BV140" s="127">
        <f t="shared" si="1259"/>
        <v>0</v>
      </c>
      <c r="BW140" s="127">
        <f t="shared" si="1259"/>
        <v>0</v>
      </c>
      <c r="BX140" s="127">
        <f t="shared" si="1259"/>
        <v>0</v>
      </c>
      <c r="BY140" s="127">
        <f t="shared" si="1259"/>
        <v>0</v>
      </c>
      <c r="BZ140" s="127">
        <f t="shared" si="1259"/>
        <v>0</v>
      </c>
      <c r="CA140" s="127">
        <f t="shared" si="1259"/>
        <v>0</v>
      </c>
      <c r="CB140" s="127">
        <f t="shared" si="1259"/>
        <v>0</v>
      </c>
      <c r="CC140" s="127">
        <f t="shared" si="1259"/>
        <v>0</v>
      </c>
      <c r="CD140" s="127">
        <f t="shared" si="1259"/>
        <v>0</v>
      </c>
      <c r="CE140" s="127">
        <f t="shared" si="1259"/>
        <v>0</v>
      </c>
      <c r="CF140" s="127">
        <f t="shared" si="1259"/>
        <v>0</v>
      </c>
      <c r="CG140" s="127">
        <f t="shared" si="1259"/>
        <v>0</v>
      </c>
      <c r="CH140" s="127">
        <f t="shared" si="1259"/>
        <v>0</v>
      </c>
      <c r="CI140" s="127">
        <f t="shared" si="1259"/>
        <v>0</v>
      </c>
      <c r="CJ140" s="127">
        <f t="shared" si="1259"/>
        <v>0</v>
      </c>
      <c r="CK140" s="127">
        <f t="shared" si="1259"/>
        <v>0</v>
      </c>
      <c r="CL140" s="127">
        <f t="shared" si="1259"/>
        <v>0</v>
      </c>
      <c r="CM140" s="127">
        <f t="shared" si="1259"/>
        <v>0</v>
      </c>
      <c r="CN140" s="127">
        <f t="shared" si="1259"/>
        <v>0</v>
      </c>
      <c r="CO140" s="127">
        <f t="shared" si="1259"/>
        <v>0</v>
      </c>
      <c r="CP140" s="127">
        <f t="shared" si="1259"/>
        <v>0</v>
      </c>
      <c r="CQ140" s="127">
        <f t="shared" si="1259"/>
        <v>0</v>
      </c>
      <c r="CR140" s="127">
        <f t="shared" si="1259"/>
        <v>0</v>
      </c>
      <c r="CS140" s="127">
        <f t="shared" si="1259"/>
        <v>0</v>
      </c>
      <c r="CT140" s="127">
        <f t="shared" si="1259"/>
        <v>0</v>
      </c>
      <c r="CU140" s="127">
        <f t="shared" si="1259"/>
        <v>0</v>
      </c>
      <c r="CV140" s="127">
        <f t="shared" si="1259"/>
        <v>0</v>
      </c>
      <c r="CW140" s="127">
        <f t="shared" si="1259"/>
        <v>0</v>
      </c>
      <c r="CX140" s="127">
        <f t="shared" ca="1" si="1259"/>
        <v>369947.13865428424</v>
      </c>
      <c r="CY140" s="127">
        <f t="shared" si="1259"/>
        <v>0</v>
      </c>
      <c r="CZ140" s="127">
        <f t="shared" si="1259"/>
        <v>0</v>
      </c>
      <c r="DA140" s="127">
        <f t="shared" si="1259"/>
        <v>0</v>
      </c>
      <c r="DB140" s="127">
        <f t="shared" si="1259"/>
        <v>0</v>
      </c>
      <c r="DC140" s="127">
        <f t="shared" si="1259"/>
        <v>0</v>
      </c>
      <c r="DD140" s="127">
        <f t="shared" si="1259"/>
        <v>0</v>
      </c>
      <c r="DE140" s="127">
        <f t="shared" si="1259"/>
        <v>0</v>
      </c>
      <c r="DF140" s="127">
        <f t="shared" si="1259"/>
        <v>0</v>
      </c>
      <c r="DG140" s="127">
        <f t="shared" si="1259"/>
        <v>0</v>
      </c>
      <c r="DH140" s="127">
        <f t="shared" si="1259"/>
        <v>0</v>
      </c>
      <c r="DI140" s="127">
        <f t="shared" si="1259"/>
        <v>0</v>
      </c>
      <c r="DJ140" s="127">
        <f t="shared" si="1259"/>
        <v>0</v>
      </c>
      <c r="DK140" s="127">
        <f t="shared" si="1259"/>
        <v>0</v>
      </c>
      <c r="DL140" s="127">
        <f t="shared" si="1259"/>
        <v>0</v>
      </c>
      <c r="DM140" s="127">
        <f t="shared" si="1259"/>
        <v>0</v>
      </c>
      <c r="DN140" s="127">
        <f t="shared" si="1259"/>
        <v>0</v>
      </c>
      <c r="DO140" s="127">
        <f t="shared" si="1259"/>
        <v>0</v>
      </c>
      <c r="DP140" s="127">
        <f t="shared" si="1259"/>
        <v>0</v>
      </c>
      <c r="DQ140" s="127">
        <f t="shared" si="1259"/>
        <v>0</v>
      </c>
      <c r="DR140" s="127">
        <f t="shared" si="1259"/>
        <v>0</v>
      </c>
      <c r="DS140" s="127">
        <f t="shared" si="1259"/>
        <v>0</v>
      </c>
      <c r="DT140" s="127">
        <f t="shared" si="1259"/>
        <v>0</v>
      </c>
      <c r="DU140" s="127">
        <f t="shared" si="1259"/>
        <v>0</v>
      </c>
      <c r="DV140" s="127">
        <f t="shared" si="1259"/>
        <v>0</v>
      </c>
    </row>
    <row r="141" spans="1:126" s="107" customFormat="1" ht="15.75" customHeight="1" thickBot="1">
      <c r="A141" s="68"/>
      <c r="B141" s="65" t="s">
        <v>1507</v>
      </c>
      <c r="C141" s="1152"/>
      <c r="D141" s="1152"/>
      <c r="E141" s="1152"/>
      <c r="F141" s="146">
        <f t="shared" ref="F141:BA141" si="1260">F139-F140</f>
        <v>0</v>
      </c>
      <c r="G141" s="146">
        <f t="shared" si="1260"/>
        <v>0</v>
      </c>
      <c r="H141" s="146">
        <f t="shared" si="1260"/>
        <v>0</v>
      </c>
      <c r="I141" s="146">
        <f t="shared" si="1260"/>
        <v>0</v>
      </c>
      <c r="J141" s="146">
        <f t="shared" si="1260"/>
        <v>0</v>
      </c>
      <c r="K141" s="146">
        <f t="shared" si="1260"/>
        <v>0</v>
      </c>
      <c r="L141" s="146">
        <f t="shared" si="1260"/>
        <v>0</v>
      </c>
      <c r="M141" s="146">
        <f t="shared" si="1260"/>
        <v>0</v>
      </c>
      <c r="N141" s="146">
        <f t="shared" si="1260"/>
        <v>0</v>
      </c>
      <c r="O141" s="146">
        <f t="shared" si="1260"/>
        <v>0</v>
      </c>
      <c r="P141" s="146">
        <f t="shared" si="1260"/>
        <v>0</v>
      </c>
      <c r="Q141" s="146">
        <f t="shared" si="1260"/>
        <v>0</v>
      </c>
      <c r="R141" s="146">
        <f t="shared" si="1260"/>
        <v>0</v>
      </c>
      <c r="S141" s="146">
        <f t="shared" si="1260"/>
        <v>0</v>
      </c>
      <c r="T141" s="146">
        <f t="shared" si="1260"/>
        <v>0</v>
      </c>
      <c r="U141" s="146">
        <f t="shared" si="1260"/>
        <v>0</v>
      </c>
      <c r="V141" s="146">
        <f t="shared" si="1260"/>
        <v>0</v>
      </c>
      <c r="W141" s="146">
        <f t="shared" si="1260"/>
        <v>0</v>
      </c>
      <c r="X141" s="146">
        <f t="shared" si="1260"/>
        <v>0</v>
      </c>
      <c r="Y141" s="146">
        <f t="shared" si="1260"/>
        <v>0</v>
      </c>
      <c r="Z141" s="146">
        <f t="shared" si="1260"/>
        <v>0</v>
      </c>
      <c r="AA141" s="146">
        <f t="shared" si="1260"/>
        <v>0</v>
      </c>
      <c r="AB141" s="146">
        <f t="shared" si="1260"/>
        <v>0</v>
      </c>
      <c r="AC141" s="146">
        <f t="shared" si="1260"/>
        <v>0</v>
      </c>
      <c r="AD141" s="146">
        <f t="shared" si="1260"/>
        <v>0</v>
      </c>
      <c r="AE141" s="146">
        <f t="shared" si="1260"/>
        <v>0</v>
      </c>
      <c r="AF141" s="146">
        <f t="shared" si="1260"/>
        <v>0</v>
      </c>
      <c r="AG141" s="146">
        <f t="shared" si="1260"/>
        <v>0</v>
      </c>
      <c r="AH141" s="146">
        <f t="shared" si="1260"/>
        <v>0</v>
      </c>
      <c r="AI141" s="146">
        <f t="shared" si="1260"/>
        <v>0</v>
      </c>
      <c r="AJ141" s="146">
        <f t="shared" si="1260"/>
        <v>0</v>
      </c>
      <c r="AK141" s="146">
        <f t="shared" si="1260"/>
        <v>0</v>
      </c>
      <c r="AL141" s="146">
        <f t="shared" si="1260"/>
        <v>0</v>
      </c>
      <c r="AM141" s="146">
        <f t="shared" si="1260"/>
        <v>0</v>
      </c>
      <c r="AN141" s="146">
        <f t="shared" si="1260"/>
        <v>0</v>
      </c>
      <c r="AO141" s="146">
        <f t="shared" si="1260"/>
        <v>0</v>
      </c>
      <c r="AP141" s="146">
        <f t="shared" si="1260"/>
        <v>0</v>
      </c>
      <c r="AQ141" s="146">
        <f t="shared" si="1260"/>
        <v>0</v>
      </c>
      <c r="AR141" s="146">
        <f t="shared" si="1260"/>
        <v>0</v>
      </c>
      <c r="AS141" s="146">
        <f t="shared" si="1260"/>
        <v>0</v>
      </c>
      <c r="AT141" s="146">
        <f t="shared" si="1260"/>
        <v>0</v>
      </c>
      <c r="AU141" s="146">
        <f t="shared" si="1260"/>
        <v>0</v>
      </c>
      <c r="AV141" s="146">
        <f t="shared" si="1260"/>
        <v>0</v>
      </c>
      <c r="AW141" s="146">
        <f t="shared" si="1260"/>
        <v>0</v>
      </c>
      <c r="AX141" s="146">
        <f t="shared" si="1260"/>
        <v>0</v>
      </c>
      <c r="AY141" s="146">
        <f t="shared" si="1260"/>
        <v>0</v>
      </c>
      <c r="AZ141" s="146">
        <f t="shared" si="1260"/>
        <v>0</v>
      </c>
      <c r="BA141" s="146">
        <f t="shared" si="1260"/>
        <v>0</v>
      </c>
      <c r="BB141" s="146">
        <f>BB139-BB140</f>
        <v>0</v>
      </c>
      <c r="BC141" s="146">
        <f t="shared" ref="BC141:DN141" si="1261">BC139-BC140</f>
        <v>0</v>
      </c>
      <c r="BD141" s="146">
        <f t="shared" si="1261"/>
        <v>0</v>
      </c>
      <c r="BE141" s="146">
        <f t="shared" si="1261"/>
        <v>0</v>
      </c>
      <c r="BF141" s="146">
        <f t="shared" si="1261"/>
        <v>0</v>
      </c>
      <c r="BG141" s="146">
        <f t="shared" si="1261"/>
        <v>0</v>
      </c>
      <c r="BH141" s="146">
        <f t="shared" si="1261"/>
        <v>0</v>
      </c>
      <c r="BI141" s="146">
        <f t="shared" si="1261"/>
        <v>0</v>
      </c>
      <c r="BJ141" s="146">
        <f t="shared" si="1261"/>
        <v>0</v>
      </c>
      <c r="BK141" s="146">
        <f t="shared" si="1261"/>
        <v>0</v>
      </c>
      <c r="BL141" s="146">
        <f t="shared" si="1261"/>
        <v>0</v>
      </c>
      <c r="BM141" s="146">
        <f t="shared" si="1261"/>
        <v>0</v>
      </c>
      <c r="BN141" s="146">
        <f t="shared" si="1261"/>
        <v>0</v>
      </c>
      <c r="BO141" s="146">
        <f t="shared" si="1261"/>
        <v>0</v>
      </c>
      <c r="BP141" s="146">
        <f t="shared" si="1261"/>
        <v>0</v>
      </c>
      <c r="BQ141" s="146">
        <f t="shared" si="1261"/>
        <v>0</v>
      </c>
      <c r="BR141" s="146">
        <f t="shared" si="1261"/>
        <v>0</v>
      </c>
      <c r="BS141" s="146">
        <f t="shared" si="1261"/>
        <v>0</v>
      </c>
      <c r="BT141" s="146">
        <f t="shared" si="1261"/>
        <v>0</v>
      </c>
      <c r="BU141" s="146">
        <f t="shared" si="1261"/>
        <v>0</v>
      </c>
      <c r="BV141" s="146">
        <f t="shared" si="1261"/>
        <v>0</v>
      </c>
      <c r="BW141" s="146">
        <f t="shared" si="1261"/>
        <v>0</v>
      </c>
      <c r="BX141" s="146">
        <f t="shared" si="1261"/>
        <v>0</v>
      </c>
      <c r="BY141" s="146">
        <f t="shared" si="1261"/>
        <v>0</v>
      </c>
      <c r="BZ141" s="146">
        <f t="shared" si="1261"/>
        <v>0</v>
      </c>
      <c r="CA141" s="146">
        <f t="shared" si="1261"/>
        <v>0</v>
      </c>
      <c r="CB141" s="146">
        <f t="shared" si="1261"/>
        <v>0</v>
      </c>
      <c r="CC141" s="146">
        <f t="shared" si="1261"/>
        <v>0</v>
      </c>
      <c r="CD141" s="146">
        <f t="shared" si="1261"/>
        <v>0</v>
      </c>
      <c r="CE141" s="146">
        <f t="shared" si="1261"/>
        <v>0</v>
      </c>
      <c r="CF141" s="146">
        <f t="shared" si="1261"/>
        <v>0</v>
      </c>
      <c r="CG141" s="146">
        <f t="shared" si="1261"/>
        <v>0</v>
      </c>
      <c r="CH141" s="146">
        <f t="shared" si="1261"/>
        <v>0</v>
      </c>
      <c r="CI141" s="146">
        <f t="shared" si="1261"/>
        <v>0</v>
      </c>
      <c r="CJ141" s="146">
        <f t="shared" si="1261"/>
        <v>0</v>
      </c>
      <c r="CK141" s="146">
        <f t="shared" si="1261"/>
        <v>0</v>
      </c>
      <c r="CL141" s="146">
        <f t="shared" si="1261"/>
        <v>0</v>
      </c>
      <c r="CM141" s="146">
        <f t="shared" si="1261"/>
        <v>0</v>
      </c>
      <c r="CN141" s="146">
        <f t="shared" si="1261"/>
        <v>0</v>
      </c>
      <c r="CO141" s="146">
        <f t="shared" si="1261"/>
        <v>0</v>
      </c>
      <c r="CP141" s="146">
        <f t="shared" si="1261"/>
        <v>0</v>
      </c>
      <c r="CQ141" s="146">
        <f t="shared" si="1261"/>
        <v>0</v>
      </c>
      <c r="CR141" s="146">
        <f t="shared" si="1261"/>
        <v>0</v>
      </c>
      <c r="CS141" s="146">
        <f t="shared" si="1261"/>
        <v>0</v>
      </c>
      <c r="CT141" s="146">
        <f t="shared" si="1261"/>
        <v>0</v>
      </c>
      <c r="CU141" s="146">
        <f t="shared" si="1261"/>
        <v>0</v>
      </c>
      <c r="CV141" s="146">
        <f t="shared" si="1261"/>
        <v>0</v>
      </c>
      <c r="CW141" s="146">
        <f t="shared" si="1261"/>
        <v>0</v>
      </c>
      <c r="CX141" s="146">
        <f t="shared" ca="1" si="1261"/>
        <v>36624766.726774141</v>
      </c>
      <c r="CY141" s="146">
        <f t="shared" si="1261"/>
        <v>0</v>
      </c>
      <c r="CZ141" s="146">
        <f t="shared" si="1261"/>
        <v>0</v>
      </c>
      <c r="DA141" s="146">
        <f t="shared" si="1261"/>
        <v>0</v>
      </c>
      <c r="DB141" s="146">
        <f t="shared" si="1261"/>
        <v>0</v>
      </c>
      <c r="DC141" s="146">
        <f t="shared" si="1261"/>
        <v>0</v>
      </c>
      <c r="DD141" s="146">
        <f t="shared" si="1261"/>
        <v>0</v>
      </c>
      <c r="DE141" s="146">
        <f t="shared" si="1261"/>
        <v>0</v>
      </c>
      <c r="DF141" s="146">
        <f t="shared" si="1261"/>
        <v>0</v>
      </c>
      <c r="DG141" s="146">
        <f t="shared" si="1261"/>
        <v>0</v>
      </c>
      <c r="DH141" s="146">
        <f t="shared" si="1261"/>
        <v>0</v>
      </c>
      <c r="DI141" s="146">
        <f t="shared" si="1261"/>
        <v>0</v>
      </c>
      <c r="DJ141" s="146">
        <f t="shared" si="1261"/>
        <v>0</v>
      </c>
      <c r="DK141" s="146">
        <f t="shared" si="1261"/>
        <v>0</v>
      </c>
      <c r="DL141" s="146">
        <f t="shared" si="1261"/>
        <v>0</v>
      </c>
      <c r="DM141" s="146">
        <f t="shared" si="1261"/>
        <v>0</v>
      </c>
      <c r="DN141" s="146">
        <f t="shared" si="1261"/>
        <v>0</v>
      </c>
      <c r="DO141" s="146">
        <f t="shared" ref="DO141:DV141" si="1262">DO139-DO140</f>
        <v>0</v>
      </c>
      <c r="DP141" s="146">
        <f t="shared" si="1262"/>
        <v>0</v>
      </c>
      <c r="DQ141" s="146">
        <f t="shared" si="1262"/>
        <v>0</v>
      </c>
      <c r="DR141" s="146">
        <f t="shared" si="1262"/>
        <v>0</v>
      </c>
      <c r="DS141" s="146">
        <f t="shared" si="1262"/>
        <v>0</v>
      </c>
      <c r="DT141" s="146">
        <f t="shared" si="1262"/>
        <v>0</v>
      </c>
      <c r="DU141" s="146">
        <f t="shared" si="1262"/>
        <v>0</v>
      </c>
      <c r="DV141" s="146">
        <f t="shared" si="1262"/>
        <v>0</v>
      </c>
    </row>
    <row r="142" spans="1:126" ht="15.75" customHeight="1" thickTop="1">
      <c r="A142" s="59"/>
      <c r="B142" s="241"/>
      <c r="C142" s="1159"/>
      <c r="D142" s="1159"/>
      <c r="E142" s="1159"/>
      <c r="F142" s="127"/>
      <c r="G142" s="127"/>
      <c r="H142" s="127"/>
      <c r="I142" s="127"/>
      <c r="J142" s="127"/>
      <c r="K142" s="127"/>
      <c r="L142" s="127"/>
      <c r="M142" s="127"/>
      <c r="N142" s="127"/>
      <c r="O142" s="127"/>
      <c r="P142" s="127"/>
      <c r="Q142" s="127"/>
      <c r="R142" s="127"/>
      <c r="S142" s="127"/>
      <c r="T142" s="127"/>
      <c r="U142" s="127"/>
      <c r="V142" s="127"/>
      <c r="W142" s="127"/>
      <c r="X142" s="127"/>
      <c r="Y142" s="127"/>
      <c r="Z142" s="127"/>
      <c r="AA142" s="127"/>
      <c r="AB142" s="127"/>
      <c r="AC142" s="127"/>
      <c r="AD142" s="127"/>
      <c r="AE142" s="127"/>
      <c r="AF142" s="127"/>
      <c r="AG142" s="127"/>
      <c r="AH142" s="127"/>
      <c r="AI142" s="127"/>
      <c r="AJ142" s="127"/>
      <c r="AK142" s="127"/>
      <c r="AL142" s="127"/>
      <c r="AM142" s="127"/>
      <c r="AN142" s="127"/>
      <c r="AO142" s="127"/>
      <c r="AP142" s="127"/>
      <c r="AQ142" s="127"/>
      <c r="AR142" s="127"/>
      <c r="AS142" s="127"/>
      <c r="AT142" s="127"/>
      <c r="AU142" s="127"/>
      <c r="AV142" s="127"/>
      <c r="AW142" s="127"/>
      <c r="AX142" s="127"/>
      <c r="AY142" s="127"/>
      <c r="AZ142" s="127"/>
      <c r="BA142" s="127"/>
      <c r="BB142" s="127"/>
      <c r="BC142" s="127"/>
      <c r="BD142" s="127"/>
      <c r="BE142" s="127"/>
      <c r="BF142" s="127"/>
      <c r="BG142" s="127"/>
      <c r="BH142" s="127"/>
      <c r="BI142" s="127"/>
      <c r="BJ142" s="127"/>
      <c r="BK142" s="127"/>
      <c r="BL142" s="127"/>
      <c r="BM142" s="127"/>
      <c r="BN142" s="127"/>
      <c r="BO142" s="127"/>
      <c r="BP142" s="127"/>
      <c r="BQ142" s="127"/>
      <c r="BR142" s="127"/>
      <c r="BS142" s="127"/>
      <c r="BT142" s="127"/>
      <c r="BU142" s="127"/>
      <c r="BV142" s="127"/>
      <c r="BW142" s="127"/>
      <c r="BX142" s="127"/>
      <c r="BY142" s="127"/>
      <c r="BZ142" s="127"/>
      <c r="CA142" s="127"/>
      <c r="CB142" s="127"/>
      <c r="CC142" s="127"/>
      <c r="CD142" s="127"/>
      <c r="CE142" s="127"/>
      <c r="CF142" s="127"/>
      <c r="CG142" s="127"/>
      <c r="CH142" s="127"/>
      <c r="CI142" s="127"/>
      <c r="CJ142" s="127"/>
      <c r="CK142" s="127"/>
      <c r="CL142" s="127"/>
      <c r="CM142" s="127"/>
      <c r="CN142" s="127"/>
      <c r="CO142" s="127"/>
      <c r="CP142" s="127"/>
      <c r="CQ142" s="127"/>
      <c r="CR142" s="127"/>
      <c r="CS142" s="127"/>
      <c r="CT142" s="127"/>
      <c r="CU142" s="127"/>
      <c r="CV142" s="127"/>
      <c r="CW142" s="127"/>
      <c r="CX142" s="127"/>
      <c r="CY142" s="127"/>
      <c r="CZ142" s="127"/>
      <c r="DA142" s="127"/>
      <c r="DB142" s="127"/>
      <c r="DC142" s="127"/>
      <c r="DD142" s="127"/>
      <c r="DE142" s="127"/>
      <c r="DF142" s="127"/>
      <c r="DG142" s="127"/>
      <c r="DH142" s="127"/>
      <c r="DI142" s="127"/>
      <c r="DJ142" s="127"/>
      <c r="DK142" s="127"/>
      <c r="DL142" s="127"/>
      <c r="DM142" s="127"/>
      <c r="DN142" s="127"/>
      <c r="DO142" s="127"/>
      <c r="DP142" s="127"/>
      <c r="DQ142" s="127"/>
      <c r="DR142" s="127"/>
      <c r="DS142" s="127"/>
      <c r="DT142" s="127"/>
      <c r="DU142" s="127"/>
      <c r="DV142" s="127"/>
    </row>
    <row r="143" spans="1:126" ht="15.75" customHeight="1">
      <c r="A143" s="59"/>
      <c r="B143" s="126"/>
      <c r="C143" s="1159"/>
      <c r="D143" s="1159"/>
      <c r="E143" s="1159"/>
      <c r="F143" s="127"/>
      <c r="G143" s="127"/>
      <c r="H143" s="127"/>
      <c r="I143" s="127"/>
      <c r="J143" s="127"/>
      <c r="K143" s="127"/>
      <c r="L143" s="127"/>
      <c r="M143" s="127"/>
      <c r="N143" s="127"/>
      <c r="O143" s="127"/>
      <c r="P143" s="127"/>
      <c r="Q143" s="127"/>
      <c r="R143" s="127"/>
      <c r="S143" s="127"/>
      <c r="T143" s="127"/>
      <c r="U143" s="127"/>
      <c r="V143" s="127"/>
      <c r="W143" s="127"/>
      <c r="X143" s="127"/>
      <c r="Y143" s="127"/>
      <c r="Z143" s="127"/>
      <c r="AA143" s="127"/>
      <c r="AB143" s="127"/>
      <c r="AC143" s="127"/>
      <c r="AD143" s="127"/>
      <c r="AE143" s="127"/>
      <c r="AF143" s="127"/>
      <c r="AG143" s="127"/>
      <c r="AH143" s="127"/>
      <c r="AI143" s="127"/>
      <c r="AJ143" s="127"/>
      <c r="AK143" s="127"/>
      <c r="AL143" s="127"/>
      <c r="AM143" s="127"/>
      <c r="AN143" s="127"/>
      <c r="AO143" s="127"/>
      <c r="AP143" s="127"/>
      <c r="AQ143" s="127"/>
      <c r="AR143" s="127"/>
      <c r="AS143" s="127"/>
      <c r="AT143" s="127"/>
      <c r="AU143" s="127"/>
      <c r="AV143" s="127"/>
      <c r="AW143" s="127"/>
      <c r="AX143" s="127"/>
      <c r="AY143" s="127"/>
      <c r="AZ143" s="127"/>
      <c r="BA143" s="127"/>
      <c r="BB143" s="127"/>
      <c r="BC143" s="127"/>
      <c r="BD143" s="127"/>
      <c r="BE143" s="127"/>
      <c r="BF143" s="127"/>
      <c r="BG143" s="127"/>
      <c r="BH143" s="127"/>
      <c r="BI143" s="127"/>
      <c r="BJ143" s="127"/>
      <c r="BK143" s="127"/>
      <c r="BL143" s="127"/>
      <c r="BM143" s="127"/>
      <c r="BN143" s="127"/>
      <c r="BO143" s="127"/>
      <c r="BP143" s="127"/>
      <c r="BQ143" s="127"/>
      <c r="BR143" s="127"/>
      <c r="BS143" s="127"/>
      <c r="BT143" s="127"/>
      <c r="BU143" s="127"/>
      <c r="BV143" s="127"/>
      <c r="BW143" s="127"/>
      <c r="BX143" s="127"/>
      <c r="BY143" s="127"/>
      <c r="BZ143" s="127"/>
      <c r="CA143" s="127"/>
      <c r="CB143" s="127"/>
      <c r="CC143" s="127"/>
      <c r="CD143" s="127"/>
      <c r="CE143" s="127"/>
      <c r="CF143" s="127"/>
      <c r="CG143" s="127"/>
      <c r="CH143" s="127"/>
      <c r="CI143" s="127"/>
      <c r="CJ143" s="127"/>
      <c r="CK143" s="127"/>
      <c r="CL143" s="127"/>
      <c r="CM143" s="127"/>
      <c r="CN143" s="127"/>
      <c r="CO143" s="127"/>
      <c r="CP143" s="127"/>
      <c r="CQ143" s="127"/>
      <c r="CR143" s="127"/>
      <c r="CS143" s="127"/>
      <c r="CT143" s="127"/>
      <c r="CU143" s="127"/>
      <c r="CV143" s="127"/>
      <c r="CW143" s="127"/>
      <c r="CX143" s="127"/>
      <c r="CY143" s="127"/>
      <c r="CZ143" s="127"/>
      <c r="DA143" s="127"/>
      <c r="DB143" s="127"/>
      <c r="DC143" s="127"/>
      <c r="DD143" s="127"/>
      <c r="DE143" s="127"/>
      <c r="DF143" s="127"/>
      <c r="DG143" s="127"/>
      <c r="DH143" s="127"/>
      <c r="DI143" s="127"/>
      <c r="DJ143" s="127"/>
      <c r="DK143" s="127"/>
      <c r="DL143" s="127"/>
      <c r="DM143" s="127"/>
      <c r="DN143" s="127"/>
      <c r="DO143" s="127"/>
      <c r="DP143" s="127"/>
      <c r="DQ143" s="127"/>
      <c r="DR143" s="127"/>
      <c r="DS143" s="127"/>
      <c r="DT143" s="127"/>
      <c r="DU143" s="127"/>
      <c r="DV143" s="127"/>
    </row>
    <row r="144" spans="1:126" ht="15.75" customHeight="1">
      <c r="A144" s="59"/>
      <c r="B144" s="1260" t="s">
        <v>1514</v>
      </c>
      <c r="C144" s="1261"/>
      <c r="D144" s="1261"/>
      <c r="E144" s="1261"/>
      <c r="F144" s="1262"/>
      <c r="G144" s="1262"/>
      <c r="H144" s="1262"/>
      <c r="I144" s="1262"/>
      <c r="J144" s="1262"/>
      <c r="K144" s="1262"/>
      <c r="L144" s="1262"/>
      <c r="M144" s="1262"/>
      <c r="N144" s="1262"/>
      <c r="O144" s="1262"/>
      <c r="P144" s="1262"/>
      <c r="Q144" s="1262"/>
      <c r="R144" s="1262"/>
      <c r="S144" s="1262"/>
      <c r="T144" s="1262"/>
      <c r="U144" s="1262"/>
      <c r="V144" s="1262"/>
      <c r="W144" s="1262"/>
      <c r="X144" s="1262"/>
      <c r="Y144" s="1262"/>
      <c r="Z144" s="1262"/>
      <c r="AA144" s="1262"/>
      <c r="AB144" s="1262"/>
      <c r="AC144" s="1262"/>
      <c r="AD144" s="1262"/>
      <c r="AE144" s="1262"/>
      <c r="AF144" s="1262"/>
      <c r="AG144" s="1262"/>
      <c r="AH144" s="1262"/>
      <c r="AI144" s="1262"/>
      <c r="AJ144" s="1262"/>
      <c r="AK144" s="1262"/>
      <c r="AL144" s="1262"/>
      <c r="AM144" s="1262"/>
      <c r="AN144" s="1262"/>
      <c r="AO144" s="1262"/>
      <c r="AP144" s="1262"/>
      <c r="AQ144" s="1262"/>
      <c r="AR144" s="1262"/>
      <c r="AS144" s="1262"/>
      <c r="AT144" s="1262"/>
      <c r="AU144" s="1262"/>
      <c r="AV144" s="1262"/>
      <c r="AW144" s="1262"/>
      <c r="AX144" s="1262"/>
      <c r="AY144" s="1262"/>
      <c r="AZ144" s="1262"/>
      <c r="BA144" s="1262"/>
      <c r="BB144" s="1262"/>
      <c r="BC144" s="1262"/>
      <c r="BD144" s="1262"/>
      <c r="BE144" s="1262"/>
      <c r="BF144" s="1262"/>
      <c r="BG144" s="1262"/>
      <c r="BH144" s="1262"/>
      <c r="BI144" s="1262"/>
      <c r="BJ144" s="1262"/>
      <c r="BK144" s="1262"/>
      <c r="BL144" s="1262"/>
      <c r="BM144" s="1262"/>
      <c r="BN144" s="1262"/>
      <c r="BO144" s="1262"/>
      <c r="BP144" s="1262"/>
      <c r="BQ144" s="1262"/>
      <c r="BR144" s="1262"/>
      <c r="BS144" s="1262"/>
      <c r="BT144" s="1262"/>
      <c r="BU144" s="1262"/>
      <c r="BV144" s="1262"/>
      <c r="BW144" s="1262"/>
      <c r="BX144" s="1262"/>
      <c r="BY144" s="1262"/>
      <c r="BZ144" s="1262"/>
      <c r="CA144" s="1262"/>
      <c r="CB144" s="1262"/>
      <c r="CC144" s="1262"/>
      <c r="CD144" s="1262"/>
      <c r="CE144" s="1262"/>
      <c r="CF144" s="1262"/>
      <c r="CG144" s="1262"/>
      <c r="CH144" s="1262"/>
      <c r="CI144" s="1262"/>
      <c r="CJ144" s="1262"/>
      <c r="CK144" s="1262"/>
      <c r="CL144" s="1262"/>
      <c r="CM144" s="1262"/>
      <c r="CN144" s="1262"/>
      <c r="CO144" s="1262"/>
      <c r="CP144" s="1262"/>
      <c r="CQ144" s="1262"/>
      <c r="CR144" s="1262"/>
      <c r="CS144" s="1262"/>
      <c r="CT144" s="1262"/>
      <c r="CU144" s="1262"/>
      <c r="CV144" s="1262"/>
      <c r="CW144" s="1262"/>
      <c r="CX144" s="1262"/>
      <c r="CY144" s="1262"/>
      <c r="CZ144" s="1262"/>
      <c r="DA144" s="1262"/>
      <c r="DB144" s="1262"/>
      <c r="DC144" s="1262"/>
      <c r="DD144" s="1262"/>
      <c r="DE144" s="1262"/>
      <c r="DF144" s="1262"/>
      <c r="DG144" s="1262"/>
      <c r="DH144" s="1262"/>
      <c r="DI144" s="1262"/>
      <c r="DJ144" s="1262"/>
      <c r="DK144" s="1262"/>
      <c r="DL144" s="1262"/>
      <c r="DM144" s="1262"/>
      <c r="DN144" s="1262"/>
      <c r="DO144" s="1262"/>
      <c r="DP144" s="1262"/>
      <c r="DQ144" s="1262"/>
      <c r="DR144" s="1262"/>
      <c r="DS144" s="1262"/>
      <c r="DT144" s="1262"/>
      <c r="DU144" s="1262"/>
      <c r="DV144" s="1263"/>
    </row>
    <row r="145" spans="1:126" ht="15.75" customHeight="1">
      <c r="A145" s="59"/>
      <c r="B145" s="126"/>
      <c r="C145" s="1159"/>
      <c r="D145" s="1159"/>
      <c r="E145" s="1159"/>
      <c r="F145" s="127"/>
      <c r="G145" s="127"/>
      <c r="H145" s="127"/>
      <c r="I145" s="127"/>
      <c r="J145" s="127"/>
      <c r="K145" s="127"/>
      <c r="L145" s="127"/>
      <c r="M145" s="127"/>
      <c r="N145" s="127"/>
      <c r="O145" s="127"/>
      <c r="P145" s="127"/>
      <c r="Q145" s="127"/>
      <c r="R145" s="127"/>
      <c r="S145" s="127"/>
      <c r="T145" s="127"/>
      <c r="U145" s="127"/>
      <c r="V145" s="127"/>
      <c r="W145" s="127"/>
      <c r="X145" s="127"/>
      <c r="Y145" s="127"/>
      <c r="Z145" s="127"/>
      <c r="AA145" s="127"/>
      <c r="AB145" s="127"/>
      <c r="AC145" s="127"/>
      <c r="AD145" s="127"/>
      <c r="AE145" s="127"/>
      <c r="AF145" s="127"/>
      <c r="AG145" s="127"/>
      <c r="AH145" s="127"/>
      <c r="AI145" s="127"/>
      <c r="AJ145" s="127"/>
      <c r="AK145" s="127"/>
      <c r="AL145" s="127"/>
      <c r="AM145" s="127"/>
      <c r="AN145" s="127"/>
      <c r="AO145" s="127"/>
      <c r="AP145" s="127"/>
      <c r="AQ145" s="127"/>
      <c r="AR145" s="127"/>
      <c r="AS145" s="127"/>
      <c r="AT145" s="127"/>
      <c r="AU145" s="127"/>
      <c r="AV145" s="127"/>
      <c r="AW145" s="127"/>
      <c r="AX145" s="127"/>
      <c r="AY145" s="127"/>
      <c r="AZ145" s="127"/>
      <c r="BA145" s="127"/>
      <c r="BB145" s="127"/>
      <c r="BC145" s="127"/>
      <c r="BD145" s="127"/>
      <c r="BE145" s="127"/>
      <c r="BF145" s="127"/>
      <c r="BG145" s="127"/>
      <c r="BH145" s="127"/>
      <c r="BI145" s="127"/>
      <c r="BJ145" s="127"/>
      <c r="BK145" s="127"/>
      <c r="BL145" s="127"/>
      <c r="BM145" s="127"/>
      <c r="BN145" s="127"/>
      <c r="BO145" s="127"/>
      <c r="BP145" s="127"/>
      <c r="BQ145" s="127"/>
      <c r="BR145" s="127"/>
      <c r="BS145" s="127"/>
      <c r="BT145" s="127"/>
      <c r="BU145" s="127"/>
      <c r="BV145" s="127"/>
      <c r="BW145" s="127"/>
      <c r="BX145" s="127"/>
      <c r="BY145" s="127"/>
      <c r="BZ145" s="127"/>
      <c r="CA145" s="127"/>
      <c r="CB145" s="127"/>
      <c r="CC145" s="127"/>
      <c r="CD145" s="127"/>
      <c r="CE145" s="127"/>
      <c r="CF145" s="127"/>
      <c r="CG145" s="127"/>
      <c r="CH145" s="127"/>
      <c r="CI145" s="127"/>
      <c r="CJ145" s="127"/>
      <c r="CK145" s="127"/>
      <c r="CL145" s="127"/>
      <c r="CM145" s="127"/>
      <c r="CN145" s="127"/>
      <c r="CO145" s="127"/>
      <c r="CP145" s="127"/>
      <c r="CQ145" s="127"/>
      <c r="CR145" s="127"/>
      <c r="CS145" s="127"/>
      <c r="CT145" s="127"/>
      <c r="CU145" s="127"/>
      <c r="CV145" s="127"/>
      <c r="CW145" s="127"/>
      <c r="CX145" s="127"/>
      <c r="CY145" s="127"/>
      <c r="CZ145" s="127"/>
      <c r="DA145" s="127"/>
      <c r="DB145" s="127"/>
      <c r="DC145" s="127"/>
      <c r="DD145" s="127"/>
      <c r="DE145" s="127"/>
      <c r="DF145" s="127"/>
      <c r="DG145" s="127"/>
      <c r="DH145" s="127"/>
      <c r="DI145" s="127"/>
      <c r="DJ145" s="127"/>
      <c r="DK145" s="127"/>
      <c r="DL145" s="127"/>
      <c r="DM145" s="127"/>
      <c r="DN145" s="127"/>
      <c r="DO145" s="127"/>
      <c r="DP145" s="127"/>
      <c r="DQ145" s="127"/>
      <c r="DR145" s="127"/>
      <c r="DS145" s="127"/>
      <c r="DT145" s="127"/>
      <c r="DU145" s="127"/>
      <c r="DV145" s="127"/>
    </row>
    <row r="146" spans="1:126" s="107" customFormat="1" ht="15.75" customHeight="1">
      <c r="A146" s="68"/>
      <c r="B146" s="60" t="s">
        <v>1505</v>
      </c>
      <c r="C146" s="1159"/>
      <c r="D146" s="1159"/>
      <c r="E146" s="1149"/>
      <c r="F146" s="69">
        <f t="shared" ref="F146:AK146" si="1263">F115</f>
        <v>0</v>
      </c>
      <c r="G146" s="69">
        <f t="shared" si="1263"/>
        <v>0</v>
      </c>
      <c r="H146" s="69">
        <f t="shared" si="1263"/>
        <v>0</v>
      </c>
      <c r="I146" s="69">
        <f t="shared" si="1263"/>
        <v>0</v>
      </c>
      <c r="J146" s="69">
        <f t="shared" si="1263"/>
        <v>0</v>
      </c>
      <c r="K146" s="69">
        <f t="shared" si="1263"/>
        <v>0</v>
      </c>
      <c r="L146" s="69">
        <f t="shared" si="1263"/>
        <v>0</v>
      </c>
      <c r="M146" s="69">
        <f t="shared" si="1263"/>
        <v>0</v>
      </c>
      <c r="N146" s="69">
        <f t="shared" si="1263"/>
        <v>0</v>
      </c>
      <c r="O146" s="69">
        <f t="shared" si="1263"/>
        <v>0</v>
      </c>
      <c r="P146" s="69">
        <f t="shared" si="1263"/>
        <v>0</v>
      </c>
      <c r="Q146" s="69">
        <f t="shared" si="1263"/>
        <v>0</v>
      </c>
      <c r="R146" s="69">
        <f t="shared" si="1263"/>
        <v>0</v>
      </c>
      <c r="S146" s="69">
        <f t="shared" si="1263"/>
        <v>0</v>
      </c>
      <c r="T146" s="69">
        <f t="shared" si="1263"/>
        <v>0</v>
      </c>
      <c r="U146" s="69">
        <f t="shared" si="1263"/>
        <v>0</v>
      </c>
      <c r="V146" s="69">
        <f t="shared" si="1263"/>
        <v>0</v>
      </c>
      <c r="W146" s="69">
        <f t="shared" si="1263"/>
        <v>0</v>
      </c>
      <c r="X146" s="69">
        <f t="shared" si="1263"/>
        <v>0</v>
      </c>
      <c r="Y146" s="69">
        <f t="shared" si="1263"/>
        <v>0</v>
      </c>
      <c r="Z146" s="69">
        <f t="shared" si="1263"/>
        <v>0</v>
      </c>
      <c r="AA146" s="69">
        <f t="shared" si="1263"/>
        <v>0</v>
      </c>
      <c r="AB146" s="69">
        <f t="shared" si="1263"/>
        <v>0</v>
      </c>
      <c r="AC146" s="69">
        <f t="shared" si="1263"/>
        <v>0</v>
      </c>
      <c r="AD146" s="69">
        <f t="shared" si="1263"/>
        <v>0</v>
      </c>
      <c r="AE146" s="69">
        <f t="shared" si="1263"/>
        <v>0</v>
      </c>
      <c r="AF146" s="69">
        <f t="shared" si="1263"/>
        <v>0</v>
      </c>
      <c r="AG146" s="69">
        <f t="shared" si="1263"/>
        <v>0</v>
      </c>
      <c r="AH146" s="69">
        <f t="shared" si="1263"/>
        <v>0</v>
      </c>
      <c r="AI146" s="69">
        <f t="shared" si="1263"/>
        <v>0</v>
      </c>
      <c r="AJ146" s="69">
        <f t="shared" si="1263"/>
        <v>0</v>
      </c>
      <c r="AK146" s="69">
        <f t="shared" si="1263"/>
        <v>0</v>
      </c>
      <c r="AL146" s="69">
        <f t="shared" ref="AL146:BQ146" si="1264">AL115</f>
        <v>0</v>
      </c>
      <c r="AM146" s="69">
        <f t="shared" si="1264"/>
        <v>0</v>
      </c>
      <c r="AN146" s="69">
        <f t="shared" si="1264"/>
        <v>0</v>
      </c>
      <c r="AO146" s="69">
        <f t="shared" si="1264"/>
        <v>0</v>
      </c>
      <c r="AP146" s="69">
        <f t="shared" si="1264"/>
        <v>0</v>
      </c>
      <c r="AQ146" s="69">
        <f t="shared" si="1264"/>
        <v>0</v>
      </c>
      <c r="AR146" s="69">
        <f t="shared" si="1264"/>
        <v>0</v>
      </c>
      <c r="AS146" s="69">
        <f t="shared" si="1264"/>
        <v>0</v>
      </c>
      <c r="AT146" s="69">
        <f t="shared" si="1264"/>
        <v>0</v>
      </c>
      <c r="AU146" s="69">
        <f t="shared" si="1264"/>
        <v>0</v>
      </c>
      <c r="AV146" s="69">
        <f t="shared" si="1264"/>
        <v>0</v>
      </c>
      <c r="AW146" s="69">
        <f t="shared" si="1264"/>
        <v>0</v>
      </c>
      <c r="AX146" s="69">
        <f t="shared" si="1264"/>
        <v>0</v>
      </c>
      <c r="AY146" s="69">
        <f t="shared" si="1264"/>
        <v>0</v>
      </c>
      <c r="AZ146" s="69">
        <f t="shared" si="1264"/>
        <v>0</v>
      </c>
      <c r="BA146" s="69">
        <f t="shared" si="1264"/>
        <v>0</v>
      </c>
      <c r="BB146" s="69">
        <f t="shared" si="1264"/>
        <v>0</v>
      </c>
      <c r="BC146" s="69">
        <f t="shared" si="1264"/>
        <v>0</v>
      </c>
      <c r="BD146" s="69">
        <f t="shared" si="1264"/>
        <v>0</v>
      </c>
      <c r="BE146" s="69">
        <f t="shared" si="1264"/>
        <v>0</v>
      </c>
      <c r="BF146" s="69">
        <f t="shared" si="1264"/>
        <v>0</v>
      </c>
      <c r="BG146" s="69">
        <f t="shared" si="1264"/>
        <v>0</v>
      </c>
      <c r="BH146" s="69">
        <f t="shared" si="1264"/>
        <v>0</v>
      </c>
      <c r="BI146" s="69">
        <f t="shared" si="1264"/>
        <v>0</v>
      </c>
      <c r="BJ146" s="69">
        <f t="shared" si="1264"/>
        <v>0</v>
      </c>
      <c r="BK146" s="69">
        <f t="shared" si="1264"/>
        <v>0</v>
      </c>
      <c r="BL146" s="69">
        <f t="shared" si="1264"/>
        <v>0</v>
      </c>
      <c r="BM146" s="69">
        <f t="shared" si="1264"/>
        <v>0</v>
      </c>
      <c r="BN146" s="69">
        <f t="shared" si="1264"/>
        <v>0</v>
      </c>
      <c r="BO146" s="69">
        <f t="shared" si="1264"/>
        <v>0</v>
      </c>
      <c r="BP146" s="69">
        <f t="shared" si="1264"/>
        <v>0</v>
      </c>
      <c r="BQ146" s="69">
        <f t="shared" si="1264"/>
        <v>0</v>
      </c>
      <c r="BR146" s="69">
        <f t="shared" ref="BR146:CW146" si="1265">BR115</f>
        <v>0</v>
      </c>
      <c r="BS146" s="69">
        <f t="shared" si="1265"/>
        <v>0</v>
      </c>
      <c r="BT146" s="69">
        <f t="shared" si="1265"/>
        <v>0</v>
      </c>
      <c r="BU146" s="69">
        <f t="shared" si="1265"/>
        <v>0</v>
      </c>
      <c r="BV146" s="69">
        <f t="shared" si="1265"/>
        <v>0</v>
      </c>
      <c r="BW146" s="69">
        <f t="shared" si="1265"/>
        <v>0</v>
      </c>
      <c r="BX146" s="69">
        <f t="shared" si="1265"/>
        <v>0</v>
      </c>
      <c r="BY146" s="69">
        <f t="shared" si="1265"/>
        <v>0</v>
      </c>
      <c r="BZ146" s="69">
        <f t="shared" si="1265"/>
        <v>0</v>
      </c>
      <c r="CA146" s="69">
        <f t="shared" si="1265"/>
        <v>0</v>
      </c>
      <c r="CB146" s="69">
        <f t="shared" si="1265"/>
        <v>0</v>
      </c>
      <c r="CC146" s="69">
        <f t="shared" si="1265"/>
        <v>0</v>
      </c>
      <c r="CD146" s="69">
        <f t="shared" si="1265"/>
        <v>0</v>
      </c>
      <c r="CE146" s="69">
        <f t="shared" si="1265"/>
        <v>0</v>
      </c>
      <c r="CF146" s="69">
        <f t="shared" si="1265"/>
        <v>0</v>
      </c>
      <c r="CG146" s="69">
        <f t="shared" si="1265"/>
        <v>0</v>
      </c>
      <c r="CH146" s="69">
        <f t="shared" si="1265"/>
        <v>0</v>
      </c>
      <c r="CI146" s="69">
        <f t="shared" si="1265"/>
        <v>0</v>
      </c>
      <c r="CJ146" s="69">
        <f t="shared" si="1265"/>
        <v>0</v>
      </c>
      <c r="CK146" s="69">
        <f t="shared" si="1265"/>
        <v>0</v>
      </c>
      <c r="CL146" s="69">
        <f t="shared" si="1265"/>
        <v>0</v>
      </c>
      <c r="CM146" s="69">
        <f t="shared" si="1265"/>
        <v>0</v>
      </c>
      <c r="CN146" s="69">
        <f t="shared" si="1265"/>
        <v>0</v>
      </c>
      <c r="CO146" s="69">
        <f t="shared" si="1265"/>
        <v>0</v>
      </c>
      <c r="CP146" s="69">
        <f t="shared" si="1265"/>
        <v>0</v>
      </c>
      <c r="CQ146" s="69">
        <f t="shared" si="1265"/>
        <v>0</v>
      </c>
      <c r="CR146" s="69">
        <f t="shared" si="1265"/>
        <v>0</v>
      </c>
      <c r="CS146" s="69">
        <f t="shared" si="1265"/>
        <v>0</v>
      </c>
      <c r="CT146" s="69">
        <f t="shared" si="1265"/>
        <v>0</v>
      </c>
      <c r="CU146" s="69">
        <f t="shared" si="1265"/>
        <v>0</v>
      </c>
      <c r="CV146" s="69">
        <f t="shared" si="1265"/>
        <v>0</v>
      </c>
      <c r="CW146" s="69">
        <f t="shared" si="1265"/>
        <v>0</v>
      </c>
      <c r="CX146" s="69">
        <f t="shared" ref="CX146:DV146" si="1266">CX115</f>
        <v>2663347.5</v>
      </c>
      <c r="CY146" s="69">
        <f t="shared" si="1266"/>
        <v>0</v>
      </c>
      <c r="CZ146" s="69">
        <f t="shared" si="1266"/>
        <v>0</v>
      </c>
      <c r="DA146" s="69">
        <f t="shared" si="1266"/>
        <v>0</v>
      </c>
      <c r="DB146" s="69">
        <f t="shared" si="1266"/>
        <v>0</v>
      </c>
      <c r="DC146" s="69">
        <f t="shared" si="1266"/>
        <v>0</v>
      </c>
      <c r="DD146" s="69">
        <f t="shared" si="1266"/>
        <v>0</v>
      </c>
      <c r="DE146" s="69">
        <f t="shared" si="1266"/>
        <v>0</v>
      </c>
      <c r="DF146" s="69">
        <f t="shared" si="1266"/>
        <v>0</v>
      </c>
      <c r="DG146" s="69">
        <f t="shared" si="1266"/>
        <v>0</v>
      </c>
      <c r="DH146" s="69">
        <f t="shared" si="1266"/>
        <v>0</v>
      </c>
      <c r="DI146" s="69">
        <f t="shared" si="1266"/>
        <v>0</v>
      </c>
      <c r="DJ146" s="69">
        <f t="shared" si="1266"/>
        <v>0</v>
      </c>
      <c r="DK146" s="69">
        <f t="shared" si="1266"/>
        <v>0</v>
      </c>
      <c r="DL146" s="69">
        <f t="shared" si="1266"/>
        <v>0</v>
      </c>
      <c r="DM146" s="69">
        <f t="shared" si="1266"/>
        <v>0</v>
      </c>
      <c r="DN146" s="69">
        <f t="shared" si="1266"/>
        <v>0</v>
      </c>
      <c r="DO146" s="69">
        <f t="shared" si="1266"/>
        <v>0</v>
      </c>
      <c r="DP146" s="69">
        <f t="shared" si="1266"/>
        <v>0</v>
      </c>
      <c r="DQ146" s="69">
        <f t="shared" si="1266"/>
        <v>0</v>
      </c>
      <c r="DR146" s="69">
        <f t="shared" si="1266"/>
        <v>0</v>
      </c>
      <c r="DS146" s="69">
        <f t="shared" si="1266"/>
        <v>0</v>
      </c>
      <c r="DT146" s="69">
        <f t="shared" si="1266"/>
        <v>0</v>
      </c>
      <c r="DU146" s="69">
        <f t="shared" si="1266"/>
        <v>0</v>
      </c>
      <c r="DV146" s="69">
        <f t="shared" si="1266"/>
        <v>0</v>
      </c>
    </row>
    <row r="147" spans="1:126" ht="15.75" customHeight="1">
      <c r="A147" s="59"/>
      <c r="B147" s="60" t="s">
        <v>1507</v>
      </c>
      <c r="C147" s="1159"/>
      <c r="D147" s="1159"/>
      <c r="E147" s="1159"/>
      <c r="F147" s="127">
        <f>F141</f>
        <v>0</v>
      </c>
      <c r="G147" s="127">
        <f t="shared" ref="G147:BR147" si="1267">G141</f>
        <v>0</v>
      </c>
      <c r="H147" s="127">
        <f t="shared" si="1267"/>
        <v>0</v>
      </c>
      <c r="I147" s="127">
        <f t="shared" si="1267"/>
        <v>0</v>
      </c>
      <c r="J147" s="127">
        <f t="shared" si="1267"/>
        <v>0</v>
      </c>
      <c r="K147" s="127">
        <f t="shared" si="1267"/>
        <v>0</v>
      </c>
      <c r="L147" s="127">
        <f t="shared" si="1267"/>
        <v>0</v>
      </c>
      <c r="M147" s="127">
        <f t="shared" si="1267"/>
        <v>0</v>
      </c>
      <c r="N147" s="127">
        <f t="shared" si="1267"/>
        <v>0</v>
      </c>
      <c r="O147" s="127">
        <f t="shared" si="1267"/>
        <v>0</v>
      </c>
      <c r="P147" s="127">
        <f t="shared" si="1267"/>
        <v>0</v>
      </c>
      <c r="Q147" s="127">
        <f t="shared" si="1267"/>
        <v>0</v>
      </c>
      <c r="R147" s="127">
        <f t="shared" si="1267"/>
        <v>0</v>
      </c>
      <c r="S147" s="127">
        <f t="shared" si="1267"/>
        <v>0</v>
      </c>
      <c r="T147" s="127">
        <f t="shared" si="1267"/>
        <v>0</v>
      </c>
      <c r="U147" s="127">
        <f t="shared" si="1267"/>
        <v>0</v>
      </c>
      <c r="V147" s="127">
        <f t="shared" si="1267"/>
        <v>0</v>
      </c>
      <c r="W147" s="127">
        <f t="shared" si="1267"/>
        <v>0</v>
      </c>
      <c r="X147" s="127">
        <f t="shared" si="1267"/>
        <v>0</v>
      </c>
      <c r="Y147" s="127">
        <f t="shared" si="1267"/>
        <v>0</v>
      </c>
      <c r="Z147" s="127">
        <f t="shared" si="1267"/>
        <v>0</v>
      </c>
      <c r="AA147" s="127">
        <f t="shared" si="1267"/>
        <v>0</v>
      </c>
      <c r="AB147" s="127">
        <f t="shared" si="1267"/>
        <v>0</v>
      </c>
      <c r="AC147" s="127">
        <f t="shared" si="1267"/>
        <v>0</v>
      </c>
      <c r="AD147" s="127">
        <f t="shared" si="1267"/>
        <v>0</v>
      </c>
      <c r="AE147" s="127">
        <f t="shared" si="1267"/>
        <v>0</v>
      </c>
      <c r="AF147" s="127">
        <f t="shared" si="1267"/>
        <v>0</v>
      </c>
      <c r="AG147" s="127">
        <f t="shared" si="1267"/>
        <v>0</v>
      </c>
      <c r="AH147" s="127">
        <f t="shared" si="1267"/>
        <v>0</v>
      </c>
      <c r="AI147" s="127">
        <f t="shared" si="1267"/>
        <v>0</v>
      </c>
      <c r="AJ147" s="127">
        <f t="shared" si="1267"/>
        <v>0</v>
      </c>
      <c r="AK147" s="127">
        <f t="shared" si="1267"/>
        <v>0</v>
      </c>
      <c r="AL147" s="127">
        <f t="shared" si="1267"/>
        <v>0</v>
      </c>
      <c r="AM147" s="127">
        <f t="shared" si="1267"/>
        <v>0</v>
      </c>
      <c r="AN147" s="127">
        <f t="shared" si="1267"/>
        <v>0</v>
      </c>
      <c r="AO147" s="127">
        <f t="shared" si="1267"/>
        <v>0</v>
      </c>
      <c r="AP147" s="127">
        <f t="shared" si="1267"/>
        <v>0</v>
      </c>
      <c r="AQ147" s="127">
        <f t="shared" si="1267"/>
        <v>0</v>
      </c>
      <c r="AR147" s="127">
        <f t="shared" si="1267"/>
        <v>0</v>
      </c>
      <c r="AS147" s="127">
        <f t="shared" si="1267"/>
        <v>0</v>
      </c>
      <c r="AT147" s="127">
        <f t="shared" si="1267"/>
        <v>0</v>
      </c>
      <c r="AU147" s="127">
        <f t="shared" si="1267"/>
        <v>0</v>
      </c>
      <c r="AV147" s="127">
        <f t="shared" si="1267"/>
        <v>0</v>
      </c>
      <c r="AW147" s="127">
        <f t="shared" si="1267"/>
        <v>0</v>
      </c>
      <c r="AX147" s="127">
        <f t="shared" si="1267"/>
        <v>0</v>
      </c>
      <c r="AY147" s="127">
        <f t="shared" si="1267"/>
        <v>0</v>
      </c>
      <c r="AZ147" s="127">
        <f t="shared" si="1267"/>
        <v>0</v>
      </c>
      <c r="BA147" s="127">
        <f t="shared" si="1267"/>
        <v>0</v>
      </c>
      <c r="BB147" s="127">
        <f t="shared" si="1267"/>
        <v>0</v>
      </c>
      <c r="BC147" s="127">
        <f t="shared" si="1267"/>
        <v>0</v>
      </c>
      <c r="BD147" s="127">
        <f t="shared" si="1267"/>
        <v>0</v>
      </c>
      <c r="BE147" s="127">
        <f t="shared" si="1267"/>
        <v>0</v>
      </c>
      <c r="BF147" s="127">
        <f t="shared" si="1267"/>
        <v>0</v>
      </c>
      <c r="BG147" s="127">
        <f t="shared" si="1267"/>
        <v>0</v>
      </c>
      <c r="BH147" s="127">
        <f t="shared" si="1267"/>
        <v>0</v>
      </c>
      <c r="BI147" s="127">
        <f t="shared" si="1267"/>
        <v>0</v>
      </c>
      <c r="BJ147" s="127">
        <f t="shared" si="1267"/>
        <v>0</v>
      </c>
      <c r="BK147" s="127">
        <f t="shared" si="1267"/>
        <v>0</v>
      </c>
      <c r="BL147" s="127">
        <f t="shared" si="1267"/>
        <v>0</v>
      </c>
      <c r="BM147" s="127">
        <f t="shared" si="1267"/>
        <v>0</v>
      </c>
      <c r="BN147" s="127">
        <f t="shared" si="1267"/>
        <v>0</v>
      </c>
      <c r="BO147" s="127">
        <f t="shared" si="1267"/>
        <v>0</v>
      </c>
      <c r="BP147" s="127">
        <f t="shared" si="1267"/>
        <v>0</v>
      </c>
      <c r="BQ147" s="127">
        <f t="shared" si="1267"/>
        <v>0</v>
      </c>
      <c r="BR147" s="127">
        <f t="shared" si="1267"/>
        <v>0</v>
      </c>
      <c r="BS147" s="127">
        <f t="shared" ref="BS147:DV147" si="1268">BS141</f>
        <v>0</v>
      </c>
      <c r="BT147" s="127">
        <f t="shared" si="1268"/>
        <v>0</v>
      </c>
      <c r="BU147" s="127">
        <f t="shared" si="1268"/>
        <v>0</v>
      </c>
      <c r="BV147" s="127">
        <f t="shared" si="1268"/>
        <v>0</v>
      </c>
      <c r="BW147" s="127">
        <f t="shared" si="1268"/>
        <v>0</v>
      </c>
      <c r="BX147" s="127">
        <f t="shared" si="1268"/>
        <v>0</v>
      </c>
      <c r="BY147" s="127">
        <f t="shared" si="1268"/>
        <v>0</v>
      </c>
      <c r="BZ147" s="127">
        <f t="shared" si="1268"/>
        <v>0</v>
      </c>
      <c r="CA147" s="127">
        <f t="shared" si="1268"/>
        <v>0</v>
      </c>
      <c r="CB147" s="127">
        <f t="shared" si="1268"/>
        <v>0</v>
      </c>
      <c r="CC147" s="127">
        <f t="shared" si="1268"/>
        <v>0</v>
      </c>
      <c r="CD147" s="127">
        <f t="shared" si="1268"/>
        <v>0</v>
      </c>
      <c r="CE147" s="127">
        <f t="shared" si="1268"/>
        <v>0</v>
      </c>
      <c r="CF147" s="127">
        <f t="shared" si="1268"/>
        <v>0</v>
      </c>
      <c r="CG147" s="127">
        <f t="shared" si="1268"/>
        <v>0</v>
      </c>
      <c r="CH147" s="127">
        <f t="shared" si="1268"/>
        <v>0</v>
      </c>
      <c r="CI147" s="127">
        <f t="shared" si="1268"/>
        <v>0</v>
      </c>
      <c r="CJ147" s="127">
        <f t="shared" si="1268"/>
        <v>0</v>
      </c>
      <c r="CK147" s="127">
        <f t="shared" si="1268"/>
        <v>0</v>
      </c>
      <c r="CL147" s="127">
        <f t="shared" si="1268"/>
        <v>0</v>
      </c>
      <c r="CM147" s="127">
        <f t="shared" si="1268"/>
        <v>0</v>
      </c>
      <c r="CN147" s="127">
        <f t="shared" si="1268"/>
        <v>0</v>
      </c>
      <c r="CO147" s="127">
        <f t="shared" si="1268"/>
        <v>0</v>
      </c>
      <c r="CP147" s="127">
        <f t="shared" si="1268"/>
        <v>0</v>
      </c>
      <c r="CQ147" s="127">
        <f t="shared" si="1268"/>
        <v>0</v>
      </c>
      <c r="CR147" s="127">
        <f t="shared" si="1268"/>
        <v>0</v>
      </c>
      <c r="CS147" s="127">
        <f t="shared" si="1268"/>
        <v>0</v>
      </c>
      <c r="CT147" s="127">
        <f t="shared" si="1268"/>
        <v>0</v>
      </c>
      <c r="CU147" s="127">
        <f t="shared" si="1268"/>
        <v>0</v>
      </c>
      <c r="CV147" s="127">
        <f t="shared" si="1268"/>
        <v>0</v>
      </c>
      <c r="CW147" s="127">
        <f t="shared" si="1268"/>
        <v>0</v>
      </c>
      <c r="CX147" s="127">
        <f t="shared" ca="1" si="1268"/>
        <v>36624766.726774141</v>
      </c>
      <c r="CY147" s="127">
        <f t="shared" si="1268"/>
        <v>0</v>
      </c>
      <c r="CZ147" s="127">
        <f t="shared" si="1268"/>
        <v>0</v>
      </c>
      <c r="DA147" s="127">
        <f t="shared" si="1268"/>
        <v>0</v>
      </c>
      <c r="DB147" s="127">
        <f t="shared" si="1268"/>
        <v>0</v>
      </c>
      <c r="DC147" s="127">
        <f t="shared" si="1268"/>
        <v>0</v>
      </c>
      <c r="DD147" s="127">
        <f t="shared" si="1268"/>
        <v>0</v>
      </c>
      <c r="DE147" s="127">
        <f t="shared" si="1268"/>
        <v>0</v>
      </c>
      <c r="DF147" s="127">
        <f t="shared" si="1268"/>
        <v>0</v>
      </c>
      <c r="DG147" s="127">
        <f t="shared" si="1268"/>
        <v>0</v>
      </c>
      <c r="DH147" s="127">
        <f t="shared" si="1268"/>
        <v>0</v>
      </c>
      <c r="DI147" s="127">
        <f t="shared" si="1268"/>
        <v>0</v>
      </c>
      <c r="DJ147" s="127">
        <f t="shared" si="1268"/>
        <v>0</v>
      </c>
      <c r="DK147" s="127">
        <f t="shared" si="1268"/>
        <v>0</v>
      </c>
      <c r="DL147" s="127">
        <f t="shared" si="1268"/>
        <v>0</v>
      </c>
      <c r="DM147" s="127">
        <f t="shared" si="1268"/>
        <v>0</v>
      </c>
      <c r="DN147" s="127">
        <f t="shared" si="1268"/>
        <v>0</v>
      </c>
      <c r="DO147" s="127">
        <f t="shared" si="1268"/>
        <v>0</v>
      </c>
      <c r="DP147" s="127">
        <f t="shared" si="1268"/>
        <v>0</v>
      </c>
      <c r="DQ147" s="127">
        <f t="shared" si="1268"/>
        <v>0</v>
      </c>
      <c r="DR147" s="127">
        <f t="shared" si="1268"/>
        <v>0</v>
      </c>
      <c r="DS147" s="127">
        <f t="shared" si="1268"/>
        <v>0</v>
      </c>
      <c r="DT147" s="127">
        <f t="shared" si="1268"/>
        <v>0</v>
      </c>
      <c r="DU147" s="127">
        <f t="shared" si="1268"/>
        <v>0</v>
      </c>
      <c r="DV147" s="127">
        <f t="shared" si="1268"/>
        <v>0</v>
      </c>
    </row>
    <row r="148" spans="1:126" s="107" customFormat="1" ht="15.75" customHeight="1" thickBot="1">
      <c r="A148" s="68"/>
      <c r="B148" s="65" t="s">
        <v>1508</v>
      </c>
      <c r="C148" s="1152"/>
      <c r="D148" s="1152"/>
      <c r="E148" s="1152"/>
      <c r="F148" s="146">
        <f>SUM(F146:F147)</f>
        <v>0</v>
      </c>
      <c r="G148" s="146">
        <f t="shared" ref="G148:BR148" si="1269">SUM(G146:G147)</f>
        <v>0</v>
      </c>
      <c r="H148" s="146">
        <f t="shared" si="1269"/>
        <v>0</v>
      </c>
      <c r="I148" s="146">
        <f t="shared" si="1269"/>
        <v>0</v>
      </c>
      <c r="J148" s="146">
        <f t="shared" si="1269"/>
        <v>0</v>
      </c>
      <c r="K148" s="146">
        <f t="shared" si="1269"/>
        <v>0</v>
      </c>
      <c r="L148" s="146">
        <f t="shared" si="1269"/>
        <v>0</v>
      </c>
      <c r="M148" s="146">
        <f t="shared" si="1269"/>
        <v>0</v>
      </c>
      <c r="N148" s="146">
        <f t="shared" si="1269"/>
        <v>0</v>
      </c>
      <c r="O148" s="146">
        <f t="shared" si="1269"/>
        <v>0</v>
      </c>
      <c r="P148" s="146">
        <f t="shared" si="1269"/>
        <v>0</v>
      </c>
      <c r="Q148" s="146">
        <f t="shared" si="1269"/>
        <v>0</v>
      </c>
      <c r="R148" s="146">
        <f t="shared" si="1269"/>
        <v>0</v>
      </c>
      <c r="S148" s="146">
        <f t="shared" si="1269"/>
        <v>0</v>
      </c>
      <c r="T148" s="146">
        <f t="shared" si="1269"/>
        <v>0</v>
      </c>
      <c r="U148" s="146">
        <f t="shared" si="1269"/>
        <v>0</v>
      </c>
      <c r="V148" s="146">
        <f t="shared" si="1269"/>
        <v>0</v>
      </c>
      <c r="W148" s="146">
        <f t="shared" si="1269"/>
        <v>0</v>
      </c>
      <c r="X148" s="146">
        <f t="shared" si="1269"/>
        <v>0</v>
      </c>
      <c r="Y148" s="146">
        <f t="shared" si="1269"/>
        <v>0</v>
      </c>
      <c r="Z148" s="146">
        <f t="shared" si="1269"/>
        <v>0</v>
      </c>
      <c r="AA148" s="146">
        <f t="shared" si="1269"/>
        <v>0</v>
      </c>
      <c r="AB148" s="146">
        <f t="shared" si="1269"/>
        <v>0</v>
      </c>
      <c r="AC148" s="146">
        <f t="shared" si="1269"/>
        <v>0</v>
      </c>
      <c r="AD148" s="146">
        <f t="shared" si="1269"/>
        <v>0</v>
      </c>
      <c r="AE148" s="146">
        <f t="shared" si="1269"/>
        <v>0</v>
      </c>
      <c r="AF148" s="146">
        <f t="shared" si="1269"/>
        <v>0</v>
      </c>
      <c r="AG148" s="146">
        <f t="shared" si="1269"/>
        <v>0</v>
      </c>
      <c r="AH148" s="146">
        <f t="shared" si="1269"/>
        <v>0</v>
      </c>
      <c r="AI148" s="146">
        <f t="shared" si="1269"/>
        <v>0</v>
      </c>
      <c r="AJ148" s="146">
        <f t="shared" si="1269"/>
        <v>0</v>
      </c>
      <c r="AK148" s="146">
        <f t="shared" si="1269"/>
        <v>0</v>
      </c>
      <c r="AL148" s="146">
        <f t="shared" si="1269"/>
        <v>0</v>
      </c>
      <c r="AM148" s="146">
        <f t="shared" si="1269"/>
        <v>0</v>
      </c>
      <c r="AN148" s="146">
        <f t="shared" si="1269"/>
        <v>0</v>
      </c>
      <c r="AO148" s="146">
        <f t="shared" si="1269"/>
        <v>0</v>
      </c>
      <c r="AP148" s="146">
        <f t="shared" si="1269"/>
        <v>0</v>
      </c>
      <c r="AQ148" s="146">
        <f t="shared" si="1269"/>
        <v>0</v>
      </c>
      <c r="AR148" s="146">
        <f t="shared" si="1269"/>
        <v>0</v>
      </c>
      <c r="AS148" s="146">
        <f t="shared" si="1269"/>
        <v>0</v>
      </c>
      <c r="AT148" s="146">
        <f t="shared" si="1269"/>
        <v>0</v>
      </c>
      <c r="AU148" s="146">
        <f t="shared" si="1269"/>
        <v>0</v>
      </c>
      <c r="AV148" s="146">
        <f t="shared" si="1269"/>
        <v>0</v>
      </c>
      <c r="AW148" s="146">
        <f t="shared" si="1269"/>
        <v>0</v>
      </c>
      <c r="AX148" s="146">
        <f t="shared" si="1269"/>
        <v>0</v>
      </c>
      <c r="AY148" s="146">
        <f t="shared" si="1269"/>
        <v>0</v>
      </c>
      <c r="AZ148" s="146">
        <f t="shared" si="1269"/>
        <v>0</v>
      </c>
      <c r="BA148" s="146">
        <f t="shared" si="1269"/>
        <v>0</v>
      </c>
      <c r="BB148" s="146">
        <f t="shared" si="1269"/>
        <v>0</v>
      </c>
      <c r="BC148" s="146">
        <f t="shared" si="1269"/>
        <v>0</v>
      </c>
      <c r="BD148" s="146">
        <f t="shared" si="1269"/>
        <v>0</v>
      </c>
      <c r="BE148" s="146">
        <f t="shared" si="1269"/>
        <v>0</v>
      </c>
      <c r="BF148" s="146">
        <f t="shared" si="1269"/>
        <v>0</v>
      </c>
      <c r="BG148" s="146">
        <f t="shared" si="1269"/>
        <v>0</v>
      </c>
      <c r="BH148" s="146">
        <f t="shared" si="1269"/>
        <v>0</v>
      </c>
      <c r="BI148" s="146">
        <f t="shared" si="1269"/>
        <v>0</v>
      </c>
      <c r="BJ148" s="146">
        <f t="shared" si="1269"/>
        <v>0</v>
      </c>
      <c r="BK148" s="146">
        <f t="shared" si="1269"/>
        <v>0</v>
      </c>
      <c r="BL148" s="146">
        <f t="shared" si="1269"/>
        <v>0</v>
      </c>
      <c r="BM148" s="146">
        <f t="shared" si="1269"/>
        <v>0</v>
      </c>
      <c r="BN148" s="146">
        <f t="shared" si="1269"/>
        <v>0</v>
      </c>
      <c r="BO148" s="146">
        <f t="shared" si="1269"/>
        <v>0</v>
      </c>
      <c r="BP148" s="146">
        <f t="shared" si="1269"/>
        <v>0</v>
      </c>
      <c r="BQ148" s="146">
        <f t="shared" si="1269"/>
        <v>0</v>
      </c>
      <c r="BR148" s="146">
        <f t="shared" si="1269"/>
        <v>0</v>
      </c>
      <c r="BS148" s="146">
        <f t="shared" ref="BS148:DV148" si="1270">SUM(BS146:BS147)</f>
        <v>0</v>
      </c>
      <c r="BT148" s="146">
        <f t="shared" si="1270"/>
        <v>0</v>
      </c>
      <c r="BU148" s="146">
        <f t="shared" si="1270"/>
        <v>0</v>
      </c>
      <c r="BV148" s="146">
        <f t="shared" si="1270"/>
        <v>0</v>
      </c>
      <c r="BW148" s="146">
        <f t="shared" si="1270"/>
        <v>0</v>
      </c>
      <c r="BX148" s="146">
        <f t="shared" si="1270"/>
        <v>0</v>
      </c>
      <c r="BY148" s="146">
        <f t="shared" si="1270"/>
        <v>0</v>
      </c>
      <c r="BZ148" s="146">
        <f t="shared" si="1270"/>
        <v>0</v>
      </c>
      <c r="CA148" s="146">
        <f t="shared" si="1270"/>
        <v>0</v>
      </c>
      <c r="CB148" s="146">
        <f t="shared" si="1270"/>
        <v>0</v>
      </c>
      <c r="CC148" s="146">
        <f t="shared" si="1270"/>
        <v>0</v>
      </c>
      <c r="CD148" s="146">
        <f t="shared" si="1270"/>
        <v>0</v>
      </c>
      <c r="CE148" s="146">
        <f t="shared" si="1270"/>
        <v>0</v>
      </c>
      <c r="CF148" s="146">
        <f t="shared" si="1270"/>
        <v>0</v>
      </c>
      <c r="CG148" s="146">
        <f t="shared" si="1270"/>
        <v>0</v>
      </c>
      <c r="CH148" s="146">
        <f t="shared" si="1270"/>
        <v>0</v>
      </c>
      <c r="CI148" s="146">
        <f t="shared" si="1270"/>
        <v>0</v>
      </c>
      <c r="CJ148" s="146">
        <f t="shared" si="1270"/>
        <v>0</v>
      </c>
      <c r="CK148" s="146">
        <f t="shared" si="1270"/>
        <v>0</v>
      </c>
      <c r="CL148" s="146">
        <f t="shared" si="1270"/>
        <v>0</v>
      </c>
      <c r="CM148" s="146">
        <f t="shared" si="1270"/>
        <v>0</v>
      </c>
      <c r="CN148" s="146">
        <f t="shared" si="1270"/>
        <v>0</v>
      </c>
      <c r="CO148" s="146">
        <f t="shared" si="1270"/>
        <v>0</v>
      </c>
      <c r="CP148" s="146">
        <f t="shared" si="1270"/>
        <v>0</v>
      </c>
      <c r="CQ148" s="146">
        <f t="shared" si="1270"/>
        <v>0</v>
      </c>
      <c r="CR148" s="146">
        <f t="shared" si="1270"/>
        <v>0</v>
      </c>
      <c r="CS148" s="146">
        <f t="shared" si="1270"/>
        <v>0</v>
      </c>
      <c r="CT148" s="146">
        <f t="shared" si="1270"/>
        <v>0</v>
      </c>
      <c r="CU148" s="146">
        <f t="shared" si="1270"/>
        <v>0</v>
      </c>
      <c r="CV148" s="146">
        <f t="shared" si="1270"/>
        <v>0</v>
      </c>
      <c r="CW148" s="146">
        <f t="shared" si="1270"/>
        <v>0</v>
      </c>
      <c r="CX148" s="146">
        <f t="shared" ca="1" si="1270"/>
        <v>39288114.226774141</v>
      </c>
      <c r="CY148" s="146">
        <f t="shared" si="1270"/>
        <v>0</v>
      </c>
      <c r="CZ148" s="146">
        <f t="shared" si="1270"/>
        <v>0</v>
      </c>
      <c r="DA148" s="146">
        <f t="shared" si="1270"/>
        <v>0</v>
      </c>
      <c r="DB148" s="146">
        <f t="shared" si="1270"/>
        <v>0</v>
      </c>
      <c r="DC148" s="146">
        <f t="shared" si="1270"/>
        <v>0</v>
      </c>
      <c r="DD148" s="146">
        <f t="shared" si="1270"/>
        <v>0</v>
      </c>
      <c r="DE148" s="146">
        <f t="shared" si="1270"/>
        <v>0</v>
      </c>
      <c r="DF148" s="146">
        <f t="shared" si="1270"/>
        <v>0</v>
      </c>
      <c r="DG148" s="146">
        <f t="shared" si="1270"/>
        <v>0</v>
      </c>
      <c r="DH148" s="146">
        <f t="shared" si="1270"/>
        <v>0</v>
      </c>
      <c r="DI148" s="146">
        <f t="shared" si="1270"/>
        <v>0</v>
      </c>
      <c r="DJ148" s="146">
        <f t="shared" si="1270"/>
        <v>0</v>
      </c>
      <c r="DK148" s="146">
        <f t="shared" si="1270"/>
        <v>0</v>
      </c>
      <c r="DL148" s="146">
        <f t="shared" si="1270"/>
        <v>0</v>
      </c>
      <c r="DM148" s="146">
        <f t="shared" si="1270"/>
        <v>0</v>
      </c>
      <c r="DN148" s="146">
        <f t="shared" si="1270"/>
        <v>0</v>
      </c>
      <c r="DO148" s="146">
        <f t="shared" si="1270"/>
        <v>0</v>
      </c>
      <c r="DP148" s="146">
        <f t="shared" si="1270"/>
        <v>0</v>
      </c>
      <c r="DQ148" s="146">
        <f t="shared" si="1270"/>
        <v>0</v>
      </c>
      <c r="DR148" s="146">
        <f t="shared" si="1270"/>
        <v>0</v>
      </c>
      <c r="DS148" s="146">
        <f t="shared" si="1270"/>
        <v>0</v>
      </c>
      <c r="DT148" s="146">
        <f t="shared" si="1270"/>
        <v>0</v>
      </c>
      <c r="DU148" s="146">
        <f t="shared" si="1270"/>
        <v>0</v>
      </c>
      <c r="DV148" s="146">
        <f t="shared" si="1270"/>
        <v>0</v>
      </c>
    </row>
    <row r="149" spans="1:126" ht="15.75" customHeight="1" thickTop="1"/>
    <row r="150" spans="1:126" ht="15.75" customHeight="1">
      <c r="A150" s="49"/>
      <c r="B150" s="123" t="s">
        <v>602</v>
      </c>
      <c r="C150" s="531"/>
      <c r="D150" s="531"/>
      <c r="E150" s="531"/>
      <c r="F150" s="124"/>
      <c r="G150" s="124"/>
      <c r="H150" s="124"/>
      <c r="I150" s="124"/>
      <c r="J150" s="124"/>
      <c r="K150" s="124"/>
      <c r="L150" s="124"/>
      <c r="M150" s="124"/>
      <c r="N150" s="124"/>
      <c r="O150" s="124"/>
      <c r="P150" s="124"/>
      <c r="Q150" s="124"/>
      <c r="R150" s="124"/>
      <c r="S150" s="124"/>
      <c r="T150" s="124"/>
      <c r="U150" s="124"/>
      <c r="V150" s="124"/>
      <c r="W150" s="124"/>
      <c r="X150" s="124"/>
      <c r="Y150" s="124"/>
      <c r="Z150" s="124"/>
      <c r="AA150" s="124"/>
      <c r="AB150" s="124"/>
      <c r="AC150" s="124"/>
      <c r="AD150" s="124"/>
      <c r="AE150" s="124"/>
      <c r="AF150" s="124"/>
      <c r="AG150" s="124"/>
      <c r="AH150" s="124"/>
      <c r="AI150" s="124"/>
      <c r="AJ150" s="124"/>
      <c r="AK150" s="124"/>
      <c r="AL150" s="124"/>
      <c r="AM150" s="124"/>
      <c r="AN150" s="124"/>
      <c r="AO150" s="124"/>
      <c r="AP150" s="124"/>
      <c r="AQ150" s="124"/>
      <c r="AR150" s="124"/>
      <c r="AS150" s="124"/>
      <c r="AT150" s="124"/>
      <c r="AU150" s="124"/>
      <c r="AV150" s="124"/>
      <c r="AW150" s="124"/>
      <c r="AX150" s="124"/>
      <c r="AY150" s="124"/>
      <c r="AZ150" s="124"/>
      <c r="BA150" s="124"/>
      <c r="BB150" s="124"/>
      <c r="BC150" s="124"/>
      <c r="BD150" s="124"/>
      <c r="BE150" s="124"/>
      <c r="BF150" s="124"/>
      <c r="BG150" s="124"/>
      <c r="BH150" s="124"/>
      <c r="BI150" s="124"/>
      <c r="BJ150" s="124"/>
      <c r="BK150" s="124"/>
      <c r="BL150" s="124"/>
      <c r="BM150" s="124"/>
      <c r="BN150" s="124"/>
      <c r="BO150" s="124"/>
      <c r="BP150" s="124"/>
      <c r="BQ150" s="124"/>
      <c r="BR150" s="124"/>
      <c r="BS150" s="124"/>
      <c r="BT150" s="124"/>
      <c r="BU150" s="124"/>
      <c r="BV150" s="124"/>
      <c r="BW150" s="124"/>
      <c r="BX150" s="124"/>
      <c r="BY150" s="124"/>
      <c r="BZ150" s="124"/>
      <c r="CA150" s="124"/>
      <c r="CB150" s="124"/>
      <c r="CC150" s="124"/>
      <c r="CD150" s="124"/>
      <c r="CE150" s="124"/>
      <c r="CF150" s="124"/>
      <c r="CG150" s="124"/>
      <c r="CH150" s="124"/>
      <c r="CI150" s="124"/>
      <c r="CJ150" s="124"/>
      <c r="CK150" s="124"/>
      <c r="CL150" s="124"/>
      <c r="CM150" s="124"/>
      <c r="CN150" s="124"/>
      <c r="CO150" s="124"/>
      <c r="CP150" s="124"/>
      <c r="CQ150" s="124"/>
      <c r="CR150" s="124"/>
      <c r="CS150" s="124"/>
      <c r="CT150" s="124"/>
      <c r="CU150" s="124"/>
      <c r="CV150" s="124"/>
      <c r="CW150" s="124"/>
      <c r="CX150" s="124"/>
      <c r="CY150" s="124"/>
      <c r="CZ150" s="124"/>
      <c r="DA150" s="124"/>
      <c r="DB150" s="124"/>
      <c r="DC150" s="124"/>
      <c r="DD150" s="124"/>
      <c r="DE150" s="124"/>
      <c r="DF150" s="124"/>
      <c r="DG150" s="124"/>
      <c r="DH150" s="124"/>
      <c r="DI150" s="124"/>
      <c r="DJ150" s="124"/>
      <c r="DK150" s="124"/>
      <c r="DL150" s="124"/>
      <c r="DM150" s="124"/>
      <c r="DN150" s="124"/>
      <c r="DO150" s="124"/>
      <c r="DP150" s="124"/>
      <c r="DQ150" s="124"/>
      <c r="DR150" s="124"/>
      <c r="DS150" s="124"/>
      <c r="DT150" s="124"/>
      <c r="DU150" s="124"/>
      <c r="DV150" s="244"/>
    </row>
    <row r="151" spans="1:126" ht="15.75" customHeight="1">
      <c r="A151" s="49"/>
      <c r="B151" s="121" t="s">
        <v>494</v>
      </c>
      <c r="C151" s="1153"/>
      <c r="D151" s="1153"/>
      <c r="E151" s="1153"/>
      <c r="F151" s="122">
        <f>F$3</f>
        <v>0</v>
      </c>
      <c r="G151" s="122">
        <f t="shared" ref="G151:BR151" si="1271">G$3</f>
        <v>1</v>
      </c>
      <c r="H151" s="122">
        <f t="shared" si="1271"/>
        <v>2</v>
      </c>
      <c r="I151" s="122">
        <f t="shared" si="1271"/>
        <v>3</v>
      </c>
      <c r="J151" s="122">
        <f t="shared" si="1271"/>
        <v>4</v>
      </c>
      <c r="K151" s="122">
        <f t="shared" si="1271"/>
        <v>5</v>
      </c>
      <c r="L151" s="122">
        <f t="shared" si="1271"/>
        <v>6</v>
      </c>
      <c r="M151" s="122">
        <f t="shared" si="1271"/>
        <v>7</v>
      </c>
      <c r="N151" s="122">
        <f t="shared" si="1271"/>
        <v>8</v>
      </c>
      <c r="O151" s="122">
        <f t="shared" si="1271"/>
        <v>9</v>
      </c>
      <c r="P151" s="122">
        <f t="shared" si="1271"/>
        <v>10</v>
      </c>
      <c r="Q151" s="122">
        <f t="shared" si="1271"/>
        <v>11</v>
      </c>
      <c r="R151" s="122">
        <f t="shared" si="1271"/>
        <v>12</v>
      </c>
      <c r="S151" s="122">
        <f t="shared" si="1271"/>
        <v>13</v>
      </c>
      <c r="T151" s="122">
        <f t="shared" si="1271"/>
        <v>14</v>
      </c>
      <c r="U151" s="122">
        <f t="shared" si="1271"/>
        <v>15</v>
      </c>
      <c r="V151" s="122">
        <f t="shared" si="1271"/>
        <v>16</v>
      </c>
      <c r="W151" s="122">
        <f t="shared" si="1271"/>
        <v>17</v>
      </c>
      <c r="X151" s="122">
        <f t="shared" si="1271"/>
        <v>18</v>
      </c>
      <c r="Y151" s="122">
        <f t="shared" si="1271"/>
        <v>19</v>
      </c>
      <c r="Z151" s="122">
        <f t="shared" si="1271"/>
        <v>20</v>
      </c>
      <c r="AA151" s="122">
        <f t="shared" si="1271"/>
        <v>21</v>
      </c>
      <c r="AB151" s="122">
        <f t="shared" si="1271"/>
        <v>22</v>
      </c>
      <c r="AC151" s="122">
        <f t="shared" si="1271"/>
        <v>23</v>
      </c>
      <c r="AD151" s="122">
        <f t="shared" si="1271"/>
        <v>24</v>
      </c>
      <c r="AE151" s="122">
        <f t="shared" si="1271"/>
        <v>25</v>
      </c>
      <c r="AF151" s="122">
        <f t="shared" si="1271"/>
        <v>26</v>
      </c>
      <c r="AG151" s="122">
        <f t="shared" si="1271"/>
        <v>27</v>
      </c>
      <c r="AH151" s="122">
        <f t="shared" si="1271"/>
        <v>28</v>
      </c>
      <c r="AI151" s="122">
        <f t="shared" si="1271"/>
        <v>29</v>
      </c>
      <c r="AJ151" s="122">
        <f t="shared" si="1271"/>
        <v>30</v>
      </c>
      <c r="AK151" s="122">
        <f t="shared" si="1271"/>
        <v>31</v>
      </c>
      <c r="AL151" s="122">
        <f t="shared" si="1271"/>
        <v>32</v>
      </c>
      <c r="AM151" s="122">
        <f t="shared" si="1271"/>
        <v>33</v>
      </c>
      <c r="AN151" s="122">
        <f t="shared" si="1271"/>
        <v>34</v>
      </c>
      <c r="AO151" s="122">
        <f t="shared" si="1271"/>
        <v>35</v>
      </c>
      <c r="AP151" s="122">
        <f t="shared" si="1271"/>
        <v>36</v>
      </c>
      <c r="AQ151" s="122">
        <f t="shared" si="1271"/>
        <v>37</v>
      </c>
      <c r="AR151" s="122">
        <f t="shared" si="1271"/>
        <v>38</v>
      </c>
      <c r="AS151" s="122">
        <f t="shared" si="1271"/>
        <v>39</v>
      </c>
      <c r="AT151" s="122">
        <f t="shared" si="1271"/>
        <v>40</v>
      </c>
      <c r="AU151" s="122">
        <f t="shared" si="1271"/>
        <v>41</v>
      </c>
      <c r="AV151" s="122">
        <f t="shared" si="1271"/>
        <v>42</v>
      </c>
      <c r="AW151" s="122">
        <f t="shared" si="1271"/>
        <v>43</v>
      </c>
      <c r="AX151" s="122">
        <f t="shared" si="1271"/>
        <v>44</v>
      </c>
      <c r="AY151" s="122">
        <f t="shared" si="1271"/>
        <v>45</v>
      </c>
      <c r="AZ151" s="122">
        <f t="shared" si="1271"/>
        <v>46</v>
      </c>
      <c r="BA151" s="122">
        <f t="shared" si="1271"/>
        <v>47</v>
      </c>
      <c r="BB151" s="122">
        <f t="shared" si="1271"/>
        <v>48</v>
      </c>
      <c r="BC151" s="122">
        <f t="shared" si="1271"/>
        <v>49</v>
      </c>
      <c r="BD151" s="122">
        <f t="shared" si="1271"/>
        <v>50</v>
      </c>
      <c r="BE151" s="122">
        <f t="shared" si="1271"/>
        <v>51</v>
      </c>
      <c r="BF151" s="122">
        <f t="shared" si="1271"/>
        <v>52</v>
      </c>
      <c r="BG151" s="122">
        <f t="shared" si="1271"/>
        <v>53</v>
      </c>
      <c r="BH151" s="122">
        <f t="shared" si="1271"/>
        <v>54</v>
      </c>
      <c r="BI151" s="122">
        <f t="shared" si="1271"/>
        <v>55</v>
      </c>
      <c r="BJ151" s="122">
        <f t="shared" si="1271"/>
        <v>56</v>
      </c>
      <c r="BK151" s="122">
        <f t="shared" si="1271"/>
        <v>57</v>
      </c>
      <c r="BL151" s="122">
        <f t="shared" si="1271"/>
        <v>58</v>
      </c>
      <c r="BM151" s="122">
        <f t="shared" si="1271"/>
        <v>59</v>
      </c>
      <c r="BN151" s="122">
        <f t="shared" si="1271"/>
        <v>60</v>
      </c>
      <c r="BO151" s="122">
        <f t="shared" si="1271"/>
        <v>61</v>
      </c>
      <c r="BP151" s="122">
        <f t="shared" si="1271"/>
        <v>62</v>
      </c>
      <c r="BQ151" s="122">
        <f t="shared" si="1271"/>
        <v>63</v>
      </c>
      <c r="BR151" s="122">
        <f t="shared" si="1271"/>
        <v>64</v>
      </c>
      <c r="BS151" s="122">
        <f t="shared" ref="BS151:DV151" si="1272">BS$3</f>
        <v>65</v>
      </c>
      <c r="BT151" s="122">
        <f t="shared" si="1272"/>
        <v>66</v>
      </c>
      <c r="BU151" s="122">
        <f t="shared" si="1272"/>
        <v>67</v>
      </c>
      <c r="BV151" s="122">
        <f t="shared" si="1272"/>
        <v>68</v>
      </c>
      <c r="BW151" s="122">
        <f t="shared" si="1272"/>
        <v>69</v>
      </c>
      <c r="BX151" s="122">
        <f t="shared" si="1272"/>
        <v>70</v>
      </c>
      <c r="BY151" s="122">
        <f t="shared" si="1272"/>
        <v>71</v>
      </c>
      <c r="BZ151" s="122">
        <f t="shared" si="1272"/>
        <v>72</v>
      </c>
      <c r="CA151" s="122">
        <f t="shared" si="1272"/>
        <v>73</v>
      </c>
      <c r="CB151" s="122">
        <f t="shared" si="1272"/>
        <v>74</v>
      </c>
      <c r="CC151" s="122">
        <f t="shared" si="1272"/>
        <v>75</v>
      </c>
      <c r="CD151" s="122">
        <f t="shared" si="1272"/>
        <v>76</v>
      </c>
      <c r="CE151" s="122">
        <f t="shared" si="1272"/>
        <v>77</v>
      </c>
      <c r="CF151" s="122">
        <f t="shared" si="1272"/>
        <v>78</v>
      </c>
      <c r="CG151" s="122">
        <f t="shared" si="1272"/>
        <v>79</v>
      </c>
      <c r="CH151" s="122">
        <f t="shared" si="1272"/>
        <v>80</v>
      </c>
      <c r="CI151" s="122">
        <f t="shared" si="1272"/>
        <v>81</v>
      </c>
      <c r="CJ151" s="122">
        <f t="shared" si="1272"/>
        <v>82</v>
      </c>
      <c r="CK151" s="122">
        <f t="shared" si="1272"/>
        <v>83</v>
      </c>
      <c r="CL151" s="122">
        <f t="shared" si="1272"/>
        <v>84</v>
      </c>
      <c r="CM151" s="122">
        <f t="shared" si="1272"/>
        <v>85</v>
      </c>
      <c r="CN151" s="122">
        <f t="shared" si="1272"/>
        <v>86</v>
      </c>
      <c r="CO151" s="122">
        <f t="shared" si="1272"/>
        <v>87</v>
      </c>
      <c r="CP151" s="122">
        <f t="shared" si="1272"/>
        <v>88</v>
      </c>
      <c r="CQ151" s="122">
        <f t="shared" si="1272"/>
        <v>89</v>
      </c>
      <c r="CR151" s="122">
        <f t="shared" si="1272"/>
        <v>90</v>
      </c>
      <c r="CS151" s="122">
        <f t="shared" si="1272"/>
        <v>91</v>
      </c>
      <c r="CT151" s="122">
        <f t="shared" si="1272"/>
        <v>92</v>
      </c>
      <c r="CU151" s="122">
        <f t="shared" si="1272"/>
        <v>93</v>
      </c>
      <c r="CV151" s="122">
        <f t="shared" si="1272"/>
        <v>94</v>
      </c>
      <c r="CW151" s="122">
        <f t="shared" si="1272"/>
        <v>95</v>
      </c>
      <c r="CX151" s="122">
        <f t="shared" si="1272"/>
        <v>96</v>
      </c>
      <c r="CY151" s="122">
        <f t="shared" si="1272"/>
        <v>97</v>
      </c>
      <c r="CZ151" s="122">
        <f t="shared" si="1272"/>
        <v>98</v>
      </c>
      <c r="DA151" s="122">
        <f t="shared" si="1272"/>
        <v>99</v>
      </c>
      <c r="DB151" s="122">
        <f t="shared" si="1272"/>
        <v>100</v>
      </c>
      <c r="DC151" s="122">
        <f t="shared" si="1272"/>
        <v>101</v>
      </c>
      <c r="DD151" s="122">
        <f t="shared" si="1272"/>
        <v>102</v>
      </c>
      <c r="DE151" s="122">
        <f t="shared" si="1272"/>
        <v>103</v>
      </c>
      <c r="DF151" s="122">
        <f t="shared" si="1272"/>
        <v>104</v>
      </c>
      <c r="DG151" s="122">
        <f t="shared" si="1272"/>
        <v>105</v>
      </c>
      <c r="DH151" s="122">
        <f t="shared" si="1272"/>
        <v>106</v>
      </c>
      <c r="DI151" s="122">
        <f t="shared" si="1272"/>
        <v>107</v>
      </c>
      <c r="DJ151" s="122">
        <f t="shared" si="1272"/>
        <v>108</v>
      </c>
      <c r="DK151" s="122">
        <f t="shared" si="1272"/>
        <v>109</v>
      </c>
      <c r="DL151" s="122">
        <f t="shared" si="1272"/>
        <v>110</v>
      </c>
      <c r="DM151" s="122">
        <f t="shared" si="1272"/>
        <v>111</v>
      </c>
      <c r="DN151" s="122">
        <f t="shared" si="1272"/>
        <v>112</v>
      </c>
      <c r="DO151" s="122">
        <f t="shared" si="1272"/>
        <v>113</v>
      </c>
      <c r="DP151" s="122">
        <f t="shared" si="1272"/>
        <v>114</v>
      </c>
      <c r="DQ151" s="122">
        <f t="shared" si="1272"/>
        <v>115</v>
      </c>
      <c r="DR151" s="122">
        <f t="shared" si="1272"/>
        <v>116</v>
      </c>
      <c r="DS151" s="122">
        <f t="shared" si="1272"/>
        <v>117</v>
      </c>
      <c r="DT151" s="122">
        <f t="shared" si="1272"/>
        <v>118</v>
      </c>
      <c r="DU151" s="122">
        <f t="shared" si="1272"/>
        <v>119</v>
      </c>
      <c r="DV151" s="1268">
        <f t="shared" si="1272"/>
        <v>120</v>
      </c>
    </row>
    <row r="152" spans="1:126" ht="15.75" customHeight="1">
      <c r="A152" s="49"/>
      <c r="B152" s="54" t="s">
        <v>495</v>
      </c>
      <c r="C152" s="1148"/>
      <c r="D152" s="1148"/>
      <c r="E152" s="1148"/>
      <c r="F152" s="55">
        <f t="shared" ref="F152:BQ152" si="1273">ROUNDUP(F151/12,0)</f>
        <v>0</v>
      </c>
      <c r="G152" s="55">
        <f t="shared" si="1273"/>
        <v>1</v>
      </c>
      <c r="H152" s="55">
        <f t="shared" si="1273"/>
        <v>1</v>
      </c>
      <c r="I152" s="55">
        <f t="shared" si="1273"/>
        <v>1</v>
      </c>
      <c r="J152" s="55">
        <f t="shared" si="1273"/>
        <v>1</v>
      </c>
      <c r="K152" s="55">
        <f t="shared" si="1273"/>
        <v>1</v>
      </c>
      <c r="L152" s="55">
        <f t="shared" si="1273"/>
        <v>1</v>
      </c>
      <c r="M152" s="55">
        <f t="shared" si="1273"/>
        <v>1</v>
      </c>
      <c r="N152" s="55">
        <f t="shared" si="1273"/>
        <v>1</v>
      </c>
      <c r="O152" s="55">
        <f t="shared" si="1273"/>
        <v>1</v>
      </c>
      <c r="P152" s="55">
        <f t="shared" si="1273"/>
        <v>1</v>
      </c>
      <c r="Q152" s="55">
        <f t="shared" si="1273"/>
        <v>1</v>
      </c>
      <c r="R152" s="55">
        <f t="shared" si="1273"/>
        <v>1</v>
      </c>
      <c r="S152" s="55">
        <f t="shared" si="1273"/>
        <v>2</v>
      </c>
      <c r="T152" s="55">
        <f t="shared" si="1273"/>
        <v>2</v>
      </c>
      <c r="U152" s="55">
        <f t="shared" si="1273"/>
        <v>2</v>
      </c>
      <c r="V152" s="55">
        <f t="shared" si="1273"/>
        <v>2</v>
      </c>
      <c r="W152" s="55">
        <f t="shared" si="1273"/>
        <v>2</v>
      </c>
      <c r="X152" s="55">
        <f t="shared" si="1273"/>
        <v>2</v>
      </c>
      <c r="Y152" s="55">
        <f t="shared" si="1273"/>
        <v>2</v>
      </c>
      <c r="Z152" s="55">
        <f t="shared" si="1273"/>
        <v>2</v>
      </c>
      <c r="AA152" s="55">
        <f t="shared" si="1273"/>
        <v>2</v>
      </c>
      <c r="AB152" s="55">
        <f t="shared" si="1273"/>
        <v>2</v>
      </c>
      <c r="AC152" s="55">
        <f t="shared" si="1273"/>
        <v>2</v>
      </c>
      <c r="AD152" s="55">
        <f t="shared" si="1273"/>
        <v>2</v>
      </c>
      <c r="AE152" s="55">
        <f t="shared" si="1273"/>
        <v>3</v>
      </c>
      <c r="AF152" s="55">
        <f t="shared" si="1273"/>
        <v>3</v>
      </c>
      <c r="AG152" s="55">
        <f t="shared" si="1273"/>
        <v>3</v>
      </c>
      <c r="AH152" s="55">
        <f t="shared" si="1273"/>
        <v>3</v>
      </c>
      <c r="AI152" s="55">
        <f t="shared" si="1273"/>
        <v>3</v>
      </c>
      <c r="AJ152" s="55">
        <f t="shared" si="1273"/>
        <v>3</v>
      </c>
      <c r="AK152" s="55">
        <f t="shared" si="1273"/>
        <v>3</v>
      </c>
      <c r="AL152" s="55">
        <f t="shared" si="1273"/>
        <v>3</v>
      </c>
      <c r="AM152" s="55">
        <f t="shared" si="1273"/>
        <v>3</v>
      </c>
      <c r="AN152" s="55">
        <f t="shared" si="1273"/>
        <v>3</v>
      </c>
      <c r="AO152" s="55">
        <f t="shared" si="1273"/>
        <v>3</v>
      </c>
      <c r="AP152" s="55">
        <f t="shared" si="1273"/>
        <v>3</v>
      </c>
      <c r="AQ152" s="55">
        <f t="shared" si="1273"/>
        <v>4</v>
      </c>
      <c r="AR152" s="55">
        <f t="shared" si="1273"/>
        <v>4</v>
      </c>
      <c r="AS152" s="55">
        <f t="shared" si="1273"/>
        <v>4</v>
      </c>
      <c r="AT152" s="55">
        <f t="shared" si="1273"/>
        <v>4</v>
      </c>
      <c r="AU152" s="55">
        <f t="shared" si="1273"/>
        <v>4</v>
      </c>
      <c r="AV152" s="55">
        <f t="shared" si="1273"/>
        <v>4</v>
      </c>
      <c r="AW152" s="55">
        <f t="shared" si="1273"/>
        <v>4</v>
      </c>
      <c r="AX152" s="55">
        <f t="shared" si="1273"/>
        <v>4</v>
      </c>
      <c r="AY152" s="55">
        <f t="shared" si="1273"/>
        <v>4</v>
      </c>
      <c r="AZ152" s="55">
        <f t="shared" si="1273"/>
        <v>4</v>
      </c>
      <c r="BA152" s="55">
        <f t="shared" si="1273"/>
        <v>4</v>
      </c>
      <c r="BB152" s="55">
        <f t="shared" si="1273"/>
        <v>4</v>
      </c>
      <c r="BC152" s="55">
        <f t="shared" si="1273"/>
        <v>5</v>
      </c>
      <c r="BD152" s="55">
        <f t="shared" si="1273"/>
        <v>5</v>
      </c>
      <c r="BE152" s="55">
        <f t="shared" si="1273"/>
        <v>5</v>
      </c>
      <c r="BF152" s="55">
        <f t="shared" si="1273"/>
        <v>5</v>
      </c>
      <c r="BG152" s="55">
        <f t="shared" si="1273"/>
        <v>5</v>
      </c>
      <c r="BH152" s="55">
        <f t="shared" si="1273"/>
        <v>5</v>
      </c>
      <c r="BI152" s="55">
        <f t="shared" si="1273"/>
        <v>5</v>
      </c>
      <c r="BJ152" s="55">
        <f t="shared" si="1273"/>
        <v>5</v>
      </c>
      <c r="BK152" s="55">
        <f t="shared" si="1273"/>
        <v>5</v>
      </c>
      <c r="BL152" s="55">
        <f t="shared" si="1273"/>
        <v>5</v>
      </c>
      <c r="BM152" s="55">
        <f t="shared" si="1273"/>
        <v>5</v>
      </c>
      <c r="BN152" s="55">
        <f t="shared" si="1273"/>
        <v>5</v>
      </c>
      <c r="BO152" s="55">
        <f t="shared" si="1273"/>
        <v>6</v>
      </c>
      <c r="BP152" s="55">
        <f t="shared" si="1273"/>
        <v>6</v>
      </c>
      <c r="BQ152" s="55">
        <f t="shared" si="1273"/>
        <v>6</v>
      </c>
      <c r="BR152" s="55">
        <f t="shared" ref="BR152:DV152" si="1274">ROUNDUP(BR151/12,0)</f>
        <v>6</v>
      </c>
      <c r="BS152" s="55">
        <f t="shared" si="1274"/>
        <v>6</v>
      </c>
      <c r="BT152" s="55">
        <f t="shared" si="1274"/>
        <v>6</v>
      </c>
      <c r="BU152" s="55">
        <f t="shared" si="1274"/>
        <v>6</v>
      </c>
      <c r="BV152" s="55">
        <f t="shared" si="1274"/>
        <v>6</v>
      </c>
      <c r="BW152" s="55">
        <f t="shared" si="1274"/>
        <v>6</v>
      </c>
      <c r="BX152" s="55">
        <f t="shared" si="1274"/>
        <v>6</v>
      </c>
      <c r="BY152" s="55">
        <f t="shared" si="1274"/>
        <v>6</v>
      </c>
      <c r="BZ152" s="55">
        <f t="shared" si="1274"/>
        <v>6</v>
      </c>
      <c r="CA152" s="55">
        <f t="shared" si="1274"/>
        <v>7</v>
      </c>
      <c r="CB152" s="55">
        <f t="shared" si="1274"/>
        <v>7</v>
      </c>
      <c r="CC152" s="55">
        <f t="shared" si="1274"/>
        <v>7</v>
      </c>
      <c r="CD152" s="55">
        <f t="shared" si="1274"/>
        <v>7</v>
      </c>
      <c r="CE152" s="55">
        <f t="shared" si="1274"/>
        <v>7</v>
      </c>
      <c r="CF152" s="55">
        <f t="shared" si="1274"/>
        <v>7</v>
      </c>
      <c r="CG152" s="55">
        <f t="shared" si="1274"/>
        <v>7</v>
      </c>
      <c r="CH152" s="55">
        <f t="shared" si="1274"/>
        <v>7</v>
      </c>
      <c r="CI152" s="55">
        <f t="shared" si="1274"/>
        <v>7</v>
      </c>
      <c r="CJ152" s="55">
        <f t="shared" si="1274"/>
        <v>7</v>
      </c>
      <c r="CK152" s="55">
        <f t="shared" si="1274"/>
        <v>7</v>
      </c>
      <c r="CL152" s="55">
        <f t="shared" si="1274"/>
        <v>7</v>
      </c>
      <c r="CM152" s="55">
        <f t="shared" si="1274"/>
        <v>8</v>
      </c>
      <c r="CN152" s="55">
        <f t="shared" si="1274"/>
        <v>8</v>
      </c>
      <c r="CO152" s="55">
        <f t="shared" si="1274"/>
        <v>8</v>
      </c>
      <c r="CP152" s="55">
        <f t="shared" si="1274"/>
        <v>8</v>
      </c>
      <c r="CQ152" s="55">
        <f t="shared" si="1274"/>
        <v>8</v>
      </c>
      <c r="CR152" s="55">
        <f t="shared" si="1274"/>
        <v>8</v>
      </c>
      <c r="CS152" s="55">
        <f t="shared" si="1274"/>
        <v>8</v>
      </c>
      <c r="CT152" s="55">
        <f t="shared" si="1274"/>
        <v>8</v>
      </c>
      <c r="CU152" s="55">
        <f t="shared" si="1274"/>
        <v>8</v>
      </c>
      <c r="CV152" s="55">
        <f t="shared" si="1274"/>
        <v>8</v>
      </c>
      <c r="CW152" s="55">
        <f t="shared" si="1274"/>
        <v>8</v>
      </c>
      <c r="CX152" s="55">
        <f t="shared" si="1274"/>
        <v>8</v>
      </c>
      <c r="CY152" s="55">
        <f t="shared" si="1274"/>
        <v>9</v>
      </c>
      <c r="CZ152" s="55">
        <f t="shared" si="1274"/>
        <v>9</v>
      </c>
      <c r="DA152" s="55">
        <f t="shared" si="1274"/>
        <v>9</v>
      </c>
      <c r="DB152" s="55">
        <f t="shared" si="1274"/>
        <v>9</v>
      </c>
      <c r="DC152" s="55">
        <f t="shared" si="1274"/>
        <v>9</v>
      </c>
      <c r="DD152" s="55">
        <f t="shared" si="1274"/>
        <v>9</v>
      </c>
      <c r="DE152" s="55">
        <f t="shared" si="1274"/>
        <v>9</v>
      </c>
      <c r="DF152" s="55">
        <f t="shared" si="1274"/>
        <v>9</v>
      </c>
      <c r="DG152" s="55">
        <f t="shared" si="1274"/>
        <v>9</v>
      </c>
      <c r="DH152" s="55">
        <f t="shared" si="1274"/>
        <v>9</v>
      </c>
      <c r="DI152" s="55">
        <f t="shared" si="1274"/>
        <v>9</v>
      </c>
      <c r="DJ152" s="55">
        <f t="shared" si="1274"/>
        <v>9</v>
      </c>
      <c r="DK152" s="55">
        <f t="shared" si="1274"/>
        <v>10</v>
      </c>
      <c r="DL152" s="55">
        <f t="shared" si="1274"/>
        <v>10</v>
      </c>
      <c r="DM152" s="55">
        <f t="shared" si="1274"/>
        <v>10</v>
      </c>
      <c r="DN152" s="55">
        <f t="shared" si="1274"/>
        <v>10</v>
      </c>
      <c r="DO152" s="55">
        <f t="shared" si="1274"/>
        <v>10</v>
      </c>
      <c r="DP152" s="55">
        <f t="shared" si="1274"/>
        <v>10</v>
      </c>
      <c r="DQ152" s="55">
        <f t="shared" si="1274"/>
        <v>10</v>
      </c>
      <c r="DR152" s="55">
        <f t="shared" si="1274"/>
        <v>10</v>
      </c>
      <c r="DS152" s="55">
        <f t="shared" si="1274"/>
        <v>10</v>
      </c>
      <c r="DT152" s="55">
        <f t="shared" si="1274"/>
        <v>10</v>
      </c>
      <c r="DU152" s="55">
        <f t="shared" si="1274"/>
        <v>10</v>
      </c>
      <c r="DV152" s="246">
        <f t="shared" si="1274"/>
        <v>10</v>
      </c>
    </row>
    <row r="153" spans="1:126" ht="15.75" customHeight="1">
      <c r="A153" s="49"/>
      <c r="B153" s="67" t="s">
        <v>497</v>
      </c>
      <c r="C153" s="1154"/>
      <c r="D153" s="1154"/>
      <c r="E153" s="1154"/>
      <c r="F153" s="56">
        <f>F$5</f>
        <v>45346</v>
      </c>
      <c r="G153" s="56">
        <f t="shared" ref="G153:BR153" si="1275">G$5</f>
        <v>45382</v>
      </c>
      <c r="H153" s="56">
        <f t="shared" si="1275"/>
        <v>45412</v>
      </c>
      <c r="I153" s="56">
        <f t="shared" si="1275"/>
        <v>45443</v>
      </c>
      <c r="J153" s="56">
        <f t="shared" si="1275"/>
        <v>45473</v>
      </c>
      <c r="K153" s="56">
        <f t="shared" si="1275"/>
        <v>45504</v>
      </c>
      <c r="L153" s="56">
        <f t="shared" si="1275"/>
        <v>45535</v>
      </c>
      <c r="M153" s="56">
        <f t="shared" si="1275"/>
        <v>45565</v>
      </c>
      <c r="N153" s="56">
        <f t="shared" si="1275"/>
        <v>45596</v>
      </c>
      <c r="O153" s="56">
        <f t="shared" si="1275"/>
        <v>45626</v>
      </c>
      <c r="P153" s="56">
        <f t="shared" si="1275"/>
        <v>45657</v>
      </c>
      <c r="Q153" s="56">
        <f t="shared" si="1275"/>
        <v>45688</v>
      </c>
      <c r="R153" s="56">
        <f t="shared" si="1275"/>
        <v>45716</v>
      </c>
      <c r="S153" s="56">
        <f t="shared" si="1275"/>
        <v>45747</v>
      </c>
      <c r="T153" s="56">
        <f t="shared" si="1275"/>
        <v>45777</v>
      </c>
      <c r="U153" s="56">
        <f t="shared" si="1275"/>
        <v>45808</v>
      </c>
      <c r="V153" s="56">
        <f t="shared" si="1275"/>
        <v>45838</v>
      </c>
      <c r="W153" s="56">
        <f t="shared" si="1275"/>
        <v>45869</v>
      </c>
      <c r="X153" s="56">
        <f t="shared" si="1275"/>
        <v>45900</v>
      </c>
      <c r="Y153" s="56">
        <f t="shared" si="1275"/>
        <v>45930</v>
      </c>
      <c r="Z153" s="56">
        <f t="shared" si="1275"/>
        <v>45961</v>
      </c>
      <c r="AA153" s="56">
        <f t="shared" si="1275"/>
        <v>45991</v>
      </c>
      <c r="AB153" s="56">
        <f t="shared" si="1275"/>
        <v>46022</v>
      </c>
      <c r="AC153" s="56">
        <f t="shared" si="1275"/>
        <v>46053</v>
      </c>
      <c r="AD153" s="56">
        <f t="shared" si="1275"/>
        <v>46081</v>
      </c>
      <c r="AE153" s="56">
        <f t="shared" si="1275"/>
        <v>46112</v>
      </c>
      <c r="AF153" s="56">
        <f t="shared" si="1275"/>
        <v>46142</v>
      </c>
      <c r="AG153" s="56">
        <f t="shared" si="1275"/>
        <v>46173</v>
      </c>
      <c r="AH153" s="56">
        <f t="shared" si="1275"/>
        <v>46203</v>
      </c>
      <c r="AI153" s="56">
        <f t="shared" si="1275"/>
        <v>46234</v>
      </c>
      <c r="AJ153" s="56">
        <f t="shared" si="1275"/>
        <v>46265</v>
      </c>
      <c r="AK153" s="56">
        <f t="shared" si="1275"/>
        <v>46295</v>
      </c>
      <c r="AL153" s="56">
        <f t="shared" si="1275"/>
        <v>46326</v>
      </c>
      <c r="AM153" s="56">
        <f t="shared" si="1275"/>
        <v>46356</v>
      </c>
      <c r="AN153" s="56">
        <f t="shared" si="1275"/>
        <v>46387</v>
      </c>
      <c r="AO153" s="56">
        <f t="shared" si="1275"/>
        <v>46418</v>
      </c>
      <c r="AP153" s="56">
        <f t="shared" si="1275"/>
        <v>46446</v>
      </c>
      <c r="AQ153" s="56">
        <f t="shared" si="1275"/>
        <v>46477</v>
      </c>
      <c r="AR153" s="56">
        <f t="shared" si="1275"/>
        <v>46507</v>
      </c>
      <c r="AS153" s="56">
        <f t="shared" si="1275"/>
        <v>46538</v>
      </c>
      <c r="AT153" s="56">
        <f t="shared" si="1275"/>
        <v>46568</v>
      </c>
      <c r="AU153" s="56">
        <f t="shared" si="1275"/>
        <v>46599</v>
      </c>
      <c r="AV153" s="56">
        <f t="shared" si="1275"/>
        <v>46630</v>
      </c>
      <c r="AW153" s="56">
        <f t="shared" si="1275"/>
        <v>46660</v>
      </c>
      <c r="AX153" s="56">
        <f t="shared" si="1275"/>
        <v>46691</v>
      </c>
      <c r="AY153" s="56">
        <f t="shared" si="1275"/>
        <v>46721</v>
      </c>
      <c r="AZ153" s="56">
        <f t="shared" si="1275"/>
        <v>46752</v>
      </c>
      <c r="BA153" s="56">
        <f t="shared" si="1275"/>
        <v>46783</v>
      </c>
      <c r="BB153" s="56">
        <f t="shared" si="1275"/>
        <v>46812</v>
      </c>
      <c r="BC153" s="56">
        <f t="shared" si="1275"/>
        <v>46843</v>
      </c>
      <c r="BD153" s="56">
        <f t="shared" si="1275"/>
        <v>46873</v>
      </c>
      <c r="BE153" s="56">
        <f t="shared" si="1275"/>
        <v>46904</v>
      </c>
      <c r="BF153" s="56">
        <f t="shared" si="1275"/>
        <v>46934</v>
      </c>
      <c r="BG153" s="56">
        <f t="shared" si="1275"/>
        <v>46965</v>
      </c>
      <c r="BH153" s="56">
        <f t="shared" si="1275"/>
        <v>46996</v>
      </c>
      <c r="BI153" s="56">
        <f t="shared" si="1275"/>
        <v>47026</v>
      </c>
      <c r="BJ153" s="56">
        <f t="shared" si="1275"/>
        <v>47057</v>
      </c>
      <c r="BK153" s="56">
        <f t="shared" si="1275"/>
        <v>47087</v>
      </c>
      <c r="BL153" s="56">
        <f t="shared" si="1275"/>
        <v>47118</v>
      </c>
      <c r="BM153" s="56">
        <f t="shared" si="1275"/>
        <v>47149</v>
      </c>
      <c r="BN153" s="56">
        <f t="shared" si="1275"/>
        <v>47177</v>
      </c>
      <c r="BO153" s="56">
        <f t="shared" si="1275"/>
        <v>47208</v>
      </c>
      <c r="BP153" s="56">
        <f t="shared" si="1275"/>
        <v>47238</v>
      </c>
      <c r="BQ153" s="56">
        <f t="shared" si="1275"/>
        <v>47269</v>
      </c>
      <c r="BR153" s="56">
        <f t="shared" si="1275"/>
        <v>47299</v>
      </c>
      <c r="BS153" s="56">
        <f t="shared" ref="BS153:DV153" si="1276">BS$5</f>
        <v>47330</v>
      </c>
      <c r="BT153" s="56">
        <f t="shared" si="1276"/>
        <v>47361</v>
      </c>
      <c r="BU153" s="56">
        <f t="shared" si="1276"/>
        <v>47391</v>
      </c>
      <c r="BV153" s="56">
        <f t="shared" si="1276"/>
        <v>47422</v>
      </c>
      <c r="BW153" s="56">
        <f t="shared" si="1276"/>
        <v>47452</v>
      </c>
      <c r="BX153" s="56">
        <f t="shared" si="1276"/>
        <v>47483</v>
      </c>
      <c r="BY153" s="56">
        <f t="shared" si="1276"/>
        <v>47514</v>
      </c>
      <c r="BZ153" s="56">
        <f t="shared" si="1276"/>
        <v>47542</v>
      </c>
      <c r="CA153" s="56">
        <f t="shared" si="1276"/>
        <v>47573</v>
      </c>
      <c r="CB153" s="56">
        <f t="shared" si="1276"/>
        <v>47603</v>
      </c>
      <c r="CC153" s="56">
        <f t="shared" si="1276"/>
        <v>47634</v>
      </c>
      <c r="CD153" s="56">
        <f t="shared" si="1276"/>
        <v>47664</v>
      </c>
      <c r="CE153" s="56">
        <f t="shared" si="1276"/>
        <v>47695</v>
      </c>
      <c r="CF153" s="56">
        <f t="shared" si="1276"/>
        <v>47726</v>
      </c>
      <c r="CG153" s="56">
        <f t="shared" si="1276"/>
        <v>47756</v>
      </c>
      <c r="CH153" s="56">
        <f t="shared" si="1276"/>
        <v>47787</v>
      </c>
      <c r="CI153" s="56">
        <f t="shared" si="1276"/>
        <v>47817</v>
      </c>
      <c r="CJ153" s="56">
        <f t="shared" si="1276"/>
        <v>47848</v>
      </c>
      <c r="CK153" s="56">
        <f t="shared" si="1276"/>
        <v>47879</v>
      </c>
      <c r="CL153" s="56">
        <f t="shared" si="1276"/>
        <v>47907</v>
      </c>
      <c r="CM153" s="56">
        <f t="shared" si="1276"/>
        <v>47938</v>
      </c>
      <c r="CN153" s="56">
        <f t="shared" si="1276"/>
        <v>47968</v>
      </c>
      <c r="CO153" s="56">
        <f t="shared" si="1276"/>
        <v>47999</v>
      </c>
      <c r="CP153" s="56">
        <f t="shared" si="1276"/>
        <v>48029</v>
      </c>
      <c r="CQ153" s="56">
        <f t="shared" si="1276"/>
        <v>48060</v>
      </c>
      <c r="CR153" s="56">
        <f t="shared" si="1276"/>
        <v>48091</v>
      </c>
      <c r="CS153" s="56">
        <f t="shared" si="1276"/>
        <v>48121</v>
      </c>
      <c r="CT153" s="56">
        <f t="shared" si="1276"/>
        <v>48152</v>
      </c>
      <c r="CU153" s="56">
        <f t="shared" si="1276"/>
        <v>48182</v>
      </c>
      <c r="CV153" s="56">
        <f t="shared" si="1276"/>
        <v>48213</v>
      </c>
      <c r="CW153" s="56">
        <f t="shared" si="1276"/>
        <v>48244</v>
      </c>
      <c r="CX153" s="56">
        <f t="shared" si="1276"/>
        <v>48273</v>
      </c>
      <c r="CY153" s="56">
        <f t="shared" si="1276"/>
        <v>48304</v>
      </c>
      <c r="CZ153" s="56">
        <f t="shared" si="1276"/>
        <v>48334</v>
      </c>
      <c r="DA153" s="56">
        <f t="shared" si="1276"/>
        <v>48365</v>
      </c>
      <c r="DB153" s="56">
        <f t="shared" si="1276"/>
        <v>48395</v>
      </c>
      <c r="DC153" s="56">
        <f t="shared" si="1276"/>
        <v>48426</v>
      </c>
      <c r="DD153" s="56">
        <f t="shared" si="1276"/>
        <v>48457</v>
      </c>
      <c r="DE153" s="56">
        <f t="shared" si="1276"/>
        <v>48487</v>
      </c>
      <c r="DF153" s="56">
        <f t="shared" si="1276"/>
        <v>48518</v>
      </c>
      <c r="DG153" s="56">
        <f t="shared" si="1276"/>
        <v>48548</v>
      </c>
      <c r="DH153" s="56">
        <f t="shared" si="1276"/>
        <v>48579</v>
      </c>
      <c r="DI153" s="56">
        <f t="shared" si="1276"/>
        <v>48610</v>
      </c>
      <c r="DJ153" s="56">
        <f t="shared" si="1276"/>
        <v>48638</v>
      </c>
      <c r="DK153" s="56">
        <f t="shared" si="1276"/>
        <v>48669</v>
      </c>
      <c r="DL153" s="56">
        <f t="shared" si="1276"/>
        <v>48699</v>
      </c>
      <c r="DM153" s="56">
        <f t="shared" si="1276"/>
        <v>48730</v>
      </c>
      <c r="DN153" s="56">
        <f t="shared" si="1276"/>
        <v>48760</v>
      </c>
      <c r="DO153" s="56">
        <f t="shared" si="1276"/>
        <v>48791</v>
      </c>
      <c r="DP153" s="56">
        <f t="shared" si="1276"/>
        <v>48822</v>
      </c>
      <c r="DQ153" s="56">
        <f t="shared" si="1276"/>
        <v>48852</v>
      </c>
      <c r="DR153" s="56">
        <f t="shared" si="1276"/>
        <v>48883</v>
      </c>
      <c r="DS153" s="56">
        <f t="shared" si="1276"/>
        <v>48913</v>
      </c>
      <c r="DT153" s="56">
        <f t="shared" si="1276"/>
        <v>48944</v>
      </c>
      <c r="DU153" s="56">
        <f t="shared" si="1276"/>
        <v>48975</v>
      </c>
      <c r="DV153" s="134">
        <f t="shared" si="1276"/>
        <v>49003</v>
      </c>
    </row>
    <row r="154" spans="1:126" ht="15.75" customHeight="1">
      <c r="A154" s="49"/>
      <c r="B154" s="60"/>
      <c r="C154" s="1149"/>
      <c r="D154" s="1149"/>
      <c r="E154" s="1149"/>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58"/>
      <c r="DV154" s="136"/>
    </row>
    <row r="155" spans="1:126" s="107" customFormat="1" ht="15.75" customHeight="1">
      <c r="A155" s="68"/>
      <c r="B155" s="128" t="s">
        <v>1500</v>
      </c>
      <c r="C155" s="1149"/>
      <c r="D155" s="1149"/>
      <c r="E155" s="1149"/>
      <c r="F155" s="69"/>
      <c r="G155" s="69"/>
      <c r="H155" s="69"/>
      <c r="I155" s="69"/>
      <c r="J155" s="69"/>
      <c r="K155" s="69"/>
      <c r="L155" s="69"/>
      <c r="M155" s="69"/>
      <c r="N155" s="69"/>
      <c r="O155" s="69"/>
      <c r="P155" s="69"/>
      <c r="Q155" s="69"/>
      <c r="R155" s="69"/>
      <c r="S155" s="69"/>
      <c r="T155" s="69"/>
      <c r="U155" s="69"/>
      <c r="V155" s="69"/>
      <c r="W155" s="69"/>
      <c r="X155" s="69"/>
      <c r="Y155" s="69"/>
      <c r="Z155" s="69"/>
      <c r="AA155" s="69"/>
      <c r="AB155" s="69"/>
      <c r="AC155" s="69"/>
      <c r="AD155" s="69"/>
      <c r="AE155" s="69"/>
      <c r="AF155" s="69"/>
      <c r="AG155" s="69"/>
      <c r="AH155" s="69"/>
      <c r="AI155" s="69"/>
      <c r="AJ155" s="69"/>
      <c r="AK155" s="69"/>
      <c r="AL155" s="69"/>
      <c r="AM155" s="69"/>
      <c r="AN155" s="69"/>
      <c r="AO155" s="69"/>
      <c r="AP155" s="69"/>
      <c r="AQ155" s="69"/>
      <c r="AR155" s="69"/>
      <c r="AS155" s="69"/>
      <c r="AT155" s="69"/>
      <c r="AU155" s="69"/>
      <c r="AV155" s="69"/>
      <c r="AW155" s="69"/>
      <c r="AX155" s="69"/>
      <c r="AY155" s="69"/>
      <c r="AZ155" s="69"/>
      <c r="BA155" s="69"/>
      <c r="BB155" s="69"/>
      <c r="BC155" s="69"/>
      <c r="BD155" s="69"/>
      <c r="BE155" s="69"/>
      <c r="BF155" s="69"/>
      <c r="BG155" s="69"/>
      <c r="BH155" s="69"/>
      <c r="BI155" s="69"/>
      <c r="BJ155" s="69"/>
      <c r="BK155" s="69"/>
      <c r="BL155" s="69"/>
      <c r="BM155" s="69"/>
      <c r="BN155" s="69"/>
      <c r="BO155" s="69"/>
      <c r="BP155" s="69"/>
      <c r="BQ155" s="69"/>
      <c r="BR155" s="69"/>
      <c r="BS155" s="69"/>
      <c r="BT155" s="69"/>
      <c r="BU155" s="69"/>
      <c r="BV155" s="69"/>
      <c r="BW155" s="69"/>
      <c r="BX155" s="69"/>
      <c r="BY155" s="69"/>
      <c r="BZ155" s="69"/>
      <c r="CA155" s="69"/>
      <c r="CB155" s="69"/>
      <c r="CC155" s="69"/>
      <c r="CD155" s="69"/>
      <c r="CE155" s="69"/>
      <c r="CF155" s="69"/>
      <c r="CG155" s="69"/>
      <c r="CH155" s="69"/>
      <c r="CI155" s="69"/>
      <c r="CJ155" s="69"/>
      <c r="CK155" s="69"/>
      <c r="CL155" s="69"/>
      <c r="CM155" s="69"/>
      <c r="CN155" s="69"/>
      <c r="CO155" s="69"/>
      <c r="CP155" s="69"/>
      <c r="CQ155" s="69"/>
      <c r="CR155" s="69"/>
      <c r="CS155" s="69"/>
      <c r="CT155" s="69"/>
      <c r="CU155" s="69"/>
      <c r="CV155" s="69"/>
      <c r="CW155" s="69"/>
      <c r="CX155" s="69"/>
      <c r="CY155" s="69"/>
      <c r="CZ155" s="69"/>
      <c r="DA155" s="69"/>
      <c r="DB155" s="69"/>
      <c r="DC155" s="69"/>
      <c r="DD155" s="69"/>
      <c r="DE155" s="69"/>
      <c r="DF155" s="69"/>
      <c r="DG155" s="69"/>
      <c r="DH155" s="69"/>
      <c r="DI155" s="69"/>
      <c r="DJ155" s="69"/>
      <c r="DK155" s="69"/>
      <c r="DL155" s="69"/>
      <c r="DM155" s="69"/>
      <c r="DN155" s="69"/>
      <c r="DO155" s="69"/>
      <c r="DP155" s="69"/>
      <c r="DQ155" s="69"/>
      <c r="DR155" s="69"/>
      <c r="DS155" s="69"/>
      <c r="DT155" s="69"/>
      <c r="DU155" s="69"/>
      <c r="DV155" s="169"/>
    </row>
    <row r="156" spans="1:126" s="107" customFormat="1" ht="15.75" customHeight="1">
      <c r="A156" s="68"/>
      <c r="B156" s="60" t="s">
        <v>1502</v>
      </c>
      <c r="C156" s="1149"/>
      <c r="D156" s="1149"/>
      <c r="E156" s="1149"/>
      <c r="F156" s="69">
        <f t="shared" ref="F156:AK156" ca="1" si="1277">-(F15-F10-F13-F14)</f>
        <v>-11081719.006410254</v>
      </c>
      <c r="G156" s="69">
        <f t="shared" ca="1" si="1277"/>
        <v>-1081719.0064102546</v>
      </c>
      <c r="H156" s="69">
        <f t="shared" ca="1" si="1277"/>
        <v>-1081719.0064102546</v>
      </c>
      <c r="I156" s="69">
        <f t="shared" ca="1" si="1277"/>
        <v>-1081719.0064102546</v>
      </c>
      <c r="J156" s="69">
        <f t="shared" ca="1" si="1277"/>
        <v>-1081719.0064102546</v>
      </c>
      <c r="K156" s="69">
        <f t="shared" ca="1" si="1277"/>
        <v>-1081719.0064102546</v>
      </c>
      <c r="L156" s="69">
        <f t="shared" ca="1" si="1277"/>
        <v>-1081719.0064102546</v>
      </c>
      <c r="M156" s="69">
        <f t="shared" ca="1" si="1277"/>
        <v>-1081719.0064102546</v>
      </c>
      <c r="N156" s="69">
        <f t="shared" ca="1" si="1277"/>
        <v>-1081719.0064102546</v>
      </c>
      <c r="O156" s="69">
        <f t="shared" ca="1" si="1277"/>
        <v>-1081719.0064102546</v>
      </c>
      <c r="P156" s="69">
        <f t="shared" ca="1" si="1277"/>
        <v>-1081719.0064102546</v>
      </c>
      <c r="Q156" s="69">
        <f t="shared" ca="1" si="1277"/>
        <v>-1081719.0064102546</v>
      </c>
      <c r="R156" s="69">
        <f t="shared" ca="1" si="1277"/>
        <v>-1081719.0064102546</v>
      </c>
      <c r="S156" s="69">
        <f t="shared" ca="1" si="1277"/>
        <v>-774000</v>
      </c>
      <c r="T156" s="69">
        <f t="shared" ca="1" si="1277"/>
        <v>-774000</v>
      </c>
      <c r="U156" s="69">
        <f t="shared" ca="1" si="1277"/>
        <v>-774000</v>
      </c>
      <c r="V156" s="69">
        <f t="shared" ca="1" si="1277"/>
        <v>-774000</v>
      </c>
      <c r="W156" s="69">
        <f t="shared" ca="1" si="1277"/>
        <v>-774000</v>
      </c>
      <c r="X156" s="69">
        <f t="shared" ca="1" si="1277"/>
        <v>-774000</v>
      </c>
      <c r="Y156" s="69">
        <f t="shared" ca="1" si="1277"/>
        <v>-774000</v>
      </c>
      <c r="Z156" s="69">
        <f ca="1">-(Z15-Z10-Z13-Z14)</f>
        <v>-774000</v>
      </c>
      <c r="AA156" s="69">
        <f t="shared" ca="1" si="1277"/>
        <v>-774000</v>
      </c>
      <c r="AB156" s="69">
        <f t="shared" ca="1" si="1277"/>
        <v>-774000</v>
      </c>
      <c r="AC156" s="69">
        <f t="shared" ca="1" si="1277"/>
        <v>-774000</v>
      </c>
      <c r="AD156" s="69">
        <f t="shared" ca="1" si="1277"/>
        <v>-774000</v>
      </c>
      <c r="AE156" s="69">
        <f t="shared" ca="1" si="1277"/>
        <v>0</v>
      </c>
      <c r="AF156" s="69">
        <f t="shared" ca="1" si="1277"/>
        <v>0</v>
      </c>
      <c r="AG156" s="69">
        <f t="shared" ca="1" si="1277"/>
        <v>0</v>
      </c>
      <c r="AH156" s="69">
        <f t="shared" ca="1" si="1277"/>
        <v>0</v>
      </c>
      <c r="AI156" s="69">
        <f t="shared" ca="1" si="1277"/>
        <v>0</v>
      </c>
      <c r="AJ156" s="69">
        <f t="shared" ca="1" si="1277"/>
        <v>0</v>
      </c>
      <c r="AK156" s="69">
        <f t="shared" ca="1" si="1277"/>
        <v>0</v>
      </c>
      <c r="AL156" s="69">
        <f t="shared" ref="AL156:BQ156" ca="1" si="1278">-(AL15-AL10-AL13-AL14)</f>
        <v>0</v>
      </c>
      <c r="AM156" s="69">
        <f t="shared" ca="1" si="1278"/>
        <v>0</v>
      </c>
      <c r="AN156" s="69">
        <f t="shared" ca="1" si="1278"/>
        <v>0</v>
      </c>
      <c r="AO156" s="69">
        <f t="shared" ca="1" si="1278"/>
        <v>0</v>
      </c>
      <c r="AP156" s="69">
        <f t="shared" ca="1" si="1278"/>
        <v>0</v>
      </c>
      <c r="AQ156" s="69">
        <f t="shared" ca="1" si="1278"/>
        <v>0</v>
      </c>
      <c r="AR156" s="69">
        <f t="shared" ca="1" si="1278"/>
        <v>0</v>
      </c>
      <c r="AS156" s="69">
        <f t="shared" ca="1" si="1278"/>
        <v>0</v>
      </c>
      <c r="AT156" s="69">
        <f t="shared" ca="1" si="1278"/>
        <v>0</v>
      </c>
      <c r="AU156" s="69">
        <f t="shared" ca="1" si="1278"/>
        <v>0</v>
      </c>
      <c r="AV156" s="69">
        <f t="shared" ca="1" si="1278"/>
        <v>0</v>
      </c>
      <c r="AW156" s="69">
        <f t="shared" ca="1" si="1278"/>
        <v>0</v>
      </c>
      <c r="AX156" s="69">
        <f t="shared" ca="1" si="1278"/>
        <v>0</v>
      </c>
      <c r="AY156" s="69">
        <f t="shared" ca="1" si="1278"/>
        <v>0</v>
      </c>
      <c r="AZ156" s="69">
        <f t="shared" ca="1" si="1278"/>
        <v>0</v>
      </c>
      <c r="BA156" s="69">
        <f t="shared" ca="1" si="1278"/>
        <v>0</v>
      </c>
      <c r="BB156" s="69">
        <f t="shared" ca="1" si="1278"/>
        <v>0</v>
      </c>
      <c r="BC156" s="69">
        <f t="shared" ca="1" si="1278"/>
        <v>0</v>
      </c>
      <c r="BD156" s="69">
        <f t="shared" ca="1" si="1278"/>
        <v>0</v>
      </c>
      <c r="BE156" s="69">
        <f t="shared" ca="1" si="1278"/>
        <v>0</v>
      </c>
      <c r="BF156" s="69">
        <f t="shared" ca="1" si="1278"/>
        <v>0</v>
      </c>
      <c r="BG156" s="69">
        <f t="shared" ca="1" si="1278"/>
        <v>0</v>
      </c>
      <c r="BH156" s="69">
        <f t="shared" ca="1" si="1278"/>
        <v>0</v>
      </c>
      <c r="BI156" s="69">
        <f t="shared" ca="1" si="1278"/>
        <v>0</v>
      </c>
      <c r="BJ156" s="69">
        <f t="shared" ca="1" si="1278"/>
        <v>0</v>
      </c>
      <c r="BK156" s="69">
        <f t="shared" ca="1" si="1278"/>
        <v>0</v>
      </c>
      <c r="BL156" s="69">
        <f t="shared" ca="1" si="1278"/>
        <v>0</v>
      </c>
      <c r="BM156" s="69">
        <f t="shared" ca="1" si="1278"/>
        <v>0</v>
      </c>
      <c r="BN156" s="69">
        <f t="shared" ca="1" si="1278"/>
        <v>0</v>
      </c>
      <c r="BO156" s="69">
        <f t="shared" ca="1" si="1278"/>
        <v>0</v>
      </c>
      <c r="BP156" s="69">
        <f t="shared" ca="1" si="1278"/>
        <v>0</v>
      </c>
      <c r="BQ156" s="69">
        <f t="shared" ca="1" si="1278"/>
        <v>0</v>
      </c>
      <c r="BR156" s="69">
        <f t="shared" ref="BR156:CW156" ca="1" si="1279">-(BR15-BR10-BR13-BR14)</f>
        <v>0</v>
      </c>
      <c r="BS156" s="69">
        <f t="shared" ca="1" si="1279"/>
        <v>0</v>
      </c>
      <c r="BT156" s="69">
        <f t="shared" ca="1" si="1279"/>
        <v>0</v>
      </c>
      <c r="BU156" s="69">
        <f t="shared" ca="1" si="1279"/>
        <v>0</v>
      </c>
      <c r="BV156" s="69">
        <f t="shared" ca="1" si="1279"/>
        <v>0</v>
      </c>
      <c r="BW156" s="69">
        <f t="shared" ca="1" si="1279"/>
        <v>0</v>
      </c>
      <c r="BX156" s="69">
        <f t="shared" ca="1" si="1279"/>
        <v>0</v>
      </c>
      <c r="BY156" s="69">
        <f t="shared" ca="1" si="1279"/>
        <v>0</v>
      </c>
      <c r="BZ156" s="69">
        <f t="shared" ca="1" si="1279"/>
        <v>0</v>
      </c>
      <c r="CA156" s="69">
        <f t="shared" ca="1" si="1279"/>
        <v>0</v>
      </c>
      <c r="CB156" s="69">
        <f t="shared" ca="1" si="1279"/>
        <v>0</v>
      </c>
      <c r="CC156" s="69">
        <f t="shared" ca="1" si="1279"/>
        <v>0</v>
      </c>
      <c r="CD156" s="69">
        <f t="shared" ca="1" si="1279"/>
        <v>0</v>
      </c>
      <c r="CE156" s="69">
        <f t="shared" ca="1" si="1279"/>
        <v>0</v>
      </c>
      <c r="CF156" s="69">
        <f t="shared" ca="1" si="1279"/>
        <v>0</v>
      </c>
      <c r="CG156" s="69">
        <f t="shared" ca="1" si="1279"/>
        <v>0</v>
      </c>
      <c r="CH156" s="69">
        <f t="shared" ca="1" si="1279"/>
        <v>0</v>
      </c>
      <c r="CI156" s="69">
        <f t="shared" ca="1" si="1279"/>
        <v>0</v>
      </c>
      <c r="CJ156" s="69">
        <f t="shared" ca="1" si="1279"/>
        <v>0</v>
      </c>
      <c r="CK156" s="69">
        <f t="shared" ca="1" si="1279"/>
        <v>0</v>
      </c>
      <c r="CL156" s="69">
        <f t="shared" ca="1" si="1279"/>
        <v>0</v>
      </c>
      <c r="CM156" s="69">
        <f t="shared" ca="1" si="1279"/>
        <v>0</v>
      </c>
      <c r="CN156" s="69">
        <f t="shared" ca="1" si="1279"/>
        <v>0</v>
      </c>
      <c r="CO156" s="69">
        <f t="shared" ca="1" si="1279"/>
        <v>0</v>
      </c>
      <c r="CP156" s="69">
        <f t="shared" ca="1" si="1279"/>
        <v>0</v>
      </c>
      <c r="CQ156" s="69">
        <f t="shared" ca="1" si="1279"/>
        <v>0</v>
      </c>
      <c r="CR156" s="69">
        <f t="shared" ca="1" si="1279"/>
        <v>0</v>
      </c>
      <c r="CS156" s="69">
        <f t="shared" ca="1" si="1279"/>
        <v>0</v>
      </c>
      <c r="CT156" s="69">
        <f t="shared" ca="1" si="1279"/>
        <v>0</v>
      </c>
      <c r="CU156" s="69">
        <f t="shared" ca="1" si="1279"/>
        <v>0</v>
      </c>
      <c r="CV156" s="69">
        <f t="shared" ca="1" si="1279"/>
        <v>0</v>
      </c>
      <c r="CW156" s="69">
        <f t="shared" ca="1" si="1279"/>
        <v>0</v>
      </c>
      <c r="CX156" s="69">
        <f t="shared" ref="CX156:DV156" ca="1" si="1280">-(CX15-CX10-CX13-CX14)</f>
        <v>0</v>
      </c>
      <c r="CY156" s="69">
        <f t="shared" ca="1" si="1280"/>
        <v>0</v>
      </c>
      <c r="CZ156" s="69">
        <f t="shared" ca="1" si="1280"/>
        <v>0</v>
      </c>
      <c r="DA156" s="69">
        <f t="shared" ca="1" si="1280"/>
        <v>0</v>
      </c>
      <c r="DB156" s="69">
        <f t="shared" ca="1" si="1280"/>
        <v>0</v>
      </c>
      <c r="DC156" s="69">
        <f t="shared" ca="1" si="1280"/>
        <v>0</v>
      </c>
      <c r="DD156" s="69">
        <f t="shared" ca="1" si="1280"/>
        <v>0</v>
      </c>
      <c r="DE156" s="69">
        <f t="shared" ca="1" si="1280"/>
        <v>0</v>
      </c>
      <c r="DF156" s="69">
        <f t="shared" ca="1" si="1280"/>
        <v>0</v>
      </c>
      <c r="DG156" s="69">
        <f t="shared" ca="1" si="1280"/>
        <v>0</v>
      </c>
      <c r="DH156" s="69">
        <f t="shared" ca="1" si="1280"/>
        <v>0</v>
      </c>
      <c r="DI156" s="69">
        <f t="shared" ca="1" si="1280"/>
        <v>0</v>
      </c>
      <c r="DJ156" s="69">
        <f t="shared" ca="1" si="1280"/>
        <v>0</v>
      </c>
      <c r="DK156" s="69">
        <f t="shared" ca="1" si="1280"/>
        <v>0</v>
      </c>
      <c r="DL156" s="69">
        <f t="shared" ca="1" si="1280"/>
        <v>0</v>
      </c>
      <c r="DM156" s="69">
        <f t="shared" ca="1" si="1280"/>
        <v>0</v>
      </c>
      <c r="DN156" s="69">
        <f t="shared" ca="1" si="1280"/>
        <v>0</v>
      </c>
      <c r="DO156" s="69">
        <f t="shared" ca="1" si="1280"/>
        <v>0</v>
      </c>
      <c r="DP156" s="69">
        <f t="shared" ca="1" si="1280"/>
        <v>0</v>
      </c>
      <c r="DQ156" s="69">
        <f t="shared" ca="1" si="1280"/>
        <v>0</v>
      </c>
      <c r="DR156" s="69">
        <f t="shared" ca="1" si="1280"/>
        <v>0</v>
      </c>
      <c r="DS156" s="69">
        <f t="shared" ca="1" si="1280"/>
        <v>0</v>
      </c>
      <c r="DT156" s="69">
        <f t="shared" ca="1" si="1280"/>
        <v>0</v>
      </c>
      <c r="DU156" s="69">
        <f t="shared" ca="1" si="1280"/>
        <v>0</v>
      </c>
      <c r="DV156" s="169">
        <f t="shared" ca="1" si="1280"/>
        <v>0</v>
      </c>
    </row>
    <row r="157" spans="1:126" s="107" customFormat="1" ht="15.75" customHeight="1">
      <c r="A157" s="68"/>
      <c r="B157" s="60" t="s">
        <v>1503</v>
      </c>
      <c r="C157" s="1149"/>
      <c r="D157" s="1149"/>
      <c r="E157" s="1149"/>
      <c r="F157" s="69">
        <f t="shared" ref="F157:AK157" ca="1" si="1281">IF(F3&lt;=$D$111,F32,0)</f>
        <v>0</v>
      </c>
      <c r="G157" s="69">
        <f t="shared" ca="1" si="1281"/>
        <v>0</v>
      </c>
      <c r="H157" s="69">
        <f t="shared" ca="1" si="1281"/>
        <v>0</v>
      </c>
      <c r="I157" s="69">
        <f t="shared" ca="1" si="1281"/>
        <v>0</v>
      </c>
      <c r="J157" s="69">
        <f t="shared" ca="1" si="1281"/>
        <v>0</v>
      </c>
      <c r="K157" s="69">
        <f t="shared" ca="1" si="1281"/>
        <v>0</v>
      </c>
      <c r="L157" s="69">
        <f t="shared" ca="1" si="1281"/>
        <v>0</v>
      </c>
      <c r="M157" s="69">
        <f t="shared" ca="1" si="1281"/>
        <v>0</v>
      </c>
      <c r="N157" s="69">
        <f t="shared" ca="1" si="1281"/>
        <v>0</v>
      </c>
      <c r="O157" s="69">
        <f t="shared" ca="1" si="1281"/>
        <v>0</v>
      </c>
      <c r="P157" s="69">
        <f t="shared" ca="1" si="1281"/>
        <v>0</v>
      </c>
      <c r="Q157" s="69">
        <f t="shared" ca="1" si="1281"/>
        <v>0</v>
      </c>
      <c r="R157" s="69">
        <f t="shared" ca="1" si="1281"/>
        <v>0</v>
      </c>
      <c r="S157" s="69">
        <f t="shared" ca="1" si="1281"/>
        <v>0</v>
      </c>
      <c r="T157" s="69">
        <f t="shared" ca="1" si="1281"/>
        <v>76.327474252702814</v>
      </c>
      <c r="U157" s="69">
        <f t="shared" ca="1" si="1281"/>
        <v>22245.552007043978</v>
      </c>
      <c r="V157" s="69">
        <f t="shared" ca="1" si="1281"/>
        <v>44501.622863341821</v>
      </c>
      <c r="W157" s="69">
        <f t="shared" ca="1" si="1281"/>
        <v>66844.803970248482</v>
      </c>
      <c r="X157" s="69">
        <f t="shared" ca="1" si="1281"/>
        <v>89275.35994525245</v>
      </c>
      <c r="Y157" s="69">
        <f t="shared" ca="1" si="1281"/>
        <v>111793.55609793219</v>
      </c>
      <c r="Z157" s="69">
        <f t="shared" ca="1" si="1281"/>
        <v>147850.90843166405</v>
      </c>
      <c r="AA157" s="69">
        <f t="shared" ca="1" si="1281"/>
        <v>170545.18364533409</v>
      </c>
      <c r="AB157" s="69">
        <f t="shared" ca="1" si="1281"/>
        <v>193327.89913505397</v>
      </c>
      <c r="AC157" s="69">
        <f t="shared" ca="1" si="1281"/>
        <v>216199.3229958814</v>
      </c>
      <c r="AD157" s="69">
        <f t="shared" ca="1" si="1281"/>
        <v>253849.67966606317</v>
      </c>
      <c r="AE157" s="69">
        <f t="shared" ca="1" si="1281"/>
        <v>254340.92293598049</v>
      </c>
      <c r="AF157" s="69">
        <f t="shared" ca="1" si="1281"/>
        <v>254833.19982096431</v>
      </c>
      <c r="AG157" s="69">
        <f t="shared" ca="1" si="1281"/>
        <v>255326.51242544071</v>
      </c>
      <c r="AH157" s="69">
        <f t="shared" ca="1" si="1281"/>
        <v>255820.86285813822</v>
      </c>
      <c r="AI157" s="69">
        <f t="shared" ca="1" si="1281"/>
        <v>256316.2532320958</v>
      </c>
      <c r="AJ157" s="69">
        <f t="shared" ca="1" si="1281"/>
        <v>157215.81066467176</v>
      </c>
      <c r="AK157" s="69">
        <f t="shared" ca="1" si="1281"/>
        <v>157555.19699977545</v>
      </c>
      <c r="AL157" s="69">
        <f t="shared" ref="AL157:BQ157" ca="1" si="1282">IF(AL3&lt;=$D$111,AL32,0)</f>
        <v>157895.6296412088</v>
      </c>
      <c r="AM157" s="69">
        <f t="shared" ca="1" si="1282"/>
        <v>158237.11071934219</v>
      </c>
      <c r="AN157" s="69">
        <f t="shared" ca="1" si="1282"/>
        <v>158579.64236890117</v>
      </c>
      <c r="AO157" s="69">
        <f t="shared" ca="1" si="1282"/>
        <v>158923.22672897534</v>
      </c>
      <c r="AP157" s="69">
        <f t="shared" ca="1" si="1282"/>
        <v>159267.86594302757</v>
      </c>
      <c r="AQ157" s="69">
        <f t="shared" ca="1" si="1282"/>
        <v>159634.03088188113</v>
      </c>
      <c r="AR157" s="69">
        <f t="shared" ca="1" si="1282"/>
        <v>160001.33855541181</v>
      </c>
      <c r="AS157" s="69">
        <f t="shared" ca="1" si="1282"/>
        <v>160369.79137625662</v>
      </c>
      <c r="AT157" s="69">
        <f t="shared" ca="1" si="1282"/>
        <v>160739.3917621588</v>
      </c>
      <c r="AU157" s="69">
        <f t="shared" ca="1" si="1282"/>
        <v>161110.14213597862</v>
      </c>
      <c r="AV157" s="69">
        <f t="shared" ca="1" si="1282"/>
        <v>161482.04492570399</v>
      </c>
      <c r="AW157" s="69">
        <f t="shared" ca="1" si="1282"/>
        <v>161855.10256446153</v>
      </c>
      <c r="AX157" s="69">
        <f t="shared" ca="1" si="1282"/>
        <v>162229.31749052793</v>
      </c>
      <c r="AY157" s="69">
        <f t="shared" ca="1" si="1282"/>
        <v>162604.69214734025</v>
      </c>
      <c r="AZ157" s="69">
        <f t="shared" ca="1" si="1282"/>
        <v>162981.22898350708</v>
      </c>
      <c r="BA157" s="69">
        <f t="shared" ca="1" si="1282"/>
        <v>163358.93045281951</v>
      </c>
      <c r="BB157" s="69">
        <f t="shared" ca="1" si="1282"/>
        <v>163737.79901426216</v>
      </c>
      <c r="BC157" s="69">
        <f t="shared" ca="1" si="1282"/>
        <v>164138.82347742349</v>
      </c>
      <c r="BD157" s="69">
        <f t="shared" ca="1" si="1282"/>
        <v>164541.1091582769</v>
      </c>
      <c r="BE157" s="69">
        <f t="shared" ca="1" si="1282"/>
        <v>164944.65881579</v>
      </c>
      <c r="BF157" s="69">
        <f t="shared" ca="1" si="1282"/>
        <v>165349.47521497341</v>
      </c>
      <c r="BG157" s="69">
        <f t="shared" ca="1" si="1282"/>
        <v>165755.56112689496</v>
      </c>
      <c r="BH157" s="69">
        <f t="shared" ca="1" si="1282"/>
        <v>166162.91932869257</v>
      </c>
      <c r="BI157" s="69">
        <f t="shared" ca="1" si="1282"/>
        <v>166571.55260358742</v>
      </c>
      <c r="BJ157" s="69">
        <f t="shared" ca="1" si="1282"/>
        <v>166981.46374089766</v>
      </c>
      <c r="BK157" s="69">
        <f t="shared" ca="1" si="1282"/>
        <v>167392.65553605158</v>
      </c>
      <c r="BL157" s="69">
        <f t="shared" ca="1" si="1282"/>
        <v>167805.13079060114</v>
      </c>
      <c r="BM157" s="69">
        <f t="shared" ca="1" si="1282"/>
        <v>168218.89231223502</v>
      </c>
      <c r="BN157" s="69">
        <f t="shared" ca="1" si="1282"/>
        <v>168633.94291479277</v>
      </c>
      <c r="BO157" s="69">
        <f t="shared" ca="1" si="1282"/>
        <v>168457.72763701499</v>
      </c>
      <c r="BP157" s="69">
        <f t="shared" ca="1" si="1282"/>
        <v>168281.51235923718</v>
      </c>
      <c r="BQ157" s="69">
        <f t="shared" ca="1" si="1282"/>
        <v>168105.29708145943</v>
      </c>
      <c r="BR157" s="69">
        <f t="shared" ref="BR157:CW157" ca="1" si="1283">IF(BR3&lt;=$D$111,BR32,0)</f>
        <v>167929.08180368165</v>
      </c>
      <c r="BS157" s="69">
        <f t="shared" ca="1" si="1283"/>
        <v>167752.86652590387</v>
      </c>
      <c r="BT157" s="69">
        <f t="shared" ca="1" si="1283"/>
        <v>167576.65124812612</v>
      </c>
      <c r="BU157" s="69">
        <f t="shared" ca="1" si="1283"/>
        <v>167400.43597034831</v>
      </c>
      <c r="BV157" s="69">
        <f t="shared" ca="1" si="1283"/>
        <v>167224.22069257055</v>
      </c>
      <c r="BW157" s="69">
        <f t="shared" ca="1" si="1283"/>
        <v>167048.00541479277</v>
      </c>
      <c r="BX157" s="69">
        <f t="shared" ca="1" si="1283"/>
        <v>166871.79013701499</v>
      </c>
      <c r="BY157" s="69">
        <f t="shared" ca="1" si="1283"/>
        <v>166695.57485923718</v>
      </c>
      <c r="BZ157" s="69">
        <f t="shared" ca="1" si="1283"/>
        <v>166519.35958145943</v>
      </c>
      <c r="CA157" s="69">
        <f t="shared" ca="1" si="1283"/>
        <v>166343.14430368165</v>
      </c>
      <c r="CB157" s="69">
        <f t="shared" ca="1" si="1283"/>
        <v>166166.9290259039</v>
      </c>
      <c r="CC157" s="69">
        <f t="shared" ca="1" si="1283"/>
        <v>165990.71374812612</v>
      </c>
      <c r="CD157" s="69">
        <f t="shared" ca="1" si="1283"/>
        <v>165814.49847034831</v>
      </c>
      <c r="CE157" s="69">
        <f t="shared" ca="1" si="1283"/>
        <v>165638.28319257055</v>
      </c>
      <c r="CF157" s="69">
        <f t="shared" ca="1" si="1283"/>
        <v>165462.06791479274</v>
      </c>
      <c r="CG157" s="69">
        <f t="shared" ca="1" si="1283"/>
        <v>165285.85263701499</v>
      </c>
      <c r="CH157" s="69">
        <f t="shared" ca="1" si="1283"/>
        <v>165109.63735923718</v>
      </c>
      <c r="CI157" s="69">
        <f t="shared" ca="1" si="1283"/>
        <v>164933.42208145943</v>
      </c>
      <c r="CJ157" s="69">
        <f t="shared" ca="1" si="1283"/>
        <v>164757.20680368165</v>
      </c>
      <c r="CK157" s="69">
        <f t="shared" ca="1" si="1283"/>
        <v>164580.99152590387</v>
      </c>
      <c r="CL157" s="69">
        <f t="shared" ca="1" si="1283"/>
        <v>164404.77624812609</v>
      </c>
      <c r="CM157" s="69">
        <f t="shared" ca="1" si="1283"/>
        <v>164228.56097034831</v>
      </c>
      <c r="CN157" s="69">
        <f t="shared" ca="1" si="1283"/>
        <v>164052.34569257052</v>
      </c>
      <c r="CO157" s="69">
        <f t="shared" ca="1" si="1283"/>
        <v>163876.13041479274</v>
      </c>
      <c r="CP157" s="69">
        <f t="shared" ca="1" si="1283"/>
        <v>163699.91513701496</v>
      </c>
      <c r="CQ157" s="69">
        <f t="shared" ca="1" si="1283"/>
        <v>163523.69985923718</v>
      </c>
      <c r="CR157" s="69">
        <f t="shared" ca="1" si="1283"/>
        <v>163347.48458145943</v>
      </c>
      <c r="CS157" s="69">
        <f t="shared" ca="1" si="1283"/>
        <v>163171.26930368165</v>
      </c>
      <c r="CT157" s="69">
        <f t="shared" ca="1" si="1283"/>
        <v>162995.05402590384</v>
      </c>
      <c r="CU157" s="69">
        <f t="shared" ca="1" si="1283"/>
        <v>162818.83874812609</v>
      </c>
      <c r="CV157" s="69">
        <f t="shared" ca="1" si="1283"/>
        <v>162642.62347034831</v>
      </c>
      <c r="CW157" s="69">
        <f t="shared" ca="1" si="1283"/>
        <v>162466.4081925705</v>
      </c>
      <c r="CX157" s="69">
        <f t="shared" ref="CX157:DV157" ca="1" si="1284">IF(CX3&lt;=$D$111,CX32,0)</f>
        <v>162290.19291479274</v>
      </c>
      <c r="CY157" s="69">
        <f t="shared" si="1284"/>
        <v>0</v>
      </c>
      <c r="CZ157" s="69">
        <f t="shared" si="1284"/>
        <v>0</v>
      </c>
      <c r="DA157" s="69">
        <f t="shared" si="1284"/>
        <v>0</v>
      </c>
      <c r="DB157" s="69">
        <f t="shared" si="1284"/>
        <v>0</v>
      </c>
      <c r="DC157" s="69">
        <f t="shared" si="1284"/>
        <v>0</v>
      </c>
      <c r="DD157" s="69">
        <f t="shared" si="1284"/>
        <v>0</v>
      </c>
      <c r="DE157" s="69">
        <f t="shared" si="1284"/>
        <v>0</v>
      </c>
      <c r="DF157" s="69">
        <f t="shared" si="1284"/>
        <v>0</v>
      </c>
      <c r="DG157" s="69">
        <f t="shared" si="1284"/>
        <v>0</v>
      </c>
      <c r="DH157" s="69">
        <f t="shared" si="1284"/>
        <v>0</v>
      </c>
      <c r="DI157" s="69">
        <f t="shared" si="1284"/>
        <v>0</v>
      </c>
      <c r="DJ157" s="69">
        <f t="shared" si="1284"/>
        <v>0</v>
      </c>
      <c r="DK157" s="69">
        <f t="shared" si="1284"/>
        <v>0</v>
      </c>
      <c r="DL157" s="69">
        <f t="shared" si="1284"/>
        <v>0</v>
      </c>
      <c r="DM157" s="69">
        <f t="shared" si="1284"/>
        <v>0</v>
      </c>
      <c r="DN157" s="69">
        <f t="shared" si="1284"/>
        <v>0</v>
      </c>
      <c r="DO157" s="69">
        <f t="shared" si="1284"/>
        <v>0</v>
      </c>
      <c r="DP157" s="69">
        <f t="shared" si="1284"/>
        <v>0</v>
      </c>
      <c r="DQ157" s="69">
        <f t="shared" si="1284"/>
        <v>0</v>
      </c>
      <c r="DR157" s="69">
        <f t="shared" si="1284"/>
        <v>0</v>
      </c>
      <c r="DS157" s="69">
        <f t="shared" si="1284"/>
        <v>0</v>
      </c>
      <c r="DT157" s="69">
        <f t="shared" si="1284"/>
        <v>0</v>
      </c>
      <c r="DU157" s="69">
        <f t="shared" si="1284"/>
        <v>0</v>
      </c>
      <c r="DV157" s="169">
        <f t="shared" si="1284"/>
        <v>0</v>
      </c>
    </row>
    <row r="158" spans="1:126" s="107" customFormat="1" ht="15.75" customHeight="1">
      <c r="A158" s="68"/>
      <c r="B158" s="60" t="s">
        <v>1504</v>
      </c>
      <c r="C158" s="1149"/>
      <c r="D158" s="1149"/>
      <c r="E158" s="1149"/>
      <c r="F158" s="69">
        <f>F148</f>
        <v>0</v>
      </c>
      <c r="G158" s="69">
        <f t="shared" ref="G158:BR158" si="1285">G148</f>
        <v>0</v>
      </c>
      <c r="H158" s="69">
        <f t="shared" si="1285"/>
        <v>0</v>
      </c>
      <c r="I158" s="69">
        <f t="shared" si="1285"/>
        <v>0</v>
      </c>
      <c r="J158" s="69">
        <f t="shared" si="1285"/>
        <v>0</v>
      </c>
      <c r="K158" s="69">
        <f t="shared" si="1285"/>
        <v>0</v>
      </c>
      <c r="L158" s="69">
        <f t="shared" si="1285"/>
        <v>0</v>
      </c>
      <c r="M158" s="69">
        <f t="shared" si="1285"/>
        <v>0</v>
      </c>
      <c r="N158" s="69">
        <f t="shared" si="1285"/>
        <v>0</v>
      </c>
      <c r="O158" s="69">
        <f t="shared" si="1285"/>
        <v>0</v>
      </c>
      <c r="P158" s="69">
        <f t="shared" si="1285"/>
        <v>0</v>
      </c>
      <c r="Q158" s="69">
        <f t="shared" si="1285"/>
        <v>0</v>
      </c>
      <c r="R158" s="69">
        <f t="shared" si="1285"/>
        <v>0</v>
      </c>
      <c r="S158" s="69">
        <f t="shared" si="1285"/>
        <v>0</v>
      </c>
      <c r="T158" s="69">
        <f t="shared" si="1285"/>
        <v>0</v>
      </c>
      <c r="U158" s="69">
        <f t="shared" si="1285"/>
        <v>0</v>
      </c>
      <c r="V158" s="69">
        <f t="shared" si="1285"/>
        <v>0</v>
      </c>
      <c r="W158" s="69">
        <f t="shared" si="1285"/>
        <v>0</v>
      </c>
      <c r="X158" s="69">
        <f t="shared" si="1285"/>
        <v>0</v>
      </c>
      <c r="Y158" s="69">
        <f t="shared" si="1285"/>
        <v>0</v>
      </c>
      <c r="Z158" s="69">
        <f t="shared" si="1285"/>
        <v>0</v>
      </c>
      <c r="AA158" s="69">
        <f t="shared" si="1285"/>
        <v>0</v>
      </c>
      <c r="AB158" s="69">
        <f t="shared" si="1285"/>
        <v>0</v>
      </c>
      <c r="AC158" s="69">
        <f t="shared" si="1285"/>
        <v>0</v>
      </c>
      <c r="AD158" s="69">
        <f t="shared" si="1285"/>
        <v>0</v>
      </c>
      <c r="AE158" s="69">
        <f t="shared" si="1285"/>
        <v>0</v>
      </c>
      <c r="AF158" s="69">
        <f t="shared" si="1285"/>
        <v>0</v>
      </c>
      <c r="AG158" s="69">
        <f t="shared" si="1285"/>
        <v>0</v>
      </c>
      <c r="AH158" s="69">
        <f t="shared" si="1285"/>
        <v>0</v>
      </c>
      <c r="AI158" s="69">
        <f t="shared" si="1285"/>
        <v>0</v>
      </c>
      <c r="AJ158" s="69">
        <f t="shared" si="1285"/>
        <v>0</v>
      </c>
      <c r="AK158" s="69">
        <f t="shared" si="1285"/>
        <v>0</v>
      </c>
      <c r="AL158" s="69">
        <f t="shared" si="1285"/>
        <v>0</v>
      </c>
      <c r="AM158" s="69">
        <f t="shared" si="1285"/>
        <v>0</v>
      </c>
      <c r="AN158" s="69">
        <f t="shared" si="1285"/>
        <v>0</v>
      </c>
      <c r="AO158" s="69">
        <f t="shared" si="1285"/>
        <v>0</v>
      </c>
      <c r="AP158" s="69">
        <f t="shared" si="1285"/>
        <v>0</v>
      </c>
      <c r="AQ158" s="69">
        <f t="shared" si="1285"/>
        <v>0</v>
      </c>
      <c r="AR158" s="69">
        <f t="shared" si="1285"/>
        <v>0</v>
      </c>
      <c r="AS158" s="69">
        <f t="shared" si="1285"/>
        <v>0</v>
      </c>
      <c r="AT158" s="69">
        <f t="shared" si="1285"/>
        <v>0</v>
      </c>
      <c r="AU158" s="69">
        <f t="shared" si="1285"/>
        <v>0</v>
      </c>
      <c r="AV158" s="69">
        <f t="shared" si="1285"/>
        <v>0</v>
      </c>
      <c r="AW158" s="69">
        <f t="shared" si="1285"/>
        <v>0</v>
      </c>
      <c r="AX158" s="69">
        <f t="shared" si="1285"/>
        <v>0</v>
      </c>
      <c r="AY158" s="69">
        <f t="shared" si="1285"/>
        <v>0</v>
      </c>
      <c r="AZ158" s="69">
        <f t="shared" si="1285"/>
        <v>0</v>
      </c>
      <c r="BA158" s="69">
        <f t="shared" si="1285"/>
        <v>0</v>
      </c>
      <c r="BB158" s="69">
        <f t="shared" si="1285"/>
        <v>0</v>
      </c>
      <c r="BC158" s="69">
        <f t="shared" si="1285"/>
        <v>0</v>
      </c>
      <c r="BD158" s="69">
        <f t="shared" si="1285"/>
        <v>0</v>
      </c>
      <c r="BE158" s="69">
        <f t="shared" si="1285"/>
        <v>0</v>
      </c>
      <c r="BF158" s="69">
        <f t="shared" si="1285"/>
        <v>0</v>
      </c>
      <c r="BG158" s="69">
        <f t="shared" si="1285"/>
        <v>0</v>
      </c>
      <c r="BH158" s="69">
        <f t="shared" si="1285"/>
        <v>0</v>
      </c>
      <c r="BI158" s="69">
        <f t="shared" si="1285"/>
        <v>0</v>
      </c>
      <c r="BJ158" s="69">
        <f t="shared" si="1285"/>
        <v>0</v>
      </c>
      <c r="BK158" s="69">
        <f t="shared" si="1285"/>
        <v>0</v>
      </c>
      <c r="BL158" s="69">
        <f t="shared" si="1285"/>
        <v>0</v>
      </c>
      <c r="BM158" s="69">
        <f t="shared" si="1285"/>
        <v>0</v>
      </c>
      <c r="BN158" s="69">
        <f t="shared" si="1285"/>
        <v>0</v>
      </c>
      <c r="BO158" s="69">
        <f t="shared" si="1285"/>
        <v>0</v>
      </c>
      <c r="BP158" s="69">
        <f t="shared" si="1285"/>
        <v>0</v>
      </c>
      <c r="BQ158" s="69">
        <f t="shared" si="1285"/>
        <v>0</v>
      </c>
      <c r="BR158" s="69">
        <f t="shared" si="1285"/>
        <v>0</v>
      </c>
      <c r="BS158" s="69">
        <f t="shared" ref="BS158:DV158" si="1286">BS148</f>
        <v>0</v>
      </c>
      <c r="BT158" s="69">
        <f t="shared" si="1286"/>
        <v>0</v>
      </c>
      <c r="BU158" s="69">
        <f t="shared" si="1286"/>
        <v>0</v>
      </c>
      <c r="BV158" s="69">
        <f t="shared" si="1286"/>
        <v>0</v>
      </c>
      <c r="BW158" s="69">
        <f t="shared" si="1286"/>
        <v>0</v>
      </c>
      <c r="BX158" s="69">
        <f t="shared" si="1286"/>
        <v>0</v>
      </c>
      <c r="BY158" s="69">
        <f t="shared" si="1286"/>
        <v>0</v>
      </c>
      <c r="BZ158" s="69">
        <f t="shared" si="1286"/>
        <v>0</v>
      </c>
      <c r="CA158" s="69">
        <f t="shared" si="1286"/>
        <v>0</v>
      </c>
      <c r="CB158" s="69">
        <f t="shared" si="1286"/>
        <v>0</v>
      </c>
      <c r="CC158" s="69">
        <f t="shared" si="1286"/>
        <v>0</v>
      </c>
      <c r="CD158" s="69">
        <f t="shared" si="1286"/>
        <v>0</v>
      </c>
      <c r="CE158" s="69">
        <f t="shared" si="1286"/>
        <v>0</v>
      </c>
      <c r="CF158" s="69">
        <f t="shared" si="1286"/>
        <v>0</v>
      </c>
      <c r="CG158" s="69">
        <f t="shared" si="1286"/>
        <v>0</v>
      </c>
      <c r="CH158" s="69">
        <f t="shared" si="1286"/>
        <v>0</v>
      </c>
      <c r="CI158" s="69">
        <f t="shared" si="1286"/>
        <v>0</v>
      </c>
      <c r="CJ158" s="69">
        <f t="shared" si="1286"/>
        <v>0</v>
      </c>
      <c r="CK158" s="69">
        <f t="shared" si="1286"/>
        <v>0</v>
      </c>
      <c r="CL158" s="69">
        <f t="shared" si="1286"/>
        <v>0</v>
      </c>
      <c r="CM158" s="69">
        <f t="shared" si="1286"/>
        <v>0</v>
      </c>
      <c r="CN158" s="69">
        <f t="shared" si="1286"/>
        <v>0</v>
      </c>
      <c r="CO158" s="69">
        <f t="shared" si="1286"/>
        <v>0</v>
      </c>
      <c r="CP158" s="69">
        <f t="shared" si="1286"/>
        <v>0</v>
      </c>
      <c r="CQ158" s="69">
        <f t="shared" si="1286"/>
        <v>0</v>
      </c>
      <c r="CR158" s="69">
        <f t="shared" si="1286"/>
        <v>0</v>
      </c>
      <c r="CS158" s="69">
        <f t="shared" si="1286"/>
        <v>0</v>
      </c>
      <c r="CT158" s="69">
        <f t="shared" si="1286"/>
        <v>0</v>
      </c>
      <c r="CU158" s="69">
        <f t="shared" si="1286"/>
        <v>0</v>
      </c>
      <c r="CV158" s="69">
        <f t="shared" si="1286"/>
        <v>0</v>
      </c>
      <c r="CW158" s="69">
        <f t="shared" si="1286"/>
        <v>0</v>
      </c>
      <c r="CX158" s="69">
        <f t="shared" ca="1" si="1286"/>
        <v>39288114.226774141</v>
      </c>
      <c r="CY158" s="69">
        <f t="shared" si="1286"/>
        <v>0</v>
      </c>
      <c r="CZ158" s="69">
        <f t="shared" si="1286"/>
        <v>0</v>
      </c>
      <c r="DA158" s="69">
        <f t="shared" si="1286"/>
        <v>0</v>
      </c>
      <c r="DB158" s="69">
        <f t="shared" si="1286"/>
        <v>0</v>
      </c>
      <c r="DC158" s="69">
        <f t="shared" si="1286"/>
        <v>0</v>
      </c>
      <c r="DD158" s="69">
        <f t="shared" si="1286"/>
        <v>0</v>
      </c>
      <c r="DE158" s="69">
        <f t="shared" si="1286"/>
        <v>0</v>
      </c>
      <c r="DF158" s="69">
        <f t="shared" si="1286"/>
        <v>0</v>
      </c>
      <c r="DG158" s="69">
        <f t="shared" si="1286"/>
        <v>0</v>
      </c>
      <c r="DH158" s="69">
        <f t="shared" si="1286"/>
        <v>0</v>
      </c>
      <c r="DI158" s="69">
        <f t="shared" si="1286"/>
        <v>0</v>
      </c>
      <c r="DJ158" s="69">
        <f t="shared" si="1286"/>
        <v>0</v>
      </c>
      <c r="DK158" s="69">
        <f t="shared" si="1286"/>
        <v>0</v>
      </c>
      <c r="DL158" s="69">
        <f t="shared" si="1286"/>
        <v>0</v>
      </c>
      <c r="DM158" s="69">
        <f t="shared" si="1286"/>
        <v>0</v>
      </c>
      <c r="DN158" s="69">
        <f t="shared" si="1286"/>
        <v>0</v>
      </c>
      <c r="DO158" s="69">
        <f t="shared" si="1286"/>
        <v>0</v>
      </c>
      <c r="DP158" s="69">
        <f t="shared" si="1286"/>
        <v>0</v>
      </c>
      <c r="DQ158" s="69">
        <f t="shared" si="1286"/>
        <v>0</v>
      </c>
      <c r="DR158" s="69">
        <f t="shared" si="1286"/>
        <v>0</v>
      </c>
      <c r="DS158" s="69">
        <f t="shared" si="1286"/>
        <v>0</v>
      </c>
      <c r="DT158" s="69">
        <f t="shared" si="1286"/>
        <v>0</v>
      </c>
      <c r="DU158" s="69">
        <f t="shared" si="1286"/>
        <v>0</v>
      </c>
      <c r="DV158" s="169">
        <f t="shared" si="1286"/>
        <v>0</v>
      </c>
    </row>
    <row r="159" spans="1:126" s="107" customFormat="1" ht="15.75" customHeight="1" thickBot="1">
      <c r="A159" s="68"/>
      <c r="B159" s="65" t="s">
        <v>1517</v>
      </c>
      <c r="C159" s="1152"/>
      <c r="D159" s="1152"/>
      <c r="E159" s="1152"/>
      <c r="F159" s="146">
        <f ca="1">SUM(F156:F158)</f>
        <v>-11081719.006410254</v>
      </c>
      <c r="G159" s="146">
        <f t="shared" ref="G159:BR159" ca="1" si="1287">SUM(G156:G158)</f>
        <v>-1081719.0064102546</v>
      </c>
      <c r="H159" s="146">
        <f t="shared" ca="1" si="1287"/>
        <v>-1081719.0064102546</v>
      </c>
      <c r="I159" s="146">
        <f t="shared" ca="1" si="1287"/>
        <v>-1081719.0064102546</v>
      </c>
      <c r="J159" s="146">
        <f t="shared" ca="1" si="1287"/>
        <v>-1081719.0064102546</v>
      </c>
      <c r="K159" s="146">
        <f t="shared" ca="1" si="1287"/>
        <v>-1081719.0064102546</v>
      </c>
      <c r="L159" s="146">
        <f t="shared" ca="1" si="1287"/>
        <v>-1081719.0064102546</v>
      </c>
      <c r="M159" s="146">
        <f t="shared" ca="1" si="1287"/>
        <v>-1081719.0064102546</v>
      </c>
      <c r="N159" s="146">
        <f t="shared" ca="1" si="1287"/>
        <v>-1081719.0064102546</v>
      </c>
      <c r="O159" s="146">
        <f t="shared" ca="1" si="1287"/>
        <v>-1081719.0064102546</v>
      </c>
      <c r="P159" s="146">
        <f t="shared" ca="1" si="1287"/>
        <v>-1081719.0064102546</v>
      </c>
      <c r="Q159" s="146">
        <f t="shared" ca="1" si="1287"/>
        <v>-1081719.0064102546</v>
      </c>
      <c r="R159" s="146">
        <f t="shared" ca="1" si="1287"/>
        <v>-1081719.0064102546</v>
      </c>
      <c r="S159" s="146">
        <f t="shared" ca="1" si="1287"/>
        <v>-774000</v>
      </c>
      <c r="T159" s="146">
        <f t="shared" ca="1" si="1287"/>
        <v>-773923.67252574733</v>
      </c>
      <c r="U159" s="146">
        <f t="shared" ca="1" si="1287"/>
        <v>-751754.44799295603</v>
      </c>
      <c r="V159" s="146">
        <f t="shared" ca="1" si="1287"/>
        <v>-729498.37713665818</v>
      </c>
      <c r="W159" s="146">
        <f t="shared" ca="1" si="1287"/>
        <v>-707155.19602975156</v>
      </c>
      <c r="X159" s="146">
        <f t="shared" ca="1" si="1287"/>
        <v>-684724.64005474758</v>
      </c>
      <c r="Y159" s="146">
        <f t="shared" ca="1" si="1287"/>
        <v>-662206.44390206784</v>
      </c>
      <c r="Z159" s="146">
        <f t="shared" ca="1" si="1287"/>
        <v>-626149.09156833589</v>
      </c>
      <c r="AA159" s="146">
        <f t="shared" ca="1" si="1287"/>
        <v>-603454.81635466591</v>
      </c>
      <c r="AB159" s="146">
        <f t="shared" ca="1" si="1287"/>
        <v>-580672.10086494603</v>
      </c>
      <c r="AC159" s="146">
        <f t="shared" ca="1" si="1287"/>
        <v>-557800.67700411857</v>
      </c>
      <c r="AD159" s="146">
        <f t="shared" ca="1" si="1287"/>
        <v>-520150.32033393683</v>
      </c>
      <c r="AE159" s="146">
        <f t="shared" ca="1" si="1287"/>
        <v>254340.92293598049</v>
      </c>
      <c r="AF159" s="146">
        <f t="shared" ca="1" si="1287"/>
        <v>254833.19982096431</v>
      </c>
      <c r="AG159" s="146">
        <f t="shared" ca="1" si="1287"/>
        <v>255326.51242544071</v>
      </c>
      <c r="AH159" s="146">
        <f t="shared" ca="1" si="1287"/>
        <v>255820.86285813822</v>
      </c>
      <c r="AI159" s="146">
        <f t="shared" ca="1" si="1287"/>
        <v>256316.2532320958</v>
      </c>
      <c r="AJ159" s="146">
        <f t="shared" ca="1" si="1287"/>
        <v>157215.81066467176</v>
      </c>
      <c r="AK159" s="146">
        <f t="shared" ca="1" si="1287"/>
        <v>157555.19699977545</v>
      </c>
      <c r="AL159" s="146">
        <f t="shared" ca="1" si="1287"/>
        <v>157895.6296412088</v>
      </c>
      <c r="AM159" s="146">
        <f t="shared" ca="1" si="1287"/>
        <v>158237.11071934219</v>
      </c>
      <c r="AN159" s="146">
        <f t="shared" ca="1" si="1287"/>
        <v>158579.64236890117</v>
      </c>
      <c r="AO159" s="146">
        <f t="shared" ca="1" si="1287"/>
        <v>158923.22672897534</v>
      </c>
      <c r="AP159" s="146">
        <f t="shared" ca="1" si="1287"/>
        <v>159267.86594302757</v>
      </c>
      <c r="AQ159" s="146">
        <f t="shared" ca="1" si="1287"/>
        <v>159634.03088188113</v>
      </c>
      <c r="AR159" s="146">
        <f t="shared" ca="1" si="1287"/>
        <v>160001.33855541181</v>
      </c>
      <c r="AS159" s="146">
        <f t="shared" ca="1" si="1287"/>
        <v>160369.79137625662</v>
      </c>
      <c r="AT159" s="146">
        <f t="shared" ca="1" si="1287"/>
        <v>160739.3917621588</v>
      </c>
      <c r="AU159" s="146">
        <f t="shared" ca="1" si="1287"/>
        <v>161110.14213597862</v>
      </c>
      <c r="AV159" s="146">
        <f t="shared" ca="1" si="1287"/>
        <v>161482.04492570399</v>
      </c>
      <c r="AW159" s="146">
        <f t="shared" ca="1" si="1287"/>
        <v>161855.10256446153</v>
      </c>
      <c r="AX159" s="146">
        <f t="shared" ca="1" si="1287"/>
        <v>162229.31749052793</v>
      </c>
      <c r="AY159" s="146">
        <f t="shared" ca="1" si="1287"/>
        <v>162604.69214734025</v>
      </c>
      <c r="AZ159" s="146">
        <f t="shared" ca="1" si="1287"/>
        <v>162981.22898350708</v>
      </c>
      <c r="BA159" s="146">
        <f t="shared" ca="1" si="1287"/>
        <v>163358.93045281951</v>
      </c>
      <c r="BB159" s="146">
        <f t="shared" ca="1" si="1287"/>
        <v>163737.79901426216</v>
      </c>
      <c r="BC159" s="146">
        <f t="shared" ca="1" si="1287"/>
        <v>164138.82347742349</v>
      </c>
      <c r="BD159" s="146">
        <f t="shared" ca="1" si="1287"/>
        <v>164541.1091582769</v>
      </c>
      <c r="BE159" s="146">
        <f t="shared" ca="1" si="1287"/>
        <v>164944.65881579</v>
      </c>
      <c r="BF159" s="146">
        <f t="shared" ca="1" si="1287"/>
        <v>165349.47521497341</v>
      </c>
      <c r="BG159" s="146">
        <f t="shared" ca="1" si="1287"/>
        <v>165755.56112689496</v>
      </c>
      <c r="BH159" s="146">
        <f t="shared" ca="1" si="1287"/>
        <v>166162.91932869257</v>
      </c>
      <c r="BI159" s="146">
        <f t="shared" ca="1" si="1287"/>
        <v>166571.55260358742</v>
      </c>
      <c r="BJ159" s="146">
        <f t="shared" ca="1" si="1287"/>
        <v>166981.46374089766</v>
      </c>
      <c r="BK159" s="146">
        <f t="shared" ca="1" si="1287"/>
        <v>167392.65553605158</v>
      </c>
      <c r="BL159" s="146">
        <f t="shared" ca="1" si="1287"/>
        <v>167805.13079060114</v>
      </c>
      <c r="BM159" s="146">
        <f t="shared" ca="1" si="1287"/>
        <v>168218.89231223502</v>
      </c>
      <c r="BN159" s="146">
        <f t="shared" ca="1" si="1287"/>
        <v>168633.94291479277</v>
      </c>
      <c r="BO159" s="146">
        <f t="shared" ca="1" si="1287"/>
        <v>168457.72763701499</v>
      </c>
      <c r="BP159" s="146">
        <f t="shared" ca="1" si="1287"/>
        <v>168281.51235923718</v>
      </c>
      <c r="BQ159" s="146">
        <f t="shared" ca="1" si="1287"/>
        <v>168105.29708145943</v>
      </c>
      <c r="BR159" s="146">
        <f t="shared" ca="1" si="1287"/>
        <v>167929.08180368165</v>
      </c>
      <c r="BS159" s="146">
        <f t="shared" ref="BS159:DV159" ca="1" si="1288">SUM(BS156:BS158)</f>
        <v>167752.86652590387</v>
      </c>
      <c r="BT159" s="146">
        <f t="shared" ca="1" si="1288"/>
        <v>167576.65124812612</v>
      </c>
      <c r="BU159" s="146">
        <f t="shared" ca="1" si="1288"/>
        <v>167400.43597034831</v>
      </c>
      <c r="BV159" s="146">
        <f t="shared" ca="1" si="1288"/>
        <v>167224.22069257055</v>
      </c>
      <c r="BW159" s="146">
        <f t="shared" ca="1" si="1288"/>
        <v>167048.00541479277</v>
      </c>
      <c r="BX159" s="146">
        <f t="shared" ca="1" si="1288"/>
        <v>166871.79013701499</v>
      </c>
      <c r="BY159" s="146">
        <f t="shared" ca="1" si="1288"/>
        <v>166695.57485923718</v>
      </c>
      <c r="BZ159" s="146">
        <f t="shared" ca="1" si="1288"/>
        <v>166519.35958145943</v>
      </c>
      <c r="CA159" s="146">
        <f t="shared" ca="1" si="1288"/>
        <v>166343.14430368165</v>
      </c>
      <c r="CB159" s="146">
        <f t="shared" ca="1" si="1288"/>
        <v>166166.9290259039</v>
      </c>
      <c r="CC159" s="146">
        <f t="shared" ca="1" si="1288"/>
        <v>165990.71374812612</v>
      </c>
      <c r="CD159" s="146">
        <f t="shared" ca="1" si="1288"/>
        <v>165814.49847034831</v>
      </c>
      <c r="CE159" s="146">
        <f t="shared" ca="1" si="1288"/>
        <v>165638.28319257055</v>
      </c>
      <c r="CF159" s="146">
        <f t="shared" ca="1" si="1288"/>
        <v>165462.06791479274</v>
      </c>
      <c r="CG159" s="146">
        <f t="shared" ca="1" si="1288"/>
        <v>165285.85263701499</v>
      </c>
      <c r="CH159" s="146">
        <f t="shared" ca="1" si="1288"/>
        <v>165109.63735923718</v>
      </c>
      <c r="CI159" s="146">
        <f t="shared" ca="1" si="1288"/>
        <v>164933.42208145943</v>
      </c>
      <c r="CJ159" s="146">
        <f t="shared" ca="1" si="1288"/>
        <v>164757.20680368165</v>
      </c>
      <c r="CK159" s="146">
        <f t="shared" ca="1" si="1288"/>
        <v>164580.99152590387</v>
      </c>
      <c r="CL159" s="146">
        <f t="shared" ca="1" si="1288"/>
        <v>164404.77624812609</v>
      </c>
      <c r="CM159" s="146">
        <f t="shared" ca="1" si="1288"/>
        <v>164228.56097034831</v>
      </c>
      <c r="CN159" s="146">
        <f t="shared" ca="1" si="1288"/>
        <v>164052.34569257052</v>
      </c>
      <c r="CO159" s="146">
        <f t="shared" ca="1" si="1288"/>
        <v>163876.13041479274</v>
      </c>
      <c r="CP159" s="146">
        <f t="shared" ca="1" si="1288"/>
        <v>163699.91513701496</v>
      </c>
      <c r="CQ159" s="146">
        <f t="shared" ca="1" si="1288"/>
        <v>163523.69985923718</v>
      </c>
      <c r="CR159" s="146">
        <f t="shared" ca="1" si="1288"/>
        <v>163347.48458145943</v>
      </c>
      <c r="CS159" s="146">
        <f t="shared" ca="1" si="1288"/>
        <v>163171.26930368165</v>
      </c>
      <c r="CT159" s="146">
        <f t="shared" ca="1" si="1288"/>
        <v>162995.05402590384</v>
      </c>
      <c r="CU159" s="146">
        <f t="shared" ca="1" si="1288"/>
        <v>162818.83874812609</v>
      </c>
      <c r="CV159" s="146">
        <f t="shared" ca="1" si="1288"/>
        <v>162642.62347034831</v>
      </c>
      <c r="CW159" s="146">
        <f t="shared" ca="1" si="1288"/>
        <v>162466.4081925705</v>
      </c>
      <c r="CX159" s="146">
        <f t="shared" ca="1" si="1288"/>
        <v>39450404.419688933</v>
      </c>
      <c r="CY159" s="146">
        <f t="shared" ca="1" si="1288"/>
        <v>0</v>
      </c>
      <c r="CZ159" s="146">
        <f t="shared" ca="1" si="1288"/>
        <v>0</v>
      </c>
      <c r="DA159" s="146">
        <f t="shared" ca="1" si="1288"/>
        <v>0</v>
      </c>
      <c r="DB159" s="146">
        <f t="shared" ca="1" si="1288"/>
        <v>0</v>
      </c>
      <c r="DC159" s="146">
        <f t="shared" ca="1" si="1288"/>
        <v>0</v>
      </c>
      <c r="DD159" s="146">
        <f t="shared" ca="1" si="1288"/>
        <v>0</v>
      </c>
      <c r="DE159" s="146">
        <f t="shared" ca="1" si="1288"/>
        <v>0</v>
      </c>
      <c r="DF159" s="146">
        <f t="shared" ca="1" si="1288"/>
        <v>0</v>
      </c>
      <c r="DG159" s="146">
        <f t="shared" ca="1" si="1288"/>
        <v>0</v>
      </c>
      <c r="DH159" s="146">
        <f t="shared" ca="1" si="1288"/>
        <v>0</v>
      </c>
      <c r="DI159" s="146">
        <f t="shared" ca="1" si="1288"/>
        <v>0</v>
      </c>
      <c r="DJ159" s="146">
        <f t="shared" ca="1" si="1288"/>
        <v>0</v>
      </c>
      <c r="DK159" s="146">
        <f t="shared" ca="1" si="1288"/>
        <v>0</v>
      </c>
      <c r="DL159" s="146">
        <f t="shared" ca="1" si="1288"/>
        <v>0</v>
      </c>
      <c r="DM159" s="146">
        <f t="shared" ca="1" si="1288"/>
        <v>0</v>
      </c>
      <c r="DN159" s="146">
        <f t="shared" ca="1" si="1288"/>
        <v>0</v>
      </c>
      <c r="DO159" s="146">
        <f t="shared" ca="1" si="1288"/>
        <v>0</v>
      </c>
      <c r="DP159" s="146">
        <f t="shared" ca="1" si="1288"/>
        <v>0</v>
      </c>
      <c r="DQ159" s="146">
        <f t="shared" ca="1" si="1288"/>
        <v>0</v>
      </c>
      <c r="DR159" s="146">
        <f t="shared" ca="1" si="1288"/>
        <v>0</v>
      </c>
      <c r="DS159" s="146">
        <f t="shared" ca="1" si="1288"/>
        <v>0</v>
      </c>
      <c r="DT159" s="146">
        <f t="shared" ca="1" si="1288"/>
        <v>0</v>
      </c>
      <c r="DU159" s="146">
        <f t="shared" ca="1" si="1288"/>
        <v>0</v>
      </c>
      <c r="DV159" s="147">
        <f t="shared" ca="1" si="1288"/>
        <v>0</v>
      </c>
    </row>
    <row r="160" spans="1:126" s="107" customFormat="1" ht="15.75" customHeight="1" thickTop="1">
      <c r="A160" s="68"/>
      <c r="B160" s="60"/>
      <c r="C160" s="1149"/>
      <c r="D160" s="1149"/>
      <c r="E160" s="1149"/>
      <c r="F160" s="69"/>
      <c r="G160" s="69"/>
      <c r="H160" s="69"/>
      <c r="I160" s="69"/>
      <c r="J160" s="69"/>
      <c r="K160" s="69"/>
      <c r="L160" s="69"/>
      <c r="M160" s="69"/>
      <c r="N160" s="69"/>
      <c r="O160" s="69"/>
      <c r="P160" s="69"/>
      <c r="Q160" s="69"/>
      <c r="R160" s="69"/>
      <c r="S160" s="69"/>
      <c r="T160" s="69"/>
      <c r="U160" s="69"/>
      <c r="V160" s="69"/>
      <c r="W160" s="69"/>
      <c r="X160" s="69"/>
      <c r="Y160" s="69"/>
      <c r="Z160" s="69"/>
      <c r="AA160" s="69"/>
      <c r="AB160" s="69"/>
      <c r="AC160" s="69"/>
      <c r="AD160" s="69"/>
      <c r="AE160" s="69"/>
      <c r="AF160" s="69"/>
      <c r="AG160" s="69"/>
      <c r="AH160" s="69"/>
      <c r="AI160" s="69"/>
      <c r="AJ160" s="69"/>
      <c r="AK160" s="69"/>
      <c r="AL160" s="69"/>
      <c r="AM160" s="69"/>
      <c r="AN160" s="69"/>
      <c r="AO160" s="69"/>
      <c r="AP160" s="69"/>
      <c r="AQ160" s="69"/>
      <c r="AR160" s="69"/>
      <c r="AS160" s="69"/>
      <c r="AT160" s="69"/>
      <c r="AU160" s="69"/>
      <c r="AV160" s="69"/>
      <c r="AW160" s="69"/>
      <c r="AX160" s="69"/>
      <c r="AY160" s="69"/>
      <c r="AZ160" s="69"/>
      <c r="BA160" s="69"/>
      <c r="BB160" s="69"/>
      <c r="BC160" s="69"/>
      <c r="BD160" s="69"/>
      <c r="BE160" s="69"/>
      <c r="BF160" s="69"/>
      <c r="BG160" s="69"/>
      <c r="BH160" s="69"/>
      <c r="BI160" s="69"/>
      <c r="BJ160" s="69"/>
      <c r="BK160" s="69"/>
      <c r="BL160" s="69"/>
      <c r="BM160" s="69"/>
      <c r="BN160" s="69"/>
      <c r="BO160" s="69"/>
      <c r="BP160" s="69"/>
      <c r="BQ160" s="69"/>
      <c r="BR160" s="69"/>
      <c r="BS160" s="69"/>
      <c r="BT160" s="69"/>
      <c r="BU160" s="69"/>
      <c r="BV160" s="69"/>
      <c r="BW160" s="69"/>
      <c r="BX160" s="69"/>
      <c r="BY160" s="69"/>
      <c r="BZ160" s="69"/>
      <c r="CA160" s="69"/>
      <c r="CB160" s="69"/>
      <c r="CC160" s="69"/>
      <c r="CD160" s="69"/>
      <c r="CE160" s="69"/>
      <c r="CF160" s="69"/>
      <c r="CG160" s="69"/>
      <c r="CH160" s="69"/>
      <c r="CI160" s="69"/>
      <c r="CJ160" s="69"/>
      <c r="CK160" s="69"/>
      <c r="CL160" s="69"/>
      <c r="CM160" s="69"/>
      <c r="CN160" s="69"/>
      <c r="CO160" s="69"/>
      <c r="CP160" s="69"/>
      <c r="CQ160" s="69"/>
      <c r="CR160" s="69"/>
      <c r="CS160" s="69"/>
      <c r="CT160" s="69"/>
      <c r="CU160" s="69"/>
      <c r="CV160" s="69"/>
      <c r="CW160" s="69"/>
      <c r="CX160" s="69"/>
      <c r="CY160" s="69"/>
      <c r="CZ160" s="69"/>
      <c r="DA160" s="69"/>
      <c r="DB160" s="69"/>
      <c r="DC160" s="69"/>
      <c r="DD160" s="69"/>
      <c r="DE160" s="69"/>
      <c r="DF160" s="69"/>
      <c r="DG160" s="69"/>
      <c r="DH160" s="69"/>
      <c r="DI160" s="69"/>
      <c r="DJ160" s="69"/>
      <c r="DK160" s="69"/>
      <c r="DL160" s="69"/>
      <c r="DM160" s="69"/>
      <c r="DN160" s="69"/>
      <c r="DO160" s="69"/>
      <c r="DP160" s="69"/>
      <c r="DQ160" s="69"/>
      <c r="DR160" s="69"/>
      <c r="DS160" s="69"/>
      <c r="DT160" s="69"/>
      <c r="DU160" s="69"/>
      <c r="DV160" s="169"/>
    </row>
    <row r="161" spans="1:126" s="107" customFormat="1" ht="15.75" customHeight="1">
      <c r="A161" s="68"/>
      <c r="B161" s="52" t="s">
        <v>758</v>
      </c>
      <c r="C161" s="1255">
        <f ca="1">-SUM(F156:DV156)</f>
        <v>33350347.083333317</v>
      </c>
      <c r="D161" s="1149"/>
      <c r="E161" s="1149"/>
      <c r="F161" s="69"/>
      <c r="G161" s="69"/>
      <c r="H161" s="69"/>
      <c r="I161" s="69"/>
      <c r="J161" s="69"/>
      <c r="K161" s="69"/>
      <c r="L161" s="69"/>
      <c r="M161" s="69"/>
      <c r="N161" s="69"/>
      <c r="O161" s="69"/>
      <c r="P161" s="69"/>
      <c r="Q161" s="69"/>
      <c r="R161" s="69"/>
      <c r="S161" s="69"/>
      <c r="T161" s="69"/>
      <c r="U161" s="69"/>
      <c r="V161" s="69"/>
      <c r="W161" s="69"/>
      <c r="X161" s="69"/>
      <c r="Y161" s="69"/>
      <c r="Z161" s="69"/>
      <c r="AA161" s="69"/>
      <c r="AB161" s="69"/>
      <c r="AC161" s="69"/>
      <c r="AD161" s="69"/>
      <c r="AE161" s="69"/>
      <c r="AF161" s="69"/>
      <c r="AG161" s="69"/>
      <c r="AH161" s="69"/>
      <c r="AI161" s="69"/>
      <c r="AJ161" s="69"/>
      <c r="AK161" s="69"/>
      <c r="AL161" s="69"/>
      <c r="AM161" s="69"/>
      <c r="AN161" s="69"/>
      <c r="AO161" s="69"/>
      <c r="AP161" s="69"/>
      <c r="AQ161" s="69"/>
      <c r="AR161" s="69"/>
      <c r="AS161" s="69"/>
      <c r="AT161" s="69"/>
      <c r="AU161" s="69"/>
      <c r="AV161" s="69"/>
      <c r="AW161" s="69"/>
      <c r="AX161" s="69"/>
      <c r="AY161" s="69"/>
      <c r="AZ161" s="69"/>
      <c r="BA161" s="69"/>
      <c r="BB161" s="69"/>
      <c r="BC161" s="69"/>
      <c r="BD161" s="69"/>
      <c r="BE161" s="69"/>
      <c r="BF161" s="69"/>
      <c r="BG161" s="69"/>
      <c r="BH161" s="69"/>
      <c r="BI161" s="69"/>
      <c r="BJ161" s="69"/>
      <c r="BK161" s="69"/>
      <c r="BL161" s="69"/>
      <c r="BM161" s="69"/>
      <c r="BN161" s="69"/>
      <c r="BO161" s="69"/>
      <c r="BP161" s="69"/>
      <c r="BQ161" s="69"/>
      <c r="BR161" s="69"/>
      <c r="BS161" s="69"/>
      <c r="BT161" s="69"/>
      <c r="BU161" s="69"/>
      <c r="BV161" s="69"/>
      <c r="BW161" s="69"/>
      <c r="BX161" s="69"/>
      <c r="BY161" s="69"/>
      <c r="BZ161" s="69"/>
      <c r="CA161" s="69"/>
      <c r="CB161" s="69"/>
      <c r="CC161" s="69"/>
      <c r="CD161" s="69"/>
      <c r="CE161" s="69"/>
      <c r="CF161" s="69"/>
      <c r="CG161" s="69"/>
      <c r="CH161" s="69"/>
      <c r="CI161" s="69"/>
      <c r="CJ161" s="69"/>
      <c r="CK161" s="69"/>
      <c r="CL161" s="69"/>
      <c r="CM161" s="69"/>
      <c r="CN161" s="69"/>
      <c r="CO161" s="69"/>
      <c r="CP161" s="69"/>
      <c r="CQ161" s="69"/>
      <c r="CR161" s="69"/>
      <c r="CS161" s="69"/>
      <c r="CT161" s="69"/>
      <c r="CU161" s="69"/>
      <c r="CV161" s="69"/>
      <c r="CW161" s="69"/>
      <c r="CX161" s="69"/>
      <c r="CY161" s="69"/>
      <c r="CZ161" s="69"/>
      <c r="DA161" s="69"/>
      <c r="DB161" s="69"/>
      <c r="DC161" s="69"/>
      <c r="DD161" s="69"/>
      <c r="DE161" s="69"/>
      <c r="DF161" s="69"/>
      <c r="DG161" s="69"/>
      <c r="DH161" s="69"/>
      <c r="DI161" s="69"/>
      <c r="DJ161" s="69"/>
      <c r="DK161" s="69"/>
      <c r="DL161" s="69"/>
      <c r="DM161" s="69"/>
      <c r="DN161" s="69"/>
      <c r="DO161" s="69"/>
      <c r="DP161" s="69"/>
      <c r="DQ161" s="69"/>
      <c r="DR161" s="69"/>
      <c r="DS161" s="69"/>
      <c r="DT161" s="69"/>
      <c r="DU161" s="69"/>
      <c r="DV161" s="169"/>
    </row>
    <row r="162" spans="1:126" s="107" customFormat="1" ht="15.75" customHeight="1">
      <c r="A162" s="68"/>
      <c r="B162" s="121" t="s">
        <v>42</v>
      </c>
      <c r="C162" s="1240">
        <f ca="1">XIRR(F159:DV159,$F$153:$DV$153)</f>
        <v>7.4705150723457334E-2</v>
      </c>
      <c r="D162" s="195"/>
      <c r="E162" s="1149"/>
      <c r="F162" s="69"/>
      <c r="G162" s="69"/>
      <c r="H162" s="69"/>
      <c r="I162" s="69"/>
      <c r="J162" s="69"/>
      <c r="K162" s="69"/>
      <c r="L162" s="69"/>
      <c r="M162" s="69"/>
      <c r="N162" s="69"/>
      <c r="O162" s="69"/>
      <c r="P162" s="69"/>
      <c r="Q162" s="69"/>
      <c r="R162" s="69"/>
      <c r="S162" s="69"/>
      <c r="T162" s="69"/>
      <c r="U162" s="69"/>
      <c r="V162" s="69"/>
      <c r="W162" s="69"/>
      <c r="X162" s="69"/>
      <c r="Y162" s="69"/>
      <c r="Z162" s="69"/>
      <c r="AA162" s="69"/>
      <c r="AB162" s="69"/>
      <c r="AC162" s="69"/>
      <c r="AD162" s="69"/>
      <c r="AE162" s="69"/>
      <c r="AF162" s="69"/>
      <c r="AG162" s="69"/>
      <c r="AH162" s="69"/>
      <c r="AI162" s="69"/>
      <c r="AJ162" s="69"/>
      <c r="AK162" s="69"/>
      <c r="AL162" s="69"/>
      <c r="AM162" s="69"/>
      <c r="AN162" s="69"/>
      <c r="AO162" s="69"/>
      <c r="AP162" s="69"/>
      <c r="AQ162" s="69"/>
      <c r="AR162" s="69"/>
      <c r="AS162" s="69"/>
      <c r="AT162" s="69"/>
      <c r="AU162" s="69"/>
      <c r="AV162" s="69"/>
      <c r="AW162" s="69"/>
      <c r="AX162" s="69"/>
      <c r="AY162" s="69"/>
      <c r="AZ162" s="69"/>
      <c r="BA162" s="69"/>
      <c r="BB162" s="69"/>
      <c r="BC162" s="69"/>
      <c r="BD162" s="69"/>
      <c r="BE162" s="69"/>
      <c r="BF162" s="69"/>
      <c r="BG162" s="69"/>
      <c r="BH162" s="69"/>
      <c r="BI162" s="69"/>
      <c r="BJ162" s="69"/>
      <c r="BK162" s="69"/>
      <c r="BL162" s="69"/>
      <c r="BM162" s="69"/>
      <c r="BN162" s="69"/>
      <c r="BO162" s="69"/>
      <c r="BP162" s="69"/>
      <c r="BQ162" s="69"/>
      <c r="BR162" s="69"/>
      <c r="BS162" s="69"/>
      <c r="BT162" s="69"/>
      <c r="BU162" s="69"/>
      <c r="BV162" s="69"/>
      <c r="BW162" s="69"/>
      <c r="BX162" s="69"/>
      <c r="BY162" s="69"/>
      <c r="BZ162" s="69"/>
      <c r="CA162" s="69"/>
      <c r="CB162" s="69"/>
      <c r="CC162" s="69"/>
      <c r="CD162" s="69"/>
      <c r="CE162" s="69"/>
      <c r="CF162" s="69"/>
      <c r="CG162" s="69"/>
      <c r="CH162" s="69"/>
      <c r="CI162" s="69"/>
      <c r="CJ162" s="69"/>
      <c r="CK162" s="69"/>
      <c r="CL162" s="69"/>
      <c r="CM162" s="69"/>
      <c r="CN162" s="69"/>
      <c r="CO162" s="69"/>
      <c r="CP162" s="69"/>
      <c r="CQ162" s="69"/>
      <c r="CR162" s="69"/>
      <c r="CS162" s="69"/>
      <c r="CT162" s="69"/>
      <c r="CU162" s="69"/>
      <c r="CV162" s="69"/>
      <c r="CW162" s="69"/>
      <c r="CX162" s="69"/>
      <c r="CY162" s="69"/>
      <c r="CZ162" s="69"/>
      <c r="DA162" s="69"/>
      <c r="DB162" s="69"/>
      <c r="DC162" s="69"/>
      <c r="DD162" s="69"/>
      <c r="DE162" s="69"/>
      <c r="DF162" s="69"/>
      <c r="DG162" s="69"/>
      <c r="DH162" s="69"/>
      <c r="DI162" s="69"/>
      <c r="DJ162" s="69"/>
      <c r="DK162" s="69"/>
      <c r="DL162" s="69"/>
      <c r="DM162" s="69"/>
      <c r="DN162" s="69"/>
      <c r="DO162" s="69"/>
      <c r="DP162" s="69"/>
      <c r="DQ162" s="69"/>
      <c r="DR162" s="69"/>
      <c r="DS162" s="69"/>
      <c r="DT162" s="69"/>
      <c r="DU162" s="69"/>
      <c r="DV162" s="169"/>
    </row>
    <row r="163" spans="1:126" s="107" customFormat="1" ht="15.75" customHeight="1">
      <c r="A163" s="68"/>
      <c r="B163" s="121" t="s">
        <v>749</v>
      </c>
      <c r="C163" s="1239">
        <f ca="1">(C164+C161)/C161</f>
        <v>1.585560687283337</v>
      </c>
      <c r="D163" s="195"/>
      <c r="E163" s="1149"/>
      <c r="F163" s="69"/>
      <c r="G163" s="69"/>
      <c r="H163" s="69"/>
      <c r="I163" s="69"/>
      <c r="J163" s="69"/>
      <c r="K163" s="69"/>
      <c r="L163" s="69"/>
      <c r="M163" s="69"/>
      <c r="N163" s="69"/>
      <c r="O163" s="69"/>
      <c r="P163" s="69"/>
      <c r="Q163" s="69"/>
      <c r="R163" s="69"/>
      <c r="S163" s="69"/>
      <c r="T163" s="69"/>
      <c r="U163" s="69"/>
      <c r="V163" s="69"/>
      <c r="W163" s="69"/>
      <c r="X163" s="69"/>
      <c r="Y163" s="69"/>
      <c r="Z163" s="69"/>
      <c r="AA163" s="69"/>
      <c r="AB163" s="69"/>
      <c r="AC163" s="69"/>
      <c r="AD163" s="69"/>
      <c r="AE163" s="69"/>
      <c r="AF163" s="69"/>
      <c r="AG163" s="69"/>
      <c r="AH163" s="69"/>
      <c r="AI163" s="69"/>
      <c r="AJ163" s="69"/>
      <c r="AK163" s="69"/>
      <c r="AL163" s="69"/>
      <c r="AM163" s="69"/>
      <c r="AN163" s="69"/>
      <c r="AO163" s="69"/>
      <c r="AP163" s="69"/>
      <c r="AQ163" s="69"/>
      <c r="AR163" s="69"/>
      <c r="AS163" s="69"/>
      <c r="AT163" s="69"/>
      <c r="AU163" s="69"/>
      <c r="AV163" s="69"/>
      <c r="AW163" s="69"/>
      <c r="AX163" s="69"/>
      <c r="AY163" s="69"/>
      <c r="AZ163" s="69"/>
      <c r="BA163" s="69"/>
      <c r="BB163" s="69"/>
      <c r="BC163" s="69"/>
      <c r="BD163" s="69"/>
      <c r="BE163" s="69"/>
      <c r="BF163" s="69"/>
      <c r="BG163" s="69"/>
      <c r="BH163" s="69"/>
      <c r="BI163" s="69"/>
      <c r="BJ163" s="69"/>
      <c r="BK163" s="69"/>
      <c r="BL163" s="69"/>
      <c r="BM163" s="69"/>
      <c r="BN163" s="69"/>
      <c r="BO163" s="69"/>
      <c r="BP163" s="69"/>
      <c r="BQ163" s="69"/>
      <c r="BR163" s="69"/>
      <c r="BS163" s="69"/>
      <c r="BT163" s="69"/>
      <c r="BU163" s="69"/>
      <c r="BV163" s="69"/>
      <c r="BW163" s="69"/>
      <c r="BX163" s="69"/>
      <c r="BY163" s="69"/>
      <c r="BZ163" s="69"/>
      <c r="CA163" s="69"/>
      <c r="CB163" s="69"/>
      <c r="CC163" s="69"/>
      <c r="CD163" s="69"/>
      <c r="CE163" s="69"/>
      <c r="CF163" s="69"/>
      <c r="CG163" s="69"/>
      <c r="CH163" s="69"/>
      <c r="CI163" s="69"/>
      <c r="CJ163" s="69"/>
      <c r="CK163" s="69"/>
      <c r="CL163" s="69"/>
      <c r="CM163" s="69"/>
      <c r="CN163" s="69"/>
      <c r="CO163" s="69"/>
      <c r="CP163" s="69"/>
      <c r="CQ163" s="69"/>
      <c r="CR163" s="69"/>
      <c r="CS163" s="69"/>
      <c r="CT163" s="69"/>
      <c r="CU163" s="69"/>
      <c r="CV163" s="69"/>
      <c r="CW163" s="69"/>
      <c r="CX163" s="69"/>
      <c r="CY163" s="69"/>
      <c r="CZ163" s="69"/>
      <c r="DA163" s="69"/>
      <c r="DB163" s="69"/>
      <c r="DC163" s="69"/>
      <c r="DD163" s="69"/>
      <c r="DE163" s="69"/>
      <c r="DF163" s="69"/>
      <c r="DG163" s="69"/>
      <c r="DH163" s="69"/>
      <c r="DI163" s="69"/>
      <c r="DJ163" s="69"/>
      <c r="DK163" s="69"/>
      <c r="DL163" s="69"/>
      <c r="DM163" s="69"/>
      <c r="DN163" s="69"/>
      <c r="DO163" s="69"/>
      <c r="DP163" s="69"/>
      <c r="DQ163" s="69"/>
      <c r="DR163" s="69"/>
      <c r="DS163" s="69"/>
      <c r="DT163" s="69"/>
      <c r="DU163" s="69"/>
      <c r="DV163" s="169"/>
    </row>
    <row r="164" spans="1:126" s="107" customFormat="1" ht="15.75" customHeight="1">
      <c r="A164" s="68"/>
      <c r="B164" s="836" t="s">
        <v>1509</v>
      </c>
      <c r="C164" s="1256">
        <f ca="1">SUM(F159:DV159)</f>
        <v>19528652.159254484</v>
      </c>
      <c r="D164" s="195"/>
      <c r="E164" s="1149"/>
      <c r="F164" s="69"/>
      <c r="G164" s="69"/>
      <c r="H164" s="69"/>
      <c r="I164" s="69"/>
      <c r="J164" s="69"/>
      <c r="K164" s="69"/>
      <c r="L164" s="69"/>
      <c r="M164" s="69"/>
      <c r="N164" s="69"/>
      <c r="O164" s="69"/>
      <c r="P164" s="69"/>
      <c r="Q164" s="69"/>
      <c r="R164" s="69"/>
      <c r="S164" s="69"/>
      <c r="T164" s="69"/>
      <c r="U164" s="69"/>
      <c r="V164" s="69"/>
      <c r="W164" s="69"/>
      <c r="X164" s="69"/>
      <c r="Y164" s="69"/>
      <c r="Z164" s="69"/>
      <c r="AA164" s="69"/>
      <c r="AB164" s="69"/>
      <c r="AC164" s="69"/>
      <c r="AD164" s="69"/>
      <c r="AE164" s="69"/>
      <c r="AF164" s="69"/>
      <c r="AG164" s="69"/>
      <c r="AH164" s="69"/>
      <c r="AI164" s="69"/>
      <c r="AJ164" s="69"/>
      <c r="AK164" s="69"/>
      <c r="AL164" s="69"/>
      <c r="AM164" s="69"/>
      <c r="AN164" s="69"/>
      <c r="AO164" s="69"/>
      <c r="AP164" s="69"/>
      <c r="AQ164" s="69"/>
      <c r="AR164" s="69"/>
      <c r="AS164" s="69"/>
      <c r="AT164" s="69"/>
      <c r="AU164" s="69"/>
      <c r="AV164" s="69"/>
      <c r="AW164" s="69"/>
      <c r="AX164" s="69"/>
      <c r="AY164" s="69"/>
      <c r="AZ164" s="69"/>
      <c r="BA164" s="69"/>
      <c r="BB164" s="69"/>
      <c r="BC164" s="69"/>
      <c r="BD164" s="69"/>
      <c r="BE164" s="69"/>
      <c r="BF164" s="69"/>
      <c r="BG164" s="69"/>
      <c r="BH164" s="69"/>
      <c r="BI164" s="69"/>
      <c r="BJ164" s="69"/>
      <c r="BK164" s="69"/>
      <c r="BL164" s="69"/>
      <c r="BM164" s="69"/>
      <c r="BN164" s="69"/>
      <c r="BO164" s="69"/>
      <c r="BP164" s="69"/>
      <c r="BQ164" s="69"/>
      <c r="BR164" s="69"/>
      <c r="BS164" s="69"/>
      <c r="BT164" s="69"/>
      <c r="BU164" s="69"/>
      <c r="BV164" s="69"/>
      <c r="BW164" s="69"/>
      <c r="BX164" s="69"/>
      <c r="BY164" s="69"/>
      <c r="BZ164" s="69"/>
      <c r="CA164" s="69"/>
      <c r="CB164" s="69"/>
      <c r="CC164" s="69"/>
      <c r="CD164" s="69"/>
      <c r="CE164" s="69"/>
      <c r="CF164" s="69"/>
      <c r="CG164" s="69"/>
      <c r="CH164" s="69"/>
      <c r="CI164" s="69"/>
      <c r="CJ164" s="69"/>
      <c r="CK164" s="69"/>
      <c r="CL164" s="69"/>
      <c r="CM164" s="69"/>
      <c r="CN164" s="69"/>
      <c r="CO164" s="69"/>
      <c r="CP164" s="69"/>
      <c r="CQ164" s="69"/>
      <c r="CR164" s="69"/>
      <c r="CS164" s="69"/>
      <c r="CT164" s="69"/>
      <c r="CU164" s="69"/>
      <c r="CV164" s="69"/>
      <c r="CW164" s="69"/>
      <c r="CX164" s="69"/>
      <c r="CY164" s="69"/>
      <c r="CZ164" s="69"/>
      <c r="DA164" s="69"/>
      <c r="DB164" s="69"/>
      <c r="DC164" s="69"/>
      <c r="DD164" s="69"/>
      <c r="DE164" s="69"/>
      <c r="DF164" s="69"/>
      <c r="DG164" s="69"/>
      <c r="DH164" s="69"/>
      <c r="DI164" s="69"/>
      <c r="DJ164" s="69"/>
      <c r="DK164" s="69"/>
      <c r="DL164" s="69"/>
      <c r="DM164" s="69"/>
      <c r="DN164" s="69"/>
      <c r="DO164" s="69"/>
      <c r="DP164" s="69"/>
      <c r="DQ164" s="69"/>
      <c r="DR164" s="69"/>
      <c r="DS164" s="69"/>
      <c r="DT164" s="69"/>
      <c r="DU164" s="69"/>
      <c r="DV164" s="169"/>
    </row>
    <row r="165" spans="1:126" s="107" customFormat="1" ht="15.75" customHeight="1">
      <c r="A165" s="68"/>
      <c r="B165" s="60"/>
      <c r="C165" s="1149"/>
      <c r="D165" s="1149"/>
      <c r="E165" s="1149"/>
      <c r="F165" s="69"/>
      <c r="G165" s="69"/>
      <c r="H165" s="69"/>
      <c r="I165" s="69"/>
      <c r="J165" s="69"/>
      <c r="K165" s="69"/>
      <c r="L165" s="69"/>
      <c r="M165" s="69"/>
      <c r="N165" s="69"/>
      <c r="O165" s="69"/>
      <c r="P165" s="69"/>
      <c r="Q165" s="69"/>
      <c r="R165" s="69"/>
      <c r="S165" s="69"/>
      <c r="T165" s="69"/>
      <c r="U165" s="69"/>
      <c r="V165" s="69"/>
      <c r="W165" s="69"/>
      <c r="X165" s="69"/>
      <c r="Y165" s="69"/>
      <c r="Z165" s="69"/>
      <c r="AA165" s="69"/>
      <c r="AB165" s="69"/>
      <c r="AC165" s="69"/>
      <c r="AD165" s="69"/>
      <c r="AE165" s="69"/>
      <c r="AF165" s="69"/>
      <c r="AG165" s="69"/>
      <c r="AH165" s="69"/>
      <c r="AI165" s="69"/>
      <c r="AJ165" s="69"/>
      <c r="AK165" s="69"/>
      <c r="AL165" s="69"/>
      <c r="AM165" s="69"/>
      <c r="AN165" s="69"/>
      <c r="AO165" s="69"/>
      <c r="AP165" s="69"/>
      <c r="AQ165" s="69"/>
      <c r="AR165" s="69"/>
      <c r="AS165" s="69"/>
      <c r="AT165" s="69"/>
      <c r="AU165" s="69"/>
      <c r="AV165" s="69"/>
      <c r="AW165" s="69"/>
      <c r="AX165" s="69"/>
      <c r="AY165" s="69"/>
      <c r="AZ165" s="69"/>
      <c r="BA165" s="69"/>
      <c r="BB165" s="69"/>
      <c r="BC165" s="69"/>
      <c r="BD165" s="69"/>
      <c r="BE165" s="69"/>
      <c r="BF165" s="69"/>
      <c r="BG165" s="69"/>
      <c r="BH165" s="69"/>
      <c r="BI165" s="69"/>
      <c r="BJ165" s="69"/>
      <c r="BK165" s="69"/>
      <c r="BL165" s="69"/>
      <c r="BM165" s="69"/>
      <c r="BN165" s="69"/>
      <c r="BO165" s="69"/>
      <c r="BP165" s="69"/>
      <c r="BQ165" s="69"/>
      <c r="BR165" s="69"/>
      <c r="BS165" s="69"/>
      <c r="BT165" s="69"/>
      <c r="BU165" s="69"/>
      <c r="BV165" s="69"/>
      <c r="BW165" s="69"/>
      <c r="BX165" s="69"/>
      <c r="BY165" s="69"/>
      <c r="BZ165" s="69"/>
      <c r="CA165" s="69"/>
      <c r="CB165" s="69"/>
      <c r="CC165" s="69"/>
      <c r="CD165" s="69"/>
      <c r="CE165" s="69"/>
      <c r="CF165" s="69"/>
      <c r="CG165" s="69"/>
      <c r="CH165" s="69"/>
      <c r="CI165" s="69"/>
      <c r="CJ165" s="69"/>
      <c r="CK165" s="69"/>
      <c r="CL165" s="69"/>
      <c r="CM165" s="69"/>
      <c r="CN165" s="69"/>
      <c r="CO165" s="69"/>
      <c r="CP165" s="69"/>
      <c r="CQ165" s="69"/>
      <c r="CR165" s="69"/>
      <c r="CS165" s="69"/>
      <c r="CT165" s="69"/>
      <c r="CU165" s="69"/>
      <c r="CV165" s="69"/>
      <c r="CW165" s="69"/>
      <c r="CX165" s="69"/>
      <c r="CY165" s="69"/>
      <c r="CZ165" s="69"/>
      <c r="DA165" s="69"/>
      <c r="DB165" s="69"/>
      <c r="DC165" s="69"/>
      <c r="DD165" s="69"/>
      <c r="DE165" s="69"/>
      <c r="DF165" s="69"/>
      <c r="DG165" s="69"/>
      <c r="DH165" s="69"/>
      <c r="DI165" s="69"/>
      <c r="DJ165" s="69"/>
      <c r="DK165" s="69"/>
      <c r="DL165" s="69"/>
      <c r="DM165" s="69"/>
      <c r="DN165" s="69"/>
      <c r="DO165" s="69"/>
      <c r="DP165" s="69"/>
      <c r="DQ165" s="69"/>
      <c r="DR165" s="69"/>
      <c r="DS165" s="69"/>
      <c r="DT165" s="69"/>
      <c r="DU165" s="69"/>
      <c r="DV165" s="169"/>
    </row>
    <row r="166" spans="1:126" s="107" customFormat="1" ht="15.75" customHeight="1">
      <c r="A166" s="68"/>
      <c r="B166" s="128" t="s">
        <v>1501</v>
      </c>
      <c r="C166" s="1149"/>
      <c r="D166" s="1149"/>
      <c r="E166" s="1149"/>
      <c r="F166" s="69"/>
      <c r="G166" s="69"/>
      <c r="H166" s="69"/>
      <c r="I166" s="69"/>
      <c r="J166" s="69"/>
      <c r="K166" s="69"/>
      <c r="L166" s="69"/>
      <c r="M166" s="69"/>
      <c r="N166" s="69"/>
      <c r="O166" s="69"/>
      <c r="P166" s="69"/>
      <c r="Q166" s="69"/>
      <c r="R166" s="69"/>
      <c r="S166" s="69"/>
      <c r="T166" s="69"/>
      <c r="U166" s="69"/>
      <c r="V166" s="69"/>
      <c r="W166" s="69"/>
      <c r="X166" s="69"/>
      <c r="Y166" s="69"/>
      <c r="Z166" s="69"/>
      <c r="AA166" s="69"/>
      <c r="AB166" s="69"/>
      <c r="AC166" s="69"/>
      <c r="AD166" s="69"/>
      <c r="AE166" s="69"/>
      <c r="AF166" s="69"/>
      <c r="AG166" s="69"/>
      <c r="AH166" s="69"/>
      <c r="AI166" s="69"/>
      <c r="AJ166" s="69"/>
      <c r="AK166" s="69"/>
      <c r="AL166" s="69"/>
      <c r="AM166" s="69"/>
      <c r="AN166" s="69"/>
      <c r="AO166" s="69"/>
      <c r="AP166" s="69"/>
      <c r="AQ166" s="69"/>
      <c r="AR166" s="69"/>
      <c r="AS166" s="69"/>
      <c r="AT166" s="69"/>
      <c r="AU166" s="69"/>
      <c r="AV166" s="69"/>
      <c r="AW166" s="69"/>
      <c r="AX166" s="69"/>
      <c r="AY166" s="69"/>
      <c r="AZ166" s="69"/>
      <c r="BA166" s="69"/>
      <c r="BB166" s="69"/>
      <c r="BC166" s="69"/>
      <c r="BD166" s="69"/>
      <c r="BE166" s="69"/>
      <c r="BF166" s="69"/>
      <c r="BG166" s="69"/>
      <c r="BH166" s="69"/>
      <c r="BI166" s="69"/>
      <c r="BJ166" s="69"/>
      <c r="BK166" s="69"/>
      <c r="BL166" s="69"/>
      <c r="BM166" s="69"/>
      <c r="BN166" s="69"/>
      <c r="BO166" s="69"/>
      <c r="BP166" s="69"/>
      <c r="BQ166" s="69"/>
      <c r="BR166" s="69"/>
      <c r="BS166" s="69"/>
      <c r="BT166" s="69"/>
      <c r="BU166" s="69"/>
      <c r="BV166" s="69"/>
      <c r="BW166" s="69"/>
      <c r="BX166" s="69"/>
      <c r="BY166" s="69"/>
      <c r="BZ166" s="69"/>
      <c r="CA166" s="69"/>
      <c r="CB166" s="69"/>
      <c r="CC166" s="69"/>
      <c r="CD166" s="69"/>
      <c r="CE166" s="69"/>
      <c r="CF166" s="69"/>
      <c r="CG166" s="69"/>
      <c r="CH166" s="69"/>
      <c r="CI166" s="69"/>
      <c r="CJ166" s="69"/>
      <c r="CK166" s="69"/>
      <c r="CL166" s="69"/>
      <c r="CM166" s="69"/>
      <c r="CN166" s="69"/>
      <c r="CO166" s="69"/>
      <c r="CP166" s="69"/>
      <c r="CQ166" s="69"/>
      <c r="CR166" s="69"/>
      <c r="CS166" s="69"/>
      <c r="CT166" s="69"/>
      <c r="CU166" s="69"/>
      <c r="CV166" s="69"/>
      <c r="CW166" s="69"/>
      <c r="CX166" s="69"/>
      <c r="CY166" s="69"/>
      <c r="CZ166" s="69"/>
      <c r="DA166" s="69"/>
      <c r="DB166" s="69"/>
      <c r="DC166" s="69"/>
      <c r="DD166" s="69"/>
      <c r="DE166" s="69"/>
      <c r="DF166" s="69"/>
      <c r="DG166" s="69"/>
      <c r="DH166" s="69"/>
      <c r="DI166" s="69"/>
      <c r="DJ166" s="69"/>
      <c r="DK166" s="69"/>
      <c r="DL166" s="69"/>
      <c r="DM166" s="69"/>
      <c r="DN166" s="69"/>
      <c r="DO166" s="69"/>
      <c r="DP166" s="69"/>
      <c r="DQ166" s="69"/>
      <c r="DR166" s="69"/>
      <c r="DS166" s="69"/>
      <c r="DT166" s="69"/>
      <c r="DU166" s="69"/>
      <c r="DV166" s="169"/>
    </row>
    <row r="167" spans="1:126" s="107" customFormat="1" ht="15.75" customHeight="1">
      <c r="A167" s="68"/>
      <c r="B167" s="60" t="s">
        <v>1502</v>
      </c>
      <c r="C167" s="1149"/>
      <c r="D167" s="1149"/>
      <c r="E167" s="1149"/>
      <c r="F167" s="69">
        <f t="shared" ref="F167:AK167" ca="1" si="1289">-F21</f>
        <v>-11081719.006410254</v>
      </c>
      <c r="G167" s="69">
        <f t="shared" ca="1" si="1289"/>
        <v>-1081719.0064102546</v>
      </c>
      <c r="H167" s="69">
        <f t="shared" ca="1" si="1289"/>
        <v>-1081719.0064102546</v>
      </c>
      <c r="I167" s="69">
        <f t="shared" ca="1" si="1289"/>
        <v>-1081719.0064102546</v>
      </c>
      <c r="J167" s="69">
        <f t="shared" ca="1" si="1289"/>
        <v>-523201.01458454505</v>
      </c>
      <c r="K167" s="69">
        <f t="shared" ca="1" si="1289"/>
        <v>0</v>
      </c>
      <c r="L167" s="69">
        <f t="shared" ca="1" si="1289"/>
        <v>0</v>
      </c>
      <c r="M167" s="69">
        <f t="shared" ca="1" si="1289"/>
        <v>0</v>
      </c>
      <c r="N167" s="69">
        <f t="shared" ca="1" si="1289"/>
        <v>0</v>
      </c>
      <c r="O167" s="69">
        <f t="shared" ca="1" si="1289"/>
        <v>0</v>
      </c>
      <c r="P167" s="69">
        <f t="shared" ca="1" si="1289"/>
        <v>0</v>
      </c>
      <c r="Q167" s="69">
        <f t="shared" ca="1" si="1289"/>
        <v>0</v>
      </c>
      <c r="R167" s="69">
        <f t="shared" ca="1" si="1289"/>
        <v>0</v>
      </c>
      <c r="S167" s="69">
        <f t="shared" ca="1" si="1289"/>
        <v>0</v>
      </c>
      <c r="T167" s="69">
        <f t="shared" ca="1" si="1289"/>
        <v>0</v>
      </c>
      <c r="U167" s="69">
        <f t="shared" ca="1" si="1289"/>
        <v>0</v>
      </c>
      <c r="V167" s="69">
        <f t="shared" ca="1" si="1289"/>
        <v>0</v>
      </c>
      <c r="W167" s="69">
        <f t="shared" ca="1" si="1289"/>
        <v>0</v>
      </c>
      <c r="X167" s="69">
        <f t="shared" ca="1" si="1289"/>
        <v>0</v>
      </c>
      <c r="Y167" s="69">
        <f t="shared" ca="1" si="1289"/>
        <v>0</v>
      </c>
      <c r="Z167" s="69">
        <f t="shared" ca="1" si="1289"/>
        <v>0</v>
      </c>
      <c r="AA167" s="69">
        <f t="shared" ca="1" si="1289"/>
        <v>0</v>
      </c>
      <c r="AB167" s="69">
        <f t="shared" ca="1" si="1289"/>
        <v>0</v>
      </c>
      <c r="AC167" s="69">
        <f t="shared" ca="1" si="1289"/>
        <v>0</v>
      </c>
      <c r="AD167" s="69">
        <f t="shared" ca="1" si="1289"/>
        <v>0</v>
      </c>
      <c r="AE167" s="69">
        <f t="shared" ca="1" si="1289"/>
        <v>0</v>
      </c>
      <c r="AF167" s="69">
        <f t="shared" ca="1" si="1289"/>
        <v>0</v>
      </c>
      <c r="AG167" s="69">
        <f t="shared" ca="1" si="1289"/>
        <v>0</v>
      </c>
      <c r="AH167" s="69">
        <f t="shared" ca="1" si="1289"/>
        <v>0</v>
      </c>
      <c r="AI167" s="69">
        <f t="shared" ca="1" si="1289"/>
        <v>0</v>
      </c>
      <c r="AJ167" s="69">
        <f t="shared" ca="1" si="1289"/>
        <v>0</v>
      </c>
      <c r="AK167" s="69">
        <f t="shared" ca="1" si="1289"/>
        <v>0</v>
      </c>
      <c r="AL167" s="69">
        <f t="shared" ref="AL167:BQ167" ca="1" si="1290">-AL21</f>
        <v>0</v>
      </c>
      <c r="AM167" s="69">
        <f t="shared" ca="1" si="1290"/>
        <v>0</v>
      </c>
      <c r="AN167" s="69">
        <f t="shared" ca="1" si="1290"/>
        <v>0</v>
      </c>
      <c r="AO167" s="69">
        <f t="shared" ca="1" si="1290"/>
        <v>0</v>
      </c>
      <c r="AP167" s="69">
        <f t="shared" ca="1" si="1290"/>
        <v>0</v>
      </c>
      <c r="AQ167" s="69">
        <f t="shared" ca="1" si="1290"/>
        <v>0</v>
      </c>
      <c r="AR167" s="69">
        <f t="shared" ca="1" si="1290"/>
        <v>0</v>
      </c>
      <c r="AS167" s="69">
        <f t="shared" ca="1" si="1290"/>
        <v>0</v>
      </c>
      <c r="AT167" s="69">
        <f t="shared" ca="1" si="1290"/>
        <v>0</v>
      </c>
      <c r="AU167" s="69">
        <f t="shared" ca="1" si="1290"/>
        <v>0</v>
      </c>
      <c r="AV167" s="69">
        <f t="shared" ca="1" si="1290"/>
        <v>0</v>
      </c>
      <c r="AW167" s="69">
        <f t="shared" ca="1" si="1290"/>
        <v>0</v>
      </c>
      <c r="AX167" s="69">
        <f t="shared" ca="1" si="1290"/>
        <v>0</v>
      </c>
      <c r="AY167" s="69">
        <f t="shared" ca="1" si="1290"/>
        <v>0</v>
      </c>
      <c r="AZ167" s="69">
        <f t="shared" ca="1" si="1290"/>
        <v>0</v>
      </c>
      <c r="BA167" s="69">
        <f t="shared" ca="1" si="1290"/>
        <v>0</v>
      </c>
      <c r="BB167" s="69">
        <f t="shared" ca="1" si="1290"/>
        <v>0</v>
      </c>
      <c r="BC167" s="69">
        <f t="shared" ca="1" si="1290"/>
        <v>0</v>
      </c>
      <c r="BD167" s="69">
        <f t="shared" ca="1" si="1290"/>
        <v>0</v>
      </c>
      <c r="BE167" s="69">
        <f t="shared" ca="1" si="1290"/>
        <v>0</v>
      </c>
      <c r="BF167" s="69">
        <f t="shared" ca="1" si="1290"/>
        <v>0</v>
      </c>
      <c r="BG167" s="69">
        <f t="shared" ca="1" si="1290"/>
        <v>0</v>
      </c>
      <c r="BH167" s="69">
        <f t="shared" ca="1" si="1290"/>
        <v>0</v>
      </c>
      <c r="BI167" s="69">
        <f t="shared" ca="1" si="1290"/>
        <v>0</v>
      </c>
      <c r="BJ167" s="69">
        <f t="shared" ca="1" si="1290"/>
        <v>0</v>
      </c>
      <c r="BK167" s="69">
        <f t="shared" ca="1" si="1290"/>
        <v>0</v>
      </c>
      <c r="BL167" s="69">
        <f t="shared" ca="1" si="1290"/>
        <v>0</v>
      </c>
      <c r="BM167" s="69">
        <f t="shared" ca="1" si="1290"/>
        <v>0</v>
      </c>
      <c r="BN167" s="69">
        <f t="shared" ca="1" si="1290"/>
        <v>0</v>
      </c>
      <c r="BO167" s="69">
        <f t="shared" ca="1" si="1290"/>
        <v>0</v>
      </c>
      <c r="BP167" s="69">
        <f t="shared" ca="1" si="1290"/>
        <v>0</v>
      </c>
      <c r="BQ167" s="69">
        <f t="shared" ca="1" si="1290"/>
        <v>0</v>
      </c>
      <c r="BR167" s="69">
        <f t="shared" ref="BR167:CW167" ca="1" si="1291">-BR21</f>
        <v>0</v>
      </c>
      <c r="BS167" s="69">
        <f t="shared" ca="1" si="1291"/>
        <v>0</v>
      </c>
      <c r="BT167" s="69">
        <f t="shared" ca="1" si="1291"/>
        <v>0</v>
      </c>
      <c r="BU167" s="69">
        <f t="shared" ca="1" si="1291"/>
        <v>0</v>
      </c>
      <c r="BV167" s="69">
        <f t="shared" ca="1" si="1291"/>
        <v>0</v>
      </c>
      <c r="BW167" s="69">
        <f t="shared" ca="1" si="1291"/>
        <v>0</v>
      </c>
      <c r="BX167" s="69">
        <f t="shared" ca="1" si="1291"/>
        <v>0</v>
      </c>
      <c r="BY167" s="69">
        <f t="shared" ca="1" si="1291"/>
        <v>0</v>
      </c>
      <c r="BZ167" s="69">
        <f t="shared" ca="1" si="1291"/>
        <v>0</v>
      </c>
      <c r="CA167" s="69">
        <f t="shared" ca="1" si="1291"/>
        <v>0</v>
      </c>
      <c r="CB167" s="69">
        <f t="shared" ca="1" si="1291"/>
        <v>0</v>
      </c>
      <c r="CC167" s="69">
        <f t="shared" ca="1" si="1291"/>
        <v>0</v>
      </c>
      <c r="CD167" s="69">
        <f t="shared" ca="1" si="1291"/>
        <v>0</v>
      </c>
      <c r="CE167" s="69">
        <f t="shared" ca="1" si="1291"/>
        <v>0</v>
      </c>
      <c r="CF167" s="69">
        <f t="shared" ca="1" si="1291"/>
        <v>0</v>
      </c>
      <c r="CG167" s="69">
        <f t="shared" ca="1" si="1291"/>
        <v>0</v>
      </c>
      <c r="CH167" s="69">
        <f t="shared" ca="1" si="1291"/>
        <v>0</v>
      </c>
      <c r="CI167" s="69">
        <f t="shared" ca="1" si="1291"/>
        <v>0</v>
      </c>
      <c r="CJ167" s="69">
        <f t="shared" ca="1" si="1291"/>
        <v>0</v>
      </c>
      <c r="CK167" s="69">
        <f t="shared" ca="1" si="1291"/>
        <v>0</v>
      </c>
      <c r="CL167" s="69">
        <f t="shared" ca="1" si="1291"/>
        <v>0</v>
      </c>
      <c r="CM167" s="69">
        <f t="shared" ca="1" si="1291"/>
        <v>0</v>
      </c>
      <c r="CN167" s="69">
        <f t="shared" ca="1" si="1291"/>
        <v>0</v>
      </c>
      <c r="CO167" s="69">
        <f t="shared" ca="1" si="1291"/>
        <v>0</v>
      </c>
      <c r="CP167" s="69">
        <f t="shared" ca="1" si="1291"/>
        <v>0</v>
      </c>
      <c r="CQ167" s="69">
        <f t="shared" ca="1" si="1291"/>
        <v>0</v>
      </c>
      <c r="CR167" s="69">
        <f t="shared" ca="1" si="1291"/>
        <v>0</v>
      </c>
      <c r="CS167" s="69">
        <f t="shared" ca="1" si="1291"/>
        <v>0</v>
      </c>
      <c r="CT167" s="69">
        <f t="shared" ca="1" si="1291"/>
        <v>0</v>
      </c>
      <c r="CU167" s="69">
        <f t="shared" ca="1" si="1291"/>
        <v>0</v>
      </c>
      <c r="CV167" s="69">
        <f t="shared" ca="1" si="1291"/>
        <v>0</v>
      </c>
      <c r="CW167" s="69">
        <f t="shared" ca="1" si="1291"/>
        <v>0</v>
      </c>
      <c r="CX167" s="69">
        <f t="shared" ref="CX167:DV167" ca="1" si="1292">-CX21</f>
        <v>0</v>
      </c>
      <c r="CY167" s="69">
        <f t="shared" ca="1" si="1292"/>
        <v>0</v>
      </c>
      <c r="CZ167" s="69">
        <f t="shared" ca="1" si="1292"/>
        <v>0</v>
      </c>
      <c r="DA167" s="69">
        <f t="shared" ca="1" si="1292"/>
        <v>0</v>
      </c>
      <c r="DB167" s="69">
        <f t="shared" ca="1" si="1292"/>
        <v>0</v>
      </c>
      <c r="DC167" s="69">
        <f t="shared" ca="1" si="1292"/>
        <v>0</v>
      </c>
      <c r="DD167" s="69">
        <f t="shared" ca="1" si="1292"/>
        <v>0</v>
      </c>
      <c r="DE167" s="69">
        <f t="shared" ca="1" si="1292"/>
        <v>0</v>
      </c>
      <c r="DF167" s="69">
        <f t="shared" ca="1" si="1292"/>
        <v>0</v>
      </c>
      <c r="DG167" s="69">
        <f t="shared" ca="1" si="1292"/>
        <v>0</v>
      </c>
      <c r="DH167" s="69">
        <f t="shared" ca="1" si="1292"/>
        <v>0</v>
      </c>
      <c r="DI167" s="69">
        <f t="shared" ca="1" si="1292"/>
        <v>0</v>
      </c>
      <c r="DJ167" s="69">
        <f t="shared" ca="1" si="1292"/>
        <v>0</v>
      </c>
      <c r="DK167" s="69">
        <f t="shared" ca="1" si="1292"/>
        <v>0</v>
      </c>
      <c r="DL167" s="69">
        <f t="shared" ca="1" si="1292"/>
        <v>0</v>
      </c>
      <c r="DM167" s="69">
        <f t="shared" ca="1" si="1292"/>
        <v>0</v>
      </c>
      <c r="DN167" s="69">
        <f t="shared" ca="1" si="1292"/>
        <v>0</v>
      </c>
      <c r="DO167" s="69">
        <f t="shared" ca="1" si="1292"/>
        <v>0</v>
      </c>
      <c r="DP167" s="69">
        <f t="shared" ca="1" si="1292"/>
        <v>0</v>
      </c>
      <c r="DQ167" s="69">
        <f t="shared" ca="1" si="1292"/>
        <v>0</v>
      </c>
      <c r="DR167" s="69">
        <f t="shared" ca="1" si="1292"/>
        <v>0</v>
      </c>
      <c r="DS167" s="69">
        <f t="shared" ca="1" si="1292"/>
        <v>0</v>
      </c>
      <c r="DT167" s="69">
        <f t="shared" ca="1" si="1292"/>
        <v>0</v>
      </c>
      <c r="DU167" s="69">
        <f t="shared" ca="1" si="1292"/>
        <v>0</v>
      </c>
      <c r="DV167" s="169">
        <f t="shared" ca="1" si="1292"/>
        <v>0</v>
      </c>
    </row>
    <row r="168" spans="1:126" s="107" customFormat="1" ht="15.75" customHeight="1">
      <c r="A168" s="68"/>
      <c r="B168" s="60" t="s">
        <v>1503</v>
      </c>
      <c r="C168" s="1149"/>
      <c r="D168" s="1149"/>
      <c r="E168" s="1149"/>
      <c r="F168" s="69">
        <f ca="1">F42</f>
        <v>0</v>
      </c>
      <c r="G168" s="69">
        <f t="shared" ref="G168:AL168" ca="1" si="1293">IF(G14&lt;=$D$111,G43,0)</f>
        <v>0</v>
      </c>
      <c r="H168" s="69">
        <f t="shared" ca="1" si="1293"/>
        <v>0</v>
      </c>
      <c r="I168" s="69">
        <f t="shared" ca="1" si="1293"/>
        <v>0</v>
      </c>
      <c r="J168" s="69">
        <f t="shared" ca="1" si="1293"/>
        <v>0</v>
      </c>
      <c r="K168" s="69">
        <f t="shared" ca="1" si="1293"/>
        <v>0</v>
      </c>
      <c r="L168" s="69">
        <f t="shared" ca="1" si="1293"/>
        <v>0</v>
      </c>
      <c r="M168" s="69">
        <f t="shared" ca="1" si="1293"/>
        <v>0</v>
      </c>
      <c r="N168" s="69">
        <f t="shared" ca="1" si="1293"/>
        <v>0</v>
      </c>
      <c r="O168" s="69">
        <f t="shared" ca="1" si="1293"/>
        <v>0</v>
      </c>
      <c r="P168" s="69">
        <f t="shared" ca="1" si="1293"/>
        <v>0</v>
      </c>
      <c r="Q168" s="69">
        <f t="shared" ca="1" si="1293"/>
        <v>0</v>
      </c>
      <c r="R168" s="69">
        <f t="shared" ca="1" si="1293"/>
        <v>0</v>
      </c>
      <c r="S168" s="69">
        <f t="shared" ca="1" si="1293"/>
        <v>0</v>
      </c>
      <c r="T168" s="69">
        <f t="shared" ca="1" si="1293"/>
        <v>0</v>
      </c>
      <c r="U168" s="69">
        <f t="shared" ca="1" si="1293"/>
        <v>0</v>
      </c>
      <c r="V168" s="69">
        <f t="shared" ca="1" si="1293"/>
        <v>0</v>
      </c>
      <c r="W168" s="69">
        <f t="shared" ca="1" si="1293"/>
        <v>0</v>
      </c>
      <c r="X168" s="69">
        <f t="shared" ca="1" si="1293"/>
        <v>0</v>
      </c>
      <c r="Y168" s="69">
        <f t="shared" ca="1" si="1293"/>
        <v>0</v>
      </c>
      <c r="Z168" s="69">
        <f t="shared" ca="1" si="1293"/>
        <v>0</v>
      </c>
      <c r="AA168" s="69">
        <f t="shared" ca="1" si="1293"/>
        <v>0</v>
      </c>
      <c r="AB168" s="69">
        <f t="shared" ca="1" si="1293"/>
        <v>0</v>
      </c>
      <c r="AC168" s="69">
        <f t="shared" ca="1" si="1293"/>
        <v>0</v>
      </c>
      <c r="AD168" s="69">
        <f t="shared" ca="1" si="1293"/>
        <v>0</v>
      </c>
      <c r="AE168" s="69">
        <f t="shared" ca="1" si="1293"/>
        <v>0</v>
      </c>
      <c r="AF168" s="69">
        <f t="shared" ca="1" si="1293"/>
        <v>0</v>
      </c>
      <c r="AG168" s="69">
        <f t="shared" ca="1" si="1293"/>
        <v>0</v>
      </c>
      <c r="AH168" s="69">
        <f t="shared" ca="1" si="1293"/>
        <v>0</v>
      </c>
      <c r="AI168" s="69">
        <f t="shared" ca="1" si="1293"/>
        <v>0</v>
      </c>
      <c r="AJ168" s="69">
        <f t="shared" ca="1" si="1293"/>
        <v>0</v>
      </c>
      <c r="AK168" s="69">
        <f t="shared" ca="1" si="1293"/>
        <v>0</v>
      </c>
      <c r="AL168" s="69">
        <f t="shared" ca="1" si="1293"/>
        <v>0</v>
      </c>
      <c r="AM168" s="69">
        <f t="shared" ref="AM168:BR168" ca="1" si="1294">IF(AM14&lt;=$D$111,AM43,0)</f>
        <v>0</v>
      </c>
      <c r="AN168" s="69">
        <f t="shared" ca="1" si="1294"/>
        <v>0</v>
      </c>
      <c r="AO168" s="69">
        <f t="shared" ca="1" si="1294"/>
        <v>0</v>
      </c>
      <c r="AP168" s="69">
        <f t="shared" ca="1" si="1294"/>
        <v>0</v>
      </c>
      <c r="AQ168" s="69">
        <f t="shared" ca="1" si="1294"/>
        <v>0</v>
      </c>
      <c r="AR168" s="69">
        <f t="shared" ca="1" si="1294"/>
        <v>0</v>
      </c>
      <c r="AS168" s="69">
        <f t="shared" ca="1" si="1294"/>
        <v>0</v>
      </c>
      <c r="AT168" s="69">
        <f t="shared" ca="1" si="1294"/>
        <v>0</v>
      </c>
      <c r="AU168" s="69">
        <f t="shared" ca="1" si="1294"/>
        <v>0</v>
      </c>
      <c r="AV168" s="69">
        <f t="shared" ca="1" si="1294"/>
        <v>0</v>
      </c>
      <c r="AW168" s="69">
        <f t="shared" ca="1" si="1294"/>
        <v>0</v>
      </c>
      <c r="AX168" s="69">
        <f t="shared" ca="1" si="1294"/>
        <v>0</v>
      </c>
      <c r="AY168" s="69">
        <f t="shared" ca="1" si="1294"/>
        <v>0</v>
      </c>
      <c r="AZ168" s="69">
        <f t="shared" ca="1" si="1294"/>
        <v>0</v>
      </c>
      <c r="BA168" s="69">
        <f t="shared" ca="1" si="1294"/>
        <v>0</v>
      </c>
      <c r="BB168" s="69">
        <f t="shared" ca="1" si="1294"/>
        <v>0</v>
      </c>
      <c r="BC168" s="69">
        <f t="shared" ca="1" si="1294"/>
        <v>0</v>
      </c>
      <c r="BD168" s="69">
        <f t="shared" ca="1" si="1294"/>
        <v>0</v>
      </c>
      <c r="BE168" s="69">
        <f t="shared" ca="1" si="1294"/>
        <v>0</v>
      </c>
      <c r="BF168" s="69">
        <f t="shared" ca="1" si="1294"/>
        <v>0</v>
      </c>
      <c r="BG168" s="69">
        <f t="shared" ca="1" si="1294"/>
        <v>0</v>
      </c>
      <c r="BH168" s="69">
        <f t="shared" ca="1" si="1294"/>
        <v>0</v>
      </c>
      <c r="BI168" s="69">
        <f t="shared" ca="1" si="1294"/>
        <v>0</v>
      </c>
      <c r="BJ168" s="69">
        <f t="shared" ca="1" si="1294"/>
        <v>0</v>
      </c>
      <c r="BK168" s="69">
        <f t="shared" ca="1" si="1294"/>
        <v>0</v>
      </c>
      <c r="BL168" s="69">
        <f t="shared" ca="1" si="1294"/>
        <v>0</v>
      </c>
      <c r="BM168" s="69">
        <f t="shared" ca="1" si="1294"/>
        <v>0</v>
      </c>
      <c r="BN168" s="69">
        <f t="shared" ca="1" si="1294"/>
        <v>0</v>
      </c>
      <c r="BO168" s="69">
        <f t="shared" ca="1" si="1294"/>
        <v>0</v>
      </c>
      <c r="BP168" s="69">
        <f t="shared" ca="1" si="1294"/>
        <v>0</v>
      </c>
      <c r="BQ168" s="69">
        <f t="shared" ca="1" si="1294"/>
        <v>0</v>
      </c>
      <c r="BR168" s="69">
        <f t="shared" ca="1" si="1294"/>
        <v>0</v>
      </c>
      <c r="BS168" s="69">
        <f t="shared" ref="BS168:CX168" ca="1" si="1295">IF(BS14&lt;=$D$111,BS43,0)</f>
        <v>0</v>
      </c>
      <c r="BT168" s="69">
        <f t="shared" ca="1" si="1295"/>
        <v>0</v>
      </c>
      <c r="BU168" s="69">
        <f t="shared" ca="1" si="1295"/>
        <v>0</v>
      </c>
      <c r="BV168" s="69">
        <f t="shared" ca="1" si="1295"/>
        <v>0</v>
      </c>
      <c r="BW168" s="69">
        <f t="shared" ca="1" si="1295"/>
        <v>0</v>
      </c>
      <c r="BX168" s="69">
        <f t="shared" ca="1" si="1295"/>
        <v>0</v>
      </c>
      <c r="BY168" s="69">
        <f t="shared" ca="1" si="1295"/>
        <v>0</v>
      </c>
      <c r="BZ168" s="69">
        <f t="shared" ca="1" si="1295"/>
        <v>0</v>
      </c>
      <c r="CA168" s="69">
        <f t="shared" ca="1" si="1295"/>
        <v>0</v>
      </c>
      <c r="CB168" s="69">
        <f t="shared" ca="1" si="1295"/>
        <v>0</v>
      </c>
      <c r="CC168" s="69">
        <f t="shared" ca="1" si="1295"/>
        <v>0</v>
      </c>
      <c r="CD168" s="69">
        <f t="shared" ca="1" si="1295"/>
        <v>0</v>
      </c>
      <c r="CE168" s="69">
        <f t="shared" ca="1" si="1295"/>
        <v>0</v>
      </c>
      <c r="CF168" s="69">
        <f t="shared" ca="1" si="1295"/>
        <v>0</v>
      </c>
      <c r="CG168" s="69">
        <f t="shared" ca="1" si="1295"/>
        <v>0</v>
      </c>
      <c r="CH168" s="69">
        <f t="shared" ca="1" si="1295"/>
        <v>0</v>
      </c>
      <c r="CI168" s="69">
        <f t="shared" ca="1" si="1295"/>
        <v>0</v>
      </c>
      <c r="CJ168" s="69">
        <f t="shared" ca="1" si="1295"/>
        <v>0</v>
      </c>
      <c r="CK168" s="69">
        <f t="shared" ca="1" si="1295"/>
        <v>0</v>
      </c>
      <c r="CL168" s="69">
        <f t="shared" ca="1" si="1295"/>
        <v>0</v>
      </c>
      <c r="CM168" s="69">
        <f t="shared" ca="1" si="1295"/>
        <v>0</v>
      </c>
      <c r="CN168" s="69">
        <f t="shared" ca="1" si="1295"/>
        <v>0</v>
      </c>
      <c r="CO168" s="69">
        <f t="shared" ca="1" si="1295"/>
        <v>0</v>
      </c>
      <c r="CP168" s="69">
        <f t="shared" ca="1" si="1295"/>
        <v>0</v>
      </c>
      <c r="CQ168" s="69">
        <f t="shared" ca="1" si="1295"/>
        <v>0</v>
      </c>
      <c r="CR168" s="69">
        <f t="shared" ca="1" si="1295"/>
        <v>0</v>
      </c>
      <c r="CS168" s="69">
        <f t="shared" ca="1" si="1295"/>
        <v>0</v>
      </c>
      <c r="CT168" s="69">
        <f t="shared" ca="1" si="1295"/>
        <v>0</v>
      </c>
      <c r="CU168" s="69">
        <f t="shared" ca="1" si="1295"/>
        <v>0</v>
      </c>
      <c r="CV168" s="69">
        <f t="shared" ca="1" si="1295"/>
        <v>0</v>
      </c>
      <c r="CW168" s="69">
        <f t="shared" ca="1" si="1295"/>
        <v>0</v>
      </c>
      <c r="CX168" s="69">
        <f t="shared" ca="1" si="1295"/>
        <v>0</v>
      </c>
      <c r="CY168" s="69">
        <f t="shared" ref="CY168:DV168" ca="1" si="1296">IF(CY14&lt;=$D$111,CY43,0)</f>
        <v>0</v>
      </c>
      <c r="CZ168" s="69">
        <f t="shared" ca="1" si="1296"/>
        <v>0</v>
      </c>
      <c r="DA168" s="69">
        <f t="shared" ca="1" si="1296"/>
        <v>0</v>
      </c>
      <c r="DB168" s="69">
        <f t="shared" ca="1" si="1296"/>
        <v>0</v>
      </c>
      <c r="DC168" s="69">
        <f t="shared" ca="1" si="1296"/>
        <v>0</v>
      </c>
      <c r="DD168" s="69">
        <f t="shared" ca="1" si="1296"/>
        <v>0</v>
      </c>
      <c r="DE168" s="69">
        <f t="shared" ca="1" si="1296"/>
        <v>0</v>
      </c>
      <c r="DF168" s="69">
        <f t="shared" ca="1" si="1296"/>
        <v>0</v>
      </c>
      <c r="DG168" s="69">
        <f t="shared" ca="1" si="1296"/>
        <v>0</v>
      </c>
      <c r="DH168" s="69">
        <f t="shared" ca="1" si="1296"/>
        <v>0</v>
      </c>
      <c r="DI168" s="69">
        <f t="shared" ca="1" si="1296"/>
        <v>0</v>
      </c>
      <c r="DJ168" s="69">
        <f t="shared" ca="1" si="1296"/>
        <v>0</v>
      </c>
      <c r="DK168" s="69">
        <f t="shared" ca="1" si="1296"/>
        <v>0</v>
      </c>
      <c r="DL168" s="69">
        <f t="shared" ca="1" si="1296"/>
        <v>0</v>
      </c>
      <c r="DM168" s="69">
        <f t="shared" ca="1" si="1296"/>
        <v>0</v>
      </c>
      <c r="DN168" s="69">
        <f t="shared" ca="1" si="1296"/>
        <v>0</v>
      </c>
      <c r="DO168" s="69">
        <f t="shared" ca="1" si="1296"/>
        <v>0</v>
      </c>
      <c r="DP168" s="69">
        <f t="shared" ca="1" si="1296"/>
        <v>0</v>
      </c>
      <c r="DQ168" s="69">
        <f t="shared" ca="1" si="1296"/>
        <v>0</v>
      </c>
      <c r="DR168" s="69">
        <f t="shared" ca="1" si="1296"/>
        <v>0</v>
      </c>
      <c r="DS168" s="69">
        <f t="shared" ca="1" si="1296"/>
        <v>0</v>
      </c>
      <c r="DT168" s="69">
        <f t="shared" ca="1" si="1296"/>
        <v>0</v>
      </c>
      <c r="DU168" s="69">
        <f t="shared" ca="1" si="1296"/>
        <v>0</v>
      </c>
      <c r="DV168" s="169">
        <f t="shared" ca="1" si="1296"/>
        <v>0</v>
      </c>
    </row>
    <row r="169" spans="1:126" s="107" customFormat="1" ht="15.75" customHeight="1">
      <c r="A169" s="68"/>
      <c r="B169" s="60" t="s">
        <v>1504</v>
      </c>
      <c r="C169" s="1149"/>
      <c r="D169" s="1149"/>
      <c r="E169" s="1149"/>
      <c r="F169" s="69">
        <f t="shared" ref="F169:AK169" si="1297">F148-F55</f>
        <v>0</v>
      </c>
      <c r="G169" s="69">
        <f t="shared" si="1297"/>
        <v>0</v>
      </c>
      <c r="H169" s="69">
        <f t="shared" si="1297"/>
        <v>0</v>
      </c>
      <c r="I169" s="69">
        <f t="shared" si="1297"/>
        <v>0</v>
      </c>
      <c r="J169" s="69">
        <f t="shared" si="1297"/>
        <v>0</v>
      </c>
      <c r="K169" s="69">
        <f t="shared" si="1297"/>
        <v>0</v>
      </c>
      <c r="L169" s="69">
        <f t="shared" si="1297"/>
        <v>0</v>
      </c>
      <c r="M169" s="69">
        <f t="shared" si="1297"/>
        <v>0</v>
      </c>
      <c r="N169" s="69">
        <f t="shared" si="1297"/>
        <v>0</v>
      </c>
      <c r="O169" s="69">
        <f t="shared" si="1297"/>
        <v>0</v>
      </c>
      <c r="P169" s="69">
        <f t="shared" si="1297"/>
        <v>0</v>
      </c>
      <c r="Q169" s="69">
        <f t="shared" si="1297"/>
        <v>0</v>
      </c>
      <c r="R169" s="69">
        <f t="shared" si="1297"/>
        <v>0</v>
      </c>
      <c r="S169" s="69">
        <f t="shared" si="1297"/>
        <v>0</v>
      </c>
      <c r="T169" s="69">
        <f t="shared" si="1297"/>
        <v>0</v>
      </c>
      <c r="U169" s="69">
        <f t="shared" si="1297"/>
        <v>0</v>
      </c>
      <c r="V169" s="69">
        <f t="shared" si="1297"/>
        <v>0</v>
      </c>
      <c r="W169" s="69">
        <f t="shared" si="1297"/>
        <v>0</v>
      </c>
      <c r="X169" s="69">
        <f t="shared" si="1297"/>
        <v>0</v>
      </c>
      <c r="Y169" s="69">
        <f t="shared" si="1297"/>
        <v>0</v>
      </c>
      <c r="Z169" s="69">
        <f t="shared" si="1297"/>
        <v>0</v>
      </c>
      <c r="AA169" s="69">
        <f t="shared" si="1297"/>
        <v>0</v>
      </c>
      <c r="AB169" s="69">
        <f t="shared" si="1297"/>
        <v>0</v>
      </c>
      <c r="AC169" s="69">
        <f t="shared" si="1297"/>
        <v>0</v>
      </c>
      <c r="AD169" s="69">
        <f t="shared" si="1297"/>
        <v>0</v>
      </c>
      <c r="AE169" s="69">
        <f t="shared" si="1297"/>
        <v>0</v>
      </c>
      <c r="AF169" s="69">
        <f t="shared" si="1297"/>
        <v>0</v>
      </c>
      <c r="AG169" s="69">
        <f t="shared" si="1297"/>
        <v>0</v>
      </c>
      <c r="AH169" s="69">
        <f t="shared" si="1297"/>
        <v>0</v>
      </c>
      <c r="AI169" s="69">
        <f t="shared" si="1297"/>
        <v>0</v>
      </c>
      <c r="AJ169" s="69">
        <f t="shared" si="1297"/>
        <v>0</v>
      </c>
      <c r="AK169" s="69">
        <f t="shared" si="1297"/>
        <v>0</v>
      </c>
      <c r="AL169" s="69">
        <f t="shared" ref="AL169:BQ169" si="1298">AL148-AL55</f>
        <v>0</v>
      </c>
      <c r="AM169" s="69">
        <f t="shared" si="1298"/>
        <v>0</v>
      </c>
      <c r="AN169" s="69">
        <f t="shared" si="1298"/>
        <v>0</v>
      </c>
      <c r="AO169" s="69">
        <f t="shared" si="1298"/>
        <v>0</v>
      </c>
      <c r="AP169" s="69">
        <f t="shared" si="1298"/>
        <v>0</v>
      </c>
      <c r="AQ169" s="69">
        <f t="shared" si="1298"/>
        <v>0</v>
      </c>
      <c r="AR169" s="69">
        <f t="shared" si="1298"/>
        <v>0</v>
      </c>
      <c r="AS169" s="69">
        <f t="shared" si="1298"/>
        <v>0</v>
      </c>
      <c r="AT169" s="69">
        <f t="shared" si="1298"/>
        <v>0</v>
      </c>
      <c r="AU169" s="69">
        <f t="shared" si="1298"/>
        <v>0</v>
      </c>
      <c r="AV169" s="69">
        <f t="shared" si="1298"/>
        <v>0</v>
      </c>
      <c r="AW169" s="69">
        <f t="shared" si="1298"/>
        <v>0</v>
      </c>
      <c r="AX169" s="69">
        <f t="shared" si="1298"/>
        <v>0</v>
      </c>
      <c r="AY169" s="69">
        <f t="shared" si="1298"/>
        <v>0</v>
      </c>
      <c r="AZ169" s="69">
        <f t="shared" si="1298"/>
        <v>0</v>
      </c>
      <c r="BA169" s="69">
        <f t="shared" si="1298"/>
        <v>0</v>
      </c>
      <c r="BB169" s="69">
        <f t="shared" si="1298"/>
        <v>0</v>
      </c>
      <c r="BC169" s="69">
        <f t="shared" si="1298"/>
        <v>0</v>
      </c>
      <c r="BD169" s="69">
        <f t="shared" si="1298"/>
        <v>0</v>
      </c>
      <c r="BE169" s="69">
        <f t="shared" si="1298"/>
        <v>0</v>
      </c>
      <c r="BF169" s="69">
        <f t="shared" si="1298"/>
        <v>0</v>
      </c>
      <c r="BG169" s="69">
        <f t="shared" si="1298"/>
        <v>0</v>
      </c>
      <c r="BH169" s="69">
        <f t="shared" si="1298"/>
        <v>0</v>
      </c>
      <c r="BI169" s="69">
        <f t="shared" si="1298"/>
        <v>0</v>
      </c>
      <c r="BJ169" s="69">
        <f t="shared" si="1298"/>
        <v>0</v>
      </c>
      <c r="BK169" s="69">
        <f t="shared" si="1298"/>
        <v>0</v>
      </c>
      <c r="BL169" s="69">
        <f t="shared" si="1298"/>
        <v>0</v>
      </c>
      <c r="BM169" s="69">
        <f t="shared" si="1298"/>
        <v>0</v>
      </c>
      <c r="BN169" s="69">
        <f t="shared" si="1298"/>
        <v>0</v>
      </c>
      <c r="BO169" s="69">
        <f t="shared" si="1298"/>
        <v>0</v>
      </c>
      <c r="BP169" s="69">
        <f t="shared" si="1298"/>
        <v>0</v>
      </c>
      <c r="BQ169" s="69">
        <f t="shared" si="1298"/>
        <v>0</v>
      </c>
      <c r="BR169" s="69">
        <f t="shared" ref="BR169:CW169" si="1299">BR148-BR55</f>
        <v>0</v>
      </c>
      <c r="BS169" s="69">
        <f t="shared" si="1299"/>
        <v>0</v>
      </c>
      <c r="BT169" s="69">
        <f t="shared" si="1299"/>
        <v>0</v>
      </c>
      <c r="BU169" s="69">
        <f t="shared" si="1299"/>
        <v>0</v>
      </c>
      <c r="BV169" s="69">
        <f t="shared" si="1299"/>
        <v>0</v>
      </c>
      <c r="BW169" s="69">
        <f t="shared" si="1299"/>
        <v>0</v>
      </c>
      <c r="BX169" s="69">
        <f t="shared" si="1299"/>
        <v>0</v>
      </c>
      <c r="BY169" s="69">
        <f t="shared" si="1299"/>
        <v>0</v>
      </c>
      <c r="BZ169" s="69">
        <f t="shared" si="1299"/>
        <v>0</v>
      </c>
      <c r="CA169" s="69">
        <f t="shared" si="1299"/>
        <v>0</v>
      </c>
      <c r="CB169" s="69">
        <f t="shared" si="1299"/>
        <v>0</v>
      </c>
      <c r="CC169" s="69">
        <f t="shared" si="1299"/>
        <v>0</v>
      </c>
      <c r="CD169" s="69">
        <f t="shared" si="1299"/>
        <v>0</v>
      </c>
      <c r="CE169" s="69">
        <f t="shared" si="1299"/>
        <v>0</v>
      </c>
      <c r="CF169" s="69">
        <f t="shared" si="1299"/>
        <v>0</v>
      </c>
      <c r="CG169" s="69">
        <f t="shared" si="1299"/>
        <v>0</v>
      </c>
      <c r="CH169" s="69">
        <f t="shared" si="1299"/>
        <v>0</v>
      </c>
      <c r="CI169" s="69">
        <f t="shared" si="1299"/>
        <v>0</v>
      </c>
      <c r="CJ169" s="69">
        <f t="shared" si="1299"/>
        <v>0</v>
      </c>
      <c r="CK169" s="69">
        <f t="shared" si="1299"/>
        <v>0</v>
      </c>
      <c r="CL169" s="69">
        <f t="shared" si="1299"/>
        <v>0</v>
      </c>
      <c r="CM169" s="69">
        <f t="shared" si="1299"/>
        <v>0</v>
      </c>
      <c r="CN169" s="69">
        <f t="shared" si="1299"/>
        <v>0</v>
      </c>
      <c r="CO169" s="69">
        <f t="shared" si="1299"/>
        <v>0</v>
      </c>
      <c r="CP169" s="69">
        <f t="shared" si="1299"/>
        <v>0</v>
      </c>
      <c r="CQ169" s="69">
        <f t="shared" si="1299"/>
        <v>0</v>
      </c>
      <c r="CR169" s="69">
        <f t="shared" si="1299"/>
        <v>0</v>
      </c>
      <c r="CS169" s="69">
        <f t="shared" si="1299"/>
        <v>0</v>
      </c>
      <c r="CT169" s="69">
        <f t="shared" si="1299"/>
        <v>0</v>
      </c>
      <c r="CU169" s="69">
        <f t="shared" si="1299"/>
        <v>0</v>
      </c>
      <c r="CV169" s="69">
        <f t="shared" si="1299"/>
        <v>0</v>
      </c>
      <c r="CW169" s="69">
        <f t="shared" si="1299"/>
        <v>0</v>
      </c>
      <c r="CX169" s="69">
        <f t="shared" ref="CX169:DV169" ca="1" si="1300">CX148-CX55</f>
        <v>21714045.977812927</v>
      </c>
      <c r="CY169" s="69">
        <f t="shared" si="1300"/>
        <v>0</v>
      </c>
      <c r="CZ169" s="69">
        <f t="shared" si="1300"/>
        <v>0</v>
      </c>
      <c r="DA169" s="69">
        <f t="shared" si="1300"/>
        <v>0</v>
      </c>
      <c r="DB169" s="69">
        <f t="shared" si="1300"/>
        <v>0</v>
      </c>
      <c r="DC169" s="69">
        <f t="shared" si="1300"/>
        <v>0</v>
      </c>
      <c r="DD169" s="69">
        <f t="shared" si="1300"/>
        <v>0</v>
      </c>
      <c r="DE169" s="69">
        <f t="shared" si="1300"/>
        <v>0</v>
      </c>
      <c r="DF169" s="69">
        <f t="shared" si="1300"/>
        <v>0</v>
      </c>
      <c r="DG169" s="69">
        <f t="shared" si="1300"/>
        <v>0</v>
      </c>
      <c r="DH169" s="69">
        <f t="shared" si="1300"/>
        <v>0</v>
      </c>
      <c r="DI169" s="69">
        <f t="shared" si="1300"/>
        <v>0</v>
      </c>
      <c r="DJ169" s="69">
        <f t="shared" si="1300"/>
        <v>0</v>
      </c>
      <c r="DK169" s="69">
        <f t="shared" si="1300"/>
        <v>0</v>
      </c>
      <c r="DL169" s="69">
        <f t="shared" si="1300"/>
        <v>0</v>
      </c>
      <c r="DM169" s="69">
        <f t="shared" si="1300"/>
        <v>0</v>
      </c>
      <c r="DN169" s="69">
        <f t="shared" si="1300"/>
        <v>0</v>
      </c>
      <c r="DO169" s="69">
        <f t="shared" si="1300"/>
        <v>0</v>
      </c>
      <c r="DP169" s="69">
        <f t="shared" si="1300"/>
        <v>0</v>
      </c>
      <c r="DQ169" s="69">
        <f t="shared" si="1300"/>
        <v>0</v>
      </c>
      <c r="DR169" s="69">
        <f t="shared" si="1300"/>
        <v>0</v>
      </c>
      <c r="DS169" s="69">
        <f t="shared" si="1300"/>
        <v>0</v>
      </c>
      <c r="DT169" s="69">
        <f t="shared" si="1300"/>
        <v>0</v>
      </c>
      <c r="DU169" s="69">
        <f t="shared" si="1300"/>
        <v>0</v>
      </c>
      <c r="DV169" s="169">
        <f t="shared" si="1300"/>
        <v>0</v>
      </c>
    </row>
    <row r="170" spans="1:126" s="107" customFormat="1" ht="15.75" customHeight="1" thickBot="1">
      <c r="A170" s="68"/>
      <c r="B170" s="65" t="s">
        <v>1517</v>
      </c>
      <c r="C170" s="1152"/>
      <c r="D170" s="1152"/>
      <c r="E170" s="1152"/>
      <c r="F170" s="146">
        <f ca="1">SUM(F167:F169)</f>
        <v>-11081719.006410254</v>
      </c>
      <c r="G170" s="146">
        <f t="shared" ref="G170" ca="1" si="1301">SUM(G167:G169)</f>
        <v>-1081719.0064102546</v>
      </c>
      <c r="H170" s="146">
        <f t="shared" ref="H170" ca="1" si="1302">SUM(H167:H169)</f>
        <v>-1081719.0064102546</v>
      </c>
      <c r="I170" s="146">
        <f t="shared" ref="I170" ca="1" si="1303">SUM(I167:I169)</f>
        <v>-1081719.0064102546</v>
      </c>
      <c r="J170" s="146">
        <f t="shared" ref="J170" ca="1" si="1304">SUM(J167:J169)</f>
        <v>-523201.01458454505</v>
      </c>
      <c r="K170" s="146">
        <f t="shared" ref="K170" ca="1" si="1305">SUM(K167:K169)</f>
        <v>0</v>
      </c>
      <c r="L170" s="146">
        <f t="shared" ref="L170" ca="1" si="1306">SUM(L167:L169)</f>
        <v>0</v>
      </c>
      <c r="M170" s="146">
        <f t="shared" ref="M170" ca="1" si="1307">SUM(M167:M169)</f>
        <v>0</v>
      </c>
      <c r="N170" s="146">
        <f t="shared" ref="N170" ca="1" si="1308">SUM(N167:N169)</f>
        <v>0</v>
      </c>
      <c r="O170" s="146">
        <f t="shared" ref="O170" ca="1" si="1309">SUM(O167:O169)</f>
        <v>0</v>
      </c>
      <c r="P170" s="146">
        <f t="shared" ref="P170" ca="1" si="1310">SUM(P167:P169)</f>
        <v>0</v>
      </c>
      <c r="Q170" s="146">
        <f t="shared" ref="Q170" ca="1" si="1311">SUM(Q167:Q169)</f>
        <v>0</v>
      </c>
      <c r="R170" s="146">
        <f t="shared" ref="R170" ca="1" si="1312">SUM(R167:R169)</f>
        <v>0</v>
      </c>
      <c r="S170" s="146">
        <f t="shared" ref="S170" ca="1" si="1313">SUM(S167:S169)</f>
        <v>0</v>
      </c>
      <c r="T170" s="146">
        <f t="shared" ref="T170" ca="1" si="1314">SUM(T167:T169)</f>
        <v>0</v>
      </c>
      <c r="U170" s="146">
        <f t="shared" ref="U170" ca="1" si="1315">SUM(U167:U169)</f>
        <v>0</v>
      </c>
      <c r="V170" s="146">
        <f t="shared" ref="V170" ca="1" si="1316">SUM(V167:V169)</f>
        <v>0</v>
      </c>
      <c r="W170" s="146">
        <f t="shared" ref="W170" ca="1" si="1317">SUM(W167:W169)</f>
        <v>0</v>
      </c>
      <c r="X170" s="146">
        <f t="shared" ref="X170" ca="1" si="1318">SUM(X167:X169)</f>
        <v>0</v>
      </c>
      <c r="Y170" s="146">
        <f t="shared" ref="Y170" ca="1" si="1319">SUM(Y167:Y169)</f>
        <v>0</v>
      </c>
      <c r="Z170" s="146">
        <f t="shared" ref="Z170" ca="1" si="1320">SUM(Z167:Z169)</f>
        <v>0</v>
      </c>
      <c r="AA170" s="146">
        <f t="shared" ref="AA170" ca="1" si="1321">SUM(AA167:AA169)</f>
        <v>0</v>
      </c>
      <c r="AB170" s="146">
        <f t="shared" ref="AB170" ca="1" si="1322">SUM(AB167:AB169)</f>
        <v>0</v>
      </c>
      <c r="AC170" s="146">
        <f t="shared" ref="AC170" ca="1" si="1323">SUM(AC167:AC169)</f>
        <v>0</v>
      </c>
      <c r="AD170" s="146">
        <f t="shared" ref="AD170" ca="1" si="1324">SUM(AD167:AD169)</f>
        <v>0</v>
      </c>
      <c r="AE170" s="146">
        <f t="shared" ref="AE170" ca="1" si="1325">SUM(AE167:AE169)</f>
        <v>0</v>
      </c>
      <c r="AF170" s="146">
        <f t="shared" ref="AF170" ca="1" si="1326">SUM(AF167:AF169)</f>
        <v>0</v>
      </c>
      <c r="AG170" s="146">
        <f t="shared" ref="AG170" ca="1" si="1327">SUM(AG167:AG169)</f>
        <v>0</v>
      </c>
      <c r="AH170" s="146">
        <f t="shared" ref="AH170" ca="1" si="1328">SUM(AH167:AH169)</f>
        <v>0</v>
      </c>
      <c r="AI170" s="146">
        <f t="shared" ref="AI170" ca="1" si="1329">SUM(AI167:AI169)</f>
        <v>0</v>
      </c>
      <c r="AJ170" s="146">
        <f t="shared" ref="AJ170" ca="1" si="1330">SUM(AJ167:AJ169)</f>
        <v>0</v>
      </c>
      <c r="AK170" s="146">
        <f t="shared" ref="AK170" ca="1" si="1331">SUM(AK167:AK169)</f>
        <v>0</v>
      </c>
      <c r="AL170" s="146">
        <f t="shared" ref="AL170" ca="1" si="1332">SUM(AL167:AL169)</f>
        <v>0</v>
      </c>
      <c r="AM170" s="146">
        <f t="shared" ref="AM170" ca="1" si="1333">SUM(AM167:AM169)</f>
        <v>0</v>
      </c>
      <c r="AN170" s="146">
        <f t="shared" ref="AN170" ca="1" si="1334">SUM(AN167:AN169)</f>
        <v>0</v>
      </c>
      <c r="AO170" s="146">
        <f t="shared" ref="AO170" ca="1" si="1335">SUM(AO167:AO169)</f>
        <v>0</v>
      </c>
      <c r="AP170" s="146">
        <f t="shared" ref="AP170" ca="1" si="1336">SUM(AP167:AP169)</f>
        <v>0</v>
      </c>
      <c r="AQ170" s="146">
        <f t="shared" ref="AQ170" ca="1" si="1337">SUM(AQ167:AQ169)</f>
        <v>0</v>
      </c>
      <c r="AR170" s="146">
        <f t="shared" ref="AR170" ca="1" si="1338">SUM(AR167:AR169)</f>
        <v>0</v>
      </c>
      <c r="AS170" s="146">
        <f t="shared" ref="AS170" ca="1" si="1339">SUM(AS167:AS169)</f>
        <v>0</v>
      </c>
      <c r="AT170" s="146">
        <f t="shared" ref="AT170" ca="1" si="1340">SUM(AT167:AT169)</f>
        <v>0</v>
      </c>
      <c r="AU170" s="146">
        <f t="shared" ref="AU170" ca="1" si="1341">SUM(AU167:AU169)</f>
        <v>0</v>
      </c>
      <c r="AV170" s="146">
        <f t="shared" ref="AV170" ca="1" si="1342">SUM(AV167:AV169)</f>
        <v>0</v>
      </c>
      <c r="AW170" s="146">
        <f t="shared" ref="AW170" ca="1" si="1343">SUM(AW167:AW169)</f>
        <v>0</v>
      </c>
      <c r="AX170" s="146">
        <f t="shared" ref="AX170" ca="1" si="1344">SUM(AX167:AX169)</f>
        <v>0</v>
      </c>
      <c r="AY170" s="146">
        <f t="shared" ref="AY170" ca="1" si="1345">SUM(AY167:AY169)</f>
        <v>0</v>
      </c>
      <c r="AZ170" s="146">
        <f t="shared" ref="AZ170" ca="1" si="1346">SUM(AZ167:AZ169)</f>
        <v>0</v>
      </c>
      <c r="BA170" s="146">
        <f t="shared" ref="BA170" ca="1" si="1347">SUM(BA167:BA169)</f>
        <v>0</v>
      </c>
      <c r="BB170" s="146">
        <f t="shared" ref="BB170" ca="1" si="1348">SUM(BB167:BB169)</f>
        <v>0</v>
      </c>
      <c r="BC170" s="146">
        <f t="shared" ref="BC170" ca="1" si="1349">SUM(BC167:BC169)</f>
        <v>0</v>
      </c>
      <c r="BD170" s="146">
        <f t="shared" ref="BD170" ca="1" si="1350">SUM(BD167:BD169)</f>
        <v>0</v>
      </c>
      <c r="BE170" s="146">
        <f t="shared" ref="BE170" ca="1" si="1351">SUM(BE167:BE169)</f>
        <v>0</v>
      </c>
      <c r="BF170" s="146">
        <f t="shared" ref="BF170" ca="1" si="1352">SUM(BF167:BF169)</f>
        <v>0</v>
      </c>
      <c r="BG170" s="146">
        <f t="shared" ref="BG170" ca="1" si="1353">SUM(BG167:BG169)</f>
        <v>0</v>
      </c>
      <c r="BH170" s="146">
        <f t="shared" ref="BH170" ca="1" si="1354">SUM(BH167:BH169)</f>
        <v>0</v>
      </c>
      <c r="BI170" s="146">
        <f t="shared" ref="BI170" ca="1" si="1355">SUM(BI167:BI169)</f>
        <v>0</v>
      </c>
      <c r="BJ170" s="146">
        <f t="shared" ref="BJ170" ca="1" si="1356">SUM(BJ167:BJ169)</f>
        <v>0</v>
      </c>
      <c r="BK170" s="146">
        <f t="shared" ref="BK170" ca="1" si="1357">SUM(BK167:BK169)</f>
        <v>0</v>
      </c>
      <c r="BL170" s="146">
        <f t="shared" ref="BL170" ca="1" si="1358">SUM(BL167:BL169)</f>
        <v>0</v>
      </c>
      <c r="BM170" s="146">
        <f t="shared" ref="BM170" ca="1" si="1359">SUM(BM167:BM169)</f>
        <v>0</v>
      </c>
      <c r="BN170" s="146">
        <f t="shared" ref="BN170" ca="1" si="1360">SUM(BN167:BN169)</f>
        <v>0</v>
      </c>
      <c r="BO170" s="146">
        <f t="shared" ref="BO170" ca="1" si="1361">SUM(BO167:BO169)</f>
        <v>0</v>
      </c>
      <c r="BP170" s="146">
        <f t="shared" ref="BP170" ca="1" si="1362">SUM(BP167:BP169)</f>
        <v>0</v>
      </c>
      <c r="BQ170" s="146">
        <f t="shared" ref="BQ170" ca="1" si="1363">SUM(BQ167:BQ169)</f>
        <v>0</v>
      </c>
      <c r="BR170" s="146">
        <f t="shared" ref="BR170" ca="1" si="1364">SUM(BR167:BR169)</f>
        <v>0</v>
      </c>
      <c r="BS170" s="146">
        <f t="shared" ref="BS170" ca="1" si="1365">SUM(BS167:BS169)</f>
        <v>0</v>
      </c>
      <c r="BT170" s="146">
        <f t="shared" ref="BT170" ca="1" si="1366">SUM(BT167:BT169)</f>
        <v>0</v>
      </c>
      <c r="BU170" s="146">
        <f t="shared" ref="BU170" ca="1" si="1367">SUM(BU167:BU169)</f>
        <v>0</v>
      </c>
      <c r="BV170" s="146">
        <f t="shared" ref="BV170" ca="1" si="1368">SUM(BV167:BV169)</f>
        <v>0</v>
      </c>
      <c r="BW170" s="146">
        <f t="shared" ref="BW170" ca="1" si="1369">SUM(BW167:BW169)</f>
        <v>0</v>
      </c>
      <c r="BX170" s="146">
        <f t="shared" ref="BX170" ca="1" si="1370">SUM(BX167:BX169)</f>
        <v>0</v>
      </c>
      <c r="BY170" s="146">
        <f t="shared" ref="BY170" ca="1" si="1371">SUM(BY167:BY169)</f>
        <v>0</v>
      </c>
      <c r="BZ170" s="146">
        <f t="shared" ref="BZ170" ca="1" si="1372">SUM(BZ167:BZ169)</f>
        <v>0</v>
      </c>
      <c r="CA170" s="146">
        <f t="shared" ref="CA170" ca="1" si="1373">SUM(CA167:CA169)</f>
        <v>0</v>
      </c>
      <c r="CB170" s="146">
        <f t="shared" ref="CB170" ca="1" si="1374">SUM(CB167:CB169)</f>
        <v>0</v>
      </c>
      <c r="CC170" s="146">
        <f t="shared" ref="CC170" ca="1" si="1375">SUM(CC167:CC169)</f>
        <v>0</v>
      </c>
      <c r="CD170" s="146">
        <f t="shared" ref="CD170" ca="1" si="1376">SUM(CD167:CD169)</f>
        <v>0</v>
      </c>
      <c r="CE170" s="146">
        <f t="shared" ref="CE170" ca="1" si="1377">SUM(CE167:CE169)</f>
        <v>0</v>
      </c>
      <c r="CF170" s="146">
        <f t="shared" ref="CF170" ca="1" si="1378">SUM(CF167:CF169)</f>
        <v>0</v>
      </c>
      <c r="CG170" s="146">
        <f t="shared" ref="CG170" ca="1" si="1379">SUM(CG167:CG169)</f>
        <v>0</v>
      </c>
      <c r="CH170" s="146">
        <f t="shared" ref="CH170" ca="1" si="1380">SUM(CH167:CH169)</f>
        <v>0</v>
      </c>
      <c r="CI170" s="146">
        <f t="shared" ref="CI170" ca="1" si="1381">SUM(CI167:CI169)</f>
        <v>0</v>
      </c>
      <c r="CJ170" s="146">
        <f t="shared" ref="CJ170" ca="1" si="1382">SUM(CJ167:CJ169)</f>
        <v>0</v>
      </c>
      <c r="CK170" s="146">
        <f t="shared" ref="CK170" ca="1" si="1383">SUM(CK167:CK169)</f>
        <v>0</v>
      </c>
      <c r="CL170" s="146">
        <f t="shared" ref="CL170" ca="1" si="1384">SUM(CL167:CL169)</f>
        <v>0</v>
      </c>
      <c r="CM170" s="146">
        <f t="shared" ref="CM170" ca="1" si="1385">SUM(CM167:CM169)</f>
        <v>0</v>
      </c>
      <c r="CN170" s="146">
        <f t="shared" ref="CN170" ca="1" si="1386">SUM(CN167:CN169)</f>
        <v>0</v>
      </c>
      <c r="CO170" s="146">
        <f t="shared" ref="CO170" ca="1" si="1387">SUM(CO167:CO169)</f>
        <v>0</v>
      </c>
      <c r="CP170" s="146">
        <f t="shared" ref="CP170" ca="1" si="1388">SUM(CP167:CP169)</f>
        <v>0</v>
      </c>
      <c r="CQ170" s="146">
        <f t="shared" ref="CQ170" ca="1" si="1389">SUM(CQ167:CQ169)</f>
        <v>0</v>
      </c>
      <c r="CR170" s="146">
        <f t="shared" ref="CR170" ca="1" si="1390">SUM(CR167:CR169)</f>
        <v>0</v>
      </c>
      <c r="CS170" s="146">
        <f t="shared" ref="CS170" ca="1" si="1391">SUM(CS167:CS169)</f>
        <v>0</v>
      </c>
      <c r="CT170" s="146">
        <f t="shared" ref="CT170" ca="1" si="1392">SUM(CT167:CT169)</f>
        <v>0</v>
      </c>
      <c r="CU170" s="146">
        <f t="shared" ref="CU170" ca="1" si="1393">SUM(CU167:CU169)</f>
        <v>0</v>
      </c>
      <c r="CV170" s="146">
        <f t="shared" ref="CV170" ca="1" si="1394">SUM(CV167:CV169)</f>
        <v>0</v>
      </c>
      <c r="CW170" s="146">
        <f t="shared" ref="CW170" ca="1" si="1395">SUM(CW167:CW169)</f>
        <v>0</v>
      </c>
      <c r="CX170" s="146">
        <f t="shared" ref="CX170" ca="1" si="1396">SUM(CX167:CX169)</f>
        <v>21714045.977812927</v>
      </c>
      <c r="CY170" s="146">
        <f t="shared" ref="CY170" ca="1" si="1397">SUM(CY167:CY169)</f>
        <v>0</v>
      </c>
      <c r="CZ170" s="146">
        <f t="shared" ref="CZ170" ca="1" si="1398">SUM(CZ167:CZ169)</f>
        <v>0</v>
      </c>
      <c r="DA170" s="146">
        <f t="shared" ref="DA170" ca="1" si="1399">SUM(DA167:DA169)</f>
        <v>0</v>
      </c>
      <c r="DB170" s="146">
        <f t="shared" ref="DB170" ca="1" si="1400">SUM(DB167:DB169)</f>
        <v>0</v>
      </c>
      <c r="DC170" s="146">
        <f t="shared" ref="DC170" ca="1" si="1401">SUM(DC167:DC169)</f>
        <v>0</v>
      </c>
      <c r="DD170" s="146">
        <f t="shared" ref="DD170" ca="1" si="1402">SUM(DD167:DD169)</f>
        <v>0</v>
      </c>
      <c r="DE170" s="146">
        <f t="shared" ref="DE170" ca="1" si="1403">SUM(DE167:DE169)</f>
        <v>0</v>
      </c>
      <c r="DF170" s="146">
        <f t="shared" ref="DF170" ca="1" si="1404">SUM(DF167:DF169)</f>
        <v>0</v>
      </c>
      <c r="DG170" s="146">
        <f t="shared" ref="DG170" ca="1" si="1405">SUM(DG167:DG169)</f>
        <v>0</v>
      </c>
      <c r="DH170" s="146">
        <f t="shared" ref="DH170" ca="1" si="1406">SUM(DH167:DH169)</f>
        <v>0</v>
      </c>
      <c r="DI170" s="146">
        <f t="shared" ref="DI170" ca="1" si="1407">SUM(DI167:DI169)</f>
        <v>0</v>
      </c>
      <c r="DJ170" s="146">
        <f t="shared" ref="DJ170" ca="1" si="1408">SUM(DJ167:DJ169)</f>
        <v>0</v>
      </c>
      <c r="DK170" s="146">
        <f t="shared" ref="DK170" ca="1" si="1409">SUM(DK167:DK169)</f>
        <v>0</v>
      </c>
      <c r="DL170" s="146">
        <f t="shared" ref="DL170" ca="1" si="1410">SUM(DL167:DL169)</f>
        <v>0</v>
      </c>
      <c r="DM170" s="146">
        <f t="shared" ref="DM170" ca="1" si="1411">SUM(DM167:DM169)</f>
        <v>0</v>
      </c>
      <c r="DN170" s="146">
        <f t="shared" ref="DN170" ca="1" si="1412">SUM(DN167:DN169)</f>
        <v>0</v>
      </c>
      <c r="DO170" s="146">
        <f t="shared" ref="DO170" ca="1" si="1413">SUM(DO167:DO169)</f>
        <v>0</v>
      </c>
      <c r="DP170" s="146">
        <f t="shared" ref="DP170" ca="1" si="1414">SUM(DP167:DP169)</f>
        <v>0</v>
      </c>
      <c r="DQ170" s="146">
        <f t="shared" ref="DQ170" ca="1" si="1415">SUM(DQ167:DQ169)</f>
        <v>0</v>
      </c>
      <c r="DR170" s="146">
        <f t="shared" ref="DR170" ca="1" si="1416">SUM(DR167:DR169)</f>
        <v>0</v>
      </c>
      <c r="DS170" s="146">
        <f t="shared" ref="DS170" ca="1" si="1417">SUM(DS167:DS169)</f>
        <v>0</v>
      </c>
      <c r="DT170" s="146">
        <f t="shared" ref="DT170" ca="1" si="1418">SUM(DT167:DT169)</f>
        <v>0</v>
      </c>
      <c r="DU170" s="146">
        <f t="shared" ref="DU170" ca="1" si="1419">SUM(DU167:DU169)</f>
        <v>0</v>
      </c>
      <c r="DV170" s="147">
        <f t="shared" ref="DV170" ca="1" si="1420">SUM(DV167:DV169)</f>
        <v>0</v>
      </c>
    </row>
    <row r="171" spans="1:126" s="107" customFormat="1" ht="15.75" customHeight="1" thickTop="1">
      <c r="A171" s="68"/>
      <c r="B171" s="60"/>
      <c r="C171" s="1149"/>
      <c r="D171" s="1149"/>
      <c r="E171" s="1149"/>
      <c r="F171" s="69"/>
      <c r="G171" s="69"/>
      <c r="H171" s="69"/>
      <c r="I171" s="69"/>
      <c r="J171" s="69"/>
      <c r="K171" s="69"/>
      <c r="L171" s="69"/>
      <c r="M171" s="69"/>
      <c r="N171" s="69"/>
      <c r="O171" s="69"/>
      <c r="P171" s="69"/>
      <c r="Q171" s="69"/>
      <c r="R171" s="69"/>
      <c r="S171" s="69"/>
      <c r="T171" s="69"/>
      <c r="U171" s="69"/>
      <c r="V171" s="69"/>
      <c r="W171" s="69"/>
      <c r="X171" s="69"/>
      <c r="Y171" s="69"/>
      <c r="Z171" s="69"/>
      <c r="AA171" s="69"/>
      <c r="AB171" s="69"/>
      <c r="AC171" s="69"/>
      <c r="AD171" s="69"/>
      <c r="AE171" s="69"/>
      <c r="AF171" s="69"/>
      <c r="AG171" s="69"/>
      <c r="AH171" s="69"/>
      <c r="AI171" s="69"/>
      <c r="AJ171" s="69"/>
      <c r="AK171" s="69"/>
      <c r="AL171" s="69"/>
      <c r="AM171" s="69"/>
      <c r="AN171" s="69"/>
      <c r="AO171" s="69"/>
      <c r="AP171" s="69"/>
      <c r="AQ171" s="69"/>
      <c r="AR171" s="69"/>
      <c r="AS171" s="69"/>
      <c r="AT171" s="69"/>
      <c r="AU171" s="69"/>
      <c r="AV171" s="69"/>
      <c r="AW171" s="69"/>
      <c r="AX171" s="69"/>
      <c r="AY171" s="69"/>
      <c r="AZ171" s="69"/>
      <c r="BA171" s="69"/>
      <c r="BB171" s="69"/>
      <c r="BC171" s="69"/>
      <c r="BD171" s="69"/>
      <c r="BE171" s="69"/>
      <c r="BF171" s="69"/>
      <c r="BG171" s="69"/>
      <c r="BH171" s="69"/>
      <c r="BI171" s="69"/>
      <c r="BJ171" s="69"/>
      <c r="BK171" s="69"/>
      <c r="BL171" s="69"/>
      <c r="BM171" s="69"/>
      <c r="BN171" s="69"/>
      <c r="BO171" s="69"/>
      <c r="BP171" s="69"/>
      <c r="BQ171" s="69"/>
      <c r="BR171" s="69"/>
      <c r="BS171" s="69"/>
      <c r="BT171" s="69"/>
      <c r="BU171" s="69"/>
      <c r="BV171" s="69"/>
      <c r="BW171" s="69"/>
      <c r="BX171" s="69"/>
      <c r="BY171" s="69"/>
      <c r="BZ171" s="69"/>
      <c r="CA171" s="69"/>
      <c r="CB171" s="69"/>
      <c r="CC171" s="69"/>
      <c r="CD171" s="69"/>
      <c r="CE171" s="69"/>
      <c r="CF171" s="69"/>
      <c r="CG171" s="69"/>
      <c r="CH171" s="69"/>
      <c r="CI171" s="69"/>
      <c r="CJ171" s="69"/>
      <c r="CK171" s="69"/>
      <c r="CL171" s="69"/>
      <c r="CM171" s="69"/>
      <c r="CN171" s="69"/>
      <c r="CO171" s="69"/>
      <c r="CP171" s="69"/>
      <c r="CQ171" s="69"/>
      <c r="CR171" s="69"/>
      <c r="CS171" s="69"/>
      <c r="CT171" s="69"/>
      <c r="CU171" s="69"/>
      <c r="CV171" s="69"/>
      <c r="CW171" s="69"/>
      <c r="CX171" s="69"/>
      <c r="CY171" s="69"/>
      <c r="CZ171" s="69"/>
      <c r="DA171" s="69"/>
      <c r="DB171" s="69"/>
      <c r="DC171" s="69"/>
      <c r="DD171" s="69"/>
      <c r="DE171" s="69"/>
      <c r="DF171" s="69"/>
      <c r="DG171" s="69"/>
      <c r="DH171" s="69"/>
      <c r="DI171" s="69"/>
      <c r="DJ171" s="69"/>
      <c r="DK171" s="69"/>
      <c r="DL171" s="69"/>
      <c r="DM171" s="69"/>
      <c r="DN171" s="69"/>
      <c r="DO171" s="69"/>
      <c r="DP171" s="69"/>
      <c r="DQ171" s="69"/>
      <c r="DR171" s="69"/>
      <c r="DS171" s="69"/>
      <c r="DT171" s="69"/>
      <c r="DU171" s="69"/>
      <c r="DV171" s="169"/>
    </row>
    <row r="172" spans="1:126" s="107" customFormat="1" ht="15.75" customHeight="1">
      <c r="A172" s="68"/>
      <c r="B172" s="52" t="s">
        <v>758</v>
      </c>
      <c r="C172" s="1255">
        <f ca="1">-SUM(F167:DV167)</f>
        <v>14850077.040225562</v>
      </c>
      <c r="D172" s="1149"/>
      <c r="E172" s="1149"/>
      <c r="F172" s="69"/>
      <c r="G172" s="69"/>
      <c r="H172" s="69"/>
      <c r="I172" s="69"/>
      <c r="J172" s="69"/>
      <c r="K172" s="69"/>
      <c r="L172" s="69"/>
      <c r="M172" s="69"/>
      <c r="N172" s="69"/>
      <c r="O172" s="69"/>
      <c r="P172" s="69"/>
      <c r="Q172" s="69"/>
      <c r="R172" s="69"/>
      <c r="S172" s="69"/>
      <c r="T172" s="69"/>
      <c r="U172" s="69"/>
      <c r="V172" s="69"/>
      <c r="W172" s="69"/>
      <c r="X172" s="69"/>
      <c r="Y172" s="69"/>
      <c r="Z172" s="69"/>
      <c r="AA172" s="69"/>
      <c r="AB172" s="69"/>
      <c r="AC172" s="69"/>
      <c r="AD172" s="69"/>
      <c r="AE172" s="69"/>
      <c r="AF172" s="69"/>
      <c r="AG172" s="69"/>
      <c r="AH172" s="69"/>
      <c r="AI172" s="69"/>
      <c r="AJ172" s="69"/>
      <c r="AK172" s="69"/>
      <c r="AL172" s="69"/>
      <c r="AM172" s="69"/>
      <c r="AN172" s="69"/>
      <c r="AO172" s="69"/>
      <c r="AP172" s="69"/>
      <c r="AQ172" s="69"/>
      <c r="AR172" s="69"/>
      <c r="AS172" s="69"/>
      <c r="AT172" s="69"/>
      <c r="AU172" s="69"/>
      <c r="AV172" s="69"/>
      <c r="AW172" s="69"/>
      <c r="AX172" s="69"/>
      <c r="AY172" s="69"/>
      <c r="AZ172" s="69"/>
      <c r="BA172" s="69"/>
      <c r="BB172" s="69"/>
      <c r="BC172" s="69"/>
      <c r="BD172" s="69"/>
      <c r="BE172" s="69"/>
      <c r="BF172" s="69"/>
      <c r="BG172" s="69"/>
      <c r="BH172" s="69"/>
      <c r="BI172" s="69"/>
      <c r="BJ172" s="69"/>
      <c r="BK172" s="69"/>
      <c r="BL172" s="69"/>
      <c r="BM172" s="69"/>
      <c r="BN172" s="69"/>
      <c r="BO172" s="69"/>
      <c r="BP172" s="69"/>
      <c r="BQ172" s="69"/>
      <c r="BR172" s="69"/>
      <c r="BS172" s="69"/>
      <c r="BT172" s="69"/>
      <c r="BU172" s="69"/>
      <c r="BV172" s="69"/>
      <c r="BW172" s="69"/>
      <c r="BX172" s="69"/>
      <c r="BY172" s="69"/>
      <c r="BZ172" s="69"/>
      <c r="CA172" s="69"/>
      <c r="CB172" s="69"/>
      <c r="CC172" s="69"/>
      <c r="CD172" s="69"/>
      <c r="CE172" s="69"/>
      <c r="CF172" s="69"/>
      <c r="CG172" s="69"/>
      <c r="CH172" s="69"/>
      <c r="CI172" s="69"/>
      <c r="CJ172" s="69"/>
      <c r="CK172" s="69"/>
      <c r="CL172" s="69"/>
      <c r="CM172" s="69"/>
      <c r="CN172" s="69"/>
      <c r="CO172" s="69"/>
      <c r="CP172" s="69"/>
      <c r="CQ172" s="69"/>
      <c r="CR172" s="69"/>
      <c r="CS172" s="69"/>
      <c r="CT172" s="69"/>
      <c r="CU172" s="69"/>
      <c r="CV172" s="69"/>
      <c r="CW172" s="69"/>
      <c r="CX172" s="69"/>
      <c r="CY172" s="69"/>
      <c r="CZ172" s="69"/>
      <c r="DA172" s="69"/>
      <c r="DB172" s="69"/>
      <c r="DC172" s="69"/>
      <c r="DD172" s="69"/>
      <c r="DE172" s="69"/>
      <c r="DF172" s="69"/>
      <c r="DG172" s="69"/>
      <c r="DH172" s="69"/>
      <c r="DI172" s="69"/>
      <c r="DJ172" s="69"/>
      <c r="DK172" s="69"/>
      <c r="DL172" s="69"/>
      <c r="DM172" s="69"/>
      <c r="DN172" s="69"/>
      <c r="DO172" s="69"/>
      <c r="DP172" s="69"/>
      <c r="DQ172" s="69"/>
      <c r="DR172" s="69"/>
      <c r="DS172" s="69"/>
      <c r="DT172" s="69"/>
      <c r="DU172" s="69"/>
      <c r="DV172" s="169"/>
    </row>
    <row r="173" spans="1:126" s="107" customFormat="1" ht="15.75" customHeight="1">
      <c r="A173" s="68"/>
      <c r="B173" s="121" t="s">
        <v>42</v>
      </c>
      <c r="C173" s="1240">
        <f ca="1">XIRR(F170:DV170,$F$153:$DV$153)</f>
        <v>4.8843774199485782E-2</v>
      </c>
      <c r="D173" s="195"/>
      <c r="E173" s="1149"/>
      <c r="F173" s="69"/>
      <c r="G173" s="69"/>
      <c r="H173" s="69"/>
      <c r="I173" s="69"/>
      <c r="J173" s="69"/>
      <c r="K173" s="69"/>
      <c r="L173" s="69"/>
      <c r="M173" s="69"/>
      <c r="N173" s="69"/>
      <c r="O173" s="69"/>
      <c r="P173" s="69"/>
      <c r="Q173" s="69"/>
      <c r="R173" s="69"/>
      <c r="S173" s="69"/>
      <c r="T173" s="69"/>
      <c r="U173" s="69"/>
      <c r="V173" s="69"/>
      <c r="W173" s="69"/>
      <c r="X173" s="69"/>
      <c r="Y173" s="69"/>
      <c r="Z173" s="69"/>
      <c r="AA173" s="69"/>
      <c r="AB173" s="69"/>
      <c r="AC173" s="69"/>
      <c r="AD173" s="69"/>
      <c r="AE173" s="69"/>
      <c r="AF173" s="69"/>
      <c r="AG173" s="69"/>
      <c r="AH173" s="69"/>
      <c r="AI173" s="69"/>
      <c r="AJ173" s="69"/>
      <c r="AK173" s="69"/>
      <c r="AL173" s="69"/>
      <c r="AM173" s="69"/>
      <c r="AN173" s="69"/>
      <c r="AO173" s="69"/>
      <c r="AP173" s="69"/>
      <c r="AQ173" s="69"/>
      <c r="AR173" s="69"/>
      <c r="AS173" s="69"/>
      <c r="AT173" s="69"/>
      <c r="AU173" s="69"/>
      <c r="AV173" s="69"/>
      <c r="AW173" s="69"/>
      <c r="AX173" s="69"/>
      <c r="AY173" s="69"/>
      <c r="AZ173" s="69"/>
      <c r="BA173" s="69"/>
      <c r="BB173" s="69"/>
      <c r="BC173" s="69"/>
      <c r="BD173" s="69"/>
      <c r="BE173" s="69"/>
      <c r="BF173" s="69"/>
      <c r="BG173" s="69"/>
      <c r="BH173" s="69"/>
      <c r="BI173" s="69"/>
      <c r="BJ173" s="69"/>
      <c r="BK173" s="69"/>
      <c r="BL173" s="69"/>
      <c r="BM173" s="69"/>
      <c r="BN173" s="69"/>
      <c r="BO173" s="69"/>
      <c r="BP173" s="69"/>
      <c r="BQ173" s="69"/>
      <c r="BR173" s="69"/>
      <c r="BS173" s="69"/>
      <c r="BT173" s="69"/>
      <c r="BU173" s="69"/>
      <c r="BV173" s="69"/>
      <c r="BW173" s="69"/>
      <c r="BX173" s="69"/>
      <c r="BY173" s="69"/>
      <c r="BZ173" s="69"/>
      <c r="CA173" s="69"/>
      <c r="CB173" s="69"/>
      <c r="CC173" s="69"/>
      <c r="CD173" s="69"/>
      <c r="CE173" s="69"/>
      <c r="CF173" s="69"/>
      <c r="CG173" s="69"/>
      <c r="CH173" s="69"/>
      <c r="CI173" s="69"/>
      <c r="CJ173" s="69"/>
      <c r="CK173" s="69"/>
      <c r="CL173" s="69"/>
      <c r="CM173" s="69"/>
      <c r="CN173" s="69"/>
      <c r="CO173" s="69"/>
      <c r="CP173" s="69"/>
      <c r="CQ173" s="69"/>
      <c r="CR173" s="69"/>
      <c r="CS173" s="69"/>
      <c r="CT173" s="69"/>
      <c r="CU173" s="69"/>
      <c r="CV173" s="69"/>
      <c r="CW173" s="69"/>
      <c r="CX173" s="69"/>
      <c r="CY173" s="69"/>
      <c r="CZ173" s="69"/>
      <c r="DA173" s="69"/>
      <c r="DB173" s="69"/>
      <c r="DC173" s="69"/>
      <c r="DD173" s="69"/>
      <c r="DE173" s="69"/>
      <c r="DF173" s="69"/>
      <c r="DG173" s="69"/>
      <c r="DH173" s="69"/>
      <c r="DI173" s="69"/>
      <c r="DJ173" s="69"/>
      <c r="DK173" s="69"/>
      <c r="DL173" s="69"/>
      <c r="DM173" s="69"/>
      <c r="DN173" s="69"/>
      <c r="DO173" s="69"/>
      <c r="DP173" s="69"/>
      <c r="DQ173" s="69"/>
      <c r="DR173" s="69"/>
      <c r="DS173" s="69"/>
      <c r="DT173" s="69"/>
      <c r="DU173" s="69"/>
      <c r="DV173" s="169"/>
    </row>
    <row r="174" spans="1:126" s="107" customFormat="1" ht="15.75" customHeight="1">
      <c r="A174" s="68"/>
      <c r="B174" s="121" t="s">
        <v>749</v>
      </c>
      <c r="C174" s="1239">
        <f ca="1">(C175+C172)/C172</f>
        <v>1.4622176450735094</v>
      </c>
      <c r="D174" s="195"/>
      <c r="E174" s="1149"/>
      <c r="F174" s="69"/>
      <c r="G174" s="69"/>
      <c r="H174" s="69"/>
      <c r="I174" s="69"/>
      <c r="J174" s="69"/>
      <c r="K174" s="69"/>
      <c r="L174" s="69"/>
      <c r="M174" s="69"/>
      <c r="N174" s="69"/>
      <c r="O174" s="69"/>
      <c r="P174" s="69"/>
      <c r="Q174" s="69"/>
      <c r="R174" s="69"/>
      <c r="S174" s="69"/>
      <c r="T174" s="69"/>
      <c r="U174" s="69"/>
      <c r="V174" s="69"/>
      <c r="W174" s="69"/>
      <c r="X174" s="69"/>
      <c r="Y174" s="69"/>
      <c r="Z174" s="69"/>
      <c r="AA174" s="69"/>
      <c r="AB174" s="69"/>
      <c r="AC174" s="69"/>
      <c r="AD174" s="69"/>
      <c r="AE174" s="69"/>
      <c r="AF174" s="69"/>
      <c r="AG174" s="69"/>
      <c r="AH174" s="69"/>
      <c r="AI174" s="69"/>
      <c r="AJ174" s="69"/>
      <c r="AK174" s="69"/>
      <c r="AL174" s="69"/>
      <c r="AM174" s="69"/>
      <c r="AN174" s="69"/>
      <c r="AO174" s="69"/>
      <c r="AP174" s="69"/>
      <c r="AQ174" s="69"/>
      <c r="AR174" s="69"/>
      <c r="AS174" s="69"/>
      <c r="AT174" s="69"/>
      <c r="AU174" s="69"/>
      <c r="AV174" s="69"/>
      <c r="AW174" s="69"/>
      <c r="AX174" s="69"/>
      <c r="AY174" s="69"/>
      <c r="AZ174" s="69"/>
      <c r="BA174" s="69"/>
      <c r="BB174" s="69"/>
      <c r="BC174" s="69"/>
      <c r="BD174" s="69"/>
      <c r="BE174" s="69"/>
      <c r="BF174" s="69"/>
      <c r="BG174" s="69"/>
      <c r="BH174" s="69"/>
      <c r="BI174" s="69"/>
      <c r="BJ174" s="69"/>
      <c r="BK174" s="69"/>
      <c r="BL174" s="69"/>
      <c r="BM174" s="69"/>
      <c r="BN174" s="69"/>
      <c r="BO174" s="69"/>
      <c r="BP174" s="69"/>
      <c r="BQ174" s="69"/>
      <c r="BR174" s="69"/>
      <c r="BS174" s="69"/>
      <c r="BT174" s="69"/>
      <c r="BU174" s="69"/>
      <c r="BV174" s="69"/>
      <c r="BW174" s="69"/>
      <c r="BX174" s="69"/>
      <c r="BY174" s="69"/>
      <c r="BZ174" s="69"/>
      <c r="CA174" s="69"/>
      <c r="CB174" s="69"/>
      <c r="CC174" s="69"/>
      <c r="CD174" s="69"/>
      <c r="CE174" s="69"/>
      <c r="CF174" s="69"/>
      <c r="CG174" s="69"/>
      <c r="CH174" s="69"/>
      <c r="CI174" s="69"/>
      <c r="CJ174" s="69"/>
      <c r="CK174" s="69"/>
      <c r="CL174" s="69"/>
      <c r="CM174" s="69"/>
      <c r="CN174" s="69"/>
      <c r="CO174" s="69"/>
      <c r="CP174" s="69"/>
      <c r="CQ174" s="69"/>
      <c r="CR174" s="69"/>
      <c r="CS174" s="69"/>
      <c r="CT174" s="69"/>
      <c r="CU174" s="69"/>
      <c r="CV174" s="69"/>
      <c r="CW174" s="69"/>
      <c r="CX174" s="69"/>
      <c r="CY174" s="69"/>
      <c r="CZ174" s="69"/>
      <c r="DA174" s="69"/>
      <c r="DB174" s="69"/>
      <c r="DC174" s="69"/>
      <c r="DD174" s="69"/>
      <c r="DE174" s="69"/>
      <c r="DF174" s="69"/>
      <c r="DG174" s="69"/>
      <c r="DH174" s="69"/>
      <c r="DI174" s="69"/>
      <c r="DJ174" s="69"/>
      <c r="DK174" s="69"/>
      <c r="DL174" s="69"/>
      <c r="DM174" s="69"/>
      <c r="DN174" s="69"/>
      <c r="DO174" s="69"/>
      <c r="DP174" s="69"/>
      <c r="DQ174" s="69"/>
      <c r="DR174" s="69"/>
      <c r="DS174" s="69"/>
      <c r="DT174" s="69"/>
      <c r="DU174" s="69"/>
      <c r="DV174" s="169"/>
    </row>
    <row r="175" spans="1:126" s="107" customFormat="1" ht="15.75" customHeight="1">
      <c r="A175" s="68"/>
      <c r="B175" s="836" t="s">
        <v>1509</v>
      </c>
      <c r="C175" s="1256">
        <f ca="1">SUM(F170:DV170)</f>
        <v>6863968.9375873655</v>
      </c>
      <c r="D175" s="195"/>
      <c r="E175" s="1149"/>
      <c r="F175" s="69"/>
      <c r="G175" s="69"/>
      <c r="H175" s="69"/>
      <c r="I175" s="69"/>
      <c r="J175" s="69"/>
      <c r="K175" s="69"/>
      <c r="L175" s="69"/>
      <c r="M175" s="69"/>
      <c r="N175" s="69"/>
      <c r="O175" s="69"/>
      <c r="P175" s="69"/>
      <c r="Q175" s="69"/>
      <c r="R175" s="69"/>
      <c r="S175" s="69"/>
      <c r="T175" s="69"/>
      <c r="U175" s="69"/>
      <c r="V175" s="69"/>
      <c r="W175" s="69"/>
      <c r="X175" s="69"/>
      <c r="Y175" s="69"/>
      <c r="Z175" s="69"/>
      <c r="AA175" s="69"/>
      <c r="AB175" s="69"/>
      <c r="AC175" s="69"/>
      <c r="AD175" s="69"/>
      <c r="AE175" s="69"/>
      <c r="AF175" s="69"/>
      <c r="AG175" s="69"/>
      <c r="AH175" s="69"/>
      <c r="AI175" s="69"/>
      <c r="AJ175" s="69"/>
      <c r="AK175" s="69"/>
      <c r="AL175" s="69"/>
      <c r="AM175" s="69"/>
      <c r="AN175" s="69"/>
      <c r="AO175" s="69"/>
      <c r="AP175" s="69"/>
      <c r="AQ175" s="69"/>
      <c r="AR175" s="69"/>
      <c r="AS175" s="69"/>
      <c r="AT175" s="69"/>
      <c r="AU175" s="69"/>
      <c r="AV175" s="69"/>
      <c r="AW175" s="69"/>
      <c r="AX175" s="69"/>
      <c r="AY175" s="69"/>
      <c r="AZ175" s="69"/>
      <c r="BA175" s="69"/>
      <c r="BB175" s="69"/>
      <c r="BC175" s="69"/>
      <c r="BD175" s="69"/>
      <c r="BE175" s="69"/>
      <c r="BF175" s="69"/>
      <c r="BG175" s="69"/>
      <c r="BH175" s="69"/>
      <c r="BI175" s="69"/>
      <c r="BJ175" s="69"/>
      <c r="BK175" s="69"/>
      <c r="BL175" s="69"/>
      <c r="BM175" s="69"/>
      <c r="BN175" s="69"/>
      <c r="BO175" s="69"/>
      <c r="BP175" s="69"/>
      <c r="BQ175" s="69"/>
      <c r="BR175" s="69"/>
      <c r="BS175" s="69"/>
      <c r="BT175" s="69"/>
      <c r="BU175" s="69"/>
      <c r="BV175" s="69"/>
      <c r="BW175" s="69"/>
      <c r="BX175" s="69"/>
      <c r="BY175" s="69"/>
      <c r="BZ175" s="69"/>
      <c r="CA175" s="69"/>
      <c r="CB175" s="69"/>
      <c r="CC175" s="69"/>
      <c r="CD175" s="69"/>
      <c r="CE175" s="69"/>
      <c r="CF175" s="69"/>
      <c r="CG175" s="69"/>
      <c r="CH175" s="69"/>
      <c r="CI175" s="69"/>
      <c r="CJ175" s="69"/>
      <c r="CK175" s="69"/>
      <c r="CL175" s="69"/>
      <c r="CM175" s="69"/>
      <c r="CN175" s="69"/>
      <c r="CO175" s="69"/>
      <c r="CP175" s="69"/>
      <c r="CQ175" s="69"/>
      <c r="CR175" s="69"/>
      <c r="CS175" s="69"/>
      <c r="CT175" s="69"/>
      <c r="CU175" s="69"/>
      <c r="CV175" s="69"/>
      <c r="CW175" s="69"/>
      <c r="CX175" s="69"/>
      <c r="CY175" s="69"/>
      <c r="CZ175" s="69"/>
      <c r="DA175" s="69"/>
      <c r="DB175" s="69"/>
      <c r="DC175" s="69"/>
      <c r="DD175" s="69"/>
      <c r="DE175" s="69"/>
      <c r="DF175" s="69"/>
      <c r="DG175" s="69"/>
      <c r="DH175" s="69"/>
      <c r="DI175" s="69"/>
      <c r="DJ175" s="69"/>
      <c r="DK175" s="69"/>
      <c r="DL175" s="69"/>
      <c r="DM175" s="69"/>
      <c r="DN175" s="69"/>
      <c r="DO175" s="69"/>
      <c r="DP175" s="69"/>
      <c r="DQ175" s="69"/>
      <c r="DR175" s="69"/>
      <c r="DS175" s="69"/>
      <c r="DT175" s="69"/>
      <c r="DU175" s="69"/>
      <c r="DV175" s="169"/>
    </row>
    <row r="176" spans="1:126" s="107" customFormat="1" ht="15.75" customHeight="1">
      <c r="A176" s="68"/>
      <c r="B176" s="62"/>
      <c r="C176" s="1269"/>
      <c r="D176" s="1269"/>
      <c r="E176" s="1269"/>
      <c r="F176" s="1270"/>
      <c r="G176" s="1270"/>
      <c r="H176" s="1270"/>
      <c r="I176" s="1270"/>
      <c r="J176" s="1270"/>
      <c r="K176" s="1270"/>
      <c r="L176" s="1270"/>
      <c r="M176" s="1270"/>
      <c r="N176" s="1270"/>
      <c r="O176" s="1270"/>
      <c r="P176" s="1270"/>
      <c r="Q176" s="1270"/>
      <c r="R176" s="1270"/>
      <c r="S176" s="1270"/>
      <c r="T176" s="1270"/>
      <c r="U176" s="1270"/>
      <c r="V176" s="1270"/>
      <c r="W176" s="1270"/>
      <c r="X176" s="1270"/>
      <c r="Y176" s="1270"/>
      <c r="Z176" s="1270"/>
      <c r="AA176" s="1270"/>
      <c r="AB176" s="1270"/>
      <c r="AC176" s="1270"/>
      <c r="AD176" s="1270"/>
      <c r="AE176" s="1270"/>
      <c r="AF176" s="1270"/>
      <c r="AG176" s="1270"/>
      <c r="AH176" s="1270"/>
      <c r="AI176" s="1270"/>
      <c r="AJ176" s="1270"/>
      <c r="AK176" s="1270"/>
      <c r="AL176" s="1270"/>
      <c r="AM176" s="1270"/>
      <c r="AN176" s="1270"/>
      <c r="AO176" s="1270"/>
      <c r="AP176" s="1270"/>
      <c r="AQ176" s="1270"/>
      <c r="AR176" s="1270"/>
      <c r="AS176" s="1270"/>
      <c r="AT176" s="1270"/>
      <c r="AU176" s="1270"/>
      <c r="AV176" s="1270"/>
      <c r="AW176" s="1270"/>
      <c r="AX176" s="1270"/>
      <c r="AY176" s="1270"/>
      <c r="AZ176" s="1270"/>
      <c r="BA176" s="1270"/>
      <c r="BB176" s="1270"/>
      <c r="BC176" s="1270"/>
      <c r="BD176" s="1270"/>
      <c r="BE176" s="1270"/>
      <c r="BF176" s="1270"/>
      <c r="BG176" s="1270"/>
      <c r="BH176" s="1270"/>
      <c r="BI176" s="1270"/>
      <c r="BJ176" s="1270"/>
      <c r="BK176" s="1270"/>
      <c r="BL176" s="1270"/>
      <c r="BM176" s="1270"/>
      <c r="BN176" s="1270"/>
      <c r="BO176" s="1270"/>
      <c r="BP176" s="1270"/>
      <c r="BQ176" s="1270"/>
      <c r="BR176" s="1270"/>
      <c r="BS176" s="1270"/>
      <c r="BT176" s="1270"/>
      <c r="BU176" s="1270"/>
      <c r="BV176" s="1270"/>
      <c r="BW176" s="1270"/>
      <c r="BX176" s="1270"/>
      <c r="BY176" s="1270"/>
      <c r="BZ176" s="1270"/>
      <c r="CA176" s="1270"/>
      <c r="CB176" s="1270"/>
      <c r="CC176" s="1270"/>
      <c r="CD176" s="1270"/>
      <c r="CE176" s="1270"/>
      <c r="CF176" s="1270"/>
      <c r="CG176" s="1270"/>
      <c r="CH176" s="1270"/>
      <c r="CI176" s="1270"/>
      <c r="CJ176" s="1270"/>
      <c r="CK176" s="1270"/>
      <c r="CL176" s="1270"/>
      <c r="CM176" s="1270"/>
      <c r="CN176" s="1270"/>
      <c r="CO176" s="1270"/>
      <c r="CP176" s="1270"/>
      <c r="CQ176" s="1270"/>
      <c r="CR176" s="1270"/>
      <c r="CS176" s="1270"/>
      <c r="CT176" s="1270"/>
      <c r="CU176" s="1270"/>
      <c r="CV176" s="1270"/>
      <c r="CW176" s="1270"/>
      <c r="CX176" s="1270"/>
      <c r="CY176" s="1270"/>
      <c r="CZ176" s="1270"/>
      <c r="DA176" s="1270"/>
      <c r="DB176" s="1270"/>
      <c r="DC176" s="1270"/>
      <c r="DD176" s="1270"/>
      <c r="DE176" s="1270"/>
      <c r="DF176" s="1270"/>
      <c r="DG176" s="1270"/>
      <c r="DH176" s="1270"/>
      <c r="DI176" s="1270"/>
      <c r="DJ176" s="1270"/>
      <c r="DK176" s="1270"/>
      <c r="DL176" s="1270"/>
      <c r="DM176" s="1270"/>
      <c r="DN176" s="1270"/>
      <c r="DO176" s="1270"/>
      <c r="DP176" s="1270"/>
      <c r="DQ176" s="1270"/>
      <c r="DR176" s="1270"/>
      <c r="DS176" s="1270"/>
      <c r="DT176" s="1270"/>
      <c r="DU176" s="1270"/>
      <c r="DV176" s="1271"/>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77625-9763-4A5E-92E1-0A355E7AF50A}">
  <sheetPr>
    <tabColor theme="9" tint="0.59999389629810485"/>
  </sheetPr>
  <dimension ref="B2:AC114"/>
  <sheetViews>
    <sheetView showGridLines="0" zoomScale="85" zoomScaleNormal="85" workbookViewId="0">
      <selection activeCell="B78" sqref="B78:B81"/>
    </sheetView>
  </sheetViews>
  <sheetFormatPr defaultRowHeight="15"/>
  <cols>
    <col min="1" max="1" width="6.42578125" customWidth="1"/>
    <col min="2" max="2" width="42.42578125" customWidth="1"/>
    <col min="3" max="5" width="17.140625" customWidth="1"/>
    <col min="6" max="6" width="3.7109375" customWidth="1"/>
    <col min="7" max="7" width="15.7109375" customWidth="1"/>
    <col min="8" max="12" width="20.7109375" customWidth="1"/>
    <col min="13" max="13" width="3.7109375" customWidth="1"/>
    <col min="14" max="14" width="43" bestFit="1" customWidth="1"/>
    <col min="15" max="20" width="20.7109375" customWidth="1"/>
    <col min="21" max="25" width="20.7109375" hidden="1" customWidth="1"/>
  </cols>
  <sheetData>
    <row r="2" spans="2:29" s="4" customFormat="1" ht="30">
      <c r="B2" s="348" t="str">
        <f>'Deal Landing Dashboard'!B2</f>
        <v>West Village Complexes - Multifamily - New York</v>
      </c>
      <c r="C2" s="570"/>
      <c r="D2" s="570"/>
      <c r="E2" s="267"/>
      <c r="F2" s="268"/>
      <c r="G2" s="268"/>
      <c r="H2" s="268"/>
      <c r="I2" s="268"/>
      <c r="J2" s="268"/>
      <c r="K2" s="268"/>
      <c r="L2" s="268"/>
      <c r="M2" s="268"/>
      <c r="N2" s="268"/>
      <c r="O2" s="268"/>
      <c r="P2" s="268"/>
      <c r="Q2" s="268"/>
      <c r="R2" s="268"/>
      <c r="S2" s="268"/>
      <c r="T2" s="268"/>
      <c r="U2" s="268"/>
      <c r="V2" s="268"/>
      <c r="W2" s="268"/>
      <c r="X2" s="268"/>
      <c r="Y2" s="270"/>
    </row>
    <row r="3" spans="2:29" s="4" customFormat="1">
      <c r="B3" s="271"/>
      <c r="C3" s="571"/>
      <c r="D3" s="571"/>
      <c r="E3" s="23"/>
      <c r="F3" s="23"/>
      <c r="G3" s="23"/>
      <c r="H3" s="23"/>
      <c r="I3" s="23"/>
      <c r="J3" s="23"/>
      <c r="K3" s="23"/>
      <c r="L3" s="23"/>
      <c r="M3" s="23"/>
      <c r="N3" s="23"/>
      <c r="O3" s="23"/>
      <c r="P3" s="23"/>
      <c r="Q3" s="23"/>
      <c r="R3" s="23"/>
      <c r="S3" s="23"/>
      <c r="T3" s="23"/>
      <c r="U3" s="23"/>
      <c r="V3" s="23"/>
      <c r="W3" s="23"/>
      <c r="X3" s="23"/>
      <c r="Y3" s="15"/>
    </row>
    <row r="5" spans="2:29" s="187" customFormat="1" ht="15.75">
      <c r="B5" s="612" t="s">
        <v>617</v>
      </c>
      <c r="C5" s="613"/>
      <c r="D5" s="613"/>
      <c r="E5" s="614"/>
      <c r="G5" s="612" t="s">
        <v>513</v>
      </c>
      <c r="H5" s="613"/>
      <c r="I5" s="614"/>
      <c r="J5" s="614"/>
      <c r="K5" s="614"/>
      <c r="L5" s="614"/>
      <c r="N5" s="612" t="s">
        <v>737</v>
      </c>
      <c r="O5" s="1353" t="s">
        <v>521</v>
      </c>
      <c r="P5" s="613"/>
      <c r="Q5" s="613"/>
      <c r="R5" s="613"/>
      <c r="S5" s="613"/>
      <c r="T5" s="614"/>
      <c r="U5" s="613"/>
      <c r="V5" s="613"/>
      <c r="W5" s="613"/>
      <c r="X5" s="613"/>
      <c r="Y5" s="614"/>
    </row>
    <row r="6" spans="2:29" s="187" customFormat="1" ht="15.75">
      <c r="B6" s="577"/>
      <c r="C6" s="578"/>
      <c r="D6" s="578"/>
      <c r="E6" s="579"/>
      <c r="G6" s="577" t="s">
        <v>523</v>
      </c>
      <c r="H6" s="578"/>
      <c r="I6" s="580"/>
      <c r="J6" s="580"/>
      <c r="K6" s="580"/>
      <c r="L6" s="579"/>
      <c r="N6" s="577"/>
      <c r="O6" s="1347"/>
      <c r="P6" s="580"/>
      <c r="Q6" s="580"/>
      <c r="R6" s="580"/>
      <c r="S6" s="580"/>
      <c r="T6" s="579"/>
      <c r="U6" s="580"/>
      <c r="V6" s="580"/>
      <c r="W6" s="580"/>
      <c r="X6" s="580"/>
      <c r="Y6" s="579"/>
    </row>
    <row r="7" spans="2:29" s="187" customFormat="1" ht="15.75">
      <c r="B7" s="581" t="s">
        <v>77</v>
      </c>
      <c r="C7" s="586"/>
      <c r="E7" s="592" t="s">
        <v>1208</v>
      </c>
      <c r="G7" s="582" t="s">
        <v>18</v>
      </c>
      <c r="H7" s="583"/>
      <c r="I7" s="583" t="s">
        <v>516</v>
      </c>
      <c r="J7" s="584" t="s">
        <v>517</v>
      </c>
      <c r="K7" s="583" t="s">
        <v>514</v>
      </c>
      <c r="L7" s="585" t="s">
        <v>1219</v>
      </c>
      <c r="N7" s="350" t="s">
        <v>692</v>
      </c>
      <c r="O7" s="1348">
        <f>'Income Statement - AM'!C26</f>
        <v>1697.4137931034484</v>
      </c>
      <c r="P7" s="351">
        <f>'Income Statement - AM'!DW24</f>
        <v>1717.7779065929528</v>
      </c>
      <c r="Q7" s="351">
        <f>'Income Statement - AM'!DX24</f>
        <v>1756.9052989091851</v>
      </c>
      <c r="R7" s="351">
        <f>'Income Statement - AM'!DY24</f>
        <v>1798.7184550055524</v>
      </c>
      <c r="S7" s="351">
        <f>'Income Statement - AM'!DZ24</f>
        <v>1843.3656495856228</v>
      </c>
      <c r="T7" s="392">
        <f>'Income Statement - AM'!EA24</f>
        <v>1891.0073455644499</v>
      </c>
      <c r="U7" s="351">
        <f>'Income Statement - AM'!EB24</f>
        <v>1913.598573449872</v>
      </c>
      <c r="V7" s="351">
        <f>'Income Statement - AM'!EC24</f>
        <v>1913.598573449872</v>
      </c>
      <c r="W7" s="351">
        <f>'Income Statement - AM'!ED24</f>
        <v>1913.598573449872</v>
      </c>
      <c r="X7" s="351">
        <f>'Income Statement - AM'!EE24</f>
        <v>1913.598573449872</v>
      </c>
      <c r="Y7" s="392">
        <f>'Income Statement - AM'!EF24</f>
        <v>1913.598573449872</v>
      </c>
    </row>
    <row r="8" spans="2:29" s="187" customFormat="1" ht="15.75">
      <c r="B8" s="581" t="s">
        <v>619</v>
      </c>
      <c r="C8" s="586"/>
      <c r="D8" s="586"/>
      <c r="E8" s="592">
        <f>'Unit Mix '!E84</f>
        <v>145</v>
      </c>
      <c r="G8" s="587" t="str">
        <f>'Unit Mix '!B54</f>
        <v>1BR/1BA</v>
      </c>
      <c r="H8" s="588"/>
      <c r="I8" s="1408">
        <f>'Unit Mix '!E54</f>
        <v>50</v>
      </c>
      <c r="J8" s="1406">
        <f>'Unit Mix '!F54</f>
        <v>600</v>
      </c>
      <c r="K8" s="1412">
        <f>'Unit Mix '!G54</f>
        <v>1425</v>
      </c>
      <c r="L8" s="1414">
        <f t="shared" ref="L8:L13" si="0">IFERROR(K8/J8,0)</f>
        <v>2.375</v>
      </c>
      <c r="N8" s="352" t="s">
        <v>691</v>
      </c>
      <c r="O8" s="819"/>
      <c r="P8" s="387">
        <f ca="1">'Income Statement - AM'!DW32</f>
        <v>0</v>
      </c>
      <c r="Q8" s="387">
        <f ca="1">'Income Statement - AM'!DX32</f>
        <v>1490.0270210356691</v>
      </c>
      <c r="R8" s="387">
        <f ca="1">'Income Statement - AM'!DY32</f>
        <v>2474.0367957457556</v>
      </c>
      <c r="S8" s="387">
        <f ca="1">'Income Statement - AM'!DZ32</f>
        <v>1691.504066815224</v>
      </c>
      <c r="T8" s="393">
        <f ca="1">'Income Statement - AM'!EA32</f>
        <v>1735.2924695054771</v>
      </c>
      <c r="U8" s="387">
        <f ca="1">'Income Statement - AM'!EB32</f>
        <v>1754.1320256623828</v>
      </c>
      <c r="V8" s="387">
        <f ca="1">'Income Statement - AM'!EC32</f>
        <v>1754.1320256623828</v>
      </c>
      <c r="W8" s="387">
        <f ca="1">'Income Statement - AM'!ED32</f>
        <v>1754.1320256623828</v>
      </c>
      <c r="X8" s="387">
        <f ca="1">'Income Statement - AM'!EE32</f>
        <v>1754.1320256623828</v>
      </c>
      <c r="Y8" s="393">
        <f ca="1">'Income Statement - AM'!EF32</f>
        <v>1754.1320256623828</v>
      </c>
    </row>
    <row r="9" spans="2:29" s="187" customFormat="1" ht="15.75">
      <c r="B9" s="581" t="s">
        <v>69</v>
      </c>
      <c r="C9" s="586"/>
      <c r="E9" s="592" t="s">
        <v>70</v>
      </c>
      <c r="G9" s="587" t="str">
        <f>'Unit Mix '!B55</f>
        <v>2BR/1BA</v>
      </c>
      <c r="H9" s="588"/>
      <c r="I9" s="1409">
        <f>'Unit Mix '!E55</f>
        <v>20</v>
      </c>
      <c r="J9" s="1406">
        <f>'Unit Mix '!F55</f>
        <v>725</v>
      </c>
      <c r="K9" s="1412">
        <f>'Unit Mix '!G55</f>
        <v>1600</v>
      </c>
      <c r="L9" s="1414">
        <f t="shared" si="0"/>
        <v>2.2068965517241379</v>
      </c>
      <c r="N9" s="352" t="s">
        <v>15</v>
      </c>
      <c r="O9" s="820"/>
      <c r="P9" s="1354">
        <f ca="1">'Income Statement - AM'!DW15</f>
        <v>0</v>
      </c>
      <c r="Q9" s="1354">
        <f ca="1">'Income Statement - AM'!DX15</f>
        <v>1.0000000000000002</v>
      </c>
      <c r="R9" s="1354">
        <f ca="1">'Income Statement - AM'!DY15</f>
        <v>1.0000000000000004</v>
      </c>
      <c r="S9" s="1354">
        <f ca="1">'Income Statement - AM'!DZ15</f>
        <v>1.0000000000000004</v>
      </c>
      <c r="T9" s="1355">
        <f ca="1">'Income Statement - AM'!EA15</f>
        <v>1.0000000000000004</v>
      </c>
      <c r="U9" s="394">
        <f ca="1">'Income Statement - AM'!EB15</f>
        <v>1.0000000000000004</v>
      </c>
      <c r="V9" s="394">
        <f ca="1">'Income Statement - AM'!EC15</f>
        <v>1.0000000000000004</v>
      </c>
      <c r="W9" s="394">
        <f ca="1">'Income Statement - AM'!ED15</f>
        <v>1.0000000000000004</v>
      </c>
      <c r="X9" s="394">
        <f ca="1">'Income Statement - AM'!EE15</f>
        <v>1.0000000000000004</v>
      </c>
      <c r="Y9" s="395">
        <f ca="1">'Income Statement - AM'!EF15</f>
        <v>1.0000000000000004</v>
      </c>
    </row>
    <row r="10" spans="2:29" s="187" customFormat="1" ht="15.75">
      <c r="B10" s="581" t="s">
        <v>94</v>
      </c>
      <c r="C10" s="586"/>
      <c r="E10" s="592" t="s">
        <v>1222</v>
      </c>
      <c r="G10" s="587" t="str">
        <f>'Unit Mix '!B56</f>
        <v>2BR/2BA</v>
      </c>
      <c r="H10" s="588"/>
      <c r="I10" s="1409">
        <f>'Unit Mix '!E56</f>
        <v>65</v>
      </c>
      <c r="J10" s="1406">
        <f>'Unit Mix '!F56</f>
        <v>875</v>
      </c>
      <c r="K10" s="1412">
        <f>'Unit Mix '!G56</f>
        <v>1875</v>
      </c>
      <c r="L10" s="1414">
        <f t="shared" si="0"/>
        <v>2.1428571428571428</v>
      </c>
      <c r="N10" s="574" t="s">
        <v>706</v>
      </c>
      <c r="O10" s="1349"/>
      <c r="P10" s="575">
        <v>0.05</v>
      </c>
      <c r="Q10" s="575">
        <v>0.05</v>
      </c>
      <c r="R10" s="575">
        <v>0.05</v>
      </c>
      <c r="S10" s="575">
        <v>0.05</v>
      </c>
      <c r="T10" s="576">
        <v>0.05</v>
      </c>
    </row>
    <row r="11" spans="2:29" s="187" customFormat="1" ht="15.75">
      <c r="B11" s="581" t="s">
        <v>93</v>
      </c>
      <c r="C11" s="586"/>
      <c r="E11" s="592" t="s">
        <v>1223</v>
      </c>
      <c r="G11" s="587" t="str">
        <f>'Unit Mix '!B57</f>
        <v>3BR/2BA</v>
      </c>
      <c r="H11" s="588"/>
      <c r="I11" s="1409">
        <f>'Unit Mix '!E57</f>
        <v>10</v>
      </c>
      <c r="J11" s="1406">
        <f>'Unit Mix '!F57</f>
        <v>1025</v>
      </c>
      <c r="K11" s="1412">
        <f>'Unit Mix '!G57</f>
        <v>2100</v>
      </c>
      <c r="L11" s="1414">
        <f t="shared" si="0"/>
        <v>2.0487804878048781</v>
      </c>
      <c r="O11" s="809"/>
      <c r="U11" s="593">
        <f>T13+1</f>
        <v>6</v>
      </c>
      <c r="V11" s="593">
        <f t="shared" ref="V11:Y11" si="1">U11+1</f>
        <v>7</v>
      </c>
      <c r="W11" s="593">
        <f t="shared" si="1"/>
        <v>8</v>
      </c>
      <c r="X11" s="593">
        <f t="shared" si="1"/>
        <v>9</v>
      </c>
      <c r="Y11" s="594">
        <f t="shared" si="1"/>
        <v>10</v>
      </c>
    </row>
    <row r="12" spans="2:29" s="187" customFormat="1" ht="15.75">
      <c r="B12" s="581" t="s">
        <v>622</v>
      </c>
      <c r="C12" s="586"/>
      <c r="D12" s="586"/>
      <c r="E12" s="595">
        <v>2</v>
      </c>
      <c r="G12" s="587">
        <f>'Unit Mix '!B58</f>
        <v>0</v>
      </c>
      <c r="H12" s="588"/>
      <c r="I12" s="1410">
        <f>'Unit Mix '!E58</f>
        <v>0</v>
      </c>
      <c r="J12" s="1406">
        <f>'Unit Mix '!F58</f>
        <v>0</v>
      </c>
      <c r="K12" s="1412">
        <f>'Unit Mix '!G58</f>
        <v>0</v>
      </c>
      <c r="L12" s="1414">
        <f t="shared" si="0"/>
        <v>0</v>
      </c>
      <c r="N12" s="596" t="s">
        <v>1225</v>
      </c>
      <c r="O12" s="1350" t="s">
        <v>64</v>
      </c>
      <c r="P12" s="597" t="s">
        <v>64</v>
      </c>
      <c r="Q12" s="597" t="s">
        <v>64</v>
      </c>
      <c r="R12" s="597" t="s">
        <v>64</v>
      </c>
      <c r="S12" s="598" t="s">
        <v>65</v>
      </c>
      <c r="T12" s="599" t="s">
        <v>65</v>
      </c>
      <c r="U12" s="358">
        <f>'Income Statement - AM'!EB34</f>
        <v>3329661.5178027791</v>
      </c>
      <c r="V12" s="358">
        <f>'Income Statement - AM'!EC34</f>
        <v>3329661.5178027791</v>
      </c>
      <c r="W12" s="358">
        <f>'Income Statement - AM'!ED34</f>
        <v>3329661.5178027791</v>
      </c>
      <c r="X12" s="358">
        <f>'Income Statement - AM'!EE34</f>
        <v>3329661.5178027791</v>
      </c>
      <c r="Y12" s="359">
        <f>'Income Statement - AM'!EF34</f>
        <v>3329661.5178027791</v>
      </c>
    </row>
    <row r="13" spans="2:29" s="187" customFormat="1" ht="15.75">
      <c r="B13" s="581" t="s">
        <v>1220</v>
      </c>
      <c r="C13" s="586"/>
      <c r="E13" s="657">
        <f>'AIRR Input Tab'!D29</f>
        <v>450000</v>
      </c>
      <c r="G13" s="180" t="s">
        <v>650</v>
      </c>
      <c r="H13" s="601"/>
      <c r="I13" s="1411">
        <f>IFERROR(SUM(I8:I12),0)</f>
        <v>145</v>
      </c>
      <c r="J13" s="1407">
        <f>IFERROR(SUMPRODUCT(I8:I12,J8:J12)/I13,0)</f>
        <v>769.82758620689651</v>
      </c>
      <c r="K13" s="1413">
        <f>IFERROR(SUMPRODUCT(I8:I12,K8:K12)/I13,0)</f>
        <v>1697.4137931034484</v>
      </c>
      <c r="L13" s="1415">
        <f t="shared" si="0"/>
        <v>2.2049272116461367</v>
      </c>
      <c r="N13" s="606" t="s">
        <v>495</v>
      </c>
      <c r="O13" s="1351">
        <v>1</v>
      </c>
      <c r="P13" s="607">
        <v>1</v>
      </c>
      <c r="Q13" s="607">
        <f>P13+1</f>
        <v>2</v>
      </c>
      <c r="R13" s="607">
        <f>Q13+1</f>
        <v>3</v>
      </c>
      <c r="S13" s="607">
        <f>R13+1</f>
        <v>4</v>
      </c>
      <c r="T13" s="608">
        <f>S13+1</f>
        <v>5</v>
      </c>
      <c r="U13" s="58">
        <f>'Income Statement - AM'!EB35</f>
        <v>0</v>
      </c>
      <c r="V13" s="58">
        <f>'Income Statement - AM'!EC35</f>
        <v>0</v>
      </c>
      <c r="W13" s="58">
        <f>'Income Statement - AM'!ED35</f>
        <v>0</v>
      </c>
      <c r="X13" s="58">
        <f>'Income Statement - AM'!EE35</f>
        <v>0</v>
      </c>
      <c r="Y13" s="136">
        <f>'Income Statement - AM'!EF35</f>
        <v>0</v>
      </c>
    </row>
    <row r="14" spans="2:29" s="187" customFormat="1" ht="16.5" thickBot="1">
      <c r="B14" s="581" t="s">
        <v>1221</v>
      </c>
      <c r="C14" s="586"/>
      <c r="D14" s="586"/>
      <c r="E14" s="657">
        <f>J13*I13</f>
        <v>111625</v>
      </c>
      <c r="N14" s="609" t="s">
        <v>497</v>
      </c>
      <c r="O14" s="1352">
        <f>D32</f>
        <v>0</v>
      </c>
      <c r="P14" s="610">
        <f>E32</f>
        <v>45346</v>
      </c>
      <c r="Q14" s="610">
        <f>EOMONTH(P14,12)</f>
        <v>45716</v>
      </c>
      <c r="R14" s="610">
        <f t="shared" ref="R14:T14" si="2">EOMONTH(Q14,12)</f>
        <v>46081</v>
      </c>
      <c r="S14" s="610">
        <f t="shared" si="2"/>
        <v>46446</v>
      </c>
      <c r="T14" s="611">
        <f t="shared" si="2"/>
        <v>46812</v>
      </c>
      <c r="U14" s="140">
        <f t="shared" ref="U14:Y14" si="3">SUM(U12:U13)</f>
        <v>3329661.5178027791</v>
      </c>
      <c r="V14" s="140">
        <f t="shared" si="3"/>
        <v>3329661.5178027791</v>
      </c>
      <c r="W14" s="140">
        <f t="shared" si="3"/>
        <v>3329661.5178027791</v>
      </c>
      <c r="X14" s="140">
        <f t="shared" si="3"/>
        <v>3329661.5178027791</v>
      </c>
      <c r="Y14" s="247">
        <f t="shared" si="3"/>
        <v>3329661.5178027791</v>
      </c>
    </row>
    <row r="15" spans="2:29" s="187" customFormat="1" ht="16.5" thickTop="1">
      <c r="B15" s="581" t="s">
        <v>1228</v>
      </c>
      <c r="C15" s="586"/>
      <c r="D15" s="586"/>
      <c r="E15" s="663">
        <f>'AIRR Input Tab'!D27</f>
        <v>2</v>
      </c>
      <c r="G15" s="577" t="s">
        <v>524</v>
      </c>
      <c r="H15" s="578"/>
      <c r="I15" s="580"/>
      <c r="J15" s="580"/>
      <c r="K15" s="580"/>
      <c r="L15" s="579"/>
      <c r="N15" s="57" t="s">
        <v>225</v>
      </c>
      <c r="O15" s="384">
        <f>'Income Statement - AM'!C34*12</f>
        <v>2953500</v>
      </c>
      <c r="P15" s="358">
        <f>'Income Statement - AM'!DW34</f>
        <v>2988933.5574717382</v>
      </c>
      <c r="Q15" s="358">
        <f>'Income Statement - AM'!DX34</f>
        <v>3057015.2201019819</v>
      </c>
      <c r="R15" s="358">
        <f>'Income Statement - AM'!DY34</f>
        <v>3129770.1117096609</v>
      </c>
      <c r="S15" s="358">
        <f>'Income Statement - AM'!DZ34</f>
        <v>3207456.2302789828</v>
      </c>
      <c r="T15" s="359">
        <f>'Income Statement - AM'!EA34</f>
        <v>3290352.7812821437</v>
      </c>
      <c r="U15" s="58">
        <f>'Income Statement - AM'!EB55</f>
        <v>167760.69559221223</v>
      </c>
      <c r="V15" s="58">
        <f>'Income Statement - AM'!EC55</f>
        <v>167760.69559221223</v>
      </c>
      <c r="W15" s="58">
        <f>'Income Statement - AM'!ED55</f>
        <v>167760.69559221223</v>
      </c>
      <c r="X15" s="58">
        <f>'Income Statement - AM'!EE55</f>
        <v>167760.69559221223</v>
      </c>
      <c r="Y15" s="136">
        <f>'Income Statement - AM'!EF55</f>
        <v>167760.69559221223</v>
      </c>
    </row>
    <row r="16" spans="2:29" s="187" customFormat="1" ht="16.5" thickBot="1">
      <c r="B16" s="581" t="s">
        <v>1227</v>
      </c>
      <c r="C16" s="586"/>
      <c r="D16" s="586"/>
      <c r="E16" s="656">
        <f>I13/E15</f>
        <v>72.5</v>
      </c>
      <c r="G16" s="582" t="s">
        <v>18</v>
      </c>
      <c r="H16" s="583"/>
      <c r="I16" s="583" t="s">
        <v>516</v>
      </c>
      <c r="J16" s="584" t="s">
        <v>517</v>
      </c>
      <c r="K16" s="583" t="s">
        <v>514</v>
      </c>
      <c r="L16" s="585" t="s">
        <v>1219</v>
      </c>
      <c r="N16" s="213" t="s">
        <v>638</v>
      </c>
      <c r="O16" s="222">
        <f>'Income Statement - AM'!C35</f>
        <v>0</v>
      </c>
      <c r="P16" s="58">
        <f>'Income Statement - AM'!DW35</f>
        <v>0</v>
      </c>
      <c r="Q16" s="58">
        <f>'Income Statement - AM'!DX35</f>
        <v>0</v>
      </c>
      <c r="R16" s="58">
        <f>'Income Statement - AM'!DY35</f>
        <v>0</v>
      </c>
      <c r="S16" s="58">
        <f>'Income Statement - AM'!DZ35</f>
        <v>0</v>
      </c>
      <c r="T16" s="136">
        <f>'Income Statement - AM'!EA35</f>
        <v>0</v>
      </c>
      <c r="U16" s="140">
        <f t="shared" ref="U16:Y16" si="4">U15+U14</f>
        <v>3497422.2133949911</v>
      </c>
      <c r="V16" s="140">
        <f t="shared" si="4"/>
        <v>3497422.2133949911</v>
      </c>
      <c r="W16" s="140">
        <f t="shared" si="4"/>
        <v>3497422.2133949911</v>
      </c>
      <c r="X16" s="140">
        <f t="shared" si="4"/>
        <v>3497422.2133949911</v>
      </c>
      <c r="Y16" s="247">
        <f t="shared" si="4"/>
        <v>3497422.2133949911</v>
      </c>
      <c r="AC16" s="629"/>
    </row>
    <row r="17" spans="2:29" s="187" customFormat="1" ht="17.25" thickTop="1" thickBot="1">
      <c r="B17" s="649" t="s">
        <v>87</v>
      </c>
      <c r="C17" s="655"/>
      <c r="D17" s="655"/>
      <c r="E17" s="662">
        <f>'AIRR Input Tab'!D30</f>
        <v>200</v>
      </c>
      <c r="G17" s="587" t="str">
        <f>'Unit Mix '!B68</f>
        <v>1BR/1BA</v>
      </c>
      <c r="H17" s="588"/>
      <c r="I17" s="1408">
        <f>'Unit Mix '!E68</f>
        <v>0</v>
      </c>
      <c r="J17" s="1406">
        <f>'Unit Mix '!F68</f>
        <v>0</v>
      </c>
      <c r="K17" s="1412">
        <f>'Unit Mix '!G68</f>
        <v>0</v>
      </c>
      <c r="L17" s="1414">
        <f t="shared" ref="L17:L22" si="5">IFERROR(K17/J17,0)</f>
        <v>0</v>
      </c>
      <c r="N17" s="65" t="s">
        <v>225</v>
      </c>
      <c r="O17" s="140">
        <f t="shared" ref="O17:T17" si="6">SUM(O15:O16)</f>
        <v>2953500</v>
      </c>
      <c r="P17" s="140">
        <f t="shared" si="6"/>
        <v>2988933.5574717382</v>
      </c>
      <c r="Q17" s="140">
        <f t="shared" si="6"/>
        <v>3057015.2201019819</v>
      </c>
      <c r="R17" s="140">
        <f t="shared" si="6"/>
        <v>3129770.1117096609</v>
      </c>
      <c r="S17" s="140">
        <f t="shared" si="6"/>
        <v>3207456.2302789828</v>
      </c>
      <c r="T17" s="247">
        <f t="shared" si="6"/>
        <v>3290352.7812821437</v>
      </c>
      <c r="U17" s="58">
        <f ca="1">'Income Statement - AM'!EB59</f>
        <v>-104922.66640184975</v>
      </c>
      <c r="V17" s="58">
        <f ca="1">'Income Statement - AM'!EC59</f>
        <v>-104922.66640184975</v>
      </c>
      <c r="W17" s="58">
        <f ca="1">'Income Statement - AM'!ED59</f>
        <v>-104922.66640184975</v>
      </c>
      <c r="X17" s="58">
        <f ca="1">'Income Statement - AM'!EE59</f>
        <v>-104922.66640184975</v>
      </c>
      <c r="Y17" s="136">
        <f ca="1">'Income Statement - AM'!EF59</f>
        <v>-104922.66640184975</v>
      </c>
    </row>
    <row r="18" spans="2:29" s="187" customFormat="1" ht="16.5" thickTop="1">
      <c r="G18" s="587" t="str">
        <f>'Unit Mix '!B69</f>
        <v>2BR/1BA</v>
      </c>
      <c r="H18" s="588"/>
      <c r="I18" s="1409">
        <f>'Unit Mix '!E69</f>
        <v>0</v>
      </c>
      <c r="J18" s="1406">
        <f>'Unit Mix '!F69</f>
        <v>0</v>
      </c>
      <c r="K18" s="1412">
        <f>'Unit Mix '!G69</f>
        <v>0</v>
      </c>
      <c r="L18" s="1414">
        <f t="shared" si="5"/>
        <v>0</v>
      </c>
      <c r="N18" s="213" t="s">
        <v>22</v>
      </c>
      <c r="O18" s="222">
        <f>'Income Statement - AM'!C55*12</f>
        <v>144420</v>
      </c>
      <c r="P18" s="58">
        <f>'Income Statement - AM'!DW55</f>
        <v>146788.47262307827</v>
      </c>
      <c r="Q18" s="58">
        <f>'Income Statement - AM'!DX55</f>
        <v>151253.18448178127</v>
      </c>
      <c r="R18" s="58">
        <f>'Income Statement - AM'!DY55</f>
        <v>155853.69482400981</v>
      </c>
      <c r="S18" s="58">
        <f>'Income Statement - AM'!DZ55</f>
        <v>160594.13409058773</v>
      </c>
      <c r="T18" s="136">
        <f>'Income Statement - AM'!EA55</f>
        <v>165478.75835364897</v>
      </c>
      <c r="U18" s="58">
        <f>'Income Statement - AM'!EB60</f>
        <v>0</v>
      </c>
      <c r="V18" s="58">
        <f>'Income Statement - AM'!EC60</f>
        <v>0</v>
      </c>
      <c r="W18" s="58">
        <f>'Income Statement - AM'!ED60</f>
        <v>0</v>
      </c>
      <c r="X18" s="58">
        <f>'Income Statement - AM'!EE60</f>
        <v>0</v>
      </c>
      <c r="Y18" s="136">
        <f>'Income Statement - AM'!EF60</f>
        <v>0</v>
      </c>
    </row>
    <row r="19" spans="2:29" s="187" customFormat="1" ht="16.5" thickBot="1">
      <c r="B19" s="612" t="s">
        <v>122</v>
      </c>
      <c r="C19" s="613"/>
      <c r="D19" s="613"/>
      <c r="E19" s="623"/>
      <c r="G19" s="587" t="str">
        <f>'Unit Mix '!B70</f>
        <v>2BR/2BA</v>
      </c>
      <c r="H19" s="588"/>
      <c r="I19" s="1409">
        <f>'Unit Mix '!E70</f>
        <v>0</v>
      </c>
      <c r="J19" s="1406">
        <f>'Unit Mix '!F70</f>
        <v>0</v>
      </c>
      <c r="K19" s="1412">
        <f>'Unit Mix '!G70</f>
        <v>0</v>
      </c>
      <c r="L19" s="1414">
        <f t="shared" si="5"/>
        <v>0</v>
      </c>
      <c r="N19" s="65" t="s">
        <v>641</v>
      </c>
      <c r="O19" s="223">
        <f t="shared" ref="O19:T19" si="7">O18+O17</f>
        <v>3097920</v>
      </c>
      <c r="P19" s="140">
        <f t="shared" si="7"/>
        <v>3135722.0300948163</v>
      </c>
      <c r="Q19" s="140">
        <f t="shared" si="7"/>
        <v>3208268.4045837633</v>
      </c>
      <c r="R19" s="140">
        <f t="shared" si="7"/>
        <v>3285623.8065336705</v>
      </c>
      <c r="S19" s="140">
        <f t="shared" si="7"/>
        <v>3368050.3643695703</v>
      </c>
      <c r="T19" s="247">
        <f t="shared" si="7"/>
        <v>3455831.5396357928</v>
      </c>
      <c r="U19" s="58">
        <f ca="1">'Income Statement - AM'!EB61</f>
        <v>0</v>
      </c>
      <c r="V19" s="58">
        <f ca="1">'Income Statement - AM'!EC61</f>
        <v>0</v>
      </c>
      <c r="W19" s="58">
        <f ca="1">'Income Statement - AM'!ED61</f>
        <v>0</v>
      </c>
      <c r="X19" s="58">
        <f ca="1">'Income Statement - AM'!EE61</f>
        <v>0</v>
      </c>
      <c r="Y19" s="136">
        <f ca="1">'Income Statement - AM'!EF61</f>
        <v>0</v>
      </c>
    </row>
    <row r="20" spans="2:29" s="187" customFormat="1" ht="16.5" thickTop="1">
      <c r="B20" s="577"/>
      <c r="C20" s="578"/>
      <c r="D20" s="578"/>
      <c r="E20" s="579"/>
      <c r="G20" s="587" t="str">
        <f>'Unit Mix '!B71</f>
        <v>3BR/2BA</v>
      </c>
      <c r="H20" s="588"/>
      <c r="I20" s="1409">
        <f>'Unit Mix '!E71</f>
        <v>0</v>
      </c>
      <c r="J20" s="1406">
        <f>'Unit Mix '!F71</f>
        <v>0</v>
      </c>
      <c r="K20" s="1412">
        <f>'Unit Mix '!G71</f>
        <v>0</v>
      </c>
      <c r="L20" s="1414">
        <f t="shared" si="5"/>
        <v>0</v>
      </c>
      <c r="N20" s="213" t="s">
        <v>227</v>
      </c>
      <c r="O20" s="222">
        <f>'Income Statement - AM'!C59*12</f>
        <v>-92937.599999999991</v>
      </c>
      <c r="P20" s="58">
        <f ca="1">'Income Statement - AM'!DW59</f>
        <v>-3135722.0300948168</v>
      </c>
      <c r="Q20" s="58">
        <f ca="1">'Income Statement - AM'!DX59</f>
        <v>-1605490.284686639</v>
      </c>
      <c r="R20" s="58">
        <f ca="1">'Income Statement - AM'!DY59</f>
        <v>-98568.714196010129</v>
      </c>
      <c r="S20" s="58">
        <f ca="1">'Income Statement - AM'!DZ59</f>
        <v>-101041.51093108713</v>
      </c>
      <c r="T20" s="136">
        <f ca="1">'Income Statement - AM'!EA59</f>
        <v>-103674.94618907376</v>
      </c>
      <c r="U20" s="58">
        <f ca="1">'Income Statement - AM'!EB62</f>
        <v>0</v>
      </c>
      <c r="V20" s="58">
        <f ca="1">'Income Statement - AM'!EC62</f>
        <v>0</v>
      </c>
      <c r="W20" s="58">
        <f ca="1">'Income Statement - AM'!ED62</f>
        <v>0</v>
      </c>
      <c r="X20" s="58">
        <f ca="1">'Income Statement - AM'!EE62</f>
        <v>0</v>
      </c>
      <c r="Y20" s="136">
        <f ca="1">'Income Statement - AM'!EF62</f>
        <v>0</v>
      </c>
    </row>
    <row r="21" spans="2:29" s="631" customFormat="1" ht="15.75">
      <c r="B21" s="629" t="s">
        <v>123</v>
      </c>
      <c r="C21" s="187"/>
      <c r="D21" s="187"/>
      <c r="E21" s="630">
        <f>'AIRR Input Tab'!D42</f>
        <v>0.6</v>
      </c>
      <c r="G21" s="587"/>
      <c r="H21" s="588"/>
      <c r="I21" s="1410">
        <f>'Unit Mix '!E73</f>
        <v>0</v>
      </c>
      <c r="J21" s="1406">
        <f>'Unit Mix '!F73</f>
        <v>0</v>
      </c>
      <c r="K21" s="1412">
        <f>'Unit Mix '!G73</f>
        <v>0</v>
      </c>
      <c r="L21" s="1414">
        <f t="shared" si="5"/>
        <v>0</v>
      </c>
      <c r="N21" s="213" t="s">
        <v>504</v>
      </c>
      <c r="O21" s="222">
        <f>'Income Statement - AM'!C60*12</f>
        <v>0</v>
      </c>
      <c r="P21" s="58">
        <f>'Income Statement - AM'!DW60</f>
        <v>0</v>
      </c>
      <c r="Q21" s="58">
        <f>'Income Statement - AM'!DX60</f>
        <v>0</v>
      </c>
      <c r="R21" s="58">
        <f>'Income Statement - AM'!DY60</f>
        <v>0</v>
      </c>
      <c r="S21" s="58">
        <f>'Income Statement - AM'!DZ60</f>
        <v>0</v>
      </c>
      <c r="T21" s="136">
        <f>'Income Statement - AM'!EA60</f>
        <v>0</v>
      </c>
      <c r="U21" s="58">
        <f ca="1">'Income Statement - AM'!EB63</f>
        <v>0</v>
      </c>
      <c r="V21" s="58">
        <f ca="1">'Income Statement - AM'!EC63</f>
        <v>0</v>
      </c>
      <c r="W21" s="58">
        <f ca="1">'Income Statement - AM'!ED63</f>
        <v>0</v>
      </c>
      <c r="X21" s="58">
        <f ca="1">'Income Statement - AM'!EE63</f>
        <v>0</v>
      </c>
      <c r="Y21" s="136">
        <f ca="1">'Income Statement - AM'!EF63</f>
        <v>0</v>
      </c>
      <c r="AC21" s="629"/>
    </row>
    <row r="22" spans="2:29" s="187" customFormat="1" ht="15.75">
      <c r="B22" s="629" t="s">
        <v>124</v>
      </c>
      <c r="E22" s="659">
        <f>'AIRR Input Tab'!D50</f>
        <v>48</v>
      </c>
      <c r="G22" s="180" t="s">
        <v>650</v>
      </c>
      <c r="H22" s="601"/>
      <c r="I22" s="1411">
        <f>IFERROR(SUM(I17:I21),0)</f>
        <v>0</v>
      </c>
      <c r="J22" s="1407">
        <f>IFERROR(SUMPRODUCT(I17:I21,J17:J21)/I22,0)</f>
        <v>0</v>
      </c>
      <c r="K22" s="1413">
        <f>IFERROR(SUMPRODUCT(I17:I21,K17:K21)/I22,0)</f>
        <v>0</v>
      </c>
      <c r="L22" s="1415">
        <f t="shared" si="5"/>
        <v>0</v>
      </c>
      <c r="N22" s="213" t="s">
        <v>717</v>
      </c>
      <c r="O22" s="222">
        <f>'Income Statement - AM'!C61*12</f>
        <v>0</v>
      </c>
      <c r="P22" s="58">
        <f ca="1">'Income Statement - AM'!DW61</f>
        <v>0</v>
      </c>
      <c r="Q22" s="58">
        <f ca="1">'Income Statement - AM'!DX61</f>
        <v>-231590.50536826017</v>
      </c>
      <c r="R22" s="58">
        <f ca="1">'Income Statement - AM'!DY61</f>
        <v>0</v>
      </c>
      <c r="S22" s="58">
        <f ca="1">'Income Statement - AM'!DZ61</f>
        <v>0</v>
      </c>
      <c r="T22" s="136">
        <f ca="1">'Income Statement - AM'!EA61</f>
        <v>0</v>
      </c>
      <c r="U22" s="58">
        <f ca="1">'Income Statement - AM'!EB64</f>
        <v>0</v>
      </c>
      <c r="V22" s="58">
        <f ca="1">'Income Statement - AM'!EC64</f>
        <v>0</v>
      </c>
      <c r="W22" s="58">
        <f ca="1">'Income Statement - AM'!ED64</f>
        <v>0</v>
      </c>
      <c r="X22" s="58">
        <f ca="1">'Income Statement - AM'!EE64</f>
        <v>0</v>
      </c>
      <c r="Y22" s="136">
        <f ca="1">'Income Statement - AM'!EF64</f>
        <v>0</v>
      </c>
      <c r="AC22" s="629"/>
    </row>
    <row r="23" spans="2:29" s="187" customFormat="1" ht="15.75">
      <c r="B23" s="629" t="s">
        <v>125</v>
      </c>
      <c r="E23" s="592" t="str">
        <f>'AIRR Input Tab'!D43</f>
        <v>Floating</v>
      </c>
      <c r="N23" s="213" t="s">
        <v>718</v>
      </c>
      <c r="O23" s="222">
        <f>'Income Statement - AM'!C62*12</f>
        <v>0</v>
      </c>
      <c r="P23" s="58">
        <f ca="1">'Income Statement - AM'!DW62</f>
        <v>0</v>
      </c>
      <c r="Q23" s="58">
        <f ca="1">'Income Statement - AM'!DX62</f>
        <v>0</v>
      </c>
      <c r="R23" s="58">
        <f ca="1">'Income Statement - AM'!DY62</f>
        <v>0</v>
      </c>
      <c r="S23" s="58">
        <f ca="1">'Income Statement - AM'!DZ62</f>
        <v>0</v>
      </c>
      <c r="T23" s="136">
        <f ca="1">'Income Statement - AM'!EA62</f>
        <v>0</v>
      </c>
      <c r="U23" s="58">
        <f ca="1">'Income Statement - AM'!EB65</f>
        <v>-33924.995469931404</v>
      </c>
      <c r="V23" s="58">
        <f ca="1">'Income Statement - AM'!EC65</f>
        <v>-33924.995469931404</v>
      </c>
      <c r="W23" s="58">
        <f ca="1">'Income Statement - AM'!ED65</f>
        <v>-33924.995469931404</v>
      </c>
      <c r="X23" s="58">
        <f ca="1">'Income Statement - AM'!EE65</f>
        <v>-33924.995469931404</v>
      </c>
      <c r="Y23" s="136">
        <f ca="1">'Income Statement - AM'!EF65</f>
        <v>-33924.995469931404</v>
      </c>
      <c r="AC23" s="629" t="s">
        <v>102</v>
      </c>
    </row>
    <row r="24" spans="2:29" s="187" customFormat="1" ht="16.5" thickBot="1">
      <c r="B24" s="629" t="s">
        <v>126</v>
      </c>
      <c r="E24" s="633">
        <f>'AIRR Input Tab'!D45</f>
        <v>2.5000000000000001E-2</v>
      </c>
      <c r="G24" s="577" t="s">
        <v>496</v>
      </c>
      <c r="H24" s="578"/>
      <c r="I24" s="580"/>
      <c r="J24" s="580"/>
      <c r="K24" s="580"/>
      <c r="L24" s="579"/>
      <c r="N24" s="213" t="s">
        <v>715</v>
      </c>
      <c r="O24" s="222">
        <f>'Income Statement - AM'!C63*12</f>
        <v>0</v>
      </c>
      <c r="P24" s="58">
        <f ca="1">'Income Statement - AM'!DW63</f>
        <v>0</v>
      </c>
      <c r="Q24" s="58">
        <f ca="1">'Income Statement - AM'!DX63</f>
        <v>0</v>
      </c>
      <c r="R24" s="58">
        <f ca="1">'Income Statement - AM'!DY63</f>
        <v>0</v>
      </c>
      <c r="S24" s="58">
        <f ca="1">'Income Statement - AM'!DZ63</f>
        <v>0</v>
      </c>
      <c r="T24" s="136">
        <f ca="1">'Income Statement - AM'!EA63</f>
        <v>0</v>
      </c>
      <c r="U24" s="140">
        <f t="shared" ref="U24:Y24" ca="1" si="8">SUM(U16:U23)</f>
        <v>3358574.55152321</v>
      </c>
      <c r="V24" s="140">
        <f t="shared" ca="1" si="8"/>
        <v>3358574.55152321</v>
      </c>
      <c r="W24" s="140">
        <f t="shared" ca="1" si="8"/>
        <v>3358574.55152321</v>
      </c>
      <c r="X24" s="140">
        <f t="shared" ca="1" si="8"/>
        <v>3358574.55152321</v>
      </c>
      <c r="Y24" s="247">
        <f t="shared" ca="1" si="8"/>
        <v>3358574.55152321</v>
      </c>
      <c r="AC24" s="629" t="s">
        <v>101</v>
      </c>
    </row>
    <row r="25" spans="2:29" s="187" customFormat="1" ht="16.5" thickTop="1">
      <c r="B25" s="629" t="s">
        <v>127</v>
      </c>
      <c r="E25" s="633">
        <f>'AIRR Input Tab'!D46</f>
        <v>0</v>
      </c>
      <c r="G25" s="582" t="s">
        <v>18</v>
      </c>
      <c r="H25" s="583"/>
      <c r="I25" s="583" t="s">
        <v>516</v>
      </c>
      <c r="J25" s="584" t="s">
        <v>517</v>
      </c>
      <c r="K25" s="583" t="s">
        <v>514</v>
      </c>
      <c r="L25" s="585" t="s">
        <v>1219</v>
      </c>
      <c r="N25" s="213" t="s">
        <v>716</v>
      </c>
      <c r="O25" s="238">
        <f>'Income Statement - AM'!C64*12</f>
        <v>0</v>
      </c>
      <c r="P25" s="58">
        <f ca="1">'Income Statement - AM'!DW64</f>
        <v>0</v>
      </c>
      <c r="Q25" s="58">
        <f ca="1">'Income Statement - AM'!DX64</f>
        <v>0</v>
      </c>
      <c r="R25" s="58">
        <f ca="1">'Income Statement - AM'!DY64</f>
        <v>0</v>
      </c>
      <c r="S25" s="58">
        <f ca="1">'Income Statement - AM'!DZ64</f>
        <v>0</v>
      </c>
      <c r="T25" s="136">
        <f ca="1">'Income Statement - AM'!EA64</f>
        <v>0</v>
      </c>
      <c r="U25" s="361">
        <f>'Income Statement - AM'!EB67</f>
        <v>0</v>
      </c>
      <c r="V25" s="361">
        <f>'Income Statement - AM'!EC67</f>
        <v>0</v>
      </c>
      <c r="W25" s="361">
        <f>'Income Statement - AM'!ED67</f>
        <v>0</v>
      </c>
      <c r="X25" s="361">
        <f>'Income Statement - AM'!EE67</f>
        <v>0</v>
      </c>
      <c r="Y25" s="362">
        <f>'Income Statement - AM'!EF67</f>
        <v>0</v>
      </c>
      <c r="AC25" s="629"/>
    </row>
    <row r="26" spans="2:29" s="187" customFormat="1" ht="16.5" thickBot="1">
      <c r="B26" s="629" t="s">
        <v>128</v>
      </c>
      <c r="E26" s="659">
        <f>'AIRR Input Tab'!D48</f>
        <v>36</v>
      </c>
      <c r="G26" s="587" t="str">
        <f>'Unit Mix '!B78</f>
        <v>1BR/1BA</v>
      </c>
      <c r="H26" s="588"/>
      <c r="I26" s="1408">
        <f>'Unit Mix '!E78</f>
        <v>50</v>
      </c>
      <c r="J26" s="1406">
        <f>'Unit Mix '!F78</f>
        <v>600</v>
      </c>
      <c r="K26" s="1412">
        <f>'Unit Mix '!G78</f>
        <v>1425</v>
      </c>
      <c r="L26" s="1414">
        <f t="shared" ref="L26:L31" si="9">IFERROR(K26/J26,0)</f>
        <v>2.375</v>
      </c>
      <c r="N26" s="213" t="s">
        <v>237</v>
      </c>
      <c r="O26" s="222">
        <f>'Income Statement - AM'!C65*12</f>
        <v>-30049.824000000001</v>
      </c>
      <c r="P26" s="58">
        <f ca="1">'Income Statement - AM'!DW65</f>
        <v>0</v>
      </c>
      <c r="Q26" s="58">
        <f ca="1">'Income Statement - AM'!DX65</f>
        <v>-13711.876145288643</v>
      </c>
      <c r="R26" s="58">
        <f ca="1">'Income Statement - AM'!DY65</f>
        <v>-31870.550923376602</v>
      </c>
      <c r="S26" s="58">
        <f ca="1">'Income Statement - AM'!DZ65</f>
        <v>-32670.088534384839</v>
      </c>
      <c r="T26" s="136">
        <f ca="1">'Income Statement - AM'!EA65</f>
        <v>-33521.56593446718</v>
      </c>
      <c r="U26" s="140">
        <f t="shared" ref="U26:Y26" ca="1" si="10">U25+U24</f>
        <v>3358574.55152321</v>
      </c>
      <c r="V26" s="140">
        <f t="shared" ca="1" si="10"/>
        <v>3358574.55152321</v>
      </c>
      <c r="W26" s="140">
        <f t="shared" ca="1" si="10"/>
        <v>3358574.55152321</v>
      </c>
      <c r="X26" s="140">
        <f t="shared" ca="1" si="10"/>
        <v>3358574.55152321</v>
      </c>
      <c r="Y26" s="247">
        <f t="shared" ca="1" si="10"/>
        <v>3358574.55152321</v>
      </c>
    </row>
    <row r="27" spans="2:29" s="187" customFormat="1" ht="17.25" thickTop="1" thickBot="1">
      <c r="B27" s="634" t="s">
        <v>129</v>
      </c>
      <c r="E27" s="661">
        <f>'AIRR Input Tab'!D49</f>
        <v>30</v>
      </c>
      <c r="G27" s="587" t="str">
        <f>'Unit Mix '!B79</f>
        <v>2BR/1BA</v>
      </c>
      <c r="H27" s="588"/>
      <c r="I27" s="1409">
        <f>'Unit Mix '!E79</f>
        <v>20</v>
      </c>
      <c r="J27" s="1406">
        <f>'Unit Mix '!F79</f>
        <v>725</v>
      </c>
      <c r="K27" s="1412">
        <f>'Unit Mix '!G79</f>
        <v>1600</v>
      </c>
      <c r="L27" s="1414">
        <f t="shared" si="9"/>
        <v>2.2068965517241379</v>
      </c>
      <c r="N27" s="65" t="s">
        <v>701</v>
      </c>
      <c r="O27" s="223">
        <f t="shared" ref="O27:T27" si="11">SUM(O19:O26)</f>
        <v>2974932.5759999999</v>
      </c>
      <c r="P27" s="140">
        <f t="shared" ca="1" si="11"/>
        <v>-4.6566128730773926E-10</v>
      </c>
      <c r="Q27" s="140">
        <f t="shared" ca="1" si="11"/>
        <v>1357475.7383835756</v>
      </c>
      <c r="R27" s="140">
        <f t="shared" ca="1" si="11"/>
        <v>3155184.5414142837</v>
      </c>
      <c r="S27" s="140">
        <f t="shared" ca="1" si="11"/>
        <v>3234338.7649040981</v>
      </c>
      <c r="T27" s="247">
        <f t="shared" ca="1" si="11"/>
        <v>3318635.0275122519</v>
      </c>
      <c r="U27" s="58"/>
      <c r="V27" s="58"/>
      <c r="W27" s="58"/>
      <c r="X27" s="58"/>
      <c r="Y27" s="136"/>
    </row>
    <row r="28" spans="2:29" s="187" customFormat="1" ht="16.5" thickTop="1">
      <c r="C28" s="618"/>
      <c r="D28" s="618"/>
      <c r="E28" s="618"/>
      <c r="G28" s="587" t="str">
        <f>'Unit Mix '!B80</f>
        <v>2BR/2BA</v>
      </c>
      <c r="H28" s="588"/>
      <c r="I28" s="1409">
        <f>'Unit Mix '!E80</f>
        <v>65</v>
      </c>
      <c r="J28" s="1406">
        <f>'Unit Mix '!F80</f>
        <v>875</v>
      </c>
      <c r="K28" s="1412">
        <f>'Unit Mix '!G80</f>
        <v>1875</v>
      </c>
      <c r="L28" s="1414">
        <f t="shared" si="9"/>
        <v>2.1428571428571428</v>
      </c>
      <c r="N28" s="213" t="s">
        <v>700</v>
      </c>
      <c r="O28" s="222">
        <f>'Income Statement - AM'!C67*12</f>
        <v>161415</v>
      </c>
      <c r="P28" s="58">
        <f>'Income Statement - AM'!DW67</f>
        <v>0</v>
      </c>
      <c r="Q28" s="58">
        <f>'Income Statement - AM'!DX67</f>
        <v>0</v>
      </c>
      <c r="R28" s="58">
        <f>'Income Statement - AM'!DY67</f>
        <v>0</v>
      </c>
      <c r="S28" s="58">
        <f>'Income Statement - AM'!DZ67</f>
        <v>0</v>
      </c>
      <c r="T28" s="136">
        <f>'Income Statement - AM'!EA67</f>
        <v>0</v>
      </c>
      <c r="U28" s="58"/>
      <c r="V28" s="58"/>
      <c r="W28" s="58"/>
      <c r="X28" s="58"/>
      <c r="Y28" s="136"/>
    </row>
    <row r="29" spans="2:29" s="187" customFormat="1" ht="16.5" thickBot="1">
      <c r="B29" s="612" t="s">
        <v>1258</v>
      </c>
      <c r="C29" s="613"/>
      <c r="D29" s="613"/>
      <c r="E29" s="623"/>
      <c r="G29" s="587" t="str">
        <f>'Unit Mix '!B81</f>
        <v>3BR/2BA</v>
      </c>
      <c r="H29" s="588"/>
      <c r="I29" s="1409">
        <f>'Unit Mix '!E81</f>
        <v>10</v>
      </c>
      <c r="J29" s="1406">
        <f>'Unit Mix '!F81</f>
        <v>1025</v>
      </c>
      <c r="K29" s="1412">
        <f>'Unit Mix '!G81</f>
        <v>2100</v>
      </c>
      <c r="L29" s="1414">
        <f t="shared" si="9"/>
        <v>2.0487804878048781</v>
      </c>
      <c r="N29" s="65" t="s">
        <v>705</v>
      </c>
      <c r="O29" s="223">
        <f t="shared" ref="O29:T29" si="12">O28+O27</f>
        <v>3136347.5759999999</v>
      </c>
      <c r="P29" s="140">
        <f t="shared" ca="1" si="12"/>
        <v>-4.6566128730773926E-10</v>
      </c>
      <c r="Q29" s="140">
        <f t="shared" ca="1" si="12"/>
        <v>1357475.7383835756</v>
      </c>
      <c r="R29" s="140">
        <f t="shared" ca="1" si="12"/>
        <v>3155184.5414142837</v>
      </c>
      <c r="S29" s="140">
        <f t="shared" ca="1" si="12"/>
        <v>3234338.7649040981</v>
      </c>
      <c r="T29" s="247">
        <f t="shared" ca="1" si="12"/>
        <v>3318635.0275122519</v>
      </c>
      <c r="U29" s="58">
        <f>'Income Statement - AM'!EB77</f>
        <v>241606.24999999997</v>
      </c>
      <c r="V29" s="58">
        <f>'Income Statement - AM'!EC77</f>
        <v>245956.24999999997</v>
      </c>
      <c r="W29" s="58">
        <f>'Income Statement - AM'!ED77</f>
        <v>250306.25</v>
      </c>
      <c r="X29" s="58">
        <f>'Income Statement - AM'!EE77</f>
        <v>254656.25</v>
      </c>
      <c r="Y29" s="136">
        <f>'Income Statement - AM'!EF77</f>
        <v>259006.25000000006</v>
      </c>
    </row>
    <row r="30" spans="2:29" s="187" customFormat="1" ht="16.5" thickTop="1">
      <c r="B30" s="577"/>
      <c r="C30" s="578"/>
      <c r="D30" s="578"/>
      <c r="E30" s="579"/>
      <c r="G30" s="587"/>
      <c r="H30" s="588"/>
      <c r="I30" s="1410">
        <f>'Unit Mix '!E83</f>
        <v>0</v>
      </c>
      <c r="J30" s="1406">
        <f>'Unit Mix '!F83</f>
        <v>0</v>
      </c>
      <c r="K30" s="1412">
        <f>'Unit Mix '!G83</f>
        <v>0</v>
      </c>
      <c r="L30" s="1414">
        <f t="shared" si="9"/>
        <v>0</v>
      </c>
      <c r="N30" s="213"/>
      <c r="O30" s="222"/>
      <c r="P30" s="58"/>
      <c r="Q30" s="58"/>
      <c r="R30" s="58"/>
      <c r="S30" s="58"/>
      <c r="T30" s="136"/>
      <c r="U30" s="58">
        <f ca="1">'Income Statement - AM'!EB78</f>
        <v>16107.083333333334</v>
      </c>
      <c r="V30" s="58">
        <f ca="1">'Income Statement - AM'!EC78</f>
        <v>16397.083333333336</v>
      </c>
      <c r="W30" s="58">
        <f ca="1">'Income Statement - AM'!ED78</f>
        <v>16687.083333333336</v>
      </c>
      <c r="X30" s="58">
        <f ca="1">'Income Statement - AM'!EE78</f>
        <v>16977.083333333339</v>
      </c>
      <c r="Y30" s="136">
        <f ca="1">'Income Statement - AM'!EF78</f>
        <v>17267.083333333339</v>
      </c>
    </row>
    <row r="31" spans="2:29" s="187" customFormat="1" ht="15.75">
      <c r="B31" s="639"/>
      <c r="C31" s="639"/>
      <c r="D31" s="640" t="s">
        <v>494</v>
      </c>
      <c r="E31" s="693" t="s">
        <v>497</v>
      </c>
      <c r="G31" s="180" t="s">
        <v>650</v>
      </c>
      <c r="H31" s="601"/>
      <c r="I31" s="1411">
        <f>IFERROR(SUM(I26:I30),0)</f>
        <v>145</v>
      </c>
      <c r="J31" s="1407">
        <f>IFERROR(SUMPRODUCT(I26:I30,J26:J30)/I31,0)</f>
        <v>769.82758620689651</v>
      </c>
      <c r="K31" s="1413">
        <f>IFERROR(SUMPRODUCT(I26:I30,K26:K30)/I31,0)</f>
        <v>1697.4137931034484</v>
      </c>
      <c r="L31" s="1415">
        <f t="shared" si="9"/>
        <v>2.2049272116461367</v>
      </c>
      <c r="N31" s="128" t="s">
        <v>269</v>
      </c>
      <c r="O31" s="222"/>
      <c r="P31" s="58"/>
      <c r="Q31" s="58"/>
      <c r="R31" s="58"/>
      <c r="S31" s="58"/>
      <c r="T31" s="136"/>
      <c r="U31" s="58">
        <f ca="1">'Income Statement - AM'!EB79</f>
        <v>48321.250000000007</v>
      </c>
      <c r="V31" s="58">
        <f ca="1">'Income Statement - AM'!EC79</f>
        <v>49191.25</v>
      </c>
      <c r="W31" s="58">
        <f ca="1">'Income Statement - AM'!ED79</f>
        <v>50061.250000000007</v>
      </c>
      <c r="X31" s="58">
        <f ca="1">'Income Statement - AM'!EE79</f>
        <v>50931.250000000007</v>
      </c>
      <c r="Y31" s="136">
        <f ca="1">'Income Statement - AM'!EF79</f>
        <v>51801.250000000022</v>
      </c>
    </row>
    <row r="32" spans="2:29" s="187" customFormat="1" ht="15.75">
      <c r="B32" s="581" t="s">
        <v>1257</v>
      </c>
      <c r="C32" s="581"/>
      <c r="D32" s="691">
        <v>0</v>
      </c>
      <c r="E32" s="670">
        <f>E33</f>
        <v>45346</v>
      </c>
      <c r="N32" s="213" t="s">
        <v>526</v>
      </c>
      <c r="O32" s="222">
        <f>'Income Statement - AM'!C77*12</f>
        <v>217500</v>
      </c>
      <c r="P32" s="58">
        <f>'Income Statement - AM'!DW77</f>
        <v>0</v>
      </c>
      <c r="Q32" s="58">
        <f>'Income Statement - AM'!DX77</f>
        <v>0</v>
      </c>
      <c r="R32" s="58">
        <f>'Income Statement - AM'!DY77</f>
        <v>133853.125</v>
      </c>
      <c r="S32" s="58">
        <f>'Income Statement - AM'!DZ77</f>
        <v>232906.25</v>
      </c>
      <c r="T32" s="136">
        <f>'Income Statement - AM'!EA77</f>
        <v>237256.24999999997</v>
      </c>
      <c r="U32" s="58">
        <f>'Income Statement - AM'!EB80</f>
        <v>24160.625</v>
      </c>
      <c r="V32" s="58">
        <f>'Income Statement - AM'!EC80</f>
        <v>24595.624999999996</v>
      </c>
      <c r="W32" s="58">
        <f>'Income Statement - AM'!ED80</f>
        <v>25030.625</v>
      </c>
      <c r="X32" s="58">
        <f>'Income Statement - AM'!EE80</f>
        <v>25465.625</v>
      </c>
      <c r="Y32" s="136">
        <f>'Income Statement - AM'!EF80</f>
        <v>25900.625000000004</v>
      </c>
    </row>
    <row r="33" spans="2:25" s="187" customFormat="1" ht="15.75">
      <c r="B33" s="581" t="s">
        <v>627</v>
      </c>
      <c r="C33" s="581"/>
      <c r="D33" s="691">
        <v>0</v>
      </c>
      <c r="E33" s="641">
        <f>'PERPETUITY MIDDLEMAN INPUT TAB'!C11</f>
        <v>45346</v>
      </c>
      <c r="G33" s="612" t="s">
        <v>1218</v>
      </c>
      <c r="H33" s="613"/>
      <c r="I33" s="613"/>
      <c r="J33" s="613"/>
      <c r="K33" s="613"/>
      <c r="L33" s="614"/>
      <c r="N33" s="213" t="s">
        <v>527</v>
      </c>
      <c r="O33" s="222">
        <f>'Income Statement - AM'!C78*12</f>
        <v>14500</v>
      </c>
      <c r="P33" s="58">
        <f ca="1">'Income Statement - AM'!DW78</f>
        <v>0</v>
      </c>
      <c r="Q33" s="58">
        <f ca="1">'Income Statement - AM'!DX78</f>
        <v>7499.7222222222235</v>
      </c>
      <c r="R33" s="58">
        <f ca="1">'Income Statement - AM'!DY78</f>
        <v>15237.083333333334</v>
      </c>
      <c r="S33" s="58">
        <f ca="1">'Income Statement - AM'!DZ78</f>
        <v>15527.083333333336</v>
      </c>
      <c r="T33" s="136">
        <f ca="1">'Income Statement - AM'!EA78</f>
        <v>15817.083333333332</v>
      </c>
      <c r="U33" s="58">
        <f ca="1">'Income Statement - AM'!EB81</f>
        <v>80535.416666666686</v>
      </c>
      <c r="V33" s="58">
        <f ca="1">'Income Statement - AM'!EC81</f>
        <v>81985.416666666686</v>
      </c>
      <c r="W33" s="58">
        <f ca="1">'Income Statement - AM'!ED81</f>
        <v>83435.416666666686</v>
      </c>
      <c r="X33" s="58">
        <f ca="1">'Income Statement - AM'!EE81</f>
        <v>84885.416666666686</v>
      </c>
      <c r="Y33" s="136">
        <f ca="1">'Income Statement - AM'!EF81</f>
        <v>86335.416666666715</v>
      </c>
    </row>
    <row r="34" spans="2:25" s="187" customFormat="1" ht="15.75">
      <c r="B34" s="581" t="s">
        <v>99</v>
      </c>
      <c r="C34" s="581"/>
      <c r="D34" s="691">
        <f>'PERPETUITY MIDDLEMAN INPUT TAB'!C15</f>
        <v>25</v>
      </c>
      <c r="E34" s="641">
        <f t="shared" ref="E34:E40" si="13">EOMONTH($E$32,D34)</f>
        <v>46112</v>
      </c>
      <c r="G34" s="52"/>
      <c r="H34" s="615"/>
      <c r="I34" s="616"/>
      <c r="J34" s="616"/>
      <c r="K34" s="616"/>
      <c r="L34" s="617"/>
      <c r="N34" s="213" t="s">
        <v>528</v>
      </c>
      <c r="O34" s="222">
        <f>'Income Statement - AM'!C79*12</f>
        <v>43500</v>
      </c>
      <c r="P34" s="58">
        <f ca="1">'Income Statement - AM'!DW79</f>
        <v>0</v>
      </c>
      <c r="Q34" s="58">
        <f ca="1">'Income Statement - AM'!DX79</f>
        <v>22499.166666666672</v>
      </c>
      <c r="R34" s="58">
        <f ca="1">'Income Statement - AM'!DY79</f>
        <v>45711.250000000007</v>
      </c>
      <c r="S34" s="58">
        <f ca="1">'Income Statement - AM'!DZ79</f>
        <v>46581.250000000007</v>
      </c>
      <c r="T34" s="136">
        <f ca="1">'Income Statement - AM'!EA79</f>
        <v>47451.250000000007</v>
      </c>
      <c r="U34" s="58">
        <f>'Income Statement - AM'!EB82</f>
        <v>40267.708333333336</v>
      </c>
      <c r="V34" s="58">
        <f>'Income Statement - AM'!EC82</f>
        <v>40992.708333333328</v>
      </c>
      <c r="W34" s="58">
        <f>'Income Statement - AM'!ED82</f>
        <v>41717.708333333328</v>
      </c>
      <c r="X34" s="58">
        <f>'Income Statement - AM'!EE82</f>
        <v>42442.708333333336</v>
      </c>
      <c r="Y34" s="136">
        <f>'Income Statement - AM'!EF82</f>
        <v>43167.70833333335</v>
      </c>
    </row>
    <row r="35" spans="2:25" s="187" customFormat="1" ht="15.75">
      <c r="B35" s="581" t="str">
        <f>'PERPETUITY MIDDLEMAN INPUT TAB'!B16</f>
        <v>First Units Delivered (Opex Starts)</v>
      </c>
      <c r="C35" s="581"/>
      <c r="D35" s="691">
        <f>'PERPETUITY MIDDLEMAN INPUT TAB'!C16</f>
        <v>14</v>
      </c>
      <c r="E35" s="641">
        <f t="shared" si="13"/>
        <v>45777</v>
      </c>
      <c r="G35" s="619" t="s">
        <v>559</v>
      </c>
      <c r="H35" s="620"/>
      <c r="I35" s="583"/>
      <c r="J35" s="621" t="s">
        <v>560</v>
      </c>
      <c r="K35" s="621" t="s">
        <v>755</v>
      </c>
      <c r="L35" s="622" t="s">
        <v>754</v>
      </c>
      <c r="N35" s="213" t="s">
        <v>529</v>
      </c>
      <c r="O35" s="222">
        <f>'Income Statement - AM'!C80*12</f>
        <v>21750</v>
      </c>
      <c r="P35" s="58">
        <f>'Income Statement - AM'!DW80</f>
        <v>0</v>
      </c>
      <c r="Q35" s="58">
        <f>'Income Statement - AM'!DX80</f>
        <v>0</v>
      </c>
      <c r="R35" s="58">
        <f>'Income Statement - AM'!DY80</f>
        <v>13385.3125</v>
      </c>
      <c r="S35" s="58">
        <f>'Income Statement - AM'!DZ80</f>
        <v>23290.625</v>
      </c>
      <c r="T35" s="136">
        <f>'Income Statement - AM'!EA80</f>
        <v>23725.625</v>
      </c>
      <c r="U35" s="58">
        <f>'Income Statement - AM'!EB83</f>
        <v>48321.25</v>
      </c>
      <c r="V35" s="58">
        <f>'Income Statement - AM'!EC83</f>
        <v>49191.249999999993</v>
      </c>
      <c r="W35" s="58">
        <f>'Income Statement - AM'!ED83</f>
        <v>50061.25</v>
      </c>
      <c r="X35" s="58">
        <f>'Income Statement - AM'!EE83</f>
        <v>50931.25</v>
      </c>
      <c r="Y35" s="136">
        <f>'Income Statement - AM'!EF83</f>
        <v>51801.250000000007</v>
      </c>
    </row>
    <row r="36" spans="2:25" s="187" customFormat="1" ht="15.75">
      <c r="B36" s="581" t="str">
        <f>'PERPETUITY MIDDLEMAN INPUT TAB'!B17</f>
        <v xml:space="preserve">Absorption Start </v>
      </c>
      <c r="C36" s="581"/>
      <c r="D36" s="691">
        <f>'PERPETUITY MIDDLEMAN INPUT TAB'!C17</f>
        <v>14</v>
      </c>
      <c r="E36" s="641">
        <f t="shared" si="13"/>
        <v>45777</v>
      </c>
      <c r="G36" s="624" t="s">
        <v>75</v>
      </c>
      <c r="H36" s="625"/>
      <c r="I36" s="182"/>
      <c r="J36" s="182">
        <f ca="1">IF('Circuit Breaker'!$C$2=1,J53*E21,0)</f>
        <v>22275115.347008053</v>
      </c>
      <c r="K36" s="626">
        <f ca="1">J36/$J$40</f>
        <v>0.5999999977015037</v>
      </c>
      <c r="L36" s="627">
        <f ca="1">J36/$E$8</f>
        <v>153621.48515177966</v>
      </c>
      <c r="N36" s="213" t="s">
        <v>298</v>
      </c>
      <c r="O36" s="222">
        <f>'Income Statement - AM'!C81*12</f>
        <v>72500</v>
      </c>
      <c r="P36" s="58">
        <f ca="1">'Income Statement - AM'!DW81</f>
        <v>0</v>
      </c>
      <c r="Q36" s="58">
        <f ca="1">'Income Statement - AM'!DX81</f>
        <v>37498.611111111124</v>
      </c>
      <c r="R36" s="58">
        <f ca="1">'Income Statement - AM'!DY81</f>
        <v>76185.416666666686</v>
      </c>
      <c r="S36" s="58">
        <f ca="1">'Income Statement - AM'!DZ81</f>
        <v>77635.416666666701</v>
      </c>
      <c r="T36" s="136">
        <f ca="1">'Income Statement - AM'!EA81</f>
        <v>79085.416666666672</v>
      </c>
      <c r="U36" s="58">
        <f ca="1">'Income Statement - AM'!EB84</f>
        <v>0</v>
      </c>
      <c r="V36" s="58">
        <f ca="1">'Income Statement - AM'!EC84</f>
        <v>0</v>
      </c>
      <c r="W36" s="58">
        <f ca="1">'Income Statement - AM'!ED84</f>
        <v>0</v>
      </c>
      <c r="X36" s="58">
        <f ca="1">'Income Statement - AM'!EE84</f>
        <v>0</v>
      </c>
      <c r="Y36" s="136">
        <f ca="1">'Income Statement - AM'!EF84</f>
        <v>0</v>
      </c>
    </row>
    <row r="37" spans="2:25" s="187" customFormat="1" ht="16.5" thickBot="1">
      <c r="B37" s="581" t="s">
        <v>635</v>
      </c>
      <c r="C37" s="581"/>
      <c r="D37" s="691">
        <v>36</v>
      </c>
      <c r="E37" s="641">
        <f t="shared" si="13"/>
        <v>46446</v>
      </c>
      <c r="G37" s="624" t="s">
        <v>502</v>
      </c>
      <c r="H37" s="625"/>
      <c r="I37" s="182"/>
      <c r="J37" s="182">
        <v>0</v>
      </c>
      <c r="K37" s="628">
        <f ca="1">J37/$J$40</f>
        <v>0</v>
      </c>
      <c r="L37" s="627">
        <f>J37/$E$8</f>
        <v>0</v>
      </c>
      <c r="N37" s="213" t="s">
        <v>530</v>
      </c>
      <c r="O37" s="222">
        <f>'Income Statement - AM'!C82*12</f>
        <v>36250</v>
      </c>
      <c r="P37" s="58">
        <f>'Income Statement - AM'!DW82</f>
        <v>0</v>
      </c>
      <c r="Q37" s="58">
        <f>'Income Statement - AM'!DX82</f>
        <v>0</v>
      </c>
      <c r="R37" s="58">
        <f>'Income Statement - AM'!DY82</f>
        <v>22308.854166666668</v>
      </c>
      <c r="S37" s="58">
        <f>'Income Statement - AM'!DZ82</f>
        <v>38817.708333333328</v>
      </c>
      <c r="T37" s="136">
        <f>'Income Statement - AM'!EA82</f>
        <v>39542.708333333328</v>
      </c>
      <c r="U37" s="140">
        <f t="shared" ref="U37:Y37" ca="1" si="14">SUM(U29:U36)</f>
        <v>499319.58333333331</v>
      </c>
      <c r="V37" s="140">
        <f t="shared" ca="1" si="14"/>
        <v>508309.58333333331</v>
      </c>
      <c r="W37" s="140">
        <f t="shared" ca="1" si="14"/>
        <v>517299.58333333331</v>
      </c>
      <c r="X37" s="140">
        <f t="shared" ca="1" si="14"/>
        <v>526289.58333333326</v>
      </c>
      <c r="Y37" s="247">
        <f t="shared" ca="1" si="14"/>
        <v>535279.58333333349</v>
      </c>
    </row>
    <row r="38" spans="2:25" s="187" customFormat="1" ht="16.5" thickTop="1">
      <c r="B38" s="581" t="s">
        <v>636</v>
      </c>
      <c r="C38" s="581"/>
      <c r="D38" s="691">
        <v>40</v>
      </c>
      <c r="E38" s="641">
        <f t="shared" si="13"/>
        <v>46568</v>
      </c>
      <c r="G38" s="624" t="str">
        <f>CONCATENATE("LP - ",'AIRR Input Tab'!D10, " Equity")</f>
        <v>LP - Investar Equity</v>
      </c>
      <c r="H38" s="625"/>
      <c r="I38" s="182"/>
      <c r="J38" s="182">
        <f ca="1">(J40-J36)*H58</f>
        <v>14107573.188214283</v>
      </c>
      <c r="K38" s="628">
        <f ca="1">J38/$J$40</f>
        <v>0.38000000218357144</v>
      </c>
      <c r="L38" s="627">
        <f ca="1">J38/$E$8</f>
        <v>97293.608194581262</v>
      </c>
      <c r="N38" s="213" t="s">
        <v>531</v>
      </c>
      <c r="O38" s="222">
        <f>'Income Statement - AM'!C83*12</f>
        <v>43500</v>
      </c>
      <c r="P38" s="58">
        <f>'Income Statement - AM'!DW83</f>
        <v>0</v>
      </c>
      <c r="Q38" s="58">
        <f>'Income Statement - AM'!DX83</f>
        <v>0</v>
      </c>
      <c r="R38" s="58">
        <f>'Income Statement - AM'!DY83</f>
        <v>26770.625</v>
      </c>
      <c r="S38" s="58">
        <f>'Income Statement - AM'!DZ83</f>
        <v>46581.25</v>
      </c>
      <c r="T38" s="136">
        <f>'Income Statement - AM'!EA83</f>
        <v>47451.25</v>
      </c>
      <c r="U38" s="58"/>
      <c r="V38" s="58"/>
      <c r="W38" s="58"/>
      <c r="X38" s="58"/>
      <c r="Y38" s="136"/>
    </row>
    <row r="39" spans="2:25" s="187" customFormat="1" ht="15.75">
      <c r="B39" s="581" t="s">
        <v>637</v>
      </c>
      <c r="C39" s="581"/>
      <c r="D39" s="691">
        <v>46</v>
      </c>
      <c r="E39" s="641">
        <f t="shared" si="13"/>
        <v>46752</v>
      </c>
      <c r="G39" s="624" t="str">
        <f>CONCATENATE("GP - ", 'AIRR Input Tab'!D11, " Equity")</f>
        <v>GP - Ace Equity</v>
      </c>
      <c r="H39" s="625"/>
      <c r="I39" s="182"/>
      <c r="J39" s="182">
        <f ca="1">(J40-J36)*I58</f>
        <v>742503.85201127874</v>
      </c>
      <c r="K39" s="628">
        <f ca="1">J39/$J$40</f>
        <v>2.000000011492483E-2</v>
      </c>
      <c r="L39" s="627">
        <f ca="1">J39/$E$8</f>
        <v>5120.7162207674392</v>
      </c>
      <c r="N39" s="213" t="s">
        <v>532</v>
      </c>
      <c r="O39" s="222">
        <f>'Income Statement - AM'!C84*12</f>
        <v>0</v>
      </c>
      <c r="P39" s="58">
        <f ca="1">'Income Statement - AM'!DW84</f>
        <v>0</v>
      </c>
      <c r="Q39" s="58">
        <f ca="1">'Income Statement - AM'!DX84</f>
        <v>0</v>
      </c>
      <c r="R39" s="58">
        <f ca="1">'Income Statement - AM'!DY84</f>
        <v>0</v>
      </c>
      <c r="S39" s="58">
        <f ca="1">'Income Statement - AM'!DZ84</f>
        <v>0</v>
      </c>
      <c r="T39" s="136">
        <f ca="1">'Income Statement - AM'!EA84</f>
        <v>0</v>
      </c>
      <c r="U39" s="58">
        <f ca="1">'Income Statement - AM'!EB87</f>
        <v>100757.23654569627</v>
      </c>
      <c r="V39" s="58">
        <f ca="1">'Income Statement - AM'!EC87</f>
        <v>100757.23654569627</v>
      </c>
      <c r="W39" s="58">
        <f ca="1">'Income Statement - AM'!ED87</f>
        <v>100757.23654569627</v>
      </c>
      <c r="X39" s="58">
        <f ca="1">'Income Statement - AM'!EE87</f>
        <v>100757.23654569627</v>
      </c>
      <c r="Y39" s="136">
        <f ca="1">'Income Statement - AM'!EF87</f>
        <v>100757.23654569627</v>
      </c>
    </row>
    <row r="40" spans="2:25" s="187" customFormat="1" ht="16.5" thickBot="1">
      <c r="B40" s="649" t="s">
        <v>108</v>
      </c>
      <c r="C40" s="649"/>
      <c r="D40" s="692">
        <f>E44</f>
        <v>96</v>
      </c>
      <c r="E40" s="694">
        <f t="shared" si="13"/>
        <v>48273</v>
      </c>
      <c r="G40" s="180" t="s">
        <v>558</v>
      </c>
      <c r="H40" s="601"/>
      <c r="I40" s="183"/>
      <c r="J40" s="183">
        <f ca="1">J53</f>
        <v>37125192.245013423</v>
      </c>
      <c r="K40" s="632">
        <f ca="1">SUM(K36:K39)</f>
        <v>1</v>
      </c>
      <c r="L40" s="181">
        <f ca="1">SUM(L36:L39)</f>
        <v>256035.80956712837</v>
      </c>
      <c r="N40" s="65" t="s">
        <v>460</v>
      </c>
      <c r="O40" s="223">
        <f t="shared" ref="O40:T40" si="15">SUM(O32:O39)</f>
        <v>449500</v>
      </c>
      <c r="P40" s="140">
        <f t="shared" ca="1" si="15"/>
        <v>0</v>
      </c>
      <c r="Q40" s="140">
        <f t="shared" ca="1" si="15"/>
        <v>67497.500000000015</v>
      </c>
      <c r="R40" s="140">
        <f t="shared" ca="1" si="15"/>
        <v>333451.66666666669</v>
      </c>
      <c r="S40" s="140">
        <f t="shared" ca="1" si="15"/>
        <v>481339.58333333337</v>
      </c>
      <c r="T40" s="247">
        <f t="shared" ca="1" si="15"/>
        <v>490329.58333333331</v>
      </c>
      <c r="U40" s="58">
        <f>'Income Statement - AM'!EB88</f>
        <v>64428.333333333314</v>
      </c>
      <c r="V40" s="58">
        <f>'Income Statement - AM'!EC88</f>
        <v>65588.333333333314</v>
      </c>
      <c r="W40" s="58">
        <f>'Income Statement - AM'!ED88</f>
        <v>66748.333333333328</v>
      </c>
      <c r="X40" s="58">
        <f>'Income Statement - AM'!EE88</f>
        <v>67908.333333333328</v>
      </c>
      <c r="Y40" s="136">
        <f>'Income Statement - AM'!EF88</f>
        <v>69068.333333333343</v>
      </c>
    </row>
    <row r="41" spans="2:25" s="187" customFormat="1" ht="16.5" thickTop="1">
      <c r="N41" s="213"/>
      <c r="O41" s="222"/>
      <c r="P41" s="58"/>
      <c r="Q41" s="58"/>
      <c r="R41" s="58"/>
      <c r="S41" s="58"/>
      <c r="T41" s="136"/>
      <c r="U41" s="58">
        <f>'Income Statement - AM'!EB89</f>
        <v>845621.875</v>
      </c>
      <c r="V41" s="58">
        <f>'Income Statement - AM'!EC89</f>
        <v>860846.875</v>
      </c>
      <c r="W41" s="58">
        <f>'Income Statement - AM'!ED89</f>
        <v>876071.875</v>
      </c>
      <c r="X41" s="58">
        <f>'Income Statement - AM'!EE89</f>
        <v>891296.875</v>
      </c>
      <c r="Y41" s="136">
        <f>'Income Statement - AM'!EF89</f>
        <v>906521.87500000012</v>
      </c>
    </row>
    <row r="42" spans="2:25" s="187" customFormat="1" ht="15.75">
      <c r="B42" s="612" t="s">
        <v>106</v>
      </c>
      <c r="C42" s="613"/>
      <c r="D42" s="613"/>
      <c r="E42" s="614"/>
      <c r="G42" s="619" t="s">
        <v>611</v>
      </c>
      <c r="H42" s="620"/>
      <c r="I42" s="583"/>
      <c r="J42" s="621" t="s">
        <v>560</v>
      </c>
      <c r="K42" s="621" t="s">
        <v>755</v>
      </c>
      <c r="L42" s="622" t="s">
        <v>754</v>
      </c>
      <c r="N42" s="213" t="s">
        <v>464</v>
      </c>
      <c r="O42" s="222">
        <f>'Income Statement - AM'!C87*12</f>
        <v>89247.977279999992</v>
      </c>
      <c r="P42" s="58">
        <f ca="1">'Income Statement - AM'!DW87</f>
        <v>0</v>
      </c>
      <c r="Q42" s="58">
        <f ca="1">'Income Statement - AM'!DX87</f>
        <v>40724.272151507263</v>
      </c>
      <c r="R42" s="58">
        <f ca="1">'Income Statement - AM'!DY87</f>
        <v>94655.536242428512</v>
      </c>
      <c r="S42" s="58">
        <f ca="1">'Income Statement - AM'!DZ87</f>
        <v>97030.162947122968</v>
      </c>
      <c r="T42" s="136">
        <f ca="1">'Income Statement - AM'!EA87</f>
        <v>99559.050825367522</v>
      </c>
      <c r="U42" s="58">
        <f>'Income Statement - AM'!EB90</f>
        <v>0</v>
      </c>
      <c r="V42" s="58">
        <f>'Income Statement - AM'!EC90</f>
        <v>0</v>
      </c>
      <c r="W42" s="58">
        <f>'Income Statement - AM'!ED90</f>
        <v>0</v>
      </c>
      <c r="X42" s="58">
        <f>'Income Statement - AM'!EE90</f>
        <v>0</v>
      </c>
      <c r="Y42" s="136">
        <f>'Income Statement - AM'!EF90</f>
        <v>0</v>
      </c>
    </row>
    <row r="43" spans="2:25" s="187" customFormat="1" ht="16.5" thickBot="1">
      <c r="B43" s="1241"/>
      <c r="C43" s="1363"/>
      <c r="D43" s="1242"/>
      <c r="E43" s="1243"/>
      <c r="G43" s="624" t="s">
        <v>613</v>
      </c>
      <c r="H43" s="625"/>
      <c r="I43" s="182"/>
      <c r="J43" s="182">
        <f>Budget!E11</f>
        <v>10000000</v>
      </c>
      <c r="K43" s="626">
        <f t="shared" ref="K43:K52" ca="1" si="16">J43/$J$53</f>
        <v>0.269358874534668</v>
      </c>
      <c r="L43" s="627">
        <f t="shared" ref="L43:L52" si="17">J43/$E$8</f>
        <v>68965.517241379304</v>
      </c>
      <c r="N43" s="213" t="s">
        <v>533</v>
      </c>
      <c r="O43" s="222">
        <f>'Income Statement - AM'!C88*12</f>
        <v>58000</v>
      </c>
      <c r="P43" s="58">
        <f>'Income Statement - AM'!DW88</f>
        <v>0</v>
      </c>
      <c r="Q43" s="58">
        <f>'Income Statement - AM'!DX88</f>
        <v>0</v>
      </c>
      <c r="R43" s="58">
        <f>'Income Statement - AM'!DY88</f>
        <v>35694.166666666664</v>
      </c>
      <c r="S43" s="58">
        <f>'Income Statement - AM'!DZ88</f>
        <v>62108.333333333328</v>
      </c>
      <c r="T43" s="136">
        <f>'Income Statement - AM'!EA88</f>
        <v>63268.333333333321</v>
      </c>
      <c r="U43" s="140">
        <f t="shared" ref="U43:Y43" ca="1" si="18">SUM(U39:U42)</f>
        <v>1010807.4448790296</v>
      </c>
      <c r="V43" s="140">
        <f t="shared" ca="1" si="18"/>
        <v>1027192.4448790296</v>
      </c>
      <c r="W43" s="140">
        <f t="shared" ca="1" si="18"/>
        <v>1043577.4448790296</v>
      </c>
      <c r="X43" s="140">
        <f t="shared" ca="1" si="18"/>
        <v>1059962.4448790296</v>
      </c>
      <c r="Y43" s="247">
        <f t="shared" ca="1" si="18"/>
        <v>1076347.4448790296</v>
      </c>
    </row>
    <row r="44" spans="2:25" s="187" customFormat="1" ht="16.5" thickTop="1">
      <c r="B44" s="1244" t="s">
        <v>108</v>
      </c>
      <c r="C44" s="1364"/>
      <c r="D44" s="1245"/>
      <c r="E44" s="1246">
        <f>'PERPETUITY MIDDLEMAN INPUT TAB'!F25</f>
        <v>96</v>
      </c>
      <c r="G44" s="624" t="s">
        <v>58</v>
      </c>
      <c r="H44" s="625"/>
      <c r="I44" s="182"/>
      <c r="J44" s="182">
        <f>Budget!E12</f>
        <v>0</v>
      </c>
      <c r="K44" s="626">
        <f t="shared" ca="1" si="16"/>
        <v>0</v>
      </c>
      <c r="L44" s="627">
        <f t="shared" si="17"/>
        <v>0</v>
      </c>
      <c r="N44" s="213" t="s">
        <v>534</v>
      </c>
      <c r="O44" s="222">
        <f>'Income Statement - AM'!C89*12</f>
        <v>761250</v>
      </c>
      <c r="P44" s="58">
        <f>'Income Statement - AM'!DW89</f>
        <v>0</v>
      </c>
      <c r="Q44" s="58">
        <f>'Income Statement - AM'!DX89</f>
        <v>0</v>
      </c>
      <c r="R44" s="58">
        <f>'Income Statement - AM'!DY89</f>
        <v>468485.9375</v>
      </c>
      <c r="S44" s="58">
        <f>'Income Statement - AM'!DZ89</f>
        <v>815171.875</v>
      </c>
      <c r="T44" s="136">
        <f>'Income Statement - AM'!EA89</f>
        <v>830396.875</v>
      </c>
      <c r="U44" s="58"/>
      <c r="V44" s="58"/>
      <c r="W44" s="58"/>
      <c r="X44" s="58"/>
      <c r="Y44" s="136"/>
    </row>
    <row r="45" spans="2:25" s="187" customFormat="1" ht="15.75">
      <c r="B45" s="1244" t="s">
        <v>107</v>
      </c>
      <c r="C45" s="1364"/>
      <c r="D45" s="1142"/>
      <c r="E45" s="1247">
        <f>'PERPETUITY MIDDLEMAN INPUT TAB'!F24</f>
        <v>48273</v>
      </c>
      <c r="G45" s="624" t="s">
        <v>745</v>
      </c>
      <c r="H45" s="625"/>
      <c r="I45" s="182"/>
      <c r="J45" s="182">
        <f>Budget!E16</f>
        <v>19350000</v>
      </c>
      <c r="K45" s="626">
        <f t="shared" ca="1" si="16"/>
        <v>0.52120942222458255</v>
      </c>
      <c r="L45" s="627">
        <f t="shared" si="17"/>
        <v>133448.27586206896</v>
      </c>
      <c r="N45" s="213" t="s">
        <v>535</v>
      </c>
      <c r="O45" s="222">
        <f>'Income Statement - AM'!C90*12</f>
        <v>0</v>
      </c>
      <c r="P45" s="58">
        <f>'Income Statement - AM'!DW90</f>
        <v>0</v>
      </c>
      <c r="Q45" s="58">
        <f>'Income Statement - AM'!DX90</f>
        <v>0</v>
      </c>
      <c r="R45" s="58">
        <f>'Income Statement - AM'!DY90</f>
        <v>0</v>
      </c>
      <c r="S45" s="58">
        <f>'Income Statement - AM'!DZ90</f>
        <v>0</v>
      </c>
      <c r="T45" s="136">
        <f>'Income Statement - AM'!EA90</f>
        <v>0</v>
      </c>
      <c r="U45" s="58">
        <f ca="1">'Income Statement - AM'!EB97</f>
        <v>0</v>
      </c>
      <c r="V45" s="58">
        <f ca="1">'Income Statement - AM'!EC97</f>
        <v>0</v>
      </c>
      <c r="W45" s="58">
        <f ca="1">'Income Statement - AM'!ED97</f>
        <v>0</v>
      </c>
      <c r="X45" s="58">
        <f ca="1">'Income Statement - AM'!EE97</f>
        <v>0</v>
      </c>
      <c r="Y45" s="136">
        <f ca="1">'Income Statement - AM'!EF97</f>
        <v>0</v>
      </c>
    </row>
    <row r="46" spans="2:25" s="187" customFormat="1" ht="16.5" thickBot="1">
      <c r="B46" s="1244" t="s">
        <v>621</v>
      </c>
      <c r="C46" s="1364"/>
      <c r="D46" s="1142" t="str">
        <f>'PERPETUITY MIDDLEMAN INPUT TAB'!F26</f>
        <v>F12</v>
      </c>
      <c r="E46" s="1248">
        <f ca="1">E47*E50</f>
        <v>2219682.8319257055</v>
      </c>
      <c r="G46" s="624" t="s">
        <v>746</v>
      </c>
      <c r="H46" s="625"/>
      <c r="I46" s="182"/>
      <c r="J46" s="182">
        <f>Budget!E19</f>
        <v>0</v>
      </c>
      <c r="K46" s="626">
        <f t="shared" ca="1" si="16"/>
        <v>0</v>
      </c>
      <c r="L46" s="627">
        <f t="shared" si="17"/>
        <v>0</v>
      </c>
      <c r="N46" s="65" t="s">
        <v>739</v>
      </c>
      <c r="O46" s="223">
        <f t="shared" ref="O46:T46" si="19">SUM(O42:O45)</f>
        <v>908497.97727999999</v>
      </c>
      <c r="P46" s="140">
        <f t="shared" ca="1" si="19"/>
        <v>0</v>
      </c>
      <c r="Q46" s="140">
        <f t="shared" ca="1" si="19"/>
        <v>40724.272151507263</v>
      </c>
      <c r="R46" s="140">
        <f t="shared" ca="1" si="19"/>
        <v>598835.64040909521</v>
      </c>
      <c r="S46" s="140">
        <f t="shared" ca="1" si="19"/>
        <v>974310.37128045631</v>
      </c>
      <c r="T46" s="247">
        <f t="shared" ca="1" si="19"/>
        <v>993224.25915870082</v>
      </c>
      <c r="U46" s="140">
        <f t="shared" ref="U46:Y46" ca="1" si="20">U45+U43+U37</f>
        <v>1510127.0282123629</v>
      </c>
      <c r="V46" s="140">
        <f t="shared" ca="1" si="20"/>
        <v>1535502.0282123629</v>
      </c>
      <c r="W46" s="140">
        <f t="shared" ca="1" si="20"/>
        <v>1560877.0282123629</v>
      </c>
      <c r="X46" s="140">
        <f t="shared" ca="1" si="20"/>
        <v>1586252.0282123629</v>
      </c>
      <c r="Y46" s="247">
        <f t="shared" ca="1" si="20"/>
        <v>1611627.0282123631</v>
      </c>
    </row>
    <row r="47" spans="2:25" s="187" customFormat="1" ht="16.5" thickTop="1">
      <c r="B47" s="1244" t="s">
        <v>1231</v>
      </c>
      <c r="C47" s="1364"/>
      <c r="D47" s="1142"/>
      <c r="E47" s="1249">
        <f>'PERPETUITY MIDDLEMAN INPUT TAB'!F28</f>
        <v>0.06</v>
      </c>
      <c r="G47" s="637" t="s">
        <v>60</v>
      </c>
      <c r="H47" s="638"/>
      <c r="I47" s="182"/>
      <c r="J47" s="182">
        <f>Budget!E23</f>
        <v>4000347.0833333107</v>
      </c>
      <c r="K47" s="626">
        <f t="shared" ca="1" si="16"/>
        <v>0.10775289881147022</v>
      </c>
      <c r="L47" s="627">
        <f t="shared" si="17"/>
        <v>27588.600574712487</v>
      </c>
      <c r="N47" s="213"/>
      <c r="O47" s="222"/>
      <c r="P47" s="58"/>
      <c r="Q47" s="58"/>
      <c r="R47" s="58"/>
      <c r="S47" s="58"/>
      <c r="T47" s="136"/>
      <c r="U47" s="390"/>
      <c r="V47" s="390"/>
      <c r="W47" s="390"/>
      <c r="X47" s="390"/>
      <c r="Y47" s="391"/>
    </row>
    <row r="48" spans="2:25" s="187" customFormat="1" ht="15.75">
      <c r="B48" s="1244" t="s">
        <v>1232</v>
      </c>
      <c r="C48" s="1364"/>
      <c r="D48" s="1142"/>
      <c r="E48" s="1249">
        <f>'PERPETUITY MIDDLEMAN INPUT TAB'!F29</f>
        <v>0.06</v>
      </c>
      <c r="G48" s="637" t="s">
        <v>578</v>
      </c>
      <c r="H48" s="638"/>
      <c r="I48" s="182"/>
      <c r="J48" s="182">
        <f>Budget!E35</f>
        <v>0</v>
      </c>
      <c r="K48" s="626">
        <f t="shared" ca="1" si="16"/>
        <v>0</v>
      </c>
      <c r="L48" s="627">
        <f t="shared" si="17"/>
        <v>0</v>
      </c>
      <c r="N48" s="213" t="s">
        <v>537</v>
      </c>
      <c r="O48" s="222">
        <f>'Income Statement - AM'!C97*12</f>
        <v>0</v>
      </c>
      <c r="P48" s="58">
        <f ca="1">'Income Statement - AM'!DW97</f>
        <v>0</v>
      </c>
      <c r="Q48" s="58">
        <f ca="1">'Income Statement - AM'!DX97</f>
        <v>0</v>
      </c>
      <c r="R48" s="58">
        <f ca="1">'Income Statement - AM'!DY97</f>
        <v>0</v>
      </c>
      <c r="S48" s="58">
        <f ca="1">'Income Statement - AM'!DZ97</f>
        <v>0</v>
      </c>
      <c r="T48" s="136">
        <f ca="1">'Income Statement - AM'!EA97</f>
        <v>0</v>
      </c>
      <c r="U48" s="364">
        <f t="shared" ref="U48:Y50" ca="1" si="21">U26-U46</f>
        <v>1848447.5233108471</v>
      </c>
      <c r="V48" s="364">
        <f t="shared" ca="1" si="21"/>
        <v>1823072.5233108471</v>
      </c>
      <c r="W48" s="364">
        <f t="shared" ca="1" si="21"/>
        <v>1797697.5233108471</v>
      </c>
      <c r="X48" s="364">
        <f t="shared" ca="1" si="21"/>
        <v>1772322.5233108471</v>
      </c>
      <c r="Y48" s="365">
        <f t="shared" ca="1" si="21"/>
        <v>1746947.5233108469</v>
      </c>
    </row>
    <row r="49" spans="2:25" s="187" customFormat="1" ht="16.5" thickBot="1">
      <c r="B49" s="1250"/>
      <c r="C49" s="1142"/>
      <c r="D49" s="1142"/>
      <c r="E49" s="1251"/>
      <c r="G49" s="637" t="s">
        <v>747</v>
      </c>
      <c r="H49" s="638"/>
      <c r="I49" s="182"/>
      <c r="J49" s="182">
        <f>Budget!E48</f>
        <v>208727.74074879411</v>
      </c>
      <c r="K49" s="626">
        <f t="shared" ca="1" si="16"/>
        <v>5.622266933225914E-3</v>
      </c>
      <c r="L49" s="627">
        <f t="shared" si="17"/>
        <v>1439.5016603365111</v>
      </c>
      <c r="N49" s="65" t="s">
        <v>538</v>
      </c>
      <c r="O49" s="223">
        <f t="shared" ref="O49:T49" si="22">O48+O46+O40</f>
        <v>1357997.97728</v>
      </c>
      <c r="P49" s="140">
        <f t="shared" ca="1" si="22"/>
        <v>0</v>
      </c>
      <c r="Q49" s="140">
        <f t="shared" ca="1" si="22"/>
        <v>108221.77215150728</v>
      </c>
      <c r="R49" s="140">
        <f t="shared" ca="1" si="22"/>
        <v>932287.30707576196</v>
      </c>
      <c r="S49" s="140">
        <f t="shared" ca="1" si="22"/>
        <v>1455649.9546137897</v>
      </c>
      <c r="T49" s="247">
        <f t="shared" ca="1" si="22"/>
        <v>1483553.8424920342</v>
      </c>
    </row>
    <row r="50" spans="2:25" s="187" customFormat="1" ht="16.5" thickTop="1">
      <c r="B50" s="1244" t="s">
        <v>624</v>
      </c>
      <c r="C50" s="1364"/>
      <c r="D50" s="1142"/>
      <c r="E50" s="1358">
        <f ca="1">SUM('Cash Flow - AM'!F139:DV139)</f>
        <v>36994713.865428425</v>
      </c>
      <c r="G50" s="624" t="s">
        <v>618</v>
      </c>
      <c r="H50" s="625"/>
      <c r="I50" s="182"/>
      <c r="J50" s="182">
        <f ca="1">Budget!E52</f>
        <v>291835.7994772878</v>
      </c>
      <c r="K50" s="626">
        <f t="shared" ca="1" si="16"/>
        <v>7.8608562496127292E-3</v>
      </c>
      <c r="L50" s="627">
        <f t="shared" ca="1" si="17"/>
        <v>2012.6606860502607</v>
      </c>
      <c r="N50" s="213"/>
      <c r="O50" s="222"/>
      <c r="P50" s="58"/>
      <c r="Q50" s="58"/>
      <c r="R50" s="58"/>
      <c r="S50" s="58"/>
      <c r="T50" s="391"/>
      <c r="U50" s="364">
        <f t="shared" ca="1" si="21"/>
        <v>-1848447.5233108471</v>
      </c>
      <c r="V50" s="364">
        <f t="shared" ca="1" si="21"/>
        <v>-1823072.5233108471</v>
      </c>
      <c r="W50" s="364">
        <f t="shared" ca="1" si="21"/>
        <v>-1797697.5233108471</v>
      </c>
      <c r="X50" s="364">
        <f t="shared" ca="1" si="21"/>
        <v>-1772322.5233108471</v>
      </c>
      <c r="Y50" s="365">
        <f t="shared" ca="1" si="21"/>
        <v>-1746947.5233108469</v>
      </c>
    </row>
    <row r="51" spans="2:25" s="187" customFormat="1" ht="15.75">
      <c r="B51" s="1244" t="s">
        <v>625</v>
      </c>
      <c r="C51" s="1364"/>
      <c r="D51" s="1142"/>
      <c r="E51" s="1358">
        <f ca="1">E50/I13</f>
        <v>255135.95769260984</v>
      </c>
      <c r="G51" s="624" t="s">
        <v>744</v>
      </c>
      <c r="H51" s="625"/>
      <c r="I51" s="182"/>
      <c r="J51" s="182">
        <f ca="1">IF('Circuit Breaker'!C2=1,Budget!E53,0)</f>
        <v>3274281.5003584102</v>
      </c>
      <c r="K51" s="642">
        <f t="shared" ca="1" si="16"/>
        <v>8.819567798462255E-2</v>
      </c>
      <c r="L51" s="627">
        <f t="shared" ca="1" si="17"/>
        <v>22581.251726609724</v>
      </c>
      <c r="N51" s="386" t="s">
        <v>654</v>
      </c>
      <c r="O51" s="385">
        <f t="shared" ref="O51:T51" si="23">O29-O49</f>
        <v>1778349.5987199999</v>
      </c>
      <c r="P51" s="364">
        <f t="shared" ca="1" si="23"/>
        <v>-4.6566128730773926E-10</v>
      </c>
      <c r="Q51" s="364">
        <f t="shared" ca="1" si="23"/>
        <v>1249253.9662320684</v>
      </c>
      <c r="R51" s="364">
        <f t="shared" ca="1" si="23"/>
        <v>2222897.234338522</v>
      </c>
      <c r="S51" s="364">
        <f t="shared" ca="1" si="23"/>
        <v>1778688.8102903084</v>
      </c>
      <c r="T51" s="365">
        <f t="shared" ca="1" si="23"/>
        <v>1835081.1850202177</v>
      </c>
    </row>
    <row r="52" spans="2:25" s="187" customFormat="1" ht="15.75">
      <c r="B52" s="1252" t="s">
        <v>626</v>
      </c>
      <c r="C52" s="1252"/>
      <c r="D52" s="1253">
        <f>'PERPETUITY MIDDLEMAN INPUT TAB'!F27</f>
        <v>0.01</v>
      </c>
      <c r="E52" s="1254">
        <f ca="1">SUM('Cash Flow - AM'!F140:DV140)</f>
        <v>369947.13865428424</v>
      </c>
      <c r="G52" s="624" t="s">
        <v>63</v>
      </c>
      <c r="H52" s="625"/>
      <c r="I52" s="182"/>
      <c r="J52" s="182">
        <f ca="1">Budget!E51</f>
        <v>0</v>
      </c>
      <c r="K52" s="626">
        <f t="shared" ca="1" si="16"/>
        <v>0</v>
      </c>
      <c r="L52" s="627">
        <f t="shared" ca="1" si="17"/>
        <v>0</v>
      </c>
      <c r="O52" s="809"/>
    </row>
    <row r="53" spans="2:25" s="187" customFormat="1" ht="15.75">
      <c r="B53" s="668" t="s">
        <v>628</v>
      </c>
      <c r="C53" s="1365"/>
      <c r="D53" s="697"/>
      <c r="E53" s="669">
        <f ca="1">E50-E52</f>
        <v>36624766.726774141</v>
      </c>
      <c r="G53" s="180" t="s">
        <v>558</v>
      </c>
      <c r="H53" s="601"/>
      <c r="I53" s="183"/>
      <c r="J53" s="183">
        <f ca="1">SUM(J43:J52)</f>
        <v>37125192.123917803</v>
      </c>
      <c r="K53" s="632">
        <f ca="1">SUM(K43:K52)</f>
        <v>0.99999999673818196</v>
      </c>
      <c r="L53" s="181">
        <f ca="1">SUM(L43:L52)</f>
        <v>256035.8077511572</v>
      </c>
      <c r="N53" s="386" t="s">
        <v>1204</v>
      </c>
      <c r="O53" s="818">
        <f t="shared" ref="O53:T53" ca="1" si="24">O51/$J$53</f>
        <v>4.7901424800285496E-2</v>
      </c>
      <c r="P53" s="561">
        <f t="shared" ca="1" si="24"/>
        <v>-1.2543000067270716E-17</v>
      </c>
      <c r="Q53" s="561">
        <f t="shared" ca="1" si="24"/>
        <v>3.3649764344983416E-2</v>
      </c>
      <c r="R53" s="561">
        <f t="shared" ca="1" si="24"/>
        <v>5.9875709920068708E-2</v>
      </c>
      <c r="S53" s="561">
        <f t="shared" ca="1" si="24"/>
        <v>4.7910561764996043E-2</v>
      </c>
      <c r="T53" s="562">
        <f t="shared" ca="1" si="24"/>
        <v>4.9429540428909235E-2</v>
      </c>
    </row>
    <row r="54" spans="2:25" s="187" customFormat="1" ht="15.75">
      <c r="B54" s="695"/>
      <c r="C54" s="695"/>
      <c r="D54" s="695"/>
      <c r="E54" s="695"/>
    </row>
    <row r="55" spans="2:25" s="695" customFormat="1" ht="15.75">
      <c r="B55" s="612" t="s">
        <v>1479</v>
      </c>
      <c r="C55" s="613"/>
      <c r="D55" s="613"/>
      <c r="E55" s="614"/>
      <c r="G55" s="612" t="s">
        <v>1224</v>
      </c>
      <c r="H55" s="614"/>
      <c r="I55" s="614"/>
      <c r="J55" s="614"/>
      <c r="K55" s="614"/>
      <c r="L55" s="614"/>
    </row>
    <row r="56" spans="2:25" s="695" customFormat="1" ht="15.75">
      <c r="B56" s="52"/>
      <c r="C56" s="615"/>
      <c r="D56" s="616"/>
      <c r="E56" s="617"/>
      <c r="G56" s="577"/>
      <c r="H56" s="580"/>
      <c r="I56" s="580"/>
      <c r="J56" s="580"/>
      <c r="K56" s="580"/>
      <c r="L56" s="579"/>
    </row>
    <row r="57" spans="2:25" s="695" customFormat="1" ht="15.75">
      <c r="B57" s="708" t="s">
        <v>1485</v>
      </c>
      <c r="C57" s="618"/>
      <c r="D57" s="618"/>
      <c r="E57" s="1194" t="str">
        <f>'PERPETUITY MIDDLEMAN INPUT TAB'!F33</f>
        <v>Yes</v>
      </c>
      <c r="G57" s="643" t="s">
        <v>115</v>
      </c>
      <c r="H57" s="644" t="str">
        <f>'AIRR Input Tab'!K18</f>
        <v>Investar</v>
      </c>
      <c r="I57" s="644" t="str">
        <f>'AIRR Input Tab'!L18</f>
        <v>Ace</v>
      </c>
      <c r="J57" s="644" t="str">
        <f>'AIRR Input Tab'!N18</f>
        <v>Hurdle</v>
      </c>
      <c r="K57" s="644" t="str">
        <f>'AIRR Input Tab'!O18</f>
        <v>Multiple</v>
      </c>
      <c r="L57" s="644" t="str">
        <f>'AIRR Input Tab'!P18</f>
        <v>$ Amount</v>
      </c>
    </row>
    <row r="58" spans="2:25" s="695" customFormat="1" ht="15.75">
      <c r="B58" s="629" t="s">
        <v>1480</v>
      </c>
      <c r="C58" s="187"/>
      <c r="D58" s="187"/>
      <c r="E58" s="1195">
        <f>'PERPETUITY MIDDLEMAN INPUT TAB'!F34</f>
        <v>1.2E-2</v>
      </c>
      <c r="G58" s="629" t="s">
        <v>116</v>
      </c>
      <c r="H58" s="645">
        <f>'AIRR Input Tab'!K21</f>
        <v>0.95</v>
      </c>
      <c r="I58" s="646">
        <f>'AIRR Input Tab'!L21</f>
        <v>5.0000000000000044E-2</v>
      </c>
      <c r="J58" s="646">
        <f>'AIRR Input Tab'!N21</f>
        <v>0</v>
      </c>
      <c r="K58" s="685">
        <f>'AIRR Input Tab'!O21</f>
        <v>0</v>
      </c>
      <c r="L58" s="647">
        <f>'AIRR Input Tab'!P21</f>
        <v>0</v>
      </c>
    </row>
    <row r="59" spans="2:25" s="695" customFormat="1" ht="15.75">
      <c r="B59" s="629" t="s">
        <v>1481</v>
      </c>
      <c r="C59" s="187"/>
      <c r="D59" s="187"/>
      <c r="E59" s="1195">
        <f>'PERPETUITY MIDDLEMAN INPUT TAB'!F35</f>
        <v>1</v>
      </c>
      <c r="G59" s="629" t="s">
        <v>117</v>
      </c>
      <c r="H59" s="646">
        <f>'AIRR Input Tab'!K22</f>
        <v>0.8</v>
      </c>
      <c r="I59" s="646">
        <f>'AIRR Input Tab'!L22</f>
        <v>5.0000000000000044E-2</v>
      </c>
      <c r="J59" s="646">
        <f>'AIRR Input Tab'!N22</f>
        <v>0.08</v>
      </c>
      <c r="K59" s="685">
        <f>'AIRR Input Tab'!O22</f>
        <v>1</v>
      </c>
      <c r="L59" s="648">
        <f>'AIRR Input Tab'!P22</f>
        <v>0</v>
      </c>
    </row>
    <row r="60" spans="2:25" s="695" customFormat="1" ht="15.75">
      <c r="B60" s="634" t="s">
        <v>1482</v>
      </c>
      <c r="C60" s="635"/>
      <c r="D60" s="635"/>
      <c r="E60" s="1196">
        <f>'PERPETUITY MIDDLEMAN INPUT TAB'!F36</f>
        <v>1</v>
      </c>
      <c r="G60" s="629" t="s">
        <v>118</v>
      </c>
      <c r="H60" s="646">
        <f>'AIRR Input Tab'!K23</f>
        <v>0.7</v>
      </c>
      <c r="I60" s="646">
        <f>'AIRR Input Tab'!L23</f>
        <v>5.0000000000000044E-2</v>
      </c>
      <c r="J60" s="646">
        <f>'AIRR Input Tab'!N23</f>
        <v>0.1</v>
      </c>
      <c r="K60" s="685">
        <f>'AIRR Input Tab'!O23</f>
        <v>1</v>
      </c>
      <c r="L60" s="647">
        <f>'AIRR Input Tab'!P23</f>
        <v>0</v>
      </c>
    </row>
    <row r="61" spans="2:25" s="695" customFormat="1" ht="15.75">
      <c r="G61" s="629" t="s">
        <v>119</v>
      </c>
      <c r="H61" s="646">
        <f>'AIRR Input Tab'!K24</f>
        <v>0.5</v>
      </c>
      <c r="I61" s="646">
        <f>'AIRR Input Tab'!L24</f>
        <v>5.0000000000000044E-2</v>
      </c>
      <c r="J61" s="646">
        <f>'AIRR Input Tab'!N24</f>
        <v>0.15</v>
      </c>
      <c r="K61" s="685">
        <f>'AIRR Input Tab'!O24</f>
        <v>1</v>
      </c>
      <c r="L61" s="648">
        <f>'AIRR Input Tab'!P24</f>
        <v>0</v>
      </c>
    </row>
    <row r="62" spans="2:25" s="695" customFormat="1" ht="15.75">
      <c r="B62" s="612" t="s">
        <v>106</v>
      </c>
      <c r="C62" s="613"/>
      <c r="D62" s="613"/>
      <c r="E62" s="614"/>
      <c r="G62" s="629" t="s">
        <v>120</v>
      </c>
      <c r="H62" s="646">
        <f>'AIRR Input Tab'!K25</f>
        <v>0.5</v>
      </c>
      <c r="I62" s="646">
        <f>'AIRR Input Tab'!L25</f>
        <v>5.0000000000000044E-2</v>
      </c>
      <c r="J62" s="646">
        <f>'AIRR Input Tab'!N25</f>
        <v>0.15</v>
      </c>
      <c r="K62" s="685">
        <f>'AIRR Input Tab'!O25</f>
        <v>1</v>
      </c>
      <c r="L62" s="647">
        <f>'AIRR Input Tab'!P25</f>
        <v>0</v>
      </c>
    </row>
    <row r="63" spans="2:25" s="695" customFormat="1" ht="15.75">
      <c r="B63" s="1241"/>
      <c r="C63" s="1363"/>
      <c r="D63" s="1242"/>
      <c r="E63" s="1243"/>
      <c r="G63" s="634" t="s">
        <v>121</v>
      </c>
      <c r="H63" s="646">
        <f>'AIRR Input Tab'!K26</f>
        <v>0.5</v>
      </c>
      <c r="I63" s="646">
        <f>'AIRR Input Tab'!L26</f>
        <v>5.0000000000000044E-2</v>
      </c>
      <c r="J63" s="646">
        <f>'AIRR Input Tab'!N26</f>
        <v>0.15</v>
      </c>
      <c r="K63" s="686">
        <f>'AIRR Input Tab'!O26</f>
        <v>1</v>
      </c>
      <c r="L63" s="650">
        <f>'AIRR Input Tab'!P26</f>
        <v>0</v>
      </c>
      <c r="U63" s="612"/>
      <c r="V63" s="613"/>
      <c r="W63" s="613"/>
      <c r="X63" s="613"/>
      <c r="Y63" s="613"/>
    </row>
    <row r="64" spans="2:25" s="695" customFormat="1" ht="15.75">
      <c r="B64" s="1244" t="s">
        <v>108</v>
      </c>
      <c r="C64" s="1364"/>
      <c r="D64" s="1245"/>
      <c r="E64" s="1246">
        <f>'PERPETUITY MIDDLEMAN INPUT TAB'!F25</f>
        <v>96</v>
      </c>
      <c r="U64" s="14"/>
      <c r="V64" s="580"/>
      <c r="W64" s="580"/>
      <c r="X64" s="580"/>
      <c r="Y64" s="580"/>
    </row>
    <row r="65" spans="2:21" s="695" customFormat="1" ht="15.75">
      <c r="B65" s="1244" t="s">
        <v>107</v>
      </c>
      <c r="C65" s="1364"/>
      <c r="D65" s="1142"/>
      <c r="E65" s="1247">
        <f>'PERPETUITY MIDDLEMAN INPUT TAB'!F24</f>
        <v>48273</v>
      </c>
      <c r="G65" s="612" t="s">
        <v>602</v>
      </c>
      <c r="H65" s="613"/>
      <c r="I65" s="614"/>
      <c r="J65" s="614"/>
      <c r="K65" s="614"/>
      <c r="L65" s="614"/>
      <c r="U65" s="698"/>
    </row>
    <row r="66" spans="2:21" s="695" customFormat="1" ht="15.75">
      <c r="G66" s="577"/>
      <c r="H66" s="578"/>
      <c r="I66" s="616"/>
      <c r="J66" s="616"/>
      <c r="K66" s="616"/>
      <c r="L66" s="617"/>
      <c r="N66" s="187"/>
      <c r="O66" s="187"/>
      <c r="P66" s="187"/>
      <c r="Q66" s="187"/>
      <c r="R66" s="187"/>
      <c r="S66" s="187"/>
      <c r="T66" s="187"/>
      <c r="U66" s="581" t="s">
        <v>604</v>
      </c>
    </row>
    <row r="67" spans="2:21" s="695" customFormat="1" ht="15.75">
      <c r="C67" s="1366" t="s">
        <v>70</v>
      </c>
      <c r="D67" s="1366" t="s">
        <v>700</v>
      </c>
      <c r="E67" s="1367" t="s">
        <v>496</v>
      </c>
      <c r="G67" s="651"/>
      <c r="H67" s="682"/>
      <c r="I67" s="652" t="s">
        <v>756</v>
      </c>
      <c r="J67" s="652" t="s">
        <v>757</v>
      </c>
      <c r="K67" s="653" t="str">
        <f>H57</f>
        <v>Investar</v>
      </c>
      <c r="L67" s="654" t="str">
        <f>I57</f>
        <v>Ace</v>
      </c>
      <c r="U67" s="581"/>
    </row>
    <row r="68" spans="2:21" s="695" customFormat="1" ht="15.75">
      <c r="B68" s="581" t="s">
        <v>621</v>
      </c>
      <c r="G68" s="581" t="s">
        <v>758</v>
      </c>
      <c r="H68" s="586"/>
      <c r="I68" s="749">
        <f ca="1">'Cash Flow - AM'!C161</f>
        <v>33350347.083333317</v>
      </c>
      <c r="J68" s="749">
        <f ca="1">'Cash Flow - AM'!C172</f>
        <v>14850077.118838049</v>
      </c>
      <c r="K68" s="749">
        <f ca="1">'Waterfall - UW'!D214</f>
        <v>14107573.262896148</v>
      </c>
      <c r="L68" s="750">
        <f ca="1">'Waterfall - UW'!D232</f>
        <v>742503.8559419032</v>
      </c>
      <c r="U68" s="581"/>
    </row>
    <row r="69" spans="2:21" s="695" customFormat="1" ht="15.75">
      <c r="B69" s="581" t="s">
        <v>1341</v>
      </c>
      <c r="G69" s="581" t="s">
        <v>42</v>
      </c>
      <c r="H69" s="586"/>
      <c r="I69" s="712">
        <f ca="1">'Cash Flow - AM'!C162</f>
        <v>7.4705150723457334E-2</v>
      </c>
      <c r="J69" s="712">
        <f ca="1">'Cash Flow - AM'!C173</f>
        <v>4.8843762278556829E-2</v>
      </c>
      <c r="K69" s="712">
        <f ca="1">'Waterfall - UW'!D215</f>
        <v>4.6859660744667062E-2</v>
      </c>
      <c r="L69" s="689">
        <f ca="1">'Waterfall - UW'!D233</f>
        <v>8.2324042916297926E-2</v>
      </c>
      <c r="U69" s="581"/>
    </row>
    <row r="70" spans="2:21" s="695" customFormat="1" ht="15.75">
      <c r="B70" s="581" t="s">
        <v>1231</v>
      </c>
      <c r="G70" s="581" t="s">
        <v>760</v>
      </c>
      <c r="H70" s="586"/>
      <c r="I70" s="687">
        <f ca="1">'Cash Flow - AM'!C163</f>
        <v>1.585560687283337</v>
      </c>
      <c r="J70" s="687">
        <f ca="1">'Cash Flow - AM'!C174</f>
        <v>1.4622175510448145</v>
      </c>
      <c r="K70" s="687">
        <f ca="1">'Waterfall - UW'!D216</f>
        <v>1.4403230339375517</v>
      </c>
      <c r="L70" s="688">
        <f ca="1">'Waterfall - UW'!D234</f>
        <v>1.8782133760828057</v>
      </c>
      <c r="U70" s="581"/>
    </row>
    <row r="71" spans="2:21" s="695" customFormat="1" ht="15.75">
      <c r="B71" s="581" t="s">
        <v>624</v>
      </c>
      <c r="G71" s="581" t="s">
        <v>759</v>
      </c>
      <c r="H71" s="586"/>
      <c r="I71" s="749">
        <f ca="1">'Cash Flow - AM'!C164</f>
        <v>19528652.159254484</v>
      </c>
      <c r="J71" s="749">
        <f ca="1">'Cash Flow - AM'!C175</f>
        <v>6863967.6386932507</v>
      </c>
      <c r="K71" s="749">
        <f ca="1">'Waterfall - UW'!D217</f>
        <v>6211890.755451208</v>
      </c>
      <c r="L71" s="750">
        <f ca="1">'Waterfall - UW'!D235</f>
        <v>652076.88324204052</v>
      </c>
      <c r="U71" s="581"/>
    </row>
    <row r="72" spans="2:21" s="695" customFormat="1" ht="15.75">
      <c r="B72" s="581" t="s">
        <v>625</v>
      </c>
      <c r="G72" s="649" t="s">
        <v>761</v>
      </c>
      <c r="H72" s="655"/>
      <c r="I72" s="681">
        <f ca="1">$E$51</f>
        <v>255135.95769260984</v>
      </c>
      <c r="J72" s="681">
        <f ca="1">$E$51</f>
        <v>255135.95769260984</v>
      </c>
      <c r="K72" s="681">
        <f ca="1">$E$51</f>
        <v>255135.95769260984</v>
      </c>
      <c r="L72" s="683">
        <f ca="1">$E$51</f>
        <v>255135.95769260984</v>
      </c>
      <c r="U72" s="581"/>
    </row>
    <row r="73" spans="2:21" s="695" customFormat="1" ht="15.75">
      <c r="B73" s="637" t="s">
        <v>626</v>
      </c>
      <c r="U73" s="581"/>
    </row>
    <row r="74" spans="2:21" s="695" customFormat="1" ht="15.75">
      <c r="B74" s="668" t="s">
        <v>628</v>
      </c>
      <c r="G74" s="699" t="s">
        <v>1562</v>
      </c>
      <c r="H74" s="700"/>
      <c r="I74" s="701"/>
      <c r="J74" s="701"/>
      <c r="K74" s="701"/>
      <c r="L74" s="702"/>
      <c r="U74" s="581"/>
    </row>
    <row r="75" spans="2:21" s="695" customFormat="1" ht="15.75">
      <c r="G75" s="52"/>
      <c r="H75" s="615"/>
      <c r="I75" s="616"/>
      <c r="J75" s="580"/>
      <c r="K75" s="580"/>
      <c r="L75" s="579"/>
      <c r="U75" s="581"/>
    </row>
    <row r="76" spans="2:21" s="695" customFormat="1" ht="15.75">
      <c r="G76" s="708" t="s">
        <v>227</v>
      </c>
      <c r="H76" s="618"/>
      <c r="I76" s="709">
        <f>'PERPETUITY MIDDLEMAN INPUT TAB'!C22</f>
        <v>0.03</v>
      </c>
      <c r="J76" s="708" t="s">
        <v>717</v>
      </c>
      <c r="K76" s="618"/>
      <c r="L76" s="703">
        <f>'PERPETUITY MIDDLEMAN INPUT TAB'!C27</f>
        <v>1</v>
      </c>
      <c r="U76" s="581"/>
    </row>
    <row r="77" spans="2:21" ht="15.75">
      <c r="G77" s="629" t="s">
        <v>638</v>
      </c>
      <c r="H77" s="187"/>
      <c r="I77" s="707">
        <f>'PERPETUITY MIDDLEMAN INPUT TAB'!C23</f>
        <v>0</v>
      </c>
      <c r="J77" s="629" t="s">
        <v>718</v>
      </c>
      <c r="K77" s="187"/>
      <c r="L77" s="659">
        <f>'PERPETUITY MIDDLEMAN INPUT TAB'!C28</f>
        <v>0</v>
      </c>
      <c r="U77" s="279" t="s">
        <v>605</v>
      </c>
    </row>
    <row r="78" spans="2:21" ht="15.75">
      <c r="G78" s="629" t="s">
        <v>237</v>
      </c>
      <c r="H78" s="187"/>
      <c r="I78" s="707">
        <f>'PERPETUITY MIDDLEMAN INPUT TAB'!C24</f>
        <v>0.01</v>
      </c>
      <c r="J78" s="629" t="s">
        <v>715</v>
      </c>
      <c r="K78" s="187"/>
      <c r="L78" s="659">
        <f>'PERPETUITY MIDDLEMAN INPUT TAB'!C29</f>
        <v>0</v>
      </c>
      <c r="U78" s="279" t="s">
        <v>606</v>
      </c>
    </row>
    <row r="79" spans="2:21" ht="15.75">
      <c r="G79" s="629" t="s">
        <v>504</v>
      </c>
      <c r="H79" s="187"/>
      <c r="I79" s="710">
        <f>'PERPETUITY MIDDLEMAN INPUT TAB'!C25</f>
        <v>0</v>
      </c>
      <c r="J79" s="629" t="s">
        <v>716</v>
      </c>
      <c r="K79" s="187"/>
      <c r="L79" s="659">
        <f>'PERPETUITY MIDDLEMAN INPUT TAB'!C30</f>
        <v>0</v>
      </c>
      <c r="U79" s="279" t="s">
        <v>607</v>
      </c>
    </row>
    <row r="80" spans="2:21" ht="15.75">
      <c r="G80" s="629" t="s">
        <v>103</v>
      </c>
      <c r="H80" s="187"/>
      <c r="I80" s="706">
        <f>'PERPETUITY MIDDLEMAN INPUT TAB'!C36</f>
        <v>25</v>
      </c>
      <c r="J80" s="704"/>
      <c r="K80" s="631"/>
      <c r="L80" s="659"/>
      <c r="U80" s="279" t="s">
        <v>608</v>
      </c>
    </row>
    <row r="81" spans="7:21" ht="15.75">
      <c r="G81" s="629" t="s">
        <v>104</v>
      </c>
      <c r="H81" s="187"/>
      <c r="I81" s="707">
        <f>'PERPETUITY MIDDLEMAN INPUT TAB'!C37</f>
        <v>0.5</v>
      </c>
      <c r="J81" s="629"/>
      <c r="K81" s="187"/>
      <c r="L81" s="600"/>
      <c r="U81" s="279"/>
    </row>
    <row r="82" spans="7:21" ht="15.75">
      <c r="G82" s="634" t="s">
        <v>105</v>
      </c>
      <c r="H82" s="635"/>
      <c r="I82" s="705">
        <f>'PERPETUITY MIDDLEMAN INPUT TAB'!C38</f>
        <v>12</v>
      </c>
      <c r="J82" s="634"/>
      <c r="K82" s="635"/>
      <c r="L82" s="636"/>
      <c r="U82" s="279"/>
    </row>
    <row r="83" spans="7:21">
      <c r="U83" s="279"/>
    </row>
    <row r="84" spans="7:21">
      <c r="U84" s="279"/>
    </row>
    <row r="85" spans="7:21">
      <c r="U85" s="279"/>
    </row>
    <row r="86" spans="7:21">
      <c r="U86" s="279"/>
    </row>
    <row r="87" spans="7:21">
      <c r="U87" s="279"/>
    </row>
    <row r="88" spans="7:21">
      <c r="U88" s="279"/>
    </row>
    <row r="89" spans="7:21">
      <c r="U89" s="279"/>
    </row>
    <row r="90" spans="7:21">
      <c r="U90" s="279"/>
    </row>
    <row r="91" spans="7:21">
      <c r="U91" s="279"/>
    </row>
    <row r="92" spans="7:21">
      <c r="U92" s="279"/>
    </row>
    <row r="93" spans="7:21">
      <c r="U93" s="279"/>
    </row>
    <row r="94" spans="7:21">
      <c r="U94" s="279"/>
    </row>
    <row r="95" spans="7:21">
      <c r="U95" s="279"/>
    </row>
    <row r="96" spans="7:21">
      <c r="U96" s="279"/>
    </row>
    <row r="97" spans="21:21">
      <c r="U97" s="279"/>
    </row>
    <row r="98" spans="21:21">
      <c r="U98" s="279"/>
    </row>
    <row r="99" spans="21:21">
      <c r="U99" s="279"/>
    </row>
    <row r="100" spans="21:21">
      <c r="U100" s="279"/>
    </row>
    <row r="101" spans="21:21">
      <c r="U101" s="279"/>
    </row>
    <row r="102" spans="21:21">
      <c r="U102" s="279"/>
    </row>
    <row r="103" spans="21:21">
      <c r="U103" s="279"/>
    </row>
    <row r="104" spans="21:21">
      <c r="U104" s="279"/>
    </row>
    <row r="105" spans="21:21">
      <c r="U105" s="279"/>
    </row>
    <row r="106" spans="21:21">
      <c r="U106" s="279"/>
    </row>
    <row r="107" spans="21:21">
      <c r="U107" s="279"/>
    </row>
    <row r="108" spans="21:21">
      <c r="U108" s="279" t="s">
        <v>609</v>
      </c>
    </row>
    <row r="109" spans="21:21">
      <c r="U109" s="279" t="s">
        <v>610</v>
      </c>
    </row>
    <row r="110" spans="21:21">
      <c r="U110" s="279" t="s">
        <v>612</v>
      </c>
    </row>
    <row r="111" spans="21:21">
      <c r="U111" s="279" t="s">
        <v>614</v>
      </c>
    </row>
    <row r="112" spans="21:21">
      <c r="U112" s="292" t="s">
        <v>615</v>
      </c>
    </row>
    <row r="114" spans="20:20">
      <c r="T114" s="298"/>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0EB11F-B00F-4CF3-A372-F0C007947F25}">
  <sheetPr>
    <tabColor theme="9" tint="0.59999389629810485"/>
  </sheetPr>
  <dimension ref="A2:XEU246"/>
  <sheetViews>
    <sheetView showGridLines="0" topLeftCell="A207" zoomScale="85" zoomScaleNormal="85" workbookViewId="0">
      <selection activeCell="B78" sqref="B78:B81"/>
    </sheetView>
  </sheetViews>
  <sheetFormatPr defaultColWidth="9.140625" defaultRowHeight="15.75"/>
  <cols>
    <col min="1" max="1" width="2.42578125" style="105" customWidth="1"/>
    <col min="2" max="2" width="3.42578125" style="105" customWidth="1"/>
    <col min="3" max="3" width="37.7109375" style="107" customWidth="1"/>
    <col min="4" max="4" width="16.85546875" style="107" customWidth="1"/>
    <col min="5" max="125" width="16.85546875" style="105" customWidth="1"/>
    <col min="16376" max="16384" width="9.140625" style="105"/>
  </cols>
  <sheetData>
    <row r="2" spans="1:125" s="105" customFormat="1" ht="15.75" customHeight="1">
      <c r="K2" s="123" t="s">
        <v>602</v>
      </c>
      <c r="L2" s="531"/>
      <c r="M2" s="531"/>
      <c r="N2" s="532"/>
    </row>
    <row r="3" spans="1:125" customFormat="1" ht="15.75" customHeight="1">
      <c r="A3" s="105"/>
      <c r="B3" s="105"/>
      <c r="C3" s="123" t="s">
        <v>1522</v>
      </c>
      <c r="D3" s="531"/>
      <c r="E3" s="532"/>
      <c r="F3" s="105"/>
      <c r="G3" s="105"/>
      <c r="H3" s="105"/>
      <c r="I3" s="105"/>
      <c r="J3" s="105"/>
      <c r="K3" s="577"/>
      <c r="L3" s="1342" t="s">
        <v>1554</v>
      </c>
      <c r="M3" s="1342" t="s">
        <v>500</v>
      </c>
      <c r="N3" s="1343" t="s">
        <v>1555</v>
      </c>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5"/>
      <c r="BP3" s="105"/>
      <c r="BQ3" s="105"/>
      <c r="BR3" s="105"/>
      <c r="BS3" s="105"/>
      <c r="BT3" s="105"/>
      <c r="BU3" s="105"/>
      <c r="BV3" s="105"/>
      <c r="BW3" s="105"/>
      <c r="BX3" s="105"/>
      <c r="BY3" s="105"/>
      <c r="BZ3" s="105"/>
      <c r="CA3" s="105"/>
      <c r="CB3" s="105"/>
      <c r="CC3" s="105"/>
      <c r="CD3" s="105"/>
      <c r="CE3" s="105"/>
      <c r="CF3" s="105"/>
      <c r="CG3" s="105"/>
      <c r="CH3" s="105"/>
      <c r="CI3" s="105"/>
      <c r="CJ3" s="105"/>
      <c r="CK3" s="105"/>
      <c r="CL3" s="105"/>
      <c r="CM3" s="105"/>
      <c r="CN3" s="105"/>
      <c r="CO3" s="105"/>
      <c r="CP3" s="105"/>
      <c r="CQ3" s="105"/>
      <c r="CR3" s="105"/>
      <c r="CS3" s="105"/>
      <c r="CT3" s="105"/>
      <c r="CU3" s="105"/>
      <c r="CV3" s="105"/>
      <c r="CW3" s="105"/>
      <c r="CX3" s="105"/>
      <c r="CY3" s="105"/>
      <c r="CZ3" s="105"/>
      <c r="DA3" s="105"/>
      <c r="DB3" s="105"/>
      <c r="DC3" s="105"/>
      <c r="DD3" s="105"/>
      <c r="DE3" s="105"/>
      <c r="DF3" s="105"/>
      <c r="DG3" s="105"/>
      <c r="DH3" s="105"/>
      <c r="DI3" s="105"/>
      <c r="DJ3" s="105"/>
      <c r="DK3" s="105"/>
      <c r="DL3" s="105"/>
      <c r="DM3" s="105"/>
      <c r="DN3" s="105"/>
      <c r="DO3" s="105"/>
      <c r="DP3" s="105"/>
      <c r="DQ3" s="105"/>
      <c r="DR3" s="105"/>
      <c r="DS3" s="105"/>
      <c r="DT3" s="105"/>
      <c r="DU3" s="105"/>
    </row>
    <row r="4" spans="1:125" customFormat="1" ht="15.75" customHeight="1">
      <c r="A4" s="105"/>
      <c r="B4" s="105"/>
      <c r="C4" s="577"/>
      <c r="D4" s="578"/>
      <c r="E4" s="1272"/>
      <c r="F4" s="105"/>
      <c r="G4" s="105"/>
      <c r="H4" s="105"/>
      <c r="I4" s="105"/>
      <c r="J4" s="105"/>
      <c r="K4" s="57" t="s">
        <v>758</v>
      </c>
      <c r="L4" s="1340">
        <f ca="1">D197</f>
        <v>14850077.118838049</v>
      </c>
      <c r="M4" s="1340">
        <f ca="1">D214</f>
        <v>14107573.262896148</v>
      </c>
      <c r="N4" s="1334">
        <f ca="1">D232</f>
        <v>742503.8559419032</v>
      </c>
      <c r="O4" s="105"/>
      <c r="P4" s="105"/>
      <c r="Q4" s="105"/>
      <c r="R4" s="105"/>
      <c r="S4" s="105"/>
      <c r="T4" s="105"/>
      <c r="U4" s="105"/>
      <c r="V4" s="105"/>
      <c r="W4" s="105"/>
      <c r="X4" s="105"/>
      <c r="Y4" s="105"/>
      <c r="Z4" s="105"/>
      <c r="AA4" s="105"/>
      <c r="AB4" s="105"/>
      <c r="AC4" s="105"/>
      <c r="AD4" s="105"/>
      <c r="AE4" s="105"/>
      <c r="AF4" s="105"/>
      <c r="AG4" s="105"/>
      <c r="AH4" s="105"/>
      <c r="AI4" s="105"/>
      <c r="AJ4" s="105"/>
      <c r="AK4" s="105"/>
      <c r="AL4" s="105"/>
      <c r="AM4" s="105"/>
      <c r="AN4" s="105"/>
      <c r="AO4" s="105"/>
      <c r="AP4" s="105"/>
      <c r="AQ4" s="105"/>
      <c r="AR4" s="105"/>
      <c r="AS4" s="105"/>
      <c r="AT4" s="105"/>
      <c r="AU4" s="105"/>
      <c r="AV4" s="105"/>
      <c r="AW4" s="105"/>
      <c r="AX4" s="105"/>
      <c r="AY4" s="105"/>
      <c r="AZ4" s="105"/>
      <c r="BA4" s="105"/>
      <c r="BB4" s="105"/>
      <c r="BC4" s="105"/>
      <c r="BD4" s="105"/>
      <c r="BE4" s="105"/>
      <c r="BF4" s="105"/>
      <c r="BG4" s="105"/>
      <c r="BH4" s="105"/>
      <c r="BI4" s="105"/>
      <c r="BJ4" s="105"/>
      <c r="BK4" s="105"/>
      <c r="BL4" s="105"/>
      <c r="BM4" s="105"/>
      <c r="BN4" s="105"/>
      <c r="BO4" s="105"/>
      <c r="BP4" s="105"/>
      <c r="BQ4" s="105"/>
      <c r="BR4" s="105"/>
      <c r="BS4" s="105"/>
      <c r="BT4" s="105"/>
      <c r="BU4" s="105"/>
      <c r="BV4" s="105"/>
      <c r="BW4" s="105"/>
      <c r="BX4" s="105"/>
      <c r="BY4" s="105"/>
      <c r="BZ4" s="105"/>
      <c r="CA4" s="105"/>
      <c r="CB4" s="105"/>
      <c r="CC4" s="105"/>
      <c r="CD4" s="105"/>
      <c r="CE4" s="105"/>
      <c r="CF4" s="105"/>
      <c r="CG4" s="105"/>
      <c r="CH4" s="105"/>
      <c r="CI4" s="105"/>
      <c r="CJ4" s="105"/>
      <c r="CK4" s="105"/>
      <c r="CL4" s="105"/>
      <c r="CM4" s="105"/>
      <c r="CN4" s="105"/>
      <c r="CO4" s="105"/>
      <c r="CP4" s="105"/>
      <c r="CQ4" s="105"/>
      <c r="CR4" s="105"/>
      <c r="CS4" s="105"/>
      <c r="CT4" s="105"/>
      <c r="CU4" s="105"/>
      <c r="CV4" s="105"/>
      <c r="CW4" s="105"/>
      <c r="CX4" s="105"/>
      <c r="CY4" s="105"/>
      <c r="CZ4" s="105"/>
      <c r="DA4" s="105"/>
      <c r="DB4" s="105"/>
      <c r="DC4" s="105"/>
      <c r="DD4" s="105"/>
      <c r="DE4" s="105"/>
      <c r="DF4" s="105"/>
      <c r="DG4" s="105"/>
      <c r="DH4" s="105"/>
      <c r="DI4" s="105"/>
      <c r="DJ4" s="105"/>
      <c r="DK4" s="105"/>
      <c r="DL4" s="105"/>
      <c r="DM4" s="105"/>
      <c r="DN4" s="105"/>
      <c r="DO4" s="105"/>
      <c r="DP4" s="105"/>
      <c r="DQ4" s="105"/>
      <c r="DR4" s="105"/>
      <c r="DS4" s="105"/>
      <c r="DT4" s="105"/>
      <c r="DU4" s="105"/>
    </row>
    <row r="5" spans="1:125" customFormat="1" ht="15.75" customHeight="1">
      <c r="A5" s="105"/>
      <c r="B5" s="105"/>
      <c r="C5" s="624" t="str">
        <f>'AIRR Input Tab'!K9</f>
        <v>Investar</v>
      </c>
      <c r="D5" s="58">
        <f ca="1">-SUM(E31:DU31)</f>
        <v>14107573.262896148</v>
      </c>
      <c r="E5" s="1276">
        <f>'AIRR Input Tab'!K21</f>
        <v>0.95</v>
      </c>
      <c r="F5" s="105"/>
      <c r="G5" s="105"/>
      <c r="H5" s="105"/>
      <c r="I5" s="105"/>
      <c r="J5" s="105"/>
      <c r="K5" s="60" t="s">
        <v>42</v>
      </c>
      <c r="L5" s="1338">
        <f ca="1">D198</f>
        <v>4.8843762278556829E-2</v>
      </c>
      <c r="M5" s="1338">
        <f ca="1">D215</f>
        <v>4.6859660744667062E-2</v>
      </c>
      <c r="N5" s="1335">
        <f ca="1">D233</f>
        <v>8.2324042916297926E-2</v>
      </c>
      <c r="O5" s="105"/>
      <c r="P5" s="105"/>
      <c r="Q5" s="105"/>
      <c r="R5" s="105"/>
      <c r="S5" s="105"/>
      <c r="T5" s="105"/>
      <c r="U5" s="105"/>
      <c r="V5" s="105"/>
      <c r="W5" s="105"/>
      <c r="X5" s="105"/>
      <c r="Y5" s="105"/>
      <c r="Z5" s="105"/>
      <c r="AA5" s="105"/>
      <c r="AB5" s="105"/>
      <c r="AC5" s="105"/>
      <c r="AD5" s="105"/>
      <c r="AE5" s="105"/>
      <c r="AF5" s="105"/>
      <c r="AG5" s="105"/>
      <c r="AH5" s="105"/>
      <c r="AI5" s="105"/>
      <c r="AJ5" s="105"/>
      <c r="AK5" s="105"/>
      <c r="AL5" s="105"/>
      <c r="AM5" s="105"/>
      <c r="AN5" s="105"/>
      <c r="AO5" s="105"/>
      <c r="AP5" s="105"/>
      <c r="AQ5" s="105"/>
      <c r="AR5" s="105"/>
      <c r="AS5" s="105"/>
      <c r="AT5" s="105"/>
      <c r="AU5" s="105"/>
      <c r="AV5" s="105"/>
      <c r="AW5" s="105"/>
      <c r="AX5" s="105"/>
      <c r="AY5" s="105"/>
      <c r="AZ5" s="105"/>
      <c r="BA5" s="105"/>
      <c r="BB5" s="105"/>
      <c r="BC5" s="105"/>
      <c r="BD5" s="105"/>
      <c r="BE5" s="105"/>
      <c r="BF5" s="105"/>
      <c r="BG5" s="105"/>
      <c r="BH5" s="105"/>
      <c r="BI5" s="105"/>
      <c r="BJ5" s="105"/>
      <c r="BK5" s="105"/>
      <c r="BL5" s="105"/>
      <c r="BM5" s="105"/>
      <c r="BN5" s="105"/>
      <c r="BO5" s="105"/>
      <c r="BP5" s="105"/>
      <c r="BQ5" s="105"/>
      <c r="BR5" s="105"/>
      <c r="BS5" s="105"/>
      <c r="BT5" s="105"/>
      <c r="BU5" s="105"/>
      <c r="BV5" s="105"/>
      <c r="BW5" s="105"/>
      <c r="BX5" s="105"/>
      <c r="BY5" s="105"/>
      <c r="BZ5" s="105"/>
      <c r="CA5" s="105"/>
      <c r="CB5" s="105"/>
      <c r="CC5" s="105"/>
      <c r="CD5" s="105"/>
      <c r="CE5" s="105"/>
      <c r="CF5" s="105"/>
      <c r="CG5" s="105"/>
      <c r="CH5" s="105"/>
      <c r="CI5" s="105"/>
      <c r="CJ5" s="105"/>
      <c r="CK5" s="105"/>
      <c r="CL5" s="105"/>
      <c r="CM5" s="105"/>
      <c r="CN5" s="105"/>
      <c r="CO5" s="105"/>
      <c r="CP5" s="105"/>
      <c r="CQ5" s="105"/>
      <c r="CR5" s="105"/>
      <c r="CS5" s="105"/>
      <c r="CT5" s="105"/>
      <c r="CU5" s="105"/>
      <c r="CV5" s="105"/>
      <c r="CW5" s="105"/>
      <c r="CX5" s="105"/>
      <c r="CY5" s="105"/>
      <c r="CZ5" s="105"/>
      <c r="DA5" s="105"/>
      <c r="DB5" s="105"/>
      <c r="DC5" s="105"/>
      <c r="DD5" s="105"/>
      <c r="DE5" s="105"/>
      <c r="DF5" s="105"/>
      <c r="DG5" s="105"/>
      <c r="DH5" s="105"/>
      <c r="DI5" s="105"/>
      <c r="DJ5" s="105"/>
      <c r="DK5" s="105"/>
      <c r="DL5" s="105"/>
      <c r="DM5" s="105"/>
      <c r="DN5" s="105"/>
      <c r="DO5" s="105"/>
      <c r="DP5" s="105"/>
      <c r="DQ5" s="105"/>
      <c r="DR5" s="105"/>
      <c r="DS5" s="105"/>
      <c r="DT5" s="105"/>
      <c r="DU5" s="105"/>
    </row>
    <row r="6" spans="1:125" customFormat="1" ht="15.75" customHeight="1">
      <c r="A6" s="105"/>
      <c r="B6" s="105"/>
      <c r="C6" s="624" t="str">
        <f>'AIRR Input Tab'!K10</f>
        <v>Ace</v>
      </c>
      <c r="D6" s="58">
        <f ca="1">-SUM(E32:DU32)</f>
        <v>742503.8559419032</v>
      </c>
      <c r="E6" s="1276">
        <f>'AIRR Input Tab'!L21</f>
        <v>5.0000000000000044E-2</v>
      </c>
      <c r="F6" s="105"/>
      <c r="G6" s="105"/>
      <c r="H6" s="105"/>
      <c r="I6" s="105"/>
      <c r="J6" s="105"/>
      <c r="K6" s="60" t="s">
        <v>749</v>
      </c>
      <c r="L6" s="1339">
        <f ca="1">D199</f>
        <v>1.4622175510448145</v>
      </c>
      <c r="M6" s="1339">
        <f ca="1">D216</f>
        <v>1.4403230339375517</v>
      </c>
      <c r="N6" s="1336">
        <f ca="1">D234</f>
        <v>1.8782133760828057</v>
      </c>
      <c r="O6" s="105"/>
      <c r="P6" s="105"/>
      <c r="Q6" s="105"/>
      <c r="R6" s="105"/>
      <c r="S6" s="105"/>
      <c r="T6" s="105"/>
      <c r="U6" s="105"/>
      <c r="V6" s="105"/>
      <c r="W6" s="105"/>
      <c r="X6" s="105"/>
      <c r="Y6" s="105"/>
      <c r="Z6" s="105"/>
      <c r="AA6" s="105"/>
      <c r="AB6" s="105"/>
      <c r="AC6" s="105"/>
      <c r="AD6" s="105"/>
      <c r="AE6" s="105"/>
      <c r="AF6" s="105"/>
      <c r="AG6" s="105"/>
      <c r="AH6" s="105"/>
      <c r="AI6" s="105"/>
      <c r="AJ6" s="105"/>
      <c r="AK6" s="105"/>
      <c r="AL6" s="105"/>
      <c r="AM6" s="105"/>
      <c r="AN6" s="105"/>
      <c r="AO6" s="105"/>
      <c r="AP6" s="105"/>
      <c r="AQ6" s="105"/>
      <c r="AR6" s="105"/>
      <c r="AS6" s="105"/>
      <c r="AT6" s="105"/>
      <c r="AU6" s="105"/>
      <c r="AV6" s="105"/>
      <c r="AW6" s="105"/>
      <c r="AX6" s="105"/>
      <c r="AY6" s="105"/>
      <c r="AZ6" s="105"/>
      <c r="BA6" s="105"/>
      <c r="BB6" s="105"/>
      <c r="BC6" s="105"/>
      <c r="BD6" s="105"/>
      <c r="BE6" s="105"/>
      <c r="BF6" s="105"/>
      <c r="BG6" s="105"/>
      <c r="BH6" s="105"/>
      <c r="BI6" s="105"/>
      <c r="BJ6" s="105"/>
      <c r="BK6" s="105"/>
      <c r="BL6" s="105"/>
      <c r="BM6" s="105"/>
      <c r="BN6" s="105"/>
      <c r="BO6" s="105"/>
      <c r="BP6" s="105"/>
      <c r="BQ6" s="105"/>
      <c r="BR6" s="105"/>
      <c r="BS6" s="105"/>
      <c r="BT6" s="105"/>
      <c r="BU6" s="105"/>
      <c r="BV6" s="105"/>
      <c r="BW6" s="105"/>
      <c r="BX6" s="105"/>
      <c r="BY6" s="105"/>
      <c r="BZ6" s="105"/>
      <c r="CA6" s="105"/>
      <c r="CB6" s="105"/>
      <c r="CC6" s="105"/>
      <c r="CD6" s="105"/>
      <c r="CE6" s="105"/>
      <c r="CF6" s="105"/>
      <c r="CG6" s="105"/>
      <c r="CH6" s="105"/>
      <c r="CI6" s="105"/>
      <c r="CJ6" s="105"/>
      <c r="CK6" s="105"/>
      <c r="CL6" s="105"/>
      <c r="CM6" s="105"/>
      <c r="CN6" s="105"/>
      <c r="CO6" s="105"/>
      <c r="CP6" s="105"/>
      <c r="CQ6" s="105"/>
      <c r="CR6" s="105"/>
      <c r="CS6" s="105"/>
      <c r="CT6" s="105"/>
      <c r="CU6" s="105"/>
      <c r="CV6" s="105"/>
      <c r="CW6" s="105"/>
      <c r="CX6" s="105"/>
      <c r="CY6" s="105"/>
      <c r="CZ6" s="105"/>
      <c r="DA6" s="105"/>
      <c r="DB6" s="105"/>
      <c r="DC6" s="105"/>
      <c r="DD6" s="105"/>
      <c r="DE6" s="105"/>
      <c r="DF6" s="105"/>
      <c r="DG6" s="105"/>
      <c r="DH6" s="105"/>
      <c r="DI6" s="105"/>
      <c r="DJ6" s="105"/>
      <c r="DK6" s="105"/>
      <c r="DL6" s="105"/>
      <c r="DM6" s="105"/>
      <c r="DN6" s="105"/>
      <c r="DO6" s="105"/>
      <c r="DP6" s="105"/>
      <c r="DQ6" s="105"/>
      <c r="DR6" s="105"/>
      <c r="DS6" s="105"/>
      <c r="DT6" s="105"/>
      <c r="DU6" s="105"/>
    </row>
    <row r="7" spans="1:125" customFormat="1" ht="15.75" customHeight="1" thickBot="1">
      <c r="A7" s="105"/>
      <c r="B7" s="105"/>
      <c r="C7" s="65" t="s">
        <v>1521</v>
      </c>
      <c r="D7" s="146">
        <f ca="1">SUM(D5:D6)</f>
        <v>14850077.118838051</v>
      </c>
      <c r="E7" s="1297">
        <f>SUM(E5:E6)</f>
        <v>1</v>
      </c>
      <c r="F7" s="105"/>
      <c r="G7" s="105"/>
      <c r="H7" s="105"/>
      <c r="I7" s="105"/>
      <c r="J7" s="105"/>
      <c r="K7" s="62" t="s">
        <v>1509</v>
      </c>
      <c r="L7" s="1341">
        <f ca="1">D200</f>
        <v>6863967.6386932507</v>
      </c>
      <c r="M7" s="1341">
        <f ca="1">D217</f>
        <v>6211890.755451208</v>
      </c>
      <c r="N7" s="1337">
        <f ca="1">D235</f>
        <v>652076.88324204052</v>
      </c>
      <c r="O7" s="105"/>
      <c r="P7" s="105"/>
      <c r="Q7" s="105"/>
      <c r="R7" s="105"/>
      <c r="S7" s="105"/>
      <c r="T7" s="105"/>
      <c r="U7" s="105"/>
      <c r="V7" s="105"/>
      <c r="W7" s="105"/>
      <c r="X7" s="105"/>
      <c r="Y7" s="105"/>
      <c r="Z7" s="105"/>
      <c r="AA7" s="105"/>
      <c r="AB7" s="105"/>
      <c r="AC7" s="105"/>
      <c r="AD7" s="105"/>
      <c r="AE7" s="105"/>
      <c r="AF7" s="105"/>
      <c r="AG7" s="105"/>
      <c r="AH7" s="105"/>
      <c r="AI7" s="105"/>
      <c r="AJ7" s="105"/>
      <c r="AK7" s="105"/>
      <c r="AL7" s="105"/>
      <c r="AM7" s="105"/>
      <c r="AN7" s="105"/>
      <c r="AO7" s="105"/>
      <c r="AP7" s="105"/>
      <c r="AQ7" s="105"/>
      <c r="AR7" s="105"/>
      <c r="AS7" s="105"/>
      <c r="AT7" s="105"/>
      <c r="AU7" s="105"/>
      <c r="AV7" s="105"/>
      <c r="AW7" s="105"/>
      <c r="AX7" s="105"/>
      <c r="AY7" s="105"/>
      <c r="AZ7" s="105"/>
      <c r="BA7" s="105"/>
      <c r="BB7" s="105"/>
      <c r="BC7" s="105"/>
      <c r="BD7" s="105"/>
      <c r="BE7" s="105"/>
      <c r="BF7" s="105"/>
      <c r="BG7" s="105"/>
      <c r="BH7" s="105"/>
      <c r="BI7" s="105"/>
      <c r="BJ7" s="105"/>
      <c r="BK7" s="105"/>
      <c r="BL7" s="105"/>
      <c r="BM7" s="105"/>
      <c r="BN7" s="105"/>
      <c r="BO7" s="105"/>
      <c r="BP7" s="105"/>
      <c r="BQ7" s="105"/>
      <c r="BR7" s="105"/>
      <c r="BS7" s="105"/>
      <c r="BT7" s="105"/>
      <c r="BU7" s="105"/>
      <c r="BV7" s="105"/>
      <c r="BW7" s="105"/>
      <c r="BX7" s="105"/>
      <c r="BY7" s="105"/>
      <c r="BZ7" s="105"/>
      <c r="CA7" s="105"/>
      <c r="CB7" s="105"/>
      <c r="CC7" s="105"/>
      <c r="CD7" s="105"/>
      <c r="CE7" s="105"/>
      <c r="CF7" s="105"/>
      <c r="CG7" s="105"/>
      <c r="CH7" s="105"/>
      <c r="CI7" s="105"/>
      <c r="CJ7" s="105"/>
      <c r="CK7" s="105"/>
      <c r="CL7" s="105"/>
      <c r="CM7" s="105"/>
      <c r="CN7" s="105"/>
      <c r="CO7" s="105"/>
      <c r="CP7" s="105"/>
      <c r="CQ7" s="105"/>
      <c r="CR7" s="105"/>
      <c r="CS7" s="105"/>
      <c r="CT7" s="105"/>
      <c r="CU7" s="105"/>
      <c r="CV7" s="105"/>
      <c r="CW7" s="105"/>
      <c r="CX7" s="105"/>
      <c r="CY7" s="105"/>
      <c r="CZ7" s="105"/>
      <c r="DA7" s="105"/>
      <c r="DB7" s="105"/>
      <c r="DC7" s="105"/>
      <c r="DD7" s="105"/>
      <c r="DE7" s="105"/>
      <c r="DF7" s="105"/>
      <c r="DG7" s="105"/>
      <c r="DH7" s="105"/>
      <c r="DI7" s="105"/>
      <c r="DJ7" s="105"/>
      <c r="DK7" s="105"/>
      <c r="DL7" s="105"/>
      <c r="DM7" s="105"/>
      <c r="DN7" s="105"/>
      <c r="DO7" s="105"/>
      <c r="DP7" s="105"/>
      <c r="DQ7" s="105"/>
      <c r="DR7" s="105"/>
      <c r="DS7" s="105"/>
      <c r="DT7" s="105"/>
      <c r="DU7" s="105"/>
    </row>
    <row r="8" spans="1:125" customFormat="1" ht="15.75" customHeight="1" thickTop="1">
      <c r="A8" s="105"/>
      <c r="B8" s="105"/>
      <c r="C8" s="105"/>
      <c r="D8" s="105"/>
      <c r="E8" s="105"/>
      <c r="F8" s="105"/>
      <c r="G8" s="105"/>
      <c r="H8" s="105"/>
      <c r="I8" s="105"/>
      <c r="J8" s="105"/>
      <c r="K8" s="105"/>
      <c r="L8" s="105"/>
      <c r="M8" s="105"/>
      <c r="N8" s="105"/>
      <c r="O8" s="105"/>
      <c r="P8" s="105"/>
      <c r="Q8" s="105"/>
      <c r="R8" s="105"/>
      <c r="S8" s="105"/>
      <c r="T8" s="105"/>
      <c r="U8" s="105"/>
      <c r="V8" s="105"/>
      <c r="W8" s="105"/>
      <c r="X8" s="105"/>
      <c r="Y8" s="105"/>
      <c r="Z8" s="105"/>
      <c r="AA8" s="105"/>
      <c r="AB8" s="105"/>
      <c r="AC8" s="105"/>
      <c r="AD8" s="105"/>
      <c r="AE8" s="105"/>
      <c r="AF8" s="105"/>
      <c r="AG8" s="105"/>
      <c r="AH8" s="105"/>
      <c r="AI8" s="105"/>
      <c r="AJ8" s="105"/>
      <c r="AK8" s="105"/>
      <c r="AL8" s="105"/>
      <c r="AM8" s="105"/>
      <c r="AN8" s="105"/>
      <c r="AO8" s="105"/>
      <c r="AP8" s="105"/>
      <c r="AQ8" s="105"/>
      <c r="AR8" s="105"/>
      <c r="AS8" s="105"/>
      <c r="AT8" s="105"/>
      <c r="AU8" s="105"/>
      <c r="AV8" s="105"/>
      <c r="AW8" s="105"/>
      <c r="AX8" s="105"/>
      <c r="AY8" s="105"/>
      <c r="AZ8" s="105"/>
      <c r="BA8" s="105"/>
      <c r="BB8" s="105"/>
      <c r="BC8" s="105"/>
      <c r="BD8" s="105"/>
      <c r="BE8" s="105"/>
      <c r="BF8" s="105"/>
      <c r="BG8" s="105"/>
      <c r="BH8" s="105"/>
      <c r="BI8" s="105"/>
      <c r="BJ8" s="105"/>
      <c r="BK8" s="105"/>
      <c r="BL8" s="105"/>
      <c r="BM8" s="105"/>
      <c r="BN8" s="105"/>
      <c r="BO8" s="105"/>
      <c r="BP8" s="105"/>
      <c r="BQ8" s="105"/>
      <c r="BR8" s="105"/>
      <c r="BS8" s="105"/>
      <c r="BT8" s="105"/>
      <c r="BU8" s="105"/>
      <c r="BV8" s="105"/>
      <c r="BW8" s="105"/>
      <c r="BX8" s="105"/>
      <c r="BY8" s="105"/>
      <c r="BZ8" s="105"/>
      <c r="CA8" s="105"/>
      <c r="CB8" s="105"/>
      <c r="CC8" s="105"/>
      <c r="CD8" s="105"/>
      <c r="CE8" s="105"/>
      <c r="CF8" s="105"/>
      <c r="CG8" s="105"/>
      <c r="CH8" s="105"/>
      <c r="CI8" s="105"/>
      <c r="CJ8" s="105"/>
      <c r="CK8" s="105"/>
      <c r="CL8" s="105"/>
      <c r="CM8" s="105"/>
      <c r="CN8" s="105"/>
      <c r="CO8" s="105"/>
      <c r="CP8" s="105"/>
      <c r="CQ8" s="105"/>
      <c r="CR8" s="105"/>
      <c r="CS8" s="105"/>
      <c r="CT8" s="105"/>
      <c r="CU8" s="105"/>
      <c r="CV8" s="105"/>
      <c r="CW8" s="105"/>
      <c r="CX8" s="105"/>
      <c r="CY8" s="105"/>
      <c r="CZ8" s="105"/>
      <c r="DA8" s="105"/>
      <c r="DB8" s="105"/>
      <c r="DC8" s="105"/>
      <c r="DD8" s="105"/>
      <c r="DE8" s="105"/>
      <c r="DF8" s="105"/>
      <c r="DG8" s="105"/>
      <c r="DH8" s="105"/>
      <c r="DI8" s="105"/>
      <c r="DJ8" s="105"/>
      <c r="DK8" s="105"/>
      <c r="DL8" s="105"/>
      <c r="DM8" s="105"/>
      <c r="DN8" s="105"/>
      <c r="DO8" s="105"/>
      <c r="DP8" s="105"/>
      <c r="DQ8" s="105"/>
      <c r="DR8" s="105"/>
      <c r="DS8" s="105"/>
      <c r="DT8" s="105"/>
      <c r="DU8" s="105"/>
    </row>
    <row r="9" spans="1:125" customFormat="1" ht="15.75" customHeight="1">
      <c r="A9" s="105"/>
      <c r="B9" s="105"/>
      <c r="C9" s="1299" t="s">
        <v>1114</v>
      </c>
      <c r="D9" s="531"/>
      <c r="E9" s="531"/>
      <c r="F9" s="531"/>
      <c r="G9" s="531"/>
      <c r="H9" s="531"/>
      <c r="I9" s="532"/>
      <c r="J9" s="105"/>
      <c r="K9" s="123" t="s">
        <v>1549</v>
      </c>
      <c r="L9" s="531"/>
      <c r="M9" s="531"/>
      <c r="N9" s="531"/>
      <c r="O9" s="531"/>
      <c r="P9" s="531"/>
      <c r="Q9" s="531"/>
      <c r="R9" s="532"/>
      <c r="S9" s="105"/>
      <c r="T9" s="105"/>
      <c r="U9" s="105"/>
      <c r="V9" s="105"/>
      <c r="W9" s="105"/>
      <c r="X9" s="105"/>
      <c r="Y9" s="105"/>
      <c r="Z9" s="105"/>
      <c r="AA9" s="105"/>
      <c r="AB9" s="105"/>
      <c r="AC9" s="105"/>
      <c r="AD9" s="105"/>
      <c r="AE9" s="105"/>
      <c r="AF9" s="105"/>
      <c r="AG9" s="105"/>
      <c r="AH9" s="105"/>
      <c r="AI9" s="105"/>
      <c r="AJ9" s="105"/>
      <c r="AK9" s="105"/>
      <c r="AL9" s="105"/>
      <c r="AM9" s="105"/>
      <c r="AN9" s="105"/>
      <c r="AO9" s="105"/>
      <c r="AP9" s="105"/>
      <c r="AQ9" s="105"/>
      <c r="AR9" s="105"/>
      <c r="AS9" s="105"/>
      <c r="AT9" s="105"/>
      <c r="AU9" s="105"/>
      <c r="AV9" s="105"/>
      <c r="AW9" s="105"/>
      <c r="AX9" s="105"/>
      <c r="AY9" s="105"/>
      <c r="AZ9" s="105"/>
      <c r="BA9" s="105"/>
      <c r="BB9" s="105"/>
      <c r="BC9" s="105"/>
      <c r="BD9" s="105"/>
      <c r="BE9" s="105"/>
      <c r="BF9" s="105"/>
      <c r="BG9" s="105"/>
      <c r="BH9" s="105"/>
      <c r="BI9" s="105"/>
      <c r="BJ9" s="105"/>
      <c r="BK9" s="105"/>
      <c r="BL9" s="105"/>
      <c r="BM9" s="105"/>
      <c r="BN9" s="105"/>
      <c r="BO9" s="105"/>
      <c r="BP9" s="105"/>
      <c r="BQ9" s="105"/>
      <c r="BR9" s="105"/>
      <c r="BS9" s="105"/>
      <c r="BT9" s="105"/>
      <c r="BU9" s="105"/>
      <c r="BV9" s="105"/>
      <c r="BW9" s="105"/>
      <c r="BX9" s="105"/>
      <c r="BY9" s="105"/>
      <c r="BZ9" s="105"/>
      <c r="CA9" s="105"/>
      <c r="CB9" s="105"/>
      <c r="CC9" s="105"/>
      <c r="CD9" s="105"/>
      <c r="CE9" s="105"/>
      <c r="CF9" s="105"/>
      <c r="CG9" s="105"/>
      <c r="CH9" s="105"/>
      <c r="CI9" s="105"/>
      <c r="CJ9" s="105"/>
      <c r="CK9" s="105"/>
      <c r="CL9" s="105"/>
      <c r="CM9" s="105"/>
      <c r="CN9" s="105"/>
      <c r="CO9" s="105"/>
      <c r="CP9" s="105"/>
      <c r="CQ9" s="105"/>
      <c r="CR9" s="105"/>
      <c r="CS9" s="105"/>
      <c r="CT9" s="105"/>
      <c r="CU9" s="105"/>
      <c r="CV9" s="105"/>
      <c r="CW9" s="105"/>
      <c r="CX9" s="105"/>
      <c r="CY9" s="105"/>
      <c r="CZ9" s="105"/>
      <c r="DA9" s="105"/>
      <c r="DB9" s="105"/>
      <c r="DC9" s="105"/>
      <c r="DD9" s="105"/>
      <c r="DE9" s="105"/>
      <c r="DF9" s="105"/>
      <c r="DG9" s="105"/>
      <c r="DH9" s="105"/>
      <c r="DI9" s="105"/>
      <c r="DJ9" s="105"/>
      <c r="DK9" s="105"/>
      <c r="DL9" s="105"/>
      <c r="DM9" s="105"/>
      <c r="DN9" s="105"/>
      <c r="DO9" s="105"/>
      <c r="DP9" s="105"/>
      <c r="DQ9" s="105"/>
      <c r="DR9" s="105"/>
      <c r="DS9" s="105"/>
      <c r="DT9" s="105"/>
      <c r="DU9" s="105"/>
    </row>
    <row r="10" spans="1:125" customFormat="1" ht="15.75" customHeight="1">
      <c r="A10" s="105"/>
      <c r="B10" s="105"/>
      <c r="C10" s="577"/>
      <c r="D10" s="578"/>
      <c r="E10" s="578"/>
      <c r="F10" s="578"/>
      <c r="G10" s="578"/>
      <c r="H10" s="578"/>
      <c r="I10" s="1272"/>
      <c r="J10" s="105"/>
      <c r="K10" s="577"/>
      <c r="L10" s="578"/>
      <c r="M10" s="578"/>
      <c r="N10" s="578"/>
      <c r="O10" s="578"/>
      <c r="P10" s="578"/>
      <c r="Q10" s="578"/>
      <c r="R10" s="1272"/>
      <c r="S10" s="105"/>
      <c r="T10" s="105"/>
      <c r="U10" s="105"/>
      <c r="V10" s="105"/>
      <c r="W10" s="105"/>
      <c r="X10" s="105"/>
      <c r="Y10" s="105"/>
      <c r="Z10" s="105"/>
      <c r="AA10" s="105"/>
      <c r="AB10" s="105"/>
      <c r="AC10" s="105"/>
      <c r="AD10" s="105"/>
      <c r="AE10" s="105"/>
      <c r="AF10" s="105"/>
      <c r="AG10" s="105"/>
      <c r="AH10" s="105"/>
      <c r="AI10" s="105"/>
      <c r="AJ10" s="105"/>
      <c r="AK10" s="105"/>
      <c r="AL10" s="105"/>
      <c r="AM10" s="105"/>
      <c r="AN10" s="105"/>
      <c r="AO10" s="105"/>
      <c r="AP10" s="105"/>
      <c r="AQ10" s="105"/>
      <c r="AR10" s="105"/>
      <c r="AS10" s="105"/>
      <c r="AT10" s="105"/>
      <c r="AU10" s="105"/>
      <c r="AV10" s="105"/>
      <c r="AW10" s="105"/>
      <c r="AX10" s="105"/>
      <c r="AY10" s="105"/>
      <c r="AZ10" s="105"/>
      <c r="BA10" s="105"/>
      <c r="BB10" s="105"/>
      <c r="BC10" s="105"/>
      <c r="BD10" s="105"/>
      <c r="BE10" s="105"/>
      <c r="BF10" s="105"/>
      <c r="BG10" s="105"/>
      <c r="BH10" s="105"/>
      <c r="BI10" s="105"/>
      <c r="BJ10" s="105"/>
      <c r="BK10" s="105"/>
      <c r="BL10" s="105"/>
      <c r="BM10" s="105"/>
      <c r="BN10" s="105"/>
      <c r="BO10" s="105"/>
      <c r="BP10" s="105"/>
      <c r="BQ10" s="105"/>
      <c r="BR10" s="105"/>
      <c r="BS10" s="105"/>
      <c r="BT10" s="105"/>
      <c r="BU10" s="105"/>
      <c r="BV10" s="105"/>
      <c r="BW10" s="105"/>
      <c r="BX10" s="105"/>
      <c r="BY10" s="105"/>
      <c r="BZ10" s="105"/>
      <c r="CA10" s="105"/>
      <c r="CB10" s="105"/>
      <c r="CC10" s="105"/>
      <c r="CD10" s="105"/>
      <c r="CE10" s="105"/>
      <c r="CF10" s="105"/>
      <c r="CG10" s="105"/>
      <c r="CH10" s="105"/>
      <c r="CI10" s="105"/>
      <c r="CJ10" s="105"/>
      <c r="CK10" s="105"/>
      <c r="CL10" s="105"/>
      <c r="CM10" s="105"/>
      <c r="CN10" s="105"/>
      <c r="CO10" s="105"/>
      <c r="CP10" s="105"/>
      <c r="CQ10" s="105"/>
      <c r="CR10" s="105"/>
      <c r="CS10" s="105"/>
      <c r="CT10" s="105"/>
      <c r="CU10" s="105"/>
      <c r="CV10" s="105"/>
      <c r="CW10" s="105"/>
      <c r="CX10" s="105"/>
      <c r="CY10" s="105"/>
      <c r="CZ10" s="105"/>
      <c r="DA10" s="105"/>
      <c r="DB10" s="105"/>
      <c r="DC10" s="105"/>
      <c r="DD10" s="105"/>
      <c r="DE10" s="105"/>
      <c r="DF10" s="105"/>
      <c r="DG10" s="105"/>
      <c r="DH10" s="105"/>
      <c r="DI10" s="105"/>
      <c r="DJ10" s="105"/>
      <c r="DK10" s="105"/>
      <c r="DL10" s="105"/>
      <c r="DM10" s="105"/>
      <c r="DN10" s="105"/>
      <c r="DO10" s="105"/>
      <c r="DP10" s="105"/>
      <c r="DQ10" s="105"/>
      <c r="DR10" s="105"/>
      <c r="DS10" s="105"/>
      <c r="DT10" s="105"/>
      <c r="DU10" s="105"/>
    </row>
    <row r="11" spans="1:125" customFormat="1" ht="15.75" customHeight="1">
      <c r="A11" s="105"/>
      <c r="B11" s="105"/>
      <c r="C11" s="1299"/>
      <c r="D11" s="1300" t="str">
        <f>C5</f>
        <v>Investar</v>
      </c>
      <c r="E11" s="1300" t="str">
        <f>C6</f>
        <v>Ace</v>
      </c>
      <c r="F11" s="1300" t="s">
        <v>1534</v>
      </c>
      <c r="G11" s="1301" t="s">
        <v>748</v>
      </c>
      <c r="H11" s="1301" t="s">
        <v>749</v>
      </c>
      <c r="I11" s="1301" t="s">
        <v>1539</v>
      </c>
      <c r="J11" s="105"/>
      <c r="K11" s="1299"/>
      <c r="L11" s="1300"/>
      <c r="M11" s="1300" t="str">
        <f>D11</f>
        <v>Investar</v>
      </c>
      <c r="N11" s="1300" t="str">
        <f>E11</f>
        <v>Ace</v>
      </c>
      <c r="O11" s="1300" t="str">
        <f>F11</f>
        <v>Promote</v>
      </c>
      <c r="P11" s="1300" t="s">
        <v>496</v>
      </c>
      <c r="Q11" s="1301" t="s">
        <v>1520</v>
      </c>
      <c r="R11" s="1301" t="s">
        <v>1553</v>
      </c>
      <c r="S11" s="105"/>
      <c r="T11" s="105"/>
      <c r="U11" s="105"/>
      <c r="V11" s="105"/>
      <c r="W11" s="105"/>
      <c r="X11" s="105"/>
      <c r="Y11" s="105"/>
      <c r="Z11" s="105"/>
      <c r="AA11" s="105"/>
      <c r="AB11" s="105"/>
      <c r="AC11" s="105"/>
      <c r="AD11" s="105"/>
      <c r="AE11" s="105"/>
      <c r="AF11" s="105"/>
      <c r="AG11" s="105"/>
      <c r="AH11" s="105"/>
      <c r="AI11" s="105"/>
      <c r="AJ11" s="105"/>
      <c r="AK11" s="105"/>
      <c r="AL11" s="105"/>
      <c r="AM11" s="105"/>
      <c r="AN11" s="105"/>
      <c r="AO11" s="105"/>
      <c r="AP11" s="105"/>
      <c r="AQ11" s="105"/>
      <c r="AR11" s="105"/>
      <c r="AS11" s="105"/>
      <c r="AT11" s="105"/>
      <c r="AU11" s="105"/>
      <c r="AV11" s="105"/>
      <c r="AW11" s="105"/>
      <c r="AX11" s="105"/>
      <c r="AY11" s="105"/>
      <c r="AZ11" s="105"/>
      <c r="BA11" s="105"/>
      <c r="BB11" s="105"/>
      <c r="BC11" s="105"/>
      <c r="BD11" s="105"/>
      <c r="BE11" s="105"/>
      <c r="BF11" s="105"/>
      <c r="BG11" s="105"/>
      <c r="BH11" s="105"/>
      <c r="BI11" s="105"/>
      <c r="BJ11" s="105"/>
      <c r="BK11" s="105"/>
      <c r="BL11" s="105"/>
      <c r="BM11" s="105"/>
      <c r="BN11" s="105"/>
      <c r="BO11" s="105"/>
      <c r="BP11" s="105"/>
      <c r="BQ11" s="105"/>
      <c r="BR11" s="105"/>
      <c r="BS11" s="105"/>
      <c r="BT11" s="105"/>
      <c r="BU11" s="105"/>
      <c r="BV11" s="105"/>
      <c r="BW11" s="105"/>
      <c r="BX11" s="105"/>
      <c r="BY11" s="105"/>
      <c r="BZ11" s="105"/>
      <c r="CA11" s="105"/>
      <c r="CB11" s="105"/>
      <c r="CC11" s="105"/>
      <c r="CD11" s="105"/>
      <c r="CE11" s="105"/>
      <c r="CF11" s="105"/>
      <c r="CG11" s="105"/>
      <c r="CH11" s="105"/>
      <c r="CI11" s="105"/>
      <c r="CJ11" s="105"/>
      <c r="CK11" s="105"/>
      <c r="CL11" s="105"/>
      <c r="CM11" s="105"/>
      <c r="CN11" s="105"/>
      <c r="CO11" s="105"/>
      <c r="CP11" s="105"/>
      <c r="CQ11" s="105"/>
      <c r="CR11" s="105"/>
      <c r="CS11" s="105"/>
      <c r="CT11" s="105"/>
      <c r="CU11" s="105"/>
      <c r="CV11" s="105"/>
      <c r="CW11" s="105"/>
      <c r="CX11" s="105"/>
      <c r="CY11" s="105"/>
      <c r="CZ11" s="105"/>
      <c r="DA11" s="105"/>
      <c r="DB11" s="105"/>
      <c r="DC11" s="105"/>
      <c r="DD11" s="105"/>
      <c r="DE11" s="105"/>
      <c r="DF11" s="105"/>
      <c r="DG11" s="105"/>
      <c r="DH11" s="105"/>
      <c r="DI11" s="105"/>
      <c r="DJ11" s="105"/>
      <c r="DK11" s="105"/>
      <c r="DL11" s="105"/>
      <c r="DM11" s="105"/>
      <c r="DN11" s="105"/>
      <c r="DO11" s="105"/>
      <c r="DP11" s="105"/>
      <c r="DQ11" s="105"/>
      <c r="DR11" s="105"/>
      <c r="DS11" s="105"/>
      <c r="DT11" s="105"/>
      <c r="DU11" s="105"/>
    </row>
    <row r="12" spans="1:125" customFormat="1" ht="15.75" customHeight="1">
      <c r="A12" s="105"/>
      <c r="B12" s="105"/>
      <c r="C12" s="629" t="s">
        <v>763</v>
      </c>
      <c r="D12" s="1315"/>
      <c r="E12" s="1316"/>
      <c r="F12" s="1315"/>
      <c r="G12" s="1315">
        <f>'AIRR Input Tab'!N19</f>
        <v>0.2</v>
      </c>
      <c r="H12" s="1317">
        <f>'AIRR Input Tab'!O19</f>
        <v>2</v>
      </c>
      <c r="I12" s="1318">
        <f>'AIRR Input Tab'!P19</f>
        <v>0</v>
      </c>
      <c r="J12" s="105"/>
      <c r="K12" s="708" t="s">
        <v>763</v>
      </c>
      <c r="L12" s="618"/>
      <c r="M12" s="618"/>
      <c r="N12" s="618"/>
      <c r="O12" s="1329"/>
      <c r="P12" s="105"/>
      <c r="Q12" s="1302"/>
      <c r="R12" s="1287"/>
      <c r="S12" s="105"/>
      <c r="T12" s="105"/>
      <c r="U12" s="105"/>
      <c r="V12" s="105"/>
      <c r="W12" s="105"/>
      <c r="X12" s="105"/>
      <c r="Y12" s="105"/>
      <c r="Z12" s="105"/>
      <c r="AA12" s="105"/>
      <c r="AB12" s="105"/>
      <c r="AC12" s="105"/>
      <c r="AD12" s="105"/>
      <c r="AE12" s="105"/>
      <c r="AF12" s="105"/>
      <c r="AG12" s="105"/>
      <c r="AH12" s="105"/>
      <c r="AI12" s="105"/>
      <c r="AJ12" s="105"/>
      <c r="AK12" s="105"/>
      <c r="AL12" s="105"/>
      <c r="AM12" s="105"/>
      <c r="AN12" s="105"/>
      <c r="AO12" s="105"/>
      <c r="AP12" s="105"/>
      <c r="AQ12" s="105"/>
      <c r="AR12" s="105"/>
      <c r="AS12" s="105"/>
      <c r="AT12" s="105"/>
      <c r="AU12" s="105"/>
      <c r="AV12" s="105"/>
      <c r="AW12" s="105"/>
      <c r="AX12" s="105"/>
      <c r="AY12" s="105"/>
      <c r="AZ12" s="105"/>
      <c r="BA12" s="105"/>
      <c r="BB12" s="105"/>
      <c r="BC12" s="105"/>
      <c r="BD12" s="105"/>
      <c r="BE12" s="105"/>
      <c r="BF12" s="105"/>
      <c r="BG12" s="105"/>
      <c r="BH12" s="105"/>
      <c r="BI12" s="105"/>
      <c r="BJ12" s="105"/>
      <c r="BK12" s="105"/>
      <c r="BL12" s="105"/>
      <c r="BM12" s="105"/>
      <c r="BN12" s="105"/>
      <c r="BO12" s="105"/>
      <c r="BP12" s="105"/>
      <c r="BQ12" s="105"/>
      <c r="BR12" s="105"/>
      <c r="BS12" s="105"/>
      <c r="BT12" s="105"/>
      <c r="BU12" s="105"/>
      <c r="BV12" s="105"/>
      <c r="BW12" s="105"/>
      <c r="BX12" s="105"/>
      <c r="BY12" s="105"/>
      <c r="BZ12" s="105"/>
      <c r="CA12" s="105"/>
      <c r="CB12" s="105"/>
      <c r="CC12" s="105"/>
      <c r="CD12" s="105"/>
      <c r="CE12" s="105"/>
      <c r="CF12" s="105"/>
      <c r="CG12" s="105"/>
      <c r="CH12" s="105"/>
      <c r="CI12" s="105"/>
      <c r="CJ12" s="105"/>
      <c r="CK12" s="105"/>
      <c r="CL12" s="105"/>
      <c r="CM12" s="105"/>
      <c r="CN12" s="105"/>
      <c r="CO12" s="105"/>
      <c r="CP12" s="105"/>
      <c r="CQ12" s="105"/>
      <c r="CR12" s="105"/>
      <c r="CS12" s="105"/>
      <c r="CT12" s="105"/>
      <c r="CU12" s="105"/>
      <c r="CV12" s="105"/>
      <c r="CW12" s="105"/>
      <c r="CX12" s="105"/>
      <c r="CY12" s="105"/>
      <c r="CZ12" s="105"/>
      <c r="DA12" s="105"/>
      <c r="DB12" s="105"/>
      <c r="DC12" s="105"/>
      <c r="DD12" s="105"/>
      <c r="DE12" s="105"/>
      <c r="DF12" s="105"/>
      <c r="DG12" s="105"/>
      <c r="DH12" s="105"/>
      <c r="DI12" s="105"/>
      <c r="DJ12" s="105"/>
      <c r="DK12" s="105"/>
      <c r="DL12" s="105"/>
      <c r="DM12" s="105"/>
      <c r="DN12" s="105"/>
      <c r="DO12" s="105"/>
      <c r="DP12" s="105"/>
      <c r="DQ12" s="105"/>
      <c r="DR12" s="105"/>
      <c r="DS12" s="105"/>
      <c r="DT12" s="105"/>
      <c r="DU12" s="105"/>
    </row>
    <row r="13" spans="1:125" customFormat="1" ht="15.75" customHeight="1">
      <c r="A13" s="105"/>
      <c r="B13" s="105"/>
      <c r="C13" s="629" t="s">
        <v>764</v>
      </c>
      <c r="D13" s="1315">
        <f>'AIRR Input Tab'!K20</f>
        <v>0.9</v>
      </c>
      <c r="E13" s="1319">
        <f>1-D13</f>
        <v>9.9999999999999978E-2</v>
      </c>
      <c r="F13" s="1315">
        <f>'AIRR Input Tab'!M20</f>
        <v>0</v>
      </c>
      <c r="G13" s="1315">
        <f>'AIRR Input Tab'!N20</f>
        <v>0.2</v>
      </c>
      <c r="H13" s="1317">
        <f>'AIRR Input Tab'!O20</f>
        <v>1.6</v>
      </c>
      <c r="I13" s="1318">
        <f>'AIRR Input Tab'!P20</f>
        <v>0</v>
      </c>
      <c r="J13" s="105"/>
      <c r="K13" s="629" t="s">
        <v>764</v>
      </c>
      <c r="L13" s="187"/>
      <c r="M13" s="187"/>
      <c r="N13" s="187"/>
      <c r="O13" s="600"/>
      <c r="P13" s="105"/>
      <c r="Q13" s="1302"/>
      <c r="R13" s="1287"/>
      <c r="S13" s="105"/>
      <c r="T13" s="105"/>
      <c r="U13" s="105"/>
      <c r="V13" s="105"/>
      <c r="W13" s="105"/>
      <c r="X13" s="105"/>
      <c r="Y13" s="105"/>
      <c r="Z13" s="105"/>
      <c r="AA13" s="105"/>
      <c r="AB13" s="105"/>
      <c r="AC13" s="105"/>
      <c r="AD13" s="105"/>
      <c r="AE13" s="105"/>
      <c r="AF13" s="105"/>
      <c r="AG13" s="105"/>
      <c r="AH13" s="105"/>
      <c r="AI13" s="105"/>
      <c r="AJ13" s="105"/>
      <c r="AK13" s="105"/>
      <c r="AL13" s="105"/>
      <c r="AM13" s="105"/>
      <c r="AN13" s="105"/>
      <c r="AO13" s="105"/>
      <c r="AP13" s="105"/>
      <c r="AQ13" s="105"/>
      <c r="AR13" s="105"/>
      <c r="AS13" s="105"/>
      <c r="AT13" s="105"/>
      <c r="AU13" s="105"/>
      <c r="AV13" s="105"/>
      <c r="AW13" s="105"/>
      <c r="AX13" s="105"/>
      <c r="AY13" s="105"/>
      <c r="AZ13" s="105"/>
      <c r="BA13" s="105"/>
      <c r="BB13" s="105"/>
      <c r="BC13" s="105"/>
      <c r="BD13" s="105"/>
      <c r="BE13" s="105"/>
      <c r="BF13" s="105"/>
      <c r="BG13" s="105"/>
      <c r="BH13" s="105"/>
      <c r="BI13" s="105"/>
      <c r="BJ13" s="105"/>
      <c r="BK13" s="105"/>
      <c r="BL13" s="105"/>
      <c r="BM13" s="105"/>
      <c r="BN13" s="105"/>
      <c r="BO13" s="105"/>
      <c r="BP13" s="105"/>
      <c r="BQ13" s="105"/>
      <c r="BR13" s="105"/>
      <c r="BS13" s="105"/>
      <c r="BT13" s="105"/>
      <c r="BU13" s="105"/>
      <c r="BV13" s="105"/>
      <c r="BW13" s="105"/>
      <c r="BX13" s="105"/>
      <c r="BY13" s="105"/>
      <c r="BZ13" s="105"/>
      <c r="CA13" s="105"/>
      <c r="CB13" s="105"/>
      <c r="CC13" s="105"/>
      <c r="CD13" s="105"/>
      <c r="CE13" s="105"/>
      <c r="CF13" s="105"/>
      <c r="CG13" s="105"/>
      <c r="CH13" s="105"/>
      <c r="CI13" s="105"/>
      <c r="CJ13" s="105"/>
      <c r="CK13" s="105"/>
      <c r="CL13" s="105"/>
      <c r="CM13" s="105"/>
      <c r="CN13" s="105"/>
      <c r="CO13" s="105"/>
      <c r="CP13" s="105"/>
      <c r="CQ13" s="105"/>
      <c r="CR13" s="105"/>
      <c r="CS13" s="105"/>
      <c r="CT13" s="105"/>
      <c r="CU13" s="105"/>
      <c r="CV13" s="105"/>
      <c r="CW13" s="105"/>
      <c r="CX13" s="105"/>
      <c r="CY13" s="105"/>
      <c r="CZ13" s="105"/>
      <c r="DA13" s="105"/>
      <c r="DB13" s="105"/>
      <c r="DC13" s="105"/>
      <c r="DD13" s="105"/>
      <c r="DE13" s="105"/>
      <c r="DF13" s="105"/>
      <c r="DG13" s="105"/>
      <c r="DH13" s="105"/>
      <c r="DI13" s="105"/>
      <c r="DJ13" s="105"/>
      <c r="DK13" s="105"/>
      <c r="DL13" s="105"/>
      <c r="DM13" s="105"/>
      <c r="DN13" s="105"/>
      <c r="DO13" s="105"/>
      <c r="DP13" s="105"/>
      <c r="DQ13" s="105"/>
      <c r="DR13" s="105"/>
      <c r="DS13" s="105"/>
      <c r="DT13" s="105"/>
      <c r="DU13" s="105"/>
    </row>
    <row r="14" spans="1:125" customFormat="1" ht="15.75" customHeight="1">
      <c r="A14" s="105"/>
      <c r="B14" s="105"/>
      <c r="C14" s="629" t="s">
        <v>1524</v>
      </c>
      <c r="D14" s="1308">
        <f>'AIRR Input Tab'!K21</f>
        <v>0.95</v>
      </c>
      <c r="E14" s="1311">
        <f>1-D14</f>
        <v>5.0000000000000044E-2</v>
      </c>
      <c r="F14" s="1308">
        <f>'AIRR Input Tab'!M21</f>
        <v>0</v>
      </c>
      <c r="G14" s="1308">
        <f>'AIRR Input Tab'!N21</f>
        <v>0</v>
      </c>
      <c r="H14" s="1309">
        <f>'AIRR Input Tab'!O21</f>
        <v>0</v>
      </c>
      <c r="I14" s="1310">
        <f>'AIRR Input Tab'!P21</f>
        <v>0</v>
      </c>
      <c r="J14" s="105"/>
      <c r="K14" s="938" t="s">
        <v>1524</v>
      </c>
      <c r="L14" s="1303"/>
      <c r="M14" s="1303">
        <f ca="1">SUM(E41:DU41)</f>
        <v>14107574.158721201</v>
      </c>
      <c r="N14" s="1303">
        <f ca="1">SUM(E46:DU46)</f>
        <v>742503.90309059015</v>
      </c>
      <c r="O14" s="1304">
        <v>0</v>
      </c>
      <c r="P14" s="1275">
        <f t="shared" ref="P14:P22" ca="1" si="0">SUM(M14:O14)</f>
        <v>14850078.061811792</v>
      </c>
      <c r="Q14" s="646">
        <v>9.2499999999999999E-2</v>
      </c>
      <c r="R14" s="1305">
        <f ca="1">SUM($M$14:M14)/$D$5</f>
        <v>1.0000000634995854</v>
      </c>
      <c r="S14" s="105"/>
      <c r="T14" s="105"/>
      <c r="U14" s="105"/>
      <c r="V14" s="105"/>
      <c r="W14" s="105"/>
      <c r="X14" s="105"/>
      <c r="Y14" s="105"/>
      <c r="Z14" s="105"/>
      <c r="AA14" s="105"/>
      <c r="AB14" s="105"/>
      <c r="AC14" s="105"/>
      <c r="AD14" s="105"/>
      <c r="AE14" s="105"/>
      <c r="AF14" s="105"/>
      <c r="AG14" s="105"/>
      <c r="AH14" s="105"/>
      <c r="AI14" s="105"/>
      <c r="AJ14" s="105"/>
      <c r="AK14" s="105"/>
      <c r="AL14" s="105"/>
      <c r="AM14" s="105"/>
      <c r="AN14" s="105"/>
      <c r="AO14" s="105"/>
      <c r="AP14" s="105"/>
      <c r="AQ14" s="105"/>
      <c r="AR14" s="105"/>
      <c r="AS14" s="105"/>
      <c r="AT14" s="105"/>
      <c r="AU14" s="105"/>
      <c r="AV14" s="105"/>
      <c r="AW14" s="105"/>
      <c r="AX14" s="105"/>
      <c r="AY14" s="105"/>
      <c r="AZ14" s="105"/>
      <c r="BA14" s="105"/>
      <c r="BB14" s="105"/>
      <c r="BC14" s="105"/>
      <c r="BD14" s="105"/>
      <c r="BE14" s="105"/>
      <c r="BF14" s="105"/>
      <c r="BG14" s="105"/>
      <c r="BH14" s="105"/>
      <c r="BI14" s="105"/>
      <c r="BJ14" s="105"/>
      <c r="BK14" s="105"/>
      <c r="BL14" s="105"/>
      <c r="BM14" s="105"/>
      <c r="BN14" s="105"/>
      <c r="BO14" s="105"/>
      <c r="BP14" s="105"/>
      <c r="BQ14" s="105"/>
      <c r="BR14" s="105"/>
      <c r="BS14" s="105"/>
      <c r="BT14" s="105"/>
      <c r="BU14" s="105"/>
      <c r="BV14" s="105"/>
      <c r="BW14" s="105"/>
      <c r="BX14" s="105"/>
      <c r="BY14" s="105"/>
      <c r="BZ14" s="105"/>
      <c r="CA14" s="105"/>
      <c r="CB14" s="105"/>
      <c r="CC14" s="105"/>
      <c r="CD14" s="105"/>
      <c r="CE14" s="105"/>
      <c r="CF14" s="105"/>
      <c r="CG14" s="105"/>
      <c r="CH14" s="105"/>
      <c r="CI14" s="105"/>
      <c r="CJ14" s="105"/>
      <c r="CK14" s="105"/>
      <c r="CL14" s="105"/>
      <c r="CM14" s="105"/>
      <c r="CN14" s="105"/>
      <c r="CO14" s="105"/>
      <c r="CP14" s="105"/>
      <c r="CQ14" s="105"/>
      <c r="CR14" s="105"/>
      <c r="CS14" s="105"/>
      <c r="CT14" s="105"/>
      <c r="CU14" s="105"/>
      <c r="CV14" s="105"/>
      <c r="CW14" s="105"/>
      <c r="CX14" s="105"/>
      <c r="CY14" s="105"/>
      <c r="CZ14" s="105"/>
      <c r="DA14" s="105"/>
      <c r="DB14" s="105"/>
      <c r="DC14" s="105"/>
      <c r="DD14" s="105"/>
      <c r="DE14" s="105"/>
      <c r="DF14" s="105"/>
      <c r="DG14" s="105"/>
      <c r="DH14" s="105"/>
      <c r="DI14" s="105"/>
      <c r="DJ14" s="105"/>
      <c r="DK14" s="105"/>
      <c r="DL14" s="105"/>
      <c r="DM14" s="105"/>
      <c r="DN14" s="105"/>
      <c r="DO14" s="105"/>
      <c r="DP14" s="105"/>
      <c r="DQ14" s="105"/>
      <c r="DR14" s="105"/>
      <c r="DS14" s="105"/>
      <c r="DT14" s="105"/>
      <c r="DU14" s="105"/>
    </row>
    <row r="15" spans="1:125" customFormat="1" ht="15.75" customHeight="1">
      <c r="A15" s="105"/>
      <c r="B15" s="105"/>
      <c r="C15" s="629" t="s">
        <v>1540</v>
      </c>
      <c r="D15" s="1308">
        <f>'AIRR Input Tab'!K22</f>
        <v>0.8</v>
      </c>
      <c r="E15" s="1311">
        <f>'AIRR Input Tab'!L22</f>
        <v>5.0000000000000044E-2</v>
      </c>
      <c r="F15" s="1308">
        <f>'AIRR Input Tab'!M22</f>
        <v>0.14999999999999991</v>
      </c>
      <c r="G15" s="1308">
        <f>'AIRR Input Tab'!N22</f>
        <v>0.08</v>
      </c>
      <c r="H15" s="1309">
        <f>'AIRR Input Tab'!O22</f>
        <v>1</v>
      </c>
      <c r="I15" s="1310">
        <f>'AIRR Input Tab'!P22</f>
        <v>0</v>
      </c>
      <c r="J15" s="105"/>
      <c r="K15" s="938" t="s">
        <v>1540</v>
      </c>
      <c r="L15" s="1303"/>
      <c r="M15" s="1303">
        <f ca="1">SUM(E64:DU64)</f>
        <v>5491173.3565756073</v>
      </c>
      <c r="N15" s="1303">
        <f ca="1">SUM(E65:DU65)</f>
        <v>343198.33478597575</v>
      </c>
      <c r="O15" s="1304">
        <f ca="1">SUM(E66:DU66)</f>
        <v>0</v>
      </c>
      <c r="P15" s="1275">
        <f t="shared" ca="1" si="0"/>
        <v>5834371.6913615828</v>
      </c>
      <c r="Q15" s="646">
        <f ca="1">D69</f>
        <v>4.2125460505485532E-2</v>
      </c>
      <c r="R15" s="1305">
        <f ca="1">SUM($M$14:M15)/$D$5</f>
        <v>1.3892359196065855</v>
      </c>
      <c r="S15" s="105"/>
      <c r="T15" s="105"/>
      <c r="U15" s="105"/>
      <c r="V15" s="105"/>
      <c r="W15" s="105"/>
      <c r="X15" s="105"/>
      <c r="Y15" s="105"/>
      <c r="Z15" s="105"/>
      <c r="AA15" s="105"/>
      <c r="AB15" s="105"/>
      <c r="AC15" s="105"/>
      <c r="AD15" s="105"/>
      <c r="AE15" s="105"/>
      <c r="AF15" s="105"/>
      <c r="AG15" s="105"/>
      <c r="AH15" s="105"/>
      <c r="AI15" s="105"/>
      <c r="AJ15" s="105"/>
      <c r="AK15" s="105"/>
      <c r="AL15" s="105"/>
      <c r="AM15" s="105"/>
      <c r="AN15" s="105"/>
      <c r="AO15" s="105"/>
      <c r="AP15" s="105"/>
      <c r="AQ15" s="105"/>
      <c r="AR15" s="105"/>
      <c r="AS15" s="105"/>
      <c r="AT15" s="105"/>
      <c r="AU15" s="105"/>
      <c r="AV15" s="105"/>
      <c r="AW15" s="105"/>
      <c r="AX15" s="105"/>
      <c r="AY15" s="105"/>
      <c r="AZ15" s="105"/>
      <c r="BA15" s="105"/>
      <c r="BB15" s="105"/>
      <c r="BC15" s="105"/>
      <c r="BD15" s="105"/>
      <c r="BE15" s="105"/>
      <c r="BF15" s="105"/>
      <c r="BG15" s="105"/>
      <c r="BH15" s="105"/>
      <c r="BI15" s="105"/>
      <c r="BJ15" s="105"/>
      <c r="BK15" s="105"/>
      <c r="BL15" s="105"/>
      <c r="BM15" s="105"/>
      <c r="BN15" s="105"/>
      <c r="BO15" s="105"/>
      <c r="BP15" s="105"/>
      <c r="BQ15" s="105"/>
      <c r="BR15" s="105"/>
      <c r="BS15" s="105"/>
      <c r="BT15" s="105"/>
      <c r="BU15" s="105"/>
      <c r="BV15" s="105"/>
      <c r="BW15" s="105"/>
      <c r="BX15" s="105"/>
      <c r="BY15" s="105"/>
      <c r="BZ15" s="105"/>
      <c r="CA15" s="105"/>
      <c r="CB15" s="105"/>
      <c r="CC15" s="105"/>
      <c r="CD15" s="105"/>
      <c r="CE15" s="105"/>
      <c r="CF15" s="105"/>
      <c r="CG15" s="105"/>
      <c r="CH15" s="105"/>
      <c r="CI15" s="105"/>
      <c r="CJ15" s="105"/>
      <c r="CK15" s="105"/>
      <c r="CL15" s="105"/>
      <c r="CM15" s="105"/>
      <c r="CN15" s="105"/>
      <c r="CO15" s="105"/>
      <c r="CP15" s="105"/>
      <c r="CQ15" s="105"/>
      <c r="CR15" s="105"/>
      <c r="CS15" s="105"/>
      <c r="CT15" s="105"/>
      <c r="CU15" s="105"/>
      <c r="CV15" s="105"/>
      <c r="CW15" s="105"/>
      <c r="CX15" s="105"/>
      <c r="CY15" s="105"/>
      <c r="CZ15" s="105"/>
      <c r="DA15" s="105"/>
      <c r="DB15" s="105"/>
      <c r="DC15" s="105"/>
      <c r="DD15" s="105"/>
      <c r="DE15" s="105"/>
      <c r="DF15" s="105"/>
      <c r="DG15" s="105"/>
      <c r="DH15" s="105"/>
      <c r="DI15" s="105"/>
      <c r="DJ15" s="105"/>
      <c r="DK15" s="105"/>
      <c r="DL15" s="105"/>
      <c r="DM15" s="105"/>
      <c r="DN15" s="105"/>
      <c r="DO15" s="105"/>
      <c r="DP15" s="105"/>
      <c r="DQ15" s="105"/>
      <c r="DR15" s="105"/>
      <c r="DS15" s="105"/>
      <c r="DT15" s="105"/>
      <c r="DU15" s="105"/>
    </row>
    <row r="16" spans="1:125" customFormat="1" ht="15.75" customHeight="1">
      <c r="A16" s="105"/>
      <c r="B16" s="105"/>
      <c r="C16" s="629" t="s">
        <v>1541</v>
      </c>
      <c r="D16" s="1308">
        <f>'AIRR Input Tab'!K23</f>
        <v>0.7</v>
      </c>
      <c r="E16" s="1311">
        <f>'AIRR Input Tab'!L23</f>
        <v>5.0000000000000044E-2</v>
      </c>
      <c r="F16" s="1308">
        <f>'AIRR Input Tab'!M23</f>
        <v>0.25</v>
      </c>
      <c r="G16" s="1308">
        <f>'AIRR Input Tab'!N23</f>
        <v>0.1</v>
      </c>
      <c r="H16" s="1309">
        <f>'AIRR Input Tab'!O23</f>
        <v>1</v>
      </c>
      <c r="I16" s="1312">
        <f>'AIRR Input Tab'!P23</f>
        <v>0</v>
      </c>
      <c r="J16" s="105"/>
      <c r="K16" s="938" t="s">
        <v>1541</v>
      </c>
      <c r="L16" s="1303"/>
      <c r="M16" s="1303">
        <f ca="1">SUM(E84:DU84)</f>
        <v>720716.50305054791</v>
      </c>
      <c r="N16" s="1303">
        <f ca="1">SUM(E85:DU85)</f>
        <v>51479.750217896326</v>
      </c>
      <c r="O16" s="1304">
        <f ca="1">SUM(E86:DU86)</f>
        <v>257398.7510894814</v>
      </c>
      <c r="P16" s="1275">
        <f t="shared" ca="1" si="0"/>
        <v>1029595.0043579256</v>
      </c>
      <c r="Q16" s="646">
        <f ca="1">D89</f>
        <v>4.6859654784202578E-2</v>
      </c>
      <c r="R16" s="1305">
        <f ca="1">SUM($M$14:M16)/$D$5</f>
        <v>1.4403231257206293</v>
      </c>
      <c r="S16" s="105"/>
      <c r="T16" s="105"/>
      <c r="U16" s="105"/>
      <c r="V16" s="105"/>
      <c r="W16" s="105"/>
      <c r="X16" s="105"/>
      <c r="Y16" s="105"/>
      <c r="Z16" s="105"/>
      <c r="AA16" s="105"/>
      <c r="AB16" s="105"/>
      <c r="AC16" s="105"/>
      <c r="AD16" s="105"/>
      <c r="AE16" s="105"/>
      <c r="AF16" s="105"/>
      <c r="AG16" s="105"/>
      <c r="AH16" s="105"/>
      <c r="AI16" s="105"/>
      <c r="AJ16" s="105"/>
      <c r="AK16" s="105"/>
      <c r="AL16" s="105"/>
      <c r="AM16" s="105"/>
      <c r="AN16" s="105"/>
      <c r="AO16" s="105"/>
      <c r="AP16" s="105"/>
      <c r="AQ16" s="105"/>
      <c r="AR16" s="105"/>
      <c r="AS16" s="105"/>
      <c r="AT16" s="105"/>
      <c r="AU16" s="105"/>
      <c r="AV16" s="105"/>
      <c r="AW16" s="105"/>
      <c r="AX16" s="105"/>
      <c r="AY16" s="105"/>
      <c r="AZ16" s="105"/>
      <c r="BA16" s="105"/>
      <c r="BB16" s="105"/>
      <c r="BC16" s="105"/>
      <c r="BD16" s="105"/>
      <c r="BE16" s="105"/>
      <c r="BF16" s="105"/>
      <c r="BG16" s="105"/>
      <c r="BH16" s="105"/>
      <c r="BI16" s="105"/>
      <c r="BJ16" s="105"/>
      <c r="BK16" s="105"/>
      <c r="BL16" s="105"/>
      <c r="BM16" s="105"/>
      <c r="BN16" s="105"/>
      <c r="BO16" s="105"/>
      <c r="BP16" s="105"/>
      <c r="BQ16" s="105"/>
      <c r="BR16" s="105"/>
      <c r="BS16" s="105"/>
      <c r="BT16" s="105"/>
      <c r="BU16" s="105"/>
      <c r="BV16" s="105"/>
      <c r="BW16" s="105"/>
      <c r="BX16" s="105"/>
      <c r="BY16" s="105"/>
      <c r="BZ16" s="105"/>
      <c r="CA16" s="105"/>
      <c r="CB16" s="105"/>
      <c r="CC16" s="105"/>
      <c r="CD16" s="105"/>
      <c r="CE16" s="105"/>
      <c r="CF16" s="105"/>
      <c r="CG16" s="105"/>
      <c r="CH16" s="105"/>
      <c r="CI16" s="105"/>
      <c r="CJ16" s="105"/>
      <c r="CK16" s="105"/>
      <c r="CL16" s="105"/>
      <c r="CM16" s="105"/>
      <c r="CN16" s="105"/>
      <c r="CO16" s="105"/>
      <c r="CP16" s="105"/>
      <c r="CQ16" s="105"/>
      <c r="CR16" s="105"/>
      <c r="CS16" s="105"/>
      <c r="CT16" s="105"/>
      <c r="CU16" s="105"/>
      <c r="CV16" s="105"/>
      <c r="CW16" s="105"/>
      <c r="CX16" s="105"/>
      <c r="CY16" s="105"/>
      <c r="CZ16" s="105"/>
      <c r="DA16" s="105"/>
      <c r="DB16" s="105"/>
      <c r="DC16" s="105"/>
      <c r="DD16" s="105"/>
      <c r="DE16" s="105"/>
      <c r="DF16" s="105"/>
      <c r="DG16" s="105"/>
      <c r="DH16" s="105"/>
      <c r="DI16" s="105"/>
      <c r="DJ16" s="105"/>
      <c r="DK16" s="105"/>
      <c r="DL16" s="105"/>
      <c r="DM16" s="105"/>
      <c r="DN16" s="105"/>
      <c r="DO16" s="105"/>
      <c r="DP16" s="105"/>
      <c r="DQ16" s="105"/>
      <c r="DR16" s="105"/>
      <c r="DS16" s="105"/>
      <c r="DT16" s="105"/>
      <c r="DU16" s="105"/>
    </row>
    <row r="17" spans="1:125" customFormat="1" ht="15.75" customHeight="1">
      <c r="A17" s="105"/>
      <c r="B17" s="105"/>
      <c r="C17" s="629" t="s">
        <v>1266</v>
      </c>
      <c r="D17" s="1308">
        <f>'AIRR Input Tab'!K24</f>
        <v>0.5</v>
      </c>
      <c r="E17" s="1311">
        <f>'AIRR Input Tab'!L24</f>
        <v>5.0000000000000044E-2</v>
      </c>
      <c r="F17" s="1308">
        <f>'AIRR Input Tab'!M24</f>
        <v>0.44999999999999996</v>
      </c>
      <c r="G17" s="1308">
        <f>'AIRR Input Tab'!N24</f>
        <v>0.15</v>
      </c>
      <c r="H17" s="1309">
        <f>'AIRR Input Tab'!O24</f>
        <v>1</v>
      </c>
      <c r="I17" s="1312">
        <f>'AIRR Input Tab'!P24</f>
        <v>0</v>
      </c>
      <c r="J17" s="105"/>
      <c r="K17" s="938" t="s">
        <v>1266</v>
      </c>
      <c r="L17" s="1303"/>
      <c r="M17" s="1303">
        <f ca="1">SUM(E104:DU104)</f>
        <v>0</v>
      </c>
      <c r="N17" s="1303">
        <f ca="1">SUM(E105:DU105)</f>
        <v>0</v>
      </c>
      <c r="O17" s="1304">
        <f ca="1">SUM(E106:DU106)</f>
        <v>0</v>
      </c>
      <c r="P17" s="1275">
        <f t="shared" ca="1" si="0"/>
        <v>0</v>
      </c>
      <c r="Q17" s="646">
        <f ca="1">D109</f>
        <v>4.6859654784202578E-2</v>
      </c>
      <c r="R17" s="1305">
        <f ca="1">SUM($M$14:M17)/$D$5</f>
        <v>1.4403231257206293</v>
      </c>
      <c r="S17" s="105"/>
      <c r="T17" s="105"/>
      <c r="U17" s="105"/>
      <c r="V17" s="105"/>
      <c r="W17" s="105"/>
      <c r="X17" s="105"/>
      <c r="Y17" s="105"/>
      <c r="Z17" s="105"/>
      <c r="AA17" s="105"/>
      <c r="AB17" s="105"/>
      <c r="AC17" s="105"/>
      <c r="AD17" s="105"/>
      <c r="AE17" s="105"/>
      <c r="AF17" s="105"/>
      <c r="AG17" s="105"/>
      <c r="AH17" s="105"/>
      <c r="AI17" s="105"/>
      <c r="AJ17" s="105"/>
      <c r="AK17" s="105"/>
      <c r="AL17" s="105"/>
      <c r="AM17" s="105"/>
      <c r="AN17" s="105"/>
      <c r="AO17" s="105"/>
      <c r="AP17" s="105"/>
      <c r="AQ17" s="105"/>
      <c r="AR17" s="105"/>
      <c r="AS17" s="105"/>
      <c r="AT17" s="105"/>
      <c r="AU17" s="105"/>
      <c r="AV17" s="105"/>
      <c r="AW17" s="105"/>
      <c r="AX17" s="105"/>
      <c r="AY17" s="105"/>
      <c r="AZ17" s="105"/>
      <c r="BA17" s="105"/>
      <c r="BB17" s="105"/>
      <c r="BC17" s="105"/>
      <c r="BD17" s="105"/>
      <c r="BE17" s="105"/>
      <c r="BF17" s="105"/>
      <c r="BG17" s="105"/>
      <c r="BH17" s="105"/>
      <c r="BI17" s="105"/>
      <c r="BJ17" s="105"/>
      <c r="BK17" s="105"/>
      <c r="BL17" s="105"/>
      <c r="BM17" s="105"/>
      <c r="BN17" s="105"/>
      <c r="BO17" s="105"/>
      <c r="BP17" s="105"/>
      <c r="BQ17" s="105"/>
      <c r="BR17" s="105"/>
      <c r="BS17" s="105"/>
      <c r="BT17" s="105"/>
      <c r="BU17" s="105"/>
      <c r="BV17" s="105"/>
      <c r="BW17" s="105"/>
      <c r="BX17" s="105"/>
      <c r="BY17" s="105"/>
      <c r="BZ17" s="105"/>
      <c r="CA17" s="105"/>
      <c r="CB17" s="105"/>
      <c r="CC17" s="105"/>
      <c r="CD17" s="105"/>
      <c r="CE17" s="105"/>
      <c r="CF17" s="105"/>
      <c r="CG17" s="105"/>
      <c r="CH17" s="105"/>
      <c r="CI17" s="105"/>
      <c r="CJ17" s="105"/>
      <c r="CK17" s="105"/>
      <c r="CL17" s="105"/>
      <c r="CM17" s="105"/>
      <c r="CN17" s="105"/>
      <c r="CO17" s="105"/>
      <c r="CP17" s="105"/>
      <c r="CQ17" s="105"/>
      <c r="CR17" s="105"/>
      <c r="CS17" s="105"/>
      <c r="CT17" s="105"/>
      <c r="CU17" s="105"/>
      <c r="CV17" s="105"/>
      <c r="CW17" s="105"/>
      <c r="CX17" s="105"/>
      <c r="CY17" s="105"/>
      <c r="CZ17" s="105"/>
      <c r="DA17" s="105"/>
      <c r="DB17" s="105"/>
      <c r="DC17" s="105"/>
      <c r="DD17" s="105"/>
      <c r="DE17" s="105"/>
      <c r="DF17" s="105"/>
      <c r="DG17" s="105"/>
      <c r="DH17" s="105"/>
      <c r="DI17" s="105"/>
      <c r="DJ17" s="105"/>
      <c r="DK17" s="105"/>
      <c r="DL17" s="105"/>
      <c r="DM17" s="105"/>
      <c r="DN17" s="105"/>
      <c r="DO17" s="105"/>
      <c r="DP17" s="105"/>
      <c r="DQ17" s="105"/>
      <c r="DR17" s="105"/>
      <c r="DS17" s="105"/>
      <c r="DT17" s="105"/>
      <c r="DU17" s="105"/>
    </row>
    <row r="18" spans="1:125" customFormat="1" ht="15.75" customHeight="1">
      <c r="A18" s="105"/>
      <c r="B18" s="105"/>
      <c r="C18" s="629" t="s">
        <v>1545</v>
      </c>
      <c r="D18" s="1308">
        <f>'AIRR Input Tab'!K25</f>
        <v>0.5</v>
      </c>
      <c r="E18" s="1311">
        <f>'AIRR Input Tab'!L25</f>
        <v>5.0000000000000044E-2</v>
      </c>
      <c r="F18" s="1308">
        <f>'AIRR Input Tab'!M25</f>
        <v>0.44999999999999996</v>
      </c>
      <c r="G18" s="1308">
        <f>'AIRR Input Tab'!N25</f>
        <v>0.15</v>
      </c>
      <c r="H18" s="1309">
        <f>'AIRR Input Tab'!O25</f>
        <v>1</v>
      </c>
      <c r="I18" s="1312">
        <f>'AIRR Input Tab'!P25</f>
        <v>0</v>
      </c>
      <c r="J18" s="105"/>
      <c r="K18" s="938" t="s">
        <v>1545</v>
      </c>
      <c r="L18" s="1303"/>
      <c r="M18" s="1303">
        <f ca="1">SUM(E124:DU124)</f>
        <v>0</v>
      </c>
      <c r="N18" s="1303">
        <f ca="1">SUM(E125:DU125)</f>
        <v>0</v>
      </c>
      <c r="O18" s="1304">
        <f ca="1">SUM(E126:DU126)</f>
        <v>0</v>
      </c>
      <c r="P18" s="1275">
        <f t="shared" ca="1" si="0"/>
        <v>0</v>
      </c>
      <c r="Q18" s="646">
        <f ca="1">D129</f>
        <v>4.6859654784202578E-2</v>
      </c>
      <c r="R18" s="1305">
        <f ca="1">SUM($M$14:M18)/$D$5</f>
        <v>1.4403231257206293</v>
      </c>
      <c r="S18" s="105"/>
      <c r="T18" s="105"/>
      <c r="U18" s="105"/>
      <c r="V18" s="105"/>
      <c r="W18" s="105"/>
      <c r="X18" s="105"/>
      <c r="Y18" s="105"/>
      <c r="Z18" s="105"/>
      <c r="AA18" s="105"/>
      <c r="AB18" s="105"/>
      <c r="AC18" s="105"/>
      <c r="AD18" s="105"/>
      <c r="AE18" s="105"/>
      <c r="AF18" s="105"/>
      <c r="AG18" s="105"/>
      <c r="AH18" s="105"/>
      <c r="AI18" s="105"/>
      <c r="AJ18" s="105"/>
      <c r="AK18" s="105"/>
      <c r="AL18" s="105"/>
      <c r="AM18" s="105"/>
      <c r="AN18" s="105"/>
      <c r="AO18" s="105"/>
      <c r="AP18" s="105"/>
      <c r="AQ18" s="105"/>
      <c r="AR18" s="105"/>
      <c r="AS18" s="105"/>
      <c r="AT18" s="105"/>
      <c r="AU18" s="105"/>
      <c r="AV18" s="105"/>
      <c r="AW18" s="105"/>
      <c r="AX18" s="105"/>
      <c r="AY18" s="105"/>
      <c r="AZ18" s="105"/>
      <c r="BA18" s="105"/>
      <c r="BB18" s="105"/>
      <c r="BC18" s="105"/>
      <c r="BD18" s="105"/>
      <c r="BE18" s="105"/>
      <c r="BF18" s="105"/>
      <c r="BG18" s="105"/>
      <c r="BH18" s="105"/>
      <c r="BI18" s="105"/>
      <c r="BJ18" s="105"/>
      <c r="BK18" s="105"/>
      <c r="BL18" s="105"/>
      <c r="BM18" s="105"/>
      <c r="BN18" s="105"/>
      <c r="BO18" s="105"/>
      <c r="BP18" s="105"/>
      <c r="BQ18" s="105"/>
      <c r="BR18" s="105"/>
      <c r="BS18" s="105"/>
      <c r="BT18" s="105"/>
      <c r="BU18" s="105"/>
      <c r="BV18" s="105"/>
      <c r="BW18" s="105"/>
      <c r="BX18" s="105"/>
      <c r="BY18" s="105"/>
      <c r="BZ18" s="105"/>
      <c r="CA18" s="105"/>
      <c r="CB18" s="105"/>
      <c r="CC18" s="105"/>
      <c r="CD18" s="105"/>
      <c r="CE18" s="105"/>
      <c r="CF18" s="105"/>
      <c r="CG18" s="105"/>
      <c r="CH18" s="105"/>
      <c r="CI18" s="105"/>
      <c r="CJ18" s="105"/>
      <c r="CK18" s="105"/>
      <c r="CL18" s="105"/>
      <c r="CM18" s="105"/>
      <c r="CN18" s="105"/>
      <c r="CO18" s="105"/>
      <c r="CP18" s="105"/>
      <c r="CQ18" s="105"/>
      <c r="CR18" s="105"/>
      <c r="CS18" s="105"/>
      <c r="CT18" s="105"/>
      <c r="CU18" s="105"/>
      <c r="CV18" s="105"/>
      <c r="CW18" s="105"/>
      <c r="CX18" s="105"/>
      <c r="CY18" s="105"/>
      <c r="CZ18" s="105"/>
      <c r="DA18" s="105"/>
      <c r="DB18" s="105"/>
      <c r="DC18" s="105"/>
      <c r="DD18" s="105"/>
      <c r="DE18" s="105"/>
      <c r="DF18" s="105"/>
      <c r="DG18" s="105"/>
      <c r="DH18" s="105"/>
      <c r="DI18" s="105"/>
      <c r="DJ18" s="105"/>
      <c r="DK18" s="105"/>
      <c r="DL18" s="105"/>
      <c r="DM18" s="105"/>
      <c r="DN18" s="105"/>
      <c r="DO18" s="105"/>
      <c r="DP18" s="105"/>
      <c r="DQ18" s="105"/>
      <c r="DR18" s="105"/>
      <c r="DS18" s="105"/>
      <c r="DT18" s="105"/>
      <c r="DU18" s="105"/>
    </row>
    <row r="19" spans="1:125" customFormat="1" ht="15.75" customHeight="1">
      <c r="A19" s="105"/>
      <c r="B19" s="105"/>
      <c r="C19" s="629" t="s">
        <v>1546</v>
      </c>
      <c r="D19" s="1308">
        <f>'AIRR Input Tab'!K26</f>
        <v>0.5</v>
      </c>
      <c r="E19" s="1311">
        <f>'AIRR Input Tab'!L26</f>
        <v>5.0000000000000044E-2</v>
      </c>
      <c r="F19" s="1308">
        <f>'AIRR Input Tab'!M26</f>
        <v>0.44999999999999996</v>
      </c>
      <c r="G19" s="1308">
        <f>'AIRR Input Tab'!N26</f>
        <v>0.15</v>
      </c>
      <c r="H19" s="1309">
        <f>'AIRR Input Tab'!O26</f>
        <v>1</v>
      </c>
      <c r="I19" s="1312">
        <f>'AIRR Input Tab'!P26</f>
        <v>0</v>
      </c>
      <c r="J19" s="105"/>
      <c r="K19" s="938" t="s">
        <v>1546</v>
      </c>
      <c r="L19" s="1303"/>
      <c r="M19" s="1303">
        <f ca="1">SUM(E144:DU144)</f>
        <v>0</v>
      </c>
      <c r="N19" s="1303">
        <f ca="1">SUM(E145:DU145)</f>
        <v>0</v>
      </c>
      <c r="O19" s="1304">
        <f ca="1">SUM(E146:DU146)</f>
        <v>0</v>
      </c>
      <c r="P19" s="1275">
        <f t="shared" ca="1" si="0"/>
        <v>0</v>
      </c>
      <c r="Q19" s="646">
        <f ca="1">D149</f>
        <v>4.6859654784202578E-2</v>
      </c>
      <c r="R19" s="1305">
        <f ca="1">SUM($M$14:M19)/$D$5</f>
        <v>1.4403231257206293</v>
      </c>
      <c r="S19" s="105"/>
      <c r="T19" s="105"/>
      <c r="U19" s="105"/>
      <c r="V19" s="105"/>
      <c r="W19" s="105"/>
      <c r="X19" s="105"/>
      <c r="Y19" s="105"/>
      <c r="Z19" s="105"/>
      <c r="AA19" s="105"/>
      <c r="AB19" s="105"/>
      <c r="AC19" s="105"/>
      <c r="AD19" s="105"/>
      <c r="AE19" s="105"/>
      <c r="AF19" s="105"/>
      <c r="AG19" s="105"/>
      <c r="AH19" s="105"/>
      <c r="AI19" s="105"/>
      <c r="AJ19" s="105"/>
      <c r="AK19" s="105"/>
      <c r="AL19" s="105"/>
      <c r="AM19" s="105"/>
      <c r="AN19" s="105"/>
      <c r="AO19" s="105"/>
      <c r="AP19" s="105"/>
      <c r="AQ19" s="105"/>
      <c r="AR19" s="105"/>
      <c r="AS19" s="105"/>
      <c r="AT19" s="105"/>
      <c r="AU19" s="105"/>
      <c r="AV19" s="105"/>
      <c r="AW19" s="105"/>
      <c r="AX19" s="105"/>
      <c r="AY19" s="105"/>
      <c r="AZ19" s="105"/>
      <c r="BA19" s="105"/>
      <c r="BB19" s="105"/>
      <c r="BC19" s="105"/>
      <c r="BD19" s="105"/>
      <c r="BE19" s="105"/>
      <c r="BF19" s="105"/>
      <c r="BG19" s="105"/>
      <c r="BH19" s="105"/>
      <c r="BI19" s="105"/>
      <c r="BJ19" s="105"/>
      <c r="BK19" s="105"/>
      <c r="BL19" s="105"/>
      <c r="BM19" s="105"/>
      <c r="BN19" s="105"/>
      <c r="BO19" s="105"/>
      <c r="BP19" s="105"/>
      <c r="BQ19" s="105"/>
      <c r="BR19" s="105"/>
      <c r="BS19" s="105"/>
      <c r="BT19" s="105"/>
      <c r="BU19" s="105"/>
      <c r="BV19" s="105"/>
      <c r="BW19" s="105"/>
      <c r="BX19" s="105"/>
      <c r="BY19" s="105"/>
      <c r="BZ19" s="105"/>
      <c r="CA19" s="105"/>
      <c r="CB19" s="105"/>
      <c r="CC19" s="105"/>
      <c r="CD19" s="105"/>
      <c r="CE19" s="105"/>
      <c r="CF19" s="105"/>
      <c r="CG19" s="105"/>
      <c r="CH19" s="105"/>
      <c r="CI19" s="105"/>
      <c r="CJ19" s="105"/>
      <c r="CK19" s="105"/>
      <c r="CL19" s="105"/>
      <c r="CM19" s="105"/>
      <c r="CN19" s="105"/>
      <c r="CO19" s="105"/>
      <c r="CP19" s="105"/>
      <c r="CQ19" s="105"/>
      <c r="CR19" s="105"/>
      <c r="CS19" s="105"/>
      <c r="CT19" s="105"/>
      <c r="CU19" s="105"/>
      <c r="CV19" s="105"/>
      <c r="CW19" s="105"/>
      <c r="CX19" s="105"/>
      <c r="CY19" s="105"/>
      <c r="CZ19" s="105"/>
      <c r="DA19" s="105"/>
      <c r="DB19" s="105"/>
      <c r="DC19" s="105"/>
      <c r="DD19" s="105"/>
      <c r="DE19" s="105"/>
      <c r="DF19" s="105"/>
      <c r="DG19" s="105"/>
      <c r="DH19" s="105"/>
      <c r="DI19" s="105"/>
      <c r="DJ19" s="105"/>
      <c r="DK19" s="105"/>
      <c r="DL19" s="105"/>
      <c r="DM19" s="105"/>
      <c r="DN19" s="105"/>
      <c r="DO19" s="105"/>
      <c r="DP19" s="105"/>
      <c r="DQ19" s="105"/>
      <c r="DR19" s="105"/>
      <c r="DS19" s="105"/>
      <c r="DT19" s="105"/>
      <c r="DU19" s="105"/>
    </row>
    <row r="20" spans="1:125" customFormat="1" ht="15.75" customHeight="1">
      <c r="A20" s="105"/>
      <c r="B20" s="105"/>
      <c r="C20" s="809" t="s">
        <v>1547</v>
      </c>
      <c r="D20" s="1308">
        <f>'AIRR Input Tab'!K27</f>
        <v>0.5</v>
      </c>
      <c r="E20" s="1311">
        <f>'AIRR Input Tab'!L27</f>
        <v>5.0000000000000044E-2</v>
      </c>
      <c r="F20" s="1308">
        <f>'AIRR Input Tab'!M27</f>
        <v>0.44999999999999996</v>
      </c>
      <c r="G20" s="1308">
        <f>'AIRR Input Tab'!N27</f>
        <v>0.15</v>
      </c>
      <c r="H20" s="1309">
        <f>'AIRR Input Tab'!O27</f>
        <v>1</v>
      </c>
      <c r="I20" s="1312">
        <f>'AIRR Input Tab'!P27</f>
        <v>0</v>
      </c>
      <c r="J20" s="105"/>
      <c r="K20" s="938" t="s">
        <v>1547</v>
      </c>
      <c r="L20" s="1303"/>
      <c r="M20" s="1303">
        <f ca="1">SUM(E164:DU164)</f>
        <v>0</v>
      </c>
      <c r="N20" s="1303">
        <f ca="1">SUM(E165:DU165)</f>
        <v>0</v>
      </c>
      <c r="O20" s="1304">
        <f ca="1">SUM(E166:DU166)</f>
        <v>0</v>
      </c>
      <c r="P20" s="1275">
        <f t="shared" ca="1" si="0"/>
        <v>0</v>
      </c>
      <c r="Q20" s="646">
        <f ca="1">D169</f>
        <v>4.6859654784202578E-2</v>
      </c>
      <c r="R20" s="1305">
        <f ca="1">SUM($M$14:M20)/$D$5</f>
        <v>1.4403231257206293</v>
      </c>
      <c r="S20" s="105"/>
      <c r="T20" s="105"/>
      <c r="U20" s="105"/>
      <c r="V20" s="105"/>
      <c r="W20" s="105"/>
      <c r="X20" s="105"/>
      <c r="Y20" s="105"/>
      <c r="Z20" s="105"/>
      <c r="AA20" s="105"/>
      <c r="AB20" s="105"/>
      <c r="AC20" s="105"/>
      <c r="AD20" s="105"/>
      <c r="AE20" s="105"/>
      <c r="AF20" s="105"/>
      <c r="AG20" s="105"/>
      <c r="AH20" s="105"/>
      <c r="AI20" s="105"/>
      <c r="AJ20" s="105"/>
      <c r="AK20" s="105"/>
      <c r="AL20" s="105"/>
      <c r="AM20" s="105"/>
      <c r="AN20" s="105"/>
      <c r="AO20" s="105"/>
      <c r="AP20" s="105"/>
      <c r="AQ20" s="105"/>
      <c r="AR20" s="105"/>
      <c r="AS20" s="105"/>
      <c r="AT20" s="105"/>
      <c r="AU20" s="105"/>
      <c r="AV20" s="105"/>
      <c r="AW20" s="105"/>
      <c r="AX20" s="105"/>
      <c r="AY20" s="105"/>
      <c r="AZ20" s="105"/>
      <c r="BA20" s="105"/>
      <c r="BB20" s="105"/>
      <c r="BC20" s="105"/>
      <c r="BD20" s="105"/>
      <c r="BE20" s="105"/>
      <c r="BF20" s="105"/>
      <c r="BG20" s="105"/>
      <c r="BH20" s="105"/>
      <c r="BI20" s="105"/>
      <c r="BJ20" s="105"/>
      <c r="BK20" s="105"/>
      <c r="BL20" s="105"/>
      <c r="BM20" s="105"/>
      <c r="BN20" s="105"/>
      <c r="BO20" s="105"/>
      <c r="BP20" s="105"/>
      <c r="BQ20" s="105"/>
      <c r="BR20" s="105"/>
      <c r="BS20" s="105"/>
      <c r="BT20" s="105"/>
      <c r="BU20" s="105"/>
      <c r="BV20" s="105"/>
      <c r="BW20" s="105"/>
      <c r="BX20" s="105"/>
      <c r="BY20" s="105"/>
      <c r="BZ20" s="105"/>
      <c r="CA20" s="105"/>
      <c r="CB20" s="105"/>
      <c r="CC20" s="105"/>
      <c r="CD20" s="105"/>
      <c r="CE20" s="105"/>
      <c r="CF20" s="105"/>
      <c r="CG20" s="105"/>
      <c r="CH20" s="105"/>
      <c r="CI20" s="105"/>
      <c r="CJ20" s="105"/>
      <c r="CK20" s="105"/>
      <c r="CL20" s="105"/>
      <c r="CM20" s="105"/>
      <c r="CN20" s="105"/>
      <c r="CO20" s="105"/>
      <c r="CP20" s="105"/>
      <c r="CQ20" s="105"/>
      <c r="CR20" s="105"/>
      <c r="CS20" s="105"/>
      <c r="CT20" s="105"/>
      <c r="CU20" s="105"/>
      <c r="CV20" s="105"/>
      <c r="CW20" s="105"/>
      <c r="CX20" s="105"/>
      <c r="CY20" s="105"/>
      <c r="CZ20" s="105"/>
      <c r="DA20" s="105"/>
      <c r="DB20" s="105"/>
      <c r="DC20" s="105"/>
      <c r="DD20" s="105"/>
      <c r="DE20" s="105"/>
      <c r="DF20" s="105"/>
      <c r="DG20" s="105"/>
      <c r="DH20" s="105"/>
      <c r="DI20" s="105"/>
      <c r="DJ20" s="105"/>
      <c r="DK20" s="105"/>
      <c r="DL20" s="105"/>
      <c r="DM20" s="105"/>
      <c r="DN20" s="105"/>
      <c r="DO20" s="105"/>
      <c r="DP20" s="105"/>
      <c r="DQ20" s="105"/>
      <c r="DR20" s="105"/>
      <c r="DS20" s="105"/>
      <c r="DT20" s="105"/>
      <c r="DU20" s="105"/>
    </row>
    <row r="21" spans="1:125" customFormat="1" ht="15.75" customHeight="1">
      <c r="A21" s="105"/>
      <c r="B21" s="105"/>
      <c r="C21" s="634" t="s">
        <v>1548</v>
      </c>
      <c r="D21" s="1308">
        <f>'AIRR Input Tab'!K28</f>
        <v>0.5</v>
      </c>
      <c r="E21" s="1311">
        <f>'AIRR Input Tab'!L28</f>
        <v>5.0000000000000044E-2</v>
      </c>
      <c r="F21" s="1308">
        <f>'AIRR Input Tab'!M28</f>
        <v>0.44999999999999996</v>
      </c>
      <c r="G21" s="1308">
        <f>'AIRR Input Tab'!N28</f>
        <v>0</v>
      </c>
      <c r="H21" s="1309">
        <f>'AIRR Input Tab'!O28</f>
        <v>0</v>
      </c>
      <c r="I21" s="1312">
        <f>'AIRR Input Tab'!P28</f>
        <v>0</v>
      </c>
      <c r="J21" s="105"/>
      <c r="K21" s="938" t="s">
        <v>1548</v>
      </c>
      <c r="L21" s="1303"/>
      <c r="M21" s="1303">
        <f ca="1">SUM(E177:DU177)</f>
        <v>0</v>
      </c>
      <c r="N21" s="1303">
        <f ca="1">SUM(E178:DU178)</f>
        <v>0</v>
      </c>
      <c r="O21" s="1304">
        <f ca="1">SUM(E179:DU179)</f>
        <v>0</v>
      </c>
      <c r="P21" s="1275">
        <f t="shared" ca="1" si="0"/>
        <v>0</v>
      </c>
      <c r="Q21" s="1344">
        <f ca="1">D182</f>
        <v>4.6859654784202578E-2</v>
      </c>
      <c r="R21" s="1305">
        <f ca="1">SUM($M$14:M21)/$D$5</f>
        <v>1.4403231257206293</v>
      </c>
      <c r="S21" s="105"/>
      <c r="T21" s="105"/>
      <c r="U21" s="105"/>
      <c r="V21" s="105"/>
      <c r="W21" s="105"/>
      <c r="X21" s="105"/>
      <c r="Y21" s="105"/>
      <c r="Z21" s="105"/>
      <c r="AA21" s="105"/>
      <c r="AB21" s="105"/>
      <c r="AC21" s="105"/>
      <c r="AD21" s="105"/>
      <c r="AE21" s="105"/>
      <c r="AF21" s="105"/>
      <c r="AG21" s="105"/>
      <c r="AH21" s="105"/>
      <c r="AI21" s="105"/>
      <c r="AJ21" s="105"/>
      <c r="AK21" s="105"/>
      <c r="AL21" s="105"/>
      <c r="AM21" s="105"/>
      <c r="AN21" s="105"/>
      <c r="AO21" s="105"/>
      <c r="AP21" s="105"/>
      <c r="AQ21" s="105"/>
      <c r="AR21" s="105"/>
      <c r="AS21" s="105"/>
      <c r="AT21" s="105"/>
      <c r="AU21" s="105"/>
      <c r="AV21" s="105"/>
      <c r="AW21" s="105"/>
      <c r="AX21" s="105"/>
      <c r="AY21" s="105"/>
      <c r="AZ21" s="105"/>
      <c r="BA21" s="105"/>
      <c r="BB21" s="105"/>
      <c r="BC21" s="105"/>
      <c r="BD21" s="105"/>
      <c r="BE21" s="105"/>
      <c r="BF21" s="105"/>
      <c r="BG21" s="105"/>
      <c r="BH21" s="105"/>
      <c r="BI21" s="105"/>
      <c r="BJ21" s="105"/>
      <c r="BK21" s="105"/>
      <c r="BL21" s="105"/>
      <c r="BM21" s="105"/>
      <c r="BN21" s="105"/>
      <c r="BO21" s="105"/>
      <c r="BP21" s="105"/>
      <c r="BQ21" s="105"/>
      <c r="BR21" s="105"/>
      <c r="BS21" s="105"/>
      <c r="BT21" s="105"/>
      <c r="BU21" s="105"/>
      <c r="BV21" s="105"/>
      <c r="BW21" s="105"/>
      <c r="BX21" s="105"/>
      <c r="BY21" s="105"/>
      <c r="BZ21" s="105"/>
      <c r="CA21" s="105"/>
      <c r="CB21" s="105"/>
      <c r="CC21" s="105"/>
      <c r="CD21" s="105"/>
      <c r="CE21" s="105"/>
      <c r="CF21" s="105"/>
      <c r="CG21" s="105"/>
      <c r="CH21" s="105"/>
      <c r="CI21" s="105"/>
      <c r="CJ21" s="105"/>
      <c r="CK21" s="105"/>
      <c r="CL21" s="105"/>
      <c r="CM21" s="105"/>
      <c r="CN21" s="105"/>
      <c r="CO21" s="105"/>
      <c r="CP21" s="105"/>
      <c r="CQ21" s="105"/>
      <c r="CR21" s="105"/>
      <c r="CS21" s="105"/>
      <c r="CT21" s="105"/>
      <c r="CU21" s="105"/>
      <c r="CV21" s="105"/>
      <c r="CW21" s="105"/>
      <c r="CX21" s="105"/>
      <c r="CY21" s="105"/>
      <c r="CZ21" s="105"/>
      <c r="DA21" s="105"/>
      <c r="DB21" s="105"/>
      <c r="DC21" s="105"/>
      <c r="DD21" s="105"/>
      <c r="DE21" s="105"/>
      <c r="DF21" s="105"/>
      <c r="DG21" s="105"/>
      <c r="DH21" s="105"/>
      <c r="DI21" s="105"/>
      <c r="DJ21" s="105"/>
      <c r="DK21" s="105"/>
      <c r="DL21" s="105"/>
      <c r="DM21" s="105"/>
      <c r="DN21" s="105"/>
      <c r="DO21" s="105"/>
      <c r="DP21" s="105"/>
      <c r="DQ21" s="105"/>
      <c r="DR21" s="105"/>
      <c r="DS21" s="105"/>
      <c r="DT21" s="105"/>
      <c r="DU21" s="105"/>
    </row>
    <row r="22" spans="1:125" customFormat="1" ht="15.75" customHeight="1">
      <c r="A22" s="105"/>
      <c r="B22" s="105"/>
      <c r="C22" s="107"/>
      <c r="D22" s="107"/>
      <c r="E22" s="105"/>
      <c r="F22" s="105"/>
      <c r="G22" s="105"/>
      <c r="H22" s="105"/>
      <c r="I22" s="105"/>
      <c r="J22" s="105"/>
      <c r="K22" s="1330" t="s">
        <v>496</v>
      </c>
      <c r="L22" s="1331"/>
      <c r="M22" s="1331">
        <f ca="1">SUM(M14:M21)</f>
        <v>20319464.018347356</v>
      </c>
      <c r="N22" s="1331">
        <f ca="1">SUM(N14:N21)</f>
        <v>1137181.9880944623</v>
      </c>
      <c r="O22" s="1332">
        <f ca="1">SUM(O14:O21)</f>
        <v>257398.7510894814</v>
      </c>
      <c r="P22" s="1331">
        <f t="shared" ca="1" si="0"/>
        <v>21714044.7575313</v>
      </c>
      <c r="Q22" s="1333"/>
      <c r="R22" s="1333"/>
      <c r="S22" s="105"/>
      <c r="T22" s="105"/>
      <c r="U22" s="105"/>
      <c r="V22" s="105"/>
      <c r="W22" s="105"/>
      <c r="X22" s="105"/>
      <c r="Y22" s="105"/>
      <c r="Z22" s="105"/>
      <c r="AA22" s="105"/>
      <c r="AB22" s="105"/>
      <c r="AC22" s="105"/>
      <c r="AD22" s="105"/>
      <c r="AE22" s="105"/>
      <c r="AF22" s="105"/>
      <c r="AG22" s="105"/>
      <c r="AH22" s="105"/>
      <c r="AI22" s="105"/>
      <c r="AJ22" s="105"/>
      <c r="AK22" s="105"/>
      <c r="AL22" s="105"/>
      <c r="AM22" s="105"/>
      <c r="AN22" s="105"/>
      <c r="AO22" s="105"/>
      <c r="AP22" s="105"/>
      <c r="AQ22" s="105"/>
      <c r="AR22" s="105"/>
      <c r="AS22" s="105"/>
      <c r="AT22" s="105"/>
      <c r="AU22" s="105"/>
      <c r="AV22" s="105"/>
      <c r="AW22" s="105"/>
      <c r="AX22" s="105"/>
      <c r="AY22" s="105"/>
      <c r="AZ22" s="105"/>
      <c r="BA22" s="105"/>
      <c r="BB22" s="105"/>
      <c r="BC22" s="105"/>
      <c r="BD22" s="105"/>
      <c r="BE22" s="105"/>
      <c r="BF22" s="105"/>
      <c r="BG22" s="105"/>
      <c r="BH22" s="105"/>
      <c r="BI22" s="105"/>
      <c r="BJ22" s="105"/>
      <c r="BK22" s="105"/>
      <c r="BL22" s="105"/>
      <c r="BM22" s="105"/>
      <c r="BN22" s="105"/>
      <c r="BO22" s="105"/>
      <c r="BP22" s="105"/>
      <c r="BQ22" s="105"/>
      <c r="BR22" s="105"/>
      <c r="BS22" s="105"/>
      <c r="BT22" s="105"/>
      <c r="BU22" s="105"/>
      <c r="BV22" s="105"/>
      <c r="BW22" s="105"/>
      <c r="BX22" s="105"/>
      <c r="BY22" s="105"/>
      <c r="BZ22" s="105"/>
      <c r="CA22" s="105"/>
      <c r="CB22" s="105"/>
      <c r="CC22" s="105"/>
      <c r="CD22" s="105"/>
      <c r="CE22" s="105"/>
      <c r="CF22" s="105"/>
      <c r="CG22" s="105"/>
      <c r="CH22" s="105"/>
      <c r="CI22" s="105"/>
      <c r="CJ22" s="105"/>
      <c r="CK22" s="105"/>
      <c r="CL22" s="105"/>
      <c r="CM22" s="105"/>
      <c r="CN22" s="105"/>
      <c r="CO22" s="105"/>
      <c r="CP22" s="105"/>
      <c r="CQ22" s="105"/>
      <c r="CR22" s="105"/>
      <c r="CS22" s="105"/>
      <c r="CT22" s="105"/>
      <c r="CU22" s="105"/>
      <c r="CV22" s="105"/>
      <c r="CW22" s="105"/>
      <c r="CX22" s="105"/>
      <c r="CY22" s="105"/>
      <c r="CZ22" s="105"/>
      <c r="DA22" s="105"/>
      <c r="DB22" s="105"/>
      <c r="DC22" s="105"/>
      <c r="DD22" s="105"/>
      <c r="DE22" s="105"/>
      <c r="DF22" s="105"/>
      <c r="DG22" s="105"/>
      <c r="DH22" s="105"/>
      <c r="DI22" s="105"/>
      <c r="DJ22" s="105"/>
      <c r="DK22" s="105"/>
      <c r="DL22" s="105"/>
      <c r="DM22" s="105"/>
      <c r="DN22" s="105"/>
      <c r="DO22" s="105"/>
      <c r="DP22" s="105"/>
      <c r="DQ22" s="105"/>
      <c r="DR22" s="105"/>
      <c r="DS22" s="105"/>
      <c r="DT22" s="105"/>
      <c r="DU22" s="105"/>
    </row>
    <row r="23" spans="1:125" customFormat="1" ht="15.75" customHeight="1">
      <c r="A23" s="105"/>
      <c r="B23" s="105"/>
      <c r="C23" s="107"/>
      <c r="D23" s="107"/>
      <c r="E23" s="105"/>
      <c r="F23" s="105"/>
      <c r="G23" s="105"/>
      <c r="H23" s="105"/>
      <c r="I23" s="105"/>
      <c r="J23" s="105"/>
      <c r="K23" s="105"/>
      <c r="L23" s="105"/>
      <c r="M23" s="105"/>
      <c r="N23" s="105"/>
      <c r="O23" s="105"/>
      <c r="P23" s="105"/>
      <c r="Q23" s="105"/>
      <c r="R23" s="105"/>
      <c r="S23" s="105"/>
      <c r="T23" s="105"/>
      <c r="U23" s="105"/>
      <c r="V23" s="105"/>
      <c r="W23" s="105"/>
      <c r="X23" s="105"/>
      <c r="Y23" s="105"/>
      <c r="Z23" s="105"/>
      <c r="AA23" s="105"/>
      <c r="AB23" s="105"/>
      <c r="AC23" s="105"/>
      <c r="AD23" s="105"/>
      <c r="AE23" s="105"/>
      <c r="AF23" s="105"/>
      <c r="AG23" s="105"/>
      <c r="AH23" s="105"/>
      <c r="AI23" s="105"/>
      <c r="AJ23" s="105"/>
      <c r="AK23" s="105"/>
      <c r="AL23" s="105"/>
      <c r="AM23" s="105"/>
      <c r="AN23" s="105"/>
      <c r="AO23" s="105"/>
      <c r="AP23" s="105"/>
      <c r="AQ23" s="105"/>
      <c r="AR23" s="105"/>
      <c r="AS23" s="105"/>
      <c r="AT23" s="105"/>
      <c r="AU23" s="105"/>
      <c r="AV23" s="105"/>
      <c r="AW23" s="105"/>
      <c r="AX23" s="105"/>
      <c r="AY23" s="105"/>
      <c r="AZ23" s="105"/>
      <c r="BA23" s="105"/>
      <c r="BB23" s="105"/>
      <c r="BC23" s="105"/>
      <c r="BD23" s="105"/>
      <c r="BE23" s="105"/>
      <c r="BF23" s="105"/>
      <c r="BG23" s="105"/>
      <c r="BH23" s="105"/>
      <c r="BI23" s="105"/>
      <c r="BJ23" s="105"/>
      <c r="BK23" s="105"/>
      <c r="BL23" s="105"/>
      <c r="BM23" s="105"/>
      <c r="BN23" s="105"/>
      <c r="BO23" s="105"/>
      <c r="BP23" s="105"/>
      <c r="BQ23" s="105"/>
      <c r="BR23" s="105"/>
      <c r="BS23" s="105"/>
      <c r="BT23" s="105"/>
      <c r="BU23" s="105"/>
      <c r="BV23" s="105"/>
      <c r="BW23" s="105"/>
      <c r="BX23" s="105"/>
      <c r="BY23" s="105"/>
      <c r="BZ23" s="105"/>
      <c r="CA23" s="105"/>
      <c r="CB23" s="105"/>
      <c r="CC23" s="105"/>
      <c r="CD23" s="105"/>
      <c r="CE23" s="105"/>
      <c r="CF23" s="105"/>
      <c r="CG23" s="105"/>
      <c r="CH23" s="105"/>
      <c r="CI23" s="105"/>
      <c r="CJ23" s="105"/>
      <c r="CK23" s="105"/>
      <c r="CL23" s="105"/>
      <c r="CM23" s="105"/>
      <c r="CN23" s="105"/>
      <c r="CO23" s="105"/>
      <c r="CP23" s="105"/>
      <c r="CQ23" s="105"/>
      <c r="CR23" s="105"/>
      <c r="CS23" s="105"/>
      <c r="CT23" s="105"/>
      <c r="CU23" s="105"/>
      <c r="CV23" s="105"/>
      <c r="CW23" s="105"/>
      <c r="CX23" s="105"/>
      <c r="CY23" s="105"/>
      <c r="CZ23" s="105"/>
      <c r="DA23" s="105"/>
      <c r="DB23" s="105"/>
      <c r="DC23" s="105"/>
      <c r="DD23" s="105"/>
      <c r="DE23" s="105"/>
      <c r="DF23" s="105"/>
      <c r="DG23" s="105"/>
      <c r="DH23" s="105"/>
      <c r="DI23" s="105"/>
      <c r="DJ23" s="105"/>
      <c r="DK23" s="105"/>
      <c r="DL23" s="105"/>
      <c r="DM23" s="105"/>
      <c r="DN23" s="105"/>
      <c r="DO23" s="105"/>
      <c r="DP23" s="105"/>
      <c r="DQ23" s="105"/>
      <c r="DR23" s="105"/>
      <c r="DS23" s="105"/>
      <c r="DT23" s="105"/>
      <c r="DU23" s="105"/>
    </row>
    <row r="24" spans="1:125" customFormat="1" ht="15.75" customHeight="1">
      <c r="A24" s="105"/>
      <c r="B24" s="105"/>
      <c r="C24" s="123" t="s">
        <v>4</v>
      </c>
      <c r="D24" s="531"/>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4"/>
      <c r="AH24" s="124"/>
      <c r="AI24" s="124"/>
      <c r="AJ24" s="124"/>
      <c r="AK24" s="124"/>
      <c r="AL24" s="124"/>
      <c r="AM24" s="124"/>
      <c r="AN24" s="124"/>
      <c r="AO24" s="124"/>
      <c r="AP24" s="124"/>
      <c r="AQ24" s="124"/>
      <c r="AR24" s="124"/>
      <c r="AS24" s="124"/>
      <c r="AT24" s="124"/>
      <c r="AU24" s="124"/>
      <c r="AV24" s="124"/>
      <c r="AW24" s="124"/>
      <c r="AX24" s="124"/>
      <c r="AY24" s="124"/>
      <c r="AZ24" s="124"/>
      <c r="BA24" s="124"/>
      <c r="BB24" s="124"/>
      <c r="BC24" s="124"/>
      <c r="BD24" s="124"/>
      <c r="BE24" s="124"/>
      <c r="BF24" s="124"/>
      <c r="BG24" s="124"/>
      <c r="BH24" s="124"/>
      <c r="BI24" s="124"/>
      <c r="BJ24" s="124"/>
      <c r="BK24" s="124"/>
      <c r="BL24" s="124"/>
      <c r="BM24" s="124"/>
      <c r="BN24" s="124"/>
      <c r="BO24" s="124"/>
      <c r="BP24" s="124"/>
      <c r="BQ24" s="124"/>
      <c r="BR24" s="124"/>
      <c r="BS24" s="124"/>
      <c r="BT24" s="124"/>
      <c r="BU24" s="124"/>
      <c r="BV24" s="124"/>
      <c r="BW24" s="124"/>
      <c r="BX24" s="124"/>
      <c r="BY24" s="124"/>
      <c r="BZ24" s="124"/>
      <c r="CA24" s="124"/>
      <c r="CB24" s="124"/>
      <c r="CC24" s="124"/>
      <c r="CD24" s="124"/>
      <c r="CE24" s="124"/>
      <c r="CF24" s="124"/>
      <c r="CG24" s="124"/>
      <c r="CH24" s="124"/>
      <c r="CI24" s="124"/>
      <c r="CJ24" s="124"/>
      <c r="CK24" s="124"/>
      <c r="CL24" s="124"/>
      <c r="CM24" s="124"/>
      <c r="CN24" s="124"/>
      <c r="CO24" s="124"/>
      <c r="CP24" s="124"/>
      <c r="CQ24" s="124"/>
      <c r="CR24" s="124"/>
      <c r="CS24" s="124"/>
      <c r="CT24" s="124"/>
      <c r="CU24" s="124"/>
      <c r="CV24" s="124"/>
      <c r="CW24" s="124"/>
      <c r="CX24" s="124"/>
      <c r="CY24" s="124"/>
      <c r="CZ24" s="124"/>
      <c r="DA24" s="124"/>
      <c r="DB24" s="124"/>
      <c r="DC24" s="124"/>
      <c r="DD24" s="124"/>
      <c r="DE24" s="124"/>
      <c r="DF24" s="124"/>
      <c r="DG24" s="124"/>
      <c r="DH24" s="124"/>
      <c r="DI24" s="124"/>
      <c r="DJ24" s="124"/>
      <c r="DK24" s="124"/>
      <c r="DL24" s="124"/>
      <c r="DM24" s="124"/>
      <c r="DN24" s="124"/>
      <c r="DO24" s="124"/>
      <c r="DP24" s="124"/>
      <c r="DQ24" s="124"/>
      <c r="DR24" s="124"/>
      <c r="DS24" s="124"/>
      <c r="DT24" s="124"/>
      <c r="DU24" s="244"/>
    </row>
    <row r="25" spans="1:125" customFormat="1" ht="15.75" customHeight="1">
      <c r="A25" s="105"/>
      <c r="B25" s="105"/>
      <c r="C25" s="52" t="s">
        <v>494</v>
      </c>
      <c r="D25" s="615"/>
      <c r="E25" s="120">
        <v>0</v>
      </c>
      <c r="F25" s="120">
        <f>E25+1</f>
        <v>1</v>
      </c>
      <c r="G25" s="120">
        <f t="shared" ref="G25:AY25" si="1">F25+1</f>
        <v>2</v>
      </c>
      <c r="H25" s="120">
        <f t="shared" si="1"/>
        <v>3</v>
      </c>
      <c r="I25" s="120">
        <f t="shared" si="1"/>
        <v>4</v>
      </c>
      <c r="J25" s="120">
        <f t="shared" si="1"/>
        <v>5</v>
      </c>
      <c r="K25" s="120">
        <f t="shared" si="1"/>
        <v>6</v>
      </c>
      <c r="L25" s="120">
        <f t="shared" si="1"/>
        <v>7</v>
      </c>
      <c r="M25" s="120">
        <f t="shared" si="1"/>
        <v>8</v>
      </c>
      <c r="N25" s="120">
        <f t="shared" si="1"/>
        <v>9</v>
      </c>
      <c r="O25" s="120">
        <f t="shared" si="1"/>
        <v>10</v>
      </c>
      <c r="P25" s="120">
        <f t="shared" si="1"/>
        <v>11</v>
      </c>
      <c r="Q25" s="120">
        <f t="shared" si="1"/>
        <v>12</v>
      </c>
      <c r="R25" s="120">
        <f t="shared" si="1"/>
        <v>13</v>
      </c>
      <c r="S25" s="120">
        <f t="shared" si="1"/>
        <v>14</v>
      </c>
      <c r="T25" s="120">
        <f t="shared" si="1"/>
        <v>15</v>
      </c>
      <c r="U25" s="120">
        <f t="shared" si="1"/>
        <v>16</v>
      </c>
      <c r="V25" s="120">
        <f t="shared" si="1"/>
        <v>17</v>
      </c>
      <c r="W25" s="120">
        <f t="shared" si="1"/>
        <v>18</v>
      </c>
      <c r="X25" s="120">
        <f t="shared" si="1"/>
        <v>19</v>
      </c>
      <c r="Y25" s="120">
        <f t="shared" si="1"/>
        <v>20</v>
      </c>
      <c r="Z25" s="120">
        <f t="shared" si="1"/>
        <v>21</v>
      </c>
      <c r="AA25" s="120">
        <f t="shared" si="1"/>
        <v>22</v>
      </c>
      <c r="AB25" s="120">
        <f t="shared" si="1"/>
        <v>23</v>
      </c>
      <c r="AC25" s="120">
        <f t="shared" si="1"/>
        <v>24</v>
      </c>
      <c r="AD25" s="120">
        <f t="shared" si="1"/>
        <v>25</v>
      </c>
      <c r="AE25" s="120">
        <f t="shared" si="1"/>
        <v>26</v>
      </c>
      <c r="AF25" s="120">
        <f t="shared" si="1"/>
        <v>27</v>
      </c>
      <c r="AG25" s="120">
        <f t="shared" si="1"/>
        <v>28</v>
      </c>
      <c r="AH25" s="120">
        <f t="shared" si="1"/>
        <v>29</v>
      </c>
      <c r="AI25" s="120">
        <f t="shared" si="1"/>
        <v>30</v>
      </c>
      <c r="AJ25" s="120">
        <f t="shared" si="1"/>
        <v>31</v>
      </c>
      <c r="AK25" s="120">
        <f t="shared" si="1"/>
        <v>32</v>
      </c>
      <c r="AL25" s="120">
        <f t="shared" si="1"/>
        <v>33</v>
      </c>
      <c r="AM25" s="120">
        <f t="shared" si="1"/>
        <v>34</v>
      </c>
      <c r="AN25" s="120">
        <f t="shared" si="1"/>
        <v>35</v>
      </c>
      <c r="AO25" s="120">
        <f t="shared" si="1"/>
        <v>36</v>
      </c>
      <c r="AP25" s="120">
        <f t="shared" si="1"/>
        <v>37</v>
      </c>
      <c r="AQ25" s="120">
        <f t="shared" si="1"/>
        <v>38</v>
      </c>
      <c r="AR25" s="120">
        <f t="shared" si="1"/>
        <v>39</v>
      </c>
      <c r="AS25" s="120">
        <f t="shared" si="1"/>
        <v>40</v>
      </c>
      <c r="AT25" s="120">
        <f t="shared" si="1"/>
        <v>41</v>
      </c>
      <c r="AU25" s="120">
        <f t="shared" si="1"/>
        <v>42</v>
      </c>
      <c r="AV25" s="120">
        <f t="shared" si="1"/>
        <v>43</v>
      </c>
      <c r="AW25" s="120">
        <f t="shared" si="1"/>
        <v>44</v>
      </c>
      <c r="AX25" s="120">
        <f t="shared" si="1"/>
        <v>45</v>
      </c>
      <c r="AY25" s="120">
        <f t="shared" si="1"/>
        <v>46</v>
      </c>
      <c r="AZ25" s="120">
        <f t="shared" ref="AZ25" si="2">AY25+1</f>
        <v>47</v>
      </c>
      <c r="BA25" s="120">
        <f t="shared" ref="BA25" si="3">AZ25+1</f>
        <v>48</v>
      </c>
      <c r="BB25" s="120">
        <f t="shared" ref="BB25" si="4">BA25+1</f>
        <v>49</v>
      </c>
      <c r="BC25" s="120">
        <f t="shared" ref="BC25" si="5">BB25+1</f>
        <v>50</v>
      </c>
      <c r="BD25" s="120">
        <f t="shared" ref="BD25" si="6">BC25+1</f>
        <v>51</v>
      </c>
      <c r="BE25" s="120">
        <f t="shared" ref="BE25" si="7">BD25+1</f>
        <v>52</v>
      </c>
      <c r="BF25" s="120">
        <f t="shared" ref="BF25" si="8">BE25+1</f>
        <v>53</v>
      </c>
      <c r="BG25" s="120">
        <f t="shared" ref="BG25" si="9">BF25+1</f>
        <v>54</v>
      </c>
      <c r="BH25" s="120">
        <f t="shared" ref="BH25" si="10">BG25+1</f>
        <v>55</v>
      </c>
      <c r="BI25" s="120">
        <f t="shared" ref="BI25" si="11">BH25+1</f>
        <v>56</v>
      </c>
      <c r="BJ25" s="120">
        <f t="shared" ref="BJ25" si="12">BI25+1</f>
        <v>57</v>
      </c>
      <c r="BK25" s="120">
        <f t="shared" ref="BK25" si="13">BJ25+1</f>
        <v>58</v>
      </c>
      <c r="BL25" s="120">
        <f t="shared" ref="BL25" si="14">BK25+1</f>
        <v>59</v>
      </c>
      <c r="BM25" s="120">
        <f t="shared" ref="BM25" si="15">BL25+1</f>
        <v>60</v>
      </c>
      <c r="BN25" s="120">
        <f t="shared" ref="BN25" si="16">BM25+1</f>
        <v>61</v>
      </c>
      <c r="BO25" s="120">
        <f t="shared" ref="BO25" si="17">BN25+1</f>
        <v>62</v>
      </c>
      <c r="BP25" s="120">
        <f t="shared" ref="BP25" si="18">BO25+1</f>
        <v>63</v>
      </c>
      <c r="BQ25" s="120">
        <f t="shared" ref="BQ25" si="19">BP25+1</f>
        <v>64</v>
      </c>
      <c r="BR25" s="120">
        <f t="shared" ref="BR25" si="20">BQ25+1</f>
        <v>65</v>
      </c>
      <c r="BS25" s="120">
        <f t="shared" ref="BS25" si="21">BR25+1</f>
        <v>66</v>
      </c>
      <c r="BT25" s="120">
        <f t="shared" ref="BT25" si="22">BS25+1</f>
        <v>67</v>
      </c>
      <c r="BU25" s="120">
        <f t="shared" ref="BU25" si="23">BT25+1</f>
        <v>68</v>
      </c>
      <c r="BV25" s="120">
        <f t="shared" ref="BV25" si="24">BU25+1</f>
        <v>69</v>
      </c>
      <c r="BW25" s="120">
        <f t="shared" ref="BW25" si="25">BV25+1</f>
        <v>70</v>
      </c>
      <c r="BX25" s="120">
        <f t="shared" ref="BX25" si="26">BW25+1</f>
        <v>71</v>
      </c>
      <c r="BY25" s="120">
        <f t="shared" ref="BY25" si="27">BX25+1</f>
        <v>72</v>
      </c>
      <c r="BZ25" s="120">
        <f t="shared" ref="BZ25" si="28">BY25+1</f>
        <v>73</v>
      </c>
      <c r="CA25" s="120">
        <f t="shared" ref="CA25" si="29">BZ25+1</f>
        <v>74</v>
      </c>
      <c r="CB25" s="120">
        <f t="shared" ref="CB25" si="30">CA25+1</f>
        <v>75</v>
      </c>
      <c r="CC25" s="120">
        <f t="shared" ref="CC25" si="31">CB25+1</f>
        <v>76</v>
      </c>
      <c r="CD25" s="120">
        <f t="shared" ref="CD25" si="32">CC25+1</f>
        <v>77</v>
      </c>
      <c r="CE25" s="120">
        <f t="shared" ref="CE25" si="33">CD25+1</f>
        <v>78</v>
      </c>
      <c r="CF25" s="120">
        <f t="shared" ref="CF25" si="34">CE25+1</f>
        <v>79</v>
      </c>
      <c r="CG25" s="120">
        <f t="shared" ref="CG25" si="35">CF25+1</f>
        <v>80</v>
      </c>
      <c r="CH25" s="120">
        <f t="shared" ref="CH25" si="36">CG25+1</f>
        <v>81</v>
      </c>
      <c r="CI25" s="120">
        <f t="shared" ref="CI25" si="37">CH25+1</f>
        <v>82</v>
      </c>
      <c r="CJ25" s="120">
        <f t="shared" ref="CJ25" si="38">CI25+1</f>
        <v>83</v>
      </c>
      <c r="CK25" s="120">
        <f t="shared" ref="CK25" si="39">CJ25+1</f>
        <v>84</v>
      </c>
      <c r="CL25" s="120">
        <f t="shared" ref="CL25" si="40">CK25+1</f>
        <v>85</v>
      </c>
      <c r="CM25" s="120">
        <f t="shared" ref="CM25" si="41">CL25+1</f>
        <v>86</v>
      </c>
      <c r="CN25" s="120">
        <f t="shared" ref="CN25" si="42">CM25+1</f>
        <v>87</v>
      </c>
      <c r="CO25" s="120">
        <f t="shared" ref="CO25" si="43">CN25+1</f>
        <v>88</v>
      </c>
      <c r="CP25" s="120">
        <f t="shared" ref="CP25" si="44">CO25+1</f>
        <v>89</v>
      </c>
      <c r="CQ25" s="120">
        <f t="shared" ref="CQ25" si="45">CP25+1</f>
        <v>90</v>
      </c>
      <c r="CR25" s="120">
        <f t="shared" ref="CR25" si="46">CQ25+1</f>
        <v>91</v>
      </c>
      <c r="CS25" s="120">
        <f t="shared" ref="CS25" si="47">CR25+1</f>
        <v>92</v>
      </c>
      <c r="CT25" s="120">
        <f t="shared" ref="CT25" si="48">CS25+1</f>
        <v>93</v>
      </c>
      <c r="CU25" s="120">
        <f t="shared" ref="CU25" si="49">CT25+1</f>
        <v>94</v>
      </c>
      <c r="CV25" s="120">
        <f t="shared" ref="CV25" si="50">CU25+1</f>
        <v>95</v>
      </c>
      <c r="CW25" s="120">
        <f t="shared" ref="CW25" si="51">CV25+1</f>
        <v>96</v>
      </c>
      <c r="CX25" s="120">
        <f t="shared" ref="CX25" si="52">CW25+1</f>
        <v>97</v>
      </c>
      <c r="CY25" s="120">
        <f t="shared" ref="CY25" si="53">CX25+1</f>
        <v>98</v>
      </c>
      <c r="CZ25" s="120">
        <f t="shared" ref="CZ25" si="54">CY25+1</f>
        <v>99</v>
      </c>
      <c r="DA25" s="120">
        <f t="shared" ref="DA25" si="55">CZ25+1</f>
        <v>100</v>
      </c>
      <c r="DB25" s="120">
        <f t="shared" ref="DB25" si="56">DA25+1</f>
        <v>101</v>
      </c>
      <c r="DC25" s="120">
        <f t="shared" ref="DC25" si="57">DB25+1</f>
        <v>102</v>
      </c>
      <c r="DD25" s="120">
        <f t="shared" ref="DD25" si="58">DC25+1</f>
        <v>103</v>
      </c>
      <c r="DE25" s="120">
        <f t="shared" ref="DE25" si="59">DD25+1</f>
        <v>104</v>
      </c>
      <c r="DF25" s="120">
        <f t="shared" ref="DF25" si="60">DE25+1</f>
        <v>105</v>
      </c>
      <c r="DG25" s="120">
        <f t="shared" ref="DG25" si="61">DF25+1</f>
        <v>106</v>
      </c>
      <c r="DH25" s="120">
        <f t="shared" ref="DH25" si="62">DG25+1</f>
        <v>107</v>
      </c>
      <c r="DI25" s="120">
        <f t="shared" ref="DI25" si="63">DH25+1</f>
        <v>108</v>
      </c>
      <c r="DJ25" s="120">
        <f t="shared" ref="DJ25" si="64">DI25+1</f>
        <v>109</v>
      </c>
      <c r="DK25" s="120">
        <f t="shared" ref="DK25" si="65">DJ25+1</f>
        <v>110</v>
      </c>
      <c r="DL25" s="120">
        <f t="shared" ref="DL25" si="66">DK25+1</f>
        <v>111</v>
      </c>
      <c r="DM25" s="120">
        <f t="shared" ref="DM25" si="67">DL25+1</f>
        <v>112</v>
      </c>
      <c r="DN25" s="120">
        <f t="shared" ref="DN25" si="68">DM25+1</f>
        <v>113</v>
      </c>
      <c r="DO25" s="120">
        <f t="shared" ref="DO25" si="69">DN25+1</f>
        <v>114</v>
      </c>
      <c r="DP25" s="120">
        <f t="shared" ref="DP25" si="70">DO25+1</f>
        <v>115</v>
      </c>
      <c r="DQ25" s="120">
        <f t="shared" ref="DQ25" si="71">DP25+1</f>
        <v>116</v>
      </c>
      <c r="DR25" s="120">
        <f t="shared" ref="DR25" si="72">DQ25+1</f>
        <v>117</v>
      </c>
      <c r="DS25" s="120">
        <f t="shared" ref="DS25" si="73">DR25+1</f>
        <v>118</v>
      </c>
      <c r="DT25" s="120">
        <f t="shared" ref="DT25" si="74">DS25+1</f>
        <v>119</v>
      </c>
      <c r="DU25" s="245">
        <f t="shared" ref="DU25" si="75">DT25+1</f>
        <v>120</v>
      </c>
    </row>
    <row r="26" spans="1:125" customFormat="1" ht="15.75" customHeight="1">
      <c r="A26" s="105"/>
      <c r="B26" s="105"/>
      <c r="C26" s="54" t="s">
        <v>495</v>
      </c>
      <c r="D26" s="1148"/>
      <c r="E26" s="55">
        <f>ROUNDUP(E25/12,0)</f>
        <v>0</v>
      </c>
      <c r="F26" s="55">
        <f t="shared" ref="F26:AY26" si="76">ROUNDUP(F25/12,0)</f>
        <v>1</v>
      </c>
      <c r="G26" s="55">
        <f t="shared" si="76"/>
        <v>1</v>
      </c>
      <c r="H26" s="55">
        <f t="shared" si="76"/>
        <v>1</v>
      </c>
      <c r="I26" s="55">
        <f t="shared" si="76"/>
        <v>1</v>
      </c>
      <c r="J26" s="55">
        <f t="shared" si="76"/>
        <v>1</v>
      </c>
      <c r="K26" s="55">
        <f t="shared" si="76"/>
        <v>1</v>
      </c>
      <c r="L26" s="55">
        <f t="shared" si="76"/>
        <v>1</v>
      </c>
      <c r="M26" s="55">
        <f t="shared" si="76"/>
        <v>1</v>
      </c>
      <c r="N26" s="55">
        <f t="shared" si="76"/>
        <v>1</v>
      </c>
      <c r="O26" s="55">
        <f t="shared" si="76"/>
        <v>1</v>
      </c>
      <c r="P26" s="55">
        <f t="shared" si="76"/>
        <v>1</v>
      </c>
      <c r="Q26" s="55">
        <f t="shared" si="76"/>
        <v>1</v>
      </c>
      <c r="R26" s="55">
        <f t="shared" si="76"/>
        <v>2</v>
      </c>
      <c r="S26" s="55">
        <f t="shared" si="76"/>
        <v>2</v>
      </c>
      <c r="T26" s="55">
        <f t="shared" si="76"/>
        <v>2</v>
      </c>
      <c r="U26" s="55">
        <f t="shared" si="76"/>
        <v>2</v>
      </c>
      <c r="V26" s="55">
        <f t="shared" si="76"/>
        <v>2</v>
      </c>
      <c r="W26" s="55">
        <f t="shared" si="76"/>
        <v>2</v>
      </c>
      <c r="X26" s="55">
        <f t="shared" si="76"/>
        <v>2</v>
      </c>
      <c r="Y26" s="55">
        <f t="shared" si="76"/>
        <v>2</v>
      </c>
      <c r="Z26" s="55">
        <f t="shared" si="76"/>
        <v>2</v>
      </c>
      <c r="AA26" s="55">
        <f t="shared" si="76"/>
        <v>2</v>
      </c>
      <c r="AB26" s="55">
        <f t="shared" si="76"/>
        <v>2</v>
      </c>
      <c r="AC26" s="55">
        <f t="shared" si="76"/>
        <v>2</v>
      </c>
      <c r="AD26" s="55">
        <f t="shared" si="76"/>
        <v>3</v>
      </c>
      <c r="AE26" s="55">
        <f t="shared" si="76"/>
        <v>3</v>
      </c>
      <c r="AF26" s="55">
        <f t="shared" si="76"/>
        <v>3</v>
      </c>
      <c r="AG26" s="55">
        <f t="shared" si="76"/>
        <v>3</v>
      </c>
      <c r="AH26" s="55">
        <f t="shared" si="76"/>
        <v>3</v>
      </c>
      <c r="AI26" s="55">
        <f t="shared" si="76"/>
        <v>3</v>
      </c>
      <c r="AJ26" s="55">
        <f t="shared" si="76"/>
        <v>3</v>
      </c>
      <c r="AK26" s="55">
        <f t="shared" si="76"/>
        <v>3</v>
      </c>
      <c r="AL26" s="55">
        <f t="shared" si="76"/>
        <v>3</v>
      </c>
      <c r="AM26" s="55">
        <f t="shared" si="76"/>
        <v>3</v>
      </c>
      <c r="AN26" s="55">
        <f t="shared" si="76"/>
        <v>3</v>
      </c>
      <c r="AO26" s="55">
        <f t="shared" si="76"/>
        <v>3</v>
      </c>
      <c r="AP26" s="55">
        <f t="shared" si="76"/>
        <v>4</v>
      </c>
      <c r="AQ26" s="55">
        <f t="shared" si="76"/>
        <v>4</v>
      </c>
      <c r="AR26" s="55">
        <f t="shared" si="76"/>
        <v>4</v>
      </c>
      <c r="AS26" s="55">
        <f t="shared" si="76"/>
        <v>4</v>
      </c>
      <c r="AT26" s="55">
        <f t="shared" si="76"/>
        <v>4</v>
      </c>
      <c r="AU26" s="55">
        <f t="shared" si="76"/>
        <v>4</v>
      </c>
      <c r="AV26" s="55">
        <f t="shared" si="76"/>
        <v>4</v>
      </c>
      <c r="AW26" s="55">
        <f t="shared" si="76"/>
        <v>4</v>
      </c>
      <c r="AX26" s="55">
        <f t="shared" si="76"/>
        <v>4</v>
      </c>
      <c r="AY26" s="55">
        <f t="shared" si="76"/>
        <v>4</v>
      </c>
      <c r="AZ26" s="55">
        <f t="shared" ref="AZ26:DK26" si="77">ROUNDUP(AZ25/12,0)</f>
        <v>4</v>
      </c>
      <c r="BA26" s="55">
        <f t="shared" si="77"/>
        <v>4</v>
      </c>
      <c r="BB26" s="55">
        <f t="shared" si="77"/>
        <v>5</v>
      </c>
      <c r="BC26" s="55">
        <f t="shared" si="77"/>
        <v>5</v>
      </c>
      <c r="BD26" s="55">
        <f t="shared" si="77"/>
        <v>5</v>
      </c>
      <c r="BE26" s="55">
        <f t="shared" si="77"/>
        <v>5</v>
      </c>
      <c r="BF26" s="55">
        <f t="shared" si="77"/>
        <v>5</v>
      </c>
      <c r="BG26" s="55">
        <f t="shared" si="77"/>
        <v>5</v>
      </c>
      <c r="BH26" s="55">
        <f t="shared" si="77"/>
        <v>5</v>
      </c>
      <c r="BI26" s="55">
        <f t="shared" si="77"/>
        <v>5</v>
      </c>
      <c r="BJ26" s="55">
        <f t="shared" si="77"/>
        <v>5</v>
      </c>
      <c r="BK26" s="55">
        <f t="shared" si="77"/>
        <v>5</v>
      </c>
      <c r="BL26" s="55">
        <f t="shared" si="77"/>
        <v>5</v>
      </c>
      <c r="BM26" s="55">
        <f t="shared" si="77"/>
        <v>5</v>
      </c>
      <c r="BN26" s="55">
        <f t="shared" si="77"/>
        <v>6</v>
      </c>
      <c r="BO26" s="55">
        <f t="shared" si="77"/>
        <v>6</v>
      </c>
      <c r="BP26" s="55">
        <f t="shared" si="77"/>
        <v>6</v>
      </c>
      <c r="BQ26" s="55">
        <f t="shared" si="77"/>
        <v>6</v>
      </c>
      <c r="BR26" s="55">
        <f t="shared" si="77"/>
        <v>6</v>
      </c>
      <c r="BS26" s="55">
        <f t="shared" si="77"/>
        <v>6</v>
      </c>
      <c r="BT26" s="55">
        <f t="shared" si="77"/>
        <v>6</v>
      </c>
      <c r="BU26" s="55">
        <f t="shared" si="77"/>
        <v>6</v>
      </c>
      <c r="BV26" s="55">
        <f t="shared" si="77"/>
        <v>6</v>
      </c>
      <c r="BW26" s="55">
        <f t="shared" si="77"/>
        <v>6</v>
      </c>
      <c r="BX26" s="55">
        <f t="shared" si="77"/>
        <v>6</v>
      </c>
      <c r="BY26" s="55">
        <f t="shared" si="77"/>
        <v>6</v>
      </c>
      <c r="BZ26" s="55">
        <f t="shared" si="77"/>
        <v>7</v>
      </c>
      <c r="CA26" s="55">
        <f t="shared" si="77"/>
        <v>7</v>
      </c>
      <c r="CB26" s="55">
        <f t="shared" si="77"/>
        <v>7</v>
      </c>
      <c r="CC26" s="55">
        <f t="shared" si="77"/>
        <v>7</v>
      </c>
      <c r="CD26" s="55">
        <f t="shared" si="77"/>
        <v>7</v>
      </c>
      <c r="CE26" s="55">
        <f t="shared" si="77"/>
        <v>7</v>
      </c>
      <c r="CF26" s="55">
        <f t="shared" si="77"/>
        <v>7</v>
      </c>
      <c r="CG26" s="55">
        <f t="shared" si="77"/>
        <v>7</v>
      </c>
      <c r="CH26" s="55">
        <f t="shared" si="77"/>
        <v>7</v>
      </c>
      <c r="CI26" s="55">
        <f t="shared" si="77"/>
        <v>7</v>
      </c>
      <c r="CJ26" s="55">
        <f t="shared" si="77"/>
        <v>7</v>
      </c>
      <c r="CK26" s="55">
        <f t="shared" si="77"/>
        <v>7</v>
      </c>
      <c r="CL26" s="55">
        <f t="shared" si="77"/>
        <v>8</v>
      </c>
      <c r="CM26" s="55">
        <f t="shared" si="77"/>
        <v>8</v>
      </c>
      <c r="CN26" s="55">
        <f t="shared" si="77"/>
        <v>8</v>
      </c>
      <c r="CO26" s="55">
        <f t="shared" si="77"/>
        <v>8</v>
      </c>
      <c r="CP26" s="55">
        <f t="shared" si="77"/>
        <v>8</v>
      </c>
      <c r="CQ26" s="55">
        <f t="shared" si="77"/>
        <v>8</v>
      </c>
      <c r="CR26" s="55">
        <f t="shared" si="77"/>
        <v>8</v>
      </c>
      <c r="CS26" s="55">
        <f t="shared" si="77"/>
        <v>8</v>
      </c>
      <c r="CT26" s="55">
        <f t="shared" si="77"/>
        <v>8</v>
      </c>
      <c r="CU26" s="55">
        <f t="shared" si="77"/>
        <v>8</v>
      </c>
      <c r="CV26" s="55">
        <f t="shared" si="77"/>
        <v>8</v>
      </c>
      <c r="CW26" s="55">
        <f t="shared" si="77"/>
        <v>8</v>
      </c>
      <c r="CX26" s="55">
        <f t="shared" si="77"/>
        <v>9</v>
      </c>
      <c r="CY26" s="55">
        <f t="shared" si="77"/>
        <v>9</v>
      </c>
      <c r="CZ26" s="55">
        <f t="shared" si="77"/>
        <v>9</v>
      </c>
      <c r="DA26" s="55">
        <f t="shared" si="77"/>
        <v>9</v>
      </c>
      <c r="DB26" s="55">
        <f t="shared" si="77"/>
        <v>9</v>
      </c>
      <c r="DC26" s="55">
        <f t="shared" si="77"/>
        <v>9</v>
      </c>
      <c r="DD26" s="55">
        <f t="shared" si="77"/>
        <v>9</v>
      </c>
      <c r="DE26" s="55">
        <f t="shared" si="77"/>
        <v>9</v>
      </c>
      <c r="DF26" s="55">
        <f t="shared" si="77"/>
        <v>9</v>
      </c>
      <c r="DG26" s="55">
        <f t="shared" si="77"/>
        <v>9</v>
      </c>
      <c r="DH26" s="55">
        <f t="shared" si="77"/>
        <v>9</v>
      </c>
      <c r="DI26" s="55">
        <f t="shared" si="77"/>
        <v>9</v>
      </c>
      <c r="DJ26" s="55">
        <f t="shared" si="77"/>
        <v>10</v>
      </c>
      <c r="DK26" s="55">
        <f t="shared" si="77"/>
        <v>10</v>
      </c>
      <c r="DL26" s="55">
        <f t="shared" ref="DL26:DU26" si="78">ROUNDUP(DL25/12,0)</f>
        <v>10</v>
      </c>
      <c r="DM26" s="55">
        <f t="shared" si="78"/>
        <v>10</v>
      </c>
      <c r="DN26" s="55">
        <f t="shared" si="78"/>
        <v>10</v>
      </c>
      <c r="DO26" s="55">
        <f t="shared" si="78"/>
        <v>10</v>
      </c>
      <c r="DP26" s="55">
        <f t="shared" si="78"/>
        <v>10</v>
      </c>
      <c r="DQ26" s="55">
        <f t="shared" si="78"/>
        <v>10</v>
      </c>
      <c r="DR26" s="55">
        <f t="shared" si="78"/>
        <v>10</v>
      </c>
      <c r="DS26" s="55">
        <f t="shared" si="78"/>
        <v>10</v>
      </c>
      <c r="DT26" s="55">
        <f t="shared" si="78"/>
        <v>10</v>
      </c>
      <c r="DU26" s="246">
        <f t="shared" si="78"/>
        <v>10</v>
      </c>
    </row>
    <row r="27" spans="1:125" customFormat="1" ht="15.75" customHeight="1">
      <c r="A27" s="105"/>
      <c r="B27" s="105"/>
      <c r="C27" s="54" t="s">
        <v>497</v>
      </c>
      <c r="D27" s="1148"/>
      <c r="E27" s="56">
        <f>'PERPETUITY MIDDLEMAN INPUT TAB'!C11</f>
        <v>45346</v>
      </c>
      <c r="F27" s="56">
        <f>EOMONTH(E27,1)</f>
        <v>45382</v>
      </c>
      <c r="G27" s="56">
        <f t="shared" ref="G27:AY27" si="79">EOMONTH(F27,1)</f>
        <v>45412</v>
      </c>
      <c r="H27" s="56">
        <f t="shared" si="79"/>
        <v>45443</v>
      </c>
      <c r="I27" s="56">
        <f t="shared" si="79"/>
        <v>45473</v>
      </c>
      <c r="J27" s="56">
        <f t="shared" si="79"/>
        <v>45504</v>
      </c>
      <c r="K27" s="56">
        <f t="shared" si="79"/>
        <v>45535</v>
      </c>
      <c r="L27" s="56">
        <f t="shared" si="79"/>
        <v>45565</v>
      </c>
      <c r="M27" s="56">
        <f t="shared" si="79"/>
        <v>45596</v>
      </c>
      <c r="N27" s="56">
        <f t="shared" si="79"/>
        <v>45626</v>
      </c>
      <c r="O27" s="56">
        <f t="shared" si="79"/>
        <v>45657</v>
      </c>
      <c r="P27" s="56">
        <f t="shared" si="79"/>
        <v>45688</v>
      </c>
      <c r="Q27" s="56">
        <f t="shared" si="79"/>
        <v>45716</v>
      </c>
      <c r="R27" s="56">
        <f t="shared" si="79"/>
        <v>45747</v>
      </c>
      <c r="S27" s="56">
        <f t="shared" si="79"/>
        <v>45777</v>
      </c>
      <c r="T27" s="56">
        <f t="shared" si="79"/>
        <v>45808</v>
      </c>
      <c r="U27" s="56">
        <f t="shared" si="79"/>
        <v>45838</v>
      </c>
      <c r="V27" s="56">
        <f t="shared" si="79"/>
        <v>45869</v>
      </c>
      <c r="W27" s="56">
        <f t="shared" si="79"/>
        <v>45900</v>
      </c>
      <c r="X27" s="56">
        <f t="shared" si="79"/>
        <v>45930</v>
      </c>
      <c r="Y27" s="56">
        <f t="shared" si="79"/>
        <v>45961</v>
      </c>
      <c r="Z27" s="56">
        <f t="shared" si="79"/>
        <v>45991</v>
      </c>
      <c r="AA27" s="56">
        <f t="shared" si="79"/>
        <v>46022</v>
      </c>
      <c r="AB27" s="56">
        <f t="shared" si="79"/>
        <v>46053</v>
      </c>
      <c r="AC27" s="56">
        <f t="shared" si="79"/>
        <v>46081</v>
      </c>
      <c r="AD27" s="56">
        <f t="shared" si="79"/>
        <v>46112</v>
      </c>
      <c r="AE27" s="56">
        <f t="shared" si="79"/>
        <v>46142</v>
      </c>
      <c r="AF27" s="56">
        <f t="shared" si="79"/>
        <v>46173</v>
      </c>
      <c r="AG27" s="56">
        <f t="shared" si="79"/>
        <v>46203</v>
      </c>
      <c r="AH27" s="56">
        <f t="shared" si="79"/>
        <v>46234</v>
      </c>
      <c r="AI27" s="56">
        <f t="shared" si="79"/>
        <v>46265</v>
      </c>
      <c r="AJ27" s="56">
        <f t="shared" si="79"/>
        <v>46295</v>
      </c>
      <c r="AK27" s="56">
        <f t="shared" si="79"/>
        <v>46326</v>
      </c>
      <c r="AL27" s="56">
        <f t="shared" si="79"/>
        <v>46356</v>
      </c>
      <c r="AM27" s="56">
        <f t="shared" si="79"/>
        <v>46387</v>
      </c>
      <c r="AN27" s="56">
        <f t="shared" si="79"/>
        <v>46418</v>
      </c>
      <c r="AO27" s="56">
        <f t="shared" si="79"/>
        <v>46446</v>
      </c>
      <c r="AP27" s="56">
        <f t="shared" si="79"/>
        <v>46477</v>
      </c>
      <c r="AQ27" s="56">
        <f t="shared" si="79"/>
        <v>46507</v>
      </c>
      <c r="AR27" s="56">
        <f t="shared" si="79"/>
        <v>46538</v>
      </c>
      <c r="AS27" s="56">
        <f t="shared" si="79"/>
        <v>46568</v>
      </c>
      <c r="AT27" s="56">
        <f t="shared" si="79"/>
        <v>46599</v>
      </c>
      <c r="AU27" s="56">
        <f t="shared" si="79"/>
        <v>46630</v>
      </c>
      <c r="AV27" s="56">
        <f t="shared" si="79"/>
        <v>46660</v>
      </c>
      <c r="AW27" s="56">
        <f t="shared" si="79"/>
        <v>46691</v>
      </c>
      <c r="AX27" s="56">
        <f t="shared" si="79"/>
        <v>46721</v>
      </c>
      <c r="AY27" s="56">
        <f t="shared" si="79"/>
        <v>46752</v>
      </c>
      <c r="AZ27" s="56">
        <f t="shared" ref="AZ27" si="80">EOMONTH(AY27,1)</f>
        <v>46783</v>
      </c>
      <c r="BA27" s="56">
        <f t="shared" ref="BA27" si="81">EOMONTH(AZ27,1)</f>
        <v>46812</v>
      </c>
      <c r="BB27" s="56">
        <f t="shared" ref="BB27" si="82">EOMONTH(BA27,1)</f>
        <v>46843</v>
      </c>
      <c r="BC27" s="56">
        <f t="shared" ref="BC27" si="83">EOMONTH(BB27,1)</f>
        <v>46873</v>
      </c>
      <c r="BD27" s="56">
        <f t="shared" ref="BD27" si="84">EOMONTH(BC27,1)</f>
        <v>46904</v>
      </c>
      <c r="BE27" s="56">
        <f t="shared" ref="BE27" si="85">EOMONTH(BD27,1)</f>
        <v>46934</v>
      </c>
      <c r="BF27" s="56">
        <f t="shared" ref="BF27" si="86">EOMONTH(BE27,1)</f>
        <v>46965</v>
      </c>
      <c r="BG27" s="56">
        <f t="shared" ref="BG27" si="87">EOMONTH(BF27,1)</f>
        <v>46996</v>
      </c>
      <c r="BH27" s="56">
        <f t="shared" ref="BH27" si="88">EOMONTH(BG27,1)</f>
        <v>47026</v>
      </c>
      <c r="BI27" s="56">
        <f t="shared" ref="BI27" si="89">EOMONTH(BH27,1)</f>
        <v>47057</v>
      </c>
      <c r="BJ27" s="56">
        <f t="shared" ref="BJ27" si="90">EOMONTH(BI27,1)</f>
        <v>47087</v>
      </c>
      <c r="BK27" s="56">
        <f t="shared" ref="BK27" si="91">EOMONTH(BJ27,1)</f>
        <v>47118</v>
      </c>
      <c r="BL27" s="56">
        <f t="shared" ref="BL27" si="92">EOMONTH(BK27,1)</f>
        <v>47149</v>
      </c>
      <c r="BM27" s="56">
        <f t="shared" ref="BM27" si="93">EOMONTH(BL27,1)</f>
        <v>47177</v>
      </c>
      <c r="BN27" s="56">
        <f t="shared" ref="BN27" si="94">EOMONTH(BM27,1)</f>
        <v>47208</v>
      </c>
      <c r="BO27" s="56">
        <f t="shared" ref="BO27" si="95">EOMONTH(BN27,1)</f>
        <v>47238</v>
      </c>
      <c r="BP27" s="56">
        <f t="shared" ref="BP27" si="96">EOMONTH(BO27,1)</f>
        <v>47269</v>
      </c>
      <c r="BQ27" s="56">
        <f t="shared" ref="BQ27" si="97">EOMONTH(BP27,1)</f>
        <v>47299</v>
      </c>
      <c r="BR27" s="56">
        <f t="shared" ref="BR27" si="98">EOMONTH(BQ27,1)</f>
        <v>47330</v>
      </c>
      <c r="BS27" s="56">
        <f t="shared" ref="BS27" si="99">EOMONTH(BR27,1)</f>
        <v>47361</v>
      </c>
      <c r="BT27" s="56">
        <f t="shared" ref="BT27" si="100">EOMONTH(BS27,1)</f>
        <v>47391</v>
      </c>
      <c r="BU27" s="56">
        <f t="shared" ref="BU27" si="101">EOMONTH(BT27,1)</f>
        <v>47422</v>
      </c>
      <c r="BV27" s="56">
        <f t="shared" ref="BV27" si="102">EOMONTH(BU27,1)</f>
        <v>47452</v>
      </c>
      <c r="BW27" s="56">
        <f t="shared" ref="BW27" si="103">EOMONTH(BV27,1)</f>
        <v>47483</v>
      </c>
      <c r="BX27" s="56">
        <f t="shared" ref="BX27" si="104">EOMONTH(BW27,1)</f>
        <v>47514</v>
      </c>
      <c r="BY27" s="56">
        <f t="shared" ref="BY27" si="105">EOMONTH(BX27,1)</f>
        <v>47542</v>
      </c>
      <c r="BZ27" s="56">
        <f t="shared" ref="BZ27" si="106">EOMONTH(BY27,1)</f>
        <v>47573</v>
      </c>
      <c r="CA27" s="56">
        <f t="shared" ref="CA27" si="107">EOMONTH(BZ27,1)</f>
        <v>47603</v>
      </c>
      <c r="CB27" s="56">
        <f t="shared" ref="CB27" si="108">EOMONTH(CA27,1)</f>
        <v>47634</v>
      </c>
      <c r="CC27" s="56">
        <f t="shared" ref="CC27" si="109">EOMONTH(CB27,1)</f>
        <v>47664</v>
      </c>
      <c r="CD27" s="56">
        <f t="shared" ref="CD27" si="110">EOMONTH(CC27,1)</f>
        <v>47695</v>
      </c>
      <c r="CE27" s="56">
        <f t="shared" ref="CE27" si="111">EOMONTH(CD27,1)</f>
        <v>47726</v>
      </c>
      <c r="CF27" s="56">
        <f t="shared" ref="CF27" si="112">EOMONTH(CE27,1)</f>
        <v>47756</v>
      </c>
      <c r="CG27" s="56">
        <f t="shared" ref="CG27" si="113">EOMONTH(CF27,1)</f>
        <v>47787</v>
      </c>
      <c r="CH27" s="56">
        <f t="shared" ref="CH27" si="114">EOMONTH(CG27,1)</f>
        <v>47817</v>
      </c>
      <c r="CI27" s="56">
        <f t="shared" ref="CI27" si="115">EOMONTH(CH27,1)</f>
        <v>47848</v>
      </c>
      <c r="CJ27" s="56">
        <f t="shared" ref="CJ27" si="116">EOMONTH(CI27,1)</f>
        <v>47879</v>
      </c>
      <c r="CK27" s="56">
        <f t="shared" ref="CK27" si="117">EOMONTH(CJ27,1)</f>
        <v>47907</v>
      </c>
      <c r="CL27" s="56">
        <f t="shared" ref="CL27" si="118">EOMONTH(CK27,1)</f>
        <v>47938</v>
      </c>
      <c r="CM27" s="56">
        <f t="shared" ref="CM27" si="119">EOMONTH(CL27,1)</f>
        <v>47968</v>
      </c>
      <c r="CN27" s="56">
        <f t="shared" ref="CN27" si="120">EOMONTH(CM27,1)</f>
        <v>47999</v>
      </c>
      <c r="CO27" s="56">
        <f t="shared" ref="CO27" si="121">EOMONTH(CN27,1)</f>
        <v>48029</v>
      </c>
      <c r="CP27" s="56">
        <f t="shared" ref="CP27" si="122">EOMONTH(CO27,1)</f>
        <v>48060</v>
      </c>
      <c r="CQ27" s="56">
        <f t="shared" ref="CQ27" si="123">EOMONTH(CP27,1)</f>
        <v>48091</v>
      </c>
      <c r="CR27" s="56">
        <f t="shared" ref="CR27" si="124">EOMONTH(CQ27,1)</f>
        <v>48121</v>
      </c>
      <c r="CS27" s="56">
        <f t="shared" ref="CS27" si="125">EOMONTH(CR27,1)</f>
        <v>48152</v>
      </c>
      <c r="CT27" s="56">
        <f t="shared" ref="CT27" si="126">EOMONTH(CS27,1)</f>
        <v>48182</v>
      </c>
      <c r="CU27" s="56">
        <f t="shared" ref="CU27" si="127">EOMONTH(CT27,1)</f>
        <v>48213</v>
      </c>
      <c r="CV27" s="56">
        <f t="shared" ref="CV27" si="128">EOMONTH(CU27,1)</f>
        <v>48244</v>
      </c>
      <c r="CW27" s="56">
        <f t="shared" ref="CW27" si="129">EOMONTH(CV27,1)</f>
        <v>48273</v>
      </c>
      <c r="CX27" s="56">
        <f t="shared" ref="CX27" si="130">EOMONTH(CW27,1)</f>
        <v>48304</v>
      </c>
      <c r="CY27" s="56">
        <f t="shared" ref="CY27" si="131">EOMONTH(CX27,1)</f>
        <v>48334</v>
      </c>
      <c r="CZ27" s="56">
        <f t="shared" ref="CZ27" si="132">EOMONTH(CY27,1)</f>
        <v>48365</v>
      </c>
      <c r="DA27" s="56">
        <f t="shared" ref="DA27" si="133">EOMONTH(CZ27,1)</f>
        <v>48395</v>
      </c>
      <c r="DB27" s="56">
        <f t="shared" ref="DB27" si="134">EOMONTH(DA27,1)</f>
        <v>48426</v>
      </c>
      <c r="DC27" s="56">
        <f t="shared" ref="DC27" si="135">EOMONTH(DB27,1)</f>
        <v>48457</v>
      </c>
      <c r="DD27" s="56">
        <f t="shared" ref="DD27" si="136">EOMONTH(DC27,1)</f>
        <v>48487</v>
      </c>
      <c r="DE27" s="56">
        <f t="shared" ref="DE27" si="137">EOMONTH(DD27,1)</f>
        <v>48518</v>
      </c>
      <c r="DF27" s="56">
        <f t="shared" ref="DF27" si="138">EOMONTH(DE27,1)</f>
        <v>48548</v>
      </c>
      <c r="DG27" s="56">
        <f t="shared" ref="DG27" si="139">EOMONTH(DF27,1)</f>
        <v>48579</v>
      </c>
      <c r="DH27" s="56">
        <f t="shared" ref="DH27" si="140">EOMONTH(DG27,1)</f>
        <v>48610</v>
      </c>
      <c r="DI27" s="56">
        <f t="shared" ref="DI27" si="141">EOMONTH(DH27,1)</f>
        <v>48638</v>
      </c>
      <c r="DJ27" s="56">
        <f t="shared" ref="DJ27" si="142">EOMONTH(DI27,1)</f>
        <v>48669</v>
      </c>
      <c r="DK27" s="56">
        <f t="shared" ref="DK27" si="143">EOMONTH(DJ27,1)</f>
        <v>48699</v>
      </c>
      <c r="DL27" s="56">
        <f t="shared" ref="DL27" si="144">EOMONTH(DK27,1)</f>
        <v>48730</v>
      </c>
      <c r="DM27" s="56">
        <f t="shared" ref="DM27" si="145">EOMONTH(DL27,1)</f>
        <v>48760</v>
      </c>
      <c r="DN27" s="56">
        <f t="shared" ref="DN27" si="146">EOMONTH(DM27,1)</f>
        <v>48791</v>
      </c>
      <c r="DO27" s="56">
        <f t="shared" ref="DO27" si="147">EOMONTH(DN27,1)</f>
        <v>48822</v>
      </c>
      <c r="DP27" s="56">
        <f t="shared" ref="DP27" si="148">EOMONTH(DO27,1)</f>
        <v>48852</v>
      </c>
      <c r="DQ27" s="56">
        <f t="shared" ref="DQ27" si="149">EOMONTH(DP27,1)</f>
        <v>48883</v>
      </c>
      <c r="DR27" s="56">
        <f t="shared" ref="DR27" si="150">EOMONTH(DQ27,1)</f>
        <v>48913</v>
      </c>
      <c r="DS27" s="56">
        <f t="shared" ref="DS27" si="151">EOMONTH(DR27,1)</f>
        <v>48944</v>
      </c>
      <c r="DT27" s="56">
        <f t="shared" ref="DT27" si="152">EOMONTH(DS27,1)</f>
        <v>48975</v>
      </c>
      <c r="DU27" s="134">
        <f t="shared" ref="DU27" si="153">EOMONTH(DT27,1)</f>
        <v>49003</v>
      </c>
    </row>
    <row r="28" spans="1:125" customFormat="1" ht="15.75" customHeight="1">
      <c r="A28" s="105"/>
      <c r="B28" s="105"/>
      <c r="C28" s="1274"/>
      <c r="D28" s="1285"/>
      <c r="E28" s="1273"/>
      <c r="F28" s="1273"/>
      <c r="G28" s="1273"/>
      <c r="H28" s="1273"/>
      <c r="I28" s="1273"/>
      <c r="J28" s="1273"/>
      <c r="K28" s="1273"/>
      <c r="L28" s="1273"/>
      <c r="M28" s="1273"/>
      <c r="N28" s="1273"/>
      <c r="O28" s="1273"/>
      <c r="P28" s="1273"/>
      <c r="Q28" s="1273"/>
      <c r="R28" s="1273"/>
      <c r="S28" s="1273"/>
      <c r="T28" s="1273"/>
      <c r="U28" s="1273"/>
      <c r="V28" s="1273"/>
      <c r="W28" s="1273"/>
      <c r="X28" s="1273"/>
      <c r="Y28" s="1273"/>
      <c r="Z28" s="1273"/>
      <c r="AA28" s="1273"/>
      <c r="AB28" s="1273"/>
      <c r="AC28" s="1273"/>
      <c r="AD28" s="1273"/>
      <c r="AE28" s="1273"/>
      <c r="AF28" s="1273"/>
      <c r="AG28" s="1273"/>
      <c r="AH28" s="1273"/>
      <c r="AI28" s="1273"/>
      <c r="AJ28" s="1273"/>
      <c r="AK28" s="1273"/>
      <c r="AL28" s="1273"/>
      <c r="AM28" s="1273"/>
      <c r="AN28" s="1273"/>
      <c r="AO28" s="1273"/>
      <c r="AP28" s="1273"/>
      <c r="AQ28" s="1273"/>
      <c r="AR28" s="1273"/>
      <c r="AS28" s="1273"/>
      <c r="AT28" s="1273"/>
      <c r="AU28" s="1273"/>
      <c r="AV28" s="1273"/>
      <c r="AW28" s="1273"/>
      <c r="AX28" s="1273"/>
      <c r="AY28" s="1273"/>
      <c r="AZ28" s="1273"/>
      <c r="BA28" s="1273"/>
      <c r="BB28" s="1273"/>
      <c r="BC28" s="1273"/>
      <c r="BD28" s="1273"/>
      <c r="BE28" s="1273"/>
      <c r="BF28" s="1273"/>
      <c r="BG28" s="1273"/>
      <c r="BH28" s="1273"/>
      <c r="BI28" s="1273"/>
      <c r="BJ28" s="1273"/>
      <c r="BK28" s="1273"/>
      <c r="BL28" s="1273"/>
      <c r="BM28" s="1273"/>
      <c r="BN28" s="1273"/>
      <c r="BO28" s="1273"/>
      <c r="BP28" s="1273"/>
      <c r="BQ28" s="1273"/>
      <c r="BR28" s="1273"/>
      <c r="BS28" s="1273"/>
      <c r="BT28" s="1273"/>
      <c r="BU28" s="1273"/>
      <c r="BV28" s="1273"/>
      <c r="BW28" s="1273"/>
      <c r="BX28" s="1273"/>
      <c r="BY28" s="1273"/>
      <c r="BZ28" s="1273"/>
      <c r="CA28" s="1273"/>
      <c r="CB28" s="1273"/>
      <c r="CC28" s="1273"/>
      <c r="CD28" s="1273"/>
      <c r="CE28" s="1273"/>
      <c r="CF28" s="1273"/>
      <c r="CG28" s="1273"/>
      <c r="CH28" s="1273"/>
      <c r="CI28" s="1273"/>
      <c r="CJ28" s="1273"/>
      <c r="CK28" s="1273"/>
      <c r="CL28" s="1273"/>
      <c r="CM28" s="1273"/>
      <c r="CN28" s="1273"/>
      <c r="CO28" s="1273"/>
      <c r="CP28" s="1273"/>
      <c r="CQ28" s="1273"/>
      <c r="CR28" s="1273"/>
      <c r="CS28" s="1273"/>
      <c r="CT28" s="1273"/>
      <c r="CU28" s="1273"/>
      <c r="CV28" s="1273"/>
      <c r="CW28" s="1273"/>
      <c r="CX28" s="1273"/>
      <c r="CY28" s="1273"/>
      <c r="CZ28" s="1273"/>
      <c r="DA28" s="1273"/>
      <c r="DB28" s="1273"/>
      <c r="DC28" s="1273"/>
      <c r="DD28" s="1273"/>
      <c r="DE28" s="1273"/>
      <c r="DF28" s="1273"/>
      <c r="DG28" s="1273"/>
      <c r="DH28" s="1273"/>
      <c r="DI28" s="1273"/>
      <c r="DJ28" s="1273"/>
      <c r="DK28" s="1273"/>
      <c r="DL28" s="1273"/>
      <c r="DM28" s="1273"/>
      <c r="DN28" s="1273"/>
      <c r="DO28" s="1273"/>
      <c r="DP28" s="1273"/>
      <c r="DQ28" s="1273"/>
      <c r="DR28" s="1273"/>
      <c r="DS28" s="1273"/>
      <c r="DT28" s="1273"/>
      <c r="DU28" s="1322"/>
    </row>
    <row r="29" spans="1:125" customFormat="1" ht="15.75" customHeight="1">
      <c r="A29" s="105"/>
      <c r="B29" s="105"/>
      <c r="C29" s="60" t="s">
        <v>1521</v>
      </c>
      <c r="D29" s="1149"/>
      <c r="E29" s="58">
        <f ca="1">SUM('Cash Flow - AM'!F167)</f>
        <v>-11081719.006410254</v>
      </c>
      <c r="F29" s="58">
        <f ca="1">SUM('Cash Flow - AM'!G167)</f>
        <v>-1081719.0064102546</v>
      </c>
      <c r="G29" s="58">
        <f ca="1">SUM('Cash Flow - AM'!H167)</f>
        <v>-1081719.0064102546</v>
      </c>
      <c r="H29" s="58">
        <f ca="1">SUM('Cash Flow - AM'!I167)</f>
        <v>-1081719.0064102546</v>
      </c>
      <c r="I29" s="58">
        <f ca="1">SUM('Cash Flow - AM'!J167)</f>
        <v>-523201.01458454505</v>
      </c>
      <c r="J29" s="58">
        <f ca="1">SUM('Cash Flow - AM'!K167)</f>
        <v>0</v>
      </c>
      <c r="K29" s="58">
        <f ca="1">SUM('Cash Flow - AM'!L167)</f>
        <v>0</v>
      </c>
      <c r="L29" s="58">
        <f ca="1">SUM('Cash Flow - AM'!M167)</f>
        <v>0</v>
      </c>
      <c r="M29" s="58">
        <f ca="1">SUM('Cash Flow - AM'!N167)</f>
        <v>0</v>
      </c>
      <c r="N29" s="58">
        <f ca="1">SUM('Cash Flow - AM'!O167)</f>
        <v>0</v>
      </c>
      <c r="O29" s="58">
        <f ca="1">SUM('Cash Flow - AM'!P167)</f>
        <v>0</v>
      </c>
      <c r="P29" s="58">
        <f ca="1">SUM('Cash Flow - AM'!Q167)</f>
        <v>0</v>
      </c>
      <c r="Q29" s="58">
        <f ca="1">SUM('Cash Flow - AM'!R167)</f>
        <v>0</v>
      </c>
      <c r="R29" s="58">
        <f ca="1">SUM('Cash Flow - AM'!S167)</f>
        <v>0</v>
      </c>
      <c r="S29" s="58">
        <f ca="1">SUM('Cash Flow - AM'!T167)</f>
        <v>0</v>
      </c>
      <c r="T29" s="58">
        <f ca="1">SUM('Cash Flow - AM'!U167)</f>
        <v>0</v>
      </c>
      <c r="U29" s="58">
        <f ca="1">SUM('Cash Flow - AM'!V167)</f>
        <v>0</v>
      </c>
      <c r="V29" s="58">
        <f ca="1">SUM('Cash Flow - AM'!W167)</f>
        <v>0</v>
      </c>
      <c r="W29" s="58">
        <f ca="1">SUM('Cash Flow - AM'!X167)</f>
        <v>0</v>
      </c>
      <c r="X29" s="58">
        <f ca="1">SUM('Cash Flow - AM'!Y167)</f>
        <v>0</v>
      </c>
      <c r="Y29" s="58">
        <f ca="1">SUM('Cash Flow - AM'!Z167)</f>
        <v>0</v>
      </c>
      <c r="Z29" s="58">
        <f ca="1">SUM('Cash Flow - AM'!AA167)</f>
        <v>0</v>
      </c>
      <c r="AA29" s="58">
        <f ca="1">SUM('Cash Flow - AM'!AB167)</f>
        <v>0</v>
      </c>
      <c r="AB29" s="58">
        <f ca="1">SUM('Cash Flow - AM'!AC167)</f>
        <v>0</v>
      </c>
      <c r="AC29" s="58">
        <f ca="1">SUM('Cash Flow - AM'!AD167)</f>
        <v>0</v>
      </c>
      <c r="AD29" s="58">
        <f ca="1">SUM('Cash Flow - AM'!AE167)</f>
        <v>0</v>
      </c>
      <c r="AE29" s="58">
        <f ca="1">SUM('Cash Flow - AM'!AF167)</f>
        <v>0</v>
      </c>
      <c r="AF29" s="58">
        <f ca="1">SUM('Cash Flow - AM'!AG167)</f>
        <v>0</v>
      </c>
      <c r="AG29" s="58">
        <f ca="1">SUM('Cash Flow - AM'!AH167)</f>
        <v>0</v>
      </c>
      <c r="AH29" s="58">
        <f ca="1">SUM('Cash Flow - AM'!AI167)</f>
        <v>0</v>
      </c>
      <c r="AI29" s="58">
        <f ca="1">SUM('Cash Flow - AM'!AJ167)</f>
        <v>0</v>
      </c>
      <c r="AJ29" s="58">
        <f ca="1">SUM('Cash Flow - AM'!AK167)</f>
        <v>0</v>
      </c>
      <c r="AK29" s="58">
        <f ca="1">SUM('Cash Flow - AM'!AL167)</f>
        <v>0</v>
      </c>
      <c r="AL29" s="58">
        <f ca="1">SUM('Cash Flow - AM'!AM167)</f>
        <v>0</v>
      </c>
      <c r="AM29" s="58">
        <f ca="1">SUM('Cash Flow - AM'!AN167)</f>
        <v>0</v>
      </c>
      <c r="AN29" s="58">
        <f ca="1">SUM('Cash Flow - AM'!AO167)</f>
        <v>0</v>
      </c>
      <c r="AO29" s="58">
        <f ca="1">SUM('Cash Flow - AM'!AP167)</f>
        <v>0</v>
      </c>
      <c r="AP29" s="58">
        <f ca="1">SUM('Cash Flow - AM'!AQ167)</f>
        <v>0</v>
      </c>
      <c r="AQ29" s="58">
        <f ca="1">SUM('Cash Flow - AM'!AR167)</f>
        <v>0</v>
      </c>
      <c r="AR29" s="58">
        <f ca="1">SUM('Cash Flow - AM'!AS167)</f>
        <v>0</v>
      </c>
      <c r="AS29" s="58">
        <f ca="1">SUM('Cash Flow - AM'!AT167)</f>
        <v>0</v>
      </c>
      <c r="AT29" s="58">
        <f ca="1">SUM('Cash Flow - AM'!AU167)</f>
        <v>0</v>
      </c>
      <c r="AU29" s="58">
        <f ca="1">SUM('Cash Flow - AM'!AV167)</f>
        <v>0</v>
      </c>
      <c r="AV29" s="58">
        <f ca="1">SUM('Cash Flow - AM'!AW167)</f>
        <v>0</v>
      </c>
      <c r="AW29" s="58">
        <f ca="1">SUM('Cash Flow - AM'!AX167)</f>
        <v>0</v>
      </c>
      <c r="AX29" s="58">
        <f ca="1">SUM('Cash Flow - AM'!AY167)</f>
        <v>0</v>
      </c>
      <c r="AY29" s="58">
        <f ca="1">SUM('Cash Flow - AM'!AZ167)</f>
        <v>0</v>
      </c>
      <c r="AZ29" s="58">
        <f ca="1">SUM('Cash Flow - AM'!BA167)</f>
        <v>0</v>
      </c>
      <c r="BA29" s="58">
        <f ca="1">SUM('Cash Flow - AM'!BB167)</f>
        <v>0</v>
      </c>
      <c r="BB29" s="58">
        <f ca="1">SUM('Cash Flow - AM'!BC167)</f>
        <v>0</v>
      </c>
      <c r="BC29" s="58">
        <f ca="1">SUM('Cash Flow - AM'!BD167)</f>
        <v>0</v>
      </c>
      <c r="BD29" s="58">
        <f ca="1">SUM('Cash Flow - AM'!BE167)</f>
        <v>0</v>
      </c>
      <c r="BE29" s="58">
        <f ca="1">SUM('Cash Flow - AM'!BF167)</f>
        <v>0</v>
      </c>
      <c r="BF29" s="58">
        <f ca="1">SUM('Cash Flow - AM'!BG167)</f>
        <v>0</v>
      </c>
      <c r="BG29" s="58">
        <f ca="1">SUM('Cash Flow - AM'!BH167)</f>
        <v>0</v>
      </c>
      <c r="BH29" s="58">
        <f ca="1">SUM('Cash Flow - AM'!BI167)</f>
        <v>0</v>
      </c>
      <c r="BI29" s="58">
        <f ca="1">SUM('Cash Flow - AM'!BJ167)</f>
        <v>0</v>
      </c>
      <c r="BJ29" s="58">
        <f ca="1">SUM('Cash Flow - AM'!BK167)</f>
        <v>0</v>
      </c>
      <c r="BK29" s="58">
        <f ca="1">SUM('Cash Flow - AM'!BL167)</f>
        <v>0</v>
      </c>
      <c r="BL29" s="58">
        <f ca="1">SUM('Cash Flow - AM'!BM167)</f>
        <v>0</v>
      </c>
      <c r="BM29" s="58">
        <f ca="1">SUM('Cash Flow - AM'!BN167)</f>
        <v>0</v>
      </c>
      <c r="BN29" s="58">
        <f ca="1">SUM('Cash Flow - AM'!BO167)</f>
        <v>0</v>
      </c>
      <c r="BO29" s="58">
        <f ca="1">SUM('Cash Flow - AM'!BP167)</f>
        <v>0</v>
      </c>
      <c r="BP29" s="58">
        <f ca="1">SUM('Cash Flow - AM'!BQ167)</f>
        <v>0</v>
      </c>
      <c r="BQ29" s="58">
        <f ca="1">SUM('Cash Flow - AM'!BR167)</f>
        <v>0</v>
      </c>
      <c r="BR29" s="58">
        <f ca="1">SUM('Cash Flow - AM'!BS167)</f>
        <v>0</v>
      </c>
      <c r="BS29" s="58">
        <f ca="1">SUM('Cash Flow - AM'!BT167)</f>
        <v>0</v>
      </c>
      <c r="BT29" s="58">
        <f ca="1">SUM('Cash Flow - AM'!BU167)</f>
        <v>0</v>
      </c>
      <c r="BU29" s="58">
        <f ca="1">SUM('Cash Flow - AM'!BV167)</f>
        <v>0</v>
      </c>
      <c r="BV29" s="58">
        <f ca="1">SUM('Cash Flow - AM'!BW167)</f>
        <v>0</v>
      </c>
      <c r="BW29" s="58">
        <f ca="1">SUM('Cash Flow - AM'!BX167)</f>
        <v>0</v>
      </c>
      <c r="BX29" s="58">
        <f ca="1">SUM('Cash Flow - AM'!BY167)</f>
        <v>0</v>
      </c>
      <c r="BY29" s="58">
        <f ca="1">SUM('Cash Flow - AM'!BZ167)</f>
        <v>0</v>
      </c>
      <c r="BZ29" s="58">
        <f ca="1">SUM('Cash Flow - AM'!CA167)</f>
        <v>0</v>
      </c>
      <c r="CA29" s="58">
        <f ca="1">SUM('Cash Flow - AM'!CB167)</f>
        <v>0</v>
      </c>
      <c r="CB29" s="58">
        <f ca="1">SUM('Cash Flow - AM'!CC167)</f>
        <v>0</v>
      </c>
      <c r="CC29" s="58">
        <f ca="1">SUM('Cash Flow - AM'!CD167)</f>
        <v>0</v>
      </c>
      <c r="CD29" s="58">
        <f ca="1">SUM('Cash Flow - AM'!CE167)</f>
        <v>0</v>
      </c>
      <c r="CE29" s="58">
        <f ca="1">SUM('Cash Flow - AM'!CF167)</f>
        <v>0</v>
      </c>
      <c r="CF29" s="58">
        <f ca="1">SUM('Cash Flow - AM'!CG167)</f>
        <v>0</v>
      </c>
      <c r="CG29" s="58">
        <f ca="1">SUM('Cash Flow - AM'!CH167)</f>
        <v>0</v>
      </c>
      <c r="CH29" s="58">
        <f ca="1">SUM('Cash Flow - AM'!CI167)</f>
        <v>0</v>
      </c>
      <c r="CI29" s="58">
        <f ca="1">SUM('Cash Flow - AM'!CJ167)</f>
        <v>0</v>
      </c>
      <c r="CJ29" s="58">
        <f ca="1">SUM('Cash Flow - AM'!CK167)</f>
        <v>0</v>
      </c>
      <c r="CK29" s="58">
        <f ca="1">SUM('Cash Flow - AM'!CL167)</f>
        <v>0</v>
      </c>
      <c r="CL29" s="58">
        <f ca="1">SUM('Cash Flow - AM'!CM167)</f>
        <v>0</v>
      </c>
      <c r="CM29" s="58">
        <f ca="1">SUM('Cash Flow - AM'!CN167)</f>
        <v>0</v>
      </c>
      <c r="CN29" s="58">
        <f ca="1">SUM('Cash Flow - AM'!CO167)</f>
        <v>0</v>
      </c>
      <c r="CO29" s="58">
        <f ca="1">SUM('Cash Flow - AM'!CP167)</f>
        <v>0</v>
      </c>
      <c r="CP29" s="58">
        <f ca="1">SUM('Cash Flow - AM'!CQ167)</f>
        <v>0</v>
      </c>
      <c r="CQ29" s="58">
        <f ca="1">SUM('Cash Flow - AM'!CR167)</f>
        <v>0</v>
      </c>
      <c r="CR29" s="58">
        <f ca="1">SUM('Cash Flow - AM'!CS167)</f>
        <v>0</v>
      </c>
      <c r="CS29" s="58">
        <f ca="1">SUM('Cash Flow - AM'!CT167)</f>
        <v>0</v>
      </c>
      <c r="CT29" s="58">
        <f ca="1">SUM('Cash Flow - AM'!CU167)</f>
        <v>0</v>
      </c>
      <c r="CU29" s="58">
        <f ca="1">SUM('Cash Flow - AM'!CV167)</f>
        <v>0</v>
      </c>
      <c r="CV29" s="58">
        <f ca="1">SUM('Cash Flow - AM'!CW167)</f>
        <v>0</v>
      </c>
      <c r="CW29" s="58">
        <f ca="1">SUM('Cash Flow - AM'!CX167)</f>
        <v>0</v>
      </c>
      <c r="CX29" s="58">
        <f ca="1">SUM('Cash Flow - AM'!CY167)</f>
        <v>0</v>
      </c>
      <c r="CY29" s="58">
        <f ca="1">SUM('Cash Flow - AM'!CZ167)</f>
        <v>0</v>
      </c>
      <c r="CZ29" s="58">
        <f ca="1">SUM('Cash Flow - AM'!DA167)</f>
        <v>0</v>
      </c>
      <c r="DA29" s="58">
        <f ca="1">SUM('Cash Flow - AM'!DB167)</f>
        <v>0</v>
      </c>
      <c r="DB29" s="58">
        <f ca="1">SUM('Cash Flow - AM'!DC167)</f>
        <v>0</v>
      </c>
      <c r="DC29" s="58">
        <f ca="1">SUM('Cash Flow - AM'!DD167)</f>
        <v>0</v>
      </c>
      <c r="DD29" s="58">
        <f ca="1">SUM('Cash Flow - AM'!DE167)</f>
        <v>0</v>
      </c>
      <c r="DE29" s="58">
        <f ca="1">SUM('Cash Flow - AM'!DF167)</f>
        <v>0</v>
      </c>
      <c r="DF29" s="58">
        <f ca="1">SUM('Cash Flow - AM'!DG167)</f>
        <v>0</v>
      </c>
      <c r="DG29" s="58">
        <f ca="1">SUM('Cash Flow - AM'!DH167)</f>
        <v>0</v>
      </c>
      <c r="DH29" s="58">
        <f ca="1">SUM('Cash Flow - AM'!DI167)</f>
        <v>0</v>
      </c>
      <c r="DI29" s="58">
        <f ca="1">SUM('Cash Flow - AM'!DJ167)</f>
        <v>0</v>
      </c>
      <c r="DJ29" s="58">
        <f ca="1">SUM('Cash Flow - AM'!DK167)</f>
        <v>0</v>
      </c>
      <c r="DK29" s="58">
        <f ca="1">SUM('Cash Flow - AM'!DL167)</f>
        <v>0</v>
      </c>
      <c r="DL29" s="58">
        <f ca="1">SUM('Cash Flow - AM'!DM167)</f>
        <v>0</v>
      </c>
      <c r="DM29" s="58">
        <f ca="1">SUM('Cash Flow - AM'!DN167)</f>
        <v>0</v>
      </c>
      <c r="DN29" s="58">
        <f ca="1">SUM('Cash Flow - AM'!DO167)</f>
        <v>0</v>
      </c>
      <c r="DO29" s="58">
        <f ca="1">SUM('Cash Flow - AM'!DP167)</f>
        <v>0</v>
      </c>
      <c r="DP29" s="58">
        <f ca="1">SUM('Cash Flow - AM'!DQ167)</f>
        <v>0</v>
      </c>
      <c r="DQ29" s="58">
        <f ca="1">SUM('Cash Flow - AM'!DR167)</f>
        <v>0</v>
      </c>
      <c r="DR29" s="58">
        <f ca="1">SUM('Cash Flow - AM'!DS167)</f>
        <v>0</v>
      </c>
      <c r="DS29" s="58">
        <f ca="1">SUM('Cash Flow - AM'!DT167)</f>
        <v>0</v>
      </c>
      <c r="DT29" s="58">
        <f ca="1">SUM('Cash Flow - AM'!DU167)</f>
        <v>0</v>
      </c>
      <c r="DU29" s="136">
        <f ca="1">SUM('Cash Flow - AM'!DV167)</f>
        <v>0</v>
      </c>
    </row>
    <row r="30" spans="1:125" customFormat="1" ht="15.75" customHeight="1">
      <c r="A30" s="105"/>
      <c r="B30" s="105"/>
      <c r="C30" s="60"/>
      <c r="D30" s="1149"/>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c r="AF30" s="58"/>
      <c r="AG30" s="58"/>
      <c r="AH30" s="58"/>
      <c r="AI30" s="58"/>
      <c r="AJ30" s="58"/>
      <c r="AK30" s="58"/>
      <c r="AL30" s="58"/>
      <c r="AM30" s="58"/>
      <c r="AN30" s="58"/>
      <c r="AO30" s="58"/>
      <c r="AP30" s="58"/>
      <c r="AQ30" s="58"/>
      <c r="AR30" s="58"/>
      <c r="AS30" s="58"/>
      <c r="AT30" s="58"/>
      <c r="AU30" s="58"/>
      <c r="AV30" s="58"/>
      <c r="AW30" s="58"/>
      <c r="AX30" s="58"/>
      <c r="AY30" s="58"/>
      <c r="AZ30" s="58"/>
      <c r="BA30" s="58"/>
      <c r="BB30" s="58"/>
      <c r="BC30" s="58"/>
      <c r="BD30" s="58"/>
      <c r="BE30" s="58"/>
      <c r="BF30" s="58"/>
      <c r="BG30" s="58"/>
      <c r="BH30" s="58"/>
      <c r="BI30" s="58"/>
      <c r="BJ30" s="58"/>
      <c r="BK30" s="58"/>
      <c r="BL30" s="58"/>
      <c r="BM30" s="58"/>
      <c r="BN30" s="58"/>
      <c r="BO30" s="58"/>
      <c r="BP30" s="58"/>
      <c r="BQ30" s="58"/>
      <c r="BR30" s="58"/>
      <c r="BS30" s="58"/>
      <c r="BT30" s="58"/>
      <c r="BU30" s="58"/>
      <c r="BV30" s="58"/>
      <c r="BW30" s="58"/>
      <c r="BX30" s="58"/>
      <c r="BY30" s="58"/>
      <c r="BZ30" s="58"/>
      <c r="CA30" s="58"/>
      <c r="CB30" s="58"/>
      <c r="CC30" s="58"/>
      <c r="CD30" s="58"/>
      <c r="CE30" s="58"/>
      <c r="CF30" s="58"/>
      <c r="CG30" s="58"/>
      <c r="CH30" s="58"/>
      <c r="CI30" s="58"/>
      <c r="CJ30" s="58"/>
      <c r="CK30" s="58"/>
      <c r="CL30" s="58"/>
      <c r="CM30" s="58"/>
      <c r="CN30" s="58"/>
      <c r="CO30" s="58"/>
      <c r="CP30" s="58"/>
      <c r="CQ30" s="58"/>
      <c r="CR30" s="58"/>
      <c r="CS30" s="58"/>
      <c r="CT30" s="58"/>
      <c r="CU30" s="58"/>
      <c r="CV30" s="58"/>
      <c r="CW30" s="58"/>
      <c r="CX30" s="58"/>
      <c r="CY30" s="58"/>
      <c r="CZ30" s="58"/>
      <c r="DA30" s="58"/>
      <c r="DB30" s="58"/>
      <c r="DC30" s="58"/>
      <c r="DD30" s="58"/>
      <c r="DE30" s="58"/>
      <c r="DF30" s="58"/>
      <c r="DG30" s="58"/>
      <c r="DH30" s="58"/>
      <c r="DI30" s="58"/>
      <c r="DJ30" s="58"/>
      <c r="DK30" s="58"/>
      <c r="DL30" s="58"/>
      <c r="DM30" s="58"/>
      <c r="DN30" s="58"/>
      <c r="DO30" s="58"/>
      <c r="DP30" s="58"/>
      <c r="DQ30" s="58"/>
      <c r="DR30" s="58"/>
      <c r="DS30" s="58"/>
      <c r="DT30" s="58"/>
      <c r="DU30" s="136"/>
    </row>
    <row r="31" spans="1:125" customFormat="1" ht="15.75" customHeight="1">
      <c r="A31" s="105"/>
      <c r="B31" s="105"/>
      <c r="C31" s="60" t="s">
        <v>158</v>
      </c>
      <c r="D31" s="1149"/>
      <c r="E31" s="58">
        <f t="shared" ref="E31:AJ31" ca="1" si="154">E29*$E$5</f>
        <v>-10527633.05608974</v>
      </c>
      <c r="F31" s="58">
        <f t="shared" ca="1" si="154"/>
        <v>-1027633.0560897419</v>
      </c>
      <c r="G31" s="58">
        <f t="shared" ca="1" si="154"/>
        <v>-1027633.0560897419</v>
      </c>
      <c r="H31" s="58">
        <f t="shared" ca="1" si="154"/>
        <v>-1027633.0560897419</v>
      </c>
      <c r="I31" s="58">
        <f t="shared" ca="1" si="154"/>
        <v>-497040.96385531779</v>
      </c>
      <c r="J31" s="58">
        <f t="shared" ca="1" si="154"/>
        <v>0</v>
      </c>
      <c r="K31" s="58">
        <f t="shared" ca="1" si="154"/>
        <v>0</v>
      </c>
      <c r="L31" s="58">
        <f t="shared" ca="1" si="154"/>
        <v>0</v>
      </c>
      <c r="M31" s="58">
        <f t="shared" ca="1" si="154"/>
        <v>0</v>
      </c>
      <c r="N31" s="58">
        <f t="shared" ca="1" si="154"/>
        <v>0</v>
      </c>
      <c r="O31" s="58">
        <f t="shared" ca="1" si="154"/>
        <v>0</v>
      </c>
      <c r="P31" s="58">
        <f t="shared" ca="1" si="154"/>
        <v>0</v>
      </c>
      <c r="Q31" s="58">
        <f t="shared" ca="1" si="154"/>
        <v>0</v>
      </c>
      <c r="R31" s="58">
        <f t="shared" ca="1" si="154"/>
        <v>0</v>
      </c>
      <c r="S31" s="58">
        <f t="shared" ca="1" si="154"/>
        <v>0</v>
      </c>
      <c r="T31" s="58">
        <f t="shared" ca="1" si="154"/>
        <v>0</v>
      </c>
      <c r="U31" s="58">
        <f t="shared" ca="1" si="154"/>
        <v>0</v>
      </c>
      <c r="V31" s="58">
        <f t="shared" ca="1" si="154"/>
        <v>0</v>
      </c>
      <c r="W31" s="58">
        <f t="shared" ca="1" si="154"/>
        <v>0</v>
      </c>
      <c r="X31" s="58">
        <f t="shared" ca="1" si="154"/>
        <v>0</v>
      </c>
      <c r="Y31" s="58">
        <f t="shared" ca="1" si="154"/>
        <v>0</v>
      </c>
      <c r="Z31" s="58">
        <f t="shared" ca="1" si="154"/>
        <v>0</v>
      </c>
      <c r="AA31" s="58">
        <f t="shared" ca="1" si="154"/>
        <v>0</v>
      </c>
      <c r="AB31" s="58">
        <f t="shared" ca="1" si="154"/>
        <v>0</v>
      </c>
      <c r="AC31" s="58">
        <f t="shared" ca="1" si="154"/>
        <v>0</v>
      </c>
      <c r="AD31" s="58">
        <f t="shared" ca="1" si="154"/>
        <v>0</v>
      </c>
      <c r="AE31" s="58">
        <f t="shared" ca="1" si="154"/>
        <v>0</v>
      </c>
      <c r="AF31" s="58">
        <f t="shared" ca="1" si="154"/>
        <v>0</v>
      </c>
      <c r="AG31" s="58">
        <f t="shared" ca="1" si="154"/>
        <v>0</v>
      </c>
      <c r="AH31" s="58">
        <f t="shared" ca="1" si="154"/>
        <v>0</v>
      </c>
      <c r="AI31" s="58">
        <f t="shared" ca="1" si="154"/>
        <v>0</v>
      </c>
      <c r="AJ31" s="58">
        <f t="shared" ca="1" si="154"/>
        <v>0</v>
      </c>
      <c r="AK31" s="58">
        <f t="shared" ref="AK31:BP31" ca="1" si="155">AK29*$E$5</f>
        <v>0</v>
      </c>
      <c r="AL31" s="58">
        <f t="shared" ca="1" si="155"/>
        <v>0</v>
      </c>
      <c r="AM31" s="58">
        <f t="shared" ca="1" si="155"/>
        <v>0</v>
      </c>
      <c r="AN31" s="58">
        <f t="shared" ca="1" si="155"/>
        <v>0</v>
      </c>
      <c r="AO31" s="58">
        <f t="shared" ca="1" si="155"/>
        <v>0</v>
      </c>
      <c r="AP31" s="58">
        <f t="shared" ca="1" si="155"/>
        <v>0</v>
      </c>
      <c r="AQ31" s="58">
        <f t="shared" ca="1" si="155"/>
        <v>0</v>
      </c>
      <c r="AR31" s="58">
        <f t="shared" ca="1" si="155"/>
        <v>0</v>
      </c>
      <c r="AS31" s="58">
        <f t="shared" ca="1" si="155"/>
        <v>0</v>
      </c>
      <c r="AT31" s="58">
        <f t="shared" ca="1" si="155"/>
        <v>0</v>
      </c>
      <c r="AU31" s="58">
        <f t="shared" ca="1" si="155"/>
        <v>0</v>
      </c>
      <c r="AV31" s="58">
        <f t="shared" ca="1" si="155"/>
        <v>0</v>
      </c>
      <c r="AW31" s="58">
        <f t="shared" ca="1" si="155"/>
        <v>0</v>
      </c>
      <c r="AX31" s="58">
        <f t="shared" ca="1" si="155"/>
        <v>0</v>
      </c>
      <c r="AY31" s="58">
        <f t="shared" ca="1" si="155"/>
        <v>0</v>
      </c>
      <c r="AZ31" s="58">
        <f t="shared" ca="1" si="155"/>
        <v>0</v>
      </c>
      <c r="BA31" s="58">
        <f t="shared" ca="1" si="155"/>
        <v>0</v>
      </c>
      <c r="BB31" s="58">
        <f t="shared" ca="1" si="155"/>
        <v>0</v>
      </c>
      <c r="BC31" s="58">
        <f t="shared" ca="1" si="155"/>
        <v>0</v>
      </c>
      <c r="BD31" s="58">
        <f t="shared" ca="1" si="155"/>
        <v>0</v>
      </c>
      <c r="BE31" s="58">
        <f t="shared" ca="1" si="155"/>
        <v>0</v>
      </c>
      <c r="BF31" s="58">
        <f t="shared" ca="1" si="155"/>
        <v>0</v>
      </c>
      <c r="BG31" s="58">
        <f t="shared" ca="1" si="155"/>
        <v>0</v>
      </c>
      <c r="BH31" s="58">
        <f t="shared" ca="1" si="155"/>
        <v>0</v>
      </c>
      <c r="BI31" s="58">
        <f t="shared" ca="1" si="155"/>
        <v>0</v>
      </c>
      <c r="BJ31" s="58">
        <f t="shared" ca="1" si="155"/>
        <v>0</v>
      </c>
      <c r="BK31" s="58">
        <f t="shared" ca="1" si="155"/>
        <v>0</v>
      </c>
      <c r="BL31" s="58">
        <f t="shared" ca="1" si="155"/>
        <v>0</v>
      </c>
      <c r="BM31" s="58">
        <f t="shared" ca="1" si="155"/>
        <v>0</v>
      </c>
      <c r="BN31" s="58">
        <f t="shared" ca="1" si="155"/>
        <v>0</v>
      </c>
      <c r="BO31" s="58">
        <f t="shared" ca="1" si="155"/>
        <v>0</v>
      </c>
      <c r="BP31" s="58">
        <f t="shared" ca="1" si="155"/>
        <v>0</v>
      </c>
      <c r="BQ31" s="58">
        <f t="shared" ref="BQ31:CV31" ca="1" si="156">BQ29*$E$5</f>
        <v>0</v>
      </c>
      <c r="BR31" s="58">
        <f t="shared" ca="1" si="156"/>
        <v>0</v>
      </c>
      <c r="BS31" s="58">
        <f t="shared" ca="1" si="156"/>
        <v>0</v>
      </c>
      <c r="BT31" s="58">
        <f t="shared" ca="1" si="156"/>
        <v>0</v>
      </c>
      <c r="BU31" s="58">
        <f t="shared" ca="1" si="156"/>
        <v>0</v>
      </c>
      <c r="BV31" s="58">
        <f t="shared" ca="1" si="156"/>
        <v>0</v>
      </c>
      <c r="BW31" s="58">
        <f t="shared" ca="1" si="156"/>
        <v>0</v>
      </c>
      <c r="BX31" s="58">
        <f t="shared" ca="1" si="156"/>
        <v>0</v>
      </c>
      <c r="BY31" s="58">
        <f t="shared" ca="1" si="156"/>
        <v>0</v>
      </c>
      <c r="BZ31" s="58">
        <f t="shared" ca="1" si="156"/>
        <v>0</v>
      </c>
      <c r="CA31" s="58">
        <f t="shared" ca="1" si="156"/>
        <v>0</v>
      </c>
      <c r="CB31" s="58">
        <f t="shared" ca="1" si="156"/>
        <v>0</v>
      </c>
      <c r="CC31" s="58">
        <f t="shared" ca="1" si="156"/>
        <v>0</v>
      </c>
      <c r="CD31" s="58">
        <f t="shared" ca="1" si="156"/>
        <v>0</v>
      </c>
      <c r="CE31" s="58">
        <f t="shared" ca="1" si="156"/>
        <v>0</v>
      </c>
      <c r="CF31" s="58">
        <f t="shared" ca="1" si="156"/>
        <v>0</v>
      </c>
      <c r="CG31" s="58">
        <f t="shared" ca="1" si="156"/>
        <v>0</v>
      </c>
      <c r="CH31" s="58">
        <f t="shared" ca="1" si="156"/>
        <v>0</v>
      </c>
      <c r="CI31" s="58">
        <f t="shared" ca="1" si="156"/>
        <v>0</v>
      </c>
      <c r="CJ31" s="58">
        <f t="shared" ca="1" si="156"/>
        <v>0</v>
      </c>
      <c r="CK31" s="58">
        <f t="shared" ca="1" si="156"/>
        <v>0</v>
      </c>
      <c r="CL31" s="58">
        <f t="shared" ca="1" si="156"/>
        <v>0</v>
      </c>
      <c r="CM31" s="58">
        <f t="shared" ca="1" si="156"/>
        <v>0</v>
      </c>
      <c r="CN31" s="58">
        <f t="shared" ca="1" si="156"/>
        <v>0</v>
      </c>
      <c r="CO31" s="58">
        <f t="shared" ca="1" si="156"/>
        <v>0</v>
      </c>
      <c r="CP31" s="58">
        <f t="shared" ca="1" si="156"/>
        <v>0</v>
      </c>
      <c r="CQ31" s="58">
        <f t="shared" ca="1" si="156"/>
        <v>0</v>
      </c>
      <c r="CR31" s="58">
        <f t="shared" ca="1" si="156"/>
        <v>0</v>
      </c>
      <c r="CS31" s="58">
        <f t="shared" ca="1" si="156"/>
        <v>0</v>
      </c>
      <c r="CT31" s="58">
        <f t="shared" ca="1" si="156"/>
        <v>0</v>
      </c>
      <c r="CU31" s="58">
        <f t="shared" ca="1" si="156"/>
        <v>0</v>
      </c>
      <c r="CV31" s="58">
        <f t="shared" ca="1" si="156"/>
        <v>0</v>
      </c>
      <c r="CW31" s="58">
        <f t="shared" ref="CW31:DU31" ca="1" si="157">CW29*$E$5</f>
        <v>0</v>
      </c>
      <c r="CX31" s="58">
        <f t="shared" ca="1" si="157"/>
        <v>0</v>
      </c>
      <c r="CY31" s="58">
        <f t="shared" ca="1" si="157"/>
        <v>0</v>
      </c>
      <c r="CZ31" s="58">
        <f t="shared" ca="1" si="157"/>
        <v>0</v>
      </c>
      <c r="DA31" s="58">
        <f t="shared" ca="1" si="157"/>
        <v>0</v>
      </c>
      <c r="DB31" s="58">
        <f t="shared" ca="1" si="157"/>
        <v>0</v>
      </c>
      <c r="DC31" s="58">
        <f t="shared" ca="1" si="157"/>
        <v>0</v>
      </c>
      <c r="DD31" s="58">
        <f t="shared" ca="1" si="157"/>
        <v>0</v>
      </c>
      <c r="DE31" s="58">
        <f t="shared" ca="1" si="157"/>
        <v>0</v>
      </c>
      <c r="DF31" s="58">
        <f t="shared" ca="1" si="157"/>
        <v>0</v>
      </c>
      <c r="DG31" s="58">
        <f t="shared" ca="1" si="157"/>
        <v>0</v>
      </c>
      <c r="DH31" s="58">
        <f t="shared" ca="1" si="157"/>
        <v>0</v>
      </c>
      <c r="DI31" s="58">
        <f t="shared" ca="1" si="157"/>
        <v>0</v>
      </c>
      <c r="DJ31" s="58">
        <f t="shared" ca="1" si="157"/>
        <v>0</v>
      </c>
      <c r="DK31" s="58">
        <f t="shared" ca="1" si="157"/>
        <v>0</v>
      </c>
      <c r="DL31" s="58">
        <f t="shared" ca="1" si="157"/>
        <v>0</v>
      </c>
      <c r="DM31" s="58">
        <f t="shared" ca="1" si="157"/>
        <v>0</v>
      </c>
      <c r="DN31" s="58">
        <f t="shared" ca="1" si="157"/>
        <v>0</v>
      </c>
      <c r="DO31" s="58">
        <f t="shared" ca="1" si="157"/>
        <v>0</v>
      </c>
      <c r="DP31" s="58">
        <f t="shared" ca="1" si="157"/>
        <v>0</v>
      </c>
      <c r="DQ31" s="58">
        <f t="shared" ca="1" si="157"/>
        <v>0</v>
      </c>
      <c r="DR31" s="58">
        <f t="shared" ca="1" si="157"/>
        <v>0</v>
      </c>
      <c r="DS31" s="58">
        <f t="shared" ca="1" si="157"/>
        <v>0</v>
      </c>
      <c r="DT31" s="58">
        <f t="shared" ca="1" si="157"/>
        <v>0</v>
      </c>
      <c r="DU31" s="136">
        <f t="shared" ca="1" si="157"/>
        <v>0</v>
      </c>
    </row>
    <row r="32" spans="1:125" customFormat="1" ht="15.75" customHeight="1">
      <c r="A32" s="105"/>
      <c r="B32" s="105"/>
      <c r="C32" s="60" t="s">
        <v>1556</v>
      </c>
      <c r="D32" s="1149"/>
      <c r="E32" s="58">
        <f t="shared" ref="E32:AJ32" ca="1" si="158">E29*$E$6</f>
        <v>-554085.95032051322</v>
      </c>
      <c r="F32" s="58">
        <f t="shared" ca="1" si="158"/>
        <v>-54085.950320512777</v>
      </c>
      <c r="G32" s="58">
        <f t="shared" ca="1" si="158"/>
        <v>-54085.950320512777</v>
      </c>
      <c r="H32" s="58">
        <f t="shared" ca="1" si="158"/>
        <v>-54085.950320512777</v>
      </c>
      <c r="I32" s="58">
        <f t="shared" ca="1" si="158"/>
        <v>-26160.050729227274</v>
      </c>
      <c r="J32" s="58">
        <f t="shared" ca="1" si="158"/>
        <v>0</v>
      </c>
      <c r="K32" s="58">
        <f t="shared" ca="1" si="158"/>
        <v>0</v>
      </c>
      <c r="L32" s="58">
        <f t="shared" ca="1" si="158"/>
        <v>0</v>
      </c>
      <c r="M32" s="58">
        <f t="shared" ca="1" si="158"/>
        <v>0</v>
      </c>
      <c r="N32" s="58">
        <f t="shared" ca="1" si="158"/>
        <v>0</v>
      </c>
      <c r="O32" s="58">
        <f t="shared" ca="1" si="158"/>
        <v>0</v>
      </c>
      <c r="P32" s="58">
        <f t="shared" ca="1" si="158"/>
        <v>0</v>
      </c>
      <c r="Q32" s="58">
        <f t="shared" ca="1" si="158"/>
        <v>0</v>
      </c>
      <c r="R32" s="58">
        <f t="shared" ca="1" si="158"/>
        <v>0</v>
      </c>
      <c r="S32" s="58">
        <f t="shared" ca="1" si="158"/>
        <v>0</v>
      </c>
      <c r="T32" s="58">
        <f t="shared" ca="1" si="158"/>
        <v>0</v>
      </c>
      <c r="U32" s="58">
        <f t="shared" ca="1" si="158"/>
        <v>0</v>
      </c>
      <c r="V32" s="58">
        <f t="shared" ca="1" si="158"/>
        <v>0</v>
      </c>
      <c r="W32" s="58">
        <f t="shared" ca="1" si="158"/>
        <v>0</v>
      </c>
      <c r="X32" s="58">
        <f t="shared" ca="1" si="158"/>
        <v>0</v>
      </c>
      <c r="Y32" s="58">
        <f t="shared" ca="1" si="158"/>
        <v>0</v>
      </c>
      <c r="Z32" s="58">
        <f t="shared" ca="1" si="158"/>
        <v>0</v>
      </c>
      <c r="AA32" s="58">
        <f t="shared" ca="1" si="158"/>
        <v>0</v>
      </c>
      <c r="AB32" s="58">
        <f t="shared" ca="1" si="158"/>
        <v>0</v>
      </c>
      <c r="AC32" s="58">
        <f t="shared" ca="1" si="158"/>
        <v>0</v>
      </c>
      <c r="AD32" s="58">
        <f t="shared" ca="1" si="158"/>
        <v>0</v>
      </c>
      <c r="AE32" s="58">
        <f t="shared" ca="1" si="158"/>
        <v>0</v>
      </c>
      <c r="AF32" s="58">
        <f t="shared" ca="1" si="158"/>
        <v>0</v>
      </c>
      <c r="AG32" s="58">
        <f t="shared" ca="1" si="158"/>
        <v>0</v>
      </c>
      <c r="AH32" s="58">
        <f t="shared" ca="1" si="158"/>
        <v>0</v>
      </c>
      <c r="AI32" s="58">
        <f t="shared" ca="1" si="158"/>
        <v>0</v>
      </c>
      <c r="AJ32" s="58">
        <f t="shared" ca="1" si="158"/>
        <v>0</v>
      </c>
      <c r="AK32" s="58">
        <f t="shared" ref="AK32:BP32" ca="1" si="159">AK29*$E$6</f>
        <v>0</v>
      </c>
      <c r="AL32" s="58">
        <f t="shared" ca="1" si="159"/>
        <v>0</v>
      </c>
      <c r="AM32" s="58">
        <f t="shared" ca="1" si="159"/>
        <v>0</v>
      </c>
      <c r="AN32" s="58">
        <f t="shared" ca="1" si="159"/>
        <v>0</v>
      </c>
      <c r="AO32" s="58">
        <f t="shared" ca="1" si="159"/>
        <v>0</v>
      </c>
      <c r="AP32" s="58">
        <f t="shared" ca="1" si="159"/>
        <v>0</v>
      </c>
      <c r="AQ32" s="58">
        <f t="shared" ca="1" si="159"/>
        <v>0</v>
      </c>
      <c r="AR32" s="58">
        <f t="shared" ca="1" si="159"/>
        <v>0</v>
      </c>
      <c r="AS32" s="58">
        <f t="shared" ca="1" si="159"/>
        <v>0</v>
      </c>
      <c r="AT32" s="58">
        <f t="shared" ca="1" si="159"/>
        <v>0</v>
      </c>
      <c r="AU32" s="58">
        <f t="shared" ca="1" si="159"/>
        <v>0</v>
      </c>
      <c r="AV32" s="58">
        <f t="shared" ca="1" si="159"/>
        <v>0</v>
      </c>
      <c r="AW32" s="58">
        <f t="shared" ca="1" si="159"/>
        <v>0</v>
      </c>
      <c r="AX32" s="58">
        <f t="shared" ca="1" si="159"/>
        <v>0</v>
      </c>
      <c r="AY32" s="58">
        <f t="shared" ca="1" si="159"/>
        <v>0</v>
      </c>
      <c r="AZ32" s="58">
        <f t="shared" ca="1" si="159"/>
        <v>0</v>
      </c>
      <c r="BA32" s="58">
        <f t="shared" ca="1" si="159"/>
        <v>0</v>
      </c>
      <c r="BB32" s="58">
        <f t="shared" ca="1" si="159"/>
        <v>0</v>
      </c>
      <c r="BC32" s="58">
        <f t="shared" ca="1" si="159"/>
        <v>0</v>
      </c>
      <c r="BD32" s="58">
        <f t="shared" ca="1" si="159"/>
        <v>0</v>
      </c>
      <c r="BE32" s="58">
        <f t="shared" ca="1" si="159"/>
        <v>0</v>
      </c>
      <c r="BF32" s="58">
        <f t="shared" ca="1" si="159"/>
        <v>0</v>
      </c>
      <c r="BG32" s="58">
        <f t="shared" ca="1" si="159"/>
        <v>0</v>
      </c>
      <c r="BH32" s="58">
        <f t="shared" ca="1" si="159"/>
        <v>0</v>
      </c>
      <c r="BI32" s="58">
        <f t="shared" ca="1" si="159"/>
        <v>0</v>
      </c>
      <c r="BJ32" s="58">
        <f t="shared" ca="1" si="159"/>
        <v>0</v>
      </c>
      <c r="BK32" s="58">
        <f t="shared" ca="1" si="159"/>
        <v>0</v>
      </c>
      <c r="BL32" s="58">
        <f t="shared" ca="1" si="159"/>
        <v>0</v>
      </c>
      <c r="BM32" s="58">
        <f t="shared" ca="1" si="159"/>
        <v>0</v>
      </c>
      <c r="BN32" s="58">
        <f t="shared" ca="1" si="159"/>
        <v>0</v>
      </c>
      <c r="BO32" s="58">
        <f t="shared" ca="1" si="159"/>
        <v>0</v>
      </c>
      <c r="BP32" s="58">
        <f t="shared" ca="1" si="159"/>
        <v>0</v>
      </c>
      <c r="BQ32" s="58">
        <f t="shared" ref="BQ32:CV32" ca="1" si="160">BQ29*$E$6</f>
        <v>0</v>
      </c>
      <c r="BR32" s="58">
        <f t="shared" ca="1" si="160"/>
        <v>0</v>
      </c>
      <c r="BS32" s="58">
        <f t="shared" ca="1" si="160"/>
        <v>0</v>
      </c>
      <c r="BT32" s="58">
        <f t="shared" ca="1" si="160"/>
        <v>0</v>
      </c>
      <c r="BU32" s="58">
        <f t="shared" ca="1" si="160"/>
        <v>0</v>
      </c>
      <c r="BV32" s="58">
        <f t="shared" ca="1" si="160"/>
        <v>0</v>
      </c>
      <c r="BW32" s="58">
        <f t="shared" ca="1" si="160"/>
        <v>0</v>
      </c>
      <c r="BX32" s="58">
        <f t="shared" ca="1" si="160"/>
        <v>0</v>
      </c>
      <c r="BY32" s="58">
        <f t="shared" ca="1" si="160"/>
        <v>0</v>
      </c>
      <c r="BZ32" s="58">
        <f t="shared" ca="1" si="160"/>
        <v>0</v>
      </c>
      <c r="CA32" s="58">
        <f t="shared" ca="1" si="160"/>
        <v>0</v>
      </c>
      <c r="CB32" s="58">
        <f t="shared" ca="1" si="160"/>
        <v>0</v>
      </c>
      <c r="CC32" s="58">
        <f t="shared" ca="1" si="160"/>
        <v>0</v>
      </c>
      <c r="CD32" s="58">
        <f t="shared" ca="1" si="160"/>
        <v>0</v>
      </c>
      <c r="CE32" s="58">
        <f t="shared" ca="1" si="160"/>
        <v>0</v>
      </c>
      <c r="CF32" s="58">
        <f t="shared" ca="1" si="160"/>
        <v>0</v>
      </c>
      <c r="CG32" s="58">
        <f t="shared" ca="1" si="160"/>
        <v>0</v>
      </c>
      <c r="CH32" s="58">
        <f t="shared" ca="1" si="160"/>
        <v>0</v>
      </c>
      <c r="CI32" s="58">
        <f t="shared" ca="1" si="160"/>
        <v>0</v>
      </c>
      <c r="CJ32" s="58">
        <f t="shared" ca="1" si="160"/>
        <v>0</v>
      </c>
      <c r="CK32" s="58">
        <f t="shared" ca="1" si="160"/>
        <v>0</v>
      </c>
      <c r="CL32" s="58">
        <f t="shared" ca="1" si="160"/>
        <v>0</v>
      </c>
      <c r="CM32" s="58">
        <f t="shared" ca="1" si="160"/>
        <v>0</v>
      </c>
      <c r="CN32" s="58">
        <f t="shared" ca="1" si="160"/>
        <v>0</v>
      </c>
      <c r="CO32" s="58">
        <f t="shared" ca="1" si="160"/>
        <v>0</v>
      </c>
      <c r="CP32" s="58">
        <f t="shared" ca="1" si="160"/>
        <v>0</v>
      </c>
      <c r="CQ32" s="58">
        <f t="shared" ca="1" si="160"/>
        <v>0</v>
      </c>
      <c r="CR32" s="58">
        <f t="shared" ca="1" si="160"/>
        <v>0</v>
      </c>
      <c r="CS32" s="58">
        <f t="shared" ca="1" si="160"/>
        <v>0</v>
      </c>
      <c r="CT32" s="58">
        <f t="shared" ca="1" si="160"/>
        <v>0</v>
      </c>
      <c r="CU32" s="58">
        <f t="shared" ca="1" si="160"/>
        <v>0</v>
      </c>
      <c r="CV32" s="58">
        <f t="shared" ca="1" si="160"/>
        <v>0</v>
      </c>
      <c r="CW32" s="58">
        <f t="shared" ref="CW32:DU32" ca="1" si="161">CW29*$E$6</f>
        <v>0</v>
      </c>
      <c r="CX32" s="58">
        <f t="shared" ca="1" si="161"/>
        <v>0</v>
      </c>
      <c r="CY32" s="58">
        <f t="shared" ca="1" si="161"/>
        <v>0</v>
      </c>
      <c r="CZ32" s="58">
        <f t="shared" ca="1" si="161"/>
        <v>0</v>
      </c>
      <c r="DA32" s="58">
        <f t="shared" ca="1" si="161"/>
        <v>0</v>
      </c>
      <c r="DB32" s="58">
        <f t="shared" ca="1" si="161"/>
        <v>0</v>
      </c>
      <c r="DC32" s="58">
        <f t="shared" ca="1" si="161"/>
        <v>0</v>
      </c>
      <c r="DD32" s="58">
        <f t="shared" ca="1" si="161"/>
        <v>0</v>
      </c>
      <c r="DE32" s="58">
        <f t="shared" ca="1" si="161"/>
        <v>0</v>
      </c>
      <c r="DF32" s="58">
        <f t="shared" ca="1" si="161"/>
        <v>0</v>
      </c>
      <c r="DG32" s="58">
        <f t="shared" ca="1" si="161"/>
        <v>0</v>
      </c>
      <c r="DH32" s="58">
        <f t="shared" ca="1" si="161"/>
        <v>0</v>
      </c>
      <c r="DI32" s="58">
        <f t="shared" ca="1" si="161"/>
        <v>0</v>
      </c>
      <c r="DJ32" s="58">
        <f t="shared" ca="1" si="161"/>
        <v>0</v>
      </c>
      <c r="DK32" s="58">
        <f t="shared" ca="1" si="161"/>
        <v>0</v>
      </c>
      <c r="DL32" s="58">
        <f t="shared" ca="1" si="161"/>
        <v>0</v>
      </c>
      <c r="DM32" s="58">
        <f t="shared" ca="1" si="161"/>
        <v>0</v>
      </c>
      <c r="DN32" s="58">
        <f t="shared" ca="1" si="161"/>
        <v>0</v>
      </c>
      <c r="DO32" s="58">
        <f t="shared" ca="1" si="161"/>
        <v>0</v>
      </c>
      <c r="DP32" s="58">
        <f t="shared" ca="1" si="161"/>
        <v>0</v>
      </c>
      <c r="DQ32" s="58">
        <f t="shared" ca="1" si="161"/>
        <v>0</v>
      </c>
      <c r="DR32" s="58">
        <f t="shared" ca="1" si="161"/>
        <v>0</v>
      </c>
      <c r="DS32" s="58">
        <f t="shared" ca="1" si="161"/>
        <v>0</v>
      </c>
      <c r="DT32" s="58">
        <f t="shared" ca="1" si="161"/>
        <v>0</v>
      </c>
      <c r="DU32" s="136">
        <f t="shared" ca="1" si="161"/>
        <v>0</v>
      </c>
    </row>
    <row r="33" spans="1:125" customFormat="1" ht="15.75" customHeight="1" thickBot="1">
      <c r="A33" s="105"/>
      <c r="B33" s="105"/>
      <c r="C33" s="65" t="s">
        <v>1521</v>
      </c>
      <c r="D33" s="1152"/>
      <c r="E33" s="146">
        <f ca="1">SUM(E31:E32)</f>
        <v>-11081719.006410254</v>
      </c>
      <c r="F33" s="146">
        <f t="shared" ref="F33:AY33" ca="1" si="162">SUM(F31:F32)</f>
        <v>-1081719.0064102546</v>
      </c>
      <c r="G33" s="146">
        <f t="shared" ca="1" si="162"/>
        <v>-1081719.0064102546</v>
      </c>
      <c r="H33" s="146">
        <f t="shared" ca="1" si="162"/>
        <v>-1081719.0064102546</v>
      </c>
      <c r="I33" s="146">
        <f t="shared" ca="1" si="162"/>
        <v>-523201.01458454505</v>
      </c>
      <c r="J33" s="146">
        <f t="shared" ca="1" si="162"/>
        <v>0</v>
      </c>
      <c r="K33" s="146">
        <f t="shared" ca="1" si="162"/>
        <v>0</v>
      </c>
      <c r="L33" s="146">
        <f t="shared" ca="1" si="162"/>
        <v>0</v>
      </c>
      <c r="M33" s="146">
        <f t="shared" ca="1" si="162"/>
        <v>0</v>
      </c>
      <c r="N33" s="146">
        <f t="shared" ca="1" si="162"/>
        <v>0</v>
      </c>
      <c r="O33" s="146">
        <f t="shared" ca="1" si="162"/>
        <v>0</v>
      </c>
      <c r="P33" s="146">
        <f t="shared" ca="1" si="162"/>
        <v>0</v>
      </c>
      <c r="Q33" s="146">
        <f t="shared" ca="1" si="162"/>
        <v>0</v>
      </c>
      <c r="R33" s="146">
        <f t="shared" ca="1" si="162"/>
        <v>0</v>
      </c>
      <c r="S33" s="146">
        <f t="shared" ca="1" si="162"/>
        <v>0</v>
      </c>
      <c r="T33" s="146">
        <f t="shared" ca="1" si="162"/>
        <v>0</v>
      </c>
      <c r="U33" s="146">
        <f t="shared" ca="1" si="162"/>
        <v>0</v>
      </c>
      <c r="V33" s="146">
        <f t="shared" ca="1" si="162"/>
        <v>0</v>
      </c>
      <c r="W33" s="146">
        <f t="shared" ca="1" si="162"/>
        <v>0</v>
      </c>
      <c r="X33" s="146">
        <f t="shared" ca="1" si="162"/>
        <v>0</v>
      </c>
      <c r="Y33" s="146">
        <f t="shared" ca="1" si="162"/>
        <v>0</v>
      </c>
      <c r="Z33" s="146">
        <f t="shared" ca="1" si="162"/>
        <v>0</v>
      </c>
      <c r="AA33" s="146">
        <f t="shared" ca="1" si="162"/>
        <v>0</v>
      </c>
      <c r="AB33" s="146">
        <f t="shared" ca="1" si="162"/>
        <v>0</v>
      </c>
      <c r="AC33" s="146">
        <f t="shared" ca="1" si="162"/>
        <v>0</v>
      </c>
      <c r="AD33" s="146">
        <f t="shared" ca="1" si="162"/>
        <v>0</v>
      </c>
      <c r="AE33" s="146">
        <f t="shared" ca="1" si="162"/>
        <v>0</v>
      </c>
      <c r="AF33" s="146">
        <f t="shared" ca="1" si="162"/>
        <v>0</v>
      </c>
      <c r="AG33" s="146">
        <f t="shared" ca="1" si="162"/>
        <v>0</v>
      </c>
      <c r="AH33" s="146">
        <f t="shared" ca="1" si="162"/>
        <v>0</v>
      </c>
      <c r="AI33" s="146">
        <f t="shared" ca="1" si="162"/>
        <v>0</v>
      </c>
      <c r="AJ33" s="146">
        <f t="shared" ca="1" si="162"/>
        <v>0</v>
      </c>
      <c r="AK33" s="146">
        <f t="shared" ca="1" si="162"/>
        <v>0</v>
      </c>
      <c r="AL33" s="146">
        <f t="shared" ca="1" si="162"/>
        <v>0</v>
      </c>
      <c r="AM33" s="146">
        <f t="shared" ca="1" si="162"/>
        <v>0</v>
      </c>
      <c r="AN33" s="146">
        <f t="shared" ca="1" si="162"/>
        <v>0</v>
      </c>
      <c r="AO33" s="146">
        <f t="shared" ca="1" si="162"/>
        <v>0</v>
      </c>
      <c r="AP33" s="146">
        <f t="shared" ca="1" si="162"/>
        <v>0</v>
      </c>
      <c r="AQ33" s="146">
        <f t="shared" ca="1" si="162"/>
        <v>0</v>
      </c>
      <c r="AR33" s="146">
        <f t="shared" ca="1" si="162"/>
        <v>0</v>
      </c>
      <c r="AS33" s="146">
        <f t="shared" ca="1" si="162"/>
        <v>0</v>
      </c>
      <c r="AT33" s="146">
        <f t="shared" ca="1" si="162"/>
        <v>0</v>
      </c>
      <c r="AU33" s="146">
        <f t="shared" ca="1" si="162"/>
        <v>0</v>
      </c>
      <c r="AV33" s="146">
        <f t="shared" ca="1" si="162"/>
        <v>0</v>
      </c>
      <c r="AW33" s="146">
        <f t="shared" ca="1" si="162"/>
        <v>0</v>
      </c>
      <c r="AX33" s="146">
        <f t="shared" ca="1" si="162"/>
        <v>0</v>
      </c>
      <c r="AY33" s="146">
        <f t="shared" ca="1" si="162"/>
        <v>0</v>
      </c>
      <c r="AZ33" s="146">
        <f t="shared" ref="AZ33" ca="1" si="163">SUM(AZ31:AZ32)</f>
        <v>0</v>
      </c>
      <c r="BA33" s="146">
        <f t="shared" ref="BA33" ca="1" si="164">SUM(BA31:BA32)</f>
        <v>0</v>
      </c>
      <c r="BB33" s="146">
        <f t="shared" ref="BB33" ca="1" si="165">SUM(BB31:BB32)</f>
        <v>0</v>
      </c>
      <c r="BC33" s="146">
        <f t="shared" ref="BC33" ca="1" si="166">SUM(BC31:BC32)</f>
        <v>0</v>
      </c>
      <c r="BD33" s="146">
        <f t="shared" ref="BD33" ca="1" si="167">SUM(BD31:BD32)</f>
        <v>0</v>
      </c>
      <c r="BE33" s="146">
        <f t="shared" ref="BE33" ca="1" si="168">SUM(BE31:BE32)</f>
        <v>0</v>
      </c>
      <c r="BF33" s="146">
        <f t="shared" ref="BF33" ca="1" si="169">SUM(BF31:BF32)</f>
        <v>0</v>
      </c>
      <c r="BG33" s="146">
        <f t="shared" ref="BG33" ca="1" si="170">SUM(BG31:BG32)</f>
        <v>0</v>
      </c>
      <c r="BH33" s="146">
        <f t="shared" ref="BH33" ca="1" si="171">SUM(BH31:BH32)</f>
        <v>0</v>
      </c>
      <c r="BI33" s="146">
        <f t="shared" ref="BI33" ca="1" si="172">SUM(BI31:BI32)</f>
        <v>0</v>
      </c>
      <c r="BJ33" s="146">
        <f t="shared" ref="BJ33" ca="1" si="173">SUM(BJ31:BJ32)</f>
        <v>0</v>
      </c>
      <c r="BK33" s="146">
        <f t="shared" ref="BK33" ca="1" si="174">SUM(BK31:BK32)</f>
        <v>0</v>
      </c>
      <c r="BL33" s="146">
        <f t="shared" ref="BL33" ca="1" si="175">SUM(BL31:BL32)</f>
        <v>0</v>
      </c>
      <c r="BM33" s="146">
        <f t="shared" ref="BM33" ca="1" si="176">SUM(BM31:BM32)</f>
        <v>0</v>
      </c>
      <c r="BN33" s="146">
        <f t="shared" ref="BN33" ca="1" si="177">SUM(BN31:BN32)</f>
        <v>0</v>
      </c>
      <c r="BO33" s="146">
        <f t="shared" ref="BO33" ca="1" si="178">SUM(BO31:BO32)</f>
        <v>0</v>
      </c>
      <c r="BP33" s="146">
        <f t="shared" ref="BP33" ca="1" si="179">SUM(BP31:BP32)</f>
        <v>0</v>
      </c>
      <c r="BQ33" s="146">
        <f t="shared" ref="BQ33" ca="1" si="180">SUM(BQ31:BQ32)</f>
        <v>0</v>
      </c>
      <c r="BR33" s="146">
        <f t="shared" ref="BR33" ca="1" si="181">SUM(BR31:BR32)</f>
        <v>0</v>
      </c>
      <c r="BS33" s="146">
        <f t="shared" ref="BS33" ca="1" si="182">SUM(BS31:BS32)</f>
        <v>0</v>
      </c>
      <c r="BT33" s="146">
        <f t="shared" ref="BT33" ca="1" si="183">SUM(BT31:BT32)</f>
        <v>0</v>
      </c>
      <c r="BU33" s="146">
        <f t="shared" ref="BU33" ca="1" si="184">SUM(BU31:BU32)</f>
        <v>0</v>
      </c>
      <c r="BV33" s="146">
        <f t="shared" ref="BV33" ca="1" si="185">SUM(BV31:BV32)</f>
        <v>0</v>
      </c>
      <c r="BW33" s="146">
        <f t="shared" ref="BW33" ca="1" si="186">SUM(BW31:BW32)</f>
        <v>0</v>
      </c>
      <c r="BX33" s="146">
        <f t="shared" ref="BX33" ca="1" si="187">SUM(BX31:BX32)</f>
        <v>0</v>
      </c>
      <c r="BY33" s="146">
        <f t="shared" ref="BY33" ca="1" si="188">SUM(BY31:BY32)</f>
        <v>0</v>
      </c>
      <c r="BZ33" s="146">
        <f t="shared" ref="BZ33" ca="1" si="189">SUM(BZ31:BZ32)</f>
        <v>0</v>
      </c>
      <c r="CA33" s="146">
        <f t="shared" ref="CA33" ca="1" si="190">SUM(CA31:CA32)</f>
        <v>0</v>
      </c>
      <c r="CB33" s="146">
        <f t="shared" ref="CB33" ca="1" si="191">SUM(CB31:CB32)</f>
        <v>0</v>
      </c>
      <c r="CC33" s="146">
        <f t="shared" ref="CC33" ca="1" si="192">SUM(CC31:CC32)</f>
        <v>0</v>
      </c>
      <c r="CD33" s="146">
        <f t="shared" ref="CD33" ca="1" si="193">SUM(CD31:CD32)</f>
        <v>0</v>
      </c>
      <c r="CE33" s="146">
        <f t="shared" ref="CE33" ca="1" si="194">SUM(CE31:CE32)</f>
        <v>0</v>
      </c>
      <c r="CF33" s="146">
        <f t="shared" ref="CF33" ca="1" si="195">SUM(CF31:CF32)</f>
        <v>0</v>
      </c>
      <c r="CG33" s="146">
        <f t="shared" ref="CG33" ca="1" si="196">SUM(CG31:CG32)</f>
        <v>0</v>
      </c>
      <c r="CH33" s="146">
        <f t="shared" ref="CH33" ca="1" si="197">SUM(CH31:CH32)</f>
        <v>0</v>
      </c>
      <c r="CI33" s="146">
        <f t="shared" ref="CI33" ca="1" si="198">SUM(CI31:CI32)</f>
        <v>0</v>
      </c>
      <c r="CJ33" s="146">
        <f t="shared" ref="CJ33" ca="1" si="199">SUM(CJ31:CJ32)</f>
        <v>0</v>
      </c>
      <c r="CK33" s="146">
        <f t="shared" ref="CK33" ca="1" si="200">SUM(CK31:CK32)</f>
        <v>0</v>
      </c>
      <c r="CL33" s="146">
        <f t="shared" ref="CL33" ca="1" si="201">SUM(CL31:CL32)</f>
        <v>0</v>
      </c>
      <c r="CM33" s="146">
        <f t="shared" ref="CM33" ca="1" si="202">SUM(CM31:CM32)</f>
        <v>0</v>
      </c>
      <c r="CN33" s="146">
        <f t="shared" ref="CN33" ca="1" si="203">SUM(CN31:CN32)</f>
        <v>0</v>
      </c>
      <c r="CO33" s="146">
        <f t="shared" ref="CO33" ca="1" si="204">SUM(CO31:CO32)</f>
        <v>0</v>
      </c>
      <c r="CP33" s="146">
        <f t="shared" ref="CP33" ca="1" si="205">SUM(CP31:CP32)</f>
        <v>0</v>
      </c>
      <c r="CQ33" s="146">
        <f t="shared" ref="CQ33" ca="1" si="206">SUM(CQ31:CQ32)</f>
        <v>0</v>
      </c>
      <c r="CR33" s="146">
        <f t="shared" ref="CR33" ca="1" si="207">SUM(CR31:CR32)</f>
        <v>0</v>
      </c>
      <c r="CS33" s="146">
        <f t="shared" ref="CS33" ca="1" si="208">SUM(CS31:CS32)</f>
        <v>0</v>
      </c>
      <c r="CT33" s="146">
        <f t="shared" ref="CT33" ca="1" si="209">SUM(CT31:CT32)</f>
        <v>0</v>
      </c>
      <c r="CU33" s="146">
        <f t="shared" ref="CU33" ca="1" si="210">SUM(CU31:CU32)</f>
        <v>0</v>
      </c>
      <c r="CV33" s="146">
        <f t="shared" ref="CV33" ca="1" si="211">SUM(CV31:CV32)</f>
        <v>0</v>
      </c>
      <c r="CW33" s="146">
        <f t="shared" ref="CW33" ca="1" si="212">SUM(CW31:CW32)</f>
        <v>0</v>
      </c>
      <c r="CX33" s="146">
        <f t="shared" ref="CX33" ca="1" si="213">SUM(CX31:CX32)</f>
        <v>0</v>
      </c>
      <c r="CY33" s="146">
        <f t="shared" ref="CY33" ca="1" si="214">SUM(CY31:CY32)</f>
        <v>0</v>
      </c>
      <c r="CZ33" s="146">
        <f t="shared" ref="CZ33" ca="1" si="215">SUM(CZ31:CZ32)</f>
        <v>0</v>
      </c>
      <c r="DA33" s="146">
        <f t="shared" ref="DA33" ca="1" si="216">SUM(DA31:DA32)</f>
        <v>0</v>
      </c>
      <c r="DB33" s="146">
        <f t="shared" ref="DB33" ca="1" si="217">SUM(DB31:DB32)</f>
        <v>0</v>
      </c>
      <c r="DC33" s="146">
        <f t="shared" ref="DC33" ca="1" si="218">SUM(DC31:DC32)</f>
        <v>0</v>
      </c>
      <c r="DD33" s="146">
        <f t="shared" ref="DD33" ca="1" si="219">SUM(DD31:DD32)</f>
        <v>0</v>
      </c>
      <c r="DE33" s="146">
        <f t="shared" ref="DE33" ca="1" si="220">SUM(DE31:DE32)</f>
        <v>0</v>
      </c>
      <c r="DF33" s="146">
        <f t="shared" ref="DF33" ca="1" si="221">SUM(DF31:DF32)</f>
        <v>0</v>
      </c>
      <c r="DG33" s="146">
        <f t="shared" ref="DG33" ca="1" si="222">SUM(DG31:DG32)</f>
        <v>0</v>
      </c>
      <c r="DH33" s="146">
        <f t="shared" ref="DH33" ca="1" si="223">SUM(DH31:DH32)</f>
        <v>0</v>
      </c>
      <c r="DI33" s="146">
        <f t="shared" ref="DI33" ca="1" si="224">SUM(DI31:DI32)</f>
        <v>0</v>
      </c>
      <c r="DJ33" s="146">
        <f t="shared" ref="DJ33" ca="1" si="225">SUM(DJ31:DJ32)</f>
        <v>0</v>
      </c>
      <c r="DK33" s="146">
        <f t="shared" ref="DK33" ca="1" si="226">SUM(DK31:DK32)</f>
        <v>0</v>
      </c>
      <c r="DL33" s="146">
        <f t="shared" ref="DL33" ca="1" si="227">SUM(DL31:DL32)</f>
        <v>0</v>
      </c>
      <c r="DM33" s="146">
        <f t="shared" ref="DM33" ca="1" si="228">SUM(DM31:DM32)</f>
        <v>0</v>
      </c>
      <c r="DN33" s="146">
        <f t="shared" ref="DN33" ca="1" si="229">SUM(DN31:DN32)</f>
        <v>0</v>
      </c>
      <c r="DO33" s="146">
        <f t="shared" ref="DO33" ca="1" si="230">SUM(DO31:DO32)</f>
        <v>0</v>
      </c>
      <c r="DP33" s="146">
        <f t="shared" ref="DP33" ca="1" si="231">SUM(DP31:DP32)</f>
        <v>0</v>
      </c>
      <c r="DQ33" s="146">
        <f t="shared" ref="DQ33" ca="1" si="232">SUM(DQ31:DQ32)</f>
        <v>0</v>
      </c>
      <c r="DR33" s="146">
        <f t="shared" ref="DR33" ca="1" si="233">SUM(DR31:DR32)</f>
        <v>0</v>
      </c>
      <c r="DS33" s="146">
        <f t="shared" ref="DS33" ca="1" si="234">SUM(DS31:DS32)</f>
        <v>0</v>
      </c>
      <c r="DT33" s="146">
        <f t="shared" ref="DT33" ca="1" si="235">SUM(DT31:DT32)</f>
        <v>0</v>
      </c>
      <c r="DU33" s="147">
        <f t="shared" ref="DU33" ca="1" si="236">SUM(DU31:DU32)</f>
        <v>0</v>
      </c>
    </row>
    <row r="34" spans="1:125" customFormat="1" ht="15.75" customHeight="1" thickTop="1">
      <c r="A34" s="105"/>
      <c r="B34" s="105"/>
      <c r="C34" s="1298"/>
      <c r="D34" s="70"/>
      <c r="E34" s="51"/>
      <c r="F34" s="51"/>
      <c r="G34" s="51"/>
      <c r="H34" s="51"/>
      <c r="I34" s="51"/>
      <c r="J34" s="51"/>
      <c r="K34" s="51"/>
      <c r="L34" s="51"/>
      <c r="M34" s="51"/>
      <c r="N34" s="51"/>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M34" s="51"/>
      <c r="CN34" s="51"/>
      <c r="CO34" s="51"/>
      <c r="CP34" s="51"/>
      <c r="CQ34" s="51"/>
      <c r="CR34" s="51"/>
      <c r="CS34" s="51"/>
      <c r="CT34" s="51"/>
      <c r="CU34" s="51"/>
      <c r="CV34" s="51"/>
      <c r="CW34" s="51"/>
      <c r="CX34" s="51"/>
      <c r="CY34" s="51"/>
      <c r="CZ34" s="51"/>
      <c r="DA34" s="51"/>
      <c r="DB34" s="51"/>
      <c r="DC34" s="51"/>
      <c r="DD34" s="51"/>
      <c r="DE34" s="51"/>
      <c r="DF34" s="51"/>
      <c r="DG34" s="51"/>
      <c r="DH34" s="51"/>
      <c r="DI34" s="51"/>
      <c r="DJ34" s="51"/>
      <c r="DK34" s="51"/>
      <c r="DL34" s="51"/>
      <c r="DM34" s="51"/>
      <c r="DN34" s="51"/>
      <c r="DO34" s="51"/>
      <c r="DP34" s="51"/>
      <c r="DQ34" s="51"/>
      <c r="DR34" s="51"/>
      <c r="DS34" s="51"/>
      <c r="DT34" s="51"/>
      <c r="DU34" s="1323"/>
    </row>
    <row r="35" spans="1:125" customFormat="1" ht="15.75" customHeight="1">
      <c r="A35" s="105"/>
      <c r="B35" s="105"/>
      <c r="C35" s="1278" t="s">
        <v>1523</v>
      </c>
      <c r="D35" s="1283"/>
      <c r="E35" s="1279">
        <f ca="1">SUM('Cash Flow - AM'!F168:F169)</f>
        <v>0</v>
      </c>
      <c r="F35" s="1279">
        <f ca="1">SUM('Cash Flow - AM'!G168:G169)</f>
        <v>0</v>
      </c>
      <c r="G35" s="1279">
        <f ca="1">SUM('Cash Flow - AM'!H168:H169)</f>
        <v>0</v>
      </c>
      <c r="H35" s="1279">
        <f ca="1">SUM('Cash Flow - AM'!I168:I169)</f>
        <v>0</v>
      </c>
      <c r="I35" s="1279">
        <f ca="1">SUM('Cash Flow - AM'!J168:J169)</f>
        <v>0</v>
      </c>
      <c r="J35" s="1279">
        <f ca="1">SUM('Cash Flow - AM'!K168:K169)</f>
        <v>0</v>
      </c>
      <c r="K35" s="1279">
        <f ca="1">SUM('Cash Flow - AM'!L168:L169)</f>
        <v>0</v>
      </c>
      <c r="L35" s="1279">
        <f ca="1">SUM('Cash Flow - AM'!M168:M169)</f>
        <v>0</v>
      </c>
      <c r="M35" s="1279">
        <f ca="1">SUM('Cash Flow - AM'!N168:N169)</f>
        <v>0</v>
      </c>
      <c r="N35" s="1279">
        <f ca="1">SUM('Cash Flow - AM'!O168:O169)</f>
        <v>0</v>
      </c>
      <c r="O35" s="1279">
        <f ca="1">SUM('Cash Flow - AM'!P168:P169)</f>
        <v>0</v>
      </c>
      <c r="P35" s="1279">
        <f ca="1">SUM('Cash Flow - AM'!Q168:Q169)</f>
        <v>0</v>
      </c>
      <c r="Q35" s="1279">
        <f ca="1">SUM('Cash Flow - AM'!R168:R169)</f>
        <v>0</v>
      </c>
      <c r="R35" s="1279">
        <f ca="1">SUM('Cash Flow - AM'!S168:S169)</f>
        <v>0</v>
      </c>
      <c r="S35" s="1279">
        <f ca="1">SUM('Cash Flow - AM'!T168:T169)</f>
        <v>0</v>
      </c>
      <c r="T35" s="1279">
        <f ca="1">SUM('Cash Flow - AM'!U168:U169)</f>
        <v>0</v>
      </c>
      <c r="U35" s="1279">
        <f ca="1">SUM('Cash Flow - AM'!V168:V169)</f>
        <v>0</v>
      </c>
      <c r="V35" s="1279">
        <f ca="1">SUM('Cash Flow - AM'!W168:W169)</f>
        <v>0</v>
      </c>
      <c r="W35" s="1279">
        <f ca="1">SUM('Cash Flow - AM'!X168:X169)</f>
        <v>0</v>
      </c>
      <c r="X35" s="1279">
        <f ca="1">SUM('Cash Flow - AM'!Y168:Y169)</f>
        <v>0</v>
      </c>
      <c r="Y35" s="1279">
        <f ca="1">SUM('Cash Flow - AM'!Z168:Z169)</f>
        <v>0</v>
      </c>
      <c r="Z35" s="1279">
        <f ca="1">SUM('Cash Flow - AM'!AA168:AA169)</f>
        <v>0</v>
      </c>
      <c r="AA35" s="1279">
        <f ca="1">SUM('Cash Flow - AM'!AB168:AB169)</f>
        <v>0</v>
      </c>
      <c r="AB35" s="1279">
        <f ca="1">SUM('Cash Flow - AM'!AC168:AC169)</f>
        <v>0</v>
      </c>
      <c r="AC35" s="1279">
        <f ca="1">SUM('Cash Flow - AM'!AD168:AD169)</f>
        <v>0</v>
      </c>
      <c r="AD35" s="1279">
        <f ca="1">SUM('Cash Flow - AM'!AE168:AE169)</f>
        <v>0</v>
      </c>
      <c r="AE35" s="1279">
        <f ca="1">SUM('Cash Flow - AM'!AF168:AF169)</f>
        <v>0</v>
      </c>
      <c r="AF35" s="1279">
        <f ca="1">SUM('Cash Flow - AM'!AG168:AG169)</f>
        <v>0</v>
      </c>
      <c r="AG35" s="1279">
        <f ca="1">SUM('Cash Flow - AM'!AH168:AH169)</f>
        <v>0</v>
      </c>
      <c r="AH35" s="1279">
        <f ca="1">SUM('Cash Flow - AM'!AI168:AI169)</f>
        <v>0</v>
      </c>
      <c r="AI35" s="1279">
        <f ca="1">SUM('Cash Flow - AM'!AJ168:AJ169)</f>
        <v>0</v>
      </c>
      <c r="AJ35" s="1279">
        <f ca="1">SUM('Cash Flow - AM'!AK168:AK169)</f>
        <v>0</v>
      </c>
      <c r="AK35" s="1279">
        <f ca="1">SUM('Cash Flow - AM'!AL168:AL169)</f>
        <v>0</v>
      </c>
      <c r="AL35" s="1279">
        <f ca="1">SUM('Cash Flow - AM'!AM168:AM169)</f>
        <v>0</v>
      </c>
      <c r="AM35" s="1279">
        <f ca="1">SUM('Cash Flow - AM'!AN168:AN169)</f>
        <v>0</v>
      </c>
      <c r="AN35" s="1279">
        <f ca="1">SUM('Cash Flow - AM'!AO168:AO169)</f>
        <v>0</v>
      </c>
      <c r="AO35" s="1279">
        <f ca="1">SUM('Cash Flow - AM'!AP168:AP169)</f>
        <v>0</v>
      </c>
      <c r="AP35" s="1279">
        <f ca="1">SUM('Cash Flow - AM'!AQ168:AQ169)</f>
        <v>0</v>
      </c>
      <c r="AQ35" s="1279">
        <f ca="1">SUM('Cash Flow - AM'!AR168:AR169)</f>
        <v>0</v>
      </c>
      <c r="AR35" s="1279">
        <f ca="1">SUM('Cash Flow - AM'!AS168:AS169)</f>
        <v>0</v>
      </c>
      <c r="AS35" s="1279">
        <f ca="1">SUM('Cash Flow - AM'!AT168:AT169)</f>
        <v>0</v>
      </c>
      <c r="AT35" s="1279">
        <f ca="1">SUM('Cash Flow - AM'!AU168:AU169)</f>
        <v>0</v>
      </c>
      <c r="AU35" s="1279">
        <f ca="1">SUM('Cash Flow - AM'!AV168:AV169)</f>
        <v>0</v>
      </c>
      <c r="AV35" s="1279">
        <f ca="1">SUM('Cash Flow - AM'!AW168:AW169)</f>
        <v>0</v>
      </c>
      <c r="AW35" s="1279">
        <f ca="1">SUM('Cash Flow - AM'!AX168:AX169)</f>
        <v>0</v>
      </c>
      <c r="AX35" s="1279">
        <f ca="1">SUM('Cash Flow - AM'!AY168:AY169)</f>
        <v>0</v>
      </c>
      <c r="AY35" s="1279">
        <f ca="1">SUM('Cash Flow - AM'!AZ168:AZ169)</f>
        <v>0</v>
      </c>
      <c r="AZ35" s="1279">
        <f ca="1">SUM('Cash Flow - AM'!BA168:BA169)</f>
        <v>0</v>
      </c>
      <c r="BA35" s="1279">
        <f ca="1">SUM('Cash Flow - AM'!BB168:BB169)</f>
        <v>0</v>
      </c>
      <c r="BB35" s="1279">
        <f ca="1">SUM('Cash Flow - AM'!BC168:BC169)</f>
        <v>0</v>
      </c>
      <c r="BC35" s="1279">
        <f ca="1">SUM('Cash Flow - AM'!BD168:BD169)</f>
        <v>0</v>
      </c>
      <c r="BD35" s="1279">
        <f ca="1">SUM('Cash Flow - AM'!BE168:BE169)</f>
        <v>0</v>
      </c>
      <c r="BE35" s="1279">
        <f ca="1">SUM('Cash Flow - AM'!BF168:BF169)</f>
        <v>0</v>
      </c>
      <c r="BF35" s="1279">
        <f ca="1">SUM('Cash Flow - AM'!BG168:BG169)</f>
        <v>0</v>
      </c>
      <c r="BG35" s="1279">
        <f ca="1">SUM('Cash Flow - AM'!BH168:BH169)</f>
        <v>0</v>
      </c>
      <c r="BH35" s="1279">
        <f ca="1">SUM('Cash Flow - AM'!BI168:BI169)</f>
        <v>0</v>
      </c>
      <c r="BI35" s="1279">
        <f ca="1">SUM('Cash Flow - AM'!BJ168:BJ169)</f>
        <v>0</v>
      </c>
      <c r="BJ35" s="1279">
        <f ca="1">SUM('Cash Flow - AM'!BK168:BK169)</f>
        <v>0</v>
      </c>
      <c r="BK35" s="1279">
        <f ca="1">SUM('Cash Flow - AM'!BL168:BL169)</f>
        <v>0</v>
      </c>
      <c r="BL35" s="1279">
        <f ca="1">SUM('Cash Flow - AM'!BM168:BM169)</f>
        <v>0</v>
      </c>
      <c r="BM35" s="1279">
        <f ca="1">SUM('Cash Flow - AM'!BN168:BN169)</f>
        <v>0</v>
      </c>
      <c r="BN35" s="1279">
        <f ca="1">SUM('Cash Flow - AM'!BO168:BO169)</f>
        <v>0</v>
      </c>
      <c r="BO35" s="1279">
        <f ca="1">SUM('Cash Flow - AM'!BP168:BP169)</f>
        <v>0</v>
      </c>
      <c r="BP35" s="1279">
        <f ca="1">SUM('Cash Flow - AM'!BQ168:BQ169)</f>
        <v>0</v>
      </c>
      <c r="BQ35" s="1279">
        <f ca="1">SUM('Cash Flow - AM'!BR168:BR169)</f>
        <v>0</v>
      </c>
      <c r="BR35" s="1279">
        <f ca="1">SUM('Cash Flow - AM'!BS168:BS169)</f>
        <v>0</v>
      </c>
      <c r="BS35" s="1279">
        <f ca="1">SUM('Cash Flow - AM'!BT168:BT169)</f>
        <v>0</v>
      </c>
      <c r="BT35" s="1279">
        <f ca="1">SUM('Cash Flow - AM'!BU168:BU169)</f>
        <v>0</v>
      </c>
      <c r="BU35" s="1279">
        <f ca="1">SUM('Cash Flow - AM'!BV168:BV169)</f>
        <v>0</v>
      </c>
      <c r="BV35" s="1279">
        <f ca="1">SUM('Cash Flow - AM'!BW168:BW169)</f>
        <v>0</v>
      </c>
      <c r="BW35" s="1279">
        <f ca="1">SUM('Cash Flow - AM'!BX168:BX169)</f>
        <v>0</v>
      </c>
      <c r="BX35" s="1279">
        <f ca="1">SUM('Cash Flow - AM'!BY168:BY169)</f>
        <v>0</v>
      </c>
      <c r="BY35" s="1279">
        <f ca="1">SUM('Cash Flow - AM'!BZ168:BZ169)</f>
        <v>0</v>
      </c>
      <c r="BZ35" s="1279">
        <f ca="1">SUM('Cash Flow - AM'!CA168:CA169)</f>
        <v>0</v>
      </c>
      <c r="CA35" s="1279">
        <f ca="1">SUM('Cash Flow - AM'!CB168:CB169)</f>
        <v>0</v>
      </c>
      <c r="CB35" s="1279">
        <f ca="1">SUM('Cash Flow - AM'!CC168:CC169)</f>
        <v>0</v>
      </c>
      <c r="CC35" s="1279">
        <f ca="1">SUM('Cash Flow - AM'!CD168:CD169)</f>
        <v>0</v>
      </c>
      <c r="CD35" s="1279">
        <f ca="1">SUM('Cash Flow - AM'!CE168:CE169)</f>
        <v>0</v>
      </c>
      <c r="CE35" s="1279">
        <f ca="1">SUM('Cash Flow - AM'!CF168:CF169)</f>
        <v>0</v>
      </c>
      <c r="CF35" s="1279">
        <f ca="1">SUM('Cash Flow - AM'!CG168:CG169)</f>
        <v>0</v>
      </c>
      <c r="CG35" s="1279">
        <f ca="1">SUM('Cash Flow - AM'!CH168:CH169)</f>
        <v>0</v>
      </c>
      <c r="CH35" s="1279">
        <f ca="1">SUM('Cash Flow - AM'!CI168:CI169)</f>
        <v>0</v>
      </c>
      <c r="CI35" s="1279">
        <f ca="1">SUM('Cash Flow - AM'!CJ168:CJ169)</f>
        <v>0</v>
      </c>
      <c r="CJ35" s="1279">
        <f ca="1">SUM('Cash Flow - AM'!CK168:CK169)</f>
        <v>0</v>
      </c>
      <c r="CK35" s="1279">
        <f ca="1">SUM('Cash Flow - AM'!CL168:CL169)</f>
        <v>0</v>
      </c>
      <c r="CL35" s="1279">
        <f ca="1">SUM('Cash Flow - AM'!CM168:CM169)</f>
        <v>0</v>
      </c>
      <c r="CM35" s="1279">
        <f ca="1">SUM('Cash Flow - AM'!CN168:CN169)</f>
        <v>0</v>
      </c>
      <c r="CN35" s="1279">
        <f ca="1">SUM('Cash Flow - AM'!CO168:CO169)</f>
        <v>0</v>
      </c>
      <c r="CO35" s="1279">
        <f ca="1">SUM('Cash Flow - AM'!CP168:CP169)</f>
        <v>0</v>
      </c>
      <c r="CP35" s="1279">
        <f ca="1">SUM('Cash Flow - AM'!CQ168:CQ169)</f>
        <v>0</v>
      </c>
      <c r="CQ35" s="1279">
        <f ca="1">SUM('Cash Flow - AM'!CR168:CR169)</f>
        <v>0</v>
      </c>
      <c r="CR35" s="1279">
        <f ca="1">SUM('Cash Flow - AM'!CS168:CS169)</f>
        <v>0</v>
      </c>
      <c r="CS35" s="1279">
        <f ca="1">SUM('Cash Flow - AM'!CT168:CT169)</f>
        <v>0</v>
      </c>
      <c r="CT35" s="1279">
        <f ca="1">SUM('Cash Flow - AM'!CU168:CU169)</f>
        <v>0</v>
      </c>
      <c r="CU35" s="1279">
        <f ca="1">SUM('Cash Flow - AM'!CV168:CV169)</f>
        <v>0</v>
      </c>
      <c r="CV35" s="1279">
        <f ca="1">SUM('Cash Flow - AM'!CW168:CW169)</f>
        <v>0</v>
      </c>
      <c r="CW35" s="1279">
        <f ca="1">SUM('Cash Flow - AM'!CX168:CX169)</f>
        <v>21714045.977812927</v>
      </c>
      <c r="CX35" s="1279">
        <f ca="1">SUM('Cash Flow - AM'!CY168:CY169)</f>
        <v>0</v>
      </c>
      <c r="CY35" s="1279">
        <f ca="1">SUM('Cash Flow - AM'!CZ168:CZ169)</f>
        <v>0</v>
      </c>
      <c r="CZ35" s="1279">
        <f ca="1">SUM('Cash Flow - AM'!DA168:DA169)</f>
        <v>0</v>
      </c>
      <c r="DA35" s="1279">
        <f ca="1">SUM('Cash Flow - AM'!DB168:DB169)</f>
        <v>0</v>
      </c>
      <c r="DB35" s="1279">
        <f ca="1">SUM('Cash Flow - AM'!DC168:DC169)</f>
        <v>0</v>
      </c>
      <c r="DC35" s="1279">
        <f ca="1">SUM('Cash Flow - AM'!DD168:DD169)</f>
        <v>0</v>
      </c>
      <c r="DD35" s="1279">
        <f ca="1">SUM('Cash Flow - AM'!DE168:DE169)</f>
        <v>0</v>
      </c>
      <c r="DE35" s="1279">
        <f ca="1">SUM('Cash Flow - AM'!DF168:DF169)</f>
        <v>0</v>
      </c>
      <c r="DF35" s="1279">
        <f ca="1">SUM('Cash Flow - AM'!DG168:DG169)</f>
        <v>0</v>
      </c>
      <c r="DG35" s="1279">
        <f ca="1">SUM('Cash Flow - AM'!DH168:DH169)</f>
        <v>0</v>
      </c>
      <c r="DH35" s="1279">
        <f ca="1">SUM('Cash Flow - AM'!DI168:DI169)</f>
        <v>0</v>
      </c>
      <c r="DI35" s="1279">
        <f ca="1">SUM('Cash Flow - AM'!DJ168:DJ169)</f>
        <v>0</v>
      </c>
      <c r="DJ35" s="1279">
        <f ca="1">SUM('Cash Flow - AM'!DK168:DK169)</f>
        <v>0</v>
      </c>
      <c r="DK35" s="1279">
        <f ca="1">SUM('Cash Flow - AM'!DL168:DL169)</f>
        <v>0</v>
      </c>
      <c r="DL35" s="1279">
        <f ca="1">SUM('Cash Flow - AM'!DM168:DM169)</f>
        <v>0</v>
      </c>
      <c r="DM35" s="1279">
        <f ca="1">SUM('Cash Flow - AM'!DN168:DN169)</f>
        <v>0</v>
      </c>
      <c r="DN35" s="1279">
        <f ca="1">SUM('Cash Flow - AM'!DO168:DO169)</f>
        <v>0</v>
      </c>
      <c r="DO35" s="1279">
        <f ca="1">SUM('Cash Flow - AM'!DP168:DP169)</f>
        <v>0</v>
      </c>
      <c r="DP35" s="1279">
        <f ca="1">SUM('Cash Flow - AM'!DQ168:DQ169)</f>
        <v>0</v>
      </c>
      <c r="DQ35" s="1279">
        <f ca="1">SUM('Cash Flow - AM'!DR168:DR169)</f>
        <v>0</v>
      </c>
      <c r="DR35" s="1279">
        <f ca="1">SUM('Cash Flow - AM'!DS168:DS169)</f>
        <v>0</v>
      </c>
      <c r="DS35" s="1279">
        <f ca="1">SUM('Cash Flow - AM'!DT168:DT169)</f>
        <v>0</v>
      </c>
      <c r="DT35" s="1279">
        <f ca="1">SUM('Cash Flow - AM'!DU168:DU169)</f>
        <v>0</v>
      </c>
      <c r="DU35" s="1324">
        <f ca="1">SUM('Cash Flow - AM'!DV168:DV169)</f>
        <v>0</v>
      </c>
    </row>
    <row r="36" spans="1:125" customFormat="1" ht="15.75" customHeight="1">
      <c r="A36" s="105"/>
      <c r="B36" s="105"/>
      <c r="C36" s="938"/>
      <c r="D36" s="51"/>
      <c r="E36" s="51"/>
      <c r="F36" s="51"/>
      <c r="G36" s="51"/>
      <c r="H36" s="51"/>
      <c r="I36" s="51"/>
      <c r="J36" s="51"/>
      <c r="K36" s="51"/>
      <c r="L36" s="51"/>
      <c r="M36" s="51"/>
      <c r="N36" s="51"/>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1"/>
      <c r="CG36" s="51"/>
      <c r="CH36" s="51"/>
      <c r="CI36" s="51"/>
      <c r="CJ36" s="51"/>
      <c r="CK36" s="51"/>
      <c r="CL36" s="51"/>
      <c r="CM36" s="51"/>
      <c r="CN36" s="51"/>
      <c r="CO36" s="51"/>
      <c r="CP36" s="51"/>
      <c r="CQ36" s="51"/>
      <c r="CR36" s="51"/>
      <c r="CS36" s="51"/>
      <c r="CT36" s="51"/>
      <c r="CU36" s="51"/>
      <c r="CV36" s="51"/>
      <c r="CW36" s="51"/>
      <c r="CX36" s="51"/>
      <c r="CY36" s="51"/>
      <c r="CZ36" s="51"/>
      <c r="DA36" s="51"/>
      <c r="DB36" s="51"/>
      <c r="DC36" s="51"/>
      <c r="DD36" s="51"/>
      <c r="DE36" s="51"/>
      <c r="DF36" s="51"/>
      <c r="DG36" s="51"/>
      <c r="DH36" s="51"/>
      <c r="DI36" s="51"/>
      <c r="DJ36" s="51"/>
      <c r="DK36" s="51"/>
      <c r="DL36" s="51"/>
      <c r="DM36" s="51"/>
      <c r="DN36" s="51"/>
      <c r="DO36" s="51"/>
      <c r="DP36" s="51"/>
      <c r="DQ36" s="51"/>
      <c r="DR36" s="51"/>
      <c r="DS36" s="51"/>
      <c r="DT36" s="51"/>
      <c r="DU36" s="1323"/>
    </row>
    <row r="37" spans="1:125" customFormat="1" ht="15.75" customHeight="1">
      <c r="A37" s="105"/>
      <c r="B37" s="105"/>
      <c r="C37" s="1260" t="str">
        <f>C14</f>
        <v>Tier 1 - Return of Capital</v>
      </c>
      <c r="D37" s="1261"/>
      <c r="E37" s="1261"/>
      <c r="F37" s="1261"/>
      <c r="G37" s="1261"/>
      <c r="H37" s="1262"/>
      <c r="I37" s="1262"/>
      <c r="J37" s="1262"/>
      <c r="K37" s="1262"/>
      <c r="L37" s="1262"/>
      <c r="M37" s="1262"/>
      <c r="N37" s="1262"/>
      <c r="O37" s="1262"/>
      <c r="P37" s="1262"/>
      <c r="Q37" s="1262"/>
      <c r="R37" s="1262"/>
      <c r="S37" s="1262"/>
      <c r="T37" s="1262"/>
      <c r="U37" s="1262"/>
      <c r="V37" s="1262"/>
      <c r="W37" s="1262"/>
      <c r="X37" s="1262"/>
      <c r="Y37" s="1262"/>
      <c r="Z37" s="1262"/>
      <c r="AA37" s="1262"/>
      <c r="AB37" s="1262"/>
      <c r="AC37" s="1262"/>
      <c r="AD37" s="1262"/>
      <c r="AE37" s="1262"/>
      <c r="AF37" s="1262"/>
      <c r="AG37" s="1262"/>
      <c r="AH37" s="1262"/>
      <c r="AI37" s="1262"/>
      <c r="AJ37" s="1262"/>
      <c r="AK37" s="1262"/>
      <c r="AL37" s="1262"/>
      <c r="AM37" s="1262"/>
      <c r="AN37" s="1262"/>
      <c r="AO37" s="1262"/>
      <c r="AP37" s="1262"/>
      <c r="AQ37" s="1262"/>
      <c r="AR37" s="1262"/>
      <c r="AS37" s="1262"/>
      <c r="AT37" s="1262"/>
      <c r="AU37" s="1262"/>
      <c r="AV37" s="1262"/>
      <c r="AW37" s="1262"/>
      <c r="AX37" s="1262"/>
      <c r="AY37" s="1262"/>
      <c r="AZ37" s="1262"/>
      <c r="BA37" s="1262"/>
      <c r="BB37" s="1262"/>
      <c r="BC37" s="1262"/>
      <c r="BD37" s="1262"/>
      <c r="BE37" s="1262"/>
      <c r="BF37" s="1262"/>
      <c r="BG37" s="1262"/>
      <c r="BH37" s="1262"/>
      <c r="BI37" s="1262"/>
      <c r="BJ37" s="1262"/>
      <c r="BK37" s="1262"/>
      <c r="BL37" s="1262"/>
      <c r="BM37" s="1262"/>
      <c r="BN37" s="1262"/>
      <c r="BO37" s="1262"/>
      <c r="BP37" s="1262"/>
      <c r="BQ37" s="1262"/>
      <c r="BR37" s="1262"/>
      <c r="BS37" s="1262"/>
      <c r="BT37" s="1262"/>
      <c r="BU37" s="1262"/>
      <c r="BV37" s="1262"/>
      <c r="BW37" s="1262"/>
      <c r="BX37" s="1262"/>
      <c r="BY37" s="1262"/>
      <c r="BZ37" s="1262"/>
      <c r="CA37" s="1262"/>
      <c r="CB37" s="1262"/>
      <c r="CC37" s="1262"/>
      <c r="CD37" s="1262"/>
      <c r="CE37" s="1262"/>
      <c r="CF37" s="1262"/>
      <c r="CG37" s="1262"/>
      <c r="CH37" s="1262"/>
      <c r="CI37" s="1262"/>
      <c r="CJ37" s="1262"/>
      <c r="CK37" s="1262"/>
      <c r="CL37" s="1262"/>
      <c r="CM37" s="1262"/>
      <c r="CN37" s="1262"/>
      <c r="CO37" s="1262"/>
      <c r="CP37" s="1262"/>
      <c r="CQ37" s="1262"/>
      <c r="CR37" s="1262"/>
      <c r="CS37" s="1262"/>
      <c r="CT37" s="1262"/>
      <c r="CU37" s="1262"/>
      <c r="CV37" s="1262"/>
      <c r="CW37" s="1262"/>
      <c r="CX37" s="1262"/>
      <c r="CY37" s="1262"/>
      <c r="CZ37" s="1262"/>
      <c r="DA37" s="1262"/>
      <c r="DB37" s="1262"/>
      <c r="DC37" s="1262"/>
      <c r="DD37" s="1262"/>
      <c r="DE37" s="1262"/>
      <c r="DF37" s="1262"/>
      <c r="DG37" s="1262"/>
      <c r="DH37" s="1262"/>
      <c r="DI37" s="1262"/>
      <c r="DJ37" s="1262"/>
      <c r="DK37" s="1262"/>
      <c r="DL37" s="1262"/>
      <c r="DM37" s="1262"/>
      <c r="DN37" s="1262"/>
      <c r="DO37" s="1262"/>
      <c r="DP37" s="1262"/>
      <c r="DQ37" s="1262"/>
      <c r="DR37" s="1262"/>
      <c r="DS37" s="1262"/>
      <c r="DT37" s="1262"/>
      <c r="DU37" s="1263"/>
    </row>
    <row r="38" spans="1:125" customFormat="1" ht="15.75" customHeight="1">
      <c r="A38" s="105"/>
      <c r="B38" s="105"/>
      <c r="C38" s="1282"/>
      <c r="D38" s="1284"/>
      <c r="E38" s="1280"/>
      <c r="F38" s="1280"/>
      <c r="G38" s="1280"/>
      <c r="H38" s="1280"/>
      <c r="I38" s="1280"/>
      <c r="J38" s="1280"/>
      <c r="K38" s="1280"/>
      <c r="L38" s="1280"/>
      <c r="M38" s="1280"/>
      <c r="N38" s="1280"/>
      <c r="O38" s="1280"/>
      <c r="P38" s="1280"/>
      <c r="Q38" s="1280"/>
      <c r="R38" s="1280"/>
      <c r="S38" s="1280"/>
      <c r="T38" s="1280"/>
      <c r="U38" s="1280"/>
      <c r="V38" s="1280"/>
      <c r="W38" s="1280"/>
      <c r="X38" s="1280"/>
      <c r="Y38" s="1280"/>
      <c r="Z38" s="1280"/>
      <c r="AA38" s="1280"/>
      <c r="AB38" s="1280"/>
      <c r="AC38" s="1280"/>
      <c r="AD38" s="1280"/>
      <c r="AE38" s="1280"/>
      <c r="AF38" s="1280"/>
      <c r="AG38" s="1280"/>
      <c r="AH38" s="1280"/>
      <c r="AI38" s="1280"/>
      <c r="AJ38" s="1280"/>
      <c r="AK38" s="1280"/>
      <c r="AL38" s="1280"/>
      <c r="AM38" s="1280"/>
      <c r="AN38" s="1280"/>
      <c r="AO38" s="1280"/>
      <c r="AP38" s="1280"/>
      <c r="AQ38" s="1280"/>
      <c r="AR38" s="1280"/>
      <c r="AS38" s="1280"/>
      <c r="AT38" s="1280"/>
      <c r="AU38" s="1280"/>
      <c r="AV38" s="1280"/>
      <c r="AW38" s="1280"/>
      <c r="AX38" s="1280"/>
      <c r="AY38" s="1280"/>
      <c r="AZ38" s="1280"/>
      <c r="BA38" s="1280"/>
      <c r="BB38" s="1280"/>
      <c r="BC38" s="1280"/>
      <c r="BD38" s="1280"/>
      <c r="BE38" s="1280"/>
      <c r="BF38" s="1280"/>
      <c r="BG38" s="1280"/>
      <c r="BH38" s="1280"/>
      <c r="BI38" s="1280"/>
      <c r="BJ38" s="1280"/>
      <c r="BK38" s="1280"/>
      <c r="BL38" s="1280"/>
      <c r="BM38" s="1280"/>
      <c r="BN38" s="1280"/>
      <c r="BO38" s="1280"/>
      <c r="BP38" s="1280"/>
      <c r="BQ38" s="1280"/>
      <c r="BR38" s="1280"/>
      <c r="BS38" s="1280"/>
      <c r="BT38" s="1280"/>
      <c r="BU38" s="1280"/>
      <c r="BV38" s="1280"/>
      <c r="BW38" s="1280"/>
      <c r="BX38" s="1280"/>
      <c r="BY38" s="1280"/>
      <c r="BZ38" s="1280"/>
      <c r="CA38" s="1280"/>
      <c r="CB38" s="1280"/>
      <c r="CC38" s="1280"/>
      <c r="CD38" s="1280"/>
      <c r="CE38" s="1280"/>
      <c r="CF38" s="1280"/>
      <c r="CG38" s="1280"/>
      <c r="CH38" s="1280"/>
      <c r="CI38" s="1280"/>
      <c r="CJ38" s="1280"/>
      <c r="CK38" s="1280"/>
      <c r="CL38" s="1280"/>
      <c r="CM38" s="1280"/>
      <c r="CN38" s="1280"/>
      <c r="CO38" s="1280"/>
      <c r="CP38" s="1280"/>
      <c r="CQ38" s="1280"/>
      <c r="CR38" s="1280"/>
      <c r="CS38" s="1280"/>
      <c r="CT38" s="1280"/>
      <c r="CU38" s="1280"/>
      <c r="CV38" s="1280"/>
      <c r="CW38" s="1280"/>
      <c r="CX38" s="1280"/>
      <c r="CY38" s="1280"/>
      <c r="CZ38" s="1280"/>
      <c r="DA38" s="1280"/>
      <c r="DB38" s="1280"/>
      <c r="DC38" s="1280"/>
      <c r="DD38" s="1280"/>
      <c r="DE38" s="1280"/>
      <c r="DF38" s="1280"/>
      <c r="DG38" s="1280"/>
      <c r="DH38" s="1280"/>
      <c r="DI38" s="1280"/>
      <c r="DJ38" s="1280"/>
      <c r="DK38" s="1280"/>
      <c r="DL38" s="1280"/>
      <c r="DM38" s="1280"/>
      <c r="DN38" s="1280"/>
      <c r="DO38" s="1280"/>
      <c r="DP38" s="1280"/>
      <c r="DQ38" s="1280"/>
      <c r="DR38" s="1280"/>
      <c r="DS38" s="1280"/>
      <c r="DT38" s="1280"/>
      <c r="DU38" s="1281"/>
    </row>
    <row r="39" spans="1:125" customFormat="1" ht="15.75" customHeight="1">
      <c r="A39" s="105"/>
      <c r="B39" s="105"/>
      <c r="C39" s="128" t="str">
        <f>_xlfn.CONCAT(C5," Return of Capital")</f>
        <v>Investar Return of Capital</v>
      </c>
      <c r="D39" s="58"/>
      <c r="E39" s="58">
        <f>D42</f>
        <v>0</v>
      </c>
      <c r="F39" s="58">
        <f t="shared" ref="F39:AY39" ca="1" si="237">E42</f>
        <v>10527633.05608974</v>
      </c>
      <c r="G39" s="58">
        <f t="shared" ca="1" si="237"/>
        <v>11555266.112179482</v>
      </c>
      <c r="H39" s="58">
        <f t="shared" ca="1" si="237"/>
        <v>12582899.168269224</v>
      </c>
      <c r="I39" s="58">
        <f t="shared" ca="1" si="237"/>
        <v>13610532.224358967</v>
      </c>
      <c r="J39" s="58">
        <f t="shared" ca="1" si="237"/>
        <v>14107573.262896148</v>
      </c>
      <c r="K39" s="58">
        <f t="shared" ca="1" si="237"/>
        <v>14107573.346381763</v>
      </c>
      <c r="L39" s="58">
        <f t="shared" ca="1" si="237"/>
        <v>14107573.438867027</v>
      </c>
      <c r="M39" s="58">
        <f t="shared" ca="1" si="237"/>
        <v>14107573.540536348</v>
      </c>
      <c r="N39" s="58">
        <f t="shared" ca="1" si="237"/>
        <v>14107573.651561728</v>
      </c>
      <c r="O39" s="58">
        <f t="shared" ca="1" si="237"/>
        <v>14107573.772101969</v>
      </c>
      <c r="P39" s="58">
        <f t="shared" ca="1" si="237"/>
        <v>14107573.902301855</v>
      </c>
      <c r="Q39" s="58">
        <f t="shared" ca="1" si="237"/>
        <v>14107574.042291146</v>
      </c>
      <c r="R39" s="58">
        <f t="shared" ca="1" si="237"/>
        <v>14107574.192183904</v>
      </c>
      <c r="S39" s="58">
        <f t="shared" ca="1" si="237"/>
        <v>14107574.352077499</v>
      </c>
      <c r="T39" s="58">
        <f t="shared" ca="1" si="237"/>
        <v>14107574.522051871</v>
      </c>
      <c r="U39" s="58">
        <f t="shared" ca="1" si="237"/>
        <v>14107574.702168554</v>
      </c>
      <c r="V39" s="58">
        <f t="shared" ca="1" si="237"/>
        <v>14107574.892469784</v>
      </c>
      <c r="W39" s="58">
        <f t="shared" ca="1" si="237"/>
        <v>14107575.092977639</v>
      </c>
      <c r="X39" s="58">
        <f t="shared" ca="1" si="237"/>
        <v>14107575.303693185</v>
      </c>
      <c r="Y39" s="58">
        <f t="shared" ca="1" si="237"/>
        <v>14107575.524595443</v>
      </c>
      <c r="Z39" s="58">
        <f t="shared" ca="1" si="237"/>
        <v>14107575.755640551</v>
      </c>
      <c r="AA39" s="58">
        <f t="shared" ca="1" si="237"/>
        <v>14107575.996760815</v>
      </c>
      <c r="AB39" s="58">
        <f t="shared" ca="1" si="237"/>
        <v>14107576.247863775</v>
      </c>
      <c r="AC39" s="58">
        <f t="shared" ca="1" si="237"/>
        <v>14107576.508831285</v>
      </c>
      <c r="AD39" s="58">
        <f t="shared" ca="1" si="237"/>
        <v>14107576.779518528</v>
      </c>
      <c r="AE39" s="58">
        <f t="shared" ca="1" si="237"/>
        <v>14107577.059752958</v>
      </c>
      <c r="AF39" s="58">
        <f t="shared" ca="1" si="237"/>
        <v>14107577.349333499</v>
      </c>
      <c r="AG39" s="58">
        <f t="shared" ca="1" si="237"/>
        <v>14107577.648029126</v>
      </c>
      <c r="AH39" s="58">
        <f t="shared" ca="1" si="237"/>
        <v>14107577.955578359</v>
      </c>
      <c r="AI39" s="58">
        <f t="shared" ca="1" si="237"/>
        <v>14107578.27168737</v>
      </c>
      <c r="AJ39" s="58">
        <f t="shared" ca="1" si="237"/>
        <v>14107578.59603033</v>
      </c>
      <c r="AK39" s="58">
        <f t="shared" ca="1" si="237"/>
        <v>14107578.928247301</v>
      </c>
      <c r="AL39" s="58">
        <f t="shared" ca="1" si="237"/>
        <v>14107579.267943654</v>
      </c>
      <c r="AM39" s="58">
        <f t="shared" ca="1" si="237"/>
        <v>14107579.61468949</v>
      </c>
      <c r="AN39" s="58">
        <f t="shared" ca="1" si="237"/>
        <v>14107579.968017964</v>
      </c>
      <c r="AO39" s="58">
        <f t="shared" ca="1" si="237"/>
        <v>14107580.327426095</v>
      </c>
      <c r="AP39" s="58">
        <f t="shared" ca="1" si="237"/>
        <v>14107580.692371722</v>
      </c>
      <c r="AQ39" s="58">
        <f t="shared" ca="1" si="237"/>
        <v>14107581.062276933</v>
      </c>
      <c r="AR39" s="58">
        <f t="shared" ca="1" si="237"/>
        <v>14107581.436525509</v>
      </c>
      <c r="AS39" s="58">
        <f t="shared" ca="1" si="237"/>
        <v>14107581.814463628</v>
      </c>
      <c r="AT39" s="58">
        <f t="shared" ca="1" si="237"/>
        <v>14107582.195399988</v>
      </c>
      <c r="AU39" s="58">
        <f t="shared" ca="1" si="237"/>
        <v>14107582.578605913</v>
      </c>
      <c r="AV39" s="58">
        <f t="shared" ca="1" si="237"/>
        <v>14107582.963315902</v>
      </c>
      <c r="AW39" s="58">
        <f t="shared" ca="1" si="237"/>
        <v>14107583.348726062</v>
      </c>
      <c r="AX39" s="58">
        <f t="shared" ca="1" si="237"/>
        <v>14107583.733996389</v>
      </c>
      <c r="AY39" s="58">
        <f t="shared" ca="1" si="237"/>
        <v>14107584.118250361</v>
      </c>
      <c r="AZ39" s="58">
        <f t="shared" ref="AZ39:DK39" ca="1" si="238">AY42</f>
        <v>14107584.500575606</v>
      </c>
      <c r="BA39" s="58">
        <f t="shared" ca="1" si="238"/>
        <v>14107584.880024649</v>
      </c>
      <c r="BB39" s="58">
        <f t="shared" ca="1" si="238"/>
        <v>14107585.255615544</v>
      </c>
      <c r="BC39" s="58">
        <f t="shared" ca="1" si="238"/>
        <v>14107585.626332834</v>
      </c>
      <c r="BD39" s="58">
        <f t="shared" ca="1" si="238"/>
        <v>14107585.991128441</v>
      </c>
      <c r="BE39" s="58">
        <f t="shared" ca="1" si="238"/>
        <v>14107586.348922763</v>
      </c>
      <c r="BF39" s="58">
        <f t="shared" ca="1" si="238"/>
        <v>14107586.698605917</v>
      </c>
      <c r="BG39" s="58">
        <f t="shared" ca="1" si="238"/>
        <v>14107587.039038889</v>
      </c>
      <c r="BH39" s="58">
        <f t="shared" ca="1" si="238"/>
        <v>14107587.369055022</v>
      </c>
      <c r="BI39" s="58">
        <f t="shared" ca="1" si="238"/>
        <v>14107587.687461644</v>
      </c>
      <c r="BJ39" s="58">
        <f t="shared" ca="1" si="238"/>
        <v>14107587.993041668</v>
      </c>
      <c r="BK39" s="58">
        <f t="shared" ca="1" si="238"/>
        <v>14107588.284555387</v>
      </c>
      <c r="BL39" s="58">
        <f t="shared" ca="1" si="238"/>
        <v>14107588.560742307</v>
      </c>
      <c r="BM39" s="58">
        <f t="shared" ca="1" si="238"/>
        <v>14107588.820323316</v>
      </c>
      <c r="BN39" s="58">
        <f t="shared" ca="1" si="238"/>
        <v>14107589.062002692</v>
      </c>
      <c r="BO39" s="58">
        <f t="shared" ca="1" si="238"/>
        <v>14107589.284470452</v>
      </c>
      <c r="BP39" s="58">
        <f t="shared" ca="1" si="238"/>
        <v>14107589.486404764</v>
      </c>
      <c r="BQ39" s="58">
        <f t="shared" ca="1" si="238"/>
        <v>14107589.666474383</v>
      </c>
      <c r="BR39" s="58">
        <f t="shared" ca="1" si="238"/>
        <v>14107589.823341347</v>
      </c>
      <c r="BS39" s="58">
        <f t="shared" ca="1" si="238"/>
        <v>14107589.955663424</v>
      </c>
      <c r="BT39" s="58">
        <f t="shared" ca="1" si="238"/>
        <v>14107590.062097002</v>
      </c>
      <c r="BU39" s="58">
        <f t="shared" ca="1" si="238"/>
        <v>14107590.141299967</v>
      </c>
      <c r="BV39" s="58">
        <f t="shared" ca="1" si="238"/>
        <v>14107590.191934755</v>
      </c>
      <c r="BW39" s="58">
        <f t="shared" ca="1" si="238"/>
        <v>14107590.212671382</v>
      </c>
      <c r="BX39" s="58">
        <f t="shared" ca="1" si="238"/>
        <v>14107590.202190155</v>
      </c>
      <c r="BY39" s="58">
        <f t="shared" ca="1" si="238"/>
        <v>14107590.159185315</v>
      </c>
      <c r="BZ39" s="58">
        <f t="shared" ca="1" si="238"/>
        <v>14107590.082367342</v>
      </c>
      <c r="CA39" s="58">
        <f t="shared" ca="1" si="238"/>
        <v>14107589.970467342</v>
      </c>
      <c r="CB39" s="58">
        <f t="shared" ca="1" si="238"/>
        <v>14107589.82223863</v>
      </c>
      <c r="CC39" s="58">
        <f t="shared" ca="1" si="238"/>
        <v>14107589.636462912</v>
      </c>
      <c r="CD39" s="58">
        <f t="shared" ca="1" si="238"/>
        <v>14107589.411951989</v>
      </c>
      <c r="CE39" s="58">
        <f t="shared" ca="1" si="238"/>
        <v>14107588.842135072</v>
      </c>
      <c r="CF39" s="58">
        <f t="shared" ca="1" si="238"/>
        <v>14107588.494631059</v>
      </c>
      <c r="CG39" s="58">
        <f t="shared" ca="1" si="238"/>
        <v>14107588.104001753</v>
      </c>
      <c r="CH39" s="58">
        <f t="shared" ca="1" si="238"/>
        <v>14107587.669259286</v>
      </c>
      <c r="CI39" s="58">
        <f t="shared" ca="1" si="238"/>
        <v>14107587.189467486</v>
      </c>
      <c r="CJ39" s="58">
        <f t="shared" ca="1" si="238"/>
        <v>14107586.663745653</v>
      </c>
      <c r="CK39" s="58">
        <f t="shared" ca="1" si="238"/>
        <v>14107586.09127265</v>
      </c>
      <c r="CL39" s="58">
        <f t="shared" ca="1" si="238"/>
        <v>14107585.471291449</v>
      </c>
      <c r="CM39" s="58">
        <f t="shared" ca="1" si="238"/>
        <v>14107584.803113461</v>
      </c>
      <c r="CN39" s="58">
        <f t="shared" ca="1" si="238"/>
        <v>14107584.086123658</v>
      </c>
      <c r="CO39" s="58">
        <f t="shared" ca="1" si="238"/>
        <v>14107583.319784738</v>
      </c>
      <c r="CP39" s="58">
        <f t="shared" ca="1" si="238"/>
        <v>14107582.503642906</v>
      </c>
      <c r="CQ39" s="58">
        <f t="shared" ca="1" si="238"/>
        <v>14107581.637332037</v>
      </c>
      <c r="CR39" s="58">
        <f t="shared" ca="1" si="238"/>
        <v>14107580.720579881</v>
      </c>
      <c r="CS39" s="58">
        <f t="shared" ca="1" si="238"/>
        <v>14107579.753212869</v>
      </c>
      <c r="CT39" s="58">
        <f t="shared" ca="1" si="238"/>
        <v>14107578.735161658</v>
      </c>
      <c r="CU39" s="58">
        <f t="shared" ca="1" si="238"/>
        <v>14107577.666468218</v>
      </c>
      <c r="CV39" s="58">
        <f t="shared" ca="1" si="238"/>
        <v>14107576.547289386</v>
      </c>
      <c r="CW39" s="58">
        <f t="shared" ca="1" si="238"/>
        <v>14107575.377905848</v>
      </c>
      <c r="CX39" s="58">
        <f t="shared" ca="1" si="238"/>
        <v>28215148.317442402</v>
      </c>
      <c r="CY39" s="58">
        <f t="shared" ca="1" si="238"/>
        <v>28215145.78054719</v>
      </c>
      <c r="CZ39" s="58">
        <f t="shared" ca="1" si="238"/>
        <v>28215143.14647229</v>
      </c>
      <c r="DA39" s="58">
        <f t="shared" ca="1" si="238"/>
        <v>28215140.416846253</v>
      </c>
      <c r="DB39" s="58">
        <f t="shared" ca="1" si="238"/>
        <v>28215137.593594003</v>
      </c>
      <c r="DC39" s="58">
        <f t="shared" ca="1" si="238"/>
        <v>28215134.678933773</v>
      </c>
      <c r="DD39" s="58">
        <f t="shared" ca="1" si="238"/>
        <v>28215131.675398141</v>
      </c>
      <c r="DE39" s="58">
        <f t="shared" ca="1" si="238"/>
        <v>28215128.585811786</v>
      </c>
      <c r="DF39" s="58">
        <f t="shared" ca="1" si="238"/>
        <v>28215125.413311474</v>
      </c>
      <c r="DG39" s="58">
        <f t="shared" ca="1" si="238"/>
        <v>28215122.161343481</v>
      </c>
      <c r="DH39" s="58">
        <f t="shared" ca="1" si="238"/>
        <v>28215118.833667796</v>
      </c>
      <c r="DI39" s="58">
        <f t="shared" ca="1" si="238"/>
        <v>28215115.434354305</v>
      </c>
      <c r="DJ39" s="58">
        <f t="shared" ca="1" si="238"/>
        <v>28215111.967782408</v>
      </c>
      <c r="DK39" s="58">
        <f t="shared" ca="1" si="238"/>
        <v>28215108.438657954</v>
      </c>
      <c r="DL39" s="58">
        <f t="shared" ref="DL39:DU39" ca="1" si="239">DK42</f>
        <v>28215104.851994947</v>
      </c>
      <c r="DM39" s="58">
        <f t="shared" ca="1" si="239"/>
        <v>28215101.213129643</v>
      </c>
      <c r="DN39" s="58">
        <f t="shared" ca="1" si="239"/>
        <v>28215097.527711447</v>
      </c>
      <c r="DO39" s="58">
        <f t="shared" ca="1" si="239"/>
        <v>28215093.801725302</v>
      </c>
      <c r="DP39" s="58">
        <f t="shared" ca="1" si="239"/>
        <v>28215090.041485261</v>
      </c>
      <c r="DQ39" s="58">
        <f t="shared" ca="1" si="239"/>
        <v>28215086.253632046</v>
      </c>
      <c r="DR39" s="58">
        <f t="shared" ca="1" si="239"/>
        <v>28215082.445152052</v>
      </c>
      <c r="DS39" s="58">
        <f t="shared" ca="1" si="239"/>
        <v>28215078.62336985</v>
      </c>
      <c r="DT39" s="58">
        <f t="shared" ca="1" si="239"/>
        <v>28215074.79596461</v>
      </c>
      <c r="DU39" s="136">
        <f t="shared" ca="1" si="239"/>
        <v>28215070.970957048</v>
      </c>
    </row>
    <row r="40" spans="1:125" customFormat="1" ht="15.75" customHeight="1">
      <c r="A40" s="105"/>
      <c r="B40" s="105"/>
      <c r="C40" s="60" t="s">
        <v>1557</v>
      </c>
      <c r="D40" s="1149"/>
      <c r="E40" s="58">
        <f ca="1">-E31</f>
        <v>10527633.05608974</v>
      </c>
      <c r="F40" s="58">
        <f t="shared" ref="F40:AY40" ca="1" si="240">-F31</f>
        <v>1027633.0560897419</v>
      </c>
      <c r="G40" s="58">
        <f t="shared" ca="1" si="240"/>
        <v>1027633.0560897419</v>
      </c>
      <c r="H40" s="58">
        <f t="shared" ca="1" si="240"/>
        <v>1027633.0560897419</v>
      </c>
      <c r="I40" s="58">
        <f t="shared" ca="1" si="240"/>
        <v>497040.96385531779</v>
      </c>
      <c r="J40" s="58">
        <f t="shared" ca="1" si="240"/>
        <v>0</v>
      </c>
      <c r="K40" s="58">
        <f t="shared" ca="1" si="240"/>
        <v>0</v>
      </c>
      <c r="L40" s="58">
        <f t="shared" ca="1" si="240"/>
        <v>0</v>
      </c>
      <c r="M40" s="58">
        <f t="shared" ca="1" si="240"/>
        <v>0</v>
      </c>
      <c r="N40" s="58">
        <f t="shared" ca="1" si="240"/>
        <v>0</v>
      </c>
      <c r="O40" s="58">
        <f t="shared" ca="1" si="240"/>
        <v>0</v>
      </c>
      <c r="P40" s="58">
        <f t="shared" ca="1" si="240"/>
        <v>0</v>
      </c>
      <c r="Q40" s="58">
        <f t="shared" ca="1" si="240"/>
        <v>0</v>
      </c>
      <c r="R40" s="58">
        <f t="shared" ca="1" si="240"/>
        <v>0</v>
      </c>
      <c r="S40" s="58">
        <f t="shared" ca="1" si="240"/>
        <v>0</v>
      </c>
      <c r="T40" s="58">
        <f t="shared" ca="1" si="240"/>
        <v>0</v>
      </c>
      <c r="U40" s="58">
        <f t="shared" ca="1" si="240"/>
        <v>0</v>
      </c>
      <c r="V40" s="58">
        <f t="shared" ca="1" si="240"/>
        <v>0</v>
      </c>
      <c r="W40" s="58">
        <f t="shared" ca="1" si="240"/>
        <v>0</v>
      </c>
      <c r="X40" s="58">
        <f t="shared" ca="1" si="240"/>
        <v>0</v>
      </c>
      <c r="Y40" s="58">
        <f t="shared" ca="1" si="240"/>
        <v>0</v>
      </c>
      <c r="Z40" s="58">
        <f t="shared" ca="1" si="240"/>
        <v>0</v>
      </c>
      <c r="AA40" s="58">
        <f t="shared" ca="1" si="240"/>
        <v>0</v>
      </c>
      <c r="AB40" s="58">
        <f t="shared" ca="1" si="240"/>
        <v>0</v>
      </c>
      <c r="AC40" s="58">
        <f t="shared" ca="1" si="240"/>
        <v>0</v>
      </c>
      <c r="AD40" s="58">
        <f t="shared" ca="1" si="240"/>
        <v>0</v>
      </c>
      <c r="AE40" s="58">
        <f t="shared" ca="1" si="240"/>
        <v>0</v>
      </c>
      <c r="AF40" s="58">
        <f t="shared" ca="1" si="240"/>
        <v>0</v>
      </c>
      <c r="AG40" s="58">
        <f t="shared" ca="1" si="240"/>
        <v>0</v>
      </c>
      <c r="AH40" s="58">
        <f t="shared" ca="1" si="240"/>
        <v>0</v>
      </c>
      <c r="AI40" s="58">
        <f t="shared" ca="1" si="240"/>
        <v>0</v>
      </c>
      <c r="AJ40" s="58">
        <f t="shared" ca="1" si="240"/>
        <v>0</v>
      </c>
      <c r="AK40" s="58">
        <f t="shared" ca="1" si="240"/>
        <v>0</v>
      </c>
      <c r="AL40" s="58">
        <f t="shared" ca="1" si="240"/>
        <v>0</v>
      </c>
      <c r="AM40" s="58">
        <f t="shared" ca="1" si="240"/>
        <v>0</v>
      </c>
      <c r="AN40" s="58">
        <f t="shared" ca="1" si="240"/>
        <v>0</v>
      </c>
      <c r="AO40" s="58">
        <f t="shared" ca="1" si="240"/>
        <v>0</v>
      </c>
      <c r="AP40" s="58">
        <f t="shared" ca="1" si="240"/>
        <v>0</v>
      </c>
      <c r="AQ40" s="58">
        <f t="shared" ca="1" si="240"/>
        <v>0</v>
      </c>
      <c r="AR40" s="58">
        <f t="shared" ca="1" si="240"/>
        <v>0</v>
      </c>
      <c r="AS40" s="58">
        <f t="shared" ca="1" si="240"/>
        <v>0</v>
      </c>
      <c r="AT40" s="58">
        <f t="shared" ca="1" si="240"/>
        <v>0</v>
      </c>
      <c r="AU40" s="58">
        <f t="shared" ca="1" si="240"/>
        <v>0</v>
      </c>
      <c r="AV40" s="58">
        <f t="shared" ca="1" si="240"/>
        <v>0</v>
      </c>
      <c r="AW40" s="58">
        <f t="shared" ca="1" si="240"/>
        <v>0</v>
      </c>
      <c r="AX40" s="58">
        <f t="shared" ca="1" si="240"/>
        <v>0</v>
      </c>
      <c r="AY40" s="58">
        <f t="shared" ca="1" si="240"/>
        <v>0</v>
      </c>
      <c r="AZ40" s="58">
        <f t="shared" ref="AZ40:DK40" ca="1" si="241">-AZ31</f>
        <v>0</v>
      </c>
      <c r="BA40" s="58">
        <f t="shared" ca="1" si="241"/>
        <v>0</v>
      </c>
      <c r="BB40" s="58">
        <f t="shared" ca="1" si="241"/>
        <v>0</v>
      </c>
      <c r="BC40" s="58">
        <f t="shared" ca="1" si="241"/>
        <v>0</v>
      </c>
      <c r="BD40" s="58">
        <f t="shared" ca="1" si="241"/>
        <v>0</v>
      </c>
      <c r="BE40" s="58">
        <f t="shared" ca="1" si="241"/>
        <v>0</v>
      </c>
      <c r="BF40" s="58">
        <f t="shared" ca="1" si="241"/>
        <v>0</v>
      </c>
      <c r="BG40" s="58">
        <f t="shared" ca="1" si="241"/>
        <v>0</v>
      </c>
      <c r="BH40" s="58">
        <f t="shared" ca="1" si="241"/>
        <v>0</v>
      </c>
      <c r="BI40" s="58">
        <f t="shared" ca="1" si="241"/>
        <v>0</v>
      </c>
      <c r="BJ40" s="58">
        <f t="shared" ca="1" si="241"/>
        <v>0</v>
      </c>
      <c r="BK40" s="58">
        <f t="shared" ca="1" si="241"/>
        <v>0</v>
      </c>
      <c r="BL40" s="58">
        <f t="shared" ca="1" si="241"/>
        <v>0</v>
      </c>
      <c r="BM40" s="58">
        <f t="shared" ca="1" si="241"/>
        <v>0</v>
      </c>
      <c r="BN40" s="58">
        <f t="shared" ca="1" si="241"/>
        <v>0</v>
      </c>
      <c r="BO40" s="58">
        <f t="shared" ca="1" si="241"/>
        <v>0</v>
      </c>
      <c r="BP40" s="58">
        <f t="shared" ca="1" si="241"/>
        <v>0</v>
      </c>
      <c r="BQ40" s="58">
        <f t="shared" ca="1" si="241"/>
        <v>0</v>
      </c>
      <c r="BR40" s="58">
        <f t="shared" ca="1" si="241"/>
        <v>0</v>
      </c>
      <c r="BS40" s="58">
        <f t="shared" ca="1" si="241"/>
        <v>0</v>
      </c>
      <c r="BT40" s="58">
        <f t="shared" ca="1" si="241"/>
        <v>0</v>
      </c>
      <c r="BU40" s="58">
        <f t="shared" ca="1" si="241"/>
        <v>0</v>
      </c>
      <c r="BV40" s="58">
        <f t="shared" ca="1" si="241"/>
        <v>0</v>
      </c>
      <c r="BW40" s="58">
        <f t="shared" ca="1" si="241"/>
        <v>0</v>
      </c>
      <c r="BX40" s="58">
        <f t="shared" ca="1" si="241"/>
        <v>0</v>
      </c>
      <c r="BY40" s="58">
        <f t="shared" ca="1" si="241"/>
        <v>0</v>
      </c>
      <c r="BZ40" s="58">
        <f t="shared" ca="1" si="241"/>
        <v>0</v>
      </c>
      <c r="CA40" s="58">
        <f t="shared" ca="1" si="241"/>
        <v>0</v>
      </c>
      <c r="CB40" s="58">
        <f t="shared" ca="1" si="241"/>
        <v>0</v>
      </c>
      <c r="CC40" s="58">
        <f t="shared" ca="1" si="241"/>
        <v>0</v>
      </c>
      <c r="CD40" s="58">
        <f t="shared" ca="1" si="241"/>
        <v>0</v>
      </c>
      <c r="CE40" s="58">
        <f t="shared" ca="1" si="241"/>
        <v>0</v>
      </c>
      <c r="CF40" s="58">
        <f t="shared" ca="1" si="241"/>
        <v>0</v>
      </c>
      <c r="CG40" s="58">
        <f t="shared" ca="1" si="241"/>
        <v>0</v>
      </c>
      <c r="CH40" s="58">
        <f t="shared" ca="1" si="241"/>
        <v>0</v>
      </c>
      <c r="CI40" s="58">
        <f t="shared" ca="1" si="241"/>
        <v>0</v>
      </c>
      <c r="CJ40" s="58">
        <f t="shared" ca="1" si="241"/>
        <v>0</v>
      </c>
      <c r="CK40" s="58">
        <f t="shared" ca="1" si="241"/>
        <v>0</v>
      </c>
      <c r="CL40" s="58">
        <f t="shared" ca="1" si="241"/>
        <v>0</v>
      </c>
      <c r="CM40" s="58">
        <f t="shared" ca="1" si="241"/>
        <v>0</v>
      </c>
      <c r="CN40" s="58">
        <f t="shared" ca="1" si="241"/>
        <v>0</v>
      </c>
      <c r="CO40" s="58">
        <f t="shared" ca="1" si="241"/>
        <v>0</v>
      </c>
      <c r="CP40" s="58">
        <f t="shared" ca="1" si="241"/>
        <v>0</v>
      </c>
      <c r="CQ40" s="58">
        <f t="shared" ca="1" si="241"/>
        <v>0</v>
      </c>
      <c r="CR40" s="58">
        <f t="shared" ca="1" si="241"/>
        <v>0</v>
      </c>
      <c r="CS40" s="58">
        <f t="shared" ca="1" si="241"/>
        <v>0</v>
      </c>
      <c r="CT40" s="58">
        <f t="shared" ca="1" si="241"/>
        <v>0</v>
      </c>
      <c r="CU40" s="58">
        <f t="shared" ca="1" si="241"/>
        <v>0</v>
      </c>
      <c r="CV40" s="58">
        <f t="shared" ca="1" si="241"/>
        <v>0</v>
      </c>
      <c r="CW40" s="58">
        <f t="shared" ca="1" si="241"/>
        <v>0</v>
      </c>
      <c r="CX40" s="58">
        <f t="shared" ca="1" si="241"/>
        <v>0</v>
      </c>
      <c r="CY40" s="58">
        <f t="shared" ca="1" si="241"/>
        <v>0</v>
      </c>
      <c r="CZ40" s="58">
        <f t="shared" ca="1" si="241"/>
        <v>0</v>
      </c>
      <c r="DA40" s="58">
        <f t="shared" ca="1" si="241"/>
        <v>0</v>
      </c>
      <c r="DB40" s="58">
        <f t="shared" ca="1" si="241"/>
        <v>0</v>
      </c>
      <c r="DC40" s="58">
        <f t="shared" ca="1" si="241"/>
        <v>0</v>
      </c>
      <c r="DD40" s="58">
        <f t="shared" ca="1" si="241"/>
        <v>0</v>
      </c>
      <c r="DE40" s="58">
        <f t="shared" ca="1" si="241"/>
        <v>0</v>
      </c>
      <c r="DF40" s="58">
        <f t="shared" ca="1" si="241"/>
        <v>0</v>
      </c>
      <c r="DG40" s="58">
        <f t="shared" ca="1" si="241"/>
        <v>0</v>
      </c>
      <c r="DH40" s="58">
        <f t="shared" ca="1" si="241"/>
        <v>0</v>
      </c>
      <c r="DI40" s="58">
        <f t="shared" ca="1" si="241"/>
        <v>0</v>
      </c>
      <c r="DJ40" s="58">
        <f t="shared" ca="1" si="241"/>
        <v>0</v>
      </c>
      <c r="DK40" s="58">
        <f t="shared" ca="1" si="241"/>
        <v>0</v>
      </c>
      <c r="DL40" s="58">
        <f t="shared" ref="DL40:DU40" ca="1" si="242">-DL31</f>
        <v>0</v>
      </c>
      <c r="DM40" s="58">
        <f t="shared" ca="1" si="242"/>
        <v>0</v>
      </c>
      <c r="DN40" s="58">
        <f t="shared" ca="1" si="242"/>
        <v>0</v>
      </c>
      <c r="DO40" s="58">
        <f t="shared" ca="1" si="242"/>
        <v>0</v>
      </c>
      <c r="DP40" s="58">
        <f t="shared" ca="1" si="242"/>
        <v>0</v>
      </c>
      <c r="DQ40" s="58">
        <f t="shared" ca="1" si="242"/>
        <v>0</v>
      </c>
      <c r="DR40" s="58">
        <f t="shared" ca="1" si="242"/>
        <v>0</v>
      </c>
      <c r="DS40" s="58">
        <f t="shared" ca="1" si="242"/>
        <v>0</v>
      </c>
      <c r="DT40" s="58">
        <f t="shared" ca="1" si="242"/>
        <v>0</v>
      </c>
      <c r="DU40" s="136">
        <f t="shared" ca="1" si="242"/>
        <v>0</v>
      </c>
    </row>
    <row r="41" spans="1:125" customFormat="1" ht="15.75" customHeight="1">
      <c r="A41" s="105"/>
      <c r="B41" s="105"/>
      <c r="C41" s="1143" t="s">
        <v>1531</v>
      </c>
      <c r="D41" s="1294">
        <f>E5</f>
        <v>0.95</v>
      </c>
      <c r="E41" s="361">
        <f t="shared" ref="E41:AY41" ca="1" si="243">MIN(E35*$D$41,SUM(E39:E40))</f>
        <v>0</v>
      </c>
      <c r="F41" s="361">
        <f t="shared" ca="1" si="243"/>
        <v>0</v>
      </c>
      <c r="G41" s="361">
        <f t="shared" ca="1" si="243"/>
        <v>0</v>
      </c>
      <c r="H41" s="361">
        <f t="shared" ca="1" si="243"/>
        <v>0</v>
      </c>
      <c r="I41" s="361">
        <f t="shared" ca="1" si="243"/>
        <v>0</v>
      </c>
      <c r="J41" s="361">
        <f t="shared" ca="1" si="243"/>
        <v>0</v>
      </c>
      <c r="K41" s="361">
        <f t="shared" ca="1" si="243"/>
        <v>0</v>
      </c>
      <c r="L41" s="361">
        <f t="shared" ca="1" si="243"/>
        <v>0</v>
      </c>
      <c r="M41" s="361">
        <f t="shared" ca="1" si="243"/>
        <v>0</v>
      </c>
      <c r="N41" s="361">
        <f t="shared" ca="1" si="243"/>
        <v>0</v>
      </c>
      <c r="O41" s="361">
        <f t="shared" ca="1" si="243"/>
        <v>0</v>
      </c>
      <c r="P41" s="361">
        <f t="shared" ca="1" si="243"/>
        <v>0</v>
      </c>
      <c r="Q41" s="361">
        <f t="shared" ca="1" si="243"/>
        <v>0</v>
      </c>
      <c r="R41" s="361">
        <f t="shared" ca="1" si="243"/>
        <v>0</v>
      </c>
      <c r="S41" s="361">
        <f t="shared" ca="1" si="243"/>
        <v>0</v>
      </c>
      <c r="T41" s="361">
        <f t="shared" ca="1" si="243"/>
        <v>0</v>
      </c>
      <c r="U41" s="361">
        <f t="shared" ca="1" si="243"/>
        <v>0</v>
      </c>
      <c r="V41" s="361">
        <f t="shared" ca="1" si="243"/>
        <v>0</v>
      </c>
      <c r="W41" s="361">
        <f t="shared" ca="1" si="243"/>
        <v>0</v>
      </c>
      <c r="X41" s="361">
        <f t="shared" ca="1" si="243"/>
        <v>0</v>
      </c>
      <c r="Y41" s="361">
        <f t="shared" ca="1" si="243"/>
        <v>0</v>
      </c>
      <c r="Z41" s="361">
        <f t="shared" ca="1" si="243"/>
        <v>0</v>
      </c>
      <c r="AA41" s="361">
        <f t="shared" ca="1" si="243"/>
        <v>0</v>
      </c>
      <c r="AB41" s="361">
        <f t="shared" ca="1" si="243"/>
        <v>0</v>
      </c>
      <c r="AC41" s="361">
        <f t="shared" ca="1" si="243"/>
        <v>0</v>
      </c>
      <c r="AD41" s="361">
        <f t="shared" ca="1" si="243"/>
        <v>0</v>
      </c>
      <c r="AE41" s="361">
        <f t="shared" ca="1" si="243"/>
        <v>0</v>
      </c>
      <c r="AF41" s="361">
        <f t="shared" ca="1" si="243"/>
        <v>0</v>
      </c>
      <c r="AG41" s="361">
        <f t="shared" ca="1" si="243"/>
        <v>0</v>
      </c>
      <c r="AH41" s="361">
        <f t="shared" ca="1" si="243"/>
        <v>0</v>
      </c>
      <c r="AI41" s="361">
        <f t="shared" ca="1" si="243"/>
        <v>0</v>
      </c>
      <c r="AJ41" s="361">
        <f t="shared" ca="1" si="243"/>
        <v>0</v>
      </c>
      <c r="AK41" s="361">
        <f t="shared" ca="1" si="243"/>
        <v>0</v>
      </c>
      <c r="AL41" s="361">
        <f t="shared" ca="1" si="243"/>
        <v>0</v>
      </c>
      <c r="AM41" s="361">
        <f t="shared" ca="1" si="243"/>
        <v>0</v>
      </c>
      <c r="AN41" s="361">
        <f t="shared" ca="1" si="243"/>
        <v>0</v>
      </c>
      <c r="AO41" s="361">
        <f t="shared" ca="1" si="243"/>
        <v>0</v>
      </c>
      <c r="AP41" s="361">
        <f t="shared" ca="1" si="243"/>
        <v>0</v>
      </c>
      <c r="AQ41" s="361">
        <f t="shared" ca="1" si="243"/>
        <v>0</v>
      </c>
      <c r="AR41" s="361">
        <f t="shared" ca="1" si="243"/>
        <v>0</v>
      </c>
      <c r="AS41" s="361">
        <f t="shared" ca="1" si="243"/>
        <v>0</v>
      </c>
      <c r="AT41" s="361">
        <f t="shared" ca="1" si="243"/>
        <v>0</v>
      </c>
      <c r="AU41" s="361">
        <f t="shared" ca="1" si="243"/>
        <v>0</v>
      </c>
      <c r="AV41" s="361">
        <f t="shared" ca="1" si="243"/>
        <v>0</v>
      </c>
      <c r="AW41" s="361">
        <f t="shared" ca="1" si="243"/>
        <v>0</v>
      </c>
      <c r="AX41" s="361">
        <f t="shared" ca="1" si="243"/>
        <v>0</v>
      </c>
      <c r="AY41" s="361">
        <f t="shared" ca="1" si="243"/>
        <v>0</v>
      </c>
      <c r="AZ41" s="361">
        <f t="shared" ref="AZ41" ca="1" si="244">MIN(AZ35*$D$41,SUM(AZ39:AZ40))</f>
        <v>0</v>
      </c>
      <c r="BA41" s="361">
        <f t="shared" ref="BA41" ca="1" si="245">MIN(BA35*$D$41,SUM(BA39:BA40))</f>
        <v>0</v>
      </c>
      <c r="BB41" s="361">
        <f t="shared" ref="BB41" ca="1" si="246">MIN(BB35*$D$41,SUM(BB39:BB40))</f>
        <v>0</v>
      </c>
      <c r="BC41" s="361">
        <f t="shared" ref="BC41" ca="1" si="247">MIN(BC35*$D$41,SUM(BC39:BC40))</f>
        <v>0</v>
      </c>
      <c r="BD41" s="361">
        <f t="shared" ref="BD41" ca="1" si="248">MIN(BD35*$D$41,SUM(BD39:BD40))</f>
        <v>0</v>
      </c>
      <c r="BE41" s="361">
        <f t="shared" ref="BE41" ca="1" si="249">MIN(BE35*$D$41,SUM(BE39:BE40))</f>
        <v>0</v>
      </c>
      <c r="BF41" s="361">
        <f t="shared" ref="BF41" ca="1" si="250">MIN(BF35*$D$41,SUM(BF39:BF40))</f>
        <v>0</v>
      </c>
      <c r="BG41" s="361">
        <f t="shared" ref="BG41" ca="1" si="251">MIN(BG35*$D$41,SUM(BG39:BG40))</f>
        <v>0</v>
      </c>
      <c r="BH41" s="361">
        <f t="shared" ref="BH41" ca="1" si="252">MIN(BH35*$D$41,SUM(BH39:BH40))</f>
        <v>0</v>
      </c>
      <c r="BI41" s="361">
        <f t="shared" ref="BI41" ca="1" si="253">MIN(BI35*$D$41,SUM(BI39:BI40))</f>
        <v>0</v>
      </c>
      <c r="BJ41" s="361">
        <f t="shared" ref="BJ41" ca="1" si="254">MIN(BJ35*$D$41,SUM(BJ39:BJ40))</f>
        <v>0</v>
      </c>
      <c r="BK41" s="361">
        <f t="shared" ref="BK41" ca="1" si="255">MIN(BK35*$D$41,SUM(BK39:BK40))</f>
        <v>0</v>
      </c>
      <c r="BL41" s="361">
        <f t="shared" ref="BL41" ca="1" si="256">MIN(BL35*$D$41,SUM(BL39:BL40))</f>
        <v>0</v>
      </c>
      <c r="BM41" s="361">
        <f t="shared" ref="BM41" ca="1" si="257">MIN(BM35*$D$41,SUM(BM39:BM40))</f>
        <v>0</v>
      </c>
      <c r="BN41" s="361">
        <f t="shared" ref="BN41" ca="1" si="258">MIN(BN35*$D$41,SUM(BN39:BN40))</f>
        <v>0</v>
      </c>
      <c r="BO41" s="361">
        <f t="shared" ref="BO41" ca="1" si="259">MIN(BO35*$D$41,SUM(BO39:BO40))</f>
        <v>0</v>
      </c>
      <c r="BP41" s="361">
        <f t="shared" ref="BP41" ca="1" si="260">MIN(BP35*$D$41,SUM(BP39:BP40))</f>
        <v>0</v>
      </c>
      <c r="BQ41" s="361">
        <f t="shared" ref="BQ41" ca="1" si="261">MIN(BQ35*$D$41,SUM(BQ39:BQ40))</f>
        <v>0</v>
      </c>
      <c r="BR41" s="361">
        <f t="shared" ref="BR41" ca="1" si="262">MIN(BR35*$D$41,SUM(BR39:BR40))</f>
        <v>0</v>
      </c>
      <c r="BS41" s="361">
        <f t="shared" ref="BS41" ca="1" si="263">MIN(BS35*$D$41,SUM(BS39:BS40))</f>
        <v>0</v>
      </c>
      <c r="BT41" s="361">
        <f t="shared" ref="BT41" ca="1" si="264">MIN(BT35*$D$41,SUM(BT39:BT40))</f>
        <v>0</v>
      </c>
      <c r="BU41" s="361">
        <f t="shared" ref="BU41" ca="1" si="265">MIN(BU35*$D$41,SUM(BU39:BU40))</f>
        <v>0</v>
      </c>
      <c r="BV41" s="361">
        <f t="shared" ref="BV41" ca="1" si="266">MIN(BV35*$D$41,SUM(BV39:BV40))</f>
        <v>0</v>
      </c>
      <c r="BW41" s="361">
        <f t="shared" ref="BW41" ca="1" si="267">MIN(BW35*$D$41,SUM(BW39:BW40))</f>
        <v>0</v>
      </c>
      <c r="BX41" s="361">
        <f t="shared" ref="BX41" ca="1" si="268">MIN(BX35*$D$41,SUM(BX39:BX40))</f>
        <v>0</v>
      </c>
      <c r="BY41" s="361">
        <f t="shared" ref="BY41" ca="1" si="269">MIN(BY35*$D$41,SUM(BY39:BY40))</f>
        <v>0</v>
      </c>
      <c r="BZ41" s="361">
        <f t="shared" ref="BZ41" ca="1" si="270">MIN(BZ35*$D$41,SUM(BZ39:BZ40))</f>
        <v>0</v>
      </c>
      <c r="CA41" s="361">
        <f t="shared" ref="CA41" ca="1" si="271">MIN(CA35*$D$41,SUM(CA39:CA40))</f>
        <v>0</v>
      </c>
      <c r="CB41" s="361">
        <f t="shared" ref="CB41" ca="1" si="272">MIN(CB35*$D$41,SUM(CB39:CB40))</f>
        <v>0</v>
      </c>
      <c r="CC41" s="361">
        <f t="shared" ref="CC41" ca="1" si="273">MIN(CC35*$D$41,SUM(CC39:CC40))</f>
        <v>0</v>
      </c>
      <c r="CD41" s="361">
        <f t="shared" ref="CD41" ca="1" si="274">MIN(CD35*$D$41,SUM(CD39:CD40))</f>
        <v>0</v>
      </c>
      <c r="CE41" s="361">
        <f t="shared" ref="CE41" ca="1" si="275">MIN(CE35*$D$41,SUM(CE39:CE40))</f>
        <v>0</v>
      </c>
      <c r="CF41" s="361">
        <f t="shared" ref="CF41" ca="1" si="276">MIN(CF35*$D$41,SUM(CF39:CF40))</f>
        <v>0</v>
      </c>
      <c r="CG41" s="361">
        <f t="shared" ref="CG41" ca="1" si="277">MIN(CG35*$D$41,SUM(CG39:CG40))</f>
        <v>0</v>
      </c>
      <c r="CH41" s="361">
        <f t="shared" ref="CH41" ca="1" si="278">MIN(CH35*$D$41,SUM(CH39:CH40))</f>
        <v>0</v>
      </c>
      <c r="CI41" s="361">
        <f t="shared" ref="CI41" ca="1" si="279">MIN(CI35*$D$41,SUM(CI39:CI40))</f>
        <v>0</v>
      </c>
      <c r="CJ41" s="361">
        <f t="shared" ref="CJ41" ca="1" si="280">MIN(CJ35*$D$41,SUM(CJ39:CJ40))</f>
        <v>0</v>
      </c>
      <c r="CK41" s="361">
        <f t="shared" ref="CK41" ca="1" si="281">MIN(CK35*$D$41,SUM(CK39:CK40))</f>
        <v>0</v>
      </c>
      <c r="CL41" s="361">
        <f t="shared" ref="CL41" ca="1" si="282">MIN(CL35*$D$41,SUM(CL39:CL40))</f>
        <v>0</v>
      </c>
      <c r="CM41" s="361">
        <f t="shared" ref="CM41" ca="1" si="283">MIN(CM35*$D$41,SUM(CM39:CM40))</f>
        <v>0</v>
      </c>
      <c r="CN41" s="361">
        <f t="shared" ref="CN41" ca="1" si="284">MIN(CN35*$D$41,SUM(CN39:CN40))</f>
        <v>0</v>
      </c>
      <c r="CO41" s="361">
        <f t="shared" ref="CO41" ca="1" si="285">MIN(CO35*$D$41,SUM(CO39:CO40))</f>
        <v>0</v>
      </c>
      <c r="CP41" s="361">
        <f t="shared" ref="CP41" ca="1" si="286">MIN(CP35*$D$41,SUM(CP39:CP40))</f>
        <v>0</v>
      </c>
      <c r="CQ41" s="361">
        <f t="shared" ref="CQ41" ca="1" si="287">MIN(CQ35*$D$41,SUM(CQ39:CQ40))</f>
        <v>0</v>
      </c>
      <c r="CR41" s="361">
        <f t="shared" ref="CR41" ca="1" si="288">MIN(CR35*$D$41,SUM(CR39:CR40))</f>
        <v>0</v>
      </c>
      <c r="CS41" s="361">
        <f t="shared" ref="CS41" ca="1" si="289">MIN(CS35*$D$41,SUM(CS39:CS40))</f>
        <v>0</v>
      </c>
      <c r="CT41" s="361">
        <f t="shared" ref="CT41" ca="1" si="290">MIN(CT35*$D$41,SUM(CT39:CT40))</f>
        <v>0</v>
      </c>
      <c r="CU41" s="361">
        <f t="shared" ref="CU41" ca="1" si="291">MIN(CU35*$D$41,SUM(CU39:CU40))</f>
        <v>0</v>
      </c>
      <c r="CV41" s="361">
        <f t="shared" ref="CV41" ca="1" si="292">MIN(CV35*$D$41,SUM(CV39:CV40))</f>
        <v>0</v>
      </c>
      <c r="CW41" s="361">
        <f t="shared" ref="CW41" ca="1" si="293">MIN(CW35*$D$41,SUM(CW39:CW40))</f>
        <v>14107575.377905848</v>
      </c>
      <c r="CX41" s="361">
        <f t="shared" ref="CX41" ca="1" si="294">MIN(CX35*$D$41,SUM(CX39:CX40))</f>
        <v>0</v>
      </c>
      <c r="CY41" s="361">
        <f t="shared" ref="CY41" ca="1" si="295">MIN(CY35*$D$41,SUM(CY39:CY40))</f>
        <v>0</v>
      </c>
      <c r="CZ41" s="361">
        <f t="shared" ref="CZ41" ca="1" si="296">MIN(CZ35*$D$41,SUM(CZ39:CZ40))</f>
        <v>0</v>
      </c>
      <c r="DA41" s="361">
        <f t="shared" ref="DA41" ca="1" si="297">MIN(DA35*$D$41,SUM(DA39:DA40))</f>
        <v>0</v>
      </c>
      <c r="DB41" s="361">
        <f t="shared" ref="DB41" ca="1" si="298">MIN(DB35*$D$41,SUM(DB39:DB40))</f>
        <v>0</v>
      </c>
      <c r="DC41" s="361">
        <f t="shared" ref="DC41" ca="1" si="299">MIN(DC35*$D$41,SUM(DC39:DC40))</f>
        <v>0</v>
      </c>
      <c r="DD41" s="361">
        <f t="shared" ref="DD41" ca="1" si="300">MIN(DD35*$D$41,SUM(DD39:DD40))</f>
        <v>0</v>
      </c>
      <c r="DE41" s="361">
        <f t="shared" ref="DE41" ca="1" si="301">MIN(DE35*$D$41,SUM(DE39:DE40))</f>
        <v>0</v>
      </c>
      <c r="DF41" s="361">
        <f t="shared" ref="DF41" ca="1" si="302">MIN(DF35*$D$41,SUM(DF39:DF40))</f>
        <v>0</v>
      </c>
      <c r="DG41" s="361">
        <f t="shared" ref="DG41" ca="1" si="303">MIN(DG35*$D$41,SUM(DG39:DG40))</f>
        <v>0</v>
      </c>
      <c r="DH41" s="361">
        <f t="shared" ref="DH41" ca="1" si="304">MIN(DH35*$D$41,SUM(DH39:DH40))</f>
        <v>0</v>
      </c>
      <c r="DI41" s="361">
        <f t="shared" ref="DI41" ca="1" si="305">MIN(DI35*$D$41,SUM(DI39:DI40))</f>
        <v>0</v>
      </c>
      <c r="DJ41" s="361">
        <f t="shared" ref="DJ41" ca="1" si="306">MIN(DJ35*$D$41,SUM(DJ39:DJ40))</f>
        <v>0</v>
      </c>
      <c r="DK41" s="361">
        <f t="shared" ref="DK41" ca="1" si="307">MIN(DK35*$D$41,SUM(DK39:DK40))</f>
        <v>0</v>
      </c>
      <c r="DL41" s="361">
        <f t="shared" ref="DL41" ca="1" si="308">MIN(DL35*$D$41,SUM(DL39:DL40))</f>
        <v>0</v>
      </c>
      <c r="DM41" s="361">
        <f t="shared" ref="DM41" ca="1" si="309">MIN(DM35*$D$41,SUM(DM39:DM40))</f>
        <v>0</v>
      </c>
      <c r="DN41" s="361">
        <f t="shared" ref="DN41" ca="1" si="310">MIN(DN35*$D$41,SUM(DN39:DN40))</f>
        <v>0</v>
      </c>
      <c r="DO41" s="361">
        <f t="shared" ref="DO41" ca="1" si="311">MIN(DO35*$D$41,SUM(DO39:DO40))</f>
        <v>0</v>
      </c>
      <c r="DP41" s="361">
        <f t="shared" ref="DP41" ca="1" si="312">MIN(DP35*$D$41,SUM(DP39:DP40))</f>
        <v>0</v>
      </c>
      <c r="DQ41" s="361">
        <f t="shared" ref="DQ41" ca="1" si="313">MIN(DQ35*$D$41,SUM(DQ39:DQ40))</f>
        <v>0</v>
      </c>
      <c r="DR41" s="361">
        <f t="shared" ref="DR41" ca="1" si="314">MIN(DR35*$D$41,SUM(DR39:DR40))</f>
        <v>0</v>
      </c>
      <c r="DS41" s="361">
        <f t="shared" ref="DS41" ca="1" si="315">MIN(DS35*$D$41,SUM(DS39:DS40))</f>
        <v>0</v>
      </c>
      <c r="DT41" s="361">
        <f t="shared" ref="DT41" ca="1" si="316">MIN(DT35*$D$41,SUM(DT39:DT40))</f>
        <v>0</v>
      </c>
      <c r="DU41" s="362">
        <f t="shared" ref="DU41" ca="1" si="317">MIN(DU35*$D$41,SUM(DU39:DU40))</f>
        <v>0</v>
      </c>
    </row>
    <row r="42" spans="1:125" customFormat="1" ht="15.75" customHeight="1" thickBot="1">
      <c r="A42" s="105"/>
      <c r="B42" s="105"/>
      <c r="C42" s="65" t="s">
        <v>1450</v>
      </c>
      <c r="D42" s="1152"/>
      <c r="E42" s="146">
        <f t="shared" ref="E42:AY42" ca="1" si="318">E40+E39+E41</f>
        <v>10527633.05608974</v>
      </c>
      <c r="F42" s="146">
        <f t="shared" ca="1" si="318"/>
        <v>11555266.112179482</v>
      </c>
      <c r="G42" s="146">
        <f t="shared" ca="1" si="318"/>
        <v>12582899.168269224</v>
      </c>
      <c r="H42" s="146">
        <f t="shared" ca="1" si="318"/>
        <v>13610532.224358967</v>
      </c>
      <c r="I42" s="146">
        <f t="shared" ca="1" si="318"/>
        <v>14107573.188214283</v>
      </c>
      <c r="J42" s="146">
        <f t="shared" ca="1" si="318"/>
        <v>14107573.262896148</v>
      </c>
      <c r="K42" s="146">
        <f t="shared" ca="1" si="318"/>
        <v>14107573.346381763</v>
      </c>
      <c r="L42" s="146">
        <f t="shared" ca="1" si="318"/>
        <v>14107573.438867027</v>
      </c>
      <c r="M42" s="146">
        <f t="shared" ca="1" si="318"/>
        <v>14107573.540536348</v>
      </c>
      <c r="N42" s="146">
        <f t="shared" ca="1" si="318"/>
        <v>14107573.651561728</v>
      </c>
      <c r="O42" s="146">
        <f t="shared" ca="1" si="318"/>
        <v>14107573.772101969</v>
      </c>
      <c r="P42" s="146">
        <f t="shared" ca="1" si="318"/>
        <v>14107573.902301855</v>
      </c>
      <c r="Q42" s="146">
        <f t="shared" ca="1" si="318"/>
        <v>14107574.042291146</v>
      </c>
      <c r="R42" s="146">
        <f t="shared" ca="1" si="318"/>
        <v>14107574.192183904</v>
      </c>
      <c r="S42" s="146">
        <f t="shared" ca="1" si="318"/>
        <v>14107574.352077499</v>
      </c>
      <c r="T42" s="146">
        <f t="shared" ca="1" si="318"/>
        <v>14107574.522051871</v>
      </c>
      <c r="U42" s="146">
        <f t="shared" ca="1" si="318"/>
        <v>14107574.702168554</v>
      </c>
      <c r="V42" s="146">
        <f t="shared" ca="1" si="318"/>
        <v>14107574.892469784</v>
      </c>
      <c r="W42" s="146">
        <f t="shared" ca="1" si="318"/>
        <v>14107575.092977639</v>
      </c>
      <c r="X42" s="146">
        <f t="shared" ca="1" si="318"/>
        <v>14107575.303693185</v>
      </c>
      <c r="Y42" s="146">
        <f t="shared" ca="1" si="318"/>
        <v>14107575.524595443</v>
      </c>
      <c r="Z42" s="146">
        <f t="shared" ca="1" si="318"/>
        <v>14107575.755640551</v>
      </c>
      <c r="AA42" s="146">
        <f t="shared" ca="1" si="318"/>
        <v>14107575.996760815</v>
      </c>
      <c r="AB42" s="146">
        <f t="shared" ca="1" si="318"/>
        <v>14107576.247863775</v>
      </c>
      <c r="AC42" s="146">
        <f t="shared" ca="1" si="318"/>
        <v>14107576.508831285</v>
      </c>
      <c r="AD42" s="146">
        <f t="shared" ca="1" si="318"/>
        <v>14107576.779518528</v>
      </c>
      <c r="AE42" s="146">
        <f t="shared" ca="1" si="318"/>
        <v>14107577.059752958</v>
      </c>
      <c r="AF42" s="146">
        <f t="shared" ca="1" si="318"/>
        <v>14107577.349333499</v>
      </c>
      <c r="AG42" s="146">
        <f t="shared" ca="1" si="318"/>
        <v>14107577.648029126</v>
      </c>
      <c r="AH42" s="146">
        <f t="shared" ca="1" si="318"/>
        <v>14107577.955578359</v>
      </c>
      <c r="AI42" s="146">
        <f t="shared" ca="1" si="318"/>
        <v>14107578.27168737</v>
      </c>
      <c r="AJ42" s="146">
        <f t="shared" ca="1" si="318"/>
        <v>14107578.59603033</v>
      </c>
      <c r="AK42" s="146">
        <f t="shared" ca="1" si="318"/>
        <v>14107578.928247301</v>
      </c>
      <c r="AL42" s="146">
        <f t="shared" ca="1" si="318"/>
        <v>14107579.267943654</v>
      </c>
      <c r="AM42" s="146">
        <f t="shared" ca="1" si="318"/>
        <v>14107579.61468949</v>
      </c>
      <c r="AN42" s="146">
        <f t="shared" ca="1" si="318"/>
        <v>14107579.968017964</v>
      </c>
      <c r="AO42" s="146">
        <f t="shared" ca="1" si="318"/>
        <v>14107580.327426095</v>
      </c>
      <c r="AP42" s="146">
        <f t="shared" ca="1" si="318"/>
        <v>14107580.692371722</v>
      </c>
      <c r="AQ42" s="146">
        <f t="shared" ca="1" si="318"/>
        <v>14107581.062276933</v>
      </c>
      <c r="AR42" s="146">
        <f t="shared" ca="1" si="318"/>
        <v>14107581.436525509</v>
      </c>
      <c r="AS42" s="146">
        <f t="shared" ca="1" si="318"/>
        <v>14107581.814463628</v>
      </c>
      <c r="AT42" s="146">
        <f t="shared" ca="1" si="318"/>
        <v>14107582.195399988</v>
      </c>
      <c r="AU42" s="146">
        <f t="shared" ca="1" si="318"/>
        <v>14107582.578605913</v>
      </c>
      <c r="AV42" s="146">
        <f t="shared" ca="1" si="318"/>
        <v>14107582.963315902</v>
      </c>
      <c r="AW42" s="146">
        <f t="shared" ca="1" si="318"/>
        <v>14107583.348726062</v>
      </c>
      <c r="AX42" s="146">
        <f t="shared" ca="1" si="318"/>
        <v>14107583.733996389</v>
      </c>
      <c r="AY42" s="146">
        <f t="shared" ca="1" si="318"/>
        <v>14107584.118250361</v>
      </c>
      <c r="AZ42" s="146">
        <f t="shared" ref="AZ42" ca="1" si="319">AZ40+AZ39+AZ41</f>
        <v>14107584.500575606</v>
      </c>
      <c r="BA42" s="146">
        <f t="shared" ref="BA42" ca="1" si="320">BA40+BA39+BA41</f>
        <v>14107584.880024649</v>
      </c>
      <c r="BB42" s="146">
        <f t="shared" ref="BB42" ca="1" si="321">BB40+BB39+BB41</f>
        <v>14107585.255615544</v>
      </c>
      <c r="BC42" s="146">
        <f t="shared" ref="BC42" ca="1" si="322">BC40+BC39+BC41</f>
        <v>14107585.626332834</v>
      </c>
      <c r="BD42" s="146">
        <f t="shared" ref="BD42" ca="1" si="323">BD40+BD39+BD41</f>
        <v>14107585.991128441</v>
      </c>
      <c r="BE42" s="146">
        <f t="shared" ref="BE42" ca="1" si="324">BE40+BE39+BE41</f>
        <v>14107586.348922763</v>
      </c>
      <c r="BF42" s="146">
        <f t="shared" ref="BF42" ca="1" si="325">BF40+BF39+BF41</f>
        <v>14107586.698605917</v>
      </c>
      <c r="BG42" s="146">
        <f t="shared" ref="BG42" ca="1" si="326">BG40+BG39+BG41</f>
        <v>14107587.039038889</v>
      </c>
      <c r="BH42" s="146">
        <f t="shared" ref="BH42" ca="1" si="327">BH40+BH39+BH41</f>
        <v>14107587.369055022</v>
      </c>
      <c r="BI42" s="146">
        <f t="shared" ref="BI42" ca="1" si="328">BI40+BI39+BI41</f>
        <v>14107587.687461644</v>
      </c>
      <c r="BJ42" s="146">
        <f t="shared" ref="BJ42" ca="1" si="329">BJ40+BJ39+BJ41</f>
        <v>14107587.993041668</v>
      </c>
      <c r="BK42" s="146">
        <f t="shared" ref="BK42" ca="1" si="330">BK40+BK39+BK41</f>
        <v>14107588.284555387</v>
      </c>
      <c r="BL42" s="146">
        <f t="shared" ref="BL42" ca="1" si="331">BL40+BL39+BL41</f>
        <v>14107588.560742307</v>
      </c>
      <c r="BM42" s="146">
        <f t="shared" ref="BM42" ca="1" si="332">BM40+BM39+BM41</f>
        <v>14107588.820323316</v>
      </c>
      <c r="BN42" s="146">
        <f t="shared" ref="BN42" ca="1" si="333">BN40+BN39+BN41</f>
        <v>14107589.062002692</v>
      </c>
      <c r="BO42" s="146">
        <f t="shared" ref="BO42" ca="1" si="334">BO40+BO39+BO41</f>
        <v>14107589.284470452</v>
      </c>
      <c r="BP42" s="146">
        <f t="shared" ref="BP42" ca="1" si="335">BP40+BP39+BP41</f>
        <v>14107589.486404764</v>
      </c>
      <c r="BQ42" s="146">
        <f t="shared" ref="BQ42" ca="1" si="336">BQ40+BQ39+BQ41</f>
        <v>14107589.666474383</v>
      </c>
      <c r="BR42" s="146">
        <f t="shared" ref="BR42" ca="1" si="337">BR40+BR39+BR41</f>
        <v>14107589.823341347</v>
      </c>
      <c r="BS42" s="146">
        <f t="shared" ref="BS42" ca="1" si="338">BS40+BS39+BS41</f>
        <v>14107589.955663424</v>
      </c>
      <c r="BT42" s="146">
        <f t="shared" ref="BT42" ca="1" si="339">BT40+BT39+BT41</f>
        <v>14107590.062097002</v>
      </c>
      <c r="BU42" s="146">
        <f t="shared" ref="BU42" ca="1" si="340">BU40+BU39+BU41</f>
        <v>14107590.141299967</v>
      </c>
      <c r="BV42" s="146">
        <f t="shared" ref="BV42" ca="1" si="341">BV40+BV39+BV41</f>
        <v>14107590.191934755</v>
      </c>
      <c r="BW42" s="146">
        <f t="shared" ref="BW42" ca="1" si="342">BW40+BW39+BW41</f>
        <v>14107590.212671382</v>
      </c>
      <c r="BX42" s="146">
        <f t="shared" ref="BX42" ca="1" si="343">BX40+BX39+BX41</f>
        <v>14107590.202190155</v>
      </c>
      <c r="BY42" s="146">
        <f t="shared" ref="BY42" ca="1" si="344">BY40+BY39+BY41</f>
        <v>14107590.159185315</v>
      </c>
      <c r="BZ42" s="146">
        <f t="shared" ref="BZ42" ca="1" si="345">BZ40+BZ39+BZ41</f>
        <v>14107590.082367342</v>
      </c>
      <c r="CA42" s="146">
        <f t="shared" ref="CA42" ca="1" si="346">CA40+CA39+CA41</f>
        <v>14107589.970467342</v>
      </c>
      <c r="CB42" s="146">
        <f t="shared" ref="CB42" ca="1" si="347">CB40+CB39+CB41</f>
        <v>14107589.82223863</v>
      </c>
      <c r="CC42" s="146">
        <f t="shared" ref="CC42" ca="1" si="348">CC40+CC39+CC41</f>
        <v>14107589.636462912</v>
      </c>
      <c r="CD42" s="146">
        <f t="shared" ref="CD42" ca="1" si="349">CD40+CD39+CD41</f>
        <v>14107589.411951989</v>
      </c>
      <c r="CE42" s="146">
        <f t="shared" ref="CE42" ca="1" si="350">CE40+CE39+CE41</f>
        <v>14107588.842135072</v>
      </c>
      <c r="CF42" s="146">
        <f t="shared" ref="CF42" ca="1" si="351">CF40+CF39+CF41</f>
        <v>14107588.494631059</v>
      </c>
      <c r="CG42" s="146">
        <f t="shared" ref="CG42" ca="1" si="352">CG40+CG39+CG41</f>
        <v>14107588.104001753</v>
      </c>
      <c r="CH42" s="146">
        <f t="shared" ref="CH42" ca="1" si="353">CH40+CH39+CH41</f>
        <v>14107587.669259286</v>
      </c>
      <c r="CI42" s="146">
        <f t="shared" ref="CI42" ca="1" si="354">CI40+CI39+CI41</f>
        <v>14107587.189467486</v>
      </c>
      <c r="CJ42" s="146">
        <f t="shared" ref="CJ42" ca="1" si="355">CJ40+CJ39+CJ41</f>
        <v>14107586.663745653</v>
      </c>
      <c r="CK42" s="146">
        <f t="shared" ref="CK42" ca="1" si="356">CK40+CK39+CK41</f>
        <v>14107586.09127265</v>
      </c>
      <c r="CL42" s="146">
        <f t="shared" ref="CL42" ca="1" si="357">CL40+CL39+CL41</f>
        <v>14107585.471291449</v>
      </c>
      <c r="CM42" s="146">
        <f t="shared" ref="CM42" ca="1" si="358">CM40+CM39+CM41</f>
        <v>14107584.803113461</v>
      </c>
      <c r="CN42" s="146">
        <f t="shared" ref="CN42" ca="1" si="359">CN40+CN39+CN41</f>
        <v>14107584.086123658</v>
      </c>
      <c r="CO42" s="146">
        <f t="shared" ref="CO42" ca="1" si="360">CO40+CO39+CO41</f>
        <v>14107583.319784738</v>
      </c>
      <c r="CP42" s="146">
        <f t="shared" ref="CP42" ca="1" si="361">CP40+CP39+CP41</f>
        <v>14107582.503642906</v>
      </c>
      <c r="CQ42" s="146">
        <f t="shared" ref="CQ42" ca="1" si="362">CQ40+CQ39+CQ41</f>
        <v>14107581.637332037</v>
      </c>
      <c r="CR42" s="146">
        <f t="shared" ref="CR42" ca="1" si="363">CR40+CR39+CR41</f>
        <v>14107580.720579881</v>
      </c>
      <c r="CS42" s="146">
        <f t="shared" ref="CS42" ca="1" si="364">CS40+CS39+CS41</f>
        <v>14107579.753212869</v>
      </c>
      <c r="CT42" s="146">
        <f t="shared" ref="CT42" ca="1" si="365">CT40+CT39+CT41</f>
        <v>14107578.735161658</v>
      </c>
      <c r="CU42" s="146">
        <f t="shared" ref="CU42" ca="1" si="366">CU40+CU39+CU41</f>
        <v>14107577.666468218</v>
      </c>
      <c r="CV42" s="146">
        <f t="shared" ref="CV42" ca="1" si="367">CV40+CV39+CV41</f>
        <v>14107576.547289386</v>
      </c>
      <c r="CW42" s="146">
        <f t="shared" ref="CW42" ca="1" si="368">CW40+CW39+CW41</f>
        <v>28215150.755811695</v>
      </c>
      <c r="CX42" s="146">
        <f t="shared" ref="CX42" ca="1" si="369">CX40+CX39+CX41</f>
        <v>28215148.317442402</v>
      </c>
      <c r="CY42" s="146">
        <f t="shared" ref="CY42" ca="1" si="370">CY40+CY39+CY41</f>
        <v>28215145.78054719</v>
      </c>
      <c r="CZ42" s="146">
        <f t="shared" ref="CZ42" ca="1" si="371">CZ40+CZ39+CZ41</f>
        <v>28215143.14647229</v>
      </c>
      <c r="DA42" s="146">
        <f t="shared" ref="DA42" ca="1" si="372">DA40+DA39+DA41</f>
        <v>28215140.416846253</v>
      </c>
      <c r="DB42" s="146">
        <f t="shared" ref="DB42" ca="1" si="373">DB40+DB39+DB41</f>
        <v>28215137.593594003</v>
      </c>
      <c r="DC42" s="146">
        <f t="shared" ref="DC42" ca="1" si="374">DC40+DC39+DC41</f>
        <v>28215134.678933773</v>
      </c>
      <c r="DD42" s="146">
        <f t="shared" ref="DD42" ca="1" si="375">DD40+DD39+DD41</f>
        <v>28215131.675398141</v>
      </c>
      <c r="DE42" s="146">
        <f t="shared" ref="DE42" ca="1" si="376">DE40+DE39+DE41</f>
        <v>28215128.585811786</v>
      </c>
      <c r="DF42" s="146">
        <f t="shared" ref="DF42" ca="1" si="377">DF40+DF39+DF41</f>
        <v>28215125.413311474</v>
      </c>
      <c r="DG42" s="146">
        <f t="shared" ref="DG42" ca="1" si="378">DG40+DG39+DG41</f>
        <v>28215122.161343481</v>
      </c>
      <c r="DH42" s="146">
        <f t="shared" ref="DH42" ca="1" si="379">DH40+DH39+DH41</f>
        <v>28215118.833667796</v>
      </c>
      <c r="DI42" s="146">
        <f t="shared" ref="DI42" ca="1" si="380">DI40+DI39+DI41</f>
        <v>28215115.434354305</v>
      </c>
      <c r="DJ42" s="146">
        <f t="shared" ref="DJ42" ca="1" si="381">DJ40+DJ39+DJ41</f>
        <v>28215111.967782408</v>
      </c>
      <c r="DK42" s="146">
        <f t="shared" ref="DK42" ca="1" si="382">DK40+DK39+DK41</f>
        <v>28215108.438657954</v>
      </c>
      <c r="DL42" s="146">
        <f t="shared" ref="DL42" ca="1" si="383">DL40+DL39+DL41</f>
        <v>28215104.851994947</v>
      </c>
      <c r="DM42" s="146">
        <f t="shared" ref="DM42" ca="1" si="384">DM40+DM39+DM41</f>
        <v>28215101.213129643</v>
      </c>
      <c r="DN42" s="146">
        <f t="shared" ref="DN42" ca="1" si="385">DN40+DN39+DN41</f>
        <v>28215097.527711447</v>
      </c>
      <c r="DO42" s="146">
        <f t="shared" ref="DO42" ca="1" si="386">DO40+DO39+DO41</f>
        <v>28215093.801725302</v>
      </c>
      <c r="DP42" s="146">
        <f t="shared" ref="DP42" ca="1" si="387">DP40+DP39+DP41</f>
        <v>28215090.041485261</v>
      </c>
      <c r="DQ42" s="146">
        <f t="shared" ref="DQ42" ca="1" si="388">DQ40+DQ39+DQ41</f>
        <v>28215086.253632046</v>
      </c>
      <c r="DR42" s="146">
        <f t="shared" ref="DR42" ca="1" si="389">DR40+DR39+DR41</f>
        <v>28215082.445152052</v>
      </c>
      <c r="DS42" s="146">
        <f t="shared" ref="DS42" ca="1" si="390">DS40+DS39+DS41</f>
        <v>28215078.62336985</v>
      </c>
      <c r="DT42" s="146">
        <f t="shared" ref="DT42" ca="1" si="391">DT40+DT39+DT41</f>
        <v>28215074.79596461</v>
      </c>
      <c r="DU42" s="147">
        <f t="shared" ref="DU42" ca="1" si="392">DU40+DU39+DU41</f>
        <v>28215070.970957048</v>
      </c>
    </row>
    <row r="43" spans="1:125" customFormat="1" ht="15.75" customHeight="1" thickTop="1">
      <c r="A43" s="105"/>
      <c r="B43" s="105"/>
      <c r="C43" s="1282"/>
      <c r="D43" s="1284"/>
      <c r="E43" s="1280"/>
      <c r="F43" s="1280"/>
      <c r="G43" s="1280"/>
      <c r="H43" s="1280"/>
      <c r="I43" s="1280"/>
      <c r="J43" s="1280"/>
      <c r="K43" s="1280"/>
      <c r="L43" s="1280"/>
      <c r="M43" s="1280"/>
      <c r="N43" s="1280"/>
      <c r="O43" s="1280"/>
      <c r="P43" s="1280"/>
      <c r="Q43" s="1280"/>
      <c r="R43" s="1280"/>
      <c r="S43" s="1280"/>
      <c r="T43" s="1280"/>
      <c r="U43" s="1280"/>
      <c r="V43" s="1280"/>
      <c r="W43" s="1280"/>
      <c r="X43" s="1280"/>
      <c r="Y43" s="1280"/>
      <c r="Z43" s="1280"/>
      <c r="AA43" s="1280"/>
      <c r="AB43" s="1280"/>
      <c r="AC43" s="1280"/>
      <c r="AD43" s="1280"/>
      <c r="AE43" s="1280"/>
      <c r="AF43" s="1280"/>
      <c r="AG43" s="1280"/>
      <c r="AH43" s="1280"/>
      <c r="AI43" s="1280"/>
      <c r="AJ43" s="1280"/>
      <c r="AK43" s="1280"/>
      <c r="AL43" s="1280"/>
      <c r="AM43" s="1280"/>
      <c r="AN43" s="1280"/>
      <c r="AO43" s="1280"/>
      <c r="AP43" s="1280"/>
      <c r="AQ43" s="1280"/>
      <c r="AR43" s="1280"/>
      <c r="AS43" s="1280"/>
      <c r="AT43" s="1280"/>
      <c r="AU43" s="1280"/>
      <c r="AV43" s="1280"/>
      <c r="AW43" s="1280"/>
      <c r="AX43" s="1280"/>
      <c r="AY43" s="1280"/>
      <c r="AZ43" s="1280"/>
      <c r="BA43" s="1280"/>
      <c r="BB43" s="1280"/>
      <c r="BC43" s="1280"/>
      <c r="BD43" s="1280"/>
      <c r="BE43" s="1280"/>
      <c r="BF43" s="1280"/>
      <c r="BG43" s="1280"/>
      <c r="BH43" s="1280"/>
      <c r="BI43" s="1280"/>
      <c r="BJ43" s="1280"/>
      <c r="BK43" s="1280"/>
      <c r="BL43" s="1280"/>
      <c r="BM43" s="1280"/>
      <c r="BN43" s="1280"/>
      <c r="BO43" s="1280"/>
      <c r="BP43" s="1280"/>
      <c r="BQ43" s="1280"/>
      <c r="BR43" s="1280"/>
      <c r="BS43" s="1280"/>
      <c r="BT43" s="1280"/>
      <c r="BU43" s="1280"/>
      <c r="BV43" s="1280"/>
      <c r="BW43" s="1280"/>
      <c r="BX43" s="1280"/>
      <c r="BY43" s="1280"/>
      <c r="BZ43" s="1280"/>
      <c r="CA43" s="1280"/>
      <c r="CB43" s="1280"/>
      <c r="CC43" s="1280"/>
      <c r="CD43" s="1280"/>
      <c r="CE43" s="1280"/>
      <c r="CF43" s="1280"/>
      <c r="CG43" s="1280"/>
      <c r="CH43" s="1280"/>
      <c r="CI43" s="1280"/>
      <c r="CJ43" s="1280"/>
      <c r="CK43" s="1280"/>
      <c r="CL43" s="1280"/>
      <c r="CM43" s="1280"/>
      <c r="CN43" s="1280"/>
      <c r="CO43" s="1280"/>
      <c r="CP43" s="1280"/>
      <c r="CQ43" s="1280"/>
      <c r="CR43" s="1280"/>
      <c r="CS43" s="1280"/>
      <c r="CT43" s="1280"/>
      <c r="CU43" s="1280"/>
      <c r="CV43" s="1280"/>
      <c r="CW43" s="1280"/>
      <c r="CX43" s="1280"/>
      <c r="CY43" s="1280"/>
      <c r="CZ43" s="1280"/>
      <c r="DA43" s="1280"/>
      <c r="DB43" s="1280"/>
      <c r="DC43" s="1280"/>
      <c r="DD43" s="1280"/>
      <c r="DE43" s="1280"/>
      <c r="DF43" s="1280"/>
      <c r="DG43" s="1280"/>
      <c r="DH43" s="1280"/>
      <c r="DI43" s="1280"/>
      <c r="DJ43" s="1280"/>
      <c r="DK43" s="1280"/>
      <c r="DL43" s="1280"/>
      <c r="DM43" s="1280"/>
      <c r="DN43" s="1280"/>
      <c r="DO43" s="1280"/>
      <c r="DP43" s="1280"/>
      <c r="DQ43" s="1280"/>
      <c r="DR43" s="1280"/>
      <c r="DS43" s="1280"/>
      <c r="DT43" s="1280"/>
      <c r="DU43" s="1281"/>
    </row>
    <row r="44" spans="1:125" customFormat="1" ht="15.75" customHeight="1">
      <c r="A44" s="105"/>
      <c r="B44" s="105"/>
      <c r="C44" s="128" t="str">
        <f>_xlfn.CONCAT(C5," Return of Capital")</f>
        <v>Investar Return of Capital</v>
      </c>
      <c r="D44" s="58"/>
      <c r="E44" s="58">
        <f>D47</f>
        <v>0</v>
      </c>
      <c r="F44" s="58">
        <f t="shared" ref="F44:AY44" ca="1" si="393">E47</f>
        <v>554085.95032051322</v>
      </c>
      <c r="G44" s="58">
        <f t="shared" ca="1" si="393"/>
        <v>608171.90064102598</v>
      </c>
      <c r="H44" s="58">
        <f t="shared" ca="1" si="393"/>
        <v>662257.85096153873</v>
      </c>
      <c r="I44" s="58">
        <f t="shared" ca="1" si="393"/>
        <v>716343.80128205149</v>
      </c>
      <c r="J44" s="58">
        <f t="shared" ca="1" si="393"/>
        <v>742503.8559419032</v>
      </c>
      <c r="K44" s="58">
        <f t="shared" ca="1" si="393"/>
        <v>742503.86033588287</v>
      </c>
      <c r="L44" s="58">
        <f t="shared" ca="1" si="393"/>
        <v>742503.86520352843</v>
      </c>
      <c r="M44" s="58">
        <f t="shared" ca="1" si="393"/>
        <v>742503.87055454531</v>
      </c>
      <c r="N44" s="58">
        <f t="shared" ca="1" si="393"/>
        <v>742503.87639798631</v>
      </c>
      <c r="O44" s="58">
        <f t="shared" ca="1" si="393"/>
        <v>742503.88274220948</v>
      </c>
      <c r="P44" s="58">
        <f t="shared" ca="1" si="393"/>
        <v>742503.88959483511</v>
      </c>
      <c r="Q44" s="58">
        <f t="shared" ca="1" si="393"/>
        <v>742503.8969626925</v>
      </c>
      <c r="R44" s="58">
        <f t="shared" ca="1" si="393"/>
        <v>742503.90485178505</v>
      </c>
      <c r="S44" s="58">
        <f t="shared" ca="1" si="393"/>
        <v>742503.91326723748</v>
      </c>
      <c r="T44" s="58">
        <f t="shared" ca="1" si="393"/>
        <v>742503.92221325706</v>
      </c>
      <c r="U44" s="58">
        <f t="shared" ca="1" si="393"/>
        <v>742503.93169308244</v>
      </c>
      <c r="V44" s="58">
        <f t="shared" ca="1" si="393"/>
        <v>742503.94170893671</v>
      </c>
      <c r="W44" s="58">
        <f t="shared" ca="1" si="393"/>
        <v>742503.95226198167</v>
      </c>
      <c r="X44" s="58">
        <f t="shared" ca="1" si="393"/>
        <v>742503.96335227357</v>
      </c>
      <c r="Y44" s="58">
        <f t="shared" ca="1" si="393"/>
        <v>742503.9749787082</v>
      </c>
      <c r="Z44" s="58">
        <f t="shared" ca="1" si="393"/>
        <v>742503.98713897704</v>
      </c>
      <c r="AA44" s="58">
        <f t="shared" ca="1" si="393"/>
        <v>742503.99982951721</v>
      </c>
      <c r="AB44" s="58">
        <f t="shared" ca="1" si="393"/>
        <v>742504.01304546255</v>
      </c>
      <c r="AC44" s="58">
        <f t="shared" ca="1" si="393"/>
        <v>742504.02678059461</v>
      </c>
      <c r="AD44" s="58">
        <f t="shared" ca="1" si="393"/>
        <v>742504.04102729156</v>
      </c>
      <c r="AE44" s="58">
        <f t="shared" ca="1" si="393"/>
        <v>742504.05577647209</v>
      </c>
      <c r="AF44" s="58">
        <f t="shared" ca="1" si="393"/>
        <v>742504.07101755321</v>
      </c>
      <c r="AG44" s="58">
        <f t="shared" ca="1" si="393"/>
        <v>742504.08673837571</v>
      </c>
      <c r="AH44" s="58">
        <f t="shared" ca="1" si="393"/>
        <v>742504.10292517743</v>
      </c>
      <c r="AI44" s="58">
        <f t="shared" ca="1" si="393"/>
        <v>742504.11956249375</v>
      </c>
      <c r="AJ44" s="58">
        <f t="shared" ca="1" si="393"/>
        <v>742504.13663317589</v>
      </c>
      <c r="AK44" s="58">
        <f t="shared" ca="1" si="393"/>
        <v>742504.15411827969</v>
      </c>
      <c r="AL44" s="58">
        <f t="shared" ca="1" si="393"/>
        <v>742504.17199703504</v>
      </c>
      <c r="AM44" s="58">
        <f t="shared" ca="1" si="393"/>
        <v>742504.19024681591</v>
      </c>
      <c r="AN44" s="58">
        <f t="shared" ca="1" si="393"/>
        <v>742504.20884305134</v>
      </c>
      <c r="AO44" s="58">
        <f t="shared" ca="1" si="393"/>
        <v>742504.22775926883</v>
      </c>
      <c r="AP44" s="58">
        <f t="shared" ca="1" si="393"/>
        <v>742504.24696693337</v>
      </c>
      <c r="AQ44" s="58">
        <f t="shared" ca="1" si="393"/>
        <v>742504.26643562864</v>
      </c>
      <c r="AR44" s="58">
        <f t="shared" ca="1" si="393"/>
        <v>742504.28613292216</v>
      </c>
      <c r="AS44" s="58">
        <f t="shared" ca="1" si="393"/>
        <v>742504.30602440215</v>
      </c>
      <c r="AT44" s="58">
        <f t="shared" ca="1" si="393"/>
        <v>742504.32607368426</v>
      </c>
      <c r="AU44" s="58">
        <f t="shared" ca="1" si="393"/>
        <v>742504.34624241712</v>
      </c>
      <c r="AV44" s="58">
        <f t="shared" ca="1" si="393"/>
        <v>742504.36649031134</v>
      </c>
      <c r="AW44" s="58">
        <f t="shared" ca="1" si="393"/>
        <v>742504.3867750566</v>
      </c>
      <c r="AX44" s="58">
        <f t="shared" ca="1" si="393"/>
        <v>742504.4070524422</v>
      </c>
      <c r="AY44" s="58">
        <f t="shared" ca="1" si="393"/>
        <v>742504.42727633542</v>
      </c>
      <c r="AZ44" s="58">
        <f t="shared" ref="AZ44:DK44" ca="1" si="394">AY47</f>
        <v>742504.4473987167</v>
      </c>
      <c r="BA44" s="58">
        <f t="shared" ca="1" si="394"/>
        <v>742504.46736971894</v>
      </c>
      <c r="BB44" s="58">
        <f t="shared" ca="1" si="394"/>
        <v>742504.48713766085</v>
      </c>
      <c r="BC44" s="58">
        <f t="shared" ca="1" si="394"/>
        <v>742504.50664909719</v>
      </c>
      <c r="BD44" s="58">
        <f t="shared" ca="1" si="394"/>
        <v>742504.52584886597</v>
      </c>
      <c r="BE44" s="58">
        <f t="shared" ca="1" si="394"/>
        <v>742504.54468014603</v>
      </c>
      <c r="BF44" s="58">
        <f t="shared" ca="1" si="394"/>
        <v>742504.56308452261</v>
      </c>
      <c r="BG44" s="58">
        <f t="shared" ca="1" si="394"/>
        <v>742504.5810020474</v>
      </c>
      <c r="BH44" s="58">
        <f t="shared" ca="1" si="394"/>
        <v>742504.59837131749</v>
      </c>
      <c r="BI44" s="58">
        <f t="shared" ca="1" si="394"/>
        <v>742504.61512956093</v>
      </c>
      <c r="BJ44" s="58">
        <f t="shared" ca="1" si="394"/>
        <v>742504.63121272007</v>
      </c>
      <c r="BK44" s="58">
        <f t="shared" ca="1" si="394"/>
        <v>742504.64655554737</v>
      </c>
      <c r="BL44" s="58">
        <f t="shared" ca="1" si="394"/>
        <v>742504.66109170101</v>
      </c>
      <c r="BM44" s="58">
        <f t="shared" ca="1" si="394"/>
        <v>742504.67475385941</v>
      </c>
      <c r="BN44" s="58">
        <f t="shared" ca="1" si="394"/>
        <v>742504.68747382658</v>
      </c>
      <c r="BO44" s="58">
        <f t="shared" ca="1" si="394"/>
        <v>742504.69918265601</v>
      </c>
      <c r="BP44" s="58">
        <f t="shared" ca="1" si="394"/>
        <v>742504.70981077768</v>
      </c>
      <c r="BQ44" s="58">
        <f t="shared" ca="1" si="394"/>
        <v>742504.7192881261</v>
      </c>
      <c r="BR44" s="58">
        <f t="shared" ca="1" si="394"/>
        <v>742504.7275442821</v>
      </c>
      <c r="BS44" s="58">
        <f t="shared" ca="1" si="394"/>
        <v>742504.73450860183</v>
      </c>
      <c r="BT44" s="58">
        <f t="shared" ca="1" si="394"/>
        <v>742504.74011036917</v>
      </c>
      <c r="BU44" s="58">
        <f t="shared" ca="1" si="394"/>
        <v>742504.74427894631</v>
      </c>
      <c r="BV44" s="58">
        <f t="shared" ca="1" si="394"/>
        <v>742504.74694393517</v>
      </c>
      <c r="BW44" s="58">
        <f t="shared" ca="1" si="394"/>
        <v>742504.74803533661</v>
      </c>
      <c r="BX44" s="58">
        <f t="shared" ca="1" si="394"/>
        <v>742504.74748369295</v>
      </c>
      <c r="BY44" s="58">
        <f t="shared" ca="1" si="394"/>
        <v>742504.74522028037</v>
      </c>
      <c r="BZ44" s="58">
        <f t="shared" ca="1" si="394"/>
        <v>742504.74117722909</v>
      </c>
      <c r="CA44" s="58">
        <f t="shared" ca="1" si="394"/>
        <v>742504.73528775549</v>
      </c>
      <c r="CB44" s="58">
        <f t="shared" ca="1" si="394"/>
        <v>742504.72748624429</v>
      </c>
      <c r="CC44" s="58">
        <f t="shared" ca="1" si="394"/>
        <v>742504.71770857496</v>
      </c>
      <c r="CD44" s="58">
        <f t="shared" ca="1" si="394"/>
        <v>742504.70589221059</v>
      </c>
      <c r="CE44" s="58">
        <f t="shared" ca="1" si="394"/>
        <v>742504.67590184649</v>
      </c>
      <c r="CF44" s="58">
        <f t="shared" ca="1" si="394"/>
        <v>742504.65761216159</v>
      </c>
      <c r="CG44" s="58">
        <f t="shared" ca="1" si="394"/>
        <v>742504.63705272449</v>
      </c>
      <c r="CH44" s="58">
        <f t="shared" ca="1" si="394"/>
        <v>742504.61417154199</v>
      </c>
      <c r="CI44" s="58">
        <f t="shared" ca="1" si="394"/>
        <v>742504.58891934203</v>
      </c>
      <c r="CJ44" s="58">
        <f t="shared" ca="1" si="394"/>
        <v>742504.56124977185</v>
      </c>
      <c r="CK44" s="58">
        <f t="shared" ca="1" si="394"/>
        <v>742504.53111961379</v>
      </c>
      <c r="CL44" s="58">
        <f t="shared" ca="1" si="394"/>
        <v>742504.49848902423</v>
      </c>
      <c r="CM44" s="58">
        <f t="shared" ca="1" si="394"/>
        <v>742504.46332176169</v>
      </c>
      <c r="CN44" s="58">
        <f t="shared" ca="1" si="394"/>
        <v>742504.42558545631</v>
      </c>
      <c r="CO44" s="58">
        <f t="shared" ca="1" si="394"/>
        <v>742504.38525182893</v>
      </c>
      <c r="CP44" s="58">
        <f t="shared" ca="1" si="394"/>
        <v>742504.34229699569</v>
      </c>
      <c r="CQ44" s="58">
        <f t="shared" ca="1" si="394"/>
        <v>742504.29670168681</v>
      </c>
      <c r="CR44" s="58">
        <f t="shared" ca="1" si="394"/>
        <v>742504.24845157331</v>
      </c>
      <c r="CS44" s="58">
        <f t="shared" ca="1" si="394"/>
        <v>742504.19753752009</v>
      </c>
      <c r="CT44" s="58">
        <f t="shared" ca="1" si="394"/>
        <v>742504.1439558774</v>
      </c>
      <c r="CU44" s="58">
        <f t="shared" ca="1" si="394"/>
        <v>742504.08770885423</v>
      </c>
      <c r="CV44" s="58">
        <f t="shared" ca="1" si="394"/>
        <v>742504.02880470525</v>
      </c>
      <c r="CW44" s="58">
        <f t="shared" ca="1" si="394"/>
        <v>742503.96725820319</v>
      </c>
      <c r="CX44" s="58">
        <f t="shared" ca="1" si="394"/>
        <v>1485007.8061811803</v>
      </c>
      <c r="CY44" s="58">
        <f t="shared" ca="1" si="394"/>
        <v>1485007.6726603797</v>
      </c>
      <c r="CZ44" s="58">
        <f t="shared" ca="1" si="394"/>
        <v>1485007.5340248586</v>
      </c>
      <c r="DA44" s="58">
        <f t="shared" ca="1" si="394"/>
        <v>1485007.3903603302</v>
      </c>
      <c r="DB44" s="58">
        <f t="shared" ca="1" si="394"/>
        <v>1485007.2417681066</v>
      </c>
      <c r="DC44" s="58">
        <f t="shared" ca="1" si="394"/>
        <v>1485007.0883649366</v>
      </c>
      <c r="DD44" s="58">
        <f t="shared" ca="1" si="394"/>
        <v>1485006.9302841141</v>
      </c>
      <c r="DE44" s="58">
        <f t="shared" ca="1" si="394"/>
        <v>1485006.7676743059</v>
      </c>
      <c r="DF44" s="58">
        <f t="shared" ca="1" si="394"/>
        <v>1485006.6007006052</v>
      </c>
      <c r="DG44" s="58">
        <f t="shared" ca="1" si="394"/>
        <v>1485006.4295443951</v>
      </c>
      <c r="DH44" s="58">
        <f t="shared" ca="1" si="394"/>
        <v>1485006.2544035695</v>
      </c>
      <c r="DI44" s="58">
        <f t="shared" ca="1" si="394"/>
        <v>1485006.0754923332</v>
      </c>
      <c r="DJ44" s="58">
        <f t="shared" ca="1" si="394"/>
        <v>1485005.8930411807</v>
      </c>
      <c r="DK44" s="58">
        <f t="shared" ca="1" si="394"/>
        <v>1485005.7072977885</v>
      </c>
      <c r="DL44" s="58">
        <f t="shared" ref="DL44:DU44" ca="1" si="395">DK47</f>
        <v>1485005.518526051</v>
      </c>
      <c r="DM44" s="58">
        <f t="shared" ca="1" si="395"/>
        <v>1485005.3270068245</v>
      </c>
      <c r="DN44" s="58">
        <f t="shared" ca="1" si="395"/>
        <v>1485005.1330374458</v>
      </c>
      <c r="DO44" s="58">
        <f t="shared" ca="1" si="395"/>
        <v>1485004.9369329119</v>
      </c>
      <c r="DP44" s="58">
        <f t="shared" ca="1" si="395"/>
        <v>1485004.7390255413</v>
      </c>
      <c r="DQ44" s="58">
        <f t="shared" ca="1" si="395"/>
        <v>1485004.5396648457</v>
      </c>
      <c r="DR44" s="58">
        <f t="shared" ca="1" si="395"/>
        <v>1485004.3392185303</v>
      </c>
      <c r="DS44" s="58">
        <f t="shared" ca="1" si="395"/>
        <v>1485004.1380720986</v>
      </c>
      <c r="DT44" s="58">
        <f t="shared" ca="1" si="395"/>
        <v>1485003.9366297177</v>
      </c>
      <c r="DU44" s="136">
        <f t="shared" ca="1" si="395"/>
        <v>1485003.7353135301</v>
      </c>
    </row>
    <row r="45" spans="1:125" customFormat="1" ht="15.75" customHeight="1">
      <c r="A45" s="105"/>
      <c r="B45" s="105"/>
      <c r="C45" s="60" t="s">
        <v>1558</v>
      </c>
      <c r="D45" s="1149"/>
      <c r="E45" s="58">
        <f ca="1">-E32</f>
        <v>554085.95032051322</v>
      </c>
      <c r="F45" s="58">
        <f t="shared" ref="F45:AY45" ca="1" si="396">-F32</f>
        <v>54085.950320512777</v>
      </c>
      <c r="G45" s="58">
        <f t="shared" ca="1" si="396"/>
        <v>54085.950320512777</v>
      </c>
      <c r="H45" s="58">
        <f t="shared" ca="1" si="396"/>
        <v>54085.950320512777</v>
      </c>
      <c r="I45" s="58">
        <f t="shared" ca="1" si="396"/>
        <v>26160.050729227274</v>
      </c>
      <c r="J45" s="58">
        <f t="shared" ca="1" si="396"/>
        <v>0</v>
      </c>
      <c r="K45" s="58">
        <f t="shared" ca="1" si="396"/>
        <v>0</v>
      </c>
      <c r="L45" s="58">
        <f t="shared" ca="1" si="396"/>
        <v>0</v>
      </c>
      <c r="M45" s="58">
        <f t="shared" ca="1" si="396"/>
        <v>0</v>
      </c>
      <c r="N45" s="58">
        <f t="shared" ca="1" si="396"/>
        <v>0</v>
      </c>
      <c r="O45" s="58">
        <f t="shared" ca="1" si="396"/>
        <v>0</v>
      </c>
      <c r="P45" s="58">
        <f t="shared" ca="1" si="396"/>
        <v>0</v>
      </c>
      <c r="Q45" s="58">
        <f t="shared" ca="1" si="396"/>
        <v>0</v>
      </c>
      <c r="R45" s="58">
        <f t="shared" ca="1" si="396"/>
        <v>0</v>
      </c>
      <c r="S45" s="58">
        <f t="shared" ca="1" si="396"/>
        <v>0</v>
      </c>
      <c r="T45" s="58">
        <f t="shared" ca="1" si="396"/>
        <v>0</v>
      </c>
      <c r="U45" s="58">
        <f t="shared" ca="1" si="396"/>
        <v>0</v>
      </c>
      <c r="V45" s="58">
        <f t="shared" ca="1" si="396"/>
        <v>0</v>
      </c>
      <c r="W45" s="58">
        <f t="shared" ca="1" si="396"/>
        <v>0</v>
      </c>
      <c r="X45" s="58">
        <f t="shared" ca="1" si="396"/>
        <v>0</v>
      </c>
      <c r="Y45" s="58">
        <f t="shared" ca="1" si="396"/>
        <v>0</v>
      </c>
      <c r="Z45" s="58">
        <f t="shared" ca="1" si="396"/>
        <v>0</v>
      </c>
      <c r="AA45" s="58">
        <f t="shared" ca="1" si="396"/>
        <v>0</v>
      </c>
      <c r="AB45" s="58">
        <f t="shared" ca="1" si="396"/>
        <v>0</v>
      </c>
      <c r="AC45" s="58">
        <f t="shared" ca="1" si="396"/>
        <v>0</v>
      </c>
      <c r="AD45" s="58">
        <f t="shared" ca="1" si="396"/>
        <v>0</v>
      </c>
      <c r="AE45" s="58">
        <f t="shared" ca="1" si="396"/>
        <v>0</v>
      </c>
      <c r="AF45" s="58">
        <f t="shared" ca="1" si="396"/>
        <v>0</v>
      </c>
      <c r="AG45" s="58">
        <f t="shared" ca="1" si="396"/>
        <v>0</v>
      </c>
      <c r="AH45" s="58">
        <f t="shared" ca="1" si="396"/>
        <v>0</v>
      </c>
      <c r="AI45" s="58">
        <f t="shared" ca="1" si="396"/>
        <v>0</v>
      </c>
      <c r="AJ45" s="58">
        <f t="shared" ca="1" si="396"/>
        <v>0</v>
      </c>
      <c r="AK45" s="58">
        <f t="shared" ca="1" si="396"/>
        <v>0</v>
      </c>
      <c r="AL45" s="58">
        <f t="shared" ca="1" si="396"/>
        <v>0</v>
      </c>
      <c r="AM45" s="58">
        <f t="shared" ca="1" si="396"/>
        <v>0</v>
      </c>
      <c r="AN45" s="58">
        <f t="shared" ca="1" si="396"/>
        <v>0</v>
      </c>
      <c r="AO45" s="58">
        <f t="shared" ca="1" si="396"/>
        <v>0</v>
      </c>
      <c r="AP45" s="58">
        <f t="shared" ca="1" si="396"/>
        <v>0</v>
      </c>
      <c r="AQ45" s="58">
        <f t="shared" ca="1" si="396"/>
        <v>0</v>
      </c>
      <c r="AR45" s="58">
        <f t="shared" ca="1" si="396"/>
        <v>0</v>
      </c>
      <c r="AS45" s="58">
        <f t="shared" ca="1" si="396"/>
        <v>0</v>
      </c>
      <c r="AT45" s="58">
        <f t="shared" ca="1" si="396"/>
        <v>0</v>
      </c>
      <c r="AU45" s="58">
        <f t="shared" ca="1" si="396"/>
        <v>0</v>
      </c>
      <c r="AV45" s="58">
        <f t="shared" ca="1" si="396"/>
        <v>0</v>
      </c>
      <c r="AW45" s="58">
        <f t="shared" ca="1" si="396"/>
        <v>0</v>
      </c>
      <c r="AX45" s="58">
        <f t="shared" ca="1" si="396"/>
        <v>0</v>
      </c>
      <c r="AY45" s="58">
        <f t="shared" ca="1" si="396"/>
        <v>0</v>
      </c>
      <c r="AZ45" s="58">
        <f t="shared" ref="AZ45:DK45" ca="1" si="397">-AZ32</f>
        <v>0</v>
      </c>
      <c r="BA45" s="58">
        <f t="shared" ca="1" si="397"/>
        <v>0</v>
      </c>
      <c r="BB45" s="58">
        <f t="shared" ca="1" si="397"/>
        <v>0</v>
      </c>
      <c r="BC45" s="58">
        <f t="shared" ca="1" si="397"/>
        <v>0</v>
      </c>
      <c r="BD45" s="58">
        <f t="shared" ca="1" si="397"/>
        <v>0</v>
      </c>
      <c r="BE45" s="58">
        <f t="shared" ca="1" si="397"/>
        <v>0</v>
      </c>
      <c r="BF45" s="58">
        <f t="shared" ca="1" si="397"/>
        <v>0</v>
      </c>
      <c r="BG45" s="58">
        <f t="shared" ca="1" si="397"/>
        <v>0</v>
      </c>
      <c r="BH45" s="58">
        <f t="shared" ca="1" si="397"/>
        <v>0</v>
      </c>
      <c r="BI45" s="58">
        <f t="shared" ca="1" si="397"/>
        <v>0</v>
      </c>
      <c r="BJ45" s="58">
        <f t="shared" ca="1" si="397"/>
        <v>0</v>
      </c>
      <c r="BK45" s="58">
        <f t="shared" ca="1" si="397"/>
        <v>0</v>
      </c>
      <c r="BL45" s="58">
        <f t="shared" ca="1" si="397"/>
        <v>0</v>
      </c>
      <c r="BM45" s="58">
        <f t="shared" ca="1" si="397"/>
        <v>0</v>
      </c>
      <c r="BN45" s="58">
        <f t="shared" ca="1" si="397"/>
        <v>0</v>
      </c>
      <c r="BO45" s="58">
        <f t="shared" ca="1" si="397"/>
        <v>0</v>
      </c>
      <c r="BP45" s="58">
        <f t="shared" ca="1" si="397"/>
        <v>0</v>
      </c>
      <c r="BQ45" s="58">
        <f t="shared" ca="1" si="397"/>
        <v>0</v>
      </c>
      <c r="BR45" s="58">
        <f t="shared" ca="1" si="397"/>
        <v>0</v>
      </c>
      <c r="BS45" s="58">
        <f t="shared" ca="1" si="397"/>
        <v>0</v>
      </c>
      <c r="BT45" s="58">
        <f t="shared" ca="1" si="397"/>
        <v>0</v>
      </c>
      <c r="BU45" s="58">
        <f t="shared" ca="1" si="397"/>
        <v>0</v>
      </c>
      <c r="BV45" s="58">
        <f t="shared" ca="1" si="397"/>
        <v>0</v>
      </c>
      <c r="BW45" s="58">
        <f t="shared" ca="1" si="397"/>
        <v>0</v>
      </c>
      <c r="BX45" s="58">
        <f t="shared" ca="1" si="397"/>
        <v>0</v>
      </c>
      <c r="BY45" s="58">
        <f t="shared" ca="1" si="397"/>
        <v>0</v>
      </c>
      <c r="BZ45" s="58">
        <f t="shared" ca="1" si="397"/>
        <v>0</v>
      </c>
      <c r="CA45" s="58">
        <f t="shared" ca="1" si="397"/>
        <v>0</v>
      </c>
      <c r="CB45" s="58">
        <f t="shared" ca="1" si="397"/>
        <v>0</v>
      </c>
      <c r="CC45" s="58">
        <f t="shared" ca="1" si="397"/>
        <v>0</v>
      </c>
      <c r="CD45" s="58">
        <f t="shared" ca="1" si="397"/>
        <v>0</v>
      </c>
      <c r="CE45" s="58">
        <f t="shared" ca="1" si="397"/>
        <v>0</v>
      </c>
      <c r="CF45" s="58">
        <f t="shared" ca="1" si="397"/>
        <v>0</v>
      </c>
      <c r="CG45" s="58">
        <f t="shared" ca="1" si="397"/>
        <v>0</v>
      </c>
      <c r="CH45" s="58">
        <f t="shared" ca="1" si="397"/>
        <v>0</v>
      </c>
      <c r="CI45" s="58">
        <f t="shared" ca="1" si="397"/>
        <v>0</v>
      </c>
      <c r="CJ45" s="58">
        <f t="shared" ca="1" si="397"/>
        <v>0</v>
      </c>
      <c r="CK45" s="58">
        <f t="shared" ca="1" si="397"/>
        <v>0</v>
      </c>
      <c r="CL45" s="58">
        <f t="shared" ca="1" si="397"/>
        <v>0</v>
      </c>
      <c r="CM45" s="58">
        <f t="shared" ca="1" si="397"/>
        <v>0</v>
      </c>
      <c r="CN45" s="58">
        <f t="shared" ca="1" si="397"/>
        <v>0</v>
      </c>
      <c r="CO45" s="58">
        <f t="shared" ca="1" si="397"/>
        <v>0</v>
      </c>
      <c r="CP45" s="58">
        <f t="shared" ca="1" si="397"/>
        <v>0</v>
      </c>
      <c r="CQ45" s="58">
        <f t="shared" ca="1" si="397"/>
        <v>0</v>
      </c>
      <c r="CR45" s="58">
        <f t="shared" ca="1" si="397"/>
        <v>0</v>
      </c>
      <c r="CS45" s="58">
        <f t="shared" ca="1" si="397"/>
        <v>0</v>
      </c>
      <c r="CT45" s="58">
        <f t="shared" ca="1" si="397"/>
        <v>0</v>
      </c>
      <c r="CU45" s="58">
        <f t="shared" ca="1" si="397"/>
        <v>0</v>
      </c>
      <c r="CV45" s="58">
        <f t="shared" ca="1" si="397"/>
        <v>0</v>
      </c>
      <c r="CW45" s="58">
        <f t="shared" ca="1" si="397"/>
        <v>0</v>
      </c>
      <c r="CX45" s="58">
        <f t="shared" ca="1" si="397"/>
        <v>0</v>
      </c>
      <c r="CY45" s="58">
        <f t="shared" ca="1" si="397"/>
        <v>0</v>
      </c>
      <c r="CZ45" s="58">
        <f t="shared" ca="1" si="397"/>
        <v>0</v>
      </c>
      <c r="DA45" s="58">
        <f t="shared" ca="1" si="397"/>
        <v>0</v>
      </c>
      <c r="DB45" s="58">
        <f t="shared" ca="1" si="397"/>
        <v>0</v>
      </c>
      <c r="DC45" s="58">
        <f t="shared" ca="1" si="397"/>
        <v>0</v>
      </c>
      <c r="DD45" s="58">
        <f t="shared" ca="1" si="397"/>
        <v>0</v>
      </c>
      <c r="DE45" s="58">
        <f t="shared" ca="1" si="397"/>
        <v>0</v>
      </c>
      <c r="DF45" s="58">
        <f t="shared" ca="1" si="397"/>
        <v>0</v>
      </c>
      <c r="DG45" s="58">
        <f t="shared" ca="1" si="397"/>
        <v>0</v>
      </c>
      <c r="DH45" s="58">
        <f t="shared" ca="1" si="397"/>
        <v>0</v>
      </c>
      <c r="DI45" s="58">
        <f t="shared" ca="1" si="397"/>
        <v>0</v>
      </c>
      <c r="DJ45" s="58">
        <f t="shared" ca="1" si="397"/>
        <v>0</v>
      </c>
      <c r="DK45" s="58">
        <f t="shared" ca="1" si="397"/>
        <v>0</v>
      </c>
      <c r="DL45" s="58">
        <f t="shared" ref="DL45:DU45" ca="1" si="398">-DL32</f>
        <v>0</v>
      </c>
      <c r="DM45" s="58">
        <f t="shared" ca="1" si="398"/>
        <v>0</v>
      </c>
      <c r="DN45" s="58">
        <f t="shared" ca="1" si="398"/>
        <v>0</v>
      </c>
      <c r="DO45" s="58">
        <f t="shared" ca="1" si="398"/>
        <v>0</v>
      </c>
      <c r="DP45" s="58">
        <f t="shared" ca="1" si="398"/>
        <v>0</v>
      </c>
      <c r="DQ45" s="58">
        <f t="shared" ca="1" si="398"/>
        <v>0</v>
      </c>
      <c r="DR45" s="58">
        <f t="shared" ca="1" si="398"/>
        <v>0</v>
      </c>
      <c r="DS45" s="58">
        <f t="shared" ca="1" si="398"/>
        <v>0</v>
      </c>
      <c r="DT45" s="58">
        <f t="shared" ca="1" si="398"/>
        <v>0</v>
      </c>
      <c r="DU45" s="136">
        <f t="shared" ca="1" si="398"/>
        <v>0</v>
      </c>
    </row>
    <row r="46" spans="1:125" customFormat="1" ht="15.75" customHeight="1">
      <c r="A46" s="105"/>
      <c r="B46" s="105"/>
      <c r="C46" s="60" t="s">
        <v>1532</v>
      </c>
      <c r="D46" s="1066">
        <f>E6</f>
        <v>5.0000000000000044E-2</v>
      </c>
      <c r="E46" s="58">
        <f t="shared" ref="E46:AY46" ca="1" si="399">MIN(E35*$D$46,SUM(E44:E45))</f>
        <v>0</v>
      </c>
      <c r="F46" s="58">
        <f t="shared" ca="1" si="399"/>
        <v>0</v>
      </c>
      <c r="G46" s="58">
        <f t="shared" ca="1" si="399"/>
        <v>0</v>
      </c>
      <c r="H46" s="58">
        <f t="shared" ca="1" si="399"/>
        <v>0</v>
      </c>
      <c r="I46" s="58">
        <f t="shared" ca="1" si="399"/>
        <v>0</v>
      </c>
      <c r="J46" s="58">
        <f t="shared" ca="1" si="399"/>
        <v>0</v>
      </c>
      <c r="K46" s="58">
        <f t="shared" ca="1" si="399"/>
        <v>0</v>
      </c>
      <c r="L46" s="58">
        <f t="shared" ca="1" si="399"/>
        <v>0</v>
      </c>
      <c r="M46" s="58">
        <f t="shared" ca="1" si="399"/>
        <v>0</v>
      </c>
      <c r="N46" s="58">
        <f t="shared" ca="1" si="399"/>
        <v>0</v>
      </c>
      <c r="O46" s="58">
        <f t="shared" ca="1" si="399"/>
        <v>0</v>
      </c>
      <c r="P46" s="58">
        <f t="shared" ca="1" si="399"/>
        <v>0</v>
      </c>
      <c r="Q46" s="58">
        <f t="shared" ca="1" si="399"/>
        <v>0</v>
      </c>
      <c r="R46" s="58">
        <f t="shared" ca="1" si="399"/>
        <v>0</v>
      </c>
      <c r="S46" s="58">
        <f t="shared" ca="1" si="399"/>
        <v>0</v>
      </c>
      <c r="T46" s="58">
        <f t="shared" ca="1" si="399"/>
        <v>0</v>
      </c>
      <c r="U46" s="58">
        <f t="shared" ca="1" si="399"/>
        <v>0</v>
      </c>
      <c r="V46" s="58">
        <f t="shared" ca="1" si="399"/>
        <v>0</v>
      </c>
      <c r="W46" s="58">
        <f t="shared" ca="1" si="399"/>
        <v>0</v>
      </c>
      <c r="X46" s="58">
        <f t="shared" ca="1" si="399"/>
        <v>0</v>
      </c>
      <c r="Y46" s="58">
        <f t="shared" ca="1" si="399"/>
        <v>0</v>
      </c>
      <c r="Z46" s="58">
        <f t="shared" ca="1" si="399"/>
        <v>0</v>
      </c>
      <c r="AA46" s="58">
        <f t="shared" ca="1" si="399"/>
        <v>0</v>
      </c>
      <c r="AB46" s="58">
        <f t="shared" ca="1" si="399"/>
        <v>0</v>
      </c>
      <c r="AC46" s="58">
        <f t="shared" ca="1" si="399"/>
        <v>0</v>
      </c>
      <c r="AD46" s="58">
        <f t="shared" ca="1" si="399"/>
        <v>0</v>
      </c>
      <c r="AE46" s="58">
        <f t="shared" ca="1" si="399"/>
        <v>0</v>
      </c>
      <c r="AF46" s="58">
        <f t="shared" ca="1" si="399"/>
        <v>0</v>
      </c>
      <c r="AG46" s="58">
        <f t="shared" ca="1" si="399"/>
        <v>0</v>
      </c>
      <c r="AH46" s="58">
        <f t="shared" ca="1" si="399"/>
        <v>0</v>
      </c>
      <c r="AI46" s="58">
        <f t="shared" ca="1" si="399"/>
        <v>0</v>
      </c>
      <c r="AJ46" s="58">
        <f t="shared" ca="1" si="399"/>
        <v>0</v>
      </c>
      <c r="AK46" s="58">
        <f t="shared" ca="1" si="399"/>
        <v>0</v>
      </c>
      <c r="AL46" s="58">
        <f t="shared" ca="1" si="399"/>
        <v>0</v>
      </c>
      <c r="AM46" s="58">
        <f t="shared" ca="1" si="399"/>
        <v>0</v>
      </c>
      <c r="AN46" s="58">
        <f t="shared" ca="1" si="399"/>
        <v>0</v>
      </c>
      <c r="AO46" s="58">
        <f t="shared" ca="1" si="399"/>
        <v>0</v>
      </c>
      <c r="AP46" s="58">
        <f t="shared" ca="1" si="399"/>
        <v>0</v>
      </c>
      <c r="AQ46" s="58">
        <f t="shared" ca="1" si="399"/>
        <v>0</v>
      </c>
      <c r="AR46" s="58">
        <f t="shared" ca="1" si="399"/>
        <v>0</v>
      </c>
      <c r="AS46" s="58">
        <f t="shared" ca="1" si="399"/>
        <v>0</v>
      </c>
      <c r="AT46" s="58">
        <f t="shared" ca="1" si="399"/>
        <v>0</v>
      </c>
      <c r="AU46" s="58">
        <f t="shared" ca="1" si="399"/>
        <v>0</v>
      </c>
      <c r="AV46" s="58">
        <f t="shared" ca="1" si="399"/>
        <v>0</v>
      </c>
      <c r="AW46" s="58">
        <f t="shared" ca="1" si="399"/>
        <v>0</v>
      </c>
      <c r="AX46" s="58">
        <f t="shared" ca="1" si="399"/>
        <v>0</v>
      </c>
      <c r="AY46" s="58">
        <f t="shared" ca="1" si="399"/>
        <v>0</v>
      </c>
      <c r="AZ46" s="58">
        <f t="shared" ref="AZ46" ca="1" si="400">MIN(AZ35*$D$46,SUM(AZ44:AZ45))</f>
        <v>0</v>
      </c>
      <c r="BA46" s="58">
        <f t="shared" ref="BA46" ca="1" si="401">MIN(BA35*$D$46,SUM(BA44:BA45))</f>
        <v>0</v>
      </c>
      <c r="BB46" s="58">
        <f t="shared" ref="BB46" ca="1" si="402">MIN(BB35*$D$46,SUM(BB44:BB45))</f>
        <v>0</v>
      </c>
      <c r="BC46" s="58">
        <f t="shared" ref="BC46" ca="1" si="403">MIN(BC35*$D$46,SUM(BC44:BC45))</f>
        <v>0</v>
      </c>
      <c r="BD46" s="58">
        <f t="shared" ref="BD46" ca="1" si="404">MIN(BD35*$D$46,SUM(BD44:BD45))</f>
        <v>0</v>
      </c>
      <c r="BE46" s="58">
        <f t="shared" ref="BE46" ca="1" si="405">MIN(BE35*$D$46,SUM(BE44:BE45))</f>
        <v>0</v>
      </c>
      <c r="BF46" s="58">
        <f t="shared" ref="BF46" ca="1" si="406">MIN(BF35*$D$46,SUM(BF44:BF45))</f>
        <v>0</v>
      </c>
      <c r="BG46" s="58">
        <f t="shared" ref="BG46" ca="1" si="407">MIN(BG35*$D$46,SUM(BG44:BG45))</f>
        <v>0</v>
      </c>
      <c r="BH46" s="58">
        <f t="shared" ref="BH46" ca="1" si="408">MIN(BH35*$D$46,SUM(BH44:BH45))</f>
        <v>0</v>
      </c>
      <c r="BI46" s="58">
        <f t="shared" ref="BI46" ca="1" si="409">MIN(BI35*$D$46,SUM(BI44:BI45))</f>
        <v>0</v>
      </c>
      <c r="BJ46" s="58">
        <f t="shared" ref="BJ46" ca="1" si="410">MIN(BJ35*$D$46,SUM(BJ44:BJ45))</f>
        <v>0</v>
      </c>
      <c r="BK46" s="58">
        <f t="shared" ref="BK46" ca="1" si="411">MIN(BK35*$D$46,SUM(BK44:BK45))</f>
        <v>0</v>
      </c>
      <c r="BL46" s="58">
        <f t="shared" ref="BL46" ca="1" si="412">MIN(BL35*$D$46,SUM(BL44:BL45))</f>
        <v>0</v>
      </c>
      <c r="BM46" s="58">
        <f t="shared" ref="BM46" ca="1" si="413">MIN(BM35*$D$46,SUM(BM44:BM45))</f>
        <v>0</v>
      </c>
      <c r="BN46" s="58">
        <f t="shared" ref="BN46" ca="1" si="414">MIN(BN35*$D$46,SUM(BN44:BN45))</f>
        <v>0</v>
      </c>
      <c r="BO46" s="58">
        <f t="shared" ref="BO46" ca="1" si="415">MIN(BO35*$D$46,SUM(BO44:BO45))</f>
        <v>0</v>
      </c>
      <c r="BP46" s="58">
        <f t="shared" ref="BP46" ca="1" si="416">MIN(BP35*$D$46,SUM(BP44:BP45))</f>
        <v>0</v>
      </c>
      <c r="BQ46" s="58">
        <f t="shared" ref="BQ46" ca="1" si="417">MIN(BQ35*$D$46,SUM(BQ44:BQ45))</f>
        <v>0</v>
      </c>
      <c r="BR46" s="58">
        <f t="shared" ref="BR46" ca="1" si="418">MIN(BR35*$D$46,SUM(BR44:BR45))</f>
        <v>0</v>
      </c>
      <c r="BS46" s="58">
        <f t="shared" ref="BS46" ca="1" si="419">MIN(BS35*$D$46,SUM(BS44:BS45))</f>
        <v>0</v>
      </c>
      <c r="BT46" s="58">
        <f t="shared" ref="BT46" ca="1" si="420">MIN(BT35*$D$46,SUM(BT44:BT45))</f>
        <v>0</v>
      </c>
      <c r="BU46" s="58">
        <f t="shared" ref="BU46" ca="1" si="421">MIN(BU35*$D$46,SUM(BU44:BU45))</f>
        <v>0</v>
      </c>
      <c r="BV46" s="58">
        <f t="shared" ref="BV46" ca="1" si="422">MIN(BV35*$D$46,SUM(BV44:BV45))</f>
        <v>0</v>
      </c>
      <c r="BW46" s="58">
        <f t="shared" ref="BW46" ca="1" si="423">MIN(BW35*$D$46,SUM(BW44:BW45))</f>
        <v>0</v>
      </c>
      <c r="BX46" s="58">
        <f t="shared" ref="BX46" ca="1" si="424">MIN(BX35*$D$46,SUM(BX44:BX45))</f>
        <v>0</v>
      </c>
      <c r="BY46" s="58">
        <f t="shared" ref="BY46" ca="1" si="425">MIN(BY35*$D$46,SUM(BY44:BY45))</f>
        <v>0</v>
      </c>
      <c r="BZ46" s="58">
        <f t="shared" ref="BZ46" ca="1" si="426">MIN(BZ35*$D$46,SUM(BZ44:BZ45))</f>
        <v>0</v>
      </c>
      <c r="CA46" s="58">
        <f t="shared" ref="CA46" ca="1" si="427">MIN(CA35*$D$46,SUM(CA44:CA45))</f>
        <v>0</v>
      </c>
      <c r="CB46" s="58">
        <f t="shared" ref="CB46" ca="1" si="428">MIN(CB35*$D$46,SUM(CB44:CB45))</f>
        <v>0</v>
      </c>
      <c r="CC46" s="58">
        <f t="shared" ref="CC46" ca="1" si="429">MIN(CC35*$D$46,SUM(CC44:CC45))</f>
        <v>0</v>
      </c>
      <c r="CD46" s="58">
        <f t="shared" ref="CD46" ca="1" si="430">MIN(CD35*$D$46,SUM(CD44:CD45))</f>
        <v>0</v>
      </c>
      <c r="CE46" s="58">
        <f t="shared" ref="CE46" ca="1" si="431">MIN(CE35*$D$46,SUM(CE44:CE45))</f>
        <v>0</v>
      </c>
      <c r="CF46" s="58">
        <f t="shared" ref="CF46" ca="1" si="432">MIN(CF35*$D$46,SUM(CF44:CF45))</f>
        <v>0</v>
      </c>
      <c r="CG46" s="58">
        <f t="shared" ref="CG46" ca="1" si="433">MIN(CG35*$D$46,SUM(CG44:CG45))</f>
        <v>0</v>
      </c>
      <c r="CH46" s="58">
        <f t="shared" ref="CH46" ca="1" si="434">MIN(CH35*$D$46,SUM(CH44:CH45))</f>
        <v>0</v>
      </c>
      <c r="CI46" s="58">
        <f t="shared" ref="CI46" ca="1" si="435">MIN(CI35*$D$46,SUM(CI44:CI45))</f>
        <v>0</v>
      </c>
      <c r="CJ46" s="58">
        <f t="shared" ref="CJ46" ca="1" si="436">MIN(CJ35*$D$46,SUM(CJ44:CJ45))</f>
        <v>0</v>
      </c>
      <c r="CK46" s="58">
        <f t="shared" ref="CK46" ca="1" si="437">MIN(CK35*$D$46,SUM(CK44:CK45))</f>
        <v>0</v>
      </c>
      <c r="CL46" s="58">
        <f t="shared" ref="CL46" ca="1" si="438">MIN(CL35*$D$46,SUM(CL44:CL45))</f>
        <v>0</v>
      </c>
      <c r="CM46" s="58">
        <f t="shared" ref="CM46" ca="1" si="439">MIN(CM35*$D$46,SUM(CM44:CM45))</f>
        <v>0</v>
      </c>
      <c r="CN46" s="58">
        <f t="shared" ref="CN46" ca="1" si="440">MIN(CN35*$D$46,SUM(CN44:CN45))</f>
        <v>0</v>
      </c>
      <c r="CO46" s="58">
        <f t="shared" ref="CO46" ca="1" si="441">MIN(CO35*$D$46,SUM(CO44:CO45))</f>
        <v>0</v>
      </c>
      <c r="CP46" s="58">
        <f t="shared" ref="CP46" ca="1" si="442">MIN(CP35*$D$46,SUM(CP44:CP45))</f>
        <v>0</v>
      </c>
      <c r="CQ46" s="58">
        <f t="shared" ref="CQ46" ca="1" si="443">MIN(CQ35*$D$46,SUM(CQ44:CQ45))</f>
        <v>0</v>
      </c>
      <c r="CR46" s="58">
        <f t="shared" ref="CR46" ca="1" si="444">MIN(CR35*$D$46,SUM(CR44:CR45))</f>
        <v>0</v>
      </c>
      <c r="CS46" s="58">
        <f t="shared" ref="CS46" ca="1" si="445">MIN(CS35*$D$46,SUM(CS44:CS45))</f>
        <v>0</v>
      </c>
      <c r="CT46" s="58">
        <f t="shared" ref="CT46" ca="1" si="446">MIN(CT35*$D$46,SUM(CT44:CT45))</f>
        <v>0</v>
      </c>
      <c r="CU46" s="58">
        <f t="shared" ref="CU46" ca="1" si="447">MIN(CU35*$D$46,SUM(CU44:CU45))</f>
        <v>0</v>
      </c>
      <c r="CV46" s="58">
        <f t="shared" ref="CV46" ca="1" si="448">MIN(CV35*$D$46,SUM(CV44:CV45))</f>
        <v>0</v>
      </c>
      <c r="CW46" s="58">
        <f t="shared" ref="CW46" ca="1" si="449">MIN(CW35*$D$46,SUM(CW44:CW45))</f>
        <v>742503.96725820319</v>
      </c>
      <c r="CX46" s="58">
        <f t="shared" ref="CX46" ca="1" si="450">MIN(CX35*$D$46,SUM(CX44:CX45))</f>
        <v>0</v>
      </c>
      <c r="CY46" s="58">
        <f t="shared" ref="CY46" ca="1" si="451">MIN(CY35*$D$46,SUM(CY44:CY45))</f>
        <v>0</v>
      </c>
      <c r="CZ46" s="58">
        <f t="shared" ref="CZ46" ca="1" si="452">MIN(CZ35*$D$46,SUM(CZ44:CZ45))</f>
        <v>0</v>
      </c>
      <c r="DA46" s="58">
        <f t="shared" ref="DA46" ca="1" si="453">MIN(DA35*$D$46,SUM(DA44:DA45))</f>
        <v>0</v>
      </c>
      <c r="DB46" s="58">
        <f t="shared" ref="DB46" ca="1" si="454">MIN(DB35*$D$46,SUM(DB44:DB45))</f>
        <v>0</v>
      </c>
      <c r="DC46" s="58">
        <f t="shared" ref="DC46" ca="1" si="455">MIN(DC35*$D$46,SUM(DC44:DC45))</f>
        <v>0</v>
      </c>
      <c r="DD46" s="58">
        <f t="shared" ref="DD46" ca="1" si="456">MIN(DD35*$D$46,SUM(DD44:DD45))</f>
        <v>0</v>
      </c>
      <c r="DE46" s="58">
        <f t="shared" ref="DE46" ca="1" si="457">MIN(DE35*$D$46,SUM(DE44:DE45))</f>
        <v>0</v>
      </c>
      <c r="DF46" s="58">
        <f t="shared" ref="DF46" ca="1" si="458">MIN(DF35*$D$46,SUM(DF44:DF45))</f>
        <v>0</v>
      </c>
      <c r="DG46" s="58">
        <f t="shared" ref="DG46" ca="1" si="459">MIN(DG35*$D$46,SUM(DG44:DG45))</f>
        <v>0</v>
      </c>
      <c r="DH46" s="58">
        <f t="shared" ref="DH46" ca="1" si="460">MIN(DH35*$D$46,SUM(DH44:DH45))</f>
        <v>0</v>
      </c>
      <c r="DI46" s="58">
        <f t="shared" ref="DI46" ca="1" si="461">MIN(DI35*$D$46,SUM(DI44:DI45))</f>
        <v>0</v>
      </c>
      <c r="DJ46" s="58">
        <f t="shared" ref="DJ46" ca="1" si="462">MIN(DJ35*$D$46,SUM(DJ44:DJ45))</f>
        <v>0</v>
      </c>
      <c r="DK46" s="58">
        <f t="shared" ref="DK46" ca="1" si="463">MIN(DK35*$D$46,SUM(DK44:DK45))</f>
        <v>0</v>
      </c>
      <c r="DL46" s="58">
        <f t="shared" ref="DL46" ca="1" si="464">MIN(DL35*$D$46,SUM(DL44:DL45))</f>
        <v>0</v>
      </c>
      <c r="DM46" s="58">
        <f t="shared" ref="DM46" ca="1" si="465">MIN(DM35*$D$46,SUM(DM44:DM45))</f>
        <v>0</v>
      </c>
      <c r="DN46" s="58">
        <f t="shared" ref="DN46" ca="1" si="466">MIN(DN35*$D$46,SUM(DN44:DN45))</f>
        <v>0</v>
      </c>
      <c r="DO46" s="58">
        <f t="shared" ref="DO46" ca="1" si="467">MIN(DO35*$D$46,SUM(DO44:DO45))</f>
        <v>0</v>
      </c>
      <c r="DP46" s="58">
        <f t="shared" ref="DP46" ca="1" si="468">MIN(DP35*$D$46,SUM(DP44:DP45))</f>
        <v>0</v>
      </c>
      <c r="DQ46" s="58">
        <f t="shared" ref="DQ46" ca="1" si="469">MIN(DQ35*$D$46,SUM(DQ44:DQ45))</f>
        <v>0</v>
      </c>
      <c r="DR46" s="58">
        <f t="shared" ref="DR46" ca="1" si="470">MIN(DR35*$D$46,SUM(DR44:DR45))</f>
        <v>0</v>
      </c>
      <c r="DS46" s="58">
        <f t="shared" ref="DS46" ca="1" si="471">MIN(DS35*$D$46,SUM(DS44:DS45))</f>
        <v>0</v>
      </c>
      <c r="DT46" s="58">
        <f t="shared" ref="DT46" ca="1" si="472">MIN(DT35*$D$46,SUM(DT44:DT45))</f>
        <v>0</v>
      </c>
      <c r="DU46" s="136">
        <f t="shared" ref="DU46" ca="1" si="473">MIN(DU35*$D$46,SUM(DU44:DU45))</f>
        <v>0</v>
      </c>
    </row>
    <row r="47" spans="1:125" customFormat="1" ht="15.75" customHeight="1" thickBot="1">
      <c r="A47" s="105"/>
      <c r="B47" s="105"/>
      <c r="C47" s="65" t="s">
        <v>1450</v>
      </c>
      <c r="D47" s="1152"/>
      <c r="E47" s="146">
        <f t="shared" ref="E47" ca="1" si="474">E45+E44+E46</f>
        <v>554085.95032051322</v>
      </c>
      <c r="F47" s="146">
        <f t="shared" ref="F47" ca="1" si="475">F45+F44+F46</f>
        <v>608171.90064102598</v>
      </c>
      <c r="G47" s="146">
        <f t="shared" ref="G47" ca="1" si="476">G45+G44+G46</f>
        <v>662257.85096153873</v>
      </c>
      <c r="H47" s="146">
        <f t="shared" ref="H47" ca="1" si="477">H45+H44+H46</f>
        <v>716343.80128205149</v>
      </c>
      <c r="I47" s="146">
        <f t="shared" ref="I47" ca="1" si="478">I45+I44+I46</f>
        <v>742503.85201127874</v>
      </c>
      <c r="J47" s="146">
        <f t="shared" ref="J47" ca="1" si="479">J45+J44+J46</f>
        <v>742503.8559419032</v>
      </c>
      <c r="K47" s="146">
        <f t="shared" ref="K47" ca="1" si="480">K45+K44+K46</f>
        <v>742503.86033588287</v>
      </c>
      <c r="L47" s="146">
        <f t="shared" ref="L47" ca="1" si="481">L45+L44+L46</f>
        <v>742503.86520352843</v>
      </c>
      <c r="M47" s="146">
        <f t="shared" ref="M47" ca="1" si="482">M45+M44+M46</f>
        <v>742503.87055454531</v>
      </c>
      <c r="N47" s="146">
        <f t="shared" ref="N47" ca="1" si="483">N45+N44+N46</f>
        <v>742503.87639798631</v>
      </c>
      <c r="O47" s="146">
        <f t="shared" ref="O47" ca="1" si="484">O45+O44+O46</f>
        <v>742503.88274220948</v>
      </c>
      <c r="P47" s="146">
        <f t="shared" ref="P47" ca="1" si="485">P45+P44+P46</f>
        <v>742503.88959483511</v>
      </c>
      <c r="Q47" s="146">
        <f t="shared" ref="Q47" ca="1" si="486">Q45+Q44+Q46</f>
        <v>742503.8969626925</v>
      </c>
      <c r="R47" s="146">
        <f t="shared" ref="R47" ca="1" si="487">R45+R44+R46</f>
        <v>742503.90485178505</v>
      </c>
      <c r="S47" s="146">
        <f t="shared" ref="S47" ca="1" si="488">S45+S44+S46</f>
        <v>742503.91326723748</v>
      </c>
      <c r="T47" s="146">
        <f t="shared" ref="T47" ca="1" si="489">T45+T44+T46</f>
        <v>742503.92221325706</v>
      </c>
      <c r="U47" s="146">
        <f t="shared" ref="U47" ca="1" si="490">U45+U44+U46</f>
        <v>742503.93169308244</v>
      </c>
      <c r="V47" s="146">
        <f t="shared" ref="V47" ca="1" si="491">V45+V44+V46</f>
        <v>742503.94170893671</v>
      </c>
      <c r="W47" s="146">
        <f t="shared" ref="W47" ca="1" si="492">W45+W44+W46</f>
        <v>742503.95226198167</v>
      </c>
      <c r="X47" s="146">
        <f t="shared" ref="X47" ca="1" si="493">X45+X44+X46</f>
        <v>742503.96335227357</v>
      </c>
      <c r="Y47" s="146">
        <f t="shared" ref="Y47" ca="1" si="494">Y45+Y44+Y46</f>
        <v>742503.9749787082</v>
      </c>
      <c r="Z47" s="146">
        <f t="shared" ref="Z47" ca="1" si="495">Z45+Z44+Z46</f>
        <v>742503.98713897704</v>
      </c>
      <c r="AA47" s="146">
        <f t="shared" ref="AA47" ca="1" si="496">AA45+AA44+AA46</f>
        <v>742503.99982951721</v>
      </c>
      <c r="AB47" s="146">
        <f t="shared" ref="AB47" ca="1" si="497">AB45+AB44+AB46</f>
        <v>742504.01304546255</v>
      </c>
      <c r="AC47" s="146">
        <f t="shared" ref="AC47" ca="1" si="498">AC45+AC44+AC46</f>
        <v>742504.02678059461</v>
      </c>
      <c r="AD47" s="146">
        <f t="shared" ref="AD47" ca="1" si="499">AD45+AD44+AD46</f>
        <v>742504.04102729156</v>
      </c>
      <c r="AE47" s="146">
        <f t="shared" ref="AE47" ca="1" si="500">AE45+AE44+AE46</f>
        <v>742504.05577647209</v>
      </c>
      <c r="AF47" s="146">
        <f t="shared" ref="AF47" ca="1" si="501">AF45+AF44+AF46</f>
        <v>742504.07101755321</v>
      </c>
      <c r="AG47" s="146">
        <f t="shared" ref="AG47" ca="1" si="502">AG45+AG44+AG46</f>
        <v>742504.08673837571</v>
      </c>
      <c r="AH47" s="146">
        <f t="shared" ref="AH47" ca="1" si="503">AH45+AH44+AH46</f>
        <v>742504.10292517743</v>
      </c>
      <c r="AI47" s="146">
        <f t="shared" ref="AI47" ca="1" si="504">AI45+AI44+AI46</f>
        <v>742504.11956249375</v>
      </c>
      <c r="AJ47" s="146">
        <f t="shared" ref="AJ47" ca="1" si="505">AJ45+AJ44+AJ46</f>
        <v>742504.13663317589</v>
      </c>
      <c r="AK47" s="146">
        <f t="shared" ref="AK47" ca="1" si="506">AK45+AK44+AK46</f>
        <v>742504.15411827969</v>
      </c>
      <c r="AL47" s="146">
        <f t="shared" ref="AL47" ca="1" si="507">AL45+AL44+AL46</f>
        <v>742504.17199703504</v>
      </c>
      <c r="AM47" s="146">
        <f t="shared" ref="AM47" ca="1" si="508">AM45+AM44+AM46</f>
        <v>742504.19024681591</v>
      </c>
      <c r="AN47" s="146">
        <f t="shared" ref="AN47" ca="1" si="509">AN45+AN44+AN46</f>
        <v>742504.20884305134</v>
      </c>
      <c r="AO47" s="146">
        <f t="shared" ref="AO47" ca="1" si="510">AO45+AO44+AO46</f>
        <v>742504.22775926883</v>
      </c>
      <c r="AP47" s="146">
        <f t="shared" ref="AP47" ca="1" si="511">AP45+AP44+AP46</f>
        <v>742504.24696693337</v>
      </c>
      <c r="AQ47" s="146">
        <f t="shared" ref="AQ47" ca="1" si="512">AQ45+AQ44+AQ46</f>
        <v>742504.26643562864</v>
      </c>
      <c r="AR47" s="146">
        <f t="shared" ref="AR47" ca="1" si="513">AR45+AR44+AR46</f>
        <v>742504.28613292216</v>
      </c>
      <c r="AS47" s="146">
        <f t="shared" ref="AS47" ca="1" si="514">AS45+AS44+AS46</f>
        <v>742504.30602440215</v>
      </c>
      <c r="AT47" s="146">
        <f t="shared" ref="AT47" ca="1" si="515">AT45+AT44+AT46</f>
        <v>742504.32607368426</v>
      </c>
      <c r="AU47" s="146">
        <f t="shared" ref="AU47" ca="1" si="516">AU45+AU44+AU46</f>
        <v>742504.34624241712</v>
      </c>
      <c r="AV47" s="146">
        <f t="shared" ref="AV47" ca="1" si="517">AV45+AV44+AV46</f>
        <v>742504.36649031134</v>
      </c>
      <c r="AW47" s="146">
        <f t="shared" ref="AW47" ca="1" si="518">AW45+AW44+AW46</f>
        <v>742504.3867750566</v>
      </c>
      <c r="AX47" s="146">
        <f t="shared" ref="AX47" ca="1" si="519">AX45+AX44+AX46</f>
        <v>742504.4070524422</v>
      </c>
      <c r="AY47" s="146">
        <f t="shared" ref="AY47" ca="1" si="520">AY45+AY44+AY46</f>
        <v>742504.42727633542</v>
      </c>
      <c r="AZ47" s="146">
        <f t="shared" ref="AZ47" ca="1" si="521">AZ45+AZ44+AZ46</f>
        <v>742504.4473987167</v>
      </c>
      <c r="BA47" s="146">
        <f t="shared" ref="BA47" ca="1" si="522">BA45+BA44+BA46</f>
        <v>742504.46736971894</v>
      </c>
      <c r="BB47" s="146">
        <f t="shared" ref="BB47" ca="1" si="523">BB45+BB44+BB46</f>
        <v>742504.48713766085</v>
      </c>
      <c r="BC47" s="146">
        <f t="shared" ref="BC47" ca="1" si="524">BC45+BC44+BC46</f>
        <v>742504.50664909719</v>
      </c>
      <c r="BD47" s="146">
        <f t="shared" ref="BD47" ca="1" si="525">BD45+BD44+BD46</f>
        <v>742504.52584886597</v>
      </c>
      <c r="BE47" s="146">
        <f t="shared" ref="BE47" ca="1" si="526">BE45+BE44+BE46</f>
        <v>742504.54468014603</v>
      </c>
      <c r="BF47" s="146">
        <f t="shared" ref="BF47" ca="1" si="527">BF45+BF44+BF46</f>
        <v>742504.56308452261</v>
      </c>
      <c r="BG47" s="146">
        <f t="shared" ref="BG47" ca="1" si="528">BG45+BG44+BG46</f>
        <v>742504.5810020474</v>
      </c>
      <c r="BH47" s="146">
        <f t="shared" ref="BH47" ca="1" si="529">BH45+BH44+BH46</f>
        <v>742504.59837131749</v>
      </c>
      <c r="BI47" s="146">
        <f t="shared" ref="BI47" ca="1" si="530">BI45+BI44+BI46</f>
        <v>742504.61512956093</v>
      </c>
      <c r="BJ47" s="146">
        <f t="shared" ref="BJ47" ca="1" si="531">BJ45+BJ44+BJ46</f>
        <v>742504.63121272007</v>
      </c>
      <c r="BK47" s="146">
        <f t="shared" ref="BK47" ca="1" si="532">BK45+BK44+BK46</f>
        <v>742504.64655554737</v>
      </c>
      <c r="BL47" s="146">
        <f t="shared" ref="BL47" ca="1" si="533">BL45+BL44+BL46</f>
        <v>742504.66109170101</v>
      </c>
      <c r="BM47" s="146">
        <f t="shared" ref="BM47" ca="1" si="534">BM45+BM44+BM46</f>
        <v>742504.67475385941</v>
      </c>
      <c r="BN47" s="146">
        <f t="shared" ref="BN47" ca="1" si="535">BN45+BN44+BN46</f>
        <v>742504.68747382658</v>
      </c>
      <c r="BO47" s="146">
        <f t="shared" ref="BO47" ca="1" si="536">BO45+BO44+BO46</f>
        <v>742504.69918265601</v>
      </c>
      <c r="BP47" s="146">
        <f t="shared" ref="BP47" ca="1" si="537">BP45+BP44+BP46</f>
        <v>742504.70981077768</v>
      </c>
      <c r="BQ47" s="146">
        <f t="shared" ref="BQ47" ca="1" si="538">BQ45+BQ44+BQ46</f>
        <v>742504.7192881261</v>
      </c>
      <c r="BR47" s="146">
        <f t="shared" ref="BR47" ca="1" si="539">BR45+BR44+BR46</f>
        <v>742504.7275442821</v>
      </c>
      <c r="BS47" s="146">
        <f t="shared" ref="BS47" ca="1" si="540">BS45+BS44+BS46</f>
        <v>742504.73450860183</v>
      </c>
      <c r="BT47" s="146">
        <f t="shared" ref="BT47" ca="1" si="541">BT45+BT44+BT46</f>
        <v>742504.74011036917</v>
      </c>
      <c r="BU47" s="146">
        <f t="shared" ref="BU47" ca="1" si="542">BU45+BU44+BU46</f>
        <v>742504.74427894631</v>
      </c>
      <c r="BV47" s="146">
        <f t="shared" ref="BV47" ca="1" si="543">BV45+BV44+BV46</f>
        <v>742504.74694393517</v>
      </c>
      <c r="BW47" s="146">
        <f t="shared" ref="BW47" ca="1" si="544">BW45+BW44+BW46</f>
        <v>742504.74803533661</v>
      </c>
      <c r="BX47" s="146">
        <f t="shared" ref="BX47" ca="1" si="545">BX45+BX44+BX46</f>
        <v>742504.74748369295</v>
      </c>
      <c r="BY47" s="146">
        <f t="shared" ref="BY47" ca="1" si="546">BY45+BY44+BY46</f>
        <v>742504.74522028037</v>
      </c>
      <c r="BZ47" s="146">
        <f t="shared" ref="BZ47" ca="1" si="547">BZ45+BZ44+BZ46</f>
        <v>742504.74117722909</v>
      </c>
      <c r="CA47" s="146">
        <f t="shared" ref="CA47" ca="1" si="548">CA45+CA44+CA46</f>
        <v>742504.73528775549</v>
      </c>
      <c r="CB47" s="146">
        <f t="shared" ref="CB47" ca="1" si="549">CB45+CB44+CB46</f>
        <v>742504.72748624429</v>
      </c>
      <c r="CC47" s="146">
        <f t="shared" ref="CC47" ca="1" si="550">CC45+CC44+CC46</f>
        <v>742504.71770857496</v>
      </c>
      <c r="CD47" s="146">
        <f t="shared" ref="CD47" ca="1" si="551">CD45+CD44+CD46</f>
        <v>742504.70589221059</v>
      </c>
      <c r="CE47" s="146">
        <f t="shared" ref="CE47" ca="1" si="552">CE45+CE44+CE46</f>
        <v>742504.67590184649</v>
      </c>
      <c r="CF47" s="146">
        <f t="shared" ref="CF47" ca="1" si="553">CF45+CF44+CF46</f>
        <v>742504.65761216159</v>
      </c>
      <c r="CG47" s="146">
        <f t="shared" ref="CG47" ca="1" si="554">CG45+CG44+CG46</f>
        <v>742504.63705272449</v>
      </c>
      <c r="CH47" s="146">
        <f t="shared" ref="CH47" ca="1" si="555">CH45+CH44+CH46</f>
        <v>742504.61417154199</v>
      </c>
      <c r="CI47" s="146">
        <f t="shared" ref="CI47" ca="1" si="556">CI45+CI44+CI46</f>
        <v>742504.58891934203</v>
      </c>
      <c r="CJ47" s="146">
        <f t="shared" ref="CJ47" ca="1" si="557">CJ45+CJ44+CJ46</f>
        <v>742504.56124977185</v>
      </c>
      <c r="CK47" s="146">
        <f t="shared" ref="CK47" ca="1" si="558">CK45+CK44+CK46</f>
        <v>742504.53111961379</v>
      </c>
      <c r="CL47" s="146">
        <f t="shared" ref="CL47" ca="1" si="559">CL45+CL44+CL46</f>
        <v>742504.49848902423</v>
      </c>
      <c r="CM47" s="146">
        <f t="shared" ref="CM47" ca="1" si="560">CM45+CM44+CM46</f>
        <v>742504.46332176169</v>
      </c>
      <c r="CN47" s="146">
        <f t="shared" ref="CN47" ca="1" si="561">CN45+CN44+CN46</f>
        <v>742504.42558545631</v>
      </c>
      <c r="CO47" s="146">
        <f t="shared" ref="CO47" ca="1" si="562">CO45+CO44+CO46</f>
        <v>742504.38525182893</v>
      </c>
      <c r="CP47" s="146">
        <f t="shared" ref="CP47" ca="1" si="563">CP45+CP44+CP46</f>
        <v>742504.34229699569</v>
      </c>
      <c r="CQ47" s="146">
        <f t="shared" ref="CQ47" ca="1" si="564">CQ45+CQ44+CQ46</f>
        <v>742504.29670168681</v>
      </c>
      <c r="CR47" s="146">
        <f t="shared" ref="CR47" ca="1" si="565">CR45+CR44+CR46</f>
        <v>742504.24845157331</v>
      </c>
      <c r="CS47" s="146">
        <f t="shared" ref="CS47" ca="1" si="566">CS45+CS44+CS46</f>
        <v>742504.19753752009</v>
      </c>
      <c r="CT47" s="146">
        <f t="shared" ref="CT47" ca="1" si="567">CT45+CT44+CT46</f>
        <v>742504.1439558774</v>
      </c>
      <c r="CU47" s="146">
        <f t="shared" ref="CU47" ca="1" si="568">CU45+CU44+CU46</f>
        <v>742504.08770885423</v>
      </c>
      <c r="CV47" s="146">
        <f t="shared" ref="CV47" ca="1" si="569">CV45+CV44+CV46</f>
        <v>742504.02880470525</v>
      </c>
      <c r="CW47" s="146">
        <f t="shared" ref="CW47" ca="1" si="570">CW45+CW44+CW46</f>
        <v>1485007.9345164064</v>
      </c>
      <c r="CX47" s="146">
        <f t="shared" ref="CX47" ca="1" si="571">CX45+CX44+CX46</f>
        <v>1485007.8061811803</v>
      </c>
      <c r="CY47" s="146">
        <f t="shared" ref="CY47" ca="1" si="572">CY45+CY44+CY46</f>
        <v>1485007.6726603797</v>
      </c>
      <c r="CZ47" s="146">
        <f t="shared" ref="CZ47" ca="1" si="573">CZ45+CZ44+CZ46</f>
        <v>1485007.5340248586</v>
      </c>
      <c r="DA47" s="146">
        <f t="shared" ref="DA47" ca="1" si="574">DA45+DA44+DA46</f>
        <v>1485007.3903603302</v>
      </c>
      <c r="DB47" s="146">
        <f t="shared" ref="DB47" ca="1" si="575">DB45+DB44+DB46</f>
        <v>1485007.2417681066</v>
      </c>
      <c r="DC47" s="146">
        <f t="shared" ref="DC47" ca="1" si="576">DC45+DC44+DC46</f>
        <v>1485007.0883649366</v>
      </c>
      <c r="DD47" s="146">
        <f t="shared" ref="DD47" ca="1" si="577">DD45+DD44+DD46</f>
        <v>1485006.9302841141</v>
      </c>
      <c r="DE47" s="146">
        <f t="shared" ref="DE47" ca="1" si="578">DE45+DE44+DE46</f>
        <v>1485006.7676743059</v>
      </c>
      <c r="DF47" s="146">
        <f t="shared" ref="DF47" ca="1" si="579">DF45+DF44+DF46</f>
        <v>1485006.6007006052</v>
      </c>
      <c r="DG47" s="146">
        <f t="shared" ref="DG47" ca="1" si="580">DG45+DG44+DG46</f>
        <v>1485006.4295443951</v>
      </c>
      <c r="DH47" s="146">
        <f t="shared" ref="DH47" ca="1" si="581">DH45+DH44+DH46</f>
        <v>1485006.2544035695</v>
      </c>
      <c r="DI47" s="146">
        <f t="shared" ref="DI47" ca="1" si="582">DI45+DI44+DI46</f>
        <v>1485006.0754923332</v>
      </c>
      <c r="DJ47" s="146">
        <f t="shared" ref="DJ47" ca="1" si="583">DJ45+DJ44+DJ46</f>
        <v>1485005.8930411807</v>
      </c>
      <c r="DK47" s="146">
        <f t="shared" ref="DK47" ca="1" si="584">DK45+DK44+DK46</f>
        <v>1485005.7072977885</v>
      </c>
      <c r="DL47" s="146">
        <f t="shared" ref="DL47" ca="1" si="585">DL45+DL44+DL46</f>
        <v>1485005.518526051</v>
      </c>
      <c r="DM47" s="146">
        <f t="shared" ref="DM47" ca="1" si="586">DM45+DM44+DM46</f>
        <v>1485005.3270068245</v>
      </c>
      <c r="DN47" s="146">
        <f t="shared" ref="DN47" ca="1" si="587">DN45+DN44+DN46</f>
        <v>1485005.1330374458</v>
      </c>
      <c r="DO47" s="146">
        <f t="shared" ref="DO47" ca="1" si="588">DO45+DO44+DO46</f>
        <v>1485004.9369329119</v>
      </c>
      <c r="DP47" s="146">
        <f t="shared" ref="DP47" ca="1" si="589">DP45+DP44+DP46</f>
        <v>1485004.7390255413</v>
      </c>
      <c r="DQ47" s="146">
        <f t="shared" ref="DQ47" ca="1" si="590">DQ45+DQ44+DQ46</f>
        <v>1485004.5396648457</v>
      </c>
      <c r="DR47" s="146">
        <f t="shared" ref="DR47" ca="1" si="591">DR45+DR44+DR46</f>
        <v>1485004.3392185303</v>
      </c>
      <c r="DS47" s="146">
        <f t="shared" ref="DS47" ca="1" si="592">DS45+DS44+DS46</f>
        <v>1485004.1380720986</v>
      </c>
      <c r="DT47" s="146">
        <f t="shared" ref="DT47" ca="1" si="593">DT45+DT44+DT46</f>
        <v>1485003.9366297177</v>
      </c>
      <c r="DU47" s="147">
        <f t="shared" ref="DU47" ca="1" si="594">DU45+DU44+DU46</f>
        <v>1485003.7353135301</v>
      </c>
    </row>
    <row r="48" spans="1:125" customFormat="1" ht="15.75" customHeight="1" thickTop="1">
      <c r="A48" s="105"/>
      <c r="B48" s="105"/>
      <c r="C48" s="1282"/>
      <c r="D48" s="1284"/>
      <c r="E48" s="1280"/>
      <c r="F48" s="1280"/>
      <c r="G48" s="1280"/>
      <c r="H48" s="1280"/>
      <c r="I48" s="1280"/>
      <c r="J48" s="1280"/>
      <c r="K48" s="1280"/>
      <c r="L48" s="1280"/>
      <c r="M48" s="1280"/>
      <c r="N48" s="1280"/>
      <c r="O48" s="1280"/>
      <c r="P48" s="1280"/>
      <c r="Q48" s="1280"/>
      <c r="R48" s="1280"/>
      <c r="S48" s="1280"/>
      <c r="T48" s="1280"/>
      <c r="U48" s="1280"/>
      <c r="V48" s="1280"/>
      <c r="W48" s="1280"/>
      <c r="X48" s="1280"/>
      <c r="Y48" s="1280"/>
      <c r="Z48" s="1280"/>
      <c r="AA48" s="1280"/>
      <c r="AB48" s="1280"/>
      <c r="AC48" s="1280"/>
      <c r="AD48" s="1280"/>
      <c r="AE48" s="1280"/>
      <c r="AF48" s="1280"/>
      <c r="AG48" s="1280"/>
      <c r="AH48" s="1280"/>
      <c r="AI48" s="1280"/>
      <c r="AJ48" s="1280"/>
      <c r="AK48" s="1280"/>
      <c r="AL48" s="1280"/>
      <c r="AM48" s="1280"/>
      <c r="AN48" s="1280"/>
      <c r="AO48" s="1280"/>
      <c r="AP48" s="1280"/>
      <c r="AQ48" s="1280"/>
      <c r="AR48" s="1280"/>
      <c r="AS48" s="1280"/>
      <c r="AT48" s="1280"/>
      <c r="AU48" s="1280"/>
      <c r="AV48" s="1280"/>
      <c r="AW48" s="1280"/>
      <c r="AX48" s="1280"/>
      <c r="AY48" s="1280"/>
      <c r="AZ48" s="1280"/>
      <c r="BA48" s="1280"/>
      <c r="BB48" s="1280"/>
      <c r="BC48" s="1280"/>
      <c r="BD48" s="1280"/>
      <c r="BE48" s="1280"/>
      <c r="BF48" s="1280"/>
      <c r="BG48" s="1280"/>
      <c r="BH48" s="1280"/>
      <c r="BI48" s="1280"/>
      <c r="BJ48" s="1280"/>
      <c r="BK48" s="1280"/>
      <c r="BL48" s="1280"/>
      <c r="BM48" s="1280"/>
      <c r="BN48" s="1280"/>
      <c r="BO48" s="1280"/>
      <c r="BP48" s="1280"/>
      <c r="BQ48" s="1280"/>
      <c r="BR48" s="1280"/>
      <c r="BS48" s="1280"/>
      <c r="BT48" s="1280"/>
      <c r="BU48" s="1280"/>
      <c r="BV48" s="1280"/>
      <c r="BW48" s="1280"/>
      <c r="BX48" s="1280"/>
      <c r="BY48" s="1280"/>
      <c r="BZ48" s="1280"/>
      <c r="CA48" s="1280"/>
      <c r="CB48" s="1280"/>
      <c r="CC48" s="1280"/>
      <c r="CD48" s="1280"/>
      <c r="CE48" s="1280"/>
      <c r="CF48" s="1280"/>
      <c r="CG48" s="1280"/>
      <c r="CH48" s="1280"/>
      <c r="CI48" s="1280"/>
      <c r="CJ48" s="1280"/>
      <c r="CK48" s="1280"/>
      <c r="CL48" s="1280"/>
      <c r="CM48" s="1280"/>
      <c r="CN48" s="1280"/>
      <c r="CO48" s="1280"/>
      <c r="CP48" s="1280"/>
      <c r="CQ48" s="1280"/>
      <c r="CR48" s="1280"/>
      <c r="CS48" s="1280"/>
      <c r="CT48" s="1280"/>
      <c r="CU48" s="1280"/>
      <c r="CV48" s="1280"/>
      <c r="CW48" s="1280"/>
      <c r="CX48" s="1280"/>
      <c r="CY48" s="1280"/>
      <c r="CZ48" s="1280"/>
      <c r="DA48" s="1280"/>
      <c r="DB48" s="1280"/>
      <c r="DC48" s="1280"/>
      <c r="DD48" s="1280"/>
      <c r="DE48" s="1280"/>
      <c r="DF48" s="1280"/>
      <c r="DG48" s="1280"/>
      <c r="DH48" s="1280"/>
      <c r="DI48" s="1280"/>
      <c r="DJ48" s="1280"/>
      <c r="DK48" s="1280"/>
      <c r="DL48" s="1280"/>
      <c r="DM48" s="1280"/>
      <c r="DN48" s="1280"/>
      <c r="DO48" s="1280"/>
      <c r="DP48" s="1280"/>
      <c r="DQ48" s="1280"/>
      <c r="DR48" s="1280"/>
      <c r="DS48" s="1280"/>
      <c r="DT48" s="1280"/>
      <c r="DU48" s="1281"/>
    </row>
    <row r="49" spans="1:126" customFormat="1" ht="15.75" customHeight="1">
      <c r="A49" s="105"/>
      <c r="B49" s="105"/>
      <c r="C49" s="1278" t="s">
        <v>1525</v>
      </c>
      <c r="D49" s="1283"/>
      <c r="E49" s="1279">
        <f ca="1">E41+E46</f>
        <v>0</v>
      </c>
      <c r="F49" s="1279">
        <f t="shared" ref="F49:AY49" ca="1" si="595">F41+F46</f>
        <v>0</v>
      </c>
      <c r="G49" s="1279">
        <f t="shared" ca="1" si="595"/>
        <v>0</v>
      </c>
      <c r="H49" s="1279">
        <f t="shared" ca="1" si="595"/>
        <v>0</v>
      </c>
      <c r="I49" s="1279">
        <f t="shared" ca="1" si="595"/>
        <v>0</v>
      </c>
      <c r="J49" s="1279">
        <f t="shared" ca="1" si="595"/>
        <v>0</v>
      </c>
      <c r="K49" s="1279">
        <f t="shared" ca="1" si="595"/>
        <v>0</v>
      </c>
      <c r="L49" s="1279">
        <f t="shared" ca="1" si="595"/>
        <v>0</v>
      </c>
      <c r="M49" s="1279">
        <f t="shared" ca="1" si="595"/>
        <v>0</v>
      </c>
      <c r="N49" s="1279">
        <f t="shared" ca="1" si="595"/>
        <v>0</v>
      </c>
      <c r="O49" s="1279">
        <f t="shared" ca="1" si="595"/>
        <v>0</v>
      </c>
      <c r="P49" s="1279">
        <f t="shared" ca="1" si="595"/>
        <v>0</v>
      </c>
      <c r="Q49" s="1279">
        <f t="shared" ca="1" si="595"/>
        <v>0</v>
      </c>
      <c r="R49" s="1279">
        <f t="shared" ca="1" si="595"/>
        <v>0</v>
      </c>
      <c r="S49" s="1279">
        <f t="shared" ca="1" si="595"/>
        <v>0</v>
      </c>
      <c r="T49" s="1279">
        <f t="shared" ca="1" si="595"/>
        <v>0</v>
      </c>
      <c r="U49" s="1279">
        <f t="shared" ca="1" si="595"/>
        <v>0</v>
      </c>
      <c r="V49" s="1279">
        <f t="shared" ca="1" si="595"/>
        <v>0</v>
      </c>
      <c r="W49" s="1279">
        <f t="shared" ca="1" si="595"/>
        <v>0</v>
      </c>
      <c r="X49" s="1279">
        <f t="shared" ca="1" si="595"/>
        <v>0</v>
      </c>
      <c r="Y49" s="1279">
        <f t="shared" ca="1" si="595"/>
        <v>0</v>
      </c>
      <c r="Z49" s="1279">
        <f t="shared" ca="1" si="595"/>
        <v>0</v>
      </c>
      <c r="AA49" s="1279">
        <f t="shared" ca="1" si="595"/>
        <v>0</v>
      </c>
      <c r="AB49" s="1279">
        <f t="shared" ca="1" si="595"/>
        <v>0</v>
      </c>
      <c r="AC49" s="1279">
        <f t="shared" ca="1" si="595"/>
        <v>0</v>
      </c>
      <c r="AD49" s="1279">
        <f t="shared" ca="1" si="595"/>
        <v>0</v>
      </c>
      <c r="AE49" s="1279">
        <f t="shared" ca="1" si="595"/>
        <v>0</v>
      </c>
      <c r="AF49" s="1279">
        <f t="shared" ca="1" si="595"/>
        <v>0</v>
      </c>
      <c r="AG49" s="1279">
        <f t="shared" ca="1" si="595"/>
        <v>0</v>
      </c>
      <c r="AH49" s="1279">
        <f t="shared" ca="1" si="595"/>
        <v>0</v>
      </c>
      <c r="AI49" s="1279">
        <f t="shared" ca="1" si="595"/>
        <v>0</v>
      </c>
      <c r="AJ49" s="1279">
        <f t="shared" ca="1" si="595"/>
        <v>0</v>
      </c>
      <c r="AK49" s="1279">
        <f t="shared" ca="1" si="595"/>
        <v>0</v>
      </c>
      <c r="AL49" s="1279">
        <f t="shared" ca="1" si="595"/>
        <v>0</v>
      </c>
      <c r="AM49" s="1279">
        <f t="shared" ca="1" si="595"/>
        <v>0</v>
      </c>
      <c r="AN49" s="1279">
        <f t="shared" ca="1" si="595"/>
        <v>0</v>
      </c>
      <c r="AO49" s="1279">
        <f t="shared" ca="1" si="595"/>
        <v>0</v>
      </c>
      <c r="AP49" s="1279">
        <f t="shared" ca="1" si="595"/>
        <v>0</v>
      </c>
      <c r="AQ49" s="1279">
        <f t="shared" ca="1" si="595"/>
        <v>0</v>
      </c>
      <c r="AR49" s="1279">
        <f t="shared" ca="1" si="595"/>
        <v>0</v>
      </c>
      <c r="AS49" s="1279">
        <f t="shared" ca="1" si="595"/>
        <v>0</v>
      </c>
      <c r="AT49" s="1279">
        <f t="shared" ca="1" si="595"/>
        <v>0</v>
      </c>
      <c r="AU49" s="1279">
        <f t="shared" ca="1" si="595"/>
        <v>0</v>
      </c>
      <c r="AV49" s="1279">
        <f t="shared" ca="1" si="595"/>
        <v>0</v>
      </c>
      <c r="AW49" s="1279">
        <f t="shared" ca="1" si="595"/>
        <v>0</v>
      </c>
      <c r="AX49" s="1279">
        <f t="shared" ca="1" si="595"/>
        <v>0</v>
      </c>
      <c r="AY49" s="1279">
        <f t="shared" ca="1" si="595"/>
        <v>0</v>
      </c>
      <c r="AZ49" s="1279">
        <f t="shared" ref="AZ49:DK49" ca="1" si="596">AZ41+AZ46</f>
        <v>0</v>
      </c>
      <c r="BA49" s="1279">
        <f t="shared" ca="1" si="596"/>
        <v>0</v>
      </c>
      <c r="BB49" s="1279">
        <f t="shared" ca="1" si="596"/>
        <v>0</v>
      </c>
      <c r="BC49" s="1279">
        <f t="shared" ca="1" si="596"/>
        <v>0</v>
      </c>
      <c r="BD49" s="1279">
        <f t="shared" ca="1" si="596"/>
        <v>0</v>
      </c>
      <c r="BE49" s="1279">
        <f t="shared" ca="1" si="596"/>
        <v>0</v>
      </c>
      <c r="BF49" s="1279">
        <f t="shared" ca="1" si="596"/>
        <v>0</v>
      </c>
      <c r="BG49" s="1279">
        <f t="shared" ca="1" si="596"/>
        <v>0</v>
      </c>
      <c r="BH49" s="1279">
        <f t="shared" ca="1" si="596"/>
        <v>0</v>
      </c>
      <c r="BI49" s="1279">
        <f t="shared" ca="1" si="596"/>
        <v>0</v>
      </c>
      <c r="BJ49" s="1279">
        <f t="shared" ca="1" si="596"/>
        <v>0</v>
      </c>
      <c r="BK49" s="1279">
        <f t="shared" ca="1" si="596"/>
        <v>0</v>
      </c>
      <c r="BL49" s="1279">
        <f t="shared" ca="1" si="596"/>
        <v>0</v>
      </c>
      <c r="BM49" s="1279">
        <f t="shared" ca="1" si="596"/>
        <v>0</v>
      </c>
      <c r="BN49" s="1279">
        <f t="shared" ca="1" si="596"/>
        <v>0</v>
      </c>
      <c r="BO49" s="1279">
        <f t="shared" ca="1" si="596"/>
        <v>0</v>
      </c>
      <c r="BP49" s="1279">
        <f t="shared" ca="1" si="596"/>
        <v>0</v>
      </c>
      <c r="BQ49" s="1279">
        <f t="shared" ca="1" si="596"/>
        <v>0</v>
      </c>
      <c r="BR49" s="1279">
        <f t="shared" ca="1" si="596"/>
        <v>0</v>
      </c>
      <c r="BS49" s="1279">
        <f t="shared" ca="1" si="596"/>
        <v>0</v>
      </c>
      <c r="BT49" s="1279">
        <f t="shared" ca="1" si="596"/>
        <v>0</v>
      </c>
      <c r="BU49" s="1279">
        <f t="shared" ca="1" si="596"/>
        <v>0</v>
      </c>
      <c r="BV49" s="1279">
        <f t="shared" ca="1" si="596"/>
        <v>0</v>
      </c>
      <c r="BW49" s="1279">
        <f t="shared" ca="1" si="596"/>
        <v>0</v>
      </c>
      <c r="BX49" s="1279">
        <f t="shared" ca="1" si="596"/>
        <v>0</v>
      </c>
      <c r="BY49" s="1279">
        <f t="shared" ca="1" si="596"/>
        <v>0</v>
      </c>
      <c r="BZ49" s="1279">
        <f t="shared" ca="1" si="596"/>
        <v>0</v>
      </c>
      <c r="CA49" s="1279">
        <f t="shared" ca="1" si="596"/>
        <v>0</v>
      </c>
      <c r="CB49" s="1279">
        <f t="shared" ca="1" si="596"/>
        <v>0</v>
      </c>
      <c r="CC49" s="1279">
        <f t="shared" ca="1" si="596"/>
        <v>0</v>
      </c>
      <c r="CD49" s="1279">
        <f t="shared" ca="1" si="596"/>
        <v>0</v>
      </c>
      <c r="CE49" s="1279">
        <f t="shared" ca="1" si="596"/>
        <v>0</v>
      </c>
      <c r="CF49" s="1279">
        <f t="shared" ca="1" si="596"/>
        <v>0</v>
      </c>
      <c r="CG49" s="1279">
        <f t="shared" ca="1" si="596"/>
        <v>0</v>
      </c>
      <c r="CH49" s="1279">
        <f t="shared" ca="1" si="596"/>
        <v>0</v>
      </c>
      <c r="CI49" s="1279">
        <f t="shared" ca="1" si="596"/>
        <v>0</v>
      </c>
      <c r="CJ49" s="1279">
        <f t="shared" ca="1" si="596"/>
        <v>0</v>
      </c>
      <c r="CK49" s="1279">
        <f t="shared" ca="1" si="596"/>
        <v>0</v>
      </c>
      <c r="CL49" s="1279">
        <f t="shared" ca="1" si="596"/>
        <v>0</v>
      </c>
      <c r="CM49" s="1279">
        <f t="shared" ca="1" si="596"/>
        <v>0</v>
      </c>
      <c r="CN49" s="1279">
        <f t="shared" ca="1" si="596"/>
        <v>0</v>
      </c>
      <c r="CO49" s="1279">
        <f t="shared" ca="1" si="596"/>
        <v>0</v>
      </c>
      <c r="CP49" s="1279">
        <f t="shared" ca="1" si="596"/>
        <v>0</v>
      </c>
      <c r="CQ49" s="1279">
        <f t="shared" ca="1" si="596"/>
        <v>0</v>
      </c>
      <c r="CR49" s="1279">
        <f t="shared" ca="1" si="596"/>
        <v>0</v>
      </c>
      <c r="CS49" s="1279">
        <f t="shared" ca="1" si="596"/>
        <v>0</v>
      </c>
      <c r="CT49" s="1279">
        <f t="shared" ca="1" si="596"/>
        <v>0</v>
      </c>
      <c r="CU49" s="1279">
        <f t="shared" ca="1" si="596"/>
        <v>0</v>
      </c>
      <c r="CV49" s="1279">
        <f t="shared" ca="1" si="596"/>
        <v>0</v>
      </c>
      <c r="CW49" s="1279">
        <f t="shared" ca="1" si="596"/>
        <v>14850079.345164051</v>
      </c>
      <c r="CX49" s="1279">
        <f t="shared" ca="1" si="596"/>
        <v>0</v>
      </c>
      <c r="CY49" s="1279">
        <f t="shared" ca="1" si="596"/>
        <v>0</v>
      </c>
      <c r="CZ49" s="1279">
        <f t="shared" ca="1" si="596"/>
        <v>0</v>
      </c>
      <c r="DA49" s="1279">
        <f t="shared" ca="1" si="596"/>
        <v>0</v>
      </c>
      <c r="DB49" s="1279">
        <f t="shared" ca="1" si="596"/>
        <v>0</v>
      </c>
      <c r="DC49" s="1279">
        <f t="shared" ca="1" si="596"/>
        <v>0</v>
      </c>
      <c r="DD49" s="1279">
        <f t="shared" ca="1" si="596"/>
        <v>0</v>
      </c>
      <c r="DE49" s="1279">
        <f t="shared" ca="1" si="596"/>
        <v>0</v>
      </c>
      <c r="DF49" s="1279">
        <f t="shared" ca="1" si="596"/>
        <v>0</v>
      </c>
      <c r="DG49" s="1279">
        <f t="shared" ca="1" si="596"/>
        <v>0</v>
      </c>
      <c r="DH49" s="1279">
        <f t="shared" ca="1" si="596"/>
        <v>0</v>
      </c>
      <c r="DI49" s="1279">
        <f t="shared" ca="1" si="596"/>
        <v>0</v>
      </c>
      <c r="DJ49" s="1279">
        <f t="shared" ca="1" si="596"/>
        <v>0</v>
      </c>
      <c r="DK49" s="1279">
        <f t="shared" ca="1" si="596"/>
        <v>0</v>
      </c>
      <c r="DL49" s="1279">
        <f t="shared" ref="DL49:DU49" ca="1" si="597">DL41+DL46</f>
        <v>0</v>
      </c>
      <c r="DM49" s="1279">
        <f t="shared" ca="1" si="597"/>
        <v>0</v>
      </c>
      <c r="DN49" s="1279">
        <f t="shared" ca="1" si="597"/>
        <v>0</v>
      </c>
      <c r="DO49" s="1279">
        <f t="shared" ca="1" si="597"/>
        <v>0</v>
      </c>
      <c r="DP49" s="1279">
        <f t="shared" ca="1" si="597"/>
        <v>0</v>
      </c>
      <c r="DQ49" s="1279">
        <f t="shared" ca="1" si="597"/>
        <v>0</v>
      </c>
      <c r="DR49" s="1279">
        <f t="shared" ca="1" si="597"/>
        <v>0</v>
      </c>
      <c r="DS49" s="1279">
        <f t="shared" ca="1" si="597"/>
        <v>0</v>
      </c>
      <c r="DT49" s="1279">
        <f t="shared" ca="1" si="597"/>
        <v>0</v>
      </c>
      <c r="DU49" s="1324">
        <f t="shared" ca="1" si="597"/>
        <v>0</v>
      </c>
    </row>
    <row r="50" spans="1:126" customFormat="1" ht="15.75" customHeight="1">
      <c r="A50" s="105"/>
      <c r="B50" s="105"/>
      <c r="C50" s="938"/>
      <c r="D50" s="51"/>
      <c r="E50" s="51"/>
      <c r="F50" s="51"/>
      <c r="G50" s="51"/>
      <c r="H50" s="51"/>
      <c r="I50" s="51"/>
      <c r="J50" s="51"/>
      <c r="K50" s="51"/>
      <c r="L50" s="51"/>
      <c r="M50" s="51"/>
      <c r="N50" s="51"/>
      <c r="O50" s="51"/>
      <c r="P50" s="51"/>
      <c r="Q50" s="51"/>
      <c r="R50" s="51"/>
      <c r="S50" s="51"/>
      <c r="T50" s="51"/>
      <c r="U50" s="51"/>
      <c r="V50" s="51"/>
      <c r="W50" s="51"/>
      <c r="X50" s="51"/>
      <c r="Y50" s="51"/>
      <c r="Z50" s="51"/>
      <c r="AA50" s="51"/>
      <c r="AB50" s="51"/>
      <c r="AC50" s="51"/>
      <c r="AD50" s="51"/>
      <c r="AE50" s="51"/>
      <c r="AF50" s="51"/>
      <c r="AG50" s="51"/>
      <c r="AH50" s="51"/>
      <c r="AI50" s="51"/>
      <c r="AJ50" s="51"/>
      <c r="AK50" s="51"/>
      <c r="AL50" s="51"/>
      <c r="AM50" s="51"/>
      <c r="AN50" s="51"/>
      <c r="AO50" s="51"/>
      <c r="AP50" s="51"/>
      <c r="AQ50" s="51"/>
      <c r="AR50" s="51"/>
      <c r="AS50" s="51"/>
      <c r="AT50" s="51"/>
      <c r="AU50" s="51"/>
      <c r="AV50" s="51"/>
      <c r="AW50" s="51"/>
      <c r="AX50" s="51"/>
      <c r="AY50" s="51"/>
      <c r="AZ50" s="51"/>
      <c r="BA50" s="51"/>
      <c r="BB50" s="51"/>
      <c r="BC50" s="51"/>
      <c r="BD50" s="51"/>
      <c r="BE50" s="51"/>
      <c r="BF50" s="51"/>
      <c r="BG50" s="51"/>
      <c r="BH50" s="51"/>
      <c r="BI50" s="51"/>
      <c r="BJ50" s="51"/>
      <c r="BK50" s="51"/>
      <c r="BL50" s="51"/>
      <c r="BM50" s="51"/>
      <c r="BN50" s="51"/>
      <c r="BO50" s="51"/>
      <c r="BP50" s="51"/>
      <c r="BQ50" s="51"/>
      <c r="BR50" s="51"/>
      <c r="BS50" s="51"/>
      <c r="BT50" s="51"/>
      <c r="BU50" s="51"/>
      <c r="BV50" s="51"/>
      <c r="BW50" s="51"/>
      <c r="BX50" s="51"/>
      <c r="BY50" s="51"/>
      <c r="BZ50" s="51"/>
      <c r="CA50" s="51"/>
      <c r="CB50" s="51"/>
      <c r="CC50" s="51"/>
      <c r="CD50" s="51"/>
      <c r="CE50" s="51"/>
      <c r="CF50" s="51"/>
      <c r="CG50" s="51"/>
      <c r="CH50" s="51"/>
      <c r="CI50" s="51"/>
      <c r="CJ50" s="51"/>
      <c r="CK50" s="51"/>
      <c r="CL50" s="51"/>
      <c r="CM50" s="51"/>
      <c r="CN50" s="51"/>
      <c r="CO50" s="51"/>
      <c r="CP50" s="51"/>
      <c r="CQ50" s="51"/>
      <c r="CR50" s="51"/>
      <c r="CS50" s="51"/>
      <c r="CT50" s="51"/>
      <c r="CU50" s="51"/>
      <c r="CV50" s="51"/>
      <c r="CW50" s="51"/>
      <c r="CX50" s="51"/>
      <c r="CY50" s="51"/>
      <c r="CZ50" s="51"/>
      <c r="DA50" s="51"/>
      <c r="DB50" s="51"/>
      <c r="DC50" s="51"/>
      <c r="DD50" s="51"/>
      <c r="DE50" s="51"/>
      <c r="DF50" s="51"/>
      <c r="DG50" s="51"/>
      <c r="DH50" s="51"/>
      <c r="DI50" s="51"/>
      <c r="DJ50" s="51"/>
      <c r="DK50" s="51"/>
      <c r="DL50" s="51"/>
      <c r="DM50" s="51"/>
      <c r="DN50" s="51"/>
      <c r="DO50" s="51"/>
      <c r="DP50" s="51"/>
      <c r="DQ50" s="51"/>
      <c r="DR50" s="51"/>
      <c r="DS50" s="51"/>
      <c r="DT50" s="51"/>
      <c r="DU50" s="1323"/>
    </row>
    <row r="51" spans="1:126" customFormat="1" ht="15.75" customHeight="1">
      <c r="A51" s="105"/>
      <c r="B51" s="105"/>
      <c r="C51" s="1278" t="s">
        <v>1526</v>
      </c>
      <c r="D51" s="1283"/>
      <c r="E51" s="1279">
        <f ca="1">E35-E49</f>
        <v>0</v>
      </c>
      <c r="F51" s="1279">
        <f t="shared" ref="F51:AY51" ca="1" si="598">F35-F49</f>
        <v>0</v>
      </c>
      <c r="G51" s="1279">
        <f t="shared" ca="1" si="598"/>
        <v>0</v>
      </c>
      <c r="H51" s="1279">
        <f t="shared" ca="1" si="598"/>
        <v>0</v>
      </c>
      <c r="I51" s="1279">
        <f t="shared" ca="1" si="598"/>
        <v>0</v>
      </c>
      <c r="J51" s="1279">
        <f t="shared" ca="1" si="598"/>
        <v>0</v>
      </c>
      <c r="K51" s="1279">
        <f t="shared" ca="1" si="598"/>
        <v>0</v>
      </c>
      <c r="L51" s="1279">
        <f t="shared" ca="1" si="598"/>
        <v>0</v>
      </c>
      <c r="M51" s="1279">
        <f t="shared" ca="1" si="598"/>
        <v>0</v>
      </c>
      <c r="N51" s="1279">
        <f t="shared" ca="1" si="598"/>
        <v>0</v>
      </c>
      <c r="O51" s="1279">
        <f t="shared" ca="1" si="598"/>
        <v>0</v>
      </c>
      <c r="P51" s="1279">
        <f t="shared" ca="1" si="598"/>
        <v>0</v>
      </c>
      <c r="Q51" s="1279">
        <f t="shared" ca="1" si="598"/>
        <v>0</v>
      </c>
      <c r="R51" s="1279">
        <f t="shared" ca="1" si="598"/>
        <v>0</v>
      </c>
      <c r="S51" s="1279">
        <f t="shared" ca="1" si="598"/>
        <v>0</v>
      </c>
      <c r="T51" s="1279">
        <f t="shared" ca="1" si="598"/>
        <v>0</v>
      </c>
      <c r="U51" s="1279">
        <f t="shared" ca="1" si="598"/>
        <v>0</v>
      </c>
      <c r="V51" s="1279">
        <f t="shared" ca="1" si="598"/>
        <v>0</v>
      </c>
      <c r="W51" s="1279">
        <f t="shared" ca="1" si="598"/>
        <v>0</v>
      </c>
      <c r="X51" s="1279">
        <f t="shared" ca="1" si="598"/>
        <v>0</v>
      </c>
      <c r="Y51" s="1279">
        <f t="shared" ca="1" si="598"/>
        <v>0</v>
      </c>
      <c r="Z51" s="1279">
        <f t="shared" ca="1" si="598"/>
        <v>0</v>
      </c>
      <c r="AA51" s="1279">
        <f t="shared" ca="1" si="598"/>
        <v>0</v>
      </c>
      <c r="AB51" s="1279">
        <f t="shared" ca="1" si="598"/>
        <v>0</v>
      </c>
      <c r="AC51" s="1279">
        <f t="shared" ca="1" si="598"/>
        <v>0</v>
      </c>
      <c r="AD51" s="1279">
        <f t="shared" ca="1" si="598"/>
        <v>0</v>
      </c>
      <c r="AE51" s="1279">
        <f t="shared" ca="1" si="598"/>
        <v>0</v>
      </c>
      <c r="AF51" s="1279">
        <f t="shared" ca="1" si="598"/>
        <v>0</v>
      </c>
      <c r="AG51" s="1279">
        <f t="shared" ca="1" si="598"/>
        <v>0</v>
      </c>
      <c r="AH51" s="1279">
        <f t="shared" ca="1" si="598"/>
        <v>0</v>
      </c>
      <c r="AI51" s="1279">
        <f t="shared" ca="1" si="598"/>
        <v>0</v>
      </c>
      <c r="AJ51" s="1279">
        <f t="shared" ca="1" si="598"/>
        <v>0</v>
      </c>
      <c r="AK51" s="1279">
        <f t="shared" ca="1" si="598"/>
        <v>0</v>
      </c>
      <c r="AL51" s="1279">
        <f t="shared" ca="1" si="598"/>
        <v>0</v>
      </c>
      <c r="AM51" s="1279">
        <f t="shared" ca="1" si="598"/>
        <v>0</v>
      </c>
      <c r="AN51" s="1279">
        <f t="shared" ca="1" si="598"/>
        <v>0</v>
      </c>
      <c r="AO51" s="1279">
        <f t="shared" ca="1" si="598"/>
        <v>0</v>
      </c>
      <c r="AP51" s="1279">
        <f t="shared" ca="1" si="598"/>
        <v>0</v>
      </c>
      <c r="AQ51" s="1279">
        <f t="shared" ca="1" si="598"/>
        <v>0</v>
      </c>
      <c r="AR51" s="1279">
        <f t="shared" ca="1" si="598"/>
        <v>0</v>
      </c>
      <c r="AS51" s="1279">
        <f t="shared" ca="1" si="598"/>
        <v>0</v>
      </c>
      <c r="AT51" s="1279">
        <f t="shared" ca="1" si="598"/>
        <v>0</v>
      </c>
      <c r="AU51" s="1279">
        <f t="shared" ca="1" si="598"/>
        <v>0</v>
      </c>
      <c r="AV51" s="1279">
        <f t="shared" ca="1" si="598"/>
        <v>0</v>
      </c>
      <c r="AW51" s="1279">
        <f t="shared" ca="1" si="598"/>
        <v>0</v>
      </c>
      <c r="AX51" s="1279">
        <f t="shared" ca="1" si="598"/>
        <v>0</v>
      </c>
      <c r="AY51" s="1279">
        <f t="shared" ca="1" si="598"/>
        <v>0</v>
      </c>
      <c r="AZ51" s="1279">
        <f t="shared" ref="AZ51:DK51" ca="1" si="599">AZ35-AZ49</f>
        <v>0</v>
      </c>
      <c r="BA51" s="1279">
        <f t="shared" ca="1" si="599"/>
        <v>0</v>
      </c>
      <c r="BB51" s="1279">
        <f t="shared" ca="1" si="599"/>
        <v>0</v>
      </c>
      <c r="BC51" s="1279">
        <f t="shared" ca="1" si="599"/>
        <v>0</v>
      </c>
      <c r="BD51" s="1279">
        <f t="shared" ca="1" si="599"/>
        <v>0</v>
      </c>
      <c r="BE51" s="1279">
        <f t="shared" ca="1" si="599"/>
        <v>0</v>
      </c>
      <c r="BF51" s="1279">
        <f t="shared" ca="1" si="599"/>
        <v>0</v>
      </c>
      <c r="BG51" s="1279">
        <f t="shared" ca="1" si="599"/>
        <v>0</v>
      </c>
      <c r="BH51" s="1279">
        <f t="shared" ca="1" si="599"/>
        <v>0</v>
      </c>
      <c r="BI51" s="1279">
        <f t="shared" ca="1" si="599"/>
        <v>0</v>
      </c>
      <c r="BJ51" s="1279">
        <f t="shared" ca="1" si="599"/>
        <v>0</v>
      </c>
      <c r="BK51" s="1279">
        <f t="shared" ca="1" si="599"/>
        <v>0</v>
      </c>
      <c r="BL51" s="1279">
        <f t="shared" ca="1" si="599"/>
        <v>0</v>
      </c>
      <c r="BM51" s="1279">
        <f t="shared" ca="1" si="599"/>
        <v>0</v>
      </c>
      <c r="BN51" s="1279">
        <f t="shared" ca="1" si="599"/>
        <v>0</v>
      </c>
      <c r="BO51" s="1279">
        <f t="shared" ca="1" si="599"/>
        <v>0</v>
      </c>
      <c r="BP51" s="1279">
        <f t="shared" ca="1" si="599"/>
        <v>0</v>
      </c>
      <c r="BQ51" s="1279">
        <f t="shared" ca="1" si="599"/>
        <v>0</v>
      </c>
      <c r="BR51" s="1279">
        <f t="shared" ca="1" si="599"/>
        <v>0</v>
      </c>
      <c r="BS51" s="1279">
        <f t="shared" ca="1" si="599"/>
        <v>0</v>
      </c>
      <c r="BT51" s="1279">
        <f t="shared" ca="1" si="599"/>
        <v>0</v>
      </c>
      <c r="BU51" s="1279">
        <f t="shared" ca="1" si="599"/>
        <v>0</v>
      </c>
      <c r="BV51" s="1279">
        <f t="shared" ca="1" si="599"/>
        <v>0</v>
      </c>
      <c r="BW51" s="1279">
        <f t="shared" ca="1" si="599"/>
        <v>0</v>
      </c>
      <c r="BX51" s="1279">
        <f t="shared" ca="1" si="599"/>
        <v>0</v>
      </c>
      <c r="BY51" s="1279">
        <f t="shared" ca="1" si="599"/>
        <v>0</v>
      </c>
      <c r="BZ51" s="1279">
        <f t="shared" ca="1" si="599"/>
        <v>0</v>
      </c>
      <c r="CA51" s="1279">
        <f t="shared" ca="1" si="599"/>
        <v>0</v>
      </c>
      <c r="CB51" s="1279">
        <f t="shared" ca="1" si="599"/>
        <v>0</v>
      </c>
      <c r="CC51" s="1279">
        <f t="shared" ca="1" si="599"/>
        <v>0</v>
      </c>
      <c r="CD51" s="1279">
        <f t="shared" ca="1" si="599"/>
        <v>0</v>
      </c>
      <c r="CE51" s="1279">
        <f t="shared" ca="1" si="599"/>
        <v>0</v>
      </c>
      <c r="CF51" s="1279">
        <f t="shared" ca="1" si="599"/>
        <v>0</v>
      </c>
      <c r="CG51" s="1279">
        <f t="shared" ca="1" si="599"/>
        <v>0</v>
      </c>
      <c r="CH51" s="1279">
        <f t="shared" ca="1" si="599"/>
        <v>0</v>
      </c>
      <c r="CI51" s="1279">
        <f t="shared" ca="1" si="599"/>
        <v>0</v>
      </c>
      <c r="CJ51" s="1279">
        <f t="shared" ca="1" si="599"/>
        <v>0</v>
      </c>
      <c r="CK51" s="1279">
        <f t="shared" ca="1" si="599"/>
        <v>0</v>
      </c>
      <c r="CL51" s="1279">
        <f t="shared" ca="1" si="599"/>
        <v>0</v>
      </c>
      <c r="CM51" s="1279">
        <f t="shared" ca="1" si="599"/>
        <v>0</v>
      </c>
      <c r="CN51" s="1279">
        <f t="shared" ca="1" si="599"/>
        <v>0</v>
      </c>
      <c r="CO51" s="1279">
        <f t="shared" ca="1" si="599"/>
        <v>0</v>
      </c>
      <c r="CP51" s="1279">
        <f t="shared" ca="1" si="599"/>
        <v>0</v>
      </c>
      <c r="CQ51" s="1279">
        <f t="shared" ca="1" si="599"/>
        <v>0</v>
      </c>
      <c r="CR51" s="1279">
        <f t="shared" ca="1" si="599"/>
        <v>0</v>
      </c>
      <c r="CS51" s="1279">
        <f t="shared" ca="1" si="599"/>
        <v>0</v>
      </c>
      <c r="CT51" s="1279">
        <f t="shared" ca="1" si="599"/>
        <v>0</v>
      </c>
      <c r="CU51" s="1279">
        <f t="shared" ca="1" si="599"/>
        <v>0</v>
      </c>
      <c r="CV51" s="1279">
        <f t="shared" ca="1" si="599"/>
        <v>0</v>
      </c>
      <c r="CW51" s="1279">
        <f t="shared" ca="1" si="599"/>
        <v>6863966.6326488759</v>
      </c>
      <c r="CX51" s="1279">
        <f t="shared" ca="1" si="599"/>
        <v>0</v>
      </c>
      <c r="CY51" s="1279">
        <f t="shared" ca="1" si="599"/>
        <v>0</v>
      </c>
      <c r="CZ51" s="1279">
        <f t="shared" ca="1" si="599"/>
        <v>0</v>
      </c>
      <c r="DA51" s="1279">
        <f t="shared" ca="1" si="599"/>
        <v>0</v>
      </c>
      <c r="DB51" s="1279">
        <f t="shared" ca="1" si="599"/>
        <v>0</v>
      </c>
      <c r="DC51" s="1279">
        <f t="shared" ca="1" si="599"/>
        <v>0</v>
      </c>
      <c r="DD51" s="1279">
        <f t="shared" ca="1" si="599"/>
        <v>0</v>
      </c>
      <c r="DE51" s="1279">
        <f t="shared" ca="1" si="599"/>
        <v>0</v>
      </c>
      <c r="DF51" s="1279">
        <f t="shared" ca="1" si="599"/>
        <v>0</v>
      </c>
      <c r="DG51" s="1279">
        <f t="shared" ca="1" si="599"/>
        <v>0</v>
      </c>
      <c r="DH51" s="1279">
        <f t="shared" ca="1" si="599"/>
        <v>0</v>
      </c>
      <c r="DI51" s="1279">
        <f t="shared" ca="1" si="599"/>
        <v>0</v>
      </c>
      <c r="DJ51" s="1279">
        <f t="shared" ca="1" si="599"/>
        <v>0</v>
      </c>
      <c r="DK51" s="1279">
        <f t="shared" ca="1" si="599"/>
        <v>0</v>
      </c>
      <c r="DL51" s="1279">
        <f t="shared" ref="DL51:DU51" ca="1" si="600">DL35-DL49</f>
        <v>0</v>
      </c>
      <c r="DM51" s="1279">
        <f t="shared" ca="1" si="600"/>
        <v>0</v>
      </c>
      <c r="DN51" s="1279">
        <f t="shared" ca="1" si="600"/>
        <v>0</v>
      </c>
      <c r="DO51" s="1279">
        <f t="shared" ca="1" si="600"/>
        <v>0</v>
      </c>
      <c r="DP51" s="1279">
        <f t="shared" ca="1" si="600"/>
        <v>0</v>
      </c>
      <c r="DQ51" s="1279">
        <f t="shared" ca="1" si="600"/>
        <v>0</v>
      </c>
      <c r="DR51" s="1279">
        <f t="shared" ca="1" si="600"/>
        <v>0</v>
      </c>
      <c r="DS51" s="1279">
        <f t="shared" ca="1" si="600"/>
        <v>0</v>
      </c>
      <c r="DT51" s="1279">
        <f t="shared" ca="1" si="600"/>
        <v>0</v>
      </c>
      <c r="DU51" s="1324">
        <f t="shared" ca="1" si="600"/>
        <v>0</v>
      </c>
    </row>
    <row r="52" spans="1:126" customFormat="1" ht="15.75" customHeight="1">
      <c r="A52" s="105"/>
      <c r="B52" s="105"/>
      <c r="C52" s="938"/>
      <c r="D52" s="51"/>
      <c r="E52" s="51"/>
      <c r="F52" s="51"/>
      <c r="G52" s="51"/>
      <c r="H52" s="51"/>
      <c r="I52" s="51"/>
      <c r="J52" s="51"/>
      <c r="K52" s="51"/>
      <c r="L52" s="51"/>
      <c r="M52" s="51"/>
      <c r="N52" s="51"/>
      <c r="O52" s="51"/>
      <c r="P52" s="51"/>
      <c r="Q52" s="51"/>
      <c r="R52" s="51"/>
      <c r="S52" s="51"/>
      <c r="T52" s="51"/>
      <c r="U52" s="51"/>
      <c r="V52" s="51"/>
      <c r="W52" s="51"/>
      <c r="X52" s="51"/>
      <c r="Y52" s="51"/>
      <c r="Z52" s="51"/>
      <c r="AA52" s="51"/>
      <c r="AB52" s="51"/>
      <c r="AC52" s="51"/>
      <c r="AD52" s="51"/>
      <c r="AE52" s="51"/>
      <c r="AF52" s="51"/>
      <c r="AG52" s="51"/>
      <c r="AH52" s="51"/>
      <c r="AI52" s="51"/>
      <c r="AJ52" s="51"/>
      <c r="AK52" s="51"/>
      <c r="AL52" s="51"/>
      <c r="AM52" s="51"/>
      <c r="AN52" s="51"/>
      <c r="AO52" s="51"/>
      <c r="AP52" s="51"/>
      <c r="AQ52" s="51"/>
      <c r="AR52" s="51"/>
      <c r="AS52" s="51"/>
      <c r="AT52" s="51"/>
      <c r="AU52" s="51"/>
      <c r="AV52" s="51"/>
      <c r="AW52" s="51"/>
      <c r="AX52" s="51"/>
      <c r="AY52" s="51"/>
      <c r="AZ52" s="51"/>
      <c r="BA52" s="51"/>
      <c r="BB52" s="51"/>
      <c r="BC52" s="51"/>
      <c r="BD52" s="51"/>
      <c r="BE52" s="51"/>
      <c r="BF52" s="51"/>
      <c r="BG52" s="51"/>
      <c r="BH52" s="51"/>
      <c r="BI52" s="51"/>
      <c r="BJ52" s="51"/>
      <c r="BK52" s="51"/>
      <c r="BL52" s="51"/>
      <c r="BM52" s="51"/>
      <c r="BN52" s="51"/>
      <c r="BO52" s="51"/>
      <c r="BP52" s="51"/>
      <c r="BQ52" s="51"/>
      <c r="BR52" s="51"/>
      <c r="BS52" s="51"/>
      <c r="BT52" s="51"/>
      <c r="BU52" s="51"/>
      <c r="BV52" s="51"/>
      <c r="BW52" s="51"/>
      <c r="BX52" s="51"/>
      <c r="BY52" s="51"/>
      <c r="BZ52" s="51"/>
      <c r="CA52" s="51"/>
      <c r="CB52" s="51"/>
      <c r="CC52" s="51"/>
      <c r="CD52" s="51"/>
      <c r="CE52" s="51"/>
      <c r="CF52" s="51"/>
      <c r="CG52" s="51"/>
      <c r="CH52" s="51"/>
      <c r="CI52" s="51"/>
      <c r="CJ52" s="51"/>
      <c r="CK52" s="51"/>
      <c r="CL52" s="51"/>
      <c r="CM52" s="51"/>
      <c r="CN52" s="51"/>
      <c r="CO52" s="51"/>
      <c r="CP52" s="51"/>
      <c r="CQ52" s="51"/>
      <c r="CR52" s="51"/>
      <c r="CS52" s="51"/>
      <c r="CT52" s="51"/>
      <c r="CU52" s="51"/>
      <c r="CV52" s="51"/>
      <c r="CW52" s="51"/>
      <c r="CX52" s="51"/>
      <c r="CY52" s="51"/>
      <c r="CZ52" s="51"/>
      <c r="DA52" s="51"/>
      <c r="DB52" s="51"/>
      <c r="DC52" s="51"/>
      <c r="DD52" s="51"/>
      <c r="DE52" s="51"/>
      <c r="DF52" s="51"/>
      <c r="DG52" s="51"/>
      <c r="DH52" s="51"/>
      <c r="DI52" s="51"/>
      <c r="DJ52" s="51"/>
      <c r="DK52" s="51"/>
      <c r="DL52" s="51"/>
      <c r="DM52" s="51"/>
      <c r="DN52" s="51"/>
      <c r="DO52" s="51"/>
      <c r="DP52" s="51"/>
      <c r="DQ52" s="51"/>
      <c r="DR52" s="51"/>
      <c r="DS52" s="51"/>
      <c r="DT52" s="51"/>
      <c r="DU52" s="1323"/>
    </row>
    <row r="53" spans="1:126" customFormat="1" ht="15.75" customHeight="1">
      <c r="A53" s="105"/>
      <c r="B53" s="105"/>
      <c r="C53" s="1260" t="str">
        <f>C15</f>
        <v>Tier 2</v>
      </c>
      <c r="D53" s="1261"/>
      <c r="E53" s="1261"/>
      <c r="F53" s="1261"/>
      <c r="G53" s="1261"/>
      <c r="H53" s="1262"/>
      <c r="I53" s="1262"/>
      <c r="J53" s="1262"/>
      <c r="K53" s="1262"/>
      <c r="L53" s="1262"/>
      <c r="M53" s="1262"/>
      <c r="N53" s="1262"/>
      <c r="O53" s="1262"/>
      <c r="P53" s="1262"/>
      <c r="Q53" s="1262"/>
      <c r="R53" s="1262"/>
      <c r="S53" s="1262"/>
      <c r="T53" s="1262"/>
      <c r="U53" s="1262"/>
      <c r="V53" s="1262"/>
      <c r="W53" s="1262"/>
      <c r="X53" s="1262"/>
      <c r="Y53" s="1262"/>
      <c r="Z53" s="1262"/>
      <c r="AA53" s="1262"/>
      <c r="AB53" s="1262"/>
      <c r="AC53" s="1262"/>
      <c r="AD53" s="1262"/>
      <c r="AE53" s="1262"/>
      <c r="AF53" s="1262"/>
      <c r="AG53" s="1262"/>
      <c r="AH53" s="1262"/>
      <c r="AI53" s="1262"/>
      <c r="AJ53" s="1262"/>
      <c r="AK53" s="1262"/>
      <c r="AL53" s="1262"/>
      <c r="AM53" s="1262"/>
      <c r="AN53" s="1262"/>
      <c r="AO53" s="1262"/>
      <c r="AP53" s="1262"/>
      <c r="AQ53" s="1262"/>
      <c r="AR53" s="1262"/>
      <c r="AS53" s="1262"/>
      <c r="AT53" s="1262"/>
      <c r="AU53" s="1262"/>
      <c r="AV53" s="1262"/>
      <c r="AW53" s="1262"/>
      <c r="AX53" s="1262"/>
      <c r="AY53" s="1262"/>
      <c r="AZ53" s="1262"/>
      <c r="BA53" s="1262"/>
      <c r="BB53" s="1262"/>
      <c r="BC53" s="1262"/>
      <c r="BD53" s="1262"/>
      <c r="BE53" s="1262"/>
      <c r="BF53" s="1262"/>
      <c r="BG53" s="1262"/>
      <c r="BH53" s="1262"/>
      <c r="BI53" s="1262"/>
      <c r="BJ53" s="1262"/>
      <c r="BK53" s="1262"/>
      <c r="BL53" s="1262"/>
      <c r="BM53" s="1262"/>
      <c r="BN53" s="1262"/>
      <c r="BO53" s="1262"/>
      <c r="BP53" s="1262"/>
      <c r="BQ53" s="1262"/>
      <c r="BR53" s="1262"/>
      <c r="BS53" s="1262"/>
      <c r="BT53" s="1262"/>
      <c r="BU53" s="1262"/>
      <c r="BV53" s="1262"/>
      <c r="BW53" s="1262"/>
      <c r="BX53" s="1262"/>
      <c r="BY53" s="1262"/>
      <c r="BZ53" s="1262"/>
      <c r="CA53" s="1262"/>
      <c r="CB53" s="1262"/>
      <c r="CC53" s="1262"/>
      <c r="CD53" s="1262"/>
      <c r="CE53" s="1262"/>
      <c r="CF53" s="1262"/>
      <c r="CG53" s="1262"/>
      <c r="CH53" s="1262"/>
      <c r="CI53" s="1262"/>
      <c r="CJ53" s="1262"/>
      <c r="CK53" s="1262"/>
      <c r="CL53" s="1262"/>
      <c r="CM53" s="1262"/>
      <c r="CN53" s="1262"/>
      <c r="CO53" s="1262"/>
      <c r="CP53" s="1262"/>
      <c r="CQ53" s="1262"/>
      <c r="CR53" s="1262"/>
      <c r="CS53" s="1262"/>
      <c r="CT53" s="1262"/>
      <c r="CU53" s="1262"/>
      <c r="CV53" s="1262"/>
      <c r="CW53" s="1262"/>
      <c r="CX53" s="1262"/>
      <c r="CY53" s="1262"/>
      <c r="CZ53" s="1262"/>
      <c r="DA53" s="1262"/>
      <c r="DB53" s="1262"/>
      <c r="DC53" s="1262"/>
      <c r="DD53" s="1262"/>
      <c r="DE53" s="1262"/>
      <c r="DF53" s="1262"/>
      <c r="DG53" s="1262"/>
      <c r="DH53" s="1262"/>
      <c r="DI53" s="1262"/>
      <c r="DJ53" s="1262"/>
      <c r="DK53" s="1262"/>
      <c r="DL53" s="1262"/>
      <c r="DM53" s="1262"/>
      <c r="DN53" s="1262"/>
      <c r="DO53" s="1262"/>
      <c r="DP53" s="1262"/>
      <c r="DQ53" s="1262"/>
      <c r="DR53" s="1262"/>
      <c r="DS53" s="1262"/>
      <c r="DT53" s="1262"/>
      <c r="DU53" s="1263"/>
    </row>
    <row r="54" spans="1:126" customFormat="1">
      <c r="A54" s="105"/>
      <c r="B54" s="105"/>
      <c r="C54" s="128"/>
      <c r="D54" s="58"/>
      <c r="E54" s="58"/>
      <c r="F54" s="58"/>
      <c r="G54" s="58"/>
      <c r="H54" s="58"/>
      <c r="I54" s="58"/>
      <c r="J54" s="58"/>
      <c r="K54" s="58"/>
      <c r="L54" s="58"/>
      <c r="M54" s="58"/>
      <c r="N54" s="58"/>
      <c r="O54" s="58"/>
      <c r="P54" s="58"/>
      <c r="Q54" s="58"/>
      <c r="R54" s="58"/>
      <c r="S54" s="58"/>
      <c r="T54" s="58"/>
      <c r="U54" s="58"/>
      <c r="V54" s="58"/>
      <c r="W54" s="58"/>
      <c r="X54" s="58"/>
      <c r="Y54" s="58"/>
      <c r="Z54" s="58"/>
      <c r="AA54" s="58"/>
      <c r="AB54" s="58"/>
      <c r="AC54" s="58"/>
      <c r="AD54" s="58"/>
      <c r="AE54" s="58"/>
      <c r="AF54" s="58"/>
      <c r="AG54" s="58"/>
      <c r="AH54" s="58"/>
      <c r="AI54" s="58"/>
      <c r="AJ54" s="58"/>
      <c r="AK54" s="58"/>
      <c r="AL54" s="58"/>
      <c r="AM54" s="58"/>
      <c r="AN54" s="58"/>
      <c r="AO54" s="58"/>
      <c r="AP54" s="58"/>
      <c r="AQ54" s="58"/>
      <c r="AR54" s="58"/>
      <c r="AS54" s="58"/>
      <c r="AT54" s="58"/>
      <c r="AU54" s="58"/>
      <c r="AV54" s="58"/>
      <c r="AW54" s="58"/>
      <c r="AX54" s="58"/>
      <c r="AY54" s="58"/>
      <c r="AZ54" s="58"/>
      <c r="BA54" s="58"/>
      <c r="BB54" s="58"/>
      <c r="BC54" s="58"/>
      <c r="BD54" s="58"/>
      <c r="BE54" s="58"/>
      <c r="BF54" s="58"/>
      <c r="BG54" s="58"/>
      <c r="BH54" s="58"/>
      <c r="BI54" s="58"/>
      <c r="BJ54" s="58"/>
      <c r="BK54" s="58"/>
      <c r="BL54" s="58"/>
      <c r="BM54" s="58"/>
      <c r="BN54" s="58"/>
      <c r="BO54" s="58"/>
      <c r="BP54" s="58"/>
      <c r="BQ54" s="58"/>
      <c r="BR54" s="58"/>
      <c r="BS54" s="58"/>
      <c r="BT54" s="58"/>
      <c r="BU54" s="58"/>
      <c r="BV54" s="58"/>
      <c r="BW54" s="58"/>
      <c r="BX54" s="58"/>
      <c r="BY54" s="58"/>
      <c r="BZ54" s="58"/>
      <c r="CA54" s="58"/>
      <c r="CB54" s="58"/>
      <c r="CC54" s="58"/>
      <c r="CD54" s="58"/>
      <c r="CE54" s="58"/>
      <c r="CF54" s="58"/>
      <c r="CG54" s="58"/>
      <c r="CH54" s="58"/>
      <c r="CI54" s="58"/>
      <c r="CJ54" s="58"/>
      <c r="CK54" s="58"/>
      <c r="CL54" s="58"/>
      <c r="CM54" s="58"/>
      <c r="CN54" s="58"/>
      <c r="CO54" s="58"/>
      <c r="CP54" s="58"/>
      <c r="CQ54" s="58"/>
      <c r="CR54" s="58"/>
      <c r="CS54" s="58"/>
      <c r="CT54" s="58"/>
      <c r="CU54" s="58"/>
      <c r="CV54" s="58"/>
      <c r="CW54" s="58"/>
      <c r="CX54" s="58"/>
      <c r="CY54" s="58"/>
      <c r="CZ54" s="58"/>
      <c r="DA54" s="58"/>
      <c r="DB54" s="58"/>
      <c r="DC54" s="58"/>
      <c r="DD54" s="58"/>
      <c r="DE54" s="58"/>
      <c r="DF54" s="58"/>
      <c r="DG54" s="58"/>
      <c r="DH54" s="58"/>
      <c r="DI54" s="58"/>
      <c r="DJ54" s="58"/>
      <c r="DK54" s="58"/>
      <c r="DL54" s="58"/>
      <c r="DM54" s="58"/>
      <c r="DN54" s="58"/>
      <c r="DO54" s="58"/>
      <c r="DP54" s="58"/>
      <c r="DQ54" s="58"/>
      <c r="DR54" s="58"/>
      <c r="DS54" s="58"/>
      <c r="DT54" s="58"/>
      <c r="DU54" s="136"/>
    </row>
    <row r="55" spans="1:126" customFormat="1">
      <c r="A55" s="105"/>
      <c r="B55" s="105"/>
      <c r="C55" s="128" t="str">
        <f>CONCATENATE("LP Cash Flow - ",C53)</f>
        <v>LP Cash Flow - Tier 2</v>
      </c>
      <c r="D55" s="58"/>
      <c r="E55" s="58">
        <f ca="1">E31+E41</f>
        <v>-10527633.05608974</v>
      </c>
      <c r="F55" s="58">
        <f t="shared" ref="F55:AY55" ca="1" si="601">F31+F41</f>
        <v>-1027633.0560897419</v>
      </c>
      <c r="G55" s="58">
        <f t="shared" ca="1" si="601"/>
        <v>-1027633.0560897419</v>
      </c>
      <c r="H55" s="58">
        <f t="shared" ca="1" si="601"/>
        <v>-1027633.0560897419</v>
      </c>
      <c r="I55" s="58">
        <f t="shared" ca="1" si="601"/>
        <v>-497040.96385531779</v>
      </c>
      <c r="J55" s="58">
        <f t="shared" ca="1" si="601"/>
        <v>0</v>
      </c>
      <c r="K55" s="58">
        <f t="shared" ca="1" si="601"/>
        <v>0</v>
      </c>
      <c r="L55" s="58">
        <f t="shared" ca="1" si="601"/>
        <v>0</v>
      </c>
      <c r="M55" s="58">
        <f t="shared" ca="1" si="601"/>
        <v>0</v>
      </c>
      <c r="N55" s="58">
        <f t="shared" ca="1" si="601"/>
        <v>0</v>
      </c>
      <c r="O55" s="58">
        <f t="shared" ca="1" si="601"/>
        <v>0</v>
      </c>
      <c r="P55" s="58">
        <f t="shared" ca="1" si="601"/>
        <v>0</v>
      </c>
      <c r="Q55" s="58">
        <f t="shared" ca="1" si="601"/>
        <v>0</v>
      </c>
      <c r="R55" s="58">
        <f t="shared" ca="1" si="601"/>
        <v>0</v>
      </c>
      <c r="S55" s="58">
        <f t="shared" ca="1" si="601"/>
        <v>0</v>
      </c>
      <c r="T55" s="58">
        <f t="shared" ca="1" si="601"/>
        <v>0</v>
      </c>
      <c r="U55" s="58">
        <f t="shared" ca="1" si="601"/>
        <v>0</v>
      </c>
      <c r="V55" s="58">
        <f t="shared" ca="1" si="601"/>
        <v>0</v>
      </c>
      <c r="W55" s="58">
        <f t="shared" ca="1" si="601"/>
        <v>0</v>
      </c>
      <c r="X55" s="58">
        <f t="shared" ca="1" si="601"/>
        <v>0</v>
      </c>
      <c r="Y55" s="58">
        <f t="shared" ca="1" si="601"/>
        <v>0</v>
      </c>
      <c r="Z55" s="58">
        <f t="shared" ca="1" si="601"/>
        <v>0</v>
      </c>
      <c r="AA55" s="58">
        <f t="shared" ca="1" si="601"/>
        <v>0</v>
      </c>
      <c r="AB55" s="58">
        <f t="shared" ca="1" si="601"/>
        <v>0</v>
      </c>
      <c r="AC55" s="58">
        <f t="shared" ca="1" si="601"/>
        <v>0</v>
      </c>
      <c r="AD55" s="58">
        <f t="shared" ca="1" si="601"/>
        <v>0</v>
      </c>
      <c r="AE55" s="58">
        <f t="shared" ca="1" si="601"/>
        <v>0</v>
      </c>
      <c r="AF55" s="58">
        <f t="shared" ca="1" si="601"/>
        <v>0</v>
      </c>
      <c r="AG55" s="58">
        <f t="shared" ca="1" si="601"/>
        <v>0</v>
      </c>
      <c r="AH55" s="58">
        <f t="shared" ca="1" si="601"/>
        <v>0</v>
      </c>
      <c r="AI55" s="58">
        <f t="shared" ca="1" si="601"/>
        <v>0</v>
      </c>
      <c r="AJ55" s="58">
        <f t="shared" ca="1" si="601"/>
        <v>0</v>
      </c>
      <c r="AK55" s="58">
        <f t="shared" ca="1" si="601"/>
        <v>0</v>
      </c>
      <c r="AL55" s="58">
        <f t="shared" ca="1" si="601"/>
        <v>0</v>
      </c>
      <c r="AM55" s="58">
        <f t="shared" ca="1" si="601"/>
        <v>0</v>
      </c>
      <c r="AN55" s="58">
        <f t="shared" ca="1" si="601"/>
        <v>0</v>
      </c>
      <c r="AO55" s="58">
        <f t="shared" ca="1" si="601"/>
        <v>0</v>
      </c>
      <c r="AP55" s="58">
        <f t="shared" ca="1" si="601"/>
        <v>0</v>
      </c>
      <c r="AQ55" s="58">
        <f t="shared" ca="1" si="601"/>
        <v>0</v>
      </c>
      <c r="AR55" s="58">
        <f t="shared" ca="1" si="601"/>
        <v>0</v>
      </c>
      <c r="AS55" s="58">
        <f t="shared" ca="1" si="601"/>
        <v>0</v>
      </c>
      <c r="AT55" s="58">
        <f t="shared" ca="1" si="601"/>
        <v>0</v>
      </c>
      <c r="AU55" s="58">
        <f t="shared" ca="1" si="601"/>
        <v>0</v>
      </c>
      <c r="AV55" s="58">
        <f t="shared" ca="1" si="601"/>
        <v>0</v>
      </c>
      <c r="AW55" s="58">
        <f t="shared" ca="1" si="601"/>
        <v>0</v>
      </c>
      <c r="AX55" s="58">
        <f t="shared" ca="1" si="601"/>
        <v>0</v>
      </c>
      <c r="AY55" s="58">
        <f t="shared" ca="1" si="601"/>
        <v>0</v>
      </c>
      <c r="AZ55" s="58">
        <f t="shared" ref="AZ55:DK55" ca="1" si="602">AZ31+AZ41</f>
        <v>0</v>
      </c>
      <c r="BA55" s="58">
        <f t="shared" ca="1" si="602"/>
        <v>0</v>
      </c>
      <c r="BB55" s="58">
        <f t="shared" ca="1" si="602"/>
        <v>0</v>
      </c>
      <c r="BC55" s="58">
        <f t="shared" ca="1" si="602"/>
        <v>0</v>
      </c>
      <c r="BD55" s="58">
        <f t="shared" ca="1" si="602"/>
        <v>0</v>
      </c>
      <c r="BE55" s="58">
        <f t="shared" ca="1" si="602"/>
        <v>0</v>
      </c>
      <c r="BF55" s="58">
        <f t="shared" ca="1" si="602"/>
        <v>0</v>
      </c>
      <c r="BG55" s="58">
        <f t="shared" ca="1" si="602"/>
        <v>0</v>
      </c>
      <c r="BH55" s="58">
        <f t="shared" ca="1" si="602"/>
        <v>0</v>
      </c>
      <c r="BI55" s="58">
        <f t="shared" ca="1" si="602"/>
        <v>0</v>
      </c>
      <c r="BJ55" s="58">
        <f t="shared" ca="1" si="602"/>
        <v>0</v>
      </c>
      <c r="BK55" s="58">
        <f t="shared" ca="1" si="602"/>
        <v>0</v>
      </c>
      <c r="BL55" s="58">
        <f t="shared" ca="1" si="602"/>
        <v>0</v>
      </c>
      <c r="BM55" s="58">
        <f t="shared" ca="1" si="602"/>
        <v>0</v>
      </c>
      <c r="BN55" s="58">
        <f t="shared" ca="1" si="602"/>
        <v>0</v>
      </c>
      <c r="BO55" s="58">
        <f t="shared" ca="1" si="602"/>
        <v>0</v>
      </c>
      <c r="BP55" s="58">
        <f t="shared" ca="1" si="602"/>
        <v>0</v>
      </c>
      <c r="BQ55" s="58">
        <f t="shared" ca="1" si="602"/>
        <v>0</v>
      </c>
      <c r="BR55" s="58">
        <f t="shared" ca="1" si="602"/>
        <v>0</v>
      </c>
      <c r="BS55" s="58">
        <f t="shared" ca="1" si="602"/>
        <v>0</v>
      </c>
      <c r="BT55" s="58">
        <f t="shared" ca="1" si="602"/>
        <v>0</v>
      </c>
      <c r="BU55" s="58">
        <f t="shared" ca="1" si="602"/>
        <v>0</v>
      </c>
      <c r="BV55" s="58">
        <f t="shared" ca="1" si="602"/>
        <v>0</v>
      </c>
      <c r="BW55" s="58">
        <f t="shared" ca="1" si="602"/>
        <v>0</v>
      </c>
      <c r="BX55" s="58">
        <f t="shared" ca="1" si="602"/>
        <v>0</v>
      </c>
      <c r="BY55" s="58">
        <f t="shared" ca="1" si="602"/>
        <v>0</v>
      </c>
      <c r="BZ55" s="58">
        <f t="shared" ca="1" si="602"/>
        <v>0</v>
      </c>
      <c r="CA55" s="58">
        <f t="shared" ca="1" si="602"/>
        <v>0</v>
      </c>
      <c r="CB55" s="58">
        <f t="shared" ca="1" si="602"/>
        <v>0</v>
      </c>
      <c r="CC55" s="58">
        <f t="shared" ca="1" si="602"/>
        <v>0</v>
      </c>
      <c r="CD55" s="58">
        <f t="shared" ca="1" si="602"/>
        <v>0</v>
      </c>
      <c r="CE55" s="58">
        <f t="shared" ca="1" si="602"/>
        <v>0</v>
      </c>
      <c r="CF55" s="58">
        <f t="shared" ca="1" si="602"/>
        <v>0</v>
      </c>
      <c r="CG55" s="58">
        <f t="shared" ca="1" si="602"/>
        <v>0</v>
      </c>
      <c r="CH55" s="58">
        <f t="shared" ca="1" si="602"/>
        <v>0</v>
      </c>
      <c r="CI55" s="58">
        <f t="shared" ca="1" si="602"/>
        <v>0</v>
      </c>
      <c r="CJ55" s="58">
        <f t="shared" ca="1" si="602"/>
        <v>0</v>
      </c>
      <c r="CK55" s="58">
        <f t="shared" ca="1" si="602"/>
        <v>0</v>
      </c>
      <c r="CL55" s="58">
        <f t="shared" ca="1" si="602"/>
        <v>0</v>
      </c>
      <c r="CM55" s="58">
        <f t="shared" ca="1" si="602"/>
        <v>0</v>
      </c>
      <c r="CN55" s="58">
        <f t="shared" ca="1" si="602"/>
        <v>0</v>
      </c>
      <c r="CO55" s="58">
        <f t="shared" ca="1" si="602"/>
        <v>0</v>
      </c>
      <c r="CP55" s="58">
        <f t="shared" ca="1" si="602"/>
        <v>0</v>
      </c>
      <c r="CQ55" s="58">
        <f t="shared" ca="1" si="602"/>
        <v>0</v>
      </c>
      <c r="CR55" s="58">
        <f t="shared" ca="1" si="602"/>
        <v>0</v>
      </c>
      <c r="CS55" s="58">
        <f t="shared" ca="1" si="602"/>
        <v>0</v>
      </c>
      <c r="CT55" s="58">
        <f t="shared" ca="1" si="602"/>
        <v>0</v>
      </c>
      <c r="CU55" s="58">
        <f t="shared" ca="1" si="602"/>
        <v>0</v>
      </c>
      <c r="CV55" s="58">
        <f t="shared" ca="1" si="602"/>
        <v>0</v>
      </c>
      <c r="CW55" s="58">
        <f t="shared" ca="1" si="602"/>
        <v>14107575.377905848</v>
      </c>
      <c r="CX55" s="58">
        <f t="shared" ca="1" si="602"/>
        <v>0</v>
      </c>
      <c r="CY55" s="58">
        <f t="shared" ca="1" si="602"/>
        <v>0</v>
      </c>
      <c r="CZ55" s="58">
        <f t="shared" ca="1" si="602"/>
        <v>0</v>
      </c>
      <c r="DA55" s="58">
        <f t="shared" ca="1" si="602"/>
        <v>0</v>
      </c>
      <c r="DB55" s="58">
        <f t="shared" ca="1" si="602"/>
        <v>0</v>
      </c>
      <c r="DC55" s="58">
        <f t="shared" ca="1" si="602"/>
        <v>0</v>
      </c>
      <c r="DD55" s="58">
        <f t="shared" ca="1" si="602"/>
        <v>0</v>
      </c>
      <c r="DE55" s="58">
        <f t="shared" ca="1" si="602"/>
        <v>0</v>
      </c>
      <c r="DF55" s="58">
        <f t="shared" ca="1" si="602"/>
        <v>0</v>
      </c>
      <c r="DG55" s="58">
        <f t="shared" ca="1" si="602"/>
        <v>0</v>
      </c>
      <c r="DH55" s="58">
        <f t="shared" ca="1" si="602"/>
        <v>0</v>
      </c>
      <c r="DI55" s="58">
        <f t="shared" ca="1" si="602"/>
        <v>0</v>
      </c>
      <c r="DJ55" s="58">
        <f t="shared" ca="1" si="602"/>
        <v>0</v>
      </c>
      <c r="DK55" s="58">
        <f t="shared" ca="1" si="602"/>
        <v>0</v>
      </c>
      <c r="DL55" s="58">
        <f t="shared" ref="DL55:DU55" ca="1" si="603">DL31+DL41</f>
        <v>0</v>
      </c>
      <c r="DM55" s="58">
        <f t="shared" ca="1" si="603"/>
        <v>0</v>
      </c>
      <c r="DN55" s="58">
        <f t="shared" ca="1" si="603"/>
        <v>0</v>
      </c>
      <c r="DO55" s="58">
        <f t="shared" ca="1" si="603"/>
        <v>0</v>
      </c>
      <c r="DP55" s="58">
        <f t="shared" ca="1" si="603"/>
        <v>0</v>
      </c>
      <c r="DQ55" s="58">
        <f t="shared" ca="1" si="603"/>
        <v>0</v>
      </c>
      <c r="DR55" s="58">
        <f t="shared" ca="1" si="603"/>
        <v>0</v>
      </c>
      <c r="DS55" s="58">
        <f t="shared" ca="1" si="603"/>
        <v>0</v>
      </c>
      <c r="DT55" s="58">
        <f t="shared" ca="1" si="603"/>
        <v>0</v>
      </c>
      <c r="DU55" s="136">
        <f t="shared" ca="1" si="603"/>
        <v>0</v>
      </c>
    </row>
    <row r="56" spans="1:126" customFormat="1" ht="15.75" customHeight="1">
      <c r="A56" s="105"/>
      <c r="B56" s="105"/>
      <c r="C56" s="128"/>
      <c r="D56" s="1288">
        <f>'AIRR Input Tab'!$N$9</f>
        <v>365</v>
      </c>
      <c r="E56" s="58"/>
      <c r="F56" s="58"/>
      <c r="G56" s="58"/>
      <c r="H56" s="58"/>
      <c r="I56" s="58"/>
      <c r="J56" s="58"/>
      <c r="K56" s="58"/>
      <c r="L56" s="58"/>
      <c r="M56" s="58"/>
      <c r="N56" s="58"/>
      <c r="O56" s="58"/>
      <c r="P56" s="58"/>
      <c r="Q56" s="58"/>
      <c r="R56" s="58"/>
      <c r="S56" s="58"/>
      <c r="T56" s="58"/>
      <c r="U56" s="58"/>
      <c r="V56" s="58"/>
      <c r="W56" s="58"/>
      <c r="X56" s="58"/>
      <c r="Y56" s="58"/>
      <c r="Z56" s="58"/>
      <c r="AA56" s="58"/>
      <c r="AB56" s="58"/>
      <c r="AC56" s="58"/>
      <c r="AD56" s="58"/>
      <c r="AE56" s="58"/>
      <c r="AF56" s="58"/>
      <c r="AG56" s="58"/>
      <c r="AH56" s="58"/>
      <c r="AI56" s="58"/>
      <c r="AJ56" s="58"/>
      <c r="AK56" s="58"/>
      <c r="AL56" s="58"/>
      <c r="AM56" s="58"/>
      <c r="AN56" s="58"/>
      <c r="AO56" s="58"/>
      <c r="AP56" s="58"/>
      <c r="AQ56" s="58"/>
      <c r="AR56" s="58"/>
      <c r="AS56" s="58"/>
      <c r="AT56" s="58"/>
      <c r="AU56" s="58"/>
      <c r="AV56" s="58"/>
      <c r="AW56" s="58"/>
      <c r="AX56" s="58"/>
      <c r="AY56" s="58"/>
      <c r="AZ56" s="58"/>
      <c r="BA56" s="58"/>
      <c r="BB56" s="58"/>
      <c r="BC56" s="58"/>
      <c r="BD56" s="58"/>
      <c r="BE56" s="58"/>
      <c r="BF56" s="58"/>
      <c r="BG56" s="58"/>
      <c r="BH56" s="58"/>
      <c r="BI56" s="58"/>
      <c r="BJ56" s="58"/>
      <c r="BK56" s="58"/>
      <c r="BL56" s="58"/>
      <c r="BM56" s="58"/>
      <c r="BN56" s="58"/>
      <c r="BO56" s="58"/>
      <c r="BP56" s="58"/>
      <c r="BQ56" s="58"/>
      <c r="BR56" s="58"/>
      <c r="BS56" s="58"/>
      <c r="BT56" s="58"/>
      <c r="BU56" s="58"/>
      <c r="BV56" s="58"/>
      <c r="BW56" s="58"/>
      <c r="BX56" s="58"/>
      <c r="BY56" s="58"/>
      <c r="BZ56" s="58"/>
      <c r="CA56" s="58"/>
      <c r="CB56" s="58"/>
      <c r="CC56" s="58"/>
      <c r="CD56" s="58"/>
      <c r="CE56" s="58"/>
      <c r="CF56" s="58"/>
      <c r="CG56" s="58"/>
      <c r="CH56" s="58"/>
      <c r="CI56" s="58"/>
      <c r="CJ56" s="58"/>
      <c r="CK56" s="58"/>
      <c r="CL56" s="58"/>
      <c r="CM56" s="58"/>
      <c r="CN56" s="58"/>
      <c r="CO56" s="58"/>
      <c r="CP56" s="58"/>
      <c r="CQ56" s="58"/>
      <c r="CR56" s="58"/>
      <c r="CS56" s="58"/>
      <c r="CT56" s="58"/>
      <c r="CU56" s="58"/>
      <c r="CV56" s="58"/>
      <c r="CW56" s="58"/>
      <c r="CX56" s="58"/>
      <c r="CY56" s="58"/>
      <c r="CZ56" s="58"/>
      <c r="DA56" s="58"/>
      <c r="DB56" s="58"/>
      <c r="DC56" s="58"/>
      <c r="DD56" s="58"/>
      <c r="DE56" s="58"/>
      <c r="DF56" s="58"/>
      <c r="DG56" s="58"/>
      <c r="DH56" s="58"/>
      <c r="DI56" s="58"/>
      <c r="DJ56" s="58"/>
      <c r="DK56" s="58"/>
      <c r="DL56" s="58"/>
      <c r="DM56" s="58"/>
      <c r="DN56" s="58"/>
      <c r="DO56" s="58"/>
      <c r="DP56" s="58"/>
      <c r="DQ56" s="58"/>
      <c r="DR56" s="58"/>
      <c r="DS56" s="58"/>
      <c r="DT56" s="58"/>
      <c r="DU56" s="136"/>
    </row>
    <row r="57" spans="1:126" customFormat="1" ht="15.75" customHeight="1">
      <c r="A57" s="105"/>
      <c r="B57" s="105"/>
      <c r="C57" s="60" t="s">
        <v>1527</v>
      </c>
      <c r="D57" s="1286">
        <f>$G$15</f>
        <v>0.08</v>
      </c>
      <c r="E57" s="58"/>
      <c r="F57" s="1296">
        <f ca="1">-XNPV($D57,$E55:E55,$E$27:E$27)*((1+$D57)^((F$27-$E$27)/$D56))-F$41</f>
        <v>10607848.990541657</v>
      </c>
      <c r="G57" s="1296">
        <f ca="1">-XNPV($D$57,$E55:F55,$E$27:F$27)*((1+$D57)^((G$27-$E$27)/$D$56))-G41</f>
        <v>11709316.320470721</v>
      </c>
      <c r="H57" s="1296">
        <f ca="1">-XNPV($D$57,$E55:G55,$E$27:G$27)*((1+$D57)^((H$27-$E$27)/$D$56))-H41</f>
        <v>12820476.076735552</v>
      </c>
      <c r="I57" s="1296">
        <f ca="1">-XNPV($D$57,$E55:H55,$E$27:H$27)*((1+$D57)^((I$27-$E$27)/$D$56))-I41</f>
        <v>13935983.883331731</v>
      </c>
      <c r="J57" s="1296">
        <f ca="1">-XNPV($D$57,$E55:I55,$E$27:I$27)*((1+$D57)^((J$27-$E$27)/$D$56))-J41</f>
        <v>14527674.115500005</v>
      </c>
      <c r="K57" s="1296">
        <f ca="1">-XNPV($D$57,$E55:J55,$E$27:J$27)*((1+$D57)^((K$27-$E$27)/$D$56))-K41</f>
        <v>14622944.077263366</v>
      </c>
      <c r="L57" s="1296">
        <f ca="1">-XNPV($D$57,$E55:K55,$E$27:K$27)*((1+$D57)^((L$27-$E$27)/$D$56))-L41</f>
        <v>14715735.630979043</v>
      </c>
      <c r="M57" s="1296">
        <f ca="1">-XNPV($D$57,$E55:L55,$E$27:L$27)*((1+$D57)^((M$27-$E$27)/$D$56))-M41</f>
        <v>14812238.867473539</v>
      </c>
      <c r="N57" s="1296">
        <f ca="1">-XNPV($D$57,$E55:M55,$E$27:M$27)*((1+$D57)^((N$27-$E$27)/$D$56))-N41</f>
        <v>14906231.612796118</v>
      </c>
      <c r="O57" s="1296">
        <f ca="1">-XNPV($D$57,$E55:N55,$E$27:N$27)*((1+$D57)^((O$27-$E$27)/$D$56))-O41</f>
        <v>15003984.088828862</v>
      </c>
      <c r="P57" s="1296">
        <f ca="1">-XNPV($D$57,$E55:O55,$E$27:O$27)*((1+$D57)^((P$27-$E$27)/$D$56))-P41</f>
        <v>15102377.608608859</v>
      </c>
      <c r="Q57" s="1296">
        <f ca="1">-XNPV($D$57,$E55:P55,$E$27:P$27)*((1+$D57)^((Q$27-$E$27)/$D$56))-Q41</f>
        <v>15191803.661826868</v>
      </c>
      <c r="R57" s="1296">
        <f ca="1">-XNPV($D$57,$E55:Q55,$E$27:Q$27)*((1+$D57)^((R$27-$E$27)/$D$56))-R41</f>
        <v>15291428.869721266</v>
      </c>
      <c r="S57" s="1296">
        <f ca="1">-XNPV($D$57,$E55:R55,$E$27:R$27)*((1+$D57)^((S$27-$E$27)/$D$56))-S41</f>
        <v>15388462.369668815</v>
      </c>
      <c r="T57" s="1296">
        <f ca="1">-XNPV($D$57,$E55:S55,$E$27:S$27)*((1+$D57)^((T$27-$E$27)/$D$56))-T41</f>
        <v>15489377.231187569</v>
      </c>
      <c r="U57" s="1296">
        <f ca="1">-XNPV($D$57,$E55:T55,$E$27:T$27)*((1+$D57)^((U$27-$E$27)/$D$56))-U41</f>
        <v>15587666.834962012</v>
      </c>
      <c r="V57" s="1296">
        <f ca="1">-XNPV($D$57,$E55:U55,$E$27:U$27)*((1+$D57)^((V$27-$E$27)/$D$56))-V41</f>
        <v>15689888.044740006</v>
      </c>
      <c r="W57" s="1296">
        <f ca="1">-XNPV($D$57,$E55:V55,$E$27:V$27)*((1+$D57)^((W$27-$E$27)/$D$56))-W41</f>
        <v>15792779.603444437</v>
      </c>
      <c r="X57" s="1296">
        <f ca="1">-XNPV($D$57,$E55:W55,$E$27:W$27)*((1+$D57)^((X$27-$E$27)/$D$56))-X41</f>
        <v>15892994.481457366</v>
      </c>
      <c r="Y57" s="1296">
        <f ca="1">-XNPV($D$57,$E55:X55,$E$27:X$27)*((1+$D57)^((Y$27-$E$27)/$D$56))-Y41</f>
        <v>15997217.976871423</v>
      </c>
      <c r="Z57" s="1296">
        <f ca="1">-XNPV($D$57,$E55:Y55,$E$27:Y$27)*((1+$D57)^((Z$27-$E$27)/$D$56))-Z41</f>
        <v>16098730.141819812</v>
      </c>
      <c r="AA57" s="1296">
        <f ca="1">-XNPV($D$57,$E55:Z55,$E$27:Z$27)*((1+$D57)^((AA$27-$E$27)/$D$56))-AA41</f>
        <v>16204302.815935174</v>
      </c>
      <c r="AB57" s="1296">
        <f ca="1">-XNPV($D$57,$E55:AA55,$E$27:AA$27)*((1+$D57)^((AB$27-$E$27)/$D$56))-AB41</f>
        <v>16310567.81729757</v>
      </c>
      <c r="AC57" s="1296">
        <f ca="1">-XNPV($D$57,$E55:AB55,$E$27:AB$27)*((1+$D57)^((AC$27-$E$27)/$D$56))-AC41</f>
        <v>16407147.95477302</v>
      </c>
      <c r="AD57" s="1296">
        <f ca="1">-XNPV($D$57,$E55:AC55,$E$27:AC$27)*((1+$D57)^((AD$27-$E$27)/$D$56))-AD41</f>
        <v>16514743.179298967</v>
      </c>
      <c r="AE57" s="1296">
        <f ca="1">-XNPV($D$57,$E55:AD55,$E$27:AD$27)*((1+$D57)^((AE$27-$E$27)/$D$56))-AE41</f>
        <v>16619539.35924232</v>
      </c>
      <c r="AF57" s="1296">
        <f ca="1">-XNPV($D$57,$E55:AE55,$E$27:AE$27)*((1+$D57)^((AF$27-$E$27)/$D$56))-AF41</f>
        <v>16728527.409682576</v>
      </c>
      <c r="AG57" s="1296">
        <f ca="1">-XNPV($D$57,$E55:AF55,$E$27:AF$27)*((1+$D57)^((AG$27-$E$27)/$D$56))-AG41</f>
        <v>16834680.181758974</v>
      </c>
      <c r="AH57" s="1296">
        <f ca="1">-XNPV($D$57,$E55:AG55,$E$27:AG$27)*((1+$D57)^((AH$27-$E$27)/$D$56))-AH41</f>
        <v>16945079.088319208</v>
      </c>
      <c r="AI57" s="1296">
        <f ca="1">-XNPV($D$57,$E55:AH55,$E$27:AH$27)*((1+$D57)^((AI$27-$E$27)/$D$56))-AI41</f>
        <v>17056201.971719995</v>
      </c>
      <c r="AJ57" s="1296">
        <f ca="1">-XNPV($D$57,$E55:AI55,$E$27:AI$27)*((1+$D57)^((AJ$27-$E$27)/$D$56))-AJ41</f>
        <v>17164434.039973956</v>
      </c>
      <c r="AK57" s="1296">
        <f ca="1">-XNPV($D$57,$E55:AJ55,$E$27:AJ$27)*((1+$D57)^((AK$27-$E$27)/$D$56))-AK41</f>
        <v>17276995.41502114</v>
      </c>
      <c r="AL57" s="1296">
        <f ca="1">-XNPV($D$57,$E55:AK55,$E$27:AK$27)*((1+$D57)^((AL$27-$E$27)/$D$56))-AL41</f>
        <v>17386628.553165395</v>
      </c>
      <c r="AM57" s="1296">
        <f ca="1">-XNPV($D$57,$E55:AL55,$E$27:AL$27)*((1+$D57)^((AM$27-$E$27)/$D$56))-AM41</f>
        <v>17500647.041209988</v>
      </c>
      <c r="AN57" s="1296">
        <f ca="1">-XNPV($D$57,$E55:AM55,$E$27:AM$27)*((1+$D57)^((AN$27-$E$27)/$D$56))-AN41</f>
        <v>17615413.242681377</v>
      </c>
      <c r="AO57" s="1296">
        <f ca="1">-XNPV($D$57,$E55:AN55,$E$27:AN$27)*((1+$D57)^((AO$27-$E$27)/$D$56))-AO41</f>
        <v>17719719.791154861</v>
      </c>
      <c r="AP57" s="1296">
        <f ca="1">-XNPV($D$57,$E55:AO55,$E$27:AO$27)*((1+$D57)^((AP$27-$E$27)/$D$56))-AP41</f>
        <v>17835922.633642886</v>
      </c>
      <c r="AQ57" s="1296">
        <f ca="1">-XNPV($D$57,$E55:AP55,$E$27:AP$27)*((1+$D57)^((AQ$27-$E$27)/$D$56))-AQ41</f>
        <v>17949102.507981706</v>
      </c>
      <c r="AR57" s="1296">
        <f ca="1">-XNPV($D$57,$E55:AQ55,$E$27:AQ$27)*((1+$D57)^((AR$27-$E$27)/$D$56))-AR41</f>
        <v>18066809.602457184</v>
      </c>
      <c r="AS57" s="1296">
        <f ca="1">-XNPV($D$57,$E55:AR55,$E$27:AR$27)*((1+$D57)^((AS$27-$E$27)/$D$56))-AS41</f>
        <v>18181454.596299693</v>
      </c>
      <c r="AT57" s="1296">
        <f ca="1">-XNPV($D$57,$E55:AS55,$E$27:AS$27)*((1+$D57)^((AT$27-$E$27)/$D$56))-AT41</f>
        <v>18300685.415384747</v>
      </c>
      <c r="AU57" s="1296">
        <f ca="1">-XNPV($D$57,$E55:AT55,$E$27:AT$27)*((1+$D57)^((AU$27-$E$27)/$D$56))-AU41</f>
        <v>18420698.129457597</v>
      </c>
      <c r="AV57" s="1296">
        <f ca="1">-XNPV($D$57,$E55:AU55,$E$27:AU$27)*((1+$D57)^((AV$27-$E$27)/$D$56))-AV41</f>
        <v>18537588.763171874</v>
      </c>
      <c r="AW57" s="1296">
        <f ca="1">-XNPV($D$57,$E55:AV55,$E$27:AV$27)*((1+$D57)^((AW$27-$E$27)/$D$56))-AW41</f>
        <v>18659155.048222832</v>
      </c>
      <c r="AX57" s="1296">
        <f ca="1">-XNPV($D$57,$E55:AW55,$E$27:AW$27)*((1+$D57)^((AX$27-$E$27)/$D$56))-AX41</f>
        <v>18777558.837418631</v>
      </c>
      <c r="AY57" s="1296">
        <f ca="1">-XNPV($D$57,$E55:AX55,$E$27:AX$27)*((1+$D57)^((AY$27-$E$27)/$D$56))-AY41</f>
        <v>18900698.80450679</v>
      </c>
      <c r="AZ57" s="1296">
        <f ca="1">-XNPV($D$57,$E55:AY55,$E$27:AY$27)*((1+$D57)^((AZ$27-$E$27)/$D$56))-AZ41</f>
        <v>19024646.30209589</v>
      </c>
      <c r="BA57" s="1296">
        <f ca="1">-XNPV($D$57,$E55:AZ55,$E$27:AZ$27)*((1+$D57)^((BA$27-$E$27)/$D$56))-BA41</f>
        <v>19141332.940517649</v>
      </c>
      <c r="BB57" s="1296">
        <f ca="1">-XNPV($D$57,$E55:BA55,$E$27:BA$27)*((1+$D57)^((BB$27-$E$27)/$D$56))-BB41</f>
        <v>19266858.474945579</v>
      </c>
      <c r="BC57" s="1296">
        <f ca="1">-XNPV($D$57,$E55:BB55,$E$27:BB$27)*((1+$D57)^((BC$27-$E$27)/$D$56))-BC41</f>
        <v>19389118.515308443</v>
      </c>
      <c r="BD57" s="1296">
        <f ca="1">-XNPV($D$57,$E55:BC55,$E$27:BC$27)*((1+$D57)^((BD$27-$E$27)/$D$56))-BD41</f>
        <v>19516268.984467708</v>
      </c>
      <c r="BE57" s="1296">
        <f ca="1">-XNPV($D$57,$E55:BD55,$E$27:BD$27)*((1+$D57)^((BE$27-$E$27)/$D$56))-BE41</f>
        <v>19640111.687567253</v>
      </c>
      <c r="BF57" s="1296">
        <f ca="1">-XNPV($D$57,$E55:BE55,$E$27:BE$27)*((1+$D57)^((BF$27-$E$27)/$D$56))-BF41</f>
        <v>19768908.126324531</v>
      </c>
      <c r="BG57" s="1296">
        <f ca="1">-XNPV($D$57,$E55:BF55,$E$27:BF$27)*((1+$D57)^((BG$27-$E$27)/$D$56))-BG41</f>
        <v>19898549.189740796</v>
      </c>
      <c r="BH57" s="1296">
        <f ca="1">-XNPV($D$57,$E55:BG55,$E$27:BG$27)*((1+$D57)^((BH$27-$E$27)/$D$56))-BH41</f>
        <v>20024817.695333641</v>
      </c>
      <c r="BI57" s="1296">
        <f ca="1">-XNPV($D$57,$E55:BH55,$E$27:BH$27)*((1+$D57)^((BI$27-$E$27)/$D$56))-BI41</f>
        <v>20156136.96922328</v>
      </c>
      <c r="BJ57" s="1296">
        <f ca="1">-XNPV($D$57,$E55:BI55,$E$27:BI$27)*((1+$D57)^((BJ$27-$E$27)/$D$56))-BJ41</f>
        <v>20284040.027348775</v>
      </c>
      <c r="BK57" s="1296">
        <f ca="1">-XNPV($D$57,$E55:BJ55,$E$27:BJ$27)*((1+$D57)^((BK$27-$E$27)/$D$56))-BK41</f>
        <v>20417059.236235779</v>
      </c>
      <c r="BL57" s="1296">
        <f ca="1">-XNPV($D$57,$E55:BK55,$E$27:BK$27)*((1+$D57)^((BL$27-$E$27)/$D$56))-BL41</f>
        <v>20550950.761974312</v>
      </c>
      <c r="BM57" s="1296">
        <f ca="1">-XNPV($D$57,$E55:BL55,$E$27:BL$27)*((1+$D57)^((BM$27-$E$27)/$D$56))-BM41</f>
        <v>20672639.575759064</v>
      </c>
      <c r="BN57" s="1296">
        <f ca="1">-XNPV($D$57,$E55:BM55,$E$27:BM$27)*((1+$D57)^((BN$27-$E$27)/$D$56))-BN41</f>
        <v>20808207.152941223</v>
      </c>
      <c r="BO57" s="1296">
        <f ca="1">-XNPV($D$57,$E55:BN55,$E$27:BN$27)*((1+$D57)^((BO$27-$E$27)/$D$56))-BO41</f>
        <v>20940247.996533122</v>
      </c>
      <c r="BP57" s="1296">
        <f ca="1">-XNPV($D$57,$E55:BO55,$E$27:BO$27)*((1+$D57)^((BP$27-$E$27)/$D$56))-BP41</f>
        <v>21077570.503225129</v>
      </c>
      <c r="BQ57" s="1296">
        <f ca="1">-XNPV($D$57,$E55:BP55,$E$27:BP$27)*((1+$D57)^((BQ$27-$E$27)/$D$56))-BQ41</f>
        <v>21211320.622572634</v>
      </c>
      <c r="BR57" s="1296">
        <f ca="1">-XNPV($D$57,$E55:BQ55,$E$27:BQ$27)*((1+$D57)^((BR$27-$E$27)/$D$56))-BR41</f>
        <v>21350420.776430495</v>
      </c>
      <c r="BS57" s="1296">
        <f ca="1">-XNPV($D$57,$E55:BR55,$E$27:BR$27)*((1+$D57)^((BS$27-$E$27)/$D$56))-BS41</f>
        <v>21490433.124920059</v>
      </c>
      <c r="BT57" s="1296">
        <f ca="1">-XNPV($D$57,$E55:BS55,$E$27:BS$27)*((1+$D57)^((BT$27-$E$27)/$D$56))-BT41</f>
        <v>21626803.110960335</v>
      </c>
      <c r="BU57" s="1296">
        <f ca="1">-XNPV($D$57,$E55:BT55,$E$27:BT$27)*((1+$D57)^((BU$27-$E$27)/$D$56))-BU41</f>
        <v>21768627.926761139</v>
      </c>
      <c r="BV57" s="1296">
        <f ca="1">-XNPV($D$57,$E55:BU55,$E$27:BU$27)*((1+$D57)^((BV$27-$E$27)/$D$56))-BV41</f>
        <v>21906763.229536682</v>
      </c>
      <c r="BW57" s="1296">
        <f ca="1">-XNPV($D$57,$E55:BV55,$E$27:BV$27)*((1+$D57)^((BW$27-$E$27)/$D$56))-BW41</f>
        <v>22050423.975134645</v>
      </c>
      <c r="BX57" s="1296">
        <f ca="1">-XNPV($D$57,$E55:BW55,$E$27:BW$27)*((1+$D57)^((BX$27-$E$27)/$D$56))-BX41</f>
        <v>22195026.822932258</v>
      </c>
      <c r="BY57" s="1296">
        <f ca="1">-XNPV($D$57,$E55:BX55,$E$27:BX$27)*((1+$D57)^((BY$27-$E$27)/$D$56))-BY41</f>
        <v>22326450.741819791</v>
      </c>
      <c r="BZ57" s="1296">
        <f ca="1">-XNPV($D$57,$E55:BY55,$E$27:BY$27)*((1+$D57)^((BZ$27-$E$27)/$D$56))-BZ41</f>
        <v>22472863.725176521</v>
      </c>
      <c r="CA57" s="1296">
        <f ca="1">-XNPV($D$57,$E55:BZ55,$E$27:BZ$27)*((1+$D57)^((CA$27-$E$27)/$D$56))-CA41</f>
        <v>22615467.836255774</v>
      </c>
      <c r="CB57" s="1296">
        <f ca="1">-XNPV($D$57,$E55:CA55,$E$27:CA$27)*((1+$D57)^((CB$27-$E$27)/$D$56))-CB41</f>
        <v>22763776.14348314</v>
      </c>
      <c r="CC57" s="1296">
        <f ca="1">-XNPV($D$57,$E55:CB55,$E$27:CB$27)*((1+$D57)^((CC$27-$E$27)/$D$56))-CC41</f>
        <v>22908226.272378448</v>
      </c>
      <c r="CD57" s="1296">
        <f ca="1">-XNPV($D$57,$E55:CC55,$E$27:CC$27)*((1+$D57)^((CD$27-$E$27)/$D$56))-CD41</f>
        <v>23058454.438544936</v>
      </c>
      <c r="CE57" s="1296">
        <f ca="1">-XNPV($D$57,$E55:CD55,$E$27:CD$27)*((1+$D57)^((CE$27-$E$27)/$D$56))-CE41</f>
        <v>23209667.774913669</v>
      </c>
      <c r="CF57" s="1296">
        <f ca="1">-XNPV($D$57,$E55:CE55,$E$27:CE$27)*((1+$D57)^((CF$27-$E$27)/$D$56))-CF41</f>
        <v>23356947.359837163</v>
      </c>
      <c r="CG57" s="1296">
        <f ca="1">-XNPV($D$57,$E55:CF55,$E$27:CF$27)*((1+$D57)^((CG$27-$E$27)/$D$56))-CG41</f>
        <v>23510118.160902034</v>
      </c>
      <c r="CH57" s="1296">
        <f ca="1">-XNPV($D$57,$E55:CG55,$E$27:CG$27)*((1+$D57)^((CH$27-$E$27)/$D$56))-CH41</f>
        <v>23659304.287899617</v>
      </c>
      <c r="CI57" s="1296">
        <f ca="1">-XNPV($D$57,$E55:CH55,$E$27:CH$27)*((1+$D57)^((CI$27-$E$27)/$D$56))-CI41</f>
        <v>23814457.89314542</v>
      </c>
      <c r="CJ57" s="1296">
        <f ca="1">-XNPV($D$57,$E55:CI55,$E$27:CI$27)*((1+$D57)^((CJ$27-$E$27)/$D$56))-CJ41</f>
        <v>23970628.968766842</v>
      </c>
      <c r="CK57" s="1296">
        <f ca="1">-XNPV($D$57,$E55:CJ55,$E$27:CJ$27)*((1+$D57)^((CK$27-$E$27)/$D$56))-CK41</f>
        <v>24112566.801165372</v>
      </c>
      <c r="CL57" s="1296">
        <f ca="1">-XNPV($D$57,$E55:CK55,$E$27:CK$27)*((1+$D57)^((CL$27-$E$27)/$D$56))-CL41</f>
        <v>24270692.823190648</v>
      </c>
      <c r="CM57" s="1296">
        <f ca="1">-XNPV($D$57,$E55:CL55,$E$27:CL$27)*((1+$D57)^((CM$27-$E$27)/$D$56))-CM41</f>
        <v>24424705.263156235</v>
      </c>
      <c r="CN57" s="1296">
        <f ca="1">-XNPV($D$57,$E55:CM55,$E$27:CM$27)*((1+$D57)^((CN$27-$E$27)/$D$56))-CN41</f>
        <v>24584878.234961793</v>
      </c>
      <c r="CO57" s="1296">
        <f ca="1">-XNPV($D$57,$E55:CN55,$E$27:CN$27)*((1+$D57)^((CO$27-$E$27)/$D$56))-CO41</f>
        <v>24740884.374168724</v>
      </c>
      <c r="CP57" s="1296">
        <f ca="1">-XNPV($D$57,$E55:CO55,$E$27:CO$27)*((1+$D57)^((CP$27-$E$27)/$D$56))-CP41</f>
        <v>24903130.793628532</v>
      </c>
      <c r="CQ57" s="1296">
        <f ca="1">-XNPV($D$57,$E55:CP55,$E$27:CP$27)*((1+$D57)^((CQ$27-$E$27)/$D$56))-CQ41</f>
        <v>25066441.19690676</v>
      </c>
      <c r="CR57" s="1296">
        <f ca="1">-XNPV($D$57,$E55:CQ55,$E$27:CQ$27)*((1+$D57)^((CR$27-$E$27)/$D$56))-CR41</f>
        <v>25225503.148624137</v>
      </c>
      <c r="CS57" s="1296">
        <f ca="1">-XNPV($D$57,$E55:CR55,$E$27:CR$27)*((1+$D57)^((CS$27-$E$27)/$D$56))-CS41</f>
        <v>25390927.613774199</v>
      </c>
      <c r="CT57" s="1296">
        <f ca="1">-XNPV($D$57,$E55:CS55,$E$27:CS$27)*((1+$D57)^((CT$27-$E$27)/$D$56))-CT41</f>
        <v>25552048.630931586</v>
      </c>
      <c r="CU57" s="1296">
        <f ca="1">-XNPV($D$57,$E55:CT55,$E$27:CT$27)*((1+$D57)^((CU$27-$E$27)/$D$56))-CU41</f>
        <v>25719614.524597056</v>
      </c>
      <c r="CV57" s="1296">
        <f ca="1">-XNPV($D$57,$E55:CU55,$E$27:CU$27)*((1+$D57)^((CV$27-$E$27)/$D$56))-CV41</f>
        <v>25888279.286268193</v>
      </c>
      <c r="CW57" s="1296">
        <f ca="1">-XNPV($D$57,$E55:CV55,$E$27:CV$27)*((1+$D57)^((CW$27-$E$27)/$D$56))-CW41</f>
        <v>11939488.26821168</v>
      </c>
      <c r="CX57" s="1296">
        <f ca="1">-XNPV($D$57,$E55:CW55,$E$27:CW$27)*((1+$D57)^((CX$27-$E$27)/$D$56))-CX41</f>
        <v>12017785.357046641</v>
      </c>
      <c r="CY57" s="1296">
        <f ca="1">-XNPV($D$57,$E55:CX55,$E$27:CX$27)*((1+$D57)^((CY$27-$E$27)/$D$56))-CY41</f>
        <v>12094045.579995569</v>
      </c>
      <c r="CZ57" s="1296">
        <f ca="1">-XNPV($D$57,$E55:CY55,$E$27:CY$27)*((1+$D57)^((CZ$27-$E$27)/$D$56))-CZ41</f>
        <v>12173356.228817269</v>
      </c>
      <c r="DA57" s="1296">
        <f ca="1">-XNPV($D$57,$E55:CZ55,$E$27:CZ$27)*((1+$D57)^((DA$27-$E$27)/$D$56))-DA41</f>
        <v>12250603.644415518</v>
      </c>
      <c r="DB57" s="1296">
        <f ca="1">-XNPV($D$57,$E55:DA55,$E$27:DA$27)*((1+$D57)^((DB$27-$E$27)/$D$56))-DB41</f>
        <v>12330940.973811993</v>
      </c>
      <c r="DC57" s="1296">
        <f ca="1">-XNPV($D$57,$E55:DB55,$E$27:DB$27)*((1+$D57)^((DC$27-$E$27)/$D$56))-DC41</f>
        <v>12411805.141451048</v>
      </c>
      <c r="DD57" s="1296">
        <f ca="1">-XNPV($D$57,$E55:DC55,$E$27:DC$27)*((1+$D57)^((DD$27-$E$27)/$D$56))-DD41</f>
        <v>12490565.661727</v>
      </c>
      <c r="DE57" s="1296">
        <f ca="1">-XNPV($D$57,$E55:DD55,$E$27:DD$27)*((1+$D57)^((DE$27-$E$27)/$D$56))-DE41</f>
        <v>12572476.620324694</v>
      </c>
      <c r="DF57" s="1296">
        <f ca="1">-XNPV($D$57,$E55:DE55,$E$27:DE$27)*((1+$D57)^((DF$27-$E$27)/$D$56))-DF41</f>
        <v>12652256.699732084</v>
      </c>
      <c r="DG57" s="1296">
        <f ca="1">-XNPV($D$57,$E55:DF55,$E$27:DF$27)*((1+$D57)^((DG$27-$E$27)/$D$56))-DG41</f>
        <v>12735228.000053149</v>
      </c>
      <c r="DH57" s="1296">
        <f ca="1">-XNPV($D$57,$E55:DG55,$E$27:DG$27)*((1+$D57)^((DH$27-$E$27)/$D$56))-DH41</f>
        <v>12818743.411740303</v>
      </c>
      <c r="DI57" s="1296">
        <f ca="1">-XNPV($D$57,$E55:DH55,$E$27:DH$27)*((1+$D57)^((DI$27-$E$27)/$D$56))-DI41</f>
        <v>12894647.329668615</v>
      </c>
      <c r="DJ57" s="1296">
        <f ca="1">-XNPV($D$57,$E55:DI55,$E$27:DI$27)*((1+$D57)^((DJ$27-$E$27)/$D$56))-DJ41</f>
        <v>12979208.185610371</v>
      </c>
      <c r="DK57" s="1296">
        <f ca="1">-XNPV($D$57,$E55:DJ55,$E$27:DJ$27)*((1+$D57)^((DK$27-$E$27)/$D$56))-DK41</f>
        <v>13061569.226395216</v>
      </c>
      <c r="DL57" s="1296">
        <f ca="1">-XNPV($D$57,$E55:DK55,$E$27:DK$27)*((1+$D57)^((DL$27-$E$27)/$D$56))-DL41</f>
        <v>13147224.727122651</v>
      </c>
      <c r="DM57" s="1296">
        <f ca="1">-XNPV($D$57,$E55:DL55,$E$27:DL$27)*((1+$D57)^((DM$27-$E$27)/$D$56))-DM41</f>
        <v>13230651.93596876</v>
      </c>
      <c r="DN57" s="1296">
        <f ca="1">-XNPV($D$57,$E55:DM55,$E$27:DM$27)*((1+$D57)^((DN$27-$E$27)/$D$56))-DN41</f>
        <v>13317416.251716956</v>
      </c>
      <c r="DO57" s="1296">
        <f ca="1">-XNPV($D$57,$E55:DN55,$E$27:DN$27)*((1+$D57)^((DO$27-$E$27)/$D$56))-DO41</f>
        <v>13404749.552767133</v>
      </c>
      <c r="DP57" s="1296">
        <f ca="1">-XNPV($D$57,$E55:DO55,$E$27:DO$27)*((1+$D57)^((DP$27-$E$27)/$D$56))-DP41</f>
        <v>13489810.914665164</v>
      </c>
      <c r="DQ57" s="1296">
        <f ca="1">-XNPV($D$57,$E55:DP55,$E$27:DP$27)*((1+$D57)^((DQ$27-$E$27)/$D$56))-DQ41</f>
        <v>13578274.74995067</v>
      </c>
      <c r="DR57" s="1296">
        <f ca="1">-XNPV($D$57,$E55:DQ55,$E$27:DQ$27)*((1+$D57)^((DR$27-$E$27)/$D$56))-DR41</f>
        <v>13664437.235710653</v>
      </c>
      <c r="DS57" s="1296">
        <f ca="1">-XNPV($D$57,$E55:DR55,$E$27:DR$27)*((1+$D57)^((DS$27-$E$27)/$D$56))-DS41</f>
        <v>13754046.240057401</v>
      </c>
      <c r="DT57" s="1296">
        <f ca="1">-XNPV($D$57,$E55:DS55,$E$27:DS$27)*((1+$D57)^((DT$27-$E$27)/$D$56))-DT41</f>
        <v>13844242.884679526</v>
      </c>
      <c r="DU57" s="1327">
        <f ca="1">-XNPV($D$57,$E55:DT55,$E$27:DT$27)*((1+$D57)^((DU$27-$E$27)/$D$56))-DU41</f>
        <v>13926219.116042107</v>
      </c>
    </row>
    <row r="58" spans="1:126" customFormat="1" ht="15.75" customHeight="1">
      <c r="A58" s="105"/>
      <c r="B58" s="105"/>
      <c r="C58" s="60" t="s">
        <v>1528</v>
      </c>
      <c r="D58" s="1289">
        <f>$H$15</f>
        <v>1</v>
      </c>
      <c r="E58" s="58"/>
      <c r="F58" s="1296">
        <f ca="1">$D58*$D$5-SUM($E$64:E64)-F41</f>
        <v>14107573.262896148</v>
      </c>
      <c r="G58" s="1296">
        <f ca="1">$D58*$D$5-SUM($E$64:F64)-G41</f>
        <v>14107573.262896148</v>
      </c>
      <c r="H58" s="1296">
        <f ca="1">$D58*$D$5-SUM($E$64:G64)-H41</f>
        <v>14107573.262896148</v>
      </c>
      <c r="I58" s="1296">
        <f ca="1">$D58*$D$5-SUM($E$64:H64)-I41</f>
        <v>14107573.262896148</v>
      </c>
      <c r="J58" s="1296">
        <f ca="1">$D58*$D$5-SUM($E$64:I64)-J41</f>
        <v>14107573.262896148</v>
      </c>
      <c r="K58" s="1296">
        <f ca="1">$D58*$D$5-SUM($E$64:J64)-K41</f>
        <v>14107573.262896148</v>
      </c>
      <c r="L58" s="1296">
        <f ca="1">$D58*$D$5-SUM($E$64:K64)-L41</f>
        <v>14107573.262896148</v>
      </c>
      <c r="M58" s="1296">
        <f ca="1">$D58*$D$5-SUM($E$64:L64)-M41</f>
        <v>14107573.262896148</v>
      </c>
      <c r="N58" s="1296">
        <f ca="1">$D58*$D$5-SUM($E$64:M64)-N41</f>
        <v>14107573.262896148</v>
      </c>
      <c r="O58" s="1296">
        <f ca="1">$D58*$D$5-SUM($E$64:N64)-O41</f>
        <v>14107573.262896148</v>
      </c>
      <c r="P58" s="1296">
        <f ca="1">$D58*$D$5-SUM($E$64:O64)-P41</f>
        <v>14107573.262896148</v>
      </c>
      <c r="Q58" s="1296">
        <f ca="1">$D58*$D$5-SUM($E$64:P64)-Q41</f>
        <v>14107573.262896148</v>
      </c>
      <c r="R58" s="1296">
        <f ca="1">$D58*$D$5-SUM($E$64:Q64)-R41</f>
        <v>14107573.262896148</v>
      </c>
      <c r="S58" s="1296">
        <f ca="1">$D58*$D$5-SUM($E$64:R64)-S41</f>
        <v>14107573.262896148</v>
      </c>
      <c r="T58" s="1296">
        <f ca="1">$D58*$D$5-SUM($E$64:S64)-T41</f>
        <v>14107573.262896148</v>
      </c>
      <c r="U58" s="1296">
        <f ca="1">$D58*$D$5-SUM($E$64:T64)-U41</f>
        <v>14107573.262896148</v>
      </c>
      <c r="V58" s="1296">
        <f ca="1">$D58*$D$5-SUM($E$64:U64)-V41</f>
        <v>14107573.262896148</v>
      </c>
      <c r="W58" s="1296">
        <f ca="1">$D58*$D$5-SUM($E$64:V64)-W41</f>
        <v>14107573.262896148</v>
      </c>
      <c r="X58" s="1296">
        <f ca="1">$D58*$D$5-SUM($E$64:W64)-X41</f>
        <v>14107573.262896148</v>
      </c>
      <c r="Y58" s="1296">
        <f ca="1">$D58*$D$5-SUM($E$64:X64)-Y41</f>
        <v>14107573.262896148</v>
      </c>
      <c r="Z58" s="1296">
        <f ca="1">$D58*$D$5-SUM($E$64:Y64)-Z41</f>
        <v>14107573.262896148</v>
      </c>
      <c r="AA58" s="1296">
        <f ca="1">$D58*$D$5-SUM($E$64:Z64)-AA41</f>
        <v>14107573.262896148</v>
      </c>
      <c r="AB58" s="1296">
        <f ca="1">$D58*$D$5-SUM($E$64:AA64)-AB41</f>
        <v>14107573.262896148</v>
      </c>
      <c r="AC58" s="1296">
        <f ca="1">$D58*$D$5-SUM($E$64:AB64)-AC41</f>
        <v>14107573.262896148</v>
      </c>
      <c r="AD58" s="1296">
        <f ca="1">$D58*$D$5-SUM($E$64:AC64)-AD41</f>
        <v>14107573.262896148</v>
      </c>
      <c r="AE58" s="1296">
        <f ca="1">$D58*$D$5-SUM($E$64:AD64)-AE41</f>
        <v>14107573.262896148</v>
      </c>
      <c r="AF58" s="1296">
        <f ca="1">$D58*$D$5-SUM($E$64:AE64)-AF41</f>
        <v>14107573.262896148</v>
      </c>
      <c r="AG58" s="1296">
        <f ca="1">$D58*$D$5-SUM($E$64:AF64)-AG41</f>
        <v>14107573.262896148</v>
      </c>
      <c r="AH58" s="1296">
        <f ca="1">$D58*$D$5-SUM($E$64:AG64)-AH41</f>
        <v>14107573.262896148</v>
      </c>
      <c r="AI58" s="1296">
        <f ca="1">$D58*$D$5-SUM($E$64:AH64)-AI41</f>
        <v>14107573.262896148</v>
      </c>
      <c r="AJ58" s="1296">
        <f ca="1">$D58*$D$5-SUM($E$64:AI64)-AJ41</f>
        <v>14107573.262896148</v>
      </c>
      <c r="AK58" s="1296">
        <f ca="1">$D58*$D$5-SUM($E$64:AJ64)-AK41</f>
        <v>14107573.262896148</v>
      </c>
      <c r="AL58" s="1296">
        <f ca="1">$D58*$D$5-SUM($E$64:AK64)-AL41</f>
        <v>14107573.262896148</v>
      </c>
      <c r="AM58" s="1296">
        <f ca="1">$D58*$D$5-SUM($E$64:AL64)-AM41</f>
        <v>14107573.262896148</v>
      </c>
      <c r="AN58" s="1296">
        <f ca="1">$D58*$D$5-SUM($E$64:AM64)-AN41</f>
        <v>14107573.262896148</v>
      </c>
      <c r="AO58" s="1296">
        <f ca="1">$D58*$D$5-SUM($E$64:AN64)-AO41</f>
        <v>14107573.262896148</v>
      </c>
      <c r="AP58" s="1296">
        <f ca="1">$D58*$D$5-SUM($E$64:AO64)-AP41</f>
        <v>14107573.262896148</v>
      </c>
      <c r="AQ58" s="1296">
        <f ca="1">$D58*$D$5-SUM($E$64:AP64)-AQ41</f>
        <v>14107573.262896148</v>
      </c>
      <c r="AR58" s="1296">
        <f ca="1">$D58*$D$5-SUM($E$64:AQ64)-AR41</f>
        <v>14107573.262896148</v>
      </c>
      <c r="AS58" s="1296">
        <f ca="1">$D58*$D$5-SUM($E$64:AR64)-AS41</f>
        <v>14107573.262896148</v>
      </c>
      <c r="AT58" s="1296">
        <f ca="1">$D58*$D$5-SUM($E$64:AS64)-AT41</f>
        <v>14107573.262896148</v>
      </c>
      <c r="AU58" s="1296">
        <f ca="1">$D58*$D$5-SUM($E$64:AT64)-AU41</f>
        <v>14107573.262896148</v>
      </c>
      <c r="AV58" s="1296">
        <f ca="1">$D58*$D$5-SUM($E$64:AU64)-AV41</f>
        <v>14107573.262896148</v>
      </c>
      <c r="AW58" s="1296">
        <f ca="1">$D58*$D$5-SUM($E$64:AV64)-AW41</f>
        <v>14107573.262896148</v>
      </c>
      <c r="AX58" s="1296">
        <f ca="1">$D58*$D$5-SUM($E$64:AW64)-AX41</f>
        <v>14107573.262896148</v>
      </c>
      <c r="AY58" s="1296">
        <f ca="1">$D58*$D$5-SUM($E$64:AX64)-AY41</f>
        <v>14107573.262896148</v>
      </c>
      <c r="AZ58" s="1296">
        <f ca="1">$D58*$D$5-SUM($E$64:AY64)-AZ41</f>
        <v>14107573.262896148</v>
      </c>
      <c r="BA58" s="1296">
        <f ca="1">$D58*$D$5-SUM($E$64:AZ64)-BA41</f>
        <v>14107573.262896148</v>
      </c>
      <c r="BB58" s="1296">
        <f ca="1">$D58*$D$5-SUM($E$64:BA64)-BB41</f>
        <v>14107573.262896148</v>
      </c>
      <c r="BC58" s="1296">
        <f ca="1">$D58*$D$5-SUM($E$64:BB64)-BC41</f>
        <v>14107573.262896148</v>
      </c>
      <c r="BD58" s="1296">
        <f ca="1">$D58*$D$5-SUM($E$64:BC64)-BD41</f>
        <v>14107573.262896148</v>
      </c>
      <c r="BE58" s="1296">
        <f ca="1">$D58*$D$5-SUM($E$64:BD64)-BE41</f>
        <v>14107573.262896148</v>
      </c>
      <c r="BF58" s="1296">
        <f ca="1">$D58*$D$5-SUM($E$64:BE64)-BF41</f>
        <v>14107573.262896148</v>
      </c>
      <c r="BG58" s="1296">
        <f ca="1">$D58*$D$5-SUM($E$64:BF64)-BG41</f>
        <v>14107573.262896148</v>
      </c>
      <c r="BH58" s="1296">
        <f ca="1">$D58*$D$5-SUM($E$64:BG64)-BH41</f>
        <v>14107573.262896148</v>
      </c>
      <c r="BI58" s="1296">
        <f ca="1">$D58*$D$5-SUM($E$64:BH64)-BI41</f>
        <v>14107573.262896148</v>
      </c>
      <c r="BJ58" s="1296">
        <f ca="1">$D58*$D$5-SUM($E$64:BI64)-BJ41</f>
        <v>14107573.262896148</v>
      </c>
      <c r="BK58" s="1296">
        <f ca="1">$D58*$D$5-SUM($E$64:BJ64)-BK41</f>
        <v>14107573.262896148</v>
      </c>
      <c r="BL58" s="1296">
        <f ca="1">$D58*$D$5-SUM($E$64:BK64)-BL41</f>
        <v>14107573.262896148</v>
      </c>
      <c r="BM58" s="1296">
        <f ca="1">$D58*$D$5-SUM($E$64:BL64)-BM41</f>
        <v>14107573.262896148</v>
      </c>
      <c r="BN58" s="1296">
        <f ca="1">$D58*$D$5-SUM($E$64:BM64)-BN41</f>
        <v>14107573.262896148</v>
      </c>
      <c r="BO58" s="1296">
        <f ca="1">$D58*$D$5-SUM($E$64:BN64)-BO41</f>
        <v>14107573.262896148</v>
      </c>
      <c r="BP58" s="1296">
        <f ca="1">$D58*$D$5-SUM($E$64:BO64)-BP41</f>
        <v>14107573.262896148</v>
      </c>
      <c r="BQ58" s="1296">
        <f ca="1">$D58*$D$5-SUM($E$64:BP64)-BQ41</f>
        <v>14107573.262896148</v>
      </c>
      <c r="BR58" s="1296">
        <f ca="1">$D58*$D$5-SUM($E$64:BQ64)-BR41</f>
        <v>14107573.262896148</v>
      </c>
      <c r="BS58" s="1296">
        <f ca="1">$D58*$D$5-SUM($E$64:BR64)-BS41</f>
        <v>14107573.262896148</v>
      </c>
      <c r="BT58" s="1296">
        <f ca="1">$D58*$D$5-SUM($E$64:BS64)-BT41</f>
        <v>14107573.262896148</v>
      </c>
      <c r="BU58" s="1296">
        <f ca="1">$D58*$D$5-SUM($E$64:BT64)-BU41</f>
        <v>14107573.262896148</v>
      </c>
      <c r="BV58" s="1296">
        <f ca="1">$D58*$D$5-SUM($E$64:BU64)-BV41</f>
        <v>14107573.262896148</v>
      </c>
      <c r="BW58" s="1296">
        <f ca="1">$D58*$D$5-SUM($E$64:BV64)-BW41</f>
        <v>14107573.262896148</v>
      </c>
      <c r="BX58" s="1296">
        <f ca="1">$D58*$D$5-SUM($E$64:BW64)-BX41</f>
        <v>14107573.262896148</v>
      </c>
      <c r="BY58" s="1296">
        <f ca="1">$D58*$D$5-SUM($E$64:BX64)-BY41</f>
        <v>14107573.262896148</v>
      </c>
      <c r="BZ58" s="1296">
        <f ca="1">$D58*$D$5-SUM($E$64:BY64)-BZ41</f>
        <v>14107573.262896148</v>
      </c>
      <c r="CA58" s="1296">
        <f ca="1">$D58*$D$5-SUM($E$64:BZ64)-CA41</f>
        <v>14107573.262896148</v>
      </c>
      <c r="CB58" s="1296">
        <f ca="1">$D58*$D$5-SUM($E$64:CA64)-CB41</f>
        <v>14107573.262896148</v>
      </c>
      <c r="CC58" s="1296">
        <f ca="1">$D58*$D$5-SUM($E$64:CB64)-CC41</f>
        <v>14107573.262896148</v>
      </c>
      <c r="CD58" s="1296">
        <f ca="1">$D58*$D$5-SUM($E$64:CC64)-CD41</f>
        <v>14107573.262896148</v>
      </c>
      <c r="CE58" s="1296">
        <f ca="1">$D58*$D$5-SUM($E$64:CD64)-CE41</f>
        <v>14107573.262896148</v>
      </c>
      <c r="CF58" s="1296">
        <f ca="1">$D58*$D$5-SUM($E$64:CE64)-CF41</f>
        <v>14107573.262896148</v>
      </c>
      <c r="CG58" s="1296">
        <f ca="1">$D58*$D$5-SUM($E$64:CF64)-CG41</f>
        <v>14107573.262896148</v>
      </c>
      <c r="CH58" s="1296">
        <f ca="1">$D58*$D$5-SUM($E$64:CG64)-CH41</f>
        <v>14107573.262896148</v>
      </c>
      <c r="CI58" s="1296">
        <f ca="1">$D58*$D$5-SUM($E$64:CH64)-CI41</f>
        <v>14107573.262896148</v>
      </c>
      <c r="CJ58" s="1296">
        <f ca="1">$D58*$D$5-SUM($E$64:CI64)-CJ41</f>
        <v>14107573.262896148</v>
      </c>
      <c r="CK58" s="1296">
        <f ca="1">$D58*$D$5-SUM($E$64:CJ64)-CK41</f>
        <v>14107573.262896148</v>
      </c>
      <c r="CL58" s="1296">
        <f ca="1">$D58*$D$5-SUM($E$64:CK64)-CL41</f>
        <v>14107573.262896148</v>
      </c>
      <c r="CM58" s="1296">
        <f ca="1">$D58*$D$5-SUM($E$64:CL64)-CM41</f>
        <v>14107573.262896148</v>
      </c>
      <c r="CN58" s="1296">
        <f ca="1">$D58*$D$5-SUM($E$64:CM64)-CN41</f>
        <v>14107573.262896148</v>
      </c>
      <c r="CO58" s="1296">
        <f ca="1">$D58*$D$5-SUM($E$64:CN64)-CO41</f>
        <v>14107573.262896148</v>
      </c>
      <c r="CP58" s="1296">
        <f ca="1">$D58*$D$5-SUM($E$64:CO64)-CP41</f>
        <v>14107573.262896148</v>
      </c>
      <c r="CQ58" s="1296">
        <f ca="1">$D58*$D$5-SUM($E$64:CP64)-CQ41</f>
        <v>14107573.262896148</v>
      </c>
      <c r="CR58" s="1296">
        <f ca="1">$D58*$D$5-SUM($E$64:CQ64)-CR41</f>
        <v>14107573.262896148</v>
      </c>
      <c r="CS58" s="1296">
        <f ca="1">$D58*$D$5-SUM($E$64:CR64)-CS41</f>
        <v>14107573.262896148</v>
      </c>
      <c r="CT58" s="1296">
        <f ca="1">$D58*$D$5-SUM($E$64:CS64)-CT41</f>
        <v>14107573.262896148</v>
      </c>
      <c r="CU58" s="1296">
        <f ca="1">$D58*$D$5-SUM($E$64:CT64)-CU41</f>
        <v>14107573.262896148</v>
      </c>
      <c r="CV58" s="1296">
        <f ca="1">$D58*$D$5-SUM($E$64:CU64)-CV41</f>
        <v>14107573.262896148</v>
      </c>
      <c r="CW58" s="1296">
        <f ca="1">$D58*$D$5-SUM($E$64:CV64)-CW41</f>
        <v>-2.1150096990168095</v>
      </c>
      <c r="CX58" s="1296">
        <f ca="1">$D58*$D$5-SUM($E$64:CW64)-CX41</f>
        <v>8616399.9063205421</v>
      </c>
      <c r="CY58" s="1296">
        <f ca="1">$D58*$D$5-SUM($E$64:CX64)-CY41</f>
        <v>8616399.9063205421</v>
      </c>
      <c r="CZ58" s="1296">
        <f ca="1">$D58*$D$5-SUM($E$64:CY64)-CZ41</f>
        <v>8616399.9063205421</v>
      </c>
      <c r="DA58" s="1296">
        <f ca="1">$D58*$D$5-SUM($E$64:CZ64)-DA41</f>
        <v>8616399.9063205421</v>
      </c>
      <c r="DB58" s="1296">
        <f ca="1">$D58*$D$5-SUM($E$64:DA64)-DB41</f>
        <v>8616399.9063205421</v>
      </c>
      <c r="DC58" s="1296">
        <f ca="1">$D58*$D$5-SUM($E$64:DB64)-DC41</f>
        <v>8616399.9063205421</v>
      </c>
      <c r="DD58" s="1296">
        <f ca="1">$D58*$D$5-SUM($E$64:DC64)-DD41</f>
        <v>8616399.9063205421</v>
      </c>
      <c r="DE58" s="1296">
        <f ca="1">$D58*$D$5-SUM($E$64:DD64)-DE41</f>
        <v>8616399.9063205421</v>
      </c>
      <c r="DF58" s="1296">
        <f ca="1">$D58*$D$5-SUM($E$64:DE64)-DF41</f>
        <v>8616399.9063205421</v>
      </c>
      <c r="DG58" s="1296">
        <f ca="1">$D58*$D$5-SUM($E$64:DF64)-DG41</f>
        <v>8616399.9063205421</v>
      </c>
      <c r="DH58" s="1296">
        <f ca="1">$D58*$D$5-SUM($E$64:DG64)-DH41</f>
        <v>8616399.9063205421</v>
      </c>
      <c r="DI58" s="1296">
        <f ca="1">$D58*$D$5-SUM($E$64:DH64)-DI41</f>
        <v>8616399.9063205421</v>
      </c>
      <c r="DJ58" s="1296">
        <f ca="1">$D58*$D$5-SUM($E$64:DI64)-DJ41</f>
        <v>8616399.9063205421</v>
      </c>
      <c r="DK58" s="1296">
        <f ca="1">$D58*$D$5-SUM($E$64:DJ64)-DK41</f>
        <v>8616399.9063205421</v>
      </c>
      <c r="DL58" s="1296">
        <f ca="1">$D58*$D$5-SUM($E$64:DK64)-DL41</f>
        <v>8616399.9063205421</v>
      </c>
      <c r="DM58" s="1296">
        <f ca="1">$D58*$D$5-SUM($E$64:DL64)-DM41</f>
        <v>8616399.9063205421</v>
      </c>
      <c r="DN58" s="1296">
        <f ca="1">$D58*$D$5-SUM($E$64:DM64)-DN41</f>
        <v>8616399.9063205421</v>
      </c>
      <c r="DO58" s="1296">
        <f ca="1">$D58*$D$5-SUM($E$64:DN64)-DO41</f>
        <v>8616399.9063205421</v>
      </c>
      <c r="DP58" s="1296">
        <f ca="1">$D58*$D$5-SUM($E$64:DO64)-DP41</f>
        <v>8616399.9063205421</v>
      </c>
      <c r="DQ58" s="1296">
        <f ca="1">$D58*$D$5-SUM($E$64:DP64)-DQ41</f>
        <v>8616399.9063205421</v>
      </c>
      <c r="DR58" s="1296">
        <f ca="1">$D58*$D$5-SUM($E$64:DQ64)-DR41</f>
        <v>8616399.9063205421</v>
      </c>
      <c r="DS58" s="1296">
        <f ca="1">$D58*$D$5-SUM($E$64:DR64)-DS41</f>
        <v>8616399.9063205421</v>
      </c>
      <c r="DT58" s="1296">
        <f ca="1">$D58*$D$5-SUM($E$64:DS64)-DT41</f>
        <v>8616399.9063205421</v>
      </c>
      <c r="DU58" s="1327">
        <f ca="1">$D58*$D$5-SUM($E$64:DT64)-DU41</f>
        <v>8616399.9063205421</v>
      </c>
    </row>
    <row r="59" spans="1:126" customFormat="1" ht="15.75" customHeight="1">
      <c r="A59" s="105"/>
      <c r="B59" s="105"/>
      <c r="C59" s="60" t="s">
        <v>1529</v>
      </c>
      <c r="D59" s="1290">
        <f>$I$15</f>
        <v>0</v>
      </c>
      <c r="E59" s="1284"/>
      <c r="F59" s="58">
        <f ca="1">$D59*$D$5-SUM($E67:E67)</f>
        <v>0</v>
      </c>
      <c r="G59" s="58">
        <f ca="1">$D59*$D$5-SUM($E67:F67)</f>
        <v>0</v>
      </c>
      <c r="H59" s="58">
        <f ca="1">$D59*$D$5-SUM($E67:G67)</f>
        <v>0</v>
      </c>
      <c r="I59" s="58">
        <f ca="1">$D59*$D$5-SUM($E67:H67)</f>
        <v>0</v>
      </c>
      <c r="J59" s="58">
        <f ca="1">$D59*$D$5-SUM($E67:I67)</f>
        <v>0</v>
      </c>
      <c r="K59" s="58">
        <f ca="1">$D59*$D$5-SUM($E67:J67)</f>
        <v>0</v>
      </c>
      <c r="L59" s="58">
        <f ca="1">$D59*$D$5-SUM($E67:K67)</f>
        <v>0</v>
      </c>
      <c r="M59" s="58">
        <f ca="1">$D59*$D$5-SUM($E67:L67)</f>
        <v>0</v>
      </c>
      <c r="N59" s="58">
        <f ca="1">$D59*$D$5-SUM($E67:M67)</f>
        <v>0</v>
      </c>
      <c r="O59" s="58">
        <f ca="1">$D59*$D$5-SUM($E67:N67)</f>
        <v>0</v>
      </c>
      <c r="P59" s="58">
        <f ca="1">$D59*$D$5-SUM($E67:O67)</f>
        <v>0</v>
      </c>
      <c r="Q59" s="58">
        <f ca="1">$D59*$D$5-SUM($E67:P67)</f>
        <v>0</v>
      </c>
      <c r="R59" s="58">
        <f ca="1">$D59*$D$5-SUM($E67:Q67)</f>
        <v>0</v>
      </c>
      <c r="S59" s="58">
        <f ca="1">$D59*$D$5-SUM($E67:R67)</f>
        <v>0</v>
      </c>
      <c r="T59" s="58">
        <f ca="1">$D59*$D$5-SUM($E67:S67)</f>
        <v>0</v>
      </c>
      <c r="U59" s="58">
        <f ca="1">$D59*$D$5-SUM($E67:T67)</f>
        <v>0</v>
      </c>
      <c r="V59" s="58">
        <f ca="1">$D59*$D$5-SUM($E67:U67)</f>
        <v>0</v>
      </c>
      <c r="W59" s="58">
        <f ca="1">$D59*$D$5-SUM($E67:V67)</f>
        <v>0</v>
      </c>
      <c r="X59" s="58">
        <f ca="1">$D59*$D$5-SUM($E67:W67)</f>
        <v>0</v>
      </c>
      <c r="Y59" s="58">
        <f ca="1">$D59*$D$5-SUM($E67:X67)</f>
        <v>0</v>
      </c>
      <c r="Z59" s="58">
        <f ca="1">$D59*$D$5-SUM($E67:Y67)</f>
        <v>0</v>
      </c>
      <c r="AA59" s="58">
        <f ca="1">$D59*$D$5-SUM($E67:Z67)</f>
        <v>0</v>
      </c>
      <c r="AB59" s="58">
        <f ca="1">$D59*$D$5-SUM($E67:AA67)</f>
        <v>0</v>
      </c>
      <c r="AC59" s="58">
        <f ca="1">$D59*$D$5-SUM($E67:AB67)</f>
        <v>0</v>
      </c>
      <c r="AD59" s="58">
        <f ca="1">$D59*$D$5-SUM($E67:AC67)</f>
        <v>0</v>
      </c>
      <c r="AE59" s="58">
        <f ca="1">$D59*$D$5-SUM($E67:AD67)</f>
        <v>0</v>
      </c>
      <c r="AF59" s="58">
        <f ca="1">$D59*$D$5-SUM($E67:AE67)</f>
        <v>0</v>
      </c>
      <c r="AG59" s="58">
        <f ca="1">$D59*$D$5-SUM($E67:AF67)</f>
        <v>0</v>
      </c>
      <c r="AH59" s="58">
        <f ca="1">$D59*$D$5-SUM($E67:AG67)</f>
        <v>0</v>
      </c>
      <c r="AI59" s="58">
        <f ca="1">$D59*$D$5-SUM($E67:AH67)</f>
        <v>0</v>
      </c>
      <c r="AJ59" s="58">
        <f ca="1">$D59*$D$5-SUM($E67:AI67)</f>
        <v>0</v>
      </c>
      <c r="AK59" s="58">
        <f ca="1">$D59*$D$5-SUM($E67:AJ67)</f>
        <v>0</v>
      </c>
      <c r="AL59" s="58">
        <f ca="1">$D59*$D$5-SUM($E67:AK67)</f>
        <v>0</v>
      </c>
      <c r="AM59" s="58">
        <f ca="1">$D59*$D$5-SUM($E67:AL67)</f>
        <v>0</v>
      </c>
      <c r="AN59" s="58">
        <f ca="1">$D59*$D$5-SUM($E67:AM67)</f>
        <v>0</v>
      </c>
      <c r="AO59" s="58">
        <f ca="1">$D59*$D$5-SUM($E67:AN67)</f>
        <v>0</v>
      </c>
      <c r="AP59" s="58">
        <f ca="1">$D59*$D$5-SUM($E67:AO67)</f>
        <v>0</v>
      </c>
      <c r="AQ59" s="58">
        <f ca="1">$D59*$D$5-SUM($E67:AP67)</f>
        <v>0</v>
      </c>
      <c r="AR59" s="58">
        <f ca="1">$D59*$D$5-SUM($E67:AQ67)</f>
        <v>0</v>
      </c>
      <c r="AS59" s="58">
        <f ca="1">$D59*$D$5-SUM($E67:AR67)</f>
        <v>0</v>
      </c>
      <c r="AT59" s="58">
        <f ca="1">$D59*$D$5-SUM($E67:AS67)</f>
        <v>0</v>
      </c>
      <c r="AU59" s="58">
        <f ca="1">$D59*$D$5-SUM($E67:AT67)</f>
        <v>0</v>
      </c>
      <c r="AV59" s="58">
        <f ca="1">$D59*$D$5-SUM($E67:AU67)</f>
        <v>0</v>
      </c>
      <c r="AW59" s="58">
        <f ca="1">$D59*$D$5-SUM($E67:AV67)</f>
        <v>0</v>
      </c>
      <c r="AX59" s="58">
        <f ca="1">$D59*$D$5-SUM($E67:AW67)</f>
        <v>0</v>
      </c>
      <c r="AY59" s="58">
        <f ca="1">$D59*$D$5-SUM($E67:AX67)</f>
        <v>0</v>
      </c>
      <c r="AZ59" s="58">
        <f ca="1">$D59*$D$5-SUM($E67:AY67)</f>
        <v>0</v>
      </c>
      <c r="BA59" s="58">
        <f ca="1">$D59*$D$5-SUM($E67:AZ67)</f>
        <v>0</v>
      </c>
      <c r="BB59" s="58">
        <f ca="1">$D59*$D$5-SUM($E67:BA67)</f>
        <v>0</v>
      </c>
      <c r="BC59" s="58">
        <f ca="1">$D59*$D$5-SUM($E67:BB67)</f>
        <v>0</v>
      </c>
      <c r="BD59" s="58">
        <f ca="1">$D59*$D$5-SUM($E67:BC67)</f>
        <v>0</v>
      </c>
      <c r="BE59" s="58">
        <f ca="1">$D59*$D$5-SUM($E67:BD67)</f>
        <v>0</v>
      </c>
      <c r="BF59" s="58">
        <f ca="1">$D59*$D$5-SUM($E67:BE67)</f>
        <v>0</v>
      </c>
      <c r="BG59" s="58">
        <f ca="1">$D59*$D$5-SUM($E67:BF67)</f>
        <v>0</v>
      </c>
      <c r="BH59" s="58">
        <f ca="1">$D59*$D$5-SUM($E67:BG67)</f>
        <v>0</v>
      </c>
      <c r="BI59" s="58">
        <f ca="1">$D59*$D$5-SUM($E67:BH67)</f>
        <v>0</v>
      </c>
      <c r="BJ59" s="58">
        <f ca="1">$D59*$D$5-SUM($E67:BI67)</f>
        <v>0</v>
      </c>
      <c r="BK59" s="58">
        <f ca="1">$D59*$D$5-SUM($E67:BJ67)</f>
        <v>0</v>
      </c>
      <c r="BL59" s="58">
        <f ca="1">$D59*$D$5-SUM($E67:BK67)</f>
        <v>0</v>
      </c>
      <c r="BM59" s="58">
        <f ca="1">$D59*$D$5-SUM($E67:BL67)</f>
        <v>0</v>
      </c>
      <c r="BN59" s="58">
        <f ca="1">$D59*$D$5-SUM($E67:BM67)</f>
        <v>0</v>
      </c>
      <c r="BO59" s="58">
        <f ca="1">$D59*$D$5-SUM($E67:BN67)</f>
        <v>0</v>
      </c>
      <c r="BP59" s="58">
        <f ca="1">$D59*$D$5-SUM($E67:BO67)</f>
        <v>0</v>
      </c>
      <c r="BQ59" s="58">
        <f ca="1">$D59*$D$5-SUM($E67:BP67)</f>
        <v>0</v>
      </c>
      <c r="BR59" s="58">
        <f ca="1">$D59*$D$5-SUM($E67:BQ67)</f>
        <v>0</v>
      </c>
      <c r="BS59" s="58">
        <f ca="1">$D59*$D$5-SUM($E67:BR67)</f>
        <v>0</v>
      </c>
      <c r="BT59" s="58">
        <f ca="1">$D59*$D$5-SUM($E67:BS67)</f>
        <v>0</v>
      </c>
      <c r="BU59" s="58">
        <f ca="1">$D59*$D$5-SUM($E67:BT67)</f>
        <v>0</v>
      </c>
      <c r="BV59" s="58">
        <f ca="1">$D59*$D$5-SUM($E67:BU67)</f>
        <v>0</v>
      </c>
      <c r="BW59" s="58">
        <f ca="1">$D59*$D$5-SUM($E67:BV67)</f>
        <v>0</v>
      </c>
      <c r="BX59" s="58">
        <f ca="1">$D59*$D$5-SUM($E67:BW67)</f>
        <v>0</v>
      </c>
      <c r="BY59" s="58">
        <f ca="1">$D59*$D$5-SUM($E67:BX67)</f>
        <v>0</v>
      </c>
      <c r="BZ59" s="58">
        <f ca="1">$D59*$D$5-SUM($E67:BY67)</f>
        <v>0</v>
      </c>
      <c r="CA59" s="58">
        <f ca="1">$D59*$D$5-SUM($E67:BZ67)</f>
        <v>0</v>
      </c>
      <c r="CB59" s="58">
        <f ca="1">$D59*$D$5-SUM($E67:CA67)</f>
        <v>0</v>
      </c>
      <c r="CC59" s="58">
        <f ca="1">$D59*$D$5-SUM($E67:CB67)</f>
        <v>0</v>
      </c>
      <c r="CD59" s="58">
        <f ca="1">$D59*$D$5-SUM($E67:CC67)</f>
        <v>0</v>
      </c>
      <c r="CE59" s="58">
        <f ca="1">$D59*$D$5-SUM($E67:CD67)</f>
        <v>0</v>
      </c>
      <c r="CF59" s="58">
        <f ca="1">$D59*$D$5-SUM($E67:CE67)</f>
        <v>0</v>
      </c>
      <c r="CG59" s="58">
        <f ca="1">$D59*$D$5-SUM($E67:CF67)</f>
        <v>0</v>
      </c>
      <c r="CH59" s="58">
        <f ca="1">$D59*$D$5-SUM($E67:CG67)</f>
        <v>0</v>
      </c>
      <c r="CI59" s="58">
        <f ca="1">$D59*$D$5-SUM($E67:CH67)</f>
        <v>0</v>
      </c>
      <c r="CJ59" s="58">
        <f ca="1">$D59*$D$5-SUM($E67:CI67)</f>
        <v>0</v>
      </c>
      <c r="CK59" s="58">
        <f ca="1">$D59*$D$5-SUM($E67:CJ67)</f>
        <v>0</v>
      </c>
      <c r="CL59" s="58">
        <f ca="1">$D59*$D$5-SUM($E67:CK67)</f>
        <v>0</v>
      </c>
      <c r="CM59" s="58">
        <f ca="1">$D59*$D$5-SUM($E67:CL67)</f>
        <v>0</v>
      </c>
      <c r="CN59" s="58">
        <f ca="1">$D59*$D$5-SUM($E67:CM67)</f>
        <v>0</v>
      </c>
      <c r="CO59" s="58">
        <f ca="1">$D59*$D$5-SUM($E67:CN67)</f>
        <v>0</v>
      </c>
      <c r="CP59" s="58">
        <f ca="1">$D59*$D$5-SUM($E67:CO67)</f>
        <v>0</v>
      </c>
      <c r="CQ59" s="58">
        <f ca="1">$D59*$D$5-SUM($E67:CP67)</f>
        <v>0</v>
      </c>
      <c r="CR59" s="58">
        <f ca="1">$D59*$D$5-SUM($E67:CQ67)</f>
        <v>0</v>
      </c>
      <c r="CS59" s="58">
        <f ca="1">$D59*$D$5-SUM($E67:CR67)</f>
        <v>0</v>
      </c>
      <c r="CT59" s="58">
        <f ca="1">$D59*$D$5-SUM($E67:CS67)</f>
        <v>0</v>
      </c>
      <c r="CU59" s="58">
        <f ca="1">$D59*$D$5-SUM($E67:CT67)</f>
        <v>0</v>
      </c>
      <c r="CV59" s="58">
        <f ca="1">$D59*$D$5-SUM($E67:CU67)</f>
        <v>0</v>
      </c>
      <c r="CW59" s="58">
        <f ca="1">$D59*$D$5-SUM($E67:CV67)</f>
        <v>0</v>
      </c>
      <c r="CX59" s="58">
        <f ca="1">$D59*$D$5-SUM($E67:CW67)</f>
        <v>-5834371.6913615828</v>
      </c>
      <c r="CY59" s="58">
        <f ca="1">$D59*$D$5-SUM($E67:CX67)</f>
        <v>-5834371.6913615828</v>
      </c>
      <c r="CZ59" s="58">
        <f ca="1">$D59*$D$5-SUM($E67:CY67)</f>
        <v>-5834371.6913615828</v>
      </c>
      <c r="DA59" s="58">
        <f ca="1">$D59*$D$5-SUM($E67:CZ67)</f>
        <v>-5834371.6913615828</v>
      </c>
      <c r="DB59" s="58">
        <f ca="1">$D59*$D$5-SUM($E67:DA67)</f>
        <v>-5834371.6913615828</v>
      </c>
      <c r="DC59" s="58">
        <f ca="1">$D59*$D$5-SUM($E67:DB67)</f>
        <v>-5834371.6913615828</v>
      </c>
      <c r="DD59" s="58">
        <f ca="1">$D59*$D$5-SUM($E67:DC67)</f>
        <v>-5834371.6913615828</v>
      </c>
      <c r="DE59" s="58">
        <f ca="1">$D59*$D$5-SUM($E67:DD67)</f>
        <v>-5834371.6913615828</v>
      </c>
      <c r="DF59" s="58">
        <f ca="1">$D59*$D$5-SUM($E67:DE67)</f>
        <v>-5834371.6913615828</v>
      </c>
      <c r="DG59" s="58">
        <f ca="1">$D59*$D$5-SUM($E67:DF67)</f>
        <v>-5834371.6913615828</v>
      </c>
      <c r="DH59" s="58">
        <f ca="1">$D59*$D$5-SUM($E67:DG67)</f>
        <v>-5834371.6913615828</v>
      </c>
      <c r="DI59" s="58">
        <f ca="1">$D59*$D$5-SUM($E67:DH67)</f>
        <v>-5834371.6913615828</v>
      </c>
      <c r="DJ59" s="58">
        <f ca="1">$D59*$D$5-SUM($E67:DI67)</f>
        <v>-5834371.6913615828</v>
      </c>
      <c r="DK59" s="58">
        <f ca="1">$D59*$D$5-SUM($E67:DJ67)</f>
        <v>-5834371.6913615828</v>
      </c>
      <c r="DL59" s="58">
        <f ca="1">$D59*$D$5-SUM($E67:DK67)</f>
        <v>-5834371.6913615828</v>
      </c>
      <c r="DM59" s="58">
        <f ca="1">$D59*$D$5-SUM($E67:DL67)</f>
        <v>-5834371.6913615828</v>
      </c>
      <c r="DN59" s="58">
        <f ca="1">$D59*$D$5-SUM($E67:DM67)</f>
        <v>-5834371.6913615828</v>
      </c>
      <c r="DO59" s="58">
        <f ca="1">$D59*$D$5-SUM($E67:DN67)</f>
        <v>-5834371.6913615828</v>
      </c>
      <c r="DP59" s="58">
        <f ca="1">$D59*$D$5-SUM($E67:DO67)</f>
        <v>-5834371.6913615828</v>
      </c>
      <c r="DQ59" s="58">
        <f ca="1">$D59*$D$5-SUM($E67:DP67)</f>
        <v>-5834371.6913615828</v>
      </c>
      <c r="DR59" s="58">
        <f ca="1">$D59*$D$5-SUM($E67:DQ67)</f>
        <v>-5834371.6913615828</v>
      </c>
      <c r="DS59" s="58">
        <f ca="1">$D59*$D$5-SUM($E67:DR67)</f>
        <v>-5834371.6913615828</v>
      </c>
      <c r="DT59" s="58">
        <f ca="1">$D59*$D$5-SUM($E67:DS67)</f>
        <v>-5834371.6913615828</v>
      </c>
      <c r="DU59" s="136">
        <f ca="1">$D59*$D$5-SUM($E67:DT67)</f>
        <v>-5834371.6913615828</v>
      </c>
    </row>
    <row r="60" spans="1:126" customFormat="1" ht="15.75" customHeight="1" thickBot="1">
      <c r="A60" s="105"/>
      <c r="B60" s="105"/>
      <c r="C60" s="65" t="s">
        <v>1530</v>
      </c>
      <c r="D60" s="1152"/>
      <c r="E60" s="146">
        <f>MAX(0,E59,E58,E57)</f>
        <v>0</v>
      </c>
      <c r="F60" s="146">
        <f ca="1">MAX(0,F59,F58,F57)</f>
        <v>14107573.262896148</v>
      </c>
      <c r="G60" s="146">
        <f t="shared" ref="G60:AY60" ca="1" si="604">MAX(0,G59,G58,G57)</f>
        <v>14107573.262896148</v>
      </c>
      <c r="H60" s="146">
        <f t="shared" ca="1" si="604"/>
        <v>14107573.262896148</v>
      </c>
      <c r="I60" s="146">
        <f t="shared" ca="1" si="604"/>
        <v>14107573.262896148</v>
      </c>
      <c r="J60" s="146">
        <f t="shared" ca="1" si="604"/>
        <v>14527674.115500005</v>
      </c>
      <c r="K60" s="146">
        <f t="shared" ca="1" si="604"/>
        <v>14622944.077263366</v>
      </c>
      <c r="L60" s="146">
        <f t="shared" ca="1" si="604"/>
        <v>14715735.630979043</v>
      </c>
      <c r="M60" s="146">
        <f t="shared" ca="1" si="604"/>
        <v>14812238.867473539</v>
      </c>
      <c r="N60" s="146">
        <f t="shared" ca="1" si="604"/>
        <v>14906231.612796118</v>
      </c>
      <c r="O60" s="146">
        <f t="shared" ca="1" si="604"/>
        <v>15003984.088828862</v>
      </c>
      <c r="P60" s="146">
        <f t="shared" ca="1" si="604"/>
        <v>15102377.608608859</v>
      </c>
      <c r="Q60" s="146">
        <f t="shared" ca="1" si="604"/>
        <v>15191803.661826868</v>
      </c>
      <c r="R60" s="146">
        <f t="shared" ca="1" si="604"/>
        <v>15291428.869721266</v>
      </c>
      <c r="S60" s="146">
        <f t="shared" ca="1" si="604"/>
        <v>15388462.369668815</v>
      </c>
      <c r="T60" s="146">
        <f t="shared" ca="1" si="604"/>
        <v>15489377.231187569</v>
      </c>
      <c r="U60" s="146">
        <f t="shared" ca="1" si="604"/>
        <v>15587666.834962012</v>
      </c>
      <c r="V60" s="146">
        <f t="shared" ca="1" si="604"/>
        <v>15689888.044740006</v>
      </c>
      <c r="W60" s="146">
        <f t="shared" ca="1" si="604"/>
        <v>15792779.603444437</v>
      </c>
      <c r="X60" s="146">
        <f t="shared" ca="1" si="604"/>
        <v>15892994.481457366</v>
      </c>
      <c r="Y60" s="146">
        <f t="shared" ca="1" si="604"/>
        <v>15997217.976871423</v>
      </c>
      <c r="Z60" s="146">
        <f t="shared" ca="1" si="604"/>
        <v>16098730.141819812</v>
      </c>
      <c r="AA60" s="146">
        <f t="shared" ca="1" si="604"/>
        <v>16204302.815935174</v>
      </c>
      <c r="AB60" s="146">
        <f t="shared" ca="1" si="604"/>
        <v>16310567.81729757</v>
      </c>
      <c r="AC60" s="146">
        <f t="shared" ca="1" si="604"/>
        <v>16407147.95477302</v>
      </c>
      <c r="AD60" s="146">
        <f t="shared" ca="1" si="604"/>
        <v>16514743.179298967</v>
      </c>
      <c r="AE60" s="146">
        <f t="shared" ca="1" si="604"/>
        <v>16619539.35924232</v>
      </c>
      <c r="AF60" s="146">
        <f t="shared" ca="1" si="604"/>
        <v>16728527.409682576</v>
      </c>
      <c r="AG60" s="146">
        <f t="shared" ca="1" si="604"/>
        <v>16834680.181758974</v>
      </c>
      <c r="AH60" s="146">
        <f t="shared" ca="1" si="604"/>
        <v>16945079.088319208</v>
      </c>
      <c r="AI60" s="146">
        <f t="shared" ca="1" si="604"/>
        <v>17056201.971719995</v>
      </c>
      <c r="AJ60" s="146">
        <f t="shared" ca="1" si="604"/>
        <v>17164434.039973956</v>
      </c>
      <c r="AK60" s="146">
        <f t="shared" ca="1" si="604"/>
        <v>17276995.41502114</v>
      </c>
      <c r="AL60" s="146">
        <f t="shared" ca="1" si="604"/>
        <v>17386628.553165395</v>
      </c>
      <c r="AM60" s="146">
        <f t="shared" ca="1" si="604"/>
        <v>17500647.041209988</v>
      </c>
      <c r="AN60" s="146">
        <f t="shared" ca="1" si="604"/>
        <v>17615413.242681377</v>
      </c>
      <c r="AO60" s="146">
        <f t="shared" ca="1" si="604"/>
        <v>17719719.791154861</v>
      </c>
      <c r="AP60" s="146">
        <f t="shared" ca="1" si="604"/>
        <v>17835922.633642886</v>
      </c>
      <c r="AQ60" s="146">
        <f t="shared" ca="1" si="604"/>
        <v>17949102.507981706</v>
      </c>
      <c r="AR60" s="146">
        <f t="shared" ca="1" si="604"/>
        <v>18066809.602457184</v>
      </c>
      <c r="AS60" s="146">
        <f t="shared" ca="1" si="604"/>
        <v>18181454.596299693</v>
      </c>
      <c r="AT60" s="146">
        <f t="shared" ca="1" si="604"/>
        <v>18300685.415384747</v>
      </c>
      <c r="AU60" s="146">
        <f t="shared" ca="1" si="604"/>
        <v>18420698.129457597</v>
      </c>
      <c r="AV60" s="146">
        <f t="shared" ca="1" si="604"/>
        <v>18537588.763171874</v>
      </c>
      <c r="AW60" s="146">
        <f t="shared" ca="1" si="604"/>
        <v>18659155.048222832</v>
      </c>
      <c r="AX60" s="146">
        <f t="shared" ca="1" si="604"/>
        <v>18777558.837418631</v>
      </c>
      <c r="AY60" s="146">
        <f t="shared" ca="1" si="604"/>
        <v>18900698.80450679</v>
      </c>
      <c r="AZ60" s="146">
        <f t="shared" ref="AZ60" ca="1" si="605">MAX(0,AZ59,AZ58,AZ57)</f>
        <v>19024646.30209589</v>
      </c>
      <c r="BA60" s="146">
        <f t="shared" ref="BA60" ca="1" si="606">MAX(0,BA59,BA58,BA57)</f>
        <v>19141332.940517649</v>
      </c>
      <c r="BB60" s="146">
        <f t="shared" ref="BB60" ca="1" si="607">MAX(0,BB59,BB58,BB57)</f>
        <v>19266858.474945579</v>
      </c>
      <c r="BC60" s="146">
        <f t="shared" ref="BC60" ca="1" si="608">MAX(0,BC59,BC58,BC57)</f>
        <v>19389118.515308443</v>
      </c>
      <c r="BD60" s="146">
        <f t="shared" ref="BD60" ca="1" si="609">MAX(0,BD59,BD58,BD57)</f>
        <v>19516268.984467708</v>
      </c>
      <c r="BE60" s="146">
        <f t="shared" ref="BE60" ca="1" si="610">MAX(0,BE59,BE58,BE57)</f>
        <v>19640111.687567253</v>
      </c>
      <c r="BF60" s="146">
        <f t="shared" ref="BF60" ca="1" si="611">MAX(0,BF59,BF58,BF57)</f>
        <v>19768908.126324531</v>
      </c>
      <c r="BG60" s="146">
        <f t="shared" ref="BG60" ca="1" si="612">MAX(0,BG59,BG58,BG57)</f>
        <v>19898549.189740796</v>
      </c>
      <c r="BH60" s="146">
        <f t="shared" ref="BH60" ca="1" si="613">MAX(0,BH59,BH58,BH57)</f>
        <v>20024817.695333641</v>
      </c>
      <c r="BI60" s="146">
        <f t="shared" ref="BI60" ca="1" si="614">MAX(0,BI59,BI58,BI57)</f>
        <v>20156136.96922328</v>
      </c>
      <c r="BJ60" s="146">
        <f t="shared" ref="BJ60" ca="1" si="615">MAX(0,BJ59,BJ58,BJ57)</f>
        <v>20284040.027348775</v>
      </c>
      <c r="BK60" s="146">
        <f t="shared" ref="BK60" ca="1" si="616">MAX(0,BK59,BK58,BK57)</f>
        <v>20417059.236235779</v>
      </c>
      <c r="BL60" s="146">
        <f t="shared" ref="BL60" ca="1" si="617">MAX(0,BL59,BL58,BL57)</f>
        <v>20550950.761974312</v>
      </c>
      <c r="BM60" s="146">
        <f t="shared" ref="BM60" ca="1" si="618">MAX(0,BM59,BM58,BM57)</f>
        <v>20672639.575759064</v>
      </c>
      <c r="BN60" s="146">
        <f t="shared" ref="BN60" ca="1" si="619">MAX(0,BN59,BN58,BN57)</f>
        <v>20808207.152941223</v>
      </c>
      <c r="BO60" s="146">
        <f t="shared" ref="BO60" ca="1" si="620">MAX(0,BO59,BO58,BO57)</f>
        <v>20940247.996533122</v>
      </c>
      <c r="BP60" s="146">
        <f t="shared" ref="BP60" ca="1" si="621">MAX(0,BP59,BP58,BP57)</f>
        <v>21077570.503225129</v>
      </c>
      <c r="BQ60" s="146">
        <f t="shared" ref="BQ60" ca="1" si="622">MAX(0,BQ59,BQ58,BQ57)</f>
        <v>21211320.622572634</v>
      </c>
      <c r="BR60" s="146">
        <f t="shared" ref="BR60" ca="1" si="623">MAX(0,BR59,BR58,BR57)</f>
        <v>21350420.776430495</v>
      </c>
      <c r="BS60" s="146">
        <f t="shared" ref="BS60" ca="1" si="624">MAX(0,BS59,BS58,BS57)</f>
        <v>21490433.124920059</v>
      </c>
      <c r="BT60" s="146">
        <f t="shared" ref="BT60" ca="1" si="625">MAX(0,BT59,BT58,BT57)</f>
        <v>21626803.110960335</v>
      </c>
      <c r="BU60" s="146">
        <f t="shared" ref="BU60" ca="1" si="626">MAX(0,BU59,BU58,BU57)</f>
        <v>21768627.926761139</v>
      </c>
      <c r="BV60" s="146">
        <f t="shared" ref="BV60" ca="1" si="627">MAX(0,BV59,BV58,BV57)</f>
        <v>21906763.229536682</v>
      </c>
      <c r="BW60" s="146">
        <f t="shared" ref="BW60" ca="1" si="628">MAX(0,BW59,BW58,BW57)</f>
        <v>22050423.975134645</v>
      </c>
      <c r="BX60" s="146">
        <f t="shared" ref="BX60" ca="1" si="629">MAX(0,BX59,BX58,BX57)</f>
        <v>22195026.822932258</v>
      </c>
      <c r="BY60" s="146">
        <f t="shared" ref="BY60" ca="1" si="630">MAX(0,BY59,BY58,BY57)</f>
        <v>22326450.741819791</v>
      </c>
      <c r="BZ60" s="146">
        <f t="shared" ref="BZ60" ca="1" si="631">MAX(0,BZ59,BZ58,BZ57)</f>
        <v>22472863.725176521</v>
      </c>
      <c r="CA60" s="146">
        <f t="shared" ref="CA60" ca="1" si="632">MAX(0,CA59,CA58,CA57)</f>
        <v>22615467.836255774</v>
      </c>
      <c r="CB60" s="146">
        <f t="shared" ref="CB60" ca="1" si="633">MAX(0,CB59,CB58,CB57)</f>
        <v>22763776.14348314</v>
      </c>
      <c r="CC60" s="146">
        <f t="shared" ref="CC60" ca="1" si="634">MAX(0,CC59,CC58,CC57)</f>
        <v>22908226.272378448</v>
      </c>
      <c r="CD60" s="146">
        <f t="shared" ref="CD60" ca="1" si="635">MAX(0,CD59,CD58,CD57)</f>
        <v>23058454.438544936</v>
      </c>
      <c r="CE60" s="146">
        <f t="shared" ref="CE60" ca="1" si="636">MAX(0,CE59,CE58,CE57)</f>
        <v>23209667.774913669</v>
      </c>
      <c r="CF60" s="146">
        <f t="shared" ref="CF60" ca="1" si="637">MAX(0,CF59,CF58,CF57)</f>
        <v>23356947.359837163</v>
      </c>
      <c r="CG60" s="146">
        <f t="shared" ref="CG60" ca="1" si="638">MAX(0,CG59,CG58,CG57)</f>
        <v>23510118.160902034</v>
      </c>
      <c r="CH60" s="146">
        <f t="shared" ref="CH60" ca="1" si="639">MAX(0,CH59,CH58,CH57)</f>
        <v>23659304.287899617</v>
      </c>
      <c r="CI60" s="146">
        <f t="shared" ref="CI60" ca="1" si="640">MAX(0,CI59,CI58,CI57)</f>
        <v>23814457.89314542</v>
      </c>
      <c r="CJ60" s="146">
        <f t="shared" ref="CJ60" ca="1" si="641">MAX(0,CJ59,CJ58,CJ57)</f>
        <v>23970628.968766842</v>
      </c>
      <c r="CK60" s="146">
        <f t="shared" ref="CK60" ca="1" si="642">MAX(0,CK59,CK58,CK57)</f>
        <v>24112566.801165372</v>
      </c>
      <c r="CL60" s="146">
        <f t="shared" ref="CL60" ca="1" si="643">MAX(0,CL59,CL58,CL57)</f>
        <v>24270692.823190648</v>
      </c>
      <c r="CM60" s="146">
        <f t="shared" ref="CM60" ca="1" si="644">MAX(0,CM59,CM58,CM57)</f>
        <v>24424705.263156235</v>
      </c>
      <c r="CN60" s="146">
        <f t="shared" ref="CN60" ca="1" si="645">MAX(0,CN59,CN58,CN57)</f>
        <v>24584878.234961793</v>
      </c>
      <c r="CO60" s="146">
        <f t="shared" ref="CO60" ca="1" si="646">MAX(0,CO59,CO58,CO57)</f>
        <v>24740884.374168724</v>
      </c>
      <c r="CP60" s="146">
        <f t="shared" ref="CP60" ca="1" si="647">MAX(0,CP59,CP58,CP57)</f>
        <v>24903130.793628532</v>
      </c>
      <c r="CQ60" s="146">
        <f t="shared" ref="CQ60" ca="1" si="648">MAX(0,CQ59,CQ58,CQ57)</f>
        <v>25066441.19690676</v>
      </c>
      <c r="CR60" s="146">
        <f t="shared" ref="CR60" ca="1" si="649">MAX(0,CR59,CR58,CR57)</f>
        <v>25225503.148624137</v>
      </c>
      <c r="CS60" s="146">
        <f t="shared" ref="CS60" ca="1" si="650">MAX(0,CS59,CS58,CS57)</f>
        <v>25390927.613774199</v>
      </c>
      <c r="CT60" s="146">
        <f t="shared" ref="CT60" ca="1" si="651">MAX(0,CT59,CT58,CT57)</f>
        <v>25552048.630931586</v>
      </c>
      <c r="CU60" s="146">
        <f t="shared" ref="CU60" ca="1" si="652">MAX(0,CU59,CU58,CU57)</f>
        <v>25719614.524597056</v>
      </c>
      <c r="CV60" s="146">
        <f t="shared" ref="CV60" ca="1" si="653">MAX(0,CV59,CV58,CV57)</f>
        <v>25888279.286268193</v>
      </c>
      <c r="CW60" s="146">
        <f t="shared" ref="CW60" ca="1" si="654">MAX(0,CW59,CW58,CW57)</f>
        <v>11939488.26821168</v>
      </c>
      <c r="CX60" s="146">
        <f t="shared" ref="CX60" ca="1" si="655">MAX(0,CX59,CX58,CX57)</f>
        <v>12017785.357046641</v>
      </c>
      <c r="CY60" s="146">
        <f t="shared" ref="CY60" ca="1" si="656">MAX(0,CY59,CY58,CY57)</f>
        <v>12094045.579995569</v>
      </c>
      <c r="CZ60" s="146">
        <f t="shared" ref="CZ60" ca="1" si="657">MAX(0,CZ59,CZ58,CZ57)</f>
        <v>12173356.228817269</v>
      </c>
      <c r="DA60" s="146">
        <f t="shared" ref="DA60" ca="1" si="658">MAX(0,DA59,DA58,DA57)</f>
        <v>12250603.644415518</v>
      </c>
      <c r="DB60" s="146">
        <f t="shared" ref="DB60" ca="1" si="659">MAX(0,DB59,DB58,DB57)</f>
        <v>12330940.973811993</v>
      </c>
      <c r="DC60" s="146">
        <f t="shared" ref="DC60" ca="1" si="660">MAX(0,DC59,DC58,DC57)</f>
        <v>12411805.141451048</v>
      </c>
      <c r="DD60" s="146">
        <f t="shared" ref="DD60" ca="1" si="661">MAX(0,DD59,DD58,DD57)</f>
        <v>12490565.661727</v>
      </c>
      <c r="DE60" s="146">
        <f t="shared" ref="DE60" ca="1" si="662">MAX(0,DE59,DE58,DE57)</f>
        <v>12572476.620324694</v>
      </c>
      <c r="DF60" s="146">
        <f t="shared" ref="DF60" ca="1" si="663">MAX(0,DF59,DF58,DF57)</f>
        <v>12652256.699732084</v>
      </c>
      <c r="DG60" s="146">
        <f t="shared" ref="DG60" ca="1" si="664">MAX(0,DG59,DG58,DG57)</f>
        <v>12735228.000053149</v>
      </c>
      <c r="DH60" s="146">
        <f t="shared" ref="DH60" ca="1" si="665">MAX(0,DH59,DH58,DH57)</f>
        <v>12818743.411740303</v>
      </c>
      <c r="DI60" s="146">
        <f t="shared" ref="DI60" ca="1" si="666">MAX(0,DI59,DI58,DI57)</f>
        <v>12894647.329668615</v>
      </c>
      <c r="DJ60" s="146">
        <f t="shared" ref="DJ60" ca="1" si="667">MAX(0,DJ59,DJ58,DJ57)</f>
        <v>12979208.185610371</v>
      </c>
      <c r="DK60" s="146">
        <f t="shared" ref="DK60" ca="1" si="668">MAX(0,DK59,DK58,DK57)</f>
        <v>13061569.226395216</v>
      </c>
      <c r="DL60" s="146">
        <f t="shared" ref="DL60" ca="1" si="669">MAX(0,DL59,DL58,DL57)</f>
        <v>13147224.727122651</v>
      </c>
      <c r="DM60" s="146">
        <f t="shared" ref="DM60" ca="1" si="670">MAX(0,DM59,DM58,DM57)</f>
        <v>13230651.93596876</v>
      </c>
      <c r="DN60" s="146">
        <f t="shared" ref="DN60" ca="1" si="671">MAX(0,DN59,DN58,DN57)</f>
        <v>13317416.251716956</v>
      </c>
      <c r="DO60" s="146">
        <f t="shared" ref="DO60" ca="1" si="672">MAX(0,DO59,DO58,DO57)</f>
        <v>13404749.552767133</v>
      </c>
      <c r="DP60" s="146">
        <f t="shared" ref="DP60" ca="1" si="673">MAX(0,DP59,DP58,DP57)</f>
        <v>13489810.914665164</v>
      </c>
      <c r="DQ60" s="146">
        <f t="shared" ref="DQ60" ca="1" si="674">MAX(0,DQ59,DQ58,DQ57)</f>
        <v>13578274.74995067</v>
      </c>
      <c r="DR60" s="146">
        <f t="shared" ref="DR60" ca="1" si="675">MAX(0,DR59,DR58,DR57)</f>
        <v>13664437.235710653</v>
      </c>
      <c r="DS60" s="146">
        <f t="shared" ref="DS60" ca="1" si="676">MAX(0,DS59,DS58,DS57)</f>
        <v>13754046.240057401</v>
      </c>
      <c r="DT60" s="146">
        <f t="shared" ref="DT60" ca="1" si="677">MAX(0,DT59,DT58,DT57)</f>
        <v>13844242.884679526</v>
      </c>
      <c r="DU60" s="147">
        <f t="shared" ref="DU60" ca="1" si="678">MAX(0,DU59,DU58,DU57)</f>
        <v>13926219.116042107</v>
      </c>
    </row>
    <row r="61" spans="1:126" customFormat="1" ht="15.75" customHeight="1" thickTop="1">
      <c r="A61" s="105"/>
      <c r="B61" s="105"/>
      <c r="C61" s="1282"/>
      <c r="D61" s="1284"/>
      <c r="E61" s="1280"/>
      <c r="F61" s="1280"/>
      <c r="G61" s="1280"/>
      <c r="H61" s="1280"/>
      <c r="I61" s="1280"/>
      <c r="J61" s="1280"/>
      <c r="K61" s="1280"/>
      <c r="L61" s="1280"/>
      <c r="M61" s="1280"/>
      <c r="N61" s="1280"/>
      <c r="O61" s="1280"/>
      <c r="P61" s="1280"/>
      <c r="Q61" s="1280"/>
      <c r="R61" s="1280"/>
      <c r="S61" s="1280"/>
      <c r="T61" s="1280"/>
      <c r="U61" s="1280"/>
      <c r="V61" s="1280"/>
      <c r="W61" s="1280"/>
      <c r="X61" s="1280"/>
      <c r="Y61" s="1280"/>
      <c r="Z61" s="1280"/>
      <c r="AA61" s="1280"/>
      <c r="AB61" s="1280"/>
      <c r="AC61" s="1280"/>
      <c r="AD61" s="1280"/>
      <c r="AE61" s="1280"/>
      <c r="AF61" s="1280"/>
      <c r="AG61" s="1280"/>
      <c r="AH61" s="1280"/>
      <c r="AI61" s="1280"/>
      <c r="AJ61" s="1280"/>
      <c r="AK61" s="1280"/>
      <c r="AL61" s="1280"/>
      <c r="AM61" s="1280"/>
      <c r="AN61" s="1280"/>
      <c r="AO61" s="1280"/>
      <c r="AP61" s="1280"/>
      <c r="AQ61" s="1280"/>
      <c r="AR61" s="1280"/>
      <c r="AS61" s="1280"/>
      <c r="AT61" s="1280"/>
      <c r="AU61" s="1280"/>
      <c r="AV61" s="1280"/>
      <c r="AW61" s="1280"/>
      <c r="AX61" s="1280"/>
      <c r="AY61" s="1280"/>
      <c r="AZ61" s="1280"/>
      <c r="BA61" s="1280"/>
      <c r="BB61" s="1280"/>
      <c r="BC61" s="1280"/>
      <c r="BD61" s="1280"/>
      <c r="BE61" s="1280"/>
      <c r="BF61" s="1280"/>
      <c r="BG61" s="1280"/>
      <c r="BH61" s="1280"/>
      <c r="BI61" s="1280"/>
      <c r="BJ61" s="1280"/>
      <c r="BK61" s="1280"/>
      <c r="BL61" s="1280"/>
      <c r="BM61" s="1280"/>
      <c r="BN61" s="1280"/>
      <c r="BO61" s="1280"/>
      <c r="BP61" s="1280"/>
      <c r="BQ61" s="1280"/>
      <c r="BR61" s="1280"/>
      <c r="BS61" s="1280"/>
      <c r="BT61" s="1280"/>
      <c r="BU61" s="1280"/>
      <c r="BV61" s="1280"/>
      <c r="BW61" s="1280"/>
      <c r="BX61" s="1280"/>
      <c r="BY61" s="1280"/>
      <c r="BZ61" s="1280"/>
      <c r="CA61" s="1280"/>
      <c r="CB61" s="1280"/>
      <c r="CC61" s="1280"/>
      <c r="CD61" s="1280"/>
      <c r="CE61" s="1280"/>
      <c r="CF61" s="1280"/>
      <c r="CG61" s="1280"/>
      <c r="CH61" s="1280"/>
      <c r="CI61" s="1280"/>
      <c r="CJ61" s="1280"/>
      <c r="CK61" s="1280"/>
      <c r="CL61" s="1280"/>
      <c r="CM61" s="1280"/>
      <c r="CN61" s="1280"/>
      <c r="CO61" s="1280"/>
      <c r="CP61" s="1280"/>
      <c r="CQ61" s="1280"/>
      <c r="CR61" s="1280"/>
      <c r="CS61" s="1280"/>
      <c r="CT61" s="1280"/>
      <c r="CU61" s="1280"/>
      <c r="CV61" s="1280"/>
      <c r="CW61" s="1280"/>
      <c r="CX61" s="1280"/>
      <c r="CY61" s="1280"/>
      <c r="CZ61" s="1280"/>
      <c r="DA61" s="1280"/>
      <c r="DB61" s="1280"/>
      <c r="DC61" s="1280"/>
      <c r="DD61" s="1280"/>
      <c r="DE61" s="1280"/>
      <c r="DF61" s="1280"/>
      <c r="DG61" s="1280"/>
      <c r="DH61" s="1280"/>
      <c r="DI61" s="1280"/>
      <c r="DJ61" s="1280"/>
      <c r="DK61" s="1280"/>
      <c r="DL61" s="1280"/>
      <c r="DM61" s="1280"/>
      <c r="DN61" s="1280"/>
      <c r="DO61" s="1280"/>
      <c r="DP61" s="1280"/>
      <c r="DQ61" s="1280"/>
      <c r="DR61" s="1280"/>
      <c r="DS61" s="1280"/>
      <c r="DT61" s="1280"/>
      <c r="DU61" s="1281"/>
    </row>
    <row r="62" spans="1:126" customFormat="1" ht="15.75" customHeight="1">
      <c r="A62" s="105"/>
      <c r="B62" s="105"/>
      <c r="C62" s="1278" t="str">
        <f>CONCATENATE(C53," Distributions")</f>
        <v>Tier 2 Distributions</v>
      </c>
      <c r="D62" s="1283"/>
      <c r="E62" s="1279">
        <f ca="1">MIN(E51,E60/$D64)</f>
        <v>0</v>
      </c>
      <c r="F62" s="1279">
        <f t="shared" ref="F62:AK62" ca="1" si="679">MIN(F51,F60/$D$64)</f>
        <v>0</v>
      </c>
      <c r="G62" s="1279">
        <f t="shared" ca="1" si="679"/>
        <v>0</v>
      </c>
      <c r="H62" s="1279">
        <f t="shared" ca="1" si="679"/>
        <v>0</v>
      </c>
      <c r="I62" s="1279">
        <f t="shared" ca="1" si="679"/>
        <v>0</v>
      </c>
      <c r="J62" s="1279">
        <f t="shared" ca="1" si="679"/>
        <v>0</v>
      </c>
      <c r="K62" s="1279">
        <f t="shared" ca="1" si="679"/>
        <v>0</v>
      </c>
      <c r="L62" s="1279">
        <f t="shared" ca="1" si="679"/>
        <v>0</v>
      </c>
      <c r="M62" s="1279">
        <f t="shared" ca="1" si="679"/>
        <v>0</v>
      </c>
      <c r="N62" s="1279">
        <f t="shared" ca="1" si="679"/>
        <v>0</v>
      </c>
      <c r="O62" s="1279">
        <f t="shared" ca="1" si="679"/>
        <v>0</v>
      </c>
      <c r="P62" s="1279">
        <f t="shared" ca="1" si="679"/>
        <v>0</v>
      </c>
      <c r="Q62" s="1279">
        <f t="shared" ca="1" si="679"/>
        <v>0</v>
      </c>
      <c r="R62" s="1279">
        <f t="shared" ca="1" si="679"/>
        <v>0</v>
      </c>
      <c r="S62" s="1279">
        <f t="shared" ca="1" si="679"/>
        <v>0</v>
      </c>
      <c r="T62" s="1279">
        <f t="shared" ca="1" si="679"/>
        <v>0</v>
      </c>
      <c r="U62" s="1279">
        <f t="shared" ca="1" si="679"/>
        <v>0</v>
      </c>
      <c r="V62" s="1279">
        <f t="shared" ca="1" si="679"/>
        <v>0</v>
      </c>
      <c r="W62" s="1279">
        <f t="shared" ca="1" si="679"/>
        <v>0</v>
      </c>
      <c r="X62" s="1279">
        <f t="shared" ca="1" si="679"/>
        <v>0</v>
      </c>
      <c r="Y62" s="1279">
        <f t="shared" ca="1" si="679"/>
        <v>0</v>
      </c>
      <c r="Z62" s="1279">
        <f t="shared" ca="1" si="679"/>
        <v>0</v>
      </c>
      <c r="AA62" s="1279">
        <f t="shared" ca="1" si="679"/>
        <v>0</v>
      </c>
      <c r="AB62" s="1279">
        <f t="shared" ca="1" si="679"/>
        <v>0</v>
      </c>
      <c r="AC62" s="1279">
        <f t="shared" ca="1" si="679"/>
        <v>0</v>
      </c>
      <c r="AD62" s="1279">
        <f t="shared" ca="1" si="679"/>
        <v>0</v>
      </c>
      <c r="AE62" s="1279">
        <f t="shared" ca="1" si="679"/>
        <v>0</v>
      </c>
      <c r="AF62" s="1279">
        <f t="shared" ca="1" si="679"/>
        <v>0</v>
      </c>
      <c r="AG62" s="1279">
        <f t="shared" ca="1" si="679"/>
        <v>0</v>
      </c>
      <c r="AH62" s="1279">
        <f t="shared" ca="1" si="679"/>
        <v>0</v>
      </c>
      <c r="AI62" s="1279">
        <f t="shared" ca="1" si="679"/>
        <v>0</v>
      </c>
      <c r="AJ62" s="1279">
        <f t="shared" ca="1" si="679"/>
        <v>0</v>
      </c>
      <c r="AK62" s="1279">
        <f t="shared" ca="1" si="679"/>
        <v>0</v>
      </c>
      <c r="AL62" s="1279">
        <f t="shared" ref="AL62:BQ62" ca="1" si="680">MIN(AL51,AL60/$D$64)</f>
        <v>0</v>
      </c>
      <c r="AM62" s="1279">
        <f t="shared" ca="1" si="680"/>
        <v>0</v>
      </c>
      <c r="AN62" s="1279">
        <f t="shared" ca="1" si="680"/>
        <v>0</v>
      </c>
      <c r="AO62" s="1279">
        <f t="shared" ca="1" si="680"/>
        <v>0</v>
      </c>
      <c r="AP62" s="1279">
        <f t="shared" ca="1" si="680"/>
        <v>0</v>
      </c>
      <c r="AQ62" s="1279">
        <f t="shared" ca="1" si="680"/>
        <v>0</v>
      </c>
      <c r="AR62" s="1279">
        <f t="shared" ca="1" si="680"/>
        <v>0</v>
      </c>
      <c r="AS62" s="1279">
        <f t="shared" ca="1" si="680"/>
        <v>0</v>
      </c>
      <c r="AT62" s="1279">
        <f t="shared" ca="1" si="680"/>
        <v>0</v>
      </c>
      <c r="AU62" s="1279">
        <f t="shared" ca="1" si="680"/>
        <v>0</v>
      </c>
      <c r="AV62" s="1279">
        <f t="shared" ca="1" si="680"/>
        <v>0</v>
      </c>
      <c r="AW62" s="1279">
        <f t="shared" ca="1" si="680"/>
        <v>0</v>
      </c>
      <c r="AX62" s="1279">
        <f t="shared" ca="1" si="680"/>
        <v>0</v>
      </c>
      <c r="AY62" s="1279">
        <f t="shared" ca="1" si="680"/>
        <v>0</v>
      </c>
      <c r="AZ62" s="1279">
        <f t="shared" ca="1" si="680"/>
        <v>0</v>
      </c>
      <c r="BA62" s="1279">
        <f t="shared" ca="1" si="680"/>
        <v>0</v>
      </c>
      <c r="BB62" s="1279">
        <f t="shared" ca="1" si="680"/>
        <v>0</v>
      </c>
      <c r="BC62" s="1279">
        <f t="shared" ca="1" si="680"/>
        <v>0</v>
      </c>
      <c r="BD62" s="1279">
        <f t="shared" ca="1" si="680"/>
        <v>0</v>
      </c>
      <c r="BE62" s="1279">
        <f t="shared" ca="1" si="680"/>
        <v>0</v>
      </c>
      <c r="BF62" s="1279">
        <f t="shared" ca="1" si="680"/>
        <v>0</v>
      </c>
      <c r="BG62" s="1279">
        <f t="shared" ca="1" si="680"/>
        <v>0</v>
      </c>
      <c r="BH62" s="1279">
        <f t="shared" ca="1" si="680"/>
        <v>0</v>
      </c>
      <c r="BI62" s="1279">
        <f t="shared" ca="1" si="680"/>
        <v>0</v>
      </c>
      <c r="BJ62" s="1279">
        <f t="shared" ca="1" si="680"/>
        <v>0</v>
      </c>
      <c r="BK62" s="1279">
        <f t="shared" ca="1" si="680"/>
        <v>0</v>
      </c>
      <c r="BL62" s="1279">
        <f t="shared" ca="1" si="680"/>
        <v>0</v>
      </c>
      <c r="BM62" s="1279">
        <f t="shared" ca="1" si="680"/>
        <v>0</v>
      </c>
      <c r="BN62" s="1279">
        <f t="shared" ca="1" si="680"/>
        <v>0</v>
      </c>
      <c r="BO62" s="1279">
        <f t="shared" ca="1" si="680"/>
        <v>0</v>
      </c>
      <c r="BP62" s="1279">
        <f t="shared" ca="1" si="680"/>
        <v>0</v>
      </c>
      <c r="BQ62" s="1279">
        <f t="shared" ca="1" si="680"/>
        <v>0</v>
      </c>
      <c r="BR62" s="1279">
        <f t="shared" ref="BR62:CW62" ca="1" si="681">MIN(BR51,BR60/$D$64)</f>
        <v>0</v>
      </c>
      <c r="BS62" s="1279">
        <f t="shared" ca="1" si="681"/>
        <v>0</v>
      </c>
      <c r="BT62" s="1279">
        <f t="shared" ca="1" si="681"/>
        <v>0</v>
      </c>
      <c r="BU62" s="1279">
        <f t="shared" ca="1" si="681"/>
        <v>0</v>
      </c>
      <c r="BV62" s="1279">
        <f t="shared" ca="1" si="681"/>
        <v>0</v>
      </c>
      <c r="BW62" s="1279">
        <f t="shared" ca="1" si="681"/>
        <v>0</v>
      </c>
      <c r="BX62" s="1279">
        <f t="shared" ca="1" si="681"/>
        <v>0</v>
      </c>
      <c r="BY62" s="1279">
        <f t="shared" ca="1" si="681"/>
        <v>0</v>
      </c>
      <c r="BZ62" s="1279">
        <f t="shared" ca="1" si="681"/>
        <v>0</v>
      </c>
      <c r="CA62" s="1279">
        <f t="shared" ca="1" si="681"/>
        <v>0</v>
      </c>
      <c r="CB62" s="1279">
        <f t="shared" ca="1" si="681"/>
        <v>0</v>
      </c>
      <c r="CC62" s="1279">
        <f t="shared" ca="1" si="681"/>
        <v>0</v>
      </c>
      <c r="CD62" s="1279">
        <f t="shared" ca="1" si="681"/>
        <v>0</v>
      </c>
      <c r="CE62" s="1279">
        <f t="shared" ca="1" si="681"/>
        <v>0</v>
      </c>
      <c r="CF62" s="1279">
        <f t="shared" ca="1" si="681"/>
        <v>0</v>
      </c>
      <c r="CG62" s="1279">
        <f t="shared" ca="1" si="681"/>
        <v>0</v>
      </c>
      <c r="CH62" s="1279">
        <f t="shared" ca="1" si="681"/>
        <v>0</v>
      </c>
      <c r="CI62" s="1279">
        <f t="shared" ca="1" si="681"/>
        <v>0</v>
      </c>
      <c r="CJ62" s="1279">
        <f t="shared" ca="1" si="681"/>
        <v>0</v>
      </c>
      <c r="CK62" s="1279">
        <f t="shared" ca="1" si="681"/>
        <v>0</v>
      </c>
      <c r="CL62" s="1279">
        <f t="shared" ca="1" si="681"/>
        <v>0</v>
      </c>
      <c r="CM62" s="1279">
        <f t="shared" ca="1" si="681"/>
        <v>0</v>
      </c>
      <c r="CN62" s="1279">
        <f t="shared" ca="1" si="681"/>
        <v>0</v>
      </c>
      <c r="CO62" s="1279">
        <f t="shared" ca="1" si="681"/>
        <v>0</v>
      </c>
      <c r="CP62" s="1279">
        <f t="shared" ca="1" si="681"/>
        <v>0</v>
      </c>
      <c r="CQ62" s="1279">
        <f t="shared" ca="1" si="681"/>
        <v>0</v>
      </c>
      <c r="CR62" s="1279">
        <f t="shared" ca="1" si="681"/>
        <v>0</v>
      </c>
      <c r="CS62" s="1279">
        <f t="shared" ca="1" si="681"/>
        <v>0</v>
      </c>
      <c r="CT62" s="1279">
        <f t="shared" ca="1" si="681"/>
        <v>0</v>
      </c>
      <c r="CU62" s="1279">
        <f t="shared" ca="1" si="681"/>
        <v>0</v>
      </c>
      <c r="CV62" s="1279">
        <f t="shared" ca="1" si="681"/>
        <v>0</v>
      </c>
      <c r="CW62" s="1279">
        <f t="shared" ca="1" si="681"/>
        <v>6863966.6326488759</v>
      </c>
      <c r="CX62" s="1279">
        <f t="shared" ref="CX62:DU62" ca="1" si="682">MIN(CX51,CX60/$D$64)</f>
        <v>0</v>
      </c>
      <c r="CY62" s="1279">
        <f t="shared" ca="1" si="682"/>
        <v>0</v>
      </c>
      <c r="CZ62" s="1279">
        <f t="shared" ca="1" si="682"/>
        <v>0</v>
      </c>
      <c r="DA62" s="1279">
        <f t="shared" ca="1" si="682"/>
        <v>0</v>
      </c>
      <c r="DB62" s="1279">
        <f t="shared" ca="1" si="682"/>
        <v>0</v>
      </c>
      <c r="DC62" s="1279">
        <f t="shared" ca="1" si="682"/>
        <v>0</v>
      </c>
      <c r="DD62" s="1279">
        <f t="shared" ca="1" si="682"/>
        <v>0</v>
      </c>
      <c r="DE62" s="1279">
        <f t="shared" ca="1" si="682"/>
        <v>0</v>
      </c>
      <c r="DF62" s="1279">
        <f t="shared" ca="1" si="682"/>
        <v>0</v>
      </c>
      <c r="DG62" s="1279">
        <f t="shared" ca="1" si="682"/>
        <v>0</v>
      </c>
      <c r="DH62" s="1279">
        <f t="shared" ca="1" si="682"/>
        <v>0</v>
      </c>
      <c r="DI62" s="1279">
        <f t="shared" ca="1" si="682"/>
        <v>0</v>
      </c>
      <c r="DJ62" s="1279">
        <f t="shared" ca="1" si="682"/>
        <v>0</v>
      </c>
      <c r="DK62" s="1279">
        <f t="shared" ca="1" si="682"/>
        <v>0</v>
      </c>
      <c r="DL62" s="1279">
        <f t="shared" ca="1" si="682"/>
        <v>0</v>
      </c>
      <c r="DM62" s="1279">
        <f t="shared" ca="1" si="682"/>
        <v>0</v>
      </c>
      <c r="DN62" s="1279">
        <f t="shared" ca="1" si="682"/>
        <v>0</v>
      </c>
      <c r="DO62" s="1279">
        <f t="shared" ca="1" si="682"/>
        <v>0</v>
      </c>
      <c r="DP62" s="1279">
        <f t="shared" ca="1" si="682"/>
        <v>0</v>
      </c>
      <c r="DQ62" s="1279">
        <f t="shared" ca="1" si="682"/>
        <v>0</v>
      </c>
      <c r="DR62" s="1279">
        <f t="shared" ca="1" si="682"/>
        <v>0</v>
      </c>
      <c r="DS62" s="1279">
        <f t="shared" ca="1" si="682"/>
        <v>0</v>
      </c>
      <c r="DT62" s="1279">
        <f t="shared" ca="1" si="682"/>
        <v>0</v>
      </c>
      <c r="DU62" s="1324">
        <f t="shared" ca="1" si="682"/>
        <v>0</v>
      </c>
    </row>
    <row r="63" spans="1:126" customFormat="1" ht="15.75" customHeight="1">
      <c r="A63" s="105"/>
      <c r="B63" s="105"/>
      <c r="C63" s="1282"/>
      <c r="D63" s="1284"/>
      <c r="E63" s="1280"/>
      <c r="F63" s="1280"/>
      <c r="G63" s="1280"/>
      <c r="H63" s="1280"/>
      <c r="I63" s="1280"/>
      <c r="J63" s="1280"/>
      <c r="K63" s="1280"/>
      <c r="L63" s="1280"/>
      <c r="M63" s="1280"/>
      <c r="N63" s="1280"/>
      <c r="O63" s="1280"/>
      <c r="P63" s="1280"/>
      <c r="Q63" s="1280"/>
      <c r="R63" s="1280"/>
      <c r="S63" s="1280"/>
      <c r="T63" s="1280"/>
      <c r="U63" s="1280"/>
      <c r="V63" s="1280"/>
      <c r="W63" s="1280"/>
      <c r="X63" s="1280"/>
      <c r="Y63" s="1280"/>
      <c r="Z63" s="1280"/>
      <c r="AA63" s="1280"/>
      <c r="AB63" s="1280"/>
      <c r="AC63" s="1280"/>
      <c r="AD63" s="1280"/>
      <c r="AE63" s="1280"/>
      <c r="AF63" s="1280"/>
      <c r="AG63" s="1280"/>
      <c r="AH63" s="1280"/>
      <c r="AI63" s="1280"/>
      <c r="AJ63" s="1280"/>
      <c r="AK63" s="1280"/>
      <c r="AL63" s="1280"/>
      <c r="AM63" s="1280"/>
      <c r="AN63" s="1280"/>
      <c r="AO63" s="1280"/>
      <c r="AP63" s="1280"/>
      <c r="AQ63" s="1280"/>
      <c r="AR63" s="1280"/>
      <c r="AS63" s="1280"/>
      <c r="AT63" s="1280"/>
      <c r="AU63" s="1280"/>
      <c r="AV63" s="1280"/>
      <c r="AW63" s="1280"/>
      <c r="AX63" s="1280"/>
      <c r="AY63" s="1280"/>
      <c r="AZ63" s="1280"/>
      <c r="BA63" s="1280"/>
      <c r="BB63" s="1280"/>
      <c r="BC63" s="1280"/>
      <c r="BD63" s="1280"/>
      <c r="BE63" s="1280"/>
      <c r="BF63" s="1280"/>
      <c r="BG63" s="1280"/>
      <c r="BH63" s="1280"/>
      <c r="BI63" s="1280"/>
      <c r="BJ63" s="1280"/>
      <c r="BK63" s="1280"/>
      <c r="BL63" s="1280"/>
      <c r="BM63" s="1280"/>
      <c r="BN63" s="1280"/>
      <c r="BO63" s="1280"/>
      <c r="BP63" s="1280"/>
      <c r="BQ63" s="1280"/>
      <c r="BR63" s="1280"/>
      <c r="BS63" s="1280"/>
      <c r="BT63" s="1280"/>
      <c r="BU63" s="1280"/>
      <c r="BV63" s="1280"/>
      <c r="BW63" s="1280"/>
      <c r="BX63" s="1280"/>
      <c r="BY63" s="1280"/>
      <c r="BZ63" s="1280"/>
      <c r="CA63" s="1280"/>
      <c r="CB63" s="1280"/>
      <c r="CC63" s="1280"/>
      <c r="CD63" s="1280"/>
      <c r="CE63" s="1280"/>
      <c r="CF63" s="1280"/>
      <c r="CG63" s="1280"/>
      <c r="CH63" s="1280"/>
      <c r="CI63" s="1280"/>
      <c r="CJ63" s="1280"/>
      <c r="CK63" s="1280"/>
      <c r="CL63" s="1280"/>
      <c r="CM63" s="1280"/>
      <c r="CN63" s="1280"/>
      <c r="CO63" s="1280"/>
      <c r="CP63" s="1280"/>
      <c r="CQ63" s="1280"/>
      <c r="CR63" s="1280"/>
      <c r="CS63" s="1280"/>
      <c r="CT63" s="1280"/>
      <c r="CU63" s="1280"/>
      <c r="CV63" s="1280"/>
      <c r="CW63" s="1280"/>
      <c r="CX63" s="1280"/>
      <c r="CY63" s="1280"/>
      <c r="CZ63" s="1280"/>
      <c r="DA63" s="1280"/>
      <c r="DB63" s="1280"/>
      <c r="DC63" s="1280"/>
      <c r="DD63" s="1280"/>
      <c r="DE63" s="1280"/>
      <c r="DF63" s="1280"/>
      <c r="DG63" s="1280"/>
      <c r="DH63" s="1280"/>
      <c r="DI63" s="1280"/>
      <c r="DJ63" s="1280"/>
      <c r="DK63" s="1280"/>
      <c r="DL63" s="1280"/>
      <c r="DM63" s="1280"/>
      <c r="DN63" s="1280"/>
      <c r="DO63" s="1280"/>
      <c r="DP63" s="1280"/>
      <c r="DQ63" s="1280"/>
      <c r="DR63" s="1280"/>
      <c r="DS63" s="1280"/>
      <c r="DT63" s="1280"/>
      <c r="DU63" s="1281"/>
    </row>
    <row r="64" spans="1:126" customFormat="1" ht="15.75" customHeight="1">
      <c r="A64" s="105"/>
      <c r="B64" s="105"/>
      <c r="C64" s="1143" t="s">
        <v>1536</v>
      </c>
      <c r="D64" s="1293">
        <f>$D$15</f>
        <v>0.8</v>
      </c>
      <c r="E64" s="1193">
        <f t="shared" ref="E64:AJ64" ca="1" si="683">E62*$D64</f>
        <v>0</v>
      </c>
      <c r="F64" s="1193">
        <f t="shared" ca="1" si="683"/>
        <v>0</v>
      </c>
      <c r="G64" s="1193">
        <f t="shared" ca="1" si="683"/>
        <v>0</v>
      </c>
      <c r="H64" s="1193">
        <f t="shared" ca="1" si="683"/>
        <v>0</v>
      </c>
      <c r="I64" s="1193">
        <f t="shared" ca="1" si="683"/>
        <v>0</v>
      </c>
      <c r="J64" s="1193">
        <f t="shared" ca="1" si="683"/>
        <v>0</v>
      </c>
      <c r="K64" s="1193">
        <f t="shared" ca="1" si="683"/>
        <v>0</v>
      </c>
      <c r="L64" s="1193">
        <f t="shared" ca="1" si="683"/>
        <v>0</v>
      </c>
      <c r="M64" s="1193">
        <f t="shared" ca="1" si="683"/>
        <v>0</v>
      </c>
      <c r="N64" s="1193">
        <f t="shared" ca="1" si="683"/>
        <v>0</v>
      </c>
      <c r="O64" s="1193">
        <f t="shared" ca="1" si="683"/>
        <v>0</v>
      </c>
      <c r="P64" s="1193">
        <f t="shared" ca="1" si="683"/>
        <v>0</v>
      </c>
      <c r="Q64" s="1193">
        <f t="shared" ca="1" si="683"/>
        <v>0</v>
      </c>
      <c r="R64" s="1193">
        <f t="shared" ca="1" si="683"/>
        <v>0</v>
      </c>
      <c r="S64" s="1193">
        <f t="shared" ca="1" si="683"/>
        <v>0</v>
      </c>
      <c r="T64" s="1193">
        <f t="shared" ca="1" si="683"/>
        <v>0</v>
      </c>
      <c r="U64" s="1193">
        <f t="shared" ca="1" si="683"/>
        <v>0</v>
      </c>
      <c r="V64" s="1193">
        <f t="shared" ca="1" si="683"/>
        <v>0</v>
      </c>
      <c r="W64" s="1193">
        <f t="shared" ca="1" si="683"/>
        <v>0</v>
      </c>
      <c r="X64" s="1193">
        <f t="shared" ca="1" si="683"/>
        <v>0</v>
      </c>
      <c r="Y64" s="1193">
        <f t="shared" ca="1" si="683"/>
        <v>0</v>
      </c>
      <c r="Z64" s="1193">
        <f t="shared" ca="1" si="683"/>
        <v>0</v>
      </c>
      <c r="AA64" s="1193">
        <f t="shared" ca="1" si="683"/>
        <v>0</v>
      </c>
      <c r="AB64" s="1193">
        <f t="shared" ca="1" si="683"/>
        <v>0</v>
      </c>
      <c r="AC64" s="1193">
        <f t="shared" ca="1" si="683"/>
        <v>0</v>
      </c>
      <c r="AD64" s="1193">
        <f t="shared" ca="1" si="683"/>
        <v>0</v>
      </c>
      <c r="AE64" s="1193">
        <f t="shared" ca="1" si="683"/>
        <v>0</v>
      </c>
      <c r="AF64" s="1193">
        <f t="shared" ca="1" si="683"/>
        <v>0</v>
      </c>
      <c r="AG64" s="1193">
        <f t="shared" ca="1" si="683"/>
        <v>0</v>
      </c>
      <c r="AH64" s="1193">
        <f t="shared" ca="1" si="683"/>
        <v>0</v>
      </c>
      <c r="AI64" s="1193">
        <f t="shared" ca="1" si="683"/>
        <v>0</v>
      </c>
      <c r="AJ64" s="1193">
        <f t="shared" ca="1" si="683"/>
        <v>0</v>
      </c>
      <c r="AK64" s="1193">
        <f t="shared" ref="AK64:BP64" ca="1" si="684">AK62*$D64</f>
        <v>0</v>
      </c>
      <c r="AL64" s="1193">
        <f t="shared" ca="1" si="684"/>
        <v>0</v>
      </c>
      <c r="AM64" s="1193">
        <f t="shared" ca="1" si="684"/>
        <v>0</v>
      </c>
      <c r="AN64" s="1193">
        <f t="shared" ca="1" si="684"/>
        <v>0</v>
      </c>
      <c r="AO64" s="1193">
        <f t="shared" ca="1" si="684"/>
        <v>0</v>
      </c>
      <c r="AP64" s="1193">
        <f t="shared" ca="1" si="684"/>
        <v>0</v>
      </c>
      <c r="AQ64" s="1193">
        <f t="shared" ca="1" si="684"/>
        <v>0</v>
      </c>
      <c r="AR64" s="1193">
        <f t="shared" ca="1" si="684"/>
        <v>0</v>
      </c>
      <c r="AS64" s="1193">
        <f t="shared" ca="1" si="684"/>
        <v>0</v>
      </c>
      <c r="AT64" s="1193">
        <f t="shared" ca="1" si="684"/>
        <v>0</v>
      </c>
      <c r="AU64" s="1193">
        <f t="shared" ca="1" si="684"/>
        <v>0</v>
      </c>
      <c r="AV64" s="1193">
        <f t="shared" ca="1" si="684"/>
        <v>0</v>
      </c>
      <c r="AW64" s="1193">
        <f t="shared" ca="1" si="684"/>
        <v>0</v>
      </c>
      <c r="AX64" s="1193">
        <f t="shared" ca="1" si="684"/>
        <v>0</v>
      </c>
      <c r="AY64" s="1193">
        <f t="shared" ca="1" si="684"/>
        <v>0</v>
      </c>
      <c r="AZ64" s="1193">
        <f t="shared" ca="1" si="684"/>
        <v>0</v>
      </c>
      <c r="BA64" s="1193">
        <f t="shared" ca="1" si="684"/>
        <v>0</v>
      </c>
      <c r="BB64" s="1193">
        <f t="shared" ca="1" si="684"/>
        <v>0</v>
      </c>
      <c r="BC64" s="1193">
        <f t="shared" ca="1" si="684"/>
        <v>0</v>
      </c>
      <c r="BD64" s="1193">
        <f t="shared" ca="1" si="684"/>
        <v>0</v>
      </c>
      <c r="BE64" s="1193">
        <f t="shared" ca="1" si="684"/>
        <v>0</v>
      </c>
      <c r="BF64" s="1193">
        <f t="shared" ca="1" si="684"/>
        <v>0</v>
      </c>
      <c r="BG64" s="1193">
        <f t="shared" ca="1" si="684"/>
        <v>0</v>
      </c>
      <c r="BH64" s="1193">
        <f t="shared" ca="1" si="684"/>
        <v>0</v>
      </c>
      <c r="BI64" s="1193">
        <f t="shared" ca="1" si="684"/>
        <v>0</v>
      </c>
      <c r="BJ64" s="1193">
        <f t="shared" ca="1" si="684"/>
        <v>0</v>
      </c>
      <c r="BK64" s="1193">
        <f t="shared" ca="1" si="684"/>
        <v>0</v>
      </c>
      <c r="BL64" s="1193">
        <f t="shared" ca="1" si="684"/>
        <v>0</v>
      </c>
      <c r="BM64" s="1193">
        <f t="shared" ca="1" si="684"/>
        <v>0</v>
      </c>
      <c r="BN64" s="1193">
        <f t="shared" ca="1" si="684"/>
        <v>0</v>
      </c>
      <c r="BO64" s="1193">
        <f t="shared" ca="1" si="684"/>
        <v>0</v>
      </c>
      <c r="BP64" s="1193">
        <f t="shared" ca="1" si="684"/>
        <v>0</v>
      </c>
      <c r="BQ64" s="1193">
        <f t="shared" ref="BQ64:CV64" ca="1" si="685">BQ62*$D64</f>
        <v>0</v>
      </c>
      <c r="BR64" s="1193">
        <f t="shared" ca="1" si="685"/>
        <v>0</v>
      </c>
      <c r="BS64" s="1193">
        <f t="shared" ca="1" si="685"/>
        <v>0</v>
      </c>
      <c r="BT64" s="1193">
        <f t="shared" ca="1" si="685"/>
        <v>0</v>
      </c>
      <c r="BU64" s="1193">
        <f t="shared" ca="1" si="685"/>
        <v>0</v>
      </c>
      <c r="BV64" s="1193">
        <f t="shared" ca="1" si="685"/>
        <v>0</v>
      </c>
      <c r="BW64" s="1193">
        <f t="shared" ca="1" si="685"/>
        <v>0</v>
      </c>
      <c r="BX64" s="1193">
        <f t="shared" ca="1" si="685"/>
        <v>0</v>
      </c>
      <c r="BY64" s="1193">
        <f t="shared" ca="1" si="685"/>
        <v>0</v>
      </c>
      <c r="BZ64" s="1193">
        <f t="shared" ca="1" si="685"/>
        <v>0</v>
      </c>
      <c r="CA64" s="1193">
        <f t="shared" ca="1" si="685"/>
        <v>0</v>
      </c>
      <c r="CB64" s="1193">
        <f t="shared" ca="1" si="685"/>
        <v>0</v>
      </c>
      <c r="CC64" s="1193">
        <f t="shared" ca="1" si="685"/>
        <v>0</v>
      </c>
      <c r="CD64" s="1193">
        <f t="shared" ca="1" si="685"/>
        <v>0</v>
      </c>
      <c r="CE64" s="1193">
        <f t="shared" ca="1" si="685"/>
        <v>0</v>
      </c>
      <c r="CF64" s="1193">
        <f t="shared" ca="1" si="685"/>
        <v>0</v>
      </c>
      <c r="CG64" s="1193">
        <f t="shared" ca="1" si="685"/>
        <v>0</v>
      </c>
      <c r="CH64" s="1193">
        <f t="shared" ca="1" si="685"/>
        <v>0</v>
      </c>
      <c r="CI64" s="1193">
        <f t="shared" ca="1" si="685"/>
        <v>0</v>
      </c>
      <c r="CJ64" s="1193">
        <f t="shared" ca="1" si="685"/>
        <v>0</v>
      </c>
      <c r="CK64" s="1193">
        <f t="shared" ca="1" si="685"/>
        <v>0</v>
      </c>
      <c r="CL64" s="1193">
        <f t="shared" ca="1" si="685"/>
        <v>0</v>
      </c>
      <c r="CM64" s="1193">
        <f t="shared" ca="1" si="685"/>
        <v>0</v>
      </c>
      <c r="CN64" s="1193">
        <f t="shared" ca="1" si="685"/>
        <v>0</v>
      </c>
      <c r="CO64" s="1193">
        <f t="shared" ca="1" si="685"/>
        <v>0</v>
      </c>
      <c r="CP64" s="1193">
        <f t="shared" ca="1" si="685"/>
        <v>0</v>
      </c>
      <c r="CQ64" s="1193">
        <f t="shared" ca="1" si="685"/>
        <v>0</v>
      </c>
      <c r="CR64" s="1193">
        <f t="shared" ca="1" si="685"/>
        <v>0</v>
      </c>
      <c r="CS64" s="1193">
        <f t="shared" ca="1" si="685"/>
        <v>0</v>
      </c>
      <c r="CT64" s="1193">
        <f t="shared" ca="1" si="685"/>
        <v>0</v>
      </c>
      <c r="CU64" s="1193">
        <f t="shared" ca="1" si="685"/>
        <v>0</v>
      </c>
      <c r="CV64" s="1193">
        <f t="shared" ca="1" si="685"/>
        <v>0</v>
      </c>
      <c r="CW64" s="1193">
        <f t="shared" ref="CW64:DU64" ca="1" si="686">CW62*$D64</f>
        <v>5491173.3061191011</v>
      </c>
      <c r="CX64" s="1193">
        <f t="shared" ca="1" si="686"/>
        <v>0</v>
      </c>
      <c r="CY64" s="1193">
        <f t="shared" ca="1" si="686"/>
        <v>0</v>
      </c>
      <c r="CZ64" s="1193">
        <f t="shared" ca="1" si="686"/>
        <v>0</v>
      </c>
      <c r="DA64" s="1193">
        <f t="shared" ca="1" si="686"/>
        <v>0</v>
      </c>
      <c r="DB64" s="1193">
        <f t="shared" ca="1" si="686"/>
        <v>0</v>
      </c>
      <c r="DC64" s="1193">
        <f t="shared" ca="1" si="686"/>
        <v>0</v>
      </c>
      <c r="DD64" s="1193">
        <f t="shared" ca="1" si="686"/>
        <v>0</v>
      </c>
      <c r="DE64" s="1193">
        <f t="shared" ca="1" si="686"/>
        <v>0</v>
      </c>
      <c r="DF64" s="1193">
        <f t="shared" ca="1" si="686"/>
        <v>0</v>
      </c>
      <c r="DG64" s="1193">
        <f t="shared" ca="1" si="686"/>
        <v>0</v>
      </c>
      <c r="DH64" s="1193">
        <f t="shared" ca="1" si="686"/>
        <v>0</v>
      </c>
      <c r="DI64" s="1193">
        <f t="shared" ca="1" si="686"/>
        <v>0</v>
      </c>
      <c r="DJ64" s="1193">
        <f t="shared" ca="1" si="686"/>
        <v>0</v>
      </c>
      <c r="DK64" s="1193">
        <f t="shared" ca="1" si="686"/>
        <v>0</v>
      </c>
      <c r="DL64" s="1193">
        <f t="shared" ca="1" si="686"/>
        <v>0</v>
      </c>
      <c r="DM64" s="1193">
        <f t="shared" ca="1" si="686"/>
        <v>0</v>
      </c>
      <c r="DN64" s="1193">
        <f t="shared" ca="1" si="686"/>
        <v>0</v>
      </c>
      <c r="DO64" s="1193">
        <f t="shared" ca="1" si="686"/>
        <v>0</v>
      </c>
      <c r="DP64" s="1193">
        <f t="shared" ca="1" si="686"/>
        <v>0</v>
      </c>
      <c r="DQ64" s="1193">
        <f t="shared" ca="1" si="686"/>
        <v>0</v>
      </c>
      <c r="DR64" s="1193">
        <f t="shared" ca="1" si="686"/>
        <v>0</v>
      </c>
      <c r="DS64" s="1193">
        <f t="shared" ca="1" si="686"/>
        <v>0</v>
      </c>
      <c r="DT64" s="1193">
        <f t="shared" ca="1" si="686"/>
        <v>0</v>
      </c>
      <c r="DU64" s="1325">
        <f t="shared" ca="1" si="686"/>
        <v>0</v>
      </c>
      <c r="DV64" s="1280"/>
    </row>
    <row r="65" spans="1:126" customFormat="1" ht="15.75" customHeight="1">
      <c r="A65" s="105"/>
      <c r="B65" s="105"/>
      <c r="C65" s="60" t="s">
        <v>1535</v>
      </c>
      <c r="D65" s="1286">
        <f>$E$15</f>
        <v>5.0000000000000044E-2</v>
      </c>
      <c r="E65" s="1280">
        <f t="shared" ref="E65:AJ65" ca="1" si="687">E62*$D65</f>
        <v>0</v>
      </c>
      <c r="F65" s="1280">
        <f t="shared" ca="1" si="687"/>
        <v>0</v>
      </c>
      <c r="G65" s="1280">
        <f t="shared" ca="1" si="687"/>
        <v>0</v>
      </c>
      <c r="H65" s="1280">
        <f t="shared" ca="1" si="687"/>
        <v>0</v>
      </c>
      <c r="I65" s="1280">
        <f t="shared" ca="1" si="687"/>
        <v>0</v>
      </c>
      <c r="J65" s="1280">
        <f t="shared" ca="1" si="687"/>
        <v>0</v>
      </c>
      <c r="K65" s="1280">
        <f t="shared" ca="1" si="687"/>
        <v>0</v>
      </c>
      <c r="L65" s="1280">
        <f t="shared" ca="1" si="687"/>
        <v>0</v>
      </c>
      <c r="M65" s="1280">
        <f t="shared" ca="1" si="687"/>
        <v>0</v>
      </c>
      <c r="N65" s="1280">
        <f t="shared" ca="1" si="687"/>
        <v>0</v>
      </c>
      <c r="O65" s="1280">
        <f t="shared" ca="1" si="687"/>
        <v>0</v>
      </c>
      <c r="P65" s="1280">
        <f t="shared" ca="1" si="687"/>
        <v>0</v>
      </c>
      <c r="Q65" s="1280">
        <f t="shared" ca="1" si="687"/>
        <v>0</v>
      </c>
      <c r="R65" s="1280">
        <f t="shared" ca="1" si="687"/>
        <v>0</v>
      </c>
      <c r="S65" s="1280">
        <f t="shared" ca="1" si="687"/>
        <v>0</v>
      </c>
      <c r="T65" s="1280">
        <f t="shared" ca="1" si="687"/>
        <v>0</v>
      </c>
      <c r="U65" s="1280">
        <f t="shared" ca="1" si="687"/>
        <v>0</v>
      </c>
      <c r="V65" s="1280">
        <f t="shared" ca="1" si="687"/>
        <v>0</v>
      </c>
      <c r="W65" s="1280">
        <f t="shared" ca="1" si="687"/>
        <v>0</v>
      </c>
      <c r="X65" s="1280">
        <f t="shared" ca="1" si="687"/>
        <v>0</v>
      </c>
      <c r="Y65" s="1280">
        <f t="shared" ca="1" si="687"/>
        <v>0</v>
      </c>
      <c r="Z65" s="1280">
        <f t="shared" ca="1" si="687"/>
        <v>0</v>
      </c>
      <c r="AA65" s="1280">
        <f t="shared" ca="1" si="687"/>
        <v>0</v>
      </c>
      <c r="AB65" s="1280">
        <f t="shared" ca="1" si="687"/>
        <v>0</v>
      </c>
      <c r="AC65" s="1280">
        <f t="shared" ca="1" si="687"/>
        <v>0</v>
      </c>
      <c r="AD65" s="1280">
        <f t="shared" ca="1" si="687"/>
        <v>0</v>
      </c>
      <c r="AE65" s="1280">
        <f t="shared" ca="1" si="687"/>
        <v>0</v>
      </c>
      <c r="AF65" s="1280">
        <f t="shared" ca="1" si="687"/>
        <v>0</v>
      </c>
      <c r="AG65" s="1280">
        <f t="shared" ca="1" si="687"/>
        <v>0</v>
      </c>
      <c r="AH65" s="1280">
        <f t="shared" ca="1" si="687"/>
        <v>0</v>
      </c>
      <c r="AI65" s="1280">
        <f t="shared" ca="1" si="687"/>
        <v>0</v>
      </c>
      <c r="AJ65" s="1280">
        <f t="shared" ca="1" si="687"/>
        <v>0</v>
      </c>
      <c r="AK65" s="1280">
        <f t="shared" ref="AK65:BP65" ca="1" si="688">AK62*$D65</f>
        <v>0</v>
      </c>
      <c r="AL65" s="1280">
        <f t="shared" ca="1" si="688"/>
        <v>0</v>
      </c>
      <c r="AM65" s="1280">
        <f t="shared" ca="1" si="688"/>
        <v>0</v>
      </c>
      <c r="AN65" s="1280">
        <f t="shared" ca="1" si="688"/>
        <v>0</v>
      </c>
      <c r="AO65" s="1280">
        <f t="shared" ca="1" si="688"/>
        <v>0</v>
      </c>
      <c r="AP65" s="1280">
        <f t="shared" ca="1" si="688"/>
        <v>0</v>
      </c>
      <c r="AQ65" s="1280">
        <f t="shared" ca="1" si="688"/>
        <v>0</v>
      </c>
      <c r="AR65" s="1280">
        <f t="shared" ca="1" si="688"/>
        <v>0</v>
      </c>
      <c r="AS65" s="1280">
        <f t="shared" ca="1" si="688"/>
        <v>0</v>
      </c>
      <c r="AT65" s="1280">
        <f t="shared" ca="1" si="688"/>
        <v>0</v>
      </c>
      <c r="AU65" s="1280">
        <f t="shared" ca="1" si="688"/>
        <v>0</v>
      </c>
      <c r="AV65" s="1280">
        <f t="shared" ca="1" si="688"/>
        <v>0</v>
      </c>
      <c r="AW65" s="1280">
        <f t="shared" ca="1" si="688"/>
        <v>0</v>
      </c>
      <c r="AX65" s="1280">
        <f t="shared" ca="1" si="688"/>
        <v>0</v>
      </c>
      <c r="AY65" s="1280">
        <f t="shared" ca="1" si="688"/>
        <v>0</v>
      </c>
      <c r="AZ65" s="1280">
        <f t="shared" ca="1" si="688"/>
        <v>0</v>
      </c>
      <c r="BA65" s="1280">
        <f t="shared" ca="1" si="688"/>
        <v>0</v>
      </c>
      <c r="BB65" s="1280">
        <f t="shared" ca="1" si="688"/>
        <v>0</v>
      </c>
      <c r="BC65" s="1280">
        <f t="shared" ca="1" si="688"/>
        <v>0</v>
      </c>
      <c r="BD65" s="1280">
        <f t="shared" ca="1" si="688"/>
        <v>0</v>
      </c>
      <c r="BE65" s="1280">
        <f t="shared" ca="1" si="688"/>
        <v>0</v>
      </c>
      <c r="BF65" s="1280">
        <f t="shared" ca="1" si="688"/>
        <v>0</v>
      </c>
      <c r="BG65" s="1280">
        <f t="shared" ca="1" si="688"/>
        <v>0</v>
      </c>
      <c r="BH65" s="1280">
        <f t="shared" ca="1" si="688"/>
        <v>0</v>
      </c>
      <c r="BI65" s="1280">
        <f t="shared" ca="1" si="688"/>
        <v>0</v>
      </c>
      <c r="BJ65" s="1280">
        <f t="shared" ca="1" si="688"/>
        <v>0</v>
      </c>
      <c r="BK65" s="1280">
        <f t="shared" ca="1" si="688"/>
        <v>0</v>
      </c>
      <c r="BL65" s="1280">
        <f t="shared" ca="1" si="688"/>
        <v>0</v>
      </c>
      <c r="BM65" s="1280">
        <f t="shared" ca="1" si="688"/>
        <v>0</v>
      </c>
      <c r="BN65" s="1280">
        <f t="shared" ca="1" si="688"/>
        <v>0</v>
      </c>
      <c r="BO65" s="1280">
        <f t="shared" ca="1" si="688"/>
        <v>0</v>
      </c>
      <c r="BP65" s="1280">
        <f t="shared" ca="1" si="688"/>
        <v>0</v>
      </c>
      <c r="BQ65" s="1280">
        <f t="shared" ref="BQ65:CV65" ca="1" si="689">BQ62*$D65</f>
        <v>0</v>
      </c>
      <c r="BR65" s="1280">
        <f t="shared" ca="1" si="689"/>
        <v>0</v>
      </c>
      <c r="BS65" s="1280">
        <f t="shared" ca="1" si="689"/>
        <v>0</v>
      </c>
      <c r="BT65" s="1280">
        <f t="shared" ca="1" si="689"/>
        <v>0</v>
      </c>
      <c r="BU65" s="1280">
        <f t="shared" ca="1" si="689"/>
        <v>0</v>
      </c>
      <c r="BV65" s="1280">
        <f t="shared" ca="1" si="689"/>
        <v>0</v>
      </c>
      <c r="BW65" s="1280">
        <f t="shared" ca="1" si="689"/>
        <v>0</v>
      </c>
      <c r="BX65" s="1280">
        <f t="shared" ca="1" si="689"/>
        <v>0</v>
      </c>
      <c r="BY65" s="1280">
        <f t="shared" ca="1" si="689"/>
        <v>0</v>
      </c>
      <c r="BZ65" s="1280">
        <f t="shared" ca="1" si="689"/>
        <v>0</v>
      </c>
      <c r="CA65" s="1280">
        <f t="shared" ca="1" si="689"/>
        <v>0</v>
      </c>
      <c r="CB65" s="1280">
        <f t="shared" ca="1" si="689"/>
        <v>0</v>
      </c>
      <c r="CC65" s="1280">
        <f t="shared" ca="1" si="689"/>
        <v>0</v>
      </c>
      <c r="CD65" s="1280">
        <f t="shared" ca="1" si="689"/>
        <v>0</v>
      </c>
      <c r="CE65" s="1280">
        <f t="shared" ca="1" si="689"/>
        <v>0</v>
      </c>
      <c r="CF65" s="1280">
        <f t="shared" ca="1" si="689"/>
        <v>0</v>
      </c>
      <c r="CG65" s="1280">
        <f t="shared" ca="1" si="689"/>
        <v>0</v>
      </c>
      <c r="CH65" s="1280">
        <f t="shared" ca="1" si="689"/>
        <v>0</v>
      </c>
      <c r="CI65" s="1280">
        <f t="shared" ca="1" si="689"/>
        <v>0</v>
      </c>
      <c r="CJ65" s="1280">
        <f t="shared" ca="1" si="689"/>
        <v>0</v>
      </c>
      <c r="CK65" s="1280">
        <f t="shared" ca="1" si="689"/>
        <v>0</v>
      </c>
      <c r="CL65" s="1280">
        <f t="shared" ca="1" si="689"/>
        <v>0</v>
      </c>
      <c r="CM65" s="1280">
        <f t="shared" ca="1" si="689"/>
        <v>0</v>
      </c>
      <c r="CN65" s="1280">
        <f t="shared" ca="1" si="689"/>
        <v>0</v>
      </c>
      <c r="CO65" s="1280">
        <f t="shared" ca="1" si="689"/>
        <v>0</v>
      </c>
      <c r="CP65" s="1280">
        <f t="shared" ca="1" si="689"/>
        <v>0</v>
      </c>
      <c r="CQ65" s="1280">
        <f t="shared" ca="1" si="689"/>
        <v>0</v>
      </c>
      <c r="CR65" s="1280">
        <f t="shared" ca="1" si="689"/>
        <v>0</v>
      </c>
      <c r="CS65" s="1280">
        <f t="shared" ca="1" si="689"/>
        <v>0</v>
      </c>
      <c r="CT65" s="1280">
        <f t="shared" ca="1" si="689"/>
        <v>0</v>
      </c>
      <c r="CU65" s="1280">
        <f t="shared" ca="1" si="689"/>
        <v>0</v>
      </c>
      <c r="CV65" s="1280">
        <f t="shared" ca="1" si="689"/>
        <v>0</v>
      </c>
      <c r="CW65" s="1280">
        <f t="shared" ref="CW65:DU65" ca="1" si="690">CW62*$D65</f>
        <v>343198.33163244411</v>
      </c>
      <c r="CX65" s="1280">
        <f t="shared" ca="1" si="690"/>
        <v>0</v>
      </c>
      <c r="CY65" s="1280">
        <f t="shared" ca="1" si="690"/>
        <v>0</v>
      </c>
      <c r="CZ65" s="1280">
        <f t="shared" ca="1" si="690"/>
        <v>0</v>
      </c>
      <c r="DA65" s="1280">
        <f t="shared" ca="1" si="690"/>
        <v>0</v>
      </c>
      <c r="DB65" s="1280">
        <f t="shared" ca="1" si="690"/>
        <v>0</v>
      </c>
      <c r="DC65" s="1280">
        <f t="shared" ca="1" si="690"/>
        <v>0</v>
      </c>
      <c r="DD65" s="1280">
        <f t="shared" ca="1" si="690"/>
        <v>0</v>
      </c>
      <c r="DE65" s="1280">
        <f t="shared" ca="1" si="690"/>
        <v>0</v>
      </c>
      <c r="DF65" s="1280">
        <f t="shared" ca="1" si="690"/>
        <v>0</v>
      </c>
      <c r="DG65" s="1280">
        <f t="shared" ca="1" si="690"/>
        <v>0</v>
      </c>
      <c r="DH65" s="1280">
        <f t="shared" ca="1" si="690"/>
        <v>0</v>
      </c>
      <c r="DI65" s="1280">
        <f t="shared" ca="1" si="690"/>
        <v>0</v>
      </c>
      <c r="DJ65" s="1280">
        <f t="shared" ca="1" si="690"/>
        <v>0</v>
      </c>
      <c r="DK65" s="1280">
        <f t="shared" ca="1" si="690"/>
        <v>0</v>
      </c>
      <c r="DL65" s="1280">
        <f t="shared" ca="1" si="690"/>
        <v>0</v>
      </c>
      <c r="DM65" s="1280">
        <f t="shared" ca="1" si="690"/>
        <v>0</v>
      </c>
      <c r="DN65" s="1280">
        <f t="shared" ca="1" si="690"/>
        <v>0</v>
      </c>
      <c r="DO65" s="1280">
        <f t="shared" ca="1" si="690"/>
        <v>0</v>
      </c>
      <c r="DP65" s="1280">
        <f t="shared" ca="1" si="690"/>
        <v>0</v>
      </c>
      <c r="DQ65" s="1280">
        <f t="shared" ca="1" si="690"/>
        <v>0</v>
      </c>
      <c r="DR65" s="1280">
        <f t="shared" ca="1" si="690"/>
        <v>0</v>
      </c>
      <c r="DS65" s="1280">
        <f t="shared" ca="1" si="690"/>
        <v>0</v>
      </c>
      <c r="DT65" s="1280">
        <f t="shared" ca="1" si="690"/>
        <v>0</v>
      </c>
      <c r="DU65" s="1281">
        <f t="shared" ca="1" si="690"/>
        <v>0</v>
      </c>
      <c r="DV65" s="1280"/>
    </row>
    <row r="66" spans="1:126" customFormat="1" ht="15.75" customHeight="1">
      <c r="A66" s="105"/>
      <c r="B66" s="105"/>
      <c r="C66" s="60" t="s">
        <v>1537</v>
      </c>
      <c r="D66" s="1286">
        <f>F13</f>
        <v>0</v>
      </c>
      <c r="E66" s="1280">
        <f t="shared" ref="E66:AJ66" ca="1" si="691">E62*$D66</f>
        <v>0</v>
      </c>
      <c r="F66" s="1280">
        <f t="shared" ca="1" si="691"/>
        <v>0</v>
      </c>
      <c r="G66" s="1280">
        <f t="shared" ca="1" si="691"/>
        <v>0</v>
      </c>
      <c r="H66" s="1280">
        <f t="shared" ca="1" si="691"/>
        <v>0</v>
      </c>
      <c r="I66" s="1280">
        <f t="shared" ca="1" si="691"/>
        <v>0</v>
      </c>
      <c r="J66" s="1280">
        <f t="shared" ca="1" si="691"/>
        <v>0</v>
      </c>
      <c r="K66" s="1280">
        <f t="shared" ca="1" si="691"/>
        <v>0</v>
      </c>
      <c r="L66" s="1280">
        <f t="shared" ca="1" si="691"/>
        <v>0</v>
      </c>
      <c r="M66" s="1280">
        <f t="shared" ca="1" si="691"/>
        <v>0</v>
      </c>
      <c r="N66" s="1280">
        <f t="shared" ca="1" si="691"/>
        <v>0</v>
      </c>
      <c r="O66" s="1280">
        <f t="shared" ca="1" si="691"/>
        <v>0</v>
      </c>
      <c r="P66" s="1280">
        <f t="shared" ca="1" si="691"/>
        <v>0</v>
      </c>
      <c r="Q66" s="1280">
        <f t="shared" ca="1" si="691"/>
        <v>0</v>
      </c>
      <c r="R66" s="1280">
        <f t="shared" ca="1" si="691"/>
        <v>0</v>
      </c>
      <c r="S66" s="1280">
        <f t="shared" ca="1" si="691"/>
        <v>0</v>
      </c>
      <c r="T66" s="1280">
        <f t="shared" ca="1" si="691"/>
        <v>0</v>
      </c>
      <c r="U66" s="1280">
        <f t="shared" ca="1" si="691"/>
        <v>0</v>
      </c>
      <c r="V66" s="1280">
        <f t="shared" ca="1" si="691"/>
        <v>0</v>
      </c>
      <c r="W66" s="1280">
        <f t="shared" ca="1" si="691"/>
        <v>0</v>
      </c>
      <c r="X66" s="1280">
        <f t="shared" ca="1" si="691"/>
        <v>0</v>
      </c>
      <c r="Y66" s="1280">
        <f t="shared" ca="1" si="691"/>
        <v>0</v>
      </c>
      <c r="Z66" s="1280">
        <f t="shared" ca="1" si="691"/>
        <v>0</v>
      </c>
      <c r="AA66" s="1280">
        <f t="shared" ca="1" si="691"/>
        <v>0</v>
      </c>
      <c r="AB66" s="1280">
        <f t="shared" ca="1" si="691"/>
        <v>0</v>
      </c>
      <c r="AC66" s="1280">
        <f t="shared" ca="1" si="691"/>
        <v>0</v>
      </c>
      <c r="AD66" s="1280">
        <f t="shared" ca="1" si="691"/>
        <v>0</v>
      </c>
      <c r="AE66" s="1280">
        <f t="shared" ca="1" si="691"/>
        <v>0</v>
      </c>
      <c r="AF66" s="1280">
        <f t="shared" ca="1" si="691"/>
        <v>0</v>
      </c>
      <c r="AG66" s="1280">
        <f t="shared" ca="1" si="691"/>
        <v>0</v>
      </c>
      <c r="AH66" s="1280">
        <f t="shared" ca="1" si="691"/>
        <v>0</v>
      </c>
      <c r="AI66" s="1280">
        <f t="shared" ca="1" si="691"/>
        <v>0</v>
      </c>
      <c r="AJ66" s="1280">
        <f t="shared" ca="1" si="691"/>
        <v>0</v>
      </c>
      <c r="AK66" s="1280">
        <f t="shared" ref="AK66:BP66" ca="1" si="692">AK62*$D66</f>
        <v>0</v>
      </c>
      <c r="AL66" s="1280">
        <f t="shared" ca="1" si="692"/>
        <v>0</v>
      </c>
      <c r="AM66" s="1280">
        <f t="shared" ca="1" si="692"/>
        <v>0</v>
      </c>
      <c r="AN66" s="1280">
        <f t="shared" ca="1" si="692"/>
        <v>0</v>
      </c>
      <c r="AO66" s="1280">
        <f t="shared" ca="1" si="692"/>
        <v>0</v>
      </c>
      <c r="AP66" s="1280">
        <f t="shared" ca="1" si="692"/>
        <v>0</v>
      </c>
      <c r="AQ66" s="1280">
        <f t="shared" ca="1" si="692"/>
        <v>0</v>
      </c>
      <c r="AR66" s="1280">
        <f t="shared" ca="1" si="692"/>
        <v>0</v>
      </c>
      <c r="AS66" s="1280">
        <f t="shared" ca="1" si="692"/>
        <v>0</v>
      </c>
      <c r="AT66" s="1280">
        <f t="shared" ca="1" si="692"/>
        <v>0</v>
      </c>
      <c r="AU66" s="1280">
        <f t="shared" ca="1" si="692"/>
        <v>0</v>
      </c>
      <c r="AV66" s="1280">
        <f t="shared" ca="1" si="692"/>
        <v>0</v>
      </c>
      <c r="AW66" s="1280">
        <f t="shared" ca="1" si="692"/>
        <v>0</v>
      </c>
      <c r="AX66" s="1280">
        <f t="shared" ca="1" si="692"/>
        <v>0</v>
      </c>
      <c r="AY66" s="1280">
        <f t="shared" ca="1" si="692"/>
        <v>0</v>
      </c>
      <c r="AZ66" s="1280">
        <f t="shared" ca="1" si="692"/>
        <v>0</v>
      </c>
      <c r="BA66" s="1280">
        <f t="shared" ca="1" si="692"/>
        <v>0</v>
      </c>
      <c r="BB66" s="1280">
        <f t="shared" ca="1" si="692"/>
        <v>0</v>
      </c>
      <c r="BC66" s="1280">
        <f t="shared" ca="1" si="692"/>
        <v>0</v>
      </c>
      <c r="BD66" s="1280">
        <f t="shared" ca="1" si="692"/>
        <v>0</v>
      </c>
      <c r="BE66" s="1280">
        <f t="shared" ca="1" si="692"/>
        <v>0</v>
      </c>
      <c r="BF66" s="1280">
        <f t="shared" ca="1" si="692"/>
        <v>0</v>
      </c>
      <c r="BG66" s="1280">
        <f t="shared" ca="1" si="692"/>
        <v>0</v>
      </c>
      <c r="BH66" s="1280">
        <f t="shared" ca="1" si="692"/>
        <v>0</v>
      </c>
      <c r="BI66" s="1280">
        <f t="shared" ca="1" si="692"/>
        <v>0</v>
      </c>
      <c r="BJ66" s="1280">
        <f t="shared" ca="1" si="692"/>
        <v>0</v>
      </c>
      <c r="BK66" s="1280">
        <f t="shared" ca="1" si="692"/>
        <v>0</v>
      </c>
      <c r="BL66" s="1280">
        <f t="shared" ca="1" si="692"/>
        <v>0</v>
      </c>
      <c r="BM66" s="1280">
        <f t="shared" ca="1" si="692"/>
        <v>0</v>
      </c>
      <c r="BN66" s="1280">
        <f t="shared" ca="1" si="692"/>
        <v>0</v>
      </c>
      <c r="BO66" s="1280">
        <f t="shared" ca="1" si="692"/>
        <v>0</v>
      </c>
      <c r="BP66" s="1280">
        <f t="shared" ca="1" si="692"/>
        <v>0</v>
      </c>
      <c r="BQ66" s="1280">
        <f t="shared" ref="BQ66:CV66" ca="1" si="693">BQ62*$D66</f>
        <v>0</v>
      </c>
      <c r="BR66" s="1280">
        <f t="shared" ca="1" si="693"/>
        <v>0</v>
      </c>
      <c r="BS66" s="1280">
        <f t="shared" ca="1" si="693"/>
        <v>0</v>
      </c>
      <c r="BT66" s="1280">
        <f t="shared" ca="1" si="693"/>
        <v>0</v>
      </c>
      <c r="BU66" s="1280">
        <f t="shared" ca="1" si="693"/>
        <v>0</v>
      </c>
      <c r="BV66" s="1280">
        <f t="shared" ca="1" si="693"/>
        <v>0</v>
      </c>
      <c r="BW66" s="1280">
        <f t="shared" ca="1" si="693"/>
        <v>0</v>
      </c>
      <c r="BX66" s="1280">
        <f t="shared" ca="1" si="693"/>
        <v>0</v>
      </c>
      <c r="BY66" s="1280">
        <f t="shared" ca="1" si="693"/>
        <v>0</v>
      </c>
      <c r="BZ66" s="1280">
        <f t="shared" ca="1" si="693"/>
        <v>0</v>
      </c>
      <c r="CA66" s="1280">
        <f t="shared" ca="1" si="693"/>
        <v>0</v>
      </c>
      <c r="CB66" s="1280">
        <f t="shared" ca="1" si="693"/>
        <v>0</v>
      </c>
      <c r="CC66" s="1280">
        <f t="shared" ca="1" si="693"/>
        <v>0</v>
      </c>
      <c r="CD66" s="1280">
        <f t="shared" ca="1" si="693"/>
        <v>0</v>
      </c>
      <c r="CE66" s="1280">
        <f t="shared" ca="1" si="693"/>
        <v>0</v>
      </c>
      <c r="CF66" s="1280">
        <f t="shared" ca="1" si="693"/>
        <v>0</v>
      </c>
      <c r="CG66" s="1280">
        <f t="shared" ca="1" si="693"/>
        <v>0</v>
      </c>
      <c r="CH66" s="1280">
        <f t="shared" ca="1" si="693"/>
        <v>0</v>
      </c>
      <c r="CI66" s="1280">
        <f t="shared" ca="1" si="693"/>
        <v>0</v>
      </c>
      <c r="CJ66" s="1280">
        <f t="shared" ca="1" si="693"/>
        <v>0</v>
      </c>
      <c r="CK66" s="1280">
        <f t="shared" ca="1" si="693"/>
        <v>0</v>
      </c>
      <c r="CL66" s="1280">
        <f t="shared" ca="1" si="693"/>
        <v>0</v>
      </c>
      <c r="CM66" s="1280">
        <f t="shared" ca="1" si="693"/>
        <v>0</v>
      </c>
      <c r="CN66" s="1280">
        <f t="shared" ca="1" si="693"/>
        <v>0</v>
      </c>
      <c r="CO66" s="1280">
        <f t="shared" ca="1" si="693"/>
        <v>0</v>
      </c>
      <c r="CP66" s="1280">
        <f t="shared" ca="1" si="693"/>
        <v>0</v>
      </c>
      <c r="CQ66" s="1280">
        <f t="shared" ca="1" si="693"/>
        <v>0</v>
      </c>
      <c r="CR66" s="1280">
        <f t="shared" ca="1" si="693"/>
        <v>0</v>
      </c>
      <c r="CS66" s="1280">
        <f t="shared" ca="1" si="693"/>
        <v>0</v>
      </c>
      <c r="CT66" s="1280">
        <f t="shared" ca="1" si="693"/>
        <v>0</v>
      </c>
      <c r="CU66" s="1280">
        <f t="shared" ca="1" si="693"/>
        <v>0</v>
      </c>
      <c r="CV66" s="1280">
        <f t="shared" ca="1" si="693"/>
        <v>0</v>
      </c>
      <c r="CW66" s="1280">
        <f t="shared" ref="CW66:DU66" ca="1" si="694">CW62*$D66</f>
        <v>0</v>
      </c>
      <c r="CX66" s="1280">
        <f t="shared" ca="1" si="694"/>
        <v>0</v>
      </c>
      <c r="CY66" s="1280">
        <f t="shared" ca="1" si="694"/>
        <v>0</v>
      </c>
      <c r="CZ66" s="1280">
        <f t="shared" ca="1" si="694"/>
        <v>0</v>
      </c>
      <c r="DA66" s="1280">
        <f t="shared" ca="1" si="694"/>
        <v>0</v>
      </c>
      <c r="DB66" s="1280">
        <f t="shared" ca="1" si="694"/>
        <v>0</v>
      </c>
      <c r="DC66" s="1280">
        <f t="shared" ca="1" si="694"/>
        <v>0</v>
      </c>
      <c r="DD66" s="1280">
        <f t="shared" ca="1" si="694"/>
        <v>0</v>
      </c>
      <c r="DE66" s="1280">
        <f t="shared" ca="1" si="694"/>
        <v>0</v>
      </c>
      <c r="DF66" s="1280">
        <f t="shared" ca="1" si="694"/>
        <v>0</v>
      </c>
      <c r="DG66" s="1280">
        <f t="shared" ca="1" si="694"/>
        <v>0</v>
      </c>
      <c r="DH66" s="1280">
        <f t="shared" ca="1" si="694"/>
        <v>0</v>
      </c>
      <c r="DI66" s="1280">
        <f t="shared" ca="1" si="694"/>
        <v>0</v>
      </c>
      <c r="DJ66" s="1280">
        <f t="shared" ca="1" si="694"/>
        <v>0</v>
      </c>
      <c r="DK66" s="1280">
        <f t="shared" ca="1" si="694"/>
        <v>0</v>
      </c>
      <c r="DL66" s="1280">
        <f t="shared" ca="1" si="694"/>
        <v>0</v>
      </c>
      <c r="DM66" s="1280">
        <f t="shared" ca="1" si="694"/>
        <v>0</v>
      </c>
      <c r="DN66" s="1280">
        <f t="shared" ca="1" si="694"/>
        <v>0</v>
      </c>
      <c r="DO66" s="1280">
        <f t="shared" ca="1" si="694"/>
        <v>0</v>
      </c>
      <c r="DP66" s="1280">
        <f t="shared" ca="1" si="694"/>
        <v>0</v>
      </c>
      <c r="DQ66" s="1280">
        <f t="shared" ca="1" si="694"/>
        <v>0</v>
      </c>
      <c r="DR66" s="1280">
        <f t="shared" ca="1" si="694"/>
        <v>0</v>
      </c>
      <c r="DS66" s="1280">
        <f t="shared" ca="1" si="694"/>
        <v>0</v>
      </c>
      <c r="DT66" s="1280">
        <f t="shared" ca="1" si="694"/>
        <v>0</v>
      </c>
      <c r="DU66" s="1281">
        <f t="shared" ca="1" si="694"/>
        <v>0</v>
      </c>
      <c r="DV66" s="1280"/>
    </row>
    <row r="67" spans="1:126" customFormat="1" ht="15.75" customHeight="1" thickBot="1">
      <c r="A67" s="105"/>
      <c r="B67" s="105"/>
      <c r="C67" s="65" t="s">
        <v>1533</v>
      </c>
      <c r="D67" s="1152"/>
      <c r="E67" s="146">
        <f ca="1">SUM(E64:E66)</f>
        <v>0</v>
      </c>
      <c r="F67" s="146">
        <f t="shared" ref="F67" ca="1" si="695">SUM(F64:F66)</f>
        <v>0</v>
      </c>
      <c r="G67" s="146">
        <f t="shared" ref="G67" ca="1" si="696">SUM(G64:G66)</f>
        <v>0</v>
      </c>
      <c r="H67" s="146">
        <f t="shared" ref="H67" ca="1" si="697">SUM(H64:H66)</f>
        <v>0</v>
      </c>
      <c r="I67" s="146">
        <f t="shared" ref="I67" ca="1" si="698">SUM(I64:I66)</f>
        <v>0</v>
      </c>
      <c r="J67" s="146">
        <f t="shared" ref="J67" ca="1" si="699">SUM(J64:J66)</f>
        <v>0</v>
      </c>
      <c r="K67" s="146">
        <f t="shared" ref="K67" ca="1" si="700">SUM(K64:K66)</f>
        <v>0</v>
      </c>
      <c r="L67" s="146">
        <f t="shared" ref="L67" ca="1" si="701">SUM(L64:L66)</f>
        <v>0</v>
      </c>
      <c r="M67" s="146">
        <f t="shared" ref="M67" ca="1" si="702">SUM(M64:M66)</f>
        <v>0</v>
      </c>
      <c r="N67" s="146">
        <f t="shared" ref="N67" ca="1" si="703">SUM(N64:N66)</f>
        <v>0</v>
      </c>
      <c r="O67" s="146">
        <f t="shared" ref="O67" ca="1" si="704">SUM(O64:O66)</f>
        <v>0</v>
      </c>
      <c r="P67" s="146">
        <f t="shared" ref="P67" ca="1" si="705">SUM(P64:P66)</f>
        <v>0</v>
      </c>
      <c r="Q67" s="146">
        <f t="shared" ref="Q67" ca="1" si="706">SUM(Q64:Q66)</f>
        <v>0</v>
      </c>
      <c r="R67" s="146">
        <f t="shared" ref="R67" ca="1" si="707">SUM(R64:R66)</f>
        <v>0</v>
      </c>
      <c r="S67" s="146">
        <f t="shared" ref="S67" ca="1" si="708">SUM(S64:S66)</f>
        <v>0</v>
      </c>
      <c r="T67" s="146">
        <f t="shared" ref="T67" ca="1" si="709">SUM(T64:T66)</f>
        <v>0</v>
      </c>
      <c r="U67" s="146">
        <f t="shared" ref="U67" ca="1" si="710">SUM(U64:U66)</f>
        <v>0</v>
      </c>
      <c r="V67" s="146">
        <f t="shared" ref="V67" ca="1" si="711">SUM(V64:V66)</f>
        <v>0</v>
      </c>
      <c r="W67" s="146">
        <f t="shared" ref="W67" ca="1" si="712">SUM(W64:W66)</f>
        <v>0</v>
      </c>
      <c r="X67" s="146">
        <f t="shared" ref="X67" ca="1" si="713">SUM(X64:X66)</f>
        <v>0</v>
      </c>
      <c r="Y67" s="146">
        <f t="shared" ref="Y67" ca="1" si="714">SUM(Y64:Y66)</f>
        <v>0</v>
      </c>
      <c r="Z67" s="146">
        <f t="shared" ref="Z67" ca="1" si="715">SUM(Z64:Z66)</f>
        <v>0</v>
      </c>
      <c r="AA67" s="146">
        <f t="shared" ref="AA67" ca="1" si="716">SUM(AA64:AA66)</f>
        <v>0</v>
      </c>
      <c r="AB67" s="146">
        <f t="shared" ref="AB67" ca="1" si="717">SUM(AB64:AB66)</f>
        <v>0</v>
      </c>
      <c r="AC67" s="146">
        <f t="shared" ref="AC67" ca="1" si="718">SUM(AC64:AC66)</f>
        <v>0</v>
      </c>
      <c r="AD67" s="146">
        <f t="shared" ref="AD67" ca="1" si="719">SUM(AD64:AD66)</f>
        <v>0</v>
      </c>
      <c r="AE67" s="146">
        <f t="shared" ref="AE67" ca="1" si="720">SUM(AE64:AE66)</f>
        <v>0</v>
      </c>
      <c r="AF67" s="146">
        <f t="shared" ref="AF67" ca="1" si="721">SUM(AF64:AF66)</f>
        <v>0</v>
      </c>
      <c r="AG67" s="146">
        <f t="shared" ref="AG67" ca="1" si="722">SUM(AG64:AG66)</f>
        <v>0</v>
      </c>
      <c r="AH67" s="146">
        <f t="shared" ref="AH67" ca="1" si="723">SUM(AH64:AH66)</f>
        <v>0</v>
      </c>
      <c r="AI67" s="146">
        <f t="shared" ref="AI67" ca="1" si="724">SUM(AI64:AI66)</f>
        <v>0</v>
      </c>
      <c r="AJ67" s="146">
        <f t="shared" ref="AJ67" ca="1" si="725">SUM(AJ64:AJ66)</f>
        <v>0</v>
      </c>
      <c r="AK67" s="146">
        <f t="shared" ref="AK67" ca="1" si="726">SUM(AK64:AK66)</f>
        <v>0</v>
      </c>
      <c r="AL67" s="146">
        <f t="shared" ref="AL67" ca="1" si="727">SUM(AL64:AL66)</f>
        <v>0</v>
      </c>
      <c r="AM67" s="146">
        <f t="shared" ref="AM67" ca="1" si="728">SUM(AM64:AM66)</f>
        <v>0</v>
      </c>
      <c r="AN67" s="146">
        <f t="shared" ref="AN67" ca="1" si="729">SUM(AN64:AN66)</f>
        <v>0</v>
      </c>
      <c r="AO67" s="146">
        <f t="shared" ref="AO67" ca="1" si="730">SUM(AO64:AO66)</f>
        <v>0</v>
      </c>
      <c r="AP67" s="146">
        <f t="shared" ref="AP67" ca="1" si="731">SUM(AP64:AP66)</f>
        <v>0</v>
      </c>
      <c r="AQ67" s="146">
        <f t="shared" ref="AQ67" ca="1" si="732">SUM(AQ64:AQ66)</f>
        <v>0</v>
      </c>
      <c r="AR67" s="146">
        <f t="shared" ref="AR67" ca="1" si="733">SUM(AR64:AR66)</f>
        <v>0</v>
      </c>
      <c r="AS67" s="146">
        <f t="shared" ref="AS67" ca="1" si="734">SUM(AS64:AS66)</f>
        <v>0</v>
      </c>
      <c r="AT67" s="146">
        <f t="shared" ref="AT67" ca="1" si="735">SUM(AT64:AT66)</f>
        <v>0</v>
      </c>
      <c r="AU67" s="146">
        <f t="shared" ref="AU67" ca="1" si="736">SUM(AU64:AU66)</f>
        <v>0</v>
      </c>
      <c r="AV67" s="146">
        <f t="shared" ref="AV67" ca="1" si="737">SUM(AV64:AV66)</f>
        <v>0</v>
      </c>
      <c r="AW67" s="146">
        <f t="shared" ref="AW67" ca="1" si="738">SUM(AW64:AW66)</f>
        <v>0</v>
      </c>
      <c r="AX67" s="146">
        <f t="shared" ref="AX67" ca="1" si="739">SUM(AX64:AX66)</f>
        <v>0</v>
      </c>
      <c r="AY67" s="146">
        <f t="shared" ref="AY67" ca="1" si="740">SUM(AY64:AY66)</f>
        <v>0</v>
      </c>
      <c r="AZ67" s="146">
        <f t="shared" ref="AZ67" ca="1" si="741">SUM(AZ64:AZ66)</f>
        <v>0</v>
      </c>
      <c r="BA67" s="146">
        <f t="shared" ref="BA67" ca="1" si="742">SUM(BA64:BA66)</f>
        <v>0</v>
      </c>
      <c r="BB67" s="146">
        <f t="shared" ref="BB67" ca="1" si="743">SUM(BB64:BB66)</f>
        <v>0</v>
      </c>
      <c r="BC67" s="146">
        <f t="shared" ref="BC67" ca="1" si="744">SUM(BC64:BC66)</f>
        <v>0</v>
      </c>
      <c r="BD67" s="146">
        <f t="shared" ref="BD67" ca="1" si="745">SUM(BD64:BD66)</f>
        <v>0</v>
      </c>
      <c r="BE67" s="146">
        <f t="shared" ref="BE67" ca="1" si="746">SUM(BE64:BE66)</f>
        <v>0</v>
      </c>
      <c r="BF67" s="146">
        <f t="shared" ref="BF67" ca="1" si="747">SUM(BF64:BF66)</f>
        <v>0</v>
      </c>
      <c r="BG67" s="146">
        <f t="shared" ref="BG67" ca="1" si="748">SUM(BG64:BG66)</f>
        <v>0</v>
      </c>
      <c r="BH67" s="146">
        <f t="shared" ref="BH67" ca="1" si="749">SUM(BH64:BH66)</f>
        <v>0</v>
      </c>
      <c r="BI67" s="146">
        <f t="shared" ref="BI67" ca="1" si="750">SUM(BI64:BI66)</f>
        <v>0</v>
      </c>
      <c r="BJ67" s="146">
        <f t="shared" ref="BJ67" ca="1" si="751">SUM(BJ64:BJ66)</f>
        <v>0</v>
      </c>
      <c r="BK67" s="146">
        <f t="shared" ref="BK67" ca="1" si="752">SUM(BK64:BK66)</f>
        <v>0</v>
      </c>
      <c r="BL67" s="146">
        <f t="shared" ref="BL67" ca="1" si="753">SUM(BL64:BL66)</f>
        <v>0</v>
      </c>
      <c r="BM67" s="146">
        <f t="shared" ref="BM67" ca="1" si="754">SUM(BM64:BM66)</f>
        <v>0</v>
      </c>
      <c r="BN67" s="146">
        <f t="shared" ref="BN67" ca="1" si="755">SUM(BN64:BN66)</f>
        <v>0</v>
      </c>
      <c r="BO67" s="146">
        <f t="shared" ref="BO67" ca="1" si="756">SUM(BO64:BO66)</f>
        <v>0</v>
      </c>
      <c r="BP67" s="146">
        <f t="shared" ref="BP67" ca="1" si="757">SUM(BP64:BP66)</f>
        <v>0</v>
      </c>
      <c r="BQ67" s="146">
        <f t="shared" ref="BQ67" ca="1" si="758">SUM(BQ64:BQ66)</f>
        <v>0</v>
      </c>
      <c r="BR67" s="146">
        <f t="shared" ref="BR67" ca="1" si="759">SUM(BR64:BR66)</f>
        <v>0</v>
      </c>
      <c r="BS67" s="146">
        <f t="shared" ref="BS67" ca="1" si="760">SUM(BS64:BS66)</f>
        <v>0</v>
      </c>
      <c r="BT67" s="146">
        <f t="shared" ref="BT67" ca="1" si="761">SUM(BT64:BT66)</f>
        <v>0</v>
      </c>
      <c r="BU67" s="146">
        <f t="shared" ref="BU67" ca="1" si="762">SUM(BU64:BU66)</f>
        <v>0</v>
      </c>
      <c r="BV67" s="146">
        <f t="shared" ref="BV67" ca="1" si="763">SUM(BV64:BV66)</f>
        <v>0</v>
      </c>
      <c r="BW67" s="146">
        <f t="shared" ref="BW67" ca="1" si="764">SUM(BW64:BW66)</f>
        <v>0</v>
      </c>
      <c r="BX67" s="146">
        <f t="shared" ref="BX67" ca="1" si="765">SUM(BX64:BX66)</f>
        <v>0</v>
      </c>
      <c r="BY67" s="146">
        <f t="shared" ref="BY67" ca="1" si="766">SUM(BY64:BY66)</f>
        <v>0</v>
      </c>
      <c r="BZ67" s="146">
        <f t="shared" ref="BZ67" ca="1" si="767">SUM(BZ64:BZ66)</f>
        <v>0</v>
      </c>
      <c r="CA67" s="146">
        <f t="shared" ref="CA67" ca="1" si="768">SUM(CA64:CA66)</f>
        <v>0</v>
      </c>
      <c r="CB67" s="146">
        <f t="shared" ref="CB67" ca="1" si="769">SUM(CB64:CB66)</f>
        <v>0</v>
      </c>
      <c r="CC67" s="146">
        <f t="shared" ref="CC67" ca="1" si="770">SUM(CC64:CC66)</f>
        <v>0</v>
      </c>
      <c r="CD67" s="146">
        <f t="shared" ref="CD67" ca="1" si="771">SUM(CD64:CD66)</f>
        <v>0</v>
      </c>
      <c r="CE67" s="146">
        <f t="shared" ref="CE67" ca="1" si="772">SUM(CE64:CE66)</f>
        <v>0</v>
      </c>
      <c r="CF67" s="146">
        <f t="shared" ref="CF67" ca="1" si="773">SUM(CF64:CF66)</f>
        <v>0</v>
      </c>
      <c r="CG67" s="146">
        <f t="shared" ref="CG67" ca="1" si="774">SUM(CG64:CG66)</f>
        <v>0</v>
      </c>
      <c r="CH67" s="146">
        <f t="shared" ref="CH67" ca="1" si="775">SUM(CH64:CH66)</f>
        <v>0</v>
      </c>
      <c r="CI67" s="146">
        <f t="shared" ref="CI67" ca="1" si="776">SUM(CI64:CI66)</f>
        <v>0</v>
      </c>
      <c r="CJ67" s="146">
        <f t="shared" ref="CJ67" ca="1" si="777">SUM(CJ64:CJ66)</f>
        <v>0</v>
      </c>
      <c r="CK67" s="146">
        <f t="shared" ref="CK67" ca="1" si="778">SUM(CK64:CK66)</f>
        <v>0</v>
      </c>
      <c r="CL67" s="146">
        <f t="shared" ref="CL67" ca="1" si="779">SUM(CL64:CL66)</f>
        <v>0</v>
      </c>
      <c r="CM67" s="146">
        <f t="shared" ref="CM67" ca="1" si="780">SUM(CM64:CM66)</f>
        <v>0</v>
      </c>
      <c r="CN67" s="146">
        <f t="shared" ref="CN67" ca="1" si="781">SUM(CN64:CN66)</f>
        <v>0</v>
      </c>
      <c r="CO67" s="146">
        <f t="shared" ref="CO67" ca="1" si="782">SUM(CO64:CO66)</f>
        <v>0</v>
      </c>
      <c r="CP67" s="146">
        <f t="shared" ref="CP67" ca="1" si="783">SUM(CP64:CP66)</f>
        <v>0</v>
      </c>
      <c r="CQ67" s="146">
        <f t="shared" ref="CQ67" ca="1" si="784">SUM(CQ64:CQ66)</f>
        <v>0</v>
      </c>
      <c r="CR67" s="146">
        <f t="shared" ref="CR67" ca="1" si="785">SUM(CR64:CR66)</f>
        <v>0</v>
      </c>
      <c r="CS67" s="146">
        <f t="shared" ref="CS67" ca="1" si="786">SUM(CS64:CS66)</f>
        <v>0</v>
      </c>
      <c r="CT67" s="146">
        <f t="shared" ref="CT67" ca="1" si="787">SUM(CT64:CT66)</f>
        <v>0</v>
      </c>
      <c r="CU67" s="146">
        <f t="shared" ref="CU67" ca="1" si="788">SUM(CU64:CU66)</f>
        <v>0</v>
      </c>
      <c r="CV67" s="146">
        <f t="shared" ref="CV67" ca="1" si="789">SUM(CV64:CV66)</f>
        <v>0</v>
      </c>
      <c r="CW67" s="146">
        <f t="shared" ref="CW67" ca="1" si="790">SUM(CW64:CW66)</f>
        <v>5834371.6377515448</v>
      </c>
      <c r="CX67" s="146">
        <f t="shared" ref="CX67" ca="1" si="791">SUM(CX64:CX66)</f>
        <v>0</v>
      </c>
      <c r="CY67" s="146">
        <f t="shared" ref="CY67" ca="1" si="792">SUM(CY64:CY66)</f>
        <v>0</v>
      </c>
      <c r="CZ67" s="146">
        <f t="shared" ref="CZ67" ca="1" si="793">SUM(CZ64:CZ66)</f>
        <v>0</v>
      </c>
      <c r="DA67" s="146">
        <f t="shared" ref="DA67" ca="1" si="794">SUM(DA64:DA66)</f>
        <v>0</v>
      </c>
      <c r="DB67" s="146">
        <f t="shared" ref="DB67" ca="1" si="795">SUM(DB64:DB66)</f>
        <v>0</v>
      </c>
      <c r="DC67" s="146">
        <f t="shared" ref="DC67" ca="1" si="796">SUM(DC64:DC66)</f>
        <v>0</v>
      </c>
      <c r="DD67" s="146">
        <f t="shared" ref="DD67" ca="1" si="797">SUM(DD64:DD66)</f>
        <v>0</v>
      </c>
      <c r="DE67" s="146">
        <f t="shared" ref="DE67" ca="1" si="798">SUM(DE64:DE66)</f>
        <v>0</v>
      </c>
      <c r="DF67" s="146">
        <f t="shared" ref="DF67" ca="1" si="799">SUM(DF64:DF66)</f>
        <v>0</v>
      </c>
      <c r="DG67" s="146">
        <f t="shared" ref="DG67" ca="1" si="800">SUM(DG64:DG66)</f>
        <v>0</v>
      </c>
      <c r="DH67" s="146">
        <f t="shared" ref="DH67" ca="1" si="801">SUM(DH64:DH66)</f>
        <v>0</v>
      </c>
      <c r="DI67" s="146">
        <f t="shared" ref="DI67" ca="1" si="802">SUM(DI64:DI66)</f>
        <v>0</v>
      </c>
      <c r="DJ67" s="146">
        <f t="shared" ref="DJ67" ca="1" si="803">SUM(DJ64:DJ66)</f>
        <v>0</v>
      </c>
      <c r="DK67" s="146">
        <f t="shared" ref="DK67" ca="1" si="804">SUM(DK64:DK66)</f>
        <v>0</v>
      </c>
      <c r="DL67" s="146">
        <f t="shared" ref="DL67" ca="1" si="805">SUM(DL64:DL66)</f>
        <v>0</v>
      </c>
      <c r="DM67" s="146">
        <f t="shared" ref="DM67" ca="1" si="806">SUM(DM64:DM66)</f>
        <v>0</v>
      </c>
      <c r="DN67" s="146">
        <f t="shared" ref="DN67" ca="1" si="807">SUM(DN64:DN66)</f>
        <v>0</v>
      </c>
      <c r="DO67" s="146">
        <f t="shared" ref="DO67" ca="1" si="808">SUM(DO64:DO66)</f>
        <v>0</v>
      </c>
      <c r="DP67" s="146">
        <f t="shared" ref="DP67" ca="1" si="809">SUM(DP64:DP66)</f>
        <v>0</v>
      </c>
      <c r="DQ67" s="146">
        <f t="shared" ref="DQ67" ca="1" si="810">SUM(DQ64:DQ66)</f>
        <v>0</v>
      </c>
      <c r="DR67" s="146">
        <f t="shared" ref="DR67" ca="1" si="811">SUM(DR64:DR66)</f>
        <v>0</v>
      </c>
      <c r="DS67" s="146">
        <f t="shared" ref="DS67" ca="1" si="812">SUM(DS64:DS66)</f>
        <v>0</v>
      </c>
      <c r="DT67" s="146">
        <f t="shared" ref="DT67" ca="1" si="813">SUM(DT64:DT66)</f>
        <v>0</v>
      </c>
      <c r="DU67" s="147">
        <f t="shared" ref="DU67" ca="1" si="814">SUM(DU64:DU66)</f>
        <v>0</v>
      </c>
    </row>
    <row r="68" spans="1:126" customFormat="1" ht="15.75" customHeight="1" thickTop="1">
      <c r="A68" s="105"/>
      <c r="B68" s="105"/>
      <c r="C68" s="1282"/>
      <c r="D68" s="1284"/>
      <c r="E68" s="1280"/>
      <c r="F68" s="1280"/>
      <c r="G68" s="1280"/>
      <c r="H68" s="1280"/>
      <c r="I68" s="1280"/>
      <c r="J68" s="1280"/>
      <c r="K68" s="1280"/>
      <c r="L68" s="1280"/>
      <c r="M68" s="1280"/>
      <c r="N68" s="1280"/>
      <c r="O68" s="1280"/>
      <c r="P68" s="1280"/>
      <c r="Q68" s="1280"/>
      <c r="R68" s="1280"/>
      <c r="S68" s="1280"/>
      <c r="T68" s="1280"/>
      <c r="U68" s="1280"/>
      <c r="V68" s="1280"/>
      <c r="W68" s="1280"/>
      <c r="X68" s="1280"/>
      <c r="Y68" s="1280"/>
      <c r="Z68" s="1280"/>
      <c r="AA68" s="1280"/>
      <c r="AB68" s="1280"/>
      <c r="AC68" s="1280"/>
      <c r="AD68" s="1280"/>
      <c r="AE68" s="1280"/>
      <c r="AF68" s="1280"/>
      <c r="AG68" s="1280"/>
      <c r="AH68" s="1280"/>
      <c r="AI68" s="1280"/>
      <c r="AJ68" s="1280"/>
      <c r="AK68" s="1280"/>
      <c r="AL68" s="1280"/>
      <c r="AM68" s="1280"/>
      <c r="AN68" s="1280"/>
      <c r="AO68" s="1280"/>
      <c r="AP68" s="1280"/>
      <c r="AQ68" s="1280"/>
      <c r="AR68" s="1280"/>
      <c r="AS68" s="1280"/>
      <c r="AT68" s="1280"/>
      <c r="AU68" s="1280"/>
      <c r="AV68" s="1280"/>
      <c r="AW68" s="1280"/>
      <c r="AX68" s="1280"/>
      <c r="AY68" s="1280"/>
      <c r="AZ68" s="1280"/>
      <c r="BA68" s="1280"/>
      <c r="BB68" s="1280"/>
      <c r="BC68" s="1280"/>
      <c r="BD68" s="1280"/>
      <c r="BE68" s="1280"/>
      <c r="BF68" s="1280"/>
      <c r="BG68" s="1280"/>
      <c r="BH68" s="1280"/>
      <c r="BI68" s="1280"/>
      <c r="BJ68" s="1280"/>
      <c r="BK68" s="1280"/>
      <c r="BL68" s="1280"/>
      <c r="BM68" s="1280"/>
      <c r="BN68" s="1280"/>
      <c r="BO68" s="1280"/>
      <c r="BP68" s="1280"/>
      <c r="BQ68" s="1280"/>
      <c r="BR68" s="1280"/>
      <c r="BS68" s="1280"/>
      <c r="BT68" s="1280"/>
      <c r="BU68" s="1280"/>
      <c r="BV68" s="1280"/>
      <c r="BW68" s="1280"/>
      <c r="BX68" s="1280"/>
      <c r="BY68" s="1280"/>
      <c r="BZ68" s="1280"/>
      <c r="CA68" s="1280"/>
      <c r="CB68" s="1280"/>
      <c r="CC68" s="1280"/>
      <c r="CD68" s="1280"/>
      <c r="CE68" s="1280"/>
      <c r="CF68" s="1280"/>
      <c r="CG68" s="1280"/>
      <c r="CH68" s="1280"/>
      <c r="CI68" s="1280"/>
      <c r="CJ68" s="1280"/>
      <c r="CK68" s="1280"/>
      <c r="CL68" s="1280"/>
      <c r="CM68" s="1280"/>
      <c r="CN68" s="1280"/>
      <c r="CO68" s="1280"/>
      <c r="CP68" s="1280"/>
      <c r="CQ68" s="1280"/>
      <c r="CR68" s="1280"/>
      <c r="CS68" s="1280"/>
      <c r="CT68" s="1280"/>
      <c r="CU68" s="1280"/>
      <c r="CV68" s="1280"/>
      <c r="CW68" s="1280"/>
      <c r="CX68" s="1280"/>
      <c r="CY68" s="1280"/>
      <c r="CZ68" s="1280"/>
      <c r="DA68" s="1280"/>
      <c r="DB68" s="1280"/>
      <c r="DC68" s="1280"/>
      <c r="DD68" s="1280"/>
      <c r="DE68" s="1280"/>
      <c r="DF68" s="1280"/>
      <c r="DG68" s="1280"/>
      <c r="DH68" s="1280"/>
      <c r="DI68" s="1280"/>
      <c r="DJ68" s="1280"/>
      <c r="DK68" s="1280"/>
      <c r="DL68" s="1280"/>
      <c r="DM68" s="1280"/>
      <c r="DN68" s="1280"/>
      <c r="DO68" s="1280"/>
      <c r="DP68" s="1280"/>
      <c r="DQ68" s="1280"/>
      <c r="DR68" s="1280"/>
      <c r="DS68" s="1280"/>
      <c r="DT68" s="1280"/>
      <c r="DU68" s="1281"/>
    </row>
    <row r="69" spans="1:126" customFormat="1" ht="15.75" customHeight="1">
      <c r="A69" s="105"/>
      <c r="B69" s="105"/>
      <c r="C69" s="1282" t="s">
        <v>1538</v>
      </c>
      <c r="D69" s="1292">
        <f ca="1">XIRR(E69:DV69,$E$27:$DV$27)</f>
        <v>4.2125466465950015E-2</v>
      </c>
      <c r="E69" s="1280">
        <f t="shared" ref="E69:AJ69" ca="1" si="815">E31+E41+E64</f>
        <v>-10527633.05608974</v>
      </c>
      <c r="F69" s="1280">
        <f t="shared" ca="1" si="815"/>
        <v>-1027633.0560897419</v>
      </c>
      <c r="G69" s="1280">
        <f t="shared" ca="1" si="815"/>
        <v>-1027633.0560897419</v>
      </c>
      <c r="H69" s="1280">
        <f t="shared" ca="1" si="815"/>
        <v>-1027633.0560897419</v>
      </c>
      <c r="I69" s="1280">
        <f t="shared" ca="1" si="815"/>
        <v>-497040.96385531779</v>
      </c>
      <c r="J69" s="1280">
        <f t="shared" ca="1" si="815"/>
        <v>0</v>
      </c>
      <c r="K69" s="1280">
        <f t="shared" ca="1" si="815"/>
        <v>0</v>
      </c>
      <c r="L69" s="1280">
        <f t="shared" ca="1" si="815"/>
        <v>0</v>
      </c>
      <c r="M69" s="1280">
        <f t="shared" ca="1" si="815"/>
        <v>0</v>
      </c>
      <c r="N69" s="1280">
        <f t="shared" ca="1" si="815"/>
        <v>0</v>
      </c>
      <c r="O69" s="1280">
        <f t="shared" ca="1" si="815"/>
        <v>0</v>
      </c>
      <c r="P69" s="1280">
        <f t="shared" ca="1" si="815"/>
        <v>0</v>
      </c>
      <c r="Q69" s="1280">
        <f t="shared" ca="1" si="815"/>
        <v>0</v>
      </c>
      <c r="R69" s="1280">
        <f t="shared" ca="1" si="815"/>
        <v>0</v>
      </c>
      <c r="S69" s="1280">
        <f t="shared" ca="1" si="815"/>
        <v>0</v>
      </c>
      <c r="T69" s="1280">
        <f t="shared" ca="1" si="815"/>
        <v>0</v>
      </c>
      <c r="U69" s="1280">
        <f t="shared" ca="1" si="815"/>
        <v>0</v>
      </c>
      <c r="V69" s="1280">
        <f t="shared" ca="1" si="815"/>
        <v>0</v>
      </c>
      <c r="W69" s="1280">
        <f t="shared" ca="1" si="815"/>
        <v>0</v>
      </c>
      <c r="X69" s="1280">
        <f t="shared" ca="1" si="815"/>
        <v>0</v>
      </c>
      <c r="Y69" s="1280">
        <f t="shared" ca="1" si="815"/>
        <v>0</v>
      </c>
      <c r="Z69" s="1280">
        <f t="shared" ca="1" si="815"/>
        <v>0</v>
      </c>
      <c r="AA69" s="1280">
        <f t="shared" ca="1" si="815"/>
        <v>0</v>
      </c>
      <c r="AB69" s="1280">
        <f t="shared" ca="1" si="815"/>
        <v>0</v>
      </c>
      <c r="AC69" s="1280">
        <f t="shared" ca="1" si="815"/>
        <v>0</v>
      </c>
      <c r="AD69" s="1280">
        <f t="shared" ca="1" si="815"/>
        <v>0</v>
      </c>
      <c r="AE69" s="1280">
        <f t="shared" ca="1" si="815"/>
        <v>0</v>
      </c>
      <c r="AF69" s="1280">
        <f t="shared" ca="1" si="815"/>
        <v>0</v>
      </c>
      <c r="AG69" s="1280">
        <f t="shared" ca="1" si="815"/>
        <v>0</v>
      </c>
      <c r="AH69" s="1280">
        <f t="shared" ca="1" si="815"/>
        <v>0</v>
      </c>
      <c r="AI69" s="1280">
        <f t="shared" ca="1" si="815"/>
        <v>0</v>
      </c>
      <c r="AJ69" s="1280">
        <f t="shared" ca="1" si="815"/>
        <v>0</v>
      </c>
      <c r="AK69" s="1280">
        <f t="shared" ref="AK69:BP69" ca="1" si="816">AK31+AK41+AK64</f>
        <v>0</v>
      </c>
      <c r="AL69" s="1280">
        <f t="shared" ca="1" si="816"/>
        <v>0</v>
      </c>
      <c r="AM69" s="1280">
        <f t="shared" ca="1" si="816"/>
        <v>0</v>
      </c>
      <c r="AN69" s="1280">
        <f t="shared" ca="1" si="816"/>
        <v>0</v>
      </c>
      <c r="AO69" s="1280">
        <f t="shared" ca="1" si="816"/>
        <v>0</v>
      </c>
      <c r="AP69" s="1280">
        <f t="shared" ca="1" si="816"/>
        <v>0</v>
      </c>
      <c r="AQ69" s="1280">
        <f t="shared" ca="1" si="816"/>
        <v>0</v>
      </c>
      <c r="AR69" s="1280">
        <f t="shared" ca="1" si="816"/>
        <v>0</v>
      </c>
      <c r="AS69" s="1280">
        <f t="shared" ca="1" si="816"/>
        <v>0</v>
      </c>
      <c r="AT69" s="1280">
        <f t="shared" ca="1" si="816"/>
        <v>0</v>
      </c>
      <c r="AU69" s="1280">
        <f t="shared" ca="1" si="816"/>
        <v>0</v>
      </c>
      <c r="AV69" s="1280">
        <f t="shared" ca="1" si="816"/>
        <v>0</v>
      </c>
      <c r="AW69" s="1280">
        <f t="shared" ca="1" si="816"/>
        <v>0</v>
      </c>
      <c r="AX69" s="1280">
        <f t="shared" ca="1" si="816"/>
        <v>0</v>
      </c>
      <c r="AY69" s="1280">
        <f t="shared" ca="1" si="816"/>
        <v>0</v>
      </c>
      <c r="AZ69" s="1280">
        <f t="shared" ca="1" si="816"/>
        <v>0</v>
      </c>
      <c r="BA69" s="1280">
        <f t="shared" ca="1" si="816"/>
        <v>0</v>
      </c>
      <c r="BB69" s="1280">
        <f t="shared" ca="1" si="816"/>
        <v>0</v>
      </c>
      <c r="BC69" s="1280">
        <f t="shared" ca="1" si="816"/>
        <v>0</v>
      </c>
      <c r="BD69" s="1280">
        <f t="shared" ca="1" si="816"/>
        <v>0</v>
      </c>
      <c r="BE69" s="1280">
        <f t="shared" ca="1" si="816"/>
        <v>0</v>
      </c>
      <c r="BF69" s="1280">
        <f t="shared" ca="1" si="816"/>
        <v>0</v>
      </c>
      <c r="BG69" s="1280">
        <f t="shared" ca="1" si="816"/>
        <v>0</v>
      </c>
      <c r="BH69" s="1280">
        <f t="shared" ca="1" si="816"/>
        <v>0</v>
      </c>
      <c r="BI69" s="1280">
        <f t="shared" ca="1" si="816"/>
        <v>0</v>
      </c>
      <c r="BJ69" s="1280">
        <f t="shared" ca="1" si="816"/>
        <v>0</v>
      </c>
      <c r="BK69" s="1280">
        <f t="shared" ca="1" si="816"/>
        <v>0</v>
      </c>
      <c r="BL69" s="1280">
        <f t="shared" ca="1" si="816"/>
        <v>0</v>
      </c>
      <c r="BM69" s="1280">
        <f t="shared" ca="1" si="816"/>
        <v>0</v>
      </c>
      <c r="BN69" s="1280">
        <f t="shared" ca="1" si="816"/>
        <v>0</v>
      </c>
      <c r="BO69" s="1280">
        <f t="shared" ca="1" si="816"/>
        <v>0</v>
      </c>
      <c r="BP69" s="1280">
        <f t="shared" ca="1" si="816"/>
        <v>0</v>
      </c>
      <c r="BQ69" s="1280">
        <f t="shared" ref="BQ69:CV69" ca="1" si="817">BQ31+BQ41+BQ64</f>
        <v>0</v>
      </c>
      <c r="BR69" s="1280">
        <f t="shared" ca="1" si="817"/>
        <v>0</v>
      </c>
      <c r="BS69" s="1280">
        <f t="shared" ca="1" si="817"/>
        <v>0</v>
      </c>
      <c r="BT69" s="1280">
        <f t="shared" ca="1" si="817"/>
        <v>0</v>
      </c>
      <c r="BU69" s="1280">
        <f t="shared" ca="1" si="817"/>
        <v>0</v>
      </c>
      <c r="BV69" s="1280">
        <f t="shared" ca="1" si="817"/>
        <v>0</v>
      </c>
      <c r="BW69" s="1280">
        <f t="shared" ca="1" si="817"/>
        <v>0</v>
      </c>
      <c r="BX69" s="1280">
        <f t="shared" ca="1" si="817"/>
        <v>0</v>
      </c>
      <c r="BY69" s="1280">
        <f t="shared" ca="1" si="817"/>
        <v>0</v>
      </c>
      <c r="BZ69" s="1280">
        <f t="shared" ca="1" si="817"/>
        <v>0</v>
      </c>
      <c r="CA69" s="1280">
        <f t="shared" ca="1" si="817"/>
        <v>0</v>
      </c>
      <c r="CB69" s="1280">
        <f t="shared" ca="1" si="817"/>
        <v>0</v>
      </c>
      <c r="CC69" s="1280">
        <f t="shared" ca="1" si="817"/>
        <v>0</v>
      </c>
      <c r="CD69" s="1280">
        <f t="shared" ca="1" si="817"/>
        <v>0</v>
      </c>
      <c r="CE69" s="1280">
        <f t="shared" ca="1" si="817"/>
        <v>0</v>
      </c>
      <c r="CF69" s="1280">
        <f t="shared" ca="1" si="817"/>
        <v>0</v>
      </c>
      <c r="CG69" s="1280">
        <f t="shared" ca="1" si="817"/>
        <v>0</v>
      </c>
      <c r="CH69" s="1280">
        <f t="shared" ca="1" si="817"/>
        <v>0</v>
      </c>
      <c r="CI69" s="1280">
        <f t="shared" ca="1" si="817"/>
        <v>0</v>
      </c>
      <c r="CJ69" s="1280">
        <f t="shared" ca="1" si="817"/>
        <v>0</v>
      </c>
      <c r="CK69" s="1280">
        <f t="shared" ca="1" si="817"/>
        <v>0</v>
      </c>
      <c r="CL69" s="1280">
        <f t="shared" ca="1" si="817"/>
        <v>0</v>
      </c>
      <c r="CM69" s="1280">
        <f t="shared" ca="1" si="817"/>
        <v>0</v>
      </c>
      <c r="CN69" s="1280">
        <f t="shared" ca="1" si="817"/>
        <v>0</v>
      </c>
      <c r="CO69" s="1280">
        <f t="shared" ca="1" si="817"/>
        <v>0</v>
      </c>
      <c r="CP69" s="1280">
        <f t="shared" ca="1" si="817"/>
        <v>0</v>
      </c>
      <c r="CQ69" s="1280">
        <f t="shared" ca="1" si="817"/>
        <v>0</v>
      </c>
      <c r="CR69" s="1280">
        <f t="shared" ca="1" si="817"/>
        <v>0</v>
      </c>
      <c r="CS69" s="1280">
        <f t="shared" ca="1" si="817"/>
        <v>0</v>
      </c>
      <c r="CT69" s="1280">
        <f t="shared" ca="1" si="817"/>
        <v>0</v>
      </c>
      <c r="CU69" s="1280">
        <f t="shared" ca="1" si="817"/>
        <v>0</v>
      </c>
      <c r="CV69" s="1280">
        <f t="shared" ca="1" si="817"/>
        <v>0</v>
      </c>
      <c r="CW69" s="1280">
        <f t="shared" ref="CW69:DU69" ca="1" si="818">CW31+CW41+CW64</f>
        <v>19598748.684024949</v>
      </c>
      <c r="CX69" s="1280">
        <f t="shared" ca="1" si="818"/>
        <v>0</v>
      </c>
      <c r="CY69" s="1280">
        <f t="shared" ca="1" si="818"/>
        <v>0</v>
      </c>
      <c r="CZ69" s="1280">
        <f t="shared" ca="1" si="818"/>
        <v>0</v>
      </c>
      <c r="DA69" s="1280">
        <f t="shared" ca="1" si="818"/>
        <v>0</v>
      </c>
      <c r="DB69" s="1280">
        <f t="shared" ca="1" si="818"/>
        <v>0</v>
      </c>
      <c r="DC69" s="1280">
        <f t="shared" ca="1" si="818"/>
        <v>0</v>
      </c>
      <c r="DD69" s="1280">
        <f t="shared" ca="1" si="818"/>
        <v>0</v>
      </c>
      <c r="DE69" s="1280">
        <f t="shared" ca="1" si="818"/>
        <v>0</v>
      </c>
      <c r="DF69" s="1280">
        <f t="shared" ca="1" si="818"/>
        <v>0</v>
      </c>
      <c r="DG69" s="1280">
        <f t="shared" ca="1" si="818"/>
        <v>0</v>
      </c>
      <c r="DH69" s="1280">
        <f t="shared" ca="1" si="818"/>
        <v>0</v>
      </c>
      <c r="DI69" s="1280">
        <f t="shared" ca="1" si="818"/>
        <v>0</v>
      </c>
      <c r="DJ69" s="1280">
        <f t="shared" ca="1" si="818"/>
        <v>0</v>
      </c>
      <c r="DK69" s="1280">
        <f t="shared" ca="1" si="818"/>
        <v>0</v>
      </c>
      <c r="DL69" s="1280">
        <f t="shared" ca="1" si="818"/>
        <v>0</v>
      </c>
      <c r="DM69" s="1280">
        <f t="shared" ca="1" si="818"/>
        <v>0</v>
      </c>
      <c r="DN69" s="1280">
        <f t="shared" ca="1" si="818"/>
        <v>0</v>
      </c>
      <c r="DO69" s="1280">
        <f t="shared" ca="1" si="818"/>
        <v>0</v>
      </c>
      <c r="DP69" s="1280">
        <f t="shared" ca="1" si="818"/>
        <v>0</v>
      </c>
      <c r="DQ69" s="1280">
        <f t="shared" ca="1" si="818"/>
        <v>0</v>
      </c>
      <c r="DR69" s="1280">
        <f t="shared" ca="1" si="818"/>
        <v>0</v>
      </c>
      <c r="DS69" s="1280">
        <f t="shared" ca="1" si="818"/>
        <v>0</v>
      </c>
      <c r="DT69" s="1280">
        <f t="shared" ca="1" si="818"/>
        <v>0</v>
      </c>
      <c r="DU69" s="1281">
        <f t="shared" ca="1" si="818"/>
        <v>0</v>
      </c>
      <c r="DV69" s="1280"/>
    </row>
    <row r="70" spans="1:126" customFormat="1" ht="15.75" customHeight="1">
      <c r="A70" s="105"/>
      <c r="B70" s="105"/>
      <c r="C70" s="128"/>
      <c r="D70" s="58"/>
      <c r="E70" s="58"/>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c r="AQ70" s="58"/>
      <c r="AR70" s="58"/>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c r="CD70" s="58"/>
      <c r="CE70" s="58"/>
      <c r="CF70" s="58"/>
      <c r="CG70" s="58"/>
      <c r="CH70" s="58"/>
      <c r="CI70" s="58"/>
      <c r="CJ70" s="58"/>
      <c r="CK70" s="58"/>
      <c r="CL70" s="58"/>
      <c r="CM70" s="58"/>
      <c r="CN70" s="58"/>
      <c r="CO70" s="58"/>
      <c r="CP70" s="58"/>
      <c r="CQ70" s="58"/>
      <c r="CR70" s="58"/>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136"/>
    </row>
    <row r="71" spans="1:126" customFormat="1" ht="15.75" customHeight="1">
      <c r="A71" s="105"/>
      <c r="B71" s="105"/>
      <c r="C71" s="1278" t="s">
        <v>1526</v>
      </c>
      <c r="D71" s="1283"/>
      <c r="E71" s="1279">
        <f t="shared" ref="E71:AJ71" ca="1" si="819">E51-E67</f>
        <v>0</v>
      </c>
      <c r="F71" s="1279">
        <f t="shared" ca="1" si="819"/>
        <v>0</v>
      </c>
      <c r="G71" s="1279">
        <f t="shared" ca="1" si="819"/>
        <v>0</v>
      </c>
      <c r="H71" s="1279">
        <f t="shared" ca="1" si="819"/>
        <v>0</v>
      </c>
      <c r="I71" s="1279">
        <f t="shared" ca="1" si="819"/>
        <v>0</v>
      </c>
      <c r="J71" s="1279">
        <f t="shared" ca="1" si="819"/>
        <v>0</v>
      </c>
      <c r="K71" s="1279">
        <f t="shared" ca="1" si="819"/>
        <v>0</v>
      </c>
      <c r="L71" s="1279">
        <f t="shared" ca="1" si="819"/>
        <v>0</v>
      </c>
      <c r="M71" s="1279">
        <f t="shared" ca="1" si="819"/>
        <v>0</v>
      </c>
      <c r="N71" s="1279">
        <f t="shared" ca="1" si="819"/>
        <v>0</v>
      </c>
      <c r="O71" s="1279">
        <f t="shared" ca="1" si="819"/>
        <v>0</v>
      </c>
      <c r="P71" s="1279">
        <f t="shared" ca="1" si="819"/>
        <v>0</v>
      </c>
      <c r="Q71" s="1279">
        <f t="shared" ca="1" si="819"/>
        <v>0</v>
      </c>
      <c r="R71" s="1279">
        <f t="shared" ca="1" si="819"/>
        <v>0</v>
      </c>
      <c r="S71" s="1279">
        <f t="shared" ca="1" si="819"/>
        <v>0</v>
      </c>
      <c r="T71" s="1279">
        <f t="shared" ca="1" si="819"/>
        <v>0</v>
      </c>
      <c r="U71" s="1279">
        <f t="shared" ca="1" si="819"/>
        <v>0</v>
      </c>
      <c r="V71" s="1279">
        <f t="shared" ca="1" si="819"/>
        <v>0</v>
      </c>
      <c r="W71" s="1279">
        <f t="shared" ca="1" si="819"/>
        <v>0</v>
      </c>
      <c r="X71" s="1279">
        <f t="shared" ca="1" si="819"/>
        <v>0</v>
      </c>
      <c r="Y71" s="1279">
        <f t="shared" ca="1" si="819"/>
        <v>0</v>
      </c>
      <c r="Z71" s="1279">
        <f t="shared" ca="1" si="819"/>
        <v>0</v>
      </c>
      <c r="AA71" s="1279">
        <f t="shared" ca="1" si="819"/>
        <v>0</v>
      </c>
      <c r="AB71" s="1279">
        <f t="shared" ca="1" si="819"/>
        <v>0</v>
      </c>
      <c r="AC71" s="1279">
        <f t="shared" ca="1" si="819"/>
        <v>0</v>
      </c>
      <c r="AD71" s="1279">
        <f t="shared" ca="1" si="819"/>
        <v>0</v>
      </c>
      <c r="AE71" s="1279">
        <f t="shared" ca="1" si="819"/>
        <v>0</v>
      </c>
      <c r="AF71" s="1279">
        <f t="shared" ca="1" si="819"/>
        <v>0</v>
      </c>
      <c r="AG71" s="1279">
        <f t="shared" ca="1" si="819"/>
        <v>0</v>
      </c>
      <c r="AH71" s="1279">
        <f t="shared" ca="1" si="819"/>
        <v>0</v>
      </c>
      <c r="AI71" s="1279">
        <f t="shared" ca="1" si="819"/>
        <v>0</v>
      </c>
      <c r="AJ71" s="1279">
        <f t="shared" ca="1" si="819"/>
        <v>0</v>
      </c>
      <c r="AK71" s="1279">
        <f t="shared" ref="AK71:BP71" ca="1" si="820">AK51-AK67</f>
        <v>0</v>
      </c>
      <c r="AL71" s="1279">
        <f t="shared" ca="1" si="820"/>
        <v>0</v>
      </c>
      <c r="AM71" s="1279">
        <f t="shared" ca="1" si="820"/>
        <v>0</v>
      </c>
      <c r="AN71" s="1279">
        <f t="shared" ca="1" si="820"/>
        <v>0</v>
      </c>
      <c r="AO71" s="1279">
        <f t="shared" ca="1" si="820"/>
        <v>0</v>
      </c>
      <c r="AP71" s="1279">
        <f t="shared" ca="1" si="820"/>
        <v>0</v>
      </c>
      <c r="AQ71" s="1279">
        <f t="shared" ca="1" si="820"/>
        <v>0</v>
      </c>
      <c r="AR71" s="1279">
        <f t="shared" ca="1" si="820"/>
        <v>0</v>
      </c>
      <c r="AS71" s="1279">
        <f t="shared" ca="1" si="820"/>
        <v>0</v>
      </c>
      <c r="AT71" s="1279">
        <f t="shared" ca="1" si="820"/>
        <v>0</v>
      </c>
      <c r="AU71" s="1279">
        <f t="shared" ca="1" si="820"/>
        <v>0</v>
      </c>
      <c r="AV71" s="1279">
        <f t="shared" ca="1" si="820"/>
        <v>0</v>
      </c>
      <c r="AW71" s="1279">
        <f t="shared" ca="1" si="820"/>
        <v>0</v>
      </c>
      <c r="AX71" s="1279">
        <f t="shared" ca="1" si="820"/>
        <v>0</v>
      </c>
      <c r="AY71" s="1279">
        <f t="shared" ca="1" si="820"/>
        <v>0</v>
      </c>
      <c r="AZ71" s="1279">
        <f t="shared" ca="1" si="820"/>
        <v>0</v>
      </c>
      <c r="BA71" s="1279">
        <f t="shared" ca="1" si="820"/>
        <v>0</v>
      </c>
      <c r="BB71" s="1279">
        <f t="shared" ca="1" si="820"/>
        <v>0</v>
      </c>
      <c r="BC71" s="1279">
        <f t="shared" ca="1" si="820"/>
        <v>0</v>
      </c>
      <c r="BD71" s="1279">
        <f t="shared" ca="1" si="820"/>
        <v>0</v>
      </c>
      <c r="BE71" s="1279">
        <f t="shared" ca="1" si="820"/>
        <v>0</v>
      </c>
      <c r="BF71" s="1279">
        <f t="shared" ca="1" si="820"/>
        <v>0</v>
      </c>
      <c r="BG71" s="1279">
        <f t="shared" ca="1" si="820"/>
        <v>0</v>
      </c>
      <c r="BH71" s="1279">
        <f t="shared" ca="1" si="820"/>
        <v>0</v>
      </c>
      <c r="BI71" s="1279">
        <f t="shared" ca="1" si="820"/>
        <v>0</v>
      </c>
      <c r="BJ71" s="1279">
        <f t="shared" ca="1" si="820"/>
        <v>0</v>
      </c>
      <c r="BK71" s="1279">
        <f t="shared" ca="1" si="820"/>
        <v>0</v>
      </c>
      <c r="BL71" s="1279">
        <f t="shared" ca="1" si="820"/>
        <v>0</v>
      </c>
      <c r="BM71" s="1279">
        <f t="shared" ca="1" si="820"/>
        <v>0</v>
      </c>
      <c r="BN71" s="1279">
        <f t="shared" ca="1" si="820"/>
        <v>0</v>
      </c>
      <c r="BO71" s="1279">
        <f t="shared" ca="1" si="820"/>
        <v>0</v>
      </c>
      <c r="BP71" s="1279">
        <f t="shared" ca="1" si="820"/>
        <v>0</v>
      </c>
      <c r="BQ71" s="1279">
        <f t="shared" ref="BQ71:CV71" ca="1" si="821">BQ51-BQ67</f>
        <v>0</v>
      </c>
      <c r="BR71" s="1279">
        <f t="shared" ca="1" si="821"/>
        <v>0</v>
      </c>
      <c r="BS71" s="1279">
        <f t="shared" ca="1" si="821"/>
        <v>0</v>
      </c>
      <c r="BT71" s="1279">
        <f t="shared" ca="1" si="821"/>
        <v>0</v>
      </c>
      <c r="BU71" s="1279">
        <f t="shared" ca="1" si="821"/>
        <v>0</v>
      </c>
      <c r="BV71" s="1279">
        <f t="shared" ca="1" si="821"/>
        <v>0</v>
      </c>
      <c r="BW71" s="1279">
        <f t="shared" ca="1" si="821"/>
        <v>0</v>
      </c>
      <c r="BX71" s="1279">
        <f t="shared" ca="1" si="821"/>
        <v>0</v>
      </c>
      <c r="BY71" s="1279">
        <f t="shared" ca="1" si="821"/>
        <v>0</v>
      </c>
      <c r="BZ71" s="1279">
        <f t="shared" ca="1" si="821"/>
        <v>0</v>
      </c>
      <c r="CA71" s="1279">
        <f t="shared" ca="1" si="821"/>
        <v>0</v>
      </c>
      <c r="CB71" s="1279">
        <f t="shared" ca="1" si="821"/>
        <v>0</v>
      </c>
      <c r="CC71" s="1279">
        <f t="shared" ca="1" si="821"/>
        <v>0</v>
      </c>
      <c r="CD71" s="1279">
        <f t="shared" ca="1" si="821"/>
        <v>0</v>
      </c>
      <c r="CE71" s="1279">
        <f t="shared" ca="1" si="821"/>
        <v>0</v>
      </c>
      <c r="CF71" s="1279">
        <f t="shared" ca="1" si="821"/>
        <v>0</v>
      </c>
      <c r="CG71" s="1279">
        <f t="shared" ca="1" si="821"/>
        <v>0</v>
      </c>
      <c r="CH71" s="1279">
        <f t="shared" ca="1" si="821"/>
        <v>0</v>
      </c>
      <c r="CI71" s="1279">
        <f t="shared" ca="1" si="821"/>
        <v>0</v>
      </c>
      <c r="CJ71" s="1279">
        <f t="shared" ca="1" si="821"/>
        <v>0</v>
      </c>
      <c r="CK71" s="1279">
        <f t="shared" ca="1" si="821"/>
        <v>0</v>
      </c>
      <c r="CL71" s="1279">
        <f t="shared" ca="1" si="821"/>
        <v>0</v>
      </c>
      <c r="CM71" s="1279">
        <f t="shared" ca="1" si="821"/>
        <v>0</v>
      </c>
      <c r="CN71" s="1279">
        <f t="shared" ca="1" si="821"/>
        <v>0</v>
      </c>
      <c r="CO71" s="1279">
        <f t="shared" ca="1" si="821"/>
        <v>0</v>
      </c>
      <c r="CP71" s="1279">
        <f t="shared" ca="1" si="821"/>
        <v>0</v>
      </c>
      <c r="CQ71" s="1279">
        <f t="shared" ca="1" si="821"/>
        <v>0</v>
      </c>
      <c r="CR71" s="1279">
        <f t="shared" ca="1" si="821"/>
        <v>0</v>
      </c>
      <c r="CS71" s="1279">
        <f t="shared" ca="1" si="821"/>
        <v>0</v>
      </c>
      <c r="CT71" s="1279">
        <f t="shared" ca="1" si="821"/>
        <v>0</v>
      </c>
      <c r="CU71" s="1279">
        <f t="shared" ca="1" si="821"/>
        <v>0</v>
      </c>
      <c r="CV71" s="1279">
        <f t="shared" ca="1" si="821"/>
        <v>0</v>
      </c>
      <c r="CW71" s="1279">
        <f t="shared" ref="CW71:DU71" ca="1" si="822">CW51-CW67</f>
        <v>1029594.9948973311</v>
      </c>
      <c r="CX71" s="1279">
        <f t="shared" ca="1" si="822"/>
        <v>0</v>
      </c>
      <c r="CY71" s="1279">
        <f t="shared" ca="1" si="822"/>
        <v>0</v>
      </c>
      <c r="CZ71" s="1279">
        <f t="shared" ca="1" si="822"/>
        <v>0</v>
      </c>
      <c r="DA71" s="1279">
        <f t="shared" ca="1" si="822"/>
        <v>0</v>
      </c>
      <c r="DB71" s="1279">
        <f t="shared" ca="1" si="822"/>
        <v>0</v>
      </c>
      <c r="DC71" s="1279">
        <f t="shared" ca="1" si="822"/>
        <v>0</v>
      </c>
      <c r="DD71" s="1279">
        <f t="shared" ca="1" si="822"/>
        <v>0</v>
      </c>
      <c r="DE71" s="1279">
        <f t="shared" ca="1" si="822"/>
        <v>0</v>
      </c>
      <c r="DF71" s="1279">
        <f t="shared" ca="1" si="822"/>
        <v>0</v>
      </c>
      <c r="DG71" s="1279">
        <f t="shared" ca="1" si="822"/>
        <v>0</v>
      </c>
      <c r="DH71" s="1279">
        <f t="shared" ca="1" si="822"/>
        <v>0</v>
      </c>
      <c r="DI71" s="1279">
        <f t="shared" ca="1" si="822"/>
        <v>0</v>
      </c>
      <c r="DJ71" s="1279">
        <f t="shared" ca="1" si="822"/>
        <v>0</v>
      </c>
      <c r="DK71" s="1279">
        <f t="shared" ca="1" si="822"/>
        <v>0</v>
      </c>
      <c r="DL71" s="1279">
        <f t="shared" ca="1" si="822"/>
        <v>0</v>
      </c>
      <c r="DM71" s="1279">
        <f t="shared" ca="1" si="822"/>
        <v>0</v>
      </c>
      <c r="DN71" s="1279">
        <f t="shared" ca="1" si="822"/>
        <v>0</v>
      </c>
      <c r="DO71" s="1279">
        <f t="shared" ca="1" si="822"/>
        <v>0</v>
      </c>
      <c r="DP71" s="1279">
        <f t="shared" ca="1" si="822"/>
        <v>0</v>
      </c>
      <c r="DQ71" s="1279">
        <f t="shared" ca="1" si="822"/>
        <v>0</v>
      </c>
      <c r="DR71" s="1279">
        <f t="shared" ca="1" si="822"/>
        <v>0</v>
      </c>
      <c r="DS71" s="1279">
        <f t="shared" ca="1" si="822"/>
        <v>0</v>
      </c>
      <c r="DT71" s="1279">
        <f t="shared" ca="1" si="822"/>
        <v>0</v>
      </c>
      <c r="DU71" s="1324">
        <f t="shared" ca="1" si="822"/>
        <v>0</v>
      </c>
    </row>
    <row r="72" spans="1:126" customFormat="1" ht="15.75" customHeight="1">
      <c r="A72" s="105"/>
      <c r="B72" s="105"/>
      <c r="C72" s="938"/>
      <c r="D72" s="51"/>
      <c r="E72" s="51"/>
      <c r="F72" s="51"/>
      <c r="G72" s="51"/>
      <c r="H72" s="51"/>
      <c r="I72" s="51"/>
      <c r="J72" s="51"/>
      <c r="K72" s="51"/>
      <c r="L72" s="51"/>
      <c r="M72" s="51"/>
      <c r="N72" s="51"/>
      <c r="O72" s="51"/>
      <c r="P72" s="51"/>
      <c r="Q72" s="51"/>
      <c r="R72" s="51"/>
      <c r="S72" s="51"/>
      <c r="T72" s="51"/>
      <c r="U72" s="51"/>
      <c r="V72" s="51"/>
      <c r="W72" s="51"/>
      <c r="X72" s="51"/>
      <c r="Y72" s="51"/>
      <c r="Z72" s="51"/>
      <c r="AA72" s="51"/>
      <c r="AB72" s="51"/>
      <c r="AC72" s="51"/>
      <c r="AD72" s="51"/>
      <c r="AE72" s="51"/>
      <c r="AF72" s="51"/>
      <c r="AG72" s="51"/>
      <c r="AH72" s="51"/>
      <c r="AI72" s="51"/>
      <c r="AJ72" s="51"/>
      <c r="AK72" s="51"/>
      <c r="AL72" s="51"/>
      <c r="AM72" s="51"/>
      <c r="AN72" s="51"/>
      <c r="AO72" s="51"/>
      <c r="AP72" s="51"/>
      <c r="AQ72" s="51"/>
      <c r="AR72" s="51"/>
      <c r="AS72" s="51"/>
      <c r="AT72" s="51"/>
      <c r="AU72" s="51"/>
      <c r="AV72" s="51"/>
      <c r="AW72" s="51"/>
      <c r="AX72" s="51"/>
      <c r="AY72" s="51"/>
      <c r="AZ72" s="51"/>
      <c r="BA72" s="51"/>
      <c r="BB72" s="51"/>
      <c r="BC72" s="51"/>
      <c r="BD72" s="51"/>
      <c r="BE72" s="51"/>
      <c r="BF72" s="51"/>
      <c r="BG72" s="51"/>
      <c r="BH72" s="51"/>
      <c r="BI72" s="51"/>
      <c r="BJ72" s="51"/>
      <c r="BK72" s="51"/>
      <c r="BL72" s="51"/>
      <c r="BM72" s="51"/>
      <c r="BN72" s="51"/>
      <c r="BO72" s="51"/>
      <c r="BP72" s="51"/>
      <c r="BQ72" s="51"/>
      <c r="BR72" s="51"/>
      <c r="BS72" s="51"/>
      <c r="BT72" s="51"/>
      <c r="BU72" s="51"/>
      <c r="BV72" s="51"/>
      <c r="BW72" s="51"/>
      <c r="BX72" s="51"/>
      <c r="BY72" s="51"/>
      <c r="BZ72" s="51"/>
      <c r="CA72" s="51"/>
      <c r="CB72" s="51"/>
      <c r="CC72" s="51"/>
      <c r="CD72" s="51"/>
      <c r="CE72" s="51"/>
      <c r="CF72" s="51"/>
      <c r="CG72" s="51"/>
      <c r="CH72" s="51"/>
      <c r="CI72" s="51"/>
      <c r="CJ72" s="51"/>
      <c r="CK72" s="51"/>
      <c r="CL72" s="51"/>
      <c r="CM72" s="51"/>
      <c r="CN72" s="51"/>
      <c r="CO72" s="51"/>
      <c r="CP72" s="51"/>
      <c r="CQ72" s="51"/>
      <c r="CR72" s="51"/>
      <c r="CS72" s="51"/>
      <c r="CT72" s="51"/>
      <c r="CU72" s="51"/>
      <c r="CV72" s="51"/>
      <c r="CW72" s="51"/>
      <c r="CX72" s="51"/>
      <c r="CY72" s="51"/>
      <c r="CZ72" s="51"/>
      <c r="DA72" s="51"/>
      <c r="DB72" s="51"/>
      <c r="DC72" s="51"/>
      <c r="DD72" s="51"/>
      <c r="DE72" s="51"/>
      <c r="DF72" s="51"/>
      <c r="DG72" s="51"/>
      <c r="DH72" s="51"/>
      <c r="DI72" s="51"/>
      <c r="DJ72" s="51"/>
      <c r="DK72" s="51"/>
      <c r="DL72" s="51"/>
      <c r="DM72" s="51"/>
      <c r="DN72" s="51"/>
      <c r="DO72" s="51"/>
      <c r="DP72" s="51"/>
      <c r="DQ72" s="51"/>
      <c r="DR72" s="51"/>
      <c r="DS72" s="51"/>
      <c r="DT72" s="51"/>
      <c r="DU72" s="1323"/>
    </row>
    <row r="73" spans="1:126" customFormat="1" ht="15.75" customHeight="1">
      <c r="A73" s="105"/>
      <c r="B73" s="105"/>
      <c r="C73" s="1260" t="str">
        <f>C16</f>
        <v>Tier 3</v>
      </c>
      <c r="D73" s="1261"/>
      <c r="E73" s="1261"/>
      <c r="F73" s="1261"/>
      <c r="G73" s="1261"/>
      <c r="H73" s="1262"/>
      <c r="I73" s="1262"/>
      <c r="J73" s="1262"/>
      <c r="K73" s="1262"/>
      <c r="L73" s="1262"/>
      <c r="M73" s="1262"/>
      <c r="N73" s="1262"/>
      <c r="O73" s="1262"/>
      <c r="P73" s="1262"/>
      <c r="Q73" s="1262"/>
      <c r="R73" s="1262"/>
      <c r="S73" s="1262"/>
      <c r="T73" s="1262"/>
      <c r="U73" s="1262"/>
      <c r="V73" s="1262"/>
      <c r="W73" s="1262"/>
      <c r="X73" s="1262"/>
      <c r="Y73" s="1262"/>
      <c r="Z73" s="1262"/>
      <c r="AA73" s="1262"/>
      <c r="AB73" s="1262"/>
      <c r="AC73" s="1262"/>
      <c r="AD73" s="1262"/>
      <c r="AE73" s="1262"/>
      <c r="AF73" s="1262"/>
      <c r="AG73" s="1262"/>
      <c r="AH73" s="1262"/>
      <c r="AI73" s="1262"/>
      <c r="AJ73" s="1262"/>
      <c r="AK73" s="1262"/>
      <c r="AL73" s="1262"/>
      <c r="AM73" s="1262"/>
      <c r="AN73" s="1262"/>
      <c r="AO73" s="1262"/>
      <c r="AP73" s="1262"/>
      <c r="AQ73" s="1262"/>
      <c r="AR73" s="1262"/>
      <c r="AS73" s="1262"/>
      <c r="AT73" s="1262"/>
      <c r="AU73" s="1262"/>
      <c r="AV73" s="1262"/>
      <c r="AW73" s="1262"/>
      <c r="AX73" s="1262"/>
      <c r="AY73" s="1262"/>
      <c r="AZ73" s="1262"/>
      <c r="BA73" s="1262"/>
      <c r="BB73" s="1262"/>
      <c r="BC73" s="1262"/>
      <c r="BD73" s="1262"/>
      <c r="BE73" s="1262"/>
      <c r="BF73" s="1262"/>
      <c r="BG73" s="1262"/>
      <c r="BH73" s="1262"/>
      <c r="BI73" s="1262"/>
      <c r="BJ73" s="1262"/>
      <c r="BK73" s="1262"/>
      <c r="BL73" s="1262"/>
      <c r="BM73" s="1262"/>
      <c r="BN73" s="1262"/>
      <c r="BO73" s="1262"/>
      <c r="BP73" s="1262"/>
      <c r="BQ73" s="1262"/>
      <c r="BR73" s="1262"/>
      <c r="BS73" s="1262"/>
      <c r="BT73" s="1262"/>
      <c r="BU73" s="1262"/>
      <c r="BV73" s="1262"/>
      <c r="BW73" s="1262"/>
      <c r="BX73" s="1262"/>
      <c r="BY73" s="1262"/>
      <c r="BZ73" s="1262"/>
      <c r="CA73" s="1262"/>
      <c r="CB73" s="1262"/>
      <c r="CC73" s="1262"/>
      <c r="CD73" s="1262"/>
      <c r="CE73" s="1262"/>
      <c r="CF73" s="1262"/>
      <c r="CG73" s="1262"/>
      <c r="CH73" s="1262"/>
      <c r="CI73" s="1262"/>
      <c r="CJ73" s="1262"/>
      <c r="CK73" s="1262"/>
      <c r="CL73" s="1262"/>
      <c r="CM73" s="1262"/>
      <c r="CN73" s="1262"/>
      <c r="CO73" s="1262"/>
      <c r="CP73" s="1262"/>
      <c r="CQ73" s="1262"/>
      <c r="CR73" s="1262"/>
      <c r="CS73" s="1262"/>
      <c r="CT73" s="1262"/>
      <c r="CU73" s="1262"/>
      <c r="CV73" s="1262"/>
      <c r="CW73" s="1262"/>
      <c r="CX73" s="1262"/>
      <c r="CY73" s="1262"/>
      <c r="CZ73" s="1262"/>
      <c r="DA73" s="1262"/>
      <c r="DB73" s="1262"/>
      <c r="DC73" s="1262"/>
      <c r="DD73" s="1262"/>
      <c r="DE73" s="1262"/>
      <c r="DF73" s="1262"/>
      <c r="DG73" s="1262"/>
      <c r="DH73" s="1262"/>
      <c r="DI73" s="1262"/>
      <c r="DJ73" s="1262"/>
      <c r="DK73" s="1262"/>
      <c r="DL73" s="1262"/>
      <c r="DM73" s="1262"/>
      <c r="DN73" s="1262"/>
      <c r="DO73" s="1262"/>
      <c r="DP73" s="1262"/>
      <c r="DQ73" s="1262"/>
      <c r="DR73" s="1262"/>
      <c r="DS73" s="1262"/>
      <c r="DT73" s="1262"/>
      <c r="DU73" s="1263"/>
    </row>
    <row r="74" spans="1:126" customFormat="1">
      <c r="A74" s="105"/>
      <c r="B74" s="105"/>
      <c r="C74" s="128"/>
      <c r="D74" s="58"/>
      <c r="E74" s="58"/>
      <c r="F74" s="58"/>
      <c r="G74" s="58"/>
      <c r="H74" s="58"/>
      <c r="I74" s="58"/>
      <c r="J74" s="58"/>
      <c r="K74" s="58"/>
      <c r="L74" s="58"/>
      <c r="M74" s="58"/>
      <c r="N74" s="58"/>
      <c r="O74" s="58"/>
      <c r="P74" s="58"/>
      <c r="Q74" s="58"/>
      <c r="R74" s="58"/>
      <c r="S74" s="58"/>
      <c r="T74" s="58"/>
      <c r="U74" s="58"/>
      <c r="V74" s="58"/>
      <c r="W74" s="58"/>
      <c r="X74" s="58"/>
      <c r="Y74" s="58"/>
      <c r="Z74" s="58"/>
      <c r="AA74" s="58"/>
      <c r="AB74" s="58"/>
      <c r="AC74" s="58"/>
      <c r="AD74" s="58"/>
      <c r="AE74" s="58"/>
      <c r="AF74" s="58"/>
      <c r="AG74" s="58"/>
      <c r="AH74" s="58"/>
      <c r="AI74" s="58"/>
      <c r="AJ74" s="58"/>
      <c r="AK74" s="58"/>
      <c r="AL74" s="58"/>
      <c r="AM74" s="58"/>
      <c r="AN74" s="58"/>
      <c r="AO74" s="58"/>
      <c r="AP74" s="58"/>
      <c r="AQ74" s="58"/>
      <c r="AR74" s="58"/>
      <c r="AS74" s="58"/>
      <c r="AT74" s="58"/>
      <c r="AU74" s="58"/>
      <c r="AV74" s="58"/>
      <c r="AW74" s="58"/>
      <c r="AX74" s="58"/>
      <c r="AY74" s="58"/>
      <c r="AZ74" s="58"/>
      <c r="BA74" s="58"/>
      <c r="BB74" s="58"/>
      <c r="BC74" s="58"/>
      <c r="BD74" s="58"/>
      <c r="BE74" s="58"/>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136"/>
    </row>
    <row r="75" spans="1:126" customFormat="1">
      <c r="A75" s="105"/>
      <c r="B75" s="105"/>
      <c r="C75" s="128" t="str">
        <f>CONCATENATE("LP Cash Flow - ",C73)</f>
        <v>LP Cash Flow - Tier 3</v>
      </c>
      <c r="D75" s="58"/>
      <c r="E75" s="58">
        <f t="shared" ref="E75:AJ75" ca="1" si="823">E64+E55</f>
        <v>-10527633.05608974</v>
      </c>
      <c r="F75" s="58">
        <f t="shared" ca="1" si="823"/>
        <v>-1027633.0560897419</v>
      </c>
      <c r="G75" s="58">
        <f t="shared" ca="1" si="823"/>
        <v>-1027633.0560897419</v>
      </c>
      <c r="H75" s="58">
        <f t="shared" ca="1" si="823"/>
        <v>-1027633.0560897419</v>
      </c>
      <c r="I75" s="58">
        <f t="shared" ca="1" si="823"/>
        <v>-497040.96385531779</v>
      </c>
      <c r="J75" s="58">
        <f t="shared" ca="1" si="823"/>
        <v>0</v>
      </c>
      <c r="K75" s="58">
        <f t="shared" ca="1" si="823"/>
        <v>0</v>
      </c>
      <c r="L75" s="58">
        <f t="shared" ca="1" si="823"/>
        <v>0</v>
      </c>
      <c r="M75" s="58">
        <f t="shared" ca="1" si="823"/>
        <v>0</v>
      </c>
      <c r="N75" s="58">
        <f t="shared" ca="1" si="823"/>
        <v>0</v>
      </c>
      <c r="O75" s="58">
        <f t="shared" ca="1" si="823"/>
        <v>0</v>
      </c>
      <c r="P75" s="58">
        <f t="shared" ca="1" si="823"/>
        <v>0</v>
      </c>
      <c r="Q75" s="58">
        <f t="shared" ca="1" si="823"/>
        <v>0</v>
      </c>
      <c r="R75" s="58">
        <f t="shared" ca="1" si="823"/>
        <v>0</v>
      </c>
      <c r="S75" s="58">
        <f t="shared" ca="1" si="823"/>
        <v>0</v>
      </c>
      <c r="T75" s="58">
        <f t="shared" ca="1" si="823"/>
        <v>0</v>
      </c>
      <c r="U75" s="58">
        <f t="shared" ca="1" si="823"/>
        <v>0</v>
      </c>
      <c r="V75" s="58">
        <f t="shared" ca="1" si="823"/>
        <v>0</v>
      </c>
      <c r="W75" s="58">
        <f t="shared" ca="1" si="823"/>
        <v>0</v>
      </c>
      <c r="X75" s="58">
        <f t="shared" ca="1" si="823"/>
        <v>0</v>
      </c>
      <c r="Y75" s="58">
        <f t="shared" ca="1" si="823"/>
        <v>0</v>
      </c>
      <c r="Z75" s="58">
        <f t="shared" ca="1" si="823"/>
        <v>0</v>
      </c>
      <c r="AA75" s="58">
        <f t="shared" ca="1" si="823"/>
        <v>0</v>
      </c>
      <c r="AB75" s="58">
        <f t="shared" ca="1" si="823"/>
        <v>0</v>
      </c>
      <c r="AC75" s="58">
        <f t="shared" ca="1" si="823"/>
        <v>0</v>
      </c>
      <c r="AD75" s="58">
        <f t="shared" ca="1" si="823"/>
        <v>0</v>
      </c>
      <c r="AE75" s="58">
        <f t="shared" ca="1" si="823"/>
        <v>0</v>
      </c>
      <c r="AF75" s="58">
        <f t="shared" ca="1" si="823"/>
        <v>0</v>
      </c>
      <c r="AG75" s="58">
        <f t="shared" ca="1" si="823"/>
        <v>0</v>
      </c>
      <c r="AH75" s="58">
        <f t="shared" ca="1" si="823"/>
        <v>0</v>
      </c>
      <c r="AI75" s="58">
        <f t="shared" ca="1" si="823"/>
        <v>0</v>
      </c>
      <c r="AJ75" s="58">
        <f t="shared" ca="1" si="823"/>
        <v>0</v>
      </c>
      <c r="AK75" s="58">
        <f t="shared" ref="AK75:BP75" ca="1" si="824">AK64+AK55</f>
        <v>0</v>
      </c>
      <c r="AL75" s="58">
        <f t="shared" ca="1" si="824"/>
        <v>0</v>
      </c>
      <c r="AM75" s="58">
        <f t="shared" ca="1" si="824"/>
        <v>0</v>
      </c>
      <c r="AN75" s="58">
        <f t="shared" ca="1" si="824"/>
        <v>0</v>
      </c>
      <c r="AO75" s="58">
        <f t="shared" ca="1" si="824"/>
        <v>0</v>
      </c>
      <c r="AP75" s="58">
        <f t="shared" ca="1" si="824"/>
        <v>0</v>
      </c>
      <c r="AQ75" s="58">
        <f t="shared" ca="1" si="824"/>
        <v>0</v>
      </c>
      <c r="AR75" s="58">
        <f t="shared" ca="1" si="824"/>
        <v>0</v>
      </c>
      <c r="AS75" s="58">
        <f t="shared" ca="1" si="824"/>
        <v>0</v>
      </c>
      <c r="AT75" s="58">
        <f t="shared" ca="1" si="824"/>
        <v>0</v>
      </c>
      <c r="AU75" s="58">
        <f t="shared" ca="1" si="824"/>
        <v>0</v>
      </c>
      <c r="AV75" s="58">
        <f t="shared" ca="1" si="824"/>
        <v>0</v>
      </c>
      <c r="AW75" s="58">
        <f t="shared" ca="1" si="824"/>
        <v>0</v>
      </c>
      <c r="AX75" s="58">
        <f t="shared" ca="1" si="824"/>
        <v>0</v>
      </c>
      <c r="AY75" s="58">
        <f t="shared" ca="1" si="824"/>
        <v>0</v>
      </c>
      <c r="AZ75" s="58">
        <f t="shared" ca="1" si="824"/>
        <v>0</v>
      </c>
      <c r="BA75" s="58">
        <f t="shared" ca="1" si="824"/>
        <v>0</v>
      </c>
      <c r="BB75" s="58">
        <f t="shared" ca="1" si="824"/>
        <v>0</v>
      </c>
      <c r="BC75" s="58">
        <f t="shared" ca="1" si="824"/>
        <v>0</v>
      </c>
      <c r="BD75" s="58">
        <f t="shared" ca="1" si="824"/>
        <v>0</v>
      </c>
      <c r="BE75" s="58">
        <f t="shared" ca="1" si="824"/>
        <v>0</v>
      </c>
      <c r="BF75" s="58">
        <f t="shared" ca="1" si="824"/>
        <v>0</v>
      </c>
      <c r="BG75" s="58">
        <f t="shared" ca="1" si="824"/>
        <v>0</v>
      </c>
      <c r="BH75" s="58">
        <f t="shared" ca="1" si="824"/>
        <v>0</v>
      </c>
      <c r="BI75" s="58">
        <f t="shared" ca="1" si="824"/>
        <v>0</v>
      </c>
      <c r="BJ75" s="58">
        <f t="shared" ca="1" si="824"/>
        <v>0</v>
      </c>
      <c r="BK75" s="58">
        <f t="shared" ca="1" si="824"/>
        <v>0</v>
      </c>
      <c r="BL75" s="58">
        <f t="shared" ca="1" si="824"/>
        <v>0</v>
      </c>
      <c r="BM75" s="58">
        <f t="shared" ca="1" si="824"/>
        <v>0</v>
      </c>
      <c r="BN75" s="58">
        <f t="shared" ca="1" si="824"/>
        <v>0</v>
      </c>
      <c r="BO75" s="58">
        <f t="shared" ca="1" si="824"/>
        <v>0</v>
      </c>
      <c r="BP75" s="58">
        <f t="shared" ca="1" si="824"/>
        <v>0</v>
      </c>
      <c r="BQ75" s="58">
        <f t="shared" ref="BQ75:CV75" ca="1" si="825">BQ64+BQ55</f>
        <v>0</v>
      </c>
      <c r="BR75" s="58">
        <f t="shared" ca="1" si="825"/>
        <v>0</v>
      </c>
      <c r="BS75" s="58">
        <f t="shared" ca="1" si="825"/>
        <v>0</v>
      </c>
      <c r="BT75" s="58">
        <f t="shared" ca="1" si="825"/>
        <v>0</v>
      </c>
      <c r="BU75" s="58">
        <f t="shared" ca="1" si="825"/>
        <v>0</v>
      </c>
      <c r="BV75" s="58">
        <f t="shared" ca="1" si="825"/>
        <v>0</v>
      </c>
      <c r="BW75" s="58">
        <f t="shared" ca="1" si="825"/>
        <v>0</v>
      </c>
      <c r="BX75" s="58">
        <f t="shared" ca="1" si="825"/>
        <v>0</v>
      </c>
      <c r="BY75" s="58">
        <f t="shared" ca="1" si="825"/>
        <v>0</v>
      </c>
      <c r="BZ75" s="58">
        <f t="shared" ca="1" si="825"/>
        <v>0</v>
      </c>
      <c r="CA75" s="58">
        <f t="shared" ca="1" si="825"/>
        <v>0</v>
      </c>
      <c r="CB75" s="58">
        <f t="shared" ca="1" si="825"/>
        <v>0</v>
      </c>
      <c r="CC75" s="58">
        <f t="shared" ca="1" si="825"/>
        <v>0</v>
      </c>
      <c r="CD75" s="58">
        <f t="shared" ca="1" si="825"/>
        <v>0</v>
      </c>
      <c r="CE75" s="58">
        <f t="shared" ca="1" si="825"/>
        <v>0</v>
      </c>
      <c r="CF75" s="58">
        <f t="shared" ca="1" si="825"/>
        <v>0</v>
      </c>
      <c r="CG75" s="58">
        <f t="shared" ca="1" si="825"/>
        <v>0</v>
      </c>
      <c r="CH75" s="58">
        <f t="shared" ca="1" si="825"/>
        <v>0</v>
      </c>
      <c r="CI75" s="58">
        <f t="shared" ca="1" si="825"/>
        <v>0</v>
      </c>
      <c r="CJ75" s="58">
        <f t="shared" ca="1" si="825"/>
        <v>0</v>
      </c>
      <c r="CK75" s="58">
        <f t="shared" ca="1" si="825"/>
        <v>0</v>
      </c>
      <c r="CL75" s="58">
        <f t="shared" ca="1" si="825"/>
        <v>0</v>
      </c>
      <c r="CM75" s="58">
        <f t="shared" ca="1" si="825"/>
        <v>0</v>
      </c>
      <c r="CN75" s="58">
        <f t="shared" ca="1" si="825"/>
        <v>0</v>
      </c>
      <c r="CO75" s="58">
        <f t="shared" ca="1" si="825"/>
        <v>0</v>
      </c>
      <c r="CP75" s="58">
        <f t="shared" ca="1" si="825"/>
        <v>0</v>
      </c>
      <c r="CQ75" s="58">
        <f t="shared" ca="1" si="825"/>
        <v>0</v>
      </c>
      <c r="CR75" s="58">
        <f t="shared" ca="1" si="825"/>
        <v>0</v>
      </c>
      <c r="CS75" s="58">
        <f t="shared" ca="1" si="825"/>
        <v>0</v>
      </c>
      <c r="CT75" s="58">
        <f t="shared" ca="1" si="825"/>
        <v>0</v>
      </c>
      <c r="CU75" s="58">
        <f t="shared" ca="1" si="825"/>
        <v>0</v>
      </c>
      <c r="CV75" s="58">
        <f t="shared" ca="1" si="825"/>
        <v>0</v>
      </c>
      <c r="CW75" s="58">
        <f t="shared" ref="CW75:DU75" ca="1" si="826">CW64+CW55</f>
        <v>19598748.684024949</v>
      </c>
      <c r="CX75" s="58">
        <f t="shared" ca="1" si="826"/>
        <v>0</v>
      </c>
      <c r="CY75" s="58">
        <f t="shared" ca="1" si="826"/>
        <v>0</v>
      </c>
      <c r="CZ75" s="58">
        <f t="shared" ca="1" si="826"/>
        <v>0</v>
      </c>
      <c r="DA75" s="58">
        <f t="shared" ca="1" si="826"/>
        <v>0</v>
      </c>
      <c r="DB75" s="58">
        <f t="shared" ca="1" si="826"/>
        <v>0</v>
      </c>
      <c r="DC75" s="58">
        <f t="shared" ca="1" si="826"/>
        <v>0</v>
      </c>
      <c r="DD75" s="58">
        <f t="shared" ca="1" si="826"/>
        <v>0</v>
      </c>
      <c r="DE75" s="58">
        <f t="shared" ca="1" si="826"/>
        <v>0</v>
      </c>
      <c r="DF75" s="58">
        <f t="shared" ca="1" si="826"/>
        <v>0</v>
      </c>
      <c r="DG75" s="58">
        <f t="shared" ca="1" si="826"/>
        <v>0</v>
      </c>
      <c r="DH75" s="58">
        <f t="shared" ca="1" si="826"/>
        <v>0</v>
      </c>
      <c r="DI75" s="58">
        <f t="shared" ca="1" si="826"/>
        <v>0</v>
      </c>
      <c r="DJ75" s="58">
        <f t="shared" ca="1" si="826"/>
        <v>0</v>
      </c>
      <c r="DK75" s="58">
        <f t="shared" ca="1" si="826"/>
        <v>0</v>
      </c>
      <c r="DL75" s="58">
        <f t="shared" ca="1" si="826"/>
        <v>0</v>
      </c>
      <c r="DM75" s="58">
        <f t="shared" ca="1" si="826"/>
        <v>0</v>
      </c>
      <c r="DN75" s="58">
        <f t="shared" ca="1" si="826"/>
        <v>0</v>
      </c>
      <c r="DO75" s="58">
        <f t="shared" ca="1" si="826"/>
        <v>0</v>
      </c>
      <c r="DP75" s="58">
        <f t="shared" ca="1" si="826"/>
        <v>0</v>
      </c>
      <c r="DQ75" s="58">
        <f t="shared" ca="1" si="826"/>
        <v>0</v>
      </c>
      <c r="DR75" s="58">
        <f t="shared" ca="1" si="826"/>
        <v>0</v>
      </c>
      <c r="DS75" s="58">
        <f t="shared" ca="1" si="826"/>
        <v>0</v>
      </c>
      <c r="DT75" s="58">
        <f t="shared" ca="1" si="826"/>
        <v>0</v>
      </c>
      <c r="DU75" s="136">
        <f t="shared" ca="1" si="826"/>
        <v>0</v>
      </c>
    </row>
    <row r="76" spans="1:126" customFormat="1" ht="15.75" customHeight="1">
      <c r="A76" s="105"/>
      <c r="B76" s="105"/>
      <c r="C76" s="128"/>
      <c r="D76" s="1288">
        <f>'AIRR Input Tab'!$N$9</f>
        <v>365</v>
      </c>
      <c r="E76" s="58"/>
      <c r="F76" s="58"/>
      <c r="G76" s="58"/>
      <c r="H76" s="58"/>
      <c r="I76" s="58"/>
      <c r="J76" s="58"/>
      <c r="K76" s="58"/>
      <c r="L76" s="58"/>
      <c r="M76" s="58"/>
      <c r="N76" s="58"/>
      <c r="O76" s="58"/>
      <c r="P76" s="58"/>
      <c r="Q76" s="58"/>
      <c r="R76" s="58"/>
      <c r="S76" s="58"/>
      <c r="T76" s="58"/>
      <c r="U76" s="58"/>
      <c r="V76" s="58"/>
      <c r="W76" s="58"/>
      <c r="X76" s="58"/>
      <c r="Y76" s="58"/>
      <c r="Z76" s="58"/>
      <c r="AA76" s="58"/>
      <c r="AB76" s="58"/>
      <c r="AC76" s="58"/>
      <c r="AD76" s="58"/>
      <c r="AE76" s="58"/>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136"/>
    </row>
    <row r="77" spans="1:126" customFormat="1" ht="15.75" customHeight="1">
      <c r="A77" s="105"/>
      <c r="B77" s="105"/>
      <c r="C77" s="60" t="s">
        <v>1527</v>
      </c>
      <c r="D77" s="1286">
        <f>G16</f>
        <v>0.1</v>
      </c>
      <c r="E77" s="58"/>
      <c r="F77" s="1296">
        <f ca="1">IFERROR(-XNPV($D77,$E75:E75,$E$27:E$27)*((1+$D77)^((F$27-$E$27)/$D76))-F$41-F64,0)</f>
        <v>10627064.225323573</v>
      </c>
      <c r="G77" s="1296">
        <f ca="1">IFERROR(-XNPV($D77,$E75:F75,$E$27:F$27)*((1+$D77)^((G$27-$E$27)/$D76))-G$41-G64,0)</f>
        <v>11746355.382696198</v>
      </c>
      <c r="H77" s="1296">
        <f ca="1">IFERROR(-XNPV($D77,$E75:G75,$E$27:G$27)*((1+$D77)^((H$27-$E$27)/$D76))-H$41-H64,0)</f>
        <v>12877811.443682579</v>
      </c>
      <c r="I77" s="1296">
        <f ca="1">IFERROR(-XNPV($D77,$E75:H75,$E$27:H$27)*((1+$D77)^((I$27-$E$27)/$D76))-I$41-I64,0)</f>
        <v>14014803.551283361</v>
      </c>
      <c r="J77" s="1296">
        <f ca="1">IFERROR(-XNPV($D77,$E75:I75,$E$27:I$27)*((1+$D77)^((J$27-$E$27)/$D76))-J$41-J64,0)</f>
        <v>14629792.273693074</v>
      </c>
      <c r="K77" s="1296">
        <f ca="1">IFERROR(-XNPV($D77,$E75:J75,$E$27:J$27)*((1+$D77)^((K$27-$E$27)/$D76))-K$41-K64,0)</f>
        <v>14748698.674943333</v>
      </c>
      <c r="L77" s="1296">
        <f ca="1">IFERROR(-XNPV($D77,$E75:K75,$E$27:K$27)*((1+$D77)^((L$27-$E$27)/$D76))-L$41-L64,0)</f>
        <v>14864689.479706196</v>
      </c>
      <c r="M77" s="1296">
        <f ca="1">IFERROR(-XNPV($D77,$E75:L75,$E$27:L$27)*((1+$D77)^((M$27-$E$27)/$D76))-M$41-M64,0)</f>
        <v>14985505.052386114</v>
      </c>
      <c r="N77" s="1296">
        <f ca="1">IFERROR(-XNPV($D77,$E75:M75,$E$27:M$27)*((1+$D77)^((N$27-$E$27)/$D76))-N$41-N64,0)</f>
        <v>15103358.215510072</v>
      </c>
      <c r="O77" s="1296">
        <f ca="1">IFERROR(-XNPV($D77,$E75:N75,$E$27:N$27)*((1+$D77)^((O$27-$E$27)/$D76))-O$41-O64,0)</f>
        <v>15226113.613440719</v>
      </c>
      <c r="P77" s="1296">
        <f ca="1">IFERROR(-XNPV($D77,$E75:O75,$E$27:O$27)*((1+$D77)^((P$27-$E$27)/$D76))-P$41-P64,0)</f>
        <v>15349866.729064746</v>
      </c>
      <c r="Q77" s="1296">
        <f ca="1">IFERROR(-XNPV($D77,$E75:P75,$E$27:P$27)*((1+$D77)^((Q$27-$E$27)/$D76))-Q$41-Q64,0)</f>
        <v>15462508.040181918</v>
      </c>
      <c r="R77" s="1296">
        <f ca="1">IFERROR(-XNPV($D77,$E75:Q75,$E$27:Q$27)*((1+$D77)^((R$27-$E$27)/$D76))-R$41-R64,0)</f>
        <v>15588182.496179996</v>
      </c>
      <c r="S77" s="1296">
        <f ca="1">IFERROR(-XNPV($D77,$E75:R75,$E$27:R$27)*((1+$D77)^((S$27-$E$27)/$D76))-S$41-S64,0)</f>
        <v>15710775.402332053</v>
      </c>
      <c r="T77" s="1296">
        <f ca="1">IFERROR(-XNPV($D77,$E75:S75,$E$27:S$27)*((1+$D77)^((T$27-$E$27)/$D76))-T$41-T64,0)</f>
        <v>15838467.698230309</v>
      </c>
      <c r="U77" s="1296">
        <f ca="1">IFERROR(-XNPV($D77,$E75:T75,$E$27:T$27)*((1+$D77)^((U$27-$E$27)/$D76))-U$41-U64,0)</f>
        <v>15963028.966652548</v>
      </c>
      <c r="V77" s="1296">
        <f ca="1">IFERROR(-XNPV($D77,$E75:U75,$E$27:U$27)*((1+$D77)^((V$27-$E$27)/$D76))-V$41-V64,0)</f>
        <v>16092771.501062378</v>
      </c>
      <c r="W77" s="1296">
        <f ca="1">IFERROR(-XNPV($D77,$E75:V75,$E$27:V$27)*((1+$D77)^((W$27-$E$27)/$D76))-W$41-W64,0)</f>
        <v>16223568.542437667</v>
      </c>
      <c r="X77" s="1296">
        <f ca="1">IFERROR(-XNPV($D77,$E75:W75,$E$27:W$27)*((1+$D77)^((X$27-$E$27)/$D76))-X$41-X64,0)</f>
        <v>16351158.427676817</v>
      </c>
      <c r="Y77" s="1296">
        <f ca="1">IFERROR(-XNPV($D77,$E75:X75,$E$27:X$27)*((1+$D77)^((Y$27-$E$27)/$D76))-Y$41-Y64,0)</f>
        <v>16484055.557624727</v>
      </c>
      <c r="Z77" s="1296">
        <f ca="1">IFERROR(-XNPV($D77,$E75:Y75,$E$27:Y$27)*((1+$D77)^((Z$27-$E$27)/$D76))-Z$41-Z64,0)</f>
        <v>16613694.037061082</v>
      </c>
      <c r="AA77" s="1296">
        <f ca="1">IFERROR(-XNPV($D77,$E75:Z75,$E$27:Z$27)*((1+$D77)^((AA$27-$E$27)/$D76))-AA$41-AA64,0)</f>
        <v>16748724.974784791</v>
      </c>
      <c r="AB77" s="1296">
        <f ca="1">IFERROR(-XNPV($D77,$E75:AA75,$E$27:AA$27)*((1+$D77)^((AB$27-$E$27)/$D76))-AB$41-AB64,0)</f>
        <v>16884853.401971221</v>
      </c>
      <c r="AC77" s="1296">
        <f ca="1">IFERROR(-XNPV($D77,$E75:AB75,$E$27:AB$27)*((1+$D77)^((AC$27-$E$27)/$D76))-AC$41-AC64,0)</f>
        <v>17008758.844200112</v>
      </c>
      <c r="AD77" s="1296">
        <f ca="1">IFERROR(-XNPV($D77,$E75:AC75,$E$27:AC$27)*((1+$D77)^((AD$27-$E$27)/$D76))-AD$41-AD64,0)</f>
        <v>17147000.745797999</v>
      </c>
      <c r="AE77" s="1296">
        <f ca="1">IFERROR(-XNPV($D77,$E75:AD75,$E$27:AD$27)*((1+$D77)^((AE$27-$E$27)/$D76))-AE$41-AE64,0)</f>
        <v>17281852.942565259</v>
      </c>
      <c r="AF77" s="1296">
        <f ca="1">IFERROR(-XNPV($D77,$E75:AE75,$E$27:AE$27)*((1+$D77)^((AF$27-$E$27)/$D76))-AF$41-AF64,0)</f>
        <v>17422314.468053337</v>
      </c>
      <c r="AG77" s="1296">
        <f ca="1">IFERROR(-XNPV($D77,$E75:AF75,$E$27:AF$27)*((1+$D77)^((AG$27-$E$27)/$D76))-AG$41-AG64,0)</f>
        <v>17559331.863317806</v>
      </c>
      <c r="AH77" s="1296">
        <f ca="1">IFERROR(-XNPV($D77,$E75:AG75,$E$27:AG$27)*((1+$D77)^((AH$27-$E$27)/$D76))-AH$41-AH64,0)</f>
        <v>17702048.651168618</v>
      </c>
      <c r="AI77" s="1296">
        <f ca="1">IFERROR(-XNPV($D77,$E75:AH75,$E$27:AH$27)*((1+$D77)^((AI$27-$E$27)/$D76))-AI$41-AI64,0)</f>
        <v>17845925.396681435</v>
      </c>
      <c r="AJ77" s="1296">
        <f ca="1">IFERROR(-XNPV($D77,$E75:AI75,$E$27:AI$27)*((1+$D77)^((AJ$27-$E$27)/$D76))-AJ$41-AJ64,0)</f>
        <v>17986274.270444501</v>
      </c>
      <c r="AK77" s="1296">
        <f ca="1">IFERROR(-XNPV($D77,$E75:AJ75,$E$27:AJ$27)*((1+$D77)^((AK$27-$E$27)/$D76))-AK$41-AK64,0)</f>
        <v>18132461.113387201</v>
      </c>
      <c r="AL77" s="1296">
        <f ca="1">IFERROR(-XNPV($D77,$E75:AK75,$E$27:AK$27)*((1+$D77)^((AL$27-$E$27)/$D76))-AL$41-AL64,0)</f>
        <v>18275063.440767191</v>
      </c>
      <c r="AM77" s="1296">
        <f ca="1">IFERROR(-XNPV($D77,$E75:AL75,$E$27:AL$27)*((1+$D77)^((AM$27-$E$27)/$D76))-AM$41-AM64,0)</f>
        <v>18423597.472263273</v>
      </c>
      <c r="AN77" s="1296">
        <f ca="1">IFERROR(-XNPV($D77,$E75:AM75,$E$27:AM$27)*((1+$D77)^((AN$27-$E$27)/$D76))-AN$41-AN64,0)</f>
        <v>18573338.742168345</v>
      </c>
      <c r="AO77" s="1296">
        <f ca="1">IFERROR(-XNPV($D77,$E75:AN75,$E$27:AN$27)*((1+$D77)^((AO$27-$E$27)/$D76))-AO$41-AO64,0)</f>
        <v>18709634.728620123</v>
      </c>
      <c r="AP77" s="1296">
        <f ca="1">IFERROR(-XNPV($D77,$E75:AO75,$E$27:AO$27)*((1+$D77)^((AP$27-$E$27)/$D76))-AP$41-AP64,0)</f>
        <v>18861700.820377797</v>
      </c>
      <c r="AQ77" s="1296">
        <f ca="1">IFERROR(-XNPV($D77,$E75:AP75,$E$27:AP$27)*((1+$D77)^((AQ$27-$E$27)/$D76))-AQ$41-AQ64,0)</f>
        <v>19010038.236821789</v>
      </c>
      <c r="AR77" s="1296">
        <f ca="1">IFERROR(-XNPV($D77,$E75:AQ75,$E$27:AQ$27)*((1+$D77)^((AR$27-$E$27)/$D76))-AR$41-AR64,0)</f>
        <v>19164545.914858676</v>
      </c>
      <c r="AS77" s="1296">
        <f ca="1">IFERROR(-XNPV($D77,$E75:AR75,$E$27:AR$27)*((1+$D77)^((AS$27-$E$27)/$D76))-AS$41-AS64,0)</f>
        <v>19315265.049649585</v>
      </c>
      <c r="AT77" s="1296">
        <f ca="1">IFERROR(-XNPV($D77,$E75:AS75,$E$27:AS$27)*((1+$D77)^((AT$27-$E$27)/$D76))-AT$41-AT64,0)</f>
        <v>19472253.516285483</v>
      </c>
      <c r="AU77" s="1296">
        <f ca="1">IFERROR(-XNPV($D77,$E75:AT75,$E$27:AT$27)*((1+$D77)^((AU$27-$E$27)/$D76))-AU$41-AU64,0)</f>
        <v>19630517.936349578</v>
      </c>
      <c r="AV77" s="1296">
        <f ca="1">IFERROR(-XNPV($D77,$E75:AU75,$E$27:AU$27)*((1+$D77)^((AV$27-$E$27)/$D76))-AV$41-AV64,0)</f>
        <v>19784901.697488952</v>
      </c>
      <c r="AW77" s="1296">
        <f ca="1">IFERROR(-XNPV($D77,$E75:AV75,$E$27:AV$27)*((1+$D77)^((AW$27-$E$27)/$D76))-AW$41-AW64,0)</f>
        <v>19945707.224725921</v>
      </c>
      <c r="AX77" s="1296">
        <f ca="1">IFERROR(-XNPV($D77,$E75:AW75,$E$27:AW$27)*((1+$D77)^((AX$27-$E$27)/$D76))-AX$41-AX64,0)</f>
        <v>20102569.784843914</v>
      </c>
      <c r="AY77" s="1296">
        <f ca="1">IFERROR(-XNPV($D77,$E75:AX75,$E$27:AX$27)*((1+$D77)^((AY$27-$E$27)/$D76))-AY$41-AY64,0)</f>
        <v>20265957.219489601</v>
      </c>
      <c r="AZ77" s="1296">
        <f ca="1">IFERROR(-XNPV($D77,$E75:AY75,$E$27:AY$27)*((1+$D77)^((AZ$27-$E$27)/$D76))-AZ$41-AZ64,0)</f>
        <v>20430672.616385181</v>
      </c>
      <c r="BA77" s="1296">
        <f ca="1">IFERROR(-XNPV($D77,$E75:AZ75,$E$27:AZ$27)*((1+$D77)^((BA$27-$E$27)/$D76))-BA$41-BA64,0)</f>
        <v>20585972.98679664</v>
      </c>
      <c r="BB77" s="1296">
        <f ca="1">IFERROR(-XNPV($D77,$E75:BA75,$E$27:BA$27)*((1+$D77)^((BB$27-$E$27)/$D76))-BB$41-BB64,0)</f>
        <v>20753289.372313384</v>
      </c>
      <c r="BC77" s="1296">
        <f ca="1">IFERROR(-XNPV($D77,$E75:BB75,$E$27:BB$27)*((1+$D77)^((BC$27-$E$27)/$D76))-BC$41-BC64,0)</f>
        <v>20916503.143834852</v>
      </c>
      <c r="BD77" s="1296">
        <f ca="1">IFERROR(-XNPV($D77,$E75:BC75,$E$27:BC$27)*((1+$D77)^((BD$27-$E$27)/$D76))-BD$41-BD64,0)</f>
        <v>21086505.975662168</v>
      </c>
      <c r="BE77" s="1296">
        <f ca="1">IFERROR(-XNPV($D77,$E75:BD75,$E$27:BD$27)*((1+$D77)^((BE$27-$E$27)/$D76))-BE$41-BE64,0)</f>
        <v>21252340.321570203</v>
      </c>
      <c r="BF77" s="1296">
        <f ca="1">IFERROR(-XNPV($D77,$E75:BE75,$E$27:BE$27)*((1+$D77)^((BF$27-$E$27)/$D76))-BF$41-BF64,0)</f>
        <v>21425072.733521655</v>
      </c>
      <c r="BG77" s="1296">
        <f ca="1">IFERROR(-XNPV($D77,$E75:BF75,$E$27:BF$27)*((1+$D77)^((BG$27-$E$27)/$D76))-BG$41-BG64,0)</f>
        <v>21599209.060791947</v>
      </c>
      <c r="BH77" s="1296">
        <f ca="1">IFERROR(-XNPV($D77,$E75:BG75,$E$27:BG$27)*((1+$D77)^((BH$27-$E$27)/$D76))-BH$41-BH64,0)</f>
        <v>21769075.548433926</v>
      </c>
      <c r="BI77" s="1296">
        <f ca="1">IFERROR(-XNPV($D77,$E75:BH75,$E$27:BH$27)*((1+$D77)^((BI$27-$E$27)/$D76))-BI$41-BI64,0)</f>
        <v>21946007.823587544</v>
      </c>
      <c r="BJ77" s="1296">
        <f ca="1">IFERROR(-XNPV($D77,$E75:BI75,$E$27:BI$27)*((1+$D77)^((BJ$27-$E$27)/$D76))-BJ$41-BJ64,0)</f>
        <v>22118601.702199671</v>
      </c>
      <c r="BK77" s="1296">
        <f ca="1">IFERROR(-XNPV($D77,$E75:BJ75,$E$27:BJ$27)*((1+$D77)^((BK$27-$E$27)/$D76))-BK$41-BK64,0)</f>
        <v>22298374.817216881</v>
      </c>
      <c r="BL77" s="1296">
        <f ca="1">IFERROR(-XNPV($D77,$E75:BK75,$E$27:BK$27)*((1+$D77)^((BL$27-$E$27)/$D76))-BL$41-BL64,0)</f>
        <v>22479609.072197545</v>
      </c>
      <c r="BM77" s="1296">
        <f ca="1">IFERROR(-XNPV($D77,$E75:BL75,$E$27:BL$27)*((1+$D77)^((BM$27-$E$27)/$D76))-BM$41-BM64,0)</f>
        <v>22644570.285476308</v>
      </c>
      <c r="BN77" s="1296">
        <f ca="1">IFERROR(-XNPV($D77,$E75:BM75,$E$27:BM$27)*((1+$D77)^((BN$27-$E$27)/$D76))-BN$41-BN64,0)</f>
        <v>22828618.309544723</v>
      </c>
      <c r="BO77" s="1296">
        <f ca="1">IFERROR(-XNPV($D77,$E75:BN75,$E$27:BN$27)*((1+$D77)^((BO$27-$E$27)/$D76))-BO$41-BO64,0)</f>
        <v>23008153.45821834</v>
      </c>
      <c r="BP77" s="1296">
        <f ca="1">IFERROR(-XNPV($D77,$E75:BO75,$E$27:BO$27)*((1+$D77)^((BP$27-$E$27)/$D76))-BP$41-BP64,0)</f>
        <v>23195156.573228385</v>
      </c>
      <c r="BQ77" s="1296">
        <f ca="1">IFERROR(-XNPV($D77,$E75:BP75,$E$27:BP$27)*((1+$D77)^((BQ$27-$E$27)/$D76))-BQ$41-BQ64,0)</f>
        <v>23377574.353727225</v>
      </c>
      <c r="BR77" s="1296">
        <f ca="1">IFERROR(-XNPV($D77,$E75:BQ75,$E$27:BQ$27)*((1+$D77)^((BR$27-$E$27)/$D76))-BR$41-BR64,0)</f>
        <v>23567580.00687382</v>
      </c>
      <c r="BS77" s="1296">
        <f ca="1">IFERROR(-XNPV($D77,$E75:BR75,$E$27:BR$27)*((1+$D77)^((BS$27-$E$27)/$D76))-BS$41-BS64,0)</f>
        <v>23759129.966871142</v>
      </c>
      <c r="BT77" s="1296">
        <f ca="1">IFERROR(-XNPV($D77,$E75:BS75,$E$27:BS$27)*((1+$D77)^((BT$27-$E$27)/$D76))-BT$41-BT64,0)</f>
        <v>23945983.103277322</v>
      </c>
      <c r="BU77" s="1296">
        <f ca="1">IFERROR(-XNPV($D77,$E75:BT75,$E$27:BT$27)*((1+$D77)^((BU$27-$E$27)/$D76))-BU$41-BU64,0)</f>
        <v>24140608.605946302</v>
      </c>
      <c r="BV77" s="1296">
        <f ca="1">IFERROR(-XNPV($D77,$E75:BU75,$E$27:BU$27)*((1+$D77)^((BV$27-$E$27)/$D76))-BV$41-BV64,0)</f>
        <v>24330461.87241964</v>
      </c>
      <c r="BW77" s="1296">
        <f ca="1">IFERROR(-XNPV($D77,$E75:BV75,$E$27:BV$27)*((1+$D77)^((BW$27-$E$27)/$D76))-BW$41-BW64,0)</f>
        <v>24528212.298938569</v>
      </c>
      <c r="BX77" s="1296">
        <f ca="1">IFERROR(-XNPV($D77,$E75:BW75,$E$27:BW$27)*((1+$D77)^((BX$27-$E$27)/$D76))-BX$41-BX64,0)</f>
        <v>24727569.979417298</v>
      </c>
      <c r="BY77" s="1296">
        <f ca="1">IFERROR(-XNPV($D77,$E75:BX75,$E$27:BX$27)*((1+$D77)^((BY$27-$E$27)/$D76))-BY$41-BY64,0)</f>
        <v>24909027.314023942</v>
      </c>
      <c r="BZ77" s="1296">
        <f ca="1">IFERROR(-XNPV($D77,$E75:BY75,$E$27:BY$27)*((1+$D77)^((BZ$27-$E$27)/$D76))-BZ$41-BZ64,0)</f>
        <v>25111480.140499197</v>
      </c>
      <c r="CA77" s="1296">
        <f ca="1">IFERROR(-XNPV($D77,$E75:BZ75,$E$27:BZ$27)*((1+$D77)^((CA$27-$E$27)/$D76))-CA$41-CA64,0)</f>
        <v>25308968.804040175</v>
      </c>
      <c r="CB77" s="1296">
        <f ca="1">IFERROR(-XNPV($D77,$E75:CA75,$E$27:CA$27)*((1+$D77)^((CB$27-$E$27)/$D76))-CB$41-CB64,0)</f>
        <v>25514672.230551224</v>
      </c>
      <c r="CC77" s="1296">
        <f ca="1">IFERROR(-XNPV($D77,$E75:CB75,$E$27:CB$27)*((1+$D77)^((CC$27-$E$27)/$D76))-CC$41-CC64,0)</f>
        <v>25715331.789099954</v>
      </c>
      <c r="CD77" s="1296">
        <f ca="1">IFERROR(-XNPV($D77,$E75:CC75,$E$27:CC$27)*((1+$D77)^((CD$27-$E$27)/$D76))-CD$41-CD64,0)</f>
        <v>25924338.007561207</v>
      </c>
      <c r="CE77" s="1296">
        <f ca="1">IFERROR(-XNPV($D77,$E75:CD75,$E$27:CD$27)*((1+$D77)^((CE$27-$E$27)/$D76))-CE$41-CE64,0)</f>
        <v>26135042.96355826</v>
      </c>
      <c r="CF77" s="1296">
        <f ca="1">IFERROR(-XNPV($D77,$E75:CE75,$E$27:CE$27)*((1+$D77)^((CF$27-$E$27)/$D76))-CF$41-CF64,0)</f>
        <v>26340581.413605057</v>
      </c>
      <c r="CG77" s="1296">
        <f ca="1">IFERROR(-XNPV($D77,$E75:CF75,$E$27:CF$27)*((1+$D77)^((CG$27-$E$27)/$D76))-CG$41-CG64,0)</f>
        <v>26554669.466540933</v>
      </c>
      <c r="CH77" s="1296">
        <f ca="1">IFERROR(-XNPV($D77,$E75:CG75,$E$27:CG$27)*((1+$D77)^((CH$27-$E$27)/$D76))-CH$41-CH64,0)</f>
        <v>26763508.059661604</v>
      </c>
      <c r="CI77" s="1296">
        <f ca="1">IFERROR(-XNPV($D77,$E75:CH75,$E$27:CH$27)*((1+$D77)^((CI$27-$E$27)/$D76))-CI$41-CI64,0)</f>
        <v>26981033.528832428</v>
      </c>
      <c r="CJ77" s="1296">
        <f ca="1">IFERROR(-XNPV($D77,$E75:CI75,$E$27:CI$27)*((1+$D77)^((CJ$27-$E$27)/$D76))-CJ$41-CJ64,0)</f>
        <v>27200326.977359034</v>
      </c>
      <c r="CK77" s="1296">
        <f ca="1">IFERROR(-XNPV($D77,$E75:CJ75,$E$27:CJ$27)*((1+$D77)^((CK$27-$E$27)/$D76))-CK$41-CK64,0)</f>
        <v>27399930.045426335</v>
      </c>
      <c r="CL77" s="1296">
        <f ca="1">IFERROR(-XNPV($D77,$E75:CK75,$E$27:CK$27)*((1+$D77)^((CL$27-$E$27)/$D76))-CL$41-CL64,0)</f>
        <v>27622628.154549118</v>
      </c>
      <c r="CM77" s="1296">
        <f ca="1">IFERROR(-XNPV($D77,$E75:CL75,$E$27:CL$27)*((1+$D77)^((CM$27-$E$27)/$D76))-CM$41-CM64,0)</f>
        <v>27839865.684444197</v>
      </c>
      <c r="CN77" s="1296">
        <f ca="1">IFERROR(-XNPV($D77,$E75:CM75,$E$27:CM$27)*((1+$D77)^((CN$27-$E$27)/$D76))-CN$41-CN64,0)</f>
        <v>28066139.453606352</v>
      </c>
      <c r="CO77" s="1296">
        <f ca="1">IFERROR(-XNPV($D77,$E75:CN75,$E$27:CN$27)*((1+$D77)^((CO$27-$E$27)/$D76))-CO$41-CO64,0)</f>
        <v>28286864.968009949</v>
      </c>
      <c r="CP77" s="1296">
        <f ca="1">IFERROR(-XNPV($D77,$E75:CO75,$E$27:CO$27)*((1+$D77)^((CP$27-$E$27)/$D76))-CP$41-CP64,0)</f>
        <v>28516771.80831733</v>
      </c>
      <c r="CQ77" s="1296">
        <f ca="1">IFERROR(-XNPV($D77,$E75:CP75,$E$27:CP$27)*((1+$D77)^((CQ$27-$E$27)/$D76))-CQ$41-CQ64,0)</f>
        <v>28748547.259914089</v>
      </c>
      <c r="CR77" s="1296">
        <f ca="1">IFERROR(-XNPV($D77,$E75:CQ75,$E$27:CQ$27)*((1+$D77)^((CR$27-$E$27)/$D76))-CR$41-CR64,0)</f>
        <v>28974639.554965559</v>
      </c>
      <c r="CS77" s="1296">
        <f ca="1">IFERROR(-XNPV($D77,$E75:CR75,$E$27:CR$27)*((1+$D77)^((CS$27-$E$27)/$D76))-CS$41-CS64,0)</f>
        <v>29210136.413195029</v>
      </c>
      <c r="CT77" s="1296">
        <f ca="1">IFERROR(-XNPV($D77,$E75:CS75,$E$27:CS$27)*((1+$D77)^((CT$27-$E$27)/$D76))-CT$41-CT64,0)</f>
        <v>29439858.865627766</v>
      </c>
      <c r="CU77" s="1296">
        <f ca="1">IFERROR(-XNPV($D77,$E75:CT75,$E$27:CT$27)*((1+$D77)^((CU$27-$E$27)/$D76))-CU$41-CU64,0)</f>
        <v>29679136.881715674</v>
      </c>
      <c r="CV77" s="1296">
        <f ca="1">IFERROR(-XNPV($D77,$E75:CU75,$E$27:CU$27)*((1+$D77)^((CV$27-$E$27)/$D76))-CV$41-CV64,0)</f>
        <v>29920359.67509494</v>
      </c>
      <c r="CW77" s="1296">
        <f ca="1">IFERROR(-XNPV($D77,$E75:CV75,$E$27:CV$27)*((1+$D77)^((CW$27-$E$27)/$D76))-CW$41-CW64,0)</f>
        <v>10549045.644232597</v>
      </c>
      <c r="CX77" s="1296">
        <f ca="1">IFERROR(-XNPV($D77,$E75:CW75,$E$27:CW$27)*((1+$D77)^((CX$27-$E$27)/$D76))-CX$41-CX64,0)</f>
        <v>10634785.006126067</v>
      </c>
      <c r="CY77" s="1296">
        <f ca="1">IFERROR(-XNPV($D77,$E75:CX75,$E$27:CX$27)*((1+$D77)^((CY$27-$E$27)/$D76))-CY$41-CY64,0)</f>
        <v>10718422.030552926</v>
      </c>
      <c r="CZ77" s="1296">
        <f ca="1">IFERROR(-XNPV($D77,$E75:CY75,$E$27:CY$27)*((1+$D77)^((CZ$27-$E$27)/$D76))-CZ$41-CZ64,0)</f>
        <v>10805538.031032734</v>
      </c>
      <c r="DA77" s="1296">
        <f ca="1">IFERROR(-XNPV($D77,$E75:CZ75,$E$27:CZ$27)*((1+$D77)^((DA$27-$E$27)/$D76))-DA$41-DA64,0)</f>
        <v>10890517.938734321</v>
      </c>
      <c r="DB77" s="1296">
        <f ca="1">IFERROR(-XNPV($D77,$E75:DA75,$E$27:DA$27)*((1+$D77)^((DB$27-$E$27)/$D76))-DB$41-DB64,0)</f>
        <v>10979032.681228299</v>
      </c>
      <c r="DC77" s="1296">
        <f ca="1">IFERROR(-XNPV($D77,$E75:DB75,$E$27:DB$27)*((1+$D77)^((DC$27-$E$27)/$D76))-DC$41-DC64,0)</f>
        <v>11068266.844018247</v>
      </c>
      <c r="DD77" s="1296">
        <f ca="1">IFERROR(-XNPV($D77,$E75:DC75,$E$27:DC$27)*((1+$D77)^((DD$27-$E$27)/$D76))-DD$41-DD64,0)</f>
        <v>11155312.976484757</v>
      </c>
      <c r="DE77" s="1296">
        <f ca="1">IFERROR(-XNPV($D77,$E75:DD75,$E$27:DD$27)*((1+$D77)^((DE$27-$E$27)/$D76))-DE$41-DE64,0)</f>
        <v>11245979.890685536</v>
      </c>
      <c r="DF77" s="1296">
        <f ca="1">IFERROR(-XNPV($D77,$E75:DE75,$E$27:DE$27)*((1+$D77)^((DF$27-$E$27)/$D76))-DF$41-DF64,0)</f>
        <v>11334423.643359371</v>
      </c>
      <c r="DG77" s="1296">
        <f ca="1">IFERROR(-XNPV($D77,$E75:DF75,$E$27:DF$27)*((1+$D77)^((DG$27-$E$27)/$D76))-DG$41-DG64,0)</f>
        <v>11426546.313351151</v>
      </c>
      <c r="DH77" s="1296">
        <f ca="1">IFERROR(-XNPV($D77,$E75:DG75,$E$27:DG$27)*((1+$D77)^((DH$27-$E$27)/$D76))-DH$41-DH64,0)</f>
        <v>11519417.727751421</v>
      </c>
      <c r="DI77" s="1296">
        <f ca="1">IFERROR(-XNPV($D77,$E75:DH75,$E$27:DH$27)*((1+$D77)^((DI$27-$E$27)/$D76))-DI$41-DI64,0)</f>
        <v>11603950.20865586</v>
      </c>
      <c r="DJ77" s="1296">
        <f ca="1">IFERROR(-XNPV($D77,$E75:DI75,$E$27:DI$27)*((1+$D77)^((DJ$27-$E$27)/$D76))-DJ$41-DJ64,0)</f>
        <v>11698263.506738676</v>
      </c>
      <c r="DK77" s="1296">
        <f ca="1">IFERROR(-XNPV($D77,$E75:DJ75,$E$27:DJ$27)*((1+$D77)^((DK$27-$E$27)/$D76))-DK$41-DK64,0)</f>
        <v>11790264.233608216</v>
      </c>
      <c r="DL77" s="1296">
        <f ca="1">IFERROR(-XNPV($D77,$E75:DK75,$E$27:DK$27)*((1+$D77)^((DL$27-$E$27)/$D76))-DL$41-DL64,0)</f>
        <v>11886091.834136009</v>
      </c>
      <c r="DM77" s="1296">
        <f ca="1">IFERROR(-XNPV($D77,$E75:DL75,$E$27:DL$27)*((1+$D77)^((DM$27-$E$27)/$D76))-DM$41-DM64,0)</f>
        <v>11979569.732607752</v>
      </c>
      <c r="DN77" s="1296">
        <f ca="1">IFERROR(-XNPV($D77,$E75:DM75,$E$27:DM$27)*((1+$D77)^((DN$27-$E$27)/$D76))-DN$41-DN64,0)</f>
        <v>12076935.949351128</v>
      </c>
      <c r="DO77" s="1296">
        <f ca="1">IFERROR(-XNPV($D77,$E75:DN75,$E$27:DN$27)*((1+$D77)^((DO$27-$E$27)/$D76))-DO$41-DO64,0)</f>
        <v>12175093.528420072</v>
      </c>
      <c r="DP77" s="1296">
        <f ca="1">IFERROR(-XNPV($D77,$E75:DO75,$E$27:DO$27)*((1+$D77)^((DP$27-$E$27)/$D76))-DP$41-DP64,0)</f>
        <v>12270844.274133235</v>
      </c>
      <c r="DQ77" s="1296">
        <f ca="1">IFERROR(-XNPV($D77,$E75:DP75,$E$27:DP$27)*((1+$D77)^((DQ$27-$E$27)/$D76))-DQ$41-DQ64,0)</f>
        <v>12370577.879754091</v>
      </c>
      <c r="DR77" s="1296">
        <f ca="1">IFERROR(-XNPV($D77,$E75:DQ75,$E$27:DQ$27)*((1+$D77)^((DR$27-$E$27)/$D76))-DR$41-DR64,0)</f>
        <v>12467866.00769531</v>
      </c>
      <c r="DS77" s="1296">
        <f ca="1">IFERROR(-XNPV($D77,$E75:DR75,$E$27:DR$27)*((1+$D77)^((DS$27-$E$27)/$D76))-DS$41-DS64,0)</f>
        <v>12569200.944686268</v>
      </c>
      <c r="DT77" s="1296">
        <f ca="1">IFERROR(-XNPV($D77,$E75:DS75,$E$27:DS$27)*((1+$D77)^((DT$27-$E$27)/$D76))-DT$41-DT64,0)</f>
        <v>12671359.500526566</v>
      </c>
      <c r="DU77" s="1296">
        <f ca="1">IFERROR(-XNPV($D77,$E75:DT75,$E$27:DT$27)*((1+$D77)^((DU$27-$E$27)/$D76))-DU$41-DU64,0)</f>
        <v>12764345.229521444</v>
      </c>
    </row>
    <row r="78" spans="1:126" customFormat="1" ht="15.75" customHeight="1">
      <c r="A78" s="105"/>
      <c r="B78" s="105"/>
      <c r="C78" s="60" t="s">
        <v>1528</v>
      </c>
      <c r="D78" s="1289">
        <f>H16</f>
        <v>1</v>
      </c>
      <c r="E78" s="58"/>
      <c r="F78" s="1296">
        <f ca="1">MAX($D78*$D$5-SUM($E84:E84)-F41-F64,0)</f>
        <v>14107573.262896148</v>
      </c>
      <c r="G78" s="1296">
        <f ca="1">MAX($D78*$D$5-SUM($E84:F84)-G41-G64,0)</f>
        <v>14107573.262896148</v>
      </c>
      <c r="H78" s="1296">
        <f ca="1">MAX($D78*$D$5-SUM($E84:G84)-H41-H64,0)</f>
        <v>14107573.262896148</v>
      </c>
      <c r="I78" s="1296">
        <f ca="1">MAX($D78*$D$5-SUM($E84:H84)-I41-I64,0)</f>
        <v>14107573.262896148</v>
      </c>
      <c r="J78" s="1296">
        <f ca="1">MAX($D78*$D$5-SUM($E84:I84)-J41-J64,0)</f>
        <v>14107573.262896148</v>
      </c>
      <c r="K78" s="1296">
        <f ca="1">MAX($D78*$D$5-SUM($E84:J84)-K41-K64,0)</f>
        <v>14107573.262896148</v>
      </c>
      <c r="L78" s="1296">
        <f ca="1">MAX($D78*$D$5-SUM($E84:K84)-L41-L64,0)</f>
        <v>14107573.262896148</v>
      </c>
      <c r="M78" s="1296">
        <f ca="1">MAX($D78*$D$5-SUM($E84:L84)-M41-M64,0)</f>
        <v>14107573.262896148</v>
      </c>
      <c r="N78" s="1296">
        <f ca="1">MAX($D78*$D$5-SUM($E84:M84)-N41-N64,0)</f>
        <v>14107573.262896148</v>
      </c>
      <c r="O78" s="1296">
        <f ca="1">MAX($D78*$D$5-SUM($E84:N84)-O41-O64,0)</f>
        <v>14107573.262896148</v>
      </c>
      <c r="P78" s="1296">
        <f ca="1">MAX($D78*$D$5-SUM($E84:O84)-P41-P64,0)</f>
        <v>14107573.262896148</v>
      </c>
      <c r="Q78" s="1296">
        <f ca="1">MAX($D78*$D$5-SUM($E84:P84)-Q41-Q64,0)</f>
        <v>14107573.262896148</v>
      </c>
      <c r="R78" s="1296">
        <f ca="1">MAX($D78*$D$5-SUM($E84:Q84)-R41-R64,0)</f>
        <v>14107573.262896148</v>
      </c>
      <c r="S78" s="1296">
        <f ca="1">MAX($D78*$D$5-SUM($E84:R84)-S41-S64,0)</f>
        <v>14107573.262896148</v>
      </c>
      <c r="T78" s="1296">
        <f ca="1">MAX($D78*$D$5-SUM($E84:S84)-T41-T64,0)</f>
        <v>14107573.262896148</v>
      </c>
      <c r="U78" s="1296">
        <f ca="1">MAX($D78*$D$5-SUM($E84:T84)-U41-U64,0)</f>
        <v>14107573.262896148</v>
      </c>
      <c r="V78" s="1296">
        <f ca="1">MAX($D78*$D$5-SUM($E84:U84)-V41-V64,0)</f>
        <v>14107573.262896148</v>
      </c>
      <c r="W78" s="1296">
        <f ca="1">MAX($D78*$D$5-SUM($E84:V84)-W41-W64,0)</f>
        <v>14107573.262896148</v>
      </c>
      <c r="X78" s="1296">
        <f ca="1">MAX($D78*$D$5-SUM($E84:W84)-X41-X64,0)</f>
        <v>14107573.262896148</v>
      </c>
      <c r="Y78" s="1296">
        <f ca="1">MAX($D78*$D$5-SUM($E84:X84)-Y41-Y64,0)</f>
        <v>14107573.262896148</v>
      </c>
      <c r="Z78" s="1296">
        <f ca="1">MAX($D78*$D$5-SUM($E84:Y84)-Z41-Z64,0)</f>
        <v>14107573.262896148</v>
      </c>
      <c r="AA78" s="1296">
        <f ca="1">MAX($D78*$D$5-SUM($E84:Z84)-AA41-AA64,0)</f>
        <v>14107573.262896148</v>
      </c>
      <c r="AB78" s="1296">
        <f ca="1">MAX($D78*$D$5-SUM($E84:AA84)-AB41-AB64,0)</f>
        <v>14107573.262896148</v>
      </c>
      <c r="AC78" s="1296">
        <f ca="1">MAX($D78*$D$5-SUM($E84:AB84)-AC41-AC64,0)</f>
        <v>14107573.262896148</v>
      </c>
      <c r="AD78" s="1296">
        <f ca="1">MAX($D78*$D$5-SUM($E84:AC84)-AD41-AD64,0)</f>
        <v>14107573.262896148</v>
      </c>
      <c r="AE78" s="1296">
        <f ca="1">MAX($D78*$D$5-SUM($E84:AD84)-AE41-AE64,0)</f>
        <v>14107573.262896148</v>
      </c>
      <c r="AF78" s="1296">
        <f ca="1">MAX($D78*$D$5-SUM($E84:AE84)-AF41-AF64,0)</f>
        <v>14107573.262896148</v>
      </c>
      <c r="AG78" s="1296">
        <f ca="1">MAX($D78*$D$5-SUM($E84:AF84)-AG41-AG64,0)</f>
        <v>14107573.262896148</v>
      </c>
      <c r="AH78" s="1296">
        <f ca="1">MAX($D78*$D$5-SUM($E84:AG84)-AH41-AH64,0)</f>
        <v>14107573.262896148</v>
      </c>
      <c r="AI78" s="1296">
        <f ca="1">MAX($D78*$D$5-SUM($E84:AH84)-AI41-AI64,0)</f>
        <v>14107573.262896148</v>
      </c>
      <c r="AJ78" s="1296">
        <f ca="1">MAX($D78*$D$5-SUM($E84:AI84)-AJ41-AJ64,0)</f>
        <v>14107573.262896148</v>
      </c>
      <c r="AK78" s="1296">
        <f ca="1">MAX($D78*$D$5-SUM($E84:AJ84)-AK41-AK64,0)</f>
        <v>14107573.262896148</v>
      </c>
      <c r="AL78" s="1296">
        <f ca="1">MAX($D78*$D$5-SUM($E84:AK84)-AL41-AL64,0)</f>
        <v>14107573.262896148</v>
      </c>
      <c r="AM78" s="1296">
        <f ca="1">MAX($D78*$D$5-SUM($E84:AL84)-AM41-AM64,0)</f>
        <v>14107573.262896148</v>
      </c>
      <c r="AN78" s="1296">
        <f ca="1">MAX($D78*$D$5-SUM($E84:AM84)-AN41-AN64,0)</f>
        <v>14107573.262896148</v>
      </c>
      <c r="AO78" s="1296">
        <f ca="1">MAX($D78*$D$5-SUM($E84:AN84)-AO41-AO64,0)</f>
        <v>14107573.262896148</v>
      </c>
      <c r="AP78" s="1296">
        <f ca="1">MAX($D78*$D$5-SUM($E84:AO84)-AP41-AP64,0)</f>
        <v>14107573.262896148</v>
      </c>
      <c r="AQ78" s="1296">
        <f ca="1">MAX($D78*$D$5-SUM($E84:AP84)-AQ41-AQ64,0)</f>
        <v>14107573.262896148</v>
      </c>
      <c r="AR78" s="1296">
        <f ca="1">MAX($D78*$D$5-SUM($E84:AQ84)-AR41-AR64,0)</f>
        <v>14107573.262896148</v>
      </c>
      <c r="AS78" s="1296">
        <f ca="1">MAX($D78*$D$5-SUM($E84:AR84)-AS41-AS64,0)</f>
        <v>14107573.262896148</v>
      </c>
      <c r="AT78" s="1296">
        <f ca="1">MAX($D78*$D$5-SUM($E84:AS84)-AT41-AT64,0)</f>
        <v>14107573.262896148</v>
      </c>
      <c r="AU78" s="1296">
        <f ca="1">MAX($D78*$D$5-SUM($E84:AT84)-AU41-AU64,0)</f>
        <v>14107573.262896148</v>
      </c>
      <c r="AV78" s="1296">
        <f ca="1">MAX($D78*$D$5-SUM($E84:AU84)-AV41-AV64,0)</f>
        <v>14107573.262896148</v>
      </c>
      <c r="AW78" s="1296">
        <f ca="1">MAX($D78*$D$5-SUM($E84:AV84)-AW41-AW64,0)</f>
        <v>14107573.262896148</v>
      </c>
      <c r="AX78" s="1296">
        <f ca="1">MAX($D78*$D$5-SUM($E84:AW84)-AX41-AX64,0)</f>
        <v>14107573.262896148</v>
      </c>
      <c r="AY78" s="1296">
        <f ca="1">MAX($D78*$D$5-SUM($E84:AX84)-AY41-AY64,0)</f>
        <v>14107573.262896148</v>
      </c>
      <c r="AZ78" s="1296">
        <f ca="1">MAX($D78*$D$5-SUM($E84:AY84)-AZ41-AZ64,0)</f>
        <v>14107573.262896148</v>
      </c>
      <c r="BA78" s="1296">
        <f ca="1">MAX($D78*$D$5-SUM($E84:AZ84)-BA41-BA64,0)</f>
        <v>14107573.262896148</v>
      </c>
      <c r="BB78" s="1296">
        <f ca="1">MAX($D78*$D$5-SUM($E84:BA84)-BB41-BB64,0)</f>
        <v>14107573.262896148</v>
      </c>
      <c r="BC78" s="1296">
        <f ca="1">MAX($D78*$D$5-SUM($E84:BB84)-BC41-BC64,0)</f>
        <v>14107573.262896148</v>
      </c>
      <c r="BD78" s="1296">
        <f ca="1">MAX($D78*$D$5-SUM($E84:BC84)-BD41-BD64,0)</f>
        <v>14107573.262896148</v>
      </c>
      <c r="BE78" s="1296">
        <f ca="1">MAX($D78*$D$5-SUM($E84:BD84)-BE41-BE64,0)</f>
        <v>14107573.262896148</v>
      </c>
      <c r="BF78" s="1296">
        <f ca="1">MAX($D78*$D$5-SUM($E84:BE84)-BF41-BF64,0)</f>
        <v>14107573.262896148</v>
      </c>
      <c r="BG78" s="1296">
        <f ca="1">MAX($D78*$D$5-SUM($E84:BF84)-BG41-BG64,0)</f>
        <v>14107573.262896148</v>
      </c>
      <c r="BH78" s="1296">
        <f ca="1">MAX($D78*$D$5-SUM($E84:BG84)-BH41-BH64,0)</f>
        <v>14107573.262896148</v>
      </c>
      <c r="BI78" s="1296">
        <f ca="1">MAX($D78*$D$5-SUM($E84:BH84)-BI41-BI64,0)</f>
        <v>14107573.262896148</v>
      </c>
      <c r="BJ78" s="1296">
        <f ca="1">MAX($D78*$D$5-SUM($E84:BI84)-BJ41-BJ64,0)</f>
        <v>14107573.262896148</v>
      </c>
      <c r="BK78" s="1296">
        <f ca="1">MAX($D78*$D$5-SUM($E84:BJ84)-BK41-BK64,0)</f>
        <v>14107573.262896148</v>
      </c>
      <c r="BL78" s="1296">
        <f ca="1">MAX($D78*$D$5-SUM($E84:BK84)-BL41-BL64,0)</f>
        <v>14107573.262896148</v>
      </c>
      <c r="BM78" s="1296">
        <f ca="1">MAX($D78*$D$5-SUM($E84:BL84)-BM41-BM64,0)</f>
        <v>14107573.262896148</v>
      </c>
      <c r="BN78" s="1296">
        <f ca="1">MAX($D78*$D$5-SUM($E84:BM84)-BN41-BN64,0)</f>
        <v>14107573.262896148</v>
      </c>
      <c r="BO78" s="1296">
        <f ca="1">MAX($D78*$D$5-SUM($E84:BN84)-BO41-BO64,0)</f>
        <v>14107573.262896148</v>
      </c>
      <c r="BP78" s="1296">
        <f ca="1">MAX($D78*$D$5-SUM($E84:BO84)-BP41-BP64,0)</f>
        <v>14107573.262896148</v>
      </c>
      <c r="BQ78" s="1296">
        <f ca="1">MAX($D78*$D$5-SUM($E84:BP84)-BQ41-BQ64,0)</f>
        <v>14107573.262896148</v>
      </c>
      <c r="BR78" s="1296">
        <f ca="1">MAX($D78*$D$5-SUM($E84:BQ84)-BR41-BR64,0)</f>
        <v>14107573.262896148</v>
      </c>
      <c r="BS78" s="1296">
        <f ca="1">MAX($D78*$D$5-SUM($E84:BR84)-BS41-BS64,0)</f>
        <v>14107573.262896148</v>
      </c>
      <c r="BT78" s="1296">
        <f ca="1">MAX($D78*$D$5-SUM($E84:BS84)-BT41-BT64,0)</f>
        <v>14107573.262896148</v>
      </c>
      <c r="BU78" s="1296">
        <f ca="1">MAX($D78*$D$5-SUM($E84:BT84)-BU41-BU64,0)</f>
        <v>14107573.262896148</v>
      </c>
      <c r="BV78" s="1296">
        <f ca="1">MAX($D78*$D$5-SUM($E84:BU84)-BV41-BV64,0)</f>
        <v>14107573.262896148</v>
      </c>
      <c r="BW78" s="1296">
        <f ca="1">MAX($D78*$D$5-SUM($E84:BV84)-BW41-BW64,0)</f>
        <v>14107573.262896148</v>
      </c>
      <c r="BX78" s="1296">
        <f ca="1">MAX($D78*$D$5-SUM($E84:BW84)-BX41-BX64,0)</f>
        <v>14107573.262896148</v>
      </c>
      <c r="BY78" s="1296">
        <f ca="1">MAX($D78*$D$5-SUM($E84:BX84)-BY41-BY64,0)</f>
        <v>14107573.262896148</v>
      </c>
      <c r="BZ78" s="1296">
        <f ca="1">MAX($D78*$D$5-SUM($E84:BY84)-BZ41-BZ64,0)</f>
        <v>14107573.262896148</v>
      </c>
      <c r="CA78" s="1296">
        <f ca="1">MAX($D78*$D$5-SUM($E84:BZ84)-CA41-CA64,0)</f>
        <v>14107573.262896148</v>
      </c>
      <c r="CB78" s="1296">
        <f ca="1">MAX($D78*$D$5-SUM($E84:CA84)-CB41-CB64,0)</f>
        <v>14107573.262896148</v>
      </c>
      <c r="CC78" s="1296">
        <f ca="1">MAX($D78*$D$5-SUM($E84:CB84)-CC41-CC64,0)</f>
        <v>14107573.262896148</v>
      </c>
      <c r="CD78" s="1296">
        <f ca="1">MAX($D78*$D$5-SUM($E84:CC84)-CD41-CD64,0)</f>
        <v>14107573.262896148</v>
      </c>
      <c r="CE78" s="1296">
        <f ca="1">MAX($D78*$D$5-SUM($E84:CD84)-CE41-CE64,0)</f>
        <v>14107573.262896148</v>
      </c>
      <c r="CF78" s="1296">
        <f ca="1">MAX($D78*$D$5-SUM($E84:CE84)-CF41-CF64,0)</f>
        <v>14107573.262896148</v>
      </c>
      <c r="CG78" s="1296">
        <f ca="1">MAX($D78*$D$5-SUM($E84:CF84)-CG41-CG64,0)</f>
        <v>14107573.262896148</v>
      </c>
      <c r="CH78" s="1296">
        <f ca="1">MAX($D78*$D$5-SUM($E84:CG84)-CH41-CH64,0)</f>
        <v>14107573.262896148</v>
      </c>
      <c r="CI78" s="1296">
        <f ca="1">MAX($D78*$D$5-SUM($E84:CH84)-CI41-CI64,0)</f>
        <v>14107573.262896148</v>
      </c>
      <c r="CJ78" s="1296">
        <f ca="1">MAX($D78*$D$5-SUM($E84:CI84)-CJ41-CJ64,0)</f>
        <v>14107573.262896148</v>
      </c>
      <c r="CK78" s="1296">
        <f ca="1">MAX($D78*$D$5-SUM($E84:CJ84)-CK41-CK64,0)</f>
        <v>14107573.262896148</v>
      </c>
      <c r="CL78" s="1296">
        <f ca="1">MAX($D78*$D$5-SUM($E84:CK84)-CL41-CL64,0)</f>
        <v>14107573.262896148</v>
      </c>
      <c r="CM78" s="1296">
        <f ca="1">MAX($D78*$D$5-SUM($E84:CL84)-CM41-CM64,0)</f>
        <v>14107573.262896148</v>
      </c>
      <c r="CN78" s="1296">
        <f ca="1">MAX($D78*$D$5-SUM($E84:CM84)-CN41-CN64,0)</f>
        <v>14107573.262896148</v>
      </c>
      <c r="CO78" s="1296">
        <f ca="1">MAX($D78*$D$5-SUM($E84:CN84)-CO41-CO64,0)</f>
        <v>14107573.262896148</v>
      </c>
      <c r="CP78" s="1296">
        <f ca="1">MAX($D78*$D$5-SUM($E84:CO84)-CP41-CP64,0)</f>
        <v>14107573.262896148</v>
      </c>
      <c r="CQ78" s="1296">
        <f ca="1">MAX($D78*$D$5-SUM($E84:CP84)-CQ41-CQ64,0)</f>
        <v>14107573.262896148</v>
      </c>
      <c r="CR78" s="1296">
        <f ca="1">MAX($D78*$D$5-SUM($E84:CQ84)-CR41-CR64,0)</f>
        <v>14107573.262896148</v>
      </c>
      <c r="CS78" s="1296">
        <f ca="1">MAX($D78*$D$5-SUM($E84:CR84)-CS41-CS64,0)</f>
        <v>14107573.262896148</v>
      </c>
      <c r="CT78" s="1296">
        <f ca="1">MAX($D78*$D$5-SUM($E84:CS84)-CT41-CT64,0)</f>
        <v>14107573.262896148</v>
      </c>
      <c r="CU78" s="1296">
        <f ca="1">MAX($D78*$D$5-SUM($E84:CT84)-CU41-CU64,0)</f>
        <v>14107573.262896148</v>
      </c>
      <c r="CV78" s="1296">
        <f ca="1">MAX($D78*$D$5-SUM($E84:CU84)-CV41-CV64,0)</f>
        <v>14107573.262896148</v>
      </c>
      <c r="CW78" s="1296">
        <f ca="1">MAX($D78*$D$5-SUM($E84:CV84)-CW41-CW64,0)</f>
        <v>0</v>
      </c>
      <c r="CX78" s="1296">
        <f ca="1">MAX($D78*$D$5-SUM($E84:CW84)-CX41-CX64,0)</f>
        <v>13386856.759845601</v>
      </c>
      <c r="CY78" s="1296">
        <f ca="1">MAX($D78*$D$5-SUM($E84:CX84)-CY41-CY64,0)</f>
        <v>13386856.759845601</v>
      </c>
      <c r="CZ78" s="1296">
        <f ca="1">MAX($D78*$D$5-SUM($E84:CY84)-CZ41-CZ64,0)</f>
        <v>13386856.759845601</v>
      </c>
      <c r="DA78" s="1296">
        <f ca="1">MAX($D78*$D$5-SUM($E84:CZ84)-DA41-DA64,0)</f>
        <v>13386856.759845601</v>
      </c>
      <c r="DB78" s="1296">
        <f ca="1">MAX($D78*$D$5-SUM($E84:DA84)-DB41-DB64,0)</f>
        <v>13386856.759845601</v>
      </c>
      <c r="DC78" s="1296">
        <f ca="1">MAX($D78*$D$5-SUM($E84:DB84)-DC41-DC64,0)</f>
        <v>13386856.759845601</v>
      </c>
      <c r="DD78" s="1296">
        <f ca="1">MAX($D78*$D$5-SUM($E84:DC84)-DD41-DD64,0)</f>
        <v>13386856.759845601</v>
      </c>
      <c r="DE78" s="1296">
        <f ca="1">MAX($D78*$D$5-SUM($E84:DD84)-DE41-DE64,0)</f>
        <v>13386856.759845601</v>
      </c>
      <c r="DF78" s="1296">
        <f ca="1">MAX($D78*$D$5-SUM($E84:DE84)-DF41-DF64,0)</f>
        <v>13386856.759845601</v>
      </c>
      <c r="DG78" s="1296">
        <f ca="1">MAX($D78*$D$5-SUM($E84:DF84)-DG41-DG64,0)</f>
        <v>13386856.759845601</v>
      </c>
      <c r="DH78" s="1296">
        <f ca="1">MAX($D78*$D$5-SUM($E84:DG84)-DH41-DH64,0)</f>
        <v>13386856.759845601</v>
      </c>
      <c r="DI78" s="1296">
        <f ca="1">MAX($D78*$D$5-SUM($E84:DH84)-DI41-DI64,0)</f>
        <v>13386856.759845601</v>
      </c>
      <c r="DJ78" s="1296">
        <f ca="1">MAX($D78*$D$5-SUM($E84:DI84)-DJ41-DJ64,0)</f>
        <v>13386856.759845601</v>
      </c>
      <c r="DK78" s="1296">
        <f ca="1">MAX($D78*$D$5-SUM($E84:DJ84)-DK41-DK64,0)</f>
        <v>13386856.759845601</v>
      </c>
      <c r="DL78" s="1296">
        <f ca="1">MAX($D78*$D$5-SUM($E84:DK84)-DL41-DL64,0)</f>
        <v>13386856.759845601</v>
      </c>
      <c r="DM78" s="1296">
        <f ca="1">MAX($D78*$D$5-SUM($E84:DL84)-DM41-DM64,0)</f>
        <v>13386856.759845601</v>
      </c>
      <c r="DN78" s="1296">
        <f ca="1">MAX($D78*$D$5-SUM($E84:DM84)-DN41-DN64,0)</f>
        <v>13386856.759845601</v>
      </c>
      <c r="DO78" s="1296">
        <f ca="1">MAX($D78*$D$5-SUM($E84:DN84)-DO41-DO64,0)</f>
        <v>13386856.759845601</v>
      </c>
      <c r="DP78" s="1296">
        <f ca="1">MAX($D78*$D$5-SUM($E84:DO84)-DP41-DP64,0)</f>
        <v>13386856.759845601</v>
      </c>
      <c r="DQ78" s="1296">
        <f ca="1">MAX($D78*$D$5-SUM($E84:DP84)-DQ41-DQ64,0)</f>
        <v>13386856.759845601</v>
      </c>
      <c r="DR78" s="1296">
        <f ca="1">MAX($D78*$D$5-SUM($E84:DQ84)-DR41-DR64,0)</f>
        <v>13386856.759845601</v>
      </c>
      <c r="DS78" s="1296">
        <f ca="1">MAX($D78*$D$5-SUM($E84:DR84)-DS41-DS64,0)</f>
        <v>13386856.759845601</v>
      </c>
      <c r="DT78" s="1296">
        <f ca="1">MAX($D78*$D$5-SUM($E84:DS84)-DT41-DT64,0)</f>
        <v>13386856.759845601</v>
      </c>
      <c r="DU78" s="1296">
        <f ca="1">MAX($D78*$D$5-SUM($E84:DT84)-DU41-DU64,0)</f>
        <v>13386856.759845601</v>
      </c>
    </row>
    <row r="79" spans="1:126" customFormat="1" ht="15.75" customHeight="1">
      <c r="A79" s="105"/>
      <c r="B79" s="105"/>
      <c r="C79" s="60" t="s">
        <v>1543</v>
      </c>
      <c r="D79" s="1290">
        <f>I16</f>
        <v>0</v>
      </c>
      <c r="E79" s="1284"/>
      <c r="F79" s="58">
        <f>IF($D79&gt;0,$D79-SUM($E85:E85),0)</f>
        <v>0</v>
      </c>
      <c r="G79" s="58">
        <f>IF($D79&gt;0,$D79-SUM($E85:F85),0)</f>
        <v>0</v>
      </c>
      <c r="H79" s="58">
        <f>IF($D79&gt;0,$D79-SUM($E85:G85),0)</f>
        <v>0</v>
      </c>
      <c r="I79" s="58">
        <f>IF($D79&gt;0,$D79-SUM($E85:H85),0)</f>
        <v>0</v>
      </c>
      <c r="J79" s="58">
        <f>IF($D79&gt;0,$D79-SUM($E85:I85),0)</f>
        <v>0</v>
      </c>
      <c r="K79" s="58">
        <f>IF($D79&gt;0,$D79-SUM($E85:J85),0)</f>
        <v>0</v>
      </c>
      <c r="L79" s="58">
        <f>IF($D79&gt;0,$D79-SUM($E85:K85),0)</f>
        <v>0</v>
      </c>
      <c r="M79" s="58">
        <f>IF($D79&gt;0,$D79-SUM($E85:L85),0)</f>
        <v>0</v>
      </c>
      <c r="N79" s="58">
        <f>IF($D79&gt;0,$D79-SUM($E85:M85),0)</f>
        <v>0</v>
      </c>
      <c r="O79" s="58">
        <f>IF($D79&gt;0,$D79-SUM($E85:N85),0)</f>
        <v>0</v>
      </c>
      <c r="P79" s="58">
        <f>IF($D79&gt;0,$D79-SUM($E85:O85),0)</f>
        <v>0</v>
      </c>
      <c r="Q79" s="58">
        <f>IF($D79&gt;0,$D79-SUM($E85:P85),0)</f>
        <v>0</v>
      </c>
      <c r="R79" s="58">
        <f>IF($D79&gt;0,$D79-SUM($E85:Q85),0)</f>
        <v>0</v>
      </c>
      <c r="S79" s="58">
        <f>IF($D79&gt;0,$D79-SUM($E85:R85),0)</f>
        <v>0</v>
      </c>
      <c r="T79" s="58">
        <f>IF($D79&gt;0,$D79-SUM($E85:S85),0)</f>
        <v>0</v>
      </c>
      <c r="U79" s="58">
        <f>IF($D79&gt;0,$D79-SUM($E85:T85),0)</f>
        <v>0</v>
      </c>
      <c r="V79" s="58">
        <f>IF($D79&gt;0,$D79-SUM($E85:U85),0)</f>
        <v>0</v>
      </c>
      <c r="W79" s="58">
        <f>IF($D79&gt;0,$D79-SUM($E85:V85),0)</f>
        <v>0</v>
      </c>
      <c r="X79" s="58">
        <f>IF($D79&gt;0,$D79-SUM($E85:W85),0)</f>
        <v>0</v>
      </c>
      <c r="Y79" s="58">
        <f>IF($D79&gt;0,$D79-SUM($E85:X85),0)</f>
        <v>0</v>
      </c>
      <c r="Z79" s="58">
        <f>IF($D79&gt;0,$D79-SUM($E85:Y85),0)</f>
        <v>0</v>
      </c>
      <c r="AA79" s="58">
        <f>IF($D79&gt;0,$D79-SUM($E85:Z85),0)</f>
        <v>0</v>
      </c>
      <c r="AB79" s="58">
        <f>IF($D79&gt;0,$D79-SUM($E85:AA85),0)</f>
        <v>0</v>
      </c>
      <c r="AC79" s="58">
        <f>IF($D79&gt;0,$D79-SUM($E85:AB85),0)</f>
        <v>0</v>
      </c>
      <c r="AD79" s="58">
        <f>IF($D79&gt;0,$D79-SUM($E85:AC85),0)</f>
        <v>0</v>
      </c>
      <c r="AE79" s="58">
        <f>IF($D79&gt;0,$D79-SUM($E85:AD85),0)</f>
        <v>0</v>
      </c>
      <c r="AF79" s="58">
        <f>IF($D79&gt;0,$D79-SUM($E85:AE85),0)</f>
        <v>0</v>
      </c>
      <c r="AG79" s="58">
        <f>IF($D79&gt;0,$D79-SUM($E85:AF85),0)</f>
        <v>0</v>
      </c>
      <c r="AH79" s="58">
        <f>IF($D79&gt;0,$D79-SUM($E85:AG85),0)</f>
        <v>0</v>
      </c>
      <c r="AI79" s="58">
        <f>IF($D79&gt;0,$D79-SUM($E85:AH85),0)</f>
        <v>0</v>
      </c>
      <c r="AJ79" s="58">
        <f>IF($D79&gt;0,$D79-SUM($E85:AI85),0)</f>
        <v>0</v>
      </c>
      <c r="AK79" s="58">
        <f>IF($D79&gt;0,$D79-SUM($E85:AJ85),0)</f>
        <v>0</v>
      </c>
      <c r="AL79" s="58">
        <f>IF($D79&gt;0,$D79-SUM($E85:AK85),0)</f>
        <v>0</v>
      </c>
      <c r="AM79" s="58">
        <f>IF($D79&gt;0,$D79-SUM($E85:AL85),0)</f>
        <v>0</v>
      </c>
      <c r="AN79" s="58">
        <f>IF($D79&gt;0,$D79-SUM($E85:AM85),0)</f>
        <v>0</v>
      </c>
      <c r="AO79" s="58">
        <f>IF($D79&gt;0,$D79-SUM($E85:AN85),0)</f>
        <v>0</v>
      </c>
      <c r="AP79" s="58">
        <f>IF($D79&gt;0,$D79-SUM($E85:AO85),0)</f>
        <v>0</v>
      </c>
      <c r="AQ79" s="58">
        <f>IF($D79&gt;0,$D79-SUM($E85:AP85),0)</f>
        <v>0</v>
      </c>
      <c r="AR79" s="58">
        <f>IF($D79&gt;0,$D79-SUM($E85:AQ85),0)</f>
        <v>0</v>
      </c>
      <c r="AS79" s="58">
        <f>IF($D79&gt;0,$D79-SUM($E85:AR85),0)</f>
        <v>0</v>
      </c>
      <c r="AT79" s="58">
        <f>IF($D79&gt;0,$D79-SUM($E85:AS85),0)</f>
        <v>0</v>
      </c>
      <c r="AU79" s="58">
        <f>IF($D79&gt;0,$D79-SUM($E85:AT85),0)</f>
        <v>0</v>
      </c>
      <c r="AV79" s="58">
        <f>IF($D79&gt;0,$D79-SUM($E85:AU85),0)</f>
        <v>0</v>
      </c>
      <c r="AW79" s="58">
        <f>IF($D79&gt;0,$D79-SUM($E85:AV85),0)</f>
        <v>0</v>
      </c>
      <c r="AX79" s="58">
        <f>IF($D79&gt;0,$D79-SUM($E85:AW85),0)</f>
        <v>0</v>
      </c>
      <c r="AY79" s="58">
        <f>IF($D79&gt;0,$D79-SUM($E85:AX85),0)</f>
        <v>0</v>
      </c>
      <c r="AZ79" s="58">
        <f>IF($D79&gt;0,$D79-SUM($E85:AY85),0)</f>
        <v>0</v>
      </c>
      <c r="BA79" s="58">
        <f>IF($D79&gt;0,$D79-SUM($E85:AZ85),0)</f>
        <v>0</v>
      </c>
      <c r="BB79" s="58">
        <f>IF($D79&gt;0,$D79-SUM($E85:BA85),0)</f>
        <v>0</v>
      </c>
      <c r="BC79" s="58">
        <f>IF($D79&gt;0,$D79-SUM($E85:BB85),0)</f>
        <v>0</v>
      </c>
      <c r="BD79" s="58">
        <f>IF($D79&gt;0,$D79-SUM($E85:BC85),0)</f>
        <v>0</v>
      </c>
      <c r="BE79" s="58">
        <f>IF($D79&gt;0,$D79-SUM($E85:BD85),0)</f>
        <v>0</v>
      </c>
      <c r="BF79" s="58">
        <f>IF($D79&gt;0,$D79-SUM($E85:BE85),0)</f>
        <v>0</v>
      </c>
      <c r="BG79" s="58">
        <f>IF($D79&gt;0,$D79-SUM($E85:BF85),0)</f>
        <v>0</v>
      </c>
      <c r="BH79" s="58">
        <f>IF($D79&gt;0,$D79-SUM($E85:BG85),0)</f>
        <v>0</v>
      </c>
      <c r="BI79" s="58">
        <f>IF($D79&gt;0,$D79-SUM($E85:BH85),0)</f>
        <v>0</v>
      </c>
      <c r="BJ79" s="58">
        <f>IF($D79&gt;0,$D79-SUM($E85:BI85),0)</f>
        <v>0</v>
      </c>
      <c r="BK79" s="58">
        <f>IF($D79&gt;0,$D79-SUM($E85:BJ85),0)</f>
        <v>0</v>
      </c>
      <c r="BL79" s="58">
        <f>IF($D79&gt;0,$D79-SUM($E85:BK85),0)</f>
        <v>0</v>
      </c>
      <c r="BM79" s="58">
        <f>IF($D79&gt;0,$D79-SUM($E85:BL85),0)</f>
        <v>0</v>
      </c>
      <c r="BN79" s="58">
        <f>IF($D79&gt;0,$D79-SUM($E85:BM85),0)</f>
        <v>0</v>
      </c>
      <c r="BO79" s="58">
        <f>IF($D79&gt;0,$D79-SUM($E85:BN85),0)</f>
        <v>0</v>
      </c>
      <c r="BP79" s="58">
        <f>IF($D79&gt;0,$D79-SUM($E85:BO85),0)</f>
        <v>0</v>
      </c>
      <c r="BQ79" s="58">
        <f>IF($D79&gt;0,$D79-SUM($E85:BP85),0)</f>
        <v>0</v>
      </c>
      <c r="BR79" s="58">
        <f>IF($D79&gt;0,$D79-SUM($E85:BQ85),0)</f>
        <v>0</v>
      </c>
      <c r="BS79" s="58">
        <f>IF($D79&gt;0,$D79-SUM($E85:BR85),0)</f>
        <v>0</v>
      </c>
      <c r="BT79" s="58">
        <f>IF($D79&gt;0,$D79-SUM($E85:BS85),0)</f>
        <v>0</v>
      </c>
      <c r="BU79" s="58">
        <f>IF($D79&gt;0,$D79-SUM($E85:BT85),0)</f>
        <v>0</v>
      </c>
      <c r="BV79" s="58">
        <f>IF($D79&gt;0,$D79-SUM($E85:BU85),0)</f>
        <v>0</v>
      </c>
      <c r="BW79" s="58">
        <f>IF($D79&gt;0,$D79-SUM($E85:BV85),0)</f>
        <v>0</v>
      </c>
      <c r="BX79" s="58">
        <f>IF($D79&gt;0,$D79-SUM($E85:BW85),0)</f>
        <v>0</v>
      </c>
      <c r="BY79" s="58">
        <f>IF($D79&gt;0,$D79-SUM($E85:BX85),0)</f>
        <v>0</v>
      </c>
      <c r="BZ79" s="58">
        <f>IF($D79&gt;0,$D79-SUM($E85:BY85),0)</f>
        <v>0</v>
      </c>
      <c r="CA79" s="58">
        <f>IF($D79&gt;0,$D79-SUM($E85:BZ85),0)</f>
        <v>0</v>
      </c>
      <c r="CB79" s="58">
        <f>IF($D79&gt;0,$D79-SUM($E85:CA85),0)</f>
        <v>0</v>
      </c>
      <c r="CC79" s="58">
        <f>IF($D79&gt;0,$D79-SUM($E85:CB85),0)</f>
        <v>0</v>
      </c>
      <c r="CD79" s="58">
        <f>IF($D79&gt;0,$D79-SUM($E85:CC85),0)</f>
        <v>0</v>
      </c>
      <c r="CE79" s="58">
        <f>IF($D79&gt;0,$D79-SUM($E85:CD85),0)</f>
        <v>0</v>
      </c>
      <c r="CF79" s="58">
        <f>IF($D79&gt;0,$D79-SUM($E85:CE85),0)</f>
        <v>0</v>
      </c>
      <c r="CG79" s="58">
        <f>IF($D79&gt;0,$D79-SUM($E85:CF85),0)</f>
        <v>0</v>
      </c>
      <c r="CH79" s="58">
        <f>IF($D79&gt;0,$D79-SUM($E85:CG85),0)</f>
        <v>0</v>
      </c>
      <c r="CI79" s="58">
        <f>IF($D79&gt;0,$D79-SUM($E85:CH85),0)</f>
        <v>0</v>
      </c>
      <c r="CJ79" s="58">
        <f>IF($D79&gt;0,$D79-SUM($E85:CI85),0)</f>
        <v>0</v>
      </c>
      <c r="CK79" s="58">
        <f>IF($D79&gt;0,$D79-SUM($E85:CJ85),0)</f>
        <v>0</v>
      </c>
      <c r="CL79" s="58">
        <f>IF($D79&gt;0,$D79-SUM($E85:CK85),0)</f>
        <v>0</v>
      </c>
      <c r="CM79" s="58">
        <f>IF($D79&gt;0,$D79-SUM($E85:CL85),0)</f>
        <v>0</v>
      </c>
      <c r="CN79" s="58">
        <f>IF($D79&gt;0,$D79-SUM($E85:CM85),0)</f>
        <v>0</v>
      </c>
      <c r="CO79" s="58">
        <f>IF($D79&gt;0,$D79-SUM($E85:CN85),0)</f>
        <v>0</v>
      </c>
      <c r="CP79" s="58">
        <f>IF($D79&gt;0,$D79-SUM($E85:CO85),0)</f>
        <v>0</v>
      </c>
      <c r="CQ79" s="58">
        <f>IF($D79&gt;0,$D79-SUM($E85:CP85),0)</f>
        <v>0</v>
      </c>
      <c r="CR79" s="58">
        <f>IF($D79&gt;0,$D79-SUM($E85:CQ85),0)</f>
        <v>0</v>
      </c>
      <c r="CS79" s="58">
        <f>IF($D79&gt;0,$D79-SUM($E85:CR85),0)</f>
        <v>0</v>
      </c>
      <c r="CT79" s="58">
        <f>IF($D79&gt;0,$D79-SUM($E85:CS85),0)</f>
        <v>0</v>
      </c>
      <c r="CU79" s="58">
        <f>IF($D79&gt;0,$D79-SUM($E85:CT85),0)</f>
        <v>0</v>
      </c>
      <c r="CV79" s="58">
        <f>IF($D79&gt;0,$D79-SUM($E85:CU85),0)</f>
        <v>0</v>
      </c>
      <c r="CW79" s="58">
        <f>IF($D79&gt;0,$D79-SUM($E85:CV85),0)</f>
        <v>0</v>
      </c>
      <c r="CX79" s="58">
        <f>IF($D79&gt;0,$D79-SUM($E85:CW85),0)</f>
        <v>0</v>
      </c>
      <c r="CY79" s="58">
        <f>IF($D79&gt;0,$D79-SUM($E85:CX85),0)</f>
        <v>0</v>
      </c>
      <c r="CZ79" s="58">
        <f>IF($D79&gt;0,$D79-SUM($E85:CY85),0)</f>
        <v>0</v>
      </c>
      <c r="DA79" s="58">
        <f>IF($D79&gt;0,$D79-SUM($E85:CZ85),0)</f>
        <v>0</v>
      </c>
      <c r="DB79" s="58">
        <f>IF($D79&gt;0,$D79-SUM($E85:DA85),0)</f>
        <v>0</v>
      </c>
      <c r="DC79" s="58">
        <f>IF($D79&gt;0,$D79-SUM($E85:DB85),0)</f>
        <v>0</v>
      </c>
      <c r="DD79" s="58">
        <f>IF($D79&gt;0,$D79-SUM($E85:DC85),0)</f>
        <v>0</v>
      </c>
      <c r="DE79" s="58">
        <f>IF($D79&gt;0,$D79-SUM($E85:DD85),0)</f>
        <v>0</v>
      </c>
      <c r="DF79" s="58">
        <f>IF($D79&gt;0,$D79-SUM($E85:DE85),0)</f>
        <v>0</v>
      </c>
      <c r="DG79" s="58">
        <f>IF($D79&gt;0,$D79-SUM($E85:DF85),0)</f>
        <v>0</v>
      </c>
      <c r="DH79" s="58">
        <f>IF($D79&gt;0,$D79-SUM($E85:DG85),0)</f>
        <v>0</v>
      </c>
      <c r="DI79" s="58">
        <f>IF($D79&gt;0,$D79-SUM($E85:DH85),0)</f>
        <v>0</v>
      </c>
      <c r="DJ79" s="58">
        <f>IF($D79&gt;0,$D79-SUM($E85:DI85),0)</f>
        <v>0</v>
      </c>
      <c r="DK79" s="58">
        <f>IF($D79&gt;0,$D79-SUM($E85:DJ85),0)</f>
        <v>0</v>
      </c>
      <c r="DL79" s="58">
        <f>IF($D79&gt;0,$D79-SUM($E85:DK85),0)</f>
        <v>0</v>
      </c>
      <c r="DM79" s="58">
        <f>IF($D79&gt;0,$D79-SUM($E85:DL85),0)</f>
        <v>0</v>
      </c>
      <c r="DN79" s="58">
        <f>IF($D79&gt;0,$D79-SUM($E85:DM85),0)</f>
        <v>0</v>
      </c>
      <c r="DO79" s="58">
        <f>IF($D79&gt;0,$D79-SUM($E85:DN85),0)</f>
        <v>0</v>
      </c>
      <c r="DP79" s="58">
        <f>IF($D79&gt;0,$D79-SUM($E85:DO85),0)</f>
        <v>0</v>
      </c>
      <c r="DQ79" s="58">
        <f>IF($D79&gt;0,$D79-SUM($E85:DP85),0)</f>
        <v>0</v>
      </c>
      <c r="DR79" s="58">
        <f>IF($D79&gt;0,$D79-SUM($E85:DQ85),0)</f>
        <v>0</v>
      </c>
      <c r="DS79" s="58">
        <f>IF($D79&gt;0,$D79-SUM($E85:DR85),0)</f>
        <v>0</v>
      </c>
      <c r="DT79" s="58">
        <f>IF($D79&gt;0,$D79-SUM($E85:DS85),0)</f>
        <v>0</v>
      </c>
      <c r="DU79" s="136">
        <f>IF($D79&gt;0,$D79-SUM($E85:DT85),0)</f>
        <v>0</v>
      </c>
    </row>
    <row r="80" spans="1:126" customFormat="1" ht="15.75" customHeight="1" thickBot="1">
      <c r="A80" s="105"/>
      <c r="B80" s="105"/>
      <c r="C80" s="65" t="s">
        <v>1530</v>
      </c>
      <c r="D80" s="1152"/>
      <c r="E80" s="146">
        <f>MAX(0,E79,E78,E77)</f>
        <v>0</v>
      </c>
      <c r="F80" s="146">
        <f t="shared" ref="F80:G80" ca="1" si="827">MAX(0,F79,F78,F77)</f>
        <v>14107573.262896148</v>
      </c>
      <c r="G80" s="146">
        <f t="shared" ca="1" si="827"/>
        <v>14107573.262896148</v>
      </c>
      <c r="H80" s="146">
        <f t="shared" ref="H80" ca="1" si="828">MAX(0,H79,H78,H77)</f>
        <v>14107573.262896148</v>
      </c>
      <c r="I80" s="146">
        <f t="shared" ref="I80" ca="1" si="829">MAX(0,I79,I78,I77)</f>
        <v>14107573.262896148</v>
      </c>
      <c r="J80" s="146">
        <f t="shared" ref="J80" ca="1" si="830">MAX(0,J79,J78,J77)</f>
        <v>14629792.273693074</v>
      </c>
      <c r="K80" s="146">
        <f t="shared" ref="K80" ca="1" si="831">MAX(0,K79,K78,K77)</f>
        <v>14748698.674943333</v>
      </c>
      <c r="L80" s="146">
        <f t="shared" ref="L80" ca="1" si="832">MAX(0,L79,L78,L77)</f>
        <v>14864689.479706196</v>
      </c>
      <c r="M80" s="146">
        <f t="shared" ref="M80" ca="1" si="833">MAX(0,M79,M78,M77)</f>
        <v>14985505.052386114</v>
      </c>
      <c r="N80" s="146">
        <f t="shared" ref="N80" ca="1" si="834">MAX(0,N79,N78,N77)</f>
        <v>15103358.215510072</v>
      </c>
      <c r="O80" s="146">
        <f t="shared" ref="O80" ca="1" si="835">MAX(0,O79,O78,O77)</f>
        <v>15226113.613440719</v>
      </c>
      <c r="P80" s="146">
        <f t="shared" ref="P80" ca="1" si="836">MAX(0,P79,P78,P77)</f>
        <v>15349866.729064746</v>
      </c>
      <c r="Q80" s="146">
        <f t="shared" ref="Q80" ca="1" si="837">MAX(0,Q79,Q78,Q77)</f>
        <v>15462508.040181918</v>
      </c>
      <c r="R80" s="146">
        <f t="shared" ref="R80" ca="1" si="838">MAX(0,R79,R78,R77)</f>
        <v>15588182.496179996</v>
      </c>
      <c r="S80" s="146">
        <f t="shared" ref="S80" ca="1" si="839">MAX(0,S79,S78,S77)</f>
        <v>15710775.402332053</v>
      </c>
      <c r="T80" s="146">
        <f t="shared" ref="T80" ca="1" si="840">MAX(0,T79,T78,T77)</f>
        <v>15838467.698230309</v>
      </c>
      <c r="U80" s="146">
        <f t="shared" ref="U80" ca="1" si="841">MAX(0,U79,U78,U77)</f>
        <v>15963028.966652548</v>
      </c>
      <c r="V80" s="146">
        <f t="shared" ref="V80" ca="1" si="842">MAX(0,V79,V78,V77)</f>
        <v>16092771.501062378</v>
      </c>
      <c r="W80" s="146">
        <f t="shared" ref="W80" ca="1" si="843">MAX(0,W79,W78,W77)</f>
        <v>16223568.542437667</v>
      </c>
      <c r="X80" s="146">
        <f t="shared" ref="X80" ca="1" si="844">MAX(0,X79,X78,X77)</f>
        <v>16351158.427676817</v>
      </c>
      <c r="Y80" s="146">
        <f t="shared" ref="Y80" ca="1" si="845">MAX(0,Y79,Y78,Y77)</f>
        <v>16484055.557624727</v>
      </c>
      <c r="Z80" s="146">
        <f t="shared" ref="Z80" ca="1" si="846">MAX(0,Z79,Z78,Z77)</f>
        <v>16613694.037061082</v>
      </c>
      <c r="AA80" s="146">
        <f t="shared" ref="AA80" ca="1" si="847">MAX(0,AA79,AA78,AA77)</f>
        <v>16748724.974784791</v>
      </c>
      <c r="AB80" s="146">
        <f t="shared" ref="AB80" ca="1" si="848">MAX(0,AB79,AB78,AB77)</f>
        <v>16884853.401971221</v>
      </c>
      <c r="AC80" s="146">
        <f t="shared" ref="AC80" ca="1" si="849">MAX(0,AC79,AC78,AC77)</f>
        <v>17008758.844200112</v>
      </c>
      <c r="AD80" s="146">
        <f t="shared" ref="AD80" ca="1" si="850">MAX(0,AD79,AD78,AD77)</f>
        <v>17147000.745797999</v>
      </c>
      <c r="AE80" s="146">
        <f t="shared" ref="AE80" ca="1" si="851">MAX(0,AE79,AE78,AE77)</f>
        <v>17281852.942565259</v>
      </c>
      <c r="AF80" s="146">
        <f t="shared" ref="AF80" ca="1" si="852">MAX(0,AF79,AF78,AF77)</f>
        <v>17422314.468053337</v>
      </c>
      <c r="AG80" s="146">
        <f t="shared" ref="AG80" ca="1" si="853">MAX(0,AG79,AG78,AG77)</f>
        <v>17559331.863317806</v>
      </c>
      <c r="AH80" s="146">
        <f t="shared" ref="AH80" ca="1" si="854">MAX(0,AH79,AH78,AH77)</f>
        <v>17702048.651168618</v>
      </c>
      <c r="AI80" s="146">
        <f t="shared" ref="AI80" ca="1" si="855">MAX(0,AI79,AI78,AI77)</f>
        <v>17845925.396681435</v>
      </c>
      <c r="AJ80" s="146">
        <f t="shared" ref="AJ80" ca="1" si="856">MAX(0,AJ79,AJ78,AJ77)</f>
        <v>17986274.270444501</v>
      </c>
      <c r="AK80" s="146">
        <f t="shared" ref="AK80" ca="1" si="857">MAX(0,AK79,AK78,AK77)</f>
        <v>18132461.113387201</v>
      </c>
      <c r="AL80" s="146">
        <f t="shared" ref="AL80" ca="1" si="858">MAX(0,AL79,AL78,AL77)</f>
        <v>18275063.440767191</v>
      </c>
      <c r="AM80" s="146">
        <f t="shared" ref="AM80" ca="1" si="859">MAX(0,AM79,AM78,AM77)</f>
        <v>18423597.472263273</v>
      </c>
      <c r="AN80" s="146">
        <f t="shared" ref="AN80" ca="1" si="860">MAX(0,AN79,AN78,AN77)</f>
        <v>18573338.742168345</v>
      </c>
      <c r="AO80" s="146">
        <f t="shared" ref="AO80" ca="1" si="861">MAX(0,AO79,AO78,AO77)</f>
        <v>18709634.728620123</v>
      </c>
      <c r="AP80" s="146">
        <f t="shared" ref="AP80" ca="1" si="862">MAX(0,AP79,AP78,AP77)</f>
        <v>18861700.820377797</v>
      </c>
      <c r="AQ80" s="146">
        <f t="shared" ref="AQ80" ca="1" si="863">MAX(0,AQ79,AQ78,AQ77)</f>
        <v>19010038.236821789</v>
      </c>
      <c r="AR80" s="146">
        <f t="shared" ref="AR80" ca="1" si="864">MAX(0,AR79,AR78,AR77)</f>
        <v>19164545.914858676</v>
      </c>
      <c r="AS80" s="146">
        <f t="shared" ref="AS80" ca="1" si="865">MAX(0,AS79,AS78,AS77)</f>
        <v>19315265.049649585</v>
      </c>
      <c r="AT80" s="146">
        <f t="shared" ref="AT80" ca="1" si="866">MAX(0,AT79,AT78,AT77)</f>
        <v>19472253.516285483</v>
      </c>
      <c r="AU80" s="146">
        <f t="shared" ref="AU80" ca="1" si="867">MAX(0,AU79,AU78,AU77)</f>
        <v>19630517.936349578</v>
      </c>
      <c r="AV80" s="146">
        <f t="shared" ref="AV80" ca="1" si="868">MAX(0,AV79,AV78,AV77)</f>
        <v>19784901.697488952</v>
      </c>
      <c r="AW80" s="146">
        <f t="shared" ref="AW80" ca="1" si="869">MAX(0,AW79,AW78,AW77)</f>
        <v>19945707.224725921</v>
      </c>
      <c r="AX80" s="146">
        <f t="shared" ref="AX80" ca="1" si="870">MAX(0,AX79,AX78,AX77)</f>
        <v>20102569.784843914</v>
      </c>
      <c r="AY80" s="146">
        <f t="shared" ref="AY80" ca="1" si="871">MAX(0,AY79,AY78,AY77)</f>
        <v>20265957.219489601</v>
      </c>
      <c r="AZ80" s="146">
        <f t="shared" ref="AZ80" ca="1" si="872">MAX(0,AZ79,AZ78,AZ77)</f>
        <v>20430672.616385181</v>
      </c>
      <c r="BA80" s="146">
        <f t="shared" ref="BA80" ca="1" si="873">MAX(0,BA79,BA78,BA77)</f>
        <v>20585972.98679664</v>
      </c>
      <c r="BB80" s="146">
        <f t="shared" ref="BB80" ca="1" si="874">MAX(0,BB79,BB78,BB77)</f>
        <v>20753289.372313384</v>
      </c>
      <c r="BC80" s="146">
        <f t="shared" ref="BC80" ca="1" si="875">MAX(0,BC79,BC78,BC77)</f>
        <v>20916503.143834852</v>
      </c>
      <c r="BD80" s="146">
        <f t="shared" ref="BD80" ca="1" si="876">MAX(0,BD79,BD78,BD77)</f>
        <v>21086505.975662168</v>
      </c>
      <c r="BE80" s="146">
        <f t="shared" ref="BE80" ca="1" si="877">MAX(0,BE79,BE78,BE77)</f>
        <v>21252340.321570203</v>
      </c>
      <c r="BF80" s="146">
        <f t="shared" ref="BF80" ca="1" si="878">MAX(0,BF79,BF78,BF77)</f>
        <v>21425072.733521655</v>
      </c>
      <c r="BG80" s="146">
        <f t="shared" ref="BG80" ca="1" si="879">MAX(0,BG79,BG78,BG77)</f>
        <v>21599209.060791947</v>
      </c>
      <c r="BH80" s="146">
        <f t="shared" ref="BH80" ca="1" si="880">MAX(0,BH79,BH78,BH77)</f>
        <v>21769075.548433926</v>
      </c>
      <c r="BI80" s="146">
        <f t="shared" ref="BI80" ca="1" si="881">MAX(0,BI79,BI78,BI77)</f>
        <v>21946007.823587544</v>
      </c>
      <c r="BJ80" s="146">
        <f t="shared" ref="BJ80" ca="1" si="882">MAX(0,BJ79,BJ78,BJ77)</f>
        <v>22118601.702199671</v>
      </c>
      <c r="BK80" s="146">
        <f t="shared" ref="BK80" ca="1" si="883">MAX(0,BK79,BK78,BK77)</f>
        <v>22298374.817216881</v>
      </c>
      <c r="BL80" s="146">
        <f t="shared" ref="BL80" ca="1" si="884">MAX(0,BL79,BL78,BL77)</f>
        <v>22479609.072197545</v>
      </c>
      <c r="BM80" s="146">
        <f t="shared" ref="BM80" ca="1" si="885">MAX(0,BM79,BM78,BM77)</f>
        <v>22644570.285476308</v>
      </c>
      <c r="BN80" s="146">
        <f t="shared" ref="BN80" ca="1" si="886">MAX(0,BN79,BN78,BN77)</f>
        <v>22828618.309544723</v>
      </c>
      <c r="BO80" s="146">
        <f t="shared" ref="BO80" ca="1" si="887">MAX(0,BO79,BO78,BO77)</f>
        <v>23008153.45821834</v>
      </c>
      <c r="BP80" s="146">
        <f t="shared" ref="BP80" ca="1" si="888">MAX(0,BP79,BP78,BP77)</f>
        <v>23195156.573228385</v>
      </c>
      <c r="BQ80" s="146">
        <f t="shared" ref="BQ80" ca="1" si="889">MAX(0,BQ79,BQ78,BQ77)</f>
        <v>23377574.353727225</v>
      </c>
      <c r="BR80" s="146">
        <f t="shared" ref="BR80" ca="1" si="890">MAX(0,BR79,BR78,BR77)</f>
        <v>23567580.00687382</v>
      </c>
      <c r="BS80" s="146">
        <f t="shared" ref="BS80" ca="1" si="891">MAX(0,BS79,BS78,BS77)</f>
        <v>23759129.966871142</v>
      </c>
      <c r="BT80" s="146">
        <f t="shared" ref="BT80" ca="1" si="892">MAX(0,BT79,BT78,BT77)</f>
        <v>23945983.103277322</v>
      </c>
      <c r="BU80" s="146">
        <f t="shared" ref="BU80" ca="1" si="893">MAX(0,BU79,BU78,BU77)</f>
        <v>24140608.605946302</v>
      </c>
      <c r="BV80" s="146">
        <f t="shared" ref="BV80" ca="1" si="894">MAX(0,BV79,BV78,BV77)</f>
        <v>24330461.87241964</v>
      </c>
      <c r="BW80" s="146">
        <f t="shared" ref="BW80" ca="1" si="895">MAX(0,BW79,BW78,BW77)</f>
        <v>24528212.298938569</v>
      </c>
      <c r="BX80" s="146">
        <f t="shared" ref="BX80" ca="1" si="896">MAX(0,BX79,BX78,BX77)</f>
        <v>24727569.979417298</v>
      </c>
      <c r="BY80" s="146">
        <f t="shared" ref="BY80" ca="1" si="897">MAX(0,BY79,BY78,BY77)</f>
        <v>24909027.314023942</v>
      </c>
      <c r="BZ80" s="146">
        <f t="shared" ref="BZ80" ca="1" si="898">MAX(0,BZ79,BZ78,BZ77)</f>
        <v>25111480.140499197</v>
      </c>
      <c r="CA80" s="146">
        <f t="shared" ref="CA80" ca="1" si="899">MAX(0,CA79,CA78,CA77)</f>
        <v>25308968.804040175</v>
      </c>
      <c r="CB80" s="146">
        <f t="shared" ref="CB80" ca="1" si="900">MAX(0,CB79,CB78,CB77)</f>
        <v>25514672.230551224</v>
      </c>
      <c r="CC80" s="146">
        <f t="shared" ref="CC80" ca="1" si="901">MAX(0,CC79,CC78,CC77)</f>
        <v>25715331.789099954</v>
      </c>
      <c r="CD80" s="146">
        <f t="shared" ref="CD80" ca="1" si="902">MAX(0,CD79,CD78,CD77)</f>
        <v>25924338.007561207</v>
      </c>
      <c r="CE80" s="146">
        <f t="shared" ref="CE80" ca="1" si="903">MAX(0,CE79,CE78,CE77)</f>
        <v>26135042.96355826</v>
      </c>
      <c r="CF80" s="146">
        <f t="shared" ref="CF80" ca="1" si="904">MAX(0,CF79,CF78,CF77)</f>
        <v>26340581.413605057</v>
      </c>
      <c r="CG80" s="146">
        <f t="shared" ref="CG80" ca="1" si="905">MAX(0,CG79,CG78,CG77)</f>
        <v>26554669.466540933</v>
      </c>
      <c r="CH80" s="146">
        <f t="shared" ref="CH80" ca="1" si="906">MAX(0,CH79,CH78,CH77)</f>
        <v>26763508.059661604</v>
      </c>
      <c r="CI80" s="146">
        <f t="shared" ref="CI80" ca="1" si="907">MAX(0,CI79,CI78,CI77)</f>
        <v>26981033.528832428</v>
      </c>
      <c r="CJ80" s="146">
        <f t="shared" ref="CJ80" ca="1" si="908">MAX(0,CJ79,CJ78,CJ77)</f>
        <v>27200326.977359034</v>
      </c>
      <c r="CK80" s="146">
        <f t="shared" ref="CK80" ca="1" si="909">MAX(0,CK79,CK78,CK77)</f>
        <v>27399930.045426335</v>
      </c>
      <c r="CL80" s="146">
        <f t="shared" ref="CL80" ca="1" si="910">MAX(0,CL79,CL78,CL77)</f>
        <v>27622628.154549118</v>
      </c>
      <c r="CM80" s="146">
        <f t="shared" ref="CM80" ca="1" si="911">MAX(0,CM79,CM78,CM77)</f>
        <v>27839865.684444197</v>
      </c>
      <c r="CN80" s="146">
        <f t="shared" ref="CN80" ca="1" si="912">MAX(0,CN79,CN78,CN77)</f>
        <v>28066139.453606352</v>
      </c>
      <c r="CO80" s="146">
        <f t="shared" ref="CO80" ca="1" si="913">MAX(0,CO79,CO78,CO77)</f>
        <v>28286864.968009949</v>
      </c>
      <c r="CP80" s="146">
        <f t="shared" ref="CP80" ca="1" si="914">MAX(0,CP79,CP78,CP77)</f>
        <v>28516771.80831733</v>
      </c>
      <c r="CQ80" s="146">
        <f t="shared" ref="CQ80" ca="1" si="915">MAX(0,CQ79,CQ78,CQ77)</f>
        <v>28748547.259914089</v>
      </c>
      <c r="CR80" s="146">
        <f t="shared" ref="CR80" ca="1" si="916">MAX(0,CR79,CR78,CR77)</f>
        <v>28974639.554965559</v>
      </c>
      <c r="CS80" s="146">
        <f t="shared" ref="CS80" ca="1" si="917">MAX(0,CS79,CS78,CS77)</f>
        <v>29210136.413195029</v>
      </c>
      <c r="CT80" s="146">
        <f t="shared" ref="CT80" ca="1" si="918">MAX(0,CT79,CT78,CT77)</f>
        <v>29439858.865627766</v>
      </c>
      <c r="CU80" s="146">
        <f t="shared" ref="CU80" ca="1" si="919">MAX(0,CU79,CU78,CU77)</f>
        <v>29679136.881715674</v>
      </c>
      <c r="CV80" s="146">
        <f t="shared" ref="CV80" ca="1" si="920">MAX(0,CV79,CV78,CV77)</f>
        <v>29920359.67509494</v>
      </c>
      <c r="CW80" s="146">
        <f t="shared" ref="CW80" ca="1" si="921">MAX(0,CW79,CW78,CW77)</f>
        <v>10549045.644232597</v>
      </c>
      <c r="CX80" s="146">
        <f t="shared" ref="CX80" ca="1" si="922">MAX(0,CX79,CX78,CX77)</f>
        <v>13386856.759845601</v>
      </c>
      <c r="CY80" s="146">
        <f t="shared" ref="CY80" ca="1" si="923">MAX(0,CY79,CY78,CY77)</f>
        <v>13386856.759845601</v>
      </c>
      <c r="CZ80" s="146">
        <f t="shared" ref="CZ80" ca="1" si="924">MAX(0,CZ79,CZ78,CZ77)</f>
        <v>13386856.759845601</v>
      </c>
      <c r="DA80" s="146">
        <f t="shared" ref="DA80" ca="1" si="925">MAX(0,DA79,DA78,DA77)</f>
        <v>13386856.759845601</v>
      </c>
      <c r="DB80" s="146">
        <f t="shared" ref="DB80" ca="1" si="926">MAX(0,DB79,DB78,DB77)</f>
        <v>13386856.759845601</v>
      </c>
      <c r="DC80" s="146">
        <f t="shared" ref="DC80" ca="1" si="927">MAX(0,DC79,DC78,DC77)</f>
        <v>13386856.759845601</v>
      </c>
      <c r="DD80" s="146">
        <f t="shared" ref="DD80" ca="1" si="928">MAX(0,DD79,DD78,DD77)</f>
        <v>13386856.759845601</v>
      </c>
      <c r="DE80" s="146">
        <f t="shared" ref="DE80" ca="1" si="929">MAX(0,DE79,DE78,DE77)</f>
        <v>13386856.759845601</v>
      </c>
      <c r="DF80" s="146">
        <f t="shared" ref="DF80" ca="1" si="930">MAX(0,DF79,DF78,DF77)</f>
        <v>13386856.759845601</v>
      </c>
      <c r="DG80" s="146">
        <f t="shared" ref="DG80" ca="1" si="931">MAX(0,DG79,DG78,DG77)</f>
        <v>13386856.759845601</v>
      </c>
      <c r="DH80" s="146">
        <f t="shared" ref="DH80" ca="1" si="932">MAX(0,DH79,DH78,DH77)</f>
        <v>13386856.759845601</v>
      </c>
      <c r="DI80" s="146">
        <f t="shared" ref="DI80" ca="1" si="933">MAX(0,DI79,DI78,DI77)</f>
        <v>13386856.759845601</v>
      </c>
      <c r="DJ80" s="146">
        <f t="shared" ref="DJ80" ca="1" si="934">MAX(0,DJ79,DJ78,DJ77)</f>
        <v>13386856.759845601</v>
      </c>
      <c r="DK80" s="146">
        <f t="shared" ref="DK80" ca="1" si="935">MAX(0,DK79,DK78,DK77)</f>
        <v>13386856.759845601</v>
      </c>
      <c r="DL80" s="146">
        <f t="shared" ref="DL80" ca="1" si="936">MAX(0,DL79,DL78,DL77)</f>
        <v>13386856.759845601</v>
      </c>
      <c r="DM80" s="146">
        <f t="shared" ref="DM80" ca="1" si="937">MAX(0,DM79,DM78,DM77)</f>
        <v>13386856.759845601</v>
      </c>
      <c r="DN80" s="146">
        <f t="shared" ref="DN80" ca="1" si="938">MAX(0,DN79,DN78,DN77)</f>
        <v>13386856.759845601</v>
      </c>
      <c r="DO80" s="146">
        <f t="shared" ref="DO80" ca="1" si="939">MAX(0,DO79,DO78,DO77)</f>
        <v>13386856.759845601</v>
      </c>
      <c r="DP80" s="146">
        <f t="shared" ref="DP80" ca="1" si="940">MAX(0,DP79,DP78,DP77)</f>
        <v>13386856.759845601</v>
      </c>
      <c r="DQ80" s="146">
        <f t="shared" ref="DQ80" ca="1" si="941">MAX(0,DQ79,DQ78,DQ77)</f>
        <v>13386856.759845601</v>
      </c>
      <c r="DR80" s="146">
        <f t="shared" ref="DR80" ca="1" si="942">MAX(0,DR79,DR78,DR77)</f>
        <v>13386856.759845601</v>
      </c>
      <c r="DS80" s="146">
        <f t="shared" ref="DS80" ca="1" si="943">MAX(0,DS79,DS78,DS77)</f>
        <v>13386856.759845601</v>
      </c>
      <c r="DT80" s="146">
        <f t="shared" ref="DT80" ca="1" si="944">MAX(0,DT79,DT78,DT77)</f>
        <v>13386856.759845601</v>
      </c>
      <c r="DU80" s="147">
        <f t="shared" ref="DU80" ca="1" si="945">MAX(0,DU79,DU78,DU77)</f>
        <v>13386856.759845601</v>
      </c>
    </row>
    <row r="81" spans="1:126" customFormat="1" ht="15.75" customHeight="1" thickTop="1">
      <c r="A81" s="105"/>
      <c r="B81" s="105"/>
      <c r="C81" s="1282"/>
      <c r="D81" s="1284"/>
      <c r="E81" s="1280"/>
      <c r="F81" s="1280"/>
      <c r="G81" s="1280"/>
      <c r="H81" s="1280"/>
      <c r="I81" s="1280"/>
      <c r="J81" s="1280"/>
      <c r="K81" s="1280"/>
      <c r="L81" s="1280"/>
      <c r="M81" s="1280"/>
      <c r="N81" s="1280"/>
      <c r="O81" s="1280"/>
      <c r="P81" s="1280"/>
      <c r="Q81" s="1280"/>
      <c r="R81" s="1280"/>
      <c r="S81" s="1280"/>
      <c r="T81" s="1280"/>
      <c r="U81" s="1280"/>
      <c r="V81" s="1280"/>
      <c r="W81" s="1280"/>
      <c r="X81" s="1280"/>
      <c r="Y81" s="1280"/>
      <c r="Z81" s="1280"/>
      <c r="AA81" s="1280"/>
      <c r="AB81" s="1280"/>
      <c r="AC81" s="1280"/>
      <c r="AD81" s="1280"/>
      <c r="AE81" s="1280"/>
      <c r="AF81" s="1280"/>
      <c r="AG81" s="1280"/>
      <c r="AH81" s="1280"/>
      <c r="AI81" s="1280"/>
      <c r="AJ81" s="1280"/>
      <c r="AK81" s="1280"/>
      <c r="AL81" s="1280"/>
      <c r="AM81" s="1280"/>
      <c r="AN81" s="1280"/>
      <c r="AO81" s="1280"/>
      <c r="AP81" s="1280"/>
      <c r="AQ81" s="1280"/>
      <c r="AR81" s="1280"/>
      <c r="AS81" s="1280"/>
      <c r="AT81" s="1280"/>
      <c r="AU81" s="1280"/>
      <c r="AV81" s="1280"/>
      <c r="AW81" s="1280"/>
      <c r="AX81" s="1280"/>
      <c r="AY81" s="1280"/>
      <c r="AZ81" s="1280"/>
      <c r="BA81" s="1280"/>
      <c r="BB81" s="1280"/>
      <c r="BC81" s="1280"/>
      <c r="BD81" s="1280"/>
      <c r="BE81" s="1280"/>
      <c r="BF81" s="1280"/>
      <c r="BG81" s="1280"/>
      <c r="BH81" s="1280"/>
      <c r="BI81" s="1280"/>
      <c r="BJ81" s="1280"/>
      <c r="BK81" s="1280"/>
      <c r="BL81" s="1280"/>
      <c r="BM81" s="1280"/>
      <c r="BN81" s="1280"/>
      <c r="BO81" s="1280"/>
      <c r="BP81" s="1280"/>
      <c r="BQ81" s="1280"/>
      <c r="BR81" s="1280"/>
      <c r="BS81" s="1280"/>
      <c r="BT81" s="1280"/>
      <c r="BU81" s="1280"/>
      <c r="BV81" s="1280"/>
      <c r="BW81" s="1280"/>
      <c r="BX81" s="1280"/>
      <c r="BY81" s="1280"/>
      <c r="BZ81" s="1280"/>
      <c r="CA81" s="1280"/>
      <c r="CB81" s="1280"/>
      <c r="CC81" s="1280"/>
      <c r="CD81" s="1280"/>
      <c r="CE81" s="1280"/>
      <c r="CF81" s="1280"/>
      <c r="CG81" s="1280"/>
      <c r="CH81" s="1280"/>
      <c r="CI81" s="1280"/>
      <c r="CJ81" s="1280"/>
      <c r="CK81" s="1280"/>
      <c r="CL81" s="1280"/>
      <c r="CM81" s="1280"/>
      <c r="CN81" s="1280"/>
      <c r="CO81" s="1280"/>
      <c r="CP81" s="1280"/>
      <c r="CQ81" s="1280"/>
      <c r="CR81" s="1280"/>
      <c r="CS81" s="1280"/>
      <c r="CT81" s="1280"/>
      <c r="CU81" s="1280"/>
      <c r="CV81" s="1280"/>
      <c r="CW81" s="1280"/>
      <c r="CX81" s="1280"/>
      <c r="CY81" s="1280"/>
      <c r="CZ81" s="1280"/>
      <c r="DA81" s="1280"/>
      <c r="DB81" s="1280"/>
      <c r="DC81" s="1280"/>
      <c r="DD81" s="1280"/>
      <c r="DE81" s="1280"/>
      <c r="DF81" s="1280"/>
      <c r="DG81" s="1280"/>
      <c r="DH81" s="1280"/>
      <c r="DI81" s="1280"/>
      <c r="DJ81" s="1280"/>
      <c r="DK81" s="1280"/>
      <c r="DL81" s="1280"/>
      <c r="DM81" s="1280"/>
      <c r="DN81" s="1280"/>
      <c r="DO81" s="1280"/>
      <c r="DP81" s="1280"/>
      <c r="DQ81" s="1280"/>
      <c r="DR81" s="1280"/>
      <c r="DS81" s="1280"/>
      <c r="DT81" s="1280"/>
      <c r="DU81" s="1281"/>
    </row>
    <row r="82" spans="1:126" customFormat="1" ht="15.75" customHeight="1">
      <c r="A82" s="105"/>
      <c r="B82" s="105"/>
      <c r="C82" s="1278" t="str">
        <f>CONCATENATE(C73," Distributions")</f>
        <v>Tier 3 Distributions</v>
      </c>
      <c r="D82" s="1283"/>
      <c r="E82" s="1279"/>
      <c r="F82" s="1279">
        <f t="shared" ref="F82:AK82" ca="1" si="946">IF($D79&gt;0,MIN(F71,F80),IFERROR(MIN(F71,F80/$D84),0))</f>
        <v>0</v>
      </c>
      <c r="G82" s="1279">
        <f t="shared" ca="1" si="946"/>
        <v>0</v>
      </c>
      <c r="H82" s="1279">
        <f t="shared" ca="1" si="946"/>
        <v>0</v>
      </c>
      <c r="I82" s="1279">
        <f t="shared" ca="1" si="946"/>
        <v>0</v>
      </c>
      <c r="J82" s="1279">
        <f t="shared" ca="1" si="946"/>
        <v>0</v>
      </c>
      <c r="K82" s="1279">
        <f t="shared" ca="1" si="946"/>
        <v>0</v>
      </c>
      <c r="L82" s="1279">
        <f t="shared" ca="1" si="946"/>
        <v>0</v>
      </c>
      <c r="M82" s="1279">
        <f t="shared" ca="1" si="946"/>
        <v>0</v>
      </c>
      <c r="N82" s="1279">
        <f t="shared" ca="1" si="946"/>
        <v>0</v>
      </c>
      <c r="O82" s="1279">
        <f t="shared" ca="1" si="946"/>
        <v>0</v>
      </c>
      <c r="P82" s="1279">
        <f t="shared" ca="1" si="946"/>
        <v>0</v>
      </c>
      <c r="Q82" s="1279">
        <f t="shared" ca="1" si="946"/>
        <v>0</v>
      </c>
      <c r="R82" s="1279">
        <f t="shared" ca="1" si="946"/>
        <v>0</v>
      </c>
      <c r="S82" s="1279">
        <f t="shared" ca="1" si="946"/>
        <v>0</v>
      </c>
      <c r="T82" s="1279">
        <f t="shared" ca="1" si="946"/>
        <v>0</v>
      </c>
      <c r="U82" s="1279">
        <f t="shared" ca="1" si="946"/>
        <v>0</v>
      </c>
      <c r="V82" s="1279">
        <f t="shared" ca="1" si="946"/>
        <v>0</v>
      </c>
      <c r="W82" s="1279">
        <f t="shared" ca="1" si="946"/>
        <v>0</v>
      </c>
      <c r="X82" s="1279">
        <f t="shared" ca="1" si="946"/>
        <v>0</v>
      </c>
      <c r="Y82" s="1279">
        <f t="shared" ca="1" si="946"/>
        <v>0</v>
      </c>
      <c r="Z82" s="1279">
        <f t="shared" ca="1" si="946"/>
        <v>0</v>
      </c>
      <c r="AA82" s="1279">
        <f t="shared" ca="1" si="946"/>
        <v>0</v>
      </c>
      <c r="AB82" s="1279">
        <f t="shared" ca="1" si="946"/>
        <v>0</v>
      </c>
      <c r="AC82" s="1279">
        <f t="shared" ca="1" si="946"/>
        <v>0</v>
      </c>
      <c r="AD82" s="1279">
        <f t="shared" ca="1" si="946"/>
        <v>0</v>
      </c>
      <c r="AE82" s="1279">
        <f t="shared" ca="1" si="946"/>
        <v>0</v>
      </c>
      <c r="AF82" s="1279">
        <f t="shared" ca="1" si="946"/>
        <v>0</v>
      </c>
      <c r="AG82" s="1279">
        <f t="shared" ca="1" si="946"/>
        <v>0</v>
      </c>
      <c r="AH82" s="1279">
        <f t="shared" ca="1" si="946"/>
        <v>0</v>
      </c>
      <c r="AI82" s="1279">
        <f t="shared" ca="1" si="946"/>
        <v>0</v>
      </c>
      <c r="AJ82" s="1279">
        <f t="shared" ca="1" si="946"/>
        <v>0</v>
      </c>
      <c r="AK82" s="1279">
        <f t="shared" ca="1" si="946"/>
        <v>0</v>
      </c>
      <c r="AL82" s="1279">
        <f t="shared" ref="AL82:BQ82" ca="1" si="947">IF($D79&gt;0,MIN(AL71,AL80),IFERROR(MIN(AL71,AL80/$D84),0))</f>
        <v>0</v>
      </c>
      <c r="AM82" s="1279">
        <f t="shared" ca="1" si="947"/>
        <v>0</v>
      </c>
      <c r="AN82" s="1279">
        <f t="shared" ca="1" si="947"/>
        <v>0</v>
      </c>
      <c r="AO82" s="1279">
        <f t="shared" ca="1" si="947"/>
        <v>0</v>
      </c>
      <c r="AP82" s="1279">
        <f t="shared" ca="1" si="947"/>
        <v>0</v>
      </c>
      <c r="AQ82" s="1279">
        <f t="shared" ca="1" si="947"/>
        <v>0</v>
      </c>
      <c r="AR82" s="1279">
        <f t="shared" ca="1" si="947"/>
        <v>0</v>
      </c>
      <c r="AS82" s="1279">
        <f t="shared" ca="1" si="947"/>
        <v>0</v>
      </c>
      <c r="AT82" s="1279">
        <f t="shared" ca="1" si="947"/>
        <v>0</v>
      </c>
      <c r="AU82" s="1279">
        <f t="shared" ca="1" si="947"/>
        <v>0</v>
      </c>
      <c r="AV82" s="1279">
        <f t="shared" ca="1" si="947"/>
        <v>0</v>
      </c>
      <c r="AW82" s="1279">
        <f t="shared" ca="1" si="947"/>
        <v>0</v>
      </c>
      <c r="AX82" s="1279">
        <f t="shared" ca="1" si="947"/>
        <v>0</v>
      </c>
      <c r="AY82" s="1279">
        <f t="shared" ca="1" si="947"/>
        <v>0</v>
      </c>
      <c r="AZ82" s="1279">
        <f t="shared" ca="1" si="947"/>
        <v>0</v>
      </c>
      <c r="BA82" s="1279">
        <f t="shared" ca="1" si="947"/>
        <v>0</v>
      </c>
      <c r="BB82" s="1279">
        <f t="shared" ca="1" si="947"/>
        <v>0</v>
      </c>
      <c r="BC82" s="1279">
        <f t="shared" ca="1" si="947"/>
        <v>0</v>
      </c>
      <c r="BD82" s="1279">
        <f t="shared" ca="1" si="947"/>
        <v>0</v>
      </c>
      <c r="BE82" s="1279">
        <f t="shared" ca="1" si="947"/>
        <v>0</v>
      </c>
      <c r="BF82" s="1279">
        <f t="shared" ca="1" si="947"/>
        <v>0</v>
      </c>
      <c r="BG82" s="1279">
        <f t="shared" ca="1" si="947"/>
        <v>0</v>
      </c>
      <c r="BH82" s="1279">
        <f t="shared" ca="1" si="947"/>
        <v>0</v>
      </c>
      <c r="BI82" s="1279">
        <f t="shared" ca="1" si="947"/>
        <v>0</v>
      </c>
      <c r="BJ82" s="1279">
        <f t="shared" ca="1" si="947"/>
        <v>0</v>
      </c>
      <c r="BK82" s="1279">
        <f t="shared" ca="1" si="947"/>
        <v>0</v>
      </c>
      <c r="BL82" s="1279">
        <f t="shared" ca="1" si="947"/>
        <v>0</v>
      </c>
      <c r="BM82" s="1279">
        <f t="shared" ca="1" si="947"/>
        <v>0</v>
      </c>
      <c r="BN82" s="1279">
        <f t="shared" ca="1" si="947"/>
        <v>0</v>
      </c>
      <c r="BO82" s="1279">
        <f t="shared" ca="1" si="947"/>
        <v>0</v>
      </c>
      <c r="BP82" s="1279">
        <f t="shared" ca="1" si="947"/>
        <v>0</v>
      </c>
      <c r="BQ82" s="1279">
        <f t="shared" ca="1" si="947"/>
        <v>0</v>
      </c>
      <c r="BR82" s="1279">
        <f t="shared" ref="BR82:CW82" ca="1" si="948">IF($D79&gt;0,MIN(BR71,BR80),IFERROR(MIN(BR71,BR80/$D84),0))</f>
        <v>0</v>
      </c>
      <c r="BS82" s="1279">
        <f t="shared" ca="1" si="948"/>
        <v>0</v>
      </c>
      <c r="BT82" s="1279">
        <f t="shared" ca="1" si="948"/>
        <v>0</v>
      </c>
      <c r="BU82" s="1279">
        <f t="shared" ca="1" si="948"/>
        <v>0</v>
      </c>
      <c r="BV82" s="1279">
        <f t="shared" ca="1" si="948"/>
        <v>0</v>
      </c>
      <c r="BW82" s="1279">
        <f t="shared" ca="1" si="948"/>
        <v>0</v>
      </c>
      <c r="BX82" s="1279">
        <f t="shared" ca="1" si="948"/>
        <v>0</v>
      </c>
      <c r="BY82" s="1279">
        <f t="shared" ca="1" si="948"/>
        <v>0</v>
      </c>
      <c r="BZ82" s="1279">
        <f t="shared" ca="1" si="948"/>
        <v>0</v>
      </c>
      <c r="CA82" s="1279">
        <f t="shared" ca="1" si="948"/>
        <v>0</v>
      </c>
      <c r="CB82" s="1279">
        <f t="shared" ca="1" si="948"/>
        <v>0</v>
      </c>
      <c r="CC82" s="1279">
        <f t="shared" ca="1" si="948"/>
        <v>0</v>
      </c>
      <c r="CD82" s="1279">
        <f t="shared" ca="1" si="948"/>
        <v>0</v>
      </c>
      <c r="CE82" s="1279">
        <f t="shared" ca="1" si="948"/>
        <v>0</v>
      </c>
      <c r="CF82" s="1279">
        <f t="shared" ca="1" si="948"/>
        <v>0</v>
      </c>
      <c r="CG82" s="1279">
        <f t="shared" ca="1" si="948"/>
        <v>0</v>
      </c>
      <c r="CH82" s="1279">
        <f t="shared" ca="1" si="948"/>
        <v>0</v>
      </c>
      <c r="CI82" s="1279">
        <f t="shared" ca="1" si="948"/>
        <v>0</v>
      </c>
      <c r="CJ82" s="1279">
        <f t="shared" ca="1" si="948"/>
        <v>0</v>
      </c>
      <c r="CK82" s="1279">
        <f t="shared" ca="1" si="948"/>
        <v>0</v>
      </c>
      <c r="CL82" s="1279">
        <f t="shared" ca="1" si="948"/>
        <v>0</v>
      </c>
      <c r="CM82" s="1279">
        <f t="shared" ca="1" si="948"/>
        <v>0</v>
      </c>
      <c r="CN82" s="1279">
        <f t="shared" ca="1" si="948"/>
        <v>0</v>
      </c>
      <c r="CO82" s="1279">
        <f t="shared" ca="1" si="948"/>
        <v>0</v>
      </c>
      <c r="CP82" s="1279">
        <f t="shared" ca="1" si="948"/>
        <v>0</v>
      </c>
      <c r="CQ82" s="1279">
        <f t="shared" ca="1" si="948"/>
        <v>0</v>
      </c>
      <c r="CR82" s="1279">
        <f t="shared" ca="1" si="948"/>
        <v>0</v>
      </c>
      <c r="CS82" s="1279">
        <f t="shared" ca="1" si="948"/>
        <v>0</v>
      </c>
      <c r="CT82" s="1279">
        <f t="shared" ca="1" si="948"/>
        <v>0</v>
      </c>
      <c r="CU82" s="1279">
        <f t="shared" ca="1" si="948"/>
        <v>0</v>
      </c>
      <c r="CV82" s="1279">
        <f t="shared" ca="1" si="948"/>
        <v>0</v>
      </c>
      <c r="CW82" s="1279">
        <f t="shared" ca="1" si="948"/>
        <v>1029594.9948973311</v>
      </c>
      <c r="CX82" s="1279">
        <f t="shared" ref="CX82:DU82" ca="1" si="949">IF($D79&gt;0,MIN(CX71,CX80),IFERROR(MIN(CX71,CX80/$D84),0))</f>
        <v>0</v>
      </c>
      <c r="CY82" s="1279">
        <f t="shared" ca="1" si="949"/>
        <v>0</v>
      </c>
      <c r="CZ82" s="1279">
        <f t="shared" ca="1" si="949"/>
        <v>0</v>
      </c>
      <c r="DA82" s="1279">
        <f t="shared" ca="1" si="949"/>
        <v>0</v>
      </c>
      <c r="DB82" s="1279">
        <f t="shared" ca="1" si="949"/>
        <v>0</v>
      </c>
      <c r="DC82" s="1279">
        <f t="shared" ca="1" si="949"/>
        <v>0</v>
      </c>
      <c r="DD82" s="1279">
        <f t="shared" ca="1" si="949"/>
        <v>0</v>
      </c>
      <c r="DE82" s="1279">
        <f t="shared" ca="1" si="949"/>
        <v>0</v>
      </c>
      <c r="DF82" s="1279">
        <f t="shared" ca="1" si="949"/>
        <v>0</v>
      </c>
      <c r="DG82" s="1279">
        <f t="shared" ca="1" si="949"/>
        <v>0</v>
      </c>
      <c r="DH82" s="1279">
        <f t="shared" ca="1" si="949"/>
        <v>0</v>
      </c>
      <c r="DI82" s="1279">
        <f t="shared" ca="1" si="949"/>
        <v>0</v>
      </c>
      <c r="DJ82" s="1279">
        <f t="shared" ca="1" si="949"/>
        <v>0</v>
      </c>
      <c r="DK82" s="1279">
        <f t="shared" ca="1" si="949"/>
        <v>0</v>
      </c>
      <c r="DL82" s="1279">
        <f t="shared" ca="1" si="949"/>
        <v>0</v>
      </c>
      <c r="DM82" s="1279">
        <f t="shared" ca="1" si="949"/>
        <v>0</v>
      </c>
      <c r="DN82" s="1279">
        <f t="shared" ca="1" si="949"/>
        <v>0</v>
      </c>
      <c r="DO82" s="1279">
        <f t="shared" ca="1" si="949"/>
        <v>0</v>
      </c>
      <c r="DP82" s="1279">
        <f t="shared" ca="1" si="949"/>
        <v>0</v>
      </c>
      <c r="DQ82" s="1279">
        <f t="shared" ca="1" si="949"/>
        <v>0</v>
      </c>
      <c r="DR82" s="1279">
        <f t="shared" ca="1" si="949"/>
        <v>0</v>
      </c>
      <c r="DS82" s="1279">
        <f t="shared" ca="1" si="949"/>
        <v>0</v>
      </c>
      <c r="DT82" s="1279">
        <f t="shared" ca="1" si="949"/>
        <v>0</v>
      </c>
      <c r="DU82" s="1324">
        <f t="shared" ca="1" si="949"/>
        <v>0</v>
      </c>
    </row>
    <row r="83" spans="1:126" customFormat="1" ht="15.75" customHeight="1">
      <c r="A83" s="105"/>
      <c r="B83" s="105"/>
      <c r="C83" s="1282"/>
      <c r="D83" s="1284"/>
      <c r="E83" s="1280"/>
      <c r="F83" s="1280"/>
      <c r="G83" s="1280"/>
      <c r="H83" s="1280"/>
      <c r="I83" s="1280"/>
      <c r="J83" s="1280"/>
      <c r="K83" s="1280"/>
      <c r="L83" s="1280"/>
      <c r="M83" s="1280"/>
      <c r="N83" s="1280"/>
      <c r="O83" s="1280"/>
      <c r="P83" s="1280"/>
      <c r="Q83" s="1280"/>
      <c r="R83" s="1280"/>
      <c r="S83" s="1280"/>
      <c r="T83" s="1280"/>
      <c r="U83" s="1280"/>
      <c r="V83" s="1280"/>
      <c r="W83" s="1280"/>
      <c r="X83" s="1280"/>
      <c r="Y83" s="1280"/>
      <c r="Z83" s="1280"/>
      <c r="AA83" s="1280"/>
      <c r="AB83" s="1280"/>
      <c r="AC83" s="1280"/>
      <c r="AD83" s="1280"/>
      <c r="AE83" s="1280"/>
      <c r="AF83" s="1280"/>
      <c r="AG83" s="1280"/>
      <c r="AH83" s="1280"/>
      <c r="AI83" s="1280"/>
      <c r="AJ83" s="1280"/>
      <c r="AK83" s="1280"/>
      <c r="AL83" s="1280"/>
      <c r="AM83" s="1280"/>
      <c r="AN83" s="1280"/>
      <c r="AO83" s="1280"/>
      <c r="AP83" s="1280"/>
      <c r="AQ83" s="1280"/>
      <c r="AR83" s="1280"/>
      <c r="AS83" s="1280"/>
      <c r="AT83" s="1280"/>
      <c r="AU83" s="1280"/>
      <c r="AV83" s="1280"/>
      <c r="AW83" s="1280"/>
      <c r="AX83" s="1280"/>
      <c r="AY83" s="1280"/>
      <c r="AZ83" s="1280"/>
      <c r="BA83" s="1280"/>
      <c r="BB83" s="1280"/>
      <c r="BC83" s="1280"/>
      <c r="BD83" s="1280"/>
      <c r="BE83" s="1280"/>
      <c r="BF83" s="1280"/>
      <c r="BG83" s="1280"/>
      <c r="BH83" s="1280"/>
      <c r="BI83" s="1280"/>
      <c r="BJ83" s="1280"/>
      <c r="BK83" s="1280"/>
      <c r="BL83" s="1280"/>
      <c r="BM83" s="1280"/>
      <c r="BN83" s="1280"/>
      <c r="BO83" s="1280"/>
      <c r="BP83" s="1280"/>
      <c r="BQ83" s="1280"/>
      <c r="BR83" s="1280"/>
      <c r="BS83" s="1280"/>
      <c r="BT83" s="1280"/>
      <c r="BU83" s="1280"/>
      <c r="BV83" s="1280"/>
      <c r="BW83" s="1280"/>
      <c r="BX83" s="1280"/>
      <c r="BY83" s="1280"/>
      <c r="BZ83" s="1280"/>
      <c r="CA83" s="1280"/>
      <c r="CB83" s="1280"/>
      <c r="CC83" s="1280"/>
      <c r="CD83" s="1280"/>
      <c r="CE83" s="1280"/>
      <c r="CF83" s="1280"/>
      <c r="CG83" s="1280"/>
      <c r="CH83" s="1280"/>
      <c r="CI83" s="1280"/>
      <c r="CJ83" s="1280"/>
      <c r="CK83" s="1280"/>
      <c r="CL83" s="1280"/>
      <c r="CM83" s="1280"/>
      <c r="CN83" s="1280"/>
      <c r="CO83" s="1280"/>
      <c r="CP83" s="1280"/>
      <c r="CQ83" s="1280"/>
      <c r="CR83" s="1280"/>
      <c r="CS83" s="1280"/>
      <c r="CT83" s="1280"/>
      <c r="CU83" s="1280"/>
      <c r="CV83" s="1280"/>
      <c r="CW83" s="1280"/>
      <c r="CX83" s="1280"/>
      <c r="CY83" s="1280"/>
      <c r="CZ83" s="1280"/>
      <c r="DA83" s="1280"/>
      <c r="DB83" s="1280"/>
      <c r="DC83" s="1280"/>
      <c r="DD83" s="1280"/>
      <c r="DE83" s="1280"/>
      <c r="DF83" s="1280"/>
      <c r="DG83" s="1280"/>
      <c r="DH83" s="1280"/>
      <c r="DI83" s="1280"/>
      <c r="DJ83" s="1280"/>
      <c r="DK83" s="1280"/>
      <c r="DL83" s="1280"/>
      <c r="DM83" s="1280"/>
      <c r="DN83" s="1280"/>
      <c r="DO83" s="1280"/>
      <c r="DP83" s="1280"/>
      <c r="DQ83" s="1280"/>
      <c r="DR83" s="1280"/>
      <c r="DS83" s="1280"/>
      <c r="DT83" s="1280"/>
      <c r="DU83" s="1281"/>
    </row>
    <row r="84" spans="1:126" customFormat="1" ht="15.75" customHeight="1">
      <c r="A84" s="105"/>
      <c r="B84" s="105"/>
      <c r="C84" s="1143" t="s">
        <v>1536</v>
      </c>
      <c r="D84" s="1293">
        <f>D16</f>
        <v>0.7</v>
      </c>
      <c r="E84" s="1193">
        <f t="shared" ref="E84:AJ84" si="950">E82*$D84</f>
        <v>0</v>
      </c>
      <c r="F84" s="1193">
        <f t="shared" ca="1" si="950"/>
        <v>0</v>
      </c>
      <c r="G84" s="1193">
        <f t="shared" ca="1" si="950"/>
        <v>0</v>
      </c>
      <c r="H84" s="1193">
        <f t="shared" ca="1" si="950"/>
        <v>0</v>
      </c>
      <c r="I84" s="1193">
        <f t="shared" ca="1" si="950"/>
        <v>0</v>
      </c>
      <c r="J84" s="1193">
        <f t="shared" ca="1" si="950"/>
        <v>0</v>
      </c>
      <c r="K84" s="1193">
        <f t="shared" ca="1" si="950"/>
        <v>0</v>
      </c>
      <c r="L84" s="1193">
        <f t="shared" ca="1" si="950"/>
        <v>0</v>
      </c>
      <c r="M84" s="1193">
        <f t="shared" ca="1" si="950"/>
        <v>0</v>
      </c>
      <c r="N84" s="1193">
        <f t="shared" ca="1" si="950"/>
        <v>0</v>
      </c>
      <c r="O84" s="1193">
        <f t="shared" ca="1" si="950"/>
        <v>0</v>
      </c>
      <c r="P84" s="1193">
        <f t="shared" ca="1" si="950"/>
        <v>0</v>
      </c>
      <c r="Q84" s="1193">
        <f t="shared" ca="1" si="950"/>
        <v>0</v>
      </c>
      <c r="R84" s="1193">
        <f t="shared" ca="1" si="950"/>
        <v>0</v>
      </c>
      <c r="S84" s="1193">
        <f t="shared" ca="1" si="950"/>
        <v>0</v>
      </c>
      <c r="T84" s="1193">
        <f t="shared" ca="1" si="950"/>
        <v>0</v>
      </c>
      <c r="U84" s="1193">
        <f t="shared" ca="1" si="950"/>
        <v>0</v>
      </c>
      <c r="V84" s="1193">
        <f t="shared" ca="1" si="950"/>
        <v>0</v>
      </c>
      <c r="W84" s="1193">
        <f t="shared" ca="1" si="950"/>
        <v>0</v>
      </c>
      <c r="X84" s="1193">
        <f t="shared" ca="1" si="950"/>
        <v>0</v>
      </c>
      <c r="Y84" s="1193">
        <f t="shared" ca="1" si="950"/>
        <v>0</v>
      </c>
      <c r="Z84" s="1193">
        <f t="shared" ca="1" si="950"/>
        <v>0</v>
      </c>
      <c r="AA84" s="1193">
        <f t="shared" ca="1" si="950"/>
        <v>0</v>
      </c>
      <c r="AB84" s="1193">
        <f t="shared" ca="1" si="950"/>
        <v>0</v>
      </c>
      <c r="AC84" s="1193">
        <f t="shared" ca="1" si="950"/>
        <v>0</v>
      </c>
      <c r="AD84" s="1193">
        <f t="shared" ca="1" si="950"/>
        <v>0</v>
      </c>
      <c r="AE84" s="1193">
        <f t="shared" ca="1" si="950"/>
        <v>0</v>
      </c>
      <c r="AF84" s="1193">
        <f t="shared" ca="1" si="950"/>
        <v>0</v>
      </c>
      <c r="AG84" s="1193">
        <f t="shared" ca="1" si="950"/>
        <v>0</v>
      </c>
      <c r="AH84" s="1193">
        <f t="shared" ca="1" si="950"/>
        <v>0</v>
      </c>
      <c r="AI84" s="1193">
        <f t="shared" ca="1" si="950"/>
        <v>0</v>
      </c>
      <c r="AJ84" s="1193">
        <f t="shared" ca="1" si="950"/>
        <v>0</v>
      </c>
      <c r="AK84" s="1193">
        <f t="shared" ref="AK84:BP84" ca="1" si="951">AK82*$D84</f>
        <v>0</v>
      </c>
      <c r="AL84" s="1193">
        <f t="shared" ca="1" si="951"/>
        <v>0</v>
      </c>
      <c r="AM84" s="1193">
        <f t="shared" ca="1" si="951"/>
        <v>0</v>
      </c>
      <c r="AN84" s="1193">
        <f t="shared" ca="1" si="951"/>
        <v>0</v>
      </c>
      <c r="AO84" s="1193">
        <f t="shared" ca="1" si="951"/>
        <v>0</v>
      </c>
      <c r="AP84" s="1193">
        <f t="shared" ca="1" si="951"/>
        <v>0</v>
      </c>
      <c r="AQ84" s="1193">
        <f t="shared" ca="1" si="951"/>
        <v>0</v>
      </c>
      <c r="AR84" s="1193">
        <f t="shared" ca="1" si="951"/>
        <v>0</v>
      </c>
      <c r="AS84" s="1193">
        <f t="shared" ca="1" si="951"/>
        <v>0</v>
      </c>
      <c r="AT84" s="1193">
        <f t="shared" ca="1" si="951"/>
        <v>0</v>
      </c>
      <c r="AU84" s="1193">
        <f t="shared" ca="1" si="951"/>
        <v>0</v>
      </c>
      <c r="AV84" s="1193">
        <f t="shared" ca="1" si="951"/>
        <v>0</v>
      </c>
      <c r="AW84" s="1193">
        <f t="shared" ca="1" si="951"/>
        <v>0</v>
      </c>
      <c r="AX84" s="1193">
        <f t="shared" ca="1" si="951"/>
        <v>0</v>
      </c>
      <c r="AY84" s="1193">
        <f t="shared" ca="1" si="951"/>
        <v>0</v>
      </c>
      <c r="AZ84" s="1193">
        <f t="shared" ca="1" si="951"/>
        <v>0</v>
      </c>
      <c r="BA84" s="1193">
        <f t="shared" ca="1" si="951"/>
        <v>0</v>
      </c>
      <c r="BB84" s="1193">
        <f t="shared" ca="1" si="951"/>
        <v>0</v>
      </c>
      <c r="BC84" s="1193">
        <f t="shared" ca="1" si="951"/>
        <v>0</v>
      </c>
      <c r="BD84" s="1193">
        <f t="shared" ca="1" si="951"/>
        <v>0</v>
      </c>
      <c r="BE84" s="1193">
        <f t="shared" ca="1" si="951"/>
        <v>0</v>
      </c>
      <c r="BF84" s="1193">
        <f t="shared" ca="1" si="951"/>
        <v>0</v>
      </c>
      <c r="BG84" s="1193">
        <f t="shared" ca="1" si="951"/>
        <v>0</v>
      </c>
      <c r="BH84" s="1193">
        <f t="shared" ca="1" si="951"/>
        <v>0</v>
      </c>
      <c r="BI84" s="1193">
        <f t="shared" ca="1" si="951"/>
        <v>0</v>
      </c>
      <c r="BJ84" s="1193">
        <f t="shared" ca="1" si="951"/>
        <v>0</v>
      </c>
      <c r="BK84" s="1193">
        <f t="shared" ca="1" si="951"/>
        <v>0</v>
      </c>
      <c r="BL84" s="1193">
        <f t="shared" ca="1" si="951"/>
        <v>0</v>
      </c>
      <c r="BM84" s="1193">
        <f t="shared" ca="1" si="951"/>
        <v>0</v>
      </c>
      <c r="BN84" s="1193">
        <f t="shared" ca="1" si="951"/>
        <v>0</v>
      </c>
      <c r="BO84" s="1193">
        <f t="shared" ca="1" si="951"/>
        <v>0</v>
      </c>
      <c r="BP84" s="1193">
        <f t="shared" ca="1" si="951"/>
        <v>0</v>
      </c>
      <c r="BQ84" s="1193">
        <f t="shared" ref="BQ84:CV84" ca="1" si="952">BQ82*$D84</f>
        <v>0</v>
      </c>
      <c r="BR84" s="1193">
        <f t="shared" ca="1" si="952"/>
        <v>0</v>
      </c>
      <c r="BS84" s="1193">
        <f t="shared" ca="1" si="952"/>
        <v>0</v>
      </c>
      <c r="BT84" s="1193">
        <f t="shared" ca="1" si="952"/>
        <v>0</v>
      </c>
      <c r="BU84" s="1193">
        <f t="shared" ca="1" si="952"/>
        <v>0</v>
      </c>
      <c r="BV84" s="1193">
        <f t="shared" ca="1" si="952"/>
        <v>0</v>
      </c>
      <c r="BW84" s="1193">
        <f t="shared" ca="1" si="952"/>
        <v>0</v>
      </c>
      <c r="BX84" s="1193">
        <f t="shared" ca="1" si="952"/>
        <v>0</v>
      </c>
      <c r="BY84" s="1193">
        <f t="shared" ca="1" si="952"/>
        <v>0</v>
      </c>
      <c r="BZ84" s="1193">
        <f t="shared" ca="1" si="952"/>
        <v>0</v>
      </c>
      <c r="CA84" s="1193">
        <f t="shared" ca="1" si="952"/>
        <v>0</v>
      </c>
      <c r="CB84" s="1193">
        <f t="shared" ca="1" si="952"/>
        <v>0</v>
      </c>
      <c r="CC84" s="1193">
        <f t="shared" ca="1" si="952"/>
        <v>0</v>
      </c>
      <c r="CD84" s="1193">
        <f t="shared" ca="1" si="952"/>
        <v>0</v>
      </c>
      <c r="CE84" s="1193">
        <f t="shared" ca="1" si="952"/>
        <v>0</v>
      </c>
      <c r="CF84" s="1193">
        <f t="shared" ca="1" si="952"/>
        <v>0</v>
      </c>
      <c r="CG84" s="1193">
        <f t="shared" ca="1" si="952"/>
        <v>0</v>
      </c>
      <c r="CH84" s="1193">
        <f t="shared" ca="1" si="952"/>
        <v>0</v>
      </c>
      <c r="CI84" s="1193">
        <f t="shared" ca="1" si="952"/>
        <v>0</v>
      </c>
      <c r="CJ84" s="1193">
        <f t="shared" ca="1" si="952"/>
        <v>0</v>
      </c>
      <c r="CK84" s="1193">
        <f t="shared" ca="1" si="952"/>
        <v>0</v>
      </c>
      <c r="CL84" s="1193">
        <f t="shared" ca="1" si="952"/>
        <v>0</v>
      </c>
      <c r="CM84" s="1193">
        <f t="shared" ca="1" si="952"/>
        <v>0</v>
      </c>
      <c r="CN84" s="1193">
        <f t="shared" ca="1" si="952"/>
        <v>0</v>
      </c>
      <c r="CO84" s="1193">
        <f t="shared" ca="1" si="952"/>
        <v>0</v>
      </c>
      <c r="CP84" s="1193">
        <f t="shared" ca="1" si="952"/>
        <v>0</v>
      </c>
      <c r="CQ84" s="1193">
        <f t="shared" ca="1" si="952"/>
        <v>0</v>
      </c>
      <c r="CR84" s="1193">
        <f t="shared" ca="1" si="952"/>
        <v>0</v>
      </c>
      <c r="CS84" s="1193">
        <f t="shared" ca="1" si="952"/>
        <v>0</v>
      </c>
      <c r="CT84" s="1193">
        <f t="shared" ca="1" si="952"/>
        <v>0</v>
      </c>
      <c r="CU84" s="1193">
        <f t="shared" ca="1" si="952"/>
        <v>0</v>
      </c>
      <c r="CV84" s="1193">
        <f t="shared" ca="1" si="952"/>
        <v>0</v>
      </c>
      <c r="CW84" s="1193">
        <f t="shared" ref="CW84:DU84" ca="1" si="953">CW82*$D84</f>
        <v>720716.49642813171</v>
      </c>
      <c r="CX84" s="1193">
        <f t="shared" ca="1" si="953"/>
        <v>0</v>
      </c>
      <c r="CY84" s="1193">
        <f t="shared" ca="1" si="953"/>
        <v>0</v>
      </c>
      <c r="CZ84" s="1193">
        <f t="shared" ca="1" si="953"/>
        <v>0</v>
      </c>
      <c r="DA84" s="1193">
        <f t="shared" ca="1" si="953"/>
        <v>0</v>
      </c>
      <c r="DB84" s="1193">
        <f t="shared" ca="1" si="953"/>
        <v>0</v>
      </c>
      <c r="DC84" s="1193">
        <f t="shared" ca="1" si="953"/>
        <v>0</v>
      </c>
      <c r="DD84" s="1193">
        <f t="shared" ca="1" si="953"/>
        <v>0</v>
      </c>
      <c r="DE84" s="1193">
        <f t="shared" ca="1" si="953"/>
        <v>0</v>
      </c>
      <c r="DF84" s="1193">
        <f t="shared" ca="1" si="953"/>
        <v>0</v>
      </c>
      <c r="DG84" s="1193">
        <f t="shared" ca="1" si="953"/>
        <v>0</v>
      </c>
      <c r="DH84" s="1193">
        <f t="shared" ca="1" si="953"/>
        <v>0</v>
      </c>
      <c r="DI84" s="1193">
        <f t="shared" ca="1" si="953"/>
        <v>0</v>
      </c>
      <c r="DJ84" s="1193">
        <f t="shared" ca="1" si="953"/>
        <v>0</v>
      </c>
      <c r="DK84" s="1193">
        <f t="shared" ca="1" si="953"/>
        <v>0</v>
      </c>
      <c r="DL84" s="1193">
        <f t="shared" ca="1" si="953"/>
        <v>0</v>
      </c>
      <c r="DM84" s="1193">
        <f t="shared" ca="1" si="953"/>
        <v>0</v>
      </c>
      <c r="DN84" s="1193">
        <f t="shared" ca="1" si="953"/>
        <v>0</v>
      </c>
      <c r="DO84" s="1193">
        <f t="shared" ca="1" si="953"/>
        <v>0</v>
      </c>
      <c r="DP84" s="1193">
        <f t="shared" ca="1" si="953"/>
        <v>0</v>
      </c>
      <c r="DQ84" s="1193">
        <f t="shared" ca="1" si="953"/>
        <v>0</v>
      </c>
      <c r="DR84" s="1193">
        <f t="shared" ca="1" si="953"/>
        <v>0</v>
      </c>
      <c r="DS84" s="1193">
        <f t="shared" ca="1" si="953"/>
        <v>0</v>
      </c>
      <c r="DT84" s="1193">
        <f t="shared" ca="1" si="953"/>
        <v>0</v>
      </c>
      <c r="DU84" s="1325">
        <f t="shared" ca="1" si="953"/>
        <v>0</v>
      </c>
      <c r="DV84" s="1280"/>
    </row>
    <row r="85" spans="1:126" customFormat="1" ht="15.75" customHeight="1">
      <c r="A85" s="105"/>
      <c r="B85" s="105"/>
      <c r="C85" s="60" t="s">
        <v>1535</v>
      </c>
      <c r="D85" s="1286">
        <f>E16</f>
        <v>5.0000000000000044E-2</v>
      </c>
      <c r="E85" s="1280">
        <f t="shared" ref="E85:AJ85" si="954">E82*$D85</f>
        <v>0</v>
      </c>
      <c r="F85" s="1280">
        <f t="shared" ca="1" si="954"/>
        <v>0</v>
      </c>
      <c r="G85" s="1280">
        <f t="shared" ca="1" si="954"/>
        <v>0</v>
      </c>
      <c r="H85" s="1280">
        <f t="shared" ca="1" si="954"/>
        <v>0</v>
      </c>
      <c r="I85" s="1280">
        <f t="shared" ca="1" si="954"/>
        <v>0</v>
      </c>
      <c r="J85" s="1280">
        <f t="shared" ca="1" si="954"/>
        <v>0</v>
      </c>
      <c r="K85" s="1280">
        <f t="shared" ca="1" si="954"/>
        <v>0</v>
      </c>
      <c r="L85" s="1280">
        <f t="shared" ca="1" si="954"/>
        <v>0</v>
      </c>
      <c r="M85" s="1280">
        <f t="shared" ca="1" si="954"/>
        <v>0</v>
      </c>
      <c r="N85" s="1280">
        <f t="shared" ca="1" si="954"/>
        <v>0</v>
      </c>
      <c r="O85" s="1280">
        <f t="shared" ca="1" si="954"/>
        <v>0</v>
      </c>
      <c r="P85" s="1280">
        <f t="shared" ca="1" si="954"/>
        <v>0</v>
      </c>
      <c r="Q85" s="1280">
        <f t="shared" ca="1" si="954"/>
        <v>0</v>
      </c>
      <c r="R85" s="1280">
        <f t="shared" ca="1" si="954"/>
        <v>0</v>
      </c>
      <c r="S85" s="1280">
        <f t="shared" ca="1" si="954"/>
        <v>0</v>
      </c>
      <c r="T85" s="1280">
        <f t="shared" ca="1" si="954"/>
        <v>0</v>
      </c>
      <c r="U85" s="1280">
        <f t="shared" ca="1" si="954"/>
        <v>0</v>
      </c>
      <c r="V85" s="1280">
        <f t="shared" ca="1" si="954"/>
        <v>0</v>
      </c>
      <c r="W85" s="1280">
        <f t="shared" ca="1" si="954"/>
        <v>0</v>
      </c>
      <c r="X85" s="1280">
        <f t="shared" ca="1" si="954"/>
        <v>0</v>
      </c>
      <c r="Y85" s="1280">
        <f t="shared" ca="1" si="954"/>
        <v>0</v>
      </c>
      <c r="Z85" s="1280">
        <f t="shared" ca="1" si="954"/>
        <v>0</v>
      </c>
      <c r="AA85" s="1280">
        <f t="shared" ca="1" si="954"/>
        <v>0</v>
      </c>
      <c r="AB85" s="1280">
        <f t="shared" ca="1" si="954"/>
        <v>0</v>
      </c>
      <c r="AC85" s="1280">
        <f t="shared" ca="1" si="954"/>
        <v>0</v>
      </c>
      <c r="AD85" s="1280">
        <f t="shared" ca="1" si="954"/>
        <v>0</v>
      </c>
      <c r="AE85" s="1280">
        <f t="shared" ca="1" si="954"/>
        <v>0</v>
      </c>
      <c r="AF85" s="1280">
        <f t="shared" ca="1" si="954"/>
        <v>0</v>
      </c>
      <c r="AG85" s="1280">
        <f t="shared" ca="1" si="954"/>
        <v>0</v>
      </c>
      <c r="AH85" s="1280">
        <f t="shared" ca="1" si="954"/>
        <v>0</v>
      </c>
      <c r="AI85" s="1280">
        <f t="shared" ca="1" si="954"/>
        <v>0</v>
      </c>
      <c r="AJ85" s="1280">
        <f t="shared" ca="1" si="954"/>
        <v>0</v>
      </c>
      <c r="AK85" s="1280">
        <f t="shared" ref="AK85:BP85" ca="1" si="955">AK82*$D85</f>
        <v>0</v>
      </c>
      <c r="AL85" s="1280">
        <f t="shared" ca="1" si="955"/>
        <v>0</v>
      </c>
      <c r="AM85" s="1280">
        <f t="shared" ca="1" si="955"/>
        <v>0</v>
      </c>
      <c r="AN85" s="1280">
        <f t="shared" ca="1" si="955"/>
        <v>0</v>
      </c>
      <c r="AO85" s="1280">
        <f t="shared" ca="1" si="955"/>
        <v>0</v>
      </c>
      <c r="AP85" s="1280">
        <f t="shared" ca="1" si="955"/>
        <v>0</v>
      </c>
      <c r="AQ85" s="1280">
        <f t="shared" ca="1" si="955"/>
        <v>0</v>
      </c>
      <c r="AR85" s="1280">
        <f t="shared" ca="1" si="955"/>
        <v>0</v>
      </c>
      <c r="AS85" s="1280">
        <f t="shared" ca="1" si="955"/>
        <v>0</v>
      </c>
      <c r="AT85" s="1280">
        <f t="shared" ca="1" si="955"/>
        <v>0</v>
      </c>
      <c r="AU85" s="1280">
        <f t="shared" ca="1" si="955"/>
        <v>0</v>
      </c>
      <c r="AV85" s="1280">
        <f t="shared" ca="1" si="955"/>
        <v>0</v>
      </c>
      <c r="AW85" s="1280">
        <f t="shared" ca="1" si="955"/>
        <v>0</v>
      </c>
      <c r="AX85" s="1280">
        <f t="shared" ca="1" si="955"/>
        <v>0</v>
      </c>
      <c r="AY85" s="1280">
        <f t="shared" ca="1" si="955"/>
        <v>0</v>
      </c>
      <c r="AZ85" s="1280">
        <f t="shared" ca="1" si="955"/>
        <v>0</v>
      </c>
      <c r="BA85" s="1280">
        <f t="shared" ca="1" si="955"/>
        <v>0</v>
      </c>
      <c r="BB85" s="1280">
        <f t="shared" ca="1" si="955"/>
        <v>0</v>
      </c>
      <c r="BC85" s="1280">
        <f t="shared" ca="1" si="955"/>
        <v>0</v>
      </c>
      <c r="BD85" s="1280">
        <f t="shared" ca="1" si="955"/>
        <v>0</v>
      </c>
      <c r="BE85" s="1280">
        <f t="shared" ca="1" si="955"/>
        <v>0</v>
      </c>
      <c r="BF85" s="1280">
        <f t="shared" ca="1" si="955"/>
        <v>0</v>
      </c>
      <c r="BG85" s="1280">
        <f t="shared" ca="1" si="955"/>
        <v>0</v>
      </c>
      <c r="BH85" s="1280">
        <f t="shared" ca="1" si="955"/>
        <v>0</v>
      </c>
      <c r="BI85" s="1280">
        <f t="shared" ca="1" si="955"/>
        <v>0</v>
      </c>
      <c r="BJ85" s="1280">
        <f t="shared" ca="1" si="955"/>
        <v>0</v>
      </c>
      <c r="BK85" s="1280">
        <f t="shared" ca="1" si="955"/>
        <v>0</v>
      </c>
      <c r="BL85" s="1280">
        <f t="shared" ca="1" si="955"/>
        <v>0</v>
      </c>
      <c r="BM85" s="1280">
        <f t="shared" ca="1" si="955"/>
        <v>0</v>
      </c>
      <c r="BN85" s="1280">
        <f t="shared" ca="1" si="955"/>
        <v>0</v>
      </c>
      <c r="BO85" s="1280">
        <f t="shared" ca="1" si="955"/>
        <v>0</v>
      </c>
      <c r="BP85" s="1280">
        <f t="shared" ca="1" si="955"/>
        <v>0</v>
      </c>
      <c r="BQ85" s="1280">
        <f t="shared" ref="BQ85:CV85" ca="1" si="956">BQ82*$D85</f>
        <v>0</v>
      </c>
      <c r="BR85" s="1280">
        <f t="shared" ca="1" si="956"/>
        <v>0</v>
      </c>
      <c r="BS85" s="1280">
        <f t="shared" ca="1" si="956"/>
        <v>0</v>
      </c>
      <c r="BT85" s="1280">
        <f t="shared" ca="1" si="956"/>
        <v>0</v>
      </c>
      <c r="BU85" s="1280">
        <f t="shared" ca="1" si="956"/>
        <v>0</v>
      </c>
      <c r="BV85" s="1280">
        <f t="shared" ca="1" si="956"/>
        <v>0</v>
      </c>
      <c r="BW85" s="1280">
        <f t="shared" ca="1" si="956"/>
        <v>0</v>
      </c>
      <c r="BX85" s="1280">
        <f t="shared" ca="1" si="956"/>
        <v>0</v>
      </c>
      <c r="BY85" s="1280">
        <f t="shared" ca="1" si="956"/>
        <v>0</v>
      </c>
      <c r="BZ85" s="1280">
        <f t="shared" ca="1" si="956"/>
        <v>0</v>
      </c>
      <c r="CA85" s="1280">
        <f t="shared" ca="1" si="956"/>
        <v>0</v>
      </c>
      <c r="CB85" s="1280">
        <f t="shared" ca="1" si="956"/>
        <v>0</v>
      </c>
      <c r="CC85" s="1280">
        <f t="shared" ca="1" si="956"/>
        <v>0</v>
      </c>
      <c r="CD85" s="1280">
        <f t="shared" ca="1" si="956"/>
        <v>0</v>
      </c>
      <c r="CE85" s="1280">
        <f t="shared" ca="1" si="956"/>
        <v>0</v>
      </c>
      <c r="CF85" s="1280">
        <f t="shared" ca="1" si="956"/>
        <v>0</v>
      </c>
      <c r="CG85" s="1280">
        <f t="shared" ca="1" si="956"/>
        <v>0</v>
      </c>
      <c r="CH85" s="1280">
        <f t="shared" ca="1" si="956"/>
        <v>0</v>
      </c>
      <c r="CI85" s="1280">
        <f t="shared" ca="1" si="956"/>
        <v>0</v>
      </c>
      <c r="CJ85" s="1280">
        <f t="shared" ca="1" si="956"/>
        <v>0</v>
      </c>
      <c r="CK85" s="1280">
        <f t="shared" ca="1" si="956"/>
        <v>0</v>
      </c>
      <c r="CL85" s="1280">
        <f t="shared" ca="1" si="956"/>
        <v>0</v>
      </c>
      <c r="CM85" s="1280">
        <f t="shared" ca="1" si="956"/>
        <v>0</v>
      </c>
      <c r="CN85" s="1280">
        <f t="shared" ca="1" si="956"/>
        <v>0</v>
      </c>
      <c r="CO85" s="1280">
        <f t="shared" ca="1" si="956"/>
        <v>0</v>
      </c>
      <c r="CP85" s="1280">
        <f t="shared" ca="1" si="956"/>
        <v>0</v>
      </c>
      <c r="CQ85" s="1280">
        <f t="shared" ca="1" si="956"/>
        <v>0</v>
      </c>
      <c r="CR85" s="1280">
        <f t="shared" ca="1" si="956"/>
        <v>0</v>
      </c>
      <c r="CS85" s="1280">
        <f t="shared" ca="1" si="956"/>
        <v>0</v>
      </c>
      <c r="CT85" s="1280">
        <f t="shared" ca="1" si="956"/>
        <v>0</v>
      </c>
      <c r="CU85" s="1280">
        <f t="shared" ca="1" si="956"/>
        <v>0</v>
      </c>
      <c r="CV85" s="1280">
        <f t="shared" ca="1" si="956"/>
        <v>0</v>
      </c>
      <c r="CW85" s="1280">
        <f t="shared" ref="CW85:DU85" ca="1" si="957">CW82*$D85</f>
        <v>51479.749744866604</v>
      </c>
      <c r="CX85" s="1280">
        <f t="shared" ca="1" si="957"/>
        <v>0</v>
      </c>
      <c r="CY85" s="1280">
        <f t="shared" ca="1" si="957"/>
        <v>0</v>
      </c>
      <c r="CZ85" s="1280">
        <f t="shared" ca="1" si="957"/>
        <v>0</v>
      </c>
      <c r="DA85" s="1280">
        <f t="shared" ca="1" si="957"/>
        <v>0</v>
      </c>
      <c r="DB85" s="1280">
        <f t="shared" ca="1" si="957"/>
        <v>0</v>
      </c>
      <c r="DC85" s="1280">
        <f t="shared" ca="1" si="957"/>
        <v>0</v>
      </c>
      <c r="DD85" s="1280">
        <f t="shared" ca="1" si="957"/>
        <v>0</v>
      </c>
      <c r="DE85" s="1280">
        <f t="shared" ca="1" si="957"/>
        <v>0</v>
      </c>
      <c r="DF85" s="1280">
        <f t="shared" ca="1" si="957"/>
        <v>0</v>
      </c>
      <c r="DG85" s="1280">
        <f t="shared" ca="1" si="957"/>
        <v>0</v>
      </c>
      <c r="DH85" s="1280">
        <f t="shared" ca="1" si="957"/>
        <v>0</v>
      </c>
      <c r="DI85" s="1280">
        <f t="shared" ca="1" si="957"/>
        <v>0</v>
      </c>
      <c r="DJ85" s="1280">
        <f t="shared" ca="1" si="957"/>
        <v>0</v>
      </c>
      <c r="DK85" s="1280">
        <f t="shared" ca="1" si="957"/>
        <v>0</v>
      </c>
      <c r="DL85" s="1280">
        <f t="shared" ca="1" si="957"/>
        <v>0</v>
      </c>
      <c r="DM85" s="1280">
        <f t="shared" ca="1" si="957"/>
        <v>0</v>
      </c>
      <c r="DN85" s="1280">
        <f t="shared" ca="1" si="957"/>
        <v>0</v>
      </c>
      <c r="DO85" s="1280">
        <f t="shared" ca="1" si="957"/>
        <v>0</v>
      </c>
      <c r="DP85" s="1280">
        <f t="shared" ca="1" si="957"/>
        <v>0</v>
      </c>
      <c r="DQ85" s="1280">
        <f t="shared" ca="1" si="957"/>
        <v>0</v>
      </c>
      <c r="DR85" s="1280">
        <f t="shared" ca="1" si="957"/>
        <v>0</v>
      </c>
      <c r="DS85" s="1280">
        <f t="shared" ca="1" si="957"/>
        <v>0</v>
      </c>
      <c r="DT85" s="1280">
        <f t="shared" ca="1" si="957"/>
        <v>0</v>
      </c>
      <c r="DU85" s="1281">
        <f t="shared" ca="1" si="957"/>
        <v>0</v>
      </c>
      <c r="DV85" s="1280"/>
    </row>
    <row r="86" spans="1:126" customFormat="1" ht="15.75" customHeight="1">
      <c r="A86" s="105"/>
      <c r="B86" s="105"/>
      <c r="C86" s="60" t="s">
        <v>1537</v>
      </c>
      <c r="D86" s="1286">
        <f>F16</f>
        <v>0.25</v>
      </c>
      <c r="E86" s="1280">
        <f t="shared" ref="E86:AJ86" si="958">E82*$D86</f>
        <v>0</v>
      </c>
      <c r="F86" s="1280">
        <f t="shared" ca="1" si="958"/>
        <v>0</v>
      </c>
      <c r="G86" s="1280">
        <f t="shared" ca="1" si="958"/>
        <v>0</v>
      </c>
      <c r="H86" s="1280">
        <f t="shared" ca="1" si="958"/>
        <v>0</v>
      </c>
      <c r="I86" s="1280">
        <f t="shared" ca="1" si="958"/>
        <v>0</v>
      </c>
      <c r="J86" s="1280">
        <f t="shared" ca="1" si="958"/>
        <v>0</v>
      </c>
      <c r="K86" s="1280">
        <f t="shared" ca="1" si="958"/>
        <v>0</v>
      </c>
      <c r="L86" s="1280">
        <f t="shared" ca="1" si="958"/>
        <v>0</v>
      </c>
      <c r="M86" s="1280">
        <f t="shared" ca="1" si="958"/>
        <v>0</v>
      </c>
      <c r="N86" s="1280">
        <f t="shared" ca="1" si="958"/>
        <v>0</v>
      </c>
      <c r="O86" s="1280">
        <f t="shared" ca="1" si="958"/>
        <v>0</v>
      </c>
      <c r="P86" s="1280">
        <f t="shared" ca="1" si="958"/>
        <v>0</v>
      </c>
      <c r="Q86" s="1280">
        <f t="shared" ca="1" si="958"/>
        <v>0</v>
      </c>
      <c r="R86" s="1280">
        <f t="shared" ca="1" si="958"/>
        <v>0</v>
      </c>
      <c r="S86" s="1280">
        <f t="shared" ca="1" si="958"/>
        <v>0</v>
      </c>
      <c r="T86" s="1280">
        <f t="shared" ca="1" si="958"/>
        <v>0</v>
      </c>
      <c r="U86" s="1280">
        <f t="shared" ca="1" si="958"/>
        <v>0</v>
      </c>
      <c r="V86" s="1280">
        <f t="shared" ca="1" si="958"/>
        <v>0</v>
      </c>
      <c r="W86" s="1280">
        <f t="shared" ca="1" si="958"/>
        <v>0</v>
      </c>
      <c r="X86" s="1280">
        <f t="shared" ca="1" si="958"/>
        <v>0</v>
      </c>
      <c r="Y86" s="1280">
        <f t="shared" ca="1" si="958"/>
        <v>0</v>
      </c>
      <c r="Z86" s="1280">
        <f t="shared" ca="1" si="958"/>
        <v>0</v>
      </c>
      <c r="AA86" s="1280">
        <f t="shared" ca="1" si="958"/>
        <v>0</v>
      </c>
      <c r="AB86" s="1280">
        <f t="shared" ca="1" si="958"/>
        <v>0</v>
      </c>
      <c r="AC86" s="1280">
        <f t="shared" ca="1" si="958"/>
        <v>0</v>
      </c>
      <c r="AD86" s="1280">
        <f t="shared" ca="1" si="958"/>
        <v>0</v>
      </c>
      <c r="AE86" s="1280">
        <f t="shared" ca="1" si="958"/>
        <v>0</v>
      </c>
      <c r="AF86" s="1280">
        <f t="shared" ca="1" si="958"/>
        <v>0</v>
      </c>
      <c r="AG86" s="1280">
        <f t="shared" ca="1" si="958"/>
        <v>0</v>
      </c>
      <c r="AH86" s="1280">
        <f t="shared" ca="1" si="958"/>
        <v>0</v>
      </c>
      <c r="AI86" s="1280">
        <f t="shared" ca="1" si="958"/>
        <v>0</v>
      </c>
      <c r="AJ86" s="1280">
        <f t="shared" ca="1" si="958"/>
        <v>0</v>
      </c>
      <c r="AK86" s="1280">
        <f t="shared" ref="AK86:BP86" ca="1" si="959">AK82*$D86</f>
        <v>0</v>
      </c>
      <c r="AL86" s="1280">
        <f t="shared" ca="1" si="959"/>
        <v>0</v>
      </c>
      <c r="AM86" s="1280">
        <f t="shared" ca="1" si="959"/>
        <v>0</v>
      </c>
      <c r="AN86" s="1280">
        <f t="shared" ca="1" si="959"/>
        <v>0</v>
      </c>
      <c r="AO86" s="1280">
        <f t="shared" ca="1" si="959"/>
        <v>0</v>
      </c>
      <c r="AP86" s="1280">
        <f t="shared" ca="1" si="959"/>
        <v>0</v>
      </c>
      <c r="AQ86" s="1280">
        <f t="shared" ca="1" si="959"/>
        <v>0</v>
      </c>
      <c r="AR86" s="1280">
        <f t="shared" ca="1" si="959"/>
        <v>0</v>
      </c>
      <c r="AS86" s="1280">
        <f t="shared" ca="1" si="959"/>
        <v>0</v>
      </c>
      <c r="AT86" s="1280">
        <f t="shared" ca="1" si="959"/>
        <v>0</v>
      </c>
      <c r="AU86" s="1280">
        <f t="shared" ca="1" si="959"/>
        <v>0</v>
      </c>
      <c r="AV86" s="1280">
        <f t="shared" ca="1" si="959"/>
        <v>0</v>
      </c>
      <c r="AW86" s="1280">
        <f t="shared" ca="1" si="959"/>
        <v>0</v>
      </c>
      <c r="AX86" s="1280">
        <f t="shared" ca="1" si="959"/>
        <v>0</v>
      </c>
      <c r="AY86" s="1280">
        <f t="shared" ca="1" si="959"/>
        <v>0</v>
      </c>
      <c r="AZ86" s="1280">
        <f t="shared" ca="1" si="959"/>
        <v>0</v>
      </c>
      <c r="BA86" s="1280">
        <f t="shared" ca="1" si="959"/>
        <v>0</v>
      </c>
      <c r="BB86" s="1280">
        <f t="shared" ca="1" si="959"/>
        <v>0</v>
      </c>
      <c r="BC86" s="1280">
        <f t="shared" ca="1" si="959"/>
        <v>0</v>
      </c>
      <c r="BD86" s="1280">
        <f t="shared" ca="1" si="959"/>
        <v>0</v>
      </c>
      <c r="BE86" s="1280">
        <f t="shared" ca="1" si="959"/>
        <v>0</v>
      </c>
      <c r="BF86" s="1280">
        <f t="shared" ca="1" si="959"/>
        <v>0</v>
      </c>
      <c r="BG86" s="1280">
        <f t="shared" ca="1" si="959"/>
        <v>0</v>
      </c>
      <c r="BH86" s="1280">
        <f t="shared" ca="1" si="959"/>
        <v>0</v>
      </c>
      <c r="BI86" s="1280">
        <f t="shared" ca="1" si="959"/>
        <v>0</v>
      </c>
      <c r="BJ86" s="1280">
        <f t="shared" ca="1" si="959"/>
        <v>0</v>
      </c>
      <c r="BK86" s="1280">
        <f t="shared" ca="1" si="959"/>
        <v>0</v>
      </c>
      <c r="BL86" s="1280">
        <f t="shared" ca="1" si="959"/>
        <v>0</v>
      </c>
      <c r="BM86" s="1280">
        <f t="shared" ca="1" si="959"/>
        <v>0</v>
      </c>
      <c r="BN86" s="1280">
        <f t="shared" ca="1" si="959"/>
        <v>0</v>
      </c>
      <c r="BO86" s="1280">
        <f t="shared" ca="1" si="959"/>
        <v>0</v>
      </c>
      <c r="BP86" s="1280">
        <f t="shared" ca="1" si="959"/>
        <v>0</v>
      </c>
      <c r="BQ86" s="1280">
        <f t="shared" ref="BQ86:CV86" ca="1" si="960">BQ82*$D86</f>
        <v>0</v>
      </c>
      <c r="BR86" s="1280">
        <f t="shared" ca="1" si="960"/>
        <v>0</v>
      </c>
      <c r="BS86" s="1280">
        <f t="shared" ca="1" si="960"/>
        <v>0</v>
      </c>
      <c r="BT86" s="1280">
        <f t="shared" ca="1" si="960"/>
        <v>0</v>
      </c>
      <c r="BU86" s="1280">
        <f t="shared" ca="1" si="960"/>
        <v>0</v>
      </c>
      <c r="BV86" s="1280">
        <f t="shared" ca="1" si="960"/>
        <v>0</v>
      </c>
      <c r="BW86" s="1280">
        <f t="shared" ca="1" si="960"/>
        <v>0</v>
      </c>
      <c r="BX86" s="1280">
        <f t="shared" ca="1" si="960"/>
        <v>0</v>
      </c>
      <c r="BY86" s="1280">
        <f t="shared" ca="1" si="960"/>
        <v>0</v>
      </c>
      <c r="BZ86" s="1280">
        <f t="shared" ca="1" si="960"/>
        <v>0</v>
      </c>
      <c r="CA86" s="1280">
        <f t="shared" ca="1" si="960"/>
        <v>0</v>
      </c>
      <c r="CB86" s="1280">
        <f t="shared" ca="1" si="960"/>
        <v>0</v>
      </c>
      <c r="CC86" s="1280">
        <f t="shared" ca="1" si="960"/>
        <v>0</v>
      </c>
      <c r="CD86" s="1280">
        <f t="shared" ca="1" si="960"/>
        <v>0</v>
      </c>
      <c r="CE86" s="1280">
        <f t="shared" ca="1" si="960"/>
        <v>0</v>
      </c>
      <c r="CF86" s="1280">
        <f t="shared" ca="1" si="960"/>
        <v>0</v>
      </c>
      <c r="CG86" s="1280">
        <f t="shared" ca="1" si="960"/>
        <v>0</v>
      </c>
      <c r="CH86" s="1280">
        <f t="shared" ca="1" si="960"/>
        <v>0</v>
      </c>
      <c r="CI86" s="1280">
        <f t="shared" ca="1" si="960"/>
        <v>0</v>
      </c>
      <c r="CJ86" s="1280">
        <f t="shared" ca="1" si="960"/>
        <v>0</v>
      </c>
      <c r="CK86" s="1280">
        <f t="shared" ca="1" si="960"/>
        <v>0</v>
      </c>
      <c r="CL86" s="1280">
        <f t="shared" ca="1" si="960"/>
        <v>0</v>
      </c>
      <c r="CM86" s="1280">
        <f t="shared" ca="1" si="960"/>
        <v>0</v>
      </c>
      <c r="CN86" s="1280">
        <f t="shared" ca="1" si="960"/>
        <v>0</v>
      </c>
      <c r="CO86" s="1280">
        <f t="shared" ca="1" si="960"/>
        <v>0</v>
      </c>
      <c r="CP86" s="1280">
        <f t="shared" ca="1" si="960"/>
        <v>0</v>
      </c>
      <c r="CQ86" s="1280">
        <f t="shared" ca="1" si="960"/>
        <v>0</v>
      </c>
      <c r="CR86" s="1280">
        <f t="shared" ca="1" si="960"/>
        <v>0</v>
      </c>
      <c r="CS86" s="1280">
        <f t="shared" ca="1" si="960"/>
        <v>0</v>
      </c>
      <c r="CT86" s="1280">
        <f t="shared" ca="1" si="960"/>
        <v>0</v>
      </c>
      <c r="CU86" s="1280">
        <f t="shared" ca="1" si="960"/>
        <v>0</v>
      </c>
      <c r="CV86" s="1280">
        <f t="shared" ca="1" si="960"/>
        <v>0</v>
      </c>
      <c r="CW86" s="1280">
        <f t="shared" ref="CW86:DU86" ca="1" si="961">CW82*$D86</f>
        <v>257398.74872433278</v>
      </c>
      <c r="CX86" s="1280">
        <f t="shared" ca="1" si="961"/>
        <v>0</v>
      </c>
      <c r="CY86" s="1280">
        <f t="shared" ca="1" si="961"/>
        <v>0</v>
      </c>
      <c r="CZ86" s="1280">
        <f t="shared" ca="1" si="961"/>
        <v>0</v>
      </c>
      <c r="DA86" s="1280">
        <f t="shared" ca="1" si="961"/>
        <v>0</v>
      </c>
      <c r="DB86" s="1280">
        <f t="shared" ca="1" si="961"/>
        <v>0</v>
      </c>
      <c r="DC86" s="1280">
        <f t="shared" ca="1" si="961"/>
        <v>0</v>
      </c>
      <c r="DD86" s="1280">
        <f t="shared" ca="1" si="961"/>
        <v>0</v>
      </c>
      <c r="DE86" s="1280">
        <f t="shared" ca="1" si="961"/>
        <v>0</v>
      </c>
      <c r="DF86" s="1280">
        <f t="shared" ca="1" si="961"/>
        <v>0</v>
      </c>
      <c r="DG86" s="1280">
        <f t="shared" ca="1" si="961"/>
        <v>0</v>
      </c>
      <c r="DH86" s="1280">
        <f t="shared" ca="1" si="961"/>
        <v>0</v>
      </c>
      <c r="DI86" s="1280">
        <f t="shared" ca="1" si="961"/>
        <v>0</v>
      </c>
      <c r="DJ86" s="1280">
        <f t="shared" ca="1" si="961"/>
        <v>0</v>
      </c>
      <c r="DK86" s="1280">
        <f t="shared" ca="1" si="961"/>
        <v>0</v>
      </c>
      <c r="DL86" s="1280">
        <f t="shared" ca="1" si="961"/>
        <v>0</v>
      </c>
      <c r="DM86" s="1280">
        <f t="shared" ca="1" si="961"/>
        <v>0</v>
      </c>
      <c r="DN86" s="1280">
        <f t="shared" ca="1" si="961"/>
        <v>0</v>
      </c>
      <c r="DO86" s="1280">
        <f t="shared" ca="1" si="961"/>
        <v>0</v>
      </c>
      <c r="DP86" s="1280">
        <f t="shared" ca="1" si="961"/>
        <v>0</v>
      </c>
      <c r="DQ86" s="1280">
        <f t="shared" ca="1" si="961"/>
        <v>0</v>
      </c>
      <c r="DR86" s="1280">
        <f t="shared" ca="1" si="961"/>
        <v>0</v>
      </c>
      <c r="DS86" s="1280">
        <f t="shared" ca="1" si="961"/>
        <v>0</v>
      </c>
      <c r="DT86" s="1280">
        <f t="shared" ca="1" si="961"/>
        <v>0</v>
      </c>
      <c r="DU86" s="1281">
        <f t="shared" ca="1" si="961"/>
        <v>0</v>
      </c>
      <c r="DV86" s="1280"/>
    </row>
    <row r="87" spans="1:126" customFormat="1" ht="15.75" customHeight="1" thickBot="1">
      <c r="A87" s="105"/>
      <c r="B87" s="105"/>
      <c r="C87" s="65" t="s">
        <v>1533</v>
      </c>
      <c r="D87" s="1152"/>
      <c r="E87" s="146">
        <f>SUM(E84:E86)</f>
        <v>0</v>
      </c>
      <c r="F87" s="146">
        <f t="shared" ref="F87" ca="1" si="962">SUM(F84:F86)</f>
        <v>0</v>
      </c>
      <c r="G87" s="146">
        <f t="shared" ref="G87" ca="1" si="963">SUM(G84:G86)</f>
        <v>0</v>
      </c>
      <c r="H87" s="146">
        <f t="shared" ref="H87" ca="1" si="964">SUM(H84:H86)</f>
        <v>0</v>
      </c>
      <c r="I87" s="146">
        <f t="shared" ref="I87" ca="1" si="965">SUM(I84:I86)</f>
        <v>0</v>
      </c>
      <c r="J87" s="146">
        <f t="shared" ref="J87" ca="1" si="966">SUM(J84:J86)</f>
        <v>0</v>
      </c>
      <c r="K87" s="146">
        <f t="shared" ref="K87" ca="1" si="967">SUM(K84:K86)</f>
        <v>0</v>
      </c>
      <c r="L87" s="146">
        <f t="shared" ref="L87" ca="1" si="968">SUM(L84:L86)</f>
        <v>0</v>
      </c>
      <c r="M87" s="146">
        <f t="shared" ref="M87" ca="1" si="969">SUM(M84:M86)</f>
        <v>0</v>
      </c>
      <c r="N87" s="146">
        <f t="shared" ref="N87" ca="1" si="970">SUM(N84:N86)</f>
        <v>0</v>
      </c>
      <c r="O87" s="146">
        <f t="shared" ref="O87" ca="1" si="971">SUM(O84:O86)</f>
        <v>0</v>
      </c>
      <c r="P87" s="146">
        <f t="shared" ref="P87" ca="1" si="972">SUM(P84:P86)</f>
        <v>0</v>
      </c>
      <c r="Q87" s="146">
        <f t="shared" ref="Q87" ca="1" si="973">SUM(Q84:Q86)</f>
        <v>0</v>
      </c>
      <c r="R87" s="146">
        <f t="shared" ref="R87" ca="1" si="974">SUM(R84:R86)</f>
        <v>0</v>
      </c>
      <c r="S87" s="146">
        <f t="shared" ref="S87" ca="1" si="975">SUM(S84:S86)</f>
        <v>0</v>
      </c>
      <c r="T87" s="146">
        <f t="shared" ref="T87" ca="1" si="976">SUM(T84:T86)</f>
        <v>0</v>
      </c>
      <c r="U87" s="146">
        <f t="shared" ref="U87" ca="1" si="977">SUM(U84:U86)</f>
        <v>0</v>
      </c>
      <c r="V87" s="146">
        <f t="shared" ref="V87" ca="1" si="978">SUM(V84:V86)</f>
        <v>0</v>
      </c>
      <c r="W87" s="146">
        <f t="shared" ref="W87" ca="1" si="979">SUM(W84:W86)</f>
        <v>0</v>
      </c>
      <c r="X87" s="146">
        <f t="shared" ref="X87" ca="1" si="980">SUM(X84:X86)</f>
        <v>0</v>
      </c>
      <c r="Y87" s="146">
        <f t="shared" ref="Y87" ca="1" si="981">SUM(Y84:Y86)</f>
        <v>0</v>
      </c>
      <c r="Z87" s="146">
        <f t="shared" ref="Z87" ca="1" si="982">SUM(Z84:Z86)</f>
        <v>0</v>
      </c>
      <c r="AA87" s="146">
        <f t="shared" ref="AA87" ca="1" si="983">SUM(AA84:AA86)</f>
        <v>0</v>
      </c>
      <c r="AB87" s="146">
        <f t="shared" ref="AB87" ca="1" si="984">SUM(AB84:AB86)</f>
        <v>0</v>
      </c>
      <c r="AC87" s="146">
        <f t="shared" ref="AC87" ca="1" si="985">SUM(AC84:AC86)</f>
        <v>0</v>
      </c>
      <c r="AD87" s="146">
        <f t="shared" ref="AD87" ca="1" si="986">SUM(AD84:AD86)</f>
        <v>0</v>
      </c>
      <c r="AE87" s="146">
        <f t="shared" ref="AE87" ca="1" si="987">SUM(AE84:AE86)</f>
        <v>0</v>
      </c>
      <c r="AF87" s="146">
        <f t="shared" ref="AF87" ca="1" si="988">SUM(AF84:AF86)</f>
        <v>0</v>
      </c>
      <c r="AG87" s="146">
        <f t="shared" ref="AG87" ca="1" si="989">SUM(AG84:AG86)</f>
        <v>0</v>
      </c>
      <c r="AH87" s="146">
        <f t="shared" ref="AH87" ca="1" si="990">SUM(AH84:AH86)</f>
        <v>0</v>
      </c>
      <c r="AI87" s="146">
        <f t="shared" ref="AI87" ca="1" si="991">SUM(AI84:AI86)</f>
        <v>0</v>
      </c>
      <c r="AJ87" s="146">
        <f t="shared" ref="AJ87" ca="1" si="992">SUM(AJ84:AJ86)</f>
        <v>0</v>
      </c>
      <c r="AK87" s="146">
        <f t="shared" ref="AK87" ca="1" si="993">SUM(AK84:AK86)</f>
        <v>0</v>
      </c>
      <c r="AL87" s="146">
        <f t="shared" ref="AL87" ca="1" si="994">SUM(AL84:AL86)</f>
        <v>0</v>
      </c>
      <c r="AM87" s="146">
        <f t="shared" ref="AM87" ca="1" si="995">SUM(AM84:AM86)</f>
        <v>0</v>
      </c>
      <c r="AN87" s="146">
        <f t="shared" ref="AN87" ca="1" si="996">SUM(AN84:AN86)</f>
        <v>0</v>
      </c>
      <c r="AO87" s="146">
        <f t="shared" ref="AO87" ca="1" si="997">SUM(AO84:AO86)</f>
        <v>0</v>
      </c>
      <c r="AP87" s="146">
        <f t="shared" ref="AP87" ca="1" si="998">SUM(AP84:AP86)</f>
        <v>0</v>
      </c>
      <c r="AQ87" s="146">
        <f t="shared" ref="AQ87" ca="1" si="999">SUM(AQ84:AQ86)</f>
        <v>0</v>
      </c>
      <c r="AR87" s="146">
        <f t="shared" ref="AR87" ca="1" si="1000">SUM(AR84:AR86)</f>
        <v>0</v>
      </c>
      <c r="AS87" s="146">
        <f t="shared" ref="AS87" ca="1" si="1001">SUM(AS84:AS86)</f>
        <v>0</v>
      </c>
      <c r="AT87" s="146">
        <f t="shared" ref="AT87" ca="1" si="1002">SUM(AT84:AT86)</f>
        <v>0</v>
      </c>
      <c r="AU87" s="146">
        <f t="shared" ref="AU87" ca="1" si="1003">SUM(AU84:AU86)</f>
        <v>0</v>
      </c>
      <c r="AV87" s="146">
        <f t="shared" ref="AV87" ca="1" si="1004">SUM(AV84:AV86)</f>
        <v>0</v>
      </c>
      <c r="AW87" s="146">
        <f t="shared" ref="AW87" ca="1" si="1005">SUM(AW84:AW86)</f>
        <v>0</v>
      </c>
      <c r="AX87" s="146">
        <f t="shared" ref="AX87" ca="1" si="1006">SUM(AX84:AX86)</f>
        <v>0</v>
      </c>
      <c r="AY87" s="146">
        <f t="shared" ref="AY87" ca="1" si="1007">SUM(AY84:AY86)</f>
        <v>0</v>
      </c>
      <c r="AZ87" s="146">
        <f t="shared" ref="AZ87" ca="1" si="1008">SUM(AZ84:AZ86)</f>
        <v>0</v>
      </c>
      <c r="BA87" s="146">
        <f t="shared" ref="BA87" ca="1" si="1009">SUM(BA84:BA86)</f>
        <v>0</v>
      </c>
      <c r="BB87" s="146">
        <f t="shared" ref="BB87" ca="1" si="1010">SUM(BB84:BB86)</f>
        <v>0</v>
      </c>
      <c r="BC87" s="146">
        <f t="shared" ref="BC87" ca="1" si="1011">SUM(BC84:BC86)</f>
        <v>0</v>
      </c>
      <c r="BD87" s="146">
        <f t="shared" ref="BD87" ca="1" si="1012">SUM(BD84:BD86)</f>
        <v>0</v>
      </c>
      <c r="BE87" s="146">
        <f t="shared" ref="BE87" ca="1" si="1013">SUM(BE84:BE86)</f>
        <v>0</v>
      </c>
      <c r="BF87" s="146">
        <f t="shared" ref="BF87" ca="1" si="1014">SUM(BF84:BF86)</f>
        <v>0</v>
      </c>
      <c r="BG87" s="146">
        <f t="shared" ref="BG87" ca="1" si="1015">SUM(BG84:BG86)</f>
        <v>0</v>
      </c>
      <c r="BH87" s="146">
        <f t="shared" ref="BH87" ca="1" si="1016">SUM(BH84:BH86)</f>
        <v>0</v>
      </c>
      <c r="BI87" s="146">
        <f t="shared" ref="BI87" ca="1" si="1017">SUM(BI84:BI86)</f>
        <v>0</v>
      </c>
      <c r="BJ87" s="146">
        <f t="shared" ref="BJ87" ca="1" si="1018">SUM(BJ84:BJ86)</f>
        <v>0</v>
      </c>
      <c r="BK87" s="146">
        <f t="shared" ref="BK87" ca="1" si="1019">SUM(BK84:BK86)</f>
        <v>0</v>
      </c>
      <c r="BL87" s="146">
        <f t="shared" ref="BL87" ca="1" si="1020">SUM(BL84:BL86)</f>
        <v>0</v>
      </c>
      <c r="BM87" s="146">
        <f t="shared" ref="BM87" ca="1" si="1021">SUM(BM84:BM86)</f>
        <v>0</v>
      </c>
      <c r="BN87" s="146">
        <f t="shared" ref="BN87" ca="1" si="1022">SUM(BN84:BN86)</f>
        <v>0</v>
      </c>
      <c r="BO87" s="146">
        <f t="shared" ref="BO87" ca="1" si="1023">SUM(BO84:BO86)</f>
        <v>0</v>
      </c>
      <c r="BP87" s="146">
        <f t="shared" ref="BP87" ca="1" si="1024">SUM(BP84:BP86)</f>
        <v>0</v>
      </c>
      <c r="BQ87" s="146">
        <f t="shared" ref="BQ87" ca="1" si="1025">SUM(BQ84:BQ86)</f>
        <v>0</v>
      </c>
      <c r="BR87" s="146">
        <f t="shared" ref="BR87" ca="1" si="1026">SUM(BR84:BR86)</f>
        <v>0</v>
      </c>
      <c r="BS87" s="146">
        <f t="shared" ref="BS87" ca="1" si="1027">SUM(BS84:BS86)</f>
        <v>0</v>
      </c>
      <c r="BT87" s="146">
        <f t="shared" ref="BT87" ca="1" si="1028">SUM(BT84:BT86)</f>
        <v>0</v>
      </c>
      <c r="BU87" s="146">
        <f t="shared" ref="BU87" ca="1" si="1029">SUM(BU84:BU86)</f>
        <v>0</v>
      </c>
      <c r="BV87" s="146">
        <f t="shared" ref="BV87" ca="1" si="1030">SUM(BV84:BV86)</f>
        <v>0</v>
      </c>
      <c r="BW87" s="146">
        <f t="shared" ref="BW87" ca="1" si="1031">SUM(BW84:BW86)</f>
        <v>0</v>
      </c>
      <c r="BX87" s="146">
        <f t="shared" ref="BX87" ca="1" si="1032">SUM(BX84:BX86)</f>
        <v>0</v>
      </c>
      <c r="BY87" s="146">
        <f t="shared" ref="BY87" ca="1" si="1033">SUM(BY84:BY86)</f>
        <v>0</v>
      </c>
      <c r="BZ87" s="146">
        <f t="shared" ref="BZ87" ca="1" si="1034">SUM(BZ84:BZ86)</f>
        <v>0</v>
      </c>
      <c r="CA87" s="146">
        <f t="shared" ref="CA87" ca="1" si="1035">SUM(CA84:CA86)</f>
        <v>0</v>
      </c>
      <c r="CB87" s="146">
        <f t="shared" ref="CB87" ca="1" si="1036">SUM(CB84:CB86)</f>
        <v>0</v>
      </c>
      <c r="CC87" s="146">
        <f t="shared" ref="CC87" ca="1" si="1037">SUM(CC84:CC86)</f>
        <v>0</v>
      </c>
      <c r="CD87" s="146">
        <f t="shared" ref="CD87" ca="1" si="1038">SUM(CD84:CD86)</f>
        <v>0</v>
      </c>
      <c r="CE87" s="146">
        <f t="shared" ref="CE87" ca="1" si="1039">SUM(CE84:CE86)</f>
        <v>0</v>
      </c>
      <c r="CF87" s="146">
        <f t="shared" ref="CF87" ca="1" si="1040">SUM(CF84:CF86)</f>
        <v>0</v>
      </c>
      <c r="CG87" s="146">
        <f t="shared" ref="CG87" ca="1" si="1041">SUM(CG84:CG86)</f>
        <v>0</v>
      </c>
      <c r="CH87" s="146">
        <f t="shared" ref="CH87" ca="1" si="1042">SUM(CH84:CH86)</f>
        <v>0</v>
      </c>
      <c r="CI87" s="146">
        <f t="shared" ref="CI87" ca="1" si="1043">SUM(CI84:CI86)</f>
        <v>0</v>
      </c>
      <c r="CJ87" s="146">
        <f t="shared" ref="CJ87" ca="1" si="1044">SUM(CJ84:CJ86)</f>
        <v>0</v>
      </c>
      <c r="CK87" s="146">
        <f t="shared" ref="CK87" ca="1" si="1045">SUM(CK84:CK86)</f>
        <v>0</v>
      </c>
      <c r="CL87" s="146">
        <f t="shared" ref="CL87" ca="1" si="1046">SUM(CL84:CL86)</f>
        <v>0</v>
      </c>
      <c r="CM87" s="146">
        <f t="shared" ref="CM87" ca="1" si="1047">SUM(CM84:CM86)</f>
        <v>0</v>
      </c>
      <c r="CN87" s="146">
        <f t="shared" ref="CN87" ca="1" si="1048">SUM(CN84:CN86)</f>
        <v>0</v>
      </c>
      <c r="CO87" s="146">
        <f t="shared" ref="CO87" ca="1" si="1049">SUM(CO84:CO86)</f>
        <v>0</v>
      </c>
      <c r="CP87" s="146">
        <f t="shared" ref="CP87" ca="1" si="1050">SUM(CP84:CP86)</f>
        <v>0</v>
      </c>
      <c r="CQ87" s="146">
        <f t="shared" ref="CQ87" ca="1" si="1051">SUM(CQ84:CQ86)</f>
        <v>0</v>
      </c>
      <c r="CR87" s="146">
        <f t="shared" ref="CR87" ca="1" si="1052">SUM(CR84:CR86)</f>
        <v>0</v>
      </c>
      <c r="CS87" s="146">
        <f t="shared" ref="CS87" ca="1" si="1053">SUM(CS84:CS86)</f>
        <v>0</v>
      </c>
      <c r="CT87" s="146">
        <f t="shared" ref="CT87" ca="1" si="1054">SUM(CT84:CT86)</f>
        <v>0</v>
      </c>
      <c r="CU87" s="146">
        <f t="shared" ref="CU87" ca="1" si="1055">SUM(CU84:CU86)</f>
        <v>0</v>
      </c>
      <c r="CV87" s="146">
        <f t="shared" ref="CV87" ca="1" si="1056">SUM(CV84:CV86)</f>
        <v>0</v>
      </c>
      <c r="CW87" s="146">
        <f t="shared" ref="CW87" ca="1" si="1057">SUM(CW84:CW86)</f>
        <v>1029594.9948973311</v>
      </c>
      <c r="CX87" s="146">
        <f t="shared" ref="CX87" ca="1" si="1058">SUM(CX84:CX86)</f>
        <v>0</v>
      </c>
      <c r="CY87" s="146">
        <f t="shared" ref="CY87" ca="1" si="1059">SUM(CY84:CY86)</f>
        <v>0</v>
      </c>
      <c r="CZ87" s="146">
        <f t="shared" ref="CZ87" ca="1" si="1060">SUM(CZ84:CZ86)</f>
        <v>0</v>
      </c>
      <c r="DA87" s="146">
        <f t="shared" ref="DA87" ca="1" si="1061">SUM(DA84:DA86)</f>
        <v>0</v>
      </c>
      <c r="DB87" s="146">
        <f t="shared" ref="DB87" ca="1" si="1062">SUM(DB84:DB86)</f>
        <v>0</v>
      </c>
      <c r="DC87" s="146">
        <f t="shared" ref="DC87" ca="1" si="1063">SUM(DC84:DC86)</f>
        <v>0</v>
      </c>
      <c r="DD87" s="146">
        <f t="shared" ref="DD87" ca="1" si="1064">SUM(DD84:DD86)</f>
        <v>0</v>
      </c>
      <c r="DE87" s="146">
        <f t="shared" ref="DE87" ca="1" si="1065">SUM(DE84:DE86)</f>
        <v>0</v>
      </c>
      <c r="DF87" s="146">
        <f t="shared" ref="DF87" ca="1" si="1066">SUM(DF84:DF86)</f>
        <v>0</v>
      </c>
      <c r="DG87" s="146">
        <f t="shared" ref="DG87" ca="1" si="1067">SUM(DG84:DG86)</f>
        <v>0</v>
      </c>
      <c r="DH87" s="146">
        <f t="shared" ref="DH87" ca="1" si="1068">SUM(DH84:DH86)</f>
        <v>0</v>
      </c>
      <c r="DI87" s="146">
        <f t="shared" ref="DI87" ca="1" si="1069">SUM(DI84:DI86)</f>
        <v>0</v>
      </c>
      <c r="DJ87" s="146">
        <f t="shared" ref="DJ87" ca="1" si="1070">SUM(DJ84:DJ86)</f>
        <v>0</v>
      </c>
      <c r="DK87" s="146">
        <f t="shared" ref="DK87" ca="1" si="1071">SUM(DK84:DK86)</f>
        <v>0</v>
      </c>
      <c r="DL87" s="146">
        <f t="shared" ref="DL87" ca="1" si="1072">SUM(DL84:DL86)</f>
        <v>0</v>
      </c>
      <c r="DM87" s="146">
        <f t="shared" ref="DM87" ca="1" si="1073">SUM(DM84:DM86)</f>
        <v>0</v>
      </c>
      <c r="DN87" s="146">
        <f t="shared" ref="DN87" ca="1" si="1074">SUM(DN84:DN86)</f>
        <v>0</v>
      </c>
      <c r="DO87" s="146">
        <f t="shared" ref="DO87" ca="1" si="1075">SUM(DO84:DO86)</f>
        <v>0</v>
      </c>
      <c r="DP87" s="146">
        <f t="shared" ref="DP87" ca="1" si="1076">SUM(DP84:DP86)</f>
        <v>0</v>
      </c>
      <c r="DQ87" s="146">
        <f t="shared" ref="DQ87" ca="1" si="1077">SUM(DQ84:DQ86)</f>
        <v>0</v>
      </c>
      <c r="DR87" s="146">
        <f t="shared" ref="DR87" ca="1" si="1078">SUM(DR84:DR86)</f>
        <v>0</v>
      </c>
      <c r="DS87" s="146">
        <f t="shared" ref="DS87" ca="1" si="1079">SUM(DS84:DS86)</f>
        <v>0</v>
      </c>
      <c r="DT87" s="146">
        <f t="shared" ref="DT87" ca="1" si="1080">SUM(DT84:DT86)</f>
        <v>0</v>
      </c>
      <c r="DU87" s="147">
        <f t="shared" ref="DU87" ca="1" si="1081">SUM(DU84:DU86)</f>
        <v>0</v>
      </c>
    </row>
    <row r="88" spans="1:126" customFormat="1" ht="15.75" customHeight="1" thickTop="1">
      <c r="A88" s="105"/>
      <c r="B88" s="105"/>
      <c r="C88" s="1282"/>
      <c r="D88" s="1284"/>
      <c r="E88" s="1280"/>
      <c r="F88" s="1280"/>
      <c r="G88" s="1280"/>
      <c r="H88" s="1280"/>
      <c r="I88" s="1280"/>
      <c r="J88" s="1280"/>
      <c r="K88" s="1280"/>
      <c r="L88" s="1280"/>
      <c r="M88" s="1280"/>
      <c r="N88" s="1280"/>
      <c r="O88" s="1280"/>
      <c r="P88" s="1280"/>
      <c r="Q88" s="1280"/>
      <c r="R88" s="1280"/>
      <c r="S88" s="1280"/>
      <c r="T88" s="1280"/>
      <c r="U88" s="1280"/>
      <c r="V88" s="1280"/>
      <c r="W88" s="1280"/>
      <c r="X88" s="1280"/>
      <c r="Y88" s="1280"/>
      <c r="Z88" s="1280"/>
      <c r="AA88" s="1280"/>
      <c r="AB88" s="1280"/>
      <c r="AC88" s="1280"/>
      <c r="AD88" s="1280"/>
      <c r="AE88" s="1280"/>
      <c r="AF88" s="1280"/>
      <c r="AG88" s="1280"/>
      <c r="AH88" s="1280"/>
      <c r="AI88" s="1280"/>
      <c r="AJ88" s="1280"/>
      <c r="AK88" s="1280"/>
      <c r="AL88" s="1280"/>
      <c r="AM88" s="1280"/>
      <c r="AN88" s="1280"/>
      <c r="AO88" s="1280"/>
      <c r="AP88" s="1280"/>
      <c r="AQ88" s="1280"/>
      <c r="AR88" s="1280"/>
      <c r="AS88" s="1280"/>
      <c r="AT88" s="1280"/>
      <c r="AU88" s="1280"/>
      <c r="AV88" s="1280"/>
      <c r="AW88" s="1280"/>
      <c r="AX88" s="1280"/>
      <c r="AY88" s="1280"/>
      <c r="AZ88" s="1280"/>
      <c r="BA88" s="1280"/>
      <c r="BB88" s="1280"/>
      <c r="BC88" s="1280"/>
      <c r="BD88" s="1280"/>
      <c r="BE88" s="1280"/>
      <c r="BF88" s="1280"/>
      <c r="BG88" s="1280"/>
      <c r="BH88" s="1280"/>
      <c r="BI88" s="1280"/>
      <c r="BJ88" s="1280"/>
      <c r="BK88" s="1280"/>
      <c r="BL88" s="1280"/>
      <c r="BM88" s="1280"/>
      <c r="BN88" s="1280"/>
      <c r="BO88" s="1280"/>
      <c r="BP88" s="1280"/>
      <c r="BQ88" s="1280"/>
      <c r="BR88" s="1280"/>
      <c r="BS88" s="1280"/>
      <c r="BT88" s="1280"/>
      <c r="BU88" s="1280"/>
      <c r="BV88" s="1280"/>
      <c r="BW88" s="1280"/>
      <c r="BX88" s="1280"/>
      <c r="BY88" s="1280"/>
      <c r="BZ88" s="1280"/>
      <c r="CA88" s="1280"/>
      <c r="CB88" s="1280"/>
      <c r="CC88" s="1280"/>
      <c r="CD88" s="1280"/>
      <c r="CE88" s="1280"/>
      <c r="CF88" s="1280"/>
      <c r="CG88" s="1280"/>
      <c r="CH88" s="1280"/>
      <c r="CI88" s="1280"/>
      <c r="CJ88" s="1280"/>
      <c r="CK88" s="1280"/>
      <c r="CL88" s="1280"/>
      <c r="CM88" s="1280"/>
      <c r="CN88" s="1280"/>
      <c r="CO88" s="1280"/>
      <c r="CP88" s="1280"/>
      <c r="CQ88" s="1280"/>
      <c r="CR88" s="1280"/>
      <c r="CS88" s="1280"/>
      <c r="CT88" s="1280"/>
      <c r="CU88" s="1280"/>
      <c r="CV88" s="1280"/>
      <c r="CW88" s="1280"/>
      <c r="CX88" s="1280"/>
      <c r="CY88" s="1280"/>
      <c r="CZ88" s="1280"/>
      <c r="DA88" s="1280"/>
      <c r="DB88" s="1280"/>
      <c r="DC88" s="1280"/>
      <c r="DD88" s="1280"/>
      <c r="DE88" s="1280"/>
      <c r="DF88" s="1280"/>
      <c r="DG88" s="1280"/>
      <c r="DH88" s="1280"/>
      <c r="DI88" s="1280"/>
      <c r="DJ88" s="1280"/>
      <c r="DK88" s="1280"/>
      <c r="DL88" s="1280"/>
      <c r="DM88" s="1280"/>
      <c r="DN88" s="1280"/>
      <c r="DO88" s="1280"/>
      <c r="DP88" s="1280"/>
      <c r="DQ88" s="1280"/>
      <c r="DR88" s="1280"/>
      <c r="DS88" s="1280"/>
      <c r="DT88" s="1280"/>
      <c r="DU88" s="1281"/>
    </row>
    <row r="89" spans="1:126" customFormat="1" ht="15.75" customHeight="1">
      <c r="A89" s="105"/>
      <c r="B89" s="105"/>
      <c r="C89" s="1282" t="s">
        <v>1544</v>
      </c>
      <c r="D89" s="1292">
        <f ca="1">XIRR(E89:DV89,$E$27:$DV$27)</f>
        <v>4.6859660744667062E-2</v>
      </c>
      <c r="E89" s="1280">
        <f t="shared" ref="E89:AJ89" ca="1" si="1082">E84+E69</f>
        <v>-10527633.05608974</v>
      </c>
      <c r="F89" s="1280">
        <f t="shared" ca="1" si="1082"/>
        <v>-1027633.0560897419</v>
      </c>
      <c r="G89" s="1280">
        <f t="shared" ca="1" si="1082"/>
        <v>-1027633.0560897419</v>
      </c>
      <c r="H89" s="1280">
        <f t="shared" ca="1" si="1082"/>
        <v>-1027633.0560897419</v>
      </c>
      <c r="I89" s="1280">
        <f t="shared" ca="1" si="1082"/>
        <v>-497040.96385531779</v>
      </c>
      <c r="J89" s="1280">
        <f t="shared" ca="1" si="1082"/>
        <v>0</v>
      </c>
      <c r="K89" s="1280">
        <f t="shared" ca="1" si="1082"/>
        <v>0</v>
      </c>
      <c r="L89" s="1280">
        <f t="shared" ca="1" si="1082"/>
        <v>0</v>
      </c>
      <c r="M89" s="1280">
        <f t="shared" ca="1" si="1082"/>
        <v>0</v>
      </c>
      <c r="N89" s="1280">
        <f t="shared" ca="1" si="1082"/>
        <v>0</v>
      </c>
      <c r="O89" s="1280">
        <f t="shared" ca="1" si="1082"/>
        <v>0</v>
      </c>
      <c r="P89" s="1280">
        <f t="shared" ca="1" si="1082"/>
        <v>0</v>
      </c>
      <c r="Q89" s="1280">
        <f t="shared" ca="1" si="1082"/>
        <v>0</v>
      </c>
      <c r="R89" s="1280">
        <f t="shared" ca="1" si="1082"/>
        <v>0</v>
      </c>
      <c r="S89" s="1280">
        <f t="shared" ca="1" si="1082"/>
        <v>0</v>
      </c>
      <c r="T89" s="1280">
        <f t="shared" ca="1" si="1082"/>
        <v>0</v>
      </c>
      <c r="U89" s="1280">
        <f t="shared" ca="1" si="1082"/>
        <v>0</v>
      </c>
      <c r="V89" s="1280">
        <f t="shared" ca="1" si="1082"/>
        <v>0</v>
      </c>
      <c r="W89" s="1280">
        <f t="shared" ca="1" si="1082"/>
        <v>0</v>
      </c>
      <c r="X89" s="1280">
        <f t="shared" ca="1" si="1082"/>
        <v>0</v>
      </c>
      <c r="Y89" s="1280">
        <f t="shared" ca="1" si="1082"/>
        <v>0</v>
      </c>
      <c r="Z89" s="1280">
        <f t="shared" ca="1" si="1082"/>
        <v>0</v>
      </c>
      <c r="AA89" s="1280">
        <f t="shared" ca="1" si="1082"/>
        <v>0</v>
      </c>
      <c r="AB89" s="1280">
        <f t="shared" ca="1" si="1082"/>
        <v>0</v>
      </c>
      <c r="AC89" s="1280">
        <f t="shared" ca="1" si="1082"/>
        <v>0</v>
      </c>
      <c r="AD89" s="1280">
        <f t="shared" ca="1" si="1082"/>
        <v>0</v>
      </c>
      <c r="AE89" s="1280">
        <f t="shared" ca="1" si="1082"/>
        <v>0</v>
      </c>
      <c r="AF89" s="1280">
        <f t="shared" ca="1" si="1082"/>
        <v>0</v>
      </c>
      <c r="AG89" s="1280">
        <f t="shared" ca="1" si="1082"/>
        <v>0</v>
      </c>
      <c r="AH89" s="1280">
        <f t="shared" ca="1" si="1082"/>
        <v>0</v>
      </c>
      <c r="AI89" s="1280">
        <f t="shared" ca="1" si="1082"/>
        <v>0</v>
      </c>
      <c r="AJ89" s="1280">
        <f t="shared" ca="1" si="1082"/>
        <v>0</v>
      </c>
      <c r="AK89" s="1280">
        <f t="shared" ref="AK89:BP89" ca="1" si="1083">AK84+AK69</f>
        <v>0</v>
      </c>
      <c r="AL89" s="1280">
        <f t="shared" ca="1" si="1083"/>
        <v>0</v>
      </c>
      <c r="AM89" s="1280">
        <f t="shared" ca="1" si="1083"/>
        <v>0</v>
      </c>
      <c r="AN89" s="1280">
        <f t="shared" ca="1" si="1083"/>
        <v>0</v>
      </c>
      <c r="AO89" s="1280">
        <f t="shared" ca="1" si="1083"/>
        <v>0</v>
      </c>
      <c r="AP89" s="1280">
        <f t="shared" ca="1" si="1083"/>
        <v>0</v>
      </c>
      <c r="AQ89" s="1280">
        <f t="shared" ca="1" si="1083"/>
        <v>0</v>
      </c>
      <c r="AR89" s="1280">
        <f t="shared" ca="1" si="1083"/>
        <v>0</v>
      </c>
      <c r="AS89" s="1280">
        <f t="shared" ca="1" si="1083"/>
        <v>0</v>
      </c>
      <c r="AT89" s="1280">
        <f t="shared" ca="1" si="1083"/>
        <v>0</v>
      </c>
      <c r="AU89" s="1280">
        <f t="shared" ca="1" si="1083"/>
        <v>0</v>
      </c>
      <c r="AV89" s="1280">
        <f t="shared" ca="1" si="1083"/>
        <v>0</v>
      </c>
      <c r="AW89" s="1280">
        <f t="shared" ca="1" si="1083"/>
        <v>0</v>
      </c>
      <c r="AX89" s="1280">
        <f t="shared" ca="1" si="1083"/>
        <v>0</v>
      </c>
      <c r="AY89" s="1280">
        <f t="shared" ca="1" si="1083"/>
        <v>0</v>
      </c>
      <c r="AZ89" s="1280">
        <f t="shared" ca="1" si="1083"/>
        <v>0</v>
      </c>
      <c r="BA89" s="1280">
        <f t="shared" ca="1" si="1083"/>
        <v>0</v>
      </c>
      <c r="BB89" s="1280">
        <f t="shared" ca="1" si="1083"/>
        <v>0</v>
      </c>
      <c r="BC89" s="1280">
        <f t="shared" ca="1" si="1083"/>
        <v>0</v>
      </c>
      <c r="BD89" s="1280">
        <f t="shared" ca="1" si="1083"/>
        <v>0</v>
      </c>
      <c r="BE89" s="1280">
        <f t="shared" ca="1" si="1083"/>
        <v>0</v>
      </c>
      <c r="BF89" s="1280">
        <f t="shared" ca="1" si="1083"/>
        <v>0</v>
      </c>
      <c r="BG89" s="1280">
        <f t="shared" ca="1" si="1083"/>
        <v>0</v>
      </c>
      <c r="BH89" s="1280">
        <f t="shared" ca="1" si="1083"/>
        <v>0</v>
      </c>
      <c r="BI89" s="1280">
        <f t="shared" ca="1" si="1083"/>
        <v>0</v>
      </c>
      <c r="BJ89" s="1280">
        <f t="shared" ca="1" si="1083"/>
        <v>0</v>
      </c>
      <c r="BK89" s="1280">
        <f t="shared" ca="1" si="1083"/>
        <v>0</v>
      </c>
      <c r="BL89" s="1280">
        <f t="shared" ca="1" si="1083"/>
        <v>0</v>
      </c>
      <c r="BM89" s="1280">
        <f t="shared" ca="1" si="1083"/>
        <v>0</v>
      </c>
      <c r="BN89" s="1280">
        <f t="shared" ca="1" si="1083"/>
        <v>0</v>
      </c>
      <c r="BO89" s="1280">
        <f t="shared" ca="1" si="1083"/>
        <v>0</v>
      </c>
      <c r="BP89" s="1280">
        <f t="shared" ca="1" si="1083"/>
        <v>0</v>
      </c>
      <c r="BQ89" s="1280">
        <f t="shared" ref="BQ89:CV89" ca="1" si="1084">BQ84+BQ69</f>
        <v>0</v>
      </c>
      <c r="BR89" s="1280">
        <f t="shared" ca="1" si="1084"/>
        <v>0</v>
      </c>
      <c r="BS89" s="1280">
        <f t="shared" ca="1" si="1084"/>
        <v>0</v>
      </c>
      <c r="BT89" s="1280">
        <f t="shared" ca="1" si="1084"/>
        <v>0</v>
      </c>
      <c r="BU89" s="1280">
        <f t="shared" ca="1" si="1084"/>
        <v>0</v>
      </c>
      <c r="BV89" s="1280">
        <f t="shared" ca="1" si="1084"/>
        <v>0</v>
      </c>
      <c r="BW89" s="1280">
        <f t="shared" ca="1" si="1084"/>
        <v>0</v>
      </c>
      <c r="BX89" s="1280">
        <f t="shared" ca="1" si="1084"/>
        <v>0</v>
      </c>
      <c r="BY89" s="1280">
        <f t="shared" ca="1" si="1084"/>
        <v>0</v>
      </c>
      <c r="BZ89" s="1280">
        <f t="shared" ca="1" si="1084"/>
        <v>0</v>
      </c>
      <c r="CA89" s="1280">
        <f t="shared" ca="1" si="1084"/>
        <v>0</v>
      </c>
      <c r="CB89" s="1280">
        <f t="shared" ca="1" si="1084"/>
        <v>0</v>
      </c>
      <c r="CC89" s="1280">
        <f t="shared" ca="1" si="1084"/>
        <v>0</v>
      </c>
      <c r="CD89" s="1280">
        <f t="shared" ca="1" si="1084"/>
        <v>0</v>
      </c>
      <c r="CE89" s="1280">
        <f t="shared" ca="1" si="1084"/>
        <v>0</v>
      </c>
      <c r="CF89" s="1280">
        <f t="shared" ca="1" si="1084"/>
        <v>0</v>
      </c>
      <c r="CG89" s="1280">
        <f t="shared" ca="1" si="1084"/>
        <v>0</v>
      </c>
      <c r="CH89" s="1280">
        <f t="shared" ca="1" si="1084"/>
        <v>0</v>
      </c>
      <c r="CI89" s="1280">
        <f t="shared" ca="1" si="1084"/>
        <v>0</v>
      </c>
      <c r="CJ89" s="1280">
        <f t="shared" ca="1" si="1084"/>
        <v>0</v>
      </c>
      <c r="CK89" s="1280">
        <f t="shared" ca="1" si="1084"/>
        <v>0</v>
      </c>
      <c r="CL89" s="1280">
        <f t="shared" ca="1" si="1084"/>
        <v>0</v>
      </c>
      <c r="CM89" s="1280">
        <f t="shared" ca="1" si="1084"/>
        <v>0</v>
      </c>
      <c r="CN89" s="1280">
        <f t="shared" ca="1" si="1084"/>
        <v>0</v>
      </c>
      <c r="CO89" s="1280">
        <f t="shared" ca="1" si="1084"/>
        <v>0</v>
      </c>
      <c r="CP89" s="1280">
        <f t="shared" ca="1" si="1084"/>
        <v>0</v>
      </c>
      <c r="CQ89" s="1280">
        <f t="shared" ca="1" si="1084"/>
        <v>0</v>
      </c>
      <c r="CR89" s="1280">
        <f t="shared" ca="1" si="1084"/>
        <v>0</v>
      </c>
      <c r="CS89" s="1280">
        <f t="shared" ca="1" si="1084"/>
        <v>0</v>
      </c>
      <c r="CT89" s="1280">
        <f t="shared" ca="1" si="1084"/>
        <v>0</v>
      </c>
      <c r="CU89" s="1280">
        <f t="shared" ca="1" si="1084"/>
        <v>0</v>
      </c>
      <c r="CV89" s="1280">
        <f t="shared" ca="1" si="1084"/>
        <v>0</v>
      </c>
      <c r="CW89" s="1280">
        <f t="shared" ref="CW89:DU89" ca="1" si="1085">CW84+CW69</f>
        <v>20319465.180453081</v>
      </c>
      <c r="CX89" s="1280">
        <f t="shared" ca="1" si="1085"/>
        <v>0</v>
      </c>
      <c r="CY89" s="1280">
        <f t="shared" ca="1" si="1085"/>
        <v>0</v>
      </c>
      <c r="CZ89" s="1280">
        <f t="shared" ca="1" si="1085"/>
        <v>0</v>
      </c>
      <c r="DA89" s="1280">
        <f t="shared" ca="1" si="1085"/>
        <v>0</v>
      </c>
      <c r="DB89" s="1280">
        <f t="shared" ca="1" si="1085"/>
        <v>0</v>
      </c>
      <c r="DC89" s="1280">
        <f t="shared" ca="1" si="1085"/>
        <v>0</v>
      </c>
      <c r="DD89" s="1280">
        <f t="shared" ca="1" si="1085"/>
        <v>0</v>
      </c>
      <c r="DE89" s="1280">
        <f t="shared" ca="1" si="1085"/>
        <v>0</v>
      </c>
      <c r="DF89" s="1280">
        <f t="shared" ca="1" si="1085"/>
        <v>0</v>
      </c>
      <c r="DG89" s="1280">
        <f t="shared" ca="1" si="1085"/>
        <v>0</v>
      </c>
      <c r="DH89" s="1280">
        <f t="shared" ca="1" si="1085"/>
        <v>0</v>
      </c>
      <c r="DI89" s="1280">
        <f t="shared" ca="1" si="1085"/>
        <v>0</v>
      </c>
      <c r="DJ89" s="1280">
        <f t="shared" ca="1" si="1085"/>
        <v>0</v>
      </c>
      <c r="DK89" s="1280">
        <f t="shared" ca="1" si="1085"/>
        <v>0</v>
      </c>
      <c r="DL89" s="1280">
        <f t="shared" ca="1" si="1085"/>
        <v>0</v>
      </c>
      <c r="DM89" s="1280">
        <f t="shared" ca="1" si="1085"/>
        <v>0</v>
      </c>
      <c r="DN89" s="1280">
        <f t="shared" ca="1" si="1085"/>
        <v>0</v>
      </c>
      <c r="DO89" s="1280">
        <f t="shared" ca="1" si="1085"/>
        <v>0</v>
      </c>
      <c r="DP89" s="1280">
        <f t="shared" ca="1" si="1085"/>
        <v>0</v>
      </c>
      <c r="DQ89" s="1280">
        <f t="shared" ca="1" si="1085"/>
        <v>0</v>
      </c>
      <c r="DR89" s="1280">
        <f t="shared" ca="1" si="1085"/>
        <v>0</v>
      </c>
      <c r="DS89" s="1280">
        <f t="shared" ca="1" si="1085"/>
        <v>0</v>
      </c>
      <c r="DT89" s="1280">
        <f t="shared" ca="1" si="1085"/>
        <v>0</v>
      </c>
      <c r="DU89" s="1281">
        <f t="shared" ca="1" si="1085"/>
        <v>0</v>
      </c>
      <c r="DV89" s="1280"/>
    </row>
    <row r="90" spans="1:126" customFormat="1" ht="15.75" customHeight="1">
      <c r="A90" s="105"/>
      <c r="B90" s="105"/>
      <c r="C90" s="128"/>
      <c r="D90" s="58"/>
      <c r="E90" s="58"/>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58"/>
      <c r="CA90" s="58"/>
      <c r="CB90" s="58"/>
      <c r="CC90" s="58"/>
      <c r="CD90" s="58"/>
      <c r="CE90" s="58"/>
      <c r="CF90" s="58"/>
      <c r="CG90" s="58"/>
      <c r="CH90" s="58"/>
      <c r="CI90" s="58"/>
      <c r="CJ90" s="58"/>
      <c r="CK90" s="58"/>
      <c r="CL90" s="58"/>
      <c r="CM90" s="58"/>
      <c r="CN90" s="58"/>
      <c r="CO90" s="58"/>
      <c r="CP90" s="58"/>
      <c r="CQ90" s="58"/>
      <c r="CR90" s="58"/>
      <c r="CS90" s="58"/>
      <c r="CT90" s="58"/>
      <c r="CU90" s="58"/>
      <c r="CV90" s="58"/>
      <c r="CW90" s="58"/>
      <c r="CX90" s="58"/>
      <c r="CY90" s="58"/>
      <c r="CZ90" s="58"/>
      <c r="DA90" s="58"/>
      <c r="DB90" s="58"/>
      <c r="DC90" s="58"/>
      <c r="DD90" s="58"/>
      <c r="DE90" s="58"/>
      <c r="DF90" s="58"/>
      <c r="DG90" s="58"/>
      <c r="DH90" s="58"/>
      <c r="DI90" s="58"/>
      <c r="DJ90" s="58"/>
      <c r="DK90" s="58"/>
      <c r="DL90" s="58"/>
      <c r="DM90" s="58"/>
      <c r="DN90" s="58"/>
      <c r="DO90" s="58"/>
      <c r="DP90" s="58"/>
      <c r="DQ90" s="58"/>
      <c r="DR90" s="58"/>
      <c r="DS90" s="58"/>
      <c r="DT90" s="58"/>
      <c r="DU90" s="136"/>
    </row>
    <row r="91" spans="1:126" customFormat="1" ht="15.75" customHeight="1">
      <c r="A91" s="105"/>
      <c r="B91" s="105"/>
      <c r="C91" s="1278" t="s">
        <v>1526</v>
      </c>
      <c r="D91" s="1283"/>
      <c r="E91" s="1279">
        <f t="shared" ref="E91:AJ91" ca="1" si="1086">E71-E87</f>
        <v>0</v>
      </c>
      <c r="F91" s="1279">
        <f t="shared" ca="1" si="1086"/>
        <v>0</v>
      </c>
      <c r="G91" s="1279">
        <f t="shared" ca="1" si="1086"/>
        <v>0</v>
      </c>
      <c r="H91" s="1279">
        <f t="shared" ca="1" si="1086"/>
        <v>0</v>
      </c>
      <c r="I91" s="1279">
        <f t="shared" ca="1" si="1086"/>
        <v>0</v>
      </c>
      <c r="J91" s="1279">
        <f t="shared" ca="1" si="1086"/>
        <v>0</v>
      </c>
      <c r="K91" s="1279">
        <f t="shared" ca="1" si="1086"/>
        <v>0</v>
      </c>
      <c r="L91" s="1279">
        <f t="shared" ca="1" si="1086"/>
        <v>0</v>
      </c>
      <c r="M91" s="1279">
        <f t="shared" ca="1" si="1086"/>
        <v>0</v>
      </c>
      <c r="N91" s="1279">
        <f t="shared" ca="1" si="1086"/>
        <v>0</v>
      </c>
      <c r="O91" s="1279">
        <f t="shared" ca="1" si="1086"/>
        <v>0</v>
      </c>
      <c r="P91" s="1279">
        <f t="shared" ca="1" si="1086"/>
        <v>0</v>
      </c>
      <c r="Q91" s="1279">
        <f t="shared" ca="1" si="1086"/>
        <v>0</v>
      </c>
      <c r="R91" s="1279">
        <f t="shared" ca="1" si="1086"/>
        <v>0</v>
      </c>
      <c r="S91" s="1279">
        <f t="shared" ca="1" si="1086"/>
        <v>0</v>
      </c>
      <c r="T91" s="1279">
        <f t="shared" ca="1" si="1086"/>
        <v>0</v>
      </c>
      <c r="U91" s="1279">
        <f t="shared" ca="1" si="1086"/>
        <v>0</v>
      </c>
      <c r="V91" s="1279">
        <f t="shared" ca="1" si="1086"/>
        <v>0</v>
      </c>
      <c r="W91" s="1279">
        <f t="shared" ca="1" si="1086"/>
        <v>0</v>
      </c>
      <c r="X91" s="1279">
        <f t="shared" ca="1" si="1086"/>
        <v>0</v>
      </c>
      <c r="Y91" s="1279">
        <f t="shared" ca="1" si="1086"/>
        <v>0</v>
      </c>
      <c r="Z91" s="1279">
        <f t="shared" ca="1" si="1086"/>
        <v>0</v>
      </c>
      <c r="AA91" s="1279">
        <f t="shared" ca="1" si="1086"/>
        <v>0</v>
      </c>
      <c r="AB91" s="1279">
        <f t="shared" ca="1" si="1086"/>
        <v>0</v>
      </c>
      <c r="AC91" s="1279">
        <f t="shared" ca="1" si="1086"/>
        <v>0</v>
      </c>
      <c r="AD91" s="1279">
        <f t="shared" ca="1" si="1086"/>
        <v>0</v>
      </c>
      <c r="AE91" s="1279">
        <f t="shared" ca="1" si="1086"/>
        <v>0</v>
      </c>
      <c r="AF91" s="1279">
        <f t="shared" ca="1" si="1086"/>
        <v>0</v>
      </c>
      <c r="AG91" s="1279">
        <f t="shared" ca="1" si="1086"/>
        <v>0</v>
      </c>
      <c r="AH91" s="1279">
        <f t="shared" ca="1" si="1086"/>
        <v>0</v>
      </c>
      <c r="AI91" s="1279">
        <f t="shared" ca="1" si="1086"/>
        <v>0</v>
      </c>
      <c r="AJ91" s="1279">
        <f t="shared" ca="1" si="1086"/>
        <v>0</v>
      </c>
      <c r="AK91" s="1279">
        <f t="shared" ref="AK91:BP91" ca="1" si="1087">AK71-AK87</f>
        <v>0</v>
      </c>
      <c r="AL91" s="1279">
        <f t="shared" ca="1" si="1087"/>
        <v>0</v>
      </c>
      <c r="AM91" s="1279">
        <f t="shared" ca="1" si="1087"/>
        <v>0</v>
      </c>
      <c r="AN91" s="1279">
        <f t="shared" ca="1" si="1087"/>
        <v>0</v>
      </c>
      <c r="AO91" s="1279">
        <f t="shared" ca="1" si="1087"/>
        <v>0</v>
      </c>
      <c r="AP91" s="1279">
        <f t="shared" ca="1" si="1087"/>
        <v>0</v>
      </c>
      <c r="AQ91" s="1279">
        <f t="shared" ca="1" si="1087"/>
        <v>0</v>
      </c>
      <c r="AR91" s="1279">
        <f t="shared" ca="1" si="1087"/>
        <v>0</v>
      </c>
      <c r="AS91" s="1279">
        <f t="shared" ca="1" si="1087"/>
        <v>0</v>
      </c>
      <c r="AT91" s="1279">
        <f t="shared" ca="1" si="1087"/>
        <v>0</v>
      </c>
      <c r="AU91" s="1279">
        <f t="shared" ca="1" si="1087"/>
        <v>0</v>
      </c>
      <c r="AV91" s="1279">
        <f t="shared" ca="1" si="1087"/>
        <v>0</v>
      </c>
      <c r="AW91" s="1279">
        <f t="shared" ca="1" si="1087"/>
        <v>0</v>
      </c>
      <c r="AX91" s="1279">
        <f t="shared" ca="1" si="1087"/>
        <v>0</v>
      </c>
      <c r="AY91" s="1279">
        <f t="shared" ca="1" si="1087"/>
        <v>0</v>
      </c>
      <c r="AZ91" s="1279">
        <f t="shared" ca="1" si="1087"/>
        <v>0</v>
      </c>
      <c r="BA91" s="1279">
        <f t="shared" ca="1" si="1087"/>
        <v>0</v>
      </c>
      <c r="BB91" s="1279">
        <f t="shared" ca="1" si="1087"/>
        <v>0</v>
      </c>
      <c r="BC91" s="1279">
        <f t="shared" ca="1" si="1087"/>
        <v>0</v>
      </c>
      <c r="BD91" s="1279">
        <f t="shared" ca="1" si="1087"/>
        <v>0</v>
      </c>
      <c r="BE91" s="1279">
        <f t="shared" ca="1" si="1087"/>
        <v>0</v>
      </c>
      <c r="BF91" s="1279">
        <f t="shared" ca="1" si="1087"/>
        <v>0</v>
      </c>
      <c r="BG91" s="1279">
        <f t="shared" ca="1" si="1087"/>
        <v>0</v>
      </c>
      <c r="BH91" s="1279">
        <f t="shared" ca="1" si="1087"/>
        <v>0</v>
      </c>
      <c r="BI91" s="1279">
        <f t="shared" ca="1" si="1087"/>
        <v>0</v>
      </c>
      <c r="BJ91" s="1279">
        <f t="shared" ca="1" si="1087"/>
        <v>0</v>
      </c>
      <c r="BK91" s="1279">
        <f t="shared" ca="1" si="1087"/>
        <v>0</v>
      </c>
      <c r="BL91" s="1279">
        <f t="shared" ca="1" si="1087"/>
        <v>0</v>
      </c>
      <c r="BM91" s="1279">
        <f t="shared" ca="1" si="1087"/>
        <v>0</v>
      </c>
      <c r="BN91" s="1279">
        <f t="shared" ca="1" si="1087"/>
        <v>0</v>
      </c>
      <c r="BO91" s="1279">
        <f t="shared" ca="1" si="1087"/>
        <v>0</v>
      </c>
      <c r="BP91" s="1279">
        <f t="shared" ca="1" si="1087"/>
        <v>0</v>
      </c>
      <c r="BQ91" s="1279">
        <f t="shared" ref="BQ91:CV91" ca="1" si="1088">BQ71-BQ87</f>
        <v>0</v>
      </c>
      <c r="BR91" s="1279">
        <f t="shared" ca="1" si="1088"/>
        <v>0</v>
      </c>
      <c r="BS91" s="1279">
        <f t="shared" ca="1" si="1088"/>
        <v>0</v>
      </c>
      <c r="BT91" s="1279">
        <f t="shared" ca="1" si="1088"/>
        <v>0</v>
      </c>
      <c r="BU91" s="1279">
        <f t="shared" ca="1" si="1088"/>
        <v>0</v>
      </c>
      <c r="BV91" s="1279">
        <f t="shared" ca="1" si="1088"/>
        <v>0</v>
      </c>
      <c r="BW91" s="1279">
        <f t="shared" ca="1" si="1088"/>
        <v>0</v>
      </c>
      <c r="BX91" s="1279">
        <f t="shared" ca="1" si="1088"/>
        <v>0</v>
      </c>
      <c r="BY91" s="1279">
        <f t="shared" ca="1" si="1088"/>
        <v>0</v>
      </c>
      <c r="BZ91" s="1279">
        <f t="shared" ca="1" si="1088"/>
        <v>0</v>
      </c>
      <c r="CA91" s="1279">
        <f t="shared" ca="1" si="1088"/>
        <v>0</v>
      </c>
      <c r="CB91" s="1279">
        <f t="shared" ca="1" si="1088"/>
        <v>0</v>
      </c>
      <c r="CC91" s="1279">
        <f t="shared" ca="1" si="1088"/>
        <v>0</v>
      </c>
      <c r="CD91" s="1279">
        <f t="shared" ca="1" si="1088"/>
        <v>0</v>
      </c>
      <c r="CE91" s="1279">
        <f t="shared" ca="1" si="1088"/>
        <v>0</v>
      </c>
      <c r="CF91" s="1279">
        <f t="shared" ca="1" si="1088"/>
        <v>0</v>
      </c>
      <c r="CG91" s="1279">
        <f t="shared" ca="1" si="1088"/>
        <v>0</v>
      </c>
      <c r="CH91" s="1279">
        <f t="shared" ca="1" si="1088"/>
        <v>0</v>
      </c>
      <c r="CI91" s="1279">
        <f t="shared" ca="1" si="1088"/>
        <v>0</v>
      </c>
      <c r="CJ91" s="1279">
        <f t="shared" ca="1" si="1088"/>
        <v>0</v>
      </c>
      <c r="CK91" s="1279">
        <f t="shared" ca="1" si="1088"/>
        <v>0</v>
      </c>
      <c r="CL91" s="1279">
        <f t="shared" ca="1" si="1088"/>
        <v>0</v>
      </c>
      <c r="CM91" s="1279">
        <f t="shared" ca="1" si="1088"/>
        <v>0</v>
      </c>
      <c r="CN91" s="1279">
        <f t="shared" ca="1" si="1088"/>
        <v>0</v>
      </c>
      <c r="CO91" s="1279">
        <f t="shared" ca="1" si="1088"/>
        <v>0</v>
      </c>
      <c r="CP91" s="1279">
        <f t="shared" ca="1" si="1088"/>
        <v>0</v>
      </c>
      <c r="CQ91" s="1279">
        <f t="shared" ca="1" si="1088"/>
        <v>0</v>
      </c>
      <c r="CR91" s="1279">
        <f t="shared" ca="1" si="1088"/>
        <v>0</v>
      </c>
      <c r="CS91" s="1279">
        <f t="shared" ca="1" si="1088"/>
        <v>0</v>
      </c>
      <c r="CT91" s="1279">
        <f t="shared" ca="1" si="1088"/>
        <v>0</v>
      </c>
      <c r="CU91" s="1279">
        <f t="shared" ca="1" si="1088"/>
        <v>0</v>
      </c>
      <c r="CV91" s="1279">
        <f t="shared" ca="1" si="1088"/>
        <v>0</v>
      </c>
      <c r="CW91" s="1279">
        <f t="shared" ref="CW91:DU91" ca="1" si="1089">CW71-CW87</f>
        <v>0</v>
      </c>
      <c r="CX91" s="1279">
        <f t="shared" ca="1" si="1089"/>
        <v>0</v>
      </c>
      <c r="CY91" s="1279">
        <f t="shared" ca="1" si="1089"/>
        <v>0</v>
      </c>
      <c r="CZ91" s="1279">
        <f t="shared" ca="1" si="1089"/>
        <v>0</v>
      </c>
      <c r="DA91" s="1279">
        <f t="shared" ca="1" si="1089"/>
        <v>0</v>
      </c>
      <c r="DB91" s="1279">
        <f t="shared" ca="1" si="1089"/>
        <v>0</v>
      </c>
      <c r="DC91" s="1279">
        <f t="shared" ca="1" si="1089"/>
        <v>0</v>
      </c>
      <c r="DD91" s="1279">
        <f t="shared" ca="1" si="1089"/>
        <v>0</v>
      </c>
      <c r="DE91" s="1279">
        <f t="shared" ca="1" si="1089"/>
        <v>0</v>
      </c>
      <c r="DF91" s="1279">
        <f t="shared" ca="1" si="1089"/>
        <v>0</v>
      </c>
      <c r="DG91" s="1279">
        <f t="shared" ca="1" si="1089"/>
        <v>0</v>
      </c>
      <c r="DH91" s="1279">
        <f t="shared" ca="1" si="1089"/>
        <v>0</v>
      </c>
      <c r="DI91" s="1279">
        <f t="shared" ca="1" si="1089"/>
        <v>0</v>
      </c>
      <c r="DJ91" s="1279">
        <f t="shared" ca="1" si="1089"/>
        <v>0</v>
      </c>
      <c r="DK91" s="1279">
        <f t="shared" ca="1" si="1089"/>
        <v>0</v>
      </c>
      <c r="DL91" s="1279">
        <f t="shared" ca="1" si="1089"/>
        <v>0</v>
      </c>
      <c r="DM91" s="1279">
        <f t="shared" ca="1" si="1089"/>
        <v>0</v>
      </c>
      <c r="DN91" s="1279">
        <f t="shared" ca="1" si="1089"/>
        <v>0</v>
      </c>
      <c r="DO91" s="1279">
        <f t="shared" ca="1" si="1089"/>
        <v>0</v>
      </c>
      <c r="DP91" s="1279">
        <f t="shared" ca="1" si="1089"/>
        <v>0</v>
      </c>
      <c r="DQ91" s="1279">
        <f t="shared" ca="1" si="1089"/>
        <v>0</v>
      </c>
      <c r="DR91" s="1279">
        <f t="shared" ca="1" si="1089"/>
        <v>0</v>
      </c>
      <c r="DS91" s="1279">
        <f t="shared" ca="1" si="1089"/>
        <v>0</v>
      </c>
      <c r="DT91" s="1279">
        <f t="shared" ca="1" si="1089"/>
        <v>0</v>
      </c>
      <c r="DU91" s="1324">
        <f t="shared" ca="1" si="1089"/>
        <v>0</v>
      </c>
    </row>
    <row r="92" spans="1:126" customFormat="1" ht="15.75" customHeight="1">
      <c r="A92" s="105"/>
      <c r="B92" s="105"/>
      <c r="C92" s="938"/>
      <c r="D92" s="51"/>
      <c r="E92" s="51"/>
      <c r="F92" s="51"/>
      <c r="G92" s="51"/>
      <c r="H92" s="51"/>
      <c r="I92" s="51"/>
      <c r="J92" s="51"/>
      <c r="K92" s="51"/>
      <c r="L92" s="51"/>
      <c r="M92" s="51"/>
      <c r="N92" s="51"/>
      <c r="O92" s="51"/>
      <c r="P92" s="51"/>
      <c r="Q92" s="51"/>
      <c r="R92" s="51"/>
      <c r="S92" s="51"/>
      <c r="T92" s="51"/>
      <c r="U92" s="51"/>
      <c r="V92" s="51"/>
      <c r="W92" s="51"/>
      <c r="X92" s="51"/>
      <c r="Y92" s="51"/>
      <c r="Z92" s="51"/>
      <c r="AA92" s="51"/>
      <c r="AB92" s="51"/>
      <c r="AC92" s="51"/>
      <c r="AD92" s="51"/>
      <c r="AE92" s="51"/>
      <c r="AF92" s="51"/>
      <c r="AG92" s="51"/>
      <c r="AH92" s="51"/>
      <c r="AI92" s="51"/>
      <c r="AJ92" s="51"/>
      <c r="AK92" s="51"/>
      <c r="AL92" s="51"/>
      <c r="AM92" s="51"/>
      <c r="AN92" s="51"/>
      <c r="AO92" s="51"/>
      <c r="AP92" s="51"/>
      <c r="AQ92" s="51"/>
      <c r="AR92" s="51"/>
      <c r="AS92" s="51"/>
      <c r="AT92" s="51"/>
      <c r="AU92" s="51"/>
      <c r="AV92" s="51"/>
      <c r="AW92" s="51"/>
      <c r="AX92" s="51"/>
      <c r="AY92" s="51"/>
      <c r="AZ92" s="51"/>
      <c r="BA92" s="51"/>
      <c r="BB92" s="51"/>
      <c r="BC92" s="51"/>
      <c r="BD92" s="51"/>
      <c r="BE92" s="51"/>
      <c r="BF92" s="51"/>
      <c r="BG92" s="51"/>
      <c r="BH92" s="51"/>
      <c r="BI92" s="51"/>
      <c r="BJ92" s="51"/>
      <c r="BK92" s="51"/>
      <c r="BL92" s="51"/>
      <c r="BM92" s="51"/>
      <c r="BN92" s="51"/>
      <c r="BO92" s="51"/>
      <c r="BP92" s="51"/>
      <c r="BQ92" s="51"/>
      <c r="BR92" s="51"/>
      <c r="BS92" s="51"/>
      <c r="BT92" s="51"/>
      <c r="BU92" s="51"/>
      <c r="BV92" s="51"/>
      <c r="BW92" s="51"/>
      <c r="BX92" s="51"/>
      <c r="BY92" s="51"/>
      <c r="BZ92" s="51"/>
      <c r="CA92" s="51"/>
      <c r="CB92" s="51"/>
      <c r="CC92" s="51"/>
      <c r="CD92" s="51"/>
      <c r="CE92" s="51"/>
      <c r="CF92" s="51"/>
      <c r="CG92" s="51"/>
      <c r="CH92" s="51"/>
      <c r="CI92" s="51"/>
      <c r="CJ92" s="51"/>
      <c r="CK92" s="51"/>
      <c r="CL92" s="51"/>
      <c r="CM92" s="51"/>
      <c r="CN92" s="51"/>
      <c r="CO92" s="51"/>
      <c r="CP92" s="51"/>
      <c r="CQ92" s="51"/>
      <c r="CR92" s="51"/>
      <c r="CS92" s="51"/>
      <c r="CT92" s="51"/>
      <c r="CU92" s="51"/>
      <c r="CV92" s="51"/>
      <c r="CW92" s="51"/>
      <c r="CX92" s="51"/>
      <c r="CY92" s="51"/>
      <c r="CZ92" s="51"/>
      <c r="DA92" s="51"/>
      <c r="DB92" s="51"/>
      <c r="DC92" s="51"/>
      <c r="DD92" s="51"/>
      <c r="DE92" s="51"/>
      <c r="DF92" s="51"/>
      <c r="DG92" s="51"/>
      <c r="DH92" s="51"/>
      <c r="DI92" s="51"/>
      <c r="DJ92" s="51"/>
      <c r="DK92" s="51"/>
      <c r="DL92" s="51"/>
      <c r="DM92" s="51"/>
      <c r="DN92" s="51"/>
      <c r="DO92" s="51"/>
      <c r="DP92" s="51"/>
      <c r="DQ92" s="51"/>
      <c r="DR92" s="51"/>
      <c r="DS92" s="51"/>
      <c r="DT92" s="51"/>
      <c r="DU92" s="1323"/>
    </row>
    <row r="93" spans="1:126" customFormat="1" ht="15.75" customHeight="1">
      <c r="A93" s="105"/>
      <c r="B93" s="105"/>
      <c r="C93" s="1260" t="str">
        <f>C17</f>
        <v>Tier 4</v>
      </c>
      <c r="D93" s="1261"/>
      <c r="E93" s="1261"/>
      <c r="F93" s="1261"/>
      <c r="G93" s="1261"/>
      <c r="H93" s="1262"/>
      <c r="I93" s="1262"/>
      <c r="J93" s="1262"/>
      <c r="K93" s="1262"/>
      <c r="L93" s="1262"/>
      <c r="M93" s="1262"/>
      <c r="N93" s="1262"/>
      <c r="O93" s="1262"/>
      <c r="P93" s="1262"/>
      <c r="Q93" s="1262"/>
      <c r="R93" s="1262"/>
      <c r="S93" s="1262"/>
      <c r="T93" s="1262"/>
      <c r="U93" s="1262"/>
      <c r="V93" s="1262"/>
      <c r="W93" s="1262"/>
      <c r="X93" s="1262"/>
      <c r="Y93" s="1262"/>
      <c r="Z93" s="1262"/>
      <c r="AA93" s="1262"/>
      <c r="AB93" s="1262"/>
      <c r="AC93" s="1262"/>
      <c r="AD93" s="1262"/>
      <c r="AE93" s="1262"/>
      <c r="AF93" s="1262"/>
      <c r="AG93" s="1262"/>
      <c r="AH93" s="1262"/>
      <c r="AI93" s="1262"/>
      <c r="AJ93" s="1262"/>
      <c r="AK93" s="1262"/>
      <c r="AL93" s="1262"/>
      <c r="AM93" s="1262"/>
      <c r="AN93" s="1262"/>
      <c r="AO93" s="1262"/>
      <c r="AP93" s="1262"/>
      <c r="AQ93" s="1262"/>
      <c r="AR93" s="1262"/>
      <c r="AS93" s="1262"/>
      <c r="AT93" s="1262"/>
      <c r="AU93" s="1262"/>
      <c r="AV93" s="1262"/>
      <c r="AW93" s="1262"/>
      <c r="AX93" s="1262"/>
      <c r="AY93" s="1262"/>
      <c r="AZ93" s="1262"/>
      <c r="BA93" s="1262"/>
      <c r="BB93" s="1262"/>
      <c r="BC93" s="1262"/>
      <c r="BD93" s="1262"/>
      <c r="BE93" s="1262"/>
      <c r="BF93" s="1262"/>
      <c r="BG93" s="1262"/>
      <c r="BH93" s="1262"/>
      <c r="BI93" s="1262"/>
      <c r="BJ93" s="1262"/>
      <c r="BK93" s="1262"/>
      <c r="BL93" s="1262"/>
      <c r="BM93" s="1262"/>
      <c r="BN93" s="1262"/>
      <c r="BO93" s="1262"/>
      <c r="BP93" s="1262"/>
      <c r="BQ93" s="1262"/>
      <c r="BR93" s="1262"/>
      <c r="BS93" s="1262"/>
      <c r="BT93" s="1262"/>
      <c r="BU93" s="1262"/>
      <c r="BV93" s="1262"/>
      <c r="BW93" s="1262"/>
      <c r="BX93" s="1262"/>
      <c r="BY93" s="1262"/>
      <c r="BZ93" s="1262"/>
      <c r="CA93" s="1262"/>
      <c r="CB93" s="1262"/>
      <c r="CC93" s="1262"/>
      <c r="CD93" s="1262"/>
      <c r="CE93" s="1262"/>
      <c r="CF93" s="1262"/>
      <c r="CG93" s="1262"/>
      <c r="CH93" s="1262"/>
      <c r="CI93" s="1262"/>
      <c r="CJ93" s="1262"/>
      <c r="CK93" s="1262"/>
      <c r="CL93" s="1262"/>
      <c r="CM93" s="1262"/>
      <c r="CN93" s="1262"/>
      <c r="CO93" s="1262"/>
      <c r="CP93" s="1262"/>
      <c r="CQ93" s="1262"/>
      <c r="CR93" s="1262"/>
      <c r="CS93" s="1262"/>
      <c r="CT93" s="1262"/>
      <c r="CU93" s="1262"/>
      <c r="CV93" s="1262"/>
      <c r="CW93" s="1262"/>
      <c r="CX93" s="1262"/>
      <c r="CY93" s="1262"/>
      <c r="CZ93" s="1262"/>
      <c r="DA93" s="1262"/>
      <c r="DB93" s="1262"/>
      <c r="DC93" s="1262"/>
      <c r="DD93" s="1262"/>
      <c r="DE93" s="1262"/>
      <c r="DF93" s="1262"/>
      <c r="DG93" s="1262"/>
      <c r="DH93" s="1262"/>
      <c r="DI93" s="1262"/>
      <c r="DJ93" s="1262"/>
      <c r="DK93" s="1262"/>
      <c r="DL93" s="1262"/>
      <c r="DM93" s="1262"/>
      <c r="DN93" s="1262"/>
      <c r="DO93" s="1262"/>
      <c r="DP93" s="1262"/>
      <c r="DQ93" s="1262"/>
      <c r="DR93" s="1262"/>
      <c r="DS93" s="1262"/>
      <c r="DT93" s="1262"/>
      <c r="DU93" s="1263"/>
    </row>
    <row r="94" spans="1:126" customFormat="1">
      <c r="A94" s="105"/>
      <c r="B94" s="105"/>
      <c r="C94" s="128"/>
      <c r="D94" s="58"/>
      <c r="E94" s="58"/>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c r="DU94" s="136"/>
    </row>
    <row r="95" spans="1:126" customFormat="1">
      <c r="A95" s="105"/>
      <c r="B95" s="105"/>
      <c r="C95" s="128" t="str">
        <f>CONCATENATE("LP Cash Flow - ",C93)</f>
        <v>LP Cash Flow - Tier 4</v>
      </c>
      <c r="D95" s="58"/>
      <c r="E95" s="1296">
        <f t="shared" ref="E95:AJ95" ca="1" si="1090">E84+E75</f>
        <v>-10527633.05608974</v>
      </c>
      <c r="F95" s="1296">
        <f t="shared" ca="1" si="1090"/>
        <v>-1027633.0560897419</v>
      </c>
      <c r="G95" s="1296">
        <f t="shared" ca="1" si="1090"/>
        <v>-1027633.0560897419</v>
      </c>
      <c r="H95" s="1296">
        <f t="shared" ca="1" si="1090"/>
        <v>-1027633.0560897419</v>
      </c>
      <c r="I95" s="1296">
        <f t="shared" ca="1" si="1090"/>
        <v>-497040.96385531779</v>
      </c>
      <c r="J95" s="1296">
        <f t="shared" ca="1" si="1090"/>
        <v>0</v>
      </c>
      <c r="K95" s="1296">
        <f t="shared" ca="1" si="1090"/>
        <v>0</v>
      </c>
      <c r="L95" s="1296">
        <f t="shared" ca="1" si="1090"/>
        <v>0</v>
      </c>
      <c r="M95" s="1296">
        <f t="shared" ca="1" si="1090"/>
        <v>0</v>
      </c>
      <c r="N95" s="1296">
        <f t="shared" ca="1" si="1090"/>
        <v>0</v>
      </c>
      <c r="O95" s="1296">
        <f t="shared" ca="1" si="1090"/>
        <v>0</v>
      </c>
      <c r="P95" s="1296">
        <f t="shared" ca="1" si="1090"/>
        <v>0</v>
      </c>
      <c r="Q95" s="1296">
        <f t="shared" ca="1" si="1090"/>
        <v>0</v>
      </c>
      <c r="R95" s="1296">
        <f t="shared" ca="1" si="1090"/>
        <v>0</v>
      </c>
      <c r="S95" s="1296">
        <f t="shared" ca="1" si="1090"/>
        <v>0</v>
      </c>
      <c r="T95" s="1296">
        <f t="shared" ca="1" si="1090"/>
        <v>0</v>
      </c>
      <c r="U95" s="1296">
        <f t="shared" ca="1" si="1090"/>
        <v>0</v>
      </c>
      <c r="V95" s="1296">
        <f t="shared" ca="1" si="1090"/>
        <v>0</v>
      </c>
      <c r="W95" s="1296">
        <f t="shared" ca="1" si="1090"/>
        <v>0</v>
      </c>
      <c r="X95" s="1296">
        <f t="shared" ca="1" si="1090"/>
        <v>0</v>
      </c>
      <c r="Y95" s="1296">
        <f t="shared" ca="1" si="1090"/>
        <v>0</v>
      </c>
      <c r="Z95" s="1296">
        <f t="shared" ca="1" si="1090"/>
        <v>0</v>
      </c>
      <c r="AA95" s="1296">
        <f t="shared" ca="1" si="1090"/>
        <v>0</v>
      </c>
      <c r="AB95" s="1296">
        <f t="shared" ca="1" si="1090"/>
        <v>0</v>
      </c>
      <c r="AC95" s="1296">
        <f t="shared" ca="1" si="1090"/>
        <v>0</v>
      </c>
      <c r="AD95" s="1296">
        <f t="shared" ca="1" si="1090"/>
        <v>0</v>
      </c>
      <c r="AE95" s="1296">
        <f t="shared" ca="1" si="1090"/>
        <v>0</v>
      </c>
      <c r="AF95" s="1296">
        <f t="shared" ca="1" si="1090"/>
        <v>0</v>
      </c>
      <c r="AG95" s="1296">
        <f t="shared" ca="1" si="1090"/>
        <v>0</v>
      </c>
      <c r="AH95" s="1296">
        <f t="shared" ca="1" si="1090"/>
        <v>0</v>
      </c>
      <c r="AI95" s="1296">
        <f t="shared" ca="1" si="1090"/>
        <v>0</v>
      </c>
      <c r="AJ95" s="1296">
        <f t="shared" ca="1" si="1090"/>
        <v>0</v>
      </c>
      <c r="AK95" s="1296">
        <f t="shared" ref="AK95:BP95" ca="1" si="1091">AK84+AK75</f>
        <v>0</v>
      </c>
      <c r="AL95" s="1296">
        <f t="shared" ca="1" si="1091"/>
        <v>0</v>
      </c>
      <c r="AM95" s="1296">
        <f t="shared" ca="1" si="1091"/>
        <v>0</v>
      </c>
      <c r="AN95" s="1296">
        <f t="shared" ca="1" si="1091"/>
        <v>0</v>
      </c>
      <c r="AO95" s="1296">
        <f t="shared" ca="1" si="1091"/>
        <v>0</v>
      </c>
      <c r="AP95" s="1296">
        <f t="shared" ca="1" si="1091"/>
        <v>0</v>
      </c>
      <c r="AQ95" s="1296">
        <f t="shared" ca="1" si="1091"/>
        <v>0</v>
      </c>
      <c r="AR95" s="1296">
        <f t="shared" ca="1" si="1091"/>
        <v>0</v>
      </c>
      <c r="AS95" s="1296">
        <f t="shared" ca="1" si="1091"/>
        <v>0</v>
      </c>
      <c r="AT95" s="1296">
        <f t="shared" ca="1" si="1091"/>
        <v>0</v>
      </c>
      <c r="AU95" s="1296">
        <f t="shared" ca="1" si="1091"/>
        <v>0</v>
      </c>
      <c r="AV95" s="1296">
        <f t="shared" ca="1" si="1091"/>
        <v>0</v>
      </c>
      <c r="AW95" s="1296">
        <f t="shared" ca="1" si="1091"/>
        <v>0</v>
      </c>
      <c r="AX95" s="1296">
        <f t="shared" ca="1" si="1091"/>
        <v>0</v>
      </c>
      <c r="AY95" s="1296">
        <f t="shared" ca="1" si="1091"/>
        <v>0</v>
      </c>
      <c r="AZ95" s="1296">
        <f t="shared" ca="1" si="1091"/>
        <v>0</v>
      </c>
      <c r="BA95" s="1296">
        <f t="shared" ca="1" si="1091"/>
        <v>0</v>
      </c>
      <c r="BB95" s="1296">
        <f t="shared" ca="1" si="1091"/>
        <v>0</v>
      </c>
      <c r="BC95" s="1296">
        <f t="shared" ca="1" si="1091"/>
        <v>0</v>
      </c>
      <c r="BD95" s="1296">
        <f t="shared" ca="1" si="1091"/>
        <v>0</v>
      </c>
      <c r="BE95" s="1296">
        <f t="shared" ca="1" si="1091"/>
        <v>0</v>
      </c>
      <c r="BF95" s="1296">
        <f t="shared" ca="1" si="1091"/>
        <v>0</v>
      </c>
      <c r="BG95" s="1296">
        <f t="shared" ca="1" si="1091"/>
        <v>0</v>
      </c>
      <c r="BH95" s="1296">
        <f t="shared" ca="1" si="1091"/>
        <v>0</v>
      </c>
      <c r="BI95" s="1296">
        <f t="shared" ca="1" si="1091"/>
        <v>0</v>
      </c>
      <c r="BJ95" s="1296">
        <f t="shared" ca="1" si="1091"/>
        <v>0</v>
      </c>
      <c r="BK95" s="1296">
        <f t="shared" ca="1" si="1091"/>
        <v>0</v>
      </c>
      <c r="BL95" s="1296">
        <f t="shared" ca="1" si="1091"/>
        <v>0</v>
      </c>
      <c r="BM95" s="1296">
        <f t="shared" ca="1" si="1091"/>
        <v>0</v>
      </c>
      <c r="BN95" s="1296">
        <f t="shared" ca="1" si="1091"/>
        <v>0</v>
      </c>
      <c r="BO95" s="1296">
        <f t="shared" ca="1" si="1091"/>
        <v>0</v>
      </c>
      <c r="BP95" s="1296">
        <f t="shared" ca="1" si="1091"/>
        <v>0</v>
      </c>
      <c r="BQ95" s="1296">
        <f t="shared" ref="BQ95:CV95" ca="1" si="1092">BQ84+BQ75</f>
        <v>0</v>
      </c>
      <c r="BR95" s="1296">
        <f t="shared" ca="1" si="1092"/>
        <v>0</v>
      </c>
      <c r="BS95" s="1296">
        <f t="shared" ca="1" si="1092"/>
        <v>0</v>
      </c>
      <c r="BT95" s="1296">
        <f t="shared" ca="1" si="1092"/>
        <v>0</v>
      </c>
      <c r="BU95" s="1296">
        <f t="shared" ca="1" si="1092"/>
        <v>0</v>
      </c>
      <c r="BV95" s="1296">
        <f t="shared" ca="1" si="1092"/>
        <v>0</v>
      </c>
      <c r="BW95" s="1296">
        <f t="shared" ca="1" si="1092"/>
        <v>0</v>
      </c>
      <c r="BX95" s="1296">
        <f t="shared" ca="1" si="1092"/>
        <v>0</v>
      </c>
      <c r="BY95" s="1296">
        <f t="shared" ca="1" si="1092"/>
        <v>0</v>
      </c>
      <c r="BZ95" s="1296">
        <f t="shared" ca="1" si="1092"/>
        <v>0</v>
      </c>
      <c r="CA95" s="1296">
        <f t="shared" ca="1" si="1092"/>
        <v>0</v>
      </c>
      <c r="CB95" s="1296">
        <f t="shared" ca="1" si="1092"/>
        <v>0</v>
      </c>
      <c r="CC95" s="1296">
        <f t="shared" ca="1" si="1092"/>
        <v>0</v>
      </c>
      <c r="CD95" s="1296">
        <f t="shared" ca="1" si="1092"/>
        <v>0</v>
      </c>
      <c r="CE95" s="1296">
        <f t="shared" ca="1" si="1092"/>
        <v>0</v>
      </c>
      <c r="CF95" s="1296">
        <f t="shared" ca="1" si="1092"/>
        <v>0</v>
      </c>
      <c r="CG95" s="1296">
        <f t="shared" ca="1" si="1092"/>
        <v>0</v>
      </c>
      <c r="CH95" s="1296">
        <f t="shared" ca="1" si="1092"/>
        <v>0</v>
      </c>
      <c r="CI95" s="1296">
        <f t="shared" ca="1" si="1092"/>
        <v>0</v>
      </c>
      <c r="CJ95" s="1296">
        <f t="shared" ca="1" si="1092"/>
        <v>0</v>
      </c>
      <c r="CK95" s="1296">
        <f t="shared" ca="1" si="1092"/>
        <v>0</v>
      </c>
      <c r="CL95" s="1296">
        <f t="shared" ca="1" si="1092"/>
        <v>0</v>
      </c>
      <c r="CM95" s="1296">
        <f t="shared" ca="1" si="1092"/>
        <v>0</v>
      </c>
      <c r="CN95" s="1296">
        <f t="shared" ca="1" si="1092"/>
        <v>0</v>
      </c>
      <c r="CO95" s="1296">
        <f t="shared" ca="1" si="1092"/>
        <v>0</v>
      </c>
      <c r="CP95" s="1296">
        <f t="shared" ca="1" si="1092"/>
        <v>0</v>
      </c>
      <c r="CQ95" s="1296">
        <f t="shared" ca="1" si="1092"/>
        <v>0</v>
      </c>
      <c r="CR95" s="1296">
        <f t="shared" ca="1" si="1092"/>
        <v>0</v>
      </c>
      <c r="CS95" s="1296">
        <f t="shared" ca="1" si="1092"/>
        <v>0</v>
      </c>
      <c r="CT95" s="1296">
        <f t="shared" ca="1" si="1092"/>
        <v>0</v>
      </c>
      <c r="CU95" s="1296">
        <f t="shared" ca="1" si="1092"/>
        <v>0</v>
      </c>
      <c r="CV95" s="1296">
        <f t="shared" ca="1" si="1092"/>
        <v>0</v>
      </c>
      <c r="CW95" s="1296">
        <f t="shared" ref="CW95:DU95" ca="1" si="1093">CW84+CW75</f>
        <v>20319465.180453081</v>
      </c>
      <c r="CX95" s="1296">
        <f t="shared" ca="1" si="1093"/>
        <v>0</v>
      </c>
      <c r="CY95" s="1296">
        <f t="shared" ca="1" si="1093"/>
        <v>0</v>
      </c>
      <c r="CZ95" s="1296">
        <f t="shared" ca="1" si="1093"/>
        <v>0</v>
      </c>
      <c r="DA95" s="1296">
        <f t="shared" ca="1" si="1093"/>
        <v>0</v>
      </c>
      <c r="DB95" s="1296">
        <f t="shared" ca="1" si="1093"/>
        <v>0</v>
      </c>
      <c r="DC95" s="1296">
        <f t="shared" ca="1" si="1093"/>
        <v>0</v>
      </c>
      <c r="DD95" s="1296">
        <f t="shared" ca="1" si="1093"/>
        <v>0</v>
      </c>
      <c r="DE95" s="1296">
        <f t="shared" ca="1" si="1093"/>
        <v>0</v>
      </c>
      <c r="DF95" s="1296">
        <f t="shared" ca="1" si="1093"/>
        <v>0</v>
      </c>
      <c r="DG95" s="1296">
        <f t="shared" ca="1" si="1093"/>
        <v>0</v>
      </c>
      <c r="DH95" s="1296">
        <f t="shared" ca="1" si="1093"/>
        <v>0</v>
      </c>
      <c r="DI95" s="1296">
        <f t="shared" ca="1" si="1093"/>
        <v>0</v>
      </c>
      <c r="DJ95" s="1296">
        <f t="shared" ca="1" si="1093"/>
        <v>0</v>
      </c>
      <c r="DK95" s="1296">
        <f t="shared" ca="1" si="1093"/>
        <v>0</v>
      </c>
      <c r="DL95" s="1296">
        <f t="shared" ca="1" si="1093"/>
        <v>0</v>
      </c>
      <c r="DM95" s="1296">
        <f t="shared" ca="1" si="1093"/>
        <v>0</v>
      </c>
      <c r="DN95" s="1296">
        <f t="shared" ca="1" si="1093"/>
        <v>0</v>
      </c>
      <c r="DO95" s="1296">
        <f t="shared" ca="1" si="1093"/>
        <v>0</v>
      </c>
      <c r="DP95" s="1296">
        <f t="shared" ca="1" si="1093"/>
        <v>0</v>
      </c>
      <c r="DQ95" s="1296">
        <f t="shared" ca="1" si="1093"/>
        <v>0</v>
      </c>
      <c r="DR95" s="1296">
        <f t="shared" ca="1" si="1093"/>
        <v>0</v>
      </c>
      <c r="DS95" s="1296">
        <f t="shared" ca="1" si="1093"/>
        <v>0</v>
      </c>
      <c r="DT95" s="1296">
        <f t="shared" ca="1" si="1093"/>
        <v>0</v>
      </c>
      <c r="DU95" s="1327">
        <f t="shared" ca="1" si="1093"/>
        <v>0</v>
      </c>
    </row>
    <row r="96" spans="1:126" customFormat="1" ht="15.75" customHeight="1">
      <c r="A96" s="105"/>
      <c r="B96" s="105"/>
      <c r="C96" s="128"/>
      <c r="D96" s="1288">
        <f>'AIRR Input Tab'!$N$9</f>
        <v>365</v>
      </c>
      <c r="E96" s="58"/>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136"/>
    </row>
    <row r="97" spans="1:126" customFormat="1" ht="15.75" customHeight="1">
      <c r="A97" s="105"/>
      <c r="B97" s="105"/>
      <c r="C97" s="60" t="s">
        <v>1527</v>
      </c>
      <c r="D97" s="1286">
        <f>G17</f>
        <v>0.15</v>
      </c>
      <c r="E97" s="58"/>
      <c r="F97" s="1296">
        <f ca="1">IFERROR(-XNPV($D97,$E95:E95,$E$27:E$27)*((1+$D97)^((F$27-$E$27)/$D96))-F$41-F$64-F$84,0)</f>
        <v>10673758.572764285</v>
      </c>
      <c r="G97" s="1296">
        <f ca="1">IFERROR(-XNPV($D97,$E95:F95,$E$27:F$27)*((1+$D97)^((G$27-$E$27)/$D96))-G$41-G$64-G$84,0)</f>
        <v>11836583.834149588</v>
      </c>
      <c r="H97" s="1296">
        <f ca="1">IFERROR(-XNPV($D97,$E95:G95,$E$27:G$27)*((1+$D97)^((H$27-$E$27)/$D96))-H$41-H$64-H$84,0)</f>
        <v>13017827.509506686</v>
      </c>
      <c r="I97" s="1296">
        <f ca="1">IFERROR(-XNPV($D97,$E95:H95,$E$27:H$27)*((1+$D97)^((I$27-$E$27)/$D96))-I$41-I$64-I$84,0)</f>
        <v>14207735.006832337</v>
      </c>
      <c r="J97" s="1296">
        <f ca="1">IFERROR(-XNPV($D97,$E95:I95,$E$27:I$27)*((1+$D97)^((J$27-$E$27)/$D96))-J$41-J$64-J$84,0)</f>
        <v>14880364.563628662</v>
      </c>
      <c r="K97" s="1296">
        <f ca="1">IFERROR(-XNPV($D97,$E95:J95,$E$27:J$27)*((1+$D97)^((K$27-$E$27)/$D96))-K$41-K$64-K$84,0)</f>
        <v>15058049.846382044</v>
      </c>
      <c r="L97" s="1296">
        <f ca="1">IFERROR(-XNPV($D97,$E95:K95,$E$27:K$27)*((1+$D97)^((L$27-$E$27)/$D96))-L$41-L$64-L$84,0)</f>
        <v>15232023.253200006</v>
      </c>
      <c r="M97" s="1296">
        <f ca="1">IFERROR(-XNPV($D97,$E95:L95,$E$27:L$27)*((1+$D97)^((M$27-$E$27)/$D96))-M$41-M$64-M$84,0)</f>
        <v>15413907.665176464</v>
      </c>
      <c r="N97" s="1296">
        <f ca="1">IFERROR(-XNPV($D97,$E95:M95,$E$27:M$27)*((1+$D97)^((N$27-$E$27)/$D96))-N$41-N$64-N$84,0)</f>
        <v>15591992.48069011</v>
      </c>
      <c r="O97" s="1296">
        <f ca="1">IFERROR(-XNPV($D97,$E95:N95,$E$27:N$27)*((1+$D97)^((O$27-$E$27)/$D96))-O$41-O$64-O$84,0)</f>
        <v>15778175.257380391</v>
      </c>
      <c r="P97" s="1296">
        <f ca="1">IFERROR(-XNPV($D97,$E95:O95,$E$27:O$27)*((1+$D97)^((P$27-$E$27)/$D96))-P$41-P$64-P$84,0)</f>
        <v>15966581.228212088</v>
      </c>
      <c r="Q97" s="1296">
        <f ca="1">IFERROR(-XNPV($D97,$E95:P95,$E$27:P$27)*((1+$D97)^((Q$27-$E$27)/$D96))-Q$41-Q$64-Q$84,0)</f>
        <v>16138687.321232546</v>
      </c>
      <c r="R97" s="1296">
        <f ca="1">IFERROR(-XNPV($D97,$E95:Q95,$E$27:Q$27)*((1+$D97)^((R$27-$E$27)/$D96))-R$41-R$64-R$84,0)</f>
        <v>16331398.138745092</v>
      </c>
      <c r="S97" s="1296">
        <f ca="1">IFERROR(-XNPV($D97,$E95:R95,$E$27:R$27)*((1+$D97)^((S$27-$E$27)/$D96))-S$41-S$64-S$84,0)</f>
        <v>16520083.194332197</v>
      </c>
      <c r="T97" s="1296">
        <f ca="1">IFERROR(-XNPV($D97,$E95:S95,$E$27:S$27)*((1+$D97)^((T$27-$E$27)/$D96))-T$41-T$64-T$84,0)</f>
        <v>16717348.230477152</v>
      </c>
      <c r="U97" s="1296">
        <f ca="1">IFERROR(-XNPV($D97,$E95:T95,$E$27:T$27)*((1+$D97)^((U$27-$E$27)/$D96))-U$41-U$64-U$84,0)</f>
        <v>16910492.366290804</v>
      </c>
      <c r="V97" s="1296">
        <f ca="1">IFERROR(-XNPV($D97,$E95:U95,$E$27:U$27)*((1+$D97)^((V$27-$E$27)/$D96))-V$41-V$64-V$84,0)</f>
        <v>17112419.248172961</v>
      </c>
      <c r="W97" s="1296">
        <f ca="1">IFERROR(-XNPV($D97,$E95:V95,$E$27:V$27)*((1+$D97)^((W$27-$E$27)/$D96))-W$41-W$64-W$84,0)</f>
        <v>17316757.323339351</v>
      </c>
      <c r="X97" s="1296">
        <f ca="1">IFERROR(-XNPV($D97,$E95:W95,$E$27:W$27)*((1+$D97)^((X$27-$E$27)/$D96))-X$41-X$64-X$84,0)</f>
        <v>17516826.741180006</v>
      </c>
      <c r="Y97" s="1296">
        <f ca="1">IFERROR(-XNPV($D97,$E95:X95,$E$27:X$27)*((1+$D97)^((Y$27-$E$27)/$D96))-Y$41-Y$64-Y$84,0)</f>
        <v>17725993.814952932</v>
      </c>
      <c r="Z97" s="1296">
        <f ca="1">IFERROR(-XNPV($D97,$E95:Y95,$E$27:Y$27)*((1+$D97)^((Z$27-$E$27)/$D96))-Z$41-Z$64-Z$84,0)</f>
        <v>17930791.352793626</v>
      </c>
      <c r="AA97" s="1296">
        <f ca="1">IFERROR(-XNPV($D97,$E95:Z95,$E$27:Z$27)*((1+$D97)^((AA$27-$E$27)/$D96))-AA$41-AA$64-AA$84,0)</f>
        <v>18144901.54598745</v>
      </c>
      <c r="AB97" s="1296">
        <f ca="1">IFERROR(-XNPV($D97,$E95:AA95,$E$27:AA$27)*((1+$D97)^((AB$27-$E$27)/$D96))-AB$41-AB$64-AB$84,0)</f>
        <v>18361568.412443902</v>
      </c>
      <c r="AC97" s="1296">
        <f ca="1">IFERROR(-XNPV($D97,$E95:AB95,$E$27:AB$27)*((1+$D97)^((AC$27-$E$27)/$D96))-AC$41-AC$64-AC$84,0)</f>
        <v>18559490.419417426</v>
      </c>
      <c r="AD97" s="1296">
        <f ca="1">IFERROR(-XNPV($D97,$E95:AC95,$E$27:AC$27)*((1+$D97)^((AD$27-$E$27)/$D96))-AD$41-AD$64-AD$84,0)</f>
        <v>18781107.859556857</v>
      </c>
      <c r="AE97" s="1296">
        <f ca="1">IFERROR(-XNPV($D97,$E95:AD95,$E$27:AD$27)*((1+$D97)^((AE$27-$E$27)/$D96))-AE$41-AE$64-AE$84,0)</f>
        <v>18998095.673482027</v>
      </c>
      <c r="AF97" s="1296">
        <f ca="1">IFERROR(-XNPV($D97,$E95:AE95,$E$27:AE$27)*((1+$D97)^((AF$27-$E$27)/$D96))-AF$41-AF$64-AF$84,0)</f>
        <v>19224950.465048723</v>
      </c>
      <c r="AG97" s="1296">
        <f ca="1">IFERROR(-XNPV($D97,$E95:AF95,$E$27:AF$27)*((1+$D97)^((AG$27-$E$27)/$D96))-AG$41-AG$64-AG$84,0)</f>
        <v>19447066.221234418</v>
      </c>
      <c r="AH97" s="1296">
        <f ca="1">IFERROR(-XNPV($D97,$E95:AG95,$E$27:AG$27)*((1+$D97)^((AH$27-$E$27)/$D96))-AH$41-AH$64-AH$84,0)</f>
        <v>19679282.135398902</v>
      </c>
      <c r="AI97" s="1296">
        <f ca="1">IFERROR(-XNPV($D97,$E95:AH95,$E$27:AH$27)*((1+$D97)^((AI$27-$E$27)/$D96))-AI$41-AI$64-AI$84,0)</f>
        <v>19914270.921840254</v>
      </c>
      <c r="AJ97" s="1296">
        <f ca="1">IFERROR(-XNPV($D97,$E95:AI95,$E$27:AI$27)*((1+$D97)^((AJ$27-$E$27)/$D96))-AJ$41-AJ$64-AJ$84,0)</f>
        <v>20144350.752357006</v>
      </c>
      <c r="AK97" s="1296">
        <f ca="1">IFERROR(-XNPV($D97,$E95:AJ95,$E$27:AJ$27)*((1+$D97)^((AK$27-$E$27)/$D96))-AK$41-AK$64-AK$84,0)</f>
        <v>20384892.887195874</v>
      </c>
      <c r="AL97" s="1296">
        <f ca="1">IFERROR(-XNPV($D97,$E95:AK95,$E$27:AK$27)*((1+$D97)^((AL$27-$E$27)/$D96))-AL$41-AL$64-AL$84,0)</f>
        <v>20620410.05571267</v>
      </c>
      <c r="AM97" s="1296">
        <f ca="1">IFERROR(-XNPV($D97,$E95:AL95,$E$27:AL$27)*((1+$D97)^((AM$27-$E$27)/$D96))-AM$41-AM$64-AM$84,0)</f>
        <v>20866636.777885564</v>
      </c>
      <c r="AN97" s="1296">
        <f ca="1">IFERROR(-XNPV($D97,$E95:AM95,$E$27:AM$27)*((1+$D97)^((AN$27-$E$27)/$D96))-AN$41-AN$64-AN$84,0)</f>
        <v>21115803.674310483</v>
      </c>
      <c r="AO97" s="1296">
        <f ca="1">IFERROR(-XNPV($D97,$E95:AN95,$E$27:AN$27)*((1+$D97)^((AO$27-$E$27)/$D96))-AO$41-AO$64-AO$84,0)</f>
        <v>21343413.982330035</v>
      </c>
      <c r="AP97" s="1296">
        <f ca="1">IFERROR(-XNPV($D97,$E95:AO95,$E$27:AO$27)*((1+$D97)^((AP$27-$E$27)/$D96))-AP$41-AP$64-AP$84,0)</f>
        <v>21598274.038490381</v>
      </c>
      <c r="AQ97" s="1296">
        <f ca="1">IFERROR(-XNPV($D97,$E95:AP95,$E$27:AP$27)*((1+$D97)^((AQ$27-$E$27)/$D96))-AQ$41-AQ$64-AQ$84,0)</f>
        <v>21847810.02450433</v>
      </c>
      <c r="AR97" s="1296">
        <f ca="1">IFERROR(-XNPV($D97,$E95:AQ95,$E$27:AQ$27)*((1+$D97)^((AR$27-$E$27)/$D96))-AR$41-AR$64-AR$84,0)</f>
        <v>22108693.034806032</v>
      </c>
      <c r="AS97" s="1296">
        <f ca="1">IFERROR(-XNPV($D97,$E95:AR95,$E$27:AR$27)*((1+$D97)^((AS$27-$E$27)/$D96))-AS$41-AS$64-AS$84,0)</f>
        <v>22364126.154419582</v>
      </c>
      <c r="AT97" s="1296">
        <f ca="1">IFERROR(-XNPV($D97,$E95:AS95,$E$27:AS$27)*((1+$D97)^((AT$27-$E$27)/$D96))-AT$41-AT$64-AT$84,0)</f>
        <v>22631174.455708738</v>
      </c>
      <c r="AU97" s="1296">
        <f ca="1">IFERROR(-XNPV($D97,$E95:AT95,$E$27:AT$27)*((1+$D97)^((AU$27-$E$27)/$D96))-AU$41-AU$64-AU$84,0)</f>
        <v>22901411.560116287</v>
      </c>
      <c r="AV97" s="1296">
        <f ca="1">IFERROR(-XNPV($D97,$E95:AU95,$E$27:AU$27)*((1+$D97)^((AV$27-$E$27)/$D96))-AV$41-AV$64-AV$84,0)</f>
        <v>23166003.365210555</v>
      </c>
      <c r="AW97" s="1296">
        <f ca="1">IFERROR(-XNPV($D97,$E95:AV95,$E$27:AV$27)*((1+$D97)^((AW$27-$E$27)/$D96))-AW$41-AW$64-AW$84,0)</f>
        <v>23442626.820275251</v>
      </c>
      <c r="AX97" s="1296">
        <f ca="1">IFERROR(-XNPV($D97,$E95:AW95,$E$27:AW$27)*((1+$D97)^((AX$27-$E$27)/$D96))-AX$41-AX$64-AX$84,0)</f>
        <v>23713471.564069565</v>
      </c>
      <c r="AY97" s="1296">
        <f ca="1">IFERROR(-XNPV($D97,$E95:AX95,$E$27:AX$27)*((1+$D97)^((AY$27-$E$27)/$D96))-AY$41-AY$64-AY$84,0)</f>
        <v>23996632.294568397</v>
      </c>
      <c r="AZ97" s="1296">
        <f ca="1">IFERROR(-XNPV($D97,$E95:AY95,$E$27:AY$27)*((1+$D97)^((AZ$27-$E$27)/$D96))-AZ$41-AZ$64-AZ$84,0)</f>
        <v>24283174.225457057</v>
      </c>
      <c r="BA97" s="1296">
        <f ca="1">IFERROR(-XNPV($D97,$E95:AZ95,$E$27:AZ$27)*((1+$D97)^((BA$27-$E$27)/$D96))-BA$41-BA$64-BA$84,0)</f>
        <v>24554326.362976402</v>
      </c>
      <c r="BB97" s="1296">
        <f ca="1">IFERROR(-XNPV($D97,$E95:BA95,$E$27:BA$27)*((1+$D97)^((BB$27-$E$27)/$D96))-BB$41-BB$64-BB$84,0)</f>
        <v>24847527.675616849</v>
      </c>
      <c r="BC97" s="1296">
        <f ca="1">IFERROR(-XNPV($D97,$E95:BB95,$E$27:BB$27)*((1+$D97)^((BC$27-$E$27)/$D96))-BC$41-BC$64-BC$84,0)</f>
        <v>25134603.962707855</v>
      </c>
      <c r="BD97" s="1296">
        <f ca="1">IFERROR(-XNPV($D97,$E95:BC95,$E$27:BC$27)*((1+$D97)^((BD$27-$E$27)/$D96))-BD$41-BD$64-BD$84,0)</f>
        <v>25434734.325301535</v>
      </c>
      <c r="BE97" s="1296">
        <f ca="1">IFERROR(-XNPV($D97,$E95:BD95,$E$27:BD$27)*((1+$D97)^((BE$27-$E$27)/$D96))-BE$41-BE$64-BE$84,0)</f>
        <v>25728594.913307596</v>
      </c>
      <c r="BF97" s="1296">
        <f ca="1">IFERROR(-XNPV($D97,$E95:BE95,$E$27:BE$27)*((1+$D97)^((BF$27-$E$27)/$D96))-BF$41-BF$64-BF$84,0)</f>
        <v>26035818.075916961</v>
      </c>
      <c r="BG97" s="1296">
        <f ca="1">IFERROR(-XNPV($D97,$E95:BF95,$E$27:BF$27)*((1+$D97)^((BG$27-$E$27)/$D96))-BG$41-BG$64-BG$84,0)</f>
        <v>26346709.766557556</v>
      </c>
      <c r="BH97" s="1296">
        <f ca="1">IFERROR(-XNPV($D97,$E95:BG95,$E$27:BG$27)*((1+$D97)^((BH$27-$E$27)/$D96))-BH$41-BH$64-BH$84,0)</f>
        <v>26651106.87662778</v>
      </c>
      <c r="BI97" s="1296">
        <f ca="1">IFERROR(-XNPV($D97,$E95:BH95,$E$27:BH$27)*((1+$D97)^((BI$27-$E$27)/$D96))-BI$41-BI$64-BI$84,0)</f>
        <v>26969345.683265556</v>
      </c>
      <c r="BJ97" s="1296">
        <f ca="1">IFERROR(-XNPV($D97,$E95:BI95,$E$27:BI$27)*((1+$D97)^((BJ$27-$E$27)/$D96))-BJ$41-BJ$64-BJ$84,0)</f>
        <v>27280936.426823646</v>
      </c>
      <c r="BK97" s="1296">
        <f ca="1">IFERROR(-XNPV($D97,$E95:BJ95,$E$27:BJ$27)*((1+$D97)^((BK$27-$E$27)/$D96))-BK$41-BK$64-BK$84,0)</f>
        <v>27606695.979423959</v>
      </c>
      <c r="BL97" s="1296">
        <f ca="1">IFERROR(-XNPV($D97,$E95:BK95,$E$27:BK$27)*((1+$D97)^((BL$27-$E$27)/$D96))-BL$41-BL$64-BL$84,0)</f>
        <v>27936345.401655212</v>
      </c>
      <c r="BM97" s="1296">
        <f ca="1">IFERROR(-XNPV($D97,$E95:BL95,$E$27:BL$27)*((1+$D97)^((BM$27-$E$27)/$D96))-BM$41-BM$64-BM$84,0)</f>
        <v>28237475.317422859</v>
      </c>
      <c r="BN97" s="1296">
        <f ca="1">IFERROR(-XNPV($D97,$E95:BM95,$E$27:BM$27)*((1+$D97)^((BN$27-$E$27)/$D96))-BN$41-BN$64-BN$84,0)</f>
        <v>28574656.826959379</v>
      </c>
      <c r="BO97" s="1296">
        <f ca="1">IFERROR(-XNPV($D97,$E95:BN95,$E$27:BN$27)*((1+$D97)^((BO$27-$E$27)/$D96))-BO$41-BO$64-BO$84,0)</f>
        <v>28904794.557114031</v>
      </c>
      <c r="BP97" s="1296">
        <f ca="1">IFERROR(-XNPV($D97,$E95:BO95,$E$27:BO$27)*((1+$D97)^((BP$27-$E$27)/$D96))-BP$41-BP$64-BP$84,0)</f>
        <v>29249944.474096768</v>
      </c>
      <c r="BQ97" s="1296">
        <f ca="1">IFERROR(-XNPV($D97,$E95:BP95,$E$27:BP$27)*((1+$D97)^((BQ$27-$E$27)/$D96))-BQ$41-BQ$64-BQ$84,0)</f>
        <v>29587884.15030374</v>
      </c>
      <c r="BR97" s="1296">
        <f ca="1">IFERROR(-XNPV($D97,$E95:BQ95,$E$27:BQ$27)*((1+$D97)^((BR$27-$E$27)/$D96))-BR$41-BR$64-BR$84,0)</f>
        <v>29941190.787304502</v>
      </c>
      <c r="BS97" s="1296">
        <f ca="1">IFERROR(-XNPV($D97,$E95:BR95,$E$27:BR$27)*((1+$D97)^((BS$27-$E$27)/$D96))-BS$41-BS$64-BS$84,0)</f>
        <v>30298716.23154119</v>
      </c>
      <c r="BT97" s="1296">
        <f ca="1">IFERROR(-XNPV($D97,$E95:BS95,$E$27:BS$27)*((1+$D97)^((BT$27-$E$27)/$D96))-BT$41-BT$64-BT$84,0)</f>
        <v>30648772.908121943</v>
      </c>
      <c r="BU97" s="1296">
        <f ca="1">IFERROR(-XNPV($D97,$E95:BT95,$E$27:BT$27)*((1+$D97)^((BU$27-$E$27)/$D96))-BU$41-BU$64-BU$84,0)</f>
        <v>31014747.535755388</v>
      </c>
      <c r="BV97" s="1296">
        <f ca="1">IFERROR(-XNPV($D97,$E95:BU95,$E$27:BU$27)*((1+$D97)^((BV$27-$E$27)/$D96))-BV$41-BV$64-BV$84,0)</f>
        <v>31373076.890847187</v>
      </c>
      <c r="BW97" s="1296">
        <f ca="1">IFERROR(-XNPV($D97,$E95:BV95,$E$27:BV$27)*((1+$D97)^((BW$27-$E$27)/$D96))-BW$41-BW$64-BW$84,0)</f>
        <v>31747700.376337547</v>
      </c>
      <c r="BX97" s="1296">
        <f ca="1">IFERROR(-XNPV($D97,$E95:BW95,$E$27:BW$27)*((1+$D97)^((BX$27-$E$27)/$D96))-BX$41-BX$64-BX$84,0)</f>
        <v>32126797.21190349</v>
      </c>
      <c r="BY97" s="1296">
        <f ca="1">IFERROR(-XNPV($D97,$E95:BX95,$E$27:BX$27)*((1+$D97)^((BY$27-$E$27)/$D96))-BY$41-BY$64-BY$84,0)</f>
        <v>32473096.615036286</v>
      </c>
      <c r="BZ97" s="1296">
        <f ca="1">IFERROR(-XNPV($D97,$E95:BY95,$E$27:BY$27)*((1+$D97)^((BZ$27-$E$27)/$D96))-BZ$41-BZ$64-BZ$84,0)</f>
        <v>32860855.351003282</v>
      </c>
      <c r="CA97" s="1296">
        <f ca="1">IFERROR(-XNPV($D97,$E95:BZ95,$E$27:BZ$27)*((1+$D97)^((CA$27-$E$27)/$D96))-CA$41-CA$64-CA$84,0)</f>
        <v>33240513.74068113</v>
      </c>
      <c r="CB97" s="1296">
        <f ca="1">IFERROR(-XNPV($D97,$E95:CA95,$E$27:CA$27)*((1+$D97)^((CB$27-$E$27)/$D96))-CB$41-CB$64-CB$84,0)</f>
        <v>33637436.145211272</v>
      </c>
      <c r="CC97" s="1296">
        <f ca="1">IFERROR(-XNPV($D97,$E95:CB95,$E$27:CB$27)*((1+$D97)^((CC$27-$E$27)/$D96))-CC$41-CC$64-CC$84,0)</f>
        <v>34026066.772849299</v>
      </c>
      <c r="CD97" s="1296">
        <f ca="1">IFERROR(-XNPV($D97,$E95:CC95,$E$27:CC$27)*((1+$D97)^((CD$27-$E$27)/$D96))-CD$41-CD$64-CD$84,0)</f>
        <v>34432369.405400179</v>
      </c>
      <c r="CE97" s="1296">
        <f ca="1">IFERROR(-XNPV($D97,$E95:CD95,$E$27:CD$27)*((1+$D97)^((CE$27-$E$27)/$D96))-CE$41-CE$64-CE$84,0)</f>
        <v>34843523.666272365</v>
      </c>
      <c r="CF97" s="1296">
        <f ca="1">IFERROR(-XNPV($D97,$E95:CE95,$E$27:CE$27)*((1+$D97)^((CF$27-$E$27)/$D96))-CF$41-CF$64-CF$84,0)</f>
        <v>35246088.844340235</v>
      </c>
      <c r="CG97" s="1296">
        <f ca="1">IFERROR(-XNPV($D97,$E95:CF95,$E$27:CF$27)*((1+$D97)^((CG$27-$E$27)/$D96))-CG$41-CG$64-CG$84,0)</f>
        <v>35666959.666118696</v>
      </c>
      <c r="CH97" s="1296">
        <f ca="1">IFERROR(-XNPV($D97,$E95:CG95,$E$27:CG$27)*((1+$D97)^((CH$27-$E$27)/$D96))-CH$41-CH$64-CH$84,0)</f>
        <v>36079038.424474262</v>
      </c>
      <c r="CI97" s="1296">
        <f ca="1">IFERROR(-XNPV($D97,$E95:CH95,$E$27:CH$27)*((1+$D97)^((CI$27-$E$27)/$D96))-CI$41-CI$64-CI$84,0)</f>
        <v>36509855.432788178</v>
      </c>
      <c r="CJ97" s="1296">
        <f ca="1">IFERROR(-XNPV($D97,$E95:CI95,$E$27:CI$27)*((1+$D97)^((CJ$27-$E$27)/$D96))-CJ$41-CJ$64-CJ$84,0)</f>
        <v>36945816.793689005</v>
      </c>
      <c r="CK97" s="1296">
        <f ca="1">IFERROR(-XNPV($D97,$E95:CJ95,$E$27:CJ$27)*((1+$D97)^((CK$27-$E$27)/$D96))-CK$41-CK$64-CK$84,0)</f>
        <v>37344061.107291728</v>
      </c>
      <c r="CL97" s="1296">
        <f ca="1">IFERROR(-XNPV($D97,$E95:CK95,$E$27:CK$27)*((1+$D97)^((CL$27-$E$27)/$D96))-CL$41-CL$64-CL$84,0)</f>
        <v>37789983.653653771</v>
      </c>
      <c r="CM97" s="1296">
        <f ca="1">IFERROR(-XNPV($D97,$E95:CL95,$E$27:CL$27)*((1+$D97)^((CM$27-$E$27)/$D96))-CM$41-CM$64-CM$84,0)</f>
        <v>38226590.801783301</v>
      </c>
      <c r="CN97" s="1296">
        <f ca="1">IFERROR(-XNPV($D97,$E95:CM95,$E$27:CM$27)*((1+$D97)^((CN$27-$E$27)/$D96))-CN$41-CN$64-CN$84,0)</f>
        <v>38683051.566992961</v>
      </c>
      <c r="CO97" s="1296">
        <f ca="1">IFERROR(-XNPV($D97,$E95:CN95,$E$27:CN$27)*((1+$D97)^((CO$27-$E$27)/$D96))-CO$41-CO$64-CO$84,0)</f>
        <v>39129976.788776688</v>
      </c>
      <c r="CP97" s="1296">
        <f ca="1">IFERROR(-XNPV($D97,$E95:CO95,$E$27:CO$27)*((1+$D97)^((CP$27-$E$27)/$D96))-CP$41-CP$64-CP$84,0)</f>
        <v>39597224.816210195</v>
      </c>
      <c r="CQ97" s="1296">
        <f ca="1">IFERROR(-XNPV($D97,$E95:CP95,$E$27:CP$27)*((1+$D97)^((CQ$27-$E$27)/$D96))-CQ$41-CQ$64-CQ$84,0)</f>
        <v>40070052.216213226</v>
      </c>
      <c r="CR97" s="1296">
        <f ca="1">IFERROR(-XNPV($D97,$E95:CQ95,$E$27:CQ$27)*((1+$D97)^((CR$27-$E$27)/$D96))-CR$41-CR$64-CR$84,0)</f>
        <v>40533002.170991264</v>
      </c>
      <c r="CS97" s="1296">
        <f ca="1">IFERROR(-XNPV($D97,$E95:CR95,$E$27:CR$27)*((1+$D97)^((CS$27-$E$27)/$D96))-CS$41-CS$64-CS$84,0)</f>
        <v>41017003.61603649</v>
      </c>
      <c r="CT97" s="1296">
        <f ca="1">IFERROR(-XNPV($D97,$E95:CS95,$E$27:CS$27)*((1+$D97)^((CT$27-$E$27)/$D96))-CT$41-CT$64-CT$84,0)</f>
        <v>41490894.188145407</v>
      </c>
      <c r="CU97" s="1296">
        <f ca="1">IFERROR(-XNPV($D97,$E95:CT95,$E$27:CT$27)*((1+$D97)^((CU$27-$E$27)/$D96))-CU$41-CU$64-CU$84,0)</f>
        <v>41986333.747706398</v>
      </c>
      <c r="CV97" s="1296">
        <f ca="1">IFERROR(-XNPV($D97,$E95:CU95,$E$27:CU$27)*((1+$D97)^((CV$27-$E$27)/$D96))-CV$41-CV$64-CV$84,0)</f>
        <v>42487689.312742352</v>
      </c>
      <c r="CW97" s="1296">
        <f ca="1">IFERROR(-XNPV($D97,$E95:CV95,$E$27:CV$27)*((1+$D97)^((CW$27-$E$27)/$D96))-CW$41-CW$64-CW$84,0)</f>
        <v>22642652.543848865</v>
      </c>
      <c r="CX97" s="1296">
        <f ca="1">IFERROR(-XNPV($D97,$E95:CW95,$E$27:CW$27)*((1+$D97)^((CX$27-$E$27)/$D96))-CX$41-CX$64-CX$84,0)</f>
        <v>22913026.70721944</v>
      </c>
      <c r="CY97" s="1296">
        <f ca="1">IFERROR(-XNPV($D97,$E95:CX95,$E$27:CX$27)*((1+$D97)^((CY$27-$E$27)/$D96))-CY$41-CY$64-CY$84,0)</f>
        <v>23177752.708091568</v>
      </c>
      <c r="CZ97" s="1296">
        <f ca="1">IFERROR(-XNPV($D97,$E95:CY95,$E$27:CY$27)*((1+$D97)^((CZ$27-$E$27)/$D96))-CZ$41-CZ$64-CZ$84,0)</f>
        <v>23454516.46115119</v>
      </c>
      <c r="DA97" s="1296">
        <f ca="1">IFERROR(-XNPV($D97,$E95:CZ95,$E$27:CZ$27)*((1+$D97)^((DA$27-$E$27)/$D96))-DA$41-DA$64-DA$84,0)</f>
        <v>23725498.572091322</v>
      </c>
      <c r="DB97" s="1296">
        <f ca="1">IFERROR(-XNPV($D97,$E95:DA95,$E$27:DA$27)*((1+$D97)^((DB$27-$E$27)/$D96))-DB$41-DB$64-DB$84,0)</f>
        <v>24008802.916163057</v>
      </c>
      <c r="DC97" s="1296">
        <f ca="1">IFERROR(-XNPV($D97,$E95:DB95,$E$27:DB$27)*((1+$D97)^((DC$27-$E$27)/$D96))-DC$41-DC$64-DC$84,0)</f>
        <v>24295490.175503183</v>
      </c>
      <c r="DD97" s="1296">
        <f ca="1">IFERROR(-XNPV($D97,$E95:DC95,$E$27:DC$27)*((1+$D97)^((DD$27-$E$27)/$D96))-DD$41-DD$64-DD$84,0)</f>
        <v>24576188.48898102</v>
      </c>
      <c r="DE97" s="1296">
        <f ca="1">IFERROR(-XNPV($D97,$E95:DD95,$E$27:DD$27)*((1+$D97)^((DE$27-$E$27)/$D96))-DE$41-DE$64-DE$84,0)</f>
        <v>24869650.855577778</v>
      </c>
      <c r="DF97" s="1296">
        <f ca="1">IFERROR(-XNPV($D97,$E95:DE95,$E$27:DE$27)*((1+$D97)^((DF$27-$E$27)/$D96))-DF$41-DF$64-DF$84,0)</f>
        <v>25156982.74316331</v>
      </c>
      <c r="DG97" s="1296">
        <f ca="1">IFERROR(-XNPV($D97,$E95:DF95,$E$27:DF$27)*((1+$D97)^((DG$27-$E$27)/$D96))-DG$41-DG$64-DG$84,0)</f>
        <v>25457380.32904416</v>
      </c>
      <c r="DH97" s="1296">
        <f ca="1">IFERROR(-XNPV($D97,$E95:DG95,$E$27:DG$27)*((1+$D97)^((DH$27-$E$27)/$D96))-DH$41-DH$64-DH$84,0)</f>
        <v>25761364.939272251</v>
      </c>
      <c r="DI97" s="1296">
        <f ca="1">IFERROR(-XNPV($D97,$E95:DH95,$E$27:DH$27)*((1+$D97)^((DI$27-$E$27)/$D96))-DI$41-DI$64-DI$84,0)</f>
        <v>26039050.425426185</v>
      </c>
      <c r="DJ97" s="1296">
        <f ca="1">IFERROR(-XNPV($D97,$E95:DI95,$E$27:DI$27)*((1+$D97)^((DJ$27-$E$27)/$D96))-DJ$41-DJ$64-DJ$84,0)</f>
        <v>26349980.713302355</v>
      </c>
      <c r="DK97" s="1296">
        <f ca="1">IFERROR(-XNPV($D97,$E95:DJ95,$E$27:DJ$27)*((1+$D97)^((DK$27-$E$27)/$D96))-DK$41-DK$64-DK$84,0)</f>
        <v>26654415.614305306</v>
      </c>
      <c r="DL97" s="1296">
        <f ca="1">IFERROR(-XNPV($D97,$E95:DK95,$E$27:DK$27)*((1+$D97)^((DL$27-$E$27)/$D96))-DL$41-DL$64-DL$84,0)</f>
        <v>26972693.930323865</v>
      </c>
      <c r="DM97" s="1296">
        <f ca="1">IFERROR(-XNPV($D97,$E95:DL95,$E$27:DL$27)*((1+$D97)^((DM$27-$E$27)/$D96))-DM$41-DM$64-DM$84,0)</f>
        <v>27284323.357905019</v>
      </c>
      <c r="DN97" s="1296">
        <f ca="1">IFERROR(-XNPV($D97,$E95:DM95,$E$27:DM$27)*((1+$D97)^((DN$27-$E$27)/$D96))-DN$41-DN$64-DN$84,0)</f>
        <v>27610123.353587512</v>
      </c>
      <c r="DO97" s="1296">
        <f ca="1">IFERROR(-XNPV($D97,$E95:DN95,$E$27:DN$27)*((1+$D97)^((DO$27-$E$27)/$D96))-DO$41-DO$64-DO$84,0)</f>
        <v>27939813.701828659</v>
      </c>
      <c r="DP97" s="1296">
        <f ca="1">IFERROR(-XNPV($D97,$E95:DO95,$E$27:DO$27)*((1+$D97)^((DP$27-$E$27)/$D96))-DP$41-DP$64-DP$84,0)</f>
        <v>28262616.76232817</v>
      </c>
      <c r="DQ97" s="1296">
        <f ca="1">IFERROR(-XNPV($D97,$E95:DP95,$E$27:DP$27)*((1+$D97)^((DQ$27-$E$27)/$D96))-DQ$41-DQ$64-DQ$84,0)</f>
        <v>28600098.483914439</v>
      </c>
      <c r="DR97" s="1296">
        <f ca="1">IFERROR(-XNPV($D97,$E95:DQ95,$E$27:DQ$27)*((1+$D97)^((DR$27-$E$27)/$D96))-DR$41-DR$64-DR$84,0)</f>
        <v>28930530.15463781</v>
      </c>
      <c r="DS97" s="1296">
        <f ca="1">IFERROR(-XNPV($D97,$E95:DR95,$E$27:DR$27)*((1+$D97)^((DS$27-$E$27)/$D96))-DS$41-DS$64-DS$84,0)</f>
        <v>29275987.378400784</v>
      </c>
      <c r="DT97" s="1296">
        <f ca="1">IFERROR(-XNPV($D97,$E95:DS95,$E$27:DS$27)*((1+$D97)^((DT$27-$E$27)/$D96))-DT$41-DT$64-DT$84,0)</f>
        <v>29625569.680163097</v>
      </c>
      <c r="DU97" s="1327">
        <f ca="1">IFERROR(-XNPV($D97,$E95:DT95,$E$27:DT$27)*((1+$D97)^((DU$27-$E$27)/$D96))-DU$41-DU$64-DU$84,0)</f>
        <v>29944907.98924011</v>
      </c>
    </row>
    <row r="98" spans="1:126" customFormat="1" ht="15.75" customHeight="1">
      <c r="A98" s="105"/>
      <c r="B98" s="105"/>
      <c r="C98" s="60" t="s">
        <v>1528</v>
      </c>
      <c r="D98" s="1289">
        <f>H17</f>
        <v>1</v>
      </c>
      <c r="E98" s="58"/>
      <c r="F98" s="1296">
        <f ca="1">MAX($D98*$D$5-SUM($E104:E104)-F$41-F$64-F$84,0)</f>
        <v>14107573.262896148</v>
      </c>
      <c r="G98" s="1296">
        <f ca="1">MAX($D98*$D$5-SUM($E104:F104)-G$41-G$64-G$84,0)</f>
        <v>14107573.262896148</v>
      </c>
      <c r="H98" s="1296">
        <f ca="1">MAX($D98*$D$5-SUM($E104:G104)-H$41-H$64-H$84,0)</f>
        <v>14107573.262896148</v>
      </c>
      <c r="I98" s="1296">
        <f ca="1">MAX($D98*$D$5-SUM($E104:H104)-I$41-I$64-I$84,0)</f>
        <v>14107573.262896148</v>
      </c>
      <c r="J98" s="1296">
        <f ca="1">MAX($D98*$D$5-SUM($E104:I104)-J$41-J$64-J$84,0)</f>
        <v>14107573.262896148</v>
      </c>
      <c r="K98" s="1296">
        <f ca="1">MAX($D98*$D$5-SUM($E104:J104)-K$41-K$64-K$84,0)</f>
        <v>14107573.262896148</v>
      </c>
      <c r="L98" s="1296">
        <f ca="1">MAX($D98*$D$5-SUM($E104:K104)-L$41-L$64-L$84,0)</f>
        <v>14107573.262896148</v>
      </c>
      <c r="M98" s="1296">
        <f ca="1">MAX($D98*$D$5-SUM($E104:L104)-M$41-M$64-M$84,0)</f>
        <v>14107573.262896148</v>
      </c>
      <c r="N98" s="1296">
        <f ca="1">MAX($D98*$D$5-SUM($E104:M104)-N$41-N$64-N$84,0)</f>
        <v>14107573.262896148</v>
      </c>
      <c r="O98" s="1296">
        <f ca="1">MAX($D98*$D$5-SUM($E104:N104)-O$41-O$64-O$84,0)</f>
        <v>14107573.262896148</v>
      </c>
      <c r="P98" s="1296">
        <f ca="1">MAX($D98*$D$5-SUM($E104:O104)-P$41-P$64-P$84,0)</f>
        <v>14107573.262896148</v>
      </c>
      <c r="Q98" s="1296">
        <f ca="1">MAX($D98*$D$5-SUM($E104:P104)-Q$41-Q$64-Q$84,0)</f>
        <v>14107573.262896148</v>
      </c>
      <c r="R98" s="1296">
        <f ca="1">MAX($D98*$D$5-SUM($E104:Q104)-R$41-R$64-R$84,0)</f>
        <v>14107573.262896148</v>
      </c>
      <c r="S98" s="1296">
        <f ca="1">MAX($D98*$D$5-SUM($E104:R104)-S$41-S$64-S$84,0)</f>
        <v>14107573.262896148</v>
      </c>
      <c r="T98" s="1296">
        <f ca="1">MAX($D98*$D$5-SUM($E104:S104)-T$41-T$64-T$84,0)</f>
        <v>14107573.262896148</v>
      </c>
      <c r="U98" s="1296">
        <f ca="1">MAX($D98*$D$5-SUM($E104:T104)-U$41-U$64-U$84,0)</f>
        <v>14107573.262896148</v>
      </c>
      <c r="V98" s="1296">
        <f ca="1">MAX($D98*$D$5-SUM($E104:U104)-V$41-V$64-V$84,0)</f>
        <v>14107573.262896148</v>
      </c>
      <c r="W98" s="1296">
        <f ca="1">MAX($D98*$D$5-SUM($E104:V104)-W$41-W$64-W$84,0)</f>
        <v>14107573.262896148</v>
      </c>
      <c r="X98" s="1296">
        <f ca="1">MAX($D98*$D$5-SUM($E104:W104)-X$41-X$64-X$84,0)</f>
        <v>14107573.262896148</v>
      </c>
      <c r="Y98" s="1296">
        <f ca="1">MAX($D98*$D$5-SUM($E104:X104)-Y$41-Y$64-Y$84,0)</f>
        <v>14107573.262896148</v>
      </c>
      <c r="Z98" s="1296">
        <f ca="1">MAX($D98*$D$5-SUM($E104:Y104)-Z$41-Z$64-Z$84,0)</f>
        <v>14107573.262896148</v>
      </c>
      <c r="AA98" s="1296">
        <f ca="1">MAX($D98*$D$5-SUM($E104:Z104)-AA$41-AA$64-AA$84,0)</f>
        <v>14107573.262896148</v>
      </c>
      <c r="AB98" s="1296">
        <f ca="1">MAX($D98*$D$5-SUM($E104:AA104)-AB$41-AB$64-AB$84,0)</f>
        <v>14107573.262896148</v>
      </c>
      <c r="AC98" s="1296">
        <f ca="1">MAX($D98*$D$5-SUM($E104:AB104)-AC$41-AC$64-AC$84,0)</f>
        <v>14107573.262896148</v>
      </c>
      <c r="AD98" s="1296">
        <f ca="1">MAX($D98*$D$5-SUM($E104:AC104)-AD$41-AD$64-AD$84,0)</f>
        <v>14107573.262896148</v>
      </c>
      <c r="AE98" s="1296">
        <f ca="1">MAX($D98*$D$5-SUM($E104:AD104)-AE$41-AE$64-AE$84,0)</f>
        <v>14107573.262896148</v>
      </c>
      <c r="AF98" s="1296">
        <f ca="1">MAX($D98*$D$5-SUM($E104:AE104)-AF$41-AF$64-AF$84,0)</f>
        <v>14107573.262896148</v>
      </c>
      <c r="AG98" s="1296">
        <f ca="1">MAX($D98*$D$5-SUM($E104:AF104)-AG$41-AG$64-AG$84,0)</f>
        <v>14107573.262896148</v>
      </c>
      <c r="AH98" s="1296">
        <f ca="1">MAX($D98*$D$5-SUM($E104:AG104)-AH$41-AH$64-AH$84,0)</f>
        <v>14107573.262896148</v>
      </c>
      <c r="AI98" s="1296">
        <f ca="1">MAX($D98*$D$5-SUM($E104:AH104)-AI$41-AI$64-AI$84,0)</f>
        <v>14107573.262896148</v>
      </c>
      <c r="AJ98" s="1296">
        <f ca="1">MAX($D98*$D$5-SUM($E104:AI104)-AJ$41-AJ$64-AJ$84,0)</f>
        <v>14107573.262896148</v>
      </c>
      <c r="AK98" s="1296">
        <f ca="1">MAX($D98*$D$5-SUM($E104:AJ104)-AK$41-AK$64-AK$84,0)</f>
        <v>14107573.262896148</v>
      </c>
      <c r="AL98" s="1296">
        <f ca="1">MAX($D98*$D$5-SUM($E104:AK104)-AL$41-AL$64-AL$84,0)</f>
        <v>14107573.262896148</v>
      </c>
      <c r="AM98" s="1296">
        <f ca="1">MAX($D98*$D$5-SUM($E104:AL104)-AM$41-AM$64-AM$84,0)</f>
        <v>14107573.262896148</v>
      </c>
      <c r="AN98" s="1296">
        <f ca="1">MAX($D98*$D$5-SUM($E104:AM104)-AN$41-AN$64-AN$84,0)</f>
        <v>14107573.262896148</v>
      </c>
      <c r="AO98" s="1296">
        <f ca="1">MAX($D98*$D$5-SUM($E104:AN104)-AO$41-AO$64-AO$84,0)</f>
        <v>14107573.262896148</v>
      </c>
      <c r="AP98" s="1296">
        <f ca="1">MAX($D98*$D$5-SUM($E104:AO104)-AP$41-AP$64-AP$84,0)</f>
        <v>14107573.262896148</v>
      </c>
      <c r="AQ98" s="1296">
        <f ca="1">MAX($D98*$D$5-SUM($E104:AP104)-AQ$41-AQ$64-AQ$84,0)</f>
        <v>14107573.262896148</v>
      </c>
      <c r="AR98" s="1296">
        <f ca="1">MAX($D98*$D$5-SUM($E104:AQ104)-AR$41-AR$64-AR$84,0)</f>
        <v>14107573.262896148</v>
      </c>
      <c r="AS98" s="1296">
        <f ca="1">MAX($D98*$D$5-SUM($E104:AR104)-AS$41-AS$64-AS$84,0)</f>
        <v>14107573.262896148</v>
      </c>
      <c r="AT98" s="1296">
        <f ca="1">MAX($D98*$D$5-SUM($E104:AS104)-AT$41-AT$64-AT$84,0)</f>
        <v>14107573.262896148</v>
      </c>
      <c r="AU98" s="1296">
        <f ca="1">MAX($D98*$D$5-SUM($E104:AT104)-AU$41-AU$64-AU$84,0)</f>
        <v>14107573.262896148</v>
      </c>
      <c r="AV98" s="1296">
        <f ca="1">MAX($D98*$D$5-SUM($E104:AU104)-AV$41-AV$64-AV$84,0)</f>
        <v>14107573.262896148</v>
      </c>
      <c r="AW98" s="1296">
        <f ca="1">MAX($D98*$D$5-SUM($E104:AV104)-AW$41-AW$64-AW$84,0)</f>
        <v>14107573.262896148</v>
      </c>
      <c r="AX98" s="1296">
        <f ca="1">MAX($D98*$D$5-SUM($E104:AW104)-AX$41-AX$64-AX$84,0)</f>
        <v>14107573.262896148</v>
      </c>
      <c r="AY98" s="1296">
        <f ca="1">MAX($D98*$D$5-SUM($E104:AX104)-AY$41-AY$64-AY$84,0)</f>
        <v>14107573.262896148</v>
      </c>
      <c r="AZ98" s="1296">
        <f ca="1">MAX($D98*$D$5-SUM($E104:AY104)-AZ$41-AZ$64-AZ$84,0)</f>
        <v>14107573.262896148</v>
      </c>
      <c r="BA98" s="1296">
        <f ca="1">MAX($D98*$D$5-SUM($E104:AZ104)-BA$41-BA$64-BA$84,0)</f>
        <v>14107573.262896148</v>
      </c>
      <c r="BB98" s="1296">
        <f ca="1">MAX($D98*$D$5-SUM($E104:BA104)-BB$41-BB$64-BB$84,0)</f>
        <v>14107573.262896148</v>
      </c>
      <c r="BC98" s="1296">
        <f ca="1">MAX($D98*$D$5-SUM($E104:BB104)-BC$41-BC$64-BC$84,0)</f>
        <v>14107573.262896148</v>
      </c>
      <c r="BD98" s="1296">
        <f ca="1">MAX($D98*$D$5-SUM($E104:BC104)-BD$41-BD$64-BD$84,0)</f>
        <v>14107573.262896148</v>
      </c>
      <c r="BE98" s="1296">
        <f ca="1">MAX($D98*$D$5-SUM($E104:BD104)-BE$41-BE$64-BE$84,0)</f>
        <v>14107573.262896148</v>
      </c>
      <c r="BF98" s="1296">
        <f ca="1">MAX($D98*$D$5-SUM($E104:BE104)-BF$41-BF$64-BF$84,0)</f>
        <v>14107573.262896148</v>
      </c>
      <c r="BG98" s="1296">
        <f ca="1">MAX($D98*$D$5-SUM($E104:BF104)-BG$41-BG$64-BG$84,0)</f>
        <v>14107573.262896148</v>
      </c>
      <c r="BH98" s="1296">
        <f ca="1">MAX($D98*$D$5-SUM($E104:BG104)-BH$41-BH$64-BH$84,0)</f>
        <v>14107573.262896148</v>
      </c>
      <c r="BI98" s="1296">
        <f ca="1">MAX($D98*$D$5-SUM($E104:BH104)-BI$41-BI$64-BI$84,0)</f>
        <v>14107573.262896148</v>
      </c>
      <c r="BJ98" s="1296">
        <f ca="1">MAX($D98*$D$5-SUM($E104:BI104)-BJ$41-BJ$64-BJ$84,0)</f>
        <v>14107573.262896148</v>
      </c>
      <c r="BK98" s="1296">
        <f ca="1">MAX($D98*$D$5-SUM($E104:BJ104)-BK$41-BK$64-BK$84,0)</f>
        <v>14107573.262896148</v>
      </c>
      <c r="BL98" s="1296">
        <f ca="1">MAX($D98*$D$5-SUM($E104:BK104)-BL$41-BL$64-BL$84,0)</f>
        <v>14107573.262896148</v>
      </c>
      <c r="BM98" s="1296">
        <f ca="1">MAX($D98*$D$5-SUM($E104:BL104)-BM$41-BM$64-BM$84,0)</f>
        <v>14107573.262896148</v>
      </c>
      <c r="BN98" s="1296">
        <f ca="1">MAX($D98*$D$5-SUM($E104:BM104)-BN$41-BN$64-BN$84,0)</f>
        <v>14107573.262896148</v>
      </c>
      <c r="BO98" s="1296">
        <f ca="1">MAX($D98*$D$5-SUM($E104:BN104)-BO$41-BO$64-BO$84,0)</f>
        <v>14107573.262896148</v>
      </c>
      <c r="BP98" s="1296">
        <f ca="1">MAX($D98*$D$5-SUM($E104:BO104)-BP$41-BP$64-BP$84,0)</f>
        <v>14107573.262896148</v>
      </c>
      <c r="BQ98" s="1296">
        <f ca="1">MAX($D98*$D$5-SUM($E104:BP104)-BQ$41-BQ$64-BQ$84,0)</f>
        <v>14107573.262896148</v>
      </c>
      <c r="BR98" s="1296">
        <f ca="1">MAX($D98*$D$5-SUM($E104:BQ104)-BR$41-BR$64-BR$84,0)</f>
        <v>14107573.262896148</v>
      </c>
      <c r="BS98" s="1296">
        <f ca="1">MAX($D98*$D$5-SUM($E104:BR104)-BS$41-BS$64-BS$84,0)</f>
        <v>14107573.262896148</v>
      </c>
      <c r="BT98" s="1296">
        <f ca="1">MAX($D98*$D$5-SUM($E104:BS104)-BT$41-BT$64-BT$84,0)</f>
        <v>14107573.262896148</v>
      </c>
      <c r="BU98" s="1296">
        <f ca="1">MAX($D98*$D$5-SUM($E104:BT104)-BU$41-BU$64-BU$84,0)</f>
        <v>14107573.262896148</v>
      </c>
      <c r="BV98" s="1296">
        <f ca="1">MAX($D98*$D$5-SUM($E104:BU104)-BV$41-BV$64-BV$84,0)</f>
        <v>14107573.262896148</v>
      </c>
      <c r="BW98" s="1296">
        <f ca="1">MAX($D98*$D$5-SUM($E104:BV104)-BW$41-BW$64-BW$84,0)</f>
        <v>14107573.262896148</v>
      </c>
      <c r="BX98" s="1296">
        <f ca="1">MAX($D98*$D$5-SUM($E104:BW104)-BX$41-BX$64-BX$84,0)</f>
        <v>14107573.262896148</v>
      </c>
      <c r="BY98" s="1296">
        <f ca="1">MAX($D98*$D$5-SUM($E104:BX104)-BY$41-BY$64-BY$84,0)</f>
        <v>14107573.262896148</v>
      </c>
      <c r="BZ98" s="1296">
        <f ca="1">MAX($D98*$D$5-SUM($E104:BY104)-BZ$41-BZ$64-BZ$84,0)</f>
        <v>14107573.262896148</v>
      </c>
      <c r="CA98" s="1296">
        <f ca="1">MAX($D98*$D$5-SUM($E104:BZ104)-CA$41-CA$64-CA$84,0)</f>
        <v>14107573.262896148</v>
      </c>
      <c r="CB98" s="1296">
        <f ca="1">MAX($D98*$D$5-SUM($E104:CA104)-CB$41-CB$64-CB$84,0)</f>
        <v>14107573.262896148</v>
      </c>
      <c r="CC98" s="1296">
        <f ca="1">MAX($D98*$D$5-SUM($E104:CB104)-CC$41-CC$64-CC$84,0)</f>
        <v>14107573.262896148</v>
      </c>
      <c r="CD98" s="1296">
        <f ca="1">MAX($D98*$D$5-SUM($E104:CC104)-CD$41-CD$64-CD$84,0)</f>
        <v>14107573.262896148</v>
      </c>
      <c r="CE98" s="1296">
        <f ca="1">MAX($D98*$D$5-SUM($E104:CD104)-CE$41-CE$64-CE$84,0)</f>
        <v>14107573.262896148</v>
      </c>
      <c r="CF98" s="1296">
        <f ca="1">MAX($D98*$D$5-SUM($E104:CE104)-CF$41-CF$64-CF$84,0)</f>
        <v>14107573.262896148</v>
      </c>
      <c r="CG98" s="1296">
        <f ca="1">MAX($D98*$D$5-SUM($E104:CF104)-CG$41-CG$64-CG$84,0)</f>
        <v>14107573.262896148</v>
      </c>
      <c r="CH98" s="1296">
        <f ca="1">MAX($D98*$D$5-SUM($E104:CG104)-CH$41-CH$64-CH$84,0)</f>
        <v>14107573.262896148</v>
      </c>
      <c r="CI98" s="1296">
        <f ca="1">MAX($D98*$D$5-SUM($E104:CH104)-CI$41-CI$64-CI$84,0)</f>
        <v>14107573.262896148</v>
      </c>
      <c r="CJ98" s="1296">
        <f ca="1">MAX($D98*$D$5-SUM($E104:CI104)-CJ$41-CJ$64-CJ$84,0)</f>
        <v>14107573.262896148</v>
      </c>
      <c r="CK98" s="1296">
        <f ca="1">MAX($D98*$D$5-SUM($E104:CJ104)-CK$41-CK$64-CK$84,0)</f>
        <v>14107573.262896148</v>
      </c>
      <c r="CL98" s="1296">
        <f ca="1">MAX($D98*$D$5-SUM($E104:CK104)-CL$41-CL$64-CL$84,0)</f>
        <v>14107573.262896148</v>
      </c>
      <c r="CM98" s="1296">
        <f ca="1">MAX($D98*$D$5-SUM($E104:CL104)-CM$41-CM$64-CM$84,0)</f>
        <v>14107573.262896148</v>
      </c>
      <c r="CN98" s="1296">
        <f ca="1">MAX($D98*$D$5-SUM($E104:CM104)-CN$41-CN$64-CN$84,0)</f>
        <v>14107573.262896148</v>
      </c>
      <c r="CO98" s="1296">
        <f ca="1">MAX($D98*$D$5-SUM($E104:CN104)-CO$41-CO$64-CO$84,0)</f>
        <v>14107573.262896148</v>
      </c>
      <c r="CP98" s="1296">
        <f ca="1">MAX($D98*$D$5-SUM($E104:CO104)-CP$41-CP$64-CP$84,0)</f>
        <v>14107573.262896148</v>
      </c>
      <c r="CQ98" s="1296">
        <f ca="1">MAX($D98*$D$5-SUM($E104:CP104)-CQ$41-CQ$64-CQ$84,0)</f>
        <v>14107573.262896148</v>
      </c>
      <c r="CR98" s="1296">
        <f ca="1">MAX($D98*$D$5-SUM($E104:CQ104)-CR$41-CR$64-CR$84,0)</f>
        <v>14107573.262896148</v>
      </c>
      <c r="CS98" s="1296">
        <f ca="1">MAX($D98*$D$5-SUM($E104:CR104)-CS$41-CS$64-CS$84,0)</f>
        <v>14107573.262896148</v>
      </c>
      <c r="CT98" s="1296">
        <f ca="1">MAX($D98*$D$5-SUM($E104:CS104)-CT$41-CT$64-CT$84,0)</f>
        <v>14107573.262896148</v>
      </c>
      <c r="CU98" s="1296">
        <f ca="1">MAX($D98*$D$5-SUM($E104:CT104)-CU$41-CU$64-CU$84,0)</f>
        <v>14107573.262896148</v>
      </c>
      <c r="CV98" s="1296">
        <f ca="1">MAX($D98*$D$5-SUM($E104:CU104)-CV$41-CV$64-CV$84,0)</f>
        <v>14107573.262896148</v>
      </c>
      <c r="CW98" s="1296">
        <f ca="1">MAX($D98*$D$5-SUM($E104:CV104)-CW$41-CW$64-CW$84,0)</f>
        <v>0</v>
      </c>
      <c r="CX98" s="1296">
        <f ca="1">MAX($D98*$D$5-SUM($E104:CW104)-CX$41-CX$64-CX$84,0)</f>
        <v>14107573.262896148</v>
      </c>
      <c r="CY98" s="1296">
        <f ca="1">MAX($D98*$D$5-SUM($E104:CX104)-CY$41-CY$64-CY$84,0)</f>
        <v>14107573.262896148</v>
      </c>
      <c r="CZ98" s="1296">
        <f ca="1">MAX($D98*$D$5-SUM($E104:CY104)-CZ$41-CZ$64-CZ$84,0)</f>
        <v>14107573.262896148</v>
      </c>
      <c r="DA98" s="1296">
        <f ca="1">MAX($D98*$D$5-SUM($E104:CZ104)-DA$41-DA$64-DA$84,0)</f>
        <v>14107573.262896148</v>
      </c>
      <c r="DB98" s="1296">
        <f ca="1">MAX($D98*$D$5-SUM($E104:DA104)-DB$41-DB$64-DB$84,0)</f>
        <v>14107573.262896148</v>
      </c>
      <c r="DC98" s="1296">
        <f ca="1">MAX($D98*$D$5-SUM($E104:DB104)-DC$41-DC$64-DC$84,0)</f>
        <v>14107573.262896148</v>
      </c>
      <c r="DD98" s="1296">
        <f ca="1">MAX($D98*$D$5-SUM($E104:DC104)-DD$41-DD$64-DD$84,0)</f>
        <v>14107573.262896148</v>
      </c>
      <c r="DE98" s="1296">
        <f ca="1">MAX($D98*$D$5-SUM($E104:DD104)-DE$41-DE$64-DE$84,0)</f>
        <v>14107573.262896148</v>
      </c>
      <c r="DF98" s="1296">
        <f ca="1">MAX($D98*$D$5-SUM($E104:DE104)-DF$41-DF$64-DF$84,0)</f>
        <v>14107573.262896148</v>
      </c>
      <c r="DG98" s="1296">
        <f ca="1">MAX($D98*$D$5-SUM($E104:DF104)-DG$41-DG$64-DG$84,0)</f>
        <v>14107573.262896148</v>
      </c>
      <c r="DH98" s="1296">
        <f ca="1">MAX($D98*$D$5-SUM($E104:DG104)-DH$41-DH$64-DH$84,0)</f>
        <v>14107573.262896148</v>
      </c>
      <c r="DI98" s="1296">
        <f ca="1">MAX($D98*$D$5-SUM($E104:DH104)-DI$41-DI$64-DI$84,0)</f>
        <v>14107573.262896148</v>
      </c>
      <c r="DJ98" s="1296">
        <f ca="1">MAX($D98*$D$5-SUM($E104:DI104)-DJ$41-DJ$64-DJ$84,0)</f>
        <v>14107573.262896148</v>
      </c>
      <c r="DK98" s="1296">
        <f ca="1">MAX($D98*$D$5-SUM($E104:DJ104)-DK$41-DK$64-DK$84,0)</f>
        <v>14107573.262896148</v>
      </c>
      <c r="DL98" s="1296">
        <f ca="1">MAX($D98*$D$5-SUM($E104:DK104)-DL$41-DL$64-DL$84,0)</f>
        <v>14107573.262896148</v>
      </c>
      <c r="DM98" s="1296">
        <f ca="1">MAX($D98*$D$5-SUM($E104:DL104)-DM$41-DM$64-DM$84,0)</f>
        <v>14107573.262896148</v>
      </c>
      <c r="DN98" s="1296">
        <f ca="1">MAX($D98*$D$5-SUM($E104:DM104)-DN$41-DN$64-DN$84,0)</f>
        <v>14107573.262896148</v>
      </c>
      <c r="DO98" s="1296">
        <f ca="1">MAX($D98*$D$5-SUM($E104:DN104)-DO$41-DO$64-DO$84,0)</f>
        <v>14107573.262896148</v>
      </c>
      <c r="DP98" s="1296">
        <f ca="1">MAX($D98*$D$5-SUM($E104:DO104)-DP$41-DP$64-DP$84,0)</f>
        <v>14107573.262896148</v>
      </c>
      <c r="DQ98" s="1296">
        <f ca="1">MAX($D98*$D$5-SUM($E104:DP104)-DQ$41-DQ$64-DQ$84,0)</f>
        <v>14107573.262896148</v>
      </c>
      <c r="DR98" s="1296">
        <f ca="1">MAX($D98*$D$5-SUM($E104:DQ104)-DR$41-DR$64-DR$84,0)</f>
        <v>14107573.262896148</v>
      </c>
      <c r="DS98" s="1296">
        <f ca="1">MAX($D98*$D$5-SUM($E104:DR104)-DS$41-DS$64-DS$84,0)</f>
        <v>14107573.262896148</v>
      </c>
      <c r="DT98" s="1296">
        <f ca="1">MAX($D98*$D$5-SUM($E104:DS104)-DT$41-DT$64-DT$84,0)</f>
        <v>14107573.262896148</v>
      </c>
      <c r="DU98" s="1327">
        <f ca="1">MAX($D98*$D$5-SUM($E104:DT104)-DU$41-DU$64-DU$84,0)</f>
        <v>14107573.262896148</v>
      </c>
    </row>
    <row r="99" spans="1:126" customFormat="1" ht="15.75" customHeight="1">
      <c r="A99" s="105"/>
      <c r="B99" s="105"/>
      <c r="C99" s="60" t="s">
        <v>1543</v>
      </c>
      <c r="D99" s="1290">
        <f>I17</f>
        <v>0</v>
      </c>
      <c r="E99" s="1284"/>
      <c r="F99" s="58">
        <f>IF($D99&gt;0,$D99-SUM($E105:E105),0)</f>
        <v>0</v>
      </c>
      <c r="G99" s="58">
        <f>IF($D99&gt;0,$D99-SUM($E105:F105),0)</f>
        <v>0</v>
      </c>
      <c r="H99" s="58">
        <f>IF($D99&gt;0,$D99-SUM($E105:G105),0)</f>
        <v>0</v>
      </c>
      <c r="I99" s="58">
        <f>IF($D99&gt;0,$D99-SUM($E105:H105),0)</f>
        <v>0</v>
      </c>
      <c r="J99" s="58">
        <f>IF($D99&gt;0,$D99-SUM($E105:I105),0)</f>
        <v>0</v>
      </c>
      <c r="K99" s="58">
        <f>IF($D99&gt;0,$D99-SUM($E105:J105),0)</f>
        <v>0</v>
      </c>
      <c r="L99" s="58">
        <f>IF($D99&gt;0,$D99-SUM($E105:K105),0)</f>
        <v>0</v>
      </c>
      <c r="M99" s="58">
        <f>IF($D99&gt;0,$D99-SUM($E105:L105),0)</f>
        <v>0</v>
      </c>
      <c r="N99" s="58">
        <f>IF($D99&gt;0,$D99-SUM($E105:M105),0)</f>
        <v>0</v>
      </c>
      <c r="O99" s="58">
        <f>IF($D99&gt;0,$D99-SUM($E105:N105),0)</f>
        <v>0</v>
      </c>
      <c r="P99" s="58">
        <f>IF($D99&gt;0,$D99-SUM($E105:O105),0)</f>
        <v>0</v>
      </c>
      <c r="Q99" s="58">
        <f>IF($D99&gt;0,$D99-SUM($E105:P105),0)</f>
        <v>0</v>
      </c>
      <c r="R99" s="58">
        <f>IF($D99&gt;0,$D99-SUM($E105:Q105),0)</f>
        <v>0</v>
      </c>
      <c r="S99" s="58">
        <f>IF($D99&gt;0,$D99-SUM($E105:R105),0)</f>
        <v>0</v>
      </c>
      <c r="T99" s="58">
        <f>IF($D99&gt;0,$D99-SUM($E105:S105),0)</f>
        <v>0</v>
      </c>
      <c r="U99" s="58">
        <f>IF($D99&gt;0,$D99-SUM($E105:T105),0)</f>
        <v>0</v>
      </c>
      <c r="V99" s="58">
        <f>IF($D99&gt;0,$D99-SUM($E105:U105),0)</f>
        <v>0</v>
      </c>
      <c r="W99" s="58">
        <f>IF($D99&gt;0,$D99-SUM($E105:V105),0)</f>
        <v>0</v>
      </c>
      <c r="X99" s="58">
        <f>IF($D99&gt;0,$D99-SUM($E105:W105),0)</f>
        <v>0</v>
      </c>
      <c r="Y99" s="58">
        <f>IF($D99&gt;0,$D99-SUM($E105:X105),0)</f>
        <v>0</v>
      </c>
      <c r="Z99" s="58">
        <f>IF($D99&gt;0,$D99-SUM($E105:Y105),0)</f>
        <v>0</v>
      </c>
      <c r="AA99" s="58">
        <f>IF($D99&gt;0,$D99-SUM($E105:Z105),0)</f>
        <v>0</v>
      </c>
      <c r="AB99" s="58">
        <f>IF($D99&gt;0,$D99-SUM($E105:AA105),0)</f>
        <v>0</v>
      </c>
      <c r="AC99" s="58">
        <f>IF($D99&gt;0,$D99-SUM($E105:AB105),0)</f>
        <v>0</v>
      </c>
      <c r="AD99" s="58">
        <f>IF($D99&gt;0,$D99-SUM($E105:AC105),0)</f>
        <v>0</v>
      </c>
      <c r="AE99" s="58">
        <f>IF($D99&gt;0,$D99-SUM($E105:AD105),0)</f>
        <v>0</v>
      </c>
      <c r="AF99" s="58">
        <f>IF($D99&gt;0,$D99-SUM($E105:AE105),0)</f>
        <v>0</v>
      </c>
      <c r="AG99" s="58">
        <f>IF($D99&gt;0,$D99-SUM($E105:AF105),0)</f>
        <v>0</v>
      </c>
      <c r="AH99" s="58">
        <f>IF($D99&gt;0,$D99-SUM($E105:AG105),0)</f>
        <v>0</v>
      </c>
      <c r="AI99" s="58">
        <f>IF($D99&gt;0,$D99-SUM($E105:AH105),0)</f>
        <v>0</v>
      </c>
      <c r="AJ99" s="58">
        <f>IF($D99&gt;0,$D99-SUM($E105:AI105),0)</f>
        <v>0</v>
      </c>
      <c r="AK99" s="58">
        <f>IF($D99&gt;0,$D99-SUM($E105:AJ105),0)</f>
        <v>0</v>
      </c>
      <c r="AL99" s="58">
        <f>IF($D99&gt;0,$D99-SUM($E105:AK105),0)</f>
        <v>0</v>
      </c>
      <c r="AM99" s="58">
        <f>IF($D99&gt;0,$D99-SUM($E105:AL105),0)</f>
        <v>0</v>
      </c>
      <c r="AN99" s="58">
        <f>IF($D99&gt;0,$D99-SUM($E105:AM105),0)</f>
        <v>0</v>
      </c>
      <c r="AO99" s="58">
        <f>IF($D99&gt;0,$D99-SUM($E105:AN105),0)</f>
        <v>0</v>
      </c>
      <c r="AP99" s="58">
        <f>IF($D99&gt;0,$D99-SUM($E105:AO105),0)</f>
        <v>0</v>
      </c>
      <c r="AQ99" s="58">
        <f>IF($D99&gt;0,$D99-SUM($E105:AP105),0)</f>
        <v>0</v>
      </c>
      <c r="AR99" s="58">
        <f>IF($D99&gt;0,$D99-SUM($E105:AQ105),0)</f>
        <v>0</v>
      </c>
      <c r="AS99" s="58">
        <f>IF($D99&gt;0,$D99-SUM($E105:AR105),0)</f>
        <v>0</v>
      </c>
      <c r="AT99" s="58">
        <f>IF($D99&gt;0,$D99-SUM($E105:AS105),0)</f>
        <v>0</v>
      </c>
      <c r="AU99" s="58">
        <f>IF($D99&gt;0,$D99-SUM($E105:AT105),0)</f>
        <v>0</v>
      </c>
      <c r="AV99" s="58">
        <f>IF($D99&gt;0,$D99-SUM($E105:AU105),0)</f>
        <v>0</v>
      </c>
      <c r="AW99" s="58">
        <f>IF($D99&gt;0,$D99-SUM($E105:AV105),0)</f>
        <v>0</v>
      </c>
      <c r="AX99" s="58">
        <f>IF($D99&gt;0,$D99-SUM($E105:AW105),0)</f>
        <v>0</v>
      </c>
      <c r="AY99" s="58">
        <f>IF($D99&gt;0,$D99-SUM($E105:AX105),0)</f>
        <v>0</v>
      </c>
      <c r="AZ99" s="58">
        <f>IF($D99&gt;0,$D99-SUM($E105:AY105),0)</f>
        <v>0</v>
      </c>
      <c r="BA99" s="58">
        <f>IF($D99&gt;0,$D99-SUM($E105:AZ105),0)</f>
        <v>0</v>
      </c>
      <c r="BB99" s="58">
        <f>IF($D99&gt;0,$D99-SUM($E105:BA105),0)</f>
        <v>0</v>
      </c>
      <c r="BC99" s="58">
        <f>IF($D99&gt;0,$D99-SUM($E105:BB105),0)</f>
        <v>0</v>
      </c>
      <c r="BD99" s="58">
        <f>IF($D99&gt;0,$D99-SUM($E105:BC105),0)</f>
        <v>0</v>
      </c>
      <c r="BE99" s="58">
        <f>IF($D99&gt;0,$D99-SUM($E105:BD105),0)</f>
        <v>0</v>
      </c>
      <c r="BF99" s="58">
        <f>IF($D99&gt;0,$D99-SUM($E105:BE105),0)</f>
        <v>0</v>
      </c>
      <c r="BG99" s="58">
        <f>IF($D99&gt;0,$D99-SUM($E105:BF105),0)</f>
        <v>0</v>
      </c>
      <c r="BH99" s="58">
        <f>IF($D99&gt;0,$D99-SUM($E105:BG105),0)</f>
        <v>0</v>
      </c>
      <c r="BI99" s="58">
        <f>IF($D99&gt;0,$D99-SUM($E105:BH105),0)</f>
        <v>0</v>
      </c>
      <c r="BJ99" s="58">
        <f>IF($D99&gt;0,$D99-SUM($E105:BI105),0)</f>
        <v>0</v>
      </c>
      <c r="BK99" s="58">
        <f>IF($D99&gt;0,$D99-SUM($E105:BJ105),0)</f>
        <v>0</v>
      </c>
      <c r="BL99" s="58">
        <f>IF($D99&gt;0,$D99-SUM($E105:BK105),0)</f>
        <v>0</v>
      </c>
      <c r="BM99" s="58">
        <f>IF($D99&gt;0,$D99-SUM($E105:BL105),0)</f>
        <v>0</v>
      </c>
      <c r="BN99" s="58">
        <f>IF($D99&gt;0,$D99-SUM($E105:BM105),0)</f>
        <v>0</v>
      </c>
      <c r="BO99" s="58">
        <f>IF($D99&gt;0,$D99-SUM($E105:BN105),0)</f>
        <v>0</v>
      </c>
      <c r="BP99" s="58">
        <f>IF($D99&gt;0,$D99-SUM($E105:BO105),0)</f>
        <v>0</v>
      </c>
      <c r="BQ99" s="58">
        <f>IF($D99&gt;0,$D99-SUM($E105:BP105),0)</f>
        <v>0</v>
      </c>
      <c r="BR99" s="58">
        <f>IF($D99&gt;0,$D99-SUM($E105:BQ105),0)</f>
        <v>0</v>
      </c>
      <c r="BS99" s="58">
        <f>IF($D99&gt;0,$D99-SUM($E105:BR105),0)</f>
        <v>0</v>
      </c>
      <c r="BT99" s="58">
        <f>IF($D99&gt;0,$D99-SUM($E105:BS105),0)</f>
        <v>0</v>
      </c>
      <c r="BU99" s="58">
        <f>IF($D99&gt;0,$D99-SUM($E105:BT105),0)</f>
        <v>0</v>
      </c>
      <c r="BV99" s="58">
        <f>IF($D99&gt;0,$D99-SUM($E105:BU105),0)</f>
        <v>0</v>
      </c>
      <c r="BW99" s="58">
        <f>IF($D99&gt;0,$D99-SUM($E105:BV105),0)</f>
        <v>0</v>
      </c>
      <c r="BX99" s="58">
        <f>IF($D99&gt;0,$D99-SUM($E105:BW105),0)</f>
        <v>0</v>
      </c>
      <c r="BY99" s="58">
        <f>IF($D99&gt;0,$D99-SUM($E105:BX105),0)</f>
        <v>0</v>
      </c>
      <c r="BZ99" s="58">
        <f>IF($D99&gt;0,$D99-SUM($E105:BY105),0)</f>
        <v>0</v>
      </c>
      <c r="CA99" s="58">
        <f>IF($D99&gt;0,$D99-SUM($E105:BZ105),0)</f>
        <v>0</v>
      </c>
      <c r="CB99" s="58">
        <f>IF($D99&gt;0,$D99-SUM($E105:CA105),0)</f>
        <v>0</v>
      </c>
      <c r="CC99" s="58">
        <f>IF($D99&gt;0,$D99-SUM($E105:CB105),0)</f>
        <v>0</v>
      </c>
      <c r="CD99" s="58">
        <f>IF($D99&gt;0,$D99-SUM($E105:CC105),0)</f>
        <v>0</v>
      </c>
      <c r="CE99" s="58">
        <f>IF($D99&gt;0,$D99-SUM($E105:CD105),0)</f>
        <v>0</v>
      </c>
      <c r="CF99" s="58">
        <f>IF($D99&gt;0,$D99-SUM($E105:CE105),0)</f>
        <v>0</v>
      </c>
      <c r="CG99" s="58">
        <f>IF($D99&gt;0,$D99-SUM($E105:CF105),0)</f>
        <v>0</v>
      </c>
      <c r="CH99" s="58">
        <f>IF($D99&gt;0,$D99-SUM($E105:CG105),0)</f>
        <v>0</v>
      </c>
      <c r="CI99" s="58">
        <f>IF($D99&gt;0,$D99-SUM($E105:CH105),0)</f>
        <v>0</v>
      </c>
      <c r="CJ99" s="58">
        <f>IF($D99&gt;0,$D99-SUM($E105:CI105),0)</f>
        <v>0</v>
      </c>
      <c r="CK99" s="58">
        <f>IF($D99&gt;0,$D99-SUM($E105:CJ105),0)</f>
        <v>0</v>
      </c>
      <c r="CL99" s="58">
        <f>IF($D99&gt;0,$D99-SUM($E105:CK105),0)</f>
        <v>0</v>
      </c>
      <c r="CM99" s="58">
        <f>IF($D99&gt;0,$D99-SUM($E105:CL105),0)</f>
        <v>0</v>
      </c>
      <c r="CN99" s="58">
        <f>IF($D99&gt;0,$D99-SUM($E105:CM105),0)</f>
        <v>0</v>
      </c>
      <c r="CO99" s="58">
        <f>IF($D99&gt;0,$D99-SUM($E105:CN105),0)</f>
        <v>0</v>
      </c>
      <c r="CP99" s="58">
        <f>IF($D99&gt;0,$D99-SUM($E105:CO105),0)</f>
        <v>0</v>
      </c>
      <c r="CQ99" s="58">
        <f>IF($D99&gt;0,$D99-SUM($E105:CP105),0)</f>
        <v>0</v>
      </c>
      <c r="CR99" s="58">
        <f>IF($D99&gt;0,$D99-SUM($E105:CQ105),0)</f>
        <v>0</v>
      </c>
      <c r="CS99" s="58">
        <f>IF($D99&gt;0,$D99-SUM($E105:CR105),0)</f>
        <v>0</v>
      </c>
      <c r="CT99" s="58">
        <f>IF($D99&gt;0,$D99-SUM($E105:CS105),0)</f>
        <v>0</v>
      </c>
      <c r="CU99" s="58">
        <f>IF($D99&gt;0,$D99-SUM($E105:CT105),0)</f>
        <v>0</v>
      </c>
      <c r="CV99" s="58">
        <f>IF($D99&gt;0,$D99-SUM($E105:CU105),0)</f>
        <v>0</v>
      </c>
      <c r="CW99" s="58">
        <f>IF($D99&gt;0,$D99-SUM($E105:CV105),0)</f>
        <v>0</v>
      </c>
      <c r="CX99" s="58">
        <f>IF($D99&gt;0,$D99-SUM($E105:CW105),0)</f>
        <v>0</v>
      </c>
      <c r="CY99" s="58">
        <f>IF($D99&gt;0,$D99-SUM($E105:CX105),0)</f>
        <v>0</v>
      </c>
      <c r="CZ99" s="58">
        <f>IF($D99&gt;0,$D99-SUM($E105:CY105),0)</f>
        <v>0</v>
      </c>
      <c r="DA99" s="58">
        <f>IF($D99&gt;0,$D99-SUM($E105:CZ105),0)</f>
        <v>0</v>
      </c>
      <c r="DB99" s="58">
        <f>IF($D99&gt;0,$D99-SUM($E105:DA105),0)</f>
        <v>0</v>
      </c>
      <c r="DC99" s="58">
        <f>IF($D99&gt;0,$D99-SUM($E105:DB105),0)</f>
        <v>0</v>
      </c>
      <c r="DD99" s="58">
        <f>IF($D99&gt;0,$D99-SUM($E105:DC105),0)</f>
        <v>0</v>
      </c>
      <c r="DE99" s="58">
        <f>IF($D99&gt;0,$D99-SUM($E105:DD105),0)</f>
        <v>0</v>
      </c>
      <c r="DF99" s="58">
        <f>IF($D99&gt;0,$D99-SUM($E105:DE105),0)</f>
        <v>0</v>
      </c>
      <c r="DG99" s="58">
        <f>IF($D99&gt;0,$D99-SUM($E105:DF105),0)</f>
        <v>0</v>
      </c>
      <c r="DH99" s="58">
        <f>IF($D99&gt;0,$D99-SUM($E105:DG105),0)</f>
        <v>0</v>
      </c>
      <c r="DI99" s="58">
        <f>IF($D99&gt;0,$D99-SUM($E105:DH105),0)</f>
        <v>0</v>
      </c>
      <c r="DJ99" s="58">
        <f>IF($D99&gt;0,$D99-SUM($E105:DI105),0)</f>
        <v>0</v>
      </c>
      <c r="DK99" s="58">
        <f>IF($D99&gt;0,$D99-SUM($E105:DJ105),0)</f>
        <v>0</v>
      </c>
      <c r="DL99" s="58">
        <f>IF($D99&gt;0,$D99-SUM($E105:DK105),0)</f>
        <v>0</v>
      </c>
      <c r="DM99" s="58">
        <f>IF($D99&gt;0,$D99-SUM($E105:DL105),0)</f>
        <v>0</v>
      </c>
      <c r="DN99" s="58">
        <f>IF($D99&gt;0,$D99-SUM($E105:DM105),0)</f>
        <v>0</v>
      </c>
      <c r="DO99" s="58">
        <f>IF($D99&gt;0,$D99-SUM($E105:DN105),0)</f>
        <v>0</v>
      </c>
      <c r="DP99" s="58">
        <f>IF($D99&gt;0,$D99-SUM($E105:DO105),0)</f>
        <v>0</v>
      </c>
      <c r="DQ99" s="58">
        <f>IF($D99&gt;0,$D99-SUM($E105:DP105),0)</f>
        <v>0</v>
      </c>
      <c r="DR99" s="58">
        <f>IF($D99&gt;0,$D99-SUM($E105:DQ105),0)</f>
        <v>0</v>
      </c>
      <c r="DS99" s="58">
        <f>IF($D99&gt;0,$D99-SUM($E105:DR105),0)</f>
        <v>0</v>
      </c>
      <c r="DT99" s="58">
        <f>IF($D99&gt;0,$D99-SUM($E105:DS105),0)</f>
        <v>0</v>
      </c>
      <c r="DU99" s="136">
        <f>IF($D99&gt;0,$D99-SUM($E105:DT105),0)</f>
        <v>0</v>
      </c>
    </row>
    <row r="100" spans="1:126" customFormat="1" ht="15.75" customHeight="1" thickBot="1">
      <c r="A100" s="105"/>
      <c r="B100" s="105"/>
      <c r="C100" s="65" t="s">
        <v>1530</v>
      </c>
      <c r="D100" s="1152"/>
      <c r="E100" s="146">
        <f>MAX(0,E99,E98,E97)</f>
        <v>0</v>
      </c>
      <c r="F100" s="146">
        <f t="shared" ref="F100" ca="1" si="1094">MAX(0,F99,F98,F97)</f>
        <v>14107573.262896148</v>
      </c>
      <c r="G100" s="146">
        <f t="shared" ref="G100" ca="1" si="1095">MAX(0,G99,G98,G97)</f>
        <v>14107573.262896148</v>
      </c>
      <c r="H100" s="146">
        <f t="shared" ref="H100" ca="1" si="1096">MAX(0,H99,H98,H97)</f>
        <v>14107573.262896148</v>
      </c>
      <c r="I100" s="146">
        <f t="shared" ref="I100" ca="1" si="1097">MAX(0,I99,I98,I97)</f>
        <v>14207735.006832337</v>
      </c>
      <c r="J100" s="146">
        <f t="shared" ref="J100" ca="1" si="1098">MAX(0,J99,J98,J97)</f>
        <v>14880364.563628662</v>
      </c>
      <c r="K100" s="146">
        <f t="shared" ref="K100" ca="1" si="1099">MAX(0,K99,K98,K97)</f>
        <v>15058049.846382044</v>
      </c>
      <c r="L100" s="146">
        <f t="shared" ref="L100" ca="1" si="1100">MAX(0,L99,L98,L97)</f>
        <v>15232023.253200006</v>
      </c>
      <c r="M100" s="146">
        <f t="shared" ref="M100" ca="1" si="1101">MAX(0,M99,M98,M97)</f>
        <v>15413907.665176464</v>
      </c>
      <c r="N100" s="146">
        <f t="shared" ref="N100" ca="1" si="1102">MAX(0,N99,N98,N97)</f>
        <v>15591992.48069011</v>
      </c>
      <c r="O100" s="146">
        <f t="shared" ref="O100" ca="1" si="1103">MAX(0,O99,O98,O97)</f>
        <v>15778175.257380391</v>
      </c>
      <c r="P100" s="146">
        <f t="shared" ref="P100" ca="1" si="1104">MAX(0,P99,P98,P97)</f>
        <v>15966581.228212088</v>
      </c>
      <c r="Q100" s="146">
        <f t="shared" ref="Q100" ca="1" si="1105">MAX(0,Q99,Q98,Q97)</f>
        <v>16138687.321232546</v>
      </c>
      <c r="R100" s="146">
        <f t="shared" ref="R100" ca="1" si="1106">MAX(0,R99,R98,R97)</f>
        <v>16331398.138745092</v>
      </c>
      <c r="S100" s="146">
        <f t="shared" ref="S100" ca="1" si="1107">MAX(0,S99,S98,S97)</f>
        <v>16520083.194332197</v>
      </c>
      <c r="T100" s="146">
        <f t="shared" ref="T100" ca="1" si="1108">MAX(0,T99,T98,T97)</f>
        <v>16717348.230477152</v>
      </c>
      <c r="U100" s="146">
        <f t="shared" ref="U100" ca="1" si="1109">MAX(0,U99,U98,U97)</f>
        <v>16910492.366290804</v>
      </c>
      <c r="V100" s="146">
        <f t="shared" ref="V100" ca="1" si="1110">MAX(0,V99,V98,V97)</f>
        <v>17112419.248172961</v>
      </c>
      <c r="W100" s="146">
        <f t="shared" ref="W100" ca="1" si="1111">MAX(0,W99,W98,W97)</f>
        <v>17316757.323339351</v>
      </c>
      <c r="X100" s="146">
        <f t="shared" ref="X100" ca="1" si="1112">MAX(0,X99,X98,X97)</f>
        <v>17516826.741180006</v>
      </c>
      <c r="Y100" s="146">
        <f t="shared" ref="Y100" ca="1" si="1113">MAX(0,Y99,Y98,Y97)</f>
        <v>17725993.814952932</v>
      </c>
      <c r="Z100" s="146">
        <f t="shared" ref="Z100" ca="1" si="1114">MAX(0,Z99,Z98,Z97)</f>
        <v>17930791.352793626</v>
      </c>
      <c r="AA100" s="146">
        <f t="shared" ref="AA100" ca="1" si="1115">MAX(0,AA99,AA98,AA97)</f>
        <v>18144901.54598745</v>
      </c>
      <c r="AB100" s="146">
        <f t="shared" ref="AB100" ca="1" si="1116">MAX(0,AB99,AB98,AB97)</f>
        <v>18361568.412443902</v>
      </c>
      <c r="AC100" s="146">
        <f t="shared" ref="AC100" ca="1" si="1117">MAX(0,AC99,AC98,AC97)</f>
        <v>18559490.419417426</v>
      </c>
      <c r="AD100" s="146">
        <f t="shared" ref="AD100" ca="1" si="1118">MAX(0,AD99,AD98,AD97)</f>
        <v>18781107.859556857</v>
      </c>
      <c r="AE100" s="146">
        <f t="shared" ref="AE100" ca="1" si="1119">MAX(0,AE99,AE98,AE97)</f>
        <v>18998095.673482027</v>
      </c>
      <c r="AF100" s="146">
        <f t="shared" ref="AF100" ca="1" si="1120">MAX(0,AF99,AF98,AF97)</f>
        <v>19224950.465048723</v>
      </c>
      <c r="AG100" s="146">
        <f t="shared" ref="AG100" ca="1" si="1121">MAX(0,AG99,AG98,AG97)</f>
        <v>19447066.221234418</v>
      </c>
      <c r="AH100" s="146">
        <f t="shared" ref="AH100" ca="1" si="1122">MAX(0,AH99,AH98,AH97)</f>
        <v>19679282.135398902</v>
      </c>
      <c r="AI100" s="146">
        <f t="shared" ref="AI100" ca="1" si="1123">MAX(0,AI99,AI98,AI97)</f>
        <v>19914270.921840254</v>
      </c>
      <c r="AJ100" s="146">
        <f t="shared" ref="AJ100" ca="1" si="1124">MAX(0,AJ99,AJ98,AJ97)</f>
        <v>20144350.752357006</v>
      </c>
      <c r="AK100" s="146">
        <f t="shared" ref="AK100" ca="1" si="1125">MAX(0,AK99,AK98,AK97)</f>
        <v>20384892.887195874</v>
      </c>
      <c r="AL100" s="146">
        <f t="shared" ref="AL100" ca="1" si="1126">MAX(0,AL99,AL98,AL97)</f>
        <v>20620410.05571267</v>
      </c>
      <c r="AM100" s="146">
        <f t="shared" ref="AM100" ca="1" si="1127">MAX(0,AM99,AM98,AM97)</f>
        <v>20866636.777885564</v>
      </c>
      <c r="AN100" s="146">
        <f t="shared" ref="AN100" ca="1" si="1128">MAX(0,AN99,AN98,AN97)</f>
        <v>21115803.674310483</v>
      </c>
      <c r="AO100" s="146">
        <f t="shared" ref="AO100" ca="1" si="1129">MAX(0,AO99,AO98,AO97)</f>
        <v>21343413.982330035</v>
      </c>
      <c r="AP100" s="146">
        <f t="shared" ref="AP100" ca="1" si="1130">MAX(0,AP99,AP98,AP97)</f>
        <v>21598274.038490381</v>
      </c>
      <c r="AQ100" s="146">
        <f t="shared" ref="AQ100" ca="1" si="1131">MAX(0,AQ99,AQ98,AQ97)</f>
        <v>21847810.02450433</v>
      </c>
      <c r="AR100" s="146">
        <f t="shared" ref="AR100" ca="1" si="1132">MAX(0,AR99,AR98,AR97)</f>
        <v>22108693.034806032</v>
      </c>
      <c r="AS100" s="146">
        <f t="shared" ref="AS100" ca="1" si="1133">MAX(0,AS99,AS98,AS97)</f>
        <v>22364126.154419582</v>
      </c>
      <c r="AT100" s="146">
        <f t="shared" ref="AT100" ca="1" si="1134">MAX(0,AT99,AT98,AT97)</f>
        <v>22631174.455708738</v>
      </c>
      <c r="AU100" s="146">
        <f t="shared" ref="AU100" ca="1" si="1135">MAX(0,AU99,AU98,AU97)</f>
        <v>22901411.560116287</v>
      </c>
      <c r="AV100" s="146">
        <f t="shared" ref="AV100" ca="1" si="1136">MAX(0,AV99,AV98,AV97)</f>
        <v>23166003.365210555</v>
      </c>
      <c r="AW100" s="146">
        <f t="shared" ref="AW100" ca="1" si="1137">MAX(0,AW99,AW98,AW97)</f>
        <v>23442626.820275251</v>
      </c>
      <c r="AX100" s="146">
        <f t="shared" ref="AX100" ca="1" si="1138">MAX(0,AX99,AX98,AX97)</f>
        <v>23713471.564069565</v>
      </c>
      <c r="AY100" s="146">
        <f t="shared" ref="AY100" ca="1" si="1139">MAX(0,AY99,AY98,AY97)</f>
        <v>23996632.294568397</v>
      </c>
      <c r="AZ100" s="146">
        <f t="shared" ref="AZ100" ca="1" si="1140">MAX(0,AZ99,AZ98,AZ97)</f>
        <v>24283174.225457057</v>
      </c>
      <c r="BA100" s="146">
        <f t="shared" ref="BA100" ca="1" si="1141">MAX(0,BA99,BA98,BA97)</f>
        <v>24554326.362976402</v>
      </c>
      <c r="BB100" s="146">
        <f t="shared" ref="BB100" ca="1" si="1142">MAX(0,BB99,BB98,BB97)</f>
        <v>24847527.675616849</v>
      </c>
      <c r="BC100" s="146">
        <f t="shared" ref="BC100" ca="1" si="1143">MAX(0,BC99,BC98,BC97)</f>
        <v>25134603.962707855</v>
      </c>
      <c r="BD100" s="146">
        <f t="shared" ref="BD100" ca="1" si="1144">MAX(0,BD99,BD98,BD97)</f>
        <v>25434734.325301535</v>
      </c>
      <c r="BE100" s="146">
        <f t="shared" ref="BE100" ca="1" si="1145">MAX(0,BE99,BE98,BE97)</f>
        <v>25728594.913307596</v>
      </c>
      <c r="BF100" s="146">
        <f t="shared" ref="BF100" ca="1" si="1146">MAX(0,BF99,BF98,BF97)</f>
        <v>26035818.075916961</v>
      </c>
      <c r="BG100" s="146">
        <f t="shared" ref="BG100" ca="1" si="1147">MAX(0,BG99,BG98,BG97)</f>
        <v>26346709.766557556</v>
      </c>
      <c r="BH100" s="146">
        <f t="shared" ref="BH100" ca="1" si="1148">MAX(0,BH99,BH98,BH97)</f>
        <v>26651106.87662778</v>
      </c>
      <c r="BI100" s="146">
        <f t="shared" ref="BI100" ca="1" si="1149">MAX(0,BI99,BI98,BI97)</f>
        <v>26969345.683265556</v>
      </c>
      <c r="BJ100" s="146">
        <f t="shared" ref="BJ100" ca="1" si="1150">MAX(0,BJ99,BJ98,BJ97)</f>
        <v>27280936.426823646</v>
      </c>
      <c r="BK100" s="146">
        <f t="shared" ref="BK100" ca="1" si="1151">MAX(0,BK99,BK98,BK97)</f>
        <v>27606695.979423959</v>
      </c>
      <c r="BL100" s="146">
        <f t="shared" ref="BL100" ca="1" si="1152">MAX(0,BL99,BL98,BL97)</f>
        <v>27936345.401655212</v>
      </c>
      <c r="BM100" s="146">
        <f t="shared" ref="BM100" ca="1" si="1153">MAX(0,BM99,BM98,BM97)</f>
        <v>28237475.317422859</v>
      </c>
      <c r="BN100" s="146">
        <f t="shared" ref="BN100" ca="1" si="1154">MAX(0,BN99,BN98,BN97)</f>
        <v>28574656.826959379</v>
      </c>
      <c r="BO100" s="146">
        <f t="shared" ref="BO100" ca="1" si="1155">MAX(0,BO99,BO98,BO97)</f>
        <v>28904794.557114031</v>
      </c>
      <c r="BP100" s="146">
        <f t="shared" ref="BP100" ca="1" si="1156">MAX(0,BP99,BP98,BP97)</f>
        <v>29249944.474096768</v>
      </c>
      <c r="BQ100" s="146">
        <f t="shared" ref="BQ100" ca="1" si="1157">MAX(0,BQ99,BQ98,BQ97)</f>
        <v>29587884.15030374</v>
      </c>
      <c r="BR100" s="146">
        <f t="shared" ref="BR100" ca="1" si="1158">MAX(0,BR99,BR98,BR97)</f>
        <v>29941190.787304502</v>
      </c>
      <c r="BS100" s="146">
        <f t="shared" ref="BS100" ca="1" si="1159">MAX(0,BS99,BS98,BS97)</f>
        <v>30298716.23154119</v>
      </c>
      <c r="BT100" s="146">
        <f t="shared" ref="BT100" ca="1" si="1160">MAX(0,BT99,BT98,BT97)</f>
        <v>30648772.908121943</v>
      </c>
      <c r="BU100" s="146">
        <f t="shared" ref="BU100" ca="1" si="1161">MAX(0,BU99,BU98,BU97)</f>
        <v>31014747.535755388</v>
      </c>
      <c r="BV100" s="146">
        <f t="shared" ref="BV100" ca="1" si="1162">MAX(0,BV99,BV98,BV97)</f>
        <v>31373076.890847187</v>
      </c>
      <c r="BW100" s="146">
        <f t="shared" ref="BW100" ca="1" si="1163">MAX(0,BW99,BW98,BW97)</f>
        <v>31747700.376337547</v>
      </c>
      <c r="BX100" s="146">
        <f t="shared" ref="BX100" ca="1" si="1164">MAX(0,BX99,BX98,BX97)</f>
        <v>32126797.21190349</v>
      </c>
      <c r="BY100" s="146">
        <f t="shared" ref="BY100" ca="1" si="1165">MAX(0,BY99,BY98,BY97)</f>
        <v>32473096.615036286</v>
      </c>
      <c r="BZ100" s="146">
        <f t="shared" ref="BZ100" ca="1" si="1166">MAX(0,BZ99,BZ98,BZ97)</f>
        <v>32860855.351003282</v>
      </c>
      <c r="CA100" s="146">
        <f t="shared" ref="CA100" ca="1" si="1167">MAX(0,CA99,CA98,CA97)</f>
        <v>33240513.74068113</v>
      </c>
      <c r="CB100" s="146">
        <f t="shared" ref="CB100" ca="1" si="1168">MAX(0,CB99,CB98,CB97)</f>
        <v>33637436.145211272</v>
      </c>
      <c r="CC100" s="146">
        <f t="shared" ref="CC100" ca="1" si="1169">MAX(0,CC99,CC98,CC97)</f>
        <v>34026066.772849299</v>
      </c>
      <c r="CD100" s="146">
        <f t="shared" ref="CD100" ca="1" si="1170">MAX(0,CD99,CD98,CD97)</f>
        <v>34432369.405400179</v>
      </c>
      <c r="CE100" s="146">
        <f t="shared" ref="CE100" ca="1" si="1171">MAX(0,CE99,CE98,CE97)</f>
        <v>34843523.666272365</v>
      </c>
      <c r="CF100" s="146">
        <f t="shared" ref="CF100" ca="1" si="1172">MAX(0,CF99,CF98,CF97)</f>
        <v>35246088.844340235</v>
      </c>
      <c r="CG100" s="146">
        <f t="shared" ref="CG100" ca="1" si="1173">MAX(0,CG99,CG98,CG97)</f>
        <v>35666959.666118696</v>
      </c>
      <c r="CH100" s="146">
        <f t="shared" ref="CH100" ca="1" si="1174">MAX(0,CH99,CH98,CH97)</f>
        <v>36079038.424474262</v>
      </c>
      <c r="CI100" s="146">
        <f t="shared" ref="CI100" ca="1" si="1175">MAX(0,CI99,CI98,CI97)</f>
        <v>36509855.432788178</v>
      </c>
      <c r="CJ100" s="146">
        <f t="shared" ref="CJ100" ca="1" si="1176">MAX(0,CJ99,CJ98,CJ97)</f>
        <v>36945816.793689005</v>
      </c>
      <c r="CK100" s="146">
        <f t="shared" ref="CK100" ca="1" si="1177">MAX(0,CK99,CK98,CK97)</f>
        <v>37344061.107291728</v>
      </c>
      <c r="CL100" s="146">
        <f t="shared" ref="CL100" ca="1" si="1178">MAX(0,CL99,CL98,CL97)</f>
        <v>37789983.653653771</v>
      </c>
      <c r="CM100" s="146">
        <f t="shared" ref="CM100" ca="1" si="1179">MAX(0,CM99,CM98,CM97)</f>
        <v>38226590.801783301</v>
      </c>
      <c r="CN100" s="146">
        <f t="shared" ref="CN100" ca="1" si="1180">MAX(0,CN99,CN98,CN97)</f>
        <v>38683051.566992961</v>
      </c>
      <c r="CO100" s="146">
        <f t="shared" ref="CO100" ca="1" si="1181">MAX(0,CO99,CO98,CO97)</f>
        <v>39129976.788776688</v>
      </c>
      <c r="CP100" s="146">
        <f t="shared" ref="CP100" ca="1" si="1182">MAX(0,CP99,CP98,CP97)</f>
        <v>39597224.816210195</v>
      </c>
      <c r="CQ100" s="146">
        <f t="shared" ref="CQ100" ca="1" si="1183">MAX(0,CQ99,CQ98,CQ97)</f>
        <v>40070052.216213226</v>
      </c>
      <c r="CR100" s="146">
        <f t="shared" ref="CR100" ca="1" si="1184">MAX(0,CR99,CR98,CR97)</f>
        <v>40533002.170991264</v>
      </c>
      <c r="CS100" s="146">
        <f t="shared" ref="CS100" ca="1" si="1185">MAX(0,CS99,CS98,CS97)</f>
        <v>41017003.61603649</v>
      </c>
      <c r="CT100" s="146">
        <f t="shared" ref="CT100" ca="1" si="1186">MAX(0,CT99,CT98,CT97)</f>
        <v>41490894.188145407</v>
      </c>
      <c r="CU100" s="146">
        <f t="shared" ref="CU100" ca="1" si="1187">MAX(0,CU99,CU98,CU97)</f>
        <v>41986333.747706398</v>
      </c>
      <c r="CV100" s="146">
        <f t="shared" ref="CV100" ca="1" si="1188">MAX(0,CV99,CV98,CV97)</f>
        <v>42487689.312742352</v>
      </c>
      <c r="CW100" s="146">
        <f t="shared" ref="CW100" ca="1" si="1189">MAX(0,CW99,CW98,CW97)</f>
        <v>22642652.543848865</v>
      </c>
      <c r="CX100" s="146">
        <f t="shared" ref="CX100" ca="1" si="1190">MAX(0,CX99,CX98,CX97)</f>
        <v>22913026.70721944</v>
      </c>
      <c r="CY100" s="146">
        <f t="shared" ref="CY100" ca="1" si="1191">MAX(0,CY99,CY98,CY97)</f>
        <v>23177752.708091568</v>
      </c>
      <c r="CZ100" s="146">
        <f t="shared" ref="CZ100" ca="1" si="1192">MAX(0,CZ99,CZ98,CZ97)</f>
        <v>23454516.46115119</v>
      </c>
      <c r="DA100" s="146">
        <f t="shared" ref="DA100" ca="1" si="1193">MAX(0,DA99,DA98,DA97)</f>
        <v>23725498.572091322</v>
      </c>
      <c r="DB100" s="146">
        <f t="shared" ref="DB100" ca="1" si="1194">MAX(0,DB99,DB98,DB97)</f>
        <v>24008802.916163057</v>
      </c>
      <c r="DC100" s="146">
        <f t="shared" ref="DC100" ca="1" si="1195">MAX(0,DC99,DC98,DC97)</f>
        <v>24295490.175503183</v>
      </c>
      <c r="DD100" s="146">
        <f t="shared" ref="DD100" ca="1" si="1196">MAX(0,DD99,DD98,DD97)</f>
        <v>24576188.48898102</v>
      </c>
      <c r="DE100" s="146">
        <f t="shared" ref="DE100" ca="1" si="1197">MAX(0,DE99,DE98,DE97)</f>
        <v>24869650.855577778</v>
      </c>
      <c r="DF100" s="146">
        <f t="shared" ref="DF100" ca="1" si="1198">MAX(0,DF99,DF98,DF97)</f>
        <v>25156982.74316331</v>
      </c>
      <c r="DG100" s="146">
        <f t="shared" ref="DG100" ca="1" si="1199">MAX(0,DG99,DG98,DG97)</f>
        <v>25457380.32904416</v>
      </c>
      <c r="DH100" s="146">
        <f t="shared" ref="DH100" ca="1" si="1200">MAX(0,DH99,DH98,DH97)</f>
        <v>25761364.939272251</v>
      </c>
      <c r="DI100" s="146">
        <f t="shared" ref="DI100" ca="1" si="1201">MAX(0,DI99,DI98,DI97)</f>
        <v>26039050.425426185</v>
      </c>
      <c r="DJ100" s="146">
        <f t="shared" ref="DJ100" ca="1" si="1202">MAX(0,DJ99,DJ98,DJ97)</f>
        <v>26349980.713302355</v>
      </c>
      <c r="DK100" s="146">
        <f t="shared" ref="DK100" ca="1" si="1203">MAX(0,DK99,DK98,DK97)</f>
        <v>26654415.614305306</v>
      </c>
      <c r="DL100" s="146">
        <f t="shared" ref="DL100" ca="1" si="1204">MAX(0,DL99,DL98,DL97)</f>
        <v>26972693.930323865</v>
      </c>
      <c r="DM100" s="146">
        <f t="shared" ref="DM100" ca="1" si="1205">MAX(0,DM99,DM98,DM97)</f>
        <v>27284323.357905019</v>
      </c>
      <c r="DN100" s="146">
        <f t="shared" ref="DN100" ca="1" si="1206">MAX(0,DN99,DN98,DN97)</f>
        <v>27610123.353587512</v>
      </c>
      <c r="DO100" s="146">
        <f t="shared" ref="DO100" ca="1" si="1207">MAX(0,DO99,DO98,DO97)</f>
        <v>27939813.701828659</v>
      </c>
      <c r="DP100" s="146">
        <f t="shared" ref="DP100" ca="1" si="1208">MAX(0,DP99,DP98,DP97)</f>
        <v>28262616.76232817</v>
      </c>
      <c r="DQ100" s="146">
        <f t="shared" ref="DQ100" ca="1" si="1209">MAX(0,DQ99,DQ98,DQ97)</f>
        <v>28600098.483914439</v>
      </c>
      <c r="DR100" s="146">
        <f t="shared" ref="DR100" ca="1" si="1210">MAX(0,DR99,DR98,DR97)</f>
        <v>28930530.15463781</v>
      </c>
      <c r="DS100" s="146">
        <f t="shared" ref="DS100" ca="1" si="1211">MAX(0,DS99,DS98,DS97)</f>
        <v>29275987.378400784</v>
      </c>
      <c r="DT100" s="146">
        <f t="shared" ref="DT100" ca="1" si="1212">MAX(0,DT99,DT98,DT97)</f>
        <v>29625569.680163097</v>
      </c>
      <c r="DU100" s="147">
        <f t="shared" ref="DU100" ca="1" si="1213">MAX(0,DU99,DU98,DU97)</f>
        <v>29944907.98924011</v>
      </c>
    </row>
    <row r="101" spans="1:126" customFormat="1" ht="15.75" customHeight="1" thickTop="1">
      <c r="A101" s="105"/>
      <c r="B101" s="105"/>
      <c r="C101" s="1282"/>
      <c r="D101" s="1284"/>
      <c r="E101" s="1280"/>
      <c r="F101" s="1280"/>
      <c r="G101" s="1280"/>
      <c r="H101" s="1280"/>
      <c r="I101" s="1280"/>
      <c r="J101" s="1280"/>
      <c r="K101" s="1280"/>
      <c r="L101" s="1280"/>
      <c r="M101" s="1280"/>
      <c r="N101" s="1280"/>
      <c r="O101" s="1280"/>
      <c r="P101" s="1280"/>
      <c r="Q101" s="1280"/>
      <c r="R101" s="1280"/>
      <c r="S101" s="1280"/>
      <c r="T101" s="1280"/>
      <c r="U101" s="1280"/>
      <c r="V101" s="1280"/>
      <c r="W101" s="1280"/>
      <c r="X101" s="1280"/>
      <c r="Y101" s="1280"/>
      <c r="Z101" s="1280"/>
      <c r="AA101" s="1280"/>
      <c r="AB101" s="1280"/>
      <c r="AC101" s="1280"/>
      <c r="AD101" s="1280"/>
      <c r="AE101" s="1280"/>
      <c r="AF101" s="1280"/>
      <c r="AG101" s="1280"/>
      <c r="AH101" s="1280"/>
      <c r="AI101" s="1280"/>
      <c r="AJ101" s="1280"/>
      <c r="AK101" s="1280"/>
      <c r="AL101" s="1280"/>
      <c r="AM101" s="1280"/>
      <c r="AN101" s="1280"/>
      <c r="AO101" s="1280"/>
      <c r="AP101" s="1280"/>
      <c r="AQ101" s="1280"/>
      <c r="AR101" s="1280"/>
      <c r="AS101" s="1280"/>
      <c r="AT101" s="1280"/>
      <c r="AU101" s="1280"/>
      <c r="AV101" s="1280"/>
      <c r="AW101" s="1280"/>
      <c r="AX101" s="1280"/>
      <c r="AY101" s="1280"/>
      <c r="AZ101" s="1280"/>
      <c r="BA101" s="1280"/>
      <c r="BB101" s="1280"/>
      <c r="BC101" s="1280"/>
      <c r="BD101" s="1280"/>
      <c r="BE101" s="1280"/>
      <c r="BF101" s="1280"/>
      <c r="BG101" s="1280"/>
      <c r="BH101" s="1280"/>
      <c r="BI101" s="1280"/>
      <c r="BJ101" s="1280"/>
      <c r="BK101" s="1280"/>
      <c r="BL101" s="1280"/>
      <c r="BM101" s="1280"/>
      <c r="BN101" s="1280"/>
      <c r="BO101" s="1280"/>
      <c r="BP101" s="1280"/>
      <c r="BQ101" s="1280"/>
      <c r="BR101" s="1280"/>
      <c r="BS101" s="1280"/>
      <c r="BT101" s="1280"/>
      <c r="BU101" s="1280"/>
      <c r="BV101" s="1280"/>
      <c r="BW101" s="1280"/>
      <c r="BX101" s="1280"/>
      <c r="BY101" s="1280"/>
      <c r="BZ101" s="1280"/>
      <c r="CA101" s="1280"/>
      <c r="CB101" s="1280"/>
      <c r="CC101" s="1280"/>
      <c r="CD101" s="1280"/>
      <c r="CE101" s="1280"/>
      <c r="CF101" s="1280"/>
      <c r="CG101" s="1280"/>
      <c r="CH101" s="1280"/>
      <c r="CI101" s="1280"/>
      <c r="CJ101" s="1280"/>
      <c r="CK101" s="1280"/>
      <c r="CL101" s="1280"/>
      <c r="CM101" s="1280"/>
      <c r="CN101" s="1280"/>
      <c r="CO101" s="1280"/>
      <c r="CP101" s="1280"/>
      <c r="CQ101" s="1280"/>
      <c r="CR101" s="1280"/>
      <c r="CS101" s="1280"/>
      <c r="CT101" s="1280"/>
      <c r="CU101" s="1280"/>
      <c r="CV101" s="1280"/>
      <c r="CW101" s="1280"/>
      <c r="CX101" s="1280"/>
      <c r="CY101" s="1280"/>
      <c r="CZ101" s="1280"/>
      <c r="DA101" s="1280"/>
      <c r="DB101" s="1280"/>
      <c r="DC101" s="1280"/>
      <c r="DD101" s="1280"/>
      <c r="DE101" s="1280"/>
      <c r="DF101" s="1280"/>
      <c r="DG101" s="1280"/>
      <c r="DH101" s="1280"/>
      <c r="DI101" s="1280"/>
      <c r="DJ101" s="1280"/>
      <c r="DK101" s="1280"/>
      <c r="DL101" s="1280"/>
      <c r="DM101" s="1280"/>
      <c r="DN101" s="1280"/>
      <c r="DO101" s="1280"/>
      <c r="DP101" s="1280"/>
      <c r="DQ101" s="1280"/>
      <c r="DR101" s="1280"/>
      <c r="DS101" s="1280"/>
      <c r="DT101" s="1280"/>
      <c r="DU101" s="1281"/>
    </row>
    <row r="102" spans="1:126" customFormat="1" ht="15.75" customHeight="1">
      <c r="A102" s="105"/>
      <c r="B102" s="105"/>
      <c r="C102" s="1278" t="str">
        <f>CONCATENATE(C93," Distributions")</f>
        <v>Tier 4 Distributions</v>
      </c>
      <c r="D102" s="1283"/>
      <c r="E102" s="1279"/>
      <c r="F102" s="1279">
        <f t="shared" ref="F102:AK102" ca="1" si="1214">IF($D99&gt;0,MIN(F91,F100),IFERROR(MIN(F91,F100/$D104),0))</f>
        <v>0</v>
      </c>
      <c r="G102" s="1279">
        <f t="shared" ca="1" si="1214"/>
        <v>0</v>
      </c>
      <c r="H102" s="1279">
        <f t="shared" ca="1" si="1214"/>
        <v>0</v>
      </c>
      <c r="I102" s="1279">
        <f t="shared" ca="1" si="1214"/>
        <v>0</v>
      </c>
      <c r="J102" s="1279">
        <f t="shared" ca="1" si="1214"/>
        <v>0</v>
      </c>
      <c r="K102" s="1279">
        <f t="shared" ca="1" si="1214"/>
        <v>0</v>
      </c>
      <c r="L102" s="1279">
        <f t="shared" ca="1" si="1214"/>
        <v>0</v>
      </c>
      <c r="M102" s="1279">
        <f t="shared" ca="1" si="1214"/>
        <v>0</v>
      </c>
      <c r="N102" s="1279">
        <f t="shared" ca="1" si="1214"/>
        <v>0</v>
      </c>
      <c r="O102" s="1279">
        <f t="shared" ca="1" si="1214"/>
        <v>0</v>
      </c>
      <c r="P102" s="1279">
        <f t="shared" ca="1" si="1214"/>
        <v>0</v>
      </c>
      <c r="Q102" s="1279">
        <f t="shared" ca="1" si="1214"/>
        <v>0</v>
      </c>
      <c r="R102" s="1279">
        <f t="shared" ca="1" si="1214"/>
        <v>0</v>
      </c>
      <c r="S102" s="1279">
        <f t="shared" ca="1" si="1214"/>
        <v>0</v>
      </c>
      <c r="T102" s="1279">
        <f t="shared" ca="1" si="1214"/>
        <v>0</v>
      </c>
      <c r="U102" s="1279">
        <f t="shared" ca="1" si="1214"/>
        <v>0</v>
      </c>
      <c r="V102" s="1279">
        <f t="shared" ca="1" si="1214"/>
        <v>0</v>
      </c>
      <c r="W102" s="1279">
        <f t="shared" ca="1" si="1214"/>
        <v>0</v>
      </c>
      <c r="X102" s="1279">
        <f t="shared" ca="1" si="1214"/>
        <v>0</v>
      </c>
      <c r="Y102" s="1279">
        <f t="shared" ca="1" si="1214"/>
        <v>0</v>
      </c>
      <c r="Z102" s="1279">
        <f t="shared" ca="1" si="1214"/>
        <v>0</v>
      </c>
      <c r="AA102" s="1279">
        <f t="shared" ca="1" si="1214"/>
        <v>0</v>
      </c>
      <c r="AB102" s="1279">
        <f t="shared" ca="1" si="1214"/>
        <v>0</v>
      </c>
      <c r="AC102" s="1279">
        <f t="shared" ca="1" si="1214"/>
        <v>0</v>
      </c>
      <c r="AD102" s="1279">
        <f t="shared" ca="1" si="1214"/>
        <v>0</v>
      </c>
      <c r="AE102" s="1279">
        <f t="shared" ca="1" si="1214"/>
        <v>0</v>
      </c>
      <c r="AF102" s="1279">
        <f t="shared" ca="1" si="1214"/>
        <v>0</v>
      </c>
      <c r="AG102" s="1279">
        <f t="shared" ca="1" si="1214"/>
        <v>0</v>
      </c>
      <c r="AH102" s="1279">
        <f t="shared" ca="1" si="1214"/>
        <v>0</v>
      </c>
      <c r="AI102" s="1279">
        <f t="shared" ca="1" si="1214"/>
        <v>0</v>
      </c>
      <c r="AJ102" s="1279">
        <f t="shared" ca="1" si="1214"/>
        <v>0</v>
      </c>
      <c r="AK102" s="1279">
        <f t="shared" ca="1" si="1214"/>
        <v>0</v>
      </c>
      <c r="AL102" s="1279">
        <f t="shared" ref="AL102:BQ102" ca="1" si="1215">IF($D99&gt;0,MIN(AL91,AL100),IFERROR(MIN(AL91,AL100/$D104),0))</f>
        <v>0</v>
      </c>
      <c r="AM102" s="1279">
        <f t="shared" ca="1" si="1215"/>
        <v>0</v>
      </c>
      <c r="AN102" s="1279">
        <f t="shared" ca="1" si="1215"/>
        <v>0</v>
      </c>
      <c r="AO102" s="1279">
        <f t="shared" ca="1" si="1215"/>
        <v>0</v>
      </c>
      <c r="AP102" s="1279">
        <f t="shared" ca="1" si="1215"/>
        <v>0</v>
      </c>
      <c r="AQ102" s="1279">
        <f t="shared" ca="1" si="1215"/>
        <v>0</v>
      </c>
      <c r="AR102" s="1279">
        <f t="shared" ca="1" si="1215"/>
        <v>0</v>
      </c>
      <c r="AS102" s="1279">
        <f t="shared" ca="1" si="1215"/>
        <v>0</v>
      </c>
      <c r="AT102" s="1279">
        <f t="shared" ca="1" si="1215"/>
        <v>0</v>
      </c>
      <c r="AU102" s="1279">
        <f t="shared" ca="1" si="1215"/>
        <v>0</v>
      </c>
      <c r="AV102" s="1279">
        <f t="shared" ca="1" si="1215"/>
        <v>0</v>
      </c>
      <c r="AW102" s="1279">
        <f t="shared" ca="1" si="1215"/>
        <v>0</v>
      </c>
      <c r="AX102" s="1279">
        <f t="shared" ca="1" si="1215"/>
        <v>0</v>
      </c>
      <c r="AY102" s="1279">
        <f t="shared" ca="1" si="1215"/>
        <v>0</v>
      </c>
      <c r="AZ102" s="1279">
        <f t="shared" ca="1" si="1215"/>
        <v>0</v>
      </c>
      <c r="BA102" s="1279">
        <f t="shared" ca="1" si="1215"/>
        <v>0</v>
      </c>
      <c r="BB102" s="1279">
        <f t="shared" ca="1" si="1215"/>
        <v>0</v>
      </c>
      <c r="BC102" s="1279">
        <f t="shared" ca="1" si="1215"/>
        <v>0</v>
      </c>
      <c r="BD102" s="1279">
        <f t="shared" ca="1" si="1215"/>
        <v>0</v>
      </c>
      <c r="BE102" s="1279">
        <f t="shared" ca="1" si="1215"/>
        <v>0</v>
      </c>
      <c r="BF102" s="1279">
        <f t="shared" ca="1" si="1215"/>
        <v>0</v>
      </c>
      <c r="BG102" s="1279">
        <f t="shared" ca="1" si="1215"/>
        <v>0</v>
      </c>
      <c r="BH102" s="1279">
        <f t="shared" ca="1" si="1215"/>
        <v>0</v>
      </c>
      <c r="BI102" s="1279">
        <f t="shared" ca="1" si="1215"/>
        <v>0</v>
      </c>
      <c r="BJ102" s="1279">
        <f t="shared" ca="1" si="1215"/>
        <v>0</v>
      </c>
      <c r="BK102" s="1279">
        <f t="shared" ca="1" si="1215"/>
        <v>0</v>
      </c>
      <c r="BL102" s="1279">
        <f t="shared" ca="1" si="1215"/>
        <v>0</v>
      </c>
      <c r="BM102" s="1279">
        <f t="shared" ca="1" si="1215"/>
        <v>0</v>
      </c>
      <c r="BN102" s="1279">
        <f t="shared" ca="1" si="1215"/>
        <v>0</v>
      </c>
      <c r="BO102" s="1279">
        <f t="shared" ca="1" si="1215"/>
        <v>0</v>
      </c>
      <c r="BP102" s="1279">
        <f t="shared" ca="1" si="1215"/>
        <v>0</v>
      </c>
      <c r="BQ102" s="1279">
        <f t="shared" ca="1" si="1215"/>
        <v>0</v>
      </c>
      <c r="BR102" s="1279">
        <f t="shared" ref="BR102:CW102" ca="1" si="1216">IF($D99&gt;0,MIN(BR91,BR100),IFERROR(MIN(BR91,BR100/$D104),0))</f>
        <v>0</v>
      </c>
      <c r="BS102" s="1279">
        <f t="shared" ca="1" si="1216"/>
        <v>0</v>
      </c>
      <c r="BT102" s="1279">
        <f t="shared" ca="1" si="1216"/>
        <v>0</v>
      </c>
      <c r="BU102" s="1279">
        <f t="shared" ca="1" si="1216"/>
        <v>0</v>
      </c>
      <c r="BV102" s="1279">
        <f t="shared" ca="1" si="1216"/>
        <v>0</v>
      </c>
      <c r="BW102" s="1279">
        <f t="shared" ca="1" si="1216"/>
        <v>0</v>
      </c>
      <c r="BX102" s="1279">
        <f t="shared" ca="1" si="1216"/>
        <v>0</v>
      </c>
      <c r="BY102" s="1279">
        <f t="shared" ca="1" si="1216"/>
        <v>0</v>
      </c>
      <c r="BZ102" s="1279">
        <f t="shared" ca="1" si="1216"/>
        <v>0</v>
      </c>
      <c r="CA102" s="1279">
        <f t="shared" ca="1" si="1216"/>
        <v>0</v>
      </c>
      <c r="CB102" s="1279">
        <f t="shared" ca="1" si="1216"/>
        <v>0</v>
      </c>
      <c r="CC102" s="1279">
        <f t="shared" ca="1" si="1216"/>
        <v>0</v>
      </c>
      <c r="CD102" s="1279">
        <f t="shared" ca="1" si="1216"/>
        <v>0</v>
      </c>
      <c r="CE102" s="1279">
        <f t="shared" ca="1" si="1216"/>
        <v>0</v>
      </c>
      <c r="CF102" s="1279">
        <f t="shared" ca="1" si="1216"/>
        <v>0</v>
      </c>
      <c r="CG102" s="1279">
        <f t="shared" ca="1" si="1216"/>
        <v>0</v>
      </c>
      <c r="CH102" s="1279">
        <f t="shared" ca="1" si="1216"/>
        <v>0</v>
      </c>
      <c r="CI102" s="1279">
        <f t="shared" ca="1" si="1216"/>
        <v>0</v>
      </c>
      <c r="CJ102" s="1279">
        <f t="shared" ca="1" si="1216"/>
        <v>0</v>
      </c>
      <c r="CK102" s="1279">
        <f t="shared" ca="1" si="1216"/>
        <v>0</v>
      </c>
      <c r="CL102" s="1279">
        <f t="shared" ca="1" si="1216"/>
        <v>0</v>
      </c>
      <c r="CM102" s="1279">
        <f t="shared" ca="1" si="1216"/>
        <v>0</v>
      </c>
      <c r="CN102" s="1279">
        <f t="shared" ca="1" si="1216"/>
        <v>0</v>
      </c>
      <c r="CO102" s="1279">
        <f t="shared" ca="1" si="1216"/>
        <v>0</v>
      </c>
      <c r="CP102" s="1279">
        <f t="shared" ca="1" si="1216"/>
        <v>0</v>
      </c>
      <c r="CQ102" s="1279">
        <f t="shared" ca="1" si="1216"/>
        <v>0</v>
      </c>
      <c r="CR102" s="1279">
        <f t="shared" ca="1" si="1216"/>
        <v>0</v>
      </c>
      <c r="CS102" s="1279">
        <f t="shared" ca="1" si="1216"/>
        <v>0</v>
      </c>
      <c r="CT102" s="1279">
        <f t="shared" ca="1" si="1216"/>
        <v>0</v>
      </c>
      <c r="CU102" s="1279">
        <f t="shared" ca="1" si="1216"/>
        <v>0</v>
      </c>
      <c r="CV102" s="1279">
        <f t="shared" ca="1" si="1216"/>
        <v>0</v>
      </c>
      <c r="CW102" s="1279">
        <f t="shared" ca="1" si="1216"/>
        <v>0</v>
      </c>
      <c r="CX102" s="1279">
        <f t="shared" ref="CX102:DU102" ca="1" si="1217">IF($D99&gt;0,MIN(CX91,CX100),IFERROR(MIN(CX91,CX100/$D104),0))</f>
        <v>0</v>
      </c>
      <c r="CY102" s="1279">
        <f t="shared" ca="1" si="1217"/>
        <v>0</v>
      </c>
      <c r="CZ102" s="1279">
        <f t="shared" ca="1" si="1217"/>
        <v>0</v>
      </c>
      <c r="DA102" s="1279">
        <f t="shared" ca="1" si="1217"/>
        <v>0</v>
      </c>
      <c r="DB102" s="1279">
        <f t="shared" ca="1" si="1217"/>
        <v>0</v>
      </c>
      <c r="DC102" s="1279">
        <f t="shared" ca="1" si="1217"/>
        <v>0</v>
      </c>
      <c r="DD102" s="1279">
        <f t="shared" ca="1" si="1217"/>
        <v>0</v>
      </c>
      <c r="DE102" s="1279">
        <f t="shared" ca="1" si="1217"/>
        <v>0</v>
      </c>
      <c r="DF102" s="1279">
        <f t="shared" ca="1" si="1217"/>
        <v>0</v>
      </c>
      <c r="DG102" s="1279">
        <f t="shared" ca="1" si="1217"/>
        <v>0</v>
      </c>
      <c r="DH102" s="1279">
        <f t="shared" ca="1" si="1217"/>
        <v>0</v>
      </c>
      <c r="DI102" s="1279">
        <f t="shared" ca="1" si="1217"/>
        <v>0</v>
      </c>
      <c r="DJ102" s="1279">
        <f t="shared" ca="1" si="1217"/>
        <v>0</v>
      </c>
      <c r="DK102" s="1279">
        <f t="shared" ca="1" si="1217"/>
        <v>0</v>
      </c>
      <c r="DL102" s="1279">
        <f t="shared" ca="1" si="1217"/>
        <v>0</v>
      </c>
      <c r="DM102" s="1279">
        <f t="shared" ca="1" si="1217"/>
        <v>0</v>
      </c>
      <c r="DN102" s="1279">
        <f t="shared" ca="1" si="1217"/>
        <v>0</v>
      </c>
      <c r="DO102" s="1279">
        <f t="shared" ca="1" si="1217"/>
        <v>0</v>
      </c>
      <c r="DP102" s="1279">
        <f t="shared" ca="1" si="1217"/>
        <v>0</v>
      </c>
      <c r="DQ102" s="1279">
        <f t="shared" ca="1" si="1217"/>
        <v>0</v>
      </c>
      <c r="DR102" s="1279">
        <f t="shared" ca="1" si="1217"/>
        <v>0</v>
      </c>
      <c r="DS102" s="1279">
        <f t="shared" ca="1" si="1217"/>
        <v>0</v>
      </c>
      <c r="DT102" s="1279">
        <f t="shared" ca="1" si="1217"/>
        <v>0</v>
      </c>
      <c r="DU102" s="1324">
        <f t="shared" ca="1" si="1217"/>
        <v>0</v>
      </c>
    </row>
    <row r="103" spans="1:126" customFormat="1" ht="15.75" customHeight="1">
      <c r="A103" s="105"/>
      <c r="B103" s="105"/>
      <c r="C103" s="1282"/>
      <c r="D103" s="1284"/>
      <c r="E103" s="1280"/>
      <c r="F103" s="1280"/>
      <c r="G103" s="1280"/>
      <c r="H103" s="1280"/>
      <c r="I103" s="1280"/>
      <c r="J103" s="1280"/>
      <c r="K103" s="1280"/>
      <c r="L103" s="1280"/>
      <c r="M103" s="1280"/>
      <c r="N103" s="1280"/>
      <c r="O103" s="1280"/>
      <c r="P103" s="1280"/>
      <c r="Q103" s="1280"/>
      <c r="R103" s="1280"/>
      <c r="S103" s="1280"/>
      <c r="T103" s="1280"/>
      <c r="U103" s="1280"/>
      <c r="V103" s="1280"/>
      <c r="W103" s="1280"/>
      <c r="X103" s="1280"/>
      <c r="Y103" s="1280"/>
      <c r="Z103" s="1280"/>
      <c r="AA103" s="1280"/>
      <c r="AB103" s="1280"/>
      <c r="AC103" s="1280"/>
      <c r="AD103" s="1280"/>
      <c r="AE103" s="1280"/>
      <c r="AF103" s="1280"/>
      <c r="AG103" s="1280"/>
      <c r="AH103" s="1280"/>
      <c r="AI103" s="1280"/>
      <c r="AJ103" s="1280"/>
      <c r="AK103" s="1280"/>
      <c r="AL103" s="1280"/>
      <c r="AM103" s="1280"/>
      <c r="AN103" s="1280"/>
      <c r="AO103" s="1280"/>
      <c r="AP103" s="1280"/>
      <c r="AQ103" s="1280"/>
      <c r="AR103" s="1280"/>
      <c r="AS103" s="1280"/>
      <c r="AT103" s="1280"/>
      <c r="AU103" s="1280"/>
      <c r="AV103" s="1280"/>
      <c r="AW103" s="1280"/>
      <c r="AX103" s="1280"/>
      <c r="AY103" s="1280"/>
      <c r="AZ103" s="1280"/>
      <c r="BA103" s="1280"/>
      <c r="BB103" s="1280"/>
      <c r="BC103" s="1280"/>
      <c r="BD103" s="1280"/>
      <c r="BE103" s="1280"/>
      <c r="BF103" s="1280"/>
      <c r="BG103" s="1280"/>
      <c r="BH103" s="1280"/>
      <c r="BI103" s="1280"/>
      <c r="BJ103" s="1280"/>
      <c r="BK103" s="1280"/>
      <c r="BL103" s="1280"/>
      <c r="BM103" s="1280"/>
      <c r="BN103" s="1280"/>
      <c r="BO103" s="1280"/>
      <c r="BP103" s="1280"/>
      <c r="BQ103" s="1280"/>
      <c r="BR103" s="1280"/>
      <c r="BS103" s="1280"/>
      <c r="BT103" s="1280"/>
      <c r="BU103" s="1280"/>
      <c r="BV103" s="1280"/>
      <c r="BW103" s="1280"/>
      <c r="BX103" s="1280"/>
      <c r="BY103" s="1280"/>
      <c r="BZ103" s="1280"/>
      <c r="CA103" s="1280"/>
      <c r="CB103" s="1280"/>
      <c r="CC103" s="1280"/>
      <c r="CD103" s="1280"/>
      <c r="CE103" s="1280"/>
      <c r="CF103" s="1280"/>
      <c r="CG103" s="1280"/>
      <c r="CH103" s="1280"/>
      <c r="CI103" s="1280"/>
      <c r="CJ103" s="1280"/>
      <c r="CK103" s="1280"/>
      <c r="CL103" s="1280"/>
      <c r="CM103" s="1280"/>
      <c r="CN103" s="1280"/>
      <c r="CO103" s="1280"/>
      <c r="CP103" s="1280"/>
      <c r="CQ103" s="1280"/>
      <c r="CR103" s="1280"/>
      <c r="CS103" s="1280"/>
      <c r="CT103" s="1280"/>
      <c r="CU103" s="1280"/>
      <c r="CV103" s="1280"/>
      <c r="CW103" s="1280"/>
      <c r="CX103" s="1280"/>
      <c r="CY103" s="1280"/>
      <c r="CZ103" s="1280"/>
      <c r="DA103" s="1280"/>
      <c r="DB103" s="1280"/>
      <c r="DC103" s="1280"/>
      <c r="DD103" s="1280"/>
      <c r="DE103" s="1280"/>
      <c r="DF103" s="1280"/>
      <c r="DG103" s="1280"/>
      <c r="DH103" s="1280"/>
      <c r="DI103" s="1280"/>
      <c r="DJ103" s="1280"/>
      <c r="DK103" s="1280"/>
      <c r="DL103" s="1280"/>
      <c r="DM103" s="1280"/>
      <c r="DN103" s="1280"/>
      <c r="DO103" s="1280"/>
      <c r="DP103" s="1280"/>
      <c r="DQ103" s="1280"/>
      <c r="DR103" s="1280"/>
      <c r="DS103" s="1280"/>
      <c r="DT103" s="1280"/>
      <c r="DU103" s="1281"/>
    </row>
    <row r="104" spans="1:126" customFormat="1" ht="15.75" customHeight="1">
      <c r="A104" s="105"/>
      <c r="B104" s="105"/>
      <c r="C104" s="1143" t="s">
        <v>1536</v>
      </c>
      <c r="D104" s="1293">
        <f>D17</f>
        <v>0.5</v>
      </c>
      <c r="E104" s="1193">
        <f t="shared" ref="E104:AJ104" si="1218">E102*$D104</f>
        <v>0</v>
      </c>
      <c r="F104" s="1193">
        <f t="shared" ca="1" si="1218"/>
        <v>0</v>
      </c>
      <c r="G104" s="1193">
        <f t="shared" ca="1" si="1218"/>
        <v>0</v>
      </c>
      <c r="H104" s="1193">
        <f t="shared" ca="1" si="1218"/>
        <v>0</v>
      </c>
      <c r="I104" s="1193">
        <f t="shared" ca="1" si="1218"/>
        <v>0</v>
      </c>
      <c r="J104" s="1193">
        <f t="shared" ca="1" si="1218"/>
        <v>0</v>
      </c>
      <c r="K104" s="1193">
        <f t="shared" ca="1" si="1218"/>
        <v>0</v>
      </c>
      <c r="L104" s="1193">
        <f t="shared" ca="1" si="1218"/>
        <v>0</v>
      </c>
      <c r="M104" s="1193">
        <f t="shared" ca="1" si="1218"/>
        <v>0</v>
      </c>
      <c r="N104" s="1193">
        <f t="shared" ca="1" si="1218"/>
        <v>0</v>
      </c>
      <c r="O104" s="1193">
        <f t="shared" ca="1" si="1218"/>
        <v>0</v>
      </c>
      <c r="P104" s="1193">
        <f t="shared" ca="1" si="1218"/>
        <v>0</v>
      </c>
      <c r="Q104" s="1193">
        <f t="shared" ca="1" si="1218"/>
        <v>0</v>
      </c>
      <c r="R104" s="1193">
        <f t="shared" ca="1" si="1218"/>
        <v>0</v>
      </c>
      <c r="S104" s="1193">
        <f t="shared" ca="1" si="1218"/>
        <v>0</v>
      </c>
      <c r="T104" s="1193">
        <f t="shared" ca="1" si="1218"/>
        <v>0</v>
      </c>
      <c r="U104" s="1193">
        <f t="shared" ca="1" si="1218"/>
        <v>0</v>
      </c>
      <c r="V104" s="1193">
        <f t="shared" ca="1" si="1218"/>
        <v>0</v>
      </c>
      <c r="W104" s="1193">
        <f t="shared" ca="1" si="1218"/>
        <v>0</v>
      </c>
      <c r="X104" s="1193">
        <f t="shared" ca="1" si="1218"/>
        <v>0</v>
      </c>
      <c r="Y104" s="1193">
        <f t="shared" ca="1" si="1218"/>
        <v>0</v>
      </c>
      <c r="Z104" s="1193">
        <f t="shared" ca="1" si="1218"/>
        <v>0</v>
      </c>
      <c r="AA104" s="1193">
        <f t="shared" ca="1" si="1218"/>
        <v>0</v>
      </c>
      <c r="AB104" s="1193">
        <f t="shared" ca="1" si="1218"/>
        <v>0</v>
      </c>
      <c r="AC104" s="1193">
        <f t="shared" ca="1" si="1218"/>
        <v>0</v>
      </c>
      <c r="AD104" s="1193">
        <f t="shared" ca="1" si="1218"/>
        <v>0</v>
      </c>
      <c r="AE104" s="1193">
        <f t="shared" ca="1" si="1218"/>
        <v>0</v>
      </c>
      <c r="AF104" s="1193">
        <f t="shared" ca="1" si="1218"/>
        <v>0</v>
      </c>
      <c r="AG104" s="1193">
        <f t="shared" ca="1" si="1218"/>
        <v>0</v>
      </c>
      <c r="AH104" s="1193">
        <f t="shared" ca="1" si="1218"/>
        <v>0</v>
      </c>
      <c r="AI104" s="1193">
        <f t="shared" ca="1" si="1218"/>
        <v>0</v>
      </c>
      <c r="AJ104" s="1193">
        <f t="shared" ca="1" si="1218"/>
        <v>0</v>
      </c>
      <c r="AK104" s="1193">
        <f t="shared" ref="AK104:BP104" ca="1" si="1219">AK102*$D104</f>
        <v>0</v>
      </c>
      <c r="AL104" s="1193">
        <f t="shared" ca="1" si="1219"/>
        <v>0</v>
      </c>
      <c r="AM104" s="1193">
        <f t="shared" ca="1" si="1219"/>
        <v>0</v>
      </c>
      <c r="AN104" s="1193">
        <f t="shared" ca="1" si="1219"/>
        <v>0</v>
      </c>
      <c r="AO104" s="1193">
        <f t="shared" ca="1" si="1219"/>
        <v>0</v>
      </c>
      <c r="AP104" s="1193">
        <f t="shared" ca="1" si="1219"/>
        <v>0</v>
      </c>
      <c r="AQ104" s="1193">
        <f t="shared" ca="1" si="1219"/>
        <v>0</v>
      </c>
      <c r="AR104" s="1193">
        <f t="shared" ca="1" si="1219"/>
        <v>0</v>
      </c>
      <c r="AS104" s="1193">
        <f t="shared" ca="1" si="1219"/>
        <v>0</v>
      </c>
      <c r="AT104" s="1193">
        <f t="shared" ca="1" si="1219"/>
        <v>0</v>
      </c>
      <c r="AU104" s="1193">
        <f t="shared" ca="1" si="1219"/>
        <v>0</v>
      </c>
      <c r="AV104" s="1193">
        <f t="shared" ca="1" si="1219"/>
        <v>0</v>
      </c>
      <c r="AW104" s="1193">
        <f t="shared" ca="1" si="1219"/>
        <v>0</v>
      </c>
      <c r="AX104" s="1193">
        <f t="shared" ca="1" si="1219"/>
        <v>0</v>
      </c>
      <c r="AY104" s="1193">
        <f t="shared" ca="1" si="1219"/>
        <v>0</v>
      </c>
      <c r="AZ104" s="1193">
        <f t="shared" ca="1" si="1219"/>
        <v>0</v>
      </c>
      <c r="BA104" s="1193">
        <f t="shared" ca="1" si="1219"/>
        <v>0</v>
      </c>
      <c r="BB104" s="1193">
        <f t="shared" ca="1" si="1219"/>
        <v>0</v>
      </c>
      <c r="BC104" s="1193">
        <f t="shared" ca="1" si="1219"/>
        <v>0</v>
      </c>
      <c r="BD104" s="1193">
        <f t="shared" ca="1" si="1219"/>
        <v>0</v>
      </c>
      <c r="BE104" s="1193">
        <f t="shared" ca="1" si="1219"/>
        <v>0</v>
      </c>
      <c r="BF104" s="1193">
        <f t="shared" ca="1" si="1219"/>
        <v>0</v>
      </c>
      <c r="BG104" s="1193">
        <f t="shared" ca="1" si="1219"/>
        <v>0</v>
      </c>
      <c r="BH104" s="1193">
        <f t="shared" ca="1" si="1219"/>
        <v>0</v>
      </c>
      <c r="BI104" s="1193">
        <f t="shared" ca="1" si="1219"/>
        <v>0</v>
      </c>
      <c r="BJ104" s="1193">
        <f t="shared" ca="1" si="1219"/>
        <v>0</v>
      </c>
      <c r="BK104" s="1193">
        <f t="shared" ca="1" si="1219"/>
        <v>0</v>
      </c>
      <c r="BL104" s="1193">
        <f t="shared" ca="1" si="1219"/>
        <v>0</v>
      </c>
      <c r="BM104" s="1193">
        <f t="shared" ca="1" si="1219"/>
        <v>0</v>
      </c>
      <c r="BN104" s="1193">
        <f t="shared" ca="1" si="1219"/>
        <v>0</v>
      </c>
      <c r="BO104" s="1193">
        <f t="shared" ca="1" si="1219"/>
        <v>0</v>
      </c>
      <c r="BP104" s="1193">
        <f t="shared" ca="1" si="1219"/>
        <v>0</v>
      </c>
      <c r="BQ104" s="1193">
        <f t="shared" ref="BQ104:CV104" ca="1" si="1220">BQ102*$D104</f>
        <v>0</v>
      </c>
      <c r="BR104" s="1193">
        <f t="shared" ca="1" si="1220"/>
        <v>0</v>
      </c>
      <c r="BS104" s="1193">
        <f t="shared" ca="1" si="1220"/>
        <v>0</v>
      </c>
      <c r="BT104" s="1193">
        <f t="shared" ca="1" si="1220"/>
        <v>0</v>
      </c>
      <c r="BU104" s="1193">
        <f t="shared" ca="1" si="1220"/>
        <v>0</v>
      </c>
      <c r="BV104" s="1193">
        <f t="shared" ca="1" si="1220"/>
        <v>0</v>
      </c>
      <c r="BW104" s="1193">
        <f t="shared" ca="1" si="1220"/>
        <v>0</v>
      </c>
      <c r="BX104" s="1193">
        <f t="shared" ca="1" si="1220"/>
        <v>0</v>
      </c>
      <c r="BY104" s="1193">
        <f t="shared" ca="1" si="1220"/>
        <v>0</v>
      </c>
      <c r="BZ104" s="1193">
        <f t="shared" ca="1" si="1220"/>
        <v>0</v>
      </c>
      <c r="CA104" s="1193">
        <f t="shared" ca="1" si="1220"/>
        <v>0</v>
      </c>
      <c r="CB104" s="1193">
        <f t="shared" ca="1" si="1220"/>
        <v>0</v>
      </c>
      <c r="CC104" s="1193">
        <f t="shared" ca="1" si="1220"/>
        <v>0</v>
      </c>
      <c r="CD104" s="1193">
        <f t="shared" ca="1" si="1220"/>
        <v>0</v>
      </c>
      <c r="CE104" s="1193">
        <f t="shared" ca="1" si="1220"/>
        <v>0</v>
      </c>
      <c r="CF104" s="1193">
        <f t="shared" ca="1" si="1220"/>
        <v>0</v>
      </c>
      <c r="CG104" s="1193">
        <f t="shared" ca="1" si="1220"/>
        <v>0</v>
      </c>
      <c r="CH104" s="1193">
        <f t="shared" ca="1" si="1220"/>
        <v>0</v>
      </c>
      <c r="CI104" s="1193">
        <f t="shared" ca="1" si="1220"/>
        <v>0</v>
      </c>
      <c r="CJ104" s="1193">
        <f t="shared" ca="1" si="1220"/>
        <v>0</v>
      </c>
      <c r="CK104" s="1193">
        <f t="shared" ca="1" si="1220"/>
        <v>0</v>
      </c>
      <c r="CL104" s="1193">
        <f t="shared" ca="1" si="1220"/>
        <v>0</v>
      </c>
      <c r="CM104" s="1193">
        <f t="shared" ca="1" si="1220"/>
        <v>0</v>
      </c>
      <c r="CN104" s="1193">
        <f t="shared" ca="1" si="1220"/>
        <v>0</v>
      </c>
      <c r="CO104" s="1193">
        <f t="shared" ca="1" si="1220"/>
        <v>0</v>
      </c>
      <c r="CP104" s="1193">
        <f t="shared" ca="1" si="1220"/>
        <v>0</v>
      </c>
      <c r="CQ104" s="1193">
        <f t="shared" ca="1" si="1220"/>
        <v>0</v>
      </c>
      <c r="CR104" s="1193">
        <f t="shared" ca="1" si="1220"/>
        <v>0</v>
      </c>
      <c r="CS104" s="1193">
        <f t="shared" ca="1" si="1220"/>
        <v>0</v>
      </c>
      <c r="CT104" s="1193">
        <f t="shared" ca="1" si="1220"/>
        <v>0</v>
      </c>
      <c r="CU104" s="1193">
        <f t="shared" ca="1" si="1220"/>
        <v>0</v>
      </c>
      <c r="CV104" s="1193">
        <f t="shared" ca="1" si="1220"/>
        <v>0</v>
      </c>
      <c r="CW104" s="1193">
        <f t="shared" ref="CW104:DU104" ca="1" si="1221">CW102*$D104</f>
        <v>0</v>
      </c>
      <c r="CX104" s="1193">
        <f t="shared" ca="1" si="1221"/>
        <v>0</v>
      </c>
      <c r="CY104" s="1193">
        <f t="shared" ca="1" si="1221"/>
        <v>0</v>
      </c>
      <c r="CZ104" s="1193">
        <f t="shared" ca="1" si="1221"/>
        <v>0</v>
      </c>
      <c r="DA104" s="1193">
        <f t="shared" ca="1" si="1221"/>
        <v>0</v>
      </c>
      <c r="DB104" s="1193">
        <f t="shared" ca="1" si="1221"/>
        <v>0</v>
      </c>
      <c r="DC104" s="1193">
        <f t="shared" ca="1" si="1221"/>
        <v>0</v>
      </c>
      <c r="DD104" s="1193">
        <f t="shared" ca="1" si="1221"/>
        <v>0</v>
      </c>
      <c r="DE104" s="1193">
        <f t="shared" ca="1" si="1221"/>
        <v>0</v>
      </c>
      <c r="DF104" s="1193">
        <f t="shared" ca="1" si="1221"/>
        <v>0</v>
      </c>
      <c r="DG104" s="1193">
        <f t="shared" ca="1" si="1221"/>
        <v>0</v>
      </c>
      <c r="DH104" s="1193">
        <f t="shared" ca="1" si="1221"/>
        <v>0</v>
      </c>
      <c r="DI104" s="1193">
        <f t="shared" ca="1" si="1221"/>
        <v>0</v>
      </c>
      <c r="DJ104" s="1193">
        <f t="shared" ca="1" si="1221"/>
        <v>0</v>
      </c>
      <c r="DK104" s="1193">
        <f t="shared" ca="1" si="1221"/>
        <v>0</v>
      </c>
      <c r="DL104" s="1193">
        <f t="shared" ca="1" si="1221"/>
        <v>0</v>
      </c>
      <c r="DM104" s="1193">
        <f t="shared" ca="1" si="1221"/>
        <v>0</v>
      </c>
      <c r="DN104" s="1193">
        <f t="shared" ca="1" si="1221"/>
        <v>0</v>
      </c>
      <c r="DO104" s="1193">
        <f t="shared" ca="1" si="1221"/>
        <v>0</v>
      </c>
      <c r="DP104" s="1193">
        <f t="shared" ca="1" si="1221"/>
        <v>0</v>
      </c>
      <c r="DQ104" s="1193">
        <f t="shared" ca="1" si="1221"/>
        <v>0</v>
      </c>
      <c r="DR104" s="1193">
        <f t="shared" ca="1" si="1221"/>
        <v>0</v>
      </c>
      <c r="DS104" s="1193">
        <f t="shared" ca="1" si="1221"/>
        <v>0</v>
      </c>
      <c r="DT104" s="1193">
        <f t="shared" ca="1" si="1221"/>
        <v>0</v>
      </c>
      <c r="DU104" s="1325">
        <f t="shared" ca="1" si="1221"/>
        <v>0</v>
      </c>
      <c r="DV104" s="1280"/>
    </row>
    <row r="105" spans="1:126" customFormat="1" ht="15.75" customHeight="1">
      <c r="A105" s="105"/>
      <c r="B105" s="105"/>
      <c r="C105" s="60" t="s">
        <v>1535</v>
      </c>
      <c r="D105" s="1286">
        <f>E17</f>
        <v>5.0000000000000044E-2</v>
      </c>
      <c r="E105" s="1280">
        <f t="shared" ref="E105:AJ105" si="1222">E102*$D105</f>
        <v>0</v>
      </c>
      <c r="F105" s="1280">
        <f t="shared" ca="1" si="1222"/>
        <v>0</v>
      </c>
      <c r="G105" s="1280">
        <f t="shared" ca="1" si="1222"/>
        <v>0</v>
      </c>
      <c r="H105" s="1280">
        <f t="shared" ca="1" si="1222"/>
        <v>0</v>
      </c>
      <c r="I105" s="1280">
        <f t="shared" ca="1" si="1222"/>
        <v>0</v>
      </c>
      <c r="J105" s="1280">
        <f t="shared" ca="1" si="1222"/>
        <v>0</v>
      </c>
      <c r="K105" s="1280">
        <f t="shared" ca="1" si="1222"/>
        <v>0</v>
      </c>
      <c r="L105" s="1280">
        <f t="shared" ca="1" si="1222"/>
        <v>0</v>
      </c>
      <c r="M105" s="1280">
        <f t="shared" ca="1" si="1222"/>
        <v>0</v>
      </c>
      <c r="N105" s="1280">
        <f t="shared" ca="1" si="1222"/>
        <v>0</v>
      </c>
      <c r="O105" s="1280">
        <f t="shared" ca="1" si="1222"/>
        <v>0</v>
      </c>
      <c r="P105" s="1280">
        <f t="shared" ca="1" si="1222"/>
        <v>0</v>
      </c>
      <c r="Q105" s="1280">
        <f t="shared" ca="1" si="1222"/>
        <v>0</v>
      </c>
      <c r="R105" s="1280">
        <f t="shared" ca="1" si="1222"/>
        <v>0</v>
      </c>
      <c r="S105" s="1280">
        <f t="shared" ca="1" si="1222"/>
        <v>0</v>
      </c>
      <c r="T105" s="1280">
        <f t="shared" ca="1" si="1222"/>
        <v>0</v>
      </c>
      <c r="U105" s="1280">
        <f t="shared" ca="1" si="1222"/>
        <v>0</v>
      </c>
      <c r="V105" s="1280">
        <f t="shared" ca="1" si="1222"/>
        <v>0</v>
      </c>
      <c r="W105" s="1280">
        <f t="shared" ca="1" si="1222"/>
        <v>0</v>
      </c>
      <c r="X105" s="1280">
        <f t="shared" ca="1" si="1222"/>
        <v>0</v>
      </c>
      <c r="Y105" s="1280">
        <f t="shared" ca="1" si="1222"/>
        <v>0</v>
      </c>
      <c r="Z105" s="1280">
        <f t="shared" ca="1" si="1222"/>
        <v>0</v>
      </c>
      <c r="AA105" s="1280">
        <f t="shared" ca="1" si="1222"/>
        <v>0</v>
      </c>
      <c r="AB105" s="1280">
        <f t="shared" ca="1" si="1222"/>
        <v>0</v>
      </c>
      <c r="AC105" s="1280">
        <f t="shared" ca="1" si="1222"/>
        <v>0</v>
      </c>
      <c r="AD105" s="1280">
        <f t="shared" ca="1" si="1222"/>
        <v>0</v>
      </c>
      <c r="AE105" s="1280">
        <f t="shared" ca="1" si="1222"/>
        <v>0</v>
      </c>
      <c r="AF105" s="1280">
        <f t="shared" ca="1" si="1222"/>
        <v>0</v>
      </c>
      <c r="AG105" s="1280">
        <f t="shared" ca="1" si="1222"/>
        <v>0</v>
      </c>
      <c r="AH105" s="1280">
        <f t="shared" ca="1" si="1222"/>
        <v>0</v>
      </c>
      <c r="AI105" s="1280">
        <f t="shared" ca="1" si="1222"/>
        <v>0</v>
      </c>
      <c r="AJ105" s="1280">
        <f t="shared" ca="1" si="1222"/>
        <v>0</v>
      </c>
      <c r="AK105" s="1280">
        <f t="shared" ref="AK105:BP105" ca="1" si="1223">AK102*$D105</f>
        <v>0</v>
      </c>
      <c r="AL105" s="1280">
        <f t="shared" ca="1" si="1223"/>
        <v>0</v>
      </c>
      <c r="AM105" s="1280">
        <f t="shared" ca="1" si="1223"/>
        <v>0</v>
      </c>
      <c r="AN105" s="1280">
        <f t="shared" ca="1" si="1223"/>
        <v>0</v>
      </c>
      <c r="AO105" s="1280">
        <f t="shared" ca="1" si="1223"/>
        <v>0</v>
      </c>
      <c r="AP105" s="1280">
        <f t="shared" ca="1" si="1223"/>
        <v>0</v>
      </c>
      <c r="AQ105" s="1280">
        <f t="shared" ca="1" si="1223"/>
        <v>0</v>
      </c>
      <c r="AR105" s="1280">
        <f t="shared" ca="1" si="1223"/>
        <v>0</v>
      </c>
      <c r="AS105" s="1280">
        <f t="shared" ca="1" si="1223"/>
        <v>0</v>
      </c>
      <c r="AT105" s="1280">
        <f t="shared" ca="1" si="1223"/>
        <v>0</v>
      </c>
      <c r="AU105" s="1280">
        <f t="shared" ca="1" si="1223"/>
        <v>0</v>
      </c>
      <c r="AV105" s="1280">
        <f t="shared" ca="1" si="1223"/>
        <v>0</v>
      </c>
      <c r="AW105" s="1280">
        <f t="shared" ca="1" si="1223"/>
        <v>0</v>
      </c>
      <c r="AX105" s="1280">
        <f t="shared" ca="1" si="1223"/>
        <v>0</v>
      </c>
      <c r="AY105" s="1280">
        <f t="shared" ca="1" si="1223"/>
        <v>0</v>
      </c>
      <c r="AZ105" s="1280">
        <f t="shared" ca="1" si="1223"/>
        <v>0</v>
      </c>
      <c r="BA105" s="1280">
        <f t="shared" ca="1" si="1223"/>
        <v>0</v>
      </c>
      <c r="BB105" s="1280">
        <f t="shared" ca="1" si="1223"/>
        <v>0</v>
      </c>
      <c r="BC105" s="1280">
        <f t="shared" ca="1" si="1223"/>
        <v>0</v>
      </c>
      <c r="BD105" s="1280">
        <f t="shared" ca="1" si="1223"/>
        <v>0</v>
      </c>
      <c r="BE105" s="1280">
        <f t="shared" ca="1" si="1223"/>
        <v>0</v>
      </c>
      <c r="BF105" s="1280">
        <f t="shared" ca="1" si="1223"/>
        <v>0</v>
      </c>
      <c r="BG105" s="1280">
        <f t="shared" ca="1" si="1223"/>
        <v>0</v>
      </c>
      <c r="BH105" s="1280">
        <f t="shared" ca="1" si="1223"/>
        <v>0</v>
      </c>
      <c r="BI105" s="1280">
        <f t="shared" ca="1" si="1223"/>
        <v>0</v>
      </c>
      <c r="BJ105" s="1280">
        <f t="shared" ca="1" si="1223"/>
        <v>0</v>
      </c>
      <c r="BK105" s="1280">
        <f t="shared" ca="1" si="1223"/>
        <v>0</v>
      </c>
      <c r="BL105" s="1280">
        <f t="shared" ca="1" si="1223"/>
        <v>0</v>
      </c>
      <c r="BM105" s="1280">
        <f t="shared" ca="1" si="1223"/>
        <v>0</v>
      </c>
      <c r="BN105" s="1280">
        <f t="shared" ca="1" si="1223"/>
        <v>0</v>
      </c>
      <c r="BO105" s="1280">
        <f t="shared" ca="1" si="1223"/>
        <v>0</v>
      </c>
      <c r="BP105" s="1280">
        <f t="shared" ca="1" si="1223"/>
        <v>0</v>
      </c>
      <c r="BQ105" s="1280">
        <f t="shared" ref="BQ105:CV105" ca="1" si="1224">BQ102*$D105</f>
        <v>0</v>
      </c>
      <c r="BR105" s="1280">
        <f t="shared" ca="1" si="1224"/>
        <v>0</v>
      </c>
      <c r="BS105" s="1280">
        <f t="shared" ca="1" si="1224"/>
        <v>0</v>
      </c>
      <c r="BT105" s="1280">
        <f t="shared" ca="1" si="1224"/>
        <v>0</v>
      </c>
      <c r="BU105" s="1280">
        <f t="shared" ca="1" si="1224"/>
        <v>0</v>
      </c>
      <c r="BV105" s="1280">
        <f t="shared" ca="1" si="1224"/>
        <v>0</v>
      </c>
      <c r="BW105" s="1280">
        <f t="shared" ca="1" si="1224"/>
        <v>0</v>
      </c>
      <c r="BX105" s="1280">
        <f t="shared" ca="1" si="1224"/>
        <v>0</v>
      </c>
      <c r="BY105" s="1280">
        <f t="shared" ca="1" si="1224"/>
        <v>0</v>
      </c>
      <c r="BZ105" s="1280">
        <f t="shared" ca="1" si="1224"/>
        <v>0</v>
      </c>
      <c r="CA105" s="1280">
        <f t="shared" ca="1" si="1224"/>
        <v>0</v>
      </c>
      <c r="CB105" s="1280">
        <f t="shared" ca="1" si="1224"/>
        <v>0</v>
      </c>
      <c r="CC105" s="1280">
        <f t="shared" ca="1" si="1224"/>
        <v>0</v>
      </c>
      <c r="CD105" s="1280">
        <f t="shared" ca="1" si="1224"/>
        <v>0</v>
      </c>
      <c r="CE105" s="1280">
        <f t="shared" ca="1" si="1224"/>
        <v>0</v>
      </c>
      <c r="CF105" s="1280">
        <f t="shared" ca="1" si="1224"/>
        <v>0</v>
      </c>
      <c r="CG105" s="1280">
        <f t="shared" ca="1" si="1224"/>
        <v>0</v>
      </c>
      <c r="CH105" s="1280">
        <f t="shared" ca="1" si="1224"/>
        <v>0</v>
      </c>
      <c r="CI105" s="1280">
        <f t="shared" ca="1" si="1224"/>
        <v>0</v>
      </c>
      <c r="CJ105" s="1280">
        <f t="shared" ca="1" si="1224"/>
        <v>0</v>
      </c>
      <c r="CK105" s="1280">
        <f t="shared" ca="1" si="1224"/>
        <v>0</v>
      </c>
      <c r="CL105" s="1280">
        <f t="shared" ca="1" si="1224"/>
        <v>0</v>
      </c>
      <c r="CM105" s="1280">
        <f t="shared" ca="1" si="1224"/>
        <v>0</v>
      </c>
      <c r="CN105" s="1280">
        <f t="shared" ca="1" si="1224"/>
        <v>0</v>
      </c>
      <c r="CO105" s="1280">
        <f t="shared" ca="1" si="1224"/>
        <v>0</v>
      </c>
      <c r="CP105" s="1280">
        <f t="shared" ca="1" si="1224"/>
        <v>0</v>
      </c>
      <c r="CQ105" s="1280">
        <f t="shared" ca="1" si="1224"/>
        <v>0</v>
      </c>
      <c r="CR105" s="1280">
        <f t="shared" ca="1" si="1224"/>
        <v>0</v>
      </c>
      <c r="CS105" s="1280">
        <f t="shared" ca="1" si="1224"/>
        <v>0</v>
      </c>
      <c r="CT105" s="1280">
        <f t="shared" ca="1" si="1224"/>
        <v>0</v>
      </c>
      <c r="CU105" s="1280">
        <f t="shared" ca="1" si="1224"/>
        <v>0</v>
      </c>
      <c r="CV105" s="1280">
        <f t="shared" ca="1" si="1224"/>
        <v>0</v>
      </c>
      <c r="CW105" s="1280">
        <f t="shared" ref="CW105:DU105" ca="1" si="1225">CW102*$D105</f>
        <v>0</v>
      </c>
      <c r="CX105" s="1280">
        <f t="shared" ca="1" si="1225"/>
        <v>0</v>
      </c>
      <c r="CY105" s="1280">
        <f t="shared" ca="1" si="1225"/>
        <v>0</v>
      </c>
      <c r="CZ105" s="1280">
        <f t="shared" ca="1" si="1225"/>
        <v>0</v>
      </c>
      <c r="DA105" s="1280">
        <f t="shared" ca="1" si="1225"/>
        <v>0</v>
      </c>
      <c r="DB105" s="1280">
        <f t="shared" ca="1" si="1225"/>
        <v>0</v>
      </c>
      <c r="DC105" s="1280">
        <f t="shared" ca="1" si="1225"/>
        <v>0</v>
      </c>
      <c r="DD105" s="1280">
        <f t="shared" ca="1" si="1225"/>
        <v>0</v>
      </c>
      <c r="DE105" s="1280">
        <f t="shared" ca="1" si="1225"/>
        <v>0</v>
      </c>
      <c r="DF105" s="1280">
        <f t="shared" ca="1" si="1225"/>
        <v>0</v>
      </c>
      <c r="DG105" s="1280">
        <f t="shared" ca="1" si="1225"/>
        <v>0</v>
      </c>
      <c r="DH105" s="1280">
        <f t="shared" ca="1" si="1225"/>
        <v>0</v>
      </c>
      <c r="DI105" s="1280">
        <f t="shared" ca="1" si="1225"/>
        <v>0</v>
      </c>
      <c r="DJ105" s="1280">
        <f t="shared" ca="1" si="1225"/>
        <v>0</v>
      </c>
      <c r="DK105" s="1280">
        <f t="shared" ca="1" si="1225"/>
        <v>0</v>
      </c>
      <c r="DL105" s="1280">
        <f t="shared" ca="1" si="1225"/>
        <v>0</v>
      </c>
      <c r="DM105" s="1280">
        <f t="shared" ca="1" si="1225"/>
        <v>0</v>
      </c>
      <c r="DN105" s="1280">
        <f t="shared" ca="1" si="1225"/>
        <v>0</v>
      </c>
      <c r="DO105" s="1280">
        <f t="shared" ca="1" si="1225"/>
        <v>0</v>
      </c>
      <c r="DP105" s="1280">
        <f t="shared" ca="1" si="1225"/>
        <v>0</v>
      </c>
      <c r="DQ105" s="1280">
        <f t="shared" ca="1" si="1225"/>
        <v>0</v>
      </c>
      <c r="DR105" s="1280">
        <f t="shared" ca="1" si="1225"/>
        <v>0</v>
      </c>
      <c r="DS105" s="1280">
        <f t="shared" ca="1" si="1225"/>
        <v>0</v>
      </c>
      <c r="DT105" s="1280">
        <f t="shared" ca="1" si="1225"/>
        <v>0</v>
      </c>
      <c r="DU105" s="1281">
        <f t="shared" ca="1" si="1225"/>
        <v>0</v>
      </c>
      <c r="DV105" s="1280"/>
    </row>
    <row r="106" spans="1:126" customFormat="1" ht="15.75" customHeight="1">
      <c r="A106" s="105"/>
      <c r="B106" s="105"/>
      <c r="C106" s="60" t="s">
        <v>1537</v>
      </c>
      <c r="D106" s="1286">
        <f>F17</f>
        <v>0.44999999999999996</v>
      </c>
      <c r="E106" s="1280">
        <f t="shared" ref="E106:AJ106" si="1226">E102*$D106</f>
        <v>0</v>
      </c>
      <c r="F106" s="1280">
        <f t="shared" ca="1" si="1226"/>
        <v>0</v>
      </c>
      <c r="G106" s="1280">
        <f t="shared" ca="1" si="1226"/>
        <v>0</v>
      </c>
      <c r="H106" s="1280">
        <f t="shared" ca="1" si="1226"/>
        <v>0</v>
      </c>
      <c r="I106" s="1280">
        <f t="shared" ca="1" si="1226"/>
        <v>0</v>
      </c>
      <c r="J106" s="1280">
        <f t="shared" ca="1" si="1226"/>
        <v>0</v>
      </c>
      <c r="K106" s="1280">
        <f t="shared" ca="1" si="1226"/>
        <v>0</v>
      </c>
      <c r="L106" s="1280">
        <f t="shared" ca="1" si="1226"/>
        <v>0</v>
      </c>
      <c r="M106" s="1280">
        <f t="shared" ca="1" si="1226"/>
        <v>0</v>
      </c>
      <c r="N106" s="1280">
        <f t="shared" ca="1" si="1226"/>
        <v>0</v>
      </c>
      <c r="O106" s="1280">
        <f t="shared" ca="1" si="1226"/>
        <v>0</v>
      </c>
      <c r="P106" s="1280">
        <f t="shared" ca="1" si="1226"/>
        <v>0</v>
      </c>
      <c r="Q106" s="1280">
        <f t="shared" ca="1" si="1226"/>
        <v>0</v>
      </c>
      <c r="R106" s="1280">
        <f t="shared" ca="1" si="1226"/>
        <v>0</v>
      </c>
      <c r="S106" s="1280">
        <f t="shared" ca="1" si="1226"/>
        <v>0</v>
      </c>
      <c r="T106" s="1280">
        <f t="shared" ca="1" si="1226"/>
        <v>0</v>
      </c>
      <c r="U106" s="1280">
        <f t="shared" ca="1" si="1226"/>
        <v>0</v>
      </c>
      <c r="V106" s="1280">
        <f t="shared" ca="1" si="1226"/>
        <v>0</v>
      </c>
      <c r="W106" s="1280">
        <f t="shared" ca="1" si="1226"/>
        <v>0</v>
      </c>
      <c r="X106" s="1280">
        <f t="shared" ca="1" si="1226"/>
        <v>0</v>
      </c>
      <c r="Y106" s="1280">
        <f t="shared" ca="1" si="1226"/>
        <v>0</v>
      </c>
      <c r="Z106" s="1280">
        <f t="shared" ca="1" si="1226"/>
        <v>0</v>
      </c>
      <c r="AA106" s="1280">
        <f t="shared" ca="1" si="1226"/>
        <v>0</v>
      </c>
      <c r="AB106" s="1280">
        <f t="shared" ca="1" si="1226"/>
        <v>0</v>
      </c>
      <c r="AC106" s="1280">
        <f t="shared" ca="1" si="1226"/>
        <v>0</v>
      </c>
      <c r="AD106" s="1280">
        <f t="shared" ca="1" si="1226"/>
        <v>0</v>
      </c>
      <c r="AE106" s="1280">
        <f t="shared" ca="1" si="1226"/>
        <v>0</v>
      </c>
      <c r="AF106" s="1280">
        <f t="shared" ca="1" si="1226"/>
        <v>0</v>
      </c>
      <c r="AG106" s="1280">
        <f t="shared" ca="1" si="1226"/>
        <v>0</v>
      </c>
      <c r="AH106" s="1280">
        <f t="shared" ca="1" si="1226"/>
        <v>0</v>
      </c>
      <c r="AI106" s="1280">
        <f t="shared" ca="1" si="1226"/>
        <v>0</v>
      </c>
      <c r="AJ106" s="1280">
        <f t="shared" ca="1" si="1226"/>
        <v>0</v>
      </c>
      <c r="AK106" s="1280">
        <f t="shared" ref="AK106:BP106" ca="1" si="1227">AK102*$D106</f>
        <v>0</v>
      </c>
      <c r="AL106" s="1280">
        <f t="shared" ca="1" si="1227"/>
        <v>0</v>
      </c>
      <c r="AM106" s="1280">
        <f t="shared" ca="1" si="1227"/>
        <v>0</v>
      </c>
      <c r="AN106" s="1280">
        <f t="shared" ca="1" si="1227"/>
        <v>0</v>
      </c>
      <c r="AO106" s="1280">
        <f t="shared" ca="1" si="1227"/>
        <v>0</v>
      </c>
      <c r="AP106" s="1280">
        <f t="shared" ca="1" si="1227"/>
        <v>0</v>
      </c>
      <c r="AQ106" s="1280">
        <f t="shared" ca="1" si="1227"/>
        <v>0</v>
      </c>
      <c r="AR106" s="1280">
        <f t="shared" ca="1" si="1227"/>
        <v>0</v>
      </c>
      <c r="AS106" s="1280">
        <f t="shared" ca="1" si="1227"/>
        <v>0</v>
      </c>
      <c r="AT106" s="1280">
        <f t="shared" ca="1" si="1227"/>
        <v>0</v>
      </c>
      <c r="AU106" s="1280">
        <f t="shared" ca="1" si="1227"/>
        <v>0</v>
      </c>
      <c r="AV106" s="1280">
        <f t="shared" ca="1" si="1227"/>
        <v>0</v>
      </c>
      <c r="AW106" s="1280">
        <f t="shared" ca="1" si="1227"/>
        <v>0</v>
      </c>
      <c r="AX106" s="1280">
        <f t="shared" ca="1" si="1227"/>
        <v>0</v>
      </c>
      <c r="AY106" s="1280">
        <f t="shared" ca="1" si="1227"/>
        <v>0</v>
      </c>
      <c r="AZ106" s="1280">
        <f t="shared" ca="1" si="1227"/>
        <v>0</v>
      </c>
      <c r="BA106" s="1280">
        <f t="shared" ca="1" si="1227"/>
        <v>0</v>
      </c>
      <c r="BB106" s="1280">
        <f t="shared" ca="1" si="1227"/>
        <v>0</v>
      </c>
      <c r="BC106" s="1280">
        <f t="shared" ca="1" si="1227"/>
        <v>0</v>
      </c>
      <c r="BD106" s="1280">
        <f t="shared" ca="1" si="1227"/>
        <v>0</v>
      </c>
      <c r="BE106" s="1280">
        <f t="shared" ca="1" si="1227"/>
        <v>0</v>
      </c>
      <c r="BF106" s="1280">
        <f t="shared" ca="1" si="1227"/>
        <v>0</v>
      </c>
      <c r="BG106" s="1280">
        <f t="shared" ca="1" si="1227"/>
        <v>0</v>
      </c>
      <c r="BH106" s="1280">
        <f t="shared" ca="1" si="1227"/>
        <v>0</v>
      </c>
      <c r="BI106" s="1280">
        <f t="shared" ca="1" si="1227"/>
        <v>0</v>
      </c>
      <c r="BJ106" s="1280">
        <f t="shared" ca="1" si="1227"/>
        <v>0</v>
      </c>
      <c r="BK106" s="1280">
        <f t="shared" ca="1" si="1227"/>
        <v>0</v>
      </c>
      <c r="BL106" s="1280">
        <f t="shared" ca="1" si="1227"/>
        <v>0</v>
      </c>
      <c r="BM106" s="1280">
        <f t="shared" ca="1" si="1227"/>
        <v>0</v>
      </c>
      <c r="BN106" s="1280">
        <f t="shared" ca="1" si="1227"/>
        <v>0</v>
      </c>
      <c r="BO106" s="1280">
        <f t="shared" ca="1" si="1227"/>
        <v>0</v>
      </c>
      <c r="BP106" s="1280">
        <f t="shared" ca="1" si="1227"/>
        <v>0</v>
      </c>
      <c r="BQ106" s="1280">
        <f t="shared" ref="BQ106:CV106" ca="1" si="1228">BQ102*$D106</f>
        <v>0</v>
      </c>
      <c r="BR106" s="1280">
        <f t="shared" ca="1" si="1228"/>
        <v>0</v>
      </c>
      <c r="BS106" s="1280">
        <f t="shared" ca="1" si="1228"/>
        <v>0</v>
      </c>
      <c r="BT106" s="1280">
        <f t="shared" ca="1" si="1228"/>
        <v>0</v>
      </c>
      <c r="BU106" s="1280">
        <f t="shared" ca="1" si="1228"/>
        <v>0</v>
      </c>
      <c r="BV106" s="1280">
        <f t="shared" ca="1" si="1228"/>
        <v>0</v>
      </c>
      <c r="BW106" s="1280">
        <f t="shared" ca="1" si="1228"/>
        <v>0</v>
      </c>
      <c r="BX106" s="1280">
        <f t="shared" ca="1" si="1228"/>
        <v>0</v>
      </c>
      <c r="BY106" s="1280">
        <f t="shared" ca="1" si="1228"/>
        <v>0</v>
      </c>
      <c r="BZ106" s="1280">
        <f t="shared" ca="1" si="1228"/>
        <v>0</v>
      </c>
      <c r="CA106" s="1280">
        <f t="shared" ca="1" si="1228"/>
        <v>0</v>
      </c>
      <c r="CB106" s="1280">
        <f t="shared" ca="1" si="1228"/>
        <v>0</v>
      </c>
      <c r="CC106" s="1280">
        <f t="shared" ca="1" si="1228"/>
        <v>0</v>
      </c>
      <c r="CD106" s="1280">
        <f t="shared" ca="1" si="1228"/>
        <v>0</v>
      </c>
      <c r="CE106" s="1280">
        <f t="shared" ca="1" si="1228"/>
        <v>0</v>
      </c>
      <c r="CF106" s="1280">
        <f t="shared" ca="1" si="1228"/>
        <v>0</v>
      </c>
      <c r="CG106" s="1280">
        <f t="shared" ca="1" si="1228"/>
        <v>0</v>
      </c>
      <c r="CH106" s="1280">
        <f t="shared" ca="1" si="1228"/>
        <v>0</v>
      </c>
      <c r="CI106" s="1280">
        <f t="shared" ca="1" si="1228"/>
        <v>0</v>
      </c>
      <c r="CJ106" s="1280">
        <f t="shared" ca="1" si="1228"/>
        <v>0</v>
      </c>
      <c r="CK106" s="1280">
        <f t="shared" ca="1" si="1228"/>
        <v>0</v>
      </c>
      <c r="CL106" s="1280">
        <f t="shared" ca="1" si="1228"/>
        <v>0</v>
      </c>
      <c r="CM106" s="1280">
        <f t="shared" ca="1" si="1228"/>
        <v>0</v>
      </c>
      <c r="CN106" s="1280">
        <f t="shared" ca="1" si="1228"/>
        <v>0</v>
      </c>
      <c r="CO106" s="1280">
        <f t="shared" ca="1" si="1228"/>
        <v>0</v>
      </c>
      <c r="CP106" s="1280">
        <f t="shared" ca="1" si="1228"/>
        <v>0</v>
      </c>
      <c r="CQ106" s="1280">
        <f t="shared" ca="1" si="1228"/>
        <v>0</v>
      </c>
      <c r="CR106" s="1280">
        <f t="shared" ca="1" si="1228"/>
        <v>0</v>
      </c>
      <c r="CS106" s="1280">
        <f t="shared" ca="1" si="1228"/>
        <v>0</v>
      </c>
      <c r="CT106" s="1280">
        <f t="shared" ca="1" si="1228"/>
        <v>0</v>
      </c>
      <c r="CU106" s="1280">
        <f t="shared" ca="1" si="1228"/>
        <v>0</v>
      </c>
      <c r="CV106" s="1280">
        <f t="shared" ca="1" si="1228"/>
        <v>0</v>
      </c>
      <c r="CW106" s="1280">
        <f t="shared" ref="CW106:DU106" ca="1" si="1229">CW102*$D106</f>
        <v>0</v>
      </c>
      <c r="CX106" s="1280">
        <f t="shared" ca="1" si="1229"/>
        <v>0</v>
      </c>
      <c r="CY106" s="1280">
        <f t="shared" ca="1" si="1229"/>
        <v>0</v>
      </c>
      <c r="CZ106" s="1280">
        <f t="shared" ca="1" si="1229"/>
        <v>0</v>
      </c>
      <c r="DA106" s="1280">
        <f t="shared" ca="1" si="1229"/>
        <v>0</v>
      </c>
      <c r="DB106" s="1280">
        <f t="shared" ca="1" si="1229"/>
        <v>0</v>
      </c>
      <c r="DC106" s="1280">
        <f t="shared" ca="1" si="1229"/>
        <v>0</v>
      </c>
      <c r="DD106" s="1280">
        <f t="shared" ca="1" si="1229"/>
        <v>0</v>
      </c>
      <c r="DE106" s="1280">
        <f t="shared" ca="1" si="1229"/>
        <v>0</v>
      </c>
      <c r="DF106" s="1280">
        <f t="shared" ca="1" si="1229"/>
        <v>0</v>
      </c>
      <c r="DG106" s="1280">
        <f t="shared" ca="1" si="1229"/>
        <v>0</v>
      </c>
      <c r="DH106" s="1280">
        <f t="shared" ca="1" si="1229"/>
        <v>0</v>
      </c>
      <c r="DI106" s="1280">
        <f t="shared" ca="1" si="1229"/>
        <v>0</v>
      </c>
      <c r="DJ106" s="1280">
        <f t="shared" ca="1" si="1229"/>
        <v>0</v>
      </c>
      <c r="DK106" s="1280">
        <f t="shared" ca="1" si="1229"/>
        <v>0</v>
      </c>
      <c r="DL106" s="1280">
        <f t="shared" ca="1" si="1229"/>
        <v>0</v>
      </c>
      <c r="DM106" s="1280">
        <f t="shared" ca="1" si="1229"/>
        <v>0</v>
      </c>
      <c r="DN106" s="1280">
        <f t="shared" ca="1" si="1229"/>
        <v>0</v>
      </c>
      <c r="DO106" s="1280">
        <f t="shared" ca="1" si="1229"/>
        <v>0</v>
      </c>
      <c r="DP106" s="1280">
        <f t="shared" ca="1" si="1229"/>
        <v>0</v>
      </c>
      <c r="DQ106" s="1280">
        <f t="shared" ca="1" si="1229"/>
        <v>0</v>
      </c>
      <c r="DR106" s="1280">
        <f t="shared" ca="1" si="1229"/>
        <v>0</v>
      </c>
      <c r="DS106" s="1280">
        <f t="shared" ca="1" si="1229"/>
        <v>0</v>
      </c>
      <c r="DT106" s="1280">
        <f t="shared" ca="1" si="1229"/>
        <v>0</v>
      </c>
      <c r="DU106" s="1281">
        <f t="shared" ca="1" si="1229"/>
        <v>0</v>
      </c>
      <c r="DV106" s="1280"/>
    </row>
    <row r="107" spans="1:126" customFormat="1" ht="15.75" customHeight="1" thickBot="1">
      <c r="A107" s="105"/>
      <c r="B107" s="105"/>
      <c r="C107" s="65" t="s">
        <v>1533</v>
      </c>
      <c r="D107" s="1152"/>
      <c r="E107" s="146">
        <f>SUM(E104:E106)</f>
        <v>0</v>
      </c>
      <c r="F107" s="146">
        <f t="shared" ref="F107:AY107" ca="1" si="1230">SUM(F104:F106)</f>
        <v>0</v>
      </c>
      <c r="G107" s="146">
        <f t="shared" ca="1" si="1230"/>
        <v>0</v>
      </c>
      <c r="H107" s="146">
        <f t="shared" ca="1" si="1230"/>
        <v>0</v>
      </c>
      <c r="I107" s="146">
        <f t="shared" ca="1" si="1230"/>
        <v>0</v>
      </c>
      <c r="J107" s="146">
        <f t="shared" ca="1" si="1230"/>
        <v>0</v>
      </c>
      <c r="K107" s="146">
        <f t="shared" ca="1" si="1230"/>
        <v>0</v>
      </c>
      <c r="L107" s="146">
        <f t="shared" ca="1" si="1230"/>
        <v>0</v>
      </c>
      <c r="M107" s="146">
        <f t="shared" ca="1" si="1230"/>
        <v>0</v>
      </c>
      <c r="N107" s="146">
        <f t="shared" ca="1" si="1230"/>
        <v>0</v>
      </c>
      <c r="O107" s="146">
        <f t="shared" ca="1" si="1230"/>
        <v>0</v>
      </c>
      <c r="P107" s="146">
        <f t="shared" ca="1" si="1230"/>
        <v>0</v>
      </c>
      <c r="Q107" s="146">
        <f t="shared" ca="1" si="1230"/>
        <v>0</v>
      </c>
      <c r="R107" s="146">
        <f t="shared" ca="1" si="1230"/>
        <v>0</v>
      </c>
      <c r="S107" s="146">
        <f t="shared" ca="1" si="1230"/>
        <v>0</v>
      </c>
      <c r="T107" s="146">
        <f t="shared" ca="1" si="1230"/>
        <v>0</v>
      </c>
      <c r="U107" s="146">
        <f t="shared" ca="1" si="1230"/>
        <v>0</v>
      </c>
      <c r="V107" s="146">
        <f t="shared" ca="1" si="1230"/>
        <v>0</v>
      </c>
      <c r="W107" s="146">
        <f t="shared" ca="1" si="1230"/>
        <v>0</v>
      </c>
      <c r="X107" s="146">
        <f t="shared" ca="1" si="1230"/>
        <v>0</v>
      </c>
      <c r="Y107" s="146">
        <f t="shared" ca="1" si="1230"/>
        <v>0</v>
      </c>
      <c r="Z107" s="146">
        <f t="shared" ca="1" si="1230"/>
        <v>0</v>
      </c>
      <c r="AA107" s="146">
        <f t="shared" ca="1" si="1230"/>
        <v>0</v>
      </c>
      <c r="AB107" s="146">
        <f t="shared" ca="1" si="1230"/>
        <v>0</v>
      </c>
      <c r="AC107" s="146">
        <f t="shared" ca="1" si="1230"/>
        <v>0</v>
      </c>
      <c r="AD107" s="146">
        <f t="shared" ca="1" si="1230"/>
        <v>0</v>
      </c>
      <c r="AE107" s="146">
        <f t="shared" ca="1" si="1230"/>
        <v>0</v>
      </c>
      <c r="AF107" s="146">
        <f t="shared" ca="1" si="1230"/>
        <v>0</v>
      </c>
      <c r="AG107" s="146">
        <f t="shared" ca="1" si="1230"/>
        <v>0</v>
      </c>
      <c r="AH107" s="146">
        <f t="shared" ca="1" si="1230"/>
        <v>0</v>
      </c>
      <c r="AI107" s="146">
        <f t="shared" ca="1" si="1230"/>
        <v>0</v>
      </c>
      <c r="AJ107" s="146">
        <f t="shared" ca="1" si="1230"/>
        <v>0</v>
      </c>
      <c r="AK107" s="146">
        <f t="shared" ca="1" si="1230"/>
        <v>0</v>
      </c>
      <c r="AL107" s="146">
        <f t="shared" ca="1" si="1230"/>
        <v>0</v>
      </c>
      <c r="AM107" s="146">
        <f t="shared" ca="1" si="1230"/>
        <v>0</v>
      </c>
      <c r="AN107" s="146">
        <f t="shared" ca="1" si="1230"/>
        <v>0</v>
      </c>
      <c r="AO107" s="146">
        <f t="shared" ca="1" si="1230"/>
        <v>0</v>
      </c>
      <c r="AP107" s="146">
        <f t="shared" ca="1" si="1230"/>
        <v>0</v>
      </c>
      <c r="AQ107" s="146">
        <f t="shared" ca="1" si="1230"/>
        <v>0</v>
      </c>
      <c r="AR107" s="146">
        <f t="shared" ca="1" si="1230"/>
        <v>0</v>
      </c>
      <c r="AS107" s="146">
        <f t="shared" ca="1" si="1230"/>
        <v>0</v>
      </c>
      <c r="AT107" s="146">
        <f t="shared" ca="1" si="1230"/>
        <v>0</v>
      </c>
      <c r="AU107" s="146">
        <f t="shared" ca="1" si="1230"/>
        <v>0</v>
      </c>
      <c r="AV107" s="146">
        <f t="shared" ca="1" si="1230"/>
        <v>0</v>
      </c>
      <c r="AW107" s="146">
        <f t="shared" ca="1" si="1230"/>
        <v>0</v>
      </c>
      <c r="AX107" s="146">
        <f t="shared" ca="1" si="1230"/>
        <v>0</v>
      </c>
      <c r="AY107" s="146">
        <f t="shared" ca="1" si="1230"/>
        <v>0</v>
      </c>
      <c r="AZ107" s="146">
        <f t="shared" ref="AZ107" ca="1" si="1231">SUM(AZ104:AZ106)</f>
        <v>0</v>
      </c>
      <c r="BA107" s="146">
        <f t="shared" ref="BA107" ca="1" si="1232">SUM(BA104:BA106)</f>
        <v>0</v>
      </c>
      <c r="BB107" s="146">
        <f t="shared" ref="BB107" ca="1" si="1233">SUM(BB104:BB106)</f>
        <v>0</v>
      </c>
      <c r="BC107" s="146">
        <f t="shared" ref="BC107" ca="1" si="1234">SUM(BC104:BC106)</f>
        <v>0</v>
      </c>
      <c r="BD107" s="146">
        <f t="shared" ref="BD107" ca="1" si="1235">SUM(BD104:BD106)</f>
        <v>0</v>
      </c>
      <c r="BE107" s="146">
        <f t="shared" ref="BE107" ca="1" si="1236">SUM(BE104:BE106)</f>
        <v>0</v>
      </c>
      <c r="BF107" s="146">
        <f t="shared" ref="BF107" ca="1" si="1237">SUM(BF104:BF106)</f>
        <v>0</v>
      </c>
      <c r="BG107" s="146">
        <f t="shared" ref="BG107" ca="1" si="1238">SUM(BG104:BG106)</f>
        <v>0</v>
      </c>
      <c r="BH107" s="146">
        <f t="shared" ref="BH107" ca="1" si="1239">SUM(BH104:BH106)</f>
        <v>0</v>
      </c>
      <c r="BI107" s="146">
        <f t="shared" ref="BI107" ca="1" si="1240">SUM(BI104:BI106)</f>
        <v>0</v>
      </c>
      <c r="BJ107" s="146">
        <f t="shared" ref="BJ107" ca="1" si="1241">SUM(BJ104:BJ106)</f>
        <v>0</v>
      </c>
      <c r="BK107" s="146">
        <f t="shared" ref="BK107" ca="1" si="1242">SUM(BK104:BK106)</f>
        <v>0</v>
      </c>
      <c r="BL107" s="146">
        <f t="shared" ref="BL107" ca="1" si="1243">SUM(BL104:BL106)</f>
        <v>0</v>
      </c>
      <c r="BM107" s="146">
        <f t="shared" ref="BM107" ca="1" si="1244">SUM(BM104:BM106)</f>
        <v>0</v>
      </c>
      <c r="BN107" s="146">
        <f t="shared" ref="BN107" ca="1" si="1245">SUM(BN104:BN106)</f>
        <v>0</v>
      </c>
      <c r="BO107" s="146">
        <f t="shared" ref="BO107" ca="1" si="1246">SUM(BO104:BO106)</f>
        <v>0</v>
      </c>
      <c r="BP107" s="146">
        <f t="shared" ref="BP107" ca="1" si="1247">SUM(BP104:BP106)</f>
        <v>0</v>
      </c>
      <c r="BQ107" s="146">
        <f t="shared" ref="BQ107" ca="1" si="1248">SUM(BQ104:BQ106)</f>
        <v>0</v>
      </c>
      <c r="BR107" s="146">
        <f t="shared" ref="BR107" ca="1" si="1249">SUM(BR104:BR106)</f>
        <v>0</v>
      </c>
      <c r="BS107" s="146">
        <f t="shared" ref="BS107" ca="1" si="1250">SUM(BS104:BS106)</f>
        <v>0</v>
      </c>
      <c r="BT107" s="146">
        <f t="shared" ref="BT107" ca="1" si="1251">SUM(BT104:BT106)</f>
        <v>0</v>
      </c>
      <c r="BU107" s="146">
        <f t="shared" ref="BU107" ca="1" si="1252">SUM(BU104:BU106)</f>
        <v>0</v>
      </c>
      <c r="BV107" s="146">
        <f t="shared" ref="BV107" ca="1" si="1253">SUM(BV104:BV106)</f>
        <v>0</v>
      </c>
      <c r="BW107" s="146">
        <f t="shared" ref="BW107" ca="1" si="1254">SUM(BW104:BW106)</f>
        <v>0</v>
      </c>
      <c r="BX107" s="146">
        <f t="shared" ref="BX107" ca="1" si="1255">SUM(BX104:BX106)</f>
        <v>0</v>
      </c>
      <c r="BY107" s="146">
        <f t="shared" ref="BY107" ca="1" si="1256">SUM(BY104:BY106)</f>
        <v>0</v>
      </c>
      <c r="BZ107" s="146">
        <f t="shared" ref="BZ107" ca="1" si="1257">SUM(BZ104:BZ106)</f>
        <v>0</v>
      </c>
      <c r="CA107" s="146">
        <f t="shared" ref="CA107" ca="1" si="1258">SUM(CA104:CA106)</f>
        <v>0</v>
      </c>
      <c r="CB107" s="146">
        <f t="shared" ref="CB107" ca="1" si="1259">SUM(CB104:CB106)</f>
        <v>0</v>
      </c>
      <c r="CC107" s="146">
        <f t="shared" ref="CC107" ca="1" si="1260">SUM(CC104:CC106)</f>
        <v>0</v>
      </c>
      <c r="CD107" s="146">
        <f t="shared" ref="CD107" ca="1" si="1261">SUM(CD104:CD106)</f>
        <v>0</v>
      </c>
      <c r="CE107" s="146">
        <f t="shared" ref="CE107" ca="1" si="1262">SUM(CE104:CE106)</f>
        <v>0</v>
      </c>
      <c r="CF107" s="146">
        <f t="shared" ref="CF107" ca="1" si="1263">SUM(CF104:CF106)</f>
        <v>0</v>
      </c>
      <c r="CG107" s="146">
        <f t="shared" ref="CG107" ca="1" si="1264">SUM(CG104:CG106)</f>
        <v>0</v>
      </c>
      <c r="CH107" s="146">
        <f t="shared" ref="CH107" ca="1" si="1265">SUM(CH104:CH106)</f>
        <v>0</v>
      </c>
      <c r="CI107" s="146">
        <f t="shared" ref="CI107" ca="1" si="1266">SUM(CI104:CI106)</f>
        <v>0</v>
      </c>
      <c r="CJ107" s="146">
        <f t="shared" ref="CJ107" ca="1" si="1267">SUM(CJ104:CJ106)</f>
        <v>0</v>
      </c>
      <c r="CK107" s="146">
        <f t="shared" ref="CK107" ca="1" si="1268">SUM(CK104:CK106)</f>
        <v>0</v>
      </c>
      <c r="CL107" s="146">
        <f t="shared" ref="CL107" ca="1" si="1269">SUM(CL104:CL106)</f>
        <v>0</v>
      </c>
      <c r="CM107" s="146">
        <f t="shared" ref="CM107" ca="1" si="1270">SUM(CM104:CM106)</f>
        <v>0</v>
      </c>
      <c r="CN107" s="146">
        <f t="shared" ref="CN107" ca="1" si="1271">SUM(CN104:CN106)</f>
        <v>0</v>
      </c>
      <c r="CO107" s="146">
        <f t="shared" ref="CO107" ca="1" si="1272">SUM(CO104:CO106)</f>
        <v>0</v>
      </c>
      <c r="CP107" s="146">
        <f t="shared" ref="CP107" ca="1" si="1273">SUM(CP104:CP106)</f>
        <v>0</v>
      </c>
      <c r="CQ107" s="146">
        <f t="shared" ref="CQ107" ca="1" si="1274">SUM(CQ104:CQ106)</f>
        <v>0</v>
      </c>
      <c r="CR107" s="146">
        <f t="shared" ref="CR107" ca="1" si="1275">SUM(CR104:CR106)</f>
        <v>0</v>
      </c>
      <c r="CS107" s="146">
        <f t="shared" ref="CS107" ca="1" si="1276">SUM(CS104:CS106)</f>
        <v>0</v>
      </c>
      <c r="CT107" s="146">
        <f t="shared" ref="CT107" ca="1" si="1277">SUM(CT104:CT106)</f>
        <v>0</v>
      </c>
      <c r="CU107" s="146">
        <f t="shared" ref="CU107" ca="1" si="1278">SUM(CU104:CU106)</f>
        <v>0</v>
      </c>
      <c r="CV107" s="146">
        <f t="shared" ref="CV107" ca="1" si="1279">SUM(CV104:CV106)</f>
        <v>0</v>
      </c>
      <c r="CW107" s="146">
        <f t="shared" ref="CW107" ca="1" si="1280">SUM(CW104:CW106)</f>
        <v>0</v>
      </c>
      <c r="CX107" s="146">
        <f t="shared" ref="CX107" ca="1" si="1281">SUM(CX104:CX106)</f>
        <v>0</v>
      </c>
      <c r="CY107" s="146">
        <f t="shared" ref="CY107" ca="1" si="1282">SUM(CY104:CY106)</f>
        <v>0</v>
      </c>
      <c r="CZ107" s="146">
        <f t="shared" ref="CZ107" ca="1" si="1283">SUM(CZ104:CZ106)</f>
        <v>0</v>
      </c>
      <c r="DA107" s="146">
        <f t="shared" ref="DA107" ca="1" si="1284">SUM(DA104:DA106)</f>
        <v>0</v>
      </c>
      <c r="DB107" s="146">
        <f t="shared" ref="DB107" ca="1" si="1285">SUM(DB104:DB106)</f>
        <v>0</v>
      </c>
      <c r="DC107" s="146">
        <f t="shared" ref="DC107" ca="1" si="1286">SUM(DC104:DC106)</f>
        <v>0</v>
      </c>
      <c r="DD107" s="146">
        <f t="shared" ref="DD107" ca="1" si="1287">SUM(DD104:DD106)</f>
        <v>0</v>
      </c>
      <c r="DE107" s="146">
        <f t="shared" ref="DE107" ca="1" si="1288">SUM(DE104:DE106)</f>
        <v>0</v>
      </c>
      <c r="DF107" s="146">
        <f t="shared" ref="DF107" ca="1" si="1289">SUM(DF104:DF106)</f>
        <v>0</v>
      </c>
      <c r="DG107" s="146">
        <f t="shared" ref="DG107" ca="1" si="1290">SUM(DG104:DG106)</f>
        <v>0</v>
      </c>
      <c r="DH107" s="146">
        <f t="shared" ref="DH107" ca="1" si="1291">SUM(DH104:DH106)</f>
        <v>0</v>
      </c>
      <c r="DI107" s="146">
        <f t="shared" ref="DI107" ca="1" si="1292">SUM(DI104:DI106)</f>
        <v>0</v>
      </c>
      <c r="DJ107" s="146">
        <f t="shared" ref="DJ107" ca="1" si="1293">SUM(DJ104:DJ106)</f>
        <v>0</v>
      </c>
      <c r="DK107" s="146">
        <f t="shared" ref="DK107" ca="1" si="1294">SUM(DK104:DK106)</f>
        <v>0</v>
      </c>
      <c r="DL107" s="146">
        <f t="shared" ref="DL107" ca="1" si="1295">SUM(DL104:DL106)</f>
        <v>0</v>
      </c>
      <c r="DM107" s="146">
        <f t="shared" ref="DM107" ca="1" si="1296">SUM(DM104:DM106)</f>
        <v>0</v>
      </c>
      <c r="DN107" s="146">
        <f t="shared" ref="DN107" ca="1" si="1297">SUM(DN104:DN106)</f>
        <v>0</v>
      </c>
      <c r="DO107" s="146">
        <f t="shared" ref="DO107" ca="1" si="1298">SUM(DO104:DO106)</f>
        <v>0</v>
      </c>
      <c r="DP107" s="146">
        <f t="shared" ref="DP107" ca="1" si="1299">SUM(DP104:DP106)</f>
        <v>0</v>
      </c>
      <c r="DQ107" s="146">
        <f t="shared" ref="DQ107" ca="1" si="1300">SUM(DQ104:DQ106)</f>
        <v>0</v>
      </c>
      <c r="DR107" s="146">
        <f t="shared" ref="DR107" ca="1" si="1301">SUM(DR104:DR106)</f>
        <v>0</v>
      </c>
      <c r="DS107" s="146">
        <f t="shared" ref="DS107" ca="1" si="1302">SUM(DS104:DS106)</f>
        <v>0</v>
      </c>
      <c r="DT107" s="146">
        <f t="shared" ref="DT107" ca="1" si="1303">SUM(DT104:DT106)</f>
        <v>0</v>
      </c>
      <c r="DU107" s="147">
        <f t="shared" ref="DU107" ca="1" si="1304">SUM(DU104:DU106)</f>
        <v>0</v>
      </c>
    </row>
    <row r="108" spans="1:126" customFormat="1" ht="15.75" customHeight="1" thickTop="1">
      <c r="A108" s="105"/>
      <c r="B108" s="105"/>
      <c r="C108" s="1282"/>
      <c r="D108" s="1284"/>
      <c r="E108" s="1280"/>
      <c r="F108" s="1280"/>
      <c r="G108" s="1280"/>
      <c r="H108" s="1280"/>
      <c r="I108" s="1280"/>
      <c r="J108" s="1280"/>
      <c r="K108" s="1280"/>
      <c r="L108" s="1280"/>
      <c r="M108" s="1280"/>
      <c r="N108" s="1280"/>
      <c r="O108" s="1280"/>
      <c r="P108" s="1280"/>
      <c r="Q108" s="1280"/>
      <c r="R108" s="1280"/>
      <c r="S108" s="1280"/>
      <c r="T108" s="1280"/>
      <c r="U108" s="1280"/>
      <c r="V108" s="1280"/>
      <c r="W108" s="1280"/>
      <c r="X108" s="1280"/>
      <c r="Y108" s="1280"/>
      <c r="Z108" s="1280"/>
      <c r="AA108" s="1280"/>
      <c r="AB108" s="1280"/>
      <c r="AC108" s="1280"/>
      <c r="AD108" s="1280"/>
      <c r="AE108" s="1280"/>
      <c r="AF108" s="1280"/>
      <c r="AG108" s="1280"/>
      <c r="AH108" s="1280"/>
      <c r="AI108" s="1280"/>
      <c r="AJ108" s="1280"/>
      <c r="AK108" s="1280"/>
      <c r="AL108" s="1280"/>
      <c r="AM108" s="1280"/>
      <c r="AN108" s="1280"/>
      <c r="AO108" s="1280"/>
      <c r="AP108" s="1280"/>
      <c r="AQ108" s="1280"/>
      <c r="AR108" s="1280"/>
      <c r="AS108" s="1280"/>
      <c r="AT108" s="1280"/>
      <c r="AU108" s="1280"/>
      <c r="AV108" s="1280"/>
      <c r="AW108" s="1280"/>
      <c r="AX108" s="1280"/>
      <c r="AY108" s="1280"/>
      <c r="AZ108" s="1280"/>
      <c r="BA108" s="1280"/>
      <c r="BB108" s="1280"/>
      <c r="BC108" s="1280"/>
      <c r="BD108" s="1280"/>
      <c r="BE108" s="1280"/>
      <c r="BF108" s="1280"/>
      <c r="BG108" s="1280"/>
      <c r="BH108" s="1280"/>
      <c r="BI108" s="1280"/>
      <c r="BJ108" s="1280"/>
      <c r="BK108" s="1280"/>
      <c r="BL108" s="1280"/>
      <c r="BM108" s="1280"/>
      <c r="BN108" s="1280"/>
      <c r="BO108" s="1280"/>
      <c r="BP108" s="1280"/>
      <c r="BQ108" s="1280"/>
      <c r="BR108" s="1280"/>
      <c r="BS108" s="1280"/>
      <c r="BT108" s="1280"/>
      <c r="BU108" s="1280"/>
      <c r="BV108" s="1280"/>
      <c r="BW108" s="1280"/>
      <c r="BX108" s="1280"/>
      <c r="BY108" s="1280"/>
      <c r="BZ108" s="1280"/>
      <c r="CA108" s="1280"/>
      <c r="CB108" s="1280"/>
      <c r="CC108" s="1280"/>
      <c r="CD108" s="1280"/>
      <c r="CE108" s="1280"/>
      <c r="CF108" s="1280"/>
      <c r="CG108" s="1280"/>
      <c r="CH108" s="1280"/>
      <c r="CI108" s="1280"/>
      <c r="CJ108" s="1280"/>
      <c r="CK108" s="1280"/>
      <c r="CL108" s="1280"/>
      <c r="CM108" s="1280"/>
      <c r="CN108" s="1280"/>
      <c r="CO108" s="1280"/>
      <c r="CP108" s="1280"/>
      <c r="CQ108" s="1280"/>
      <c r="CR108" s="1280"/>
      <c r="CS108" s="1280"/>
      <c r="CT108" s="1280"/>
      <c r="CU108" s="1280"/>
      <c r="CV108" s="1280"/>
      <c r="CW108" s="1280"/>
      <c r="CX108" s="1280"/>
      <c r="CY108" s="1280"/>
      <c r="CZ108" s="1280"/>
      <c r="DA108" s="1280"/>
      <c r="DB108" s="1280"/>
      <c r="DC108" s="1280"/>
      <c r="DD108" s="1280"/>
      <c r="DE108" s="1280"/>
      <c r="DF108" s="1280"/>
      <c r="DG108" s="1280"/>
      <c r="DH108" s="1280"/>
      <c r="DI108" s="1280"/>
      <c r="DJ108" s="1280"/>
      <c r="DK108" s="1280"/>
      <c r="DL108" s="1280"/>
      <c r="DM108" s="1280"/>
      <c r="DN108" s="1280"/>
      <c r="DO108" s="1280"/>
      <c r="DP108" s="1280"/>
      <c r="DQ108" s="1280"/>
      <c r="DR108" s="1280"/>
      <c r="DS108" s="1280"/>
      <c r="DT108" s="1280"/>
      <c r="DU108" s="1281"/>
    </row>
    <row r="109" spans="1:126" customFormat="1" ht="15.75" customHeight="1">
      <c r="A109" s="105"/>
      <c r="B109" s="105"/>
      <c r="C109" s="1282" t="s">
        <v>1538</v>
      </c>
      <c r="D109" s="1292">
        <f ca="1">XIRR(E109:DV109,$E$27:$DV$27)</f>
        <v>4.6859660744667062E-2</v>
      </c>
      <c r="E109" s="1280">
        <f t="shared" ref="E109:AJ109" ca="1" si="1305">E104+E89</f>
        <v>-10527633.05608974</v>
      </c>
      <c r="F109" s="1280">
        <f t="shared" ca="1" si="1305"/>
        <v>-1027633.0560897419</v>
      </c>
      <c r="G109" s="1280">
        <f t="shared" ca="1" si="1305"/>
        <v>-1027633.0560897419</v>
      </c>
      <c r="H109" s="1280">
        <f t="shared" ca="1" si="1305"/>
        <v>-1027633.0560897419</v>
      </c>
      <c r="I109" s="1280">
        <f t="shared" ca="1" si="1305"/>
        <v>-497040.96385531779</v>
      </c>
      <c r="J109" s="1280">
        <f t="shared" ca="1" si="1305"/>
        <v>0</v>
      </c>
      <c r="K109" s="1280">
        <f t="shared" ca="1" si="1305"/>
        <v>0</v>
      </c>
      <c r="L109" s="1280">
        <f t="shared" ca="1" si="1305"/>
        <v>0</v>
      </c>
      <c r="M109" s="1280">
        <f t="shared" ca="1" si="1305"/>
        <v>0</v>
      </c>
      <c r="N109" s="1280">
        <f t="shared" ca="1" si="1305"/>
        <v>0</v>
      </c>
      <c r="O109" s="1280">
        <f t="shared" ca="1" si="1305"/>
        <v>0</v>
      </c>
      <c r="P109" s="1280">
        <f t="shared" ca="1" si="1305"/>
        <v>0</v>
      </c>
      <c r="Q109" s="1280">
        <f t="shared" ca="1" si="1305"/>
        <v>0</v>
      </c>
      <c r="R109" s="1280">
        <f t="shared" ca="1" si="1305"/>
        <v>0</v>
      </c>
      <c r="S109" s="1280">
        <f t="shared" ca="1" si="1305"/>
        <v>0</v>
      </c>
      <c r="T109" s="1280">
        <f t="shared" ca="1" si="1305"/>
        <v>0</v>
      </c>
      <c r="U109" s="1280">
        <f t="shared" ca="1" si="1305"/>
        <v>0</v>
      </c>
      <c r="V109" s="1280">
        <f t="shared" ca="1" si="1305"/>
        <v>0</v>
      </c>
      <c r="W109" s="1280">
        <f t="shared" ca="1" si="1305"/>
        <v>0</v>
      </c>
      <c r="X109" s="1280">
        <f t="shared" ca="1" si="1305"/>
        <v>0</v>
      </c>
      <c r="Y109" s="1280">
        <f t="shared" ca="1" si="1305"/>
        <v>0</v>
      </c>
      <c r="Z109" s="1280">
        <f t="shared" ca="1" si="1305"/>
        <v>0</v>
      </c>
      <c r="AA109" s="1280">
        <f t="shared" ca="1" si="1305"/>
        <v>0</v>
      </c>
      <c r="AB109" s="1280">
        <f t="shared" ca="1" si="1305"/>
        <v>0</v>
      </c>
      <c r="AC109" s="1280">
        <f t="shared" ca="1" si="1305"/>
        <v>0</v>
      </c>
      <c r="AD109" s="1280">
        <f t="shared" ca="1" si="1305"/>
        <v>0</v>
      </c>
      <c r="AE109" s="1280">
        <f t="shared" ca="1" si="1305"/>
        <v>0</v>
      </c>
      <c r="AF109" s="1280">
        <f t="shared" ca="1" si="1305"/>
        <v>0</v>
      </c>
      <c r="AG109" s="1280">
        <f t="shared" ca="1" si="1305"/>
        <v>0</v>
      </c>
      <c r="AH109" s="1280">
        <f t="shared" ca="1" si="1305"/>
        <v>0</v>
      </c>
      <c r="AI109" s="1280">
        <f t="shared" ca="1" si="1305"/>
        <v>0</v>
      </c>
      <c r="AJ109" s="1280">
        <f t="shared" ca="1" si="1305"/>
        <v>0</v>
      </c>
      <c r="AK109" s="1280">
        <f t="shared" ref="AK109:BP109" ca="1" si="1306">AK104+AK89</f>
        <v>0</v>
      </c>
      <c r="AL109" s="1280">
        <f t="shared" ca="1" si="1306"/>
        <v>0</v>
      </c>
      <c r="AM109" s="1280">
        <f t="shared" ca="1" si="1306"/>
        <v>0</v>
      </c>
      <c r="AN109" s="1280">
        <f t="shared" ca="1" si="1306"/>
        <v>0</v>
      </c>
      <c r="AO109" s="1280">
        <f t="shared" ca="1" si="1306"/>
        <v>0</v>
      </c>
      <c r="AP109" s="1280">
        <f t="shared" ca="1" si="1306"/>
        <v>0</v>
      </c>
      <c r="AQ109" s="1280">
        <f t="shared" ca="1" si="1306"/>
        <v>0</v>
      </c>
      <c r="AR109" s="1280">
        <f t="shared" ca="1" si="1306"/>
        <v>0</v>
      </c>
      <c r="AS109" s="1280">
        <f t="shared" ca="1" si="1306"/>
        <v>0</v>
      </c>
      <c r="AT109" s="1280">
        <f t="shared" ca="1" si="1306"/>
        <v>0</v>
      </c>
      <c r="AU109" s="1280">
        <f t="shared" ca="1" si="1306"/>
        <v>0</v>
      </c>
      <c r="AV109" s="1280">
        <f t="shared" ca="1" si="1306"/>
        <v>0</v>
      </c>
      <c r="AW109" s="1280">
        <f t="shared" ca="1" si="1306"/>
        <v>0</v>
      </c>
      <c r="AX109" s="1280">
        <f t="shared" ca="1" si="1306"/>
        <v>0</v>
      </c>
      <c r="AY109" s="1280">
        <f t="shared" ca="1" si="1306"/>
        <v>0</v>
      </c>
      <c r="AZ109" s="1280">
        <f t="shared" ca="1" si="1306"/>
        <v>0</v>
      </c>
      <c r="BA109" s="1280">
        <f t="shared" ca="1" si="1306"/>
        <v>0</v>
      </c>
      <c r="BB109" s="1280">
        <f t="shared" ca="1" si="1306"/>
        <v>0</v>
      </c>
      <c r="BC109" s="1280">
        <f t="shared" ca="1" si="1306"/>
        <v>0</v>
      </c>
      <c r="BD109" s="1280">
        <f t="shared" ca="1" si="1306"/>
        <v>0</v>
      </c>
      <c r="BE109" s="1280">
        <f t="shared" ca="1" si="1306"/>
        <v>0</v>
      </c>
      <c r="BF109" s="1280">
        <f t="shared" ca="1" si="1306"/>
        <v>0</v>
      </c>
      <c r="BG109" s="1280">
        <f t="shared" ca="1" si="1306"/>
        <v>0</v>
      </c>
      <c r="BH109" s="1280">
        <f t="shared" ca="1" si="1306"/>
        <v>0</v>
      </c>
      <c r="BI109" s="1280">
        <f t="shared" ca="1" si="1306"/>
        <v>0</v>
      </c>
      <c r="BJ109" s="1280">
        <f t="shared" ca="1" si="1306"/>
        <v>0</v>
      </c>
      <c r="BK109" s="1280">
        <f t="shared" ca="1" si="1306"/>
        <v>0</v>
      </c>
      <c r="BL109" s="1280">
        <f t="shared" ca="1" si="1306"/>
        <v>0</v>
      </c>
      <c r="BM109" s="1280">
        <f t="shared" ca="1" si="1306"/>
        <v>0</v>
      </c>
      <c r="BN109" s="1280">
        <f t="shared" ca="1" si="1306"/>
        <v>0</v>
      </c>
      <c r="BO109" s="1280">
        <f t="shared" ca="1" si="1306"/>
        <v>0</v>
      </c>
      <c r="BP109" s="1280">
        <f t="shared" ca="1" si="1306"/>
        <v>0</v>
      </c>
      <c r="BQ109" s="1280">
        <f t="shared" ref="BQ109:CV109" ca="1" si="1307">BQ104+BQ89</f>
        <v>0</v>
      </c>
      <c r="BR109" s="1280">
        <f t="shared" ca="1" si="1307"/>
        <v>0</v>
      </c>
      <c r="BS109" s="1280">
        <f t="shared" ca="1" si="1307"/>
        <v>0</v>
      </c>
      <c r="BT109" s="1280">
        <f t="shared" ca="1" si="1307"/>
        <v>0</v>
      </c>
      <c r="BU109" s="1280">
        <f t="shared" ca="1" si="1307"/>
        <v>0</v>
      </c>
      <c r="BV109" s="1280">
        <f t="shared" ca="1" si="1307"/>
        <v>0</v>
      </c>
      <c r="BW109" s="1280">
        <f t="shared" ca="1" si="1307"/>
        <v>0</v>
      </c>
      <c r="BX109" s="1280">
        <f t="shared" ca="1" si="1307"/>
        <v>0</v>
      </c>
      <c r="BY109" s="1280">
        <f t="shared" ca="1" si="1307"/>
        <v>0</v>
      </c>
      <c r="BZ109" s="1280">
        <f t="shared" ca="1" si="1307"/>
        <v>0</v>
      </c>
      <c r="CA109" s="1280">
        <f t="shared" ca="1" si="1307"/>
        <v>0</v>
      </c>
      <c r="CB109" s="1280">
        <f t="shared" ca="1" si="1307"/>
        <v>0</v>
      </c>
      <c r="CC109" s="1280">
        <f t="shared" ca="1" si="1307"/>
        <v>0</v>
      </c>
      <c r="CD109" s="1280">
        <f t="shared" ca="1" si="1307"/>
        <v>0</v>
      </c>
      <c r="CE109" s="1280">
        <f t="shared" ca="1" si="1307"/>
        <v>0</v>
      </c>
      <c r="CF109" s="1280">
        <f t="shared" ca="1" si="1307"/>
        <v>0</v>
      </c>
      <c r="CG109" s="1280">
        <f t="shared" ca="1" si="1307"/>
        <v>0</v>
      </c>
      <c r="CH109" s="1280">
        <f t="shared" ca="1" si="1307"/>
        <v>0</v>
      </c>
      <c r="CI109" s="1280">
        <f t="shared" ca="1" si="1307"/>
        <v>0</v>
      </c>
      <c r="CJ109" s="1280">
        <f t="shared" ca="1" si="1307"/>
        <v>0</v>
      </c>
      <c r="CK109" s="1280">
        <f t="shared" ca="1" si="1307"/>
        <v>0</v>
      </c>
      <c r="CL109" s="1280">
        <f t="shared" ca="1" si="1307"/>
        <v>0</v>
      </c>
      <c r="CM109" s="1280">
        <f t="shared" ca="1" si="1307"/>
        <v>0</v>
      </c>
      <c r="CN109" s="1280">
        <f t="shared" ca="1" si="1307"/>
        <v>0</v>
      </c>
      <c r="CO109" s="1280">
        <f t="shared" ca="1" si="1307"/>
        <v>0</v>
      </c>
      <c r="CP109" s="1280">
        <f t="shared" ca="1" si="1307"/>
        <v>0</v>
      </c>
      <c r="CQ109" s="1280">
        <f t="shared" ca="1" si="1307"/>
        <v>0</v>
      </c>
      <c r="CR109" s="1280">
        <f t="shared" ca="1" si="1307"/>
        <v>0</v>
      </c>
      <c r="CS109" s="1280">
        <f t="shared" ca="1" si="1307"/>
        <v>0</v>
      </c>
      <c r="CT109" s="1280">
        <f t="shared" ca="1" si="1307"/>
        <v>0</v>
      </c>
      <c r="CU109" s="1280">
        <f t="shared" ca="1" si="1307"/>
        <v>0</v>
      </c>
      <c r="CV109" s="1280">
        <f t="shared" ca="1" si="1307"/>
        <v>0</v>
      </c>
      <c r="CW109" s="1280">
        <f t="shared" ref="CW109:DU109" ca="1" si="1308">CW104+CW89</f>
        <v>20319465.180453081</v>
      </c>
      <c r="CX109" s="1280">
        <f t="shared" ca="1" si="1308"/>
        <v>0</v>
      </c>
      <c r="CY109" s="1280">
        <f t="shared" ca="1" si="1308"/>
        <v>0</v>
      </c>
      <c r="CZ109" s="1280">
        <f t="shared" ca="1" si="1308"/>
        <v>0</v>
      </c>
      <c r="DA109" s="1280">
        <f t="shared" ca="1" si="1308"/>
        <v>0</v>
      </c>
      <c r="DB109" s="1280">
        <f t="shared" ca="1" si="1308"/>
        <v>0</v>
      </c>
      <c r="DC109" s="1280">
        <f t="shared" ca="1" si="1308"/>
        <v>0</v>
      </c>
      <c r="DD109" s="1280">
        <f t="shared" ca="1" si="1308"/>
        <v>0</v>
      </c>
      <c r="DE109" s="1280">
        <f t="shared" ca="1" si="1308"/>
        <v>0</v>
      </c>
      <c r="DF109" s="1280">
        <f t="shared" ca="1" si="1308"/>
        <v>0</v>
      </c>
      <c r="DG109" s="1280">
        <f t="shared" ca="1" si="1308"/>
        <v>0</v>
      </c>
      <c r="DH109" s="1280">
        <f t="shared" ca="1" si="1308"/>
        <v>0</v>
      </c>
      <c r="DI109" s="1280">
        <f t="shared" ca="1" si="1308"/>
        <v>0</v>
      </c>
      <c r="DJ109" s="1280">
        <f t="shared" ca="1" si="1308"/>
        <v>0</v>
      </c>
      <c r="DK109" s="1280">
        <f t="shared" ca="1" si="1308"/>
        <v>0</v>
      </c>
      <c r="DL109" s="1280">
        <f t="shared" ca="1" si="1308"/>
        <v>0</v>
      </c>
      <c r="DM109" s="1280">
        <f t="shared" ca="1" si="1308"/>
        <v>0</v>
      </c>
      <c r="DN109" s="1280">
        <f t="shared" ca="1" si="1308"/>
        <v>0</v>
      </c>
      <c r="DO109" s="1280">
        <f t="shared" ca="1" si="1308"/>
        <v>0</v>
      </c>
      <c r="DP109" s="1280">
        <f t="shared" ca="1" si="1308"/>
        <v>0</v>
      </c>
      <c r="DQ109" s="1280">
        <f t="shared" ca="1" si="1308"/>
        <v>0</v>
      </c>
      <c r="DR109" s="1280">
        <f t="shared" ca="1" si="1308"/>
        <v>0</v>
      </c>
      <c r="DS109" s="1280">
        <f t="shared" ca="1" si="1308"/>
        <v>0</v>
      </c>
      <c r="DT109" s="1280">
        <f t="shared" ca="1" si="1308"/>
        <v>0</v>
      </c>
      <c r="DU109" s="1281">
        <f t="shared" ca="1" si="1308"/>
        <v>0</v>
      </c>
      <c r="DV109" s="1280"/>
    </row>
    <row r="110" spans="1:126" customFormat="1" ht="15.75" customHeight="1">
      <c r="A110" s="105"/>
      <c r="B110" s="105"/>
      <c r="C110" s="128"/>
      <c r="D110" s="58"/>
      <c r="E110" s="58"/>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c r="DU110" s="136"/>
    </row>
    <row r="111" spans="1:126" customFormat="1" ht="15.75" customHeight="1">
      <c r="A111" s="105"/>
      <c r="B111" s="105"/>
      <c r="C111" s="1278" t="s">
        <v>1526</v>
      </c>
      <c r="D111" s="1283"/>
      <c r="E111" s="1279">
        <f t="shared" ref="E111:AJ111" ca="1" si="1309">E91-E107</f>
        <v>0</v>
      </c>
      <c r="F111" s="1279">
        <f t="shared" ca="1" si="1309"/>
        <v>0</v>
      </c>
      <c r="G111" s="1279">
        <f t="shared" ca="1" si="1309"/>
        <v>0</v>
      </c>
      <c r="H111" s="1279">
        <f t="shared" ca="1" si="1309"/>
        <v>0</v>
      </c>
      <c r="I111" s="1279">
        <f t="shared" ca="1" si="1309"/>
        <v>0</v>
      </c>
      <c r="J111" s="1279">
        <f t="shared" ca="1" si="1309"/>
        <v>0</v>
      </c>
      <c r="K111" s="1279">
        <f t="shared" ca="1" si="1309"/>
        <v>0</v>
      </c>
      <c r="L111" s="1279">
        <f t="shared" ca="1" si="1309"/>
        <v>0</v>
      </c>
      <c r="M111" s="1279">
        <f t="shared" ca="1" si="1309"/>
        <v>0</v>
      </c>
      <c r="N111" s="1279">
        <f t="shared" ca="1" si="1309"/>
        <v>0</v>
      </c>
      <c r="O111" s="1279">
        <f t="shared" ca="1" si="1309"/>
        <v>0</v>
      </c>
      <c r="P111" s="1279">
        <f t="shared" ca="1" si="1309"/>
        <v>0</v>
      </c>
      <c r="Q111" s="1279">
        <f t="shared" ca="1" si="1309"/>
        <v>0</v>
      </c>
      <c r="R111" s="1279">
        <f t="shared" ca="1" si="1309"/>
        <v>0</v>
      </c>
      <c r="S111" s="1279">
        <f t="shared" ca="1" si="1309"/>
        <v>0</v>
      </c>
      <c r="T111" s="1279">
        <f t="shared" ca="1" si="1309"/>
        <v>0</v>
      </c>
      <c r="U111" s="1279">
        <f t="shared" ca="1" si="1309"/>
        <v>0</v>
      </c>
      <c r="V111" s="1279">
        <f t="shared" ca="1" si="1309"/>
        <v>0</v>
      </c>
      <c r="W111" s="1279">
        <f t="shared" ca="1" si="1309"/>
        <v>0</v>
      </c>
      <c r="X111" s="1279">
        <f t="shared" ca="1" si="1309"/>
        <v>0</v>
      </c>
      <c r="Y111" s="1279">
        <f t="shared" ca="1" si="1309"/>
        <v>0</v>
      </c>
      <c r="Z111" s="1279">
        <f t="shared" ca="1" si="1309"/>
        <v>0</v>
      </c>
      <c r="AA111" s="1279">
        <f t="shared" ca="1" si="1309"/>
        <v>0</v>
      </c>
      <c r="AB111" s="1279">
        <f t="shared" ca="1" si="1309"/>
        <v>0</v>
      </c>
      <c r="AC111" s="1279">
        <f t="shared" ca="1" si="1309"/>
        <v>0</v>
      </c>
      <c r="AD111" s="1279">
        <f t="shared" ca="1" si="1309"/>
        <v>0</v>
      </c>
      <c r="AE111" s="1279">
        <f t="shared" ca="1" si="1309"/>
        <v>0</v>
      </c>
      <c r="AF111" s="1279">
        <f t="shared" ca="1" si="1309"/>
        <v>0</v>
      </c>
      <c r="AG111" s="1279">
        <f t="shared" ca="1" si="1309"/>
        <v>0</v>
      </c>
      <c r="AH111" s="1279">
        <f t="shared" ca="1" si="1309"/>
        <v>0</v>
      </c>
      <c r="AI111" s="1279">
        <f t="shared" ca="1" si="1309"/>
        <v>0</v>
      </c>
      <c r="AJ111" s="1279">
        <f t="shared" ca="1" si="1309"/>
        <v>0</v>
      </c>
      <c r="AK111" s="1279">
        <f t="shared" ref="AK111:BP111" ca="1" si="1310">AK91-AK107</f>
        <v>0</v>
      </c>
      <c r="AL111" s="1279">
        <f t="shared" ca="1" si="1310"/>
        <v>0</v>
      </c>
      <c r="AM111" s="1279">
        <f t="shared" ca="1" si="1310"/>
        <v>0</v>
      </c>
      <c r="AN111" s="1279">
        <f t="shared" ca="1" si="1310"/>
        <v>0</v>
      </c>
      <c r="AO111" s="1279">
        <f t="shared" ca="1" si="1310"/>
        <v>0</v>
      </c>
      <c r="AP111" s="1279">
        <f t="shared" ca="1" si="1310"/>
        <v>0</v>
      </c>
      <c r="AQ111" s="1279">
        <f t="shared" ca="1" si="1310"/>
        <v>0</v>
      </c>
      <c r="AR111" s="1279">
        <f t="shared" ca="1" si="1310"/>
        <v>0</v>
      </c>
      <c r="AS111" s="1279">
        <f t="shared" ca="1" si="1310"/>
        <v>0</v>
      </c>
      <c r="AT111" s="1279">
        <f t="shared" ca="1" si="1310"/>
        <v>0</v>
      </c>
      <c r="AU111" s="1279">
        <f t="shared" ca="1" si="1310"/>
        <v>0</v>
      </c>
      <c r="AV111" s="1279">
        <f t="shared" ca="1" si="1310"/>
        <v>0</v>
      </c>
      <c r="AW111" s="1279">
        <f t="shared" ca="1" si="1310"/>
        <v>0</v>
      </c>
      <c r="AX111" s="1279">
        <f t="shared" ca="1" si="1310"/>
        <v>0</v>
      </c>
      <c r="AY111" s="1279">
        <f t="shared" ca="1" si="1310"/>
        <v>0</v>
      </c>
      <c r="AZ111" s="1279">
        <f t="shared" ca="1" si="1310"/>
        <v>0</v>
      </c>
      <c r="BA111" s="1279">
        <f t="shared" ca="1" si="1310"/>
        <v>0</v>
      </c>
      <c r="BB111" s="1279">
        <f t="shared" ca="1" si="1310"/>
        <v>0</v>
      </c>
      <c r="BC111" s="1279">
        <f t="shared" ca="1" si="1310"/>
        <v>0</v>
      </c>
      <c r="BD111" s="1279">
        <f t="shared" ca="1" si="1310"/>
        <v>0</v>
      </c>
      <c r="BE111" s="1279">
        <f t="shared" ca="1" si="1310"/>
        <v>0</v>
      </c>
      <c r="BF111" s="1279">
        <f t="shared" ca="1" si="1310"/>
        <v>0</v>
      </c>
      <c r="BG111" s="1279">
        <f t="shared" ca="1" si="1310"/>
        <v>0</v>
      </c>
      <c r="BH111" s="1279">
        <f t="shared" ca="1" si="1310"/>
        <v>0</v>
      </c>
      <c r="BI111" s="1279">
        <f t="shared" ca="1" si="1310"/>
        <v>0</v>
      </c>
      <c r="BJ111" s="1279">
        <f t="shared" ca="1" si="1310"/>
        <v>0</v>
      </c>
      <c r="BK111" s="1279">
        <f t="shared" ca="1" si="1310"/>
        <v>0</v>
      </c>
      <c r="BL111" s="1279">
        <f t="shared" ca="1" si="1310"/>
        <v>0</v>
      </c>
      <c r="BM111" s="1279">
        <f t="shared" ca="1" si="1310"/>
        <v>0</v>
      </c>
      <c r="BN111" s="1279">
        <f t="shared" ca="1" si="1310"/>
        <v>0</v>
      </c>
      <c r="BO111" s="1279">
        <f t="shared" ca="1" si="1310"/>
        <v>0</v>
      </c>
      <c r="BP111" s="1279">
        <f t="shared" ca="1" si="1310"/>
        <v>0</v>
      </c>
      <c r="BQ111" s="1279">
        <f t="shared" ref="BQ111:CV111" ca="1" si="1311">BQ91-BQ107</f>
        <v>0</v>
      </c>
      <c r="BR111" s="1279">
        <f t="shared" ca="1" si="1311"/>
        <v>0</v>
      </c>
      <c r="BS111" s="1279">
        <f t="shared" ca="1" si="1311"/>
        <v>0</v>
      </c>
      <c r="BT111" s="1279">
        <f t="shared" ca="1" si="1311"/>
        <v>0</v>
      </c>
      <c r="BU111" s="1279">
        <f t="shared" ca="1" si="1311"/>
        <v>0</v>
      </c>
      <c r="BV111" s="1279">
        <f t="shared" ca="1" si="1311"/>
        <v>0</v>
      </c>
      <c r="BW111" s="1279">
        <f t="shared" ca="1" si="1311"/>
        <v>0</v>
      </c>
      <c r="BX111" s="1279">
        <f t="shared" ca="1" si="1311"/>
        <v>0</v>
      </c>
      <c r="BY111" s="1279">
        <f t="shared" ca="1" si="1311"/>
        <v>0</v>
      </c>
      <c r="BZ111" s="1279">
        <f t="shared" ca="1" si="1311"/>
        <v>0</v>
      </c>
      <c r="CA111" s="1279">
        <f t="shared" ca="1" si="1311"/>
        <v>0</v>
      </c>
      <c r="CB111" s="1279">
        <f t="shared" ca="1" si="1311"/>
        <v>0</v>
      </c>
      <c r="CC111" s="1279">
        <f t="shared" ca="1" si="1311"/>
        <v>0</v>
      </c>
      <c r="CD111" s="1279">
        <f t="shared" ca="1" si="1311"/>
        <v>0</v>
      </c>
      <c r="CE111" s="1279">
        <f t="shared" ca="1" si="1311"/>
        <v>0</v>
      </c>
      <c r="CF111" s="1279">
        <f t="shared" ca="1" si="1311"/>
        <v>0</v>
      </c>
      <c r="CG111" s="1279">
        <f t="shared" ca="1" si="1311"/>
        <v>0</v>
      </c>
      <c r="CH111" s="1279">
        <f t="shared" ca="1" si="1311"/>
        <v>0</v>
      </c>
      <c r="CI111" s="1279">
        <f t="shared" ca="1" si="1311"/>
        <v>0</v>
      </c>
      <c r="CJ111" s="1279">
        <f t="shared" ca="1" si="1311"/>
        <v>0</v>
      </c>
      <c r="CK111" s="1279">
        <f t="shared" ca="1" si="1311"/>
        <v>0</v>
      </c>
      <c r="CL111" s="1279">
        <f t="shared" ca="1" si="1311"/>
        <v>0</v>
      </c>
      <c r="CM111" s="1279">
        <f t="shared" ca="1" si="1311"/>
        <v>0</v>
      </c>
      <c r="CN111" s="1279">
        <f t="shared" ca="1" si="1311"/>
        <v>0</v>
      </c>
      <c r="CO111" s="1279">
        <f t="shared" ca="1" si="1311"/>
        <v>0</v>
      </c>
      <c r="CP111" s="1279">
        <f t="shared" ca="1" si="1311"/>
        <v>0</v>
      </c>
      <c r="CQ111" s="1279">
        <f t="shared" ca="1" si="1311"/>
        <v>0</v>
      </c>
      <c r="CR111" s="1279">
        <f t="shared" ca="1" si="1311"/>
        <v>0</v>
      </c>
      <c r="CS111" s="1279">
        <f t="shared" ca="1" si="1311"/>
        <v>0</v>
      </c>
      <c r="CT111" s="1279">
        <f t="shared" ca="1" si="1311"/>
        <v>0</v>
      </c>
      <c r="CU111" s="1279">
        <f t="shared" ca="1" si="1311"/>
        <v>0</v>
      </c>
      <c r="CV111" s="1279">
        <f t="shared" ca="1" si="1311"/>
        <v>0</v>
      </c>
      <c r="CW111" s="1279">
        <f t="shared" ref="CW111:DU111" ca="1" si="1312">CW91-CW107</f>
        <v>0</v>
      </c>
      <c r="CX111" s="1279">
        <f t="shared" ca="1" si="1312"/>
        <v>0</v>
      </c>
      <c r="CY111" s="1279">
        <f t="shared" ca="1" si="1312"/>
        <v>0</v>
      </c>
      <c r="CZ111" s="1279">
        <f t="shared" ca="1" si="1312"/>
        <v>0</v>
      </c>
      <c r="DA111" s="1279">
        <f t="shared" ca="1" si="1312"/>
        <v>0</v>
      </c>
      <c r="DB111" s="1279">
        <f t="shared" ca="1" si="1312"/>
        <v>0</v>
      </c>
      <c r="DC111" s="1279">
        <f t="shared" ca="1" si="1312"/>
        <v>0</v>
      </c>
      <c r="DD111" s="1279">
        <f t="shared" ca="1" si="1312"/>
        <v>0</v>
      </c>
      <c r="DE111" s="1279">
        <f t="shared" ca="1" si="1312"/>
        <v>0</v>
      </c>
      <c r="DF111" s="1279">
        <f t="shared" ca="1" si="1312"/>
        <v>0</v>
      </c>
      <c r="DG111" s="1279">
        <f t="shared" ca="1" si="1312"/>
        <v>0</v>
      </c>
      <c r="DH111" s="1279">
        <f t="shared" ca="1" si="1312"/>
        <v>0</v>
      </c>
      <c r="DI111" s="1279">
        <f t="shared" ca="1" si="1312"/>
        <v>0</v>
      </c>
      <c r="DJ111" s="1279">
        <f t="shared" ca="1" si="1312"/>
        <v>0</v>
      </c>
      <c r="DK111" s="1279">
        <f t="shared" ca="1" si="1312"/>
        <v>0</v>
      </c>
      <c r="DL111" s="1279">
        <f t="shared" ca="1" si="1312"/>
        <v>0</v>
      </c>
      <c r="DM111" s="1279">
        <f t="shared" ca="1" si="1312"/>
        <v>0</v>
      </c>
      <c r="DN111" s="1279">
        <f t="shared" ca="1" si="1312"/>
        <v>0</v>
      </c>
      <c r="DO111" s="1279">
        <f t="shared" ca="1" si="1312"/>
        <v>0</v>
      </c>
      <c r="DP111" s="1279">
        <f t="shared" ca="1" si="1312"/>
        <v>0</v>
      </c>
      <c r="DQ111" s="1279">
        <f t="shared" ca="1" si="1312"/>
        <v>0</v>
      </c>
      <c r="DR111" s="1279">
        <f t="shared" ca="1" si="1312"/>
        <v>0</v>
      </c>
      <c r="DS111" s="1279">
        <f t="shared" ca="1" si="1312"/>
        <v>0</v>
      </c>
      <c r="DT111" s="1279">
        <f t="shared" ca="1" si="1312"/>
        <v>0</v>
      </c>
      <c r="DU111" s="1324">
        <f t="shared" ca="1" si="1312"/>
        <v>0</v>
      </c>
    </row>
    <row r="112" spans="1:126" customFormat="1" ht="15.75" customHeight="1">
      <c r="A112" s="105"/>
      <c r="B112" s="105"/>
      <c r="C112" s="938"/>
      <c r="D112" s="51"/>
      <c r="E112" s="51"/>
      <c r="F112" s="51"/>
      <c r="G112" s="51"/>
      <c r="H112" s="51"/>
      <c r="I112" s="51"/>
      <c r="J112" s="51"/>
      <c r="K112" s="51"/>
      <c r="L112" s="51"/>
      <c r="M112" s="51"/>
      <c r="N112" s="51"/>
      <c r="O112" s="51"/>
      <c r="P112" s="51"/>
      <c r="Q112" s="51"/>
      <c r="R112" s="51"/>
      <c r="S112" s="51"/>
      <c r="T112" s="51"/>
      <c r="U112" s="51"/>
      <c r="V112" s="51"/>
      <c r="W112" s="51"/>
      <c r="X112" s="51"/>
      <c r="Y112" s="51"/>
      <c r="Z112" s="51"/>
      <c r="AA112" s="51"/>
      <c r="AB112" s="51"/>
      <c r="AC112" s="51"/>
      <c r="AD112" s="51"/>
      <c r="AE112" s="51"/>
      <c r="AF112" s="51"/>
      <c r="AG112" s="51"/>
      <c r="AH112" s="51"/>
      <c r="AI112" s="51"/>
      <c r="AJ112" s="51"/>
      <c r="AK112" s="51"/>
      <c r="AL112" s="51"/>
      <c r="AM112" s="51"/>
      <c r="AN112" s="51"/>
      <c r="AO112" s="51"/>
      <c r="AP112" s="51"/>
      <c r="AQ112" s="51"/>
      <c r="AR112" s="51"/>
      <c r="AS112" s="51"/>
      <c r="AT112" s="51"/>
      <c r="AU112" s="51"/>
      <c r="AV112" s="51"/>
      <c r="AW112" s="51"/>
      <c r="AX112" s="51"/>
      <c r="AY112" s="51"/>
      <c r="AZ112" s="51"/>
      <c r="BA112" s="51"/>
      <c r="BB112" s="51"/>
      <c r="BC112" s="51"/>
      <c r="BD112" s="51"/>
      <c r="BE112" s="51"/>
      <c r="BF112" s="51"/>
      <c r="BG112" s="51"/>
      <c r="BH112" s="51"/>
      <c r="BI112" s="51"/>
      <c r="BJ112" s="51"/>
      <c r="BK112" s="51"/>
      <c r="BL112" s="51"/>
      <c r="BM112" s="51"/>
      <c r="BN112" s="51"/>
      <c r="BO112" s="51"/>
      <c r="BP112" s="51"/>
      <c r="BQ112" s="51"/>
      <c r="BR112" s="51"/>
      <c r="BS112" s="51"/>
      <c r="BT112" s="51"/>
      <c r="BU112" s="51"/>
      <c r="BV112" s="51"/>
      <c r="BW112" s="51"/>
      <c r="BX112" s="51"/>
      <c r="BY112" s="51"/>
      <c r="BZ112" s="51"/>
      <c r="CA112" s="51"/>
      <c r="CB112" s="51"/>
      <c r="CC112" s="51"/>
      <c r="CD112" s="51"/>
      <c r="CE112" s="51"/>
      <c r="CF112" s="51"/>
      <c r="CG112" s="51"/>
      <c r="CH112" s="51"/>
      <c r="CI112" s="51"/>
      <c r="CJ112" s="51"/>
      <c r="CK112" s="51"/>
      <c r="CL112" s="51"/>
      <c r="CM112" s="51"/>
      <c r="CN112" s="51"/>
      <c r="CO112" s="51"/>
      <c r="CP112" s="51"/>
      <c r="CQ112" s="51"/>
      <c r="CR112" s="51"/>
      <c r="CS112" s="51"/>
      <c r="CT112" s="51"/>
      <c r="CU112" s="51"/>
      <c r="CV112" s="51"/>
      <c r="CW112" s="51"/>
      <c r="CX112" s="51"/>
      <c r="CY112" s="51"/>
      <c r="CZ112" s="51"/>
      <c r="DA112" s="51"/>
      <c r="DB112" s="51"/>
      <c r="DC112" s="51"/>
      <c r="DD112" s="51"/>
      <c r="DE112" s="51"/>
      <c r="DF112" s="51"/>
      <c r="DG112" s="51"/>
      <c r="DH112" s="51"/>
      <c r="DI112" s="51"/>
      <c r="DJ112" s="51"/>
      <c r="DK112" s="51"/>
      <c r="DL112" s="51"/>
      <c r="DM112" s="51"/>
      <c r="DN112" s="51"/>
      <c r="DO112" s="51"/>
      <c r="DP112" s="51"/>
      <c r="DQ112" s="51"/>
      <c r="DR112" s="51"/>
      <c r="DS112" s="51"/>
      <c r="DT112" s="51"/>
      <c r="DU112" s="1323"/>
    </row>
    <row r="113" spans="1:126" customFormat="1" ht="15.75" customHeight="1">
      <c r="A113" s="105"/>
      <c r="B113" s="105"/>
      <c r="C113" s="1260" t="str">
        <f>C18</f>
        <v>Tier 5</v>
      </c>
      <c r="D113" s="1261"/>
      <c r="E113" s="1261"/>
      <c r="F113" s="1261"/>
      <c r="G113" s="1261"/>
      <c r="H113" s="1262"/>
      <c r="I113" s="1262"/>
      <c r="J113" s="1262"/>
      <c r="K113" s="1262"/>
      <c r="L113" s="1262"/>
      <c r="M113" s="1262"/>
      <c r="N113" s="1262"/>
      <c r="O113" s="1262"/>
      <c r="P113" s="1262"/>
      <c r="Q113" s="1262"/>
      <c r="R113" s="1262"/>
      <c r="S113" s="1262"/>
      <c r="T113" s="1262"/>
      <c r="U113" s="1262"/>
      <c r="V113" s="1262"/>
      <c r="W113" s="1262"/>
      <c r="X113" s="1262"/>
      <c r="Y113" s="1262"/>
      <c r="Z113" s="1262"/>
      <c r="AA113" s="1262"/>
      <c r="AB113" s="1262"/>
      <c r="AC113" s="1262"/>
      <c r="AD113" s="1262"/>
      <c r="AE113" s="1262"/>
      <c r="AF113" s="1262"/>
      <c r="AG113" s="1262"/>
      <c r="AH113" s="1262"/>
      <c r="AI113" s="1262"/>
      <c r="AJ113" s="1262"/>
      <c r="AK113" s="1262"/>
      <c r="AL113" s="1262"/>
      <c r="AM113" s="1262"/>
      <c r="AN113" s="1262"/>
      <c r="AO113" s="1262"/>
      <c r="AP113" s="1262"/>
      <c r="AQ113" s="1262"/>
      <c r="AR113" s="1262"/>
      <c r="AS113" s="1262"/>
      <c r="AT113" s="1262"/>
      <c r="AU113" s="1262"/>
      <c r="AV113" s="1262"/>
      <c r="AW113" s="1262"/>
      <c r="AX113" s="1262"/>
      <c r="AY113" s="1262"/>
      <c r="AZ113" s="1262"/>
      <c r="BA113" s="1262"/>
      <c r="BB113" s="1262"/>
      <c r="BC113" s="1262"/>
      <c r="BD113" s="1262"/>
      <c r="BE113" s="1262"/>
      <c r="BF113" s="1262"/>
      <c r="BG113" s="1262"/>
      <c r="BH113" s="1262"/>
      <c r="BI113" s="1262"/>
      <c r="BJ113" s="1262"/>
      <c r="BK113" s="1262"/>
      <c r="BL113" s="1262"/>
      <c r="BM113" s="1262"/>
      <c r="BN113" s="1262"/>
      <c r="BO113" s="1262"/>
      <c r="BP113" s="1262"/>
      <c r="BQ113" s="1262"/>
      <c r="BR113" s="1262"/>
      <c r="BS113" s="1262"/>
      <c r="BT113" s="1262"/>
      <c r="BU113" s="1262"/>
      <c r="BV113" s="1262"/>
      <c r="BW113" s="1262"/>
      <c r="BX113" s="1262"/>
      <c r="BY113" s="1262"/>
      <c r="BZ113" s="1262"/>
      <c r="CA113" s="1262"/>
      <c r="CB113" s="1262"/>
      <c r="CC113" s="1262"/>
      <c r="CD113" s="1262"/>
      <c r="CE113" s="1262"/>
      <c r="CF113" s="1262"/>
      <c r="CG113" s="1262"/>
      <c r="CH113" s="1262"/>
      <c r="CI113" s="1262"/>
      <c r="CJ113" s="1262"/>
      <c r="CK113" s="1262"/>
      <c r="CL113" s="1262"/>
      <c r="CM113" s="1262"/>
      <c r="CN113" s="1262"/>
      <c r="CO113" s="1262"/>
      <c r="CP113" s="1262"/>
      <c r="CQ113" s="1262"/>
      <c r="CR113" s="1262"/>
      <c r="CS113" s="1262"/>
      <c r="CT113" s="1262"/>
      <c r="CU113" s="1262"/>
      <c r="CV113" s="1262"/>
      <c r="CW113" s="1262"/>
      <c r="CX113" s="1262"/>
      <c r="CY113" s="1262"/>
      <c r="CZ113" s="1262"/>
      <c r="DA113" s="1262"/>
      <c r="DB113" s="1262"/>
      <c r="DC113" s="1262"/>
      <c r="DD113" s="1262"/>
      <c r="DE113" s="1262"/>
      <c r="DF113" s="1262"/>
      <c r="DG113" s="1262"/>
      <c r="DH113" s="1262"/>
      <c r="DI113" s="1262"/>
      <c r="DJ113" s="1262"/>
      <c r="DK113" s="1262"/>
      <c r="DL113" s="1262"/>
      <c r="DM113" s="1262"/>
      <c r="DN113" s="1262"/>
      <c r="DO113" s="1262"/>
      <c r="DP113" s="1262"/>
      <c r="DQ113" s="1262"/>
      <c r="DR113" s="1262"/>
      <c r="DS113" s="1262"/>
      <c r="DT113" s="1262"/>
      <c r="DU113" s="1263"/>
    </row>
    <row r="114" spans="1:126" customFormat="1">
      <c r="A114" s="105"/>
      <c r="B114" s="105"/>
      <c r="C114" s="128"/>
      <c r="D114" s="58"/>
      <c r="E114" s="58"/>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c r="DU114" s="136"/>
    </row>
    <row r="115" spans="1:126" customFormat="1">
      <c r="A115" s="105"/>
      <c r="B115" s="105"/>
      <c r="C115" s="128" t="str">
        <f>CONCATENATE("LP Cash Flow - ",C113)</f>
        <v>LP Cash Flow - Tier 5</v>
      </c>
      <c r="D115" s="58"/>
      <c r="E115" s="1295">
        <f t="shared" ref="E115:AJ115" ca="1" si="1313">E104+E95</f>
        <v>-10527633.05608974</v>
      </c>
      <c r="F115" s="1295">
        <f t="shared" ca="1" si="1313"/>
        <v>-1027633.0560897419</v>
      </c>
      <c r="G115" s="1295">
        <f t="shared" ca="1" si="1313"/>
        <v>-1027633.0560897419</v>
      </c>
      <c r="H115" s="1295">
        <f t="shared" ca="1" si="1313"/>
        <v>-1027633.0560897419</v>
      </c>
      <c r="I115" s="1295">
        <f t="shared" ca="1" si="1313"/>
        <v>-497040.96385531779</v>
      </c>
      <c r="J115" s="1295">
        <f t="shared" ca="1" si="1313"/>
        <v>0</v>
      </c>
      <c r="K115" s="1295">
        <f t="shared" ca="1" si="1313"/>
        <v>0</v>
      </c>
      <c r="L115" s="1295">
        <f t="shared" ca="1" si="1313"/>
        <v>0</v>
      </c>
      <c r="M115" s="1295">
        <f t="shared" ca="1" si="1313"/>
        <v>0</v>
      </c>
      <c r="N115" s="1295">
        <f t="shared" ca="1" si="1313"/>
        <v>0</v>
      </c>
      <c r="O115" s="1295">
        <f t="shared" ca="1" si="1313"/>
        <v>0</v>
      </c>
      <c r="P115" s="1295">
        <f t="shared" ca="1" si="1313"/>
        <v>0</v>
      </c>
      <c r="Q115" s="1295">
        <f t="shared" ca="1" si="1313"/>
        <v>0</v>
      </c>
      <c r="R115" s="1295">
        <f t="shared" ca="1" si="1313"/>
        <v>0</v>
      </c>
      <c r="S115" s="1295">
        <f t="shared" ca="1" si="1313"/>
        <v>0</v>
      </c>
      <c r="T115" s="1295">
        <f t="shared" ca="1" si="1313"/>
        <v>0</v>
      </c>
      <c r="U115" s="1295">
        <f t="shared" ca="1" si="1313"/>
        <v>0</v>
      </c>
      <c r="V115" s="1295">
        <f t="shared" ca="1" si="1313"/>
        <v>0</v>
      </c>
      <c r="W115" s="1295">
        <f t="shared" ca="1" si="1313"/>
        <v>0</v>
      </c>
      <c r="X115" s="1295">
        <f t="shared" ca="1" si="1313"/>
        <v>0</v>
      </c>
      <c r="Y115" s="1295">
        <f t="shared" ca="1" si="1313"/>
        <v>0</v>
      </c>
      <c r="Z115" s="1295">
        <f t="shared" ca="1" si="1313"/>
        <v>0</v>
      </c>
      <c r="AA115" s="1295">
        <f t="shared" ca="1" si="1313"/>
        <v>0</v>
      </c>
      <c r="AB115" s="1295">
        <f t="shared" ca="1" si="1313"/>
        <v>0</v>
      </c>
      <c r="AC115" s="1295">
        <f t="shared" ca="1" si="1313"/>
        <v>0</v>
      </c>
      <c r="AD115" s="1295">
        <f t="shared" ca="1" si="1313"/>
        <v>0</v>
      </c>
      <c r="AE115" s="1295">
        <f t="shared" ca="1" si="1313"/>
        <v>0</v>
      </c>
      <c r="AF115" s="1295">
        <f t="shared" ca="1" si="1313"/>
        <v>0</v>
      </c>
      <c r="AG115" s="1295">
        <f t="shared" ca="1" si="1313"/>
        <v>0</v>
      </c>
      <c r="AH115" s="1295">
        <f t="shared" ca="1" si="1313"/>
        <v>0</v>
      </c>
      <c r="AI115" s="1295">
        <f t="shared" ca="1" si="1313"/>
        <v>0</v>
      </c>
      <c r="AJ115" s="1295">
        <f t="shared" ca="1" si="1313"/>
        <v>0</v>
      </c>
      <c r="AK115" s="1295">
        <f t="shared" ref="AK115:BP115" ca="1" si="1314">AK104+AK95</f>
        <v>0</v>
      </c>
      <c r="AL115" s="1295">
        <f t="shared" ca="1" si="1314"/>
        <v>0</v>
      </c>
      <c r="AM115" s="1295">
        <f t="shared" ca="1" si="1314"/>
        <v>0</v>
      </c>
      <c r="AN115" s="1295">
        <f t="shared" ca="1" si="1314"/>
        <v>0</v>
      </c>
      <c r="AO115" s="1295">
        <f t="shared" ca="1" si="1314"/>
        <v>0</v>
      </c>
      <c r="AP115" s="1295">
        <f t="shared" ca="1" si="1314"/>
        <v>0</v>
      </c>
      <c r="AQ115" s="1295">
        <f t="shared" ca="1" si="1314"/>
        <v>0</v>
      </c>
      <c r="AR115" s="1295">
        <f t="shared" ca="1" si="1314"/>
        <v>0</v>
      </c>
      <c r="AS115" s="1295">
        <f t="shared" ca="1" si="1314"/>
        <v>0</v>
      </c>
      <c r="AT115" s="1295">
        <f t="shared" ca="1" si="1314"/>
        <v>0</v>
      </c>
      <c r="AU115" s="1295">
        <f t="shared" ca="1" si="1314"/>
        <v>0</v>
      </c>
      <c r="AV115" s="1295">
        <f t="shared" ca="1" si="1314"/>
        <v>0</v>
      </c>
      <c r="AW115" s="1295">
        <f t="shared" ca="1" si="1314"/>
        <v>0</v>
      </c>
      <c r="AX115" s="1295">
        <f t="shared" ca="1" si="1314"/>
        <v>0</v>
      </c>
      <c r="AY115" s="1295">
        <f t="shared" ca="1" si="1314"/>
        <v>0</v>
      </c>
      <c r="AZ115" s="1295">
        <f t="shared" ca="1" si="1314"/>
        <v>0</v>
      </c>
      <c r="BA115" s="1295">
        <f t="shared" ca="1" si="1314"/>
        <v>0</v>
      </c>
      <c r="BB115" s="1295">
        <f t="shared" ca="1" si="1314"/>
        <v>0</v>
      </c>
      <c r="BC115" s="1295">
        <f t="shared" ca="1" si="1314"/>
        <v>0</v>
      </c>
      <c r="BD115" s="1295">
        <f t="shared" ca="1" si="1314"/>
        <v>0</v>
      </c>
      <c r="BE115" s="1295">
        <f t="shared" ca="1" si="1314"/>
        <v>0</v>
      </c>
      <c r="BF115" s="1295">
        <f t="shared" ca="1" si="1314"/>
        <v>0</v>
      </c>
      <c r="BG115" s="1295">
        <f t="shared" ca="1" si="1314"/>
        <v>0</v>
      </c>
      <c r="BH115" s="1295">
        <f t="shared" ca="1" si="1314"/>
        <v>0</v>
      </c>
      <c r="BI115" s="1295">
        <f t="shared" ca="1" si="1314"/>
        <v>0</v>
      </c>
      <c r="BJ115" s="1295">
        <f t="shared" ca="1" si="1314"/>
        <v>0</v>
      </c>
      <c r="BK115" s="1295">
        <f t="shared" ca="1" si="1314"/>
        <v>0</v>
      </c>
      <c r="BL115" s="1295">
        <f t="shared" ca="1" si="1314"/>
        <v>0</v>
      </c>
      <c r="BM115" s="1295">
        <f t="shared" ca="1" si="1314"/>
        <v>0</v>
      </c>
      <c r="BN115" s="1295">
        <f t="shared" ca="1" si="1314"/>
        <v>0</v>
      </c>
      <c r="BO115" s="1295">
        <f t="shared" ca="1" si="1314"/>
        <v>0</v>
      </c>
      <c r="BP115" s="1295">
        <f t="shared" ca="1" si="1314"/>
        <v>0</v>
      </c>
      <c r="BQ115" s="1295">
        <f t="shared" ref="BQ115:CV115" ca="1" si="1315">BQ104+BQ95</f>
        <v>0</v>
      </c>
      <c r="BR115" s="1295">
        <f t="shared" ca="1" si="1315"/>
        <v>0</v>
      </c>
      <c r="BS115" s="1295">
        <f t="shared" ca="1" si="1315"/>
        <v>0</v>
      </c>
      <c r="BT115" s="1295">
        <f t="shared" ca="1" si="1315"/>
        <v>0</v>
      </c>
      <c r="BU115" s="1295">
        <f t="shared" ca="1" si="1315"/>
        <v>0</v>
      </c>
      <c r="BV115" s="1295">
        <f t="shared" ca="1" si="1315"/>
        <v>0</v>
      </c>
      <c r="BW115" s="1295">
        <f t="shared" ca="1" si="1315"/>
        <v>0</v>
      </c>
      <c r="BX115" s="1295">
        <f t="shared" ca="1" si="1315"/>
        <v>0</v>
      </c>
      <c r="BY115" s="1295">
        <f t="shared" ca="1" si="1315"/>
        <v>0</v>
      </c>
      <c r="BZ115" s="1295">
        <f t="shared" ca="1" si="1315"/>
        <v>0</v>
      </c>
      <c r="CA115" s="1295">
        <f t="shared" ca="1" si="1315"/>
        <v>0</v>
      </c>
      <c r="CB115" s="1295">
        <f t="shared" ca="1" si="1315"/>
        <v>0</v>
      </c>
      <c r="CC115" s="1295">
        <f t="shared" ca="1" si="1315"/>
        <v>0</v>
      </c>
      <c r="CD115" s="1295">
        <f t="shared" ca="1" si="1315"/>
        <v>0</v>
      </c>
      <c r="CE115" s="1295">
        <f t="shared" ca="1" si="1315"/>
        <v>0</v>
      </c>
      <c r="CF115" s="1295">
        <f t="shared" ca="1" si="1315"/>
        <v>0</v>
      </c>
      <c r="CG115" s="1295">
        <f t="shared" ca="1" si="1315"/>
        <v>0</v>
      </c>
      <c r="CH115" s="1295">
        <f t="shared" ca="1" si="1315"/>
        <v>0</v>
      </c>
      <c r="CI115" s="1295">
        <f t="shared" ca="1" si="1315"/>
        <v>0</v>
      </c>
      <c r="CJ115" s="1295">
        <f t="shared" ca="1" si="1315"/>
        <v>0</v>
      </c>
      <c r="CK115" s="1295">
        <f t="shared" ca="1" si="1315"/>
        <v>0</v>
      </c>
      <c r="CL115" s="1295">
        <f t="shared" ca="1" si="1315"/>
        <v>0</v>
      </c>
      <c r="CM115" s="1295">
        <f t="shared" ca="1" si="1315"/>
        <v>0</v>
      </c>
      <c r="CN115" s="1295">
        <f t="shared" ca="1" si="1315"/>
        <v>0</v>
      </c>
      <c r="CO115" s="1295">
        <f t="shared" ca="1" si="1315"/>
        <v>0</v>
      </c>
      <c r="CP115" s="1295">
        <f t="shared" ca="1" si="1315"/>
        <v>0</v>
      </c>
      <c r="CQ115" s="1295">
        <f t="shared" ca="1" si="1315"/>
        <v>0</v>
      </c>
      <c r="CR115" s="1295">
        <f t="shared" ca="1" si="1315"/>
        <v>0</v>
      </c>
      <c r="CS115" s="1295">
        <f t="shared" ca="1" si="1315"/>
        <v>0</v>
      </c>
      <c r="CT115" s="1295">
        <f t="shared" ca="1" si="1315"/>
        <v>0</v>
      </c>
      <c r="CU115" s="1295">
        <f t="shared" ca="1" si="1315"/>
        <v>0</v>
      </c>
      <c r="CV115" s="1295">
        <f t="shared" ca="1" si="1315"/>
        <v>0</v>
      </c>
      <c r="CW115" s="1295">
        <f t="shared" ref="CW115:DU115" ca="1" si="1316">CW104+CW95</f>
        <v>20319465.180453081</v>
      </c>
      <c r="CX115" s="1295">
        <f t="shared" ca="1" si="1316"/>
        <v>0</v>
      </c>
      <c r="CY115" s="1295">
        <f t="shared" ca="1" si="1316"/>
        <v>0</v>
      </c>
      <c r="CZ115" s="1295">
        <f t="shared" ca="1" si="1316"/>
        <v>0</v>
      </c>
      <c r="DA115" s="1295">
        <f t="shared" ca="1" si="1316"/>
        <v>0</v>
      </c>
      <c r="DB115" s="1295">
        <f t="shared" ca="1" si="1316"/>
        <v>0</v>
      </c>
      <c r="DC115" s="1295">
        <f t="shared" ca="1" si="1316"/>
        <v>0</v>
      </c>
      <c r="DD115" s="1295">
        <f t="shared" ca="1" si="1316"/>
        <v>0</v>
      </c>
      <c r="DE115" s="1295">
        <f t="shared" ca="1" si="1316"/>
        <v>0</v>
      </c>
      <c r="DF115" s="1295">
        <f t="shared" ca="1" si="1316"/>
        <v>0</v>
      </c>
      <c r="DG115" s="1295">
        <f t="shared" ca="1" si="1316"/>
        <v>0</v>
      </c>
      <c r="DH115" s="1295">
        <f t="shared" ca="1" si="1316"/>
        <v>0</v>
      </c>
      <c r="DI115" s="1295">
        <f t="shared" ca="1" si="1316"/>
        <v>0</v>
      </c>
      <c r="DJ115" s="1295">
        <f t="shared" ca="1" si="1316"/>
        <v>0</v>
      </c>
      <c r="DK115" s="1295">
        <f t="shared" ca="1" si="1316"/>
        <v>0</v>
      </c>
      <c r="DL115" s="1295">
        <f t="shared" ca="1" si="1316"/>
        <v>0</v>
      </c>
      <c r="DM115" s="1295">
        <f t="shared" ca="1" si="1316"/>
        <v>0</v>
      </c>
      <c r="DN115" s="1295">
        <f t="shared" ca="1" si="1316"/>
        <v>0</v>
      </c>
      <c r="DO115" s="1295">
        <f t="shared" ca="1" si="1316"/>
        <v>0</v>
      </c>
      <c r="DP115" s="1295">
        <f t="shared" ca="1" si="1316"/>
        <v>0</v>
      </c>
      <c r="DQ115" s="1295">
        <f t="shared" ca="1" si="1316"/>
        <v>0</v>
      </c>
      <c r="DR115" s="1295">
        <f t="shared" ca="1" si="1316"/>
        <v>0</v>
      </c>
      <c r="DS115" s="1295">
        <f t="shared" ca="1" si="1316"/>
        <v>0</v>
      </c>
      <c r="DT115" s="1295">
        <f t="shared" ca="1" si="1316"/>
        <v>0</v>
      </c>
      <c r="DU115" s="1326">
        <f t="shared" ca="1" si="1316"/>
        <v>0</v>
      </c>
    </row>
    <row r="116" spans="1:126" customFormat="1" ht="15.75" customHeight="1">
      <c r="A116" s="105"/>
      <c r="B116" s="105"/>
      <c r="C116" s="128"/>
      <c r="D116" s="1288">
        <f>'AIRR Input Tab'!$N$9</f>
        <v>365</v>
      </c>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c r="DJ116" s="58"/>
      <c r="DK116" s="58"/>
      <c r="DL116" s="58"/>
      <c r="DM116" s="58"/>
      <c r="DN116" s="58"/>
      <c r="DO116" s="58"/>
      <c r="DP116" s="58"/>
      <c r="DQ116" s="58"/>
      <c r="DR116" s="58"/>
      <c r="DS116" s="58"/>
      <c r="DT116" s="58"/>
      <c r="DU116" s="136"/>
    </row>
    <row r="117" spans="1:126" customFormat="1" ht="15.75" customHeight="1">
      <c r="A117" s="105"/>
      <c r="B117" s="105"/>
      <c r="C117" s="60" t="s">
        <v>1527</v>
      </c>
      <c r="D117" s="1286">
        <f>G18</f>
        <v>0.15</v>
      </c>
      <c r="E117" s="58"/>
      <c r="F117" s="1295">
        <f ca="1">IFERROR(-XNPV($D117,$E115:E115,$E$27:E$27)*((1+$D117)^((F$27-$E$27)/$D116))-F$41-F$64-F$84-F$104,0)</f>
        <v>10673758.572764285</v>
      </c>
      <c r="G117" s="1295">
        <f ca="1">IFERROR(-XNPV($D117,$E115:F115,$E$27:F$27)*((1+$D117)^((G$27-$E$27)/$D116))-G$41-G$64-G$84-G$104,0)</f>
        <v>11836583.834149588</v>
      </c>
      <c r="H117" s="1295">
        <f ca="1">IFERROR(-XNPV($D117,$E115:G115,$E$27:G$27)*((1+$D117)^((H$27-$E$27)/$D116))-H$41-H$64-H$84-H$104,0)</f>
        <v>13017827.509506686</v>
      </c>
      <c r="I117" s="1295">
        <f ca="1">IFERROR(-XNPV($D117,$E115:H115,$E$27:H$27)*((1+$D117)^((I$27-$E$27)/$D116))-I$41-I$64-I$84-I$104,0)</f>
        <v>14207735.006832337</v>
      </c>
      <c r="J117" s="1295">
        <f ca="1">IFERROR(-XNPV($D117,$E115:I115,$E$27:I$27)*((1+$D117)^((J$27-$E$27)/$D116))-J$41-J$64-J$84-J$104,0)</f>
        <v>14880364.563628662</v>
      </c>
      <c r="K117" s="1295">
        <f ca="1">IFERROR(-XNPV($D117,$E115:J115,$E$27:J$27)*((1+$D117)^((K$27-$E$27)/$D116))-K$41-K$64-K$84-K$104,0)</f>
        <v>15058049.846382044</v>
      </c>
      <c r="L117" s="1295">
        <f ca="1">IFERROR(-XNPV($D117,$E115:K115,$E$27:K$27)*((1+$D117)^((L$27-$E$27)/$D116))-L$41-L$64-L$84-L$104,0)</f>
        <v>15232023.253200006</v>
      </c>
      <c r="M117" s="1295">
        <f ca="1">IFERROR(-XNPV($D117,$E115:L115,$E$27:L$27)*((1+$D117)^((M$27-$E$27)/$D116))-M$41-M$64-M$84-M$104,0)</f>
        <v>15413907.665176464</v>
      </c>
      <c r="N117" s="1295">
        <f ca="1">IFERROR(-XNPV($D117,$E115:M115,$E$27:M$27)*((1+$D117)^((N$27-$E$27)/$D116))-N$41-N$64-N$84-N$104,0)</f>
        <v>15591992.48069011</v>
      </c>
      <c r="O117" s="1295">
        <f ca="1">IFERROR(-XNPV($D117,$E115:N115,$E$27:N$27)*((1+$D117)^((O$27-$E$27)/$D116))-O$41-O$64-O$84-O$104,0)</f>
        <v>15778175.257380391</v>
      </c>
      <c r="P117" s="1295">
        <f ca="1">IFERROR(-XNPV($D117,$E115:O115,$E$27:O$27)*((1+$D117)^((P$27-$E$27)/$D116))-P$41-P$64-P$84-P$104,0)</f>
        <v>15966581.228212088</v>
      </c>
      <c r="Q117" s="1295">
        <f ca="1">IFERROR(-XNPV($D117,$E115:P115,$E$27:P$27)*((1+$D117)^((Q$27-$E$27)/$D116))-Q$41-Q$64-Q$84-Q$104,0)</f>
        <v>16138687.321232546</v>
      </c>
      <c r="R117" s="1295">
        <f ca="1">IFERROR(-XNPV($D117,$E115:Q115,$E$27:Q$27)*((1+$D117)^((R$27-$E$27)/$D116))-R$41-R$64-R$84-R$104,0)</f>
        <v>16331398.138745092</v>
      </c>
      <c r="S117" s="1295">
        <f ca="1">IFERROR(-XNPV($D117,$E115:R115,$E$27:R$27)*((1+$D117)^((S$27-$E$27)/$D116))-S$41-S$64-S$84-S$104,0)</f>
        <v>16520083.194332197</v>
      </c>
      <c r="T117" s="1295">
        <f ca="1">IFERROR(-XNPV($D117,$E115:S115,$E$27:S$27)*((1+$D117)^((T$27-$E$27)/$D116))-T$41-T$64-T$84-T$104,0)</f>
        <v>16717348.230477152</v>
      </c>
      <c r="U117" s="1295">
        <f ca="1">IFERROR(-XNPV($D117,$E115:T115,$E$27:T$27)*((1+$D117)^((U$27-$E$27)/$D116))-U$41-U$64-U$84-U$104,0)</f>
        <v>16910492.366290804</v>
      </c>
      <c r="V117" s="1295">
        <f ca="1">IFERROR(-XNPV($D117,$E115:U115,$E$27:U$27)*((1+$D117)^((V$27-$E$27)/$D116))-V$41-V$64-V$84-V$104,0)</f>
        <v>17112419.248172961</v>
      </c>
      <c r="W117" s="1295">
        <f ca="1">IFERROR(-XNPV($D117,$E115:V115,$E$27:V$27)*((1+$D117)^((W$27-$E$27)/$D116))-W$41-W$64-W$84-W$104,0)</f>
        <v>17316757.323339351</v>
      </c>
      <c r="X117" s="1295">
        <f ca="1">IFERROR(-XNPV($D117,$E115:W115,$E$27:W$27)*((1+$D117)^((X$27-$E$27)/$D116))-X$41-X$64-X$84-X$104,0)</f>
        <v>17516826.741180006</v>
      </c>
      <c r="Y117" s="1295">
        <f ca="1">IFERROR(-XNPV($D117,$E115:X115,$E$27:X$27)*((1+$D117)^((Y$27-$E$27)/$D116))-Y$41-Y$64-Y$84-Y$104,0)</f>
        <v>17725993.814952932</v>
      </c>
      <c r="Z117" s="1295">
        <f ca="1">IFERROR(-XNPV($D117,$E115:Y115,$E$27:Y$27)*((1+$D117)^((Z$27-$E$27)/$D116))-Z$41-Z$64-Z$84-Z$104,0)</f>
        <v>17930791.352793626</v>
      </c>
      <c r="AA117" s="1295">
        <f ca="1">IFERROR(-XNPV($D117,$E115:Z115,$E$27:Z$27)*((1+$D117)^((AA$27-$E$27)/$D116))-AA$41-AA$64-AA$84-AA$104,0)</f>
        <v>18144901.54598745</v>
      </c>
      <c r="AB117" s="1295">
        <f ca="1">IFERROR(-XNPV($D117,$E115:AA115,$E$27:AA$27)*((1+$D117)^((AB$27-$E$27)/$D116))-AB$41-AB$64-AB$84-AB$104,0)</f>
        <v>18361568.412443902</v>
      </c>
      <c r="AC117" s="1295">
        <f ca="1">IFERROR(-XNPV($D117,$E115:AB115,$E$27:AB$27)*((1+$D117)^((AC$27-$E$27)/$D116))-AC$41-AC$64-AC$84-AC$104,0)</f>
        <v>18559490.419417426</v>
      </c>
      <c r="AD117" s="1295">
        <f ca="1">IFERROR(-XNPV($D117,$E115:AC115,$E$27:AC$27)*((1+$D117)^((AD$27-$E$27)/$D116))-AD$41-AD$64-AD$84-AD$104,0)</f>
        <v>18781107.859556857</v>
      </c>
      <c r="AE117" s="1295">
        <f ca="1">IFERROR(-XNPV($D117,$E115:AD115,$E$27:AD$27)*((1+$D117)^((AE$27-$E$27)/$D116))-AE$41-AE$64-AE$84-AE$104,0)</f>
        <v>18998095.673482027</v>
      </c>
      <c r="AF117" s="1295">
        <f ca="1">IFERROR(-XNPV($D117,$E115:AE115,$E$27:AE$27)*((1+$D117)^((AF$27-$E$27)/$D116))-AF$41-AF$64-AF$84-AF$104,0)</f>
        <v>19224950.465048723</v>
      </c>
      <c r="AG117" s="1295">
        <f ca="1">IFERROR(-XNPV($D117,$E115:AF115,$E$27:AF$27)*((1+$D117)^((AG$27-$E$27)/$D116))-AG$41-AG$64-AG$84-AG$104,0)</f>
        <v>19447066.221234418</v>
      </c>
      <c r="AH117" s="1295">
        <f ca="1">IFERROR(-XNPV($D117,$E115:AG115,$E$27:AG$27)*((1+$D117)^((AH$27-$E$27)/$D116))-AH$41-AH$64-AH$84-AH$104,0)</f>
        <v>19679282.135398902</v>
      </c>
      <c r="AI117" s="1295">
        <f ca="1">IFERROR(-XNPV($D117,$E115:AH115,$E$27:AH$27)*((1+$D117)^((AI$27-$E$27)/$D116))-AI$41-AI$64-AI$84-AI$104,0)</f>
        <v>19914270.921840254</v>
      </c>
      <c r="AJ117" s="1295">
        <f ca="1">IFERROR(-XNPV($D117,$E115:AI115,$E$27:AI$27)*((1+$D117)^((AJ$27-$E$27)/$D116))-AJ$41-AJ$64-AJ$84-AJ$104,0)</f>
        <v>20144350.752357006</v>
      </c>
      <c r="AK117" s="1295">
        <f ca="1">IFERROR(-XNPV($D117,$E115:AJ115,$E$27:AJ$27)*((1+$D117)^((AK$27-$E$27)/$D116))-AK$41-AK$64-AK$84-AK$104,0)</f>
        <v>20384892.887195874</v>
      </c>
      <c r="AL117" s="1295">
        <f ca="1">IFERROR(-XNPV($D117,$E115:AK115,$E$27:AK$27)*((1+$D117)^((AL$27-$E$27)/$D116))-AL$41-AL$64-AL$84-AL$104,0)</f>
        <v>20620410.05571267</v>
      </c>
      <c r="AM117" s="1295">
        <f ca="1">IFERROR(-XNPV($D117,$E115:AL115,$E$27:AL$27)*((1+$D117)^((AM$27-$E$27)/$D116))-AM$41-AM$64-AM$84-AM$104,0)</f>
        <v>20866636.777885564</v>
      </c>
      <c r="AN117" s="1295">
        <f ca="1">IFERROR(-XNPV($D117,$E115:AM115,$E$27:AM$27)*((1+$D117)^((AN$27-$E$27)/$D116))-AN$41-AN$64-AN$84-AN$104,0)</f>
        <v>21115803.674310483</v>
      </c>
      <c r="AO117" s="1295">
        <f ca="1">IFERROR(-XNPV($D117,$E115:AN115,$E$27:AN$27)*((1+$D117)^((AO$27-$E$27)/$D116))-AO$41-AO$64-AO$84-AO$104,0)</f>
        <v>21343413.982330035</v>
      </c>
      <c r="AP117" s="1295">
        <f ca="1">IFERROR(-XNPV($D117,$E115:AO115,$E$27:AO$27)*((1+$D117)^((AP$27-$E$27)/$D116))-AP$41-AP$64-AP$84-AP$104,0)</f>
        <v>21598274.038490381</v>
      </c>
      <c r="AQ117" s="1295">
        <f ca="1">IFERROR(-XNPV($D117,$E115:AP115,$E$27:AP$27)*((1+$D117)^((AQ$27-$E$27)/$D116))-AQ$41-AQ$64-AQ$84-AQ$104,0)</f>
        <v>21847810.02450433</v>
      </c>
      <c r="AR117" s="1295">
        <f ca="1">IFERROR(-XNPV($D117,$E115:AQ115,$E$27:AQ$27)*((1+$D117)^((AR$27-$E$27)/$D116))-AR$41-AR$64-AR$84-AR$104,0)</f>
        <v>22108693.034806032</v>
      </c>
      <c r="AS117" s="1295">
        <f ca="1">IFERROR(-XNPV($D117,$E115:AR115,$E$27:AR$27)*((1+$D117)^((AS$27-$E$27)/$D116))-AS$41-AS$64-AS$84-AS$104,0)</f>
        <v>22364126.154419582</v>
      </c>
      <c r="AT117" s="1295">
        <f ca="1">IFERROR(-XNPV($D117,$E115:AS115,$E$27:AS$27)*((1+$D117)^((AT$27-$E$27)/$D116))-AT$41-AT$64-AT$84-AT$104,0)</f>
        <v>22631174.455708738</v>
      </c>
      <c r="AU117" s="1295">
        <f ca="1">IFERROR(-XNPV($D117,$E115:AT115,$E$27:AT$27)*((1+$D117)^((AU$27-$E$27)/$D116))-AU$41-AU$64-AU$84-AU$104,0)</f>
        <v>22901411.560116287</v>
      </c>
      <c r="AV117" s="1295">
        <f ca="1">IFERROR(-XNPV($D117,$E115:AU115,$E$27:AU$27)*((1+$D117)^((AV$27-$E$27)/$D116))-AV$41-AV$64-AV$84-AV$104,0)</f>
        <v>23166003.365210555</v>
      </c>
      <c r="AW117" s="1295">
        <f ca="1">IFERROR(-XNPV($D117,$E115:AV115,$E$27:AV$27)*((1+$D117)^((AW$27-$E$27)/$D116))-AW$41-AW$64-AW$84-AW$104,0)</f>
        <v>23442626.820275251</v>
      </c>
      <c r="AX117" s="1295">
        <f ca="1">IFERROR(-XNPV($D117,$E115:AW115,$E$27:AW$27)*((1+$D117)^((AX$27-$E$27)/$D116))-AX$41-AX$64-AX$84-AX$104,0)</f>
        <v>23713471.564069565</v>
      </c>
      <c r="AY117" s="1295">
        <f ca="1">IFERROR(-XNPV($D117,$E115:AX115,$E$27:AX$27)*((1+$D117)^((AY$27-$E$27)/$D116))-AY$41-AY$64-AY$84-AY$104,0)</f>
        <v>23996632.294568397</v>
      </c>
      <c r="AZ117" s="1295">
        <f ca="1">IFERROR(-XNPV($D117,$E115:AY115,$E$27:AY$27)*((1+$D117)^((AZ$27-$E$27)/$D116))-AZ$41-AZ$64-AZ$84-AZ$104,0)</f>
        <v>24283174.225457057</v>
      </c>
      <c r="BA117" s="1295">
        <f ca="1">IFERROR(-XNPV($D117,$E115:AZ115,$E$27:AZ$27)*((1+$D117)^((BA$27-$E$27)/$D116))-BA$41-BA$64-BA$84-BA$104,0)</f>
        <v>24554326.362976402</v>
      </c>
      <c r="BB117" s="1295">
        <f ca="1">IFERROR(-XNPV($D117,$E115:BA115,$E$27:BA$27)*((1+$D117)^((BB$27-$E$27)/$D116))-BB$41-BB$64-BB$84-BB$104,0)</f>
        <v>24847527.675616849</v>
      </c>
      <c r="BC117" s="1295">
        <f ca="1">IFERROR(-XNPV($D117,$E115:BB115,$E$27:BB$27)*((1+$D117)^((BC$27-$E$27)/$D116))-BC$41-BC$64-BC$84-BC$104,0)</f>
        <v>25134603.962707855</v>
      </c>
      <c r="BD117" s="1295">
        <f ca="1">IFERROR(-XNPV($D117,$E115:BC115,$E$27:BC$27)*((1+$D117)^((BD$27-$E$27)/$D116))-BD$41-BD$64-BD$84-BD$104,0)</f>
        <v>25434734.325301535</v>
      </c>
      <c r="BE117" s="1295">
        <f ca="1">IFERROR(-XNPV($D117,$E115:BD115,$E$27:BD$27)*((1+$D117)^((BE$27-$E$27)/$D116))-BE$41-BE$64-BE$84-BE$104,0)</f>
        <v>25728594.913307596</v>
      </c>
      <c r="BF117" s="1295">
        <f ca="1">IFERROR(-XNPV($D117,$E115:BE115,$E$27:BE$27)*((1+$D117)^((BF$27-$E$27)/$D116))-BF$41-BF$64-BF$84-BF$104,0)</f>
        <v>26035818.075916961</v>
      </c>
      <c r="BG117" s="1295">
        <f ca="1">IFERROR(-XNPV($D117,$E115:BF115,$E$27:BF$27)*((1+$D117)^((BG$27-$E$27)/$D116))-BG$41-BG$64-BG$84-BG$104,0)</f>
        <v>26346709.766557556</v>
      </c>
      <c r="BH117" s="1295">
        <f ca="1">IFERROR(-XNPV($D117,$E115:BG115,$E$27:BG$27)*((1+$D117)^((BH$27-$E$27)/$D116))-BH$41-BH$64-BH$84-BH$104,0)</f>
        <v>26651106.87662778</v>
      </c>
      <c r="BI117" s="1295">
        <f ca="1">IFERROR(-XNPV($D117,$E115:BH115,$E$27:BH$27)*((1+$D117)^((BI$27-$E$27)/$D116))-BI$41-BI$64-BI$84-BI$104,0)</f>
        <v>26969345.683265556</v>
      </c>
      <c r="BJ117" s="1295">
        <f ca="1">IFERROR(-XNPV($D117,$E115:BI115,$E$27:BI$27)*((1+$D117)^((BJ$27-$E$27)/$D116))-BJ$41-BJ$64-BJ$84-BJ$104,0)</f>
        <v>27280936.426823646</v>
      </c>
      <c r="BK117" s="1295">
        <f ca="1">IFERROR(-XNPV($D117,$E115:BJ115,$E$27:BJ$27)*((1+$D117)^((BK$27-$E$27)/$D116))-BK$41-BK$64-BK$84-BK$104,0)</f>
        <v>27606695.979423959</v>
      </c>
      <c r="BL117" s="1295">
        <f ca="1">IFERROR(-XNPV($D117,$E115:BK115,$E$27:BK$27)*((1+$D117)^((BL$27-$E$27)/$D116))-BL$41-BL$64-BL$84-BL$104,0)</f>
        <v>27936345.401655212</v>
      </c>
      <c r="BM117" s="1295">
        <f ca="1">IFERROR(-XNPV($D117,$E115:BL115,$E$27:BL$27)*((1+$D117)^((BM$27-$E$27)/$D116))-BM$41-BM$64-BM$84-BM$104,0)</f>
        <v>28237475.317422859</v>
      </c>
      <c r="BN117" s="1295">
        <f ca="1">IFERROR(-XNPV($D117,$E115:BM115,$E$27:BM$27)*((1+$D117)^((BN$27-$E$27)/$D116))-BN$41-BN$64-BN$84-BN$104,0)</f>
        <v>28574656.826959379</v>
      </c>
      <c r="BO117" s="1295">
        <f ca="1">IFERROR(-XNPV($D117,$E115:BN115,$E$27:BN$27)*((1+$D117)^((BO$27-$E$27)/$D116))-BO$41-BO$64-BO$84-BO$104,0)</f>
        <v>28904794.557114031</v>
      </c>
      <c r="BP117" s="1295">
        <f ca="1">IFERROR(-XNPV($D117,$E115:BO115,$E$27:BO$27)*((1+$D117)^((BP$27-$E$27)/$D116))-BP$41-BP$64-BP$84-BP$104,0)</f>
        <v>29249944.474096768</v>
      </c>
      <c r="BQ117" s="1295">
        <f ca="1">IFERROR(-XNPV($D117,$E115:BP115,$E$27:BP$27)*((1+$D117)^((BQ$27-$E$27)/$D116))-BQ$41-BQ$64-BQ$84-BQ$104,0)</f>
        <v>29587884.15030374</v>
      </c>
      <c r="BR117" s="1295">
        <f ca="1">IFERROR(-XNPV($D117,$E115:BQ115,$E$27:BQ$27)*((1+$D117)^((BR$27-$E$27)/$D116))-BR$41-BR$64-BR$84-BR$104,0)</f>
        <v>29941190.787304502</v>
      </c>
      <c r="BS117" s="1295">
        <f ca="1">IFERROR(-XNPV($D117,$E115:BR115,$E$27:BR$27)*((1+$D117)^((BS$27-$E$27)/$D116))-BS$41-BS$64-BS$84-BS$104,0)</f>
        <v>30298716.23154119</v>
      </c>
      <c r="BT117" s="1295">
        <f ca="1">IFERROR(-XNPV($D117,$E115:BS115,$E$27:BS$27)*((1+$D117)^((BT$27-$E$27)/$D116))-BT$41-BT$64-BT$84-BT$104,0)</f>
        <v>30648772.908121943</v>
      </c>
      <c r="BU117" s="1295">
        <f ca="1">IFERROR(-XNPV($D117,$E115:BT115,$E$27:BT$27)*((1+$D117)^((BU$27-$E$27)/$D116))-BU$41-BU$64-BU$84-BU$104,0)</f>
        <v>31014747.535755388</v>
      </c>
      <c r="BV117" s="1295">
        <f ca="1">IFERROR(-XNPV($D117,$E115:BU115,$E$27:BU$27)*((1+$D117)^((BV$27-$E$27)/$D116))-BV$41-BV$64-BV$84-BV$104,0)</f>
        <v>31373076.890847187</v>
      </c>
      <c r="BW117" s="1295">
        <f ca="1">IFERROR(-XNPV($D117,$E115:BV115,$E$27:BV$27)*((1+$D117)^((BW$27-$E$27)/$D116))-BW$41-BW$64-BW$84-BW$104,0)</f>
        <v>31747700.376337547</v>
      </c>
      <c r="BX117" s="1295">
        <f ca="1">IFERROR(-XNPV($D117,$E115:BW115,$E$27:BW$27)*((1+$D117)^((BX$27-$E$27)/$D116))-BX$41-BX$64-BX$84-BX$104,0)</f>
        <v>32126797.21190349</v>
      </c>
      <c r="BY117" s="1295">
        <f ca="1">IFERROR(-XNPV($D117,$E115:BX115,$E$27:BX$27)*((1+$D117)^((BY$27-$E$27)/$D116))-BY$41-BY$64-BY$84-BY$104,0)</f>
        <v>32473096.615036286</v>
      </c>
      <c r="BZ117" s="1295">
        <f ca="1">IFERROR(-XNPV($D117,$E115:BY115,$E$27:BY$27)*((1+$D117)^((BZ$27-$E$27)/$D116))-BZ$41-BZ$64-BZ$84-BZ$104,0)</f>
        <v>32860855.351003282</v>
      </c>
      <c r="CA117" s="1295">
        <f ca="1">IFERROR(-XNPV($D117,$E115:BZ115,$E$27:BZ$27)*((1+$D117)^((CA$27-$E$27)/$D116))-CA$41-CA$64-CA$84-CA$104,0)</f>
        <v>33240513.74068113</v>
      </c>
      <c r="CB117" s="1295">
        <f ca="1">IFERROR(-XNPV($D117,$E115:CA115,$E$27:CA$27)*((1+$D117)^((CB$27-$E$27)/$D116))-CB$41-CB$64-CB$84-CB$104,0)</f>
        <v>33637436.145211272</v>
      </c>
      <c r="CC117" s="1295">
        <f ca="1">IFERROR(-XNPV($D117,$E115:CB115,$E$27:CB$27)*((1+$D117)^((CC$27-$E$27)/$D116))-CC$41-CC$64-CC$84-CC$104,0)</f>
        <v>34026066.772849299</v>
      </c>
      <c r="CD117" s="1295">
        <f ca="1">IFERROR(-XNPV($D117,$E115:CC115,$E$27:CC$27)*((1+$D117)^((CD$27-$E$27)/$D116))-CD$41-CD$64-CD$84-CD$104,0)</f>
        <v>34432369.405400179</v>
      </c>
      <c r="CE117" s="1295">
        <f ca="1">IFERROR(-XNPV($D117,$E115:CD115,$E$27:CD$27)*((1+$D117)^((CE$27-$E$27)/$D116))-CE$41-CE$64-CE$84-CE$104,0)</f>
        <v>34843523.666272365</v>
      </c>
      <c r="CF117" s="1295">
        <f ca="1">IFERROR(-XNPV($D117,$E115:CE115,$E$27:CE$27)*((1+$D117)^((CF$27-$E$27)/$D116))-CF$41-CF$64-CF$84-CF$104,0)</f>
        <v>35246088.844340235</v>
      </c>
      <c r="CG117" s="1295">
        <f ca="1">IFERROR(-XNPV($D117,$E115:CF115,$E$27:CF$27)*((1+$D117)^((CG$27-$E$27)/$D116))-CG$41-CG$64-CG$84-CG$104,0)</f>
        <v>35666959.666118696</v>
      </c>
      <c r="CH117" s="1295">
        <f ca="1">IFERROR(-XNPV($D117,$E115:CG115,$E$27:CG$27)*((1+$D117)^((CH$27-$E$27)/$D116))-CH$41-CH$64-CH$84-CH$104,0)</f>
        <v>36079038.424474262</v>
      </c>
      <c r="CI117" s="1295">
        <f ca="1">IFERROR(-XNPV($D117,$E115:CH115,$E$27:CH$27)*((1+$D117)^((CI$27-$E$27)/$D116))-CI$41-CI$64-CI$84-CI$104,0)</f>
        <v>36509855.432788178</v>
      </c>
      <c r="CJ117" s="1295">
        <f ca="1">IFERROR(-XNPV($D117,$E115:CI115,$E$27:CI$27)*((1+$D117)^((CJ$27-$E$27)/$D116))-CJ$41-CJ$64-CJ$84-CJ$104,0)</f>
        <v>36945816.793689005</v>
      </c>
      <c r="CK117" s="1295">
        <f ca="1">IFERROR(-XNPV($D117,$E115:CJ115,$E$27:CJ$27)*((1+$D117)^((CK$27-$E$27)/$D116))-CK$41-CK$64-CK$84-CK$104,0)</f>
        <v>37344061.107291728</v>
      </c>
      <c r="CL117" s="1295">
        <f ca="1">IFERROR(-XNPV($D117,$E115:CK115,$E$27:CK$27)*((1+$D117)^((CL$27-$E$27)/$D116))-CL$41-CL$64-CL$84-CL$104,0)</f>
        <v>37789983.653653771</v>
      </c>
      <c r="CM117" s="1295">
        <f ca="1">IFERROR(-XNPV($D117,$E115:CL115,$E$27:CL$27)*((1+$D117)^((CM$27-$E$27)/$D116))-CM$41-CM$64-CM$84-CM$104,0)</f>
        <v>38226590.801783301</v>
      </c>
      <c r="CN117" s="1295">
        <f ca="1">IFERROR(-XNPV($D117,$E115:CM115,$E$27:CM$27)*((1+$D117)^((CN$27-$E$27)/$D116))-CN$41-CN$64-CN$84-CN$104,0)</f>
        <v>38683051.566992961</v>
      </c>
      <c r="CO117" s="1295">
        <f ca="1">IFERROR(-XNPV($D117,$E115:CN115,$E$27:CN$27)*((1+$D117)^((CO$27-$E$27)/$D116))-CO$41-CO$64-CO$84-CO$104,0)</f>
        <v>39129976.788776688</v>
      </c>
      <c r="CP117" s="1295">
        <f ca="1">IFERROR(-XNPV($D117,$E115:CO115,$E$27:CO$27)*((1+$D117)^((CP$27-$E$27)/$D116))-CP$41-CP$64-CP$84-CP$104,0)</f>
        <v>39597224.816210195</v>
      </c>
      <c r="CQ117" s="1295">
        <f ca="1">IFERROR(-XNPV($D117,$E115:CP115,$E$27:CP$27)*((1+$D117)^((CQ$27-$E$27)/$D116))-CQ$41-CQ$64-CQ$84-CQ$104,0)</f>
        <v>40070052.216213226</v>
      </c>
      <c r="CR117" s="1295">
        <f ca="1">IFERROR(-XNPV($D117,$E115:CQ115,$E$27:CQ$27)*((1+$D117)^((CR$27-$E$27)/$D116))-CR$41-CR$64-CR$84-CR$104,0)</f>
        <v>40533002.170991264</v>
      </c>
      <c r="CS117" s="1295">
        <f ca="1">IFERROR(-XNPV($D117,$E115:CR115,$E$27:CR$27)*((1+$D117)^((CS$27-$E$27)/$D116))-CS$41-CS$64-CS$84-CS$104,0)</f>
        <v>41017003.61603649</v>
      </c>
      <c r="CT117" s="1295">
        <f ca="1">IFERROR(-XNPV($D117,$E115:CS115,$E$27:CS$27)*((1+$D117)^((CT$27-$E$27)/$D116))-CT$41-CT$64-CT$84-CT$104,0)</f>
        <v>41490894.188145407</v>
      </c>
      <c r="CU117" s="1295">
        <f ca="1">IFERROR(-XNPV($D117,$E115:CT115,$E$27:CT$27)*((1+$D117)^((CU$27-$E$27)/$D116))-CU$41-CU$64-CU$84-CU$104,0)</f>
        <v>41986333.747706398</v>
      </c>
      <c r="CV117" s="1295">
        <f ca="1">IFERROR(-XNPV($D117,$E115:CU115,$E$27:CU$27)*((1+$D117)^((CV$27-$E$27)/$D116))-CV$41-CV$64-CV$84-CV$104,0)</f>
        <v>42487689.312742352</v>
      </c>
      <c r="CW117" s="1295">
        <f ca="1">IFERROR(-XNPV($D117,$E115:CV115,$E$27:CV$27)*((1+$D117)^((CW$27-$E$27)/$D116))-CW$41-CW$64-CW$84-CW$104,0)</f>
        <v>22642652.543848865</v>
      </c>
      <c r="CX117" s="1295">
        <f ca="1">IFERROR(-XNPV($D117,$E115:CW115,$E$27:CW$27)*((1+$D117)^((CX$27-$E$27)/$D116))-CX$41-CX$64-CX$84-CX$104,0)</f>
        <v>22913026.70721944</v>
      </c>
      <c r="CY117" s="1295">
        <f ca="1">IFERROR(-XNPV($D117,$E115:CX115,$E$27:CX$27)*((1+$D117)^((CY$27-$E$27)/$D116))-CY$41-CY$64-CY$84-CY$104,0)</f>
        <v>23177752.708091568</v>
      </c>
      <c r="CZ117" s="1295">
        <f ca="1">IFERROR(-XNPV($D117,$E115:CY115,$E$27:CY$27)*((1+$D117)^((CZ$27-$E$27)/$D116))-CZ$41-CZ$64-CZ$84-CZ$104,0)</f>
        <v>23454516.46115119</v>
      </c>
      <c r="DA117" s="1295">
        <f ca="1">IFERROR(-XNPV($D117,$E115:CZ115,$E$27:CZ$27)*((1+$D117)^((DA$27-$E$27)/$D116))-DA$41-DA$64-DA$84-DA$104,0)</f>
        <v>23725498.572091322</v>
      </c>
      <c r="DB117" s="1295">
        <f ca="1">IFERROR(-XNPV($D117,$E115:DA115,$E$27:DA$27)*((1+$D117)^((DB$27-$E$27)/$D116))-DB$41-DB$64-DB$84-DB$104,0)</f>
        <v>24008802.916163057</v>
      </c>
      <c r="DC117" s="1295">
        <f ca="1">IFERROR(-XNPV($D117,$E115:DB115,$E$27:DB$27)*((1+$D117)^((DC$27-$E$27)/$D116))-DC$41-DC$64-DC$84-DC$104,0)</f>
        <v>24295490.175503183</v>
      </c>
      <c r="DD117" s="1295">
        <f ca="1">IFERROR(-XNPV($D117,$E115:DC115,$E$27:DC$27)*((1+$D117)^((DD$27-$E$27)/$D116))-DD$41-DD$64-DD$84-DD$104,0)</f>
        <v>24576188.48898102</v>
      </c>
      <c r="DE117" s="1295">
        <f ca="1">IFERROR(-XNPV($D117,$E115:DD115,$E$27:DD$27)*((1+$D117)^((DE$27-$E$27)/$D116))-DE$41-DE$64-DE$84-DE$104,0)</f>
        <v>24869650.855577778</v>
      </c>
      <c r="DF117" s="1295">
        <f ca="1">IFERROR(-XNPV($D117,$E115:DE115,$E$27:DE$27)*((1+$D117)^((DF$27-$E$27)/$D116))-DF$41-DF$64-DF$84-DF$104,0)</f>
        <v>25156982.74316331</v>
      </c>
      <c r="DG117" s="1295">
        <f ca="1">IFERROR(-XNPV($D117,$E115:DF115,$E$27:DF$27)*((1+$D117)^((DG$27-$E$27)/$D116))-DG$41-DG$64-DG$84-DG$104,0)</f>
        <v>25457380.32904416</v>
      </c>
      <c r="DH117" s="1295">
        <f ca="1">IFERROR(-XNPV($D117,$E115:DG115,$E$27:DG$27)*((1+$D117)^((DH$27-$E$27)/$D116))-DH$41-DH$64-DH$84-DH$104,0)</f>
        <v>25761364.939272251</v>
      </c>
      <c r="DI117" s="1295">
        <f ca="1">IFERROR(-XNPV($D117,$E115:DH115,$E$27:DH$27)*((1+$D117)^((DI$27-$E$27)/$D116))-DI$41-DI$64-DI$84-DI$104,0)</f>
        <v>26039050.425426185</v>
      </c>
      <c r="DJ117" s="1295">
        <f ca="1">IFERROR(-XNPV($D117,$E115:DI115,$E$27:DI$27)*((1+$D117)^((DJ$27-$E$27)/$D116))-DJ$41-DJ$64-DJ$84-DJ$104,0)</f>
        <v>26349980.713302355</v>
      </c>
      <c r="DK117" s="1295">
        <f ca="1">IFERROR(-XNPV($D117,$E115:DJ115,$E$27:DJ$27)*((1+$D117)^((DK$27-$E$27)/$D116))-DK$41-DK$64-DK$84-DK$104,0)</f>
        <v>26654415.614305306</v>
      </c>
      <c r="DL117" s="1295">
        <f ca="1">IFERROR(-XNPV($D117,$E115:DK115,$E$27:DK$27)*((1+$D117)^((DL$27-$E$27)/$D116))-DL$41-DL$64-DL$84-DL$104,0)</f>
        <v>26972693.930323865</v>
      </c>
      <c r="DM117" s="1295">
        <f ca="1">IFERROR(-XNPV($D117,$E115:DL115,$E$27:DL$27)*((1+$D117)^((DM$27-$E$27)/$D116))-DM$41-DM$64-DM$84-DM$104,0)</f>
        <v>27284323.357905019</v>
      </c>
      <c r="DN117" s="1295">
        <f ca="1">IFERROR(-XNPV($D117,$E115:DM115,$E$27:DM$27)*((1+$D117)^((DN$27-$E$27)/$D116))-DN$41-DN$64-DN$84-DN$104,0)</f>
        <v>27610123.353587512</v>
      </c>
      <c r="DO117" s="1295">
        <f ca="1">IFERROR(-XNPV($D117,$E115:DN115,$E$27:DN$27)*((1+$D117)^((DO$27-$E$27)/$D116))-DO$41-DO$64-DO$84-DO$104,0)</f>
        <v>27939813.701828659</v>
      </c>
      <c r="DP117" s="1295">
        <f ca="1">IFERROR(-XNPV($D117,$E115:DO115,$E$27:DO$27)*((1+$D117)^((DP$27-$E$27)/$D116))-DP$41-DP$64-DP$84-DP$104,0)</f>
        <v>28262616.76232817</v>
      </c>
      <c r="DQ117" s="1295">
        <f ca="1">IFERROR(-XNPV($D117,$E115:DP115,$E$27:DP$27)*((1+$D117)^((DQ$27-$E$27)/$D116))-DQ$41-DQ$64-DQ$84-DQ$104,0)</f>
        <v>28600098.483914439</v>
      </c>
      <c r="DR117" s="1295">
        <f ca="1">IFERROR(-XNPV($D117,$E115:DQ115,$E$27:DQ$27)*((1+$D117)^((DR$27-$E$27)/$D116))-DR$41-DR$64-DR$84-DR$104,0)</f>
        <v>28930530.15463781</v>
      </c>
      <c r="DS117" s="1295">
        <f ca="1">IFERROR(-XNPV($D117,$E115:DR115,$E$27:DR$27)*((1+$D117)^((DS$27-$E$27)/$D116))-DS$41-DS$64-DS$84-DS$104,0)</f>
        <v>29275987.378400784</v>
      </c>
      <c r="DT117" s="1295">
        <f ca="1">IFERROR(-XNPV($D117,$E115:DS115,$E$27:DS$27)*((1+$D117)^((DT$27-$E$27)/$D116))-DT$41-DT$64-DT$84-DT$104,0)</f>
        <v>29625569.680163097</v>
      </c>
      <c r="DU117" s="1326">
        <f ca="1">IFERROR(-XNPV($D117,$E115:DT115,$E$27:DT$27)*((1+$D117)^((DU$27-$E$27)/$D116))-DU$41-DU$64-DU$84-DU$104,0)</f>
        <v>29944907.98924011</v>
      </c>
    </row>
    <row r="118" spans="1:126" customFormat="1" ht="15.75" customHeight="1">
      <c r="A118" s="105"/>
      <c r="B118" s="105"/>
      <c r="C118" s="60" t="s">
        <v>1528</v>
      </c>
      <c r="D118" s="1289">
        <f>H18</f>
        <v>1</v>
      </c>
      <c r="E118" s="58"/>
      <c r="F118" s="1295">
        <f ca="1">MAX($D118*$D$5-SUM($E124:E124)-F$41-F$64-F$84-F$104,0)</f>
        <v>14107573.262896148</v>
      </c>
      <c r="G118" s="1295">
        <f ca="1">MAX($D118*$D$5-SUM($E124:F124)-G$41-G$64-G$84-G$104,0)</f>
        <v>14107573.262896148</v>
      </c>
      <c r="H118" s="1295">
        <f ca="1">MAX($D118*$D$5-SUM($E124:G124)-H$41-H$64-H$84-H$104,0)</f>
        <v>14107573.262896148</v>
      </c>
      <c r="I118" s="1295">
        <f ca="1">MAX($D118*$D$5-SUM($E124:H124)-I$41-I$64-I$84-I$104,0)</f>
        <v>14107573.262896148</v>
      </c>
      <c r="J118" s="1295">
        <f ca="1">MAX($D118*$D$5-SUM($E124:I124)-J$41-J$64-J$84-J$104,0)</f>
        <v>14107573.262896148</v>
      </c>
      <c r="K118" s="1295">
        <f ca="1">MAX($D118*$D$5-SUM($E124:J124)-K$41-K$64-K$84-K$104,0)</f>
        <v>14107573.262896148</v>
      </c>
      <c r="L118" s="1295">
        <f ca="1">MAX($D118*$D$5-SUM($E124:K124)-L$41-L$64-L$84-L$104,0)</f>
        <v>14107573.262896148</v>
      </c>
      <c r="M118" s="1295">
        <f ca="1">MAX($D118*$D$5-SUM($E124:L124)-M$41-M$64-M$84-M$104,0)</f>
        <v>14107573.262896148</v>
      </c>
      <c r="N118" s="1295">
        <f ca="1">MAX($D118*$D$5-SUM($E124:M124)-N$41-N$64-N$84-N$104,0)</f>
        <v>14107573.262896148</v>
      </c>
      <c r="O118" s="1295">
        <f ca="1">MAX($D118*$D$5-SUM($E124:N124)-O$41-O$64-O$84-O$104,0)</f>
        <v>14107573.262896148</v>
      </c>
      <c r="P118" s="1295">
        <f ca="1">MAX($D118*$D$5-SUM($E124:O124)-P$41-P$64-P$84-P$104,0)</f>
        <v>14107573.262896148</v>
      </c>
      <c r="Q118" s="1295">
        <f ca="1">MAX($D118*$D$5-SUM($E124:P124)-Q$41-Q$64-Q$84-Q$104,0)</f>
        <v>14107573.262896148</v>
      </c>
      <c r="R118" s="1295">
        <f ca="1">MAX($D118*$D$5-SUM($E124:Q124)-R$41-R$64-R$84-R$104,0)</f>
        <v>14107573.262896148</v>
      </c>
      <c r="S118" s="1295">
        <f ca="1">MAX($D118*$D$5-SUM($E124:R124)-S$41-S$64-S$84-S$104,0)</f>
        <v>14107573.262896148</v>
      </c>
      <c r="T118" s="1295">
        <f ca="1">MAX($D118*$D$5-SUM($E124:S124)-T$41-T$64-T$84-T$104,0)</f>
        <v>14107573.262896148</v>
      </c>
      <c r="U118" s="1295">
        <f ca="1">MAX($D118*$D$5-SUM($E124:T124)-U$41-U$64-U$84-U$104,0)</f>
        <v>14107573.262896148</v>
      </c>
      <c r="V118" s="1295">
        <f ca="1">MAX($D118*$D$5-SUM($E124:U124)-V$41-V$64-V$84-V$104,0)</f>
        <v>14107573.262896148</v>
      </c>
      <c r="W118" s="1295">
        <f ca="1">MAX($D118*$D$5-SUM($E124:V124)-W$41-W$64-W$84-W$104,0)</f>
        <v>14107573.262896148</v>
      </c>
      <c r="X118" s="1295">
        <f ca="1">MAX($D118*$D$5-SUM($E124:W124)-X$41-X$64-X$84-X$104,0)</f>
        <v>14107573.262896148</v>
      </c>
      <c r="Y118" s="1295">
        <f ca="1">MAX($D118*$D$5-SUM($E124:X124)-Y$41-Y$64-Y$84-Y$104,0)</f>
        <v>14107573.262896148</v>
      </c>
      <c r="Z118" s="1295">
        <f ca="1">MAX($D118*$D$5-SUM($E124:Y124)-Z$41-Z$64-Z$84-Z$104,0)</f>
        <v>14107573.262896148</v>
      </c>
      <c r="AA118" s="1295">
        <f ca="1">MAX($D118*$D$5-SUM($E124:Z124)-AA$41-AA$64-AA$84-AA$104,0)</f>
        <v>14107573.262896148</v>
      </c>
      <c r="AB118" s="1295">
        <f ca="1">MAX($D118*$D$5-SUM($E124:AA124)-AB$41-AB$64-AB$84-AB$104,0)</f>
        <v>14107573.262896148</v>
      </c>
      <c r="AC118" s="1295">
        <f ca="1">MAX($D118*$D$5-SUM($E124:AB124)-AC$41-AC$64-AC$84-AC$104,0)</f>
        <v>14107573.262896148</v>
      </c>
      <c r="AD118" s="1295">
        <f ca="1">MAX($D118*$D$5-SUM($E124:AC124)-AD$41-AD$64-AD$84-AD$104,0)</f>
        <v>14107573.262896148</v>
      </c>
      <c r="AE118" s="1295">
        <f ca="1">MAX($D118*$D$5-SUM($E124:AD124)-AE$41-AE$64-AE$84-AE$104,0)</f>
        <v>14107573.262896148</v>
      </c>
      <c r="AF118" s="1295">
        <f ca="1">MAX($D118*$D$5-SUM($E124:AE124)-AF$41-AF$64-AF$84-AF$104,0)</f>
        <v>14107573.262896148</v>
      </c>
      <c r="AG118" s="1295">
        <f ca="1">MAX($D118*$D$5-SUM($E124:AF124)-AG$41-AG$64-AG$84-AG$104,0)</f>
        <v>14107573.262896148</v>
      </c>
      <c r="AH118" s="1295">
        <f ca="1">MAX($D118*$D$5-SUM($E124:AG124)-AH$41-AH$64-AH$84-AH$104,0)</f>
        <v>14107573.262896148</v>
      </c>
      <c r="AI118" s="1295">
        <f ca="1">MAX($D118*$D$5-SUM($E124:AH124)-AI$41-AI$64-AI$84-AI$104,0)</f>
        <v>14107573.262896148</v>
      </c>
      <c r="AJ118" s="1295">
        <f ca="1">MAX($D118*$D$5-SUM($E124:AI124)-AJ$41-AJ$64-AJ$84-AJ$104,0)</f>
        <v>14107573.262896148</v>
      </c>
      <c r="AK118" s="1295">
        <f ca="1">MAX($D118*$D$5-SUM($E124:AJ124)-AK$41-AK$64-AK$84-AK$104,0)</f>
        <v>14107573.262896148</v>
      </c>
      <c r="AL118" s="1295">
        <f ca="1">MAX($D118*$D$5-SUM($E124:AK124)-AL$41-AL$64-AL$84-AL$104,0)</f>
        <v>14107573.262896148</v>
      </c>
      <c r="AM118" s="1295">
        <f ca="1">MAX($D118*$D$5-SUM($E124:AL124)-AM$41-AM$64-AM$84-AM$104,0)</f>
        <v>14107573.262896148</v>
      </c>
      <c r="AN118" s="1295">
        <f ca="1">MAX($D118*$D$5-SUM($E124:AM124)-AN$41-AN$64-AN$84-AN$104,0)</f>
        <v>14107573.262896148</v>
      </c>
      <c r="AO118" s="1295">
        <f ca="1">MAX($D118*$D$5-SUM($E124:AN124)-AO$41-AO$64-AO$84-AO$104,0)</f>
        <v>14107573.262896148</v>
      </c>
      <c r="AP118" s="1295">
        <f ca="1">MAX($D118*$D$5-SUM($E124:AO124)-AP$41-AP$64-AP$84-AP$104,0)</f>
        <v>14107573.262896148</v>
      </c>
      <c r="AQ118" s="1295">
        <f ca="1">MAX($D118*$D$5-SUM($E124:AP124)-AQ$41-AQ$64-AQ$84-AQ$104,0)</f>
        <v>14107573.262896148</v>
      </c>
      <c r="AR118" s="1295">
        <f ca="1">MAX($D118*$D$5-SUM($E124:AQ124)-AR$41-AR$64-AR$84-AR$104,0)</f>
        <v>14107573.262896148</v>
      </c>
      <c r="AS118" s="1295">
        <f ca="1">MAX($D118*$D$5-SUM($E124:AR124)-AS$41-AS$64-AS$84-AS$104,0)</f>
        <v>14107573.262896148</v>
      </c>
      <c r="AT118" s="1295">
        <f ca="1">MAX($D118*$D$5-SUM($E124:AS124)-AT$41-AT$64-AT$84-AT$104,0)</f>
        <v>14107573.262896148</v>
      </c>
      <c r="AU118" s="1295">
        <f ca="1">MAX($D118*$D$5-SUM($E124:AT124)-AU$41-AU$64-AU$84-AU$104,0)</f>
        <v>14107573.262896148</v>
      </c>
      <c r="AV118" s="1295">
        <f ca="1">MAX($D118*$D$5-SUM($E124:AU124)-AV$41-AV$64-AV$84-AV$104,0)</f>
        <v>14107573.262896148</v>
      </c>
      <c r="AW118" s="1295">
        <f ca="1">MAX($D118*$D$5-SUM($E124:AV124)-AW$41-AW$64-AW$84-AW$104,0)</f>
        <v>14107573.262896148</v>
      </c>
      <c r="AX118" s="1295">
        <f ca="1">MAX($D118*$D$5-SUM($E124:AW124)-AX$41-AX$64-AX$84-AX$104,0)</f>
        <v>14107573.262896148</v>
      </c>
      <c r="AY118" s="1295">
        <f ca="1">MAX($D118*$D$5-SUM($E124:AX124)-AY$41-AY$64-AY$84-AY$104,0)</f>
        <v>14107573.262896148</v>
      </c>
      <c r="AZ118" s="1295">
        <f ca="1">MAX($D118*$D$5-SUM($E124:AY124)-AZ$41-AZ$64-AZ$84-AZ$104,0)</f>
        <v>14107573.262896148</v>
      </c>
      <c r="BA118" s="1295">
        <f ca="1">MAX($D118*$D$5-SUM($E124:AZ124)-BA$41-BA$64-BA$84-BA$104,0)</f>
        <v>14107573.262896148</v>
      </c>
      <c r="BB118" s="1295">
        <f ca="1">MAX($D118*$D$5-SUM($E124:BA124)-BB$41-BB$64-BB$84-BB$104,0)</f>
        <v>14107573.262896148</v>
      </c>
      <c r="BC118" s="1295">
        <f ca="1">MAX($D118*$D$5-SUM($E124:BB124)-BC$41-BC$64-BC$84-BC$104,0)</f>
        <v>14107573.262896148</v>
      </c>
      <c r="BD118" s="1295">
        <f ca="1">MAX($D118*$D$5-SUM($E124:BC124)-BD$41-BD$64-BD$84-BD$104,0)</f>
        <v>14107573.262896148</v>
      </c>
      <c r="BE118" s="1295">
        <f ca="1">MAX($D118*$D$5-SUM($E124:BD124)-BE$41-BE$64-BE$84-BE$104,0)</f>
        <v>14107573.262896148</v>
      </c>
      <c r="BF118" s="1295">
        <f ca="1">MAX($D118*$D$5-SUM($E124:BE124)-BF$41-BF$64-BF$84-BF$104,0)</f>
        <v>14107573.262896148</v>
      </c>
      <c r="BG118" s="1295">
        <f ca="1">MAX($D118*$D$5-SUM($E124:BF124)-BG$41-BG$64-BG$84-BG$104,0)</f>
        <v>14107573.262896148</v>
      </c>
      <c r="BH118" s="1295">
        <f ca="1">MAX($D118*$D$5-SUM($E124:BG124)-BH$41-BH$64-BH$84-BH$104,0)</f>
        <v>14107573.262896148</v>
      </c>
      <c r="BI118" s="1295">
        <f ca="1">MAX($D118*$D$5-SUM($E124:BH124)-BI$41-BI$64-BI$84-BI$104,0)</f>
        <v>14107573.262896148</v>
      </c>
      <c r="BJ118" s="1295">
        <f ca="1">MAX($D118*$D$5-SUM($E124:BI124)-BJ$41-BJ$64-BJ$84-BJ$104,0)</f>
        <v>14107573.262896148</v>
      </c>
      <c r="BK118" s="1295">
        <f ca="1">MAX($D118*$D$5-SUM($E124:BJ124)-BK$41-BK$64-BK$84-BK$104,0)</f>
        <v>14107573.262896148</v>
      </c>
      <c r="BL118" s="1295">
        <f ca="1">MAX($D118*$D$5-SUM($E124:BK124)-BL$41-BL$64-BL$84-BL$104,0)</f>
        <v>14107573.262896148</v>
      </c>
      <c r="BM118" s="1295">
        <f ca="1">MAX($D118*$D$5-SUM($E124:BL124)-BM$41-BM$64-BM$84-BM$104,0)</f>
        <v>14107573.262896148</v>
      </c>
      <c r="BN118" s="1295">
        <f ca="1">MAX($D118*$D$5-SUM($E124:BM124)-BN$41-BN$64-BN$84-BN$104,0)</f>
        <v>14107573.262896148</v>
      </c>
      <c r="BO118" s="1295">
        <f ca="1">MAX($D118*$D$5-SUM($E124:BN124)-BO$41-BO$64-BO$84-BO$104,0)</f>
        <v>14107573.262896148</v>
      </c>
      <c r="BP118" s="1295">
        <f ca="1">MAX($D118*$D$5-SUM($E124:BO124)-BP$41-BP$64-BP$84-BP$104,0)</f>
        <v>14107573.262896148</v>
      </c>
      <c r="BQ118" s="1295">
        <f ca="1">MAX($D118*$D$5-SUM($E124:BP124)-BQ$41-BQ$64-BQ$84-BQ$104,0)</f>
        <v>14107573.262896148</v>
      </c>
      <c r="BR118" s="1295">
        <f ca="1">MAX($D118*$D$5-SUM($E124:BQ124)-BR$41-BR$64-BR$84-BR$104,0)</f>
        <v>14107573.262896148</v>
      </c>
      <c r="BS118" s="1295">
        <f ca="1">MAX($D118*$D$5-SUM($E124:BR124)-BS$41-BS$64-BS$84-BS$104,0)</f>
        <v>14107573.262896148</v>
      </c>
      <c r="BT118" s="1295">
        <f ca="1">MAX($D118*$D$5-SUM($E124:BS124)-BT$41-BT$64-BT$84-BT$104,0)</f>
        <v>14107573.262896148</v>
      </c>
      <c r="BU118" s="1295">
        <f ca="1">MAX($D118*$D$5-SUM($E124:BT124)-BU$41-BU$64-BU$84-BU$104,0)</f>
        <v>14107573.262896148</v>
      </c>
      <c r="BV118" s="1295">
        <f ca="1">MAX($D118*$D$5-SUM($E124:BU124)-BV$41-BV$64-BV$84-BV$104,0)</f>
        <v>14107573.262896148</v>
      </c>
      <c r="BW118" s="1295">
        <f ca="1">MAX($D118*$D$5-SUM($E124:BV124)-BW$41-BW$64-BW$84-BW$104,0)</f>
        <v>14107573.262896148</v>
      </c>
      <c r="BX118" s="1295">
        <f ca="1">MAX($D118*$D$5-SUM($E124:BW124)-BX$41-BX$64-BX$84-BX$104,0)</f>
        <v>14107573.262896148</v>
      </c>
      <c r="BY118" s="1295">
        <f ca="1">MAX($D118*$D$5-SUM($E124:BX124)-BY$41-BY$64-BY$84-BY$104,0)</f>
        <v>14107573.262896148</v>
      </c>
      <c r="BZ118" s="1295">
        <f ca="1">MAX($D118*$D$5-SUM($E124:BY124)-BZ$41-BZ$64-BZ$84-BZ$104,0)</f>
        <v>14107573.262896148</v>
      </c>
      <c r="CA118" s="1295">
        <f ca="1">MAX($D118*$D$5-SUM($E124:BZ124)-CA$41-CA$64-CA$84-CA$104,0)</f>
        <v>14107573.262896148</v>
      </c>
      <c r="CB118" s="1295">
        <f ca="1">MAX($D118*$D$5-SUM($E124:CA124)-CB$41-CB$64-CB$84-CB$104,0)</f>
        <v>14107573.262896148</v>
      </c>
      <c r="CC118" s="1295">
        <f ca="1">MAX($D118*$D$5-SUM($E124:CB124)-CC$41-CC$64-CC$84-CC$104,0)</f>
        <v>14107573.262896148</v>
      </c>
      <c r="CD118" s="1295">
        <f ca="1">MAX($D118*$D$5-SUM($E124:CC124)-CD$41-CD$64-CD$84-CD$104,0)</f>
        <v>14107573.262896148</v>
      </c>
      <c r="CE118" s="1295">
        <f ca="1">MAX($D118*$D$5-SUM($E124:CD124)-CE$41-CE$64-CE$84-CE$104,0)</f>
        <v>14107573.262896148</v>
      </c>
      <c r="CF118" s="1295">
        <f ca="1">MAX($D118*$D$5-SUM($E124:CE124)-CF$41-CF$64-CF$84-CF$104,0)</f>
        <v>14107573.262896148</v>
      </c>
      <c r="CG118" s="1295">
        <f ca="1">MAX($D118*$D$5-SUM($E124:CF124)-CG$41-CG$64-CG$84-CG$104,0)</f>
        <v>14107573.262896148</v>
      </c>
      <c r="CH118" s="1295">
        <f ca="1">MAX($D118*$D$5-SUM($E124:CG124)-CH$41-CH$64-CH$84-CH$104,0)</f>
        <v>14107573.262896148</v>
      </c>
      <c r="CI118" s="1295">
        <f ca="1">MAX($D118*$D$5-SUM($E124:CH124)-CI$41-CI$64-CI$84-CI$104,0)</f>
        <v>14107573.262896148</v>
      </c>
      <c r="CJ118" s="1295">
        <f ca="1">MAX($D118*$D$5-SUM($E124:CI124)-CJ$41-CJ$64-CJ$84-CJ$104,0)</f>
        <v>14107573.262896148</v>
      </c>
      <c r="CK118" s="1295">
        <f ca="1">MAX($D118*$D$5-SUM($E124:CJ124)-CK$41-CK$64-CK$84-CK$104,0)</f>
        <v>14107573.262896148</v>
      </c>
      <c r="CL118" s="1295">
        <f ca="1">MAX($D118*$D$5-SUM($E124:CK124)-CL$41-CL$64-CL$84-CL$104,0)</f>
        <v>14107573.262896148</v>
      </c>
      <c r="CM118" s="1295">
        <f ca="1">MAX($D118*$D$5-SUM($E124:CL124)-CM$41-CM$64-CM$84-CM$104,0)</f>
        <v>14107573.262896148</v>
      </c>
      <c r="CN118" s="1295">
        <f ca="1">MAX($D118*$D$5-SUM($E124:CM124)-CN$41-CN$64-CN$84-CN$104,0)</f>
        <v>14107573.262896148</v>
      </c>
      <c r="CO118" s="1295">
        <f ca="1">MAX($D118*$D$5-SUM($E124:CN124)-CO$41-CO$64-CO$84-CO$104,0)</f>
        <v>14107573.262896148</v>
      </c>
      <c r="CP118" s="1295">
        <f ca="1">MAX($D118*$D$5-SUM($E124:CO124)-CP$41-CP$64-CP$84-CP$104,0)</f>
        <v>14107573.262896148</v>
      </c>
      <c r="CQ118" s="1295">
        <f ca="1">MAX($D118*$D$5-SUM($E124:CP124)-CQ$41-CQ$64-CQ$84-CQ$104,0)</f>
        <v>14107573.262896148</v>
      </c>
      <c r="CR118" s="1295">
        <f ca="1">MAX($D118*$D$5-SUM($E124:CQ124)-CR$41-CR$64-CR$84-CR$104,0)</f>
        <v>14107573.262896148</v>
      </c>
      <c r="CS118" s="1295">
        <f ca="1">MAX($D118*$D$5-SUM($E124:CR124)-CS$41-CS$64-CS$84-CS$104,0)</f>
        <v>14107573.262896148</v>
      </c>
      <c r="CT118" s="1295">
        <f ca="1">MAX($D118*$D$5-SUM($E124:CS124)-CT$41-CT$64-CT$84-CT$104,0)</f>
        <v>14107573.262896148</v>
      </c>
      <c r="CU118" s="1295">
        <f ca="1">MAX($D118*$D$5-SUM($E124:CT124)-CU$41-CU$64-CU$84-CU$104,0)</f>
        <v>14107573.262896148</v>
      </c>
      <c r="CV118" s="1295">
        <f ca="1">MAX($D118*$D$5-SUM($E124:CU124)-CV$41-CV$64-CV$84-CV$104,0)</f>
        <v>14107573.262896148</v>
      </c>
      <c r="CW118" s="1295">
        <f ca="1">MAX($D118*$D$5-SUM($E124:CV124)-CW$41-CW$64-CW$84-CW$104,0)</f>
        <v>0</v>
      </c>
      <c r="CX118" s="1295">
        <f ca="1">MAX($D118*$D$5-SUM($E124:CW124)-CX$41-CX$64-CX$84-CX$104,0)</f>
        <v>14107573.262896148</v>
      </c>
      <c r="CY118" s="1295">
        <f ca="1">MAX($D118*$D$5-SUM($E124:CX124)-CY$41-CY$64-CY$84-CY$104,0)</f>
        <v>14107573.262896148</v>
      </c>
      <c r="CZ118" s="1295">
        <f ca="1">MAX($D118*$D$5-SUM($E124:CY124)-CZ$41-CZ$64-CZ$84-CZ$104,0)</f>
        <v>14107573.262896148</v>
      </c>
      <c r="DA118" s="1295">
        <f ca="1">MAX($D118*$D$5-SUM($E124:CZ124)-DA$41-DA$64-DA$84-DA$104,0)</f>
        <v>14107573.262896148</v>
      </c>
      <c r="DB118" s="1295">
        <f ca="1">MAX($D118*$D$5-SUM($E124:DA124)-DB$41-DB$64-DB$84-DB$104,0)</f>
        <v>14107573.262896148</v>
      </c>
      <c r="DC118" s="1295">
        <f ca="1">MAX($D118*$D$5-SUM($E124:DB124)-DC$41-DC$64-DC$84-DC$104,0)</f>
        <v>14107573.262896148</v>
      </c>
      <c r="DD118" s="1295">
        <f ca="1">MAX($D118*$D$5-SUM($E124:DC124)-DD$41-DD$64-DD$84-DD$104,0)</f>
        <v>14107573.262896148</v>
      </c>
      <c r="DE118" s="1295">
        <f ca="1">MAX($D118*$D$5-SUM($E124:DD124)-DE$41-DE$64-DE$84-DE$104,0)</f>
        <v>14107573.262896148</v>
      </c>
      <c r="DF118" s="1295">
        <f ca="1">MAX($D118*$D$5-SUM($E124:DE124)-DF$41-DF$64-DF$84-DF$104,0)</f>
        <v>14107573.262896148</v>
      </c>
      <c r="DG118" s="1295">
        <f ca="1">MAX($D118*$D$5-SUM($E124:DF124)-DG$41-DG$64-DG$84-DG$104,0)</f>
        <v>14107573.262896148</v>
      </c>
      <c r="DH118" s="1295">
        <f ca="1">MAX($D118*$D$5-SUM($E124:DG124)-DH$41-DH$64-DH$84-DH$104,0)</f>
        <v>14107573.262896148</v>
      </c>
      <c r="DI118" s="1295">
        <f ca="1">MAX($D118*$D$5-SUM($E124:DH124)-DI$41-DI$64-DI$84-DI$104,0)</f>
        <v>14107573.262896148</v>
      </c>
      <c r="DJ118" s="1295">
        <f ca="1">MAX($D118*$D$5-SUM($E124:DI124)-DJ$41-DJ$64-DJ$84-DJ$104,0)</f>
        <v>14107573.262896148</v>
      </c>
      <c r="DK118" s="1295">
        <f ca="1">MAX($D118*$D$5-SUM($E124:DJ124)-DK$41-DK$64-DK$84-DK$104,0)</f>
        <v>14107573.262896148</v>
      </c>
      <c r="DL118" s="1295">
        <f ca="1">MAX($D118*$D$5-SUM($E124:DK124)-DL$41-DL$64-DL$84-DL$104,0)</f>
        <v>14107573.262896148</v>
      </c>
      <c r="DM118" s="1295">
        <f ca="1">MAX($D118*$D$5-SUM($E124:DL124)-DM$41-DM$64-DM$84-DM$104,0)</f>
        <v>14107573.262896148</v>
      </c>
      <c r="DN118" s="1295">
        <f ca="1">MAX($D118*$D$5-SUM($E124:DM124)-DN$41-DN$64-DN$84-DN$104,0)</f>
        <v>14107573.262896148</v>
      </c>
      <c r="DO118" s="1295">
        <f ca="1">MAX($D118*$D$5-SUM($E124:DN124)-DO$41-DO$64-DO$84-DO$104,0)</f>
        <v>14107573.262896148</v>
      </c>
      <c r="DP118" s="1295">
        <f ca="1">MAX($D118*$D$5-SUM($E124:DO124)-DP$41-DP$64-DP$84-DP$104,0)</f>
        <v>14107573.262896148</v>
      </c>
      <c r="DQ118" s="1295">
        <f ca="1">MAX($D118*$D$5-SUM($E124:DP124)-DQ$41-DQ$64-DQ$84-DQ$104,0)</f>
        <v>14107573.262896148</v>
      </c>
      <c r="DR118" s="1295">
        <f ca="1">MAX($D118*$D$5-SUM($E124:DQ124)-DR$41-DR$64-DR$84-DR$104,0)</f>
        <v>14107573.262896148</v>
      </c>
      <c r="DS118" s="1295">
        <f ca="1">MAX($D118*$D$5-SUM($E124:DR124)-DS$41-DS$64-DS$84-DS$104,0)</f>
        <v>14107573.262896148</v>
      </c>
      <c r="DT118" s="1295">
        <f ca="1">MAX($D118*$D$5-SUM($E124:DS124)-DT$41-DT$64-DT$84-DT$104,0)</f>
        <v>14107573.262896148</v>
      </c>
      <c r="DU118" s="1326">
        <f ca="1">MAX($D118*$D$5-SUM($E124:DT124)-DU$41-DU$64-DU$84-DU$104,0)</f>
        <v>14107573.262896148</v>
      </c>
    </row>
    <row r="119" spans="1:126" customFormat="1" ht="15.75" customHeight="1">
      <c r="A119" s="105"/>
      <c r="B119" s="105"/>
      <c r="C119" s="60" t="s">
        <v>1543</v>
      </c>
      <c r="D119" s="1290">
        <f>I18</f>
        <v>0</v>
      </c>
      <c r="E119" s="1284"/>
      <c r="F119" s="1295">
        <f>IF($D119&gt;0,$D119-SUM($E125:E125),0)</f>
        <v>0</v>
      </c>
      <c r="G119" s="1295">
        <f>IF($D119&gt;0,$D119-SUM($E125:F125),0)</f>
        <v>0</v>
      </c>
      <c r="H119" s="1295">
        <f>IF($D119&gt;0,$D119-SUM($E125:G125),0)</f>
        <v>0</v>
      </c>
      <c r="I119" s="1295">
        <f>IF($D119&gt;0,$D119-SUM($E125:H125),0)</f>
        <v>0</v>
      </c>
      <c r="J119" s="1295">
        <f>IF($D119&gt;0,$D119-SUM($E125:I125),0)</f>
        <v>0</v>
      </c>
      <c r="K119" s="1295">
        <f>IF($D119&gt;0,$D119-SUM($E125:J125),0)</f>
        <v>0</v>
      </c>
      <c r="L119" s="1295">
        <f>IF($D119&gt;0,$D119-SUM($E125:K125),0)</f>
        <v>0</v>
      </c>
      <c r="M119" s="1295">
        <f>IF($D119&gt;0,$D119-SUM($E125:L125),0)</f>
        <v>0</v>
      </c>
      <c r="N119" s="1295">
        <f>IF($D119&gt;0,$D119-SUM($E125:M125),0)</f>
        <v>0</v>
      </c>
      <c r="O119" s="1295">
        <f>IF($D119&gt;0,$D119-SUM($E125:N125),0)</f>
        <v>0</v>
      </c>
      <c r="P119" s="1295">
        <f>IF($D119&gt;0,$D119-SUM($E125:O125),0)</f>
        <v>0</v>
      </c>
      <c r="Q119" s="1295">
        <f>IF($D119&gt;0,$D119-SUM($E125:P125),0)</f>
        <v>0</v>
      </c>
      <c r="R119" s="1295">
        <f>IF($D119&gt;0,$D119-SUM($E125:Q125),0)</f>
        <v>0</v>
      </c>
      <c r="S119" s="1295">
        <f>IF($D119&gt;0,$D119-SUM($E125:R125),0)</f>
        <v>0</v>
      </c>
      <c r="T119" s="1295">
        <f>IF($D119&gt;0,$D119-SUM($E125:S125),0)</f>
        <v>0</v>
      </c>
      <c r="U119" s="1295">
        <f>IF($D119&gt;0,$D119-SUM($E125:T125),0)</f>
        <v>0</v>
      </c>
      <c r="V119" s="1295">
        <f>IF($D119&gt;0,$D119-SUM($E125:U125),0)</f>
        <v>0</v>
      </c>
      <c r="W119" s="1295">
        <f>IF($D119&gt;0,$D119-SUM($E125:V125),0)</f>
        <v>0</v>
      </c>
      <c r="X119" s="1295">
        <f>IF($D119&gt;0,$D119-SUM($E125:W125),0)</f>
        <v>0</v>
      </c>
      <c r="Y119" s="1295">
        <f>IF($D119&gt;0,$D119-SUM($E125:X125),0)</f>
        <v>0</v>
      </c>
      <c r="Z119" s="1295">
        <f>IF($D119&gt;0,$D119-SUM($E125:Y125),0)</f>
        <v>0</v>
      </c>
      <c r="AA119" s="1295">
        <f>IF($D119&gt;0,$D119-SUM($E125:Z125),0)</f>
        <v>0</v>
      </c>
      <c r="AB119" s="1295">
        <f>IF($D119&gt;0,$D119-SUM($E125:AA125),0)</f>
        <v>0</v>
      </c>
      <c r="AC119" s="1295">
        <f>IF($D119&gt;0,$D119-SUM($E125:AB125),0)</f>
        <v>0</v>
      </c>
      <c r="AD119" s="1295">
        <f>IF($D119&gt;0,$D119-SUM($E125:AC125),0)</f>
        <v>0</v>
      </c>
      <c r="AE119" s="1295">
        <f>IF($D119&gt;0,$D119-SUM($E125:AD125),0)</f>
        <v>0</v>
      </c>
      <c r="AF119" s="1295">
        <f>IF($D119&gt;0,$D119-SUM($E125:AE125),0)</f>
        <v>0</v>
      </c>
      <c r="AG119" s="1295">
        <f>IF($D119&gt;0,$D119-SUM($E125:AF125),0)</f>
        <v>0</v>
      </c>
      <c r="AH119" s="1295">
        <f>IF($D119&gt;0,$D119-SUM($E125:AG125),0)</f>
        <v>0</v>
      </c>
      <c r="AI119" s="1295">
        <f>IF($D119&gt;0,$D119-SUM($E125:AH125),0)</f>
        <v>0</v>
      </c>
      <c r="AJ119" s="1295">
        <f>IF($D119&gt;0,$D119-SUM($E125:AI125),0)</f>
        <v>0</v>
      </c>
      <c r="AK119" s="1295">
        <f>IF($D119&gt;0,$D119-SUM($E125:AJ125),0)</f>
        <v>0</v>
      </c>
      <c r="AL119" s="1295">
        <f>IF($D119&gt;0,$D119-SUM($E125:AK125),0)</f>
        <v>0</v>
      </c>
      <c r="AM119" s="1295">
        <f>IF($D119&gt;0,$D119-SUM($E125:AL125),0)</f>
        <v>0</v>
      </c>
      <c r="AN119" s="1295">
        <f>IF($D119&gt;0,$D119-SUM($E125:AM125),0)</f>
        <v>0</v>
      </c>
      <c r="AO119" s="1295">
        <f>IF($D119&gt;0,$D119-SUM($E125:AN125),0)</f>
        <v>0</v>
      </c>
      <c r="AP119" s="1295">
        <f>IF($D119&gt;0,$D119-SUM($E125:AO125),0)</f>
        <v>0</v>
      </c>
      <c r="AQ119" s="1295">
        <f>IF($D119&gt;0,$D119-SUM($E125:AP125),0)</f>
        <v>0</v>
      </c>
      <c r="AR119" s="1295">
        <f>IF($D119&gt;0,$D119-SUM($E125:AQ125),0)</f>
        <v>0</v>
      </c>
      <c r="AS119" s="1295">
        <f>IF($D119&gt;0,$D119-SUM($E125:AR125),0)</f>
        <v>0</v>
      </c>
      <c r="AT119" s="1295">
        <f>IF($D119&gt;0,$D119-SUM($E125:AS125),0)</f>
        <v>0</v>
      </c>
      <c r="AU119" s="1295">
        <f>IF($D119&gt;0,$D119-SUM($E125:AT125),0)</f>
        <v>0</v>
      </c>
      <c r="AV119" s="1295">
        <f>IF($D119&gt;0,$D119-SUM($E125:AU125),0)</f>
        <v>0</v>
      </c>
      <c r="AW119" s="1295">
        <f>IF($D119&gt;0,$D119-SUM($E125:AV125),0)</f>
        <v>0</v>
      </c>
      <c r="AX119" s="1295">
        <f>IF($D119&gt;0,$D119-SUM($E125:AW125),0)</f>
        <v>0</v>
      </c>
      <c r="AY119" s="1295">
        <f>IF($D119&gt;0,$D119-SUM($E125:AX125),0)</f>
        <v>0</v>
      </c>
      <c r="AZ119" s="1295">
        <f>IF($D119&gt;0,$D119-SUM($E125:AY125),0)</f>
        <v>0</v>
      </c>
      <c r="BA119" s="1295">
        <f>IF($D119&gt;0,$D119-SUM($E125:AZ125),0)</f>
        <v>0</v>
      </c>
      <c r="BB119" s="1295">
        <f>IF($D119&gt;0,$D119-SUM($E125:BA125),0)</f>
        <v>0</v>
      </c>
      <c r="BC119" s="1295">
        <f>IF($D119&gt;0,$D119-SUM($E125:BB125),0)</f>
        <v>0</v>
      </c>
      <c r="BD119" s="1295">
        <f>IF($D119&gt;0,$D119-SUM($E125:BC125),0)</f>
        <v>0</v>
      </c>
      <c r="BE119" s="1295">
        <f>IF($D119&gt;0,$D119-SUM($E125:BD125),0)</f>
        <v>0</v>
      </c>
      <c r="BF119" s="1295">
        <f>IF($D119&gt;0,$D119-SUM($E125:BE125),0)</f>
        <v>0</v>
      </c>
      <c r="BG119" s="1295">
        <f>IF($D119&gt;0,$D119-SUM($E125:BF125),0)</f>
        <v>0</v>
      </c>
      <c r="BH119" s="1295">
        <f>IF($D119&gt;0,$D119-SUM($E125:BG125),0)</f>
        <v>0</v>
      </c>
      <c r="BI119" s="1295">
        <f>IF($D119&gt;0,$D119-SUM($E125:BH125),0)</f>
        <v>0</v>
      </c>
      <c r="BJ119" s="1295">
        <f>IF($D119&gt;0,$D119-SUM($E125:BI125),0)</f>
        <v>0</v>
      </c>
      <c r="BK119" s="1295">
        <f>IF($D119&gt;0,$D119-SUM($E125:BJ125),0)</f>
        <v>0</v>
      </c>
      <c r="BL119" s="1295">
        <f>IF($D119&gt;0,$D119-SUM($E125:BK125),0)</f>
        <v>0</v>
      </c>
      <c r="BM119" s="1295">
        <f>IF($D119&gt;0,$D119-SUM($E125:BL125),0)</f>
        <v>0</v>
      </c>
      <c r="BN119" s="1295">
        <f>IF($D119&gt;0,$D119-SUM($E125:BM125),0)</f>
        <v>0</v>
      </c>
      <c r="BO119" s="1295">
        <f>IF($D119&gt;0,$D119-SUM($E125:BN125),0)</f>
        <v>0</v>
      </c>
      <c r="BP119" s="1295">
        <f>IF($D119&gt;0,$D119-SUM($E125:BO125),0)</f>
        <v>0</v>
      </c>
      <c r="BQ119" s="1295">
        <f>IF($D119&gt;0,$D119-SUM($E125:BP125),0)</f>
        <v>0</v>
      </c>
      <c r="BR119" s="1295">
        <f>IF($D119&gt;0,$D119-SUM($E125:BQ125),0)</f>
        <v>0</v>
      </c>
      <c r="BS119" s="1295">
        <f>IF($D119&gt;0,$D119-SUM($E125:BR125),0)</f>
        <v>0</v>
      </c>
      <c r="BT119" s="1295">
        <f>IF($D119&gt;0,$D119-SUM($E125:BS125),0)</f>
        <v>0</v>
      </c>
      <c r="BU119" s="1295">
        <f>IF($D119&gt;0,$D119-SUM($E125:BT125),0)</f>
        <v>0</v>
      </c>
      <c r="BV119" s="1295">
        <f>IF($D119&gt;0,$D119-SUM($E125:BU125),0)</f>
        <v>0</v>
      </c>
      <c r="BW119" s="1295">
        <f>IF($D119&gt;0,$D119-SUM($E125:BV125),0)</f>
        <v>0</v>
      </c>
      <c r="BX119" s="1295">
        <f>IF($D119&gt;0,$D119-SUM($E125:BW125),0)</f>
        <v>0</v>
      </c>
      <c r="BY119" s="1295">
        <f>IF($D119&gt;0,$D119-SUM($E125:BX125),0)</f>
        <v>0</v>
      </c>
      <c r="BZ119" s="1295">
        <f>IF($D119&gt;0,$D119-SUM($E125:BY125),0)</f>
        <v>0</v>
      </c>
      <c r="CA119" s="1295">
        <f>IF($D119&gt;0,$D119-SUM($E125:BZ125),0)</f>
        <v>0</v>
      </c>
      <c r="CB119" s="1295">
        <f>IF($D119&gt;0,$D119-SUM($E125:CA125),0)</f>
        <v>0</v>
      </c>
      <c r="CC119" s="1295">
        <f>IF($D119&gt;0,$D119-SUM($E125:CB125),0)</f>
        <v>0</v>
      </c>
      <c r="CD119" s="1295">
        <f>IF($D119&gt;0,$D119-SUM($E125:CC125),0)</f>
        <v>0</v>
      </c>
      <c r="CE119" s="1295">
        <f>IF($D119&gt;0,$D119-SUM($E125:CD125),0)</f>
        <v>0</v>
      </c>
      <c r="CF119" s="1295">
        <f>IF($D119&gt;0,$D119-SUM($E125:CE125),0)</f>
        <v>0</v>
      </c>
      <c r="CG119" s="1295">
        <f>IF($D119&gt;0,$D119-SUM($E125:CF125),0)</f>
        <v>0</v>
      </c>
      <c r="CH119" s="1295">
        <f>IF($D119&gt;0,$D119-SUM($E125:CG125),0)</f>
        <v>0</v>
      </c>
      <c r="CI119" s="1295">
        <f>IF($D119&gt;0,$D119-SUM($E125:CH125),0)</f>
        <v>0</v>
      </c>
      <c r="CJ119" s="1295">
        <f>IF($D119&gt;0,$D119-SUM($E125:CI125),0)</f>
        <v>0</v>
      </c>
      <c r="CK119" s="1295">
        <f>IF($D119&gt;0,$D119-SUM($E125:CJ125),0)</f>
        <v>0</v>
      </c>
      <c r="CL119" s="1295">
        <f>IF($D119&gt;0,$D119-SUM($E125:CK125),0)</f>
        <v>0</v>
      </c>
      <c r="CM119" s="1295">
        <f>IF($D119&gt;0,$D119-SUM($E125:CL125),0)</f>
        <v>0</v>
      </c>
      <c r="CN119" s="1295">
        <f>IF($D119&gt;0,$D119-SUM($E125:CM125),0)</f>
        <v>0</v>
      </c>
      <c r="CO119" s="1295">
        <f>IF($D119&gt;0,$D119-SUM($E125:CN125),0)</f>
        <v>0</v>
      </c>
      <c r="CP119" s="1295">
        <f>IF($D119&gt;0,$D119-SUM($E125:CO125),0)</f>
        <v>0</v>
      </c>
      <c r="CQ119" s="1295">
        <f>IF($D119&gt;0,$D119-SUM($E125:CP125),0)</f>
        <v>0</v>
      </c>
      <c r="CR119" s="1295">
        <f>IF($D119&gt;0,$D119-SUM($E125:CQ125),0)</f>
        <v>0</v>
      </c>
      <c r="CS119" s="1295">
        <f>IF($D119&gt;0,$D119-SUM($E125:CR125),0)</f>
        <v>0</v>
      </c>
      <c r="CT119" s="1295">
        <f>IF($D119&gt;0,$D119-SUM($E125:CS125),0)</f>
        <v>0</v>
      </c>
      <c r="CU119" s="1295">
        <f>IF($D119&gt;0,$D119-SUM($E125:CT125),0)</f>
        <v>0</v>
      </c>
      <c r="CV119" s="1295">
        <f>IF($D119&gt;0,$D119-SUM($E125:CU125),0)</f>
        <v>0</v>
      </c>
      <c r="CW119" s="1295">
        <f>IF($D119&gt;0,$D119-SUM($E125:CV125),0)</f>
        <v>0</v>
      </c>
      <c r="CX119" s="1295">
        <f>IF($D119&gt;0,$D119-SUM($E125:CW125),0)</f>
        <v>0</v>
      </c>
      <c r="CY119" s="1295">
        <f>IF($D119&gt;0,$D119-SUM($E125:CX125),0)</f>
        <v>0</v>
      </c>
      <c r="CZ119" s="1295">
        <f>IF($D119&gt;0,$D119-SUM($E125:CY125),0)</f>
        <v>0</v>
      </c>
      <c r="DA119" s="1295">
        <f>IF($D119&gt;0,$D119-SUM($E125:CZ125),0)</f>
        <v>0</v>
      </c>
      <c r="DB119" s="1295">
        <f>IF($D119&gt;0,$D119-SUM($E125:DA125),0)</f>
        <v>0</v>
      </c>
      <c r="DC119" s="1295">
        <f>IF($D119&gt;0,$D119-SUM($E125:DB125),0)</f>
        <v>0</v>
      </c>
      <c r="DD119" s="1295">
        <f>IF($D119&gt;0,$D119-SUM($E125:DC125),0)</f>
        <v>0</v>
      </c>
      <c r="DE119" s="1295">
        <f>IF($D119&gt;0,$D119-SUM($E125:DD125),0)</f>
        <v>0</v>
      </c>
      <c r="DF119" s="1295">
        <f>IF($D119&gt;0,$D119-SUM($E125:DE125),0)</f>
        <v>0</v>
      </c>
      <c r="DG119" s="1295">
        <f>IF($D119&gt;0,$D119-SUM($E125:DF125),0)</f>
        <v>0</v>
      </c>
      <c r="DH119" s="1295">
        <f>IF($D119&gt;0,$D119-SUM($E125:DG125),0)</f>
        <v>0</v>
      </c>
      <c r="DI119" s="1295">
        <f>IF($D119&gt;0,$D119-SUM($E125:DH125),0)</f>
        <v>0</v>
      </c>
      <c r="DJ119" s="1295">
        <f>IF($D119&gt;0,$D119-SUM($E125:DI125),0)</f>
        <v>0</v>
      </c>
      <c r="DK119" s="1295">
        <f>IF($D119&gt;0,$D119-SUM($E125:DJ125),0)</f>
        <v>0</v>
      </c>
      <c r="DL119" s="1295">
        <f>IF($D119&gt;0,$D119-SUM($E125:DK125),0)</f>
        <v>0</v>
      </c>
      <c r="DM119" s="1295">
        <f>IF($D119&gt;0,$D119-SUM($E125:DL125),0)</f>
        <v>0</v>
      </c>
      <c r="DN119" s="1295">
        <f>IF($D119&gt;0,$D119-SUM($E125:DM125),0)</f>
        <v>0</v>
      </c>
      <c r="DO119" s="1295">
        <f>IF($D119&gt;0,$D119-SUM($E125:DN125),0)</f>
        <v>0</v>
      </c>
      <c r="DP119" s="1295">
        <f>IF($D119&gt;0,$D119-SUM($E125:DO125),0)</f>
        <v>0</v>
      </c>
      <c r="DQ119" s="1295">
        <f>IF($D119&gt;0,$D119-SUM($E125:DP125),0)</f>
        <v>0</v>
      </c>
      <c r="DR119" s="1295">
        <f>IF($D119&gt;0,$D119-SUM($E125:DQ125),0)</f>
        <v>0</v>
      </c>
      <c r="DS119" s="1295">
        <f>IF($D119&gt;0,$D119-SUM($E125:DR125),0)</f>
        <v>0</v>
      </c>
      <c r="DT119" s="1295">
        <f>IF($D119&gt;0,$D119-SUM($E125:DS125),0)</f>
        <v>0</v>
      </c>
      <c r="DU119" s="1326">
        <f>IF($D119&gt;0,$D119-SUM($E125:DT125),0)</f>
        <v>0</v>
      </c>
    </row>
    <row r="120" spans="1:126" customFormat="1" ht="15.75" customHeight="1" thickBot="1">
      <c r="A120" s="105"/>
      <c r="B120" s="105"/>
      <c r="C120" s="65" t="s">
        <v>1530</v>
      </c>
      <c r="D120" s="1152"/>
      <c r="E120" s="146">
        <f>MAX(0,E119,E118,E117)</f>
        <v>0</v>
      </c>
      <c r="F120" s="146">
        <f t="shared" ref="F120" ca="1" si="1317">MAX(0,F119,F118,F117)</f>
        <v>14107573.262896148</v>
      </c>
      <c r="G120" s="146">
        <f t="shared" ref="G120" ca="1" si="1318">MAX(0,G119,G118,G117)</f>
        <v>14107573.262896148</v>
      </c>
      <c r="H120" s="146">
        <f t="shared" ref="H120" ca="1" si="1319">MAX(0,H119,H118,H117)</f>
        <v>14107573.262896148</v>
      </c>
      <c r="I120" s="146">
        <f t="shared" ref="I120" ca="1" si="1320">MAX(0,I119,I118,I117)</f>
        <v>14207735.006832337</v>
      </c>
      <c r="J120" s="146">
        <f t="shared" ref="J120" ca="1" si="1321">MAX(0,J119,J118,J117)</f>
        <v>14880364.563628662</v>
      </c>
      <c r="K120" s="146">
        <f t="shared" ref="K120" ca="1" si="1322">MAX(0,K119,K118,K117)</f>
        <v>15058049.846382044</v>
      </c>
      <c r="L120" s="146">
        <f t="shared" ref="L120" ca="1" si="1323">MAX(0,L119,L118,L117)</f>
        <v>15232023.253200006</v>
      </c>
      <c r="M120" s="146">
        <f t="shared" ref="M120" ca="1" si="1324">MAX(0,M119,M118,M117)</f>
        <v>15413907.665176464</v>
      </c>
      <c r="N120" s="146">
        <f t="shared" ref="N120" ca="1" si="1325">MAX(0,N119,N118,N117)</f>
        <v>15591992.48069011</v>
      </c>
      <c r="O120" s="146">
        <f t="shared" ref="O120" ca="1" si="1326">MAX(0,O119,O118,O117)</f>
        <v>15778175.257380391</v>
      </c>
      <c r="P120" s="146">
        <f t="shared" ref="P120" ca="1" si="1327">MAX(0,P119,P118,P117)</f>
        <v>15966581.228212088</v>
      </c>
      <c r="Q120" s="146">
        <f t="shared" ref="Q120" ca="1" si="1328">MAX(0,Q119,Q118,Q117)</f>
        <v>16138687.321232546</v>
      </c>
      <c r="R120" s="146">
        <f t="shared" ref="R120" ca="1" si="1329">MAX(0,R119,R118,R117)</f>
        <v>16331398.138745092</v>
      </c>
      <c r="S120" s="146">
        <f t="shared" ref="S120" ca="1" si="1330">MAX(0,S119,S118,S117)</f>
        <v>16520083.194332197</v>
      </c>
      <c r="T120" s="146">
        <f t="shared" ref="T120" ca="1" si="1331">MAX(0,T119,T118,T117)</f>
        <v>16717348.230477152</v>
      </c>
      <c r="U120" s="146">
        <f t="shared" ref="U120" ca="1" si="1332">MAX(0,U119,U118,U117)</f>
        <v>16910492.366290804</v>
      </c>
      <c r="V120" s="146">
        <f t="shared" ref="V120" ca="1" si="1333">MAX(0,V119,V118,V117)</f>
        <v>17112419.248172961</v>
      </c>
      <c r="W120" s="146">
        <f t="shared" ref="W120" ca="1" si="1334">MAX(0,W119,W118,W117)</f>
        <v>17316757.323339351</v>
      </c>
      <c r="X120" s="146">
        <f t="shared" ref="X120" ca="1" si="1335">MAX(0,X119,X118,X117)</f>
        <v>17516826.741180006</v>
      </c>
      <c r="Y120" s="146">
        <f t="shared" ref="Y120" ca="1" si="1336">MAX(0,Y119,Y118,Y117)</f>
        <v>17725993.814952932</v>
      </c>
      <c r="Z120" s="146">
        <f t="shared" ref="Z120" ca="1" si="1337">MAX(0,Z119,Z118,Z117)</f>
        <v>17930791.352793626</v>
      </c>
      <c r="AA120" s="146">
        <f t="shared" ref="AA120" ca="1" si="1338">MAX(0,AA119,AA118,AA117)</f>
        <v>18144901.54598745</v>
      </c>
      <c r="AB120" s="146">
        <f t="shared" ref="AB120" ca="1" si="1339">MAX(0,AB119,AB118,AB117)</f>
        <v>18361568.412443902</v>
      </c>
      <c r="AC120" s="146">
        <f t="shared" ref="AC120" ca="1" si="1340">MAX(0,AC119,AC118,AC117)</f>
        <v>18559490.419417426</v>
      </c>
      <c r="AD120" s="146">
        <f t="shared" ref="AD120" ca="1" si="1341">MAX(0,AD119,AD118,AD117)</f>
        <v>18781107.859556857</v>
      </c>
      <c r="AE120" s="146">
        <f t="shared" ref="AE120" ca="1" si="1342">MAX(0,AE119,AE118,AE117)</f>
        <v>18998095.673482027</v>
      </c>
      <c r="AF120" s="146">
        <f t="shared" ref="AF120" ca="1" si="1343">MAX(0,AF119,AF118,AF117)</f>
        <v>19224950.465048723</v>
      </c>
      <c r="AG120" s="146">
        <f t="shared" ref="AG120" ca="1" si="1344">MAX(0,AG119,AG118,AG117)</f>
        <v>19447066.221234418</v>
      </c>
      <c r="AH120" s="146">
        <f t="shared" ref="AH120" ca="1" si="1345">MAX(0,AH119,AH118,AH117)</f>
        <v>19679282.135398902</v>
      </c>
      <c r="AI120" s="146">
        <f t="shared" ref="AI120" ca="1" si="1346">MAX(0,AI119,AI118,AI117)</f>
        <v>19914270.921840254</v>
      </c>
      <c r="AJ120" s="146">
        <f t="shared" ref="AJ120" ca="1" si="1347">MAX(0,AJ119,AJ118,AJ117)</f>
        <v>20144350.752357006</v>
      </c>
      <c r="AK120" s="146">
        <f t="shared" ref="AK120" ca="1" si="1348">MAX(0,AK119,AK118,AK117)</f>
        <v>20384892.887195874</v>
      </c>
      <c r="AL120" s="146">
        <f t="shared" ref="AL120" ca="1" si="1349">MAX(0,AL119,AL118,AL117)</f>
        <v>20620410.05571267</v>
      </c>
      <c r="AM120" s="146">
        <f t="shared" ref="AM120" ca="1" si="1350">MAX(0,AM119,AM118,AM117)</f>
        <v>20866636.777885564</v>
      </c>
      <c r="AN120" s="146">
        <f t="shared" ref="AN120" ca="1" si="1351">MAX(0,AN119,AN118,AN117)</f>
        <v>21115803.674310483</v>
      </c>
      <c r="AO120" s="146">
        <f t="shared" ref="AO120" ca="1" si="1352">MAX(0,AO119,AO118,AO117)</f>
        <v>21343413.982330035</v>
      </c>
      <c r="AP120" s="146">
        <f t="shared" ref="AP120" ca="1" si="1353">MAX(0,AP119,AP118,AP117)</f>
        <v>21598274.038490381</v>
      </c>
      <c r="AQ120" s="146">
        <f t="shared" ref="AQ120" ca="1" si="1354">MAX(0,AQ119,AQ118,AQ117)</f>
        <v>21847810.02450433</v>
      </c>
      <c r="AR120" s="146">
        <f t="shared" ref="AR120" ca="1" si="1355">MAX(0,AR119,AR118,AR117)</f>
        <v>22108693.034806032</v>
      </c>
      <c r="AS120" s="146">
        <f t="shared" ref="AS120" ca="1" si="1356">MAX(0,AS119,AS118,AS117)</f>
        <v>22364126.154419582</v>
      </c>
      <c r="AT120" s="146">
        <f t="shared" ref="AT120" ca="1" si="1357">MAX(0,AT119,AT118,AT117)</f>
        <v>22631174.455708738</v>
      </c>
      <c r="AU120" s="146">
        <f t="shared" ref="AU120" ca="1" si="1358">MAX(0,AU119,AU118,AU117)</f>
        <v>22901411.560116287</v>
      </c>
      <c r="AV120" s="146">
        <f t="shared" ref="AV120" ca="1" si="1359">MAX(0,AV119,AV118,AV117)</f>
        <v>23166003.365210555</v>
      </c>
      <c r="AW120" s="146">
        <f t="shared" ref="AW120" ca="1" si="1360">MAX(0,AW119,AW118,AW117)</f>
        <v>23442626.820275251</v>
      </c>
      <c r="AX120" s="146">
        <f t="shared" ref="AX120" ca="1" si="1361">MAX(0,AX119,AX118,AX117)</f>
        <v>23713471.564069565</v>
      </c>
      <c r="AY120" s="146">
        <f t="shared" ref="AY120" ca="1" si="1362">MAX(0,AY119,AY118,AY117)</f>
        <v>23996632.294568397</v>
      </c>
      <c r="AZ120" s="146">
        <f t="shared" ref="AZ120" ca="1" si="1363">MAX(0,AZ119,AZ118,AZ117)</f>
        <v>24283174.225457057</v>
      </c>
      <c r="BA120" s="146">
        <f t="shared" ref="BA120" ca="1" si="1364">MAX(0,BA119,BA118,BA117)</f>
        <v>24554326.362976402</v>
      </c>
      <c r="BB120" s="146">
        <f t="shared" ref="BB120" ca="1" si="1365">MAX(0,BB119,BB118,BB117)</f>
        <v>24847527.675616849</v>
      </c>
      <c r="BC120" s="146">
        <f t="shared" ref="BC120" ca="1" si="1366">MAX(0,BC119,BC118,BC117)</f>
        <v>25134603.962707855</v>
      </c>
      <c r="BD120" s="146">
        <f t="shared" ref="BD120" ca="1" si="1367">MAX(0,BD119,BD118,BD117)</f>
        <v>25434734.325301535</v>
      </c>
      <c r="BE120" s="146">
        <f t="shared" ref="BE120" ca="1" si="1368">MAX(0,BE119,BE118,BE117)</f>
        <v>25728594.913307596</v>
      </c>
      <c r="BF120" s="146">
        <f t="shared" ref="BF120" ca="1" si="1369">MAX(0,BF119,BF118,BF117)</f>
        <v>26035818.075916961</v>
      </c>
      <c r="BG120" s="146">
        <f t="shared" ref="BG120" ca="1" si="1370">MAX(0,BG119,BG118,BG117)</f>
        <v>26346709.766557556</v>
      </c>
      <c r="BH120" s="146">
        <f t="shared" ref="BH120" ca="1" si="1371">MAX(0,BH119,BH118,BH117)</f>
        <v>26651106.87662778</v>
      </c>
      <c r="BI120" s="146">
        <f t="shared" ref="BI120" ca="1" si="1372">MAX(0,BI119,BI118,BI117)</f>
        <v>26969345.683265556</v>
      </c>
      <c r="BJ120" s="146">
        <f t="shared" ref="BJ120" ca="1" si="1373">MAX(0,BJ119,BJ118,BJ117)</f>
        <v>27280936.426823646</v>
      </c>
      <c r="BK120" s="146">
        <f t="shared" ref="BK120" ca="1" si="1374">MAX(0,BK119,BK118,BK117)</f>
        <v>27606695.979423959</v>
      </c>
      <c r="BL120" s="146">
        <f t="shared" ref="BL120" ca="1" si="1375">MAX(0,BL119,BL118,BL117)</f>
        <v>27936345.401655212</v>
      </c>
      <c r="BM120" s="146">
        <f t="shared" ref="BM120" ca="1" si="1376">MAX(0,BM119,BM118,BM117)</f>
        <v>28237475.317422859</v>
      </c>
      <c r="BN120" s="146">
        <f t="shared" ref="BN120" ca="1" si="1377">MAX(0,BN119,BN118,BN117)</f>
        <v>28574656.826959379</v>
      </c>
      <c r="BO120" s="146">
        <f t="shared" ref="BO120" ca="1" si="1378">MAX(0,BO119,BO118,BO117)</f>
        <v>28904794.557114031</v>
      </c>
      <c r="BP120" s="146">
        <f t="shared" ref="BP120" ca="1" si="1379">MAX(0,BP119,BP118,BP117)</f>
        <v>29249944.474096768</v>
      </c>
      <c r="BQ120" s="146">
        <f t="shared" ref="BQ120" ca="1" si="1380">MAX(0,BQ119,BQ118,BQ117)</f>
        <v>29587884.15030374</v>
      </c>
      <c r="BR120" s="146">
        <f t="shared" ref="BR120" ca="1" si="1381">MAX(0,BR119,BR118,BR117)</f>
        <v>29941190.787304502</v>
      </c>
      <c r="BS120" s="146">
        <f t="shared" ref="BS120" ca="1" si="1382">MAX(0,BS119,BS118,BS117)</f>
        <v>30298716.23154119</v>
      </c>
      <c r="BT120" s="146">
        <f t="shared" ref="BT120" ca="1" si="1383">MAX(0,BT119,BT118,BT117)</f>
        <v>30648772.908121943</v>
      </c>
      <c r="BU120" s="146">
        <f t="shared" ref="BU120" ca="1" si="1384">MAX(0,BU119,BU118,BU117)</f>
        <v>31014747.535755388</v>
      </c>
      <c r="BV120" s="146">
        <f t="shared" ref="BV120" ca="1" si="1385">MAX(0,BV119,BV118,BV117)</f>
        <v>31373076.890847187</v>
      </c>
      <c r="BW120" s="146">
        <f t="shared" ref="BW120" ca="1" si="1386">MAX(0,BW119,BW118,BW117)</f>
        <v>31747700.376337547</v>
      </c>
      <c r="BX120" s="146">
        <f t="shared" ref="BX120" ca="1" si="1387">MAX(0,BX119,BX118,BX117)</f>
        <v>32126797.21190349</v>
      </c>
      <c r="BY120" s="146">
        <f t="shared" ref="BY120" ca="1" si="1388">MAX(0,BY119,BY118,BY117)</f>
        <v>32473096.615036286</v>
      </c>
      <c r="BZ120" s="146">
        <f t="shared" ref="BZ120" ca="1" si="1389">MAX(0,BZ119,BZ118,BZ117)</f>
        <v>32860855.351003282</v>
      </c>
      <c r="CA120" s="146">
        <f t="shared" ref="CA120" ca="1" si="1390">MAX(0,CA119,CA118,CA117)</f>
        <v>33240513.74068113</v>
      </c>
      <c r="CB120" s="146">
        <f t="shared" ref="CB120" ca="1" si="1391">MAX(0,CB119,CB118,CB117)</f>
        <v>33637436.145211272</v>
      </c>
      <c r="CC120" s="146">
        <f t="shared" ref="CC120" ca="1" si="1392">MAX(0,CC119,CC118,CC117)</f>
        <v>34026066.772849299</v>
      </c>
      <c r="CD120" s="146">
        <f t="shared" ref="CD120" ca="1" si="1393">MAX(0,CD119,CD118,CD117)</f>
        <v>34432369.405400179</v>
      </c>
      <c r="CE120" s="146">
        <f t="shared" ref="CE120" ca="1" si="1394">MAX(0,CE119,CE118,CE117)</f>
        <v>34843523.666272365</v>
      </c>
      <c r="CF120" s="146">
        <f t="shared" ref="CF120" ca="1" si="1395">MAX(0,CF119,CF118,CF117)</f>
        <v>35246088.844340235</v>
      </c>
      <c r="CG120" s="146">
        <f t="shared" ref="CG120" ca="1" si="1396">MAX(0,CG119,CG118,CG117)</f>
        <v>35666959.666118696</v>
      </c>
      <c r="CH120" s="146">
        <f t="shared" ref="CH120" ca="1" si="1397">MAX(0,CH119,CH118,CH117)</f>
        <v>36079038.424474262</v>
      </c>
      <c r="CI120" s="146">
        <f t="shared" ref="CI120" ca="1" si="1398">MAX(0,CI119,CI118,CI117)</f>
        <v>36509855.432788178</v>
      </c>
      <c r="CJ120" s="146">
        <f t="shared" ref="CJ120" ca="1" si="1399">MAX(0,CJ119,CJ118,CJ117)</f>
        <v>36945816.793689005</v>
      </c>
      <c r="CK120" s="146">
        <f t="shared" ref="CK120" ca="1" si="1400">MAX(0,CK119,CK118,CK117)</f>
        <v>37344061.107291728</v>
      </c>
      <c r="CL120" s="146">
        <f t="shared" ref="CL120" ca="1" si="1401">MAX(0,CL119,CL118,CL117)</f>
        <v>37789983.653653771</v>
      </c>
      <c r="CM120" s="146">
        <f t="shared" ref="CM120" ca="1" si="1402">MAX(0,CM119,CM118,CM117)</f>
        <v>38226590.801783301</v>
      </c>
      <c r="CN120" s="146">
        <f t="shared" ref="CN120" ca="1" si="1403">MAX(0,CN119,CN118,CN117)</f>
        <v>38683051.566992961</v>
      </c>
      <c r="CO120" s="146">
        <f t="shared" ref="CO120" ca="1" si="1404">MAX(0,CO119,CO118,CO117)</f>
        <v>39129976.788776688</v>
      </c>
      <c r="CP120" s="146">
        <f t="shared" ref="CP120" ca="1" si="1405">MAX(0,CP119,CP118,CP117)</f>
        <v>39597224.816210195</v>
      </c>
      <c r="CQ120" s="146">
        <f t="shared" ref="CQ120" ca="1" si="1406">MAX(0,CQ119,CQ118,CQ117)</f>
        <v>40070052.216213226</v>
      </c>
      <c r="CR120" s="146">
        <f t="shared" ref="CR120" ca="1" si="1407">MAX(0,CR119,CR118,CR117)</f>
        <v>40533002.170991264</v>
      </c>
      <c r="CS120" s="146">
        <f t="shared" ref="CS120" ca="1" si="1408">MAX(0,CS119,CS118,CS117)</f>
        <v>41017003.61603649</v>
      </c>
      <c r="CT120" s="146">
        <f t="shared" ref="CT120" ca="1" si="1409">MAX(0,CT119,CT118,CT117)</f>
        <v>41490894.188145407</v>
      </c>
      <c r="CU120" s="146">
        <f t="shared" ref="CU120" ca="1" si="1410">MAX(0,CU119,CU118,CU117)</f>
        <v>41986333.747706398</v>
      </c>
      <c r="CV120" s="146">
        <f t="shared" ref="CV120" ca="1" si="1411">MAX(0,CV119,CV118,CV117)</f>
        <v>42487689.312742352</v>
      </c>
      <c r="CW120" s="146">
        <f t="shared" ref="CW120" ca="1" si="1412">MAX(0,CW119,CW118,CW117)</f>
        <v>22642652.543848865</v>
      </c>
      <c r="CX120" s="146">
        <f t="shared" ref="CX120" ca="1" si="1413">MAX(0,CX119,CX118,CX117)</f>
        <v>22913026.70721944</v>
      </c>
      <c r="CY120" s="146">
        <f t="shared" ref="CY120" ca="1" si="1414">MAX(0,CY119,CY118,CY117)</f>
        <v>23177752.708091568</v>
      </c>
      <c r="CZ120" s="146">
        <f t="shared" ref="CZ120" ca="1" si="1415">MAX(0,CZ119,CZ118,CZ117)</f>
        <v>23454516.46115119</v>
      </c>
      <c r="DA120" s="146">
        <f t="shared" ref="DA120" ca="1" si="1416">MAX(0,DA119,DA118,DA117)</f>
        <v>23725498.572091322</v>
      </c>
      <c r="DB120" s="146">
        <f t="shared" ref="DB120" ca="1" si="1417">MAX(0,DB119,DB118,DB117)</f>
        <v>24008802.916163057</v>
      </c>
      <c r="DC120" s="146">
        <f t="shared" ref="DC120" ca="1" si="1418">MAX(0,DC119,DC118,DC117)</f>
        <v>24295490.175503183</v>
      </c>
      <c r="DD120" s="146">
        <f t="shared" ref="DD120" ca="1" si="1419">MAX(0,DD119,DD118,DD117)</f>
        <v>24576188.48898102</v>
      </c>
      <c r="DE120" s="146">
        <f t="shared" ref="DE120" ca="1" si="1420">MAX(0,DE119,DE118,DE117)</f>
        <v>24869650.855577778</v>
      </c>
      <c r="DF120" s="146">
        <f t="shared" ref="DF120" ca="1" si="1421">MAX(0,DF119,DF118,DF117)</f>
        <v>25156982.74316331</v>
      </c>
      <c r="DG120" s="146">
        <f t="shared" ref="DG120" ca="1" si="1422">MAX(0,DG119,DG118,DG117)</f>
        <v>25457380.32904416</v>
      </c>
      <c r="DH120" s="146">
        <f t="shared" ref="DH120" ca="1" si="1423">MAX(0,DH119,DH118,DH117)</f>
        <v>25761364.939272251</v>
      </c>
      <c r="DI120" s="146">
        <f t="shared" ref="DI120" ca="1" si="1424">MAX(0,DI119,DI118,DI117)</f>
        <v>26039050.425426185</v>
      </c>
      <c r="DJ120" s="146">
        <f t="shared" ref="DJ120" ca="1" si="1425">MAX(0,DJ119,DJ118,DJ117)</f>
        <v>26349980.713302355</v>
      </c>
      <c r="DK120" s="146">
        <f t="shared" ref="DK120" ca="1" si="1426">MAX(0,DK119,DK118,DK117)</f>
        <v>26654415.614305306</v>
      </c>
      <c r="DL120" s="146">
        <f t="shared" ref="DL120" ca="1" si="1427">MAX(0,DL119,DL118,DL117)</f>
        <v>26972693.930323865</v>
      </c>
      <c r="DM120" s="146">
        <f t="shared" ref="DM120" ca="1" si="1428">MAX(0,DM119,DM118,DM117)</f>
        <v>27284323.357905019</v>
      </c>
      <c r="DN120" s="146">
        <f t="shared" ref="DN120" ca="1" si="1429">MAX(0,DN119,DN118,DN117)</f>
        <v>27610123.353587512</v>
      </c>
      <c r="DO120" s="146">
        <f t="shared" ref="DO120" ca="1" si="1430">MAX(0,DO119,DO118,DO117)</f>
        <v>27939813.701828659</v>
      </c>
      <c r="DP120" s="146">
        <f t="shared" ref="DP120" ca="1" si="1431">MAX(0,DP119,DP118,DP117)</f>
        <v>28262616.76232817</v>
      </c>
      <c r="DQ120" s="146">
        <f t="shared" ref="DQ120" ca="1" si="1432">MAX(0,DQ119,DQ118,DQ117)</f>
        <v>28600098.483914439</v>
      </c>
      <c r="DR120" s="146">
        <f t="shared" ref="DR120" ca="1" si="1433">MAX(0,DR119,DR118,DR117)</f>
        <v>28930530.15463781</v>
      </c>
      <c r="DS120" s="146">
        <f t="shared" ref="DS120" ca="1" si="1434">MAX(0,DS119,DS118,DS117)</f>
        <v>29275987.378400784</v>
      </c>
      <c r="DT120" s="146">
        <f t="shared" ref="DT120" ca="1" si="1435">MAX(0,DT119,DT118,DT117)</f>
        <v>29625569.680163097</v>
      </c>
      <c r="DU120" s="147">
        <f t="shared" ref="DU120" ca="1" si="1436">MAX(0,DU119,DU118,DU117)</f>
        <v>29944907.98924011</v>
      </c>
    </row>
    <row r="121" spans="1:126" customFormat="1" ht="15.75" customHeight="1" thickTop="1">
      <c r="A121" s="105"/>
      <c r="B121" s="105"/>
      <c r="C121" s="1282"/>
      <c r="D121" s="1284"/>
      <c r="E121" s="1280"/>
      <c r="F121" s="1280"/>
      <c r="G121" s="1280"/>
      <c r="H121" s="1280"/>
      <c r="I121" s="1280"/>
      <c r="J121" s="1280"/>
      <c r="K121" s="1280"/>
      <c r="L121" s="1280"/>
      <c r="M121" s="1280"/>
      <c r="N121" s="1280"/>
      <c r="O121" s="1280"/>
      <c r="P121" s="1280"/>
      <c r="Q121" s="1280"/>
      <c r="R121" s="1280"/>
      <c r="S121" s="1280"/>
      <c r="T121" s="1280"/>
      <c r="U121" s="1280"/>
      <c r="V121" s="1280"/>
      <c r="W121" s="1280"/>
      <c r="X121" s="1280"/>
      <c r="Y121" s="1280"/>
      <c r="Z121" s="1280"/>
      <c r="AA121" s="1280"/>
      <c r="AB121" s="1280"/>
      <c r="AC121" s="1280"/>
      <c r="AD121" s="1280"/>
      <c r="AE121" s="1280"/>
      <c r="AF121" s="1280"/>
      <c r="AG121" s="1280"/>
      <c r="AH121" s="1280"/>
      <c r="AI121" s="1280"/>
      <c r="AJ121" s="1280"/>
      <c r="AK121" s="1280"/>
      <c r="AL121" s="1280"/>
      <c r="AM121" s="1280"/>
      <c r="AN121" s="1280"/>
      <c r="AO121" s="1280"/>
      <c r="AP121" s="1280"/>
      <c r="AQ121" s="1280"/>
      <c r="AR121" s="1280"/>
      <c r="AS121" s="1280"/>
      <c r="AT121" s="1280"/>
      <c r="AU121" s="1280"/>
      <c r="AV121" s="1280"/>
      <c r="AW121" s="1280"/>
      <c r="AX121" s="1280"/>
      <c r="AY121" s="1280"/>
      <c r="AZ121" s="1280"/>
      <c r="BA121" s="1280"/>
      <c r="BB121" s="1280"/>
      <c r="BC121" s="1280"/>
      <c r="BD121" s="1280"/>
      <c r="BE121" s="1280"/>
      <c r="BF121" s="1280"/>
      <c r="BG121" s="1280"/>
      <c r="BH121" s="1280"/>
      <c r="BI121" s="1280"/>
      <c r="BJ121" s="1280"/>
      <c r="BK121" s="1280"/>
      <c r="BL121" s="1280"/>
      <c r="BM121" s="1280"/>
      <c r="BN121" s="1280"/>
      <c r="BO121" s="1280"/>
      <c r="BP121" s="1280"/>
      <c r="BQ121" s="1280"/>
      <c r="BR121" s="1280"/>
      <c r="BS121" s="1280"/>
      <c r="BT121" s="1280"/>
      <c r="BU121" s="1280"/>
      <c r="BV121" s="1280"/>
      <c r="BW121" s="1280"/>
      <c r="BX121" s="1280"/>
      <c r="BY121" s="1280"/>
      <c r="BZ121" s="1280"/>
      <c r="CA121" s="1280"/>
      <c r="CB121" s="1280"/>
      <c r="CC121" s="1280"/>
      <c r="CD121" s="1280"/>
      <c r="CE121" s="1280"/>
      <c r="CF121" s="1280"/>
      <c r="CG121" s="1280"/>
      <c r="CH121" s="1280"/>
      <c r="CI121" s="1280"/>
      <c r="CJ121" s="1280"/>
      <c r="CK121" s="1280"/>
      <c r="CL121" s="1280"/>
      <c r="CM121" s="1280"/>
      <c r="CN121" s="1280"/>
      <c r="CO121" s="1280"/>
      <c r="CP121" s="1280"/>
      <c r="CQ121" s="1280"/>
      <c r="CR121" s="1280"/>
      <c r="CS121" s="1280"/>
      <c r="CT121" s="1280"/>
      <c r="CU121" s="1280"/>
      <c r="CV121" s="1280"/>
      <c r="CW121" s="1280"/>
      <c r="CX121" s="1280"/>
      <c r="CY121" s="1280"/>
      <c r="CZ121" s="1280"/>
      <c r="DA121" s="1280"/>
      <c r="DB121" s="1280"/>
      <c r="DC121" s="1280"/>
      <c r="DD121" s="1280"/>
      <c r="DE121" s="1280"/>
      <c r="DF121" s="1280"/>
      <c r="DG121" s="1280"/>
      <c r="DH121" s="1280"/>
      <c r="DI121" s="1280"/>
      <c r="DJ121" s="1280"/>
      <c r="DK121" s="1280"/>
      <c r="DL121" s="1280"/>
      <c r="DM121" s="1280"/>
      <c r="DN121" s="1280"/>
      <c r="DO121" s="1280"/>
      <c r="DP121" s="1280"/>
      <c r="DQ121" s="1280"/>
      <c r="DR121" s="1280"/>
      <c r="DS121" s="1280"/>
      <c r="DT121" s="1280"/>
      <c r="DU121" s="1281"/>
    </row>
    <row r="122" spans="1:126" customFormat="1" ht="15.75" customHeight="1">
      <c r="A122" s="105"/>
      <c r="B122" s="105"/>
      <c r="C122" s="1278" t="str">
        <f>CONCATENATE(C113," Distributions")</f>
        <v>Tier 5 Distributions</v>
      </c>
      <c r="D122" s="1283"/>
      <c r="E122" s="1279"/>
      <c r="F122" s="1279">
        <f t="shared" ref="F122:AK122" ca="1" si="1437">IF($D119&gt;0,MIN(F111,F120),IFERROR(MIN(F111,F120/$D124),0))</f>
        <v>0</v>
      </c>
      <c r="G122" s="1279">
        <f t="shared" ca="1" si="1437"/>
        <v>0</v>
      </c>
      <c r="H122" s="1279">
        <f t="shared" ca="1" si="1437"/>
        <v>0</v>
      </c>
      <c r="I122" s="1279">
        <f t="shared" ca="1" si="1437"/>
        <v>0</v>
      </c>
      <c r="J122" s="1279">
        <f t="shared" ca="1" si="1437"/>
        <v>0</v>
      </c>
      <c r="K122" s="1279">
        <f t="shared" ca="1" si="1437"/>
        <v>0</v>
      </c>
      <c r="L122" s="1279">
        <f t="shared" ca="1" si="1437"/>
        <v>0</v>
      </c>
      <c r="M122" s="1279">
        <f t="shared" ca="1" si="1437"/>
        <v>0</v>
      </c>
      <c r="N122" s="1279">
        <f t="shared" ca="1" si="1437"/>
        <v>0</v>
      </c>
      <c r="O122" s="1279">
        <f t="shared" ca="1" si="1437"/>
        <v>0</v>
      </c>
      <c r="P122" s="1279">
        <f t="shared" ca="1" si="1437"/>
        <v>0</v>
      </c>
      <c r="Q122" s="1279">
        <f t="shared" ca="1" si="1437"/>
        <v>0</v>
      </c>
      <c r="R122" s="1279">
        <f t="shared" ca="1" si="1437"/>
        <v>0</v>
      </c>
      <c r="S122" s="1279">
        <f t="shared" ca="1" si="1437"/>
        <v>0</v>
      </c>
      <c r="T122" s="1279">
        <f t="shared" ca="1" si="1437"/>
        <v>0</v>
      </c>
      <c r="U122" s="1279">
        <f t="shared" ca="1" si="1437"/>
        <v>0</v>
      </c>
      <c r="V122" s="1279">
        <f t="shared" ca="1" si="1437"/>
        <v>0</v>
      </c>
      <c r="W122" s="1279">
        <f t="shared" ca="1" si="1437"/>
        <v>0</v>
      </c>
      <c r="X122" s="1279">
        <f t="shared" ca="1" si="1437"/>
        <v>0</v>
      </c>
      <c r="Y122" s="1279">
        <f t="shared" ca="1" si="1437"/>
        <v>0</v>
      </c>
      <c r="Z122" s="1279">
        <f t="shared" ca="1" si="1437"/>
        <v>0</v>
      </c>
      <c r="AA122" s="1279">
        <f t="shared" ca="1" si="1437"/>
        <v>0</v>
      </c>
      <c r="AB122" s="1279">
        <f t="shared" ca="1" si="1437"/>
        <v>0</v>
      </c>
      <c r="AC122" s="1279">
        <f t="shared" ca="1" si="1437"/>
        <v>0</v>
      </c>
      <c r="AD122" s="1279">
        <f t="shared" ca="1" si="1437"/>
        <v>0</v>
      </c>
      <c r="AE122" s="1279">
        <f t="shared" ca="1" si="1437"/>
        <v>0</v>
      </c>
      <c r="AF122" s="1279">
        <f t="shared" ca="1" si="1437"/>
        <v>0</v>
      </c>
      <c r="AG122" s="1279">
        <f t="shared" ca="1" si="1437"/>
        <v>0</v>
      </c>
      <c r="AH122" s="1279">
        <f t="shared" ca="1" si="1437"/>
        <v>0</v>
      </c>
      <c r="AI122" s="1279">
        <f t="shared" ca="1" si="1437"/>
        <v>0</v>
      </c>
      <c r="AJ122" s="1279">
        <f t="shared" ca="1" si="1437"/>
        <v>0</v>
      </c>
      <c r="AK122" s="1279">
        <f t="shared" ca="1" si="1437"/>
        <v>0</v>
      </c>
      <c r="AL122" s="1279">
        <f t="shared" ref="AL122:BQ122" ca="1" si="1438">IF($D119&gt;0,MIN(AL111,AL120),IFERROR(MIN(AL111,AL120/$D124),0))</f>
        <v>0</v>
      </c>
      <c r="AM122" s="1279">
        <f t="shared" ca="1" si="1438"/>
        <v>0</v>
      </c>
      <c r="AN122" s="1279">
        <f t="shared" ca="1" si="1438"/>
        <v>0</v>
      </c>
      <c r="AO122" s="1279">
        <f t="shared" ca="1" si="1438"/>
        <v>0</v>
      </c>
      <c r="AP122" s="1279">
        <f t="shared" ca="1" si="1438"/>
        <v>0</v>
      </c>
      <c r="AQ122" s="1279">
        <f t="shared" ca="1" si="1438"/>
        <v>0</v>
      </c>
      <c r="AR122" s="1279">
        <f t="shared" ca="1" si="1438"/>
        <v>0</v>
      </c>
      <c r="AS122" s="1279">
        <f t="shared" ca="1" si="1438"/>
        <v>0</v>
      </c>
      <c r="AT122" s="1279">
        <f t="shared" ca="1" si="1438"/>
        <v>0</v>
      </c>
      <c r="AU122" s="1279">
        <f t="shared" ca="1" si="1438"/>
        <v>0</v>
      </c>
      <c r="AV122" s="1279">
        <f t="shared" ca="1" si="1438"/>
        <v>0</v>
      </c>
      <c r="AW122" s="1279">
        <f t="shared" ca="1" si="1438"/>
        <v>0</v>
      </c>
      <c r="AX122" s="1279">
        <f t="shared" ca="1" si="1438"/>
        <v>0</v>
      </c>
      <c r="AY122" s="1279">
        <f t="shared" ca="1" si="1438"/>
        <v>0</v>
      </c>
      <c r="AZ122" s="1279">
        <f t="shared" ca="1" si="1438"/>
        <v>0</v>
      </c>
      <c r="BA122" s="1279">
        <f t="shared" ca="1" si="1438"/>
        <v>0</v>
      </c>
      <c r="BB122" s="1279">
        <f t="shared" ca="1" si="1438"/>
        <v>0</v>
      </c>
      <c r="BC122" s="1279">
        <f t="shared" ca="1" si="1438"/>
        <v>0</v>
      </c>
      <c r="BD122" s="1279">
        <f t="shared" ca="1" si="1438"/>
        <v>0</v>
      </c>
      <c r="BE122" s="1279">
        <f t="shared" ca="1" si="1438"/>
        <v>0</v>
      </c>
      <c r="BF122" s="1279">
        <f t="shared" ca="1" si="1438"/>
        <v>0</v>
      </c>
      <c r="BG122" s="1279">
        <f t="shared" ca="1" si="1438"/>
        <v>0</v>
      </c>
      <c r="BH122" s="1279">
        <f t="shared" ca="1" si="1438"/>
        <v>0</v>
      </c>
      <c r="BI122" s="1279">
        <f t="shared" ca="1" si="1438"/>
        <v>0</v>
      </c>
      <c r="BJ122" s="1279">
        <f t="shared" ca="1" si="1438"/>
        <v>0</v>
      </c>
      <c r="BK122" s="1279">
        <f t="shared" ca="1" si="1438"/>
        <v>0</v>
      </c>
      <c r="BL122" s="1279">
        <f t="shared" ca="1" si="1438"/>
        <v>0</v>
      </c>
      <c r="BM122" s="1279">
        <f t="shared" ca="1" si="1438"/>
        <v>0</v>
      </c>
      <c r="BN122" s="1279">
        <f t="shared" ca="1" si="1438"/>
        <v>0</v>
      </c>
      <c r="BO122" s="1279">
        <f t="shared" ca="1" si="1438"/>
        <v>0</v>
      </c>
      <c r="BP122" s="1279">
        <f t="shared" ca="1" si="1438"/>
        <v>0</v>
      </c>
      <c r="BQ122" s="1279">
        <f t="shared" ca="1" si="1438"/>
        <v>0</v>
      </c>
      <c r="BR122" s="1279">
        <f t="shared" ref="BR122:CW122" ca="1" si="1439">IF($D119&gt;0,MIN(BR111,BR120),IFERROR(MIN(BR111,BR120/$D124),0))</f>
        <v>0</v>
      </c>
      <c r="BS122" s="1279">
        <f t="shared" ca="1" si="1439"/>
        <v>0</v>
      </c>
      <c r="BT122" s="1279">
        <f t="shared" ca="1" si="1439"/>
        <v>0</v>
      </c>
      <c r="BU122" s="1279">
        <f t="shared" ca="1" si="1439"/>
        <v>0</v>
      </c>
      <c r="BV122" s="1279">
        <f t="shared" ca="1" si="1439"/>
        <v>0</v>
      </c>
      <c r="BW122" s="1279">
        <f t="shared" ca="1" si="1439"/>
        <v>0</v>
      </c>
      <c r="BX122" s="1279">
        <f t="shared" ca="1" si="1439"/>
        <v>0</v>
      </c>
      <c r="BY122" s="1279">
        <f t="shared" ca="1" si="1439"/>
        <v>0</v>
      </c>
      <c r="BZ122" s="1279">
        <f t="shared" ca="1" si="1439"/>
        <v>0</v>
      </c>
      <c r="CA122" s="1279">
        <f t="shared" ca="1" si="1439"/>
        <v>0</v>
      </c>
      <c r="CB122" s="1279">
        <f t="shared" ca="1" si="1439"/>
        <v>0</v>
      </c>
      <c r="CC122" s="1279">
        <f t="shared" ca="1" si="1439"/>
        <v>0</v>
      </c>
      <c r="CD122" s="1279">
        <f t="shared" ca="1" si="1439"/>
        <v>0</v>
      </c>
      <c r="CE122" s="1279">
        <f t="shared" ca="1" si="1439"/>
        <v>0</v>
      </c>
      <c r="CF122" s="1279">
        <f t="shared" ca="1" si="1439"/>
        <v>0</v>
      </c>
      <c r="CG122" s="1279">
        <f t="shared" ca="1" si="1439"/>
        <v>0</v>
      </c>
      <c r="CH122" s="1279">
        <f t="shared" ca="1" si="1439"/>
        <v>0</v>
      </c>
      <c r="CI122" s="1279">
        <f t="shared" ca="1" si="1439"/>
        <v>0</v>
      </c>
      <c r="CJ122" s="1279">
        <f t="shared" ca="1" si="1439"/>
        <v>0</v>
      </c>
      <c r="CK122" s="1279">
        <f t="shared" ca="1" si="1439"/>
        <v>0</v>
      </c>
      <c r="CL122" s="1279">
        <f t="shared" ca="1" si="1439"/>
        <v>0</v>
      </c>
      <c r="CM122" s="1279">
        <f t="shared" ca="1" si="1439"/>
        <v>0</v>
      </c>
      <c r="CN122" s="1279">
        <f t="shared" ca="1" si="1439"/>
        <v>0</v>
      </c>
      <c r="CO122" s="1279">
        <f t="shared" ca="1" si="1439"/>
        <v>0</v>
      </c>
      <c r="CP122" s="1279">
        <f t="shared" ca="1" si="1439"/>
        <v>0</v>
      </c>
      <c r="CQ122" s="1279">
        <f t="shared" ca="1" si="1439"/>
        <v>0</v>
      </c>
      <c r="CR122" s="1279">
        <f t="shared" ca="1" si="1439"/>
        <v>0</v>
      </c>
      <c r="CS122" s="1279">
        <f t="shared" ca="1" si="1439"/>
        <v>0</v>
      </c>
      <c r="CT122" s="1279">
        <f t="shared" ca="1" si="1439"/>
        <v>0</v>
      </c>
      <c r="CU122" s="1279">
        <f t="shared" ca="1" si="1439"/>
        <v>0</v>
      </c>
      <c r="CV122" s="1279">
        <f t="shared" ca="1" si="1439"/>
        <v>0</v>
      </c>
      <c r="CW122" s="1279">
        <f t="shared" ca="1" si="1439"/>
        <v>0</v>
      </c>
      <c r="CX122" s="1279">
        <f t="shared" ref="CX122:DU122" ca="1" si="1440">IF($D119&gt;0,MIN(CX111,CX120),IFERROR(MIN(CX111,CX120/$D124),0))</f>
        <v>0</v>
      </c>
      <c r="CY122" s="1279">
        <f t="shared" ca="1" si="1440"/>
        <v>0</v>
      </c>
      <c r="CZ122" s="1279">
        <f t="shared" ca="1" si="1440"/>
        <v>0</v>
      </c>
      <c r="DA122" s="1279">
        <f t="shared" ca="1" si="1440"/>
        <v>0</v>
      </c>
      <c r="DB122" s="1279">
        <f t="shared" ca="1" si="1440"/>
        <v>0</v>
      </c>
      <c r="DC122" s="1279">
        <f t="shared" ca="1" si="1440"/>
        <v>0</v>
      </c>
      <c r="DD122" s="1279">
        <f t="shared" ca="1" si="1440"/>
        <v>0</v>
      </c>
      <c r="DE122" s="1279">
        <f t="shared" ca="1" si="1440"/>
        <v>0</v>
      </c>
      <c r="DF122" s="1279">
        <f t="shared" ca="1" si="1440"/>
        <v>0</v>
      </c>
      <c r="DG122" s="1279">
        <f t="shared" ca="1" si="1440"/>
        <v>0</v>
      </c>
      <c r="DH122" s="1279">
        <f t="shared" ca="1" si="1440"/>
        <v>0</v>
      </c>
      <c r="DI122" s="1279">
        <f t="shared" ca="1" si="1440"/>
        <v>0</v>
      </c>
      <c r="DJ122" s="1279">
        <f t="shared" ca="1" si="1440"/>
        <v>0</v>
      </c>
      <c r="DK122" s="1279">
        <f t="shared" ca="1" si="1440"/>
        <v>0</v>
      </c>
      <c r="DL122" s="1279">
        <f t="shared" ca="1" si="1440"/>
        <v>0</v>
      </c>
      <c r="DM122" s="1279">
        <f t="shared" ca="1" si="1440"/>
        <v>0</v>
      </c>
      <c r="DN122" s="1279">
        <f t="shared" ca="1" si="1440"/>
        <v>0</v>
      </c>
      <c r="DO122" s="1279">
        <f t="shared" ca="1" si="1440"/>
        <v>0</v>
      </c>
      <c r="DP122" s="1279">
        <f t="shared" ca="1" si="1440"/>
        <v>0</v>
      </c>
      <c r="DQ122" s="1279">
        <f t="shared" ca="1" si="1440"/>
        <v>0</v>
      </c>
      <c r="DR122" s="1279">
        <f t="shared" ca="1" si="1440"/>
        <v>0</v>
      </c>
      <c r="DS122" s="1279">
        <f t="shared" ca="1" si="1440"/>
        <v>0</v>
      </c>
      <c r="DT122" s="1279">
        <f t="shared" ca="1" si="1440"/>
        <v>0</v>
      </c>
      <c r="DU122" s="1324">
        <f t="shared" ca="1" si="1440"/>
        <v>0</v>
      </c>
    </row>
    <row r="123" spans="1:126" customFormat="1" ht="15.75" customHeight="1">
      <c r="A123" s="105"/>
      <c r="B123" s="105"/>
      <c r="C123" s="1282"/>
      <c r="D123" s="1284"/>
      <c r="E123" s="1280"/>
      <c r="F123" s="1280"/>
      <c r="G123" s="1280"/>
      <c r="H123" s="1280"/>
      <c r="I123" s="1280"/>
      <c r="J123" s="1280"/>
      <c r="K123" s="1280"/>
      <c r="L123" s="1280"/>
      <c r="M123" s="1280"/>
      <c r="N123" s="1280"/>
      <c r="O123" s="1280"/>
      <c r="P123" s="1280"/>
      <c r="Q123" s="1280"/>
      <c r="R123" s="1280"/>
      <c r="S123" s="1280"/>
      <c r="T123" s="1280"/>
      <c r="U123" s="1280"/>
      <c r="V123" s="1280"/>
      <c r="W123" s="1280"/>
      <c r="X123" s="1280"/>
      <c r="Y123" s="1280"/>
      <c r="Z123" s="1280"/>
      <c r="AA123" s="1280"/>
      <c r="AB123" s="1280"/>
      <c r="AC123" s="1280"/>
      <c r="AD123" s="1280"/>
      <c r="AE123" s="1280"/>
      <c r="AF123" s="1280"/>
      <c r="AG123" s="1280"/>
      <c r="AH123" s="1280"/>
      <c r="AI123" s="1280"/>
      <c r="AJ123" s="1280"/>
      <c r="AK123" s="1280"/>
      <c r="AL123" s="1280"/>
      <c r="AM123" s="1280"/>
      <c r="AN123" s="1280"/>
      <c r="AO123" s="1280"/>
      <c r="AP123" s="1280"/>
      <c r="AQ123" s="1280"/>
      <c r="AR123" s="1280"/>
      <c r="AS123" s="1280"/>
      <c r="AT123" s="1280"/>
      <c r="AU123" s="1280"/>
      <c r="AV123" s="1280"/>
      <c r="AW123" s="1280"/>
      <c r="AX123" s="1280"/>
      <c r="AY123" s="1280"/>
      <c r="AZ123" s="1280"/>
      <c r="BA123" s="1280"/>
      <c r="BB123" s="1280"/>
      <c r="BC123" s="1280"/>
      <c r="BD123" s="1280"/>
      <c r="BE123" s="1280"/>
      <c r="BF123" s="1280"/>
      <c r="BG123" s="1280"/>
      <c r="BH123" s="1280"/>
      <c r="BI123" s="1280"/>
      <c r="BJ123" s="1280"/>
      <c r="BK123" s="1280"/>
      <c r="BL123" s="1280"/>
      <c r="BM123" s="1280"/>
      <c r="BN123" s="1280"/>
      <c r="BO123" s="1280"/>
      <c r="BP123" s="1280"/>
      <c r="BQ123" s="1280"/>
      <c r="BR123" s="1280"/>
      <c r="BS123" s="1280"/>
      <c r="BT123" s="1280"/>
      <c r="BU123" s="1280"/>
      <c r="BV123" s="1280"/>
      <c r="BW123" s="1280"/>
      <c r="BX123" s="1280"/>
      <c r="BY123" s="1280"/>
      <c r="BZ123" s="1280"/>
      <c r="CA123" s="1280"/>
      <c r="CB123" s="1280"/>
      <c r="CC123" s="1280"/>
      <c r="CD123" s="1280"/>
      <c r="CE123" s="1280"/>
      <c r="CF123" s="1280"/>
      <c r="CG123" s="1280"/>
      <c r="CH123" s="1280"/>
      <c r="CI123" s="1280"/>
      <c r="CJ123" s="1280"/>
      <c r="CK123" s="1280"/>
      <c r="CL123" s="1280"/>
      <c r="CM123" s="1280"/>
      <c r="CN123" s="1280"/>
      <c r="CO123" s="1280"/>
      <c r="CP123" s="1280"/>
      <c r="CQ123" s="1280"/>
      <c r="CR123" s="1280"/>
      <c r="CS123" s="1280"/>
      <c r="CT123" s="1280"/>
      <c r="CU123" s="1280"/>
      <c r="CV123" s="1280"/>
      <c r="CW123" s="1280"/>
      <c r="CX123" s="1280"/>
      <c r="CY123" s="1280"/>
      <c r="CZ123" s="1280"/>
      <c r="DA123" s="1280"/>
      <c r="DB123" s="1280"/>
      <c r="DC123" s="1280"/>
      <c r="DD123" s="1280"/>
      <c r="DE123" s="1280"/>
      <c r="DF123" s="1280"/>
      <c r="DG123" s="1280"/>
      <c r="DH123" s="1280"/>
      <c r="DI123" s="1280"/>
      <c r="DJ123" s="1280"/>
      <c r="DK123" s="1280"/>
      <c r="DL123" s="1280"/>
      <c r="DM123" s="1280"/>
      <c r="DN123" s="1280"/>
      <c r="DO123" s="1280"/>
      <c r="DP123" s="1280"/>
      <c r="DQ123" s="1280"/>
      <c r="DR123" s="1280"/>
      <c r="DS123" s="1280"/>
      <c r="DT123" s="1280"/>
      <c r="DU123" s="1281"/>
    </row>
    <row r="124" spans="1:126" customFormat="1" ht="15.75" customHeight="1">
      <c r="A124" s="105"/>
      <c r="B124" s="105"/>
      <c r="C124" s="1143" t="s">
        <v>1536</v>
      </c>
      <c r="D124" s="1293">
        <f>D18</f>
        <v>0.5</v>
      </c>
      <c r="E124" s="1193">
        <f t="shared" ref="E124:AJ124" si="1441">E122*$D124</f>
        <v>0</v>
      </c>
      <c r="F124" s="1193">
        <f t="shared" ca="1" si="1441"/>
        <v>0</v>
      </c>
      <c r="G124" s="1193">
        <f t="shared" ca="1" si="1441"/>
        <v>0</v>
      </c>
      <c r="H124" s="1193">
        <f t="shared" ca="1" si="1441"/>
        <v>0</v>
      </c>
      <c r="I124" s="1193">
        <f t="shared" ca="1" si="1441"/>
        <v>0</v>
      </c>
      <c r="J124" s="1193">
        <f t="shared" ca="1" si="1441"/>
        <v>0</v>
      </c>
      <c r="K124" s="1193">
        <f t="shared" ca="1" si="1441"/>
        <v>0</v>
      </c>
      <c r="L124" s="1193">
        <f t="shared" ca="1" si="1441"/>
        <v>0</v>
      </c>
      <c r="M124" s="1193">
        <f t="shared" ca="1" si="1441"/>
        <v>0</v>
      </c>
      <c r="N124" s="1193">
        <f t="shared" ca="1" si="1441"/>
        <v>0</v>
      </c>
      <c r="O124" s="1193">
        <f t="shared" ca="1" si="1441"/>
        <v>0</v>
      </c>
      <c r="P124" s="1193">
        <f t="shared" ca="1" si="1441"/>
        <v>0</v>
      </c>
      <c r="Q124" s="1193">
        <f t="shared" ca="1" si="1441"/>
        <v>0</v>
      </c>
      <c r="R124" s="1193">
        <f t="shared" ca="1" si="1441"/>
        <v>0</v>
      </c>
      <c r="S124" s="1193">
        <f t="shared" ca="1" si="1441"/>
        <v>0</v>
      </c>
      <c r="T124" s="1193">
        <f t="shared" ca="1" si="1441"/>
        <v>0</v>
      </c>
      <c r="U124" s="1193">
        <f t="shared" ca="1" si="1441"/>
        <v>0</v>
      </c>
      <c r="V124" s="1193">
        <f t="shared" ca="1" si="1441"/>
        <v>0</v>
      </c>
      <c r="W124" s="1193">
        <f t="shared" ca="1" si="1441"/>
        <v>0</v>
      </c>
      <c r="X124" s="1193">
        <f t="shared" ca="1" si="1441"/>
        <v>0</v>
      </c>
      <c r="Y124" s="1193">
        <f t="shared" ca="1" si="1441"/>
        <v>0</v>
      </c>
      <c r="Z124" s="1193">
        <f t="shared" ca="1" si="1441"/>
        <v>0</v>
      </c>
      <c r="AA124" s="1193">
        <f t="shared" ca="1" si="1441"/>
        <v>0</v>
      </c>
      <c r="AB124" s="1193">
        <f t="shared" ca="1" si="1441"/>
        <v>0</v>
      </c>
      <c r="AC124" s="1193">
        <f t="shared" ca="1" si="1441"/>
        <v>0</v>
      </c>
      <c r="AD124" s="1193">
        <f t="shared" ca="1" si="1441"/>
        <v>0</v>
      </c>
      <c r="AE124" s="1193">
        <f t="shared" ca="1" si="1441"/>
        <v>0</v>
      </c>
      <c r="AF124" s="1193">
        <f t="shared" ca="1" si="1441"/>
        <v>0</v>
      </c>
      <c r="AG124" s="1193">
        <f t="shared" ca="1" si="1441"/>
        <v>0</v>
      </c>
      <c r="AH124" s="1193">
        <f t="shared" ca="1" si="1441"/>
        <v>0</v>
      </c>
      <c r="AI124" s="1193">
        <f t="shared" ca="1" si="1441"/>
        <v>0</v>
      </c>
      <c r="AJ124" s="1193">
        <f t="shared" ca="1" si="1441"/>
        <v>0</v>
      </c>
      <c r="AK124" s="1193">
        <f t="shared" ref="AK124:BP124" ca="1" si="1442">AK122*$D124</f>
        <v>0</v>
      </c>
      <c r="AL124" s="1193">
        <f t="shared" ca="1" si="1442"/>
        <v>0</v>
      </c>
      <c r="AM124" s="1193">
        <f t="shared" ca="1" si="1442"/>
        <v>0</v>
      </c>
      <c r="AN124" s="1193">
        <f t="shared" ca="1" si="1442"/>
        <v>0</v>
      </c>
      <c r="AO124" s="1193">
        <f t="shared" ca="1" si="1442"/>
        <v>0</v>
      </c>
      <c r="AP124" s="1193">
        <f t="shared" ca="1" si="1442"/>
        <v>0</v>
      </c>
      <c r="AQ124" s="1193">
        <f t="shared" ca="1" si="1442"/>
        <v>0</v>
      </c>
      <c r="AR124" s="1193">
        <f t="shared" ca="1" si="1442"/>
        <v>0</v>
      </c>
      <c r="AS124" s="1193">
        <f t="shared" ca="1" si="1442"/>
        <v>0</v>
      </c>
      <c r="AT124" s="1193">
        <f t="shared" ca="1" si="1442"/>
        <v>0</v>
      </c>
      <c r="AU124" s="1193">
        <f t="shared" ca="1" si="1442"/>
        <v>0</v>
      </c>
      <c r="AV124" s="1193">
        <f t="shared" ca="1" si="1442"/>
        <v>0</v>
      </c>
      <c r="AW124" s="1193">
        <f t="shared" ca="1" si="1442"/>
        <v>0</v>
      </c>
      <c r="AX124" s="1193">
        <f t="shared" ca="1" si="1442"/>
        <v>0</v>
      </c>
      <c r="AY124" s="1193">
        <f t="shared" ca="1" si="1442"/>
        <v>0</v>
      </c>
      <c r="AZ124" s="1193">
        <f t="shared" ca="1" si="1442"/>
        <v>0</v>
      </c>
      <c r="BA124" s="1193">
        <f t="shared" ca="1" si="1442"/>
        <v>0</v>
      </c>
      <c r="BB124" s="1193">
        <f t="shared" ca="1" si="1442"/>
        <v>0</v>
      </c>
      <c r="BC124" s="1193">
        <f t="shared" ca="1" si="1442"/>
        <v>0</v>
      </c>
      <c r="BD124" s="1193">
        <f t="shared" ca="1" si="1442"/>
        <v>0</v>
      </c>
      <c r="BE124" s="1193">
        <f t="shared" ca="1" si="1442"/>
        <v>0</v>
      </c>
      <c r="BF124" s="1193">
        <f t="shared" ca="1" si="1442"/>
        <v>0</v>
      </c>
      <c r="BG124" s="1193">
        <f t="shared" ca="1" si="1442"/>
        <v>0</v>
      </c>
      <c r="BH124" s="1193">
        <f t="shared" ca="1" si="1442"/>
        <v>0</v>
      </c>
      <c r="BI124" s="1193">
        <f t="shared" ca="1" si="1442"/>
        <v>0</v>
      </c>
      <c r="BJ124" s="1193">
        <f t="shared" ca="1" si="1442"/>
        <v>0</v>
      </c>
      <c r="BK124" s="1193">
        <f t="shared" ca="1" si="1442"/>
        <v>0</v>
      </c>
      <c r="BL124" s="1193">
        <f t="shared" ca="1" si="1442"/>
        <v>0</v>
      </c>
      <c r="BM124" s="1193">
        <f t="shared" ca="1" si="1442"/>
        <v>0</v>
      </c>
      <c r="BN124" s="1193">
        <f t="shared" ca="1" si="1442"/>
        <v>0</v>
      </c>
      <c r="BO124" s="1193">
        <f t="shared" ca="1" si="1442"/>
        <v>0</v>
      </c>
      <c r="BP124" s="1193">
        <f t="shared" ca="1" si="1442"/>
        <v>0</v>
      </c>
      <c r="BQ124" s="1193">
        <f t="shared" ref="BQ124:CV124" ca="1" si="1443">BQ122*$D124</f>
        <v>0</v>
      </c>
      <c r="BR124" s="1193">
        <f t="shared" ca="1" si="1443"/>
        <v>0</v>
      </c>
      <c r="BS124" s="1193">
        <f t="shared" ca="1" si="1443"/>
        <v>0</v>
      </c>
      <c r="BT124" s="1193">
        <f t="shared" ca="1" si="1443"/>
        <v>0</v>
      </c>
      <c r="BU124" s="1193">
        <f t="shared" ca="1" si="1443"/>
        <v>0</v>
      </c>
      <c r="BV124" s="1193">
        <f t="shared" ca="1" si="1443"/>
        <v>0</v>
      </c>
      <c r="BW124" s="1193">
        <f t="shared" ca="1" si="1443"/>
        <v>0</v>
      </c>
      <c r="BX124" s="1193">
        <f t="shared" ca="1" si="1443"/>
        <v>0</v>
      </c>
      <c r="BY124" s="1193">
        <f t="shared" ca="1" si="1443"/>
        <v>0</v>
      </c>
      <c r="BZ124" s="1193">
        <f t="shared" ca="1" si="1443"/>
        <v>0</v>
      </c>
      <c r="CA124" s="1193">
        <f t="shared" ca="1" si="1443"/>
        <v>0</v>
      </c>
      <c r="CB124" s="1193">
        <f t="shared" ca="1" si="1443"/>
        <v>0</v>
      </c>
      <c r="CC124" s="1193">
        <f t="shared" ca="1" si="1443"/>
        <v>0</v>
      </c>
      <c r="CD124" s="1193">
        <f t="shared" ca="1" si="1443"/>
        <v>0</v>
      </c>
      <c r="CE124" s="1193">
        <f t="shared" ca="1" si="1443"/>
        <v>0</v>
      </c>
      <c r="CF124" s="1193">
        <f t="shared" ca="1" si="1443"/>
        <v>0</v>
      </c>
      <c r="CG124" s="1193">
        <f t="shared" ca="1" si="1443"/>
        <v>0</v>
      </c>
      <c r="CH124" s="1193">
        <f t="shared" ca="1" si="1443"/>
        <v>0</v>
      </c>
      <c r="CI124" s="1193">
        <f t="shared" ca="1" si="1443"/>
        <v>0</v>
      </c>
      <c r="CJ124" s="1193">
        <f t="shared" ca="1" si="1443"/>
        <v>0</v>
      </c>
      <c r="CK124" s="1193">
        <f t="shared" ca="1" si="1443"/>
        <v>0</v>
      </c>
      <c r="CL124" s="1193">
        <f t="shared" ca="1" si="1443"/>
        <v>0</v>
      </c>
      <c r="CM124" s="1193">
        <f t="shared" ca="1" si="1443"/>
        <v>0</v>
      </c>
      <c r="CN124" s="1193">
        <f t="shared" ca="1" si="1443"/>
        <v>0</v>
      </c>
      <c r="CO124" s="1193">
        <f t="shared" ca="1" si="1443"/>
        <v>0</v>
      </c>
      <c r="CP124" s="1193">
        <f t="shared" ca="1" si="1443"/>
        <v>0</v>
      </c>
      <c r="CQ124" s="1193">
        <f t="shared" ca="1" si="1443"/>
        <v>0</v>
      </c>
      <c r="CR124" s="1193">
        <f t="shared" ca="1" si="1443"/>
        <v>0</v>
      </c>
      <c r="CS124" s="1193">
        <f t="shared" ca="1" si="1443"/>
        <v>0</v>
      </c>
      <c r="CT124" s="1193">
        <f t="shared" ca="1" si="1443"/>
        <v>0</v>
      </c>
      <c r="CU124" s="1193">
        <f t="shared" ca="1" si="1443"/>
        <v>0</v>
      </c>
      <c r="CV124" s="1193">
        <f t="shared" ca="1" si="1443"/>
        <v>0</v>
      </c>
      <c r="CW124" s="1193">
        <f t="shared" ref="CW124:DU124" ca="1" si="1444">CW122*$D124</f>
        <v>0</v>
      </c>
      <c r="CX124" s="1193">
        <f t="shared" ca="1" si="1444"/>
        <v>0</v>
      </c>
      <c r="CY124" s="1193">
        <f t="shared" ca="1" si="1444"/>
        <v>0</v>
      </c>
      <c r="CZ124" s="1193">
        <f t="shared" ca="1" si="1444"/>
        <v>0</v>
      </c>
      <c r="DA124" s="1193">
        <f t="shared" ca="1" si="1444"/>
        <v>0</v>
      </c>
      <c r="DB124" s="1193">
        <f t="shared" ca="1" si="1444"/>
        <v>0</v>
      </c>
      <c r="DC124" s="1193">
        <f t="shared" ca="1" si="1444"/>
        <v>0</v>
      </c>
      <c r="DD124" s="1193">
        <f t="shared" ca="1" si="1444"/>
        <v>0</v>
      </c>
      <c r="DE124" s="1193">
        <f t="shared" ca="1" si="1444"/>
        <v>0</v>
      </c>
      <c r="DF124" s="1193">
        <f t="shared" ca="1" si="1444"/>
        <v>0</v>
      </c>
      <c r="DG124" s="1193">
        <f t="shared" ca="1" si="1444"/>
        <v>0</v>
      </c>
      <c r="DH124" s="1193">
        <f t="shared" ca="1" si="1444"/>
        <v>0</v>
      </c>
      <c r="DI124" s="1193">
        <f t="shared" ca="1" si="1444"/>
        <v>0</v>
      </c>
      <c r="DJ124" s="1193">
        <f t="shared" ca="1" si="1444"/>
        <v>0</v>
      </c>
      <c r="DK124" s="1193">
        <f t="shared" ca="1" si="1444"/>
        <v>0</v>
      </c>
      <c r="DL124" s="1193">
        <f t="shared" ca="1" si="1444"/>
        <v>0</v>
      </c>
      <c r="DM124" s="1193">
        <f t="shared" ca="1" si="1444"/>
        <v>0</v>
      </c>
      <c r="DN124" s="1193">
        <f t="shared" ca="1" si="1444"/>
        <v>0</v>
      </c>
      <c r="DO124" s="1193">
        <f t="shared" ca="1" si="1444"/>
        <v>0</v>
      </c>
      <c r="DP124" s="1193">
        <f t="shared" ca="1" si="1444"/>
        <v>0</v>
      </c>
      <c r="DQ124" s="1193">
        <f t="shared" ca="1" si="1444"/>
        <v>0</v>
      </c>
      <c r="DR124" s="1193">
        <f t="shared" ca="1" si="1444"/>
        <v>0</v>
      </c>
      <c r="DS124" s="1193">
        <f t="shared" ca="1" si="1444"/>
        <v>0</v>
      </c>
      <c r="DT124" s="1193">
        <f t="shared" ca="1" si="1444"/>
        <v>0</v>
      </c>
      <c r="DU124" s="1325">
        <f t="shared" ca="1" si="1444"/>
        <v>0</v>
      </c>
      <c r="DV124" s="1280"/>
    </row>
    <row r="125" spans="1:126" customFormat="1" ht="15.75" customHeight="1">
      <c r="A125" s="105"/>
      <c r="B125" s="105"/>
      <c r="C125" s="60" t="s">
        <v>1535</v>
      </c>
      <c r="D125" s="1286">
        <f>E18</f>
        <v>5.0000000000000044E-2</v>
      </c>
      <c r="E125" s="1280">
        <f t="shared" ref="E125:AJ125" si="1445">E122*$D125</f>
        <v>0</v>
      </c>
      <c r="F125" s="1280">
        <f t="shared" ca="1" si="1445"/>
        <v>0</v>
      </c>
      <c r="G125" s="1280">
        <f t="shared" ca="1" si="1445"/>
        <v>0</v>
      </c>
      <c r="H125" s="1280">
        <f t="shared" ca="1" si="1445"/>
        <v>0</v>
      </c>
      <c r="I125" s="1280">
        <f t="shared" ca="1" si="1445"/>
        <v>0</v>
      </c>
      <c r="J125" s="1280">
        <f t="shared" ca="1" si="1445"/>
        <v>0</v>
      </c>
      <c r="K125" s="1280">
        <f t="shared" ca="1" si="1445"/>
        <v>0</v>
      </c>
      <c r="L125" s="1280">
        <f t="shared" ca="1" si="1445"/>
        <v>0</v>
      </c>
      <c r="M125" s="1280">
        <f t="shared" ca="1" si="1445"/>
        <v>0</v>
      </c>
      <c r="N125" s="1280">
        <f t="shared" ca="1" si="1445"/>
        <v>0</v>
      </c>
      <c r="O125" s="1280">
        <f t="shared" ca="1" si="1445"/>
        <v>0</v>
      </c>
      <c r="P125" s="1280">
        <f t="shared" ca="1" si="1445"/>
        <v>0</v>
      </c>
      <c r="Q125" s="1280">
        <f t="shared" ca="1" si="1445"/>
        <v>0</v>
      </c>
      <c r="R125" s="1280">
        <f t="shared" ca="1" si="1445"/>
        <v>0</v>
      </c>
      <c r="S125" s="1280">
        <f t="shared" ca="1" si="1445"/>
        <v>0</v>
      </c>
      <c r="T125" s="1280">
        <f t="shared" ca="1" si="1445"/>
        <v>0</v>
      </c>
      <c r="U125" s="1280">
        <f t="shared" ca="1" si="1445"/>
        <v>0</v>
      </c>
      <c r="V125" s="1280">
        <f t="shared" ca="1" si="1445"/>
        <v>0</v>
      </c>
      <c r="W125" s="1280">
        <f t="shared" ca="1" si="1445"/>
        <v>0</v>
      </c>
      <c r="X125" s="1280">
        <f t="shared" ca="1" si="1445"/>
        <v>0</v>
      </c>
      <c r="Y125" s="1280">
        <f t="shared" ca="1" si="1445"/>
        <v>0</v>
      </c>
      <c r="Z125" s="1280">
        <f t="shared" ca="1" si="1445"/>
        <v>0</v>
      </c>
      <c r="AA125" s="1280">
        <f t="shared" ca="1" si="1445"/>
        <v>0</v>
      </c>
      <c r="AB125" s="1280">
        <f t="shared" ca="1" si="1445"/>
        <v>0</v>
      </c>
      <c r="AC125" s="1280">
        <f t="shared" ca="1" si="1445"/>
        <v>0</v>
      </c>
      <c r="AD125" s="1280">
        <f t="shared" ca="1" si="1445"/>
        <v>0</v>
      </c>
      <c r="AE125" s="1280">
        <f t="shared" ca="1" si="1445"/>
        <v>0</v>
      </c>
      <c r="AF125" s="1280">
        <f t="shared" ca="1" si="1445"/>
        <v>0</v>
      </c>
      <c r="AG125" s="1280">
        <f t="shared" ca="1" si="1445"/>
        <v>0</v>
      </c>
      <c r="AH125" s="1280">
        <f t="shared" ca="1" si="1445"/>
        <v>0</v>
      </c>
      <c r="AI125" s="1280">
        <f t="shared" ca="1" si="1445"/>
        <v>0</v>
      </c>
      <c r="AJ125" s="1280">
        <f t="shared" ca="1" si="1445"/>
        <v>0</v>
      </c>
      <c r="AK125" s="1280">
        <f t="shared" ref="AK125:BP125" ca="1" si="1446">AK122*$D125</f>
        <v>0</v>
      </c>
      <c r="AL125" s="1280">
        <f t="shared" ca="1" si="1446"/>
        <v>0</v>
      </c>
      <c r="AM125" s="1280">
        <f t="shared" ca="1" si="1446"/>
        <v>0</v>
      </c>
      <c r="AN125" s="1280">
        <f t="shared" ca="1" si="1446"/>
        <v>0</v>
      </c>
      <c r="AO125" s="1280">
        <f t="shared" ca="1" si="1446"/>
        <v>0</v>
      </c>
      <c r="AP125" s="1280">
        <f t="shared" ca="1" si="1446"/>
        <v>0</v>
      </c>
      <c r="AQ125" s="1280">
        <f t="shared" ca="1" si="1446"/>
        <v>0</v>
      </c>
      <c r="AR125" s="1280">
        <f t="shared" ca="1" si="1446"/>
        <v>0</v>
      </c>
      <c r="AS125" s="1280">
        <f t="shared" ca="1" si="1446"/>
        <v>0</v>
      </c>
      <c r="AT125" s="1280">
        <f t="shared" ca="1" si="1446"/>
        <v>0</v>
      </c>
      <c r="AU125" s="1280">
        <f t="shared" ca="1" si="1446"/>
        <v>0</v>
      </c>
      <c r="AV125" s="1280">
        <f t="shared" ca="1" si="1446"/>
        <v>0</v>
      </c>
      <c r="AW125" s="1280">
        <f t="shared" ca="1" si="1446"/>
        <v>0</v>
      </c>
      <c r="AX125" s="1280">
        <f t="shared" ca="1" si="1446"/>
        <v>0</v>
      </c>
      <c r="AY125" s="1280">
        <f t="shared" ca="1" si="1446"/>
        <v>0</v>
      </c>
      <c r="AZ125" s="1280">
        <f t="shared" ca="1" si="1446"/>
        <v>0</v>
      </c>
      <c r="BA125" s="1280">
        <f t="shared" ca="1" si="1446"/>
        <v>0</v>
      </c>
      <c r="BB125" s="1280">
        <f t="shared" ca="1" si="1446"/>
        <v>0</v>
      </c>
      <c r="BC125" s="1280">
        <f t="shared" ca="1" si="1446"/>
        <v>0</v>
      </c>
      <c r="BD125" s="1280">
        <f t="shared" ca="1" si="1446"/>
        <v>0</v>
      </c>
      <c r="BE125" s="1280">
        <f t="shared" ca="1" si="1446"/>
        <v>0</v>
      </c>
      <c r="BF125" s="1280">
        <f t="shared" ca="1" si="1446"/>
        <v>0</v>
      </c>
      <c r="BG125" s="1280">
        <f t="shared" ca="1" si="1446"/>
        <v>0</v>
      </c>
      <c r="BH125" s="1280">
        <f t="shared" ca="1" si="1446"/>
        <v>0</v>
      </c>
      <c r="BI125" s="1280">
        <f t="shared" ca="1" si="1446"/>
        <v>0</v>
      </c>
      <c r="BJ125" s="1280">
        <f t="shared" ca="1" si="1446"/>
        <v>0</v>
      </c>
      <c r="BK125" s="1280">
        <f t="shared" ca="1" si="1446"/>
        <v>0</v>
      </c>
      <c r="BL125" s="1280">
        <f t="shared" ca="1" si="1446"/>
        <v>0</v>
      </c>
      <c r="BM125" s="1280">
        <f t="shared" ca="1" si="1446"/>
        <v>0</v>
      </c>
      <c r="BN125" s="1280">
        <f t="shared" ca="1" si="1446"/>
        <v>0</v>
      </c>
      <c r="BO125" s="1280">
        <f t="shared" ca="1" si="1446"/>
        <v>0</v>
      </c>
      <c r="BP125" s="1280">
        <f t="shared" ca="1" si="1446"/>
        <v>0</v>
      </c>
      <c r="BQ125" s="1280">
        <f t="shared" ref="BQ125:CV125" ca="1" si="1447">BQ122*$D125</f>
        <v>0</v>
      </c>
      <c r="BR125" s="1280">
        <f t="shared" ca="1" si="1447"/>
        <v>0</v>
      </c>
      <c r="BS125" s="1280">
        <f t="shared" ca="1" si="1447"/>
        <v>0</v>
      </c>
      <c r="BT125" s="1280">
        <f t="shared" ca="1" si="1447"/>
        <v>0</v>
      </c>
      <c r="BU125" s="1280">
        <f t="shared" ca="1" si="1447"/>
        <v>0</v>
      </c>
      <c r="BV125" s="1280">
        <f t="shared" ca="1" si="1447"/>
        <v>0</v>
      </c>
      <c r="BW125" s="1280">
        <f t="shared" ca="1" si="1447"/>
        <v>0</v>
      </c>
      <c r="BX125" s="1280">
        <f t="shared" ca="1" si="1447"/>
        <v>0</v>
      </c>
      <c r="BY125" s="1280">
        <f t="shared" ca="1" si="1447"/>
        <v>0</v>
      </c>
      <c r="BZ125" s="1280">
        <f t="shared" ca="1" si="1447"/>
        <v>0</v>
      </c>
      <c r="CA125" s="1280">
        <f t="shared" ca="1" si="1447"/>
        <v>0</v>
      </c>
      <c r="CB125" s="1280">
        <f t="shared" ca="1" si="1447"/>
        <v>0</v>
      </c>
      <c r="CC125" s="1280">
        <f t="shared" ca="1" si="1447"/>
        <v>0</v>
      </c>
      <c r="CD125" s="1280">
        <f t="shared" ca="1" si="1447"/>
        <v>0</v>
      </c>
      <c r="CE125" s="1280">
        <f t="shared" ca="1" si="1447"/>
        <v>0</v>
      </c>
      <c r="CF125" s="1280">
        <f t="shared" ca="1" si="1447"/>
        <v>0</v>
      </c>
      <c r="CG125" s="1280">
        <f t="shared" ca="1" si="1447"/>
        <v>0</v>
      </c>
      <c r="CH125" s="1280">
        <f t="shared" ca="1" si="1447"/>
        <v>0</v>
      </c>
      <c r="CI125" s="1280">
        <f t="shared" ca="1" si="1447"/>
        <v>0</v>
      </c>
      <c r="CJ125" s="1280">
        <f t="shared" ca="1" si="1447"/>
        <v>0</v>
      </c>
      <c r="CK125" s="1280">
        <f t="shared" ca="1" si="1447"/>
        <v>0</v>
      </c>
      <c r="CL125" s="1280">
        <f t="shared" ca="1" si="1447"/>
        <v>0</v>
      </c>
      <c r="CM125" s="1280">
        <f t="shared" ca="1" si="1447"/>
        <v>0</v>
      </c>
      <c r="CN125" s="1280">
        <f t="shared" ca="1" si="1447"/>
        <v>0</v>
      </c>
      <c r="CO125" s="1280">
        <f t="shared" ca="1" si="1447"/>
        <v>0</v>
      </c>
      <c r="CP125" s="1280">
        <f t="shared" ca="1" si="1447"/>
        <v>0</v>
      </c>
      <c r="CQ125" s="1280">
        <f t="shared" ca="1" si="1447"/>
        <v>0</v>
      </c>
      <c r="CR125" s="1280">
        <f t="shared" ca="1" si="1447"/>
        <v>0</v>
      </c>
      <c r="CS125" s="1280">
        <f t="shared" ca="1" si="1447"/>
        <v>0</v>
      </c>
      <c r="CT125" s="1280">
        <f t="shared" ca="1" si="1447"/>
        <v>0</v>
      </c>
      <c r="CU125" s="1280">
        <f t="shared" ca="1" si="1447"/>
        <v>0</v>
      </c>
      <c r="CV125" s="1280">
        <f t="shared" ca="1" si="1447"/>
        <v>0</v>
      </c>
      <c r="CW125" s="1280">
        <f t="shared" ref="CW125:DU125" ca="1" si="1448">CW122*$D125</f>
        <v>0</v>
      </c>
      <c r="CX125" s="1280">
        <f t="shared" ca="1" si="1448"/>
        <v>0</v>
      </c>
      <c r="CY125" s="1280">
        <f t="shared" ca="1" si="1448"/>
        <v>0</v>
      </c>
      <c r="CZ125" s="1280">
        <f t="shared" ca="1" si="1448"/>
        <v>0</v>
      </c>
      <c r="DA125" s="1280">
        <f t="shared" ca="1" si="1448"/>
        <v>0</v>
      </c>
      <c r="DB125" s="1280">
        <f t="shared" ca="1" si="1448"/>
        <v>0</v>
      </c>
      <c r="DC125" s="1280">
        <f t="shared" ca="1" si="1448"/>
        <v>0</v>
      </c>
      <c r="DD125" s="1280">
        <f t="shared" ca="1" si="1448"/>
        <v>0</v>
      </c>
      <c r="DE125" s="1280">
        <f t="shared" ca="1" si="1448"/>
        <v>0</v>
      </c>
      <c r="DF125" s="1280">
        <f t="shared" ca="1" si="1448"/>
        <v>0</v>
      </c>
      <c r="DG125" s="1280">
        <f t="shared" ca="1" si="1448"/>
        <v>0</v>
      </c>
      <c r="DH125" s="1280">
        <f t="shared" ca="1" si="1448"/>
        <v>0</v>
      </c>
      <c r="DI125" s="1280">
        <f t="shared" ca="1" si="1448"/>
        <v>0</v>
      </c>
      <c r="DJ125" s="1280">
        <f t="shared" ca="1" si="1448"/>
        <v>0</v>
      </c>
      <c r="DK125" s="1280">
        <f t="shared" ca="1" si="1448"/>
        <v>0</v>
      </c>
      <c r="DL125" s="1280">
        <f t="shared" ca="1" si="1448"/>
        <v>0</v>
      </c>
      <c r="DM125" s="1280">
        <f t="shared" ca="1" si="1448"/>
        <v>0</v>
      </c>
      <c r="DN125" s="1280">
        <f t="shared" ca="1" si="1448"/>
        <v>0</v>
      </c>
      <c r="DO125" s="1280">
        <f t="shared" ca="1" si="1448"/>
        <v>0</v>
      </c>
      <c r="DP125" s="1280">
        <f t="shared" ca="1" si="1448"/>
        <v>0</v>
      </c>
      <c r="DQ125" s="1280">
        <f t="shared" ca="1" si="1448"/>
        <v>0</v>
      </c>
      <c r="DR125" s="1280">
        <f t="shared" ca="1" si="1448"/>
        <v>0</v>
      </c>
      <c r="DS125" s="1280">
        <f t="shared" ca="1" si="1448"/>
        <v>0</v>
      </c>
      <c r="DT125" s="1280">
        <f t="shared" ca="1" si="1448"/>
        <v>0</v>
      </c>
      <c r="DU125" s="1281">
        <f t="shared" ca="1" si="1448"/>
        <v>0</v>
      </c>
      <c r="DV125" s="1280"/>
    </row>
    <row r="126" spans="1:126" customFormat="1" ht="15.75" customHeight="1">
      <c r="A126" s="105"/>
      <c r="B126" s="105"/>
      <c r="C126" s="60" t="s">
        <v>1537</v>
      </c>
      <c r="D126" s="1286">
        <f>F18</f>
        <v>0.44999999999999996</v>
      </c>
      <c r="E126" s="1280">
        <f t="shared" ref="E126:AJ126" si="1449">E122*$D126</f>
        <v>0</v>
      </c>
      <c r="F126" s="1280">
        <f t="shared" ca="1" si="1449"/>
        <v>0</v>
      </c>
      <c r="G126" s="1280">
        <f t="shared" ca="1" si="1449"/>
        <v>0</v>
      </c>
      <c r="H126" s="1280">
        <f t="shared" ca="1" si="1449"/>
        <v>0</v>
      </c>
      <c r="I126" s="1280">
        <f t="shared" ca="1" si="1449"/>
        <v>0</v>
      </c>
      <c r="J126" s="1280">
        <f t="shared" ca="1" si="1449"/>
        <v>0</v>
      </c>
      <c r="K126" s="1280">
        <f t="shared" ca="1" si="1449"/>
        <v>0</v>
      </c>
      <c r="L126" s="1280">
        <f t="shared" ca="1" si="1449"/>
        <v>0</v>
      </c>
      <c r="M126" s="1280">
        <f t="shared" ca="1" si="1449"/>
        <v>0</v>
      </c>
      <c r="N126" s="1280">
        <f t="shared" ca="1" si="1449"/>
        <v>0</v>
      </c>
      <c r="O126" s="1280">
        <f t="shared" ca="1" si="1449"/>
        <v>0</v>
      </c>
      <c r="P126" s="1280">
        <f t="shared" ca="1" si="1449"/>
        <v>0</v>
      </c>
      <c r="Q126" s="1280">
        <f t="shared" ca="1" si="1449"/>
        <v>0</v>
      </c>
      <c r="R126" s="1280">
        <f t="shared" ca="1" si="1449"/>
        <v>0</v>
      </c>
      <c r="S126" s="1280">
        <f t="shared" ca="1" si="1449"/>
        <v>0</v>
      </c>
      <c r="T126" s="1280">
        <f t="shared" ca="1" si="1449"/>
        <v>0</v>
      </c>
      <c r="U126" s="1280">
        <f t="shared" ca="1" si="1449"/>
        <v>0</v>
      </c>
      <c r="V126" s="1280">
        <f t="shared" ca="1" si="1449"/>
        <v>0</v>
      </c>
      <c r="W126" s="1280">
        <f t="shared" ca="1" si="1449"/>
        <v>0</v>
      </c>
      <c r="X126" s="1280">
        <f t="shared" ca="1" si="1449"/>
        <v>0</v>
      </c>
      <c r="Y126" s="1280">
        <f t="shared" ca="1" si="1449"/>
        <v>0</v>
      </c>
      <c r="Z126" s="1280">
        <f t="shared" ca="1" si="1449"/>
        <v>0</v>
      </c>
      <c r="AA126" s="1280">
        <f t="shared" ca="1" si="1449"/>
        <v>0</v>
      </c>
      <c r="AB126" s="1280">
        <f t="shared" ca="1" si="1449"/>
        <v>0</v>
      </c>
      <c r="AC126" s="1280">
        <f t="shared" ca="1" si="1449"/>
        <v>0</v>
      </c>
      <c r="AD126" s="1280">
        <f t="shared" ca="1" si="1449"/>
        <v>0</v>
      </c>
      <c r="AE126" s="1280">
        <f t="shared" ca="1" si="1449"/>
        <v>0</v>
      </c>
      <c r="AF126" s="1280">
        <f t="shared" ca="1" si="1449"/>
        <v>0</v>
      </c>
      <c r="AG126" s="1280">
        <f t="shared" ca="1" si="1449"/>
        <v>0</v>
      </c>
      <c r="AH126" s="1280">
        <f t="shared" ca="1" si="1449"/>
        <v>0</v>
      </c>
      <c r="AI126" s="1280">
        <f t="shared" ca="1" si="1449"/>
        <v>0</v>
      </c>
      <c r="AJ126" s="1280">
        <f t="shared" ca="1" si="1449"/>
        <v>0</v>
      </c>
      <c r="AK126" s="1280">
        <f t="shared" ref="AK126:BP126" ca="1" si="1450">AK122*$D126</f>
        <v>0</v>
      </c>
      <c r="AL126" s="1280">
        <f t="shared" ca="1" si="1450"/>
        <v>0</v>
      </c>
      <c r="AM126" s="1280">
        <f t="shared" ca="1" si="1450"/>
        <v>0</v>
      </c>
      <c r="AN126" s="1280">
        <f t="shared" ca="1" si="1450"/>
        <v>0</v>
      </c>
      <c r="AO126" s="1280">
        <f t="shared" ca="1" si="1450"/>
        <v>0</v>
      </c>
      <c r="AP126" s="1280">
        <f t="shared" ca="1" si="1450"/>
        <v>0</v>
      </c>
      <c r="AQ126" s="1280">
        <f t="shared" ca="1" si="1450"/>
        <v>0</v>
      </c>
      <c r="AR126" s="1280">
        <f t="shared" ca="1" si="1450"/>
        <v>0</v>
      </c>
      <c r="AS126" s="1280">
        <f t="shared" ca="1" si="1450"/>
        <v>0</v>
      </c>
      <c r="AT126" s="1280">
        <f t="shared" ca="1" si="1450"/>
        <v>0</v>
      </c>
      <c r="AU126" s="1280">
        <f t="shared" ca="1" si="1450"/>
        <v>0</v>
      </c>
      <c r="AV126" s="1280">
        <f t="shared" ca="1" si="1450"/>
        <v>0</v>
      </c>
      <c r="AW126" s="1280">
        <f t="shared" ca="1" si="1450"/>
        <v>0</v>
      </c>
      <c r="AX126" s="1280">
        <f t="shared" ca="1" si="1450"/>
        <v>0</v>
      </c>
      <c r="AY126" s="1280">
        <f t="shared" ca="1" si="1450"/>
        <v>0</v>
      </c>
      <c r="AZ126" s="1280">
        <f t="shared" ca="1" si="1450"/>
        <v>0</v>
      </c>
      <c r="BA126" s="1280">
        <f t="shared" ca="1" si="1450"/>
        <v>0</v>
      </c>
      <c r="BB126" s="1280">
        <f t="shared" ca="1" si="1450"/>
        <v>0</v>
      </c>
      <c r="BC126" s="1280">
        <f t="shared" ca="1" si="1450"/>
        <v>0</v>
      </c>
      <c r="BD126" s="1280">
        <f t="shared" ca="1" si="1450"/>
        <v>0</v>
      </c>
      <c r="BE126" s="1280">
        <f t="shared" ca="1" si="1450"/>
        <v>0</v>
      </c>
      <c r="BF126" s="1280">
        <f t="shared" ca="1" si="1450"/>
        <v>0</v>
      </c>
      <c r="BG126" s="1280">
        <f t="shared" ca="1" si="1450"/>
        <v>0</v>
      </c>
      <c r="BH126" s="1280">
        <f t="shared" ca="1" si="1450"/>
        <v>0</v>
      </c>
      <c r="BI126" s="1280">
        <f t="shared" ca="1" si="1450"/>
        <v>0</v>
      </c>
      <c r="BJ126" s="1280">
        <f t="shared" ca="1" si="1450"/>
        <v>0</v>
      </c>
      <c r="BK126" s="1280">
        <f t="shared" ca="1" si="1450"/>
        <v>0</v>
      </c>
      <c r="BL126" s="1280">
        <f t="shared" ca="1" si="1450"/>
        <v>0</v>
      </c>
      <c r="BM126" s="1280">
        <f t="shared" ca="1" si="1450"/>
        <v>0</v>
      </c>
      <c r="BN126" s="1280">
        <f t="shared" ca="1" si="1450"/>
        <v>0</v>
      </c>
      <c r="BO126" s="1280">
        <f t="shared" ca="1" si="1450"/>
        <v>0</v>
      </c>
      <c r="BP126" s="1280">
        <f t="shared" ca="1" si="1450"/>
        <v>0</v>
      </c>
      <c r="BQ126" s="1280">
        <f t="shared" ref="BQ126:CV126" ca="1" si="1451">BQ122*$D126</f>
        <v>0</v>
      </c>
      <c r="BR126" s="1280">
        <f t="shared" ca="1" si="1451"/>
        <v>0</v>
      </c>
      <c r="BS126" s="1280">
        <f t="shared" ca="1" si="1451"/>
        <v>0</v>
      </c>
      <c r="BT126" s="1280">
        <f t="shared" ca="1" si="1451"/>
        <v>0</v>
      </c>
      <c r="BU126" s="1280">
        <f t="shared" ca="1" si="1451"/>
        <v>0</v>
      </c>
      <c r="BV126" s="1280">
        <f t="shared" ca="1" si="1451"/>
        <v>0</v>
      </c>
      <c r="BW126" s="1280">
        <f t="shared" ca="1" si="1451"/>
        <v>0</v>
      </c>
      <c r="BX126" s="1280">
        <f t="shared" ca="1" si="1451"/>
        <v>0</v>
      </c>
      <c r="BY126" s="1280">
        <f t="shared" ca="1" si="1451"/>
        <v>0</v>
      </c>
      <c r="BZ126" s="1280">
        <f t="shared" ca="1" si="1451"/>
        <v>0</v>
      </c>
      <c r="CA126" s="1280">
        <f t="shared" ca="1" si="1451"/>
        <v>0</v>
      </c>
      <c r="CB126" s="1280">
        <f t="shared" ca="1" si="1451"/>
        <v>0</v>
      </c>
      <c r="CC126" s="1280">
        <f t="shared" ca="1" si="1451"/>
        <v>0</v>
      </c>
      <c r="CD126" s="1280">
        <f t="shared" ca="1" si="1451"/>
        <v>0</v>
      </c>
      <c r="CE126" s="1280">
        <f t="shared" ca="1" si="1451"/>
        <v>0</v>
      </c>
      <c r="CF126" s="1280">
        <f t="shared" ca="1" si="1451"/>
        <v>0</v>
      </c>
      <c r="CG126" s="1280">
        <f t="shared" ca="1" si="1451"/>
        <v>0</v>
      </c>
      <c r="CH126" s="1280">
        <f t="shared" ca="1" si="1451"/>
        <v>0</v>
      </c>
      <c r="CI126" s="1280">
        <f t="shared" ca="1" si="1451"/>
        <v>0</v>
      </c>
      <c r="CJ126" s="1280">
        <f t="shared" ca="1" si="1451"/>
        <v>0</v>
      </c>
      <c r="CK126" s="1280">
        <f t="shared" ca="1" si="1451"/>
        <v>0</v>
      </c>
      <c r="CL126" s="1280">
        <f t="shared" ca="1" si="1451"/>
        <v>0</v>
      </c>
      <c r="CM126" s="1280">
        <f t="shared" ca="1" si="1451"/>
        <v>0</v>
      </c>
      <c r="CN126" s="1280">
        <f t="shared" ca="1" si="1451"/>
        <v>0</v>
      </c>
      <c r="CO126" s="1280">
        <f t="shared" ca="1" si="1451"/>
        <v>0</v>
      </c>
      <c r="CP126" s="1280">
        <f t="shared" ca="1" si="1451"/>
        <v>0</v>
      </c>
      <c r="CQ126" s="1280">
        <f t="shared" ca="1" si="1451"/>
        <v>0</v>
      </c>
      <c r="CR126" s="1280">
        <f t="shared" ca="1" si="1451"/>
        <v>0</v>
      </c>
      <c r="CS126" s="1280">
        <f t="shared" ca="1" si="1451"/>
        <v>0</v>
      </c>
      <c r="CT126" s="1280">
        <f t="shared" ca="1" si="1451"/>
        <v>0</v>
      </c>
      <c r="CU126" s="1280">
        <f t="shared" ca="1" si="1451"/>
        <v>0</v>
      </c>
      <c r="CV126" s="1280">
        <f t="shared" ca="1" si="1451"/>
        <v>0</v>
      </c>
      <c r="CW126" s="1280">
        <f t="shared" ref="CW126:DU126" ca="1" si="1452">CW122*$D126</f>
        <v>0</v>
      </c>
      <c r="CX126" s="1280">
        <f t="shared" ca="1" si="1452"/>
        <v>0</v>
      </c>
      <c r="CY126" s="1280">
        <f t="shared" ca="1" si="1452"/>
        <v>0</v>
      </c>
      <c r="CZ126" s="1280">
        <f t="shared" ca="1" si="1452"/>
        <v>0</v>
      </c>
      <c r="DA126" s="1280">
        <f t="shared" ca="1" si="1452"/>
        <v>0</v>
      </c>
      <c r="DB126" s="1280">
        <f t="shared" ca="1" si="1452"/>
        <v>0</v>
      </c>
      <c r="DC126" s="1280">
        <f t="shared" ca="1" si="1452"/>
        <v>0</v>
      </c>
      <c r="DD126" s="1280">
        <f t="shared" ca="1" si="1452"/>
        <v>0</v>
      </c>
      <c r="DE126" s="1280">
        <f t="shared" ca="1" si="1452"/>
        <v>0</v>
      </c>
      <c r="DF126" s="1280">
        <f t="shared" ca="1" si="1452"/>
        <v>0</v>
      </c>
      <c r="DG126" s="1280">
        <f t="shared" ca="1" si="1452"/>
        <v>0</v>
      </c>
      <c r="DH126" s="1280">
        <f t="shared" ca="1" si="1452"/>
        <v>0</v>
      </c>
      <c r="DI126" s="1280">
        <f t="shared" ca="1" si="1452"/>
        <v>0</v>
      </c>
      <c r="DJ126" s="1280">
        <f t="shared" ca="1" si="1452"/>
        <v>0</v>
      </c>
      <c r="DK126" s="1280">
        <f t="shared" ca="1" si="1452"/>
        <v>0</v>
      </c>
      <c r="DL126" s="1280">
        <f t="shared" ca="1" si="1452"/>
        <v>0</v>
      </c>
      <c r="DM126" s="1280">
        <f t="shared" ca="1" si="1452"/>
        <v>0</v>
      </c>
      <c r="DN126" s="1280">
        <f t="shared" ca="1" si="1452"/>
        <v>0</v>
      </c>
      <c r="DO126" s="1280">
        <f t="shared" ca="1" si="1452"/>
        <v>0</v>
      </c>
      <c r="DP126" s="1280">
        <f t="shared" ca="1" si="1452"/>
        <v>0</v>
      </c>
      <c r="DQ126" s="1280">
        <f t="shared" ca="1" si="1452"/>
        <v>0</v>
      </c>
      <c r="DR126" s="1280">
        <f t="shared" ca="1" si="1452"/>
        <v>0</v>
      </c>
      <c r="DS126" s="1280">
        <f t="shared" ca="1" si="1452"/>
        <v>0</v>
      </c>
      <c r="DT126" s="1280">
        <f t="shared" ca="1" si="1452"/>
        <v>0</v>
      </c>
      <c r="DU126" s="1281">
        <f t="shared" ca="1" si="1452"/>
        <v>0</v>
      </c>
      <c r="DV126" s="1280"/>
    </row>
    <row r="127" spans="1:126" customFormat="1" ht="15.75" customHeight="1" thickBot="1">
      <c r="A127" s="105"/>
      <c r="B127" s="105"/>
      <c r="C127" s="65" t="s">
        <v>1533</v>
      </c>
      <c r="D127" s="1152"/>
      <c r="E127" s="146">
        <f>SUM(E124:E126)</f>
        <v>0</v>
      </c>
      <c r="F127" s="146">
        <f t="shared" ref="F127" ca="1" si="1453">SUM(F124:F126)</f>
        <v>0</v>
      </c>
      <c r="G127" s="146">
        <f t="shared" ref="G127" ca="1" si="1454">SUM(G124:G126)</f>
        <v>0</v>
      </c>
      <c r="H127" s="146">
        <f t="shared" ref="H127" ca="1" si="1455">SUM(H124:H126)</f>
        <v>0</v>
      </c>
      <c r="I127" s="146">
        <f t="shared" ref="I127" ca="1" si="1456">SUM(I124:I126)</f>
        <v>0</v>
      </c>
      <c r="J127" s="146">
        <f t="shared" ref="J127" ca="1" si="1457">SUM(J124:J126)</f>
        <v>0</v>
      </c>
      <c r="K127" s="146">
        <f t="shared" ref="K127" ca="1" si="1458">SUM(K124:K126)</f>
        <v>0</v>
      </c>
      <c r="L127" s="146">
        <f t="shared" ref="L127" ca="1" si="1459">SUM(L124:L126)</f>
        <v>0</v>
      </c>
      <c r="M127" s="146">
        <f t="shared" ref="M127" ca="1" si="1460">SUM(M124:M126)</f>
        <v>0</v>
      </c>
      <c r="N127" s="146">
        <f t="shared" ref="N127" ca="1" si="1461">SUM(N124:N126)</f>
        <v>0</v>
      </c>
      <c r="O127" s="146">
        <f t="shared" ref="O127" ca="1" si="1462">SUM(O124:O126)</f>
        <v>0</v>
      </c>
      <c r="P127" s="146">
        <f t="shared" ref="P127" ca="1" si="1463">SUM(P124:P126)</f>
        <v>0</v>
      </c>
      <c r="Q127" s="146">
        <f t="shared" ref="Q127" ca="1" si="1464">SUM(Q124:Q126)</f>
        <v>0</v>
      </c>
      <c r="R127" s="146">
        <f t="shared" ref="R127" ca="1" si="1465">SUM(R124:R126)</f>
        <v>0</v>
      </c>
      <c r="S127" s="146">
        <f t="shared" ref="S127" ca="1" si="1466">SUM(S124:S126)</f>
        <v>0</v>
      </c>
      <c r="T127" s="146">
        <f t="shared" ref="T127" ca="1" si="1467">SUM(T124:T126)</f>
        <v>0</v>
      </c>
      <c r="U127" s="146">
        <f t="shared" ref="U127" ca="1" si="1468">SUM(U124:U126)</f>
        <v>0</v>
      </c>
      <c r="V127" s="146">
        <f t="shared" ref="V127" ca="1" si="1469">SUM(V124:V126)</f>
        <v>0</v>
      </c>
      <c r="W127" s="146">
        <f t="shared" ref="W127" ca="1" si="1470">SUM(W124:W126)</f>
        <v>0</v>
      </c>
      <c r="X127" s="146">
        <f t="shared" ref="X127" ca="1" si="1471">SUM(X124:X126)</f>
        <v>0</v>
      </c>
      <c r="Y127" s="146">
        <f t="shared" ref="Y127" ca="1" si="1472">SUM(Y124:Y126)</f>
        <v>0</v>
      </c>
      <c r="Z127" s="146">
        <f t="shared" ref="Z127" ca="1" si="1473">SUM(Z124:Z126)</f>
        <v>0</v>
      </c>
      <c r="AA127" s="146">
        <f t="shared" ref="AA127" ca="1" si="1474">SUM(AA124:AA126)</f>
        <v>0</v>
      </c>
      <c r="AB127" s="146">
        <f t="shared" ref="AB127" ca="1" si="1475">SUM(AB124:AB126)</f>
        <v>0</v>
      </c>
      <c r="AC127" s="146">
        <f t="shared" ref="AC127" ca="1" si="1476">SUM(AC124:AC126)</f>
        <v>0</v>
      </c>
      <c r="AD127" s="146">
        <f t="shared" ref="AD127" ca="1" si="1477">SUM(AD124:AD126)</f>
        <v>0</v>
      </c>
      <c r="AE127" s="146">
        <f t="shared" ref="AE127" ca="1" si="1478">SUM(AE124:AE126)</f>
        <v>0</v>
      </c>
      <c r="AF127" s="146">
        <f t="shared" ref="AF127" ca="1" si="1479">SUM(AF124:AF126)</f>
        <v>0</v>
      </c>
      <c r="AG127" s="146">
        <f t="shared" ref="AG127" ca="1" si="1480">SUM(AG124:AG126)</f>
        <v>0</v>
      </c>
      <c r="AH127" s="146">
        <f t="shared" ref="AH127" ca="1" si="1481">SUM(AH124:AH126)</f>
        <v>0</v>
      </c>
      <c r="AI127" s="146">
        <f t="shared" ref="AI127" ca="1" si="1482">SUM(AI124:AI126)</f>
        <v>0</v>
      </c>
      <c r="AJ127" s="146">
        <f t="shared" ref="AJ127" ca="1" si="1483">SUM(AJ124:AJ126)</f>
        <v>0</v>
      </c>
      <c r="AK127" s="146">
        <f t="shared" ref="AK127" ca="1" si="1484">SUM(AK124:AK126)</f>
        <v>0</v>
      </c>
      <c r="AL127" s="146">
        <f t="shared" ref="AL127" ca="1" si="1485">SUM(AL124:AL126)</f>
        <v>0</v>
      </c>
      <c r="AM127" s="146">
        <f t="shared" ref="AM127" ca="1" si="1486">SUM(AM124:AM126)</f>
        <v>0</v>
      </c>
      <c r="AN127" s="146">
        <f t="shared" ref="AN127" ca="1" si="1487">SUM(AN124:AN126)</f>
        <v>0</v>
      </c>
      <c r="AO127" s="146">
        <f t="shared" ref="AO127" ca="1" si="1488">SUM(AO124:AO126)</f>
        <v>0</v>
      </c>
      <c r="AP127" s="146">
        <f t="shared" ref="AP127" ca="1" si="1489">SUM(AP124:AP126)</f>
        <v>0</v>
      </c>
      <c r="AQ127" s="146">
        <f t="shared" ref="AQ127" ca="1" si="1490">SUM(AQ124:AQ126)</f>
        <v>0</v>
      </c>
      <c r="AR127" s="146">
        <f t="shared" ref="AR127" ca="1" si="1491">SUM(AR124:AR126)</f>
        <v>0</v>
      </c>
      <c r="AS127" s="146">
        <f t="shared" ref="AS127" ca="1" si="1492">SUM(AS124:AS126)</f>
        <v>0</v>
      </c>
      <c r="AT127" s="146">
        <f t="shared" ref="AT127" ca="1" si="1493">SUM(AT124:AT126)</f>
        <v>0</v>
      </c>
      <c r="AU127" s="146">
        <f t="shared" ref="AU127" ca="1" si="1494">SUM(AU124:AU126)</f>
        <v>0</v>
      </c>
      <c r="AV127" s="146">
        <f t="shared" ref="AV127" ca="1" si="1495">SUM(AV124:AV126)</f>
        <v>0</v>
      </c>
      <c r="AW127" s="146">
        <f t="shared" ref="AW127" ca="1" si="1496">SUM(AW124:AW126)</f>
        <v>0</v>
      </c>
      <c r="AX127" s="146">
        <f t="shared" ref="AX127" ca="1" si="1497">SUM(AX124:AX126)</f>
        <v>0</v>
      </c>
      <c r="AY127" s="146">
        <f t="shared" ref="AY127" ca="1" si="1498">SUM(AY124:AY126)</f>
        <v>0</v>
      </c>
      <c r="AZ127" s="146">
        <f t="shared" ref="AZ127" ca="1" si="1499">SUM(AZ124:AZ126)</f>
        <v>0</v>
      </c>
      <c r="BA127" s="146">
        <f t="shared" ref="BA127" ca="1" si="1500">SUM(BA124:BA126)</f>
        <v>0</v>
      </c>
      <c r="BB127" s="146">
        <f t="shared" ref="BB127" ca="1" si="1501">SUM(BB124:BB126)</f>
        <v>0</v>
      </c>
      <c r="BC127" s="146">
        <f t="shared" ref="BC127" ca="1" si="1502">SUM(BC124:BC126)</f>
        <v>0</v>
      </c>
      <c r="BD127" s="146">
        <f t="shared" ref="BD127" ca="1" si="1503">SUM(BD124:BD126)</f>
        <v>0</v>
      </c>
      <c r="BE127" s="146">
        <f t="shared" ref="BE127" ca="1" si="1504">SUM(BE124:BE126)</f>
        <v>0</v>
      </c>
      <c r="BF127" s="146">
        <f t="shared" ref="BF127" ca="1" si="1505">SUM(BF124:BF126)</f>
        <v>0</v>
      </c>
      <c r="BG127" s="146">
        <f t="shared" ref="BG127" ca="1" si="1506">SUM(BG124:BG126)</f>
        <v>0</v>
      </c>
      <c r="BH127" s="146">
        <f t="shared" ref="BH127" ca="1" si="1507">SUM(BH124:BH126)</f>
        <v>0</v>
      </c>
      <c r="BI127" s="146">
        <f t="shared" ref="BI127" ca="1" si="1508">SUM(BI124:BI126)</f>
        <v>0</v>
      </c>
      <c r="BJ127" s="146">
        <f t="shared" ref="BJ127" ca="1" si="1509">SUM(BJ124:BJ126)</f>
        <v>0</v>
      </c>
      <c r="BK127" s="146">
        <f t="shared" ref="BK127" ca="1" si="1510">SUM(BK124:BK126)</f>
        <v>0</v>
      </c>
      <c r="BL127" s="146">
        <f t="shared" ref="BL127" ca="1" si="1511">SUM(BL124:BL126)</f>
        <v>0</v>
      </c>
      <c r="BM127" s="146">
        <f t="shared" ref="BM127" ca="1" si="1512">SUM(BM124:BM126)</f>
        <v>0</v>
      </c>
      <c r="BN127" s="146">
        <f t="shared" ref="BN127" ca="1" si="1513">SUM(BN124:BN126)</f>
        <v>0</v>
      </c>
      <c r="BO127" s="146">
        <f t="shared" ref="BO127" ca="1" si="1514">SUM(BO124:BO126)</f>
        <v>0</v>
      </c>
      <c r="BP127" s="146">
        <f t="shared" ref="BP127" ca="1" si="1515">SUM(BP124:BP126)</f>
        <v>0</v>
      </c>
      <c r="BQ127" s="146">
        <f t="shared" ref="BQ127" ca="1" si="1516">SUM(BQ124:BQ126)</f>
        <v>0</v>
      </c>
      <c r="BR127" s="146">
        <f t="shared" ref="BR127" ca="1" si="1517">SUM(BR124:BR126)</f>
        <v>0</v>
      </c>
      <c r="BS127" s="146">
        <f t="shared" ref="BS127" ca="1" si="1518">SUM(BS124:BS126)</f>
        <v>0</v>
      </c>
      <c r="BT127" s="146">
        <f t="shared" ref="BT127" ca="1" si="1519">SUM(BT124:BT126)</f>
        <v>0</v>
      </c>
      <c r="BU127" s="146">
        <f t="shared" ref="BU127" ca="1" si="1520">SUM(BU124:BU126)</f>
        <v>0</v>
      </c>
      <c r="BV127" s="146">
        <f t="shared" ref="BV127" ca="1" si="1521">SUM(BV124:BV126)</f>
        <v>0</v>
      </c>
      <c r="BW127" s="146">
        <f t="shared" ref="BW127" ca="1" si="1522">SUM(BW124:BW126)</f>
        <v>0</v>
      </c>
      <c r="BX127" s="146">
        <f t="shared" ref="BX127" ca="1" si="1523">SUM(BX124:BX126)</f>
        <v>0</v>
      </c>
      <c r="BY127" s="146">
        <f t="shared" ref="BY127" ca="1" si="1524">SUM(BY124:BY126)</f>
        <v>0</v>
      </c>
      <c r="BZ127" s="146">
        <f t="shared" ref="BZ127" ca="1" si="1525">SUM(BZ124:BZ126)</f>
        <v>0</v>
      </c>
      <c r="CA127" s="146">
        <f t="shared" ref="CA127" ca="1" si="1526">SUM(CA124:CA126)</f>
        <v>0</v>
      </c>
      <c r="CB127" s="146">
        <f t="shared" ref="CB127" ca="1" si="1527">SUM(CB124:CB126)</f>
        <v>0</v>
      </c>
      <c r="CC127" s="146">
        <f t="shared" ref="CC127" ca="1" si="1528">SUM(CC124:CC126)</f>
        <v>0</v>
      </c>
      <c r="CD127" s="146">
        <f t="shared" ref="CD127" ca="1" si="1529">SUM(CD124:CD126)</f>
        <v>0</v>
      </c>
      <c r="CE127" s="146">
        <f t="shared" ref="CE127" ca="1" si="1530">SUM(CE124:CE126)</f>
        <v>0</v>
      </c>
      <c r="CF127" s="146">
        <f t="shared" ref="CF127" ca="1" si="1531">SUM(CF124:CF126)</f>
        <v>0</v>
      </c>
      <c r="CG127" s="146">
        <f t="shared" ref="CG127" ca="1" si="1532">SUM(CG124:CG126)</f>
        <v>0</v>
      </c>
      <c r="CH127" s="146">
        <f t="shared" ref="CH127" ca="1" si="1533">SUM(CH124:CH126)</f>
        <v>0</v>
      </c>
      <c r="CI127" s="146">
        <f t="shared" ref="CI127" ca="1" si="1534">SUM(CI124:CI126)</f>
        <v>0</v>
      </c>
      <c r="CJ127" s="146">
        <f t="shared" ref="CJ127" ca="1" si="1535">SUM(CJ124:CJ126)</f>
        <v>0</v>
      </c>
      <c r="CK127" s="146">
        <f t="shared" ref="CK127" ca="1" si="1536">SUM(CK124:CK126)</f>
        <v>0</v>
      </c>
      <c r="CL127" s="146">
        <f t="shared" ref="CL127" ca="1" si="1537">SUM(CL124:CL126)</f>
        <v>0</v>
      </c>
      <c r="CM127" s="146">
        <f t="shared" ref="CM127" ca="1" si="1538">SUM(CM124:CM126)</f>
        <v>0</v>
      </c>
      <c r="CN127" s="146">
        <f t="shared" ref="CN127" ca="1" si="1539">SUM(CN124:CN126)</f>
        <v>0</v>
      </c>
      <c r="CO127" s="146">
        <f t="shared" ref="CO127" ca="1" si="1540">SUM(CO124:CO126)</f>
        <v>0</v>
      </c>
      <c r="CP127" s="146">
        <f t="shared" ref="CP127" ca="1" si="1541">SUM(CP124:CP126)</f>
        <v>0</v>
      </c>
      <c r="CQ127" s="146">
        <f t="shared" ref="CQ127" ca="1" si="1542">SUM(CQ124:CQ126)</f>
        <v>0</v>
      </c>
      <c r="CR127" s="146">
        <f t="shared" ref="CR127" ca="1" si="1543">SUM(CR124:CR126)</f>
        <v>0</v>
      </c>
      <c r="CS127" s="146">
        <f t="shared" ref="CS127" ca="1" si="1544">SUM(CS124:CS126)</f>
        <v>0</v>
      </c>
      <c r="CT127" s="146">
        <f t="shared" ref="CT127" ca="1" si="1545">SUM(CT124:CT126)</f>
        <v>0</v>
      </c>
      <c r="CU127" s="146">
        <f t="shared" ref="CU127" ca="1" si="1546">SUM(CU124:CU126)</f>
        <v>0</v>
      </c>
      <c r="CV127" s="146">
        <f t="shared" ref="CV127" ca="1" si="1547">SUM(CV124:CV126)</f>
        <v>0</v>
      </c>
      <c r="CW127" s="146">
        <f t="shared" ref="CW127" ca="1" si="1548">SUM(CW124:CW126)</f>
        <v>0</v>
      </c>
      <c r="CX127" s="146">
        <f t="shared" ref="CX127" ca="1" si="1549">SUM(CX124:CX126)</f>
        <v>0</v>
      </c>
      <c r="CY127" s="146">
        <f t="shared" ref="CY127" ca="1" si="1550">SUM(CY124:CY126)</f>
        <v>0</v>
      </c>
      <c r="CZ127" s="146">
        <f t="shared" ref="CZ127" ca="1" si="1551">SUM(CZ124:CZ126)</f>
        <v>0</v>
      </c>
      <c r="DA127" s="146">
        <f t="shared" ref="DA127" ca="1" si="1552">SUM(DA124:DA126)</f>
        <v>0</v>
      </c>
      <c r="DB127" s="146">
        <f t="shared" ref="DB127" ca="1" si="1553">SUM(DB124:DB126)</f>
        <v>0</v>
      </c>
      <c r="DC127" s="146">
        <f t="shared" ref="DC127" ca="1" si="1554">SUM(DC124:DC126)</f>
        <v>0</v>
      </c>
      <c r="DD127" s="146">
        <f t="shared" ref="DD127" ca="1" si="1555">SUM(DD124:DD126)</f>
        <v>0</v>
      </c>
      <c r="DE127" s="146">
        <f t="shared" ref="DE127" ca="1" si="1556">SUM(DE124:DE126)</f>
        <v>0</v>
      </c>
      <c r="DF127" s="146">
        <f t="shared" ref="DF127" ca="1" si="1557">SUM(DF124:DF126)</f>
        <v>0</v>
      </c>
      <c r="DG127" s="146">
        <f t="shared" ref="DG127" ca="1" si="1558">SUM(DG124:DG126)</f>
        <v>0</v>
      </c>
      <c r="DH127" s="146">
        <f t="shared" ref="DH127" ca="1" si="1559">SUM(DH124:DH126)</f>
        <v>0</v>
      </c>
      <c r="DI127" s="146">
        <f t="shared" ref="DI127" ca="1" si="1560">SUM(DI124:DI126)</f>
        <v>0</v>
      </c>
      <c r="DJ127" s="146">
        <f t="shared" ref="DJ127" ca="1" si="1561">SUM(DJ124:DJ126)</f>
        <v>0</v>
      </c>
      <c r="DK127" s="146">
        <f t="shared" ref="DK127" ca="1" si="1562">SUM(DK124:DK126)</f>
        <v>0</v>
      </c>
      <c r="DL127" s="146">
        <f t="shared" ref="DL127" ca="1" si="1563">SUM(DL124:DL126)</f>
        <v>0</v>
      </c>
      <c r="DM127" s="146">
        <f t="shared" ref="DM127" ca="1" si="1564">SUM(DM124:DM126)</f>
        <v>0</v>
      </c>
      <c r="DN127" s="146">
        <f t="shared" ref="DN127" ca="1" si="1565">SUM(DN124:DN126)</f>
        <v>0</v>
      </c>
      <c r="DO127" s="146">
        <f t="shared" ref="DO127" ca="1" si="1566">SUM(DO124:DO126)</f>
        <v>0</v>
      </c>
      <c r="DP127" s="146">
        <f t="shared" ref="DP127" ca="1" si="1567">SUM(DP124:DP126)</f>
        <v>0</v>
      </c>
      <c r="DQ127" s="146">
        <f t="shared" ref="DQ127" ca="1" si="1568">SUM(DQ124:DQ126)</f>
        <v>0</v>
      </c>
      <c r="DR127" s="146">
        <f t="shared" ref="DR127" ca="1" si="1569">SUM(DR124:DR126)</f>
        <v>0</v>
      </c>
      <c r="DS127" s="146">
        <f t="shared" ref="DS127" ca="1" si="1570">SUM(DS124:DS126)</f>
        <v>0</v>
      </c>
      <c r="DT127" s="146">
        <f t="shared" ref="DT127" ca="1" si="1571">SUM(DT124:DT126)</f>
        <v>0</v>
      </c>
      <c r="DU127" s="147">
        <f t="shared" ref="DU127" ca="1" si="1572">SUM(DU124:DU126)</f>
        <v>0</v>
      </c>
    </row>
    <row r="128" spans="1:126" customFormat="1" ht="15.75" customHeight="1" thickTop="1">
      <c r="A128" s="105"/>
      <c r="B128" s="105"/>
      <c r="C128" s="1282"/>
      <c r="D128" s="1284"/>
      <c r="E128" s="1280"/>
      <c r="F128" s="1280"/>
      <c r="G128" s="1280"/>
      <c r="H128" s="1280"/>
      <c r="I128" s="1280"/>
      <c r="J128" s="1280"/>
      <c r="K128" s="1280"/>
      <c r="L128" s="1280"/>
      <c r="M128" s="1280"/>
      <c r="N128" s="1280"/>
      <c r="O128" s="1280"/>
      <c r="P128" s="1280"/>
      <c r="Q128" s="1280"/>
      <c r="R128" s="1280"/>
      <c r="S128" s="1280"/>
      <c r="T128" s="1280"/>
      <c r="U128" s="1280"/>
      <c r="V128" s="1280"/>
      <c r="W128" s="1280"/>
      <c r="X128" s="1280"/>
      <c r="Y128" s="1280"/>
      <c r="Z128" s="1280"/>
      <c r="AA128" s="1280"/>
      <c r="AB128" s="1280"/>
      <c r="AC128" s="1280"/>
      <c r="AD128" s="1280"/>
      <c r="AE128" s="1280"/>
      <c r="AF128" s="1280"/>
      <c r="AG128" s="1280"/>
      <c r="AH128" s="1280"/>
      <c r="AI128" s="1280"/>
      <c r="AJ128" s="1280"/>
      <c r="AK128" s="1280"/>
      <c r="AL128" s="1280"/>
      <c r="AM128" s="1280"/>
      <c r="AN128" s="1280"/>
      <c r="AO128" s="1280"/>
      <c r="AP128" s="1280"/>
      <c r="AQ128" s="1280"/>
      <c r="AR128" s="1280"/>
      <c r="AS128" s="1280"/>
      <c r="AT128" s="1280"/>
      <c r="AU128" s="1280"/>
      <c r="AV128" s="1280"/>
      <c r="AW128" s="1280"/>
      <c r="AX128" s="1280"/>
      <c r="AY128" s="1280"/>
      <c r="AZ128" s="1280"/>
      <c r="BA128" s="1280"/>
      <c r="BB128" s="1280"/>
      <c r="BC128" s="1280"/>
      <c r="BD128" s="1280"/>
      <c r="BE128" s="1280"/>
      <c r="BF128" s="1280"/>
      <c r="BG128" s="1280"/>
      <c r="BH128" s="1280"/>
      <c r="BI128" s="1280"/>
      <c r="BJ128" s="1280"/>
      <c r="BK128" s="1280"/>
      <c r="BL128" s="1280"/>
      <c r="BM128" s="1280"/>
      <c r="BN128" s="1280"/>
      <c r="BO128" s="1280"/>
      <c r="BP128" s="1280"/>
      <c r="BQ128" s="1280"/>
      <c r="BR128" s="1280"/>
      <c r="BS128" s="1280"/>
      <c r="BT128" s="1280"/>
      <c r="BU128" s="1280"/>
      <c r="BV128" s="1280"/>
      <c r="BW128" s="1280"/>
      <c r="BX128" s="1280"/>
      <c r="BY128" s="1280"/>
      <c r="BZ128" s="1280"/>
      <c r="CA128" s="1280"/>
      <c r="CB128" s="1280"/>
      <c r="CC128" s="1280"/>
      <c r="CD128" s="1280"/>
      <c r="CE128" s="1280"/>
      <c r="CF128" s="1280"/>
      <c r="CG128" s="1280"/>
      <c r="CH128" s="1280"/>
      <c r="CI128" s="1280"/>
      <c r="CJ128" s="1280"/>
      <c r="CK128" s="1280"/>
      <c r="CL128" s="1280"/>
      <c r="CM128" s="1280"/>
      <c r="CN128" s="1280"/>
      <c r="CO128" s="1280"/>
      <c r="CP128" s="1280"/>
      <c r="CQ128" s="1280"/>
      <c r="CR128" s="1280"/>
      <c r="CS128" s="1280"/>
      <c r="CT128" s="1280"/>
      <c r="CU128" s="1280"/>
      <c r="CV128" s="1280"/>
      <c r="CW128" s="1280"/>
      <c r="CX128" s="1280"/>
      <c r="CY128" s="1280"/>
      <c r="CZ128" s="1280"/>
      <c r="DA128" s="1280"/>
      <c r="DB128" s="1280"/>
      <c r="DC128" s="1280"/>
      <c r="DD128" s="1280"/>
      <c r="DE128" s="1280"/>
      <c r="DF128" s="1280"/>
      <c r="DG128" s="1280"/>
      <c r="DH128" s="1280"/>
      <c r="DI128" s="1280"/>
      <c r="DJ128" s="1280"/>
      <c r="DK128" s="1280"/>
      <c r="DL128" s="1280"/>
      <c r="DM128" s="1280"/>
      <c r="DN128" s="1280"/>
      <c r="DO128" s="1280"/>
      <c r="DP128" s="1280"/>
      <c r="DQ128" s="1280"/>
      <c r="DR128" s="1280"/>
      <c r="DS128" s="1280"/>
      <c r="DT128" s="1280"/>
      <c r="DU128" s="1281"/>
    </row>
    <row r="129" spans="1:126" customFormat="1" ht="15.75" customHeight="1">
      <c r="A129" s="105"/>
      <c r="B129" s="105"/>
      <c r="C129" s="1282" t="s">
        <v>1538</v>
      </c>
      <c r="D129" s="1292">
        <f ca="1">XIRR(E129:DV129,$E$27:$DV$27)</f>
        <v>4.6859660744667062E-2</v>
      </c>
      <c r="E129" s="1280">
        <f t="shared" ref="E129:AJ129" ca="1" si="1573">E124+E109</f>
        <v>-10527633.05608974</v>
      </c>
      <c r="F129" s="1280">
        <f t="shared" ca="1" si="1573"/>
        <v>-1027633.0560897419</v>
      </c>
      <c r="G129" s="1280">
        <f t="shared" ca="1" si="1573"/>
        <v>-1027633.0560897419</v>
      </c>
      <c r="H129" s="1280">
        <f t="shared" ca="1" si="1573"/>
        <v>-1027633.0560897419</v>
      </c>
      <c r="I129" s="1280">
        <f t="shared" ca="1" si="1573"/>
        <v>-497040.96385531779</v>
      </c>
      <c r="J129" s="1280">
        <f t="shared" ca="1" si="1573"/>
        <v>0</v>
      </c>
      <c r="K129" s="1280">
        <f t="shared" ca="1" si="1573"/>
        <v>0</v>
      </c>
      <c r="L129" s="1280">
        <f t="shared" ca="1" si="1573"/>
        <v>0</v>
      </c>
      <c r="M129" s="1280">
        <f t="shared" ca="1" si="1573"/>
        <v>0</v>
      </c>
      <c r="N129" s="1280">
        <f t="shared" ca="1" si="1573"/>
        <v>0</v>
      </c>
      <c r="O129" s="1280">
        <f t="shared" ca="1" si="1573"/>
        <v>0</v>
      </c>
      <c r="P129" s="1280">
        <f t="shared" ca="1" si="1573"/>
        <v>0</v>
      </c>
      <c r="Q129" s="1280">
        <f t="shared" ca="1" si="1573"/>
        <v>0</v>
      </c>
      <c r="R129" s="1280">
        <f t="shared" ca="1" si="1573"/>
        <v>0</v>
      </c>
      <c r="S129" s="1280">
        <f t="shared" ca="1" si="1573"/>
        <v>0</v>
      </c>
      <c r="T129" s="1280">
        <f t="shared" ca="1" si="1573"/>
        <v>0</v>
      </c>
      <c r="U129" s="1280">
        <f t="shared" ca="1" si="1573"/>
        <v>0</v>
      </c>
      <c r="V129" s="1280">
        <f t="shared" ca="1" si="1573"/>
        <v>0</v>
      </c>
      <c r="W129" s="1280">
        <f t="shared" ca="1" si="1573"/>
        <v>0</v>
      </c>
      <c r="X129" s="1280">
        <f t="shared" ca="1" si="1573"/>
        <v>0</v>
      </c>
      <c r="Y129" s="1280">
        <f t="shared" ca="1" si="1573"/>
        <v>0</v>
      </c>
      <c r="Z129" s="1280">
        <f t="shared" ca="1" si="1573"/>
        <v>0</v>
      </c>
      <c r="AA129" s="1280">
        <f t="shared" ca="1" si="1573"/>
        <v>0</v>
      </c>
      <c r="AB129" s="1280">
        <f t="shared" ca="1" si="1573"/>
        <v>0</v>
      </c>
      <c r="AC129" s="1280">
        <f t="shared" ca="1" si="1573"/>
        <v>0</v>
      </c>
      <c r="AD129" s="1280">
        <f t="shared" ca="1" si="1573"/>
        <v>0</v>
      </c>
      <c r="AE129" s="1280">
        <f t="shared" ca="1" si="1573"/>
        <v>0</v>
      </c>
      <c r="AF129" s="1280">
        <f t="shared" ca="1" si="1573"/>
        <v>0</v>
      </c>
      <c r="AG129" s="1280">
        <f t="shared" ca="1" si="1573"/>
        <v>0</v>
      </c>
      <c r="AH129" s="1280">
        <f t="shared" ca="1" si="1573"/>
        <v>0</v>
      </c>
      <c r="AI129" s="1280">
        <f t="shared" ca="1" si="1573"/>
        <v>0</v>
      </c>
      <c r="AJ129" s="1280">
        <f t="shared" ca="1" si="1573"/>
        <v>0</v>
      </c>
      <c r="AK129" s="1280">
        <f t="shared" ref="AK129:BP129" ca="1" si="1574">AK124+AK109</f>
        <v>0</v>
      </c>
      <c r="AL129" s="1280">
        <f t="shared" ca="1" si="1574"/>
        <v>0</v>
      </c>
      <c r="AM129" s="1280">
        <f t="shared" ca="1" si="1574"/>
        <v>0</v>
      </c>
      <c r="AN129" s="1280">
        <f t="shared" ca="1" si="1574"/>
        <v>0</v>
      </c>
      <c r="AO129" s="1280">
        <f t="shared" ca="1" si="1574"/>
        <v>0</v>
      </c>
      <c r="AP129" s="1280">
        <f t="shared" ca="1" si="1574"/>
        <v>0</v>
      </c>
      <c r="AQ129" s="1280">
        <f t="shared" ca="1" si="1574"/>
        <v>0</v>
      </c>
      <c r="AR129" s="1280">
        <f t="shared" ca="1" si="1574"/>
        <v>0</v>
      </c>
      <c r="AS129" s="1280">
        <f t="shared" ca="1" si="1574"/>
        <v>0</v>
      </c>
      <c r="AT129" s="1280">
        <f t="shared" ca="1" si="1574"/>
        <v>0</v>
      </c>
      <c r="AU129" s="1280">
        <f t="shared" ca="1" si="1574"/>
        <v>0</v>
      </c>
      <c r="AV129" s="1280">
        <f t="shared" ca="1" si="1574"/>
        <v>0</v>
      </c>
      <c r="AW129" s="1280">
        <f t="shared" ca="1" si="1574"/>
        <v>0</v>
      </c>
      <c r="AX129" s="1280">
        <f t="shared" ca="1" si="1574"/>
        <v>0</v>
      </c>
      <c r="AY129" s="1280">
        <f t="shared" ca="1" si="1574"/>
        <v>0</v>
      </c>
      <c r="AZ129" s="1280">
        <f t="shared" ca="1" si="1574"/>
        <v>0</v>
      </c>
      <c r="BA129" s="1280">
        <f t="shared" ca="1" si="1574"/>
        <v>0</v>
      </c>
      <c r="BB129" s="1280">
        <f t="shared" ca="1" si="1574"/>
        <v>0</v>
      </c>
      <c r="BC129" s="1280">
        <f t="shared" ca="1" si="1574"/>
        <v>0</v>
      </c>
      <c r="BD129" s="1280">
        <f t="shared" ca="1" si="1574"/>
        <v>0</v>
      </c>
      <c r="BE129" s="1280">
        <f t="shared" ca="1" si="1574"/>
        <v>0</v>
      </c>
      <c r="BF129" s="1280">
        <f t="shared" ca="1" si="1574"/>
        <v>0</v>
      </c>
      <c r="BG129" s="1280">
        <f t="shared" ca="1" si="1574"/>
        <v>0</v>
      </c>
      <c r="BH129" s="1280">
        <f t="shared" ca="1" si="1574"/>
        <v>0</v>
      </c>
      <c r="BI129" s="1280">
        <f t="shared" ca="1" si="1574"/>
        <v>0</v>
      </c>
      <c r="BJ129" s="1280">
        <f t="shared" ca="1" si="1574"/>
        <v>0</v>
      </c>
      <c r="BK129" s="1280">
        <f t="shared" ca="1" si="1574"/>
        <v>0</v>
      </c>
      <c r="BL129" s="1280">
        <f t="shared" ca="1" si="1574"/>
        <v>0</v>
      </c>
      <c r="BM129" s="1280">
        <f t="shared" ca="1" si="1574"/>
        <v>0</v>
      </c>
      <c r="BN129" s="1280">
        <f t="shared" ca="1" si="1574"/>
        <v>0</v>
      </c>
      <c r="BO129" s="1280">
        <f t="shared" ca="1" si="1574"/>
        <v>0</v>
      </c>
      <c r="BP129" s="1280">
        <f t="shared" ca="1" si="1574"/>
        <v>0</v>
      </c>
      <c r="BQ129" s="1280">
        <f t="shared" ref="BQ129:CV129" ca="1" si="1575">BQ124+BQ109</f>
        <v>0</v>
      </c>
      <c r="BR129" s="1280">
        <f t="shared" ca="1" si="1575"/>
        <v>0</v>
      </c>
      <c r="BS129" s="1280">
        <f t="shared" ca="1" si="1575"/>
        <v>0</v>
      </c>
      <c r="BT129" s="1280">
        <f t="shared" ca="1" si="1575"/>
        <v>0</v>
      </c>
      <c r="BU129" s="1280">
        <f t="shared" ca="1" si="1575"/>
        <v>0</v>
      </c>
      <c r="BV129" s="1280">
        <f t="shared" ca="1" si="1575"/>
        <v>0</v>
      </c>
      <c r="BW129" s="1280">
        <f t="shared" ca="1" si="1575"/>
        <v>0</v>
      </c>
      <c r="BX129" s="1280">
        <f t="shared" ca="1" si="1575"/>
        <v>0</v>
      </c>
      <c r="BY129" s="1280">
        <f t="shared" ca="1" si="1575"/>
        <v>0</v>
      </c>
      <c r="BZ129" s="1280">
        <f t="shared" ca="1" si="1575"/>
        <v>0</v>
      </c>
      <c r="CA129" s="1280">
        <f t="shared" ca="1" si="1575"/>
        <v>0</v>
      </c>
      <c r="CB129" s="1280">
        <f t="shared" ca="1" si="1575"/>
        <v>0</v>
      </c>
      <c r="CC129" s="1280">
        <f t="shared" ca="1" si="1575"/>
        <v>0</v>
      </c>
      <c r="CD129" s="1280">
        <f t="shared" ca="1" si="1575"/>
        <v>0</v>
      </c>
      <c r="CE129" s="1280">
        <f t="shared" ca="1" si="1575"/>
        <v>0</v>
      </c>
      <c r="CF129" s="1280">
        <f t="shared" ca="1" si="1575"/>
        <v>0</v>
      </c>
      <c r="CG129" s="1280">
        <f t="shared" ca="1" si="1575"/>
        <v>0</v>
      </c>
      <c r="CH129" s="1280">
        <f t="shared" ca="1" si="1575"/>
        <v>0</v>
      </c>
      <c r="CI129" s="1280">
        <f t="shared" ca="1" si="1575"/>
        <v>0</v>
      </c>
      <c r="CJ129" s="1280">
        <f t="shared" ca="1" si="1575"/>
        <v>0</v>
      </c>
      <c r="CK129" s="1280">
        <f t="shared" ca="1" si="1575"/>
        <v>0</v>
      </c>
      <c r="CL129" s="1280">
        <f t="shared" ca="1" si="1575"/>
        <v>0</v>
      </c>
      <c r="CM129" s="1280">
        <f t="shared" ca="1" si="1575"/>
        <v>0</v>
      </c>
      <c r="CN129" s="1280">
        <f t="shared" ca="1" si="1575"/>
        <v>0</v>
      </c>
      <c r="CO129" s="1280">
        <f t="shared" ca="1" si="1575"/>
        <v>0</v>
      </c>
      <c r="CP129" s="1280">
        <f t="shared" ca="1" si="1575"/>
        <v>0</v>
      </c>
      <c r="CQ129" s="1280">
        <f t="shared" ca="1" si="1575"/>
        <v>0</v>
      </c>
      <c r="CR129" s="1280">
        <f t="shared" ca="1" si="1575"/>
        <v>0</v>
      </c>
      <c r="CS129" s="1280">
        <f t="shared" ca="1" si="1575"/>
        <v>0</v>
      </c>
      <c r="CT129" s="1280">
        <f t="shared" ca="1" si="1575"/>
        <v>0</v>
      </c>
      <c r="CU129" s="1280">
        <f t="shared" ca="1" si="1575"/>
        <v>0</v>
      </c>
      <c r="CV129" s="1280">
        <f t="shared" ca="1" si="1575"/>
        <v>0</v>
      </c>
      <c r="CW129" s="1280">
        <f t="shared" ref="CW129:DU129" ca="1" si="1576">CW124+CW109</f>
        <v>20319465.180453081</v>
      </c>
      <c r="CX129" s="1280">
        <f t="shared" ca="1" si="1576"/>
        <v>0</v>
      </c>
      <c r="CY129" s="1280">
        <f t="shared" ca="1" si="1576"/>
        <v>0</v>
      </c>
      <c r="CZ129" s="1280">
        <f t="shared" ca="1" si="1576"/>
        <v>0</v>
      </c>
      <c r="DA129" s="1280">
        <f t="shared" ca="1" si="1576"/>
        <v>0</v>
      </c>
      <c r="DB129" s="1280">
        <f t="shared" ca="1" si="1576"/>
        <v>0</v>
      </c>
      <c r="DC129" s="1280">
        <f t="shared" ca="1" si="1576"/>
        <v>0</v>
      </c>
      <c r="DD129" s="1280">
        <f t="shared" ca="1" si="1576"/>
        <v>0</v>
      </c>
      <c r="DE129" s="1280">
        <f t="shared" ca="1" si="1576"/>
        <v>0</v>
      </c>
      <c r="DF129" s="1280">
        <f t="shared" ca="1" si="1576"/>
        <v>0</v>
      </c>
      <c r="DG129" s="1280">
        <f t="shared" ca="1" si="1576"/>
        <v>0</v>
      </c>
      <c r="DH129" s="1280">
        <f t="shared" ca="1" si="1576"/>
        <v>0</v>
      </c>
      <c r="DI129" s="1280">
        <f t="shared" ca="1" si="1576"/>
        <v>0</v>
      </c>
      <c r="DJ129" s="1280">
        <f t="shared" ca="1" si="1576"/>
        <v>0</v>
      </c>
      <c r="DK129" s="1280">
        <f t="shared" ca="1" si="1576"/>
        <v>0</v>
      </c>
      <c r="DL129" s="1280">
        <f t="shared" ca="1" si="1576"/>
        <v>0</v>
      </c>
      <c r="DM129" s="1280">
        <f t="shared" ca="1" si="1576"/>
        <v>0</v>
      </c>
      <c r="DN129" s="1280">
        <f t="shared" ca="1" si="1576"/>
        <v>0</v>
      </c>
      <c r="DO129" s="1280">
        <f t="shared" ca="1" si="1576"/>
        <v>0</v>
      </c>
      <c r="DP129" s="1280">
        <f t="shared" ca="1" si="1576"/>
        <v>0</v>
      </c>
      <c r="DQ129" s="1280">
        <f t="shared" ca="1" si="1576"/>
        <v>0</v>
      </c>
      <c r="DR129" s="1280">
        <f t="shared" ca="1" si="1576"/>
        <v>0</v>
      </c>
      <c r="DS129" s="1280">
        <f t="shared" ca="1" si="1576"/>
        <v>0</v>
      </c>
      <c r="DT129" s="1280">
        <f t="shared" ca="1" si="1576"/>
        <v>0</v>
      </c>
      <c r="DU129" s="1281">
        <f t="shared" ca="1" si="1576"/>
        <v>0</v>
      </c>
      <c r="DV129" s="1280"/>
    </row>
    <row r="130" spans="1:126" customFormat="1" ht="15.75" customHeight="1">
      <c r="A130" s="105"/>
      <c r="B130" s="105"/>
      <c r="C130" s="12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c r="DJ130" s="58"/>
      <c r="DK130" s="58"/>
      <c r="DL130" s="58"/>
      <c r="DM130" s="58"/>
      <c r="DN130" s="58"/>
      <c r="DO130" s="58"/>
      <c r="DP130" s="58"/>
      <c r="DQ130" s="58"/>
      <c r="DR130" s="58"/>
      <c r="DS130" s="58"/>
      <c r="DT130" s="58"/>
      <c r="DU130" s="136"/>
    </row>
    <row r="131" spans="1:126" customFormat="1" ht="15.75" customHeight="1">
      <c r="A131" s="105"/>
      <c r="B131" s="105"/>
      <c r="C131" s="1278" t="s">
        <v>1526</v>
      </c>
      <c r="D131" s="1283"/>
      <c r="E131" s="1279">
        <f t="shared" ref="E131:AJ131" ca="1" si="1577">E111-E127</f>
        <v>0</v>
      </c>
      <c r="F131" s="1279">
        <f t="shared" ca="1" si="1577"/>
        <v>0</v>
      </c>
      <c r="G131" s="1279">
        <f t="shared" ca="1" si="1577"/>
        <v>0</v>
      </c>
      <c r="H131" s="1279">
        <f t="shared" ca="1" si="1577"/>
        <v>0</v>
      </c>
      <c r="I131" s="1279">
        <f t="shared" ca="1" si="1577"/>
        <v>0</v>
      </c>
      <c r="J131" s="1279">
        <f t="shared" ca="1" si="1577"/>
        <v>0</v>
      </c>
      <c r="K131" s="1279">
        <f t="shared" ca="1" si="1577"/>
        <v>0</v>
      </c>
      <c r="L131" s="1279">
        <f t="shared" ca="1" si="1577"/>
        <v>0</v>
      </c>
      <c r="M131" s="1279">
        <f t="shared" ca="1" si="1577"/>
        <v>0</v>
      </c>
      <c r="N131" s="1279">
        <f t="shared" ca="1" si="1577"/>
        <v>0</v>
      </c>
      <c r="O131" s="1279">
        <f t="shared" ca="1" si="1577"/>
        <v>0</v>
      </c>
      <c r="P131" s="1279">
        <f t="shared" ca="1" si="1577"/>
        <v>0</v>
      </c>
      <c r="Q131" s="1279">
        <f t="shared" ca="1" si="1577"/>
        <v>0</v>
      </c>
      <c r="R131" s="1279">
        <f t="shared" ca="1" si="1577"/>
        <v>0</v>
      </c>
      <c r="S131" s="1279">
        <f t="shared" ca="1" si="1577"/>
        <v>0</v>
      </c>
      <c r="T131" s="1279">
        <f t="shared" ca="1" si="1577"/>
        <v>0</v>
      </c>
      <c r="U131" s="1279">
        <f t="shared" ca="1" si="1577"/>
        <v>0</v>
      </c>
      <c r="V131" s="1279">
        <f t="shared" ca="1" si="1577"/>
        <v>0</v>
      </c>
      <c r="W131" s="1279">
        <f t="shared" ca="1" si="1577"/>
        <v>0</v>
      </c>
      <c r="X131" s="1279">
        <f t="shared" ca="1" si="1577"/>
        <v>0</v>
      </c>
      <c r="Y131" s="1279">
        <f t="shared" ca="1" si="1577"/>
        <v>0</v>
      </c>
      <c r="Z131" s="1279">
        <f t="shared" ca="1" si="1577"/>
        <v>0</v>
      </c>
      <c r="AA131" s="1279">
        <f t="shared" ca="1" si="1577"/>
        <v>0</v>
      </c>
      <c r="AB131" s="1279">
        <f t="shared" ca="1" si="1577"/>
        <v>0</v>
      </c>
      <c r="AC131" s="1279">
        <f t="shared" ca="1" si="1577"/>
        <v>0</v>
      </c>
      <c r="AD131" s="1279">
        <f t="shared" ca="1" si="1577"/>
        <v>0</v>
      </c>
      <c r="AE131" s="1279">
        <f t="shared" ca="1" si="1577"/>
        <v>0</v>
      </c>
      <c r="AF131" s="1279">
        <f t="shared" ca="1" si="1577"/>
        <v>0</v>
      </c>
      <c r="AG131" s="1279">
        <f t="shared" ca="1" si="1577"/>
        <v>0</v>
      </c>
      <c r="AH131" s="1279">
        <f t="shared" ca="1" si="1577"/>
        <v>0</v>
      </c>
      <c r="AI131" s="1279">
        <f t="shared" ca="1" si="1577"/>
        <v>0</v>
      </c>
      <c r="AJ131" s="1279">
        <f t="shared" ca="1" si="1577"/>
        <v>0</v>
      </c>
      <c r="AK131" s="1279">
        <f t="shared" ref="AK131:BP131" ca="1" si="1578">AK111-AK127</f>
        <v>0</v>
      </c>
      <c r="AL131" s="1279">
        <f t="shared" ca="1" si="1578"/>
        <v>0</v>
      </c>
      <c r="AM131" s="1279">
        <f t="shared" ca="1" si="1578"/>
        <v>0</v>
      </c>
      <c r="AN131" s="1279">
        <f t="shared" ca="1" si="1578"/>
        <v>0</v>
      </c>
      <c r="AO131" s="1279">
        <f t="shared" ca="1" si="1578"/>
        <v>0</v>
      </c>
      <c r="AP131" s="1279">
        <f t="shared" ca="1" si="1578"/>
        <v>0</v>
      </c>
      <c r="AQ131" s="1279">
        <f t="shared" ca="1" si="1578"/>
        <v>0</v>
      </c>
      <c r="AR131" s="1279">
        <f t="shared" ca="1" si="1578"/>
        <v>0</v>
      </c>
      <c r="AS131" s="1279">
        <f t="shared" ca="1" si="1578"/>
        <v>0</v>
      </c>
      <c r="AT131" s="1279">
        <f t="shared" ca="1" si="1578"/>
        <v>0</v>
      </c>
      <c r="AU131" s="1279">
        <f t="shared" ca="1" si="1578"/>
        <v>0</v>
      </c>
      <c r="AV131" s="1279">
        <f t="shared" ca="1" si="1578"/>
        <v>0</v>
      </c>
      <c r="AW131" s="1279">
        <f t="shared" ca="1" si="1578"/>
        <v>0</v>
      </c>
      <c r="AX131" s="1279">
        <f t="shared" ca="1" si="1578"/>
        <v>0</v>
      </c>
      <c r="AY131" s="1279">
        <f t="shared" ca="1" si="1578"/>
        <v>0</v>
      </c>
      <c r="AZ131" s="1279">
        <f t="shared" ca="1" si="1578"/>
        <v>0</v>
      </c>
      <c r="BA131" s="1279">
        <f t="shared" ca="1" si="1578"/>
        <v>0</v>
      </c>
      <c r="BB131" s="1279">
        <f t="shared" ca="1" si="1578"/>
        <v>0</v>
      </c>
      <c r="BC131" s="1279">
        <f t="shared" ca="1" si="1578"/>
        <v>0</v>
      </c>
      <c r="BD131" s="1279">
        <f t="shared" ca="1" si="1578"/>
        <v>0</v>
      </c>
      <c r="BE131" s="1279">
        <f t="shared" ca="1" si="1578"/>
        <v>0</v>
      </c>
      <c r="BF131" s="1279">
        <f t="shared" ca="1" si="1578"/>
        <v>0</v>
      </c>
      <c r="BG131" s="1279">
        <f t="shared" ca="1" si="1578"/>
        <v>0</v>
      </c>
      <c r="BH131" s="1279">
        <f t="shared" ca="1" si="1578"/>
        <v>0</v>
      </c>
      <c r="BI131" s="1279">
        <f t="shared" ca="1" si="1578"/>
        <v>0</v>
      </c>
      <c r="BJ131" s="1279">
        <f t="shared" ca="1" si="1578"/>
        <v>0</v>
      </c>
      <c r="BK131" s="1279">
        <f t="shared" ca="1" si="1578"/>
        <v>0</v>
      </c>
      <c r="BL131" s="1279">
        <f t="shared" ca="1" si="1578"/>
        <v>0</v>
      </c>
      <c r="BM131" s="1279">
        <f t="shared" ca="1" si="1578"/>
        <v>0</v>
      </c>
      <c r="BN131" s="1279">
        <f t="shared" ca="1" si="1578"/>
        <v>0</v>
      </c>
      <c r="BO131" s="1279">
        <f t="shared" ca="1" si="1578"/>
        <v>0</v>
      </c>
      <c r="BP131" s="1279">
        <f t="shared" ca="1" si="1578"/>
        <v>0</v>
      </c>
      <c r="BQ131" s="1279">
        <f t="shared" ref="BQ131:CV131" ca="1" si="1579">BQ111-BQ127</f>
        <v>0</v>
      </c>
      <c r="BR131" s="1279">
        <f t="shared" ca="1" si="1579"/>
        <v>0</v>
      </c>
      <c r="BS131" s="1279">
        <f t="shared" ca="1" si="1579"/>
        <v>0</v>
      </c>
      <c r="BT131" s="1279">
        <f t="shared" ca="1" si="1579"/>
        <v>0</v>
      </c>
      <c r="BU131" s="1279">
        <f t="shared" ca="1" si="1579"/>
        <v>0</v>
      </c>
      <c r="BV131" s="1279">
        <f t="shared" ca="1" si="1579"/>
        <v>0</v>
      </c>
      <c r="BW131" s="1279">
        <f t="shared" ca="1" si="1579"/>
        <v>0</v>
      </c>
      <c r="BX131" s="1279">
        <f t="shared" ca="1" si="1579"/>
        <v>0</v>
      </c>
      <c r="BY131" s="1279">
        <f t="shared" ca="1" si="1579"/>
        <v>0</v>
      </c>
      <c r="BZ131" s="1279">
        <f t="shared" ca="1" si="1579"/>
        <v>0</v>
      </c>
      <c r="CA131" s="1279">
        <f t="shared" ca="1" si="1579"/>
        <v>0</v>
      </c>
      <c r="CB131" s="1279">
        <f t="shared" ca="1" si="1579"/>
        <v>0</v>
      </c>
      <c r="CC131" s="1279">
        <f t="shared" ca="1" si="1579"/>
        <v>0</v>
      </c>
      <c r="CD131" s="1279">
        <f t="shared" ca="1" si="1579"/>
        <v>0</v>
      </c>
      <c r="CE131" s="1279">
        <f t="shared" ca="1" si="1579"/>
        <v>0</v>
      </c>
      <c r="CF131" s="1279">
        <f t="shared" ca="1" si="1579"/>
        <v>0</v>
      </c>
      <c r="CG131" s="1279">
        <f t="shared" ca="1" si="1579"/>
        <v>0</v>
      </c>
      <c r="CH131" s="1279">
        <f t="shared" ca="1" si="1579"/>
        <v>0</v>
      </c>
      <c r="CI131" s="1279">
        <f t="shared" ca="1" si="1579"/>
        <v>0</v>
      </c>
      <c r="CJ131" s="1279">
        <f t="shared" ca="1" si="1579"/>
        <v>0</v>
      </c>
      <c r="CK131" s="1279">
        <f t="shared" ca="1" si="1579"/>
        <v>0</v>
      </c>
      <c r="CL131" s="1279">
        <f t="shared" ca="1" si="1579"/>
        <v>0</v>
      </c>
      <c r="CM131" s="1279">
        <f t="shared" ca="1" si="1579"/>
        <v>0</v>
      </c>
      <c r="CN131" s="1279">
        <f t="shared" ca="1" si="1579"/>
        <v>0</v>
      </c>
      <c r="CO131" s="1279">
        <f t="shared" ca="1" si="1579"/>
        <v>0</v>
      </c>
      <c r="CP131" s="1279">
        <f t="shared" ca="1" si="1579"/>
        <v>0</v>
      </c>
      <c r="CQ131" s="1279">
        <f t="shared" ca="1" si="1579"/>
        <v>0</v>
      </c>
      <c r="CR131" s="1279">
        <f t="shared" ca="1" si="1579"/>
        <v>0</v>
      </c>
      <c r="CS131" s="1279">
        <f t="shared" ca="1" si="1579"/>
        <v>0</v>
      </c>
      <c r="CT131" s="1279">
        <f t="shared" ca="1" si="1579"/>
        <v>0</v>
      </c>
      <c r="CU131" s="1279">
        <f t="shared" ca="1" si="1579"/>
        <v>0</v>
      </c>
      <c r="CV131" s="1279">
        <f t="shared" ca="1" si="1579"/>
        <v>0</v>
      </c>
      <c r="CW131" s="1279">
        <f t="shared" ref="CW131:DU131" ca="1" si="1580">CW111-CW127</f>
        <v>0</v>
      </c>
      <c r="CX131" s="1279">
        <f t="shared" ca="1" si="1580"/>
        <v>0</v>
      </c>
      <c r="CY131" s="1279">
        <f t="shared" ca="1" si="1580"/>
        <v>0</v>
      </c>
      <c r="CZ131" s="1279">
        <f t="shared" ca="1" si="1580"/>
        <v>0</v>
      </c>
      <c r="DA131" s="1279">
        <f t="shared" ca="1" si="1580"/>
        <v>0</v>
      </c>
      <c r="DB131" s="1279">
        <f t="shared" ca="1" si="1580"/>
        <v>0</v>
      </c>
      <c r="DC131" s="1279">
        <f t="shared" ca="1" si="1580"/>
        <v>0</v>
      </c>
      <c r="DD131" s="1279">
        <f t="shared" ca="1" si="1580"/>
        <v>0</v>
      </c>
      <c r="DE131" s="1279">
        <f t="shared" ca="1" si="1580"/>
        <v>0</v>
      </c>
      <c r="DF131" s="1279">
        <f t="shared" ca="1" si="1580"/>
        <v>0</v>
      </c>
      <c r="DG131" s="1279">
        <f t="shared" ca="1" si="1580"/>
        <v>0</v>
      </c>
      <c r="DH131" s="1279">
        <f t="shared" ca="1" si="1580"/>
        <v>0</v>
      </c>
      <c r="DI131" s="1279">
        <f t="shared" ca="1" si="1580"/>
        <v>0</v>
      </c>
      <c r="DJ131" s="1279">
        <f t="shared" ca="1" si="1580"/>
        <v>0</v>
      </c>
      <c r="DK131" s="1279">
        <f t="shared" ca="1" si="1580"/>
        <v>0</v>
      </c>
      <c r="DL131" s="1279">
        <f t="shared" ca="1" si="1580"/>
        <v>0</v>
      </c>
      <c r="DM131" s="1279">
        <f t="shared" ca="1" si="1580"/>
        <v>0</v>
      </c>
      <c r="DN131" s="1279">
        <f t="shared" ca="1" si="1580"/>
        <v>0</v>
      </c>
      <c r="DO131" s="1279">
        <f t="shared" ca="1" si="1580"/>
        <v>0</v>
      </c>
      <c r="DP131" s="1279">
        <f t="shared" ca="1" si="1580"/>
        <v>0</v>
      </c>
      <c r="DQ131" s="1279">
        <f t="shared" ca="1" si="1580"/>
        <v>0</v>
      </c>
      <c r="DR131" s="1279">
        <f t="shared" ca="1" si="1580"/>
        <v>0</v>
      </c>
      <c r="DS131" s="1279">
        <f t="shared" ca="1" si="1580"/>
        <v>0</v>
      </c>
      <c r="DT131" s="1279">
        <f t="shared" ca="1" si="1580"/>
        <v>0</v>
      </c>
      <c r="DU131" s="1324">
        <f t="shared" ca="1" si="1580"/>
        <v>0</v>
      </c>
    </row>
    <row r="132" spans="1:126" customFormat="1" ht="15.75" customHeight="1">
      <c r="A132" s="105"/>
      <c r="B132" s="105"/>
      <c r="C132" s="938"/>
      <c r="D132" s="51"/>
      <c r="E132" s="51"/>
      <c r="F132" s="51"/>
      <c r="G132" s="51"/>
      <c r="H132" s="51"/>
      <c r="I132" s="51"/>
      <c r="J132" s="51"/>
      <c r="K132" s="51"/>
      <c r="L132" s="51"/>
      <c r="M132" s="51"/>
      <c r="N132" s="51"/>
      <c r="O132" s="51"/>
      <c r="P132" s="51"/>
      <c r="Q132" s="51"/>
      <c r="R132" s="51"/>
      <c r="S132" s="51"/>
      <c r="T132" s="51"/>
      <c r="U132" s="51"/>
      <c r="V132" s="51"/>
      <c r="W132" s="51"/>
      <c r="X132" s="51"/>
      <c r="Y132" s="51"/>
      <c r="Z132" s="51"/>
      <c r="AA132" s="51"/>
      <c r="AB132" s="51"/>
      <c r="AC132" s="51"/>
      <c r="AD132" s="51"/>
      <c r="AE132" s="51"/>
      <c r="AF132" s="51"/>
      <c r="AG132" s="51"/>
      <c r="AH132" s="51"/>
      <c r="AI132" s="51"/>
      <c r="AJ132" s="51"/>
      <c r="AK132" s="51"/>
      <c r="AL132" s="51"/>
      <c r="AM132" s="51"/>
      <c r="AN132" s="51"/>
      <c r="AO132" s="51"/>
      <c r="AP132" s="51"/>
      <c r="AQ132" s="51"/>
      <c r="AR132" s="51"/>
      <c r="AS132" s="51"/>
      <c r="AT132" s="51"/>
      <c r="AU132" s="51"/>
      <c r="AV132" s="51"/>
      <c r="AW132" s="51"/>
      <c r="AX132" s="51"/>
      <c r="AY132" s="51"/>
      <c r="AZ132" s="51"/>
      <c r="BA132" s="51"/>
      <c r="BB132" s="51"/>
      <c r="BC132" s="51"/>
      <c r="BD132" s="51"/>
      <c r="BE132" s="51"/>
      <c r="BF132" s="51"/>
      <c r="BG132" s="51"/>
      <c r="BH132" s="51"/>
      <c r="BI132" s="51"/>
      <c r="BJ132" s="51"/>
      <c r="BK132" s="51"/>
      <c r="BL132" s="51"/>
      <c r="BM132" s="51"/>
      <c r="BN132" s="51"/>
      <c r="BO132" s="51"/>
      <c r="BP132" s="51"/>
      <c r="BQ132" s="51"/>
      <c r="BR132" s="51"/>
      <c r="BS132" s="51"/>
      <c r="BT132" s="51"/>
      <c r="BU132" s="51"/>
      <c r="BV132" s="51"/>
      <c r="BW132" s="51"/>
      <c r="BX132" s="51"/>
      <c r="BY132" s="51"/>
      <c r="BZ132" s="51"/>
      <c r="CA132" s="51"/>
      <c r="CB132" s="51"/>
      <c r="CC132" s="51"/>
      <c r="CD132" s="51"/>
      <c r="CE132" s="51"/>
      <c r="CF132" s="51"/>
      <c r="CG132" s="51"/>
      <c r="CH132" s="51"/>
      <c r="CI132" s="51"/>
      <c r="CJ132" s="51"/>
      <c r="CK132" s="51"/>
      <c r="CL132" s="51"/>
      <c r="CM132" s="51"/>
      <c r="CN132" s="51"/>
      <c r="CO132" s="51"/>
      <c r="CP132" s="51"/>
      <c r="CQ132" s="51"/>
      <c r="CR132" s="51"/>
      <c r="CS132" s="51"/>
      <c r="CT132" s="51"/>
      <c r="CU132" s="51"/>
      <c r="CV132" s="51"/>
      <c r="CW132" s="51"/>
      <c r="CX132" s="51"/>
      <c r="CY132" s="51"/>
      <c r="CZ132" s="51"/>
      <c r="DA132" s="51"/>
      <c r="DB132" s="51"/>
      <c r="DC132" s="51"/>
      <c r="DD132" s="51"/>
      <c r="DE132" s="51"/>
      <c r="DF132" s="51"/>
      <c r="DG132" s="51"/>
      <c r="DH132" s="51"/>
      <c r="DI132" s="51"/>
      <c r="DJ132" s="51"/>
      <c r="DK132" s="51"/>
      <c r="DL132" s="51"/>
      <c r="DM132" s="51"/>
      <c r="DN132" s="51"/>
      <c r="DO132" s="51"/>
      <c r="DP132" s="51"/>
      <c r="DQ132" s="51"/>
      <c r="DR132" s="51"/>
      <c r="DS132" s="51"/>
      <c r="DT132" s="51"/>
      <c r="DU132" s="1323"/>
    </row>
    <row r="133" spans="1:126" customFormat="1" ht="15.75" customHeight="1">
      <c r="A133" s="105"/>
      <c r="B133" s="105"/>
      <c r="C133" s="1260" t="str">
        <f>C19</f>
        <v>Tier 6</v>
      </c>
      <c r="D133" s="1261"/>
      <c r="E133" s="1261"/>
      <c r="F133" s="1261"/>
      <c r="G133" s="1261"/>
      <c r="H133" s="1262"/>
      <c r="I133" s="1262"/>
      <c r="J133" s="1262"/>
      <c r="K133" s="1262"/>
      <c r="L133" s="1262"/>
      <c r="M133" s="1262"/>
      <c r="N133" s="1262"/>
      <c r="O133" s="1262"/>
      <c r="P133" s="1262"/>
      <c r="Q133" s="1262"/>
      <c r="R133" s="1262"/>
      <c r="S133" s="1262"/>
      <c r="T133" s="1262"/>
      <c r="U133" s="1262"/>
      <c r="V133" s="1262"/>
      <c r="W133" s="1262"/>
      <c r="X133" s="1262"/>
      <c r="Y133" s="1262"/>
      <c r="Z133" s="1262"/>
      <c r="AA133" s="1262"/>
      <c r="AB133" s="1262"/>
      <c r="AC133" s="1262"/>
      <c r="AD133" s="1262"/>
      <c r="AE133" s="1262"/>
      <c r="AF133" s="1262"/>
      <c r="AG133" s="1262"/>
      <c r="AH133" s="1262"/>
      <c r="AI133" s="1262"/>
      <c r="AJ133" s="1262"/>
      <c r="AK133" s="1262"/>
      <c r="AL133" s="1262"/>
      <c r="AM133" s="1262"/>
      <c r="AN133" s="1262"/>
      <c r="AO133" s="1262"/>
      <c r="AP133" s="1262"/>
      <c r="AQ133" s="1262"/>
      <c r="AR133" s="1262"/>
      <c r="AS133" s="1262"/>
      <c r="AT133" s="1262"/>
      <c r="AU133" s="1262"/>
      <c r="AV133" s="1262"/>
      <c r="AW133" s="1262"/>
      <c r="AX133" s="1262"/>
      <c r="AY133" s="1262"/>
      <c r="AZ133" s="1262"/>
      <c r="BA133" s="1262"/>
      <c r="BB133" s="1262"/>
      <c r="BC133" s="1262"/>
      <c r="BD133" s="1262"/>
      <c r="BE133" s="1262"/>
      <c r="BF133" s="1262"/>
      <c r="BG133" s="1262"/>
      <c r="BH133" s="1262"/>
      <c r="BI133" s="1262"/>
      <c r="BJ133" s="1262"/>
      <c r="BK133" s="1262"/>
      <c r="BL133" s="1262"/>
      <c r="BM133" s="1262"/>
      <c r="BN133" s="1262"/>
      <c r="BO133" s="1262"/>
      <c r="BP133" s="1262"/>
      <c r="BQ133" s="1262"/>
      <c r="BR133" s="1262"/>
      <c r="BS133" s="1262"/>
      <c r="BT133" s="1262"/>
      <c r="BU133" s="1262"/>
      <c r="BV133" s="1262"/>
      <c r="BW133" s="1262"/>
      <c r="BX133" s="1262"/>
      <c r="BY133" s="1262"/>
      <c r="BZ133" s="1262"/>
      <c r="CA133" s="1262"/>
      <c r="CB133" s="1262"/>
      <c r="CC133" s="1262"/>
      <c r="CD133" s="1262"/>
      <c r="CE133" s="1262"/>
      <c r="CF133" s="1262"/>
      <c r="CG133" s="1262"/>
      <c r="CH133" s="1262"/>
      <c r="CI133" s="1262"/>
      <c r="CJ133" s="1262"/>
      <c r="CK133" s="1262"/>
      <c r="CL133" s="1262"/>
      <c r="CM133" s="1262"/>
      <c r="CN133" s="1262"/>
      <c r="CO133" s="1262"/>
      <c r="CP133" s="1262"/>
      <c r="CQ133" s="1262"/>
      <c r="CR133" s="1262"/>
      <c r="CS133" s="1262"/>
      <c r="CT133" s="1262"/>
      <c r="CU133" s="1262"/>
      <c r="CV133" s="1262"/>
      <c r="CW133" s="1262"/>
      <c r="CX133" s="1262"/>
      <c r="CY133" s="1262"/>
      <c r="CZ133" s="1262"/>
      <c r="DA133" s="1262"/>
      <c r="DB133" s="1262"/>
      <c r="DC133" s="1262"/>
      <c r="DD133" s="1262"/>
      <c r="DE133" s="1262"/>
      <c r="DF133" s="1262"/>
      <c r="DG133" s="1262"/>
      <c r="DH133" s="1262"/>
      <c r="DI133" s="1262"/>
      <c r="DJ133" s="1262"/>
      <c r="DK133" s="1262"/>
      <c r="DL133" s="1262"/>
      <c r="DM133" s="1262"/>
      <c r="DN133" s="1262"/>
      <c r="DO133" s="1262"/>
      <c r="DP133" s="1262"/>
      <c r="DQ133" s="1262"/>
      <c r="DR133" s="1262"/>
      <c r="DS133" s="1262"/>
      <c r="DT133" s="1262"/>
      <c r="DU133" s="1263"/>
    </row>
    <row r="134" spans="1:126" customFormat="1">
      <c r="A134" s="105"/>
      <c r="B134" s="105"/>
      <c r="C134" s="12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c r="DJ134" s="58"/>
      <c r="DK134" s="58"/>
      <c r="DL134" s="58"/>
      <c r="DM134" s="58"/>
      <c r="DN134" s="58"/>
      <c r="DO134" s="58"/>
      <c r="DP134" s="58"/>
      <c r="DQ134" s="58"/>
      <c r="DR134" s="58"/>
      <c r="DS134" s="58"/>
      <c r="DT134" s="58"/>
      <c r="DU134" s="136"/>
    </row>
    <row r="135" spans="1:126" customFormat="1">
      <c r="A135" s="105"/>
      <c r="B135" s="105"/>
      <c r="C135" s="128" t="str">
        <f>CONCATENATE("LP Cash Flow - ",C133)</f>
        <v>LP Cash Flow - Tier 6</v>
      </c>
      <c r="D135" s="58"/>
      <c r="E135" s="1295">
        <f t="shared" ref="E135:AJ135" ca="1" si="1581">E124+E115</f>
        <v>-10527633.05608974</v>
      </c>
      <c r="F135" s="1295">
        <f t="shared" ca="1" si="1581"/>
        <v>-1027633.0560897419</v>
      </c>
      <c r="G135" s="1295">
        <f t="shared" ca="1" si="1581"/>
        <v>-1027633.0560897419</v>
      </c>
      <c r="H135" s="1295">
        <f t="shared" ca="1" si="1581"/>
        <v>-1027633.0560897419</v>
      </c>
      <c r="I135" s="1295">
        <f t="shared" ca="1" si="1581"/>
        <v>-497040.96385531779</v>
      </c>
      <c r="J135" s="1295">
        <f t="shared" ca="1" si="1581"/>
        <v>0</v>
      </c>
      <c r="K135" s="1295">
        <f t="shared" ca="1" si="1581"/>
        <v>0</v>
      </c>
      <c r="L135" s="1295">
        <f t="shared" ca="1" si="1581"/>
        <v>0</v>
      </c>
      <c r="M135" s="1295">
        <f t="shared" ca="1" si="1581"/>
        <v>0</v>
      </c>
      <c r="N135" s="1295">
        <f t="shared" ca="1" si="1581"/>
        <v>0</v>
      </c>
      <c r="O135" s="1295">
        <f t="shared" ca="1" si="1581"/>
        <v>0</v>
      </c>
      <c r="P135" s="1295">
        <f t="shared" ca="1" si="1581"/>
        <v>0</v>
      </c>
      <c r="Q135" s="1295">
        <f t="shared" ca="1" si="1581"/>
        <v>0</v>
      </c>
      <c r="R135" s="1295">
        <f t="shared" ca="1" si="1581"/>
        <v>0</v>
      </c>
      <c r="S135" s="1295">
        <f t="shared" ca="1" si="1581"/>
        <v>0</v>
      </c>
      <c r="T135" s="1295">
        <f t="shared" ca="1" si="1581"/>
        <v>0</v>
      </c>
      <c r="U135" s="1295">
        <f t="shared" ca="1" si="1581"/>
        <v>0</v>
      </c>
      <c r="V135" s="1295">
        <f t="shared" ca="1" si="1581"/>
        <v>0</v>
      </c>
      <c r="W135" s="1295">
        <f t="shared" ca="1" si="1581"/>
        <v>0</v>
      </c>
      <c r="X135" s="1295">
        <f t="shared" ca="1" si="1581"/>
        <v>0</v>
      </c>
      <c r="Y135" s="1295">
        <f t="shared" ca="1" si="1581"/>
        <v>0</v>
      </c>
      <c r="Z135" s="1295">
        <f t="shared" ca="1" si="1581"/>
        <v>0</v>
      </c>
      <c r="AA135" s="1295">
        <f t="shared" ca="1" si="1581"/>
        <v>0</v>
      </c>
      <c r="AB135" s="1295">
        <f t="shared" ca="1" si="1581"/>
        <v>0</v>
      </c>
      <c r="AC135" s="1295">
        <f t="shared" ca="1" si="1581"/>
        <v>0</v>
      </c>
      <c r="AD135" s="1295">
        <f t="shared" ca="1" si="1581"/>
        <v>0</v>
      </c>
      <c r="AE135" s="1295">
        <f t="shared" ca="1" si="1581"/>
        <v>0</v>
      </c>
      <c r="AF135" s="1295">
        <f t="shared" ca="1" si="1581"/>
        <v>0</v>
      </c>
      <c r="AG135" s="1295">
        <f t="shared" ca="1" si="1581"/>
        <v>0</v>
      </c>
      <c r="AH135" s="1295">
        <f t="shared" ca="1" si="1581"/>
        <v>0</v>
      </c>
      <c r="AI135" s="1295">
        <f t="shared" ca="1" si="1581"/>
        <v>0</v>
      </c>
      <c r="AJ135" s="1295">
        <f t="shared" ca="1" si="1581"/>
        <v>0</v>
      </c>
      <c r="AK135" s="1295">
        <f t="shared" ref="AK135:BP135" ca="1" si="1582">AK124+AK115</f>
        <v>0</v>
      </c>
      <c r="AL135" s="1295">
        <f t="shared" ca="1" si="1582"/>
        <v>0</v>
      </c>
      <c r="AM135" s="1295">
        <f t="shared" ca="1" si="1582"/>
        <v>0</v>
      </c>
      <c r="AN135" s="1295">
        <f t="shared" ca="1" si="1582"/>
        <v>0</v>
      </c>
      <c r="AO135" s="1295">
        <f t="shared" ca="1" si="1582"/>
        <v>0</v>
      </c>
      <c r="AP135" s="1295">
        <f t="shared" ca="1" si="1582"/>
        <v>0</v>
      </c>
      <c r="AQ135" s="1295">
        <f t="shared" ca="1" si="1582"/>
        <v>0</v>
      </c>
      <c r="AR135" s="1295">
        <f t="shared" ca="1" si="1582"/>
        <v>0</v>
      </c>
      <c r="AS135" s="1295">
        <f t="shared" ca="1" si="1582"/>
        <v>0</v>
      </c>
      <c r="AT135" s="1295">
        <f t="shared" ca="1" si="1582"/>
        <v>0</v>
      </c>
      <c r="AU135" s="1295">
        <f t="shared" ca="1" si="1582"/>
        <v>0</v>
      </c>
      <c r="AV135" s="1295">
        <f t="shared" ca="1" si="1582"/>
        <v>0</v>
      </c>
      <c r="AW135" s="1295">
        <f t="shared" ca="1" si="1582"/>
        <v>0</v>
      </c>
      <c r="AX135" s="1295">
        <f t="shared" ca="1" si="1582"/>
        <v>0</v>
      </c>
      <c r="AY135" s="1295">
        <f t="shared" ca="1" si="1582"/>
        <v>0</v>
      </c>
      <c r="AZ135" s="1295">
        <f t="shared" ca="1" si="1582"/>
        <v>0</v>
      </c>
      <c r="BA135" s="1295">
        <f t="shared" ca="1" si="1582"/>
        <v>0</v>
      </c>
      <c r="BB135" s="1295">
        <f t="shared" ca="1" si="1582"/>
        <v>0</v>
      </c>
      <c r="BC135" s="1295">
        <f t="shared" ca="1" si="1582"/>
        <v>0</v>
      </c>
      <c r="BD135" s="1295">
        <f t="shared" ca="1" si="1582"/>
        <v>0</v>
      </c>
      <c r="BE135" s="1295">
        <f t="shared" ca="1" si="1582"/>
        <v>0</v>
      </c>
      <c r="BF135" s="1295">
        <f t="shared" ca="1" si="1582"/>
        <v>0</v>
      </c>
      <c r="BG135" s="1295">
        <f t="shared" ca="1" si="1582"/>
        <v>0</v>
      </c>
      <c r="BH135" s="1295">
        <f t="shared" ca="1" si="1582"/>
        <v>0</v>
      </c>
      <c r="BI135" s="1295">
        <f t="shared" ca="1" si="1582"/>
        <v>0</v>
      </c>
      <c r="BJ135" s="1295">
        <f t="shared" ca="1" si="1582"/>
        <v>0</v>
      </c>
      <c r="BK135" s="1295">
        <f t="shared" ca="1" si="1582"/>
        <v>0</v>
      </c>
      <c r="BL135" s="1295">
        <f t="shared" ca="1" si="1582"/>
        <v>0</v>
      </c>
      <c r="BM135" s="1295">
        <f t="shared" ca="1" si="1582"/>
        <v>0</v>
      </c>
      <c r="BN135" s="1295">
        <f t="shared" ca="1" si="1582"/>
        <v>0</v>
      </c>
      <c r="BO135" s="1295">
        <f t="shared" ca="1" si="1582"/>
        <v>0</v>
      </c>
      <c r="BP135" s="1295">
        <f t="shared" ca="1" si="1582"/>
        <v>0</v>
      </c>
      <c r="BQ135" s="1295">
        <f t="shared" ref="BQ135:CV135" ca="1" si="1583">BQ124+BQ115</f>
        <v>0</v>
      </c>
      <c r="BR135" s="1295">
        <f t="shared" ca="1" si="1583"/>
        <v>0</v>
      </c>
      <c r="BS135" s="1295">
        <f t="shared" ca="1" si="1583"/>
        <v>0</v>
      </c>
      <c r="BT135" s="1295">
        <f t="shared" ca="1" si="1583"/>
        <v>0</v>
      </c>
      <c r="BU135" s="1295">
        <f t="shared" ca="1" si="1583"/>
        <v>0</v>
      </c>
      <c r="BV135" s="1295">
        <f t="shared" ca="1" si="1583"/>
        <v>0</v>
      </c>
      <c r="BW135" s="1295">
        <f t="shared" ca="1" si="1583"/>
        <v>0</v>
      </c>
      <c r="BX135" s="1295">
        <f t="shared" ca="1" si="1583"/>
        <v>0</v>
      </c>
      <c r="BY135" s="1295">
        <f t="shared" ca="1" si="1583"/>
        <v>0</v>
      </c>
      <c r="BZ135" s="1295">
        <f t="shared" ca="1" si="1583"/>
        <v>0</v>
      </c>
      <c r="CA135" s="1295">
        <f t="shared" ca="1" si="1583"/>
        <v>0</v>
      </c>
      <c r="CB135" s="1295">
        <f t="shared" ca="1" si="1583"/>
        <v>0</v>
      </c>
      <c r="CC135" s="1295">
        <f t="shared" ca="1" si="1583"/>
        <v>0</v>
      </c>
      <c r="CD135" s="1295">
        <f t="shared" ca="1" si="1583"/>
        <v>0</v>
      </c>
      <c r="CE135" s="1295">
        <f t="shared" ca="1" si="1583"/>
        <v>0</v>
      </c>
      <c r="CF135" s="1295">
        <f t="shared" ca="1" si="1583"/>
        <v>0</v>
      </c>
      <c r="CG135" s="1295">
        <f t="shared" ca="1" si="1583"/>
        <v>0</v>
      </c>
      <c r="CH135" s="1295">
        <f t="shared" ca="1" si="1583"/>
        <v>0</v>
      </c>
      <c r="CI135" s="1295">
        <f t="shared" ca="1" si="1583"/>
        <v>0</v>
      </c>
      <c r="CJ135" s="1295">
        <f t="shared" ca="1" si="1583"/>
        <v>0</v>
      </c>
      <c r="CK135" s="1295">
        <f t="shared" ca="1" si="1583"/>
        <v>0</v>
      </c>
      <c r="CL135" s="1295">
        <f t="shared" ca="1" si="1583"/>
        <v>0</v>
      </c>
      <c r="CM135" s="1295">
        <f t="shared" ca="1" si="1583"/>
        <v>0</v>
      </c>
      <c r="CN135" s="1295">
        <f t="shared" ca="1" si="1583"/>
        <v>0</v>
      </c>
      <c r="CO135" s="1295">
        <f t="shared" ca="1" si="1583"/>
        <v>0</v>
      </c>
      <c r="CP135" s="1295">
        <f t="shared" ca="1" si="1583"/>
        <v>0</v>
      </c>
      <c r="CQ135" s="1295">
        <f t="shared" ca="1" si="1583"/>
        <v>0</v>
      </c>
      <c r="CR135" s="1295">
        <f t="shared" ca="1" si="1583"/>
        <v>0</v>
      </c>
      <c r="CS135" s="1295">
        <f t="shared" ca="1" si="1583"/>
        <v>0</v>
      </c>
      <c r="CT135" s="1295">
        <f t="shared" ca="1" si="1583"/>
        <v>0</v>
      </c>
      <c r="CU135" s="1295">
        <f t="shared" ca="1" si="1583"/>
        <v>0</v>
      </c>
      <c r="CV135" s="1295">
        <f t="shared" ca="1" si="1583"/>
        <v>0</v>
      </c>
      <c r="CW135" s="1295">
        <f t="shared" ref="CW135:DU135" ca="1" si="1584">CW124+CW115</f>
        <v>20319465.180453081</v>
      </c>
      <c r="CX135" s="1295">
        <f t="shared" ca="1" si="1584"/>
        <v>0</v>
      </c>
      <c r="CY135" s="1295">
        <f t="shared" ca="1" si="1584"/>
        <v>0</v>
      </c>
      <c r="CZ135" s="1295">
        <f t="shared" ca="1" si="1584"/>
        <v>0</v>
      </c>
      <c r="DA135" s="1295">
        <f t="shared" ca="1" si="1584"/>
        <v>0</v>
      </c>
      <c r="DB135" s="1295">
        <f t="shared" ca="1" si="1584"/>
        <v>0</v>
      </c>
      <c r="DC135" s="1295">
        <f t="shared" ca="1" si="1584"/>
        <v>0</v>
      </c>
      <c r="DD135" s="1295">
        <f t="shared" ca="1" si="1584"/>
        <v>0</v>
      </c>
      <c r="DE135" s="1295">
        <f t="shared" ca="1" si="1584"/>
        <v>0</v>
      </c>
      <c r="DF135" s="1295">
        <f t="shared" ca="1" si="1584"/>
        <v>0</v>
      </c>
      <c r="DG135" s="1295">
        <f t="shared" ca="1" si="1584"/>
        <v>0</v>
      </c>
      <c r="DH135" s="1295">
        <f t="shared" ca="1" si="1584"/>
        <v>0</v>
      </c>
      <c r="DI135" s="1295">
        <f t="shared" ca="1" si="1584"/>
        <v>0</v>
      </c>
      <c r="DJ135" s="1295">
        <f t="shared" ca="1" si="1584"/>
        <v>0</v>
      </c>
      <c r="DK135" s="1295">
        <f t="shared" ca="1" si="1584"/>
        <v>0</v>
      </c>
      <c r="DL135" s="1295">
        <f t="shared" ca="1" si="1584"/>
        <v>0</v>
      </c>
      <c r="DM135" s="1295">
        <f t="shared" ca="1" si="1584"/>
        <v>0</v>
      </c>
      <c r="DN135" s="1295">
        <f t="shared" ca="1" si="1584"/>
        <v>0</v>
      </c>
      <c r="DO135" s="1295">
        <f t="shared" ca="1" si="1584"/>
        <v>0</v>
      </c>
      <c r="DP135" s="1295">
        <f t="shared" ca="1" si="1584"/>
        <v>0</v>
      </c>
      <c r="DQ135" s="1295">
        <f t="shared" ca="1" si="1584"/>
        <v>0</v>
      </c>
      <c r="DR135" s="1295">
        <f t="shared" ca="1" si="1584"/>
        <v>0</v>
      </c>
      <c r="DS135" s="1295">
        <f t="shared" ca="1" si="1584"/>
        <v>0</v>
      </c>
      <c r="DT135" s="1295">
        <f t="shared" ca="1" si="1584"/>
        <v>0</v>
      </c>
      <c r="DU135" s="1326">
        <f t="shared" ca="1" si="1584"/>
        <v>0</v>
      </c>
    </row>
    <row r="136" spans="1:126" customFormat="1" ht="15.75" customHeight="1">
      <c r="A136" s="105"/>
      <c r="B136" s="105"/>
      <c r="C136" s="128"/>
      <c r="D136" s="1288">
        <f>'AIRR Input Tab'!$N$9</f>
        <v>365</v>
      </c>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c r="DJ136" s="58"/>
      <c r="DK136" s="58"/>
      <c r="DL136" s="58"/>
      <c r="DM136" s="58"/>
      <c r="DN136" s="58"/>
      <c r="DO136" s="58"/>
      <c r="DP136" s="58"/>
      <c r="DQ136" s="58"/>
      <c r="DR136" s="58"/>
      <c r="DS136" s="58"/>
      <c r="DT136" s="58"/>
      <c r="DU136" s="136"/>
    </row>
    <row r="137" spans="1:126" customFormat="1" ht="15.75" customHeight="1">
      <c r="A137" s="105"/>
      <c r="B137" s="105"/>
      <c r="C137" s="60" t="s">
        <v>1527</v>
      </c>
      <c r="D137" s="1286">
        <f>G19</f>
        <v>0.15</v>
      </c>
      <c r="E137" s="58"/>
      <c r="F137" s="1295">
        <f ca="1">IFERROR(-XNPV($D137,$E135:E135,$E$27:E$27)*((1+$D137)^((F$27-$E$27)/$D136))-F$41-F$64-F$84-F$104-F$124,0)</f>
        <v>10673758.572764285</v>
      </c>
      <c r="G137" s="1295">
        <f ca="1">IFERROR(-XNPV($D137,$E135:F135,$E$27:F$27)*((1+$D137)^((G$27-$E$27)/$D136))-G$41-G$64-G$84-G$104-G$124,0)</f>
        <v>11836583.834149588</v>
      </c>
      <c r="H137" s="1295">
        <f ca="1">IFERROR(-XNPV($D137,$E135:G135,$E$27:G$27)*((1+$D137)^((H$27-$E$27)/$D136))-H$41-H$64-H$84-H$104-H$124,0)</f>
        <v>13017827.509506686</v>
      </c>
      <c r="I137" s="1295">
        <f ca="1">IFERROR(-XNPV($D137,$E135:H135,$E$27:H$27)*((1+$D137)^((I$27-$E$27)/$D136))-I$41-I$64-I$84-I$104-I$124,0)</f>
        <v>14207735.006832337</v>
      </c>
      <c r="J137" s="1295">
        <f ca="1">IFERROR(-XNPV($D137,$E135:I135,$E$27:I$27)*((1+$D137)^((J$27-$E$27)/$D136))-J$41-J$64-J$84-J$104-J$124,0)</f>
        <v>14880364.563628662</v>
      </c>
      <c r="K137" s="1295">
        <f ca="1">IFERROR(-XNPV($D137,$E135:J135,$E$27:J$27)*((1+$D137)^((K$27-$E$27)/$D136))-K$41-K$64-K$84-K$104-K$124,0)</f>
        <v>15058049.846382044</v>
      </c>
      <c r="L137" s="1295">
        <f ca="1">IFERROR(-XNPV($D137,$E135:K135,$E$27:K$27)*((1+$D137)^((L$27-$E$27)/$D136))-L$41-L$64-L$84-L$104-L$124,0)</f>
        <v>15232023.253200006</v>
      </c>
      <c r="M137" s="1295">
        <f ca="1">IFERROR(-XNPV($D137,$E135:L135,$E$27:L$27)*((1+$D137)^((M$27-$E$27)/$D136))-M$41-M$64-M$84-M$104-M$124,0)</f>
        <v>15413907.665176464</v>
      </c>
      <c r="N137" s="1295">
        <f ca="1">IFERROR(-XNPV($D137,$E135:M135,$E$27:M$27)*((1+$D137)^((N$27-$E$27)/$D136))-N$41-N$64-N$84-N$104-N$124,0)</f>
        <v>15591992.48069011</v>
      </c>
      <c r="O137" s="1295">
        <f ca="1">IFERROR(-XNPV($D137,$E135:N135,$E$27:N$27)*((1+$D137)^((O$27-$E$27)/$D136))-O$41-O$64-O$84-O$104-O$124,0)</f>
        <v>15778175.257380391</v>
      </c>
      <c r="P137" s="1295">
        <f ca="1">IFERROR(-XNPV($D137,$E135:O135,$E$27:O$27)*((1+$D137)^((P$27-$E$27)/$D136))-P$41-P$64-P$84-P$104-P$124,0)</f>
        <v>15966581.228212088</v>
      </c>
      <c r="Q137" s="1295">
        <f ca="1">IFERROR(-XNPV($D137,$E135:P135,$E$27:P$27)*((1+$D137)^((Q$27-$E$27)/$D136))-Q$41-Q$64-Q$84-Q$104-Q$124,0)</f>
        <v>16138687.321232546</v>
      </c>
      <c r="R137" s="1295">
        <f ca="1">IFERROR(-XNPV($D137,$E135:Q135,$E$27:Q$27)*((1+$D137)^((R$27-$E$27)/$D136))-R$41-R$64-R$84-R$104-R$124,0)</f>
        <v>16331398.138745092</v>
      </c>
      <c r="S137" s="1295">
        <f ca="1">IFERROR(-XNPV($D137,$E135:R135,$E$27:R$27)*((1+$D137)^((S$27-$E$27)/$D136))-S$41-S$64-S$84-S$104-S$124,0)</f>
        <v>16520083.194332197</v>
      </c>
      <c r="T137" s="1295">
        <f ca="1">IFERROR(-XNPV($D137,$E135:S135,$E$27:S$27)*((1+$D137)^((T$27-$E$27)/$D136))-T$41-T$64-T$84-T$104-T$124,0)</f>
        <v>16717348.230477152</v>
      </c>
      <c r="U137" s="1295">
        <f ca="1">IFERROR(-XNPV($D137,$E135:T135,$E$27:T$27)*((1+$D137)^((U$27-$E$27)/$D136))-U$41-U$64-U$84-U$104-U$124,0)</f>
        <v>16910492.366290804</v>
      </c>
      <c r="V137" s="1295">
        <f ca="1">IFERROR(-XNPV($D137,$E135:U135,$E$27:U$27)*((1+$D137)^((V$27-$E$27)/$D136))-V$41-V$64-V$84-V$104-V$124,0)</f>
        <v>17112419.248172961</v>
      </c>
      <c r="W137" s="1295">
        <f ca="1">IFERROR(-XNPV($D137,$E135:V135,$E$27:V$27)*((1+$D137)^((W$27-$E$27)/$D136))-W$41-W$64-W$84-W$104-W$124,0)</f>
        <v>17316757.323339351</v>
      </c>
      <c r="X137" s="1295">
        <f ca="1">IFERROR(-XNPV($D137,$E135:W135,$E$27:W$27)*((1+$D137)^((X$27-$E$27)/$D136))-X$41-X$64-X$84-X$104-X$124,0)</f>
        <v>17516826.741180006</v>
      </c>
      <c r="Y137" s="1295">
        <f ca="1">IFERROR(-XNPV($D137,$E135:X135,$E$27:X$27)*((1+$D137)^((Y$27-$E$27)/$D136))-Y$41-Y$64-Y$84-Y$104-Y$124,0)</f>
        <v>17725993.814952932</v>
      </c>
      <c r="Z137" s="1295">
        <f ca="1">IFERROR(-XNPV($D137,$E135:Y135,$E$27:Y$27)*((1+$D137)^((Z$27-$E$27)/$D136))-Z$41-Z$64-Z$84-Z$104-Z$124,0)</f>
        <v>17930791.352793626</v>
      </c>
      <c r="AA137" s="1295">
        <f ca="1">IFERROR(-XNPV($D137,$E135:Z135,$E$27:Z$27)*((1+$D137)^((AA$27-$E$27)/$D136))-AA$41-AA$64-AA$84-AA$104-AA$124,0)</f>
        <v>18144901.54598745</v>
      </c>
      <c r="AB137" s="1295">
        <f ca="1">IFERROR(-XNPV($D137,$E135:AA135,$E$27:AA$27)*((1+$D137)^((AB$27-$E$27)/$D136))-AB$41-AB$64-AB$84-AB$104-AB$124,0)</f>
        <v>18361568.412443902</v>
      </c>
      <c r="AC137" s="1295">
        <f ca="1">IFERROR(-XNPV($D137,$E135:AB135,$E$27:AB$27)*((1+$D137)^((AC$27-$E$27)/$D136))-AC$41-AC$64-AC$84-AC$104-AC$124,0)</f>
        <v>18559490.419417426</v>
      </c>
      <c r="AD137" s="1295">
        <f ca="1">IFERROR(-XNPV($D137,$E135:AC135,$E$27:AC$27)*((1+$D137)^((AD$27-$E$27)/$D136))-AD$41-AD$64-AD$84-AD$104-AD$124,0)</f>
        <v>18781107.859556857</v>
      </c>
      <c r="AE137" s="1295">
        <f ca="1">IFERROR(-XNPV($D137,$E135:AD135,$E$27:AD$27)*((1+$D137)^((AE$27-$E$27)/$D136))-AE$41-AE$64-AE$84-AE$104-AE$124,0)</f>
        <v>18998095.673482027</v>
      </c>
      <c r="AF137" s="1295">
        <f ca="1">IFERROR(-XNPV($D137,$E135:AE135,$E$27:AE$27)*((1+$D137)^((AF$27-$E$27)/$D136))-AF$41-AF$64-AF$84-AF$104-AF$124,0)</f>
        <v>19224950.465048723</v>
      </c>
      <c r="AG137" s="1295">
        <f ca="1">IFERROR(-XNPV($D137,$E135:AF135,$E$27:AF$27)*((1+$D137)^((AG$27-$E$27)/$D136))-AG$41-AG$64-AG$84-AG$104-AG$124,0)</f>
        <v>19447066.221234418</v>
      </c>
      <c r="AH137" s="1295">
        <f ca="1">IFERROR(-XNPV($D137,$E135:AG135,$E$27:AG$27)*((1+$D137)^((AH$27-$E$27)/$D136))-AH$41-AH$64-AH$84-AH$104-AH$124,0)</f>
        <v>19679282.135398902</v>
      </c>
      <c r="AI137" s="1295">
        <f ca="1">IFERROR(-XNPV($D137,$E135:AH135,$E$27:AH$27)*((1+$D137)^((AI$27-$E$27)/$D136))-AI$41-AI$64-AI$84-AI$104-AI$124,0)</f>
        <v>19914270.921840254</v>
      </c>
      <c r="AJ137" s="1295">
        <f ca="1">IFERROR(-XNPV($D137,$E135:AI135,$E$27:AI$27)*((1+$D137)^((AJ$27-$E$27)/$D136))-AJ$41-AJ$64-AJ$84-AJ$104-AJ$124,0)</f>
        <v>20144350.752357006</v>
      </c>
      <c r="AK137" s="1295">
        <f ca="1">IFERROR(-XNPV($D137,$E135:AJ135,$E$27:AJ$27)*((1+$D137)^((AK$27-$E$27)/$D136))-AK$41-AK$64-AK$84-AK$104-AK$124,0)</f>
        <v>20384892.887195874</v>
      </c>
      <c r="AL137" s="1295">
        <f ca="1">IFERROR(-XNPV($D137,$E135:AK135,$E$27:AK$27)*((1+$D137)^((AL$27-$E$27)/$D136))-AL$41-AL$64-AL$84-AL$104-AL$124,0)</f>
        <v>20620410.05571267</v>
      </c>
      <c r="AM137" s="1295">
        <f ca="1">IFERROR(-XNPV($D137,$E135:AL135,$E$27:AL$27)*((1+$D137)^((AM$27-$E$27)/$D136))-AM$41-AM$64-AM$84-AM$104-AM$124,0)</f>
        <v>20866636.777885564</v>
      </c>
      <c r="AN137" s="1295">
        <f ca="1">IFERROR(-XNPV($D137,$E135:AM135,$E$27:AM$27)*((1+$D137)^((AN$27-$E$27)/$D136))-AN$41-AN$64-AN$84-AN$104-AN$124,0)</f>
        <v>21115803.674310483</v>
      </c>
      <c r="AO137" s="1295">
        <f ca="1">IFERROR(-XNPV($D137,$E135:AN135,$E$27:AN$27)*((1+$D137)^((AO$27-$E$27)/$D136))-AO$41-AO$64-AO$84-AO$104-AO$124,0)</f>
        <v>21343413.982330035</v>
      </c>
      <c r="AP137" s="1295">
        <f ca="1">IFERROR(-XNPV($D137,$E135:AO135,$E$27:AO$27)*((1+$D137)^((AP$27-$E$27)/$D136))-AP$41-AP$64-AP$84-AP$104-AP$124,0)</f>
        <v>21598274.038490381</v>
      </c>
      <c r="AQ137" s="1295">
        <f ca="1">IFERROR(-XNPV($D137,$E135:AP135,$E$27:AP$27)*((1+$D137)^((AQ$27-$E$27)/$D136))-AQ$41-AQ$64-AQ$84-AQ$104-AQ$124,0)</f>
        <v>21847810.02450433</v>
      </c>
      <c r="AR137" s="1295">
        <f ca="1">IFERROR(-XNPV($D137,$E135:AQ135,$E$27:AQ$27)*((1+$D137)^((AR$27-$E$27)/$D136))-AR$41-AR$64-AR$84-AR$104-AR$124,0)</f>
        <v>22108693.034806032</v>
      </c>
      <c r="AS137" s="1295">
        <f ca="1">IFERROR(-XNPV($D137,$E135:AR135,$E$27:AR$27)*((1+$D137)^((AS$27-$E$27)/$D136))-AS$41-AS$64-AS$84-AS$104-AS$124,0)</f>
        <v>22364126.154419582</v>
      </c>
      <c r="AT137" s="1295">
        <f ca="1">IFERROR(-XNPV($D137,$E135:AS135,$E$27:AS$27)*((1+$D137)^((AT$27-$E$27)/$D136))-AT$41-AT$64-AT$84-AT$104-AT$124,0)</f>
        <v>22631174.455708738</v>
      </c>
      <c r="AU137" s="1295">
        <f ca="1">IFERROR(-XNPV($D137,$E135:AT135,$E$27:AT$27)*((1+$D137)^((AU$27-$E$27)/$D136))-AU$41-AU$64-AU$84-AU$104-AU$124,0)</f>
        <v>22901411.560116287</v>
      </c>
      <c r="AV137" s="1295">
        <f ca="1">IFERROR(-XNPV($D137,$E135:AU135,$E$27:AU$27)*((1+$D137)^((AV$27-$E$27)/$D136))-AV$41-AV$64-AV$84-AV$104-AV$124,0)</f>
        <v>23166003.365210555</v>
      </c>
      <c r="AW137" s="1295">
        <f ca="1">IFERROR(-XNPV($D137,$E135:AV135,$E$27:AV$27)*((1+$D137)^((AW$27-$E$27)/$D136))-AW$41-AW$64-AW$84-AW$104-AW$124,0)</f>
        <v>23442626.820275251</v>
      </c>
      <c r="AX137" s="1295">
        <f ca="1">IFERROR(-XNPV($D137,$E135:AW135,$E$27:AW$27)*((1+$D137)^((AX$27-$E$27)/$D136))-AX$41-AX$64-AX$84-AX$104-AX$124,0)</f>
        <v>23713471.564069565</v>
      </c>
      <c r="AY137" s="1295">
        <f ca="1">IFERROR(-XNPV($D137,$E135:AX135,$E$27:AX$27)*((1+$D137)^((AY$27-$E$27)/$D136))-AY$41-AY$64-AY$84-AY$104-AY$124,0)</f>
        <v>23996632.294568397</v>
      </c>
      <c r="AZ137" s="1295">
        <f ca="1">IFERROR(-XNPV($D137,$E135:AY135,$E$27:AY$27)*((1+$D137)^((AZ$27-$E$27)/$D136))-AZ$41-AZ$64-AZ$84-AZ$104-AZ$124,0)</f>
        <v>24283174.225457057</v>
      </c>
      <c r="BA137" s="1295">
        <f ca="1">IFERROR(-XNPV($D137,$E135:AZ135,$E$27:AZ$27)*((1+$D137)^((BA$27-$E$27)/$D136))-BA$41-BA$64-BA$84-BA$104-BA$124,0)</f>
        <v>24554326.362976402</v>
      </c>
      <c r="BB137" s="1295">
        <f ca="1">IFERROR(-XNPV($D137,$E135:BA135,$E$27:BA$27)*((1+$D137)^((BB$27-$E$27)/$D136))-BB$41-BB$64-BB$84-BB$104-BB$124,0)</f>
        <v>24847527.675616849</v>
      </c>
      <c r="BC137" s="1295">
        <f ca="1">IFERROR(-XNPV($D137,$E135:BB135,$E$27:BB$27)*((1+$D137)^((BC$27-$E$27)/$D136))-BC$41-BC$64-BC$84-BC$104-BC$124,0)</f>
        <v>25134603.962707855</v>
      </c>
      <c r="BD137" s="1295">
        <f ca="1">IFERROR(-XNPV($D137,$E135:BC135,$E$27:BC$27)*((1+$D137)^((BD$27-$E$27)/$D136))-BD$41-BD$64-BD$84-BD$104-BD$124,0)</f>
        <v>25434734.325301535</v>
      </c>
      <c r="BE137" s="1295">
        <f ca="1">IFERROR(-XNPV($D137,$E135:BD135,$E$27:BD$27)*((1+$D137)^((BE$27-$E$27)/$D136))-BE$41-BE$64-BE$84-BE$104-BE$124,0)</f>
        <v>25728594.913307596</v>
      </c>
      <c r="BF137" s="1295">
        <f ca="1">IFERROR(-XNPV($D137,$E135:BE135,$E$27:BE$27)*((1+$D137)^((BF$27-$E$27)/$D136))-BF$41-BF$64-BF$84-BF$104-BF$124,0)</f>
        <v>26035818.075916961</v>
      </c>
      <c r="BG137" s="1295">
        <f ca="1">IFERROR(-XNPV($D137,$E135:BF135,$E$27:BF$27)*((1+$D137)^((BG$27-$E$27)/$D136))-BG$41-BG$64-BG$84-BG$104-BG$124,0)</f>
        <v>26346709.766557556</v>
      </c>
      <c r="BH137" s="1295">
        <f ca="1">IFERROR(-XNPV($D137,$E135:BG135,$E$27:BG$27)*((1+$D137)^((BH$27-$E$27)/$D136))-BH$41-BH$64-BH$84-BH$104-BH$124,0)</f>
        <v>26651106.87662778</v>
      </c>
      <c r="BI137" s="1295">
        <f ca="1">IFERROR(-XNPV($D137,$E135:BH135,$E$27:BH$27)*((1+$D137)^((BI$27-$E$27)/$D136))-BI$41-BI$64-BI$84-BI$104-BI$124,0)</f>
        <v>26969345.683265556</v>
      </c>
      <c r="BJ137" s="1295">
        <f ca="1">IFERROR(-XNPV($D137,$E135:BI135,$E$27:BI$27)*((1+$D137)^((BJ$27-$E$27)/$D136))-BJ$41-BJ$64-BJ$84-BJ$104-BJ$124,0)</f>
        <v>27280936.426823646</v>
      </c>
      <c r="BK137" s="1295">
        <f ca="1">IFERROR(-XNPV($D137,$E135:BJ135,$E$27:BJ$27)*((1+$D137)^((BK$27-$E$27)/$D136))-BK$41-BK$64-BK$84-BK$104-BK$124,0)</f>
        <v>27606695.979423959</v>
      </c>
      <c r="BL137" s="1295">
        <f ca="1">IFERROR(-XNPV($D137,$E135:BK135,$E$27:BK$27)*((1+$D137)^((BL$27-$E$27)/$D136))-BL$41-BL$64-BL$84-BL$104-BL$124,0)</f>
        <v>27936345.401655212</v>
      </c>
      <c r="BM137" s="1295">
        <f ca="1">IFERROR(-XNPV($D137,$E135:BL135,$E$27:BL$27)*((1+$D137)^((BM$27-$E$27)/$D136))-BM$41-BM$64-BM$84-BM$104-BM$124,0)</f>
        <v>28237475.317422859</v>
      </c>
      <c r="BN137" s="1295">
        <f ca="1">IFERROR(-XNPV($D137,$E135:BM135,$E$27:BM$27)*((1+$D137)^((BN$27-$E$27)/$D136))-BN$41-BN$64-BN$84-BN$104-BN$124,0)</f>
        <v>28574656.826959379</v>
      </c>
      <c r="BO137" s="1295">
        <f ca="1">IFERROR(-XNPV($D137,$E135:BN135,$E$27:BN$27)*((1+$D137)^((BO$27-$E$27)/$D136))-BO$41-BO$64-BO$84-BO$104-BO$124,0)</f>
        <v>28904794.557114031</v>
      </c>
      <c r="BP137" s="1295">
        <f ca="1">IFERROR(-XNPV($D137,$E135:BO135,$E$27:BO$27)*((1+$D137)^((BP$27-$E$27)/$D136))-BP$41-BP$64-BP$84-BP$104-BP$124,0)</f>
        <v>29249944.474096768</v>
      </c>
      <c r="BQ137" s="1295">
        <f ca="1">IFERROR(-XNPV($D137,$E135:BP135,$E$27:BP$27)*((1+$D137)^((BQ$27-$E$27)/$D136))-BQ$41-BQ$64-BQ$84-BQ$104-BQ$124,0)</f>
        <v>29587884.15030374</v>
      </c>
      <c r="BR137" s="1295">
        <f ca="1">IFERROR(-XNPV($D137,$E135:BQ135,$E$27:BQ$27)*((1+$D137)^((BR$27-$E$27)/$D136))-BR$41-BR$64-BR$84-BR$104-BR$124,0)</f>
        <v>29941190.787304502</v>
      </c>
      <c r="BS137" s="1295">
        <f ca="1">IFERROR(-XNPV($D137,$E135:BR135,$E$27:BR$27)*((1+$D137)^((BS$27-$E$27)/$D136))-BS$41-BS$64-BS$84-BS$104-BS$124,0)</f>
        <v>30298716.23154119</v>
      </c>
      <c r="BT137" s="1295">
        <f ca="1">IFERROR(-XNPV($D137,$E135:BS135,$E$27:BS$27)*((1+$D137)^((BT$27-$E$27)/$D136))-BT$41-BT$64-BT$84-BT$104-BT$124,0)</f>
        <v>30648772.908121943</v>
      </c>
      <c r="BU137" s="1295">
        <f ca="1">IFERROR(-XNPV($D137,$E135:BT135,$E$27:BT$27)*((1+$D137)^((BU$27-$E$27)/$D136))-BU$41-BU$64-BU$84-BU$104-BU$124,0)</f>
        <v>31014747.535755388</v>
      </c>
      <c r="BV137" s="1295">
        <f ca="1">IFERROR(-XNPV($D137,$E135:BU135,$E$27:BU$27)*((1+$D137)^((BV$27-$E$27)/$D136))-BV$41-BV$64-BV$84-BV$104-BV$124,0)</f>
        <v>31373076.890847187</v>
      </c>
      <c r="BW137" s="1295">
        <f ca="1">IFERROR(-XNPV($D137,$E135:BV135,$E$27:BV$27)*((1+$D137)^((BW$27-$E$27)/$D136))-BW$41-BW$64-BW$84-BW$104-BW$124,0)</f>
        <v>31747700.376337547</v>
      </c>
      <c r="BX137" s="1295">
        <f ca="1">IFERROR(-XNPV($D137,$E135:BW135,$E$27:BW$27)*((1+$D137)^((BX$27-$E$27)/$D136))-BX$41-BX$64-BX$84-BX$104-BX$124,0)</f>
        <v>32126797.21190349</v>
      </c>
      <c r="BY137" s="1295">
        <f ca="1">IFERROR(-XNPV($D137,$E135:BX135,$E$27:BX$27)*((1+$D137)^((BY$27-$E$27)/$D136))-BY$41-BY$64-BY$84-BY$104-BY$124,0)</f>
        <v>32473096.615036286</v>
      </c>
      <c r="BZ137" s="1295">
        <f ca="1">IFERROR(-XNPV($D137,$E135:BY135,$E$27:BY$27)*((1+$D137)^((BZ$27-$E$27)/$D136))-BZ$41-BZ$64-BZ$84-BZ$104-BZ$124,0)</f>
        <v>32860855.351003282</v>
      </c>
      <c r="CA137" s="1295">
        <f ca="1">IFERROR(-XNPV($D137,$E135:BZ135,$E$27:BZ$27)*((1+$D137)^((CA$27-$E$27)/$D136))-CA$41-CA$64-CA$84-CA$104-CA$124,0)</f>
        <v>33240513.74068113</v>
      </c>
      <c r="CB137" s="1295">
        <f ca="1">IFERROR(-XNPV($D137,$E135:CA135,$E$27:CA$27)*((1+$D137)^((CB$27-$E$27)/$D136))-CB$41-CB$64-CB$84-CB$104-CB$124,0)</f>
        <v>33637436.145211272</v>
      </c>
      <c r="CC137" s="1295">
        <f ca="1">IFERROR(-XNPV($D137,$E135:CB135,$E$27:CB$27)*((1+$D137)^((CC$27-$E$27)/$D136))-CC$41-CC$64-CC$84-CC$104-CC$124,0)</f>
        <v>34026066.772849299</v>
      </c>
      <c r="CD137" s="1295">
        <f ca="1">IFERROR(-XNPV($D137,$E135:CC135,$E$27:CC$27)*((1+$D137)^((CD$27-$E$27)/$D136))-CD$41-CD$64-CD$84-CD$104-CD$124,0)</f>
        <v>34432369.405400179</v>
      </c>
      <c r="CE137" s="1295">
        <f ca="1">IFERROR(-XNPV($D137,$E135:CD135,$E$27:CD$27)*((1+$D137)^((CE$27-$E$27)/$D136))-CE$41-CE$64-CE$84-CE$104-CE$124,0)</f>
        <v>34843523.666272365</v>
      </c>
      <c r="CF137" s="1295">
        <f ca="1">IFERROR(-XNPV($D137,$E135:CE135,$E$27:CE$27)*((1+$D137)^((CF$27-$E$27)/$D136))-CF$41-CF$64-CF$84-CF$104-CF$124,0)</f>
        <v>35246088.844340235</v>
      </c>
      <c r="CG137" s="1295">
        <f ca="1">IFERROR(-XNPV($D137,$E135:CF135,$E$27:CF$27)*((1+$D137)^((CG$27-$E$27)/$D136))-CG$41-CG$64-CG$84-CG$104-CG$124,0)</f>
        <v>35666959.666118696</v>
      </c>
      <c r="CH137" s="1295">
        <f ca="1">IFERROR(-XNPV($D137,$E135:CG135,$E$27:CG$27)*((1+$D137)^((CH$27-$E$27)/$D136))-CH$41-CH$64-CH$84-CH$104-CH$124,0)</f>
        <v>36079038.424474262</v>
      </c>
      <c r="CI137" s="1295">
        <f ca="1">IFERROR(-XNPV($D137,$E135:CH135,$E$27:CH$27)*((1+$D137)^((CI$27-$E$27)/$D136))-CI$41-CI$64-CI$84-CI$104-CI$124,0)</f>
        <v>36509855.432788178</v>
      </c>
      <c r="CJ137" s="1295">
        <f ca="1">IFERROR(-XNPV($D137,$E135:CI135,$E$27:CI$27)*((1+$D137)^((CJ$27-$E$27)/$D136))-CJ$41-CJ$64-CJ$84-CJ$104-CJ$124,0)</f>
        <v>36945816.793689005</v>
      </c>
      <c r="CK137" s="1295">
        <f ca="1">IFERROR(-XNPV($D137,$E135:CJ135,$E$27:CJ$27)*((1+$D137)^((CK$27-$E$27)/$D136))-CK$41-CK$64-CK$84-CK$104-CK$124,0)</f>
        <v>37344061.107291728</v>
      </c>
      <c r="CL137" s="1295">
        <f ca="1">IFERROR(-XNPV($D137,$E135:CK135,$E$27:CK$27)*((1+$D137)^((CL$27-$E$27)/$D136))-CL$41-CL$64-CL$84-CL$104-CL$124,0)</f>
        <v>37789983.653653771</v>
      </c>
      <c r="CM137" s="1295">
        <f ca="1">IFERROR(-XNPV($D137,$E135:CL135,$E$27:CL$27)*((1+$D137)^((CM$27-$E$27)/$D136))-CM$41-CM$64-CM$84-CM$104-CM$124,0)</f>
        <v>38226590.801783301</v>
      </c>
      <c r="CN137" s="1295">
        <f ca="1">IFERROR(-XNPV($D137,$E135:CM135,$E$27:CM$27)*((1+$D137)^((CN$27-$E$27)/$D136))-CN$41-CN$64-CN$84-CN$104-CN$124,0)</f>
        <v>38683051.566992961</v>
      </c>
      <c r="CO137" s="1295">
        <f ca="1">IFERROR(-XNPV($D137,$E135:CN135,$E$27:CN$27)*((1+$D137)^((CO$27-$E$27)/$D136))-CO$41-CO$64-CO$84-CO$104-CO$124,0)</f>
        <v>39129976.788776688</v>
      </c>
      <c r="CP137" s="1295">
        <f ca="1">IFERROR(-XNPV($D137,$E135:CO135,$E$27:CO$27)*((1+$D137)^((CP$27-$E$27)/$D136))-CP$41-CP$64-CP$84-CP$104-CP$124,0)</f>
        <v>39597224.816210195</v>
      </c>
      <c r="CQ137" s="1295">
        <f ca="1">IFERROR(-XNPV($D137,$E135:CP135,$E$27:CP$27)*((1+$D137)^((CQ$27-$E$27)/$D136))-CQ$41-CQ$64-CQ$84-CQ$104-CQ$124,0)</f>
        <v>40070052.216213226</v>
      </c>
      <c r="CR137" s="1295">
        <f ca="1">IFERROR(-XNPV($D137,$E135:CQ135,$E$27:CQ$27)*((1+$D137)^((CR$27-$E$27)/$D136))-CR$41-CR$64-CR$84-CR$104-CR$124,0)</f>
        <v>40533002.170991264</v>
      </c>
      <c r="CS137" s="1295">
        <f ca="1">IFERROR(-XNPV($D137,$E135:CR135,$E$27:CR$27)*((1+$D137)^((CS$27-$E$27)/$D136))-CS$41-CS$64-CS$84-CS$104-CS$124,0)</f>
        <v>41017003.61603649</v>
      </c>
      <c r="CT137" s="1295">
        <f ca="1">IFERROR(-XNPV($D137,$E135:CS135,$E$27:CS$27)*((1+$D137)^((CT$27-$E$27)/$D136))-CT$41-CT$64-CT$84-CT$104-CT$124,0)</f>
        <v>41490894.188145407</v>
      </c>
      <c r="CU137" s="1295">
        <f ca="1">IFERROR(-XNPV($D137,$E135:CT135,$E$27:CT$27)*((1+$D137)^((CU$27-$E$27)/$D136))-CU$41-CU$64-CU$84-CU$104-CU$124,0)</f>
        <v>41986333.747706398</v>
      </c>
      <c r="CV137" s="1295">
        <f ca="1">IFERROR(-XNPV($D137,$E135:CU135,$E$27:CU$27)*((1+$D137)^((CV$27-$E$27)/$D136))-CV$41-CV$64-CV$84-CV$104-CV$124,0)</f>
        <v>42487689.312742352</v>
      </c>
      <c r="CW137" s="1295">
        <f ca="1">IFERROR(-XNPV($D137,$E135:CV135,$E$27:CV$27)*((1+$D137)^((CW$27-$E$27)/$D136))-CW$41-CW$64-CW$84-CW$104-CW$124,0)</f>
        <v>22642652.543848865</v>
      </c>
      <c r="CX137" s="1295">
        <f ca="1">IFERROR(-XNPV($D137,$E135:CW135,$E$27:CW$27)*((1+$D137)^((CX$27-$E$27)/$D136))-CX$41-CX$64-CX$84-CX$104-CX$124,0)</f>
        <v>22913026.70721944</v>
      </c>
      <c r="CY137" s="1295">
        <f ca="1">IFERROR(-XNPV($D137,$E135:CX135,$E$27:CX$27)*((1+$D137)^((CY$27-$E$27)/$D136))-CY$41-CY$64-CY$84-CY$104-CY$124,0)</f>
        <v>23177752.708091568</v>
      </c>
      <c r="CZ137" s="1295">
        <f ca="1">IFERROR(-XNPV($D137,$E135:CY135,$E$27:CY$27)*((1+$D137)^((CZ$27-$E$27)/$D136))-CZ$41-CZ$64-CZ$84-CZ$104-CZ$124,0)</f>
        <v>23454516.46115119</v>
      </c>
      <c r="DA137" s="1295">
        <f ca="1">IFERROR(-XNPV($D137,$E135:CZ135,$E$27:CZ$27)*((1+$D137)^((DA$27-$E$27)/$D136))-DA$41-DA$64-DA$84-DA$104-DA$124,0)</f>
        <v>23725498.572091322</v>
      </c>
      <c r="DB137" s="1295">
        <f ca="1">IFERROR(-XNPV($D137,$E135:DA135,$E$27:DA$27)*((1+$D137)^((DB$27-$E$27)/$D136))-DB$41-DB$64-DB$84-DB$104-DB$124,0)</f>
        <v>24008802.916163057</v>
      </c>
      <c r="DC137" s="1295">
        <f ca="1">IFERROR(-XNPV($D137,$E135:DB135,$E$27:DB$27)*((1+$D137)^((DC$27-$E$27)/$D136))-DC$41-DC$64-DC$84-DC$104-DC$124,0)</f>
        <v>24295490.175503183</v>
      </c>
      <c r="DD137" s="1295">
        <f ca="1">IFERROR(-XNPV($D137,$E135:DC135,$E$27:DC$27)*((1+$D137)^((DD$27-$E$27)/$D136))-DD$41-DD$64-DD$84-DD$104-DD$124,0)</f>
        <v>24576188.48898102</v>
      </c>
      <c r="DE137" s="1295">
        <f ca="1">IFERROR(-XNPV($D137,$E135:DD135,$E$27:DD$27)*((1+$D137)^((DE$27-$E$27)/$D136))-DE$41-DE$64-DE$84-DE$104-DE$124,0)</f>
        <v>24869650.855577778</v>
      </c>
      <c r="DF137" s="1295">
        <f ca="1">IFERROR(-XNPV($D137,$E135:DE135,$E$27:DE$27)*((1+$D137)^((DF$27-$E$27)/$D136))-DF$41-DF$64-DF$84-DF$104-DF$124,0)</f>
        <v>25156982.74316331</v>
      </c>
      <c r="DG137" s="1295">
        <f ca="1">IFERROR(-XNPV($D137,$E135:DF135,$E$27:DF$27)*((1+$D137)^((DG$27-$E$27)/$D136))-DG$41-DG$64-DG$84-DG$104-DG$124,0)</f>
        <v>25457380.32904416</v>
      </c>
      <c r="DH137" s="1295">
        <f ca="1">IFERROR(-XNPV($D137,$E135:DG135,$E$27:DG$27)*((1+$D137)^((DH$27-$E$27)/$D136))-DH$41-DH$64-DH$84-DH$104-DH$124,0)</f>
        <v>25761364.939272251</v>
      </c>
      <c r="DI137" s="1295">
        <f ca="1">IFERROR(-XNPV($D137,$E135:DH135,$E$27:DH$27)*((1+$D137)^((DI$27-$E$27)/$D136))-DI$41-DI$64-DI$84-DI$104-DI$124,0)</f>
        <v>26039050.425426185</v>
      </c>
      <c r="DJ137" s="1295">
        <f ca="1">IFERROR(-XNPV($D137,$E135:DI135,$E$27:DI$27)*((1+$D137)^((DJ$27-$E$27)/$D136))-DJ$41-DJ$64-DJ$84-DJ$104-DJ$124,0)</f>
        <v>26349980.713302355</v>
      </c>
      <c r="DK137" s="1295">
        <f ca="1">IFERROR(-XNPV($D137,$E135:DJ135,$E$27:DJ$27)*((1+$D137)^((DK$27-$E$27)/$D136))-DK$41-DK$64-DK$84-DK$104-DK$124,0)</f>
        <v>26654415.614305306</v>
      </c>
      <c r="DL137" s="1295">
        <f ca="1">IFERROR(-XNPV($D137,$E135:DK135,$E$27:DK$27)*((1+$D137)^((DL$27-$E$27)/$D136))-DL$41-DL$64-DL$84-DL$104-DL$124,0)</f>
        <v>26972693.930323865</v>
      </c>
      <c r="DM137" s="1295">
        <f ca="1">IFERROR(-XNPV($D137,$E135:DL135,$E$27:DL$27)*((1+$D137)^((DM$27-$E$27)/$D136))-DM$41-DM$64-DM$84-DM$104-DM$124,0)</f>
        <v>27284323.357905019</v>
      </c>
      <c r="DN137" s="1295">
        <f ca="1">IFERROR(-XNPV($D137,$E135:DM135,$E$27:DM$27)*((1+$D137)^((DN$27-$E$27)/$D136))-DN$41-DN$64-DN$84-DN$104-DN$124,0)</f>
        <v>27610123.353587512</v>
      </c>
      <c r="DO137" s="1295">
        <f ca="1">IFERROR(-XNPV($D137,$E135:DN135,$E$27:DN$27)*((1+$D137)^((DO$27-$E$27)/$D136))-DO$41-DO$64-DO$84-DO$104-DO$124,0)</f>
        <v>27939813.701828659</v>
      </c>
      <c r="DP137" s="1295">
        <f ca="1">IFERROR(-XNPV($D137,$E135:DO135,$E$27:DO$27)*((1+$D137)^((DP$27-$E$27)/$D136))-DP$41-DP$64-DP$84-DP$104-DP$124,0)</f>
        <v>28262616.76232817</v>
      </c>
      <c r="DQ137" s="1295">
        <f ca="1">IFERROR(-XNPV($D137,$E135:DP135,$E$27:DP$27)*((1+$D137)^((DQ$27-$E$27)/$D136))-DQ$41-DQ$64-DQ$84-DQ$104-DQ$124,0)</f>
        <v>28600098.483914439</v>
      </c>
      <c r="DR137" s="1295">
        <f ca="1">IFERROR(-XNPV($D137,$E135:DQ135,$E$27:DQ$27)*((1+$D137)^((DR$27-$E$27)/$D136))-DR$41-DR$64-DR$84-DR$104-DR$124,0)</f>
        <v>28930530.15463781</v>
      </c>
      <c r="DS137" s="1295">
        <f ca="1">IFERROR(-XNPV($D137,$E135:DR135,$E$27:DR$27)*((1+$D137)^((DS$27-$E$27)/$D136))-DS$41-DS$64-DS$84-DS$104-DS$124,0)</f>
        <v>29275987.378400784</v>
      </c>
      <c r="DT137" s="1295">
        <f ca="1">IFERROR(-XNPV($D137,$E135:DS135,$E$27:DS$27)*((1+$D137)^((DT$27-$E$27)/$D136))-DT$41-DT$64-DT$84-DT$104-DT$124,0)</f>
        <v>29625569.680163097</v>
      </c>
      <c r="DU137" s="1326">
        <f ca="1">IFERROR(-XNPV($D137,$E135:DT135,$E$27:DT$27)*((1+$D137)^((DU$27-$E$27)/$D136))-DU$41-DU$64-DU$84-DU$104-DU$124,0)</f>
        <v>29944907.98924011</v>
      </c>
    </row>
    <row r="138" spans="1:126" customFormat="1" ht="15.75" customHeight="1">
      <c r="A138" s="105"/>
      <c r="B138" s="105"/>
      <c r="C138" s="60" t="s">
        <v>1528</v>
      </c>
      <c r="D138" s="1289">
        <f>H19</f>
        <v>1</v>
      </c>
      <c r="E138" s="58"/>
      <c r="F138" s="1295">
        <f ca="1">MAX($D138*$D$5-SUM($E144:E144)-F$41-F$64-F$84-F$104-F$124,0)</f>
        <v>14107573.262896148</v>
      </c>
      <c r="G138" s="1295">
        <f ca="1">MAX($D138*$D$5-SUM($E144:F144)-G$41-G$64-G$84-G$104-G$124,0)</f>
        <v>14107573.262896148</v>
      </c>
      <c r="H138" s="1295">
        <f ca="1">MAX($D138*$D$5-SUM($E144:G144)-H$41-H$64-H$84-H$104-H$124,0)</f>
        <v>14107573.262896148</v>
      </c>
      <c r="I138" s="1295">
        <f ca="1">MAX($D138*$D$5-SUM($E144:H144)-I$41-I$64-I$84-I$104-I$124,0)</f>
        <v>14107573.262896148</v>
      </c>
      <c r="J138" s="1295">
        <f ca="1">MAX($D138*$D$5-SUM($E144:I144)-J$41-J$64-J$84-J$104-J$124,0)</f>
        <v>14107573.262896148</v>
      </c>
      <c r="K138" s="1295">
        <f ca="1">MAX($D138*$D$5-SUM($E144:J144)-K$41-K$64-K$84-K$104-K$124,0)</f>
        <v>14107573.262896148</v>
      </c>
      <c r="L138" s="1295">
        <f ca="1">MAX($D138*$D$5-SUM($E144:K144)-L$41-L$64-L$84-L$104-L$124,0)</f>
        <v>14107573.262896148</v>
      </c>
      <c r="M138" s="1295">
        <f ca="1">MAX($D138*$D$5-SUM($E144:L144)-M$41-M$64-M$84-M$104-M$124,0)</f>
        <v>14107573.262896148</v>
      </c>
      <c r="N138" s="1295">
        <f ca="1">MAX($D138*$D$5-SUM($E144:M144)-N$41-N$64-N$84-N$104-N$124,0)</f>
        <v>14107573.262896148</v>
      </c>
      <c r="O138" s="1295">
        <f ca="1">MAX($D138*$D$5-SUM($E144:N144)-O$41-O$64-O$84-O$104-O$124,0)</f>
        <v>14107573.262896148</v>
      </c>
      <c r="P138" s="1295">
        <f ca="1">MAX($D138*$D$5-SUM($E144:O144)-P$41-P$64-P$84-P$104-P$124,0)</f>
        <v>14107573.262896148</v>
      </c>
      <c r="Q138" s="1295">
        <f ca="1">MAX($D138*$D$5-SUM($E144:P144)-Q$41-Q$64-Q$84-Q$104-Q$124,0)</f>
        <v>14107573.262896148</v>
      </c>
      <c r="R138" s="1295">
        <f ca="1">MAX($D138*$D$5-SUM($E144:Q144)-R$41-R$64-R$84-R$104-R$124,0)</f>
        <v>14107573.262896148</v>
      </c>
      <c r="S138" s="1295">
        <f ca="1">MAX($D138*$D$5-SUM($E144:R144)-S$41-S$64-S$84-S$104-S$124,0)</f>
        <v>14107573.262896148</v>
      </c>
      <c r="T138" s="1295">
        <f ca="1">MAX($D138*$D$5-SUM($E144:S144)-T$41-T$64-T$84-T$104-T$124,0)</f>
        <v>14107573.262896148</v>
      </c>
      <c r="U138" s="1295">
        <f ca="1">MAX($D138*$D$5-SUM($E144:T144)-U$41-U$64-U$84-U$104-U$124,0)</f>
        <v>14107573.262896148</v>
      </c>
      <c r="V138" s="1295">
        <f ca="1">MAX($D138*$D$5-SUM($E144:U144)-V$41-V$64-V$84-V$104-V$124,0)</f>
        <v>14107573.262896148</v>
      </c>
      <c r="W138" s="1295">
        <f ca="1">MAX($D138*$D$5-SUM($E144:V144)-W$41-W$64-W$84-W$104-W$124,0)</f>
        <v>14107573.262896148</v>
      </c>
      <c r="X138" s="1295">
        <f ca="1">MAX($D138*$D$5-SUM($E144:W144)-X$41-X$64-X$84-X$104-X$124,0)</f>
        <v>14107573.262896148</v>
      </c>
      <c r="Y138" s="1295">
        <f ca="1">MAX($D138*$D$5-SUM($E144:X144)-Y$41-Y$64-Y$84-Y$104-Y$124,0)</f>
        <v>14107573.262896148</v>
      </c>
      <c r="Z138" s="1295">
        <f ca="1">MAX($D138*$D$5-SUM($E144:Y144)-Z$41-Z$64-Z$84-Z$104-Z$124,0)</f>
        <v>14107573.262896148</v>
      </c>
      <c r="AA138" s="1295">
        <f ca="1">MAX($D138*$D$5-SUM($E144:Z144)-AA$41-AA$64-AA$84-AA$104-AA$124,0)</f>
        <v>14107573.262896148</v>
      </c>
      <c r="AB138" s="1295">
        <f ca="1">MAX($D138*$D$5-SUM($E144:AA144)-AB$41-AB$64-AB$84-AB$104-AB$124,0)</f>
        <v>14107573.262896148</v>
      </c>
      <c r="AC138" s="1295">
        <f ca="1">MAX($D138*$D$5-SUM($E144:AB144)-AC$41-AC$64-AC$84-AC$104-AC$124,0)</f>
        <v>14107573.262896148</v>
      </c>
      <c r="AD138" s="1295">
        <f ca="1">MAX($D138*$D$5-SUM($E144:AC144)-AD$41-AD$64-AD$84-AD$104-AD$124,0)</f>
        <v>14107573.262896148</v>
      </c>
      <c r="AE138" s="1295">
        <f ca="1">MAX($D138*$D$5-SUM($E144:AD144)-AE$41-AE$64-AE$84-AE$104-AE$124,0)</f>
        <v>14107573.262896148</v>
      </c>
      <c r="AF138" s="1295">
        <f ca="1">MAX($D138*$D$5-SUM($E144:AE144)-AF$41-AF$64-AF$84-AF$104-AF$124,0)</f>
        <v>14107573.262896148</v>
      </c>
      <c r="AG138" s="1295">
        <f ca="1">MAX($D138*$D$5-SUM($E144:AF144)-AG$41-AG$64-AG$84-AG$104-AG$124,0)</f>
        <v>14107573.262896148</v>
      </c>
      <c r="AH138" s="1295">
        <f ca="1">MAX($D138*$D$5-SUM($E144:AG144)-AH$41-AH$64-AH$84-AH$104-AH$124,0)</f>
        <v>14107573.262896148</v>
      </c>
      <c r="AI138" s="1295">
        <f ca="1">MAX($D138*$D$5-SUM($E144:AH144)-AI$41-AI$64-AI$84-AI$104-AI$124,0)</f>
        <v>14107573.262896148</v>
      </c>
      <c r="AJ138" s="1295">
        <f ca="1">MAX($D138*$D$5-SUM($E144:AI144)-AJ$41-AJ$64-AJ$84-AJ$104-AJ$124,0)</f>
        <v>14107573.262896148</v>
      </c>
      <c r="AK138" s="1295">
        <f ca="1">MAX($D138*$D$5-SUM($E144:AJ144)-AK$41-AK$64-AK$84-AK$104-AK$124,0)</f>
        <v>14107573.262896148</v>
      </c>
      <c r="AL138" s="1295">
        <f ca="1">MAX($D138*$D$5-SUM($E144:AK144)-AL$41-AL$64-AL$84-AL$104-AL$124,0)</f>
        <v>14107573.262896148</v>
      </c>
      <c r="AM138" s="1295">
        <f ca="1">MAX($D138*$D$5-SUM($E144:AL144)-AM$41-AM$64-AM$84-AM$104-AM$124,0)</f>
        <v>14107573.262896148</v>
      </c>
      <c r="AN138" s="1295">
        <f ca="1">MAX($D138*$D$5-SUM($E144:AM144)-AN$41-AN$64-AN$84-AN$104-AN$124,0)</f>
        <v>14107573.262896148</v>
      </c>
      <c r="AO138" s="1295">
        <f ca="1">MAX($D138*$D$5-SUM($E144:AN144)-AO$41-AO$64-AO$84-AO$104-AO$124,0)</f>
        <v>14107573.262896148</v>
      </c>
      <c r="AP138" s="1295">
        <f ca="1">MAX($D138*$D$5-SUM($E144:AO144)-AP$41-AP$64-AP$84-AP$104-AP$124,0)</f>
        <v>14107573.262896148</v>
      </c>
      <c r="AQ138" s="1295">
        <f ca="1">MAX($D138*$D$5-SUM($E144:AP144)-AQ$41-AQ$64-AQ$84-AQ$104-AQ$124,0)</f>
        <v>14107573.262896148</v>
      </c>
      <c r="AR138" s="1295">
        <f ca="1">MAX($D138*$D$5-SUM($E144:AQ144)-AR$41-AR$64-AR$84-AR$104-AR$124,0)</f>
        <v>14107573.262896148</v>
      </c>
      <c r="AS138" s="1295">
        <f ca="1">MAX($D138*$D$5-SUM($E144:AR144)-AS$41-AS$64-AS$84-AS$104-AS$124,0)</f>
        <v>14107573.262896148</v>
      </c>
      <c r="AT138" s="1295">
        <f ca="1">MAX($D138*$D$5-SUM($E144:AS144)-AT$41-AT$64-AT$84-AT$104-AT$124,0)</f>
        <v>14107573.262896148</v>
      </c>
      <c r="AU138" s="1295">
        <f ca="1">MAX($D138*$D$5-SUM($E144:AT144)-AU$41-AU$64-AU$84-AU$104-AU$124,0)</f>
        <v>14107573.262896148</v>
      </c>
      <c r="AV138" s="1295">
        <f ca="1">MAX($D138*$D$5-SUM($E144:AU144)-AV$41-AV$64-AV$84-AV$104-AV$124,0)</f>
        <v>14107573.262896148</v>
      </c>
      <c r="AW138" s="1295">
        <f ca="1">MAX($D138*$D$5-SUM($E144:AV144)-AW$41-AW$64-AW$84-AW$104-AW$124,0)</f>
        <v>14107573.262896148</v>
      </c>
      <c r="AX138" s="1295">
        <f ca="1">MAX($D138*$D$5-SUM($E144:AW144)-AX$41-AX$64-AX$84-AX$104-AX$124,0)</f>
        <v>14107573.262896148</v>
      </c>
      <c r="AY138" s="1295">
        <f ca="1">MAX($D138*$D$5-SUM($E144:AX144)-AY$41-AY$64-AY$84-AY$104-AY$124,0)</f>
        <v>14107573.262896148</v>
      </c>
      <c r="AZ138" s="1295">
        <f ca="1">MAX($D138*$D$5-SUM($E144:AY144)-AZ$41-AZ$64-AZ$84-AZ$104-AZ$124,0)</f>
        <v>14107573.262896148</v>
      </c>
      <c r="BA138" s="1295">
        <f ca="1">MAX($D138*$D$5-SUM($E144:AZ144)-BA$41-BA$64-BA$84-BA$104-BA$124,0)</f>
        <v>14107573.262896148</v>
      </c>
      <c r="BB138" s="1295">
        <f ca="1">MAX($D138*$D$5-SUM($E144:BA144)-BB$41-BB$64-BB$84-BB$104-BB$124,0)</f>
        <v>14107573.262896148</v>
      </c>
      <c r="BC138" s="1295">
        <f ca="1">MAX($D138*$D$5-SUM($E144:BB144)-BC$41-BC$64-BC$84-BC$104-BC$124,0)</f>
        <v>14107573.262896148</v>
      </c>
      <c r="BD138" s="1295">
        <f ca="1">MAX($D138*$D$5-SUM($E144:BC144)-BD$41-BD$64-BD$84-BD$104-BD$124,0)</f>
        <v>14107573.262896148</v>
      </c>
      <c r="BE138" s="1295">
        <f ca="1">MAX($D138*$D$5-SUM($E144:BD144)-BE$41-BE$64-BE$84-BE$104-BE$124,0)</f>
        <v>14107573.262896148</v>
      </c>
      <c r="BF138" s="1295">
        <f ca="1">MAX($D138*$D$5-SUM($E144:BE144)-BF$41-BF$64-BF$84-BF$104-BF$124,0)</f>
        <v>14107573.262896148</v>
      </c>
      <c r="BG138" s="1295">
        <f ca="1">MAX($D138*$D$5-SUM($E144:BF144)-BG$41-BG$64-BG$84-BG$104-BG$124,0)</f>
        <v>14107573.262896148</v>
      </c>
      <c r="BH138" s="1295">
        <f ca="1">MAX($D138*$D$5-SUM($E144:BG144)-BH$41-BH$64-BH$84-BH$104-BH$124,0)</f>
        <v>14107573.262896148</v>
      </c>
      <c r="BI138" s="1295">
        <f ca="1">MAX($D138*$D$5-SUM($E144:BH144)-BI$41-BI$64-BI$84-BI$104-BI$124,0)</f>
        <v>14107573.262896148</v>
      </c>
      <c r="BJ138" s="1295">
        <f ca="1">MAX($D138*$D$5-SUM($E144:BI144)-BJ$41-BJ$64-BJ$84-BJ$104-BJ$124,0)</f>
        <v>14107573.262896148</v>
      </c>
      <c r="BK138" s="1295">
        <f ca="1">MAX($D138*$D$5-SUM($E144:BJ144)-BK$41-BK$64-BK$84-BK$104-BK$124,0)</f>
        <v>14107573.262896148</v>
      </c>
      <c r="BL138" s="1295">
        <f ca="1">MAX($D138*$D$5-SUM($E144:BK144)-BL$41-BL$64-BL$84-BL$104-BL$124,0)</f>
        <v>14107573.262896148</v>
      </c>
      <c r="BM138" s="1295">
        <f ca="1">MAX($D138*$D$5-SUM($E144:BL144)-BM$41-BM$64-BM$84-BM$104-BM$124,0)</f>
        <v>14107573.262896148</v>
      </c>
      <c r="BN138" s="1295">
        <f ca="1">MAX($D138*$D$5-SUM($E144:BM144)-BN$41-BN$64-BN$84-BN$104-BN$124,0)</f>
        <v>14107573.262896148</v>
      </c>
      <c r="BO138" s="1295">
        <f ca="1">MAX($D138*$D$5-SUM($E144:BN144)-BO$41-BO$64-BO$84-BO$104-BO$124,0)</f>
        <v>14107573.262896148</v>
      </c>
      <c r="BP138" s="1295">
        <f ca="1">MAX($D138*$D$5-SUM($E144:BO144)-BP$41-BP$64-BP$84-BP$104-BP$124,0)</f>
        <v>14107573.262896148</v>
      </c>
      <c r="BQ138" s="1295">
        <f ca="1">MAX($D138*$D$5-SUM($E144:BP144)-BQ$41-BQ$64-BQ$84-BQ$104-BQ$124,0)</f>
        <v>14107573.262896148</v>
      </c>
      <c r="BR138" s="1295">
        <f ca="1">MAX($D138*$D$5-SUM($E144:BQ144)-BR$41-BR$64-BR$84-BR$104-BR$124,0)</f>
        <v>14107573.262896148</v>
      </c>
      <c r="BS138" s="1295">
        <f ca="1">MAX($D138*$D$5-SUM($E144:BR144)-BS$41-BS$64-BS$84-BS$104-BS$124,0)</f>
        <v>14107573.262896148</v>
      </c>
      <c r="BT138" s="1295">
        <f ca="1">MAX($D138*$D$5-SUM($E144:BS144)-BT$41-BT$64-BT$84-BT$104-BT$124,0)</f>
        <v>14107573.262896148</v>
      </c>
      <c r="BU138" s="1295">
        <f ca="1">MAX($D138*$D$5-SUM($E144:BT144)-BU$41-BU$64-BU$84-BU$104-BU$124,0)</f>
        <v>14107573.262896148</v>
      </c>
      <c r="BV138" s="1295">
        <f ca="1">MAX($D138*$D$5-SUM($E144:BU144)-BV$41-BV$64-BV$84-BV$104-BV$124,0)</f>
        <v>14107573.262896148</v>
      </c>
      <c r="BW138" s="1295">
        <f ca="1">MAX($D138*$D$5-SUM($E144:BV144)-BW$41-BW$64-BW$84-BW$104-BW$124,0)</f>
        <v>14107573.262896148</v>
      </c>
      <c r="BX138" s="1295">
        <f ca="1">MAX($D138*$D$5-SUM($E144:BW144)-BX$41-BX$64-BX$84-BX$104-BX$124,0)</f>
        <v>14107573.262896148</v>
      </c>
      <c r="BY138" s="1295">
        <f ca="1">MAX($D138*$D$5-SUM($E144:BX144)-BY$41-BY$64-BY$84-BY$104-BY$124,0)</f>
        <v>14107573.262896148</v>
      </c>
      <c r="BZ138" s="1295">
        <f ca="1">MAX($D138*$D$5-SUM($E144:BY144)-BZ$41-BZ$64-BZ$84-BZ$104-BZ$124,0)</f>
        <v>14107573.262896148</v>
      </c>
      <c r="CA138" s="1295">
        <f ca="1">MAX($D138*$D$5-SUM($E144:BZ144)-CA$41-CA$64-CA$84-CA$104-CA$124,0)</f>
        <v>14107573.262896148</v>
      </c>
      <c r="CB138" s="1295">
        <f ca="1">MAX($D138*$D$5-SUM($E144:CA144)-CB$41-CB$64-CB$84-CB$104-CB$124,0)</f>
        <v>14107573.262896148</v>
      </c>
      <c r="CC138" s="1295">
        <f ca="1">MAX($D138*$D$5-SUM($E144:CB144)-CC$41-CC$64-CC$84-CC$104-CC$124,0)</f>
        <v>14107573.262896148</v>
      </c>
      <c r="CD138" s="1295">
        <f ca="1">MAX($D138*$D$5-SUM($E144:CC144)-CD$41-CD$64-CD$84-CD$104-CD$124,0)</f>
        <v>14107573.262896148</v>
      </c>
      <c r="CE138" s="1295">
        <f ca="1">MAX($D138*$D$5-SUM($E144:CD144)-CE$41-CE$64-CE$84-CE$104-CE$124,0)</f>
        <v>14107573.262896148</v>
      </c>
      <c r="CF138" s="1295">
        <f ca="1">MAX($D138*$D$5-SUM($E144:CE144)-CF$41-CF$64-CF$84-CF$104-CF$124,0)</f>
        <v>14107573.262896148</v>
      </c>
      <c r="CG138" s="1295">
        <f ca="1">MAX($D138*$D$5-SUM($E144:CF144)-CG$41-CG$64-CG$84-CG$104-CG$124,0)</f>
        <v>14107573.262896148</v>
      </c>
      <c r="CH138" s="1295">
        <f ca="1">MAX($D138*$D$5-SUM($E144:CG144)-CH$41-CH$64-CH$84-CH$104-CH$124,0)</f>
        <v>14107573.262896148</v>
      </c>
      <c r="CI138" s="1295">
        <f ca="1">MAX($D138*$D$5-SUM($E144:CH144)-CI$41-CI$64-CI$84-CI$104-CI$124,0)</f>
        <v>14107573.262896148</v>
      </c>
      <c r="CJ138" s="1295">
        <f ca="1">MAX($D138*$D$5-SUM($E144:CI144)-CJ$41-CJ$64-CJ$84-CJ$104-CJ$124,0)</f>
        <v>14107573.262896148</v>
      </c>
      <c r="CK138" s="1295">
        <f ca="1">MAX($D138*$D$5-SUM($E144:CJ144)-CK$41-CK$64-CK$84-CK$104-CK$124,0)</f>
        <v>14107573.262896148</v>
      </c>
      <c r="CL138" s="1295">
        <f ca="1">MAX($D138*$D$5-SUM($E144:CK144)-CL$41-CL$64-CL$84-CL$104-CL$124,0)</f>
        <v>14107573.262896148</v>
      </c>
      <c r="CM138" s="1295">
        <f ca="1">MAX($D138*$D$5-SUM($E144:CL144)-CM$41-CM$64-CM$84-CM$104-CM$124,0)</f>
        <v>14107573.262896148</v>
      </c>
      <c r="CN138" s="1295">
        <f ca="1">MAX($D138*$D$5-SUM($E144:CM144)-CN$41-CN$64-CN$84-CN$104-CN$124,0)</f>
        <v>14107573.262896148</v>
      </c>
      <c r="CO138" s="1295">
        <f ca="1">MAX($D138*$D$5-SUM($E144:CN144)-CO$41-CO$64-CO$84-CO$104-CO$124,0)</f>
        <v>14107573.262896148</v>
      </c>
      <c r="CP138" s="1295">
        <f ca="1">MAX($D138*$D$5-SUM($E144:CO144)-CP$41-CP$64-CP$84-CP$104-CP$124,0)</f>
        <v>14107573.262896148</v>
      </c>
      <c r="CQ138" s="1295">
        <f ca="1">MAX($D138*$D$5-SUM($E144:CP144)-CQ$41-CQ$64-CQ$84-CQ$104-CQ$124,0)</f>
        <v>14107573.262896148</v>
      </c>
      <c r="CR138" s="1295">
        <f ca="1">MAX($D138*$D$5-SUM($E144:CQ144)-CR$41-CR$64-CR$84-CR$104-CR$124,0)</f>
        <v>14107573.262896148</v>
      </c>
      <c r="CS138" s="1295">
        <f ca="1">MAX($D138*$D$5-SUM($E144:CR144)-CS$41-CS$64-CS$84-CS$104-CS$124,0)</f>
        <v>14107573.262896148</v>
      </c>
      <c r="CT138" s="1295">
        <f ca="1">MAX($D138*$D$5-SUM($E144:CS144)-CT$41-CT$64-CT$84-CT$104-CT$124,0)</f>
        <v>14107573.262896148</v>
      </c>
      <c r="CU138" s="1295">
        <f ca="1">MAX($D138*$D$5-SUM($E144:CT144)-CU$41-CU$64-CU$84-CU$104-CU$124,0)</f>
        <v>14107573.262896148</v>
      </c>
      <c r="CV138" s="1295">
        <f ca="1">MAX($D138*$D$5-SUM($E144:CU144)-CV$41-CV$64-CV$84-CV$104-CV$124,0)</f>
        <v>14107573.262896148</v>
      </c>
      <c r="CW138" s="1295">
        <f ca="1">MAX($D138*$D$5-SUM($E144:CV144)-CW$41-CW$64-CW$84-CW$104-CW$124,0)</f>
        <v>0</v>
      </c>
      <c r="CX138" s="1295">
        <f ca="1">MAX($D138*$D$5-SUM($E144:CW144)-CX$41-CX$64-CX$84-CX$104-CX$124,0)</f>
        <v>14107573.262896148</v>
      </c>
      <c r="CY138" s="1295">
        <f ca="1">MAX($D138*$D$5-SUM($E144:CX144)-CY$41-CY$64-CY$84-CY$104-CY$124,0)</f>
        <v>14107573.262896148</v>
      </c>
      <c r="CZ138" s="1295">
        <f ca="1">MAX($D138*$D$5-SUM($E144:CY144)-CZ$41-CZ$64-CZ$84-CZ$104-CZ$124,0)</f>
        <v>14107573.262896148</v>
      </c>
      <c r="DA138" s="1295">
        <f ca="1">MAX($D138*$D$5-SUM($E144:CZ144)-DA$41-DA$64-DA$84-DA$104-DA$124,0)</f>
        <v>14107573.262896148</v>
      </c>
      <c r="DB138" s="1295">
        <f ca="1">MAX($D138*$D$5-SUM($E144:DA144)-DB$41-DB$64-DB$84-DB$104-DB$124,0)</f>
        <v>14107573.262896148</v>
      </c>
      <c r="DC138" s="1295">
        <f ca="1">MAX($D138*$D$5-SUM($E144:DB144)-DC$41-DC$64-DC$84-DC$104-DC$124,0)</f>
        <v>14107573.262896148</v>
      </c>
      <c r="DD138" s="1295">
        <f ca="1">MAX($D138*$D$5-SUM($E144:DC144)-DD$41-DD$64-DD$84-DD$104-DD$124,0)</f>
        <v>14107573.262896148</v>
      </c>
      <c r="DE138" s="1295">
        <f ca="1">MAX($D138*$D$5-SUM($E144:DD144)-DE$41-DE$64-DE$84-DE$104-DE$124,0)</f>
        <v>14107573.262896148</v>
      </c>
      <c r="DF138" s="1295">
        <f ca="1">MAX($D138*$D$5-SUM($E144:DE144)-DF$41-DF$64-DF$84-DF$104-DF$124,0)</f>
        <v>14107573.262896148</v>
      </c>
      <c r="DG138" s="1295">
        <f ca="1">MAX($D138*$D$5-SUM($E144:DF144)-DG$41-DG$64-DG$84-DG$104-DG$124,0)</f>
        <v>14107573.262896148</v>
      </c>
      <c r="DH138" s="1295">
        <f ca="1">MAX($D138*$D$5-SUM($E144:DG144)-DH$41-DH$64-DH$84-DH$104-DH$124,0)</f>
        <v>14107573.262896148</v>
      </c>
      <c r="DI138" s="1295">
        <f ca="1">MAX($D138*$D$5-SUM($E144:DH144)-DI$41-DI$64-DI$84-DI$104-DI$124,0)</f>
        <v>14107573.262896148</v>
      </c>
      <c r="DJ138" s="1295">
        <f ca="1">MAX($D138*$D$5-SUM($E144:DI144)-DJ$41-DJ$64-DJ$84-DJ$104-DJ$124,0)</f>
        <v>14107573.262896148</v>
      </c>
      <c r="DK138" s="1295">
        <f ca="1">MAX($D138*$D$5-SUM($E144:DJ144)-DK$41-DK$64-DK$84-DK$104-DK$124,0)</f>
        <v>14107573.262896148</v>
      </c>
      <c r="DL138" s="1295">
        <f ca="1">MAX($D138*$D$5-SUM($E144:DK144)-DL$41-DL$64-DL$84-DL$104-DL$124,0)</f>
        <v>14107573.262896148</v>
      </c>
      <c r="DM138" s="1295">
        <f ca="1">MAX($D138*$D$5-SUM($E144:DL144)-DM$41-DM$64-DM$84-DM$104-DM$124,0)</f>
        <v>14107573.262896148</v>
      </c>
      <c r="DN138" s="1295">
        <f ca="1">MAX($D138*$D$5-SUM($E144:DM144)-DN$41-DN$64-DN$84-DN$104-DN$124,0)</f>
        <v>14107573.262896148</v>
      </c>
      <c r="DO138" s="1295">
        <f ca="1">MAX($D138*$D$5-SUM($E144:DN144)-DO$41-DO$64-DO$84-DO$104-DO$124,0)</f>
        <v>14107573.262896148</v>
      </c>
      <c r="DP138" s="1295">
        <f ca="1">MAX($D138*$D$5-SUM($E144:DO144)-DP$41-DP$64-DP$84-DP$104-DP$124,0)</f>
        <v>14107573.262896148</v>
      </c>
      <c r="DQ138" s="1295">
        <f ca="1">MAX($D138*$D$5-SUM($E144:DP144)-DQ$41-DQ$64-DQ$84-DQ$104-DQ$124,0)</f>
        <v>14107573.262896148</v>
      </c>
      <c r="DR138" s="1295">
        <f ca="1">MAX($D138*$D$5-SUM($E144:DQ144)-DR$41-DR$64-DR$84-DR$104-DR$124,0)</f>
        <v>14107573.262896148</v>
      </c>
      <c r="DS138" s="1295">
        <f ca="1">MAX($D138*$D$5-SUM($E144:DR144)-DS$41-DS$64-DS$84-DS$104-DS$124,0)</f>
        <v>14107573.262896148</v>
      </c>
      <c r="DT138" s="1295">
        <f ca="1">MAX($D138*$D$5-SUM($E144:DS144)-DT$41-DT$64-DT$84-DT$104-DT$124,0)</f>
        <v>14107573.262896148</v>
      </c>
      <c r="DU138" s="1326">
        <f ca="1">MAX($D138*$D$5-SUM($E144:DT144)-DU$41-DU$64-DU$84-DU$104-DU$124,0)</f>
        <v>14107573.262896148</v>
      </c>
    </row>
    <row r="139" spans="1:126" customFormat="1" ht="15.75" customHeight="1">
      <c r="A139" s="105"/>
      <c r="B139" s="105"/>
      <c r="C139" s="60" t="s">
        <v>1543</v>
      </c>
      <c r="D139" s="1290">
        <f>I19</f>
        <v>0</v>
      </c>
      <c r="E139" s="1149"/>
      <c r="F139" s="1295">
        <f>IF($D139&gt;0,$D139-SUM($E145:E145),0)</f>
        <v>0</v>
      </c>
      <c r="G139" s="1295">
        <f>IF($D139&gt;0,$D139-SUM($E145:F145),0)</f>
        <v>0</v>
      </c>
      <c r="H139" s="1295">
        <f>IF($D139&gt;0,$D139-SUM($E145:G145),0)</f>
        <v>0</v>
      </c>
      <c r="I139" s="1295">
        <f>IF($D139&gt;0,$D139-SUM($E145:H145),0)</f>
        <v>0</v>
      </c>
      <c r="J139" s="1295">
        <f>IF($D139&gt;0,$D139-SUM($E145:I145),0)</f>
        <v>0</v>
      </c>
      <c r="K139" s="1295">
        <f>IF($D139&gt;0,$D139-SUM($E145:J145),0)</f>
        <v>0</v>
      </c>
      <c r="L139" s="1295">
        <f>IF($D139&gt;0,$D139-SUM($E145:K145),0)</f>
        <v>0</v>
      </c>
      <c r="M139" s="1295">
        <f>IF($D139&gt;0,$D139-SUM($E145:L145),0)</f>
        <v>0</v>
      </c>
      <c r="N139" s="1295">
        <f>IF($D139&gt;0,$D139-SUM($E145:M145),0)</f>
        <v>0</v>
      </c>
      <c r="O139" s="1295">
        <f>IF($D139&gt;0,$D139-SUM($E145:N145),0)</f>
        <v>0</v>
      </c>
      <c r="P139" s="1295">
        <f>IF($D139&gt;0,$D139-SUM($E145:O145),0)</f>
        <v>0</v>
      </c>
      <c r="Q139" s="1295">
        <f>IF($D139&gt;0,$D139-SUM($E145:P145),0)</f>
        <v>0</v>
      </c>
      <c r="R139" s="1295">
        <f>IF($D139&gt;0,$D139-SUM($E145:Q145),0)</f>
        <v>0</v>
      </c>
      <c r="S139" s="1295">
        <f>IF($D139&gt;0,$D139-SUM($E145:R145),0)</f>
        <v>0</v>
      </c>
      <c r="T139" s="1295">
        <f>IF($D139&gt;0,$D139-SUM($E145:S145),0)</f>
        <v>0</v>
      </c>
      <c r="U139" s="1295">
        <f>IF($D139&gt;0,$D139-SUM($E145:T145),0)</f>
        <v>0</v>
      </c>
      <c r="V139" s="1295">
        <f>IF($D139&gt;0,$D139-SUM($E145:U145),0)</f>
        <v>0</v>
      </c>
      <c r="W139" s="1295">
        <f>IF($D139&gt;0,$D139-SUM($E145:V145),0)</f>
        <v>0</v>
      </c>
      <c r="X139" s="1295">
        <f>IF($D139&gt;0,$D139-SUM($E145:W145),0)</f>
        <v>0</v>
      </c>
      <c r="Y139" s="1295">
        <f>IF($D139&gt;0,$D139-SUM($E145:X145),0)</f>
        <v>0</v>
      </c>
      <c r="Z139" s="1295">
        <f>IF($D139&gt;0,$D139-SUM($E145:Y145),0)</f>
        <v>0</v>
      </c>
      <c r="AA139" s="1295">
        <f>IF($D139&gt;0,$D139-SUM($E145:Z145),0)</f>
        <v>0</v>
      </c>
      <c r="AB139" s="1295">
        <f>IF($D139&gt;0,$D139-SUM($E145:AA145),0)</f>
        <v>0</v>
      </c>
      <c r="AC139" s="1295">
        <f>IF($D139&gt;0,$D139-SUM($E145:AB145),0)</f>
        <v>0</v>
      </c>
      <c r="AD139" s="1295">
        <f>IF($D139&gt;0,$D139-SUM($E145:AC145),0)</f>
        <v>0</v>
      </c>
      <c r="AE139" s="1295">
        <f>IF($D139&gt;0,$D139-SUM($E145:AD145),0)</f>
        <v>0</v>
      </c>
      <c r="AF139" s="1295">
        <f>IF($D139&gt;0,$D139-SUM($E145:AE145),0)</f>
        <v>0</v>
      </c>
      <c r="AG139" s="1295">
        <f>IF($D139&gt;0,$D139-SUM($E145:AF145),0)</f>
        <v>0</v>
      </c>
      <c r="AH139" s="1295">
        <f>IF($D139&gt;0,$D139-SUM($E145:AG145),0)</f>
        <v>0</v>
      </c>
      <c r="AI139" s="1295">
        <f>IF($D139&gt;0,$D139-SUM($E145:AH145),0)</f>
        <v>0</v>
      </c>
      <c r="AJ139" s="1295">
        <f>IF($D139&gt;0,$D139-SUM($E145:AI145),0)</f>
        <v>0</v>
      </c>
      <c r="AK139" s="1295">
        <f>IF($D139&gt;0,$D139-SUM($E145:AJ145),0)</f>
        <v>0</v>
      </c>
      <c r="AL139" s="1295">
        <f>IF($D139&gt;0,$D139-SUM($E145:AK145),0)</f>
        <v>0</v>
      </c>
      <c r="AM139" s="1295">
        <f>IF($D139&gt;0,$D139-SUM($E145:AL145),0)</f>
        <v>0</v>
      </c>
      <c r="AN139" s="1295">
        <f>IF($D139&gt;0,$D139-SUM($E145:AM145),0)</f>
        <v>0</v>
      </c>
      <c r="AO139" s="1295">
        <f>IF($D139&gt;0,$D139-SUM($E145:AN145),0)</f>
        <v>0</v>
      </c>
      <c r="AP139" s="1295">
        <f>IF($D139&gt;0,$D139-SUM($E145:AO145),0)</f>
        <v>0</v>
      </c>
      <c r="AQ139" s="1295">
        <f>IF($D139&gt;0,$D139-SUM($E145:AP145),0)</f>
        <v>0</v>
      </c>
      <c r="AR139" s="1295">
        <f>IF($D139&gt;0,$D139-SUM($E145:AQ145),0)</f>
        <v>0</v>
      </c>
      <c r="AS139" s="1295">
        <f>IF($D139&gt;0,$D139-SUM($E145:AR145),0)</f>
        <v>0</v>
      </c>
      <c r="AT139" s="1295">
        <f>IF($D139&gt;0,$D139-SUM($E145:AS145),0)</f>
        <v>0</v>
      </c>
      <c r="AU139" s="1295">
        <f>IF($D139&gt;0,$D139-SUM($E145:AT145),0)</f>
        <v>0</v>
      </c>
      <c r="AV139" s="1295">
        <f>IF($D139&gt;0,$D139-SUM($E145:AU145),0)</f>
        <v>0</v>
      </c>
      <c r="AW139" s="1295">
        <f>IF($D139&gt;0,$D139-SUM($E145:AV145),0)</f>
        <v>0</v>
      </c>
      <c r="AX139" s="1295">
        <f>IF($D139&gt;0,$D139-SUM($E145:AW145),0)</f>
        <v>0</v>
      </c>
      <c r="AY139" s="1295">
        <f>IF($D139&gt;0,$D139-SUM($E145:AX145),0)</f>
        <v>0</v>
      </c>
      <c r="AZ139" s="1295">
        <f>IF($D139&gt;0,$D139-SUM($E145:AY145),0)</f>
        <v>0</v>
      </c>
      <c r="BA139" s="1295">
        <f>IF($D139&gt;0,$D139-SUM($E145:AZ145),0)</f>
        <v>0</v>
      </c>
      <c r="BB139" s="1295">
        <f>IF($D139&gt;0,$D139-SUM($E145:BA145),0)</f>
        <v>0</v>
      </c>
      <c r="BC139" s="1295">
        <f>IF($D139&gt;0,$D139-SUM($E145:BB145),0)</f>
        <v>0</v>
      </c>
      <c r="BD139" s="1295">
        <f>IF($D139&gt;0,$D139-SUM($E145:BC145),0)</f>
        <v>0</v>
      </c>
      <c r="BE139" s="1295">
        <f>IF($D139&gt;0,$D139-SUM($E145:BD145),0)</f>
        <v>0</v>
      </c>
      <c r="BF139" s="1295">
        <f>IF($D139&gt;0,$D139-SUM($E145:BE145),0)</f>
        <v>0</v>
      </c>
      <c r="BG139" s="1295">
        <f>IF($D139&gt;0,$D139-SUM($E145:BF145),0)</f>
        <v>0</v>
      </c>
      <c r="BH139" s="1295">
        <f>IF($D139&gt;0,$D139-SUM($E145:BG145),0)</f>
        <v>0</v>
      </c>
      <c r="BI139" s="1295">
        <f>IF($D139&gt;0,$D139-SUM($E145:BH145),0)</f>
        <v>0</v>
      </c>
      <c r="BJ139" s="1295">
        <f>IF($D139&gt;0,$D139-SUM($E145:BI145),0)</f>
        <v>0</v>
      </c>
      <c r="BK139" s="1295">
        <f>IF($D139&gt;0,$D139-SUM($E145:BJ145),0)</f>
        <v>0</v>
      </c>
      <c r="BL139" s="1295">
        <f>IF($D139&gt;0,$D139-SUM($E145:BK145),0)</f>
        <v>0</v>
      </c>
      <c r="BM139" s="1295">
        <f>IF($D139&gt;0,$D139-SUM($E145:BL145),0)</f>
        <v>0</v>
      </c>
      <c r="BN139" s="1295">
        <f>IF($D139&gt;0,$D139-SUM($E145:BM145),0)</f>
        <v>0</v>
      </c>
      <c r="BO139" s="1295">
        <f>IF($D139&gt;0,$D139-SUM($E145:BN145),0)</f>
        <v>0</v>
      </c>
      <c r="BP139" s="1295">
        <f>IF($D139&gt;0,$D139-SUM($E145:BO145),0)</f>
        <v>0</v>
      </c>
      <c r="BQ139" s="1295">
        <f>IF($D139&gt;0,$D139-SUM($E145:BP145),0)</f>
        <v>0</v>
      </c>
      <c r="BR139" s="1295">
        <f>IF($D139&gt;0,$D139-SUM($E145:BQ145),0)</f>
        <v>0</v>
      </c>
      <c r="BS139" s="1295">
        <f>IF($D139&gt;0,$D139-SUM($E145:BR145),0)</f>
        <v>0</v>
      </c>
      <c r="BT139" s="1295">
        <f>IF($D139&gt;0,$D139-SUM($E145:BS145),0)</f>
        <v>0</v>
      </c>
      <c r="BU139" s="1295">
        <f>IF($D139&gt;0,$D139-SUM($E145:BT145),0)</f>
        <v>0</v>
      </c>
      <c r="BV139" s="1295">
        <f>IF($D139&gt;0,$D139-SUM($E145:BU145),0)</f>
        <v>0</v>
      </c>
      <c r="BW139" s="1295">
        <f>IF($D139&gt;0,$D139-SUM($E145:BV145),0)</f>
        <v>0</v>
      </c>
      <c r="BX139" s="1295">
        <f>IF($D139&gt;0,$D139-SUM($E145:BW145),0)</f>
        <v>0</v>
      </c>
      <c r="BY139" s="1295">
        <f>IF($D139&gt;0,$D139-SUM($E145:BX145),0)</f>
        <v>0</v>
      </c>
      <c r="BZ139" s="1295">
        <f>IF($D139&gt;0,$D139-SUM($E145:BY145),0)</f>
        <v>0</v>
      </c>
      <c r="CA139" s="1295">
        <f>IF($D139&gt;0,$D139-SUM($E145:BZ145),0)</f>
        <v>0</v>
      </c>
      <c r="CB139" s="1295">
        <f>IF($D139&gt;0,$D139-SUM($E145:CA145),0)</f>
        <v>0</v>
      </c>
      <c r="CC139" s="1295">
        <f>IF($D139&gt;0,$D139-SUM($E145:CB145),0)</f>
        <v>0</v>
      </c>
      <c r="CD139" s="1295">
        <f>IF($D139&gt;0,$D139-SUM($E145:CC145),0)</f>
        <v>0</v>
      </c>
      <c r="CE139" s="1295">
        <f>IF($D139&gt;0,$D139-SUM($E145:CD145),0)</f>
        <v>0</v>
      </c>
      <c r="CF139" s="1295">
        <f>IF($D139&gt;0,$D139-SUM($E145:CE145),0)</f>
        <v>0</v>
      </c>
      <c r="CG139" s="1295">
        <f>IF($D139&gt;0,$D139-SUM($E145:CF145),0)</f>
        <v>0</v>
      </c>
      <c r="CH139" s="1295">
        <f>IF($D139&gt;0,$D139-SUM($E145:CG145),0)</f>
        <v>0</v>
      </c>
      <c r="CI139" s="1295">
        <f>IF($D139&gt;0,$D139-SUM($E145:CH145),0)</f>
        <v>0</v>
      </c>
      <c r="CJ139" s="1295">
        <f>IF($D139&gt;0,$D139-SUM($E145:CI145),0)</f>
        <v>0</v>
      </c>
      <c r="CK139" s="1295">
        <f>IF($D139&gt;0,$D139-SUM($E145:CJ145),0)</f>
        <v>0</v>
      </c>
      <c r="CL139" s="1295">
        <f>IF($D139&gt;0,$D139-SUM($E145:CK145),0)</f>
        <v>0</v>
      </c>
      <c r="CM139" s="1295">
        <f>IF($D139&gt;0,$D139-SUM($E145:CL145),0)</f>
        <v>0</v>
      </c>
      <c r="CN139" s="1295">
        <f>IF($D139&gt;0,$D139-SUM($E145:CM145),0)</f>
        <v>0</v>
      </c>
      <c r="CO139" s="1295">
        <f>IF($D139&gt;0,$D139-SUM($E145:CN145),0)</f>
        <v>0</v>
      </c>
      <c r="CP139" s="1295">
        <f>IF($D139&gt;0,$D139-SUM($E145:CO145),0)</f>
        <v>0</v>
      </c>
      <c r="CQ139" s="1295">
        <f>IF($D139&gt;0,$D139-SUM($E145:CP145),0)</f>
        <v>0</v>
      </c>
      <c r="CR139" s="1295">
        <f>IF($D139&gt;0,$D139-SUM($E145:CQ145),0)</f>
        <v>0</v>
      </c>
      <c r="CS139" s="1295">
        <f>IF($D139&gt;0,$D139-SUM($E145:CR145),0)</f>
        <v>0</v>
      </c>
      <c r="CT139" s="1295">
        <f>IF($D139&gt;0,$D139-SUM($E145:CS145),0)</f>
        <v>0</v>
      </c>
      <c r="CU139" s="1295">
        <f>IF($D139&gt;0,$D139-SUM($E145:CT145),0)</f>
        <v>0</v>
      </c>
      <c r="CV139" s="1295">
        <f>IF($D139&gt;0,$D139-SUM($E145:CU145),0)</f>
        <v>0</v>
      </c>
      <c r="CW139" s="1295">
        <f>IF($D139&gt;0,$D139-SUM($E145:CV145),0)</f>
        <v>0</v>
      </c>
      <c r="CX139" s="1295">
        <f>IF($D139&gt;0,$D139-SUM($E145:CW145),0)</f>
        <v>0</v>
      </c>
      <c r="CY139" s="1295">
        <f>IF($D139&gt;0,$D139-SUM($E145:CX145),0)</f>
        <v>0</v>
      </c>
      <c r="CZ139" s="1295">
        <f>IF($D139&gt;0,$D139-SUM($E145:CY145),0)</f>
        <v>0</v>
      </c>
      <c r="DA139" s="1295">
        <f>IF($D139&gt;0,$D139-SUM($E145:CZ145),0)</f>
        <v>0</v>
      </c>
      <c r="DB139" s="1295">
        <f>IF($D139&gt;0,$D139-SUM($E145:DA145),0)</f>
        <v>0</v>
      </c>
      <c r="DC139" s="1295">
        <f>IF($D139&gt;0,$D139-SUM($E145:DB145),0)</f>
        <v>0</v>
      </c>
      <c r="DD139" s="1295">
        <f>IF($D139&gt;0,$D139-SUM($E145:DC145),0)</f>
        <v>0</v>
      </c>
      <c r="DE139" s="1295">
        <f>IF($D139&gt;0,$D139-SUM($E145:DD145),0)</f>
        <v>0</v>
      </c>
      <c r="DF139" s="1295">
        <f>IF($D139&gt;0,$D139-SUM($E145:DE145),0)</f>
        <v>0</v>
      </c>
      <c r="DG139" s="1295">
        <f>IF($D139&gt;0,$D139-SUM($E145:DF145),0)</f>
        <v>0</v>
      </c>
      <c r="DH139" s="1295">
        <f>IF($D139&gt;0,$D139-SUM($E145:DG145),0)</f>
        <v>0</v>
      </c>
      <c r="DI139" s="1295">
        <f>IF($D139&gt;0,$D139-SUM($E145:DH145),0)</f>
        <v>0</v>
      </c>
      <c r="DJ139" s="1295">
        <f>IF($D139&gt;0,$D139-SUM($E145:DI145),0)</f>
        <v>0</v>
      </c>
      <c r="DK139" s="1295">
        <f>IF($D139&gt;0,$D139-SUM($E145:DJ145),0)</f>
        <v>0</v>
      </c>
      <c r="DL139" s="1295">
        <f>IF($D139&gt;0,$D139-SUM($E145:DK145),0)</f>
        <v>0</v>
      </c>
      <c r="DM139" s="1295">
        <f>IF($D139&gt;0,$D139-SUM($E145:DL145),0)</f>
        <v>0</v>
      </c>
      <c r="DN139" s="1295">
        <f>IF($D139&gt;0,$D139-SUM($E145:DM145),0)</f>
        <v>0</v>
      </c>
      <c r="DO139" s="1295">
        <f>IF($D139&gt;0,$D139-SUM($E145:DN145),0)</f>
        <v>0</v>
      </c>
      <c r="DP139" s="1295">
        <f>IF($D139&gt;0,$D139-SUM($E145:DO145),0)</f>
        <v>0</v>
      </c>
      <c r="DQ139" s="1295">
        <f>IF($D139&gt;0,$D139-SUM($E145:DP145),0)</f>
        <v>0</v>
      </c>
      <c r="DR139" s="1295">
        <f>IF($D139&gt;0,$D139-SUM($E145:DQ145),0)</f>
        <v>0</v>
      </c>
      <c r="DS139" s="1295">
        <f>IF($D139&gt;0,$D139-SUM($E145:DR145),0)</f>
        <v>0</v>
      </c>
      <c r="DT139" s="1295">
        <f>IF($D139&gt;0,$D139-SUM($E145:DS145),0)</f>
        <v>0</v>
      </c>
      <c r="DU139" s="1326">
        <f>IF($D139&gt;0,$D139-SUM($E145:DT145),0)</f>
        <v>0</v>
      </c>
    </row>
    <row r="140" spans="1:126" customFormat="1" ht="15.75" customHeight="1" thickBot="1">
      <c r="A140" s="105"/>
      <c r="B140" s="105"/>
      <c r="C140" s="65" t="s">
        <v>1530</v>
      </c>
      <c r="D140" s="1152"/>
      <c r="E140" s="146">
        <f>MAX(0,E139,E138,E137)</f>
        <v>0</v>
      </c>
      <c r="F140" s="146">
        <f t="shared" ref="F140" ca="1" si="1585">MAX(0,F139,F138,F137)</f>
        <v>14107573.262896148</v>
      </c>
      <c r="G140" s="146">
        <f t="shared" ref="G140" ca="1" si="1586">MAX(0,G139,G138,G137)</f>
        <v>14107573.262896148</v>
      </c>
      <c r="H140" s="146">
        <f t="shared" ref="H140" ca="1" si="1587">MAX(0,H139,H138,H137)</f>
        <v>14107573.262896148</v>
      </c>
      <c r="I140" s="146">
        <f t="shared" ref="I140" ca="1" si="1588">MAX(0,I139,I138,I137)</f>
        <v>14207735.006832337</v>
      </c>
      <c r="J140" s="146">
        <f t="shared" ref="J140" ca="1" si="1589">MAX(0,J139,J138,J137)</f>
        <v>14880364.563628662</v>
      </c>
      <c r="K140" s="146">
        <f t="shared" ref="K140" ca="1" si="1590">MAX(0,K139,K138,K137)</f>
        <v>15058049.846382044</v>
      </c>
      <c r="L140" s="146">
        <f t="shared" ref="L140" ca="1" si="1591">MAX(0,L139,L138,L137)</f>
        <v>15232023.253200006</v>
      </c>
      <c r="M140" s="146">
        <f t="shared" ref="M140" ca="1" si="1592">MAX(0,M139,M138,M137)</f>
        <v>15413907.665176464</v>
      </c>
      <c r="N140" s="146">
        <f t="shared" ref="N140" ca="1" si="1593">MAX(0,N139,N138,N137)</f>
        <v>15591992.48069011</v>
      </c>
      <c r="O140" s="146">
        <f t="shared" ref="O140" ca="1" si="1594">MAX(0,O139,O138,O137)</f>
        <v>15778175.257380391</v>
      </c>
      <c r="P140" s="146">
        <f t="shared" ref="P140" ca="1" si="1595">MAX(0,P139,P138,P137)</f>
        <v>15966581.228212088</v>
      </c>
      <c r="Q140" s="146">
        <f t="shared" ref="Q140" ca="1" si="1596">MAX(0,Q139,Q138,Q137)</f>
        <v>16138687.321232546</v>
      </c>
      <c r="R140" s="146">
        <f t="shared" ref="R140" ca="1" si="1597">MAX(0,R139,R138,R137)</f>
        <v>16331398.138745092</v>
      </c>
      <c r="S140" s="146">
        <f t="shared" ref="S140" ca="1" si="1598">MAX(0,S139,S138,S137)</f>
        <v>16520083.194332197</v>
      </c>
      <c r="T140" s="146">
        <f t="shared" ref="T140" ca="1" si="1599">MAX(0,T139,T138,T137)</f>
        <v>16717348.230477152</v>
      </c>
      <c r="U140" s="146">
        <f t="shared" ref="U140" ca="1" si="1600">MAX(0,U139,U138,U137)</f>
        <v>16910492.366290804</v>
      </c>
      <c r="V140" s="146">
        <f t="shared" ref="V140" ca="1" si="1601">MAX(0,V139,V138,V137)</f>
        <v>17112419.248172961</v>
      </c>
      <c r="W140" s="146">
        <f t="shared" ref="W140" ca="1" si="1602">MAX(0,W139,W138,W137)</f>
        <v>17316757.323339351</v>
      </c>
      <c r="X140" s="146">
        <f t="shared" ref="X140" ca="1" si="1603">MAX(0,X139,X138,X137)</f>
        <v>17516826.741180006</v>
      </c>
      <c r="Y140" s="146">
        <f t="shared" ref="Y140" ca="1" si="1604">MAX(0,Y139,Y138,Y137)</f>
        <v>17725993.814952932</v>
      </c>
      <c r="Z140" s="146">
        <f t="shared" ref="Z140" ca="1" si="1605">MAX(0,Z139,Z138,Z137)</f>
        <v>17930791.352793626</v>
      </c>
      <c r="AA140" s="146">
        <f t="shared" ref="AA140" ca="1" si="1606">MAX(0,AA139,AA138,AA137)</f>
        <v>18144901.54598745</v>
      </c>
      <c r="AB140" s="146">
        <f t="shared" ref="AB140" ca="1" si="1607">MAX(0,AB139,AB138,AB137)</f>
        <v>18361568.412443902</v>
      </c>
      <c r="AC140" s="146">
        <f t="shared" ref="AC140" ca="1" si="1608">MAX(0,AC139,AC138,AC137)</f>
        <v>18559490.419417426</v>
      </c>
      <c r="AD140" s="146">
        <f t="shared" ref="AD140" ca="1" si="1609">MAX(0,AD139,AD138,AD137)</f>
        <v>18781107.859556857</v>
      </c>
      <c r="AE140" s="146">
        <f t="shared" ref="AE140" ca="1" si="1610">MAX(0,AE139,AE138,AE137)</f>
        <v>18998095.673482027</v>
      </c>
      <c r="AF140" s="146">
        <f t="shared" ref="AF140" ca="1" si="1611">MAX(0,AF139,AF138,AF137)</f>
        <v>19224950.465048723</v>
      </c>
      <c r="AG140" s="146">
        <f t="shared" ref="AG140" ca="1" si="1612">MAX(0,AG139,AG138,AG137)</f>
        <v>19447066.221234418</v>
      </c>
      <c r="AH140" s="146">
        <f t="shared" ref="AH140" ca="1" si="1613">MAX(0,AH139,AH138,AH137)</f>
        <v>19679282.135398902</v>
      </c>
      <c r="AI140" s="146">
        <f t="shared" ref="AI140" ca="1" si="1614">MAX(0,AI139,AI138,AI137)</f>
        <v>19914270.921840254</v>
      </c>
      <c r="AJ140" s="146">
        <f t="shared" ref="AJ140" ca="1" si="1615">MAX(0,AJ139,AJ138,AJ137)</f>
        <v>20144350.752357006</v>
      </c>
      <c r="AK140" s="146">
        <f t="shared" ref="AK140" ca="1" si="1616">MAX(0,AK139,AK138,AK137)</f>
        <v>20384892.887195874</v>
      </c>
      <c r="AL140" s="146">
        <f t="shared" ref="AL140" ca="1" si="1617">MAX(0,AL139,AL138,AL137)</f>
        <v>20620410.05571267</v>
      </c>
      <c r="AM140" s="146">
        <f t="shared" ref="AM140" ca="1" si="1618">MAX(0,AM139,AM138,AM137)</f>
        <v>20866636.777885564</v>
      </c>
      <c r="AN140" s="146">
        <f t="shared" ref="AN140" ca="1" si="1619">MAX(0,AN139,AN138,AN137)</f>
        <v>21115803.674310483</v>
      </c>
      <c r="AO140" s="146">
        <f t="shared" ref="AO140" ca="1" si="1620">MAX(0,AO139,AO138,AO137)</f>
        <v>21343413.982330035</v>
      </c>
      <c r="AP140" s="146">
        <f t="shared" ref="AP140" ca="1" si="1621">MAX(0,AP139,AP138,AP137)</f>
        <v>21598274.038490381</v>
      </c>
      <c r="AQ140" s="146">
        <f t="shared" ref="AQ140" ca="1" si="1622">MAX(0,AQ139,AQ138,AQ137)</f>
        <v>21847810.02450433</v>
      </c>
      <c r="AR140" s="146">
        <f t="shared" ref="AR140" ca="1" si="1623">MAX(0,AR139,AR138,AR137)</f>
        <v>22108693.034806032</v>
      </c>
      <c r="AS140" s="146">
        <f t="shared" ref="AS140" ca="1" si="1624">MAX(0,AS139,AS138,AS137)</f>
        <v>22364126.154419582</v>
      </c>
      <c r="AT140" s="146">
        <f t="shared" ref="AT140" ca="1" si="1625">MAX(0,AT139,AT138,AT137)</f>
        <v>22631174.455708738</v>
      </c>
      <c r="AU140" s="146">
        <f t="shared" ref="AU140" ca="1" si="1626">MAX(0,AU139,AU138,AU137)</f>
        <v>22901411.560116287</v>
      </c>
      <c r="AV140" s="146">
        <f t="shared" ref="AV140" ca="1" si="1627">MAX(0,AV139,AV138,AV137)</f>
        <v>23166003.365210555</v>
      </c>
      <c r="AW140" s="146">
        <f t="shared" ref="AW140" ca="1" si="1628">MAX(0,AW139,AW138,AW137)</f>
        <v>23442626.820275251</v>
      </c>
      <c r="AX140" s="146">
        <f t="shared" ref="AX140" ca="1" si="1629">MAX(0,AX139,AX138,AX137)</f>
        <v>23713471.564069565</v>
      </c>
      <c r="AY140" s="146">
        <f t="shared" ref="AY140" ca="1" si="1630">MAX(0,AY139,AY138,AY137)</f>
        <v>23996632.294568397</v>
      </c>
      <c r="AZ140" s="146">
        <f t="shared" ref="AZ140" ca="1" si="1631">MAX(0,AZ139,AZ138,AZ137)</f>
        <v>24283174.225457057</v>
      </c>
      <c r="BA140" s="146">
        <f t="shared" ref="BA140" ca="1" si="1632">MAX(0,BA139,BA138,BA137)</f>
        <v>24554326.362976402</v>
      </c>
      <c r="BB140" s="146">
        <f t="shared" ref="BB140" ca="1" si="1633">MAX(0,BB139,BB138,BB137)</f>
        <v>24847527.675616849</v>
      </c>
      <c r="BC140" s="146">
        <f t="shared" ref="BC140" ca="1" si="1634">MAX(0,BC139,BC138,BC137)</f>
        <v>25134603.962707855</v>
      </c>
      <c r="BD140" s="146">
        <f t="shared" ref="BD140" ca="1" si="1635">MAX(0,BD139,BD138,BD137)</f>
        <v>25434734.325301535</v>
      </c>
      <c r="BE140" s="146">
        <f t="shared" ref="BE140" ca="1" si="1636">MAX(0,BE139,BE138,BE137)</f>
        <v>25728594.913307596</v>
      </c>
      <c r="BF140" s="146">
        <f t="shared" ref="BF140" ca="1" si="1637">MAX(0,BF139,BF138,BF137)</f>
        <v>26035818.075916961</v>
      </c>
      <c r="BG140" s="146">
        <f t="shared" ref="BG140" ca="1" si="1638">MAX(0,BG139,BG138,BG137)</f>
        <v>26346709.766557556</v>
      </c>
      <c r="BH140" s="146">
        <f t="shared" ref="BH140" ca="1" si="1639">MAX(0,BH139,BH138,BH137)</f>
        <v>26651106.87662778</v>
      </c>
      <c r="BI140" s="146">
        <f t="shared" ref="BI140" ca="1" si="1640">MAX(0,BI139,BI138,BI137)</f>
        <v>26969345.683265556</v>
      </c>
      <c r="BJ140" s="146">
        <f t="shared" ref="BJ140" ca="1" si="1641">MAX(0,BJ139,BJ138,BJ137)</f>
        <v>27280936.426823646</v>
      </c>
      <c r="BK140" s="146">
        <f t="shared" ref="BK140" ca="1" si="1642">MAX(0,BK139,BK138,BK137)</f>
        <v>27606695.979423959</v>
      </c>
      <c r="BL140" s="146">
        <f t="shared" ref="BL140" ca="1" si="1643">MAX(0,BL139,BL138,BL137)</f>
        <v>27936345.401655212</v>
      </c>
      <c r="BM140" s="146">
        <f t="shared" ref="BM140" ca="1" si="1644">MAX(0,BM139,BM138,BM137)</f>
        <v>28237475.317422859</v>
      </c>
      <c r="BN140" s="146">
        <f t="shared" ref="BN140" ca="1" si="1645">MAX(0,BN139,BN138,BN137)</f>
        <v>28574656.826959379</v>
      </c>
      <c r="BO140" s="146">
        <f t="shared" ref="BO140" ca="1" si="1646">MAX(0,BO139,BO138,BO137)</f>
        <v>28904794.557114031</v>
      </c>
      <c r="BP140" s="146">
        <f t="shared" ref="BP140" ca="1" si="1647">MAX(0,BP139,BP138,BP137)</f>
        <v>29249944.474096768</v>
      </c>
      <c r="BQ140" s="146">
        <f t="shared" ref="BQ140" ca="1" si="1648">MAX(0,BQ139,BQ138,BQ137)</f>
        <v>29587884.15030374</v>
      </c>
      <c r="BR140" s="146">
        <f t="shared" ref="BR140" ca="1" si="1649">MAX(0,BR139,BR138,BR137)</f>
        <v>29941190.787304502</v>
      </c>
      <c r="BS140" s="146">
        <f t="shared" ref="BS140" ca="1" si="1650">MAX(0,BS139,BS138,BS137)</f>
        <v>30298716.23154119</v>
      </c>
      <c r="BT140" s="146">
        <f t="shared" ref="BT140" ca="1" si="1651">MAX(0,BT139,BT138,BT137)</f>
        <v>30648772.908121943</v>
      </c>
      <c r="BU140" s="146">
        <f t="shared" ref="BU140" ca="1" si="1652">MAX(0,BU139,BU138,BU137)</f>
        <v>31014747.535755388</v>
      </c>
      <c r="BV140" s="146">
        <f t="shared" ref="BV140" ca="1" si="1653">MAX(0,BV139,BV138,BV137)</f>
        <v>31373076.890847187</v>
      </c>
      <c r="BW140" s="146">
        <f t="shared" ref="BW140" ca="1" si="1654">MAX(0,BW139,BW138,BW137)</f>
        <v>31747700.376337547</v>
      </c>
      <c r="BX140" s="146">
        <f t="shared" ref="BX140" ca="1" si="1655">MAX(0,BX139,BX138,BX137)</f>
        <v>32126797.21190349</v>
      </c>
      <c r="BY140" s="146">
        <f t="shared" ref="BY140" ca="1" si="1656">MAX(0,BY139,BY138,BY137)</f>
        <v>32473096.615036286</v>
      </c>
      <c r="BZ140" s="146">
        <f t="shared" ref="BZ140" ca="1" si="1657">MAX(0,BZ139,BZ138,BZ137)</f>
        <v>32860855.351003282</v>
      </c>
      <c r="CA140" s="146">
        <f t="shared" ref="CA140" ca="1" si="1658">MAX(0,CA139,CA138,CA137)</f>
        <v>33240513.74068113</v>
      </c>
      <c r="CB140" s="146">
        <f t="shared" ref="CB140" ca="1" si="1659">MAX(0,CB139,CB138,CB137)</f>
        <v>33637436.145211272</v>
      </c>
      <c r="CC140" s="146">
        <f t="shared" ref="CC140" ca="1" si="1660">MAX(0,CC139,CC138,CC137)</f>
        <v>34026066.772849299</v>
      </c>
      <c r="CD140" s="146">
        <f t="shared" ref="CD140" ca="1" si="1661">MAX(0,CD139,CD138,CD137)</f>
        <v>34432369.405400179</v>
      </c>
      <c r="CE140" s="146">
        <f t="shared" ref="CE140" ca="1" si="1662">MAX(0,CE139,CE138,CE137)</f>
        <v>34843523.666272365</v>
      </c>
      <c r="CF140" s="146">
        <f t="shared" ref="CF140" ca="1" si="1663">MAX(0,CF139,CF138,CF137)</f>
        <v>35246088.844340235</v>
      </c>
      <c r="CG140" s="146">
        <f t="shared" ref="CG140" ca="1" si="1664">MAX(0,CG139,CG138,CG137)</f>
        <v>35666959.666118696</v>
      </c>
      <c r="CH140" s="146">
        <f t="shared" ref="CH140" ca="1" si="1665">MAX(0,CH139,CH138,CH137)</f>
        <v>36079038.424474262</v>
      </c>
      <c r="CI140" s="146">
        <f t="shared" ref="CI140" ca="1" si="1666">MAX(0,CI139,CI138,CI137)</f>
        <v>36509855.432788178</v>
      </c>
      <c r="CJ140" s="146">
        <f t="shared" ref="CJ140" ca="1" si="1667">MAX(0,CJ139,CJ138,CJ137)</f>
        <v>36945816.793689005</v>
      </c>
      <c r="CK140" s="146">
        <f t="shared" ref="CK140" ca="1" si="1668">MAX(0,CK139,CK138,CK137)</f>
        <v>37344061.107291728</v>
      </c>
      <c r="CL140" s="146">
        <f t="shared" ref="CL140" ca="1" si="1669">MAX(0,CL139,CL138,CL137)</f>
        <v>37789983.653653771</v>
      </c>
      <c r="CM140" s="146">
        <f t="shared" ref="CM140" ca="1" si="1670">MAX(0,CM139,CM138,CM137)</f>
        <v>38226590.801783301</v>
      </c>
      <c r="CN140" s="146">
        <f t="shared" ref="CN140" ca="1" si="1671">MAX(0,CN139,CN138,CN137)</f>
        <v>38683051.566992961</v>
      </c>
      <c r="CO140" s="146">
        <f t="shared" ref="CO140" ca="1" si="1672">MAX(0,CO139,CO138,CO137)</f>
        <v>39129976.788776688</v>
      </c>
      <c r="CP140" s="146">
        <f t="shared" ref="CP140" ca="1" si="1673">MAX(0,CP139,CP138,CP137)</f>
        <v>39597224.816210195</v>
      </c>
      <c r="CQ140" s="146">
        <f t="shared" ref="CQ140" ca="1" si="1674">MAX(0,CQ139,CQ138,CQ137)</f>
        <v>40070052.216213226</v>
      </c>
      <c r="CR140" s="146">
        <f t="shared" ref="CR140" ca="1" si="1675">MAX(0,CR139,CR138,CR137)</f>
        <v>40533002.170991264</v>
      </c>
      <c r="CS140" s="146">
        <f t="shared" ref="CS140" ca="1" si="1676">MAX(0,CS139,CS138,CS137)</f>
        <v>41017003.61603649</v>
      </c>
      <c r="CT140" s="146">
        <f t="shared" ref="CT140" ca="1" si="1677">MAX(0,CT139,CT138,CT137)</f>
        <v>41490894.188145407</v>
      </c>
      <c r="CU140" s="146">
        <f t="shared" ref="CU140" ca="1" si="1678">MAX(0,CU139,CU138,CU137)</f>
        <v>41986333.747706398</v>
      </c>
      <c r="CV140" s="146">
        <f t="shared" ref="CV140" ca="1" si="1679">MAX(0,CV139,CV138,CV137)</f>
        <v>42487689.312742352</v>
      </c>
      <c r="CW140" s="146">
        <f t="shared" ref="CW140" ca="1" si="1680">MAX(0,CW139,CW138,CW137)</f>
        <v>22642652.543848865</v>
      </c>
      <c r="CX140" s="146">
        <f t="shared" ref="CX140" ca="1" si="1681">MAX(0,CX139,CX138,CX137)</f>
        <v>22913026.70721944</v>
      </c>
      <c r="CY140" s="146">
        <f t="shared" ref="CY140" ca="1" si="1682">MAX(0,CY139,CY138,CY137)</f>
        <v>23177752.708091568</v>
      </c>
      <c r="CZ140" s="146">
        <f t="shared" ref="CZ140" ca="1" si="1683">MAX(0,CZ139,CZ138,CZ137)</f>
        <v>23454516.46115119</v>
      </c>
      <c r="DA140" s="146">
        <f t="shared" ref="DA140" ca="1" si="1684">MAX(0,DA139,DA138,DA137)</f>
        <v>23725498.572091322</v>
      </c>
      <c r="DB140" s="146">
        <f t="shared" ref="DB140" ca="1" si="1685">MAX(0,DB139,DB138,DB137)</f>
        <v>24008802.916163057</v>
      </c>
      <c r="DC140" s="146">
        <f t="shared" ref="DC140" ca="1" si="1686">MAX(0,DC139,DC138,DC137)</f>
        <v>24295490.175503183</v>
      </c>
      <c r="DD140" s="146">
        <f t="shared" ref="DD140" ca="1" si="1687">MAX(0,DD139,DD138,DD137)</f>
        <v>24576188.48898102</v>
      </c>
      <c r="DE140" s="146">
        <f t="shared" ref="DE140" ca="1" si="1688">MAX(0,DE139,DE138,DE137)</f>
        <v>24869650.855577778</v>
      </c>
      <c r="DF140" s="146">
        <f t="shared" ref="DF140" ca="1" si="1689">MAX(0,DF139,DF138,DF137)</f>
        <v>25156982.74316331</v>
      </c>
      <c r="DG140" s="146">
        <f t="shared" ref="DG140" ca="1" si="1690">MAX(0,DG139,DG138,DG137)</f>
        <v>25457380.32904416</v>
      </c>
      <c r="DH140" s="146">
        <f t="shared" ref="DH140" ca="1" si="1691">MAX(0,DH139,DH138,DH137)</f>
        <v>25761364.939272251</v>
      </c>
      <c r="DI140" s="146">
        <f t="shared" ref="DI140" ca="1" si="1692">MAX(0,DI139,DI138,DI137)</f>
        <v>26039050.425426185</v>
      </c>
      <c r="DJ140" s="146">
        <f t="shared" ref="DJ140" ca="1" si="1693">MAX(0,DJ139,DJ138,DJ137)</f>
        <v>26349980.713302355</v>
      </c>
      <c r="DK140" s="146">
        <f t="shared" ref="DK140" ca="1" si="1694">MAX(0,DK139,DK138,DK137)</f>
        <v>26654415.614305306</v>
      </c>
      <c r="DL140" s="146">
        <f t="shared" ref="DL140" ca="1" si="1695">MAX(0,DL139,DL138,DL137)</f>
        <v>26972693.930323865</v>
      </c>
      <c r="DM140" s="146">
        <f t="shared" ref="DM140" ca="1" si="1696">MAX(0,DM139,DM138,DM137)</f>
        <v>27284323.357905019</v>
      </c>
      <c r="DN140" s="146">
        <f t="shared" ref="DN140" ca="1" si="1697">MAX(0,DN139,DN138,DN137)</f>
        <v>27610123.353587512</v>
      </c>
      <c r="DO140" s="146">
        <f t="shared" ref="DO140" ca="1" si="1698">MAX(0,DO139,DO138,DO137)</f>
        <v>27939813.701828659</v>
      </c>
      <c r="DP140" s="146">
        <f t="shared" ref="DP140" ca="1" si="1699">MAX(0,DP139,DP138,DP137)</f>
        <v>28262616.76232817</v>
      </c>
      <c r="DQ140" s="146">
        <f t="shared" ref="DQ140" ca="1" si="1700">MAX(0,DQ139,DQ138,DQ137)</f>
        <v>28600098.483914439</v>
      </c>
      <c r="DR140" s="146">
        <f t="shared" ref="DR140" ca="1" si="1701">MAX(0,DR139,DR138,DR137)</f>
        <v>28930530.15463781</v>
      </c>
      <c r="DS140" s="146">
        <f t="shared" ref="DS140" ca="1" si="1702">MAX(0,DS139,DS138,DS137)</f>
        <v>29275987.378400784</v>
      </c>
      <c r="DT140" s="146">
        <f t="shared" ref="DT140" ca="1" si="1703">MAX(0,DT139,DT138,DT137)</f>
        <v>29625569.680163097</v>
      </c>
      <c r="DU140" s="147">
        <f t="shared" ref="DU140" ca="1" si="1704">MAX(0,DU139,DU138,DU137)</f>
        <v>29944907.98924011</v>
      </c>
    </row>
    <row r="141" spans="1:126" customFormat="1" ht="15.75" customHeight="1" thickTop="1">
      <c r="A141" s="105"/>
      <c r="B141" s="105"/>
      <c r="C141" s="1282"/>
      <c r="D141" s="1284"/>
      <c r="E141" s="1280"/>
      <c r="F141" s="1280"/>
      <c r="G141" s="1280"/>
      <c r="H141" s="1280"/>
      <c r="I141" s="1280"/>
      <c r="J141" s="1280"/>
      <c r="K141" s="1280"/>
      <c r="L141" s="1280"/>
      <c r="M141" s="1280"/>
      <c r="N141" s="1280"/>
      <c r="O141" s="1280"/>
      <c r="P141" s="1280"/>
      <c r="Q141" s="1280"/>
      <c r="R141" s="1280"/>
      <c r="S141" s="1280"/>
      <c r="T141" s="1280"/>
      <c r="U141" s="1280"/>
      <c r="V141" s="1280"/>
      <c r="W141" s="1280"/>
      <c r="X141" s="1280"/>
      <c r="Y141" s="1280"/>
      <c r="Z141" s="1280"/>
      <c r="AA141" s="1280"/>
      <c r="AB141" s="1280"/>
      <c r="AC141" s="1280"/>
      <c r="AD141" s="1280"/>
      <c r="AE141" s="1280"/>
      <c r="AF141" s="1280"/>
      <c r="AG141" s="1280"/>
      <c r="AH141" s="1280"/>
      <c r="AI141" s="1280"/>
      <c r="AJ141" s="1280"/>
      <c r="AK141" s="1280"/>
      <c r="AL141" s="1280"/>
      <c r="AM141" s="1280"/>
      <c r="AN141" s="1280"/>
      <c r="AO141" s="1280"/>
      <c r="AP141" s="1280"/>
      <c r="AQ141" s="1280"/>
      <c r="AR141" s="1280"/>
      <c r="AS141" s="1280"/>
      <c r="AT141" s="1280"/>
      <c r="AU141" s="1280"/>
      <c r="AV141" s="1280"/>
      <c r="AW141" s="1280"/>
      <c r="AX141" s="1280"/>
      <c r="AY141" s="1280"/>
      <c r="AZ141" s="1280"/>
      <c r="BA141" s="1280"/>
      <c r="BB141" s="1280"/>
      <c r="BC141" s="1280"/>
      <c r="BD141" s="1280"/>
      <c r="BE141" s="1280"/>
      <c r="BF141" s="1280"/>
      <c r="BG141" s="1280"/>
      <c r="BH141" s="1280"/>
      <c r="BI141" s="1280"/>
      <c r="BJ141" s="1280"/>
      <c r="BK141" s="1280"/>
      <c r="BL141" s="1280"/>
      <c r="BM141" s="1280"/>
      <c r="BN141" s="1280"/>
      <c r="BO141" s="1280"/>
      <c r="BP141" s="1280"/>
      <c r="BQ141" s="1280"/>
      <c r="BR141" s="1280"/>
      <c r="BS141" s="1280"/>
      <c r="BT141" s="1280"/>
      <c r="BU141" s="1280"/>
      <c r="BV141" s="1280"/>
      <c r="BW141" s="1280"/>
      <c r="BX141" s="1280"/>
      <c r="BY141" s="1280"/>
      <c r="BZ141" s="1280"/>
      <c r="CA141" s="1280"/>
      <c r="CB141" s="1280"/>
      <c r="CC141" s="1280"/>
      <c r="CD141" s="1280"/>
      <c r="CE141" s="1280"/>
      <c r="CF141" s="1280"/>
      <c r="CG141" s="1280"/>
      <c r="CH141" s="1280"/>
      <c r="CI141" s="1280"/>
      <c r="CJ141" s="1280"/>
      <c r="CK141" s="1280"/>
      <c r="CL141" s="1280"/>
      <c r="CM141" s="1280"/>
      <c r="CN141" s="1280"/>
      <c r="CO141" s="1280"/>
      <c r="CP141" s="1280"/>
      <c r="CQ141" s="1280"/>
      <c r="CR141" s="1280"/>
      <c r="CS141" s="1280"/>
      <c r="CT141" s="1280"/>
      <c r="CU141" s="1280"/>
      <c r="CV141" s="1280"/>
      <c r="CW141" s="1280"/>
      <c r="CX141" s="1280"/>
      <c r="CY141" s="1280"/>
      <c r="CZ141" s="1280"/>
      <c r="DA141" s="1280"/>
      <c r="DB141" s="1280"/>
      <c r="DC141" s="1280"/>
      <c r="DD141" s="1280"/>
      <c r="DE141" s="1280"/>
      <c r="DF141" s="1280"/>
      <c r="DG141" s="1280"/>
      <c r="DH141" s="1280"/>
      <c r="DI141" s="1280"/>
      <c r="DJ141" s="1280"/>
      <c r="DK141" s="1280"/>
      <c r="DL141" s="1280"/>
      <c r="DM141" s="1280"/>
      <c r="DN141" s="1280"/>
      <c r="DO141" s="1280"/>
      <c r="DP141" s="1280"/>
      <c r="DQ141" s="1280"/>
      <c r="DR141" s="1280"/>
      <c r="DS141" s="1280"/>
      <c r="DT141" s="1280"/>
      <c r="DU141" s="1281"/>
    </row>
    <row r="142" spans="1:126" customFormat="1" ht="15.75" customHeight="1">
      <c r="A142" s="105"/>
      <c r="B142" s="105"/>
      <c r="C142" s="1278" t="str">
        <f>CONCATENATE(C133," Distributions")</f>
        <v>Tier 6 Distributions</v>
      </c>
      <c r="D142" s="1283"/>
      <c r="E142" s="1279"/>
      <c r="F142" s="1279">
        <f t="shared" ref="F142:AK142" ca="1" si="1705">IF($D139&gt;0,MIN(F131,F140),IFERROR(MIN(F131,F140/$D144),0))</f>
        <v>0</v>
      </c>
      <c r="G142" s="1279">
        <f t="shared" ca="1" si="1705"/>
        <v>0</v>
      </c>
      <c r="H142" s="1279">
        <f t="shared" ca="1" si="1705"/>
        <v>0</v>
      </c>
      <c r="I142" s="1279">
        <f t="shared" ca="1" si="1705"/>
        <v>0</v>
      </c>
      <c r="J142" s="1279">
        <f t="shared" ca="1" si="1705"/>
        <v>0</v>
      </c>
      <c r="K142" s="1279">
        <f t="shared" ca="1" si="1705"/>
        <v>0</v>
      </c>
      <c r="L142" s="1279">
        <f t="shared" ca="1" si="1705"/>
        <v>0</v>
      </c>
      <c r="M142" s="1279">
        <f t="shared" ca="1" si="1705"/>
        <v>0</v>
      </c>
      <c r="N142" s="1279">
        <f t="shared" ca="1" si="1705"/>
        <v>0</v>
      </c>
      <c r="O142" s="1279">
        <f t="shared" ca="1" si="1705"/>
        <v>0</v>
      </c>
      <c r="P142" s="1279">
        <f t="shared" ca="1" si="1705"/>
        <v>0</v>
      </c>
      <c r="Q142" s="1279">
        <f t="shared" ca="1" si="1705"/>
        <v>0</v>
      </c>
      <c r="R142" s="1279">
        <f t="shared" ca="1" si="1705"/>
        <v>0</v>
      </c>
      <c r="S142" s="1279">
        <f t="shared" ca="1" si="1705"/>
        <v>0</v>
      </c>
      <c r="T142" s="1279">
        <f t="shared" ca="1" si="1705"/>
        <v>0</v>
      </c>
      <c r="U142" s="1279">
        <f t="shared" ca="1" si="1705"/>
        <v>0</v>
      </c>
      <c r="V142" s="1279">
        <f t="shared" ca="1" si="1705"/>
        <v>0</v>
      </c>
      <c r="W142" s="1279">
        <f t="shared" ca="1" si="1705"/>
        <v>0</v>
      </c>
      <c r="X142" s="1279">
        <f t="shared" ca="1" si="1705"/>
        <v>0</v>
      </c>
      <c r="Y142" s="1279">
        <f t="shared" ca="1" si="1705"/>
        <v>0</v>
      </c>
      <c r="Z142" s="1279">
        <f t="shared" ca="1" si="1705"/>
        <v>0</v>
      </c>
      <c r="AA142" s="1279">
        <f t="shared" ca="1" si="1705"/>
        <v>0</v>
      </c>
      <c r="AB142" s="1279">
        <f t="shared" ca="1" si="1705"/>
        <v>0</v>
      </c>
      <c r="AC142" s="1279">
        <f t="shared" ca="1" si="1705"/>
        <v>0</v>
      </c>
      <c r="AD142" s="1279">
        <f t="shared" ca="1" si="1705"/>
        <v>0</v>
      </c>
      <c r="AE142" s="1279">
        <f t="shared" ca="1" si="1705"/>
        <v>0</v>
      </c>
      <c r="AF142" s="1279">
        <f t="shared" ca="1" si="1705"/>
        <v>0</v>
      </c>
      <c r="AG142" s="1279">
        <f t="shared" ca="1" si="1705"/>
        <v>0</v>
      </c>
      <c r="AH142" s="1279">
        <f t="shared" ca="1" si="1705"/>
        <v>0</v>
      </c>
      <c r="AI142" s="1279">
        <f t="shared" ca="1" si="1705"/>
        <v>0</v>
      </c>
      <c r="AJ142" s="1279">
        <f t="shared" ca="1" si="1705"/>
        <v>0</v>
      </c>
      <c r="AK142" s="1279">
        <f t="shared" ca="1" si="1705"/>
        <v>0</v>
      </c>
      <c r="AL142" s="1279">
        <f t="shared" ref="AL142:BQ142" ca="1" si="1706">IF($D139&gt;0,MIN(AL131,AL140),IFERROR(MIN(AL131,AL140/$D144),0))</f>
        <v>0</v>
      </c>
      <c r="AM142" s="1279">
        <f t="shared" ca="1" si="1706"/>
        <v>0</v>
      </c>
      <c r="AN142" s="1279">
        <f t="shared" ca="1" si="1706"/>
        <v>0</v>
      </c>
      <c r="AO142" s="1279">
        <f t="shared" ca="1" si="1706"/>
        <v>0</v>
      </c>
      <c r="AP142" s="1279">
        <f t="shared" ca="1" si="1706"/>
        <v>0</v>
      </c>
      <c r="AQ142" s="1279">
        <f t="shared" ca="1" si="1706"/>
        <v>0</v>
      </c>
      <c r="AR142" s="1279">
        <f t="shared" ca="1" si="1706"/>
        <v>0</v>
      </c>
      <c r="AS142" s="1279">
        <f t="shared" ca="1" si="1706"/>
        <v>0</v>
      </c>
      <c r="AT142" s="1279">
        <f t="shared" ca="1" si="1706"/>
        <v>0</v>
      </c>
      <c r="AU142" s="1279">
        <f t="shared" ca="1" si="1706"/>
        <v>0</v>
      </c>
      <c r="AV142" s="1279">
        <f t="shared" ca="1" si="1706"/>
        <v>0</v>
      </c>
      <c r="AW142" s="1279">
        <f t="shared" ca="1" si="1706"/>
        <v>0</v>
      </c>
      <c r="AX142" s="1279">
        <f t="shared" ca="1" si="1706"/>
        <v>0</v>
      </c>
      <c r="AY142" s="1279">
        <f t="shared" ca="1" si="1706"/>
        <v>0</v>
      </c>
      <c r="AZ142" s="1279">
        <f t="shared" ca="1" si="1706"/>
        <v>0</v>
      </c>
      <c r="BA142" s="1279">
        <f t="shared" ca="1" si="1706"/>
        <v>0</v>
      </c>
      <c r="BB142" s="1279">
        <f t="shared" ca="1" si="1706"/>
        <v>0</v>
      </c>
      <c r="BC142" s="1279">
        <f t="shared" ca="1" si="1706"/>
        <v>0</v>
      </c>
      <c r="BD142" s="1279">
        <f t="shared" ca="1" si="1706"/>
        <v>0</v>
      </c>
      <c r="BE142" s="1279">
        <f t="shared" ca="1" si="1706"/>
        <v>0</v>
      </c>
      <c r="BF142" s="1279">
        <f t="shared" ca="1" si="1706"/>
        <v>0</v>
      </c>
      <c r="BG142" s="1279">
        <f t="shared" ca="1" si="1706"/>
        <v>0</v>
      </c>
      <c r="BH142" s="1279">
        <f t="shared" ca="1" si="1706"/>
        <v>0</v>
      </c>
      <c r="BI142" s="1279">
        <f t="shared" ca="1" si="1706"/>
        <v>0</v>
      </c>
      <c r="BJ142" s="1279">
        <f t="shared" ca="1" si="1706"/>
        <v>0</v>
      </c>
      <c r="BK142" s="1279">
        <f t="shared" ca="1" si="1706"/>
        <v>0</v>
      </c>
      <c r="BL142" s="1279">
        <f t="shared" ca="1" si="1706"/>
        <v>0</v>
      </c>
      <c r="BM142" s="1279">
        <f t="shared" ca="1" si="1706"/>
        <v>0</v>
      </c>
      <c r="BN142" s="1279">
        <f t="shared" ca="1" si="1706"/>
        <v>0</v>
      </c>
      <c r="BO142" s="1279">
        <f t="shared" ca="1" si="1706"/>
        <v>0</v>
      </c>
      <c r="BP142" s="1279">
        <f t="shared" ca="1" si="1706"/>
        <v>0</v>
      </c>
      <c r="BQ142" s="1279">
        <f t="shared" ca="1" si="1706"/>
        <v>0</v>
      </c>
      <c r="BR142" s="1279">
        <f t="shared" ref="BR142:CW142" ca="1" si="1707">IF($D139&gt;0,MIN(BR131,BR140),IFERROR(MIN(BR131,BR140/$D144),0))</f>
        <v>0</v>
      </c>
      <c r="BS142" s="1279">
        <f t="shared" ca="1" si="1707"/>
        <v>0</v>
      </c>
      <c r="BT142" s="1279">
        <f t="shared" ca="1" si="1707"/>
        <v>0</v>
      </c>
      <c r="BU142" s="1279">
        <f t="shared" ca="1" si="1707"/>
        <v>0</v>
      </c>
      <c r="BV142" s="1279">
        <f t="shared" ca="1" si="1707"/>
        <v>0</v>
      </c>
      <c r="BW142" s="1279">
        <f t="shared" ca="1" si="1707"/>
        <v>0</v>
      </c>
      <c r="BX142" s="1279">
        <f t="shared" ca="1" si="1707"/>
        <v>0</v>
      </c>
      <c r="BY142" s="1279">
        <f t="shared" ca="1" si="1707"/>
        <v>0</v>
      </c>
      <c r="BZ142" s="1279">
        <f t="shared" ca="1" si="1707"/>
        <v>0</v>
      </c>
      <c r="CA142" s="1279">
        <f t="shared" ca="1" si="1707"/>
        <v>0</v>
      </c>
      <c r="CB142" s="1279">
        <f t="shared" ca="1" si="1707"/>
        <v>0</v>
      </c>
      <c r="CC142" s="1279">
        <f t="shared" ca="1" si="1707"/>
        <v>0</v>
      </c>
      <c r="CD142" s="1279">
        <f t="shared" ca="1" si="1707"/>
        <v>0</v>
      </c>
      <c r="CE142" s="1279">
        <f t="shared" ca="1" si="1707"/>
        <v>0</v>
      </c>
      <c r="CF142" s="1279">
        <f t="shared" ca="1" si="1707"/>
        <v>0</v>
      </c>
      <c r="CG142" s="1279">
        <f t="shared" ca="1" si="1707"/>
        <v>0</v>
      </c>
      <c r="CH142" s="1279">
        <f t="shared" ca="1" si="1707"/>
        <v>0</v>
      </c>
      <c r="CI142" s="1279">
        <f t="shared" ca="1" si="1707"/>
        <v>0</v>
      </c>
      <c r="CJ142" s="1279">
        <f t="shared" ca="1" si="1707"/>
        <v>0</v>
      </c>
      <c r="CK142" s="1279">
        <f t="shared" ca="1" si="1707"/>
        <v>0</v>
      </c>
      <c r="CL142" s="1279">
        <f t="shared" ca="1" si="1707"/>
        <v>0</v>
      </c>
      <c r="CM142" s="1279">
        <f t="shared" ca="1" si="1707"/>
        <v>0</v>
      </c>
      <c r="CN142" s="1279">
        <f t="shared" ca="1" si="1707"/>
        <v>0</v>
      </c>
      <c r="CO142" s="1279">
        <f t="shared" ca="1" si="1707"/>
        <v>0</v>
      </c>
      <c r="CP142" s="1279">
        <f t="shared" ca="1" si="1707"/>
        <v>0</v>
      </c>
      <c r="CQ142" s="1279">
        <f t="shared" ca="1" si="1707"/>
        <v>0</v>
      </c>
      <c r="CR142" s="1279">
        <f t="shared" ca="1" si="1707"/>
        <v>0</v>
      </c>
      <c r="CS142" s="1279">
        <f t="shared" ca="1" si="1707"/>
        <v>0</v>
      </c>
      <c r="CT142" s="1279">
        <f t="shared" ca="1" si="1707"/>
        <v>0</v>
      </c>
      <c r="CU142" s="1279">
        <f t="shared" ca="1" si="1707"/>
        <v>0</v>
      </c>
      <c r="CV142" s="1279">
        <f t="shared" ca="1" si="1707"/>
        <v>0</v>
      </c>
      <c r="CW142" s="1279">
        <f t="shared" ca="1" si="1707"/>
        <v>0</v>
      </c>
      <c r="CX142" s="1279">
        <f t="shared" ref="CX142:DU142" ca="1" si="1708">IF($D139&gt;0,MIN(CX131,CX140),IFERROR(MIN(CX131,CX140/$D144),0))</f>
        <v>0</v>
      </c>
      <c r="CY142" s="1279">
        <f t="shared" ca="1" si="1708"/>
        <v>0</v>
      </c>
      <c r="CZ142" s="1279">
        <f t="shared" ca="1" si="1708"/>
        <v>0</v>
      </c>
      <c r="DA142" s="1279">
        <f t="shared" ca="1" si="1708"/>
        <v>0</v>
      </c>
      <c r="DB142" s="1279">
        <f t="shared" ca="1" si="1708"/>
        <v>0</v>
      </c>
      <c r="DC142" s="1279">
        <f t="shared" ca="1" si="1708"/>
        <v>0</v>
      </c>
      <c r="DD142" s="1279">
        <f t="shared" ca="1" si="1708"/>
        <v>0</v>
      </c>
      <c r="DE142" s="1279">
        <f t="shared" ca="1" si="1708"/>
        <v>0</v>
      </c>
      <c r="DF142" s="1279">
        <f t="shared" ca="1" si="1708"/>
        <v>0</v>
      </c>
      <c r="DG142" s="1279">
        <f t="shared" ca="1" si="1708"/>
        <v>0</v>
      </c>
      <c r="DH142" s="1279">
        <f t="shared" ca="1" si="1708"/>
        <v>0</v>
      </c>
      <c r="DI142" s="1279">
        <f t="shared" ca="1" si="1708"/>
        <v>0</v>
      </c>
      <c r="DJ142" s="1279">
        <f t="shared" ca="1" si="1708"/>
        <v>0</v>
      </c>
      <c r="DK142" s="1279">
        <f t="shared" ca="1" si="1708"/>
        <v>0</v>
      </c>
      <c r="DL142" s="1279">
        <f t="shared" ca="1" si="1708"/>
        <v>0</v>
      </c>
      <c r="DM142" s="1279">
        <f t="shared" ca="1" si="1708"/>
        <v>0</v>
      </c>
      <c r="DN142" s="1279">
        <f t="shared" ca="1" si="1708"/>
        <v>0</v>
      </c>
      <c r="DO142" s="1279">
        <f t="shared" ca="1" si="1708"/>
        <v>0</v>
      </c>
      <c r="DP142" s="1279">
        <f t="shared" ca="1" si="1708"/>
        <v>0</v>
      </c>
      <c r="DQ142" s="1279">
        <f t="shared" ca="1" si="1708"/>
        <v>0</v>
      </c>
      <c r="DR142" s="1279">
        <f t="shared" ca="1" si="1708"/>
        <v>0</v>
      </c>
      <c r="DS142" s="1279">
        <f t="shared" ca="1" si="1708"/>
        <v>0</v>
      </c>
      <c r="DT142" s="1279">
        <f t="shared" ca="1" si="1708"/>
        <v>0</v>
      </c>
      <c r="DU142" s="1324">
        <f t="shared" ca="1" si="1708"/>
        <v>0</v>
      </c>
    </row>
    <row r="143" spans="1:126" customFormat="1" ht="15.75" customHeight="1">
      <c r="A143" s="105"/>
      <c r="B143" s="105"/>
      <c r="C143" s="1282"/>
      <c r="D143" s="1284"/>
      <c r="E143" s="1280"/>
      <c r="F143" s="1280"/>
      <c r="G143" s="1280"/>
      <c r="H143" s="1280"/>
      <c r="I143" s="1280"/>
      <c r="J143" s="1280"/>
      <c r="K143" s="1280"/>
      <c r="L143" s="1280"/>
      <c r="M143" s="1280"/>
      <c r="N143" s="1280"/>
      <c r="O143" s="1280"/>
      <c r="P143" s="1280"/>
      <c r="Q143" s="1280"/>
      <c r="R143" s="1280"/>
      <c r="S143" s="1280"/>
      <c r="T143" s="1280"/>
      <c r="U143" s="1280"/>
      <c r="V143" s="1280"/>
      <c r="W143" s="1280"/>
      <c r="X143" s="1280"/>
      <c r="Y143" s="1280"/>
      <c r="Z143" s="1280"/>
      <c r="AA143" s="1280"/>
      <c r="AB143" s="1280"/>
      <c r="AC143" s="1280"/>
      <c r="AD143" s="1280"/>
      <c r="AE143" s="1280"/>
      <c r="AF143" s="1280"/>
      <c r="AG143" s="1280"/>
      <c r="AH143" s="1280"/>
      <c r="AI143" s="1280"/>
      <c r="AJ143" s="1280"/>
      <c r="AK143" s="1280"/>
      <c r="AL143" s="1280"/>
      <c r="AM143" s="1280"/>
      <c r="AN143" s="1280"/>
      <c r="AO143" s="1280"/>
      <c r="AP143" s="1280"/>
      <c r="AQ143" s="1280"/>
      <c r="AR143" s="1280"/>
      <c r="AS143" s="1280"/>
      <c r="AT143" s="1280"/>
      <c r="AU143" s="1280"/>
      <c r="AV143" s="1280"/>
      <c r="AW143" s="1280"/>
      <c r="AX143" s="1280"/>
      <c r="AY143" s="1280"/>
      <c r="AZ143" s="1280"/>
      <c r="BA143" s="1280"/>
      <c r="BB143" s="1280"/>
      <c r="BC143" s="1280"/>
      <c r="BD143" s="1280"/>
      <c r="BE143" s="1280"/>
      <c r="BF143" s="1280"/>
      <c r="BG143" s="1280"/>
      <c r="BH143" s="1280"/>
      <c r="BI143" s="1280"/>
      <c r="BJ143" s="1280"/>
      <c r="BK143" s="1280"/>
      <c r="BL143" s="1280"/>
      <c r="BM143" s="1280"/>
      <c r="BN143" s="1280"/>
      <c r="BO143" s="1280"/>
      <c r="BP143" s="1280"/>
      <c r="BQ143" s="1280"/>
      <c r="BR143" s="1280"/>
      <c r="BS143" s="1280"/>
      <c r="BT143" s="1280"/>
      <c r="BU143" s="1280"/>
      <c r="BV143" s="1280"/>
      <c r="BW143" s="1280"/>
      <c r="BX143" s="1280"/>
      <c r="BY143" s="1280"/>
      <c r="BZ143" s="1280"/>
      <c r="CA143" s="1280"/>
      <c r="CB143" s="1280"/>
      <c r="CC143" s="1280"/>
      <c r="CD143" s="1280"/>
      <c r="CE143" s="1280"/>
      <c r="CF143" s="1280"/>
      <c r="CG143" s="1280"/>
      <c r="CH143" s="1280"/>
      <c r="CI143" s="1280"/>
      <c r="CJ143" s="1280"/>
      <c r="CK143" s="1280"/>
      <c r="CL143" s="1280"/>
      <c r="CM143" s="1280"/>
      <c r="CN143" s="1280"/>
      <c r="CO143" s="1280"/>
      <c r="CP143" s="1280"/>
      <c r="CQ143" s="1280"/>
      <c r="CR143" s="1280"/>
      <c r="CS143" s="1280"/>
      <c r="CT143" s="1280"/>
      <c r="CU143" s="1280"/>
      <c r="CV143" s="1280"/>
      <c r="CW143" s="1280"/>
      <c r="CX143" s="1280"/>
      <c r="CY143" s="1280"/>
      <c r="CZ143" s="1280"/>
      <c r="DA143" s="1280"/>
      <c r="DB143" s="1280"/>
      <c r="DC143" s="1280"/>
      <c r="DD143" s="1280"/>
      <c r="DE143" s="1280"/>
      <c r="DF143" s="1280"/>
      <c r="DG143" s="1280"/>
      <c r="DH143" s="1280"/>
      <c r="DI143" s="1280"/>
      <c r="DJ143" s="1280"/>
      <c r="DK143" s="1280"/>
      <c r="DL143" s="1280"/>
      <c r="DM143" s="1280"/>
      <c r="DN143" s="1280"/>
      <c r="DO143" s="1280"/>
      <c r="DP143" s="1280"/>
      <c r="DQ143" s="1280"/>
      <c r="DR143" s="1280"/>
      <c r="DS143" s="1280"/>
      <c r="DT143" s="1280"/>
      <c r="DU143" s="1281"/>
    </row>
    <row r="144" spans="1:126" customFormat="1" ht="15.75" customHeight="1">
      <c r="A144" s="105"/>
      <c r="B144" s="105"/>
      <c r="C144" s="1143" t="s">
        <v>1536</v>
      </c>
      <c r="D144" s="1293">
        <f>D19</f>
        <v>0.5</v>
      </c>
      <c r="E144" s="1193">
        <f t="shared" ref="E144:AJ144" si="1709">E142*$D144</f>
        <v>0</v>
      </c>
      <c r="F144" s="1193">
        <f t="shared" ca="1" si="1709"/>
        <v>0</v>
      </c>
      <c r="G144" s="1193">
        <f t="shared" ca="1" si="1709"/>
        <v>0</v>
      </c>
      <c r="H144" s="1193">
        <f t="shared" ca="1" si="1709"/>
        <v>0</v>
      </c>
      <c r="I144" s="1193">
        <f t="shared" ca="1" si="1709"/>
        <v>0</v>
      </c>
      <c r="J144" s="1193">
        <f t="shared" ca="1" si="1709"/>
        <v>0</v>
      </c>
      <c r="K144" s="1193">
        <f t="shared" ca="1" si="1709"/>
        <v>0</v>
      </c>
      <c r="L144" s="1193">
        <f t="shared" ca="1" si="1709"/>
        <v>0</v>
      </c>
      <c r="M144" s="1193">
        <f t="shared" ca="1" si="1709"/>
        <v>0</v>
      </c>
      <c r="N144" s="1193">
        <f t="shared" ca="1" si="1709"/>
        <v>0</v>
      </c>
      <c r="O144" s="1193">
        <f t="shared" ca="1" si="1709"/>
        <v>0</v>
      </c>
      <c r="P144" s="1193">
        <f t="shared" ca="1" si="1709"/>
        <v>0</v>
      </c>
      <c r="Q144" s="1193">
        <f t="shared" ca="1" si="1709"/>
        <v>0</v>
      </c>
      <c r="R144" s="1193">
        <f t="shared" ca="1" si="1709"/>
        <v>0</v>
      </c>
      <c r="S144" s="1193">
        <f t="shared" ca="1" si="1709"/>
        <v>0</v>
      </c>
      <c r="T144" s="1193">
        <f t="shared" ca="1" si="1709"/>
        <v>0</v>
      </c>
      <c r="U144" s="1193">
        <f t="shared" ca="1" si="1709"/>
        <v>0</v>
      </c>
      <c r="V144" s="1193">
        <f t="shared" ca="1" si="1709"/>
        <v>0</v>
      </c>
      <c r="W144" s="1193">
        <f t="shared" ca="1" si="1709"/>
        <v>0</v>
      </c>
      <c r="X144" s="1193">
        <f t="shared" ca="1" si="1709"/>
        <v>0</v>
      </c>
      <c r="Y144" s="1193">
        <f t="shared" ca="1" si="1709"/>
        <v>0</v>
      </c>
      <c r="Z144" s="1193">
        <f t="shared" ca="1" si="1709"/>
        <v>0</v>
      </c>
      <c r="AA144" s="1193">
        <f t="shared" ca="1" si="1709"/>
        <v>0</v>
      </c>
      <c r="AB144" s="1193">
        <f t="shared" ca="1" si="1709"/>
        <v>0</v>
      </c>
      <c r="AC144" s="1193">
        <f t="shared" ca="1" si="1709"/>
        <v>0</v>
      </c>
      <c r="AD144" s="1193">
        <f t="shared" ca="1" si="1709"/>
        <v>0</v>
      </c>
      <c r="AE144" s="1193">
        <f t="shared" ca="1" si="1709"/>
        <v>0</v>
      </c>
      <c r="AF144" s="1193">
        <f t="shared" ca="1" si="1709"/>
        <v>0</v>
      </c>
      <c r="AG144" s="1193">
        <f t="shared" ca="1" si="1709"/>
        <v>0</v>
      </c>
      <c r="AH144" s="1193">
        <f t="shared" ca="1" si="1709"/>
        <v>0</v>
      </c>
      <c r="AI144" s="1193">
        <f t="shared" ca="1" si="1709"/>
        <v>0</v>
      </c>
      <c r="AJ144" s="1193">
        <f t="shared" ca="1" si="1709"/>
        <v>0</v>
      </c>
      <c r="AK144" s="1193">
        <f t="shared" ref="AK144:BP144" ca="1" si="1710">AK142*$D144</f>
        <v>0</v>
      </c>
      <c r="AL144" s="1193">
        <f t="shared" ca="1" si="1710"/>
        <v>0</v>
      </c>
      <c r="AM144" s="1193">
        <f t="shared" ca="1" si="1710"/>
        <v>0</v>
      </c>
      <c r="AN144" s="1193">
        <f t="shared" ca="1" si="1710"/>
        <v>0</v>
      </c>
      <c r="AO144" s="1193">
        <f t="shared" ca="1" si="1710"/>
        <v>0</v>
      </c>
      <c r="AP144" s="1193">
        <f t="shared" ca="1" si="1710"/>
        <v>0</v>
      </c>
      <c r="AQ144" s="1193">
        <f t="shared" ca="1" si="1710"/>
        <v>0</v>
      </c>
      <c r="AR144" s="1193">
        <f t="shared" ca="1" si="1710"/>
        <v>0</v>
      </c>
      <c r="AS144" s="1193">
        <f t="shared" ca="1" si="1710"/>
        <v>0</v>
      </c>
      <c r="AT144" s="1193">
        <f t="shared" ca="1" si="1710"/>
        <v>0</v>
      </c>
      <c r="AU144" s="1193">
        <f t="shared" ca="1" si="1710"/>
        <v>0</v>
      </c>
      <c r="AV144" s="1193">
        <f t="shared" ca="1" si="1710"/>
        <v>0</v>
      </c>
      <c r="AW144" s="1193">
        <f t="shared" ca="1" si="1710"/>
        <v>0</v>
      </c>
      <c r="AX144" s="1193">
        <f t="shared" ca="1" si="1710"/>
        <v>0</v>
      </c>
      <c r="AY144" s="1193">
        <f t="shared" ca="1" si="1710"/>
        <v>0</v>
      </c>
      <c r="AZ144" s="1193">
        <f t="shared" ca="1" si="1710"/>
        <v>0</v>
      </c>
      <c r="BA144" s="1193">
        <f t="shared" ca="1" si="1710"/>
        <v>0</v>
      </c>
      <c r="BB144" s="1193">
        <f t="shared" ca="1" si="1710"/>
        <v>0</v>
      </c>
      <c r="BC144" s="1193">
        <f t="shared" ca="1" si="1710"/>
        <v>0</v>
      </c>
      <c r="BD144" s="1193">
        <f t="shared" ca="1" si="1710"/>
        <v>0</v>
      </c>
      <c r="BE144" s="1193">
        <f t="shared" ca="1" si="1710"/>
        <v>0</v>
      </c>
      <c r="BF144" s="1193">
        <f t="shared" ca="1" si="1710"/>
        <v>0</v>
      </c>
      <c r="BG144" s="1193">
        <f t="shared" ca="1" si="1710"/>
        <v>0</v>
      </c>
      <c r="BH144" s="1193">
        <f t="shared" ca="1" si="1710"/>
        <v>0</v>
      </c>
      <c r="BI144" s="1193">
        <f t="shared" ca="1" si="1710"/>
        <v>0</v>
      </c>
      <c r="BJ144" s="1193">
        <f t="shared" ca="1" si="1710"/>
        <v>0</v>
      </c>
      <c r="BK144" s="1193">
        <f t="shared" ca="1" si="1710"/>
        <v>0</v>
      </c>
      <c r="BL144" s="1193">
        <f t="shared" ca="1" si="1710"/>
        <v>0</v>
      </c>
      <c r="BM144" s="1193">
        <f t="shared" ca="1" si="1710"/>
        <v>0</v>
      </c>
      <c r="BN144" s="1193">
        <f t="shared" ca="1" si="1710"/>
        <v>0</v>
      </c>
      <c r="BO144" s="1193">
        <f t="shared" ca="1" si="1710"/>
        <v>0</v>
      </c>
      <c r="BP144" s="1193">
        <f t="shared" ca="1" si="1710"/>
        <v>0</v>
      </c>
      <c r="BQ144" s="1193">
        <f t="shared" ref="BQ144:CV144" ca="1" si="1711">BQ142*$D144</f>
        <v>0</v>
      </c>
      <c r="BR144" s="1193">
        <f t="shared" ca="1" si="1711"/>
        <v>0</v>
      </c>
      <c r="BS144" s="1193">
        <f t="shared" ca="1" si="1711"/>
        <v>0</v>
      </c>
      <c r="BT144" s="1193">
        <f t="shared" ca="1" si="1711"/>
        <v>0</v>
      </c>
      <c r="BU144" s="1193">
        <f t="shared" ca="1" si="1711"/>
        <v>0</v>
      </c>
      <c r="BV144" s="1193">
        <f t="shared" ca="1" si="1711"/>
        <v>0</v>
      </c>
      <c r="BW144" s="1193">
        <f t="shared" ca="1" si="1711"/>
        <v>0</v>
      </c>
      <c r="BX144" s="1193">
        <f t="shared" ca="1" si="1711"/>
        <v>0</v>
      </c>
      <c r="BY144" s="1193">
        <f t="shared" ca="1" si="1711"/>
        <v>0</v>
      </c>
      <c r="BZ144" s="1193">
        <f t="shared" ca="1" si="1711"/>
        <v>0</v>
      </c>
      <c r="CA144" s="1193">
        <f t="shared" ca="1" si="1711"/>
        <v>0</v>
      </c>
      <c r="CB144" s="1193">
        <f t="shared" ca="1" si="1711"/>
        <v>0</v>
      </c>
      <c r="CC144" s="1193">
        <f t="shared" ca="1" si="1711"/>
        <v>0</v>
      </c>
      <c r="CD144" s="1193">
        <f t="shared" ca="1" si="1711"/>
        <v>0</v>
      </c>
      <c r="CE144" s="1193">
        <f t="shared" ca="1" si="1711"/>
        <v>0</v>
      </c>
      <c r="CF144" s="1193">
        <f t="shared" ca="1" si="1711"/>
        <v>0</v>
      </c>
      <c r="CG144" s="1193">
        <f t="shared" ca="1" si="1711"/>
        <v>0</v>
      </c>
      <c r="CH144" s="1193">
        <f t="shared" ca="1" si="1711"/>
        <v>0</v>
      </c>
      <c r="CI144" s="1193">
        <f t="shared" ca="1" si="1711"/>
        <v>0</v>
      </c>
      <c r="CJ144" s="1193">
        <f t="shared" ca="1" si="1711"/>
        <v>0</v>
      </c>
      <c r="CK144" s="1193">
        <f t="shared" ca="1" si="1711"/>
        <v>0</v>
      </c>
      <c r="CL144" s="1193">
        <f t="shared" ca="1" si="1711"/>
        <v>0</v>
      </c>
      <c r="CM144" s="1193">
        <f t="shared" ca="1" si="1711"/>
        <v>0</v>
      </c>
      <c r="CN144" s="1193">
        <f t="shared" ca="1" si="1711"/>
        <v>0</v>
      </c>
      <c r="CO144" s="1193">
        <f t="shared" ca="1" si="1711"/>
        <v>0</v>
      </c>
      <c r="CP144" s="1193">
        <f t="shared" ca="1" si="1711"/>
        <v>0</v>
      </c>
      <c r="CQ144" s="1193">
        <f t="shared" ca="1" si="1711"/>
        <v>0</v>
      </c>
      <c r="CR144" s="1193">
        <f t="shared" ca="1" si="1711"/>
        <v>0</v>
      </c>
      <c r="CS144" s="1193">
        <f t="shared" ca="1" si="1711"/>
        <v>0</v>
      </c>
      <c r="CT144" s="1193">
        <f t="shared" ca="1" si="1711"/>
        <v>0</v>
      </c>
      <c r="CU144" s="1193">
        <f t="shared" ca="1" si="1711"/>
        <v>0</v>
      </c>
      <c r="CV144" s="1193">
        <f t="shared" ca="1" si="1711"/>
        <v>0</v>
      </c>
      <c r="CW144" s="1193">
        <f t="shared" ref="CW144:DU144" ca="1" si="1712">CW142*$D144</f>
        <v>0</v>
      </c>
      <c r="CX144" s="1193">
        <f t="shared" ca="1" si="1712"/>
        <v>0</v>
      </c>
      <c r="CY144" s="1193">
        <f t="shared" ca="1" si="1712"/>
        <v>0</v>
      </c>
      <c r="CZ144" s="1193">
        <f t="shared" ca="1" si="1712"/>
        <v>0</v>
      </c>
      <c r="DA144" s="1193">
        <f t="shared" ca="1" si="1712"/>
        <v>0</v>
      </c>
      <c r="DB144" s="1193">
        <f t="shared" ca="1" si="1712"/>
        <v>0</v>
      </c>
      <c r="DC144" s="1193">
        <f t="shared" ca="1" si="1712"/>
        <v>0</v>
      </c>
      <c r="DD144" s="1193">
        <f t="shared" ca="1" si="1712"/>
        <v>0</v>
      </c>
      <c r="DE144" s="1193">
        <f t="shared" ca="1" si="1712"/>
        <v>0</v>
      </c>
      <c r="DF144" s="1193">
        <f t="shared" ca="1" si="1712"/>
        <v>0</v>
      </c>
      <c r="DG144" s="1193">
        <f t="shared" ca="1" si="1712"/>
        <v>0</v>
      </c>
      <c r="DH144" s="1193">
        <f t="shared" ca="1" si="1712"/>
        <v>0</v>
      </c>
      <c r="DI144" s="1193">
        <f t="shared" ca="1" si="1712"/>
        <v>0</v>
      </c>
      <c r="DJ144" s="1193">
        <f t="shared" ca="1" si="1712"/>
        <v>0</v>
      </c>
      <c r="DK144" s="1193">
        <f t="shared" ca="1" si="1712"/>
        <v>0</v>
      </c>
      <c r="DL144" s="1193">
        <f t="shared" ca="1" si="1712"/>
        <v>0</v>
      </c>
      <c r="DM144" s="1193">
        <f t="shared" ca="1" si="1712"/>
        <v>0</v>
      </c>
      <c r="DN144" s="1193">
        <f t="shared" ca="1" si="1712"/>
        <v>0</v>
      </c>
      <c r="DO144" s="1193">
        <f t="shared" ca="1" si="1712"/>
        <v>0</v>
      </c>
      <c r="DP144" s="1193">
        <f t="shared" ca="1" si="1712"/>
        <v>0</v>
      </c>
      <c r="DQ144" s="1193">
        <f t="shared" ca="1" si="1712"/>
        <v>0</v>
      </c>
      <c r="DR144" s="1193">
        <f t="shared" ca="1" si="1712"/>
        <v>0</v>
      </c>
      <c r="DS144" s="1193">
        <f t="shared" ca="1" si="1712"/>
        <v>0</v>
      </c>
      <c r="DT144" s="1193">
        <f t="shared" ca="1" si="1712"/>
        <v>0</v>
      </c>
      <c r="DU144" s="1325">
        <f t="shared" ca="1" si="1712"/>
        <v>0</v>
      </c>
      <c r="DV144" s="1280"/>
    </row>
    <row r="145" spans="1:126" customFormat="1" ht="15.75" customHeight="1">
      <c r="A145" s="105"/>
      <c r="B145" s="105"/>
      <c r="C145" s="60" t="s">
        <v>1535</v>
      </c>
      <c r="D145" s="1286">
        <f>E19</f>
        <v>5.0000000000000044E-2</v>
      </c>
      <c r="E145" s="1280">
        <f t="shared" ref="E145:AJ145" si="1713">E142*$D145</f>
        <v>0</v>
      </c>
      <c r="F145" s="1280">
        <f t="shared" ca="1" si="1713"/>
        <v>0</v>
      </c>
      <c r="G145" s="1280">
        <f t="shared" ca="1" si="1713"/>
        <v>0</v>
      </c>
      <c r="H145" s="1280">
        <f t="shared" ca="1" si="1713"/>
        <v>0</v>
      </c>
      <c r="I145" s="1280">
        <f t="shared" ca="1" si="1713"/>
        <v>0</v>
      </c>
      <c r="J145" s="1280">
        <f t="shared" ca="1" si="1713"/>
        <v>0</v>
      </c>
      <c r="K145" s="1280">
        <f t="shared" ca="1" si="1713"/>
        <v>0</v>
      </c>
      <c r="L145" s="1280">
        <f t="shared" ca="1" si="1713"/>
        <v>0</v>
      </c>
      <c r="M145" s="1280">
        <f t="shared" ca="1" si="1713"/>
        <v>0</v>
      </c>
      <c r="N145" s="1280">
        <f t="shared" ca="1" si="1713"/>
        <v>0</v>
      </c>
      <c r="O145" s="1280">
        <f t="shared" ca="1" si="1713"/>
        <v>0</v>
      </c>
      <c r="P145" s="1280">
        <f t="shared" ca="1" si="1713"/>
        <v>0</v>
      </c>
      <c r="Q145" s="1280">
        <f t="shared" ca="1" si="1713"/>
        <v>0</v>
      </c>
      <c r="R145" s="1280">
        <f t="shared" ca="1" si="1713"/>
        <v>0</v>
      </c>
      <c r="S145" s="1280">
        <f t="shared" ca="1" si="1713"/>
        <v>0</v>
      </c>
      <c r="T145" s="1280">
        <f t="shared" ca="1" si="1713"/>
        <v>0</v>
      </c>
      <c r="U145" s="1280">
        <f t="shared" ca="1" si="1713"/>
        <v>0</v>
      </c>
      <c r="V145" s="1280">
        <f t="shared" ca="1" si="1713"/>
        <v>0</v>
      </c>
      <c r="W145" s="1280">
        <f t="shared" ca="1" si="1713"/>
        <v>0</v>
      </c>
      <c r="X145" s="1280">
        <f t="shared" ca="1" si="1713"/>
        <v>0</v>
      </c>
      <c r="Y145" s="1280">
        <f t="shared" ca="1" si="1713"/>
        <v>0</v>
      </c>
      <c r="Z145" s="1280">
        <f t="shared" ca="1" si="1713"/>
        <v>0</v>
      </c>
      <c r="AA145" s="1280">
        <f t="shared" ca="1" si="1713"/>
        <v>0</v>
      </c>
      <c r="AB145" s="1280">
        <f t="shared" ca="1" si="1713"/>
        <v>0</v>
      </c>
      <c r="AC145" s="1280">
        <f t="shared" ca="1" si="1713"/>
        <v>0</v>
      </c>
      <c r="AD145" s="1280">
        <f t="shared" ca="1" si="1713"/>
        <v>0</v>
      </c>
      <c r="AE145" s="1280">
        <f t="shared" ca="1" si="1713"/>
        <v>0</v>
      </c>
      <c r="AF145" s="1280">
        <f t="shared" ca="1" si="1713"/>
        <v>0</v>
      </c>
      <c r="AG145" s="1280">
        <f t="shared" ca="1" si="1713"/>
        <v>0</v>
      </c>
      <c r="AH145" s="1280">
        <f t="shared" ca="1" si="1713"/>
        <v>0</v>
      </c>
      <c r="AI145" s="1280">
        <f t="shared" ca="1" si="1713"/>
        <v>0</v>
      </c>
      <c r="AJ145" s="1280">
        <f t="shared" ca="1" si="1713"/>
        <v>0</v>
      </c>
      <c r="AK145" s="1280">
        <f t="shared" ref="AK145:BP145" ca="1" si="1714">AK142*$D145</f>
        <v>0</v>
      </c>
      <c r="AL145" s="1280">
        <f t="shared" ca="1" si="1714"/>
        <v>0</v>
      </c>
      <c r="AM145" s="1280">
        <f t="shared" ca="1" si="1714"/>
        <v>0</v>
      </c>
      <c r="AN145" s="1280">
        <f t="shared" ca="1" si="1714"/>
        <v>0</v>
      </c>
      <c r="AO145" s="1280">
        <f t="shared" ca="1" si="1714"/>
        <v>0</v>
      </c>
      <c r="AP145" s="1280">
        <f t="shared" ca="1" si="1714"/>
        <v>0</v>
      </c>
      <c r="AQ145" s="1280">
        <f t="shared" ca="1" si="1714"/>
        <v>0</v>
      </c>
      <c r="AR145" s="1280">
        <f t="shared" ca="1" si="1714"/>
        <v>0</v>
      </c>
      <c r="AS145" s="1280">
        <f t="shared" ca="1" si="1714"/>
        <v>0</v>
      </c>
      <c r="AT145" s="1280">
        <f t="shared" ca="1" si="1714"/>
        <v>0</v>
      </c>
      <c r="AU145" s="1280">
        <f t="shared" ca="1" si="1714"/>
        <v>0</v>
      </c>
      <c r="AV145" s="1280">
        <f t="shared" ca="1" si="1714"/>
        <v>0</v>
      </c>
      <c r="AW145" s="1280">
        <f t="shared" ca="1" si="1714"/>
        <v>0</v>
      </c>
      <c r="AX145" s="1280">
        <f t="shared" ca="1" si="1714"/>
        <v>0</v>
      </c>
      <c r="AY145" s="1280">
        <f t="shared" ca="1" si="1714"/>
        <v>0</v>
      </c>
      <c r="AZ145" s="1280">
        <f t="shared" ca="1" si="1714"/>
        <v>0</v>
      </c>
      <c r="BA145" s="1280">
        <f t="shared" ca="1" si="1714"/>
        <v>0</v>
      </c>
      <c r="BB145" s="1280">
        <f t="shared" ca="1" si="1714"/>
        <v>0</v>
      </c>
      <c r="BC145" s="1280">
        <f t="shared" ca="1" si="1714"/>
        <v>0</v>
      </c>
      <c r="BD145" s="1280">
        <f t="shared" ca="1" si="1714"/>
        <v>0</v>
      </c>
      <c r="BE145" s="1280">
        <f t="shared" ca="1" si="1714"/>
        <v>0</v>
      </c>
      <c r="BF145" s="1280">
        <f t="shared" ca="1" si="1714"/>
        <v>0</v>
      </c>
      <c r="BG145" s="1280">
        <f t="shared" ca="1" si="1714"/>
        <v>0</v>
      </c>
      <c r="BH145" s="1280">
        <f t="shared" ca="1" si="1714"/>
        <v>0</v>
      </c>
      <c r="BI145" s="1280">
        <f t="shared" ca="1" si="1714"/>
        <v>0</v>
      </c>
      <c r="BJ145" s="1280">
        <f t="shared" ca="1" si="1714"/>
        <v>0</v>
      </c>
      <c r="BK145" s="1280">
        <f t="shared" ca="1" si="1714"/>
        <v>0</v>
      </c>
      <c r="BL145" s="1280">
        <f t="shared" ca="1" si="1714"/>
        <v>0</v>
      </c>
      <c r="BM145" s="1280">
        <f t="shared" ca="1" si="1714"/>
        <v>0</v>
      </c>
      <c r="BN145" s="1280">
        <f t="shared" ca="1" si="1714"/>
        <v>0</v>
      </c>
      <c r="BO145" s="1280">
        <f t="shared" ca="1" si="1714"/>
        <v>0</v>
      </c>
      <c r="BP145" s="1280">
        <f t="shared" ca="1" si="1714"/>
        <v>0</v>
      </c>
      <c r="BQ145" s="1280">
        <f t="shared" ref="BQ145:CV145" ca="1" si="1715">BQ142*$D145</f>
        <v>0</v>
      </c>
      <c r="BR145" s="1280">
        <f t="shared" ca="1" si="1715"/>
        <v>0</v>
      </c>
      <c r="BS145" s="1280">
        <f t="shared" ca="1" si="1715"/>
        <v>0</v>
      </c>
      <c r="BT145" s="1280">
        <f t="shared" ca="1" si="1715"/>
        <v>0</v>
      </c>
      <c r="BU145" s="1280">
        <f t="shared" ca="1" si="1715"/>
        <v>0</v>
      </c>
      <c r="BV145" s="1280">
        <f t="shared" ca="1" si="1715"/>
        <v>0</v>
      </c>
      <c r="BW145" s="1280">
        <f t="shared" ca="1" si="1715"/>
        <v>0</v>
      </c>
      <c r="BX145" s="1280">
        <f t="shared" ca="1" si="1715"/>
        <v>0</v>
      </c>
      <c r="BY145" s="1280">
        <f t="shared" ca="1" si="1715"/>
        <v>0</v>
      </c>
      <c r="BZ145" s="1280">
        <f t="shared" ca="1" si="1715"/>
        <v>0</v>
      </c>
      <c r="CA145" s="1280">
        <f t="shared" ca="1" si="1715"/>
        <v>0</v>
      </c>
      <c r="CB145" s="1280">
        <f t="shared" ca="1" si="1715"/>
        <v>0</v>
      </c>
      <c r="CC145" s="1280">
        <f t="shared" ca="1" si="1715"/>
        <v>0</v>
      </c>
      <c r="CD145" s="1280">
        <f t="shared" ca="1" si="1715"/>
        <v>0</v>
      </c>
      <c r="CE145" s="1280">
        <f t="shared" ca="1" si="1715"/>
        <v>0</v>
      </c>
      <c r="CF145" s="1280">
        <f t="shared" ca="1" si="1715"/>
        <v>0</v>
      </c>
      <c r="CG145" s="1280">
        <f t="shared" ca="1" si="1715"/>
        <v>0</v>
      </c>
      <c r="CH145" s="1280">
        <f t="shared" ca="1" si="1715"/>
        <v>0</v>
      </c>
      <c r="CI145" s="1280">
        <f t="shared" ca="1" si="1715"/>
        <v>0</v>
      </c>
      <c r="CJ145" s="1280">
        <f t="shared" ca="1" si="1715"/>
        <v>0</v>
      </c>
      <c r="CK145" s="1280">
        <f t="shared" ca="1" si="1715"/>
        <v>0</v>
      </c>
      <c r="CL145" s="1280">
        <f t="shared" ca="1" si="1715"/>
        <v>0</v>
      </c>
      <c r="CM145" s="1280">
        <f t="shared" ca="1" si="1715"/>
        <v>0</v>
      </c>
      <c r="CN145" s="1280">
        <f t="shared" ca="1" si="1715"/>
        <v>0</v>
      </c>
      <c r="CO145" s="1280">
        <f t="shared" ca="1" si="1715"/>
        <v>0</v>
      </c>
      <c r="CP145" s="1280">
        <f t="shared" ca="1" si="1715"/>
        <v>0</v>
      </c>
      <c r="CQ145" s="1280">
        <f t="shared" ca="1" si="1715"/>
        <v>0</v>
      </c>
      <c r="CR145" s="1280">
        <f t="shared" ca="1" si="1715"/>
        <v>0</v>
      </c>
      <c r="CS145" s="1280">
        <f t="shared" ca="1" si="1715"/>
        <v>0</v>
      </c>
      <c r="CT145" s="1280">
        <f t="shared" ca="1" si="1715"/>
        <v>0</v>
      </c>
      <c r="CU145" s="1280">
        <f t="shared" ca="1" si="1715"/>
        <v>0</v>
      </c>
      <c r="CV145" s="1280">
        <f t="shared" ca="1" si="1715"/>
        <v>0</v>
      </c>
      <c r="CW145" s="1280">
        <f t="shared" ref="CW145:DU145" ca="1" si="1716">CW142*$D145</f>
        <v>0</v>
      </c>
      <c r="CX145" s="1280">
        <f t="shared" ca="1" si="1716"/>
        <v>0</v>
      </c>
      <c r="CY145" s="1280">
        <f t="shared" ca="1" si="1716"/>
        <v>0</v>
      </c>
      <c r="CZ145" s="1280">
        <f t="shared" ca="1" si="1716"/>
        <v>0</v>
      </c>
      <c r="DA145" s="1280">
        <f t="shared" ca="1" si="1716"/>
        <v>0</v>
      </c>
      <c r="DB145" s="1280">
        <f t="shared" ca="1" si="1716"/>
        <v>0</v>
      </c>
      <c r="DC145" s="1280">
        <f t="shared" ca="1" si="1716"/>
        <v>0</v>
      </c>
      <c r="DD145" s="1280">
        <f t="shared" ca="1" si="1716"/>
        <v>0</v>
      </c>
      <c r="DE145" s="1280">
        <f t="shared" ca="1" si="1716"/>
        <v>0</v>
      </c>
      <c r="DF145" s="1280">
        <f t="shared" ca="1" si="1716"/>
        <v>0</v>
      </c>
      <c r="DG145" s="1280">
        <f t="shared" ca="1" si="1716"/>
        <v>0</v>
      </c>
      <c r="DH145" s="1280">
        <f t="shared" ca="1" si="1716"/>
        <v>0</v>
      </c>
      <c r="DI145" s="1280">
        <f t="shared" ca="1" si="1716"/>
        <v>0</v>
      </c>
      <c r="DJ145" s="1280">
        <f t="shared" ca="1" si="1716"/>
        <v>0</v>
      </c>
      <c r="DK145" s="1280">
        <f t="shared" ca="1" si="1716"/>
        <v>0</v>
      </c>
      <c r="DL145" s="1280">
        <f t="shared" ca="1" si="1716"/>
        <v>0</v>
      </c>
      <c r="DM145" s="1280">
        <f t="shared" ca="1" si="1716"/>
        <v>0</v>
      </c>
      <c r="DN145" s="1280">
        <f t="shared" ca="1" si="1716"/>
        <v>0</v>
      </c>
      <c r="DO145" s="1280">
        <f t="shared" ca="1" si="1716"/>
        <v>0</v>
      </c>
      <c r="DP145" s="1280">
        <f t="shared" ca="1" si="1716"/>
        <v>0</v>
      </c>
      <c r="DQ145" s="1280">
        <f t="shared" ca="1" si="1716"/>
        <v>0</v>
      </c>
      <c r="DR145" s="1280">
        <f t="shared" ca="1" si="1716"/>
        <v>0</v>
      </c>
      <c r="DS145" s="1280">
        <f t="shared" ca="1" si="1716"/>
        <v>0</v>
      </c>
      <c r="DT145" s="1280">
        <f t="shared" ca="1" si="1716"/>
        <v>0</v>
      </c>
      <c r="DU145" s="1281">
        <f t="shared" ca="1" si="1716"/>
        <v>0</v>
      </c>
      <c r="DV145" s="1280"/>
    </row>
    <row r="146" spans="1:126" customFormat="1" ht="15.75" customHeight="1">
      <c r="A146" s="105"/>
      <c r="B146" s="105"/>
      <c r="C146" s="60" t="s">
        <v>1537</v>
      </c>
      <c r="D146" s="1286">
        <f>F19</f>
        <v>0.44999999999999996</v>
      </c>
      <c r="E146" s="1280">
        <f t="shared" ref="E146:AJ146" si="1717">E142*$D146</f>
        <v>0</v>
      </c>
      <c r="F146" s="1280">
        <f t="shared" ca="1" si="1717"/>
        <v>0</v>
      </c>
      <c r="G146" s="1280">
        <f t="shared" ca="1" si="1717"/>
        <v>0</v>
      </c>
      <c r="H146" s="1280">
        <f t="shared" ca="1" si="1717"/>
        <v>0</v>
      </c>
      <c r="I146" s="1280">
        <f t="shared" ca="1" si="1717"/>
        <v>0</v>
      </c>
      <c r="J146" s="1280">
        <f t="shared" ca="1" si="1717"/>
        <v>0</v>
      </c>
      <c r="K146" s="1280">
        <f t="shared" ca="1" si="1717"/>
        <v>0</v>
      </c>
      <c r="L146" s="1280">
        <f t="shared" ca="1" si="1717"/>
        <v>0</v>
      </c>
      <c r="M146" s="1280">
        <f t="shared" ca="1" si="1717"/>
        <v>0</v>
      </c>
      <c r="N146" s="1280">
        <f t="shared" ca="1" si="1717"/>
        <v>0</v>
      </c>
      <c r="O146" s="1280">
        <f t="shared" ca="1" si="1717"/>
        <v>0</v>
      </c>
      <c r="P146" s="1280">
        <f t="shared" ca="1" si="1717"/>
        <v>0</v>
      </c>
      <c r="Q146" s="1280">
        <f t="shared" ca="1" si="1717"/>
        <v>0</v>
      </c>
      <c r="R146" s="1280">
        <f t="shared" ca="1" si="1717"/>
        <v>0</v>
      </c>
      <c r="S146" s="1280">
        <f t="shared" ca="1" si="1717"/>
        <v>0</v>
      </c>
      <c r="T146" s="1280">
        <f t="shared" ca="1" si="1717"/>
        <v>0</v>
      </c>
      <c r="U146" s="1280">
        <f t="shared" ca="1" si="1717"/>
        <v>0</v>
      </c>
      <c r="V146" s="1280">
        <f t="shared" ca="1" si="1717"/>
        <v>0</v>
      </c>
      <c r="W146" s="1280">
        <f t="shared" ca="1" si="1717"/>
        <v>0</v>
      </c>
      <c r="X146" s="1280">
        <f t="shared" ca="1" si="1717"/>
        <v>0</v>
      </c>
      <c r="Y146" s="1280">
        <f t="shared" ca="1" si="1717"/>
        <v>0</v>
      </c>
      <c r="Z146" s="1280">
        <f t="shared" ca="1" si="1717"/>
        <v>0</v>
      </c>
      <c r="AA146" s="1280">
        <f t="shared" ca="1" si="1717"/>
        <v>0</v>
      </c>
      <c r="AB146" s="1280">
        <f t="shared" ca="1" si="1717"/>
        <v>0</v>
      </c>
      <c r="AC146" s="1280">
        <f t="shared" ca="1" si="1717"/>
        <v>0</v>
      </c>
      <c r="AD146" s="1280">
        <f t="shared" ca="1" si="1717"/>
        <v>0</v>
      </c>
      <c r="AE146" s="1280">
        <f t="shared" ca="1" si="1717"/>
        <v>0</v>
      </c>
      <c r="AF146" s="1280">
        <f t="shared" ca="1" si="1717"/>
        <v>0</v>
      </c>
      <c r="AG146" s="1280">
        <f t="shared" ca="1" si="1717"/>
        <v>0</v>
      </c>
      <c r="AH146" s="1280">
        <f t="shared" ca="1" si="1717"/>
        <v>0</v>
      </c>
      <c r="AI146" s="1280">
        <f t="shared" ca="1" si="1717"/>
        <v>0</v>
      </c>
      <c r="AJ146" s="1280">
        <f t="shared" ca="1" si="1717"/>
        <v>0</v>
      </c>
      <c r="AK146" s="1280">
        <f t="shared" ref="AK146:BP146" ca="1" si="1718">AK142*$D146</f>
        <v>0</v>
      </c>
      <c r="AL146" s="1280">
        <f t="shared" ca="1" si="1718"/>
        <v>0</v>
      </c>
      <c r="AM146" s="1280">
        <f t="shared" ca="1" si="1718"/>
        <v>0</v>
      </c>
      <c r="AN146" s="1280">
        <f t="shared" ca="1" si="1718"/>
        <v>0</v>
      </c>
      <c r="AO146" s="1280">
        <f t="shared" ca="1" si="1718"/>
        <v>0</v>
      </c>
      <c r="AP146" s="1280">
        <f t="shared" ca="1" si="1718"/>
        <v>0</v>
      </c>
      <c r="AQ146" s="1280">
        <f t="shared" ca="1" si="1718"/>
        <v>0</v>
      </c>
      <c r="AR146" s="1280">
        <f t="shared" ca="1" si="1718"/>
        <v>0</v>
      </c>
      <c r="AS146" s="1280">
        <f t="shared" ca="1" si="1718"/>
        <v>0</v>
      </c>
      <c r="AT146" s="1280">
        <f t="shared" ca="1" si="1718"/>
        <v>0</v>
      </c>
      <c r="AU146" s="1280">
        <f t="shared" ca="1" si="1718"/>
        <v>0</v>
      </c>
      <c r="AV146" s="1280">
        <f t="shared" ca="1" si="1718"/>
        <v>0</v>
      </c>
      <c r="AW146" s="1280">
        <f t="shared" ca="1" si="1718"/>
        <v>0</v>
      </c>
      <c r="AX146" s="1280">
        <f t="shared" ca="1" si="1718"/>
        <v>0</v>
      </c>
      <c r="AY146" s="1280">
        <f t="shared" ca="1" si="1718"/>
        <v>0</v>
      </c>
      <c r="AZ146" s="1280">
        <f t="shared" ca="1" si="1718"/>
        <v>0</v>
      </c>
      <c r="BA146" s="1280">
        <f t="shared" ca="1" si="1718"/>
        <v>0</v>
      </c>
      <c r="BB146" s="1280">
        <f t="shared" ca="1" si="1718"/>
        <v>0</v>
      </c>
      <c r="BC146" s="1280">
        <f t="shared" ca="1" si="1718"/>
        <v>0</v>
      </c>
      <c r="BD146" s="1280">
        <f t="shared" ca="1" si="1718"/>
        <v>0</v>
      </c>
      <c r="BE146" s="1280">
        <f t="shared" ca="1" si="1718"/>
        <v>0</v>
      </c>
      <c r="BF146" s="1280">
        <f t="shared" ca="1" si="1718"/>
        <v>0</v>
      </c>
      <c r="BG146" s="1280">
        <f t="shared" ca="1" si="1718"/>
        <v>0</v>
      </c>
      <c r="BH146" s="1280">
        <f t="shared" ca="1" si="1718"/>
        <v>0</v>
      </c>
      <c r="BI146" s="1280">
        <f t="shared" ca="1" si="1718"/>
        <v>0</v>
      </c>
      <c r="BJ146" s="1280">
        <f t="shared" ca="1" si="1718"/>
        <v>0</v>
      </c>
      <c r="BK146" s="1280">
        <f t="shared" ca="1" si="1718"/>
        <v>0</v>
      </c>
      <c r="BL146" s="1280">
        <f t="shared" ca="1" si="1718"/>
        <v>0</v>
      </c>
      <c r="BM146" s="1280">
        <f t="shared" ca="1" si="1718"/>
        <v>0</v>
      </c>
      <c r="BN146" s="1280">
        <f t="shared" ca="1" si="1718"/>
        <v>0</v>
      </c>
      <c r="BO146" s="1280">
        <f t="shared" ca="1" si="1718"/>
        <v>0</v>
      </c>
      <c r="BP146" s="1280">
        <f t="shared" ca="1" si="1718"/>
        <v>0</v>
      </c>
      <c r="BQ146" s="1280">
        <f t="shared" ref="BQ146:CV146" ca="1" si="1719">BQ142*$D146</f>
        <v>0</v>
      </c>
      <c r="BR146" s="1280">
        <f t="shared" ca="1" si="1719"/>
        <v>0</v>
      </c>
      <c r="BS146" s="1280">
        <f t="shared" ca="1" si="1719"/>
        <v>0</v>
      </c>
      <c r="BT146" s="1280">
        <f t="shared" ca="1" si="1719"/>
        <v>0</v>
      </c>
      <c r="BU146" s="1280">
        <f t="shared" ca="1" si="1719"/>
        <v>0</v>
      </c>
      <c r="BV146" s="1280">
        <f t="shared" ca="1" si="1719"/>
        <v>0</v>
      </c>
      <c r="BW146" s="1280">
        <f t="shared" ca="1" si="1719"/>
        <v>0</v>
      </c>
      <c r="BX146" s="1280">
        <f t="shared" ca="1" si="1719"/>
        <v>0</v>
      </c>
      <c r="BY146" s="1280">
        <f t="shared" ca="1" si="1719"/>
        <v>0</v>
      </c>
      <c r="BZ146" s="1280">
        <f t="shared" ca="1" si="1719"/>
        <v>0</v>
      </c>
      <c r="CA146" s="1280">
        <f t="shared" ca="1" si="1719"/>
        <v>0</v>
      </c>
      <c r="CB146" s="1280">
        <f t="shared" ca="1" si="1719"/>
        <v>0</v>
      </c>
      <c r="CC146" s="1280">
        <f t="shared" ca="1" si="1719"/>
        <v>0</v>
      </c>
      <c r="CD146" s="1280">
        <f t="shared" ca="1" si="1719"/>
        <v>0</v>
      </c>
      <c r="CE146" s="1280">
        <f t="shared" ca="1" si="1719"/>
        <v>0</v>
      </c>
      <c r="CF146" s="1280">
        <f t="shared" ca="1" si="1719"/>
        <v>0</v>
      </c>
      <c r="CG146" s="1280">
        <f t="shared" ca="1" si="1719"/>
        <v>0</v>
      </c>
      <c r="CH146" s="1280">
        <f t="shared" ca="1" si="1719"/>
        <v>0</v>
      </c>
      <c r="CI146" s="1280">
        <f t="shared" ca="1" si="1719"/>
        <v>0</v>
      </c>
      <c r="CJ146" s="1280">
        <f t="shared" ca="1" si="1719"/>
        <v>0</v>
      </c>
      <c r="CK146" s="1280">
        <f t="shared" ca="1" si="1719"/>
        <v>0</v>
      </c>
      <c r="CL146" s="1280">
        <f t="shared" ca="1" si="1719"/>
        <v>0</v>
      </c>
      <c r="CM146" s="1280">
        <f t="shared" ca="1" si="1719"/>
        <v>0</v>
      </c>
      <c r="CN146" s="1280">
        <f t="shared" ca="1" si="1719"/>
        <v>0</v>
      </c>
      <c r="CO146" s="1280">
        <f t="shared" ca="1" si="1719"/>
        <v>0</v>
      </c>
      <c r="CP146" s="1280">
        <f t="shared" ca="1" si="1719"/>
        <v>0</v>
      </c>
      <c r="CQ146" s="1280">
        <f t="shared" ca="1" si="1719"/>
        <v>0</v>
      </c>
      <c r="CR146" s="1280">
        <f t="shared" ca="1" si="1719"/>
        <v>0</v>
      </c>
      <c r="CS146" s="1280">
        <f t="shared" ca="1" si="1719"/>
        <v>0</v>
      </c>
      <c r="CT146" s="1280">
        <f t="shared" ca="1" si="1719"/>
        <v>0</v>
      </c>
      <c r="CU146" s="1280">
        <f t="shared" ca="1" si="1719"/>
        <v>0</v>
      </c>
      <c r="CV146" s="1280">
        <f t="shared" ca="1" si="1719"/>
        <v>0</v>
      </c>
      <c r="CW146" s="1280">
        <f t="shared" ref="CW146:DU146" ca="1" si="1720">CW142*$D146</f>
        <v>0</v>
      </c>
      <c r="CX146" s="1280">
        <f t="shared" ca="1" si="1720"/>
        <v>0</v>
      </c>
      <c r="CY146" s="1280">
        <f t="shared" ca="1" si="1720"/>
        <v>0</v>
      </c>
      <c r="CZ146" s="1280">
        <f t="shared" ca="1" si="1720"/>
        <v>0</v>
      </c>
      <c r="DA146" s="1280">
        <f t="shared" ca="1" si="1720"/>
        <v>0</v>
      </c>
      <c r="DB146" s="1280">
        <f t="shared" ca="1" si="1720"/>
        <v>0</v>
      </c>
      <c r="DC146" s="1280">
        <f t="shared" ca="1" si="1720"/>
        <v>0</v>
      </c>
      <c r="DD146" s="1280">
        <f t="shared" ca="1" si="1720"/>
        <v>0</v>
      </c>
      <c r="DE146" s="1280">
        <f t="shared" ca="1" si="1720"/>
        <v>0</v>
      </c>
      <c r="DF146" s="1280">
        <f t="shared" ca="1" si="1720"/>
        <v>0</v>
      </c>
      <c r="DG146" s="1280">
        <f t="shared" ca="1" si="1720"/>
        <v>0</v>
      </c>
      <c r="DH146" s="1280">
        <f t="shared" ca="1" si="1720"/>
        <v>0</v>
      </c>
      <c r="DI146" s="1280">
        <f t="shared" ca="1" si="1720"/>
        <v>0</v>
      </c>
      <c r="DJ146" s="1280">
        <f t="shared" ca="1" si="1720"/>
        <v>0</v>
      </c>
      <c r="DK146" s="1280">
        <f t="shared" ca="1" si="1720"/>
        <v>0</v>
      </c>
      <c r="DL146" s="1280">
        <f t="shared" ca="1" si="1720"/>
        <v>0</v>
      </c>
      <c r="DM146" s="1280">
        <f t="shared" ca="1" si="1720"/>
        <v>0</v>
      </c>
      <c r="DN146" s="1280">
        <f t="shared" ca="1" si="1720"/>
        <v>0</v>
      </c>
      <c r="DO146" s="1280">
        <f t="shared" ca="1" si="1720"/>
        <v>0</v>
      </c>
      <c r="DP146" s="1280">
        <f t="shared" ca="1" si="1720"/>
        <v>0</v>
      </c>
      <c r="DQ146" s="1280">
        <f t="shared" ca="1" si="1720"/>
        <v>0</v>
      </c>
      <c r="DR146" s="1280">
        <f t="shared" ca="1" si="1720"/>
        <v>0</v>
      </c>
      <c r="DS146" s="1280">
        <f t="shared" ca="1" si="1720"/>
        <v>0</v>
      </c>
      <c r="DT146" s="1280">
        <f t="shared" ca="1" si="1720"/>
        <v>0</v>
      </c>
      <c r="DU146" s="1281">
        <f t="shared" ca="1" si="1720"/>
        <v>0</v>
      </c>
      <c r="DV146" s="1280"/>
    </row>
    <row r="147" spans="1:126" customFormat="1" ht="15.75" customHeight="1" thickBot="1">
      <c r="A147" s="105"/>
      <c r="B147" s="105"/>
      <c r="C147" s="65" t="s">
        <v>1533</v>
      </c>
      <c r="D147" s="1152"/>
      <c r="E147" s="146">
        <f>SUM(E144:E146)</f>
        <v>0</v>
      </c>
      <c r="F147" s="146">
        <f t="shared" ref="F147" ca="1" si="1721">SUM(F144:F146)</f>
        <v>0</v>
      </c>
      <c r="G147" s="146">
        <f t="shared" ref="G147" ca="1" si="1722">SUM(G144:G146)</f>
        <v>0</v>
      </c>
      <c r="H147" s="146">
        <f t="shared" ref="H147" ca="1" si="1723">SUM(H144:H146)</f>
        <v>0</v>
      </c>
      <c r="I147" s="146">
        <f t="shared" ref="I147" ca="1" si="1724">SUM(I144:I146)</f>
        <v>0</v>
      </c>
      <c r="J147" s="146">
        <f t="shared" ref="J147" ca="1" si="1725">SUM(J144:J146)</f>
        <v>0</v>
      </c>
      <c r="K147" s="146">
        <f t="shared" ref="K147" ca="1" si="1726">SUM(K144:K146)</f>
        <v>0</v>
      </c>
      <c r="L147" s="146">
        <f t="shared" ref="L147" ca="1" si="1727">SUM(L144:L146)</f>
        <v>0</v>
      </c>
      <c r="M147" s="146">
        <f t="shared" ref="M147" ca="1" si="1728">SUM(M144:M146)</f>
        <v>0</v>
      </c>
      <c r="N147" s="146">
        <f t="shared" ref="N147" ca="1" si="1729">SUM(N144:N146)</f>
        <v>0</v>
      </c>
      <c r="O147" s="146">
        <f t="shared" ref="O147" ca="1" si="1730">SUM(O144:O146)</f>
        <v>0</v>
      </c>
      <c r="P147" s="146">
        <f t="shared" ref="P147" ca="1" si="1731">SUM(P144:P146)</f>
        <v>0</v>
      </c>
      <c r="Q147" s="146">
        <f t="shared" ref="Q147" ca="1" si="1732">SUM(Q144:Q146)</f>
        <v>0</v>
      </c>
      <c r="R147" s="146">
        <f t="shared" ref="R147" ca="1" si="1733">SUM(R144:R146)</f>
        <v>0</v>
      </c>
      <c r="S147" s="146">
        <f t="shared" ref="S147" ca="1" si="1734">SUM(S144:S146)</f>
        <v>0</v>
      </c>
      <c r="T147" s="146">
        <f t="shared" ref="T147" ca="1" si="1735">SUM(T144:T146)</f>
        <v>0</v>
      </c>
      <c r="U147" s="146">
        <f t="shared" ref="U147" ca="1" si="1736">SUM(U144:U146)</f>
        <v>0</v>
      </c>
      <c r="V147" s="146">
        <f t="shared" ref="V147" ca="1" si="1737">SUM(V144:V146)</f>
        <v>0</v>
      </c>
      <c r="W147" s="146">
        <f t="shared" ref="W147" ca="1" si="1738">SUM(W144:W146)</f>
        <v>0</v>
      </c>
      <c r="X147" s="146">
        <f t="shared" ref="X147" ca="1" si="1739">SUM(X144:X146)</f>
        <v>0</v>
      </c>
      <c r="Y147" s="146">
        <f t="shared" ref="Y147" ca="1" si="1740">SUM(Y144:Y146)</f>
        <v>0</v>
      </c>
      <c r="Z147" s="146">
        <f t="shared" ref="Z147" ca="1" si="1741">SUM(Z144:Z146)</f>
        <v>0</v>
      </c>
      <c r="AA147" s="146">
        <f t="shared" ref="AA147" ca="1" si="1742">SUM(AA144:AA146)</f>
        <v>0</v>
      </c>
      <c r="AB147" s="146">
        <f t="shared" ref="AB147" ca="1" si="1743">SUM(AB144:AB146)</f>
        <v>0</v>
      </c>
      <c r="AC147" s="146">
        <f t="shared" ref="AC147" ca="1" si="1744">SUM(AC144:AC146)</f>
        <v>0</v>
      </c>
      <c r="AD147" s="146">
        <f t="shared" ref="AD147" ca="1" si="1745">SUM(AD144:AD146)</f>
        <v>0</v>
      </c>
      <c r="AE147" s="146">
        <f t="shared" ref="AE147" ca="1" si="1746">SUM(AE144:AE146)</f>
        <v>0</v>
      </c>
      <c r="AF147" s="146">
        <f t="shared" ref="AF147" ca="1" si="1747">SUM(AF144:AF146)</f>
        <v>0</v>
      </c>
      <c r="AG147" s="146">
        <f t="shared" ref="AG147" ca="1" si="1748">SUM(AG144:AG146)</f>
        <v>0</v>
      </c>
      <c r="AH147" s="146">
        <f t="shared" ref="AH147" ca="1" si="1749">SUM(AH144:AH146)</f>
        <v>0</v>
      </c>
      <c r="AI147" s="146">
        <f t="shared" ref="AI147" ca="1" si="1750">SUM(AI144:AI146)</f>
        <v>0</v>
      </c>
      <c r="AJ147" s="146">
        <f t="shared" ref="AJ147" ca="1" si="1751">SUM(AJ144:AJ146)</f>
        <v>0</v>
      </c>
      <c r="AK147" s="146">
        <f t="shared" ref="AK147" ca="1" si="1752">SUM(AK144:AK146)</f>
        <v>0</v>
      </c>
      <c r="AL147" s="146">
        <f t="shared" ref="AL147" ca="1" si="1753">SUM(AL144:AL146)</f>
        <v>0</v>
      </c>
      <c r="AM147" s="146">
        <f t="shared" ref="AM147" ca="1" si="1754">SUM(AM144:AM146)</f>
        <v>0</v>
      </c>
      <c r="AN147" s="146">
        <f t="shared" ref="AN147" ca="1" si="1755">SUM(AN144:AN146)</f>
        <v>0</v>
      </c>
      <c r="AO147" s="146">
        <f t="shared" ref="AO147" ca="1" si="1756">SUM(AO144:AO146)</f>
        <v>0</v>
      </c>
      <c r="AP147" s="146">
        <f t="shared" ref="AP147" ca="1" si="1757">SUM(AP144:AP146)</f>
        <v>0</v>
      </c>
      <c r="AQ147" s="146">
        <f t="shared" ref="AQ147" ca="1" si="1758">SUM(AQ144:AQ146)</f>
        <v>0</v>
      </c>
      <c r="AR147" s="146">
        <f t="shared" ref="AR147" ca="1" si="1759">SUM(AR144:AR146)</f>
        <v>0</v>
      </c>
      <c r="AS147" s="146">
        <f t="shared" ref="AS147" ca="1" si="1760">SUM(AS144:AS146)</f>
        <v>0</v>
      </c>
      <c r="AT147" s="146">
        <f t="shared" ref="AT147" ca="1" si="1761">SUM(AT144:AT146)</f>
        <v>0</v>
      </c>
      <c r="AU147" s="146">
        <f t="shared" ref="AU147" ca="1" si="1762">SUM(AU144:AU146)</f>
        <v>0</v>
      </c>
      <c r="AV147" s="146">
        <f t="shared" ref="AV147" ca="1" si="1763">SUM(AV144:AV146)</f>
        <v>0</v>
      </c>
      <c r="AW147" s="146">
        <f t="shared" ref="AW147" ca="1" si="1764">SUM(AW144:AW146)</f>
        <v>0</v>
      </c>
      <c r="AX147" s="146">
        <f t="shared" ref="AX147" ca="1" si="1765">SUM(AX144:AX146)</f>
        <v>0</v>
      </c>
      <c r="AY147" s="146">
        <f t="shared" ref="AY147" ca="1" si="1766">SUM(AY144:AY146)</f>
        <v>0</v>
      </c>
      <c r="AZ147" s="146">
        <f t="shared" ref="AZ147" ca="1" si="1767">SUM(AZ144:AZ146)</f>
        <v>0</v>
      </c>
      <c r="BA147" s="146">
        <f t="shared" ref="BA147" ca="1" si="1768">SUM(BA144:BA146)</f>
        <v>0</v>
      </c>
      <c r="BB147" s="146">
        <f t="shared" ref="BB147" ca="1" si="1769">SUM(BB144:BB146)</f>
        <v>0</v>
      </c>
      <c r="BC147" s="146">
        <f t="shared" ref="BC147" ca="1" si="1770">SUM(BC144:BC146)</f>
        <v>0</v>
      </c>
      <c r="BD147" s="146">
        <f t="shared" ref="BD147" ca="1" si="1771">SUM(BD144:BD146)</f>
        <v>0</v>
      </c>
      <c r="BE147" s="146">
        <f t="shared" ref="BE147" ca="1" si="1772">SUM(BE144:BE146)</f>
        <v>0</v>
      </c>
      <c r="BF147" s="146">
        <f t="shared" ref="BF147" ca="1" si="1773">SUM(BF144:BF146)</f>
        <v>0</v>
      </c>
      <c r="BG147" s="146">
        <f t="shared" ref="BG147" ca="1" si="1774">SUM(BG144:BG146)</f>
        <v>0</v>
      </c>
      <c r="BH147" s="146">
        <f t="shared" ref="BH147" ca="1" si="1775">SUM(BH144:BH146)</f>
        <v>0</v>
      </c>
      <c r="BI147" s="146">
        <f t="shared" ref="BI147" ca="1" si="1776">SUM(BI144:BI146)</f>
        <v>0</v>
      </c>
      <c r="BJ147" s="146">
        <f t="shared" ref="BJ147" ca="1" si="1777">SUM(BJ144:BJ146)</f>
        <v>0</v>
      </c>
      <c r="BK147" s="146">
        <f t="shared" ref="BK147" ca="1" si="1778">SUM(BK144:BK146)</f>
        <v>0</v>
      </c>
      <c r="BL147" s="146">
        <f t="shared" ref="BL147" ca="1" si="1779">SUM(BL144:BL146)</f>
        <v>0</v>
      </c>
      <c r="BM147" s="146">
        <f t="shared" ref="BM147" ca="1" si="1780">SUM(BM144:BM146)</f>
        <v>0</v>
      </c>
      <c r="BN147" s="146">
        <f t="shared" ref="BN147" ca="1" si="1781">SUM(BN144:BN146)</f>
        <v>0</v>
      </c>
      <c r="BO147" s="146">
        <f t="shared" ref="BO147" ca="1" si="1782">SUM(BO144:BO146)</f>
        <v>0</v>
      </c>
      <c r="BP147" s="146">
        <f t="shared" ref="BP147" ca="1" si="1783">SUM(BP144:BP146)</f>
        <v>0</v>
      </c>
      <c r="BQ147" s="146">
        <f t="shared" ref="BQ147" ca="1" si="1784">SUM(BQ144:BQ146)</f>
        <v>0</v>
      </c>
      <c r="BR147" s="146">
        <f t="shared" ref="BR147" ca="1" si="1785">SUM(BR144:BR146)</f>
        <v>0</v>
      </c>
      <c r="BS147" s="146">
        <f t="shared" ref="BS147" ca="1" si="1786">SUM(BS144:BS146)</f>
        <v>0</v>
      </c>
      <c r="BT147" s="146">
        <f t="shared" ref="BT147" ca="1" si="1787">SUM(BT144:BT146)</f>
        <v>0</v>
      </c>
      <c r="BU147" s="146">
        <f t="shared" ref="BU147" ca="1" si="1788">SUM(BU144:BU146)</f>
        <v>0</v>
      </c>
      <c r="BV147" s="146">
        <f t="shared" ref="BV147" ca="1" si="1789">SUM(BV144:BV146)</f>
        <v>0</v>
      </c>
      <c r="BW147" s="146">
        <f t="shared" ref="BW147" ca="1" si="1790">SUM(BW144:BW146)</f>
        <v>0</v>
      </c>
      <c r="BX147" s="146">
        <f t="shared" ref="BX147" ca="1" si="1791">SUM(BX144:BX146)</f>
        <v>0</v>
      </c>
      <c r="BY147" s="146">
        <f t="shared" ref="BY147" ca="1" si="1792">SUM(BY144:BY146)</f>
        <v>0</v>
      </c>
      <c r="BZ147" s="146">
        <f t="shared" ref="BZ147" ca="1" si="1793">SUM(BZ144:BZ146)</f>
        <v>0</v>
      </c>
      <c r="CA147" s="146">
        <f t="shared" ref="CA147" ca="1" si="1794">SUM(CA144:CA146)</f>
        <v>0</v>
      </c>
      <c r="CB147" s="146">
        <f t="shared" ref="CB147" ca="1" si="1795">SUM(CB144:CB146)</f>
        <v>0</v>
      </c>
      <c r="CC147" s="146">
        <f t="shared" ref="CC147" ca="1" si="1796">SUM(CC144:CC146)</f>
        <v>0</v>
      </c>
      <c r="CD147" s="146">
        <f t="shared" ref="CD147" ca="1" si="1797">SUM(CD144:CD146)</f>
        <v>0</v>
      </c>
      <c r="CE147" s="146">
        <f t="shared" ref="CE147" ca="1" si="1798">SUM(CE144:CE146)</f>
        <v>0</v>
      </c>
      <c r="CF147" s="146">
        <f t="shared" ref="CF147" ca="1" si="1799">SUM(CF144:CF146)</f>
        <v>0</v>
      </c>
      <c r="CG147" s="146">
        <f t="shared" ref="CG147" ca="1" si="1800">SUM(CG144:CG146)</f>
        <v>0</v>
      </c>
      <c r="CH147" s="146">
        <f t="shared" ref="CH147" ca="1" si="1801">SUM(CH144:CH146)</f>
        <v>0</v>
      </c>
      <c r="CI147" s="146">
        <f t="shared" ref="CI147" ca="1" si="1802">SUM(CI144:CI146)</f>
        <v>0</v>
      </c>
      <c r="CJ147" s="146">
        <f t="shared" ref="CJ147" ca="1" si="1803">SUM(CJ144:CJ146)</f>
        <v>0</v>
      </c>
      <c r="CK147" s="146">
        <f t="shared" ref="CK147" ca="1" si="1804">SUM(CK144:CK146)</f>
        <v>0</v>
      </c>
      <c r="CL147" s="146">
        <f t="shared" ref="CL147" ca="1" si="1805">SUM(CL144:CL146)</f>
        <v>0</v>
      </c>
      <c r="CM147" s="146">
        <f t="shared" ref="CM147" ca="1" si="1806">SUM(CM144:CM146)</f>
        <v>0</v>
      </c>
      <c r="CN147" s="146">
        <f t="shared" ref="CN147" ca="1" si="1807">SUM(CN144:CN146)</f>
        <v>0</v>
      </c>
      <c r="CO147" s="146">
        <f t="shared" ref="CO147" ca="1" si="1808">SUM(CO144:CO146)</f>
        <v>0</v>
      </c>
      <c r="CP147" s="146">
        <f t="shared" ref="CP147" ca="1" si="1809">SUM(CP144:CP146)</f>
        <v>0</v>
      </c>
      <c r="CQ147" s="146">
        <f t="shared" ref="CQ147" ca="1" si="1810">SUM(CQ144:CQ146)</f>
        <v>0</v>
      </c>
      <c r="CR147" s="146">
        <f t="shared" ref="CR147" ca="1" si="1811">SUM(CR144:CR146)</f>
        <v>0</v>
      </c>
      <c r="CS147" s="146">
        <f t="shared" ref="CS147" ca="1" si="1812">SUM(CS144:CS146)</f>
        <v>0</v>
      </c>
      <c r="CT147" s="146">
        <f t="shared" ref="CT147" ca="1" si="1813">SUM(CT144:CT146)</f>
        <v>0</v>
      </c>
      <c r="CU147" s="146">
        <f t="shared" ref="CU147" ca="1" si="1814">SUM(CU144:CU146)</f>
        <v>0</v>
      </c>
      <c r="CV147" s="146">
        <f t="shared" ref="CV147" ca="1" si="1815">SUM(CV144:CV146)</f>
        <v>0</v>
      </c>
      <c r="CW147" s="146">
        <f t="shared" ref="CW147" ca="1" si="1816">SUM(CW144:CW146)</f>
        <v>0</v>
      </c>
      <c r="CX147" s="146">
        <f t="shared" ref="CX147" ca="1" si="1817">SUM(CX144:CX146)</f>
        <v>0</v>
      </c>
      <c r="CY147" s="146">
        <f t="shared" ref="CY147" ca="1" si="1818">SUM(CY144:CY146)</f>
        <v>0</v>
      </c>
      <c r="CZ147" s="146">
        <f t="shared" ref="CZ147" ca="1" si="1819">SUM(CZ144:CZ146)</f>
        <v>0</v>
      </c>
      <c r="DA147" s="146">
        <f t="shared" ref="DA147" ca="1" si="1820">SUM(DA144:DA146)</f>
        <v>0</v>
      </c>
      <c r="DB147" s="146">
        <f t="shared" ref="DB147" ca="1" si="1821">SUM(DB144:DB146)</f>
        <v>0</v>
      </c>
      <c r="DC147" s="146">
        <f t="shared" ref="DC147" ca="1" si="1822">SUM(DC144:DC146)</f>
        <v>0</v>
      </c>
      <c r="DD147" s="146">
        <f t="shared" ref="DD147" ca="1" si="1823">SUM(DD144:DD146)</f>
        <v>0</v>
      </c>
      <c r="DE147" s="146">
        <f t="shared" ref="DE147" ca="1" si="1824">SUM(DE144:DE146)</f>
        <v>0</v>
      </c>
      <c r="DF147" s="146">
        <f t="shared" ref="DF147" ca="1" si="1825">SUM(DF144:DF146)</f>
        <v>0</v>
      </c>
      <c r="DG147" s="146">
        <f t="shared" ref="DG147" ca="1" si="1826">SUM(DG144:DG146)</f>
        <v>0</v>
      </c>
      <c r="DH147" s="146">
        <f t="shared" ref="DH147" ca="1" si="1827">SUM(DH144:DH146)</f>
        <v>0</v>
      </c>
      <c r="DI147" s="146">
        <f t="shared" ref="DI147" ca="1" si="1828">SUM(DI144:DI146)</f>
        <v>0</v>
      </c>
      <c r="DJ147" s="146">
        <f t="shared" ref="DJ147" ca="1" si="1829">SUM(DJ144:DJ146)</f>
        <v>0</v>
      </c>
      <c r="DK147" s="146">
        <f t="shared" ref="DK147" ca="1" si="1830">SUM(DK144:DK146)</f>
        <v>0</v>
      </c>
      <c r="DL147" s="146">
        <f t="shared" ref="DL147" ca="1" si="1831">SUM(DL144:DL146)</f>
        <v>0</v>
      </c>
      <c r="DM147" s="146">
        <f t="shared" ref="DM147" ca="1" si="1832">SUM(DM144:DM146)</f>
        <v>0</v>
      </c>
      <c r="DN147" s="146">
        <f t="shared" ref="DN147" ca="1" si="1833">SUM(DN144:DN146)</f>
        <v>0</v>
      </c>
      <c r="DO147" s="146">
        <f t="shared" ref="DO147" ca="1" si="1834">SUM(DO144:DO146)</f>
        <v>0</v>
      </c>
      <c r="DP147" s="146">
        <f t="shared" ref="DP147" ca="1" si="1835">SUM(DP144:DP146)</f>
        <v>0</v>
      </c>
      <c r="DQ147" s="146">
        <f t="shared" ref="DQ147" ca="1" si="1836">SUM(DQ144:DQ146)</f>
        <v>0</v>
      </c>
      <c r="DR147" s="146">
        <f t="shared" ref="DR147" ca="1" si="1837">SUM(DR144:DR146)</f>
        <v>0</v>
      </c>
      <c r="DS147" s="146">
        <f t="shared" ref="DS147" ca="1" si="1838">SUM(DS144:DS146)</f>
        <v>0</v>
      </c>
      <c r="DT147" s="146">
        <f t="shared" ref="DT147" ca="1" si="1839">SUM(DT144:DT146)</f>
        <v>0</v>
      </c>
      <c r="DU147" s="147">
        <f t="shared" ref="DU147" ca="1" si="1840">SUM(DU144:DU146)</f>
        <v>0</v>
      </c>
    </row>
    <row r="148" spans="1:126" customFormat="1" ht="15.75" customHeight="1" thickTop="1">
      <c r="A148" s="105"/>
      <c r="B148" s="105"/>
      <c r="C148" s="1282"/>
      <c r="D148" s="1284"/>
      <c r="E148" s="1280"/>
      <c r="F148" s="1280"/>
      <c r="G148" s="1280"/>
      <c r="H148" s="1280"/>
      <c r="I148" s="1280"/>
      <c r="J148" s="1280"/>
      <c r="K148" s="1280"/>
      <c r="L148" s="1280"/>
      <c r="M148" s="1280"/>
      <c r="N148" s="1280"/>
      <c r="O148" s="1280"/>
      <c r="P148" s="1280"/>
      <c r="Q148" s="1280"/>
      <c r="R148" s="1280"/>
      <c r="S148" s="1280"/>
      <c r="T148" s="1280"/>
      <c r="U148" s="1280"/>
      <c r="V148" s="1280"/>
      <c r="W148" s="1280"/>
      <c r="X148" s="1280"/>
      <c r="Y148" s="1280"/>
      <c r="Z148" s="1280"/>
      <c r="AA148" s="1280"/>
      <c r="AB148" s="1280"/>
      <c r="AC148" s="1280"/>
      <c r="AD148" s="1280"/>
      <c r="AE148" s="1280"/>
      <c r="AF148" s="1280"/>
      <c r="AG148" s="1280"/>
      <c r="AH148" s="1280"/>
      <c r="AI148" s="1280"/>
      <c r="AJ148" s="1280"/>
      <c r="AK148" s="1280"/>
      <c r="AL148" s="1280"/>
      <c r="AM148" s="1280"/>
      <c r="AN148" s="1280"/>
      <c r="AO148" s="1280"/>
      <c r="AP148" s="1280"/>
      <c r="AQ148" s="1280"/>
      <c r="AR148" s="1280"/>
      <c r="AS148" s="1280"/>
      <c r="AT148" s="1280"/>
      <c r="AU148" s="1280"/>
      <c r="AV148" s="1280"/>
      <c r="AW148" s="1280"/>
      <c r="AX148" s="1280"/>
      <c r="AY148" s="1280"/>
      <c r="AZ148" s="1280"/>
      <c r="BA148" s="1280"/>
      <c r="BB148" s="1280"/>
      <c r="BC148" s="1280"/>
      <c r="BD148" s="1280"/>
      <c r="BE148" s="1280"/>
      <c r="BF148" s="1280"/>
      <c r="BG148" s="1280"/>
      <c r="BH148" s="1280"/>
      <c r="BI148" s="1280"/>
      <c r="BJ148" s="1280"/>
      <c r="BK148" s="1280"/>
      <c r="BL148" s="1280"/>
      <c r="BM148" s="1280"/>
      <c r="BN148" s="1280"/>
      <c r="BO148" s="1280"/>
      <c r="BP148" s="1280"/>
      <c r="BQ148" s="1280"/>
      <c r="BR148" s="1280"/>
      <c r="BS148" s="1280"/>
      <c r="BT148" s="1280"/>
      <c r="BU148" s="1280"/>
      <c r="BV148" s="1280"/>
      <c r="BW148" s="1280"/>
      <c r="BX148" s="1280"/>
      <c r="BY148" s="1280"/>
      <c r="BZ148" s="1280"/>
      <c r="CA148" s="1280"/>
      <c r="CB148" s="1280"/>
      <c r="CC148" s="1280"/>
      <c r="CD148" s="1280"/>
      <c r="CE148" s="1280"/>
      <c r="CF148" s="1280"/>
      <c r="CG148" s="1280"/>
      <c r="CH148" s="1280"/>
      <c r="CI148" s="1280"/>
      <c r="CJ148" s="1280"/>
      <c r="CK148" s="1280"/>
      <c r="CL148" s="1280"/>
      <c r="CM148" s="1280"/>
      <c r="CN148" s="1280"/>
      <c r="CO148" s="1280"/>
      <c r="CP148" s="1280"/>
      <c r="CQ148" s="1280"/>
      <c r="CR148" s="1280"/>
      <c r="CS148" s="1280"/>
      <c r="CT148" s="1280"/>
      <c r="CU148" s="1280"/>
      <c r="CV148" s="1280"/>
      <c r="CW148" s="1280"/>
      <c r="CX148" s="1280"/>
      <c r="CY148" s="1280"/>
      <c r="CZ148" s="1280"/>
      <c r="DA148" s="1280"/>
      <c r="DB148" s="1280"/>
      <c r="DC148" s="1280"/>
      <c r="DD148" s="1280"/>
      <c r="DE148" s="1280"/>
      <c r="DF148" s="1280"/>
      <c r="DG148" s="1280"/>
      <c r="DH148" s="1280"/>
      <c r="DI148" s="1280"/>
      <c r="DJ148" s="1280"/>
      <c r="DK148" s="1280"/>
      <c r="DL148" s="1280"/>
      <c r="DM148" s="1280"/>
      <c r="DN148" s="1280"/>
      <c r="DO148" s="1280"/>
      <c r="DP148" s="1280"/>
      <c r="DQ148" s="1280"/>
      <c r="DR148" s="1280"/>
      <c r="DS148" s="1280"/>
      <c r="DT148" s="1280"/>
      <c r="DU148" s="1281"/>
    </row>
    <row r="149" spans="1:126" customFormat="1" ht="15.75" customHeight="1">
      <c r="A149" s="105"/>
      <c r="B149" s="105"/>
      <c r="C149" s="1282" t="s">
        <v>1538</v>
      </c>
      <c r="D149" s="1292">
        <f ca="1">XIRR(E149:DV149,$E$27:$DV$27)</f>
        <v>4.6859660744667062E-2</v>
      </c>
      <c r="E149" s="1280">
        <f t="shared" ref="E149:AJ149" ca="1" si="1841">E144+E129</f>
        <v>-10527633.05608974</v>
      </c>
      <c r="F149" s="1280">
        <f t="shared" ca="1" si="1841"/>
        <v>-1027633.0560897419</v>
      </c>
      <c r="G149" s="1280">
        <f t="shared" ca="1" si="1841"/>
        <v>-1027633.0560897419</v>
      </c>
      <c r="H149" s="1280">
        <f t="shared" ca="1" si="1841"/>
        <v>-1027633.0560897419</v>
      </c>
      <c r="I149" s="1280">
        <f t="shared" ca="1" si="1841"/>
        <v>-497040.96385531779</v>
      </c>
      <c r="J149" s="1280">
        <f t="shared" ca="1" si="1841"/>
        <v>0</v>
      </c>
      <c r="K149" s="1280">
        <f t="shared" ca="1" si="1841"/>
        <v>0</v>
      </c>
      <c r="L149" s="1280">
        <f t="shared" ca="1" si="1841"/>
        <v>0</v>
      </c>
      <c r="M149" s="1280">
        <f t="shared" ca="1" si="1841"/>
        <v>0</v>
      </c>
      <c r="N149" s="1280">
        <f t="shared" ca="1" si="1841"/>
        <v>0</v>
      </c>
      <c r="O149" s="1280">
        <f t="shared" ca="1" si="1841"/>
        <v>0</v>
      </c>
      <c r="P149" s="1280">
        <f t="shared" ca="1" si="1841"/>
        <v>0</v>
      </c>
      <c r="Q149" s="1280">
        <f t="shared" ca="1" si="1841"/>
        <v>0</v>
      </c>
      <c r="R149" s="1280">
        <f t="shared" ca="1" si="1841"/>
        <v>0</v>
      </c>
      <c r="S149" s="1280">
        <f t="shared" ca="1" si="1841"/>
        <v>0</v>
      </c>
      <c r="T149" s="1280">
        <f t="shared" ca="1" si="1841"/>
        <v>0</v>
      </c>
      <c r="U149" s="1280">
        <f t="shared" ca="1" si="1841"/>
        <v>0</v>
      </c>
      <c r="V149" s="1280">
        <f t="shared" ca="1" si="1841"/>
        <v>0</v>
      </c>
      <c r="W149" s="1280">
        <f t="shared" ca="1" si="1841"/>
        <v>0</v>
      </c>
      <c r="X149" s="1280">
        <f t="shared" ca="1" si="1841"/>
        <v>0</v>
      </c>
      <c r="Y149" s="1280">
        <f t="shared" ca="1" si="1841"/>
        <v>0</v>
      </c>
      <c r="Z149" s="1280">
        <f t="shared" ca="1" si="1841"/>
        <v>0</v>
      </c>
      <c r="AA149" s="1280">
        <f t="shared" ca="1" si="1841"/>
        <v>0</v>
      </c>
      <c r="AB149" s="1280">
        <f t="shared" ca="1" si="1841"/>
        <v>0</v>
      </c>
      <c r="AC149" s="1280">
        <f t="shared" ca="1" si="1841"/>
        <v>0</v>
      </c>
      <c r="AD149" s="1280">
        <f t="shared" ca="1" si="1841"/>
        <v>0</v>
      </c>
      <c r="AE149" s="1280">
        <f t="shared" ca="1" si="1841"/>
        <v>0</v>
      </c>
      <c r="AF149" s="1280">
        <f t="shared" ca="1" si="1841"/>
        <v>0</v>
      </c>
      <c r="AG149" s="1280">
        <f t="shared" ca="1" si="1841"/>
        <v>0</v>
      </c>
      <c r="AH149" s="1280">
        <f t="shared" ca="1" si="1841"/>
        <v>0</v>
      </c>
      <c r="AI149" s="1280">
        <f t="shared" ca="1" si="1841"/>
        <v>0</v>
      </c>
      <c r="AJ149" s="1280">
        <f t="shared" ca="1" si="1841"/>
        <v>0</v>
      </c>
      <c r="AK149" s="1280">
        <f t="shared" ref="AK149:BP149" ca="1" si="1842">AK144+AK129</f>
        <v>0</v>
      </c>
      <c r="AL149" s="1280">
        <f t="shared" ca="1" si="1842"/>
        <v>0</v>
      </c>
      <c r="AM149" s="1280">
        <f t="shared" ca="1" si="1842"/>
        <v>0</v>
      </c>
      <c r="AN149" s="1280">
        <f t="shared" ca="1" si="1842"/>
        <v>0</v>
      </c>
      <c r="AO149" s="1280">
        <f t="shared" ca="1" si="1842"/>
        <v>0</v>
      </c>
      <c r="AP149" s="1280">
        <f t="shared" ca="1" si="1842"/>
        <v>0</v>
      </c>
      <c r="AQ149" s="1280">
        <f t="shared" ca="1" si="1842"/>
        <v>0</v>
      </c>
      <c r="AR149" s="1280">
        <f t="shared" ca="1" si="1842"/>
        <v>0</v>
      </c>
      <c r="AS149" s="1280">
        <f t="shared" ca="1" si="1842"/>
        <v>0</v>
      </c>
      <c r="AT149" s="1280">
        <f t="shared" ca="1" si="1842"/>
        <v>0</v>
      </c>
      <c r="AU149" s="1280">
        <f t="shared" ca="1" si="1842"/>
        <v>0</v>
      </c>
      <c r="AV149" s="1280">
        <f t="shared" ca="1" si="1842"/>
        <v>0</v>
      </c>
      <c r="AW149" s="1280">
        <f t="shared" ca="1" si="1842"/>
        <v>0</v>
      </c>
      <c r="AX149" s="1280">
        <f t="shared" ca="1" si="1842"/>
        <v>0</v>
      </c>
      <c r="AY149" s="1280">
        <f t="shared" ca="1" si="1842"/>
        <v>0</v>
      </c>
      <c r="AZ149" s="1280">
        <f t="shared" ca="1" si="1842"/>
        <v>0</v>
      </c>
      <c r="BA149" s="1280">
        <f t="shared" ca="1" si="1842"/>
        <v>0</v>
      </c>
      <c r="BB149" s="1280">
        <f t="shared" ca="1" si="1842"/>
        <v>0</v>
      </c>
      <c r="BC149" s="1280">
        <f t="shared" ca="1" si="1842"/>
        <v>0</v>
      </c>
      <c r="BD149" s="1280">
        <f t="shared" ca="1" si="1842"/>
        <v>0</v>
      </c>
      <c r="BE149" s="1280">
        <f t="shared" ca="1" si="1842"/>
        <v>0</v>
      </c>
      <c r="BF149" s="1280">
        <f t="shared" ca="1" si="1842"/>
        <v>0</v>
      </c>
      <c r="BG149" s="1280">
        <f t="shared" ca="1" si="1842"/>
        <v>0</v>
      </c>
      <c r="BH149" s="1280">
        <f t="shared" ca="1" si="1842"/>
        <v>0</v>
      </c>
      <c r="BI149" s="1280">
        <f t="shared" ca="1" si="1842"/>
        <v>0</v>
      </c>
      <c r="BJ149" s="1280">
        <f t="shared" ca="1" si="1842"/>
        <v>0</v>
      </c>
      <c r="BK149" s="1280">
        <f t="shared" ca="1" si="1842"/>
        <v>0</v>
      </c>
      <c r="BL149" s="1280">
        <f t="shared" ca="1" si="1842"/>
        <v>0</v>
      </c>
      <c r="BM149" s="1280">
        <f t="shared" ca="1" si="1842"/>
        <v>0</v>
      </c>
      <c r="BN149" s="1280">
        <f t="shared" ca="1" si="1842"/>
        <v>0</v>
      </c>
      <c r="BO149" s="1280">
        <f t="shared" ca="1" si="1842"/>
        <v>0</v>
      </c>
      <c r="BP149" s="1280">
        <f t="shared" ca="1" si="1842"/>
        <v>0</v>
      </c>
      <c r="BQ149" s="1280">
        <f t="shared" ref="BQ149:CV149" ca="1" si="1843">BQ144+BQ129</f>
        <v>0</v>
      </c>
      <c r="BR149" s="1280">
        <f t="shared" ca="1" si="1843"/>
        <v>0</v>
      </c>
      <c r="BS149" s="1280">
        <f t="shared" ca="1" si="1843"/>
        <v>0</v>
      </c>
      <c r="BT149" s="1280">
        <f t="shared" ca="1" si="1843"/>
        <v>0</v>
      </c>
      <c r="BU149" s="1280">
        <f t="shared" ca="1" si="1843"/>
        <v>0</v>
      </c>
      <c r="BV149" s="1280">
        <f t="shared" ca="1" si="1843"/>
        <v>0</v>
      </c>
      <c r="BW149" s="1280">
        <f t="shared" ca="1" si="1843"/>
        <v>0</v>
      </c>
      <c r="BX149" s="1280">
        <f t="shared" ca="1" si="1843"/>
        <v>0</v>
      </c>
      <c r="BY149" s="1280">
        <f t="shared" ca="1" si="1843"/>
        <v>0</v>
      </c>
      <c r="BZ149" s="1280">
        <f t="shared" ca="1" si="1843"/>
        <v>0</v>
      </c>
      <c r="CA149" s="1280">
        <f t="shared" ca="1" si="1843"/>
        <v>0</v>
      </c>
      <c r="CB149" s="1280">
        <f t="shared" ca="1" si="1843"/>
        <v>0</v>
      </c>
      <c r="CC149" s="1280">
        <f t="shared" ca="1" si="1843"/>
        <v>0</v>
      </c>
      <c r="CD149" s="1280">
        <f t="shared" ca="1" si="1843"/>
        <v>0</v>
      </c>
      <c r="CE149" s="1280">
        <f t="shared" ca="1" si="1843"/>
        <v>0</v>
      </c>
      <c r="CF149" s="1280">
        <f t="shared" ca="1" si="1843"/>
        <v>0</v>
      </c>
      <c r="CG149" s="1280">
        <f t="shared" ca="1" si="1843"/>
        <v>0</v>
      </c>
      <c r="CH149" s="1280">
        <f t="shared" ca="1" si="1843"/>
        <v>0</v>
      </c>
      <c r="CI149" s="1280">
        <f t="shared" ca="1" si="1843"/>
        <v>0</v>
      </c>
      <c r="CJ149" s="1280">
        <f t="shared" ca="1" si="1843"/>
        <v>0</v>
      </c>
      <c r="CK149" s="1280">
        <f t="shared" ca="1" si="1843"/>
        <v>0</v>
      </c>
      <c r="CL149" s="1280">
        <f t="shared" ca="1" si="1843"/>
        <v>0</v>
      </c>
      <c r="CM149" s="1280">
        <f t="shared" ca="1" si="1843"/>
        <v>0</v>
      </c>
      <c r="CN149" s="1280">
        <f t="shared" ca="1" si="1843"/>
        <v>0</v>
      </c>
      <c r="CO149" s="1280">
        <f t="shared" ca="1" si="1843"/>
        <v>0</v>
      </c>
      <c r="CP149" s="1280">
        <f t="shared" ca="1" si="1843"/>
        <v>0</v>
      </c>
      <c r="CQ149" s="1280">
        <f t="shared" ca="1" si="1843"/>
        <v>0</v>
      </c>
      <c r="CR149" s="1280">
        <f t="shared" ca="1" si="1843"/>
        <v>0</v>
      </c>
      <c r="CS149" s="1280">
        <f t="shared" ca="1" si="1843"/>
        <v>0</v>
      </c>
      <c r="CT149" s="1280">
        <f t="shared" ca="1" si="1843"/>
        <v>0</v>
      </c>
      <c r="CU149" s="1280">
        <f t="shared" ca="1" si="1843"/>
        <v>0</v>
      </c>
      <c r="CV149" s="1280">
        <f t="shared" ca="1" si="1843"/>
        <v>0</v>
      </c>
      <c r="CW149" s="1280">
        <f t="shared" ref="CW149:DU149" ca="1" si="1844">CW144+CW129</f>
        <v>20319465.180453081</v>
      </c>
      <c r="CX149" s="1280">
        <f t="shared" ca="1" si="1844"/>
        <v>0</v>
      </c>
      <c r="CY149" s="1280">
        <f t="shared" ca="1" si="1844"/>
        <v>0</v>
      </c>
      <c r="CZ149" s="1280">
        <f t="shared" ca="1" si="1844"/>
        <v>0</v>
      </c>
      <c r="DA149" s="1280">
        <f t="shared" ca="1" si="1844"/>
        <v>0</v>
      </c>
      <c r="DB149" s="1280">
        <f t="shared" ca="1" si="1844"/>
        <v>0</v>
      </c>
      <c r="DC149" s="1280">
        <f t="shared" ca="1" si="1844"/>
        <v>0</v>
      </c>
      <c r="DD149" s="1280">
        <f t="shared" ca="1" si="1844"/>
        <v>0</v>
      </c>
      <c r="DE149" s="1280">
        <f t="shared" ca="1" si="1844"/>
        <v>0</v>
      </c>
      <c r="DF149" s="1280">
        <f t="shared" ca="1" si="1844"/>
        <v>0</v>
      </c>
      <c r="DG149" s="1280">
        <f t="shared" ca="1" si="1844"/>
        <v>0</v>
      </c>
      <c r="DH149" s="1280">
        <f t="shared" ca="1" si="1844"/>
        <v>0</v>
      </c>
      <c r="DI149" s="1280">
        <f t="shared" ca="1" si="1844"/>
        <v>0</v>
      </c>
      <c r="DJ149" s="1280">
        <f t="shared" ca="1" si="1844"/>
        <v>0</v>
      </c>
      <c r="DK149" s="1280">
        <f t="shared" ca="1" si="1844"/>
        <v>0</v>
      </c>
      <c r="DL149" s="1280">
        <f t="shared" ca="1" si="1844"/>
        <v>0</v>
      </c>
      <c r="DM149" s="1280">
        <f t="shared" ca="1" si="1844"/>
        <v>0</v>
      </c>
      <c r="DN149" s="1280">
        <f t="shared" ca="1" si="1844"/>
        <v>0</v>
      </c>
      <c r="DO149" s="1280">
        <f t="shared" ca="1" si="1844"/>
        <v>0</v>
      </c>
      <c r="DP149" s="1280">
        <f t="shared" ca="1" si="1844"/>
        <v>0</v>
      </c>
      <c r="DQ149" s="1280">
        <f t="shared" ca="1" si="1844"/>
        <v>0</v>
      </c>
      <c r="DR149" s="1280">
        <f t="shared" ca="1" si="1844"/>
        <v>0</v>
      </c>
      <c r="DS149" s="1280">
        <f t="shared" ca="1" si="1844"/>
        <v>0</v>
      </c>
      <c r="DT149" s="1280">
        <f t="shared" ca="1" si="1844"/>
        <v>0</v>
      </c>
      <c r="DU149" s="1281">
        <f t="shared" ca="1" si="1844"/>
        <v>0</v>
      </c>
      <c r="DV149" s="1280"/>
    </row>
    <row r="150" spans="1:126" customFormat="1" ht="15.75" customHeight="1">
      <c r="A150" s="105"/>
      <c r="B150" s="105"/>
      <c r="C150" s="12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c r="DJ150" s="58"/>
      <c r="DK150" s="58"/>
      <c r="DL150" s="58"/>
      <c r="DM150" s="58"/>
      <c r="DN150" s="58"/>
      <c r="DO150" s="58"/>
      <c r="DP150" s="58"/>
      <c r="DQ150" s="58"/>
      <c r="DR150" s="58"/>
      <c r="DS150" s="58"/>
      <c r="DT150" s="58"/>
      <c r="DU150" s="136"/>
    </row>
    <row r="151" spans="1:126" customFormat="1" ht="15.75" customHeight="1">
      <c r="A151" s="105"/>
      <c r="B151" s="105"/>
      <c r="C151" s="1278" t="s">
        <v>1526</v>
      </c>
      <c r="D151" s="1283"/>
      <c r="E151" s="1279">
        <f t="shared" ref="E151:AJ151" ca="1" si="1845">E131-E147</f>
        <v>0</v>
      </c>
      <c r="F151" s="1279">
        <f t="shared" ca="1" si="1845"/>
        <v>0</v>
      </c>
      <c r="G151" s="1279">
        <f t="shared" ca="1" si="1845"/>
        <v>0</v>
      </c>
      <c r="H151" s="1279">
        <f t="shared" ca="1" si="1845"/>
        <v>0</v>
      </c>
      <c r="I151" s="1279">
        <f t="shared" ca="1" si="1845"/>
        <v>0</v>
      </c>
      <c r="J151" s="1279">
        <f t="shared" ca="1" si="1845"/>
        <v>0</v>
      </c>
      <c r="K151" s="1279">
        <f t="shared" ca="1" si="1845"/>
        <v>0</v>
      </c>
      <c r="L151" s="1279">
        <f t="shared" ca="1" si="1845"/>
        <v>0</v>
      </c>
      <c r="M151" s="1279">
        <f t="shared" ca="1" si="1845"/>
        <v>0</v>
      </c>
      <c r="N151" s="1279">
        <f t="shared" ca="1" si="1845"/>
        <v>0</v>
      </c>
      <c r="O151" s="1279">
        <f t="shared" ca="1" si="1845"/>
        <v>0</v>
      </c>
      <c r="P151" s="1279">
        <f t="shared" ca="1" si="1845"/>
        <v>0</v>
      </c>
      <c r="Q151" s="1279">
        <f t="shared" ca="1" si="1845"/>
        <v>0</v>
      </c>
      <c r="R151" s="1279">
        <f t="shared" ca="1" si="1845"/>
        <v>0</v>
      </c>
      <c r="S151" s="1279">
        <f t="shared" ca="1" si="1845"/>
        <v>0</v>
      </c>
      <c r="T151" s="1279">
        <f t="shared" ca="1" si="1845"/>
        <v>0</v>
      </c>
      <c r="U151" s="1279">
        <f t="shared" ca="1" si="1845"/>
        <v>0</v>
      </c>
      <c r="V151" s="1279">
        <f t="shared" ca="1" si="1845"/>
        <v>0</v>
      </c>
      <c r="W151" s="1279">
        <f t="shared" ca="1" si="1845"/>
        <v>0</v>
      </c>
      <c r="X151" s="1279">
        <f t="shared" ca="1" si="1845"/>
        <v>0</v>
      </c>
      <c r="Y151" s="1279">
        <f t="shared" ca="1" si="1845"/>
        <v>0</v>
      </c>
      <c r="Z151" s="1279">
        <f t="shared" ca="1" si="1845"/>
        <v>0</v>
      </c>
      <c r="AA151" s="1279">
        <f t="shared" ca="1" si="1845"/>
        <v>0</v>
      </c>
      <c r="AB151" s="1279">
        <f t="shared" ca="1" si="1845"/>
        <v>0</v>
      </c>
      <c r="AC151" s="1279">
        <f t="shared" ca="1" si="1845"/>
        <v>0</v>
      </c>
      <c r="AD151" s="1279">
        <f t="shared" ca="1" si="1845"/>
        <v>0</v>
      </c>
      <c r="AE151" s="1279">
        <f t="shared" ca="1" si="1845"/>
        <v>0</v>
      </c>
      <c r="AF151" s="1279">
        <f t="shared" ca="1" si="1845"/>
        <v>0</v>
      </c>
      <c r="AG151" s="1279">
        <f t="shared" ca="1" si="1845"/>
        <v>0</v>
      </c>
      <c r="AH151" s="1279">
        <f t="shared" ca="1" si="1845"/>
        <v>0</v>
      </c>
      <c r="AI151" s="1279">
        <f t="shared" ca="1" si="1845"/>
        <v>0</v>
      </c>
      <c r="AJ151" s="1279">
        <f t="shared" ca="1" si="1845"/>
        <v>0</v>
      </c>
      <c r="AK151" s="1279">
        <f t="shared" ref="AK151:BP151" ca="1" si="1846">AK131-AK147</f>
        <v>0</v>
      </c>
      <c r="AL151" s="1279">
        <f t="shared" ca="1" si="1846"/>
        <v>0</v>
      </c>
      <c r="AM151" s="1279">
        <f t="shared" ca="1" si="1846"/>
        <v>0</v>
      </c>
      <c r="AN151" s="1279">
        <f t="shared" ca="1" si="1846"/>
        <v>0</v>
      </c>
      <c r="AO151" s="1279">
        <f t="shared" ca="1" si="1846"/>
        <v>0</v>
      </c>
      <c r="AP151" s="1279">
        <f t="shared" ca="1" si="1846"/>
        <v>0</v>
      </c>
      <c r="AQ151" s="1279">
        <f t="shared" ca="1" si="1846"/>
        <v>0</v>
      </c>
      <c r="AR151" s="1279">
        <f t="shared" ca="1" si="1846"/>
        <v>0</v>
      </c>
      <c r="AS151" s="1279">
        <f t="shared" ca="1" si="1846"/>
        <v>0</v>
      </c>
      <c r="AT151" s="1279">
        <f t="shared" ca="1" si="1846"/>
        <v>0</v>
      </c>
      <c r="AU151" s="1279">
        <f t="shared" ca="1" si="1846"/>
        <v>0</v>
      </c>
      <c r="AV151" s="1279">
        <f t="shared" ca="1" si="1846"/>
        <v>0</v>
      </c>
      <c r="AW151" s="1279">
        <f t="shared" ca="1" si="1846"/>
        <v>0</v>
      </c>
      <c r="AX151" s="1279">
        <f t="shared" ca="1" si="1846"/>
        <v>0</v>
      </c>
      <c r="AY151" s="1279">
        <f t="shared" ca="1" si="1846"/>
        <v>0</v>
      </c>
      <c r="AZ151" s="1279">
        <f t="shared" ca="1" si="1846"/>
        <v>0</v>
      </c>
      <c r="BA151" s="1279">
        <f t="shared" ca="1" si="1846"/>
        <v>0</v>
      </c>
      <c r="BB151" s="1279">
        <f t="shared" ca="1" si="1846"/>
        <v>0</v>
      </c>
      <c r="BC151" s="1279">
        <f t="shared" ca="1" si="1846"/>
        <v>0</v>
      </c>
      <c r="BD151" s="1279">
        <f t="shared" ca="1" si="1846"/>
        <v>0</v>
      </c>
      <c r="BE151" s="1279">
        <f t="shared" ca="1" si="1846"/>
        <v>0</v>
      </c>
      <c r="BF151" s="1279">
        <f t="shared" ca="1" si="1846"/>
        <v>0</v>
      </c>
      <c r="BG151" s="1279">
        <f t="shared" ca="1" si="1846"/>
        <v>0</v>
      </c>
      <c r="BH151" s="1279">
        <f t="shared" ca="1" si="1846"/>
        <v>0</v>
      </c>
      <c r="BI151" s="1279">
        <f t="shared" ca="1" si="1846"/>
        <v>0</v>
      </c>
      <c r="BJ151" s="1279">
        <f t="shared" ca="1" si="1846"/>
        <v>0</v>
      </c>
      <c r="BK151" s="1279">
        <f t="shared" ca="1" si="1846"/>
        <v>0</v>
      </c>
      <c r="BL151" s="1279">
        <f t="shared" ca="1" si="1846"/>
        <v>0</v>
      </c>
      <c r="BM151" s="1279">
        <f t="shared" ca="1" si="1846"/>
        <v>0</v>
      </c>
      <c r="BN151" s="1279">
        <f t="shared" ca="1" si="1846"/>
        <v>0</v>
      </c>
      <c r="BO151" s="1279">
        <f t="shared" ca="1" si="1846"/>
        <v>0</v>
      </c>
      <c r="BP151" s="1279">
        <f t="shared" ca="1" si="1846"/>
        <v>0</v>
      </c>
      <c r="BQ151" s="1279">
        <f t="shared" ref="BQ151:CV151" ca="1" si="1847">BQ131-BQ147</f>
        <v>0</v>
      </c>
      <c r="BR151" s="1279">
        <f t="shared" ca="1" si="1847"/>
        <v>0</v>
      </c>
      <c r="BS151" s="1279">
        <f t="shared" ca="1" si="1847"/>
        <v>0</v>
      </c>
      <c r="BT151" s="1279">
        <f t="shared" ca="1" si="1847"/>
        <v>0</v>
      </c>
      <c r="BU151" s="1279">
        <f t="shared" ca="1" si="1847"/>
        <v>0</v>
      </c>
      <c r="BV151" s="1279">
        <f t="shared" ca="1" si="1847"/>
        <v>0</v>
      </c>
      <c r="BW151" s="1279">
        <f t="shared" ca="1" si="1847"/>
        <v>0</v>
      </c>
      <c r="BX151" s="1279">
        <f t="shared" ca="1" si="1847"/>
        <v>0</v>
      </c>
      <c r="BY151" s="1279">
        <f t="shared" ca="1" si="1847"/>
        <v>0</v>
      </c>
      <c r="BZ151" s="1279">
        <f t="shared" ca="1" si="1847"/>
        <v>0</v>
      </c>
      <c r="CA151" s="1279">
        <f t="shared" ca="1" si="1847"/>
        <v>0</v>
      </c>
      <c r="CB151" s="1279">
        <f t="shared" ca="1" si="1847"/>
        <v>0</v>
      </c>
      <c r="CC151" s="1279">
        <f t="shared" ca="1" si="1847"/>
        <v>0</v>
      </c>
      <c r="CD151" s="1279">
        <f t="shared" ca="1" si="1847"/>
        <v>0</v>
      </c>
      <c r="CE151" s="1279">
        <f t="shared" ca="1" si="1847"/>
        <v>0</v>
      </c>
      <c r="CF151" s="1279">
        <f t="shared" ca="1" si="1847"/>
        <v>0</v>
      </c>
      <c r="CG151" s="1279">
        <f t="shared" ca="1" si="1847"/>
        <v>0</v>
      </c>
      <c r="CH151" s="1279">
        <f t="shared" ca="1" si="1847"/>
        <v>0</v>
      </c>
      <c r="CI151" s="1279">
        <f t="shared" ca="1" si="1847"/>
        <v>0</v>
      </c>
      <c r="CJ151" s="1279">
        <f t="shared" ca="1" si="1847"/>
        <v>0</v>
      </c>
      <c r="CK151" s="1279">
        <f t="shared" ca="1" si="1847"/>
        <v>0</v>
      </c>
      <c r="CL151" s="1279">
        <f t="shared" ca="1" si="1847"/>
        <v>0</v>
      </c>
      <c r="CM151" s="1279">
        <f t="shared" ca="1" si="1847"/>
        <v>0</v>
      </c>
      <c r="CN151" s="1279">
        <f t="shared" ca="1" si="1847"/>
        <v>0</v>
      </c>
      <c r="CO151" s="1279">
        <f t="shared" ca="1" si="1847"/>
        <v>0</v>
      </c>
      <c r="CP151" s="1279">
        <f t="shared" ca="1" si="1847"/>
        <v>0</v>
      </c>
      <c r="CQ151" s="1279">
        <f t="shared" ca="1" si="1847"/>
        <v>0</v>
      </c>
      <c r="CR151" s="1279">
        <f t="shared" ca="1" si="1847"/>
        <v>0</v>
      </c>
      <c r="CS151" s="1279">
        <f t="shared" ca="1" si="1847"/>
        <v>0</v>
      </c>
      <c r="CT151" s="1279">
        <f t="shared" ca="1" si="1847"/>
        <v>0</v>
      </c>
      <c r="CU151" s="1279">
        <f t="shared" ca="1" si="1847"/>
        <v>0</v>
      </c>
      <c r="CV151" s="1279">
        <f t="shared" ca="1" si="1847"/>
        <v>0</v>
      </c>
      <c r="CW151" s="1279">
        <f t="shared" ref="CW151:DU151" ca="1" si="1848">CW131-CW147</f>
        <v>0</v>
      </c>
      <c r="CX151" s="1279">
        <f t="shared" ca="1" si="1848"/>
        <v>0</v>
      </c>
      <c r="CY151" s="1279">
        <f t="shared" ca="1" si="1848"/>
        <v>0</v>
      </c>
      <c r="CZ151" s="1279">
        <f t="shared" ca="1" si="1848"/>
        <v>0</v>
      </c>
      <c r="DA151" s="1279">
        <f t="shared" ca="1" si="1848"/>
        <v>0</v>
      </c>
      <c r="DB151" s="1279">
        <f t="shared" ca="1" si="1848"/>
        <v>0</v>
      </c>
      <c r="DC151" s="1279">
        <f t="shared" ca="1" si="1848"/>
        <v>0</v>
      </c>
      <c r="DD151" s="1279">
        <f t="shared" ca="1" si="1848"/>
        <v>0</v>
      </c>
      <c r="DE151" s="1279">
        <f t="shared" ca="1" si="1848"/>
        <v>0</v>
      </c>
      <c r="DF151" s="1279">
        <f t="shared" ca="1" si="1848"/>
        <v>0</v>
      </c>
      <c r="DG151" s="1279">
        <f t="shared" ca="1" si="1848"/>
        <v>0</v>
      </c>
      <c r="DH151" s="1279">
        <f t="shared" ca="1" si="1848"/>
        <v>0</v>
      </c>
      <c r="DI151" s="1279">
        <f t="shared" ca="1" si="1848"/>
        <v>0</v>
      </c>
      <c r="DJ151" s="1279">
        <f t="shared" ca="1" si="1848"/>
        <v>0</v>
      </c>
      <c r="DK151" s="1279">
        <f t="shared" ca="1" si="1848"/>
        <v>0</v>
      </c>
      <c r="DL151" s="1279">
        <f t="shared" ca="1" si="1848"/>
        <v>0</v>
      </c>
      <c r="DM151" s="1279">
        <f t="shared" ca="1" si="1848"/>
        <v>0</v>
      </c>
      <c r="DN151" s="1279">
        <f t="shared" ca="1" si="1848"/>
        <v>0</v>
      </c>
      <c r="DO151" s="1279">
        <f t="shared" ca="1" si="1848"/>
        <v>0</v>
      </c>
      <c r="DP151" s="1279">
        <f t="shared" ca="1" si="1848"/>
        <v>0</v>
      </c>
      <c r="DQ151" s="1279">
        <f t="shared" ca="1" si="1848"/>
        <v>0</v>
      </c>
      <c r="DR151" s="1279">
        <f t="shared" ca="1" si="1848"/>
        <v>0</v>
      </c>
      <c r="DS151" s="1279">
        <f t="shared" ca="1" si="1848"/>
        <v>0</v>
      </c>
      <c r="DT151" s="1279">
        <f t="shared" ca="1" si="1848"/>
        <v>0</v>
      </c>
      <c r="DU151" s="1324">
        <f t="shared" ca="1" si="1848"/>
        <v>0</v>
      </c>
    </row>
    <row r="152" spans="1:126" customFormat="1" ht="15.75" customHeight="1">
      <c r="A152" s="105"/>
      <c r="B152" s="105"/>
      <c r="C152" s="938"/>
      <c r="D152" s="51"/>
      <c r="E152" s="51"/>
      <c r="F152" s="51"/>
      <c r="G152" s="51"/>
      <c r="H152" s="51"/>
      <c r="I152" s="51"/>
      <c r="J152" s="51"/>
      <c r="K152" s="51"/>
      <c r="L152" s="51"/>
      <c r="M152" s="51"/>
      <c r="N152" s="51"/>
      <c r="O152" s="51"/>
      <c r="P152" s="51"/>
      <c r="Q152" s="51"/>
      <c r="R152" s="51"/>
      <c r="S152" s="51"/>
      <c r="T152" s="51"/>
      <c r="U152" s="51"/>
      <c r="V152" s="51"/>
      <c r="W152" s="51"/>
      <c r="X152" s="51"/>
      <c r="Y152" s="51"/>
      <c r="Z152" s="51"/>
      <c r="AA152" s="51"/>
      <c r="AB152" s="51"/>
      <c r="AC152" s="51"/>
      <c r="AD152" s="51"/>
      <c r="AE152" s="51"/>
      <c r="AF152" s="51"/>
      <c r="AG152" s="51"/>
      <c r="AH152" s="51"/>
      <c r="AI152" s="51"/>
      <c r="AJ152" s="51"/>
      <c r="AK152" s="51"/>
      <c r="AL152" s="51"/>
      <c r="AM152" s="51"/>
      <c r="AN152" s="51"/>
      <c r="AO152" s="51"/>
      <c r="AP152" s="51"/>
      <c r="AQ152" s="51"/>
      <c r="AR152" s="51"/>
      <c r="AS152" s="51"/>
      <c r="AT152" s="51"/>
      <c r="AU152" s="51"/>
      <c r="AV152" s="51"/>
      <c r="AW152" s="51"/>
      <c r="AX152" s="51"/>
      <c r="AY152" s="51"/>
      <c r="AZ152" s="51"/>
      <c r="BA152" s="51"/>
      <c r="BB152" s="51"/>
      <c r="BC152" s="51"/>
      <c r="BD152" s="51"/>
      <c r="BE152" s="51"/>
      <c r="BF152" s="51"/>
      <c r="BG152" s="51"/>
      <c r="BH152" s="51"/>
      <c r="BI152" s="51"/>
      <c r="BJ152" s="51"/>
      <c r="BK152" s="51"/>
      <c r="BL152" s="51"/>
      <c r="BM152" s="51"/>
      <c r="BN152" s="51"/>
      <c r="BO152" s="51"/>
      <c r="BP152" s="51"/>
      <c r="BQ152" s="51"/>
      <c r="BR152" s="51"/>
      <c r="BS152" s="51"/>
      <c r="BT152" s="51"/>
      <c r="BU152" s="51"/>
      <c r="BV152" s="51"/>
      <c r="BW152" s="51"/>
      <c r="BX152" s="51"/>
      <c r="BY152" s="51"/>
      <c r="BZ152" s="51"/>
      <c r="CA152" s="51"/>
      <c r="CB152" s="51"/>
      <c r="CC152" s="51"/>
      <c r="CD152" s="51"/>
      <c r="CE152" s="51"/>
      <c r="CF152" s="51"/>
      <c r="CG152" s="51"/>
      <c r="CH152" s="51"/>
      <c r="CI152" s="51"/>
      <c r="CJ152" s="51"/>
      <c r="CK152" s="51"/>
      <c r="CL152" s="51"/>
      <c r="CM152" s="51"/>
      <c r="CN152" s="51"/>
      <c r="CO152" s="51"/>
      <c r="CP152" s="51"/>
      <c r="CQ152" s="51"/>
      <c r="CR152" s="51"/>
      <c r="CS152" s="51"/>
      <c r="CT152" s="51"/>
      <c r="CU152" s="51"/>
      <c r="CV152" s="51"/>
      <c r="CW152" s="51"/>
      <c r="CX152" s="51"/>
      <c r="CY152" s="51"/>
      <c r="CZ152" s="51"/>
      <c r="DA152" s="51"/>
      <c r="DB152" s="51"/>
      <c r="DC152" s="51"/>
      <c r="DD152" s="51"/>
      <c r="DE152" s="51"/>
      <c r="DF152" s="51"/>
      <c r="DG152" s="51"/>
      <c r="DH152" s="51"/>
      <c r="DI152" s="51"/>
      <c r="DJ152" s="51"/>
      <c r="DK152" s="51"/>
      <c r="DL152" s="51"/>
      <c r="DM152" s="51"/>
      <c r="DN152" s="51"/>
      <c r="DO152" s="51"/>
      <c r="DP152" s="51"/>
      <c r="DQ152" s="51"/>
      <c r="DR152" s="51"/>
      <c r="DS152" s="51"/>
      <c r="DT152" s="51"/>
      <c r="DU152" s="1323"/>
    </row>
    <row r="153" spans="1:126" customFormat="1" ht="15.75" customHeight="1">
      <c r="A153" s="105"/>
      <c r="B153" s="105"/>
      <c r="C153" s="1260" t="str">
        <f>C20</f>
        <v>Tier 7</v>
      </c>
      <c r="D153" s="1261"/>
      <c r="E153" s="1261"/>
      <c r="F153" s="1261"/>
      <c r="G153" s="1261"/>
      <c r="H153" s="1262"/>
      <c r="I153" s="1262"/>
      <c r="J153" s="1262"/>
      <c r="K153" s="1262"/>
      <c r="L153" s="1262"/>
      <c r="M153" s="1262"/>
      <c r="N153" s="1262"/>
      <c r="O153" s="1262"/>
      <c r="P153" s="1262"/>
      <c r="Q153" s="1262"/>
      <c r="R153" s="1262"/>
      <c r="S153" s="1262"/>
      <c r="T153" s="1262"/>
      <c r="U153" s="1262"/>
      <c r="V153" s="1262"/>
      <c r="W153" s="1262"/>
      <c r="X153" s="1262"/>
      <c r="Y153" s="1262"/>
      <c r="Z153" s="1262"/>
      <c r="AA153" s="1262"/>
      <c r="AB153" s="1262"/>
      <c r="AC153" s="1262"/>
      <c r="AD153" s="1262"/>
      <c r="AE153" s="1262"/>
      <c r="AF153" s="1262"/>
      <c r="AG153" s="1262"/>
      <c r="AH153" s="1262"/>
      <c r="AI153" s="1262"/>
      <c r="AJ153" s="1262"/>
      <c r="AK153" s="1262"/>
      <c r="AL153" s="1262"/>
      <c r="AM153" s="1262"/>
      <c r="AN153" s="1262"/>
      <c r="AO153" s="1262"/>
      <c r="AP153" s="1262"/>
      <c r="AQ153" s="1262"/>
      <c r="AR153" s="1262"/>
      <c r="AS153" s="1262"/>
      <c r="AT153" s="1262"/>
      <c r="AU153" s="1262"/>
      <c r="AV153" s="1262"/>
      <c r="AW153" s="1262"/>
      <c r="AX153" s="1262"/>
      <c r="AY153" s="1262"/>
      <c r="AZ153" s="1262"/>
      <c r="BA153" s="1262"/>
      <c r="BB153" s="1262"/>
      <c r="BC153" s="1262"/>
      <c r="BD153" s="1262"/>
      <c r="BE153" s="1262"/>
      <c r="BF153" s="1262"/>
      <c r="BG153" s="1262"/>
      <c r="BH153" s="1262"/>
      <c r="BI153" s="1262"/>
      <c r="BJ153" s="1262"/>
      <c r="BK153" s="1262"/>
      <c r="BL153" s="1262"/>
      <c r="BM153" s="1262"/>
      <c r="BN153" s="1262"/>
      <c r="BO153" s="1262"/>
      <c r="BP153" s="1262"/>
      <c r="BQ153" s="1262"/>
      <c r="BR153" s="1262"/>
      <c r="BS153" s="1262"/>
      <c r="BT153" s="1262"/>
      <c r="BU153" s="1262"/>
      <c r="BV153" s="1262"/>
      <c r="BW153" s="1262"/>
      <c r="BX153" s="1262"/>
      <c r="BY153" s="1262"/>
      <c r="BZ153" s="1262"/>
      <c r="CA153" s="1262"/>
      <c r="CB153" s="1262"/>
      <c r="CC153" s="1262"/>
      <c r="CD153" s="1262"/>
      <c r="CE153" s="1262"/>
      <c r="CF153" s="1262"/>
      <c r="CG153" s="1262"/>
      <c r="CH153" s="1262"/>
      <c r="CI153" s="1262"/>
      <c r="CJ153" s="1262"/>
      <c r="CK153" s="1262"/>
      <c r="CL153" s="1262"/>
      <c r="CM153" s="1262"/>
      <c r="CN153" s="1262"/>
      <c r="CO153" s="1262"/>
      <c r="CP153" s="1262"/>
      <c r="CQ153" s="1262"/>
      <c r="CR153" s="1262"/>
      <c r="CS153" s="1262"/>
      <c r="CT153" s="1262"/>
      <c r="CU153" s="1262"/>
      <c r="CV153" s="1262"/>
      <c r="CW153" s="1262"/>
      <c r="CX153" s="1262"/>
      <c r="CY153" s="1262"/>
      <c r="CZ153" s="1262"/>
      <c r="DA153" s="1262"/>
      <c r="DB153" s="1262"/>
      <c r="DC153" s="1262"/>
      <c r="DD153" s="1262"/>
      <c r="DE153" s="1262"/>
      <c r="DF153" s="1262"/>
      <c r="DG153" s="1262"/>
      <c r="DH153" s="1262"/>
      <c r="DI153" s="1262"/>
      <c r="DJ153" s="1262"/>
      <c r="DK153" s="1262"/>
      <c r="DL153" s="1262"/>
      <c r="DM153" s="1262"/>
      <c r="DN153" s="1262"/>
      <c r="DO153" s="1262"/>
      <c r="DP153" s="1262"/>
      <c r="DQ153" s="1262"/>
      <c r="DR153" s="1262"/>
      <c r="DS153" s="1262"/>
      <c r="DT153" s="1262"/>
      <c r="DU153" s="1263"/>
    </row>
    <row r="154" spans="1:126" customFormat="1">
      <c r="A154" s="105"/>
      <c r="B154" s="105"/>
      <c r="C154" s="12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c r="DJ154" s="58"/>
      <c r="DK154" s="58"/>
      <c r="DL154" s="58"/>
      <c r="DM154" s="58"/>
      <c r="DN154" s="58"/>
      <c r="DO154" s="58"/>
      <c r="DP154" s="58"/>
      <c r="DQ154" s="58"/>
      <c r="DR154" s="58"/>
      <c r="DS154" s="58"/>
      <c r="DT154" s="58"/>
      <c r="DU154" s="136"/>
    </row>
    <row r="155" spans="1:126" customFormat="1">
      <c r="A155" s="105"/>
      <c r="B155" s="105"/>
      <c r="C155" s="128" t="str">
        <f>CONCATENATE("LP Cash Flow - ",C153)</f>
        <v>LP Cash Flow - Tier 7</v>
      </c>
      <c r="D155" s="58"/>
      <c r="E155" s="1296">
        <f t="shared" ref="E155:AJ155" ca="1" si="1849">E144+E135</f>
        <v>-10527633.05608974</v>
      </c>
      <c r="F155" s="1296">
        <f t="shared" ca="1" si="1849"/>
        <v>-1027633.0560897419</v>
      </c>
      <c r="G155" s="1296">
        <f t="shared" ca="1" si="1849"/>
        <v>-1027633.0560897419</v>
      </c>
      <c r="H155" s="1296">
        <f t="shared" ca="1" si="1849"/>
        <v>-1027633.0560897419</v>
      </c>
      <c r="I155" s="1296">
        <f t="shared" ca="1" si="1849"/>
        <v>-497040.96385531779</v>
      </c>
      <c r="J155" s="1296">
        <f t="shared" ca="1" si="1849"/>
        <v>0</v>
      </c>
      <c r="K155" s="1296">
        <f t="shared" ca="1" si="1849"/>
        <v>0</v>
      </c>
      <c r="L155" s="1296">
        <f t="shared" ca="1" si="1849"/>
        <v>0</v>
      </c>
      <c r="M155" s="1296">
        <f t="shared" ca="1" si="1849"/>
        <v>0</v>
      </c>
      <c r="N155" s="1296">
        <f t="shared" ca="1" si="1849"/>
        <v>0</v>
      </c>
      <c r="O155" s="1296">
        <f t="shared" ca="1" si="1849"/>
        <v>0</v>
      </c>
      <c r="P155" s="1296">
        <f t="shared" ca="1" si="1849"/>
        <v>0</v>
      </c>
      <c r="Q155" s="1296">
        <f t="shared" ca="1" si="1849"/>
        <v>0</v>
      </c>
      <c r="R155" s="1296">
        <f t="shared" ca="1" si="1849"/>
        <v>0</v>
      </c>
      <c r="S155" s="1296">
        <f t="shared" ca="1" si="1849"/>
        <v>0</v>
      </c>
      <c r="T155" s="1296">
        <f t="shared" ca="1" si="1849"/>
        <v>0</v>
      </c>
      <c r="U155" s="1296">
        <f t="shared" ca="1" si="1849"/>
        <v>0</v>
      </c>
      <c r="V155" s="1296">
        <f t="shared" ca="1" si="1849"/>
        <v>0</v>
      </c>
      <c r="W155" s="1296">
        <f t="shared" ca="1" si="1849"/>
        <v>0</v>
      </c>
      <c r="X155" s="1296">
        <f t="shared" ca="1" si="1849"/>
        <v>0</v>
      </c>
      <c r="Y155" s="1296">
        <f t="shared" ca="1" si="1849"/>
        <v>0</v>
      </c>
      <c r="Z155" s="1296">
        <f t="shared" ca="1" si="1849"/>
        <v>0</v>
      </c>
      <c r="AA155" s="1296">
        <f t="shared" ca="1" si="1849"/>
        <v>0</v>
      </c>
      <c r="AB155" s="1296">
        <f t="shared" ca="1" si="1849"/>
        <v>0</v>
      </c>
      <c r="AC155" s="1296">
        <f t="shared" ca="1" si="1849"/>
        <v>0</v>
      </c>
      <c r="AD155" s="1296">
        <f t="shared" ca="1" si="1849"/>
        <v>0</v>
      </c>
      <c r="AE155" s="1296">
        <f t="shared" ca="1" si="1849"/>
        <v>0</v>
      </c>
      <c r="AF155" s="1296">
        <f t="shared" ca="1" si="1849"/>
        <v>0</v>
      </c>
      <c r="AG155" s="1296">
        <f t="shared" ca="1" si="1849"/>
        <v>0</v>
      </c>
      <c r="AH155" s="1296">
        <f t="shared" ca="1" si="1849"/>
        <v>0</v>
      </c>
      <c r="AI155" s="1296">
        <f t="shared" ca="1" si="1849"/>
        <v>0</v>
      </c>
      <c r="AJ155" s="1296">
        <f t="shared" ca="1" si="1849"/>
        <v>0</v>
      </c>
      <c r="AK155" s="1296">
        <f t="shared" ref="AK155:BP155" ca="1" si="1850">AK144+AK135</f>
        <v>0</v>
      </c>
      <c r="AL155" s="1296">
        <f t="shared" ca="1" si="1850"/>
        <v>0</v>
      </c>
      <c r="AM155" s="1296">
        <f t="shared" ca="1" si="1850"/>
        <v>0</v>
      </c>
      <c r="AN155" s="1296">
        <f t="shared" ca="1" si="1850"/>
        <v>0</v>
      </c>
      <c r="AO155" s="1296">
        <f t="shared" ca="1" si="1850"/>
        <v>0</v>
      </c>
      <c r="AP155" s="1296">
        <f t="shared" ca="1" si="1850"/>
        <v>0</v>
      </c>
      <c r="AQ155" s="1296">
        <f t="shared" ca="1" si="1850"/>
        <v>0</v>
      </c>
      <c r="AR155" s="1296">
        <f t="shared" ca="1" si="1850"/>
        <v>0</v>
      </c>
      <c r="AS155" s="1296">
        <f t="shared" ca="1" si="1850"/>
        <v>0</v>
      </c>
      <c r="AT155" s="1296">
        <f t="shared" ca="1" si="1850"/>
        <v>0</v>
      </c>
      <c r="AU155" s="1296">
        <f t="shared" ca="1" si="1850"/>
        <v>0</v>
      </c>
      <c r="AV155" s="1296">
        <f t="shared" ca="1" si="1850"/>
        <v>0</v>
      </c>
      <c r="AW155" s="1296">
        <f t="shared" ca="1" si="1850"/>
        <v>0</v>
      </c>
      <c r="AX155" s="1296">
        <f t="shared" ca="1" si="1850"/>
        <v>0</v>
      </c>
      <c r="AY155" s="1296">
        <f t="shared" ca="1" si="1850"/>
        <v>0</v>
      </c>
      <c r="AZ155" s="1296">
        <f t="shared" ca="1" si="1850"/>
        <v>0</v>
      </c>
      <c r="BA155" s="1296">
        <f t="shared" ca="1" si="1850"/>
        <v>0</v>
      </c>
      <c r="BB155" s="1296">
        <f t="shared" ca="1" si="1850"/>
        <v>0</v>
      </c>
      <c r="BC155" s="1296">
        <f t="shared" ca="1" si="1850"/>
        <v>0</v>
      </c>
      <c r="BD155" s="1296">
        <f t="shared" ca="1" si="1850"/>
        <v>0</v>
      </c>
      <c r="BE155" s="1296">
        <f t="shared" ca="1" si="1850"/>
        <v>0</v>
      </c>
      <c r="BF155" s="1296">
        <f t="shared" ca="1" si="1850"/>
        <v>0</v>
      </c>
      <c r="BG155" s="1296">
        <f t="shared" ca="1" si="1850"/>
        <v>0</v>
      </c>
      <c r="BH155" s="1296">
        <f t="shared" ca="1" si="1850"/>
        <v>0</v>
      </c>
      <c r="BI155" s="1296">
        <f t="shared" ca="1" si="1850"/>
        <v>0</v>
      </c>
      <c r="BJ155" s="1296">
        <f t="shared" ca="1" si="1850"/>
        <v>0</v>
      </c>
      <c r="BK155" s="1296">
        <f t="shared" ca="1" si="1850"/>
        <v>0</v>
      </c>
      <c r="BL155" s="1296">
        <f t="shared" ca="1" si="1850"/>
        <v>0</v>
      </c>
      <c r="BM155" s="1296">
        <f t="shared" ca="1" si="1850"/>
        <v>0</v>
      </c>
      <c r="BN155" s="1296">
        <f t="shared" ca="1" si="1850"/>
        <v>0</v>
      </c>
      <c r="BO155" s="1296">
        <f t="shared" ca="1" si="1850"/>
        <v>0</v>
      </c>
      <c r="BP155" s="1296">
        <f t="shared" ca="1" si="1850"/>
        <v>0</v>
      </c>
      <c r="BQ155" s="1296">
        <f t="shared" ref="BQ155:CV155" ca="1" si="1851">BQ144+BQ135</f>
        <v>0</v>
      </c>
      <c r="BR155" s="1296">
        <f t="shared" ca="1" si="1851"/>
        <v>0</v>
      </c>
      <c r="BS155" s="1296">
        <f t="shared" ca="1" si="1851"/>
        <v>0</v>
      </c>
      <c r="BT155" s="1296">
        <f t="shared" ca="1" si="1851"/>
        <v>0</v>
      </c>
      <c r="BU155" s="1296">
        <f t="shared" ca="1" si="1851"/>
        <v>0</v>
      </c>
      <c r="BV155" s="1296">
        <f t="shared" ca="1" si="1851"/>
        <v>0</v>
      </c>
      <c r="BW155" s="1296">
        <f t="shared" ca="1" si="1851"/>
        <v>0</v>
      </c>
      <c r="BX155" s="1296">
        <f t="shared" ca="1" si="1851"/>
        <v>0</v>
      </c>
      <c r="BY155" s="1296">
        <f t="shared" ca="1" si="1851"/>
        <v>0</v>
      </c>
      <c r="BZ155" s="1296">
        <f t="shared" ca="1" si="1851"/>
        <v>0</v>
      </c>
      <c r="CA155" s="1296">
        <f t="shared" ca="1" si="1851"/>
        <v>0</v>
      </c>
      <c r="CB155" s="1296">
        <f t="shared" ca="1" si="1851"/>
        <v>0</v>
      </c>
      <c r="CC155" s="1296">
        <f t="shared" ca="1" si="1851"/>
        <v>0</v>
      </c>
      <c r="CD155" s="1296">
        <f t="shared" ca="1" si="1851"/>
        <v>0</v>
      </c>
      <c r="CE155" s="1296">
        <f t="shared" ca="1" si="1851"/>
        <v>0</v>
      </c>
      <c r="CF155" s="1296">
        <f t="shared" ca="1" si="1851"/>
        <v>0</v>
      </c>
      <c r="CG155" s="1296">
        <f t="shared" ca="1" si="1851"/>
        <v>0</v>
      </c>
      <c r="CH155" s="1296">
        <f t="shared" ca="1" si="1851"/>
        <v>0</v>
      </c>
      <c r="CI155" s="1296">
        <f t="shared" ca="1" si="1851"/>
        <v>0</v>
      </c>
      <c r="CJ155" s="1296">
        <f t="shared" ca="1" si="1851"/>
        <v>0</v>
      </c>
      <c r="CK155" s="1296">
        <f t="shared" ca="1" si="1851"/>
        <v>0</v>
      </c>
      <c r="CL155" s="1296">
        <f t="shared" ca="1" si="1851"/>
        <v>0</v>
      </c>
      <c r="CM155" s="1296">
        <f t="shared" ca="1" si="1851"/>
        <v>0</v>
      </c>
      <c r="CN155" s="1296">
        <f t="shared" ca="1" si="1851"/>
        <v>0</v>
      </c>
      <c r="CO155" s="1296">
        <f t="shared" ca="1" si="1851"/>
        <v>0</v>
      </c>
      <c r="CP155" s="1296">
        <f t="shared" ca="1" si="1851"/>
        <v>0</v>
      </c>
      <c r="CQ155" s="1296">
        <f t="shared" ca="1" si="1851"/>
        <v>0</v>
      </c>
      <c r="CR155" s="1296">
        <f t="shared" ca="1" si="1851"/>
        <v>0</v>
      </c>
      <c r="CS155" s="1296">
        <f t="shared" ca="1" si="1851"/>
        <v>0</v>
      </c>
      <c r="CT155" s="1296">
        <f t="shared" ca="1" si="1851"/>
        <v>0</v>
      </c>
      <c r="CU155" s="1296">
        <f t="shared" ca="1" si="1851"/>
        <v>0</v>
      </c>
      <c r="CV155" s="1296">
        <f t="shared" ca="1" si="1851"/>
        <v>0</v>
      </c>
      <c r="CW155" s="1296">
        <f t="shared" ref="CW155:DU155" ca="1" si="1852">CW144+CW135</f>
        <v>20319465.180453081</v>
      </c>
      <c r="CX155" s="1296">
        <f t="shared" ca="1" si="1852"/>
        <v>0</v>
      </c>
      <c r="CY155" s="1296">
        <f t="shared" ca="1" si="1852"/>
        <v>0</v>
      </c>
      <c r="CZ155" s="1296">
        <f t="shared" ca="1" si="1852"/>
        <v>0</v>
      </c>
      <c r="DA155" s="1296">
        <f t="shared" ca="1" si="1852"/>
        <v>0</v>
      </c>
      <c r="DB155" s="1296">
        <f t="shared" ca="1" si="1852"/>
        <v>0</v>
      </c>
      <c r="DC155" s="1296">
        <f t="shared" ca="1" si="1852"/>
        <v>0</v>
      </c>
      <c r="DD155" s="1296">
        <f t="shared" ca="1" si="1852"/>
        <v>0</v>
      </c>
      <c r="DE155" s="1296">
        <f t="shared" ca="1" si="1852"/>
        <v>0</v>
      </c>
      <c r="DF155" s="1296">
        <f t="shared" ca="1" si="1852"/>
        <v>0</v>
      </c>
      <c r="DG155" s="1296">
        <f t="shared" ca="1" si="1852"/>
        <v>0</v>
      </c>
      <c r="DH155" s="1296">
        <f t="shared" ca="1" si="1852"/>
        <v>0</v>
      </c>
      <c r="DI155" s="1296">
        <f t="shared" ca="1" si="1852"/>
        <v>0</v>
      </c>
      <c r="DJ155" s="1296">
        <f t="shared" ca="1" si="1852"/>
        <v>0</v>
      </c>
      <c r="DK155" s="1296">
        <f t="shared" ca="1" si="1852"/>
        <v>0</v>
      </c>
      <c r="DL155" s="1296">
        <f t="shared" ca="1" si="1852"/>
        <v>0</v>
      </c>
      <c r="DM155" s="1296">
        <f t="shared" ca="1" si="1852"/>
        <v>0</v>
      </c>
      <c r="DN155" s="1296">
        <f t="shared" ca="1" si="1852"/>
        <v>0</v>
      </c>
      <c r="DO155" s="1296">
        <f t="shared" ca="1" si="1852"/>
        <v>0</v>
      </c>
      <c r="DP155" s="1296">
        <f t="shared" ca="1" si="1852"/>
        <v>0</v>
      </c>
      <c r="DQ155" s="1296">
        <f t="shared" ca="1" si="1852"/>
        <v>0</v>
      </c>
      <c r="DR155" s="1296">
        <f t="shared" ca="1" si="1852"/>
        <v>0</v>
      </c>
      <c r="DS155" s="1296">
        <f t="shared" ca="1" si="1852"/>
        <v>0</v>
      </c>
      <c r="DT155" s="1296">
        <f t="shared" ca="1" si="1852"/>
        <v>0</v>
      </c>
      <c r="DU155" s="1327">
        <f t="shared" ca="1" si="1852"/>
        <v>0</v>
      </c>
    </row>
    <row r="156" spans="1:126" customFormat="1" ht="15.75" customHeight="1">
      <c r="A156" s="105"/>
      <c r="B156" s="105"/>
      <c r="C156" s="128"/>
      <c r="D156" s="1288">
        <f>'AIRR Input Tab'!$N$9</f>
        <v>365</v>
      </c>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c r="DJ156" s="58"/>
      <c r="DK156" s="58"/>
      <c r="DL156" s="58"/>
      <c r="DM156" s="58"/>
      <c r="DN156" s="58"/>
      <c r="DO156" s="58"/>
      <c r="DP156" s="58"/>
      <c r="DQ156" s="58"/>
      <c r="DR156" s="58"/>
      <c r="DS156" s="58"/>
      <c r="DT156" s="58"/>
      <c r="DU156" s="136"/>
    </row>
    <row r="157" spans="1:126" customFormat="1" ht="15.75" customHeight="1">
      <c r="A157" s="105"/>
      <c r="B157" s="105"/>
      <c r="C157" s="60" t="s">
        <v>1527</v>
      </c>
      <c r="D157" s="1286">
        <f>G20</f>
        <v>0.15</v>
      </c>
      <c r="E157" s="58"/>
      <c r="F157" s="1296">
        <f ca="1">IFERROR(-XNPV($D157,$E155:E155,$E$27:E$27)*((1+$D157)^((F$27-$E$27)/$D156))-F$41-F$64-F$84-F$104-F$124-F$144,0)</f>
        <v>10673758.572764285</v>
      </c>
      <c r="G157" s="1296">
        <f ca="1">IFERROR(-XNPV($D157,$E155:F155,$E$27:F$27)*((1+$D157)^((G$27-$E$27)/$D156))-G$41-G$64-G$84-G$104-G$124-G$144,0)</f>
        <v>11836583.834149588</v>
      </c>
      <c r="H157" s="1296">
        <f ca="1">IFERROR(-XNPV($D157,$E155:G155,$E$27:G$27)*((1+$D157)^((H$27-$E$27)/$D156))-H$41-H$64-H$84-H$104-H$124-H$144,0)</f>
        <v>13017827.509506686</v>
      </c>
      <c r="I157" s="1296">
        <f ca="1">IFERROR(-XNPV($D157,$E155:H155,$E$27:H$27)*((1+$D157)^((I$27-$E$27)/$D156))-I$41-I$64-I$84-I$104-I$124-I$144,0)</f>
        <v>14207735.006832337</v>
      </c>
      <c r="J157" s="1296">
        <f ca="1">IFERROR(-XNPV($D157,$E155:I155,$E$27:I$27)*((1+$D157)^((J$27-$E$27)/$D156))-J$41-J$64-J$84-J$104-J$124-J$144,0)</f>
        <v>14880364.563628662</v>
      </c>
      <c r="K157" s="1296">
        <f ca="1">IFERROR(-XNPV($D157,$E155:J155,$E$27:J$27)*((1+$D157)^((K$27-$E$27)/$D156))-K$41-K$64-K$84-K$104-K$124-K$144,0)</f>
        <v>15058049.846382044</v>
      </c>
      <c r="L157" s="1296">
        <f ca="1">IFERROR(-XNPV($D157,$E155:K155,$E$27:K$27)*((1+$D157)^((L$27-$E$27)/$D156))-L$41-L$64-L$84-L$104-L$124-L$144,0)</f>
        <v>15232023.253200006</v>
      </c>
      <c r="M157" s="1296">
        <f ca="1">IFERROR(-XNPV($D157,$E155:L155,$E$27:L$27)*((1+$D157)^((M$27-$E$27)/$D156))-M$41-M$64-M$84-M$104-M$124-M$144,0)</f>
        <v>15413907.665176464</v>
      </c>
      <c r="N157" s="1296">
        <f ca="1">IFERROR(-XNPV($D157,$E155:M155,$E$27:M$27)*((1+$D157)^((N$27-$E$27)/$D156))-N$41-N$64-N$84-N$104-N$124-N$144,0)</f>
        <v>15591992.48069011</v>
      </c>
      <c r="O157" s="1296">
        <f ca="1">IFERROR(-XNPV($D157,$E155:N155,$E$27:N$27)*((1+$D157)^((O$27-$E$27)/$D156))-O$41-O$64-O$84-O$104-O$124-O$144,0)</f>
        <v>15778175.257380391</v>
      </c>
      <c r="P157" s="1296">
        <f ca="1">IFERROR(-XNPV($D157,$E155:O155,$E$27:O$27)*((1+$D157)^((P$27-$E$27)/$D156))-P$41-P$64-P$84-P$104-P$124-P$144,0)</f>
        <v>15966581.228212088</v>
      </c>
      <c r="Q157" s="1296">
        <f ca="1">IFERROR(-XNPV($D157,$E155:P155,$E$27:P$27)*((1+$D157)^((Q$27-$E$27)/$D156))-Q$41-Q$64-Q$84-Q$104-Q$124-Q$144,0)</f>
        <v>16138687.321232546</v>
      </c>
      <c r="R157" s="1296">
        <f ca="1">IFERROR(-XNPV($D157,$E155:Q155,$E$27:Q$27)*((1+$D157)^((R$27-$E$27)/$D156))-R$41-R$64-R$84-R$104-R$124-R$144,0)</f>
        <v>16331398.138745092</v>
      </c>
      <c r="S157" s="1296">
        <f ca="1">IFERROR(-XNPV($D157,$E155:R155,$E$27:R$27)*((1+$D157)^((S$27-$E$27)/$D156))-S$41-S$64-S$84-S$104-S$124-S$144,0)</f>
        <v>16520083.194332197</v>
      </c>
      <c r="T157" s="1296">
        <f ca="1">IFERROR(-XNPV($D157,$E155:S155,$E$27:S$27)*((1+$D157)^((T$27-$E$27)/$D156))-T$41-T$64-T$84-T$104-T$124-T$144,0)</f>
        <v>16717348.230477152</v>
      </c>
      <c r="U157" s="1296">
        <f ca="1">IFERROR(-XNPV($D157,$E155:T155,$E$27:T$27)*((1+$D157)^((U$27-$E$27)/$D156))-U$41-U$64-U$84-U$104-U$124-U$144,0)</f>
        <v>16910492.366290804</v>
      </c>
      <c r="V157" s="1296">
        <f ca="1">IFERROR(-XNPV($D157,$E155:U155,$E$27:U$27)*((1+$D157)^((V$27-$E$27)/$D156))-V$41-V$64-V$84-V$104-V$124-V$144,0)</f>
        <v>17112419.248172961</v>
      </c>
      <c r="W157" s="1296">
        <f ca="1">IFERROR(-XNPV($D157,$E155:V155,$E$27:V$27)*((1+$D157)^((W$27-$E$27)/$D156))-W$41-W$64-W$84-W$104-W$124-W$144,0)</f>
        <v>17316757.323339351</v>
      </c>
      <c r="X157" s="1296">
        <f ca="1">IFERROR(-XNPV($D157,$E155:W155,$E$27:W$27)*((1+$D157)^((X$27-$E$27)/$D156))-X$41-X$64-X$84-X$104-X$124-X$144,0)</f>
        <v>17516826.741180006</v>
      </c>
      <c r="Y157" s="1296">
        <f ca="1">IFERROR(-XNPV($D157,$E155:X155,$E$27:X$27)*((1+$D157)^((Y$27-$E$27)/$D156))-Y$41-Y$64-Y$84-Y$104-Y$124-Y$144,0)</f>
        <v>17725993.814952932</v>
      </c>
      <c r="Z157" s="1296">
        <f ca="1">IFERROR(-XNPV($D157,$E155:Y155,$E$27:Y$27)*((1+$D157)^((Z$27-$E$27)/$D156))-Z$41-Z$64-Z$84-Z$104-Z$124-Z$144,0)</f>
        <v>17930791.352793626</v>
      </c>
      <c r="AA157" s="1296">
        <f ca="1">IFERROR(-XNPV($D157,$E155:Z155,$E$27:Z$27)*((1+$D157)^((AA$27-$E$27)/$D156))-AA$41-AA$64-AA$84-AA$104-AA$124-AA$144,0)</f>
        <v>18144901.54598745</v>
      </c>
      <c r="AB157" s="1296">
        <f ca="1">IFERROR(-XNPV($D157,$E155:AA155,$E$27:AA$27)*((1+$D157)^((AB$27-$E$27)/$D156))-AB$41-AB$64-AB$84-AB$104-AB$124-AB$144,0)</f>
        <v>18361568.412443902</v>
      </c>
      <c r="AC157" s="1296">
        <f ca="1">IFERROR(-XNPV($D157,$E155:AB155,$E$27:AB$27)*((1+$D157)^((AC$27-$E$27)/$D156))-AC$41-AC$64-AC$84-AC$104-AC$124-AC$144,0)</f>
        <v>18559490.419417426</v>
      </c>
      <c r="AD157" s="1296">
        <f ca="1">IFERROR(-XNPV($D157,$E155:AC155,$E$27:AC$27)*((1+$D157)^((AD$27-$E$27)/$D156))-AD$41-AD$64-AD$84-AD$104-AD$124-AD$144,0)</f>
        <v>18781107.859556857</v>
      </c>
      <c r="AE157" s="1296">
        <f ca="1">IFERROR(-XNPV($D157,$E155:AD155,$E$27:AD$27)*((1+$D157)^((AE$27-$E$27)/$D156))-AE$41-AE$64-AE$84-AE$104-AE$124-AE$144,0)</f>
        <v>18998095.673482027</v>
      </c>
      <c r="AF157" s="1296">
        <f ca="1">IFERROR(-XNPV($D157,$E155:AE155,$E$27:AE$27)*((1+$D157)^((AF$27-$E$27)/$D156))-AF$41-AF$64-AF$84-AF$104-AF$124-AF$144,0)</f>
        <v>19224950.465048723</v>
      </c>
      <c r="AG157" s="1296">
        <f ca="1">IFERROR(-XNPV($D157,$E155:AF155,$E$27:AF$27)*((1+$D157)^((AG$27-$E$27)/$D156))-AG$41-AG$64-AG$84-AG$104-AG$124-AG$144,0)</f>
        <v>19447066.221234418</v>
      </c>
      <c r="AH157" s="1296">
        <f ca="1">IFERROR(-XNPV($D157,$E155:AG155,$E$27:AG$27)*((1+$D157)^((AH$27-$E$27)/$D156))-AH$41-AH$64-AH$84-AH$104-AH$124-AH$144,0)</f>
        <v>19679282.135398902</v>
      </c>
      <c r="AI157" s="1296">
        <f ca="1">IFERROR(-XNPV($D157,$E155:AH155,$E$27:AH$27)*((1+$D157)^((AI$27-$E$27)/$D156))-AI$41-AI$64-AI$84-AI$104-AI$124-AI$144,0)</f>
        <v>19914270.921840254</v>
      </c>
      <c r="AJ157" s="1296">
        <f ca="1">IFERROR(-XNPV($D157,$E155:AI155,$E$27:AI$27)*((1+$D157)^((AJ$27-$E$27)/$D156))-AJ$41-AJ$64-AJ$84-AJ$104-AJ$124-AJ$144,0)</f>
        <v>20144350.752357006</v>
      </c>
      <c r="AK157" s="1296">
        <f ca="1">IFERROR(-XNPV($D157,$E155:AJ155,$E$27:AJ$27)*((1+$D157)^((AK$27-$E$27)/$D156))-AK$41-AK$64-AK$84-AK$104-AK$124-AK$144,0)</f>
        <v>20384892.887195874</v>
      </c>
      <c r="AL157" s="1296">
        <f ca="1">IFERROR(-XNPV($D157,$E155:AK155,$E$27:AK$27)*((1+$D157)^((AL$27-$E$27)/$D156))-AL$41-AL$64-AL$84-AL$104-AL$124-AL$144,0)</f>
        <v>20620410.05571267</v>
      </c>
      <c r="AM157" s="1296">
        <f ca="1">IFERROR(-XNPV($D157,$E155:AL155,$E$27:AL$27)*((1+$D157)^((AM$27-$E$27)/$D156))-AM$41-AM$64-AM$84-AM$104-AM$124-AM$144,0)</f>
        <v>20866636.777885564</v>
      </c>
      <c r="AN157" s="1296">
        <f ca="1">IFERROR(-XNPV($D157,$E155:AM155,$E$27:AM$27)*((1+$D157)^((AN$27-$E$27)/$D156))-AN$41-AN$64-AN$84-AN$104-AN$124-AN$144,0)</f>
        <v>21115803.674310483</v>
      </c>
      <c r="AO157" s="1296">
        <f ca="1">IFERROR(-XNPV($D157,$E155:AN155,$E$27:AN$27)*((1+$D157)^((AO$27-$E$27)/$D156))-AO$41-AO$64-AO$84-AO$104-AO$124-AO$144,0)</f>
        <v>21343413.982330035</v>
      </c>
      <c r="AP157" s="1296">
        <f ca="1">IFERROR(-XNPV($D157,$E155:AO155,$E$27:AO$27)*((1+$D157)^((AP$27-$E$27)/$D156))-AP$41-AP$64-AP$84-AP$104-AP$124-AP$144,0)</f>
        <v>21598274.038490381</v>
      </c>
      <c r="AQ157" s="1296">
        <f ca="1">IFERROR(-XNPV($D157,$E155:AP155,$E$27:AP$27)*((1+$D157)^((AQ$27-$E$27)/$D156))-AQ$41-AQ$64-AQ$84-AQ$104-AQ$124-AQ$144,0)</f>
        <v>21847810.02450433</v>
      </c>
      <c r="AR157" s="1296">
        <f ca="1">IFERROR(-XNPV($D157,$E155:AQ155,$E$27:AQ$27)*((1+$D157)^((AR$27-$E$27)/$D156))-AR$41-AR$64-AR$84-AR$104-AR$124-AR$144,0)</f>
        <v>22108693.034806032</v>
      </c>
      <c r="AS157" s="1296">
        <f ca="1">IFERROR(-XNPV($D157,$E155:AR155,$E$27:AR$27)*((1+$D157)^((AS$27-$E$27)/$D156))-AS$41-AS$64-AS$84-AS$104-AS$124-AS$144,0)</f>
        <v>22364126.154419582</v>
      </c>
      <c r="AT157" s="1296">
        <f ca="1">IFERROR(-XNPV($D157,$E155:AS155,$E$27:AS$27)*((1+$D157)^((AT$27-$E$27)/$D156))-AT$41-AT$64-AT$84-AT$104-AT$124-AT$144,0)</f>
        <v>22631174.455708738</v>
      </c>
      <c r="AU157" s="1296">
        <f ca="1">IFERROR(-XNPV($D157,$E155:AT155,$E$27:AT$27)*((1+$D157)^((AU$27-$E$27)/$D156))-AU$41-AU$64-AU$84-AU$104-AU$124-AU$144,0)</f>
        <v>22901411.560116287</v>
      </c>
      <c r="AV157" s="1296">
        <f ca="1">IFERROR(-XNPV($D157,$E155:AU155,$E$27:AU$27)*((1+$D157)^((AV$27-$E$27)/$D156))-AV$41-AV$64-AV$84-AV$104-AV$124-AV$144,0)</f>
        <v>23166003.365210555</v>
      </c>
      <c r="AW157" s="1296">
        <f ca="1">IFERROR(-XNPV($D157,$E155:AV155,$E$27:AV$27)*((1+$D157)^((AW$27-$E$27)/$D156))-AW$41-AW$64-AW$84-AW$104-AW$124-AW$144,0)</f>
        <v>23442626.820275251</v>
      </c>
      <c r="AX157" s="1296">
        <f ca="1">IFERROR(-XNPV($D157,$E155:AW155,$E$27:AW$27)*((1+$D157)^((AX$27-$E$27)/$D156))-AX$41-AX$64-AX$84-AX$104-AX$124-AX$144,0)</f>
        <v>23713471.564069565</v>
      </c>
      <c r="AY157" s="1296">
        <f ca="1">IFERROR(-XNPV($D157,$E155:AX155,$E$27:AX$27)*((1+$D157)^((AY$27-$E$27)/$D156))-AY$41-AY$64-AY$84-AY$104-AY$124-AY$144,0)</f>
        <v>23996632.294568397</v>
      </c>
      <c r="AZ157" s="1296">
        <f ca="1">IFERROR(-XNPV($D157,$E155:AY155,$E$27:AY$27)*((1+$D157)^((AZ$27-$E$27)/$D156))-AZ$41-AZ$64-AZ$84-AZ$104-AZ$124-AZ$144,0)</f>
        <v>24283174.225457057</v>
      </c>
      <c r="BA157" s="1296">
        <f ca="1">IFERROR(-XNPV($D157,$E155:AZ155,$E$27:AZ$27)*((1+$D157)^((BA$27-$E$27)/$D156))-BA$41-BA$64-BA$84-BA$104-BA$124-BA$144,0)</f>
        <v>24554326.362976402</v>
      </c>
      <c r="BB157" s="1296">
        <f ca="1">IFERROR(-XNPV($D157,$E155:BA155,$E$27:BA$27)*((1+$D157)^((BB$27-$E$27)/$D156))-BB$41-BB$64-BB$84-BB$104-BB$124-BB$144,0)</f>
        <v>24847527.675616849</v>
      </c>
      <c r="BC157" s="1296">
        <f ca="1">IFERROR(-XNPV($D157,$E155:BB155,$E$27:BB$27)*((1+$D157)^((BC$27-$E$27)/$D156))-BC$41-BC$64-BC$84-BC$104-BC$124-BC$144,0)</f>
        <v>25134603.962707855</v>
      </c>
      <c r="BD157" s="1296">
        <f ca="1">IFERROR(-XNPV($D157,$E155:BC155,$E$27:BC$27)*((1+$D157)^((BD$27-$E$27)/$D156))-BD$41-BD$64-BD$84-BD$104-BD$124-BD$144,0)</f>
        <v>25434734.325301535</v>
      </c>
      <c r="BE157" s="1296">
        <f ca="1">IFERROR(-XNPV($D157,$E155:BD155,$E$27:BD$27)*((1+$D157)^((BE$27-$E$27)/$D156))-BE$41-BE$64-BE$84-BE$104-BE$124-BE$144,0)</f>
        <v>25728594.913307596</v>
      </c>
      <c r="BF157" s="1296">
        <f ca="1">IFERROR(-XNPV($D157,$E155:BE155,$E$27:BE$27)*((1+$D157)^((BF$27-$E$27)/$D156))-BF$41-BF$64-BF$84-BF$104-BF$124-BF$144,0)</f>
        <v>26035818.075916961</v>
      </c>
      <c r="BG157" s="1296">
        <f ca="1">IFERROR(-XNPV($D157,$E155:BF155,$E$27:BF$27)*((1+$D157)^((BG$27-$E$27)/$D156))-BG$41-BG$64-BG$84-BG$104-BG$124-BG$144,0)</f>
        <v>26346709.766557556</v>
      </c>
      <c r="BH157" s="1296">
        <f ca="1">IFERROR(-XNPV($D157,$E155:BG155,$E$27:BG$27)*((1+$D157)^((BH$27-$E$27)/$D156))-BH$41-BH$64-BH$84-BH$104-BH$124-BH$144,0)</f>
        <v>26651106.87662778</v>
      </c>
      <c r="BI157" s="1296">
        <f ca="1">IFERROR(-XNPV($D157,$E155:BH155,$E$27:BH$27)*((1+$D157)^((BI$27-$E$27)/$D156))-BI$41-BI$64-BI$84-BI$104-BI$124-BI$144,0)</f>
        <v>26969345.683265556</v>
      </c>
      <c r="BJ157" s="1296">
        <f ca="1">IFERROR(-XNPV($D157,$E155:BI155,$E$27:BI$27)*((1+$D157)^((BJ$27-$E$27)/$D156))-BJ$41-BJ$64-BJ$84-BJ$104-BJ$124-BJ$144,0)</f>
        <v>27280936.426823646</v>
      </c>
      <c r="BK157" s="1296">
        <f ca="1">IFERROR(-XNPV($D157,$E155:BJ155,$E$27:BJ$27)*((1+$D157)^((BK$27-$E$27)/$D156))-BK$41-BK$64-BK$84-BK$104-BK$124-BK$144,0)</f>
        <v>27606695.979423959</v>
      </c>
      <c r="BL157" s="1296">
        <f ca="1">IFERROR(-XNPV($D157,$E155:BK155,$E$27:BK$27)*((1+$D157)^((BL$27-$E$27)/$D156))-BL$41-BL$64-BL$84-BL$104-BL$124-BL$144,0)</f>
        <v>27936345.401655212</v>
      </c>
      <c r="BM157" s="1296">
        <f ca="1">IFERROR(-XNPV($D157,$E155:BL155,$E$27:BL$27)*((1+$D157)^((BM$27-$E$27)/$D156))-BM$41-BM$64-BM$84-BM$104-BM$124-BM$144,0)</f>
        <v>28237475.317422859</v>
      </c>
      <c r="BN157" s="1296">
        <f ca="1">IFERROR(-XNPV($D157,$E155:BM155,$E$27:BM$27)*((1+$D157)^((BN$27-$E$27)/$D156))-BN$41-BN$64-BN$84-BN$104-BN$124-BN$144,0)</f>
        <v>28574656.826959379</v>
      </c>
      <c r="BO157" s="1296">
        <f ca="1">IFERROR(-XNPV($D157,$E155:BN155,$E$27:BN$27)*((1+$D157)^((BO$27-$E$27)/$D156))-BO$41-BO$64-BO$84-BO$104-BO$124-BO$144,0)</f>
        <v>28904794.557114031</v>
      </c>
      <c r="BP157" s="1296">
        <f ca="1">IFERROR(-XNPV($D157,$E155:BO155,$E$27:BO$27)*((1+$D157)^((BP$27-$E$27)/$D156))-BP$41-BP$64-BP$84-BP$104-BP$124-BP$144,0)</f>
        <v>29249944.474096768</v>
      </c>
      <c r="BQ157" s="1296">
        <f ca="1">IFERROR(-XNPV($D157,$E155:BP155,$E$27:BP$27)*((1+$D157)^((BQ$27-$E$27)/$D156))-BQ$41-BQ$64-BQ$84-BQ$104-BQ$124-BQ$144,0)</f>
        <v>29587884.15030374</v>
      </c>
      <c r="BR157" s="1296">
        <f ca="1">IFERROR(-XNPV($D157,$E155:BQ155,$E$27:BQ$27)*((1+$D157)^((BR$27-$E$27)/$D156))-BR$41-BR$64-BR$84-BR$104-BR$124-BR$144,0)</f>
        <v>29941190.787304502</v>
      </c>
      <c r="BS157" s="1296">
        <f ca="1">IFERROR(-XNPV($D157,$E155:BR155,$E$27:BR$27)*((1+$D157)^((BS$27-$E$27)/$D156))-BS$41-BS$64-BS$84-BS$104-BS$124-BS$144,0)</f>
        <v>30298716.23154119</v>
      </c>
      <c r="BT157" s="1296">
        <f ca="1">IFERROR(-XNPV($D157,$E155:BS155,$E$27:BS$27)*((1+$D157)^((BT$27-$E$27)/$D156))-BT$41-BT$64-BT$84-BT$104-BT$124-BT$144,0)</f>
        <v>30648772.908121943</v>
      </c>
      <c r="BU157" s="1296">
        <f ca="1">IFERROR(-XNPV($D157,$E155:BT155,$E$27:BT$27)*((1+$D157)^((BU$27-$E$27)/$D156))-BU$41-BU$64-BU$84-BU$104-BU$124-BU$144,0)</f>
        <v>31014747.535755388</v>
      </c>
      <c r="BV157" s="1296">
        <f ca="1">IFERROR(-XNPV($D157,$E155:BU155,$E$27:BU$27)*((1+$D157)^((BV$27-$E$27)/$D156))-BV$41-BV$64-BV$84-BV$104-BV$124-BV$144,0)</f>
        <v>31373076.890847187</v>
      </c>
      <c r="BW157" s="1296">
        <f ca="1">IFERROR(-XNPV($D157,$E155:BV155,$E$27:BV$27)*((1+$D157)^((BW$27-$E$27)/$D156))-BW$41-BW$64-BW$84-BW$104-BW$124-BW$144,0)</f>
        <v>31747700.376337547</v>
      </c>
      <c r="BX157" s="1296">
        <f ca="1">IFERROR(-XNPV($D157,$E155:BW155,$E$27:BW$27)*((1+$D157)^((BX$27-$E$27)/$D156))-BX$41-BX$64-BX$84-BX$104-BX$124-BX$144,0)</f>
        <v>32126797.21190349</v>
      </c>
      <c r="BY157" s="1296">
        <f ca="1">IFERROR(-XNPV($D157,$E155:BX155,$E$27:BX$27)*((1+$D157)^((BY$27-$E$27)/$D156))-BY$41-BY$64-BY$84-BY$104-BY$124-BY$144,0)</f>
        <v>32473096.615036286</v>
      </c>
      <c r="BZ157" s="1296">
        <f ca="1">IFERROR(-XNPV($D157,$E155:BY155,$E$27:BY$27)*((1+$D157)^((BZ$27-$E$27)/$D156))-BZ$41-BZ$64-BZ$84-BZ$104-BZ$124-BZ$144,0)</f>
        <v>32860855.351003282</v>
      </c>
      <c r="CA157" s="1296">
        <f ca="1">IFERROR(-XNPV($D157,$E155:BZ155,$E$27:BZ$27)*((1+$D157)^((CA$27-$E$27)/$D156))-CA$41-CA$64-CA$84-CA$104-CA$124-CA$144,0)</f>
        <v>33240513.74068113</v>
      </c>
      <c r="CB157" s="1296">
        <f ca="1">IFERROR(-XNPV($D157,$E155:CA155,$E$27:CA$27)*((1+$D157)^((CB$27-$E$27)/$D156))-CB$41-CB$64-CB$84-CB$104-CB$124-CB$144,0)</f>
        <v>33637436.145211272</v>
      </c>
      <c r="CC157" s="1296">
        <f ca="1">IFERROR(-XNPV($D157,$E155:CB155,$E$27:CB$27)*((1+$D157)^((CC$27-$E$27)/$D156))-CC$41-CC$64-CC$84-CC$104-CC$124-CC$144,0)</f>
        <v>34026066.772849299</v>
      </c>
      <c r="CD157" s="1296">
        <f ca="1">IFERROR(-XNPV($D157,$E155:CC155,$E$27:CC$27)*((1+$D157)^((CD$27-$E$27)/$D156))-CD$41-CD$64-CD$84-CD$104-CD$124-CD$144,0)</f>
        <v>34432369.405400179</v>
      </c>
      <c r="CE157" s="1296">
        <f ca="1">IFERROR(-XNPV($D157,$E155:CD155,$E$27:CD$27)*((1+$D157)^((CE$27-$E$27)/$D156))-CE$41-CE$64-CE$84-CE$104-CE$124-CE$144,0)</f>
        <v>34843523.666272365</v>
      </c>
      <c r="CF157" s="1296">
        <f ca="1">IFERROR(-XNPV($D157,$E155:CE155,$E$27:CE$27)*((1+$D157)^((CF$27-$E$27)/$D156))-CF$41-CF$64-CF$84-CF$104-CF$124-CF$144,0)</f>
        <v>35246088.844340235</v>
      </c>
      <c r="CG157" s="1296">
        <f ca="1">IFERROR(-XNPV($D157,$E155:CF155,$E$27:CF$27)*((1+$D157)^((CG$27-$E$27)/$D156))-CG$41-CG$64-CG$84-CG$104-CG$124-CG$144,0)</f>
        <v>35666959.666118696</v>
      </c>
      <c r="CH157" s="1296">
        <f ca="1">IFERROR(-XNPV($D157,$E155:CG155,$E$27:CG$27)*((1+$D157)^((CH$27-$E$27)/$D156))-CH$41-CH$64-CH$84-CH$104-CH$124-CH$144,0)</f>
        <v>36079038.424474262</v>
      </c>
      <c r="CI157" s="1296">
        <f ca="1">IFERROR(-XNPV($D157,$E155:CH155,$E$27:CH$27)*((1+$D157)^((CI$27-$E$27)/$D156))-CI$41-CI$64-CI$84-CI$104-CI$124-CI$144,0)</f>
        <v>36509855.432788178</v>
      </c>
      <c r="CJ157" s="1296">
        <f ca="1">IFERROR(-XNPV($D157,$E155:CI155,$E$27:CI$27)*((1+$D157)^((CJ$27-$E$27)/$D156))-CJ$41-CJ$64-CJ$84-CJ$104-CJ$124-CJ$144,0)</f>
        <v>36945816.793689005</v>
      </c>
      <c r="CK157" s="1296">
        <f ca="1">IFERROR(-XNPV($D157,$E155:CJ155,$E$27:CJ$27)*((1+$D157)^((CK$27-$E$27)/$D156))-CK$41-CK$64-CK$84-CK$104-CK$124-CK$144,0)</f>
        <v>37344061.107291728</v>
      </c>
      <c r="CL157" s="1296">
        <f ca="1">IFERROR(-XNPV($D157,$E155:CK155,$E$27:CK$27)*((1+$D157)^((CL$27-$E$27)/$D156))-CL$41-CL$64-CL$84-CL$104-CL$124-CL$144,0)</f>
        <v>37789983.653653771</v>
      </c>
      <c r="CM157" s="1296">
        <f ca="1">IFERROR(-XNPV($D157,$E155:CL155,$E$27:CL$27)*((1+$D157)^((CM$27-$E$27)/$D156))-CM$41-CM$64-CM$84-CM$104-CM$124-CM$144,0)</f>
        <v>38226590.801783301</v>
      </c>
      <c r="CN157" s="1296">
        <f ca="1">IFERROR(-XNPV($D157,$E155:CM155,$E$27:CM$27)*((1+$D157)^((CN$27-$E$27)/$D156))-CN$41-CN$64-CN$84-CN$104-CN$124-CN$144,0)</f>
        <v>38683051.566992961</v>
      </c>
      <c r="CO157" s="1296">
        <f ca="1">IFERROR(-XNPV($D157,$E155:CN155,$E$27:CN$27)*((1+$D157)^((CO$27-$E$27)/$D156))-CO$41-CO$64-CO$84-CO$104-CO$124-CO$144,0)</f>
        <v>39129976.788776688</v>
      </c>
      <c r="CP157" s="1296">
        <f ca="1">IFERROR(-XNPV($D157,$E155:CO155,$E$27:CO$27)*((1+$D157)^((CP$27-$E$27)/$D156))-CP$41-CP$64-CP$84-CP$104-CP$124-CP$144,0)</f>
        <v>39597224.816210195</v>
      </c>
      <c r="CQ157" s="1296">
        <f ca="1">IFERROR(-XNPV($D157,$E155:CP155,$E$27:CP$27)*((1+$D157)^((CQ$27-$E$27)/$D156))-CQ$41-CQ$64-CQ$84-CQ$104-CQ$124-CQ$144,0)</f>
        <v>40070052.216213226</v>
      </c>
      <c r="CR157" s="1296">
        <f ca="1">IFERROR(-XNPV($D157,$E155:CQ155,$E$27:CQ$27)*((1+$D157)^((CR$27-$E$27)/$D156))-CR$41-CR$64-CR$84-CR$104-CR$124-CR$144,0)</f>
        <v>40533002.170991264</v>
      </c>
      <c r="CS157" s="1296">
        <f ca="1">IFERROR(-XNPV($D157,$E155:CR155,$E$27:CR$27)*((1+$D157)^((CS$27-$E$27)/$D156))-CS$41-CS$64-CS$84-CS$104-CS$124-CS$144,0)</f>
        <v>41017003.61603649</v>
      </c>
      <c r="CT157" s="1296">
        <f ca="1">IFERROR(-XNPV($D157,$E155:CS155,$E$27:CS$27)*((1+$D157)^((CT$27-$E$27)/$D156))-CT$41-CT$64-CT$84-CT$104-CT$124-CT$144,0)</f>
        <v>41490894.188145407</v>
      </c>
      <c r="CU157" s="1296">
        <f ca="1">IFERROR(-XNPV($D157,$E155:CT155,$E$27:CT$27)*((1+$D157)^((CU$27-$E$27)/$D156))-CU$41-CU$64-CU$84-CU$104-CU$124-CU$144,0)</f>
        <v>41986333.747706398</v>
      </c>
      <c r="CV157" s="1296">
        <f ca="1">IFERROR(-XNPV($D157,$E155:CU155,$E$27:CU$27)*((1+$D157)^((CV$27-$E$27)/$D156))-CV$41-CV$64-CV$84-CV$104-CV$124-CV$144,0)</f>
        <v>42487689.312742352</v>
      </c>
      <c r="CW157" s="1296">
        <f ca="1">IFERROR(-XNPV($D157,$E155:CV155,$E$27:CV$27)*((1+$D157)^((CW$27-$E$27)/$D156))-CW$41-CW$64-CW$84-CW$104-CW$124-CW$144,0)</f>
        <v>22642652.543848865</v>
      </c>
      <c r="CX157" s="1296">
        <f ca="1">IFERROR(-XNPV($D157,$E155:CW155,$E$27:CW$27)*((1+$D157)^((CX$27-$E$27)/$D156))-CX$41-CX$64-CX$84-CX$104-CX$124-CX$144,0)</f>
        <v>22913026.70721944</v>
      </c>
      <c r="CY157" s="1296">
        <f ca="1">IFERROR(-XNPV($D157,$E155:CX155,$E$27:CX$27)*((1+$D157)^((CY$27-$E$27)/$D156))-CY$41-CY$64-CY$84-CY$104-CY$124-CY$144,0)</f>
        <v>23177752.708091568</v>
      </c>
      <c r="CZ157" s="1296">
        <f ca="1">IFERROR(-XNPV($D157,$E155:CY155,$E$27:CY$27)*((1+$D157)^((CZ$27-$E$27)/$D156))-CZ$41-CZ$64-CZ$84-CZ$104-CZ$124-CZ$144,0)</f>
        <v>23454516.46115119</v>
      </c>
      <c r="DA157" s="1296">
        <f ca="1">IFERROR(-XNPV($D157,$E155:CZ155,$E$27:CZ$27)*((1+$D157)^((DA$27-$E$27)/$D156))-DA$41-DA$64-DA$84-DA$104-DA$124-DA$144,0)</f>
        <v>23725498.572091322</v>
      </c>
      <c r="DB157" s="1296">
        <f ca="1">IFERROR(-XNPV($D157,$E155:DA155,$E$27:DA$27)*((1+$D157)^((DB$27-$E$27)/$D156))-DB$41-DB$64-DB$84-DB$104-DB$124-DB$144,0)</f>
        <v>24008802.916163057</v>
      </c>
      <c r="DC157" s="1296">
        <f ca="1">IFERROR(-XNPV($D157,$E155:DB155,$E$27:DB$27)*((1+$D157)^((DC$27-$E$27)/$D156))-DC$41-DC$64-DC$84-DC$104-DC$124-DC$144,0)</f>
        <v>24295490.175503183</v>
      </c>
      <c r="DD157" s="1296">
        <f ca="1">IFERROR(-XNPV($D157,$E155:DC155,$E$27:DC$27)*((1+$D157)^((DD$27-$E$27)/$D156))-DD$41-DD$64-DD$84-DD$104-DD$124-DD$144,0)</f>
        <v>24576188.48898102</v>
      </c>
      <c r="DE157" s="1296">
        <f ca="1">IFERROR(-XNPV($D157,$E155:DD155,$E$27:DD$27)*((1+$D157)^((DE$27-$E$27)/$D156))-DE$41-DE$64-DE$84-DE$104-DE$124-DE$144,0)</f>
        <v>24869650.855577778</v>
      </c>
      <c r="DF157" s="1296">
        <f ca="1">IFERROR(-XNPV($D157,$E155:DE155,$E$27:DE$27)*((1+$D157)^((DF$27-$E$27)/$D156))-DF$41-DF$64-DF$84-DF$104-DF$124-DF$144,0)</f>
        <v>25156982.74316331</v>
      </c>
      <c r="DG157" s="1296">
        <f ca="1">IFERROR(-XNPV($D157,$E155:DF155,$E$27:DF$27)*((1+$D157)^((DG$27-$E$27)/$D156))-DG$41-DG$64-DG$84-DG$104-DG$124-DG$144,0)</f>
        <v>25457380.32904416</v>
      </c>
      <c r="DH157" s="1296">
        <f ca="1">IFERROR(-XNPV($D157,$E155:DG155,$E$27:DG$27)*((1+$D157)^((DH$27-$E$27)/$D156))-DH$41-DH$64-DH$84-DH$104-DH$124-DH$144,0)</f>
        <v>25761364.939272251</v>
      </c>
      <c r="DI157" s="1296">
        <f ca="1">IFERROR(-XNPV($D157,$E155:DH155,$E$27:DH$27)*((1+$D157)^((DI$27-$E$27)/$D156))-DI$41-DI$64-DI$84-DI$104-DI$124-DI$144,0)</f>
        <v>26039050.425426185</v>
      </c>
      <c r="DJ157" s="1296">
        <f ca="1">IFERROR(-XNPV($D157,$E155:DI155,$E$27:DI$27)*((1+$D157)^((DJ$27-$E$27)/$D156))-DJ$41-DJ$64-DJ$84-DJ$104-DJ$124-DJ$144,0)</f>
        <v>26349980.713302355</v>
      </c>
      <c r="DK157" s="1296">
        <f ca="1">IFERROR(-XNPV($D157,$E155:DJ155,$E$27:DJ$27)*((1+$D157)^((DK$27-$E$27)/$D156))-DK$41-DK$64-DK$84-DK$104-DK$124-DK$144,0)</f>
        <v>26654415.614305306</v>
      </c>
      <c r="DL157" s="1296">
        <f ca="1">IFERROR(-XNPV($D157,$E155:DK155,$E$27:DK$27)*((1+$D157)^((DL$27-$E$27)/$D156))-DL$41-DL$64-DL$84-DL$104-DL$124-DL$144,0)</f>
        <v>26972693.930323865</v>
      </c>
      <c r="DM157" s="1296">
        <f ca="1">IFERROR(-XNPV($D157,$E155:DL155,$E$27:DL$27)*((1+$D157)^((DM$27-$E$27)/$D156))-DM$41-DM$64-DM$84-DM$104-DM$124-DM$144,0)</f>
        <v>27284323.357905019</v>
      </c>
      <c r="DN157" s="1296">
        <f ca="1">IFERROR(-XNPV($D157,$E155:DM155,$E$27:DM$27)*((1+$D157)^((DN$27-$E$27)/$D156))-DN$41-DN$64-DN$84-DN$104-DN$124-DN$144,0)</f>
        <v>27610123.353587512</v>
      </c>
      <c r="DO157" s="1296">
        <f ca="1">IFERROR(-XNPV($D157,$E155:DN155,$E$27:DN$27)*((1+$D157)^((DO$27-$E$27)/$D156))-DO$41-DO$64-DO$84-DO$104-DO$124-DO$144,0)</f>
        <v>27939813.701828659</v>
      </c>
      <c r="DP157" s="1296">
        <f ca="1">IFERROR(-XNPV($D157,$E155:DO155,$E$27:DO$27)*((1+$D157)^((DP$27-$E$27)/$D156))-DP$41-DP$64-DP$84-DP$104-DP$124-DP$144,0)</f>
        <v>28262616.76232817</v>
      </c>
      <c r="DQ157" s="1296">
        <f ca="1">IFERROR(-XNPV($D157,$E155:DP155,$E$27:DP$27)*((1+$D157)^((DQ$27-$E$27)/$D156))-DQ$41-DQ$64-DQ$84-DQ$104-DQ$124-DQ$144,0)</f>
        <v>28600098.483914439</v>
      </c>
      <c r="DR157" s="1296">
        <f ca="1">IFERROR(-XNPV($D157,$E155:DQ155,$E$27:DQ$27)*((1+$D157)^((DR$27-$E$27)/$D156))-DR$41-DR$64-DR$84-DR$104-DR$124-DR$144,0)</f>
        <v>28930530.15463781</v>
      </c>
      <c r="DS157" s="1296">
        <f ca="1">IFERROR(-XNPV($D157,$E155:DR155,$E$27:DR$27)*((1+$D157)^((DS$27-$E$27)/$D156))-DS$41-DS$64-DS$84-DS$104-DS$124-DS$144,0)</f>
        <v>29275987.378400784</v>
      </c>
      <c r="DT157" s="1296">
        <f ca="1">IFERROR(-XNPV($D157,$E155:DS155,$E$27:DS$27)*((1+$D157)^((DT$27-$E$27)/$D156))-DT$41-DT$64-DT$84-DT$104-DT$124-DT$144,0)</f>
        <v>29625569.680163097</v>
      </c>
      <c r="DU157" s="1327">
        <f ca="1">IFERROR(-XNPV($D157,$E155:DT155,$E$27:DT$27)*((1+$D157)^((DU$27-$E$27)/$D156))-DU$41-DU$64-DU$84-DU$104-DU$124-DU$144,0)</f>
        <v>29944907.98924011</v>
      </c>
    </row>
    <row r="158" spans="1:126" customFormat="1" ht="15.75" customHeight="1">
      <c r="A158" s="105"/>
      <c r="B158" s="105"/>
      <c r="C158" s="60" t="s">
        <v>1528</v>
      </c>
      <c r="D158" s="1289">
        <f>H20</f>
        <v>1</v>
      </c>
      <c r="E158" s="58"/>
      <c r="F158" s="1296">
        <f ca="1">MAX($D158*$D$5-SUM($E164:E164)-F$41-F$64-F$84-F$104-F$124-F$144,0)</f>
        <v>14107573.262896148</v>
      </c>
      <c r="G158" s="1296">
        <f ca="1">MAX($D158*$D$5-SUM($E164:F164)-G$41-G$64-G$84-G$104-G$124-G$144,0)</f>
        <v>14107573.262896148</v>
      </c>
      <c r="H158" s="1296">
        <f ca="1">MAX($D158*$D$5-SUM($E164:G164)-H$41-H$64-H$84-H$104-H$124-H$144,0)</f>
        <v>14107573.262896148</v>
      </c>
      <c r="I158" s="1296">
        <f ca="1">MAX($D158*$D$5-SUM($E164:H164)-I$41-I$64-I$84-I$104-I$124-I$144,0)</f>
        <v>14107573.262896148</v>
      </c>
      <c r="J158" s="1296">
        <f ca="1">MAX($D158*$D$5-SUM($E164:I164)-J$41-J$64-J$84-J$104-J$124-J$144,0)</f>
        <v>14107573.262896148</v>
      </c>
      <c r="K158" s="1296">
        <f ca="1">MAX($D158*$D$5-SUM($E164:J164)-K$41-K$64-K$84-K$104-K$124-K$144,0)</f>
        <v>14107573.262896148</v>
      </c>
      <c r="L158" s="1296">
        <f ca="1">MAX($D158*$D$5-SUM($E164:K164)-L$41-L$64-L$84-L$104-L$124-L$144,0)</f>
        <v>14107573.262896148</v>
      </c>
      <c r="M158" s="1296">
        <f ca="1">MAX($D158*$D$5-SUM($E164:L164)-M$41-M$64-M$84-M$104-M$124-M$144,0)</f>
        <v>14107573.262896148</v>
      </c>
      <c r="N158" s="1296">
        <f ca="1">MAX($D158*$D$5-SUM($E164:M164)-N$41-N$64-N$84-N$104-N$124-N$144,0)</f>
        <v>14107573.262896148</v>
      </c>
      <c r="O158" s="1296">
        <f ca="1">MAX($D158*$D$5-SUM($E164:N164)-O$41-O$64-O$84-O$104-O$124-O$144,0)</f>
        <v>14107573.262896148</v>
      </c>
      <c r="P158" s="1296">
        <f ca="1">MAX($D158*$D$5-SUM($E164:O164)-P$41-P$64-P$84-P$104-P$124-P$144,0)</f>
        <v>14107573.262896148</v>
      </c>
      <c r="Q158" s="1296">
        <f ca="1">MAX($D158*$D$5-SUM($E164:P164)-Q$41-Q$64-Q$84-Q$104-Q$124-Q$144,0)</f>
        <v>14107573.262896148</v>
      </c>
      <c r="R158" s="1296">
        <f ca="1">MAX($D158*$D$5-SUM($E164:Q164)-R$41-R$64-R$84-R$104-R$124-R$144,0)</f>
        <v>14107573.262896148</v>
      </c>
      <c r="S158" s="1296">
        <f ca="1">MAX($D158*$D$5-SUM($E164:R164)-S$41-S$64-S$84-S$104-S$124-S$144,0)</f>
        <v>14107573.262896148</v>
      </c>
      <c r="T158" s="1296">
        <f ca="1">MAX($D158*$D$5-SUM($E164:S164)-T$41-T$64-T$84-T$104-T$124-T$144,0)</f>
        <v>14107573.262896148</v>
      </c>
      <c r="U158" s="1296">
        <f ca="1">MAX($D158*$D$5-SUM($E164:T164)-U$41-U$64-U$84-U$104-U$124-U$144,0)</f>
        <v>14107573.262896148</v>
      </c>
      <c r="V158" s="1296">
        <f ca="1">MAX($D158*$D$5-SUM($E164:U164)-V$41-V$64-V$84-V$104-V$124-V$144,0)</f>
        <v>14107573.262896148</v>
      </c>
      <c r="W158" s="1296">
        <f ca="1">MAX($D158*$D$5-SUM($E164:V164)-W$41-W$64-W$84-W$104-W$124-W$144,0)</f>
        <v>14107573.262896148</v>
      </c>
      <c r="X158" s="1296">
        <f ca="1">MAX($D158*$D$5-SUM($E164:W164)-X$41-X$64-X$84-X$104-X$124-X$144,0)</f>
        <v>14107573.262896148</v>
      </c>
      <c r="Y158" s="1296">
        <f ca="1">MAX($D158*$D$5-SUM($E164:X164)-Y$41-Y$64-Y$84-Y$104-Y$124-Y$144,0)</f>
        <v>14107573.262896148</v>
      </c>
      <c r="Z158" s="1296">
        <f ca="1">MAX($D158*$D$5-SUM($E164:Y164)-Z$41-Z$64-Z$84-Z$104-Z$124-Z$144,0)</f>
        <v>14107573.262896148</v>
      </c>
      <c r="AA158" s="1296">
        <f ca="1">MAX($D158*$D$5-SUM($E164:Z164)-AA$41-AA$64-AA$84-AA$104-AA$124-AA$144,0)</f>
        <v>14107573.262896148</v>
      </c>
      <c r="AB158" s="1296">
        <f ca="1">MAX($D158*$D$5-SUM($E164:AA164)-AB$41-AB$64-AB$84-AB$104-AB$124-AB$144,0)</f>
        <v>14107573.262896148</v>
      </c>
      <c r="AC158" s="1296">
        <f ca="1">MAX($D158*$D$5-SUM($E164:AB164)-AC$41-AC$64-AC$84-AC$104-AC$124-AC$144,0)</f>
        <v>14107573.262896148</v>
      </c>
      <c r="AD158" s="1296">
        <f ca="1">MAX($D158*$D$5-SUM($E164:AC164)-AD$41-AD$64-AD$84-AD$104-AD$124-AD$144,0)</f>
        <v>14107573.262896148</v>
      </c>
      <c r="AE158" s="1296">
        <f ca="1">MAX($D158*$D$5-SUM($E164:AD164)-AE$41-AE$64-AE$84-AE$104-AE$124-AE$144,0)</f>
        <v>14107573.262896148</v>
      </c>
      <c r="AF158" s="1296">
        <f ca="1">MAX($D158*$D$5-SUM($E164:AE164)-AF$41-AF$64-AF$84-AF$104-AF$124-AF$144,0)</f>
        <v>14107573.262896148</v>
      </c>
      <c r="AG158" s="1296">
        <f ca="1">MAX($D158*$D$5-SUM($E164:AF164)-AG$41-AG$64-AG$84-AG$104-AG$124-AG$144,0)</f>
        <v>14107573.262896148</v>
      </c>
      <c r="AH158" s="1296">
        <f ca="1">MAX($D158*$D$5-SUM($E164:AG164)-AH$41-AH$64-AH$84-AH$104-AH$124-AH$144,0)</f>
        <v>14107573.262896148</v>
      </c>
      <c r="AI158" s="1296">
        <f ca="1">MAX($D158*$D$5-SUM($E164:AH164)-AI$41-AI$64-AI$84-AI$104-AI$124-AI$144,0)</f>
        <v>14107573.262896148</v>
      </c>
      <c r="AJ158" s="1296">
        <f ca="1">MAX($D158*$D$5-SUM($E164:AI164)-AJ$41-AJ$64-AJ$84-AJ$104-AJ$124-AJ$144,0)</f>
        <v>14107573.262896148</v>
      </c>
      <c r="AK158" s="1296">
        <f ca="1">MAX($D158*$D$5-SUM($E164:AJ164)-AK$41-AK$64-AK$84-AK$104-AK$124-AK$144,0)</f>
        <v>14107573.262896148</v>
      </c>
      <c r="AL158" s="1296">
        <f ca="1">MAX($D158*$D$5-SUM($E164:AK164)-AL$41-AL$64-AL$84-AL$104-AL$124-AL$144,0)</f>
        <v>14107573.262896148</v>
      </c>
      <c r="AM158" s="1296">
        <f ca="1">MAX($D158*$D$5-SUM($E164:AL164)-AM$41-AM$64-AM$84-AM$104-AM$124-AM$144,0)</f>
        <v>14107573.262896148</v>
      </c>
      <c r="AN158" s="1296">
        <f ca="1">MAX($D158*$D$5-SUM($E164:AM164)-AN$41-AN$64-AN$84-AN$104-AN$124-AN$144,0)</f>
        <v>14107573.262896148</v>
      </c>
      <c r="AO158" s="1296">
        <f ca="1">MAX($D158*$D$5-SUM($E164:AN164)-AO$41-AO$64-AO$84-AO$104-AO$124-AO$144,0)</f>
        <v>14107573.262896148</v>
      </c>
      <c r="AP158" s="1296">
        <f ca="1">MAX($D158*$D$5-SUM($E164:AO164)-AP$41-AP$64-AP$84-AP$104-AP$124-AP$144,0)</f>
        <v>14107573.262896148</v>
      </c>
      <c r="AQ158" s="1296">
        <f ca="1">MAX($D158*$D$5-SUM($E164:AP164)-AQ$41-AQ$64-AQ$84-AQ$104-AQ$124-AQ$144,0)</f>
        <v>14107573.262896148</v>
      </c>
      <c r="AR158" s="1296">
        <f ca="1">MAX($D158*$D$5-SUM($E164:AQ164)-AR$41-AR$64-AR$84-AR$104-AR$124-AR$144,0)</f>
        <v>14107573.262896148</v>
      </c>
      <c r="AS158" s="1296">
        <f ca="1">MAX($D158*$D$5-SUM($E164:AR164)-AS$41-AS$64-AS$84-AS$104-AS$124-AS$144,0)</f>
        <v>14107573.262896148</v>
      </c>
      <c r="AT158" s="1296">
        <f ca="1">MAX($D158*$D$5-SUM($E164:AS164)-AT$41-AT$64-AT$84-AT$104-AT$124-AT$144,0)</f>
        <v>14107573.262896148</v>
      </c>
      <c r="AU158" s="1296">
        <f ca="1">MAX($D158*$D$5-SUM($E164:AT164)-AU$41-AU$64-AU$84-AU$104-AU$124-AU$144,0)</f>
        <v>14107573.262896148</v>
      </c>
      <c r="AV158" s="1296">
        <f ca="1">MAX($D158*$D$5-SUM($E164:AU164)-AV$41-AV$64-AV$84-AV$104-AV$124-AV$144,0)</f>
        <v>14107573.262896148</v>
      </c>
      <c r="AW158" s="1296">
        <f ca="1">MAX($D158*$D$5-SUM($E164:AV164)-AW$41-AW$64-AW$84-AW$104-AW$124-AW$144,0)</f>
        <v>14107573.262896148</v>
      </c>
      <c r="AX158" s="1296">
        <f ca="1">MAX($D158*$D$5-SUM($E164:AW164)-AX$41-AX$64-AX$84-AX$104-AX$124-AX$144,0)</f>
        <v>14107573.262896148</v>
      </c>
      <c r="AY158" s="1296">
        <f ca="1">MAX($D158*$D$5-SUM($E164:AX164)-AY$41-AY$64-AY$84-AY$104-AY$124-AY$144,0)</f>
        <v>14107573.262896148</v>
      </c>
      <c r="AZ158" s="1296">
        <f ca="1">MAX($D158*$D$5-SUM($E164:AY164)-AZ$41-AZ$64-AZ$84-AZ$104-AZ$124-AZ$144,0)</f>
        <v>14107573.262896148</v>
      </c>
      <c r="BA158" s="1296">
        <f ca="1">MAX($D158*$D$5-SUM($E164:AZ164)-BA$41-BA$64-BA$84-BA$104-BA$124-BA$144,0)</f>
        <v>14107573.262896148</v>
      </c>
      <c r="BB158" s="1296">
        <f ca="1">MAX($D158*$D$5-SUM($E164:BA164)-BB$41-BB$64-BB$84-BB$104-BB$124-BB$144,0)</f>
        <v>14107573.262896148</v>
      </c>
      <c r="BC158" s="1296">
        <f ca="1">MAX($D158*$D$5-SUM($E164:BB164)-BC$41-BC$64-BC$84-BC$104-BC$124-BC$144,0)</f>
        <v>14107573.262896148</v>
      </c>
      <c r="BD158" s="1296">
        <f ca="1">MAX($D158*$D$5-SUM($E164:BC164)-BD$41-BD$64-BD$84-BD$104-BD$124-BD$144,0)</f>
        <v>14107573.262896148</v>
      </c>
      <c r="BE158" s="1296">
        <f ca="1">MAX($D158*$D$5-SUM($E164:BD164)-BE$41-BE$64-BE$84-BE$104-BE$124-BE$144,0)</f>
        <v>14107573.262896148</v>
      </c>
      <c r="BF158" s="1296">
        <f ca="1">MAX($D158*$D$5-SUM($E164:BE164)-BF$41-BF$64-BF$84-BF$104-BF$124-BF$144,0)</f>
        <v>14107573.262896148</v>
      </c>
      <c r="BG158" s="1296">
        <f ca="1">MAX($D158*$D$5-SUM($E164:BF164)-BG$41-BG$64-BG$84-BG$104-BG$124-BG$144,0)</f>
        <v>14107573.262896148</v>
      </c>
      <c r="BH158" s="1296">
        <f ca="1">MAX($D158*$D$5-SUM($E164:BG164)-BH$41-BH$64-BH$84-BH$104-BH$124-BH$144,0)</f>
        <v>14107573.262896148</v>
      </c>
      <c r="BI158" s="1296">
        <f ca="1">MAX($D158*$D$5-SUM($E164:BH164)-BI$41-BI$64-BI$84-BI$104-BI$124-BI$144,0)</f>
        <v>14107573.262896148</v>
      </c>
      <c r="BJ158" s="1296">
        <f ca="1">MAX($D158*$D$5-SUM($E164:BI164)-BJ$41-BJ$64-BJ$84-BJ$104-BJ$124-BJ$144,0)</f>
        <v>14107573.262896148</v>
      </c>
      <c r="BK158" s="1296">
        <f ca="1">MAX($D158*$D$5-SUM($E164:BJ164)-BK$41-BK$64-BK$84-BK$104-BK$124-BK$144,0)</f>
        <v>14107573.262896148</v>
      </c>
      <c r="BL158" s="1296">
        <f ca="1">MAX($D158*$D$5-SUM($E164:BK164)-BL$41-BL$64-BL$84-BL$104-BL$124-BL$144,0)</f>
        <v>14107573.262896148</v>
      </c>
      <c r="BM158" s="1296">
        <f ca="1">MAX($D158*$D$5-SUM($E164:BL164)-BM$41-BM$64-BM$84-BM$104-BM$124-BM$144,0)</f>
        <v>14107573.262896148</v>
      </c>
      <c r="BN158" s="1296">
        <f ca="1">MAX($D158*$D$5-SUM($E164:BM164)-BN$41-BN$64-BN$84-BN$104-BN$124-BN$144,0)</f>
        <v>14107573.262896148</v>
      </c>
      <c r="BO158" s="1296">
        <f ca="1">MAX($D158*$D$5-SUM($E164:BN164)-BO$41-BO$64-BO$84-BO$104-BO$124-BO$144,0)</f>
        <v>14107573.262896148</v>
      </c>
      <c r="BP158" s="1296">
        <f ca="1">MAX($D158*$D$5-SUM($E164:BO164)-BP$41-BP$64-BP$84-BP$104-BP$124-BP$144,0)</f>
        <v>14107573.262896148</v>
      </c>
      <c r="BQ158" s="1296">
        <f ca="1">MAX($D158*$D$5-SUM($E164:BP164)-BQ$41-BQ$64-BQ$84-BQ$104-BQ$124-BQ$144,0)</f>
        <v>14107573.262896148</v>
      </c>
      <c r="BR158" s="1296">
        <f ca="1">MAX($D158*$D$5-SUM($E164:BQ164)-BR$41-BR$64-BR$84-BR$104-BR$124-BR$144,0)</f>
        <v>14107573.262896148</v>
      </c>
      <c r="BS158" s="1296">
        <f ca="1">MAX($D158*$D$5-SUM($E164:BR164)-BS$41-BS$64-BS$84-BS$104-BS$124-BS$144,0)</f>
        <v>14107573.262896148</v>
      </c>
      <c r="BT158" s="1296">
        <f ca="1">MAX($D158*$D$5-SUM($E164:BS164)-BT$41-BT$64-BT$84-BT$104-BT$124-BT$144,0)</f>
        <v>14107573.262896148</v>
      </c>
      <c r="BU158" s="1296">
        <f ca="1">MAX($D158*$D$5-SUM($E164:BT164)-BU$41-BU$64-BU$84-BU$104-BU$124-BU$144,0)</f>
        <v>14107573.262896148</v>
      </c>
      <c r="BV158" s="1296">
        <f ca="1">MAX($D158*$D$5-SUM($E164:BU164)-BV$41-BV$64-BV$84-BV$104-BV$124-BV$144,0)</f>
        <v>14107573.262896148</v>
      </c>
      <c r="BW158" s="1296">
        <f ca="1">MAX($D158*$D$5-SUM($E164:BV164)-BW$41-BW$64-BW$84-BW$104-BW$124-BW$144,0)</f>
        <v>14107573.262896148</v>
      </c>
      <c r="BX158" s="1296">
        <f ca="1">MAX($D158*$D$5-SUM($E164:BW164)-BX$41-BX$64-BX$84-BX$104-BX$124-BX$144,0)</f>
        <v>14107573.262896148</v>
      </c>
      <c r="BY158" s="1296">
        <f ca="1">MAX($D158*$D$5-SUM($E164:BX164)-BY$41-BY$64-BY$84-BY$104-BY$124-BY$144,0)</f>
        <v>14107573.262896148</v>
      </c>
      <c r="BZ158" s="1296">
        <f ca="1">MAX($D158*$D$5-SUM($E164:BY164)-BZ$41-BZ$64-BZ$84-BZ$104-BZ$124-BZ$144,0)</f>
        <v>14107573.262896148</v>
      </c>
      <c r="CA158" s="1296">
        <f ca="1">MAX($D158*$D$5-SUM($E164:BZ164)-CA$41-CA$64-CA$84-CA$104-CA$124-CA$144,0)</f>
        <v>14107573.262896148</v>
      </c>
      <c r="CB158" s="1296">
        <f ca="1">MAX($D158*$D$5-SUM($E164:CA164)-CB$41-CB$64-CB$84-CB$104-CB$124-CB$144,0)</f>
        <v>14107573.262896148</v>
      </c>
      <c r="CC158" s="1296">
        <f ca="1">MAX($D158*$D$5-SUM($E164:CB164)-CC$41-CC$64-CC$84-CC$104-CC$124-CC$144,0)</f>
        <v>14107573.262896148</v>
      </c>
      <c r="CD158" s="1296">
        <f ca="1">MAX($D158*$D$5-SUM($E164:CC164)-CD$41-CD$64-CD$84-CD$104-CD$124-CD$144,0)</f>
        <v>14107573.262896148</v>
      </c>
      <c r="CE158" s="1296">
        <f ca="1">MAX($D158*$D$5-SUM($E164:CD164)-CE$41-CE$64-CE$84-CE$104-CE$124-CE$144,0)</f>
        <v>14107573.262896148</v>
      </c>
      <c r="CF158" s="1296">
        <f ca="1">MAX($D158*$D$5-SUM($E164:CE164)-CF$41-CF$64-CF$84-CF$104-CF$124-CF$144,0)</f>
        <v>14107573.262896148</v>
      </c>
      <c r="CG158" s="1296">
        <f ca="1">MAX($D158*$D$5-SUM($E164:CF164)-CG$41-CG$64-CG$84-CG$104-CG$124-CG$144,0)</f>
        <v>14107573.262896148</v>
      </c>
      <c r="CH158" s="1296">
        <f ca="1">MAX($D158*$D$5-SUM($E164:CG164)-CH$41-CH$64-CH$84-CH$104-CH$124-CH$144,0)</f>
        <v>14107573.262896148</v>
      </c>
      <c r="CI158" s="1296">
        <f ca="1">MAX($D158*$D$5-SUM($E164:CH164)-CI$41-CI$64-CI$84-CI$104-CI$124-CI$144,0)</f>
        <v>14107573.262896148</v>
      </c>
      <c r="CJ158" s="1296">
        <f ca="1">MAX($D158*$D$5-SUM($E164:CI164)-CJ$41-CJ$64-CJ$84-CJ$104-CJ$124-CJ$144,0)</f>
        <v>14107573.262896148</v>
      </c>
      <c r="CK158" s="1296">
        <f ca="1">MAX($D158*$D$5-SUM($E164:CJ164)-CK$41-CK$64-CK$84-CK$104-CK$124-CK$144,0)</f>
        <v>14107573.262896148</v>
      </c>
      <c r="CL158" s="1296">
        <f ca="1">MAX($D158*$D$5-SUM($E164:CK164)-CL$41-CL$64-CL$84-CL$104-CL$124-CL$144,0)</f>
        <v>14107573.262896148</v>
      </c>
      <c r="CM158" s="1296">
        <f ca="1">MAX($D158*$D$5-SUM($E164:CL164)-CM$41-CM$64-CM$84-CM$104-CM$124-CM$144,0)</f>
        <v>14107573.262896148</v>
      </c>
      <c r="CN158" s="1296">
        <f ca="1">MAX($D158*$D$5-SUM($E164:CM164)-CN$41-CN$64-CN$84-CN$104-CN$124-CN$144,0)</f>
        <v>14107573.262896148</v>
      </c>
      <c r="CO158" s="1296">
        <f ca="1">MAX($D158*$D$5-SUM($E164:CN164)-CO$41-CO$64-CO$84-CO$104-CO$124-CO$144,0)</f>
        <v>14107573.262896148</v>
      </c>
      <c r="CP158" s="1296">
        <f ca="1">MAX($D158*$D$5-SUM($E164:CO164)-CP$41-CP$64-CP$84-CP$104-CP$124-CP$144,0)</f>
        <v>14107573.262896148</v>
      </c>
      <c r="CQ158" s="1296">
        <f ca="1">MAX($D158*$D$5-SUM($E164:CP164)-CQ$41-CQ$64-CQ$84-CQ$104-CQ$124-CQ$144,0)</f>
        <v>14107573.262896148</v>
      </c>
      <c r="CR158" s="1296">
        <f ca="1">MAX($D158*$D$5-SUM($E164:CQ164)-CR$41-CR$64-CR$84-CR$104-CR$124-CR$144,0)</f>
        <v>14107573.262896148</v>
      </c>
      <c r="CS158" s="1296">
        <f ca="1">MAX($D158*$D$5-SUM($E164:CR164)-CS$41-CS$64-CS$84-CS$104-CS$124-CS$144,0)</f>
        <v>14107573.262896148</v>
      </c>
      <c r="CT158" s="1296">
        <f ca="1">MAX($D158*$D$5-SUM($E164:CS164)-CT$41-CT$64-CT$84-CT$104-CT$124-CT$144,0)</f>
        <v>14107573.262896148</v>
      </c>
      <c r="CU158" s="1296">
        <f ca="1">MAX($D158*$D$5-SUM($E164:CT164)-CU$41-CU$64-CU$84-CU$104-CU$124-CU$144,0)</f>
        <v>14107573.262896148</v>
      </c>
      <c r="CV158" s="1296">
        <f ca="1">MAX($D158*$D$5-SUM($E164:CU164)-CV$41-CV$64-CV$84-CV$104-CV$124-CV$144,0)</f>
        <v>14107573.262896148</v>
      </c>
      <c r="CW158" s="1296">
        <f ca="1">MAX($D158*$D$5-SUM($E164:CV164)-CW$41-CW$64-CW$84-CW$104-CW$124-CW$144,0)</f>
        <v>0</v>
      </c>
      <c r="CX158" s="1296">
        <f ca="1">MAX($D158*$D$5-SUM($E164:CW164)-CX$41-CX$64-CX$84-CX$104-CX$124-CX$144,0)</f>
        <v>14107573.262896148</v>
      </c>
      <c r="CY158" s="1296">
        <f ca="1">MAX($D158*$D$5-SUM($E164:CX164)-CY$41-CY$64-CY$84-CY$104-CY$124-CY$144,0)</f>
        <v>14107573.262896148</v>
      </c>
      <c r="CZ158" s="1296">
        <f ca="1">MAX($D158*$D$5-SUM($E164:CY164)-CZ$41-CZ$64-CZ$84-CZ$104-CZ$124-CZ$144,0)</f>
        <v>14107573.262896148</v>
      </c>
      <c r="DA158" s="1296">
        <f ca="1">MAX($D158*$D$5-SUM($E164:CZ164)-DA$41-DA$64-DA$84-DA$104-DA$124-DA$144,0)</f>
        <v>14107573.262896148</v>
      </c>
      <c r="DB158" s="1296">
        <f ca="1">MAX($D158*$D$5-SUM($E164:DA164)-DB$41-DB$64-DB$84-DB$104-DB$124-DB$144,0)</f>
        <v>14107573.262896148</v>
      </c>
      <c r="DC158" s="1296">
        <f ca="1">MAX($D158*$D$5-SUM($E164:DB164)-DC$41-DC$64-DC$84-DC$104-DC$124-DC$144,0)</f>
        <v>14107573.262896148</v>
      </c>
      <c r="DD158" s="1296">
        <f ca="1">MAX($D158*$D$5-SUM($E164:DC164)-DD$41-DD$64-DD$84-DD$104-DD$124-DD$144,0)</f>
        <v>14107573.262896148</v>
      </c>
      <c r="DE158" s="1296">
        <f ca="1">MAX($D158*$D$5-SUM($E164:DD164)-DE$41-DE$64-DE$84-DE$104-DE$124-DE$144,0)</f>
        <v>14107573.262896148</v>
      </c>
      <c r="DF158" s="1296">
        <f ca="1">MAX($D158*$D$5-SUM($E164:DE164)-DF$41-DF$64-DF$84-DF$104-DF$124-DF$144,0)</f>
        <v>14107573.262896148</v>
      </c>
      <c r="DG158" s="1296">
        <f ca="1">MAX($D158*$D$5-SUM($E164:DF164)-DG$41-DG$64-DG$84-DG$104-DG$124-DG$144,0)</f>
        <v>14107573.262896148</v>
      </c>
      <c r="DH158" s="1296">
        <f ca="1">MAX($D158*$D$5-SUM($E164:DG164)-DH$41-DH$64-DH$84-DH$104-DH$124-DH$144,0)</f>
        <v>14107573.262896148</v>
      </c>
      <c r="DI158" s="1296">
        <f ca="1">MAX($D158*$D$5-SUM($E164:DH164)-DI$41-DI$64-DI$84-DI$104-DI$124-DI$144,0)</f>
        <v>14107573.262896148</v>
      </c>
      <c r="DJ158" s="1296">
        <f ca="1">MAX($D158*$D$5-SUM($E164:DI164)-DJ$41-DJ$64-DJ$84-DJ$104-DJ$124-DJ$144,0)</f>
        <v>14107573.262896148</v>
      </c>
      <c r="DK158" s="1296">
        <f ca="1">MAX($D158*$D$5-SUM($E164:DJ164)-DK$41-DK$64-DK$84-DK$104-DK$124-DK$144,0)</f>
        <v>14107573.262896148</v>
      </c>
      <c r="DL158" s="1296">
        <f ca="1">MAX($D158*$D$5-SUM($E164:DK164)-DL$41-DL$64-DL$84-DL$104-DL$124-DL$144,0)</f>
        <v>14107573.262896148</v>
      </c>
      <c r="DM158" s="1296">
        <f ca="1">MAX($D158*$D$5-SUM($E164:DL164)-DM$41-DM$64-DM$84-DM$104-DM$124-DM$144,0)</f>
        <v>14107573.262896148</v>
      </c>
      <c r="DN158" s="1296">
        <f ca="1">MAX($D158*$D$5-SUM($E164:DM164)-DN$41-DN$64-DN$84-DN$104-DN$124-DN$144,0)</f>
        <v>14107573.262896148</v>
      </c>
      <c r="DO158" s="1296">
        <f ca="1">MAX($D158*$D$5-SUM($E164:DN164)-DO$41-DO$64-DO$84-DO$104-DO$124-DO$144,0)</f>
        <v>14107573.262896148</v>
      </c>
      <c r="DP158" s="1296">
        <f ca="1">MAX($D158*$D$5-SUM($E164:DO164)-DP$41-DP$64-DP$84-DP$104-DP$124-DP$144,0)</f>
        <v>14107573.262896148</v>
      </c>
      <c r="DQ158" s="1296">
        <f ca="1">MAX($D158*$D$5-SUM($E164:DP164)-DQ$41-DQ$64-DQ$84-DQ$104-DQ$124-DQ$144,0)</f>
        <v>14107573.262896148</v>
      </c>
      <c r="DR158" s="1296">
        <f ca="1">MAX($D158*$D$5-SUM($E164:DQ164)-DR$41-DR$64-DR$84-DR$104-DR$124-DR$144,0)</f>
        <v>14107573.262896148</v>
      </c>
      <c r="DS158" s="1296">
        <f ca="1">MAX($D158*$D$5-SUM($E164:DR164)-DS$41-DS$64-DS$84-DS$104-DS$124-DS$144,0)</f>
        <v>14107573.262896148</v>
      </c>
      <c r="DT158" s="1296">
        <f ca="1">MAX($D158*$D$5-SUM($E164:DS164)-DT$41-DT$64-DT$84-DT$104-DT$124-DT$144,0)</f>
        <v>14107573.262896148</v>
      </c>
      <c r="DU158" s="1327">
        <f ca="1">MAX($D158*$D$5-SUM($E164:DT164)-DU$41-DU$64-DU$84-DU$104-DU$124-DU$144,0)</f>
        <v>14107573.262896148</v>
      </c>
    </row>
    <row r="159" spans="1:126" customFormat="1" ht="15.75" customHeight="1">
      <c r="A159" s="105"/>
      <c r="B159" s="105"/>
      <c r="C159" s="60" t="s">
        <v>1543</v>
      </c>
      <c r="D159" s="1290">
        <f>I20</f>
        <v>0</v>
      </c>
      <c r="E159" s="1149"/>
      <c r="F159" s="1296">
        <f>IF($D159&gt;0,$D159-SUM($E165:E165),0)</f>
        <v>0</v>
      </c>
      <c r="G159" s="1296">
        <f>IF($D159&gt;0,$D159-SUM($E165:F165),0)</f>
        <v>0</v>
      </c>
      <c r="H159" s="1296">
        <f>IF($D159&gt;0,$D159-SUM($E165:G165),0)</f>
        <v>0</v>
      </c>
      <c r="I159" s="1296">
        <f>IF($D159&gt;0,$D159-SUM($E165:H165),0)</f>
        <v>0</v>
      </c>
      <c r="J159" s="1296">
        <f>IF($D159&gt;0,$D159-SUM($E165:I165),0)</f>
        <v>0</v>
      </c>
      <c r="K159" s="1296">
        <f>IF($D159&gt;0,$D159-SUM($E165:J165),0)</f>
        <v>0</v>
      </c>
      <c r="L159" s="1296">
        <f>IF($D159&gt;0,$D159-SUM($E165:K165),0)</f>
        <v>0</v>
      </c>
      <c r="M159" s="1296">
        <f>IF($D159&gt;0,$D159-SUM($E165:L165),0)</f>
        <v>0</v>
      </c>
      <c r="N159" s="1296">
        <f>IF($D159&gt;0,$D159-SUM($E165:M165),0)</f>
        <v>0</v>
      </c>
      <c r="O159" s="1296">
        <f>IF($D159&gt;0,$D159-SUM($E165:N165),0)</f>
        <v>0</v>
      </c>
      <c r="P159" s="1296">
        <f>IF($D159&gt;0,$D159-SUM($E165:O165),0)</f>
        <v>0</v>
      </c>
      <c r="Q159" s="1296">
        <f>IF($D159&gt;0,$D159-SUM($E165:P165),0)</f>
        <v>0</v>
      </c>
      <c r="R159" s="1296">
        <f>IF($D159&gt;0,$D159-SUM($E165:Q165),0)</f>
        <v>0</v>
      </c>
      <c r="S159" s="1296">
        <f>IF($D159&gt;0,$D159-SUM($E165:R165),0)</f>
        <v>0</v>
      </c>
      <c r="T159" s="1296">
        <f>IF($D159&gt;0,$D159-SUM($E165:S165),0)</f>
        <v>0</v>
      </c>
      <c r="U159" s="1296">
        <f>IF($D159&gt;0,$D159-SUM($E165:T165),0)</f>
        <v>0</v>
      </c>
      <c r="V159" s="1296">
        <f>IF($D159&gt;0,$D159-SUM($E165:U165),0)</f>
        <v>0</v>
      </c>
      <c r="W159" s="1296">
        <f>IF($D159&gt;0,$D159-SUM($E165:V165),0)</f>
        <v>0</v>
      </c>
      <c r="X159" s="1296">
        <f>IF($D159&gt;0,$D159-SUM($E165:W165),0)</f>
        <v>0</v>
      </c>
      <c r="Y159" s="1296">
        <f>IF($D159&gt;0,$D159-SUM($E165:X165),0)</f>
        <v>0</v>
      </c>
      <c r="Z159" s="1296">
        <f>IF($D159&gt;0,$D159-SUM($E165:Y165),0)</f>
        <v>0</v>
      </c>
      <c r="AA159" s="1296">
        <f>IF($D159&gt;0,$D159-SUM($E165:Z165),0)</f>
        <v>0</v>
      </c>
      <c r="AB159" s="1296">
        <f>IF($D159&gt;0,$D159-SUM($E165:AA165),0)</f>
        <v>0</v>
      </c>
      <c r="AC159" s="1296">
        <f>IF($D159&gt;0,$D159-SUM($E165:AB165),0)</f>
        <v>0</v>
      </c>
      <c r="AD159" s="1296">
        <f>IF($D159&gt;0,$D159-SUM($E165:AC165),0)</f>
        <v>0</v>
      </c>
      <c r="AE159" s="1296">
        <f>IF($D159&gt;0,$D159-SUM($E165:AD165),0)</f>
        <v>0</v>
      </c>
      <c r="AF159" s="1296">
        <f>IF($D159&gt;0,$D159-SUM($E165:AE165),0)</f>
        <v>0</v>
      </c>
      <c r="AG159" s="1296">
        <f>IF($D159&gt;0,$D159-SUM($E165:AF165),0)</f>
        <v>0</v>
      </c>
      <c r="AH159" s="1296">
        <f>IF($D159&gt;0,$D159-SUM($E165:AG165),0)</f>
        <v>0</v>
      </c>
      <c r="AI159" s="1296">
        <f>IF($D159&gt;0,$D159-SUM($E165:AH165),0)</f>
        <v>0</v>
      </c>
      <c r="AJ159" s="1296">
        <f>IF($D159&gt;0,$D159-SUM($E165:AI165),0)</f>
        <v>0</v>
      </c>
      <c r="AK159" s="1296">
        <f>IF($D159&gt;0,$D159-SUM($E165:AJ165),0)</f>
        <v>0</v>
      </c>
      <c r="AL159" s="1296">
        <f>IF($D159&gt;0,$D159-SUM($E165:AK165),0)</f>
        <v>0</v>
      </c>
      <c r="AM159" s="1296">
        <f>IF($D159&gt;0,$D159-SUM($E165:AL165),0)</f>
        <v>0</v>
      </c>
      <c r="AN159" s="1296">
        <f>IF($D159&gt;0,$D159-SUM($E165:AM165),0)</f>
        <v>0</v>
      </c>
      <c r="AO159" s="1296">
        <f>IF($D159&gt;0,$D159-SUM($E165:AN165),0)</f>
        <v>0</v>
      </c>
      <c r="AP159" s="1296">
        <f>IF($D159&gt;0,$D159-SUM($E165:AO165),0)</f>
        <v>0</v>
      </c>
      <c r="AQ159" s="1296">
        <f>IF($D159&gt;0,$D159-SUM($E165:AP165),0)</f>
        <v>0</v>
      </c>
      <c r="AR159" s="1296">
        <f>IF($D159&gt;0,$D159-SUM($E165:AQ165),0)</f>
        <v>0</v>
      </c>
      <c r="AS159" s="1296">
        <f>IF($D159&gt;0,$D159-SUM($E165:AR165),0)</f>
        <v>0</v>
      </c>
      <c r="AT159" s="1296">
        <f>IF($D159&gt;0,$D159-SUM($E165:AS165),0)</f>
        <v>0</v>
      </c>
      <c r="AU159" s="1296">
        <f>IF($D159&gt;0,$D159-SUM($E165:AT165),0)</f>
        <v>0</v>
      </c>
      <c r="AV159" s="1296">
        <f>IF($D159&gt;0,$D159-SUM($E165:AU165),0)</f>
        <v>0</v>
      </c>
      <c r="AW159" s="1296">
        <f>IF($D159&gt;0,$D159-SUM($E165:AV165),0)</f>
        <v>0</v>
      </c>
      <c r="AX159" s="1296">
        <f>IF($D159&gt;0,$D159-SUM($E165:AW165),0)</f>
        <v>0</v>
      </c>
      <c r="AY159" s="1296">
        <f>IF($D159&gt;0,$D159-SUM($E165:AX165),0)</f>
        <v>0</v>
      </c>
      <c r="AZ159" s="1296">
        <f>IF($D159&gt;0,$D159-SUM($E165:AY165),0)</f>
        <v>0</v>
      </c>
      <c r="BA159" s="1296">
        <f>IF($D159&gt;0,$D159-SUM($E165:AZ165),0)</f>
        <v>0</v>
      </c>
      <c r="BB159" s="1296">
        <f>IF($D159&gt;0,$D159-SUM($E165:BA165),0)</f>
        <v>0</v>
      </c>
      <c r="BC159" s="1296">
        <f>IF($D159&gt;0,$D159-SUM($E165:BB165),0)</f>
        <v>0</v>
      </c>
      <c r="BD159" s="1296">
        <f>IF($D159&gt;0,$D159-SUM($E165:BC165),0)</f>
        <v>0</v>
      </c>
      <c r="BE159" s="1296">
        <f>IF($D159&gt;0,$D159-SUM($E165:BD165),0)</f>
        <v>0</v>
      </c>
      <c r="BF159" s="1296">
        <f>IF($D159&gt;0,$D159-SUM($E165:BE165),0)</f>
        <v>0</v>
      </c>
      <c r="BG159" s="1296">
        <f>IF($D159&gt;0,$D159-SUM($E165:BF165),0)</f>
        <v>0</v>
      </c>
      <c r="BH159" s="1296">
        <f>IF($D159&gt;0,$D159-SUM($E165:BG165),0)</f>
        <v>0</v>
      </c>
      <c r="BI159" s="1296">
        <f>IF($D159&gt;0,$D159-SUM($E165:BH165),0)</f>
        <v>0</v>
      </c>
      <c r="BJ159" s="1296">
        <f>IF($D159&gt;0,$D159-SUM($E165:BI165),0)</f>
        <v>0</v>
      </c>
      <c r="BK159" s="1296">
        <f>IF($D159&gt;0,$D159-SUM($E165:BJ165),0)</f>
        <v>0</v>
      </c>
      <c r="BL159" s="1296">
        <f>IF($D159&gt;0,$D159-SUM($E165:BK165),0)</f>
        <v>0</v>
      </c>
      <c r="BM159" s="1296">
        <f>IF($D159&gt;0,$D159-SUM($E165:BL165),0)</f>
        <v>0</v>
      </c>
      <c r="BN159" s="1296">
        <f>IF($D159&gt;0,$D159-SUM($E165:BM165),0)</f>
        <v>0</v>
      </c>
      <c r="BO159" s="1296">
        <f>IF($D159&gt;0,$D159-SUM($E165:BN165),0)</f>
        <v>0</v>
      </c>
      <c r="BP159" s="1296">
        <f>IF($D159&gt;0,$D159-SUM($E165:BO165),0)</f>
        <v>0</v>
      </c>
      <c r="BQ159" s="1296">
        <f>IF($D159&gt;0,$D159-SUM($E165:BP165),0)</f>
        <v>0</v>
      </c>
      <c r="BR159" s="1296">
        <f>IF($D159&gt;0,$D159-SUM($E165:BQ165),0)</f>
        <v>0</v>
      </c>
      <c r="BS159" s="1296">
        <f>IF($D159&gt;0,$D159-SUM($E165:BR165),0)</f>
        <v>0</v>
      </c>
      <c r="BT159" s="1296">
        <f>IF($D159&gt;0,$D159-SUM($E165:BS165),0)</f>
        <v>0</v>
      </c>
      <c r="BU159" s="1296">
        <f>IF($D159&gt;0,$D159-SUM($E165:BT165),0)</f>
        <v>0</v>
      </c>
      <c r="BV159" s="1296">
        <f>IF($D159&gt;0,$D159-SUM($E165:BU165),0)</f>
        <v>0</v>
      </c>
      <c r="BW159" s="1296">
        <f>IF($D159&gt;0,$D159-SUM($E165:BV165),0)</f>
        <v>0</v>
      </c>
      <c r="BX159" s="1296">
        <f>IF($D159&gt;0,$D159-SUM($E165:BW165),0)</f>
        <v>0</v>
      </c>
      <c r="BY159" s="1296">
        <f>IF($D159&gt;0,$D159-SUM($E165:BX165),0)</f>
        <v>0</v>
      </c>
      <c r="BZ159" s="1296">
        <f>IF($D159&gt;0,$D159-SUM($E165:BY165),0)</f>
        <v>0</v>
      </c>
      <c r="CA159" s="1296">
        <f>IF($D159&gt;0,$D159-SUM($E165:BZ165),0)</f>
        <v>0</v>
      </c>
      <c r="CB159" s="1296">
        <f>IF($D159&gt;0,$D159-SUM($E165:CA165),0)</f>
        <v>0</v>
      </c>
      <c r="CC159" s="1296">
        <f>IF($D159&gt;0,$D159-SUM($E165:CB165),0)</f>
        <v>0</v>
      </c>
      <c r="CD159" s="1296">
        <f>IF($D159&gt;0,$D159-SUM($E165:CC165),0)</f>
        <v>0</v>
      </c>
      <c r="CE159" s="1296">
        <f>IF($D159&gt;0,$D159-SUM($E165:CD165),0)</f>
        <v>0</v>
      </c>
      <c r="CF159" s="1296">
        <f>IF($D159&gt;0,$D159-SUM($E165:CE165),0)</f>
        <v>0</v>
      </c>
      <c r="CG159" s="1296">
        <f>IF($D159&gt;0,$D159-SUM($E165:CF165),0)</f>
        <v>0</v>
      </c>
      <c r="CH159" s="1296">
        <f>IF($D159&gt;0,$D159-SUM($E165:CG165),0)</f>
        <v>0</v>
      </c>
      <c r="CI159" s="1296">
        <f>IF($D159&gt;0,$D159-SUM($E165:CH165),0)</f>
        <v>0</v>
      </c>
      <c r="CJ159" s="1296">
        <f>IF($D159&gt;0,$D159-SUM($E165:CI165),0)</f>
        <v>0</v>
      </c>
      <c r="CK159" s="1296">
        <f>IF($D159&gt;0,$D159-SUM($E165:CJ165),0)</f>
        <v>0</v>
      </c>
      <c r="CL159" s="1296">
        <f>IF($D159&gt;0,$D159-SUM($E165:CK165),0)</f>
        <v>0</v>
      </c>
      <c r="CM159" s="1296">
        <f>IF($D159&gt;0,$D159-SUM($E165:CL165),0)</f>
        <v>0</v>
      </c>
      <c r="CN159" s="1296">
        <f>IF($D159&gt;0,$D159-SUM($E165:CM165),0)</f>
        <v>0</v>
      </c>
      <c r="CO159" s="1296">
        <f>IF($D159&gt;0,$D159-SUM($E165:CN165),0)</f>
        <v>0</v>
      </c>
      <c r="CP159" s="1296">
        <f>IF($D159&gt;0,$D159-SUM($E165:CO165),0)</f>
        <v>0</v>
      </c>
      <c r="CQ159" s="1296">
        <f>IF($D159&gt;0,$D159-SUM($E165:CP165),0)</f>
        <v>0</v>
      </c>
      <c r="CR159" s="1296">
        <f>IF($D159&gt;0,$D159-SUM($E165:CQ165),0)</f>
        <v>0</v>
      </c>
      <c r="CS159" s="1296">
        <f>IF($D159&gt;0,$D159-SUM($E165:CR165),0)</f>
        <v>0</v>
      </c>
      <c r="CT159" s="1296">
        <f>IF($D159&gt;0,$D159-SUM($E165:CS165),0)</f>
        <v>0</v>
      </c>
      <c r="CU159" s="1296">
        <f>IF($D159&gt;0,$D159-SUM($E165:CT165),0)</f>
        <v>0</v>
      </c>
      <c r="CV159" s="1296">
        <f>IF($D159&gt;0,$D159-SUM($E165:CU165),0)</f>
        <v>0</v>
      </c>
      <c r="CW159" s="1296">
        <f>IF($D159&gt;0,$D159-SUM($E165:CV165),0)</f>
        <v>0</v>
      </c>
      <c r="CX159" s="1296">
        <f>IF($D159&gt;0,$D159-SUM($E165:CW165),0)</f>
        <v>0</v>
      </c>
      <c r="CY159" s="1296">
        <f>IF($D159&gt;0,$D159-SUM($E165:CX165),0)</f>
        <v>0</v>
      </c>
      <c r="CZ159" s="1296">
        <f>IF($D159&gt;0,$D159-SUM($E165:CY165),0)</f>
        <v>0</v>
      </c>
      <c r="DA159" s="1296">
        <f>IF($D159&gt;0,$D159-SUM($E165:CZ165),0)</f>
        <v>0</v>
      </c>
      <c r="DB159" s="1296">
        <f>IF($D159&gt;0,$D159-SUM($E165:DA165),0)</f>
        <v>0</v>
      </c>
      <c r="DC159" s="1296">
        <f>IF($D159&gt;0,$D159-SUM($E165:DB165),0)</f>
        <v>0</v>
      </c>
      <c r="DD159" s="1296">
        <f>IF($D159&gt;0,$D159-SUM($E165:DC165),0)</f>
        <v>0</v>
      </c>
      <c r="DE159" s="1296">
        <f>IF($D159&gt;0,$D159-SUM($E165:DD165),0)</f>
        <v>0</v>
      </c>
      <c r="DF159" s="1296">
        <f>IF($D159&gt;0,$D159-SUM($E165:DE165),0)</f>
        <v>0</v>
      </c>
      <c r="DG159" s="1296">
        <f>IF($D159&gt;0,$D159-SUM($E165:DF165),0)</f>
        <v>0</v>
      </c>
      <c r="DH159" s="1296">
        <f>IF($D159&gt;0,$D159-SUM($E165:DG165),0)</f>
        <v>0</v>
      </c>
      <c r="DI159" s="1296">
        <f>IF($D159&gt;0,$D159-SUM($E165:DH165),0)</f>
        <v>0</v>
      </c>
      <c r="DJ159" s="1296">
        <f>IF($D159&gt;0,$D159-SUM($E165:DI165),0)</f>
        <v>0</v>
      </c>
      <c r="DK159" s="1296">
        <f>IF($D159&gt;0,$D159-SUM($E165:DJ165),0)</f>
        <v>0</v>
      </c>
      <c r="DL159" s="1296">
        <f>IF($D159&gt;0,$D159-SUM($E165:DK165),0)</f>
        <v>0</v>
      </c>
      <c r="DM159" s="1296">
        <f>IF($D159&gt;0,$D159-SUM($E165:DL165),0)</f>
        <v>0</v>
      </c>
      <c r="DN159" s="1296">
        <f>IF($D159&gt;0,$D159-SUM($E165:DM165),0)</f>
        <v>0</v>
      </c>
      <c r="DO159" s="1296">
        <f>IF($D159&gt;0,$D159-SUM($E165:DN165),0)</f>
        <v>0</v>
      </c>
      <c r="DP159" s="1296">
        <f>IF($D159&gt;0,$D159-SUM($E165:DO165),0)</f>
        <v>0</v>
      </c>
      <c r="DQ159" s="1296">
        <f>IF($D159&gt;0,$D159-SUM($E165:DP165),0)</f>
        <v>0</v>
      </c>
      <c r="DR159" s="1296">
        <f>IF($D159&gt;0,$D159-SUM($E165:DQ165),0)</f>
        <v>0</v>
      </c>
      <c r="DS159" s="1296">
        <f>IF($D159&gt;0,$D159-SUM($E165:DR165),0)</f>
        <v>0</v>
      </c>
      <c r="DT159" s="1296">
        <f>IF($D159&gt;0,$D159-SUM($E165:DS165),0)</f>
        <v>0</v>
      </c>
      <c r="DU159" s="1327">
        <f>IF($D159&gt;0,$D159-SUM($E165:DT165),0)</f>
        <v>0</v>
      </c>
    </row>
    <row r="160" spans="1:126" customFormat="1" ht="15.75" customHeight="1" thickBot="1">
      <c r="A160" s="105"/>
      <c r="B160" s="105"/>
      <c r="C160" s="65" t="s">
        <v>1530</v>
      </c>
      <c r="D160" s="1152"/>
      <c r="E160" s="146">
        <f>MAX(0,E159,E158,E157)</f>
        <v>0</v>
      </c>
      <c r="F160" s="146">
        <f t="shared" ref="F160" ca="1" si="1853">MAX(0,F159,F158,F157)</f>
        <v>14107573.262896148</v>
      </c>
      <c r="G160" s="146">
        <f t="shared" ref="G160" ca="1" si="1854">MAX(0,G159,G158,G157)</f>
        <v>14107573.262896148</v>
      </c>
      <c r="H160" s="146">
        <f t="shared" ref="H160" ca="1" si="1855">MAX(0,H159,H158,H157)</f>
        <v>14107573.262896148</v>
      </c>
      <c r="I160" s="146">
        <f t="shared" ref="I160" ca="1" si="1856">MAX(0,I159,I158,I157)</f>
        <v>14207735.006832337</v>
      </c>
      <c r="J160" s="146">
        <f t="shared" ref="J160" ca="1" si="1857">MAX(0,J159,J158,J157)</f>
        <v>14880364.563628662</v>
      </c>
      <c r="K160" s="146">
        <f t="shared" ref="K160" ca="1" si="1858">MAX(0,K159,K158,K157)</f>
        <v>15058049.846382044</v>
      </c>
      <c r="L160" s="146">
        <f t="shared" ref="L160" ca="1" si="1859">MAX(0,L159,L158,L157)</f>
        <v>15232023.253200006</v>
      </c>
      <c r="M160" s="146">
        <f t="shared" ref="M160" ca="1" si="1860">MAX(0,M159,M158,M157)</f>
        <v>15413907.665176464</v>
      </c>
      <c r="N160" s="146">
        <f t="shared" ref="N160" ca="1" si="1861">MAX(0,N159,N158,N157)</f>
        <v>15591992.48069011</v>
      </c>
      <c r="O160" s="146">
        <f t="shared" ref="O160" ca="1" si="1862">MAX(0,O159,O158,O157)</f>
        <v>15778175.257380391</v>
      </c>
      <c r="P160" s="146">
        <f t="shared" ref="P160" ca="1" si="1863">MAX(0,P159,P158,P157)</f>
        <v>15966581.228212088</v>
      </c>
      <c r="Q160" s="146">
        <f t="shared" ref="Q160" ca="1" si="1864">MAX(0,Q159,Q158,Q157)</f>
        <v>16138687.321232546</v>
      </c>
      <c r="R160" s="146">
        <f t="shared" ref="R160" ca="1" si="1865">MAX(0,R159,R158,R157)</f>
        <v>16331398.138745092</v>
      </c>
      <c r="S160" s="146">
        <f t="shared" ref="S160" ca="1" si="1866">MAX(0,S159,S158,S157)</f>
        <v>16520083.194332197</v>
      </c>
      <c r="T160" s="146">
        <f t="shared" ref="T160" ca="1" si="1867">MAX(0,T159,T158,T157)</f>
        <v>16717348.230477152</v>
      </c>
      <c r="U160" s="146">
        <f t="shared" ref="U160" ca="1" si="1868">MAX(0,U159,U158,U157)</f>
        <v>16910492.366290804</v>
      </c>
      <c r="V160" s="146">
        <f t="shared" ref="V160" ca="1" si="1869">MAX(0,V159,V158,V157)</f>
        <v>17112419.248172961</v>
      </c>
      <c r="W160" s="146">
        <f t="shared" ref="W160" ca="1" si="1870">MAX(0,W159,W158,W157)</f>
        <v>17316757.323339351</v>
      </c>
      <c r="X160" s="146">
        <f t="shared" ref="X160" ca="1" si="1871">MAX(0,X159,X158,X157)</f>
        <v>17516826.741180006</v>
      </c>
      <c r="Y160" s="146">
        <f t="shared" ref="Y160" ca="1" si="1872">MAX(0,Y159,Y158,Y157)</f>
        <v>17725993.814952932</v>
      </c>
      <c r="Z160" s="146">
        <f t="shared" ref="Z160" ca="1" si="1873">MAX(0,Z159,Z158,Z157)</f>
        <v>17930791.352793626</v>
      </c>
      <c r="AA160" s="146">
        <f t="shared" ref="AA160" ca="1" si="1874">MAX(0,AA159,AA158,AA157)</f>
        <v>18144901.54598745</v>
      </c>
      <c r="AB160" s="146">
        <f t="shared" ref="AB160" ca="1" si="1875">MAX(0,AB159,AB158,AB157)</f>
        <v>18361568.412443902</v>
      </c>
      <c r="AC160" s="146">
        <f t="shared" ref="AC160" ca="1" si="1876">MAX(0,AC159,AC158,AC157)</f>
        <v>18559490.419417426</v>
      </c>
      <c r="AD160" s="146">
        <f t="shared" ref="AD160" ca="1" si="1877">MAX(0,AD159,AD158,AD157)</f>
        <v>18781107.859556857</v>
      </c>
      <c r="AE160" s="146">
        <f t="shared" ref="AE160" ca="1" si="1878">MAX(0,AE159,AE158,AE157)</f>
        <v>18998095.673482027</v>
      </c>
      <c r="AF160" s="146">
        <f t="shared" ref="AF160" ca="1" si="1879">MAX(0,AF159,AF158,AF157)</f>
        <v>19224950.465048723</v>
      </c>
      <c r="AG160" s="146">
        <f t="shared" ref="AG160" ca="1" si="1880">MAX(0,AG159,AG158,AG157)</f>
        <v>19447066.221234418</v>
      </c>
      <c r="AH160" s="146">
        <f t="shared" ref="AH160" ca="1" si="1881">MAX(0,AH159,AH158,AH157)</f>
        <v>19679282.135398902</v>
      </c>
      <c r="AI160" s="146">
        <f t="shared" ref="AI160" ca="1" si="1882">MAX(0,AI159,AI158,AI157)</f>
        <v>19914270.921840254</v>
      </c>
      <c r="AJ160" s="146">
        <f t="shared" ref="AJ160" ca="1" si="1883">MAX(0,AJ159,AJ158,AJ157)</f>
        <v>20144350.752357006</v>
      </c>
      <c r="AK160" s="146">
        <f t="shared" ref="AK160" ca="1" si="1884">MAX(0,AK159,AK158,AK157)</f>
        <v>20384892.887195874</v>
      </c>
      <c r="AL160" s="146">
        <f t="shared" ref="AL160" ca="1" si="1885">MAX(0,AL159,AL158,AL157)</f>
        <v>20620410.05571267</v>
      </c>
      <c r="AM160" s="146">
        <f t="shared" ref="AM160" ca="1" si="1886">MAX(0,AM159,AM158,AM157)</f>
        <v>20866636.777885564</v>
      </c>
      <c r="AN160" s="146">
        <f t="shared" ref="AN160" ca="1" si="1887">MAX(0,AN159,AN158,AN157)</f>
        <v>21115803.674310483</v>
      </c>
      <c r="AO160" s="146">
        <f t="shared" ref="AO160" ca="1" si="1888">MAX(0,AO159,AO158,AO157)</f>
        <v>21343413.982330035</v>
      </c>
      <c r="AP160" s="146">
        <f t="shared" ref="AP160" ca="1" si="1889">MAX(0,AP159,AP158,AP157)</f>
        <v>21598274.038490381</v>
      </c>
      <c r="AQ160" s="146">
        <f t="shared" ref="AQ160" ca="1" si="1890">MAX(0,AQ159,AQ158,AQ157)</f>
        <v>21847810.02450433</v>
      </c>
      <c r="AR160" s="146">
        <f t="shared" ref="AR160" ca="1" si="1891">MAX(0,AR159,AR158,AR157)</f>
        <v>22108693.034806032</v>
      </c>
      <c r="AS160" s="146">
        <f t="shared" ref="AS160" ca="1" si="1892">MAX(0,AS159,AS158,AS157)</f>
        <v>22364126.154419582</v>
      </c>
      <c r="AT160" s="146">
        <f t="shared" ref="AT160" ca="1" si="1893">MAX(0,AT159,AT158,AT157)</f>
        <v>22631174.455708738</v>
      </c>
      <c r="AU160" s="146">
        <f t="shared" ref="AU160" ca="1" si="1894">MAX(0,AU159,AU158,AU157)</f>
        <v>22901411.560116287</v>
      </c>
      <c r="AV160" s="146">
        <f t="shared" ref="AV160" ca="1" si="1895">MAX(0,AV159,AV158,AV157)</f>
        <v>23166003.365210555</v>
      </c>
      <c r="AW160" s="146">
        <f t="shared" ref="AW160" ca="1" si="1896">MAX(0,AW159,AW158,AW157)</f>
        <v>23442626.820275251</v>
      </c>
      <c r="AX160" s="146">
        <f t="shared" ref="AX160" ca="1" si="1897">MAX(0,AX159,AX158,AX157)</f>
        <v>23713471.564069565</v>
      </c>
      <c r="AY160" s="146">
        <f t="shared" ref="AY160" ca="1" si="1898">MAX(0,AY159,AY158,AY157)</f>
        <v>23996632.294568397</v>
      </c>
      <c r="AZ160" s="146">
        <f t="shared" ref="AZ160" ca="1" si="1899">MAX(0,AZ159,AZ158,AZ157)</f>
        <v>24283174.225457057</v>
      </c>
      <c r="BA160" s="146">
        <f t="shared" ref="BA160" ca="1" si="1900">MAX(0,BA159,BA158,BA157)</f>
        <v>24554326.362976402</v>
      </c>
      <c r="BB160" s="146">
        <f t="shared" ref="BB160" ca="1" si="1901">MAX(0,BB159,BB158,BB157)</f>
        <v>24847527.675616849</v>
      </c>
      <c r="BC160" s="146">
        <f t="shared" ref="BC160" ca="1" si="1902">MAX(0,BC159,BC158,BC157)</f>
        <v>25134603.962707855</v>
      </c>
      <c r="BD160" s="146">
        <f t="shared" ref="BD160" ca="1" si="1903">MAX(0,BD159,BD158,BD157)</f>
        <v>25434734.325301535</v>
      </c>
      <c r="BE160" s="146">
        <f t="shared" ref="BE160" ca="1" si="1904">MAX(0,BE159,BE158,BE157)</f>
        <v>25728594.913307596</v>
      </c>
      <c r="BF160" s="146">
        <f t="shared" ref="BF160" ca="1" si="1905">MAX(0,BF159,BF158,BF157)</f>
        <v>26035818.075916961</v>
      </c>
      <c r="BG160" s="146">
        <f t="shared" ref="BG160" ca="1" si="1906">MAX(0,BG159,BG158,BG157)</f>
        <v>26346709.766557556</v>
      </c>
      <c r="BH160" s="146">
        <f t="shared" ref="BH160" ca="1" si="1907">MAX(0,BH159,BH158,BH157)</f>
        <v>26651106.87662778</v>
      </c>
      <c r="BI160" s="146">
        <f t="shared" ref="BI160" ca="1" si="1908">MAX(0,BI159,BI158,BI157)</f>
        <v>26969345.683265556</v>
      </c>
      <c r="BJ160" s="146">
        <f t="shared" ref="BJ160" ca="1" si="1909">MAX(0,BJ159,BJ158,BJ157)</f>
        <v>27280936.426823646</v>
      </c>
      <c r="BK160" s="146">
        <f t="shared" ref="BK160" ca="1" si="1910">MAX(0,BK159,BK158,BK157)</f>
        <v>27606695.979423959</v>
      </c>
      <c r="BL160" s="146">
        <f t="shared" ref="BL160" ca="1" si="1911">MAX(0,BL159,BL158,BL157)</f>
        <v>27936345.401655212</v>
      </c>
      <c r="BM160" s="146">
        <f t="shared" ref="BM160" ca="1" si="1912">MAX(0,BM159,BM158,BM157)</f>
        <v>28237475.317422859</v>
      </c>
      <c r="BN160" s="146">
        <f t="shared" ref="BN160" ca="1" si="1913">MAX(0,BN159,BN158,BN157)</f>
        <v>28574656.826959379</v>
      </c>
      <c r="BO160" s="146">
        <f t="shared" ref="BO160" ca="1" si="1914">MAX(0,BO159,BO158,BO157)</f>
        <v>28904794.557114031</v>
      </c>
      <c r="BP160" s="146">
        <f t="shared" ref="BP160" ca="1" si="1915">MAX(0,BP159,BP158,BP157)</f>
        <v>29249944.474096768</v>
      </c>
      <c r="BQ160" s="146">
        <f t="shared" ref="BQ160" ca="1" si="1916">MAX(0,BQ159,BQ158,BQ157)</f>
        <v>29587884.15030374</v>
      </c>
      <c r="BR160" s="146">
        <f t="shared" ref="BR160" ca="1" si="1917">MAX(0,BR159,BR158,BR157)</f>
        <v>29941190.787304502</v>
      </c>
      <c r="BS160" s="146">
        <f t="shared" ref="BS160" ca="1" si="1918">MAX(0,BS159,BS158,BS157)</f>
        <v>30298716.23154119</v>
      </c>
      <c r="BT160" s="146">
        <f t="shared" ref="BT160" ca="1" si="1919">MAX(0,BT159,BT158,BT157)</f>
        <v>30648772.908121943</v>
      </c>
      <c r="BU160" s="146">
        <f t="shared" ref="BU160" ca="1" si="1920">MAX(0,BU159,BU158,BU157)</f>
        <v>31014747.535755388</v>
      </c>
      <c r="BV160" s="146">
        <f t="shared" ref="BV160" ca="1" si="1921">MAX(0,BV159,BV158,BV157)</f>
        <v>31373076.890847187</v>
      </c>
      <c r="BW160" s="146">
        <f t="shared" ref="BW160" ca="1" si="1922">MAX(0,BW159,BW158,BW157)</f>
        <v>31747700.376337547</v>
      </c>
      <c r="BX160" s="146">
        <f t="shared" ref="BX160" ca="1" si="1923">MAX(0,BX159,BX158,BX157)</f>
        <v>32126797.21190349</v>
      </c>
      <c r="BY160" s="146">
        <f t="shared" ref="BY160" ca="1" si="1924">MAX(0,BY159,BY158,BY157)</f>
        <v>32473096.615036286</v>
      </c>
      <c r="BZ160" s="146">
        <f t="shared" ref="BZ160" ca="1" si="1925">MAX(0,BZ159,BZ158,BZ157)</f>
        <v>32860855.351003282</v>
      </c>
      <c r="CA160" s="146">
        <f t="shared" ref="CA160" ca="1" si="1926">MAX(0,CA159,CA158,CA157)</f>
        <v>33240513.74068113</v>
      </c>
      <c r="CB160" s="146">
        <f t="shared" ref="CB160" ca="1" si="1927">MAX(0,CB159,CB158,CB157)</f>
        <v>33637436.145211272</v>
      </c>
      <c r="CC160" s="146">
        <f t="shared" ref="CC160" ca="1" si="1928">MAX(0,CC159,CC158,CC157)</f>
        <v>34026066.772849299</v>
      </c>
      <c r="CD160" s="146">
        <f t="shared" ref="CD160" ca="1" si="1929">MAX(0,CD159,CD158,CD157)</f>
        <v>34432369.405400179</v>
      </c>
      <c r="CE160" s="146">
        <f t="shared" ref="CE160" ca="1" si="1930">MAX(0,CE159,CE158,CE157)</f>
        <v>34843523.666272365</v>
      </c>
      <c r="CF160" s="146">
        <f t="shared" ref="CF160" ca="1" si="1931">MAX(0,CF159,CF158,CF157)</f>
        <v>35246088.844340235</v>
      </c>
      <c r="CG160" s="146">
        <f t="shared" ref="CG160" ca="1" si="1932">MAX(0,CG159,CG158,CG157)</f>
        <v>35666959.666118696</v>
      </c>
      <c r="CH160" s="146">
        <f t="shared" ref="CH160" ca="1" si="1933">MAX(0,CH159,CH158,CH157)</f>
        <v>36079038.424474262</v>
      </c>
      <c r="CI160" s="146">
        <f t="shared" ref="CI160" ca="1" si="1934">MAX(0,CI159,CI158,CI157)</f>
        <v>36509855.432788178</v>
      </c>
      <c r="CJ160" s="146">
        <f t="shared" ref="CJ160" ca="1" si="1935">MAX(0,CJ159,CJ158,CJ157)</f>
        <v>36945816.793689005</v>
      </c>
      <c r="CK160" s="146">
        <f t="shared" ref="CK160" ca="1" si="1936">MAX(0,CK159,CK158,CK157)</f>
        <v>37344061.107291728</v>
      </c>
      <c r="CL160" s="146">
        <f t="shared" ref="CL160" ca="1" si="1937">MAX(0,CL159,CL158,CL157)</f>
        <v>37789983.653653771</v>
      </c>
      <c r="CM160" s="146">
        <f t="shared" ref="CM160" ca="1" si="1938">MAX(0,CM159,CM158,CM157)</f>
        <v>38226590.801783301</v>
      </c>
      <c r="CN160" s="146">
        <f t="shared" ref="CN160" ca="1" si="1939">MAX(0,CN159,CN158,CN157)</f>
        <v>38683051.566992961</v>
      </c>
      <c r="CO160" s="146">
        <f t="shared" ref="CO160" ca="1" si="1940">MAX(0,CO159,CO158,CO157)</f>
        <v>39129976.788776688</v>
      </c>
      <c r="CP160" s="146">
        <f t="shared" ref="CP160" ca="1" si="1941">MAX(0,CP159,CP158,CP157)</f>
        <v>39597224.816210195</v>
      </c>
      <c r="CQ160" s="146">
        <f t="shared" ref="CQ160" ca="1" si="1942">MAX(0,CQ159,CQ158,CQ157)</f>
        <v>40070052.216213226</v>
      </c>
      <c r="CR160" s="146">
        <f t="shared" ref="CR160" ca="1" si="1943">MAX(0,CR159,CR158,CR157)</f>
        <v>40533002.170991264</v>
      </c>
      <c r="CS160" s="146">
        <f t="shared" ref="CS160" ca="1" si="1944">MAX(0,CS159,CS158,CS157)</f>
        <v>41017003.61603649</v>
      </c>
      <c r="CT160" s="146">
        <f t="shared" ref="CT160" ca="1" si="1945">MAX(0,CT159,CT158,CT157)</f>
        <v>41490894.188145407</v>
      </c>
      <c r="CU160" s="146">
        <f t="shared" ref="CU160" ca="1" si="1946">MAX(0,CU159,CU158,CU157)</f>
        <v>41986333.747706398</v>
      </c>
      <c r="CV160" s="146">
        <f t="shared" ref="CV160" ca="1" si="1947">MAX(0,CV159,CV158,CV157)</f>
        <v>42487689.312742352</v>
      </c>
      <c r="CW160" s="146">
        <f t="shared" ref="CW160" ca="1" si="1948">MAX(0,CW159,CW158,CW157)</f>
        <v>22642652.543848865</v>
      </c>
      <c r="CX160" s="146">
        <f t="shared" ref="CX160" ca="1" si="1949">MAX(0,CX159,CX158,CX157)</f>
        <v>22913026.70721944</v>
      </c>
      <c r="CY160" s="146">
        <f t="shared" ref="CY160" ca="1" si="1950">MAX(0,CY159,CY158,CY157)</f>
        <v>23177752.708091568</v>
      </c>
      <c r="CZ160" s="146">
        <f t="shared" ref="CZ160" ca="1" si="1951">MAX(0,CZ159,CZ158,CZ157)</f>
        <v>23454516.46115119</v>
      </c>
      <c r="DA160" s="146">
        <f t="shared" ref="DA160" ca="1" si="1952">MAX(0,DA159,DA158,DA157)</f>
        <v>23725498.572091322</v>
      </c>
      <c r="DB160" s="146">
        <f t="shared" ref="DB160" ca="1" si="1953">MAX(0,DB159,DB158,DB157)</f>
        <v>24008802.916163057</v>
      </c>
      <c r="DC160" s="146">
        <f t="shared" ref="DC160" ca="1" si="1954">MAX(0,DC159,DC158,DC157)</f>
        <v>24295490.175503183</v>
      </c>
      <c r="DD160" s="146">
        <f t="shared" ref="DD160" ca="1" si="1955">MAX(0,DD159,DD158,DD157)</f>
        <v>24576188.48898102</v>
      </c>
      <c r="DE160" s="146">
        <f t="shared" ref="DE160" ca="1" si="1956">MAX(0,DE159,DE158,DE157)</f>
        <v>24869650.855577778</v>
      </c>
      <c r="DF160" s="146">
        <f t="shared" ref="DF160" ca="1" si="1957">MAX(0,DF159,DF158,DF157)</f>
        <v>25156982.74316331</v>
      </c>
      <c r="DG160" s="146">
        <f t="shared" ref="DG160" ca="1" si="1958">MAX(0,DG159,DG158,DG157)</f>
        <v>25457380.32904416</v>
      </c>
      <c r="DH160" s="146">
        <f t="shared" ref="DH160" ca="1" si="1959">MAX(0,DH159,DH158,DH157)</f>
        <v>25761364.939272251</v>
      </c>
      <c r="DI160" s="146">
        <f t="shared" ref="DI160" ca="1" si="1960">MAX(0,DI159,DI158,DI157)</f>
        <v>26039050.425426185</v>
      </c>
      <c r="DJ160" s="146">
        <f t="shared" ref="DJ160" ca="1" si="1961">MAX(0,DJ159,DJ158,DJ157)</f>
        <v>26349980.713302355</v>
      </c>
      <c r="DK160" s="146">
        <f t="shared" ref="DK160" ca="1" si="1962">MAX(0,DK159,DK158,DK157)</f>
        <v>26654415.614305306</v>
      </c>
      <c r="DL160" s="146">
        <f t="shared" ref="DL160" ca="1" si="1963">MAX(0,DL159,DL158,DL157)</f>
        <v>26972693.930323865</v>
      </c>
      <c r="DM160" s="146">
        <f t="shared" ref="DM160" ca="1" si="1964">MAX(0,DM159,DM158,DM157)</f>
        <v>27284323.357905019</v>
      </c>
      <c r="DN160" s="146">
        <f t="shared" ref="DN160" ca="1" si="1965">MAX(0,DN159,DN158,DN157)</f>
        <v>27610123.353587512</v>
      </c>
      <c r="DO160" s="146">
        <f t="shared" ref="DO160" ca="1" si="1966">MAX(0,DO159,DO158,DO157)</f>
        <v>27939813.701828659</v>
      </c>
      <c r="DP160" s="146">
        <f t="shared" ref="DP160" ca="1" si="1967">MAX(0,DP159,DP158,DP157)</f>
        <v>28262616.76232817</v>
      </c>
      <c r="DQ160" s="146">
        <f t="shared" ref="DQ160" ca="1" si="1968">MAX(0,DQ159,DQ158,DQ157)</f>
        <v>28600098.483914439</v>
      </c>
      <c r="DR160" s="146">
        <f t="shared" ref="DR160" ca="1" si="1969">MAX(0,DR159,DR158,DR157)</f>
        <v>28930530.15463781</v>
      </c>
      <c r="DS160" s="146">
        <f t="shared" ref="DS160" ca="1" si="1970">MAX(0,DS159,DS158,DS157)</f>
        <v>29275987.378400784</v>
      </c>
      <c r="DT160" s="146">
        <f t="shared" ref="DT160" ca="1" si="1971">MAX(0,DT159,DT158,DT157)</f>
        <v>29625569.680163097</v>
      </c>
      <c r="DU160" s="147">
        <f t="shared" ref="DU160" ca="1" si="1972">MAX(0,DU159,DU158,DU157)</f>
        <v>29944907.98924011</v>
      </c>
    </row>
    <row r="161" spans="1:126" customFormat="1" ht="15.75" customHeight="1" thickTop="1">
      <c r="A161" s="105"/>
      <c r="B161" s="105"/>
      <c r="C161" s="1282"/>
      <c r="D161" s="1284"/>
      <c r="E161" s="1280"/>
      <c r="F161" s="1280"/>
      <c r="G161" s="1280"/>
      <c r="H161" s="1280"/>
      <c r="I161" s="1280"/>
      <c r="J161" s="1280"/>
      <c r="K161" s="1280"/>
      <c r="L161" s="1280"/>
      <c r="M161" s="1280"/>
      <c r="N161" s="1280"/>
      <c r="O161" s="1280"/>
      <c r="P161" s="1280"/>
      <c r="Q161" s="1280"/>
      <c r="R161" s="1280"/>
      <c r="S161" s="1280"/>
      <c r="T161" s="1280"/>
      <c r="U161" s="1280"/>
      <c r="V161" s="1280"/>
      <c r="W161" s="1280"/>
      <c r="X161" s="1280"/>
      <c r="Y161" s="1280"/>
      <c r="Z161" s="1280"/>
      <c r="AA161" s="1280"/>
      <c r="AB161" s="1280"/>
      <c r="AC161" s="1280"/>
      <c r="AD161" s="1280"/>
      <c r="AE161" s="1280"/>
      <c r="AF161" s="1280"/>
      <c r="AG161" s="1280"/>
      <c r="AH161" s="1280"/>
      <c r="AI161" s="1280"/>
      <c r="AJ161" s="1280"/>
      <c r="AK161" s="1280"/>
      <c r="AL161" s="1280"/>
      <c r="AM161" s="1280"/>
      <c r="AN161" s="1280"/>
      <c r="AO161" s="1280"/>
      <c r="AP161" s="1280"/>
      <c r="AQ161" s="1280"/>
      <c r="AR161" s="1280"/>
      <c r="AS161" s="1280"/>
      <c r="AT161" s="1280"/>
      <c r="AU161" s="1280"/>
      <c r="AV161" s="1280"/>
      <c r="AW161" s="1280"/>
      <c r="AX161" s="1280"/>
      <c r="AY161" s="1280"/>
      <c r="AZ161" s="1280"/>
      <c r="BA161" s="1280"/>
      <c r="BB161" s="1280"/>
      <c r="BC161" s="1280"/>
      <c r="BD161" s="1280"/>
      <c r="BE161" s="1280"/>
      <c r="BF161" s="1280"/>
      <c r="BG161" s="1280"/>
      <c r="BH161" s="1280"/>
      <c r="BI161" s="1280"/>
      <c r="BJ161" s="1280"/>
      <c r="BK161" s="1280"/>
      <c r="BL161" s="1280"/>
      <c r="BM161" s="1280"/>
      <c r="BN161" s="1280"/>
      <c r="BO161" s="1280"/>
      <c r="BP161" s="1280"/>
      <c r="BQ161" s="1280"/>
      <c r="BR161" s="1280"/>
      <c r="BS161" s="1280"/>
      <c r="BT161" s="1280"/>
      <c r="BU161" s="1280"/>
      <c r="BV161" s="1280"/>
      <c r="BW161" s="1280"/>
      <c r="BX161" s="1280"/>
      <c r="BY161" s="1280"/>
      <c r="BZ161" s="1280"/>
      <c r="CA161" s="1280"/>
      <c r="CB161" s="1280"/>
      <c r="CC161" s="1280"/>
      <c r="CD161" s="1280"/>
      <c r="CE161" s="1280"/>
      <c r="CF161" s="1280"/>
      <c r="CG161" s="1280"/>
      <c r="CH161" s="1280"/>
      <c r="CI161" s="1280"/>
      <c r="CJ161" s="1280"/>
      <c r="CK161" s="1280"/>
      <c r="CL161" s="1280"/>
      <c r="CM161" s="1280"/>
      <c r="CN161" s="1280"/>
      <c r="CO161" s="1280"/>
      <c r="CP161" s="1280"/>
      <c r="CQ161" s="1280"/>
      <c r="CR161" s="1280"/>
      <c r="CS161" s="1280"/>
      <c r="CT161" s="1280"/>
      <c r="CU161" s="1280"/>
      <c r="CV161" s="1280"/>
      <c r="CW161" s="1280"/>
      <c r="CX161" s="1280"/>
      <c r="CY161" s="1280"/>
      <c r="CZ161" s="1280"/>
      <c r="DA161" s="1280"/>
      <c r="DB161" s="1280"/>
      <c r="DC161" s="1280"/>
      <c r="DD161" s="1280"/>
      <c r="DE161" s="1280"/>
      <c r="DF161" s="1280"/>
      <c r="DG161" s="1280"/>
      <c r="DH161" s="1280"/>
      <c r="DI161" s="1280"/>
      <c r="DJ161" s="1280"/>
      <c r="DK161" s="1280"/>
      <c r="DL161" s="1280"/>
      <c r="DM161" s="1280"/>
      <c r="DN161" s="1280"/>
      <c r="DO161" s="1280"/>
      <c r="DP161" s="1280"/>
      <c r="DQ161" s="1280"/>
      <c r="DR161" s="1280"/>
      <c r="DS161" s="1280"/>
      <c r="DT161" s="1280"/>
      <c r="DU161" s="1281"/>
    </row>
    <row r="162" spans="1:126" customFormat="1" ht="15.75" customHeight="1">
      <c r="A162" s="105"/>
      <c r="B162" s="105"/>
      <c r="C162" s="1278" t="str">
        <f>CONCATENATE(C153," Distributions")</f>
        <v>Tier 7 Distributions</v>
      </c>
      <c r="D162" s="1283"/>
      <c r="E162" s="1279"/>
      <c r="F162" s="1279">
        <f t="shared" ref="F162:AK162" ca="1" si="1973">IF($D159&gt;0,MIN(F151,F160),IFERROR(MIN(F151,F160/$D164),0))</f>
        <v>0</v>
      </c>
      <c r="G162" s="1279">
        <f t="shared" ca="1" si="1973"/>
        <v>0</v>
      </c>
      <c r="H162" s="1279">
        <f t="shared" ca="1" si="1973"/>
        <v>0</v>
      </c>
      <c r="I162" s="1279">
        <f t="shared" ca="1" si="1973"/>
        <v>0</v>
      </c>
      <c r="J162" s="1279">
        <f t="shared" ca="1" si="1973"/>
        <v>0</v>
      </c>
      <c r="K162" s="1279">
        <f t="shared" ca="1" si="1973"/>
        <v>0</v>
      </c>
      <c r="L162" s="1279">
        <f t="shared" ca="1" si="1973"/>
        <v>0</v>
      </c>
      <c r="M162" s="1279">
        <f t="shared" ca="1" si="1973"/>
        <v>0</v>
      </c>
      <c r="N162" s="1279">
        <f t="shared" ca="1" si="1973"/>
        <v>0</v>
      </c>
      <c r="O162" s="1279">
        <f t="shared" ca="1" si="1973"/>
        <v>0</v>
      </c>
      <c r="P162" s="1279">
        <f t="shared" ca="1" si="1973"/>
        <v>0</v>
      </c>
      <c r="Q162" s="1279">
        <f t="shared" ca="1" si="1973"/>
        <v>0</v>
      </c>
      <c r="R162" s="1279">
        <f t="shared" ca="1" si="1973"/>
        <v>0</v>
      </c>
      <c r="S162" s="1279">
        <f t="shared" ca="1" si="1973"/>
        <v>0</v>
      </c>
      <c r="T162" s="1279">
        <f t="shared" ca="1" si="1973"/>
        <v>0</v>
      </c>
      <c r="U162" s="1279">
        <f t="shared" ca="1" si="1973"/>
        <v>0</v>
      </c>
      <c r="V162" s="1279">
        <f t="shared" ca="1" si="1973"/>
        <v>0</v>
      </c>
      <c r="W162" s="1279">
        <f t="shared" ca="1" si="1973"/>
        <v>0</v>
      </c>
      <c r="X162" s="1279">
        <f t="shared" ca="1" si="1973"/>
        <v>0</v>
      </c>
      <c r="Y162" s="1279">
        <f t="shared" ca="1" si="1973"/>
        <v>0</v>
      </c>
      <c r="Z162" s="1279">
        <f t="shared" ca="1" si="1973"/>
        <v>0</v>
      </c>
      <c r="AA162" s="1279">
        <f t="shared" ca="1" si="1973"/>
        <v>0</v>
      </c>
      <c r="AB162" s="1279">
        <f t="shared" ca="1" si="1973"/>
        <v>0</v>
      </c>
      <c r="AC162" s="1279">
        <f t="shared" ca="1" si="1973"/>
        <v>0</v>
      </c>
      <c r="AD162" s="1279">
        <f t="shared" ca="1" si="1973"/>
        <v>0</v>
      </c>
      <c r="AE162" s="1279">
        <f t="shared" ca="1" si="1973"/>
        <v>0</v>
      </c>
      <c r="AF162" s="1279">
        <f t="shared" ca="1" si="1973"/>
        <v>0</v>
      </c>
      <c r="AG162" s="1279">
        <f t="shared" ca="1" si="1973"/>
        <v>0</v>
      </c>
      <c r="AH162" s="1279">
        <f t="shared" ca="1" si="1973"/>
        <v>0</v>
      </c>
      <c r="AI162" s="1279">
        <f t="shared" ca="1" si="1973"/>
        <v>0</v>
      </c>
      <c r="AJ162" s="1279">
        <f t="shared" ca="1" si="1973"/>
        <v>0</v>
      </c>
      <c r="AK162" s="1279">
        <f t="shared" ca="1" si="1973"/>
        <v>0</v>
      </c>
      <c r="AL162" s="1279">
        <f t="shared" ref="AL162:BQ162" ca="1" si="1974">IF($D159&gt;0,MIN(AL151,AL160),IFERROR(MIN(AL151,AL160/$D164),0))</f>
        <v>0</v>
      </c>
      <c r="AM162" s="1279">
        <f t="shared" ca="1" si="1974"/>
        <v>0</v>
      </c>
      <c r="AN162" s="1279">
        <f t="shared" ca="1" si="1974"/>
        <v>0</v>
      </c>
      <c r="AO162" s="1279">
        <f t="shared" ca="1" si="1974"/>
        <v>0</v>
      </c>
      <c r="AP162" s="1279">
        <f t="shared" ca="1" si="1974"/>
        <v>0</v>
      </c>
      <c r="AQ162" s="1279">
        <f t="shared" ca="1" si="1974"/>
        <v>0</v>
      </c>
      <c r="AR162" s="1279">
        <f t="shared" ca="1" si="1974"/>
        <v>0</v>
      </c>
      <c r="AS162" s="1279">
        <f t="shared" ca="1" si="1974"/>
        <v>0</v>
      </c>
      <c r="AT162" s="1279">
        <f t="shared" ca="1" si="1974"/>
        <v>0</v>
      </c>
      <c r="AU162" s="1279">
        <f t="shared" ca="1" si="1974"/>
        <v>0</v>
      </c>
      <c r="AV162" s="1279">
        <f t="shared" ca="1" si="1974"/>
        <v>0</v>
      </c>
      <c r="AW162" s="1279">
        <f t="shared" ca="1" si="1974"/>
        <v>0</v>
      </c>
      <c r="AX162" s="1279">
        <f t="shared" ca="1" si="1974"/>
        <v>0</v>
      </c>
      <c r="AY162" s="1279">
        <f t="shared" ca="1" si="1974"/>
        <v>0</v>
      </c>
      <c r="AZ162" s="1279">
        <f t="shared" ca="1" si="1974"/>
        <v>0</v>
      </c>
      <c r="BA162" s="1279">
        <f t="shared" ca="1" si="1974"/>
        <v>0</v>
      </c>
      <c r="BB162" s="1279">
        <f t="shared" ca="1" si="1974"/>
        <v>0</v>
      </c>
      <c r="BC162" s="1279">
        <f t="shared" ca="1" si="1974"/>
        <v>0</v>
      </c>
      <c r="BD162" s="1279">
        <f t="shared" ca="1" si="1974"/>
        <v>0</v>
      </c>
      <c r="BE162" s="1279">
        <f t="shared" ca="1" si="1974"/>
        <v>0</v>
      </c>
      <c r="BF162" s="1279">
        <f t="shared" ca="1" si="1974"/>
        <v>0</v>
      </c>
      <c r="BG162" s="1279">
        <f t="shared" ca="1" si="1974"/>
        <v>0</v>
      </c>
      <c r="BH162" s="1279">
        <f t="shared" ca="1" si="1974"/>
        <v>0</v>
      </c>
      <c r="BI162" s="1279">
        <f t="shared" ca="1" si="1974"/>
        <v>0</v>
      </c>
      <c r="BJ162" s="1279">
        <f t="shared" ca="1" si="1974"/>
        <v>0</v>
      </c>
      <c r="BK162" s="1279">
        <f t="shared" ca="1" si="1974"/>
        <v>0</v>
      </c>
      <c r="BL162" s="1279">
        <f t="shared" ca="1" si="1974"/>
        <v>0</v>
      </c>
      <c r="BM162" s="1279">
        <f t="shared" ca="1" si="1974"/>
        <v>0</v>
      </c>
      <c r="BN162" s="1279">
        <f t="shared" ca="1" si="1974"/>
        <v>0</v>
      </c>
      <c r="BO162" s="1279">
        <f t="shared" ca="1" si="1974"/>
        <v>0</v>
      </c>
      <c r="BP162" s="1279">
        <f t="shared" ca="1" si="1974"/>
        <v>0</v>
      </c>
      <c r="BQ162" s="1279">
        <f t="shared" ca="1" si="1974"/>
        <v>0</v>
      </c>
      <c r="BR162" s="1279">
        <f t="shared" ref="BR162:CW162" ca="1" si="1975">IF($D159&gt;0,MIN(BR151,BR160),IFERROR(MIN(BR151,BR160/$D164),0))</f>
        <v>0</v>
      </c>
      <c r="BS162" s="1279">
        <f t="shared" ca="1" si="1975"/>
        <v>0</v>
      </c>
      <c r="BT162" s="1279">
        <f t="shared" ca="1" si="1975"/>
        <v>0</v>
      </c>
      <c r="BU162" s="1279">
        <f t="shared" ca="1" si="1975"/>
        <v>0</v>
      </c>
      <c r="BV162" s="1279">
        <f t="shared" ca="1" si="1975"/>
        <v>0</v>
      </c>
      <c r="BW162" s="1279">
        <f t="shared" ca="1" si="1975"/>
        <v>0</v>
      </c>
      <c r="BX162" s="1279">
        <f t="shared" ca="1" si="1975"/>
        <v>0</v>
      </c>
      <c r="BY162" s="1279">
        <f t="shared" ca="1" si="1975"/>
        <v>0</v>
      </c>
      <c r="BZ162" s="1279">
        <f t="shared" ca="1" si="1975"/>
        <v>0</v>
      </c>
      <c r="CA162" s="1279">
        <f t="shared" ca="1" si="1975"/>
        <v>0</v>
      </c>
      <c r="CB162" s="1279">
        <f t="shared" ca="1" si="1975"/>
        <v>0</v>
      </c>
      <c r="CC162" s="1279">
        <f t="shared" ca="1" si="1975"/>
        <v>0</v>
      </c>
      <c r="CD162" s="1279">
        <f t="shared" ca="1" si="1975"/>
        <v>0</v>
      </c>
      <c r="CE162" s="1279">
        <f t="shared" ca="1" si="1975"/>
        <v>0</v>
      </c>
      <c r="CF162" s="1279">
        <f t="shared" ca="1" si="1975"/>
        <v>0</v>
      </c>
      <c r="CG162" s="1279">
        <f t="shared" ca="1" si="1975"/>
        <v>0</v>
      </c>
      <c r="CH162" s="1279">
        <f t="shared" ca="1" si="1975"/>
        <v>0</v>
      </c>
      <c r="CI162" s="1279">
        <f t="shared" ca="1" si="1975"/>
        <v>0</v>
      </c>
      <c r="CJ162" s="1279">
        <f t="shared" ca="1" si="1975"/>
        <v>0</v>
      </c>
      <c r="CK162" s="1279">
        <f t="shared" ca="1" si="1975"/>
        <v>0</v>
      </c>
      <c r="CL162" s="1279">
        <f t="shared" ca="1" si="1975"/>
        <v>0</v>
      </c>
      <c r="CM162" s="1279">
        <f t="shared" ca="1" si="1975"/>
        <v>0</v>
      </c>
      <c r="CN162" s="1279">
        <f t="shared" ca="1" si="1975"/>
        <v>0</v>
      </c>
      <c r="CO162" s="1279">
        <f t="shared" ca="1" si="1975"/>
        <v>0</v>
      </c>
      <c r="CP162" s="1279">
        <f t="shared" ca="1" si="1975"/>
        <v>0</v>
      </c>
      <c r="CQ162" s="1279">
        <f t="shared" ca="1" si="1975"/>
        <v>0</v>
      </c>
      <c r="CR162" s="1279">
        <f t="shared" ca="1" si="1975"/>
        <v>0</v>
      </c>
      <c r="CS162" s="1279">
        <f t="shared" ca="1" si="1975"/>
        <v>0</v>
      </c>
      <c r="CT162" s="1279">
        <f t="shared" ca="1" si="1975"/>
        <v>0</v>
      </c>
      <c r="CU162" s="1279">
        <f t="shared" ca="1" si="1975"/>
        <v>0</v>
      </c>
      <c r="CV162" s="1279">
        <f t="shared" ca="1" si="1975"/>
        <v>0</v>
      </c>
      <c r="CW162" s="1279">
        <f t="shared" ca="1" si="1975"/>
        <v>0</v>
      </c>
      <c r="CX162" s="1279">
        <f t="shared" ref="CX162:DU162" ca="1" si="1976">IF($D159&gt;0,MIN(CX151,CX160),IFERROR(MIN(CX151,CX160/$D164),0))</f>
        <v>0</v>
      </c>
      <c r="CY162" s="1279">
        <f t="shared" ca="1" si="1976"/>
        <v>0</v>
      </c>
      <c r="CZ162" s="1279">
        <f t="shared" ca="1" si="1976"/>
        <v>0</v>
      </c>
      <c r="DA162" s="1279">
        <f t="shared" ca="1" si="1976"/>
        <v>0</v>
      </c>
      <c r="DB162" s="1279">
        <f t="shared" ca="1" si="1976"/>
        <v>0</v>
      </c>
      <c r="DC162" s="1279">
        <f t="shared" ca="1" si="1976"/>
        <v>0</v>
      </c>
      <c r="DD162" s="1279">
        <f t="shared" ca="1" si="1976"/>
        <v>0</v>
      </c>
      <c r="DE162" s="1279">
        <f t="shared" ca="1" si="1976"/>
        <v>0</v>
      </c>
      <c r="DF162" s="1279">
        <f t="shared" ca="1" si="1976"/>
        <v>0</v>
      </c>
      <c r="DG162" s="1279">
        <f t="shared" ca="1" si="1976"/>
        <v>0</v>
      </c>
      <c r="DH162" s="1279">
        <f t="shared" ca="1" si="1976"/>
        <v>0</v>
      </c>
      <c r="DI162" s="1279">
        <f t="shared" ca="1" si="1976"/>
        <v>0</v>
      </c>
      <c r="DJ162" s="1279">
        <f t="shared" ca="1" si="1976"/>
        <v>0</v>
      </c>
      <c r="DK162" s="1279">
        <f t="shared" ca="1" si="1976"/>
        <v>0</v>
      </c>
      <c r="DL162" s="1279">
        <f t="shared" ca="1" si="1976"/>
        <v>0</v>
      </c>
      <c r="DM162" s="1279">
        <f t="shared" ca="1" si="1976"/>
        <v>0</v>
      </c>
      <c r="DN162" s="1279">
        <f t="shared" ca="1" si="1976"/>
        <v>0</v>
      </c>
      <c r="DO162" s="1279">
        <f t="shared" ca="1" si="1976"/>
        <v>0</v>
      </c>
      <c r="DP162" s="1279">
        <f t="shared" ca="1" si="1976"/>
        <v>0</v>
      </c>
      <c r="DQ162" s="1279">
        <f t="shared" ca="1" si="1976"/>
        <v>0</v>
      </c>
      <c r="DR162" s="1279">
        <f t="shared" ca="1" si="1976"/>
        <v>0</v>
      </c>
      <c r="DS162" s="1279">
        <f t="shared" ca="1" si="1976"/>
        <v>0</v>
      </c>
      <c r="DT162" s="1279">
        <f t="shared" ca="1" si="1976"/>
        <v>0</v>
      </c>
      <c r="DU162" s="1324">
        <f t="shared" ca="1" si="1976"/>
        <v>0</v>
      </c>
    </row>
    <row r="163" spans="1:126" customFormat="1" ht="15.75" customHeight="1">
      <c r="A163" s="105"/>
      <c r="B163" s="105"/>
      <c r="C163" s="1282"/>
      <c r="D163" s="1284"/>
      <c r="E163" s="1280"/>
      <c r="F163" s="1280"/>
      <c r="G163" s="1280"/>
      <c r="H163" s="1280"/>
      <c r="I163" s="1280"/>
      <c r="J163" s="1280"/>
      <c r="K163" s="1280"/>
      <c r="L163" s="1280"/>
      <c r="M163" s="1280"/>
      <c r="N163" s="1280"/>
      <c r="O163" s="1280"/>
      <c r="P163" s="1280"/>
      <c r="Q163" s="1280"/>
      <c r="R163" s="1280"/>
      <c r="S163" s="1280"/>
      <c r="T163" s="1280"/>
      <c r="U163" s="1280"/>
      <c r="V163" s="1280"/>
      <c r="W163" s="1280"/>
      <c r="X163" s="1280"/>
      <c r="Y163" s="1280"/>
      <c r="Z163" s="1280"/>
      <c r="AA163" s="1280"/>
      <c r="AB163" s="1280"/>
      <c r="AC163" s="1280"/>
      <c r="AD163" s="1280"/>
      <c r="AE163" s="1280"/>
      <c r="AF163" s="1280"/>
      <c r="AG163" s="1280"/>
      <c r="AH163" s="1280"/>
      <c r="AI163" s="1280"/>
      <c r="AJ163" s="1280"/>
      <c r="AK163" s="1280"/>
      <c r="AL163" s="1280"/>
      <c r="AM163" s="1280"/>
      <c r="AN163" s="1280"/>
      <c r="AO163" s="1280"/>
      <c r="AP163" s="1280"/>
      <c r="AQ163" s="1280"/>
      <c r="AR163" s="1280"/>
      <c r="AS163" s="1280"/>
      <c r="AT163" s="1280"/>
      <c r="AU163" s="1280"/>
      <c r="AV163" s="1280"/>
      <c r="AW163" s="1280"/>
      <c r="AX163" s="1280"/>
      <c r="AY163" s="1280"/>
      <c r="AZ163" s="1280"/>
      <c r="BA163" s="1280"/>
      <c r="BB163" s="1280"/>
      <c r="BC163" s="1280"/>
      <c r="BD163" s="1280"/>
      <c r="BE163" s="1280"/>
      <c r="BF163" s="1280"/>
      <c r="BG163" s="1280"/>
      <c r="BH163" s="1280"/>
      <c r="BI163" s="1280"/>
      <c r="BJ163" s="1280"/>
      <c r="BK163" s="1280"/>
      <c r="BL163" s="1280"/>
      <c r="BM163" s="1280"/>
      <c r="BN163" s="1280"/>
      <c r="BO163" s="1280"/>
      <c r="BP163" s="1280"/>
      <c r="BQ163" s="1280"/>
      <c r="BR163" s="1280"/>
      <c r="BS163" s="1280"/>
      <c r="BT163" s="1280"/>
      <c r="BU163" s="1280"/>
      <c r="BV163" s="1280"/>
      <c r="BW163" s="1280"/>
      <c r="BX163" s="1280"/>
      <c r="BY163" s="1280"/>
      <c r="BZ163" s="1280"/>
      <c r="CA163" s="1280"/>
      <c r="CB163" s="1280"/>
      <c r="CC163" s="1280"/>
      <c r="CD163" s="1280"/>
      <c r="CE163" s="1280"/>
      <c r="CF163" s="1280"/>
      <c r="CG163" s="1280"/>
      <c r="CH163" s="1280"/>
      <c r="CI163" s="1280"/>
      <c r="CJ163" s="1280"/>
      <c r="CK163" s="1280"/>
      <c r="CL163" s="1280"/>
      <c r="CM163" s="1280"/>
      <c r="CN163" s="1280"/>
      <c r="CO163" s="1280"/>
      <c r="CP163" s="1280"/>
      <c r="CQ163" s="1280"/>
      <c r="CR163" s="1280"/>
      <c r="CS163" s="1280"/>
      <c r="CT163" s="1280"/>
      <c r="CU163" s="1280"/>
      <c r="CV163" s="1280"/>
      <c r="CW163" s="1280"/>
      <c r="CX163" s="1280"/>
      <c r="CY163" s="1280"/>
      <c r="CZ163" s="1280"/>
      <c r="DA163" s="1280"/>
      <c r="DB163" s="1280"/>
      <c r="DC163" s="1280"/>
      <c r="DD163" s="1280"/>
      <c r="DE163" s="1280"/>
      <c r="DF163" s="1280"/>
      <c r="DG163" s="1280"/>
      <c r="DH163" s="1280"/>
      <c r="DI163" s="1280"/>
      <c r="DJ163" s="1280"/>
      <c r="DK163" s="1280"/>
      <c r="DL163" s="1280"/>
      <c r="DM163" s="1280"/>
      <c r="DN163" s="1280"/>
      <c r="DO163" s="1280"/>
      <c r="DP163" s="1280"/>
      <c r="DQ163" s="1280"/>
      <c r="DR163" s="1280"/>
      <c r="DS163" s="1280"/>
      <c r="DT163" s="1280"/>
      <c r="DU163" s="1281"/>
    </row>
    <row r="164" spans="1:126" customFormat="1" ht="15.75" customHeight="1">
      <c r="A164" s="105"/>
      <c r="B164" s="105"/>
      <c r="C164" s="1143" t="s">
        <v>1536</v>
      </c>
      <c r="D164" s="1293">
        <f>D20</f>
        <v>0.5</v>
      </c>
      <c r="E164" s="1193">
        <f t="shared" ref="E164:AJ164" si="1977">E162*$D164</f>
        <v>0</v>
      </c>
      <c r="F164" s="1193">
        <f t="shared" ca="1" si="1977"/>
        <v>0</v>
      </c>
      <c r="G164" s="1193">
        <f t="shared" ca="1" si="1977"/>
        <v>0</v>
      </c>
      <c r="H164" s="1193">
        <f t="shared" ca="1" si="1977"/>
        <v>0</v>
      </c>
      <c r="I164" s="1193">
        <f t="shared" ca="1" si="1977"/>
        <v>0</v>
      </c>
      <c r="J164" s="1193">
        <f t="shared" ca="1" si="1977"/>
        <v>0</v>
      </c>
      <c r="K164" s="1193">
        <f t="shared" ca="1" si="1977"/>
        <v>0</v>
      </c>
      <c r="L164" s="1193">
        <f t="shared" ca="1" si="1977"/>
        <v>0</v>
      </c>
      <c r="M164" s="1193">
        <f t="shared" ca="1" si="1977"/>
        <v>0</v>
      </c>
      <c r="N164" s="1193">
        <f t="shared" ca="1" si="1977"/>
        <v>0</v>
      </c>
      <c r="O164" s="1193">
        <f t="shared" ca="1" si="1977"/>
        <v>0</v>
      </c>
      <c r="P164" s="1193">
        <f t="shared" ca="1" si="1977"/>
        <v>0</v>
      </c>
      <c r="Q164" s="1193">
        <f t="shared" ca="1" si="1977"/>
        <v>0</v>
      </c>
      <c r="R164" s="1193">
        <f t="shared" ca="1" si="1977"/>
        <v>0</v>
      </c>
      <c r="S164" s="1193">
        <f t="shared" ca="1" si="1977"/>
        <v>0</v>
      </c>
      <c r="T164" s="1193">
        <f t="shared" ca="1" si="1977"/>
        <v>0</v>
      </c>
      <c r="U164" s="1193">
        <f t="shared" ca="1" si="1977"/>
        <v>0</v>
      </c>
      <c r="V164" s="1193">
        <f t="shared" ca="1" si="1977"/>
        <v>0</v>
      </c>
      <c r="W164" s="1193">
        <f t="shared" ca="1" si="1977"/>
        <v>0</v>
      </c>
      <c r="X164" s="1193">
        <f t="shared" ca="1" si="1977"/>
        <v>0</v>
      </c>
      <c r="Y164" s="1193">
        <f t="shared" ca="1" si="1977"/>
        <v>0</v>
      </c>
      <c r="Z164" s="1193">
        <f t="shared" ca="1" si="1977"/>
        <v>0</v>
      </c>
      <c r="AA164" s="1193">
        <f t="shared" ca="1" si="1977"/>
        <v>0</v>
      </c>
      <c r="AB164" s="1193">
        <f t="shared" ca="1" si="1977"/>
        <v>0</v>
      </c>
      <c r="AC164" s="1193">
        <f t="shared" ca="1" si="1977"/>
        <v>0</v>
      </c>
      <c r="AD164" s="1193">
        <f t="shared" ca="1" si="1977"/>
        <v>0</v>
      </c>
      <c r="AE164" s="1193">
        <f t="shared" ca="1" si="1977"/>
        <v>0</v>
      </c>
      <c r="AF164" s="1193">
        <f t="shared" ca="1" si="1977"/>
        <v>0</v>
      </c>
      <c r="AG164" s="1193">
        <f t="shared" ca="1" si="1977"/>
        <v>0</v>
      </c>
      <c r="AH164" s="1193">
        <f t="shared" ca="1" si="1977"/>
        <v>0</v>
      </c>
      <c r="AI164" s="1193">
        <f t="shared" ca="1" si="1977"/>
        <v>0</v>
      </c>
      <c r="AJ164" s="1193">
        <f t="shared" ca="1" si="1977"/>
        <v>0</v>
      </c>
      <c r="AK164" s="1193">
        <f t="shared" ref="AK164:BP164" ca="1" si="1978">AK162*$D164</f>
        <v>0</v>
      </c>
      <c r="AL164" s="1193">
        <f t="shared" ca="1" si="1978"/>
        <v>0</v>
      </c>
      <c r="AM164" s="1193">
        <f t="shared" ca="1" si="1978"/>
        <v>0</v>
      </c>
      <c r="AN164" s="1193">
        <f t="shared" ca="1" si="1978"/>
        <v>0</v>
      </c>
      <c r="AO164" s="1193">
        <f t="shared" ca="1" si="1978"/>
        <v>0</v>
      </c>
      <c r="AP164" s="1193">
        <f t="shared" ca="1" si="1978"/>
        <v>0</v>
      </c>
      <c r="AQ164" s="1193">
        <f t="shared" ca="1" si="1978"/>
        <v>0</v>
      </c>
      <c r="AR164" s="1193">
        <f t="shared" ca="1" si="1978"/>
        <v>0</v>
      </c>
      <c r="AS164" s="1193">
        <f t="shared" ca="1" si="1978"/>
        <v>0</v>
      </c>
      <c r="AT164" s="1193">
        <f t="shared" ca="1" si="1978"/>
        <v>0</v>
      </c>
      <c r="AU164" s="1193">
        <f t="shared" ca="1" si="1978"/>
        <v>0</v>
      </c>
      <c r="AV164" s="1193">
        <f t="shared" ca="1" si="1978"/>
        <v>0</v>
      </c>
      <c r="AW164" s="1193">
        <f t="shared" ca="1" si="1978"/>
        <v>0</v>
      </c>
      <c r="AX164" s="1193">
        <f t="shared" ca="1" si="1978"/>
        <v>0</v>
      </c>
      <c r="AY164" s="1193">
        <f t="shared" ca="1" si="1978"/>
        <v>0</v>
      </c>
      <c r="AZ164" s="1193">
        <f t="shared" ca="1" si="1978"/>
        <v>0</v>
      </c>
      <c r="BA164" s="1193">
        <f t="shared" ca="1" si="1978"/>
        <v>0</v>
      </c>
      <c r="BB164" s="1193">
        <f t="shared" ca="1" si="1978"/>
        <v>0</v>
      </c>
      <c r="BC164" s="1193">
        <f t="shared" ca="1" si="1978"/>
        <v>0</v>
      </c>
      <c r="BD164" s="1193">
        <f t="shared" ca="1" si="1978"/>
        <v>0</v>
      </c>
      <c r="BE164" s="1193">
        <f t="shared" ca="1" si="1978"/>
        <v>0</v>
      </c>
      <c r="BF164" s="1193">
        <f t="shared" ca="1" si="1978"/>
        <v>0</v>
      </c>
      <c r="BG164" s="1193">
        <f t="shared" ca="1" si="1978"/>
        <v>0</v>
      </c>
      <c r="BH164" s="1193">
        <f t="shared" ca="1" si="1978"/>
        <v>0</v>
      </c>
      <c r="BI164" s="1193">
        <f t="shared" ca="1" si="1978"/>
        <v>0</v>
      </c>
      <c r="BJ164" s="1193">
        <f t="shared" ca="1" si="1978"/>
        <v>0</v>
      </c>
      <c r="BK164" s="1193">
        <f t="shared" ca="1" si="1978"/>
        <v>0</v>
      </c>
      <c r="BL164" s="1193">
        <f t="shared" ca="1" si="1978"/>
        <v>0</v>
      </c>
      <c r="BM164" s="1193">
        <f t="shared" ca="1" si="1978"/>
        <v>0</v>
      </c>
      <c r="BN164" s="1193">
        <f t="shared" ca="1" si="1978"/>
        <v>0</v>
      </c>
      <c r="BO164" s="1193">
        <f t="shared" ca="1" si="1978"/>
        <v>0</v>
      </c>
      <c r="BP164" s="1193">
        <f t="shared" ca="1" si="1978"/>
        <v>0</v>
      </c>
      <c r="BQ164" s="1193">
        <f t="shared" ref="BQ164:CV164" ca="1" si="1979">BQ162*$D164</f>
        <v>0</v>
      </c>
      <c r="BR164" s="1193">
        <f t="shared" ca="1" si="1979"/>
        <v>0</v>
      </c>
      <c r="BS164" s="1193">
        <f t="shared" ca="1" si="1979"/>
        <v>0</v>
      </c>
      <c r="BT164" s="1193">
        <f t="shared" ca="1" si="1979"/>
        <v>0</v>
      </c>
      <c r="BU164" s="1193">
        <f t="shared" ca="1" si="1979"/>
        <v>0</v>
      </c>
      <c r="BV164" s="1193">
        <f t="shared" ca="1" si="1979"/>
        <v>0</v>
      </c>
      <c r="BW164" s="1193">
        <f t="shared" ca="1" si="1979"/>
        <v>0</v>
      </c>
      <c r="BX164" s="1193">
        <f t="shared" ca="1" si="1979"/>
        <v>0</v>
      </c>
      <c r="BY164" s="1193">
        <f t="shared" ca="1" si="1979"/>
        <v>0</v>
      </c>
      <c r="BZ164" s="1193">
        <f t="shared" ca="1" si="1979"/>
        <v>0</v>
      </c>
      <c r="CA164" s="1193">
        <f t="shared" ca="1" si="1979"/>
        <v>0</v>
      </c>
      <c r="CB164" s="1193">
        <f t="shared" ca="1" si="1979"/>
        <v>0</v>
      </c>
      <c r="CC164" s="1193">
        <f t="shared" ca="1" si="1979"/>
        <v>0</v>
      </c>
      <c r="CD164" s="1193">
        <f t="shared" ca="1" si="1979"/>
        <v>0</v>
      </c>
      <c r="CE164" s="1193">
        <f t="shared" ca="1" si="1979"/>
        <v>0</v>
      </c>
      <c r="CF164" s="1193">
        <f t="shared" ca="1" si="1979"/>
        <v>0</v>
      </c>
      <c r="CG164" s="1193">
        <f t="shared" ca="1" si="1979"/>
        <v>0</v>
      </c>
      <c r="CH164" s="1193">
        <f t="shared" ca="1" si="1979"/>
        <v>0</v>
      </c>
      <c r="CI164" s="1193">
        <f t="shared" ca="1" si="1979"/>
        <v>0</v>
      </c>
      <c r="CJ164" s="1193">
        <f t="shared" ca="1" si="1979"/>
        <v>0</v>
      </c>
      <c r="CK164" s="1193">
        <f t="shared" ca="1" si="1979"/>
        <v>0</v>
      </c>
      <c r="CL164" s="1193">
        <f t="shared" ca="1" si="1979"/>
        <v>0</v>
      </c>
      <c r="CM164" s="1193">
        <f t="shared" ca="1" si="1979"/>
        <v>0</v>
      </c>
      <c r="CN164" s="1193">
        <f t="shared" ca="1" si="1979"/>
        <v>0</v>
      </c>
      <c r="CO164" s="1193">
        <f t="shared" ca="1" si="1979"/>
        <v>0</v>
      </c>
      <c r="CP164" s="1193">
        <f t="shared" ca="1" si="1979"/>
        <v>0</v>
      </c>
      <c r="CQ164" s="1193">
        <f t="shared" ca="1" si="1979"/>
        <v>0</v>
      </c>
      <c r="CR164" s="1193">
        <f t="shared" ca="1" si="1979"/>
        <v>0</v>
      </c>
      <c r="CS164" s="1193">
        <f t="shared" ca="1" si="1979"/>
        <v>0</v>
      </c>
      <c r="CT164" s="1193">
        <f t="shared" ca="1" si="1979"/>
        <v>0</v>
      </c>
      <c r="CU164" s="1193">
        <f t="shared" ca="1" si="1979"/>
        <v>0</v>
      </c>
      <c r="CV164" s="1193">
        <f t="shared" ca="1" si="1979"/>
        <v>0</v>
      </c>
      <c r="CW164" s="1193">
        <f t="shared" ref="CW164:DU164" ca="1" si="1980">CW162*$D164</f>
        <v>0</v>
      </c>
      <c r="CX164" s="1193">
        <f t="shared" ca="1" si="1980"/>
        <v>0</v>
      </c>
      <c r="CY164" s="1193">
        <f t="shared" ca="1" si="1980"/>
        <v>0</v>
      </c>
      <c r="CZ164" s="1193">
        <f t="shared" ca="1" si="1980"/>
        <v>0</v>
      </c>
      <c r="DA164" s="1193">
        <f t="shared" ca="1" si="1980"/>
        <v>0</v>
      </c>
      <c r="DB164" s="1193">
        <f t="shared" ca="1" si="1980"/>
        <v>0</v>
      </c>
      <c r="DC164" s="1193">
        <f t="shared" ca="1" si="1980"/>
        <v>0</v>
      </c>
      <c r="DD164" s="1193">
        <f t="shared" ca="1" si="1980"/>
        <v>0</v>
      </c>
      <c r="DE164" s="1193">
        <f t="shared" ca="1" si="1980"/>
        <v>0</v>
      </c>
      <c r="DF164" s="1193">
        <f t="shared" ca="1" si="1980"/>
        <v>0</v>
      </c>
      <c r="DG164" s="1193">
        <f t="shared" ca="1" si="1980"/>
        <v>0</v>
      </c>
      <c r="DH164" s="1193">
        <f t="shared" ca="1" si="1980"/>
        <v>0</v>
      </c>
      <c r="DI164" s="1193">
        <f t="shared" ca="1" si="1980"/>
        <v>0</v>
      </c>
      <c r="DJ164" s="1193">
        <f t="shared" ca="1" si="1980"/>
        <v>0</v>
      </c>
      <c r="DK164" s="1193">
        <f t="shared" ca="1" si="1980"/>
        <v>0</v>
      </c>
      <c r="DL164" s="1193">
        <f t="shared" ca="1" si="1980"/>
        <v>0</v>
      </c>
      <c r="DM164" s="1193">
        <f t="shared" ca="1" si="1980"/>
        <v>0</v>
      </c>
      <c r="DN164" s="1193">
        <f t="shared" ca="1" si="1980"/>
        <v>0</v>
      </c>
      <c r="DO164" s="1193">
        <f t="shared" ca="1" si="1980"/>
        <v>0</v>
      </c>
      <c r="DP164" s="1193">
        <f t="shared" ca="1" si="1980"/>
        <v>0</v>
      </c>
      <c r="DQ164" s="1193">
        <f t="shared" ca="1" si="1980"/>
        <v>0</v>
      </c>
      <c r="DR164" s="1193">
        <f t="shared" ca="1" si="1980"/>
        <v>0</v>
      </c>
      <c r="DS164" s="1193">
        <f t="shared" ca="1" si="1980"/>
        <v>0</v>
      </c>
      <c r="DT164" s="1193">
        <f t="shared" ca="1" si="1980"/>
        <v>0</v>
      </c>
      <c r="DU164" s="1325">
        <f t="shared" ca="1" si="1980"/>
        <v>0</v>
      </c>
      <c r="DV164" s="1280"/>
    </row>
    <row r="165" spans="1:126" customFormat="1" ht="15.75" customHeight="1">
      <c r="A165" s="105"/>
      <c r="B165" s="105"/>
      <c r="C165" s="60" t="s">
        <v>1535</v>
      </c>
      <c r="D165" s="1286">
        <f>E20</f>
        <v>5.0000000000000044E-2</v>
      </c>
      <c r="E165" s="1280">
        <f t="shared" ref="E165:AJ165" si="1981">E162*$D165</f>
        <v>0</v>
      </c>
      <c r="F165" s="1280">
        <f t="shared" ca="1" si="1981"/>
        <v>0</v>
      </c>
      <c r="G165" s="1280">
        <f t="shared" ca="1" si="1981"/>
        <v>0</v>
      </c>
      <c r="H165" s="1280">
        <f t="shared" ca="1" si="1981"/>
        <v>0</v>
      </c>
      <c r="I165" s="1280">
        <f t="shared" ca="1" si="1981"/>
        <v>0</v>
      </c>
      <c r="J165" s="1280">
        <f t="shared" ca="1" si="1981"/>
        <v>0</v>
      </c>
      <c r="K165" s="1280">
        <f t="shared" ca="1" si="1981"/>
        <v>0</v>
      </c>
      <c r="L165" s="1280">
        <f t="shared" ca="1" si="1981"/>
        <v>0</v>
      </c>
      <c r="M165" s="1280">
        <f t="shared" ca="1" si="1981"/>
        <v>0</v>
      </c>
      <c r="N165" s="1280">
        <f t="shared" ca="1" si="1981"/>
        <v>0</v>
      </c>
      <c r="O165" s="1280">
        <f t="shared" ca="1" si="1981"/>
        <v>0</v>
      </c>
      <c r="P165" s="1280">
        <f t="shared" ca="1" si="1981"/>
        <v>0</v>
      </c>
      <c r="Q165" s="1280">
        <f t="shared" ca="1" si="1981"/>
        <v>0</v>
      </c>
      <c r="R165" s="1280">
        <f t="shared" ca="1" si="1981"/>
        <v>0</v>
      </c>
      <c r="S165" s="1280">
        <f t="shared" ca="1" si="1981"/>
        <v>0</v>
      </c>
      <c r="T165" s="1280">
        <f t="shared" ca="1" si="1981"/>
        <v>0</v>
      </c>
      <c r="U165" s="1280">
        <f t="shared" ca="1" si="1981"/>
        <v>0</v>
      </c>
      <c r="V165" s="1280">
        <f t="shared" ca="1" si="1981"/>
        <v>0</v>
      </c>
      <c r="W165" s="1280">
        <f t="shared" ca="1" si="1981"/>
        <v>0</v>
      </c>
      <c r="X165" s="1280">
        <f t="shared" ca="1" si="1981"/>
        <v>0</v>
      </c>
      <c r="Y165" s="1280">
        <f t="shared" ca="1" si="1981"/>
        <v>0</v>
      </c>
      <c r="Z165" s="1280">
        <f t="shared" ca="1" si="1981"/>
        <v>0</v>
      </c>
      <c r="AA165" s="1280">
        <f t="shared" ca="1" si="1981"/>
        <v>0</v>
      </c>
      <c r="AB165" s="1280">
        <f t="shared" ca="1" si="1981"/>
        <v>0</v>
      </c>
      <c r="AC165" s="1280">
        <f t="shared" ca="1" si="1981"/>
        <v>0</v>
      </c>
      <c r="AD165" s="1280">
        <f t="shared" ca="1" si="1981"/>
        <v>0</v>
      </c>
      <c r="AE165" s="1280">
        <f t="shared" ca="1" si="1981"/>
        <v>0</v>
      </c>
      <c r="AF165" s="1280">
        <f t="shared" ca="1" si="1981"/>
        <v>0</v>
      </c>
      <c r="AG165" s="1280">
        <f t="shared" ca="1" si="1981"/>
        <v>0</v>
      </c>
      <c r="AH165" s="1280">
        <f t="shared" ca="1" si="1981"/>
        <v>0</v>
      </c>
      <c r="AI165" s="1280">
        <f t="shared" ca="1" si="1981"/>
        <v>0</v>
      </c>
      <c r="AJ165" s="1280">
        <f t="shared" ca="1" si="1981"/>
        <v>0</v>
      </c>
      <c r="AK165" s="1280">
        <f t="shared" ref="AK165:BP165" ca="1" si="1982">AK162*$D165</f>
        <v>0</v>
      </c>
      <c r="AL165" s="1280">
        <f t="shared" ca="1" si="1982"/>
        <v>0</v>
      </c>
      <c r="AM165" s="1280">
        <f t="shared" ca="1" si="1982"/>
        <v>0</v>
      </c>
      <c r="AN165" s="1280">
        <f t="shared" ca="1" si="1982"/>
        <v>0</v>
      </c>
      <c r="AO165" s="1280">
        <f t="shared" ca="1" si="1982"/>
        <v>0</v>
      </c>
      <c r="AP165" s="1280">
        <f t="shared" ca="1" si="1982"/>
        <v>0</v>
      </c>
      <c r="AQ165" s="1280">
        <f t="shared" ca="1" si="1982"/>
        <v>0</v>
      </c>
      <c r="AR165" s="1280">
        <f t="shared" ca="1" si="1982"/>
        <v>0</v>
      </c>
      <c r="AS165" s="1280">
        <f t="shared" ca="1" si="1982"/>
        <v>0</v>
      </c>
      <c r="AT165" s="1280">
        <f t="shared" ca="1" si="1982"/>
        <v>0</v>
      </c>
      <c r="AU165" s="1280">
        <f t="shared" ca="1" si="1982"/>
        <v>0</v>
      </c>
      <c r="AV165" s="1280">
        <f t="shared" ca="1" si="1982"/>
        <v>0</v>
      </c>
      <c r="AW165" s="1280">
        <f t="shared" ca="1" si="1982"/>
        <v>0</v>
      </c>
      <c r="AX165" s="1280">
        <f t="shared" ca="1" si="1982"/>
        <v>0</v>
      </c>
      <c r="AY165" s="1280">
        <f t="shared" ca="1" si="1982"/>
        <v>0</v>
      </c>
      <c r="AZ165" s="1280">
        <f t="shared" ca="1" si="1982"/>
        <v>0</v>
      </c>
      <c r="BA165" s="1280">
        <f t="shared" ca="1" si="1982"/>
        <v>0</v>
      </c>
      <c r="BB165" s="1280">
        <f t="shared" ca="1" si="1982"/>
        <v>0</v>
      </c>
      <c r="BC165" s="1280">
        <f t="shared" ca="1" si="1982"/>
        <v>0</v>
      </c>
      <c r="BD165" s="1280">
        <f t="shared" ca="1" si="1982"/>
        <v>0</v>
      </c>
      <c r="BE165" s="1280">
        <f t="shared" ca="1" si="1982"/>
        <v>0</v>
      </c>
      <c r="BF165" s="1280">
        <f t="shared" ca="1" si="1982"/>
        <v>0</v>
      </c>
      <c r="BG165" s="1280">
        <f t="shared" ca="1" si="1982"/>
        <v>0</v>
      </c>
      <c r="BH165" s="1280">
        <f t="shared" ca="1" si="1982"/>
        <v>0</v>
      </c>
      <c r="BI165" s="1280">
        <f t="shared" ca="1" si="1982"/>
        <v>0</v>
      </c>
      <c r="BJ165" s="1280">
        <f t="shared" ca="1" si="1982"/>
        <v>0</v>
      </c>
      <c r="BK165" s="1280">
        <f t="shared" ca="1" si="1982"/>
        <v>0</v>
      </c>
      <c r="BL165" s="1280">
        <f t="shared" ca="1" si="1982"/>
        <v>0</v>
      </c>
      <c r="BM165" s="1280">
        <f t="shared" ca="1" si="1982"/>
        <v>0</v>
      </c>
      <c r="BN165" s="1280">
        <f t="shared" ca="1" si="1982"/>
        <v>0</v>
      </c>
      <c r="BO165" s="1280">
        <f t="shared" ca="1" si="1982"/>
        <v>0</v>
      </c>
      <c r="BP165" s="1280">
        <f t="shared" ca="1" si="1982"/>
        <v>0</v>
      </c>
      <c r="BQ165" s="1280">
        <f t="shared" ref="BQ165:CV165" ca="1" si="1983">BQ162*$D165</f>
        <v>0</v>
      </c>
      <c r="BR165" s="1280">
        <f t="shared" ca="1" si="1983"/>
        <v>0</v>
      </c>
      <c r="BS165" s="1280">
        <f t="shared" ca="1" si="1983"/>
        <v>0</v>
      </c>
      <c r="BT165" s="1280">
        <f t="shared" ca="1" si="1983"/>
        <v>0</v>
      </c>
      <c r="BU165" s="1280">
        <f t="shared" ca="1" si="1983"/>
        <v>0</v>
      </c>
      <c r="BV165" s="1280">
        <f t="shared" ca="1" si="1983"/>
        <v>0</v>
      </c>
      <c r="BW165" s="1280">
        <f t="shared" ca="1" si="1983"/>
        <v>0</v>
      </c>
      <c r="BX165" s="1280">
        <f t="shared" ca="1" si="1983"/>
        <v>0</v>
      </c>
      <c r="BY165" s="1280">
        <f t="shared" ca="1" si="1983"/>
        <v>0</v>
      </c>
      <c r="BZ165" s="1280">
        <f t="shared" ca="1" si="1983"/>
        <v>0</v>
      </c>
      <c r="CA165" s="1280">
        <f t="shared" ca="1" si="1983"/>
        <v>0</v>
      </c>
      <c r="CB165" s="1280">
        <f t="shared" ca="1" si="1983"/>
        <v>0</v>
      </c>
      <c r="CC165" s="1280">
        <f t="shared" ca="1" si="1983"/>
        <v>0</v>
      </c>
      <c r="CD165" s="1280">
        <f t="shared" ca="1" si="1983"/>
        <v>0</v>
      </c>
      <c r="CE165" s="1280">
        <f t="shared" ca="1" si="1983"/>
        <v>0</v>
      </c>
      <c r="CF165" s="1280">
        <f t="shared" ca="1" si="1983"/>
        <v>0</v>
      </c>
      <c r="CG165" s="1280">
        <f t="shared" ca="1" si="1983"/>
        <v>0</v>
      </c>
      <c r="CH165" s="1280">
        <f t="shared" ca="1" si="1983"/>
        <v>0</v>
      </c>
      <c r="CI165" s="1280">
        <f t="shared" ca="1" si="1983"/>
        <v>0</v>
      </c>
      <c r="CJ165" s="1280">
        <f t="shared" ca="1" si="1983"/>
        <v>0</v>
      </c>
      <c r="CK165" s="1280">
        <f t="shared" ca="1" si="1983"/>
        <v>0</v>
      </c>
      <c r="CL165" s="1280">
        <f t="shared" ca="1" si="1983"/>
        <v>0</v>
      </c>
      <c r="CM165" s="1280">
        <f t="shared" ca="1" si="1983"/>
        <v>0</v>
      </c>
      <c r="CN165" s="1280">
        <f t="shared" ca="1" si="1983"/>
        <v>0</v>
      </c>
      <c r="CO165" s="1280">
        <f t="shared" ca="1" si="1983"/>
        <v>0</v>
      </c>
      <c r="CP165" s="1280">
        <f t="shared" ca="1" si="1983"/>
        <v>0</v>
      </c>
      <c r="CQ165" s="1280">
        <f t="shared" ca="1" si="1983"/>
        <v>0</v>
      </c>
      <c r="CR165" s="1280">
        <f t="shared" ca="1" si="1983"/>
        <v>0</v>
      </c>
      <c r="CS165" s="1280">
        <f t="shared" ca="1" si="1983"/>
        <v>0</v>
      </c>
      <c r="CT165" s="1280">
        <f t="shared" ca="1" si="1983"/>
        <v>0</v>
      </c>
      <c r="CU165" s="1280">
        <f t="shared" ca="1" si="1983"/>
        <v>0</v>
      </c>
      <c r="CV165" s="1280">
        <f t="shared" ca="1" si="1983"/>
        <v>0</v>
      </c>
      <c r="CW165" s="1280">
        <f t="shared" ref="CW165:DU165" ca="1" si="1984">CW162*$D165</f>
        <v>0</v>
      </c>
      <c r="CX165" s="1280">
        <f t="shared" ca="1" si="1984"/>
        <v>0</v>
      </c>
      <c r="CY165" s="1280">
        <f t="shared" ca="1" si="1984"/>
        <v>0</v>
      </c>
      <c r="CZ165" s="1280">
        <f t="shared" ca="1" si="1984"/>
        <v>0</v>
      </c>
      <c r="DA165" s="1280">
        <f t="shared" ca="1" si="1984"/>
        <v>0</v>
      </c>
      <c r="DB165" s="1280">
        <f t="shared" ca="1" si="1984"/>
        <v>0</v>
      </c>
      <c r="DC165" s="1280">
        <f t="shared" ca="1" si="1984"/>
        <v>0</v>
      </c>
      <c r="DD165" s="1280">
        <f t="shared" ca="1" si="1984"/>
        <v>0</v>
      </c>
      <c r="DE165" s="1280">
        <f t="shared" ca="1" si="1984"/>
        <v>0</v>
      </c>
      <c r="DF165" s="1280">
        <f t="shared" ca="1" si="1984"/>
        <v>0</v>
      </c>
      <c r="DG165" s="1280">
        <f t="shared" ca="1" si="1984"/>
        <v>0</v>
      </c>
      <c r="DH165" s="1280">
        <f t="shared" ca="1" si="1984"/>
        <v>0</v>
      </c>
      <c r="DI165" s="1280">
        <f t="shared" ca="1" si="1984"/>
        <v>0</v>
      </c>
      <c r="DJ165" s="1280">
        <f t="shared" ca="1" si="1984"/>
        <v>0</v>
      </c>
      <c r="DK165" s="1280">
        <f t="shared" ca="1" si="1984"/>
        <v>0</v>
      </c>
      <c r="DL165" s="1280">
        <f t="shared" ca="1" si="1984"/>
        <v>0</v>
      </c>
      <c r="DM165" s="1280">
        <f t="shared" ca="1" si="1984"/>
        <v>0</v>
      </c>
      <c r="DN165" s="1280">
        <f t="shared" ca="1" si="1984"/>
        <v>0</v>
      </c>
      <c r="DO165" s="1280">
        <f t="shared" ca="1" si="1984"/>
        <v>0</v>
      </c>
      <c r="DP165" s="1280">
        <f t="shared" ca="1" si="1984"/>
        <v>0</v>
      </c>
      <c r="DQ165" s="1280">
        <f t="shared" ca="1" si="1984"/>
        <v>0</v>
      </c>
      <c r="DR165" s="1280">
        <f t="shared" ca="1" si="1984"/>
        <v>0</v>
      </c>
      <c r="DS165" s="1280">
        <f t="shared" ca="1" si="1984"/>
        <v>0</v>
      </c>
      <c r="DT165" s="1280">
        <f t="shared" ca="1" si="1984"/>
        <v>0</v>
      </c>
      <c r="DU165" s="1281">
        <f t="shared" ca="1" si="1984"/>
        <v>0</v>
      </c>
      <c r="DV165" s="1280"/>
    </row>
    <row r="166" spans="1:126" customFormat="1" ht="15.75" customHeight="1">
      <c r="A166" s="105"/>
      <c r="B166" s="105"/>
      <c r="C166" s="60" t="s">
        <v>1537</v>
      </c>
      <c r="D166" s="1286">
        <f>F20</f>
        <v>0.44999999999999996</v>
      </c>
      <c r="E166" s="1280">
        <f t="shared" ref="E166:AJ166" si="1985">E162*$D166</f>
        <v>0</v>
      </c>
      <c r="F166" s="1280">
        <f t="shared" ca="1" si="1985"/>
        <v>0</v>
      </c>
      <c r="G166" s="1280">
        <f t="shared" ca="1" si="1985"/>
        <v>0</v>
      </c>
      <c r="H166" s="1280">
        <f t="shared" ca="1" si="1985"/>
        <v>0</v>
      </c>
      <c r="I166" s="1280">
        <f t="shared" ca="1" si="1985"/>
        <v>0</v>
      </c>
      <c r="J166" s="1280">
        <f t="shared" ca="1" si="1985"/>
        <v>0</v>
      </c>
      <c r="K166" s="1280">
        <f t="shared" ca="1" si="1985"/>
        <v>0</v>
      </c>
      <c r="L166" s="1280">
        <f t="shared" ca="1" si="1985"/>
        <v>0</v>
      </c>
      <c r="M166" s="1280">
        <f t="shared" ca="1" si="1985"/>
        <v>0</v>
      </c>
      <c r="N166" s="1280">
        <f t="shared" ca="1" si="1985"/>
        <v>0</v>
      </c>
      <c r="O166" s="1280">
        <f t="shared" ca="1" si="1985"/>
        <v>0</v>
      </c>
      <c r="P166" s="1280">
        <f t="shared" ca="1" si="1985"/>
        <v>0</v>
      </c>
      <c r="Q166" s="1280">
        <f t="shared" ca="1" si="1985"/>
        <v>0</v>
      </c>
      <c r="R166" s="1280">
        <f t="shared" ca="1" si="1985"/>
        <v>0</v>
      </c>
      <c r="S166" s="1280">
        <f t="shared" ca="1" si="1985"/>
        <v>0</v>
      </c>
      <c r="T166" s="1280">
        <f t="shared" ca="1" si="1985"/>
        <v>0</v>
      </c>
      <c r="U166" s="1280">
        <f t="shared" ca="1" si="1985"/>
        <v>0</v>
      </c>
      <c r="V166" s="1280">
        <f t="shared" ca="1" si="1985"/>
        <v>0</v>
      </c>
      <c r="W166" s="1280">
        <f t="shared" ca="1" si="1985"/>
        <v>0</v>
      </c>
      <c r="X166" s="1280">
        <f t="shared" ca="1" si="1985"/>
        <v>0</v>
      </c>
      <c r="Y166" s="1280">
        <f t="shared" ca="1" si="1985"/>
        <v>0</v>
      </c>
      <c r="Z166" s="1280">
        <f t="shared" ca="1" si="1985"/>
        <v>0</v>
      </c>
      <c r="AA166" s="1280">
        <f t="shared" ca="1" si="1985"/>
        <v>0</v>
      </c>
      <c r="AB166" s="1280">
        <f t="shared" ca="1" si="1985"/>
        <v>0</v>
      </c>
      <c r="AC166" s="1280">
        <f t="shared" ca="1" si="1985"/>
        <v>0</v>
      </c>
      <c r="AD166" s="1280">
        <f t="shared" ca="1" si="1985"/>
        <v>0</v>
      </c>
      <c r="AE166" s="1280">
        <f t="shared" ca="1" si="1985"/>
        <v>0</v>
      </c>
      <c r="AF166" s="1280">
        <f t="shared" ca="1" si="1985"/>
        <v>0</v>
      </c>
      <c r="AG166" s="1280">
        <f t="shared" ca="1" si="1985"/>
        <v>0</v>
      </c>
      <c r="AH166" s="1280">
        <f t="shared" ca="1" si="1985"/>
        <v>0</v>
      </c>
      <c r="AI166" s="1280">
        <f t="shared" ca="1" si="1985"/>
        <v>0</v>
      </c>
      <c r="AJ166" s="1280">
        <f t="shared" ca="1" si="1985"/>
        <v>0</v>
      </c>
      <c r="AK166" s="1280">
        <f t="shared" ref="AK166:BP166" ca="1" si="1986">AK162*$D166</f>
        <v>0</v>
      </c>
      <c r="AL166" s="1280">
        <f t="shared" ca="1" si="1986"/>
        <v>0</v>
      </c>
      <c r="AM166" s="1280">
        <f t="shared" ca="1" si="1986"/>
        <v>0</v>
      </c>
      <c r="AN166" s="1280">
        <f t="shared" ca="1" si="1986"/>
        <v>0</v>
      </c>
      <c r="AO166" s="1280">
        <f t="shared" ca="1" si="1986"/>
        <v>0</v>
      </c>
      <c r="AP166" s="1280">
        <f t="shared" ca="1" si="1986"/>
        <v>0</v>
      </c>
      <c r="AQ166" s="1280">
        <f t="shared" ca="1" si="1986"/>
        <v>0</v>
      </c>
      <c r="AR166" s="1280">
        <f t="shared" ca="1" si="1986"/>
        <v>0</v>
      </c>
      <c r="AS166" s="1280">
        <f t="shared" ca="1" si="1986"/>
        <v>0</v>
      </c>
      <c r="AT166" s="1280">
        <f t="shared" ca="1" si="1986"/>
        <v>0</v>
      </c>
      <c r="AU166" s="1280">
        <f t="shared" ca="1" si="1986"/>
        <v>0</v>
      </c>
      <c r="AV166" s="1280">
        <f t="shared" ca="1" si="1986"/>
        <v>0</v>
      </c>
      <c r="AW166" s="1280">
        <f t="shared" ca="1" si="1986"/>
        <v>0</v>
      </c>
      <c r="AX166" s="1280">
        <f t="shared" ca="1" si="1986"/>
        <v>0</v>
      </c>
      <c r="AY166" s="1280">
        <f t="shared" ca="1" si="1986"/>
        <v>0</v>
      </c>
      <c r="AZ166" s="1280">
        <f t="shared" ca="1" si="1986"/>
        <v>0</v>
      </c>
      <c r="BA166" s="1280">
        <f t="shared" ca="1" si="1986"/>
        <v>0</v>
      </c>
      <c r="BB166" s="1280">
        <f t="shared" ca="1" si="1986"/>
        <v>0</v>
      </c>
      <c r="BC166" s="1280">
        <f t="shared" ca="1" si="1986"/>
        <v>0</v>
      </c>
      <c r="BD166" s="1280">
        <f t="shared" ca="1" si="1986"/>
        <v>0</v>
      </c>
      <c r="BE166" s="1280">
        <f t="shared" ca="1" si="1986"/>
        <v>0</v>
      </c>
      <c r="BF166" s="1280">
        <f t="shared" ca="1" si="1986"/>
        <v>0</v>
      </c>
      <c r="BG166" s="1280">
        <f t="shared" ca="1" si="1986"/>
        <v>0</v>
      </c>
      <c r="BH166" s="1280">
        <f t="shared" ca="1" si="1986"/>
        <v>0</v>
      </c>
      <c r="BI166" s="1280">
        <f t="shared" ca="1" si="1986"/>
        <v>0</v>
      </c>
      <c r="BJ166" s="1280">
        <f t="shared" ca="1" si="1986"/>
        <v>0</v>
      </c>
      <c r="BK166" s="1280">
        <f t="shared" ca="1" si="1986"/>
        <v>0</v>
      </c>
      <c r="BL166" s="1280">
        <f t="shared" ca="1" si="1986"/>
        <v>0</v>
      </c>
      <c r="BM166" s="1280">
        <f t="shared" ca="1" si="1986"/>
        <v>0</v>
      </c>
      <c r="BN166" s="1280">
        <f t="shared" ca="1" si="1986"/>
        <v>0</v>
      </c>
      <c r="BO166" s="1280">
        <f t="shared" ca="1" si="1986"/>
        <v>0</v>
      </c>
      <c r="BP166" s="1280">
        <f t="shared" ca="1" si="1986"/>
        <v>0</v>
      </c>
      <c r="BQ166" s="1280">
        <f t="shared" ref="BQ166:CV166" ca="1" si="1987">BQ162*$D166</f>
        <v>0</v>
      </c>
      <c r="BR166" s="1280">
        <f t="shared" ca="1" si="1987"/>
        <v>0</v>
      </c>
      <c r="BS166" s="1280">
        <f t="shared" ca="1" si="1987"/>
        <v>0</v>
      </c>
      <c r="BT166" s="1280">
        <f t="shared" ca="1" si="1987"/>
        <v>0</v>
      </c>
      <c r="BU166" s="1280">
        <f t="shared" ca="1" si="1987"/>
        <v>0</v>
      </c>
      <c r="BV166" s="1280">
        <f t="shared" ca="1" si="1987"/>
        <v>0</v>
      </c>
      <c r="BW166" s="1280">
        <f t="shared" ca="1" si="1987"/>
        <v>0</v>
      </c>
      <c r="BX166" s="1280">
        <f t="shared" ca="1" si="1987"/>
        <v>0</v>
      </c>
      <c r="BY166" s="1280">
        <f t="shared" ca="1" si="1987"/>
        <v>0</v>
      </c>
      <c r="BZ166" s="1280">
        <f t="shared" ca="1" si="1987"/>
        <v>0</v>
      </c>
      <c r="CA166" s="1280">
        <f t="shared" ca="1" si="1987"/>
        <v>0</v>
      </c>
      <c r="CB166" s="1280">
        <f t="shared" ca="1" si="1987"/>
        <v>0</v>
      </c>
      <c r="CC166" s="1280">
        <f t="shared" ca="1" si="1987"/>
        <v>0</v>
      </c>
      <c r="CD166" s="1280">
        <f t="shared" ca="1" si="1987"/>
        <v>0</v>
      </c>
      <c r="CE166" s="1280">
        <f t="shared" ca="1" si="1987"/>
        <v>0</v>
      </c>
      <c r="CF166" s="1280">
        <f t="shared" ca="1" si="1987"/>
        <v>0</v>
      </c>
      <c r="CG166" s="1280">
        <f t="shared" ca="1" si="1987"/>
        <v>0</v>
      </c>
      <c r="CH166" s="1280">
        <f t="shared" ca="1" si="1987"/>
        <v>0</v>
      </c>
      <c r="CI166" s="1280">
        <f t="shared" ca="1" si="1987"/>
        <v>0</v>
      </c>
      <c r="CJ166" s="1280">
        <f t="shared" ca="1" si="1987"/>
        <v>0</v>
      </c>
      <c r="CK166" s="1280">
        <f t="shared" ca="1" si="1987"/>
        <v>0</v>
      </c>
      <c r="CL166" s="1280">
        <f t="shared" ca="1" si="1987"/>
        <v>0</v>
      </c>
      <c r="CM166" s="1280">
        <f t="shared" ca="1" si="1987"/>
        <v>0</v>
      </c>
      <c r="CN166" s="1280">
        <f t="shared" ca="1" si="1987"/>
        <v>0</v>
      </c>
      <c r="CO166" s="1280">
        <f t="shared" ca="1" si="1987"/>
        <v>0</v>
      </c>
      <c r="CP166" s="1280">
        <f t="shared" ca="1" si="1987"/>
        <v>0</v>
      </c>
      <c r="CQ166" s="1280">
        <f t="shared" ca="1" si="1987"/>
        <v>0</v>
      </c>
      <c r="CR166" s="1280">
        <f t="shared" ca="1" si="1987"/>
        <v>0</v>
      </c>
      <c r="CS166" s="1280">
        <f t="shared" ca="1" si="1987"/>
        <v>0</v>
      </c>
      <c r="CT166" s="1280">
        <f t="shared" ca="1" si="1987"/>
        <v>0</v>
      </c>
      <c r="CU166" s="1280">
        <f t="shared" ca="1" si="1987"/>
        <v>0</v>
      </c>
      <c r="CV166" s="1280">
        <f t="shared" ca="1" si="1987"/>
        <v>0</v>
      </c>
      <c r="CW166" s="1280">
        <f t="shared" ref="CW166:DU166" ca="1" si="1988">CW162*$D166</f>
        <v>0</v>
      </c>
      <c r="CX166" s="1280">
        <f t="shared" ca="1" si="1988"/>
        <v>0</v>
      </c>
      <c r="CY166" s="1280">
        <f t="shared" ca="1" si="1988"/>
        <v>0</v>
      </c>
      <c r="CZ166" s="1280">
        <f t="shared" ca="1" si="1988"/>
        <v>0</v>
      </c>
      <c r="DA166" s="1280">
        <f t="shared" ca="1" si="1988"/>
        <v>0</v>
      </c>
      <c r="DB166" s="1280">
        <f t="shared" ca="1" si="1988"/>
        <v>0</v>
      </c>
      <c r="DC166" s="1280">
        <f t="shared" ca="1" si="1988"/>
        <v>0</v>
      </c>
      <c r="DD166" s="1280">
        <f t="shared" ca="1" si="1988"/>
        <v>0</v>
      </c>
      <c r="DE166" s="1280">
        <f t="shared" ca="1" si="1988"/>
        <v>0</v>
      </c>
      <c r="DF166" s="1280">
        <f t="shared" ca="1" si="1988"/>
        <v>0</v>
      </c>
      <c r="DG166" s="1280">
        <f t="shared" ca="1" si="1988"/>
        <v>0</v>
      </c>
      <c r="DH166" s="1280">
        <f t="shared" ca="1" si="1988"/>
        <v>0</v>
      </c>
      <c r="DI166" s="1280">
        <f t="shared" ca="1" si="1988"/>
        <v>0</v>
      </c>
      <c r="DJ166" s="1280">
        <f t="shared" ca="1" si="1988"/>
        <v>0</v>
      </c>
      <c r="DK166" s="1280">
        <f t="shared" ca="1" si="1988"/>
        <v>0</v>
      </c>
      <c r="DL166" s="1280">
        <f t="shared" ca="1" si="1988"/>
        <v>0</v>
      </c>
      <c r="DM166" s="1280">
        <f t="shared" ca="1" si="1988"/>
        <v>0</v>
      </c>
      <c r="DN166" s="1280">
        <f t="shared" ca="1" si="1988"/>
        <v>0</v>
      </c>
      <c r="DO166" s="1280">
        <f t="shared" ca="1" si="1988"/>
        <v>0</v>
      </c>
      <c r="DP166" s="1280">
        <f t="shared" ca="1" si="1988"/>
        <v>0</v>
      </c>
      <c r="DQ166" s="1280">
        <f t="shared" ca="1" si="1988"/>
        <v>0</v>
      </c>
      <c r="DR166" s="1280">
        <f t="shared" ca="1" si="1988"/>
        <v>0</v>
      </c>
      <c r="DS166" s="1280">
        <f t="shared" ca="1" si="1988"/>
        <v>0</v>
      </c>
      <c r="DT166" s="1280">
        <f t="shared" ca="1" si="1988"/>
        <v>0</v>
      </c>
      <c r="DU166" s="1281">
        <f t="shared" ca="1" si="1988"/>
        <v>0</v>
      </c>
      <c r="DV166" s="1280"/>
    </row>
    <row r="167" spans="1:126" customFormat="1" ht="15.75" customHeight="1" thickBot="1">
      <c r="A167" s="105"/>
      <c r="B167" s="105"/>
      <c r="C167" s="65" t="s">
        <v>1533</v>
      </c>
      <c r="D167" s="1152"/>
      <c r="E167" s="146">
        <f>SUM(E164:E166)</f>
        <v>0</v>
      </c>
      <c r="F167" s="146">
        <f t="shared" ref="F167" ca="1" si="1989">SUM(F164:F166)</f>
        <v>0</v>
      </c>
      <c r="G167" s="146">
        <f t="shared" ref="G167" ca="1" si="1990">SUM(G164:G166)</f>
        <v>0</v>
      </c>
      <c r="H167" s="146">
        <f t="shared" ref="H167" ca="1" si="1991">SUM(H164:H166)</f>
        <v>0</v>
      </c>
      <c r="I167" s="146">
        <f t="shared" ref="I167" ca="1" si="1992">SUM(I164:I166)</f>
        <v>0</v>
      </c>
      <c r="J167" s="146">
        <f t="shared" ref="J167" ca="1" si="1993">SUM(J164:J166)</f>
        <v>0</v>
      </c>
      <c r="K167" s="146">
        <f t="shared" ref="K167" ca="1" si="1994">SUM(K164:K166)</f>
        <v>0</v>
      </c>
      <c r="L167" s="146">
        <f t="shared" ref="L167" ca="1" si="1995">SUM(L164:L166)</f>
        <v>0</v>
      </c>
      <c r="M167" s="146">
        <f t="shared" ref="M167" ca="1" si="1996">SUM(M164:M166)</f>
        <v>0</v>
      </c>
      <c r="N167" s="146">
        <f t="shared" ref="N167" ca="1" si="1997">SUM(N164:N166)</f>
        <v>0</v>
      </c>
      <c r="O167" s="146">
        <f t="shared" ref="O167" ca="1" si="1998">SUM(O164:O166)</f>
        <v>0</v>
      </c>
      <c r="P167" s="146">
        <f t="shared" ref="P167" ca="1" si="1999">SUM(P164:P166)</f>
        <v>0</v>
      </c>
      <c r="Q167" s="146">
        <f t="shared" ref="Q167" ca="1" si="2000">SUM(Q164:Q166)</f>
        <v>0</v>
      </c>
      <c r="R167" s="146">
        <f t="shared" ref="R167" ca="1" si="2001">SUM(R164:R166)</f>
        <v>0</v>
      </c>
      <c r="S167" s="146">
        <f t="shared" ref="S167" ca="1" si="2002">SUM(S164:S166)</f>
        <v>0</v>
      </c>
      <c r="T167" s="146">
        <f t="shared" ref="T167" ca="1" si="2003">SUM(T164:T166)</f>
        <v>0</v>
      </c>
      <c r="U167" s="146">
        <f t="shared" ref="U167" ca="1" si="2004">SUM(U164:U166)</f>
        <v>0</v>
      </c>
      <c r="V167" s="146">
        <f t="shared" ref="V167" ca="1" si="2005">SUM(V164:V166)</f>
        <v>0</v>
      </c>
      <c r="W167" s="146">
        <f t="shared" ref="W167" ca="1" si="2006">SUM(W164:W166)</f>
        <v>0</v>
      </c>
      <c r="X167" s="146">
        <f t="shared" ref="X167" ca="1" si="2007">SUM(X164:X166)</f>
        <v>0</v>
      </c>
      <c r="Y167" s="146">
        <f t="shared" ref="Y167" ca="1" si="2008">SUM(Y164:Y166)</f>
        <v>0</v>
      </c>
      <c r="Z167" s="146">
        <f t="shared" ref="Z167" ca="1" si="2009">SUM(Z164:Z166)</f>
        <v>0</v>
      </c>
      <c r="AA167" s="146">
        <f t="shared" ref="AA167" ca="1" si="2010">SUM(AA164:AA166)</f>
        <v>0</v>
      </c>
      <c r="AB167" s="146">
        <f t="shared" ref="AB167" ca="1" si="2011">SUM(AB164:AB166)</f>
        <v>0</v>
      </c>
      <c r="AC167" s="146">
        <f t="shared" ref="AC167" ca="1" si="2012">SUM(AC164:AC166)</f>
        <v>0</v>
      </c>
      <c r="AD167" s="146">
        <f t="shared" ref="AD167" ca="1" si="2013">SUM(AD164:AD166)</f>
        <v>0</v>
      </c>
      <c r="AE167" s="146">
        <f t="shared" ref="AE167" ca="1" si="2014">SUM(AE164:AE166)</f>
        <v>0</v>
      </c>
      <c r="AF167" s="146">
        <f t="shared" ref="AF167" ca="1" si="2015">SUM(AF164:AF166)</f>
        <v>0</v>
      </c>
      <c r="AG167" s="146">
        <f t="shared" ref="AG167" ca="1" si="2016">SUM(AG164:AG166)</f>
        <v>0</v>
      </c>
      <c r="AH167" s="146">
        <f t="shared" ref="AH167" ca="1" si="2017">SUM(AH164:AH166)</f>
        <v>0</v>
      </c>
      <c r="AI167" s="146">
        <f t="shared" ref="AI167" ca="1" si="2018">SUM(AI164:AI166)</f>
        <v>0</v>
      </c>
      <c r="AJ167" s="146">
        <f t="shared" ref="AJ167" ca="1" si="2019">SUM(AJ164:AJ166)</f>
        <v>0</v>
      </c>
      <c r="AK167" s="146">
        <f t="shared" ref="AK167" ca="1" si="2020">SUM(AK164:AK166)</f>
        <v>0</v>
      </c>
      <c r="AL167" s="146">
        <f t="shared" ref="AL167" ca="1" si="2021">SUM(AL164:AL166)</f>
        <v>0</v>
      </c>
      <c r="AM167" s="146">
        <f t="shared" ref="AM167" ca="1" si="2022">SUM(AM164:AM166)</f>
        <v>0</v>
      </c>
      <c r="AN167" s="146">
        <f t="shared" ref="AN167" ca="1" si="2023">SUM(AN164:AN166)</f>
        <v>0</v>
      </c>
      <c r="AO167" s="146">
        <f t="shared" ref="AO167" ca="1" si="2024">SUM(AO164:AO166)</f>
        <v>0</v>
      </c>
      <c r="AP167" s="146">
        <f t="shared" ref="AP167" ca="1" si="2025">SUM(AP164:AP166)</f>
        <v>0</v>
      </c>
      <c r="AQ167" s="146">
        <f t="shared" ref="AQ167" ca="1" si="2026">SUM(AQ164:AQ166)</f>
        <v>0</v>
      </c>
      <c r="AR167" s="146">
        <f t="shared" ref="AR167" ca="1" si="2027">SUM(AR164:AR166)</f>
        <v>0</v>
      </c>
      <c r="AS167" s="146">
        <f t="shared" ref="AS167" ca="1" si="2028">SUM(AS164:AS166)</f>
        <v>0</v>
      </c>
      <c r="AT167" s="146">
        <f t="shared" ref="AT167" ca="1" si="2029">SUM(AT164:AT166)</f>
        <v>0</v>
      </c>
      <c r="AU167" s="146">
        <f t="shared" ref="AU167" ca="1" si="2030">SUM(AU164:AU166)</f>
        <v>0</v>
      </c>
      <c r="AV167" s="146">
        <f t="shared" ref="AV167" ca="1" si="2031">SUM(AV164:AV166)</f>
        <v>0</v>
      </c>
      <c r="AW167" s="146">
        <f t="shared" ref="AW167" ca="1" si="2032">SUM(AW164:AW166)</f>
        <v>0</v>
      </c>
      <c r="AX167" s="146">
        <f t="shared" ref="AX167" ca="1" si="2033">SUM(AX164:AX166)</f>
        <v>0</v>
      </c>
      <c r="AY167" s="146">
        <f t="shared" ref="AY167" ca="1" si="2034">SUM(AY164:AY166)</f>
        <v>0</v>
      </c>
      <c r="AZ167" s="146">
        <f t="shared" ref="AZ167" ca="1" si="2035">SUM(AZ164:AZ166)</f>
        <v>0</v>
      </c>
      <c r="BA167" s="146">
        <f t="shared" ref="BA167" ca="1" si="2036">SUM(BA164:BA166)</f>
        <v>0</v>
      </c>
      <c r="BB167" s="146">
        <f t="shared" ref="BB167" ca="1" si="2037">SUM(BB164:BB166)</f>
        <v>0</v>
      </c>
      <c r="BC167" s="146">
        <f t="shared" ref="BC167" ca="1" si="2038">SUM(BC164:BC166)</f>
        <v>0</v>
      </c>
      <c r="BD167" s="146">
        <f t="shared" ref="BD167" ca="1" si="2039">SUM(BD164:BD166)</f>
        <v>0</v>
      </c>
      <c r="BE167" s="146">
        <f t="shared" ref="BE167" ca="1" si="2040">SUM(BE164:BE166)</f>
        <v>0</v>
      </c>
      <c r="BF167" s="146">
        <f t="shared" ref="BF167" ca="1" si="2041">SUM(BF164:BF166)</f>
        <v>0</v>
      </c>
      <c r="BG167" s="146">
        <f t="shared" ref="BG167" ca="1" si="2042">SUM(BG164:BG166)</f>
        <v>0</v>
      </c>
      <c r="BH167" s="146">
        <f t="shared" ref="BH167" ca="1" si="2043">SUM(BH164:BH166)</f>
        <v>0</v>
      </c>
      <c r="BI167" s="146">
        <f t="shared" ref="BI167" ca="1" si="2044">SUM(BI164:BI166)</f>
        <v>0</v>
      </c>
      <c r="BJ167" s="146">
        <f t="shared" ref="BJ167" ca="1" si="2045">SUM(BJ164:BJ166)</f>
        <v>0</v>
      </c>
      <c r="BK167" s="146">
        <f t="shared" ref="BK167" ca="1" si="2046">SUM(BK164:BK166)</f>
        <v>0</v>
      </c>
      <c r="BL167" s="146">
        <f t="shared" ref="BL167" ca="1" si="2047">SUM(BL164:BL166)</f>
        <v>0</v>
      </c>
      <c r="BM167" s="146">
        <f t="shared" ref="BM167" ca="1" si="2048">SUM(BM164:BM166)</f>
        <v>0</v>
      </c>
      <c r="BN167" s="146">
        <f t="shared" ref="BN167" ca="1" si="2049">SUM(BN164:BN166)</f>
        <v>0</v>
      </c>
      <c r="BO167" s="146">
        <f t="shared" ref="BO167" ca="1" si="2050">SUM(BO164:BO166)</f>
        <v>0</v>
      </c>
      <c r="BP167" s="146">
        <f t="shared" ref="BP167" ca="1" si="2051">SUM(BP164:BP166)</f>
        <v>0</v>
      </c>
      <c r="BQ167" s="146">
        <f t="shared" ref="BQ167" ca="1" si="2052">SUM(BQ164:BQ166)</f>
        <v>0</v>
      </c>
      <c r="BR167" s="146">
        <f t="shared" ref="BR167" ca="1" si="2053">SUM(BR164:BR166)</f>
        <v>0</v>
      </c>
      <c r="BS167" s="146">
        <f t="shared" ref="BS167" ca="1" si="2054">SUM(BS164:BS166)</f>
        <v>0</v>
      </c>
      <c r="BT167" s="146">
        <f t="shared" ref="BT167" ca="1" si="2055">SUM(BT164:BT166)</f>
        <v>0</v>
      </c>
      <c r="BU167" s="146">
        <f t="shared" ref="BU167" ca="1" si="2056">SUM(BU164:BU166)</f>
        <v>0</v>
      </c>
      <c r="BV167" s="146">
        <f t="shared" ref="BV167" ca="1" si="2057">SUM(BV164:BV166)</f>
        <v>0</v>
      </c>
      <c r="BW167" s="146">
        <f t="shared" ref="BW167" ca="1" si="2058">SUM(BW164:BW166)</f>
        <v>0</v>
      </c>
      <c r="BX167" s="146">
        <f t="shared" ref="BX167" ca="1" si="2059">SUM(BX164:BX166)</f>
        <v>0</v>
      </c>
      <c r="BY167" s="146">
        <f t="shared" ref="BY167" ca="1" si="2060">SUM(BY164:BY166)</f>
        <v>0</v>
      </c>
      <c r="BZ167" s="146">
        <f t="shared" ref="BZ167" ca="1" si="2061">SUM(BZ164:BZ166)</f>
        <v>0</v>
      </c>
      <c r="CA167" s="146">
        <f t="shared" ref="CA167" ca="1" si="2062">SUM(CA164:CA166)</f>
        <v>0</v>
      </c>
      <c r="CB167" s="146">
        <f t="shared" ref="CB167" ca="1" si="2063">SUM(CB164:CB166)</f>
        <v>0</v>
      </c>
      <c r="CC167" s="146">
        <f t="shared" ref="CC167" ca="1" si="2064">SUM(CC164:CC166)</f>
        <v>0</v>
      </c>
      <c r="CD167" s="146">
        <f t="shared" ref="CD167" ca="1" si="2065">SUM(CD164:CD166)</f>
        <v>0</v>
      </c>
      <c r="CE167" s="146">
        <f t="shared" ref="CE167" ca="1" si="2066">SUM(CE164:CE166)</f>
        <v>0</v>
      </c>
      <c r="CF167" s="146">
        <f t="shared" ref="CF167" ca="1" si="2067">SUM(CF164:CF166)</f>
        <v>0</v>
      </c>
      <c r="CG167" s="146">
        <f t="shared" ref="CG167" ca="1" si="2068">SUM(CG164:CG166)</f>
        <v>0</v>
      </c>
      <c r="CH167" s="146">
        <f t="shared" ref="CH167" ca="1" si="2069">SUM(CH164:CH166)</f>
        <v>0</v>
      </c>
      <c r="CI167" s="146">
        <f t="shared" ref="CI167" ca="1" si="2070">SUM(CI164:CI166)</f>
        <v>0</v>
      </c>
      <c r="CJ167" s="146">
        <f t="shared" ref="CJ167" ca="1" si="2071">SUM(CJ164:CJ166)</f>
        <v>0</v>
      </c>
      <c r="CK167" s="146">
        <f t="shared" ref="CK167" ca="1" si="2072">SUM(CK164:CK166)</f>
        <v>0</v>
      </c>
      <c r="CL167" s="146">
        <f t="shared" ref="CL167" ca="1" si="2073">SUM(CL164:CL166)</f>
        <v>0</v>
      </c>
      <c r="CM167" s="146">
        <f t="shared" ref="CM167" ca="1" si="2074">SUM(CM164:CM166)</f>
        <v>0</v>
      </c>
      <c r="CN167" s="146">
        <f t="shared" ref="CN167" ca="1" si="2075">SUM(CN164:CN166)</f>
        <v>0</v>
      </c>
      <c r="CO167" s="146">
        <f t="shared" ref="CO167" ca="1" si="2076">SUM(CO164:CO166)</f>
        <v>0</v>
      </c>
      <c r="CP167" s="146">
        <f t="shared" ref="CP167" ca="1" si="2077">SUM(CP164:CP166)</f>
        <v>0</v>
      </c>
      <c r="CQ167" s="146">
        <f t="shared" ref="CQ167" ca="1" si="2078">SUM(CQ164:CQ166)</f>
        <v>0</v>
      </c>
      <c r="CR167" s="146">
        <f t="shared" ref="CR167" ca="1" si="2079">SUM(CR164:CR166)</f>
        <v>0</v>
      </c>
      <c r="CS167" s="146">
        <f t="shared" ref="CS167" ca="1" si="2080">SUM(CS164:CS166)</f>
        <v>0</v>
      </c>
      <c r="CT167" s="146">
        <f t="shared" ref="CT167" ca="1" si="2081">SUM(CT164:CT166)</f>
        <v>0</v>
      </c>
      <c r="CU167" s="146">
        <f t="shared" ref="CU167" ca="1" si="2082">SUM(CU164:CU166)</f>
        <v>0</v>
      </c>
      <c r="CV167" s="146">
        <f t="shared" ref="CV167" ca="1" si="2083">SUM(CV164:CV166)</f>
        <v>0</v>
      </c>
      <c r="CW167" s="146">
        <f t="shared" ref="CW167" ca="1" si="2084">SUM(CW164:CW166)</f>
        <v>0</v>
      </c>
      <c r="CX167" s="146">
        <f t="shared" ref="CX167" ca="1" si="2085">SUM(CX164:CX166)</f>
        <v>0</v>
      </c>
      <c r="CY167" s="146">
        <f t="shared" ref="CY167" ca="1" si="2086">SUM(CY164:CY166)</f>
        <v>0</v>
      </c>
      <c r="CZ167" s="146">
        <f t="shared" ref="CZ167" ca="1" si="2087">SUM(CZ164:CZ166)</f>
        <v>0</v>
      </c>
      <c r="DA167" s="146">
        <f t="shared" ref="DA167" ca="1" si="2088">SUM(DA164:DA166)</f>
        <v>0</v>
      </c>
      <c r="DB167" s="146">
        <f t="shared" ref="DB167" ca="1" si="2089">SUM(DB164:DB166)</f>
        <v>0</v>
      </c>
      <c r="DC167" s="146">
        <f t="shared" ref="DC167" ca="1" si="2090">SUM(DC164:DC166)</f>
        <v>0</v>
      </c>
      <c r="DD167" s="146">
        <f t="shared" ref="DD167" ca="1" si="2091">SUM(DD164:DD166)</f>
        <v>0</v>
      </c>
      <c r="DE167" s="146">
        <f t="shared" ref="DE167" ca="1" si="2092">SUM(DE164:DE166)</f>
        <v>0</v>
      </c>
      <c r="DF167" s="146">
        <f t="shared" ref="DF167" ca="1" si="2093">SUM(DF164:DF166)</f>
        <v>0</v>
      </c>
      <c r="DG167" s="146">
        <f t="shared" ref="DG167" ca="1" si="2094">SUM(DG164:DG166)</f>
        <v>0</v>
      </c>
      <c r="DH167" s="146">
        <f t="shared" ref="DH167" ca="1" si="2095">SUM(DH164:DH166)</f>
        <v>0</v>
      </c>
      <c r="DI167" s="146">
        <f t="shared" ref="DI167" ca="1" si="2096">SUM(DI164:DI166)</f>
        <v>0</v>
      </c>
      <c r="DJ167" s="146">
        <f t="shared" ref="DJ167" ca="1" si="2097">SUM(DJ164:DJ166)</f>
        <v>0</v>
      </c>
      <c r="DK167" s="146">
        <f t="shared" ref="DK167" ca="1" si="2098">SUM(DK164:DK166)</f>
        <v>0</v>
      </c>
      <c r="DL167" s="146">
        <f t="shared" ref="DL167" ca="1" si="2099">SUM(DL164:DL166)</f>
        <v>0</v>
      </c>
      <c r="DM167" s="146">
        <f t="shared" ref="DM167" ca="1" si="2100">SUM(DM164:DM166)</f>
        <v>0</v>
      </c>
      <c r="DN167" s="146">
        <f t="shared" ref="DN167" ca="1" si="2101">SUM(DN164:DN166)</f>
        <v>0</v>
      </c>
      <c r="DO167" s="146">
        <f t="shared" ref="DO167" ca="1" si="2102">SUM(DO164:DO166)</f>
        <v>0</v>
      </c>
      <c r="DP167" s="146">
        <f t="shared" ref="DP167" ca="1" si="2103">SUM(DP164:DP166)</f>
        <v>0</v>
      </c>
      <c r="DQ167" s="146">
        <f t="shared" ref="DQ167" ca="1" si="2104">SUM(DQ164:DQ166)</f>
        <v>0</v>
      </c>
      <c r="DR167" s="146">
        <f t="shared" ref="DR167" ca="1" si="2105">SUM(DR164:DR166)</f>
        <v>0</v>
      </c>
      <c r="DS167" s="146">
        <f t="shared" ref="DS167" ca="1" si="2106">SUM(DS164:DS166)</f>
        <v>0</v>
      </c>
      <c r="DT167" s="146">
        <f t="shared" ref="DT167" ca="1" si="2107">SUM(DT164:DT166)</f>
        <v>0</v>
      </c>
      <c r="DU167" s="147">
        <f t="shared" ref="DU167" ca="1" si="2108">SUM(DU164:DU166)</f>
        <v>0</v>
      </c>
    </row>
    <row r="168" spans="1:126" customFormat="1" ht="15.75" customHeight="1" thickTop="1">
      <c r="A168" s="105"/>
      <c r="B168" s="105"/>
      <c r="C168" s="1282"/>
      <c r="D168" s="1284"/>
      <c r="E168" s="1280"/>
      <c r="F168" s="1280"/>
      <c r="G168" s="1280"/>
      <c r="H168" s="1280"/>
      <c r="I168" s="1280"/>
      <c r="J168" s="1280"/>
      <c r="K168" s="1280"/>
      <c r="L168" s="1280"/>
      <c r="M168" s="1280"/>
      <c r="N168" s="1280"/>
      <c r="O168" s="1280"/>
      <c r="P168" s="1280"/>
      <c r="Q168" s="1280"/>
      <c r="R168" s="1280"/>
      <c r="S168" s="1280"/>
      <c r="T168" s="1280"/>
      <c r="U168" s="1280"/>
      <c r="V168" s="1280"/>
      <c r="W168" s="1280"/>
      <c r="X168" s="1280"/>
      <c r="Y168" s="1280"/>
      <c r="Z168" s="1280"/>
      <c r="AA168" s="1280"/>
      <c r="AB168" s="1280"/>
      <c r="AC168" s="1280"/>
      <c r="AD168" s="1280"/>
      <c r="AE168" s="1280"/>
      <c r="AF168" s="1280"/>
      <c r="AG168" s="1280"/>
      <c r="AH168" s="1280"/>
      <c r="AI168" s="1280"/>
      <c r="AJ168" s="1280"/>
      <c r="AK168" s="1280"/>
      <c r="AL168" s="1280"/>
      <c r="AM168" s="1280"/>
      <c r="AN168" s="1280"/>
      <c r="AO168" s="1280"/>
      <c r="AP168" s="1280"/>
      <c r="AQ168" s="1280"/>
      <c r="AR168" s="1280"/>
      <c r="AS168" s="1280"/>
      <c r="AT168" s="1280"/>
      <c r="AU168" s="1280"/>
      <c r="AV168" s="1280"/>
      <c r="AW168" s="1280"/>
      <c r="AX168" s="1280"/>
      <c r="AY168" s="1280"/>
      <c r="AZ168" s="1280"/>
      <c r="BA168" s="1280"/>
      <c r="BB168" s="1280"/>
      <c r="BC168" s="1280"/>
      <c r="BD168" s="1280"/>
      <c r="BE168" s="1280"/>
      <c r="BF168" s="1280"/>
      <c r="BG168" s="1280"/>
      <c r="BH168" s="1280"/>
      <c r="BI168" s="1280"/>
      <c r="BJ168" s="1280"/>
      <c r="BK168" s="1280"/>
      <c r="BL168" s="1280"/>
      <c r="BM168" s="1280"/>
      <c r="BN168" s="1280"/>
      <c r="BO168" s="1280"/>
      <c r="BP168" s="1280"/>
      <c r="BQ168" s="1280"/>
      <c r="BR168" s="1280"/>
      <c r="BS168" s="1280"/>
      <c r="BT168" s="1280"/>
      <c r="BU168" s="1280"/>
      <c r="BV168" s="1280"/>
      <c r="BW168" s="1280"/>
      <c r="BX168" s="1280"/>
      <c r="BY168" s="1280"/>
      <c r="BZ168" s="1280"/>
      <c r="CA168" s="1280"/>
      <c r="CB168" s="1280"/>
      <c r="CC168" s="1280"/>
      <c r="CD168" s="1280"/>
      <c r="CE168" s="1280"/>
      <c r="CF168" s="1280"/>
      <c r="CG168" s="1280"/>
      <c r="CH168" s="1280"/>
      <c r="CI168" s="1280"/>
      <c r="CJ168" s="1280"/>
      <c r="CK168" s="1280"/>
      <c r="CL168" s="1280"/>
      <c r="CM168" s="1280"/>
      <c r="CN168" s="1280"/>
      <c r="CO168" s="1280"/>
      <c r="CP168" s="1280"/>
      <c r="CQ168" s="1280"/>
      <c r="CR168" s="1280"/>
      <c r="CS168" s="1280"/>
      <c r="CT168" s="1280"/>
      <c r="CU168" s="1280"/>
      <c r="CV168" s="1280"/>
      <c r="CW168" s="1280"/>
      <c r="CX168" s="1280"/>
      <c r="CY168" s="1280"/>
      <c r="CZ168" s="1280"/>
      <c r="DA168" s="1280"/>
      <c r="DB168" s="1280"/>
      <c r="DC168" s="1280"/>
      <c r="DD168" s="1280"/>
      <c r="DE168" s="1280"/>
      <c r="DF168" s="1280"/>
      <c r="DG168" s="1280"/>
      <c r="DH168" s="1280"/>
      <c r="DI168" s="1280"/>
      <c r="DJ168" s="1280"/>
      <c r="DK168" s="1280"/>
      <c r="DL168" s="1280"/>
      <c r="DM168" s="1280"/>
      <c r="DN168" s="1280"/>
      <c r="DO168" s="1280"/>
      <c r="DP168" s="1280"/>
      <c r="DQ168" s="1280"/>
      <c r="DR168" s="1280"/>
      <c r="DS168" s="1280"/>
      <c r="DT168" s="1280"/>
      <c r="DU168" s="1281"/>
    </row>
    <row r="169" spans="1:126" customFormat="1" ht="15.75" customHeight="1">
      <c r="A169" s="105"/>
      <c r="B169" s="105"/>
      <c r="C169" s="1282" t="s">
        <v>1538</v>
      </c>
      <c r="D169" s="1292">
        <f ca="1">XIRR(E169:DV169,$E$27:$DV$27)</f>
        <v>4.6859660744667062E-2</v>
      </c>
      <c r="E169" s="1280">
        <f t="shared" ref="E169:AJ169" ca="1" si="2109">E164+E149</f>
        <v>-10527633.05608974</v>
      </c>
      <c r="F169" s="1280">
        <f t="shared" ca="1" si="2109"/>
        <v>-1027633.0560897419</v>
      </c>
      <c r="G169" s="1280">
        <f t="shared" ca="1" si="2109"/>
        <v>-1027633.0560897419</v>
      </c>
      <c r="H169" s="1280">
        <f t="shared" ca="1" si="2109"/>
        <v>-1027633.0560897419</v>
      </c>
      <c r="I169" s="1280">
        <f t="shared" ca="1" si="2109"/>
        <v>-497040.96385531779</v>
      </c>
      <c r="J169" s="1280">
        <f t="shared" ca="1" si="2109"/>
        <v>0</v>
      </c>
      <c r="K169" s="1280">
        <f t="shared" ca="1" si="2109"/>
        <v>0</v>
      </c>
      <c r="L169" s="1280">
        <f t="shared" ca="1" si="2109"/>
        <v>0</v>
      </c>
      <c r="M169" s="1280">
        <f t="shared" ca="1" si="2109"/>
        <v>0</v>
      </c>
      <c r="N169" s="1280">
        <f t="shared" ca="1" si="2109"/>
        <v>0</v>
      </c>
      <c r="O169" s="1280">
        <f t="shared" ca="1" si="2109"/>
        <v>0</v>
      </c>
      <c r="P169" s="1280">
        <f t="shared" ca="1" si="2109"/>
        <v>0</v>
      </c>
      <c r="Q169" s="1280">
        <f t="shared" ca="1" si="2109"/>
        <v>0</v>
      </c>
      <c r="R169" s="1280">
        <f t="shared" ca="1" si="2109"/>
        <v>0</v>
      </c>
      <c r="S169" s="1280">
        <f t="shared" ca="1" si="2109"/>
        <v>0</v>
      </c>
      <c r="T169" s="1280">
        <f t="shared" ca="1" si="2109"/>
        <v>0</v>
      </c>
      <c r="U169" s="1280">
        <f t="shared" ca="1" si="2109"/>
        <v>0</v>
      </c>
      <c r="V169" s="1280">
        <f t="shared" ca="1" si="2109"/>
        <v>0</v>
      </c>
      <c r="W169" s="1280">
        <f t="shared" ca="1" si="2109"/>
        <v>0</v>
      </c>
      <c r="X169" s="1280">
        <f t="shared" ca="1" si="2109"/>
        <v>0</v>
      </c>
      <c r="Y169" s="1280">
        <f t="shared" ca="1" si="2109"/>
        <v>0</v>
      </c>
      <c r="Z169" s="1280">
        <f t="shared" ca="1" si="2109"/>
        <v>0</v>
      </c>
      <c r="AA169" s="1280">
        <f t="shared" ca="1" si="2109"/>
        <v>0</v>
      </c>
      <c r="AB169" s="1280">
        <f t="shared" ca="1" si="2109"/>
        <v>0</v>
      </c>
      <c r="AC169" s="1280">
        <f t="shared" ca="1" si="2109"/>
        <v>0</v>
      </c>
      <c r="AD169" s="1280">
        <f t="shared" ca="1" si="2109"/>
        <v>0</v>
      </c>
      <c r="AE169" s="1280">
        <f t="shared" ca="1" si="2109"/>
        <v>0</v>
      </c>
      <c r="AF169" s="1280">
        <f t="shared" ca="1" si="2109"/>
        <v>0</v>
      </c>
      <c r="AG169" s="1280">
        <f t="shared" ca="1" si="2109"/>
        <v>0</v>
      </c>
      <c r="AH169" s="1280">
        <f t="shared" ca="1" si="2109"/>
        <v>0</v>
      </c>
      <c r="AI169" s="1280">
        <f t="shared" ca="1" si="2109"/>
        <v>0</v>
      </c>
      <c r="AJ169" s="1280">
        <f t="shared" ca="1" si="2109"/>
        <v>0</v>
      </c>
      <c r="AK169" s="1280">
        <f t="shared" ref="AK169:BP169" ca="1" si="2110">AK164+AK149</f>
        <v>0</v>
      </c>
      <c r="AL169" s="1280">
        <f t="shared" ca="1" si="2110"/>
        <v>0</v>
      </c>
      <c r="AM169" s="1280">
        <f t="shared" ca="1" si="2110"/>
        <v>0</v>
      </c>
      <c r="AN169" s="1280">
        <f t="shared" ca="1" si="2110"/>
        <v>0</v>
      </c>
      <c r="AO169" s="1280">
        <f t="shared" ca="1" si="2110"/>
        <v>0</v>
      </c>
      <c r="AP169" s="1280">
        <f t="shared" ca="1" si="2110"/>
        <v>0</v>
      </c>
      <c r="AQ169" s="1280">
        <f t="shared" ca="1" si="2110"/>
        <v>0</v>
      </c>
      <c r="AR169" s="1280">
        <f t="shared" ca="1" si="2110"/>
        <v>0</v>
      </c>
      <c r="AS169" s="1280">
        <f t="shared" ca="1" si="2110"/>
        <v>0</v>
      </c>
      <c r="AT169" s="1280">
        <f t="shared" ca="1" si="2110"/>
        <v>0</v>
      </c>
      <c r="AU169" s="1280">
        <f t="shared" ca="1" si="2110"/>
        <v>0</v>
      </c>
      <c r="AV169" s="1280">
        <f t="shared" ca="1" si="2110"/>
        <v>0</v>
      </c>
      <c r="AW169" s="1280">
        <f t="shared" ca="1" si="2110"/>
        <v>0</v>
      </c>
      <c r="AX169" s="1280">
        <f t="shared" ca="1" si="2110"/>
        <v>0</v>
      </c>
      <c r="AY169" s="1280">
        <f t="shared" ca="1" si="2110"/>
        <v>0</v>
      </c>
      <c r="AZ169" s="1280">
        <f t="shared" ca="1" si="2110"/>
        <v>0</v>
      </c>
      <c r="BA169" s="1280">
        <f t="shared" ca="1" si="2110"/>
        <v>0</v>
      </c>
      <c r="BB169" s="1280">
        <f t="shared" ca="1" si="2110"/>
        <v>0</v>
      </c>
      <c r="BC169" s="1280">
        <f t="shared" ca="1" si="2110"/>
        <v>0</v>
      </c>
      <c r="BD169" s="1280">
        <f t="shared" ca="1" si="2110"/>
        <v>0</v>
      </c>
      <c r="BE169" s="1280">
        <f t="shared" ca="1" si="2110"/>
        <v>0</v>
      </c>
      <c r="BF169" s="1280">
        <f t="shared" ca="1" si="2110"/>
        <v>0</v>
      </c>
      <c r="BG169" s="1280">
        <f t="shared" ca="1" si="2110"/>
        <v>0</v>
      </c>
      <c r="BH169" s="1280">
        <f t="shared" ca="1" si="2110"/>
        <v>0</v>
      </c>
      <c r="BI169" s="1280">
        <f t="shared" ca="1" si="2110"/>
        <v>0</v>
      </c>
      <c r="BJ169" s="1280">
        <f t="shared" ca="1" si="2110"/>
        <v>0</v>
      </c>
      <c r="BK169" s="1280">
        <f t="shared" ca="1" si="2110"/>
        <v>0</v>
      </c>
      <c r="BL169" s="1280">
        <f t="shared" ca="1" si="2110"/>
        <v>0</v>
      </c>
      <c r="BM169" s="1280">
        <f t="shared" ca="1" si="2110"/>
        <v>0</v>
      </c>
      <c r="BN169" s="1280">
        <f t="shared" ca="1" si="2110"/>
        <v>0</v>
      </c>
      <c r="BO169" s="1280">
        <f t="shared" ca="1" si="2110"/>
        <v>0</v>
      </c>
      <c r="BP169" s="1280">
        <f t="shared" ca="1" si="2110"/>
        <v>0</v>
      </c>
      <c r="BQ169" s="1280">
        <f t="shared" ref="BQ169:CV169" ca="1" si="2111">BQ164+BQ149</f>
        <v>0</v>
      </c>
      <c r="BR169" s="1280">
        <f t="shared" ca="1" si="2111"/>
        <v>0</v>
      </c>
      <c r="BS169" s="1280">
        <f t="shared" ca="1" si="2111"/>
        <v>0</v>
      </c>
      <c r="BT169" s="1280">
        <f t="shared" ca="1" si="2111"/>
        <v>0</v>
      </c>
      <c r="BU169" s="1280">
        <f t="shared" ca="1" si="2111"/>
        <v>0</v>
      </c>
      <c r="BV169" s="1280">
        <f t="shared" ca="1" si="2111"/>
        <v>0</v>
      </c>
      <c r="BW169" s="1280">
        <f t="shared" ca="1" si="2111"/>
        <v>0</v>
      </c>
      <c r="BX169" s="1280">
        <f t="shared" ca="1" si="2111"/>
        <v>0</v>
      </c>
      <c r="BY169" s="1280">
        <f t="shared" ca="1" si="2111"/>
        <v>0</v>
      </c>
      <c r="BZ169" s="1280">
        <f t="shared" ca="1" si="2111"/>
        <v>0</v>
      </c>
      <c r="CA169" s="1280">
        <f t="shared" ca="1" si="2111"/>
        <v>0</v>
      </c>
      <c r="CB169" s="1280">
        <f t="shared" ca="1" si="2111"/>
        <v>0</v>
      </c>
      <c r="CC169" s="1280">
        <f t="shared" ca="1" si="2111"/>
        <v>0</v>
      </c>
      <c r="CD169" s="1280">
        <f t="shared" ca="1" si="2111"/>
        <v>0</v>
      </c>
      <c r="CE169" s="1280">
        <f t="shared" ca="1" si="2111"/>
        <v>0</v>
      </c>
      <c r="CF169" s="1280">
        <f t="shared" ca="1" si="2111"/>
        <v>0</v>
      </c>
      <c r="CG169" s="1280">
        <f t="shared" ca="1" si="2111"/>
        <v>0</v>
      </c>
      <c r="CH169" s="1280">
        <f t="shared" ca="1" si="2111"/>
        <v>0</v>
      </c>
      <c r="CI169" s="1280">
        <f t="shared" ca="1" si="2111"/>
        <v>0</v>
      </c>
      <c r="CJ169" s="1280">
        <f t="shared" ca="1" si="2111"/>
        <v>0</v>
      </c>
      <c r="CK169" s="1280">
        <f t="shared" ca="1" si="2111"/>
        <v>0</v>
      </c>
      <c r="CL169" s="1280">
        <f t="shared" ca="1" si="2111"/>
        <v>0</v>
      </c>
      <c r="CM169" s="1280">
        <f t="shared" ca="1" si="2111"/>
        <v>0</v>
      </c>
      <c r="CN169" s="1280">
        <f t="shared" ca="1" si="2111"/>
        <v>0</v>
      </c>
      <c r="CO169" s="1280">
        <f t="shared" ca="1" si="2111"/>
        <v>0</v>
      </c>
      <c r="CP169" s="1280">
        <f t="shared" ca="1" si="2111"/>
        <v>0</v>
      </c>
      <c r="CQ169" s="1280">
        <f t="shared" ca="1" si="2111"/>
        <v>0</v>
      </c>
      <c r="CR169" s="1280">
        <f t="shared" ca="1" si="2111"/>
        <v>0</v>
      </c>
      <c r="CS169" s="1280">
        <f t="shared" ca="1" si="2111"/>
        <v>0</v>
      </c>
      <c r="CT169" s="1280">
        <f t="shared" ca="1" si="2111"/>
        <v>0</v>
      </c>
      <c r="CU169" s="1280">
        <f t="shared" ca="1" si="2111"/>
        <v>0</v>
      </c>
      <c r="CV169" s="1280">
        <f t="shared" ca="1" si="2111"/>
        <v>0</v>
      </c>
      <c r="CW169" s="1280">
        <f t="shared" ref="CW169:DU169" ca="1" si="2112">CW164+CW149</f>
        <v>20319465.180453081</v>
      </c>
      <c r="CX169" s="1280">
        <f t="shared" ca="1" si="2112"/>
        <v>0</v>
      </c>
      <c r="CY169" s="1280">
        <f t="shared" ca="1" si="2112"/>
        <v>0</v>
      </c>
      <c r="CZ169" s="1280">
        <f t="shared" ca="1" si="2112"/>
        <v>0</v>
      </c>
      <c r="DA169" s="1280">
        <f t="shared" ca="1" si="2112"/>
        <v>0</v>
      </c>
      <c r="DB169" s="1280">
        <f t="shared" ca="1" si="2112"/>
        <v>0</v>
      </c>
      <c r="DC169" s="1280">
        <f t="shared" ca="1" si="2112"/>
        <v>0</v>
      </c>
      <c r="DD169" s="1280">
        <f t="shared" ca="1" si="2112"/>
        <v>0</v>
      </c>
      <c r="DE169" s="1280">
        <f t="shared" ca="1" si="2112"/>
        <v>0</v>
      </c>
      <c r="DF169" s="1280">
        <f t="shared" ca="1" si="2112"/>
        <v>0</v>
      </c>
      <c r="DG169" s="1280">
        <f t="shared" ca="1" si="2112"/>
        <v>0</v>
      </c>
      <c r="DH169" s="1280">
        <f t="shared" ca="1" si="2112"/>
        <v>0</v>
      </c>
      <c r="DI169" s="1280">
        <f t="shared" ca="1" si="2112"/>
        <v>0</v>
      </c>
      <c r="DJ169" s="1280">
        <f t="shared" ca="1" si="2112"/>
        <v>0</v>
      </c>
      <c r="DK169" s="1280">
        <f t="shared" ca="1" si="2112"/>
        <v>0</v>
      </c>
      <c r="DL169" s="1280">
        <f t="shared" ca="1" si="2112"/>
        <v>0</v>
      </c>
      <c r="DM169" s="1280">
        <f t="shared" ca="1" si="2112"/>
        <v>0</v>
      </c>
      <c r="DN169" s="1280">
        <f t="shared" ca="1" si="2112"/>
        <v>0</v>
      </c>
      <c r="DO169" s="1280">
        <f t="shared" ca="1" si="2112"/>
        <v>0</v>
      </c>
      <c r="DP169" s="1280">
        <f t="shared" ca="1" si="2112"/>
        <v>0</v>
      </c>
      <c r="DQ169" s="1280">
        <f t="shared" ca="1" si="2112"/>
        <v>0</v>
      </c>
      <c r="DR169" s="1280">
        <f t="shared" ca="1" si="2112"/>
        <v>0</v>
      </c>
      <c r="DS169" s="1280">
        <f t="shared" ca="1" si="2112"/>
        <v>0</v>
      </c>
      <c r="DT169" s="1280">
        <f t="shared" ca="1" si="2112"/>
        <v>0</v>
      </c>
      <c r="DU169" s="1281">
        <f t="shared" ca="1" si="2112"/>
        <v>0</v>
      </c>
      <c r="DV169" s="1280"/>
    </row>
    <row r="170" spans="1:126" customFormat="1" ht="15.75" customHeight="1">
      <c r="A170" s="105"/>
      <c r="B170" s="105"/>
      <c r="C170" s="12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c r="DH170" s="58"/>
      <c r="DI170" s="58"/>
      <c r="DJ170" s="58"/>
      <c r="DK170" s="58"/>
      <c r="DL170" s="58"/>
      <c r="DM170" s="58"/>
      <c r="DN170" s="58"/>
      <c r="DO170" s="58"/>
      <c r="DP170" s="58"/>
      <c r="DQ170" s="58"/>
      <c r="DR170" s="58"/>
      <c r="DS170" s="58"/>
      <c r="DT170" s="58"/>
      <c r="DU170" s="136"/>
    </row>
    <row r="171" spans="1:126" customFormat="1" ht="15.75" customHeight="1">
      <c r="A171" s="105"/>
      <c r="B171" s="105"/>
      <c r="C171" s="1278" t="s">
        <v>1526</v>
      </c>
      <c r="D171" s="1283"/>
      <c r="E171" s="1279">
        <f t="shared" ref="E171:AJ171" ca="1" si="2113">E151-E167</f>
        <v>0</v>
      </c>
      <c r="F171" s="1279">
        <f t="shared" ca="1" si="2113"/>
        <v>0</v>
      </c>
      <c r="G171" s="1279">
        <f t="shared" ca="1" si="2113"/>
        <v>0</v>
      </c>
      <c r="H171" s="1279">
        <f t="shared" ca="1" si="2113"/>
        <v>0</v>
      </c>
      <c r="I171" s="1279">
        <f t="shared" ca="1" si="2113"/>
        <v>0</v>
      </c>
      <c r="J171" s="1279">
        <f t="shared" ca="1" si="2113"/>
        <v>0</v>
      </c>
      <c r="K171" s="1279">
        <f t="shared" ca="1" si="2113"/>
        <v>0</v>
      </c>
      <c r="L171" s="1279">
        <f t="shared" ca="1" si="2113"/>
        <v>0</v>
      </c>
      <c r="M171" s="1279">
        <f t="shared" ca="1" si="2113"/>
        <v>0</v>
      </c>
      <c r="N171" s="1279">
        <f t="shared" ca="1" si="2113"/>
        <v>0</v>
      </c>
      <c r="O171" s="1279">
        <f t="shared" ca="1" si="2113"/>
        <v>0</v>
      </c>
      <c r="P171" s="1279">
        <f t="shared" ca="1" si="2113"/>
        <v>0</v>
      </c>
      <c r="Q171" s="1279">
        <f t="shared" ca="1" si="2113"/>
        <v>0</v>
      </c>
      <c r="R171" s="1279">
        <f t="shared" ca="1" si="2113"/>
        <v>0</v>
      </c>
      <c r="S171" s="1279">
        <f t="shared" ca="1" si="2113"/>
        <v>0</v>
      </c>
      <c r="T171" s="1279">
        <f t="shared" ca="1" si="2113"/>
        <v>0</v>
      </c>
      <c r="U171" s="1279">
        <f t="shared" ca="1" si="2113"/>
        <v>0</v>
      </c>
      <c r="V171" s="1279">
        <f t="shared" ca="1" si="2113"/>
        <v>0</v>
      </c>
      <c r="W171" s="1279">
        <f t="shared" ca="1" si="2113"/>
        <v>0</v>
      </c>
      <c r="X171" s="1279">
        <f t="shared" ca="1" si="2113"/>
        <v>0</v>
      </c>
      <c r="Y171" s="1279">
        <f t="shared" ca="1" si="2113"/>
        <v>0</v>
      </c>
      <c r="Z171" s="1279">
        <f t="shared" ca="1" si="2113"/>
        <v>0</v>
      </c>
      <c r="AA171" s="1279">
        <f t="shared" ca="1" si="2113"/>
        <v>0</v>
      </c>
      <c r="AB171" s="1279">
        <f t="shared" ca="1" si="2113"/>
        <v>0</v>
      </c>
      <c r="AC171" s="1279">
        <f t="shared" ca="1" si="2113"/>
        <v>0</v>
      </c>
      <c r="AD171" s="1279">
        <f t="shared" ca="1" si="2113"/>
        <v>0</v>
      </c>
      <c r="AE171" s="1279">
        <f t="shared" ca="1" si="2113"/>
        <v>0</v>
      </c>
      <c r="AF171" s="1279">
        <f t="shared" ca="1" si="2113"/>
        <v>0</v>
      </c>
      <c r="AG171" s="1279">
        <f t="shared" ca="1" si="2113"/>
        <v>0</v>
      </c>
      <c r="AH171" s="1279">
        <f t="shared" ca="1" si="2113"/>
        <v>0</v>
      </c>
      <c r="AI171" s="1279">
        <f t="shared" ca="1" si="2113"/>
        <v>0</v>
      </c>
      <c r="AJ171" s="1279">
        <f t="shared" ca="1" si="2113"/>
        <v>0</v>
      </c>
      <c r="AK171" s="1279">
        <f t="shared" ref="AK171:BP171" ca="1" si="2114">AK151-AK167</f>
        <v>0</v>
      </c>
      <c r="AL171" s="1279">
        <f t="shared" ca="1" si="2114"/>
        <v>0</v>
      </c>
      <c r="AM171" s="1279">
        <f t="shared" ca="1" si="2114"/>
        <v>0</v>
      </c>
      <c r="AN171" s="1279">
        <f t="shared" ca="1" si="2114"/>
        <v>0</v>
      </c>
      <c r="AO171" s="1279">
        <f t="shared" ca="1" si="2114"/>
        <v>0</v>
      </c>
      <c r="AP171" s="1279">
        <f t="shared" ca="1" si="2114"/>
        <v>0</v>
      </c>
      <c r="AQ171" s="1279">
        <f t="shared" ca="1" si="2114"/>
        <v>0</v>
      </c>
      <c r="AR171" s="1279">
        <f t="shared" ca="1" si="2114"/>
        <v>0</v>
      </c>
      <c r="AS171" s="1279">
        <f t="shared" ca="1" si="2114"/>
        <v>0</v>
      </c>
      <c r="AT171" s="1279">
        <f t="shared" ca="1" si="2114"/>
        <v>0</v>
      </c>
      <c r="AU171" s="1279">
        <f t="shared" ca="1" si="2114"/>
        <v>0</v>
      </c>
      <c r="AV171" s="1279">
        <f t="shared" ca="1" si="2114"/>
        <v>0</v>
      </c>
      <c r="AW171" s="1279">
        <f t="shared" ca="1" si="2114"/>
        <v>0</v>
      </c>
      <c r="AX171" s="1279">
        <f t="shared" ca="1" si="2114"/>
        <v>0</v>
      </c>
      <c r="AY171" s="1279">
        <f t="shared" ca="1" si="2114"/>
        <v>0</v>
      </c>
      <c r="AZ171" s="1279">
        <f t="shared" ca="1" si="2114"/>
        <v>0</v>
      </c>
      <c r="BA171" s="1279">
        <f t="shared" ca="1" si="2114"/>
        <v>0</v>
      </c>
      <c r="BB171" s="1279">
        <f t="shared" ca="1" si="2114"/>
        <v>0</v>
      </c>
      <c r="BC171" s="1279">
        <f t="shared" ca="1" si="2114"/>
        <v>0</v>
      </c>
      <c r="BD171" s="1279">
        <f t="shared" ca="1" si="2114"/>
        <v>0</v>
      </c>
      <c r="BE171" s="1279">
        <f t="shared" ca="1" si="2114"/>
        <v>0</v>
      </c>
      <c r="BF171" s="1279">
        <f t="shared" ca="1" si="2114"/>
        <v>0</v>
      </c>
      <c r="BG171" s="1279">
        <f t="shared" ca="1" si="2114"/>
        <v>0</v>
      </c>
      <c r="BH171" s="1279">
        <f t="shared" ca="1" si="2114"/>
        <v>0</v>
      </c>
      <c r="BI171" s="1279">
        <f t="shared" ca="1" si="2114"/>
        <v>0</v>
      </c>
      <c r="BJ171" s="1279">
        <f t="shared" ca="1" si="2114"/>
        <v>0</v>
      </c>
      <c r="BK171" s="1279">
        <f t="shared" ca="1" si="2114"/>
        <v>0</v>
      </c>
      <c r="BL171" s="1279">
        <f t="shared" ca="1" si="2114"/>
        <v>0</v>
      </c>
      <c r="BM171" s="1279">
        <f t="shared" ca="1" si="2114"/>
        <v>0</v>
      </c>
      <c r="BN171" s="1279">
        <f t="shared" ca="1" si="2114"/>
        <v>0</v>
      </c>
      <c r="BO171" s="1279">
        <f t="shared" ca="1" si="2114"/>
        <v>0</v>
      </c>
      <c r="BP171" s="1279">
        <f t="shared" ca="1" si="2114"/>
        <v>0</v>
      </c>
      <c r="BQ171" s="1279">
        <f t="shared" ref="BQ171:CV171" ca="1" si="2115">BQ151-BQ167</f>
        <v>0</v>
      </c>
      <c r="BR171" s="1279">
        <f t="shared" ca="1" si="2115"/>
        <v>0</v>
      </c>
      <c r="BS171" s="1279">
        <f t="shared" ca="1" si="2115"/>
        <v>0</v>
      </c>
      <c r="BT171" s="1279">
        <f t="shared" ca="1" si="2115"/>
        <v>0</v>
      </c>
      <c r="BU171" s="1279">
        <f t="shared" ca="1" si="2115"/>
        <v>0</v>
      </c>
      <c r="BV171" s="1279">
        <f t="shared" ca="1" si="2115"/>
        <v>0</v>
      </c>
      <c r="BW171" s="1279">
        <f t="shared" ca="1" si="2115"/>
        <v>0</v>
      </c>
      <c r="BX171" s="1279">
        <f t="shared" ca="1" si="2115"/>
        <v>0</v>
      </c>
      <c r="BY171" s="1279">
        <f t="shared" ca="1" si="2115"/>
        <v>0</v>
      </c>
      <c r="BZ171" s="1279">
        <f t="shared" ca="1" si="2115"/>
        <v>0</v>
      </c>
      <c r="CA171" s="1279">
        <f t="shared" ca="1" si="2115"/>
        <v>0</v>
      </c>
      <c r="CB171" s="1279">
        <f t="shared" ca="1" si="2115"/>
        <v>0</v>
      </c>
      <c r="CC171" s="1279">
        <f t="shared" ca="1" si="2115"/>
        <v>0</v>
      </c>
      <c r="CD171" s="1279">
        <f t="shared" ca="1" si="2115"/>
        <v>0</v>
      </c>
      <c r="CE171" s="1279">
        <f t="shared" ca="1" si="2115"/>
        <v>0</v>
      </c>
      <c r="CF171" s="1279">
        <f t="shared" ca="1" si="2115"/>
        <v>0</v>
      </c>
      <c r="CG171" s="1279">
        <f t="shared" ca="1" si="2115"/>
        <v>0</v>
      </c>
      <c r="CH171" s="1279">
        <f t="shared" ca="1" si="2115"/>
        <v>0</v>
      </c>
      <c r="CI171" s="1279">
        <f t="shared" ca="1" si="2115"/>
        <v>0</v>
      </c>
      <c r="CJ171" s="1279">
        <f t="shared" ca="1" si="2115"/>
        <v>0</v>
      </c>
      <c r="CK171" s="1279">
        <f t="shared" ca="1" si="2115"/>
        <v>0</v>
      </c>
      <c r="CL171" s="1279">
        <f t="shared" ca="1" si="2115"/>
        <v>0</v>
      </c>
      <c r="CM171" s="1279">
        <f t="shared" ca="1" si="2115"/>
        <v>0</v>
      </c>
      <c r="CN171" s="1279">
        <f t="shared" ca="1" si="2115"/>
        <v>0</v>
      </c>
      <c r="CO171" s="1279">
        <f t="shared" ca="1" si="2115"/>
        <v>0</v>
      </c>
      <c r="CP171" s="1279">
        <f t="shared" ca="1" si="2115"/>
        <v>0</v>
      </c>
      <c r="CQ171" s="1279">
        <f t="shared" ca="1" si="2115"/>
        <v>0</v>
      </c>
      <c r="CR171" s="1279">
        <f t="shared" ca="1" si="2115"/>
        <v>0</v>
      </c>
      <c r="CS171" s="1279">
        <f t="shared" ca="1" si="2115"/>
        <v>0</v>
      </c>
      <c r="CT171" s="1279">
        <f t="shared" ca="1" si="2115"/>
        <v>0</v>
      </c>
      <c r="CU171" s="1279">
        <f t="shared" ca="1" si="2115"/>
        <v>0</v>
      </c>
      <c r="CV171" s="1279">
        <f t="shared" ca="1" si="2115"/>
        <v>0</v>
      </c>
      <c r="CW171" s="1279">
        <f t="shared" ref="CW171:DU171" ca="1" si="2116">CW151-CW167</f>
        <v>0</v>
      </c>
      <c r="CX171" s="1279">
        <f t="shared" ca="1" si="2116"/>
        <v>0</v>
      </c>
      <c r="CY171" s="1279">
        <f t="shared" ca="1" si="2116"/>
        <v>0</v>
      </c>
      <c r="CZ171" s="1279">
        <f t="shared" ca="1" si="2116"/>
        <v>0</v>
      </c>
      <c r="DA171" s="1279">
        <f t="shared" ca="1" si="2116"/>
        <v>0</v>
      </c>
      <c r="DB171" s="1279">
        <f t="shared" ca="1" si="2116"/>
        <v>0</v>
      </c>
      <c r="DC171" s="1279">
        <f t="shared" ca="1" si="2116"/>
        <v>0</v>
      </c>
      <c r="DD171" s="1279">
        <f t="shared" ca="1" si="2116"/>
        <v>0</v>
      </c>
      <c r="DE171" s="1279">
        <f t="shared" ca="1" si="2116"/>
        <v>0</v>
      </c>
      <c r="DF171" s="1279">
        <f t="shared" ca="1" si="2116"/>
        <v>0</v>
      </c>
      <c r="DG171" s="1279">
        <f t="shared" ca="1" si="2116"/>
        <v>0</v>
      </c>
      <c r="DH171" s="1279">
        <f t="shared" ca="1" si="2116"/>
        <v>0</v>
      </c>
      <c r="DI171" s="1279">
        <f t="shared" ca="1" si="2116"/>
        <v>0</v>
      </c>
      <c r="DJ171" s="1279">
        <f t="shared" ca="1" si="2116"/>
        <v>0</v>
      </c>
      <c r="DK171" s="1279">
        <f t="shared" ca="1" si="2116"/>
        <v>0</v>
      </c>
      <c r="DL171" s="1279">
        <f t="shared" ca="1" si="2116"/>
        <v>0</v>
      </c>
      <c r="DM171" s="1279">
        <f t="shared" ca="1" si="2116"/>
        <v>0</v>
      </c>
      <c r="DN171" s="1279">
        <f t="shared" ca="1" si="2116"/>
        <v>0</v>
      </c>
      <c r="DO171" s="1279">
        <f t="shared" ca="1" si="2116"/>
        <v>0</v>
      </c>
      <c r="DP171" s="1279">
        <f t="shared" ca="1" si="2116"/>
        <v>0</v>
      </c>
      <c r="DQ171" s="1279">
        <f t="shared" ca="1" si="2116"/>
        <v>0</v>
      </c>
      <c r="DR171" s="1279">
        <f t="shared" ca="1" si="2116"/>
        <v>0</v>
      </c>
      <c r="DS171" s="1279">
        <f t="shared" ca="1" si="2116"/>
        <v>0</v>
      </c>
      <c r="DT171" s="1279">
        <f t="shared" ca="1" si="2116"/>
        <v>0</v>
      </c>
      <c r="DU171" s="1324">
        <f t="shared" ca="1" si="2116"/>
        <v>0</v>
      </c>
    </row>
    <row r="172" spans="1:126" customFormat="1" ht="15.75" customHeight="1">
      <c r="A172" s="105"/>
      <c r="B172" s="105"/>
      <c r="C172" s="938"/>
      <c r="D172" s="51"/>
      <c r="E172" s="51"/>
      <c r="F172" s="51"/>
      <c r="G172" s="51"/>
      <c r="H172" s="51"/>
      <c r="I172" s="51"/>
      <c r="J172" s="51"/>
      <c r="K172" s="51"/>
      <c r="L172" s="51"/>
      <c r="M172" s="51"/>
      <c r="N172" s="51"/>
      <c r="O172" s="51"/>
      <c r="P172" s="51"/>
      <c r="Q172" s="51"/>
      <c r="R172" s="51"/>
      <c r="S172" s="51"/>
      <c r="T172" s="51"/>
      <c r="U172" s="51"/>
      <c r="V172" s="51"/>
      <c r="W172" s="51"/>
      <c r="X172" s="51"/>
      <c r="Y172" s="51"/>
      <c r="Z172" s="51"/>
      <c r="AA172" s="51"/>
      <c r="AB172" s="51"/>
      <c r="AC172" s="51"/>
      <c r="AD172" s="51"/>
      <c r="AE172" s="51"/>
      <c r="AF172" s="51"/>
      <c r="AG172" s="51"/>
      <c r="AH172" s="51"/>
      <c r="AI172" s="51"/>
      <c r="AJ172" s="51"/>
      <c r="AK172" s="51"/>
      <c r="AL172" s="51"/>
      <c r="AM172" s="51"/>
      <c r="AN172" s="51"/>
      <c r="AO172" s="51"/>
      <c r="AP172" s="51"/>
      <c r="AQ172" s="51"/>
      <c r="AR172" s="51"/>
      <c r="AS172" s="51"/>
      <c r="AT172" s="51"/>
      <c r="AU172" s="51"/>
      <c r="AV172" s="51"/>
      <c r="AW172" s="51"/>
      <c r="AX172" s="51"/>
      <c r="AY172" s="51"/>
      <c r="AZ172" s="51"/>
      <c r="BA172" s="51"/>
      <c r="BB172" s="51"/>
      <c r="BC172" s="51"/>
      <c r="BD172" s="51"/>
      <c r="BE172" s="51"/>
      <c r="BF172" s="51"/>
      <c r="BG172" s="51"/>
      <c r="BH172" s="51"/>
      <c r="BI172" s="51"/>
      <c r="BJ172" s="51"/>
      <c r="BK172" s="51"/>
      <c r="BL172" s="51"/>
      <c r="BM172" s="51"/>
      <c r="BN172" s="51"/>
      <c r="BO172" s="51"/>
      <c r="BP172" s="51"/>
      <c r="BQ172" s="51"/>
      <c r="BR172" s="51"/>
      <c r="BS172" s="51"/>
      <c r="BT172" s="51"/>
      <c r="BU172" s="51"/>
      <c r="BV172" s="51"/>
      <c r="BW172" s="51"/>
      <c r="BX172" s="51"/>
      <c r="BY172" s="51"/>
      <c r="BZ172" s="51"/>
      <c r="CA172" s="51"/>
      <c r="CB172" s="51"/>
      <c r="CC172" s="51"/>
      <c r="CD172" s="51"/>
      <c r="CE172" s="51"/>
      <c r="CF172" s="51"/>
      <c r="CG172" s="51"/>
      <c r="CH172" s="51"/>
      <c r="CI172" s="51"/>
      <c r="CJ172" s="51"/>
      <c r="CK172" s="51"/>
      <c r="CL172" s="51"/>
      <c r="CM172" s="51"/>
      <c r="CN172" s="51"/>
      <c r="CO172" s="51"/>
      <c r="CP172" s="51"/>
      <c r="CQ172" s="51"/>
      <c r="CR172" s="51"/>
      <c r="CS172" s="51"/>
      <c r="CT172" s="51"/>
      <c r="CU172" s="51"/>
      <c r="CV172" s="51"/>
      <c r="CW172" s="51"/>
      <c r="CX172" s="51"/>
      <c r="CY172" s="51"/>
      <c r="CZ172" s="51"/>
      <c r="DA172" s="51"/>
      <c r="DB172" s="51"/>
      <c r="DC172" s="51"/>
      <c r="DD172" s="51"/>
      <c r="DE172" s="51"/>
      <c r="DF172" s="51"/>
      <c r="DG172" s="51"/>
      <c r="DH172" s="51"/>
      <c r="DI172" s="51"/>
      <c r="DJ172" s="51"/>
      <c r="DK172" s="51"/>
      <c r="DL172" s="51"/>
      <c r="DM172" s="51"/>
      <c r="DN172" s="51"/>
      <c r="DO172" s="51"/>
      <c r="DP172" s="51"/>
      <c r="DQ172" s="51"/>
      <c r="DR172" s="51"/>
      <c r="DS172" s="51"/>
      <c r="DT172" s="51"/>
      <c r="DU172" s="1323"/>
    </row>
    <row r="173" spans="1:126" customFormat="1" ht="15.75" customHeight="1">
      <c r="A173" s="105"/>
      <c r="B173" s="105"/>
      <c r="C173" s="1260" t="str">
        <f>C21</f>
        <v>Tier 8</v>
      </c>
      <c r="D173" s="1261"/>
      <c r="E173" s="1261"/>
      <c r="F173" s="1261"/>
      <c r="G173" s="1261"/>
      <c r="H173" s="1262"/>
      <c r="I173" s="1262"/>
      <c r="J173" s="1262"/>
      <c r="K173" s="1262"/>
      <c r="L173" s="1262"/>
      <c r="M173" s="1262"/>
      <c r="N173" s="1262"/>
      <c r="O173" s="1262"/>
      <c r="P173" s="1262"/>
      <c r="Q173" s="1262"/>
      <c r="R173" s="1262"/>
      <c r="S173" s="1262"/>
      <c r="T173" s="1262"/>
      <c r="U173" s="1262"/>
      <c r="V173" s="1262"/>
      <c r="W173" s="1262"/>
      <c r="X173" s="1262"/>
      <c r="Y173" s="1262"/>
      <c r="Z173" s="1262"/>
      <c r="AA173" s="1262"/>
      <c r="AB173" s="1262"/>
      <c r="AC173" s="1262"/>
      <c r="AD173" s="1262"/>
      <c r="AE173" s="1262"/>
      <c r="AF173" s="1262"/>
      <c r="AG173" s="1262"/>
      <c r="AH173" s="1262"/>
      <c r="AI173" s="1262"/>
      <c r="AJ173" s="1262"/>
      <c r="AK173" s="1262"/>
      <c r="AL173" s="1262"/>
      <c r="AM173" s="1262"/>
      <c r="AN173" s="1262"/>
      <c r="AO173" s="1262"/>
      <c r="AP173" s="1262"/>
      <c r="AQ173" s="1262"/>
      <c r="AR173" s="1262"/>
      <c r="AS173" s="1262"/>
      <c r="AT173" s="1262"/>
      <c r="AU173" s="1262"/>
      <c r="AV173" s="1262"/>
      <c r="AW173" s="1262"/>
      <c r="AX173" s="1262"/>
      <c r="AY173" s="1262"/>
      <c r="AZ173" s="1262"/>
      <c r="BA173" s="1262"/>
      <c r="BB173" s="1262"/>
      <c r="BC173" s="1262"/>
      <c r="BD173" s="1262"/>
      <c r="BE173" s="1262"/>
      <c r="BF173" s="1262"/>
      <c r="BG173" s="1262"/>
      <c r="BH173" s="1262"/>
      <c r="BI173" s="1262"/>
      <c r="BJ173" s="1262"/>
      <c r="BK173" s="1262"/>
      <c r="BL173" s="1262"/>
      <c r="BM173" s="1262"/>
      <c r="BN173" s="1262"/>
      <c r="BO173" s="1262"/>
      <c r="BP173" s="1262"/>
      <c r="BQ173" s="1262"/>
      <c r="BR173" s="1262"/>
      <c r="BS173" s="1262"/>
      <c r="BT173" s="1262"/>
      <c r="BU173" s="1262"/>
      <c r="BV173" s="1262"/>
      <c r="BW173" s="1262"/>
      <c r="BX173" s="1262"/>
      <c r="BY173" s="1262"/>
      <c r="BZ173" s="1262"/>
      <c r="CA173" s="1262"/>
      <c r="CB173" s="1262"/>
      <c r="CC173" s="1262"/>
      <c r="CD173" s="1262"/>
      <c r="CE173" s="1262"/>
      <c r="CF173" s="1262"/>
      <c r="CG173" s="1262"/>
      <c r="CH173" s="1262"/>
      <c r="CI173" s="1262"/>
      <c r="CJ173" s="1262"/>
      <c r="CK173" s="1262"/>
      <c r="CL173" s="1262"/>
      <c r="CM173" s="1262"/>
      <c r="CN173" s="1262"/>
      <c r="CO173" s="1262"/>
      <c r="CP173" s="1262"/>
      <c r="CQ173" s="1262"/>
      <c r="CR173" s="1262"/>
      <c r="CS173" s="1262"/>
      <c r="CT173" s="1262"/>
      <c r="CU173" s="1262"/>
      <c r="CV173" s="1262"/>
      <c r="CW173" s="1262"/>
      <c r="CX173" s="1262"/>
      <c r="CY173" s="1262"/>
      <c r="CZ173" s="1262"/>
      <c r="DA173" s="1262"/>
      <c r="DB173" s="1262"/>
      <c r="DC173" s="1262"/>
      <c r="DD173" s="1262"/>
      <c r="DE173" s="1262"/>
      <c r="DF173" s="1262"/>
      <c r="DG173" s="1262"/>
      <c r="DH173" s="1262"/>
      <c r="DI173" s="1262"/>
      <c r="DJ173" s="1262"/>
      <c r="DK173" s="1262"/>
      <c r="DL173" s="1262"/>
      <c r="DM173" s="1262"/>
      <c r="DN173" s="1262"/>
      <c r="DO173" s="1262"/>
      <c r="DP173" s="1262"/>
      <c r="DQ173" s="1262"/>
      <c r="DR173" s="1262"/>
      <c r="DS173" s="1262"/>
      <c r="DT173" s="1262"/>
      <c r="DU173" s="1263"/>
    </row>
    <row r="174" spans="1:126" customFormat="1">
      <c r="A174" s="105"/>
      <c r="B174" s="105"/>
      <c r="C174" s="12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c r="DH174" s="58"/>
      <c r="DI174" s="58"/>
      <c r="DJ174" s="58"/>
      <c r="DK174" s="58"/>
      <c r="DL174" s="58"/>
      <c r="DM174" s="58"/>
      <c r="DN174" s="58"/>
      <c r="DO174" s="58"/>
      <c r="DP174" s="58"/>
      <c r="DQ174" s="58"/>
      <c r="DR174" s="58"/>
      <c r="DS174" s="58"/>
      <c r="DT174" s="58"/>
      <c r="DU174" s="136"/>
    </row>
    <row r="175" spans="1:126" customFormat="1" ht="15.75" customHeight="1">
      <c r="A175" s="105"/>
      <c r="B175" s="105"/>
      <c r="C175" s="1278" t="str">
        <f>CONCATENATE(C173," Distributions")</f>
        <v>Tier 8 Distributions</v>
      </c>
      <c r="D175" s="1283"/>
      <c r="E175" s="1279">
        <f ca="1">E171</f>
        <v>0</v>
      </c>
      <c r="F175" s="1279">
        <f t="shared" ref="F175:AY175" ca="1" si="2117">F171</f>
        <v>0</v>
      </c>
      <c r="G175" s="1279">
        <f t="shared" ca="1" si="2117"/>
        <v>0</v>
      </c>
      <c r="H175" s="1279">
        <f t="shared" ca="1" si="2117"/>
        <v>0</v>
      </c>
      <c r="I175" s="1279">
        <f t="shared" ca="1" si="2117"/>
        <v>0</v>
      </c>
      <c r="J175" s="1279">
        <f t="shared" ca="1" si="2117"/>
        <v>0</v>
      </c>
      <c r="K175" s="1279">
        <f t="shared" ca="1" si="2117"/>
        <v>0</v>
      </c>
      <c r="L175" s="1279">
        <f t="shared" ca="1" si="2117"/>
        <v>0</v>
      </c>
      <c r="M175" s="1279">
        <f t="shared" ca="1" si="2117"/>
        <v>0</v>
      </c>
      <c r="N175" s="1279">
        <f t="shared" ca="1" si="2117"/>
        <v>0</v>
      </c>
      <c r="O175" s="1279">
        <f t="shared" ca="1" si="2117"/>
        <v>0</v>
      </c>
      <c r="P175" s="1279">
        <f t="shared" ca="1" si="2117"/>
        <v>0</v>
      </c>
      <c r="Q175" s="1279">
        <f t="shared" ca="1" si="2117"/>
        <v>0</v>
      </c>
      <c r="R175" s="1279">
        <f t="shared" ca="1" si="2117"/>
        <v>0</v>
      </c>
      <c r="S175" s="1279">
        <f t="shared" ca="1" si="2117"/>
        <v>0</v>
      </c>
      <c r="T175" s="1279">
        <f t="shared" ca="1" si="2117"/>
        <v>0</v>
      </c>
      <c r="U175" s="1279">
        <f t="shared" ca="1" si="2117"/>
        <v>0</v>
      </c>
      <c r="V175" s="1279">
        <f t="shared" ca="1" si="2117"/>
        <v>0</v>
      </c>
      <c r="W175" s="1279">
        <f t="shared" ca="1" si="2117"/>
        <v>0</v>
      </c>
      <c r="X175" s="1279">
        <f t="shared" ca="1" si="2117"/>
        <v>0</v>
      </c>
      <c r="Y175" s="1279">
        <f t="shared" ca="1" si="2117"/>
        <v>0</v>
      </c>
      <c r="Z175" s="1279">
        <f t="shared" ca="1" si="2117"/>
        <v>0</v>
      </c>
      <c r="AA175" s="1279">
        <f t="shared" ca="1" si="2117"/>
        <v>0</v>
      </c>
      <c r="AB175" s="1279">
        <f t="shared" ca="1" si="2117"/>
        <v>0</v>
      </c>
      <c r="AC175" s="1279">
        <f t="shared" ca="1" si="2117"/>
        <v>0</v>
      </c>
      <c r="AD175" s="1279">
        <f t="shared" ca="1" si="2117"/>
        <v>0</v>
      </c>
      <c r="AE175" s="1279">
        <f t="shared" ca="1" si="2117"/>
        <v>0</v>
      </c>
      <c r="AF175" s="1279">
        <f t="shared" ca="1" si="2117"/>
        <v>0</v>
      </c>
      <c r="AG175" s="1279">
        <f t="shared" ca="1" si="2117"/>
        <v>0</v>
      </c>
      <c r="AH175" s="1279">
        <f t="shared" ca="1" si="2117"/>
        <v>0</v>
      </c>
      <c r="AI175" s="1279">
        <f t="shared" ca="1" si="2117"/>
        <v>0</v>
      </c>
      <c r="AJ175" s="1279">
        <f t="shared" ca="1" si="2117"/>
        <v>0</v>
      </c>
      <c r="AK175" s="1279">
        <f t="shared" ca="1" si="2117"/>
        <v>0</v>
      </c>
      <c r="AL175" s="1279">
        <f t="shared" ca="1" si="2117"/>
        <v>0</v>
      </c>
      <c r="AM175" s="1279">
        <f t="shared" ca="1" si="2117"/>
        <v>0</v>
      </c>
      <c r="AN175" s="1279">
        <f t="shared" ca="1" si="2117"/>
        <v>0</v>
      </c>
      <c r="AO175" s="1279">
        <f t="shared" ca="1" si="2117"/>
        <v>0</v>
      </c>
      <c r="AP175" s="1279">
        <f t="shared" ca="1" si="2117"/>
        <v>0</v>
      </c>
      <c r="AQ175" s="1279">
        <f t="shared" ca="1" si="2117"/>
        <v>0</v>
      </c>
      <c r="AR175" s="1279">
        <f t="shared" ca="1" si="2117"/>
        <v>0</v>
      </c>
      <c r="AS175" s="1279">
        <f t="shared" ca="1" si="2117"/>
        <v>0</v>
      </c>
      <c r="AT175" s="1279">
        <f t="shared" ca="1" si="2117"/>
        <v>0</v>
      </c>
      <c r="AU175" s="1279">
        <f t="shared" ca="1" si="2117"/>
        <v>0</v>
      </c>
      <c r="AV175" s="1279">
        <f t="shared" ca="1" si="2117"/>
        <v>0</v>
      </c>
      <c r="AW175" s="1279">
        <f t="shared" ca="1" si="2117"/>
        <v>0</v>
      </c>
      <c r="AX175" s="1279">
        <f t="shared" ca="1" si="2117"/>
        <v>0</v>
      </c>
      <c r="AY175" s="1279">
        <f t="shared" ca="1" si="2117"/>
        <v>0</v>
      </c>
      <c r="AZ175" s="1279">
        <f t="shared" ref="AZ175:DK175" ca="1" si="2118">AZ171</f>
        <v>0</v>
      </c>
      <c r="BA175" s="1279">
        <f t="shared" ca="1" si="2118"/>
        <v>0</v>
      </c>
      <c r="BB175" s="1279">
        <f t="shared" ca="1" si="2118"/>
        <v>0</v>
      </c>
      <c r="BC175" s="1279">
        <f t="shared" ca="1" si="2118"/>
        <v>0</v>
      </c>
      <c r="BD175" s="1279">
        <f t="shared" ca="1" si="2118"/>
        <v>0</v>
      </c>
      <c r="BE175" s="1279">
        <f t="shared" ca="1" si="2118"/>
        <v>0</v>
      </c>
      <c r="BF175" s="1279">
        <f t="shared" ca="1" si="2118"/>
        <v>0</v>
      </c>
      <c r="BG175" s="1279">
        <f t="shared" ca="1" si="2118"/>
        <v>0</v>
      </c>
      <c r="BH175" s="1279">
        <f t="shared" ca="1" si="2118"/>
        <v>0</v>
      </c>
      <c r="BI175" s="1279">
        <f t="shared" ca="1" si="2118"/>
        <v>0</v>
      </c>
      <c r="BJ175" s="1279">
        <f t="shared" ca="1" si="2118"/>
        <v>0</v>
      </c>
      <c r="BK175" s="1279">
        <f t="shared" ca="1" si="2118"/>
        <v>0</v>
      </c>
      <c r="BL175" s="1279">
        <f t="shared" ca="1" si="2118"/>
        <v>0</v>
      </c>
      <c r="BM175" s="1279">
        <f t="shared" ca="1" si="2118"/>
        <v>0</v>
      </c>
      <c r="BN175" s="1279">
        <f t="shared" ca="1" si="2118"/>
        <v>0</v>
      </c>
      <c r="BO175" s="1279">
        <f t="shared" ca="1" si="2118"/>
        <v>0</v>
      </c>
      <c r="BP175" s="1279">
        <f t="shared" ca="1" si="2118"/>
        <v>0</v>
      </c>
      <c r="BQ175" s="1279">
        <f t="shared" ca="1" si="2118"/>
        <v>0</v>
      </c>
      <c r="BR175" s="1279">
        <f t="shared" ca="1" si="2118"/>
        <v>0</v>
      </c>
      <c r="BS175" s="1279">
        <f t="shared" ca="1" si="2118"/>
        <v>0</v>
      </c>
      <c r="BT175" s="1279">
        <f t="shared" ca="1" si="2118"/>
        <v>0</v>
      </c>
      <c r="BU175" s="1279">
        <f t="shared" ca="1" si="2118"/>
        <v>0</v>
      </c>
      <c r="BV175" s="1279">
        <f t="shared" ca="1" si="2118"/>
        <v>0</v>
      </c>
      <c r="BW175" s="1279">
        <f t="shared" ca="1" si="2118"/>
        <v>0</v>
      </c>
      <c r="BX175" s="1279">
        <f t="shared" ca="1" si="2118"/>
        <v>0</v>
      </c>
      <c r="BY175" s="1279">
        <f t="shared" ca="1" si="2118"/>
        <v>0</v>
      </c>
      <c r="BZ175" s="1279">
        <f t="shared" ca="1" si="2118"/>
        <v>0</v>
      </c>
      <c r="CA175" s="1279">
        <f t="shared" ca="1" si="2118"/>
        <v>0</v>
      </c>
      <c r="CB175" s="1279">
        <f t="shared" ca="1" si="2118"/>
        <v>0</v>
      </c>
      <c r="CC175" s="1279">
        <f t="shared" ca="1" si="2118"/>
        <v>0</v>
      </c>
      <c r="CD175" s="1279">
        <f t="shared" ca="1" si="2118"/>
        <v>0</v>
      </c>
      <c r="CE175" s="1279">
        <f t="shared" ca="1" si="2118"/>
        <v>0</v>
      </c>
      <c r="CF175" s="1279">
        <f t="shared" ca="1" si="2118"/>
        <v>0</v>
      </c>
      <c r="CG175" s="1279">
        <f t="shared" ca="1" si="2118"/>
        <v>0</v>
      </c>
      <c r="CH175" s="1279">
        <f t="shared" ca="1" si="2118"/>
        <v>0</v>
      </c>
      <c r="CI175" s="1279">
        <f t="shared" ca="1" si="2118"/>
        <v>0</v>
      </c>
      <c r="CJ175" s="1279">
        <f t="shared" ca="1" si="2118"/>
        <v>0</v>
      </c>
      <c r="CK175" s="1279">
        <f t="shared" ca="1" si="2118"/>
        <v>0</v>
      </c>
      <c r="CL175" s="1279">
        <f t="shared" ca="1" si="2118"/>
        <v>0</v>
      </c>
      <c r="CM175" s="1279">
        <f t="shared" ca="1" si="2118"/>
        <v>0</v>
      </c>
      <c r="CN175" s="1279">
        <f t="shared" ca="1" si="2118"/>
        <v>0</v>
      </c>
      <c r="CO175" s="1279">
        <f t="shared" ca="1" si="2118"/>
        <v>0</v>
      </c>
      <c r="CP175" s="1279">
        <f t="shared" ca="1" si="2118"/>
        <v>0</v>
      </c>
      <c r="CQ175" s="1279">
        <f t="shared" ca="1" si="2118"/>
        <v>0</v>
      </c>
      <c r="CR175" s="1279">
        <f t="shared" ca="1" si="2118"/>
        <v>0</v>
      </c>
      <c r="CS175" s="1279">
        <f t="shared" ca="1" si="2118"/>
        <v>0</v>
      </c>
      <c r="CT175" s="1279">
        <f t="shared" ca="1" si="2118"/>
        <v>0</v>
      </c>
      <c r="CU175" s="1279">
        <f t="shared" ca="1" si="2118"/>
        <v>0</v>
      </c>
      <c r="CV175" s="1279">
        <f t="shared" ca="1" si="2118"/>
        <v>0</v>
      </c>
      <c r="CW175" s="1279">
        <f t="shared" ca="1" si="2118"/>
        <v>0</v>
      </c>
      <c r="CX175" s="1279">
        <f t="shared" ca="1" si="2118"/>
        <v>0</v>
      </c>
      <c r="CY175" s="1279">
        <f t="shared" ca="1" si="2118"/>
        <v>0</v>
      </c>
      <c r="CZ175" s="1279">
        <f t="shared" ca="1" si="2118"/>
        <v>0</v>
      </c>
      <c r="DA175" s="1279">
        <f t="shared" ca="1" si="2118"/>
        <v>0</v>
      </c>
      <c r="DB175" s="1279">
        <f t="shared" ca="1" si="2118"/>
        <v>0</v>
      </c>
      <c r="DC175" s="1279">
        <f t="shared" ca="1" si="2118"/>
        <v>0</v>
      </c>
      <c r="DD175" s="1279">
        <f t="shared" ca="1" si="2118"/>
        <v>0</v>
      </c>
      <c r="DE175" s="1279">
        <f t="shared" ca="1" si="2118"/>
        <v>0</v>
      </c>
      <c r="DF175" s="1279">
        <f t="shared" ca="1" si="2118"/>
        <v>0</v>
      </c>
      <c r="DG175" s="1279">
        <f t="shared" ca="1" si="2118"/>
        <v>0</v>
      </c>
      <c r="DH175" s="1279">
        <f t="shared" ca="1" si="2118"/>
        <v>0</v>
      </c>
      <c r="DI175" s="1279">
        <f t="shared" ca="1" si="2118"/>
        <v>0</v>
      </c>
      <c r="DJ175" s="1279">
        <f t="shared" ca="1" si="2118"/>
        <v>0</v>
      </c>
      <c r="DK175" s="1279">
        <f t="shared" ca="1" si="2118"/>
        <v>0</v>
      </c>
      <c r="DL175" s="1279">
        <f t="shared" ref="DL175:DU175" ca="1" si="2119">DL171</f>
        <v>0</v>
      </c>
      <c r="DM175" s="1279">
        <f t="shared" ca="1" si="2119"/>
        <v>0</v>
      </c>
      <c r="DN175" s="1279">
        <f t="shared" ca="1" si="2119"/>
        <v>0</v>
      </c>
      <c r="DO175" s="1279">
        <f t="shared" ca="1" si="2119"/>
        <v>0</v>
      </c>
      <c r="DP175" s="1279">
        <f t="shared" ca="1" si="2119"/>
        <v>0</v>
      </c>
      <c r="DQ175" s="1279">
        <f t="shared" ca="1" si="2119"/>
        <v>0</v>
      </c>
      <c r="DR175" s="1279">
        <f t="shared" ca="1" si="2119"/>
        <v>0</v>
      </c>
      <c r="DS175" s="1279">
        <f t="shared" ca="1" si="2119"/>
        <v>0</v>
      </c>
      <c r="DT175" s="1279">
        <f t="shared" ca="1" si="2119"/>
        <v>0</v>
      </c>
      <c r="DU175" s="1324">
        <f t="shared" ca="1" si="2119"/>
        <v>0</v>
      </c>
    </row>
    <row r="176" spans="1:126" customFormat="1">
      <c r="A176" s="105"/>
      <c r="B176" s="105"/>
      <c r="C176" s="12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c r="DH176" s="58"/>
      <c r="DI176" s="58"/>
      <c r="DJ176" s="58"/>
      <c r="DK176" s="58"/>
      <c r="DL176" s="58"/>
      <c r="DM176" s="58"/>
      <c r="DN176" s="58"/>
      <c r="DO176" s="58"/>
      <c r="DP176" s="58"/>
      <c r="DQ176" s="58"/>
      <c r="DR176" s="58"/>
      <c r="DS176" s="58"/>
      <c r="DT176" s="58"/>
      <c r="DU176" s="136"/>
    </row>
    <row r="177" spans="1:126" customFormat="1" ht="15.75" customHeight="1">
      <c r="A177" s="105"/>
      <c r="B177" s="105"/>
      <c r="C177" s="60" t="s">
        <v>1536</v>
      </c>
      <c r="D177" s="1286">
        <f>D21</f>
        <v>0.5</v>
      </c>
      <c r="E177" s="69">
        <f ca="1">E175*$D177</f>
        <v>0</v>
      </c>
      <c r="F177" s="69">
        <f t="shared" ref="F177:BQ177" ca="1" si="2120">F175*$D177</f>
        <v>0</v>
      </c>
      <c r="G177" s="69">
        <f t="shared" ca="1" si="2120"/>
        <v>0</v>
      </c>
      <c r="H177" s="69">
        <f t="shared" ca="1" si="2120"/>
        <v>0</v>
      </c>
      <c r="I177" s="69">
        <f t="shared" ca="1" si="2120"/>
        <v>0</v>
      </c>
      <c r="J177" s="69">
        <f t="shared" ca="1" si="2120"/>
        <v>0</v>
      </c>
      <c r="K177" s="69">
        <f t="shared" ca="1" si="2120"/>
        <v>0</v>
      </c>
      <c r="L177" s="69">
        <f t="shared" ca="1" si="2120"/>
        <v>0</v>
      </c>
      <c r="M177" s="69">
        <f t="shared" ca="1" si="2120"/>
        <v>0</v>
      </c>
      <c r="N177" s="69">
        <f t="shared" ca="1" si="2120"/>
        <v>0</v>
      </c>
      <c r="O177" s="69">
        <f t="shared" ca="1" si="2120"/>
        <v>0</v>
      </c>
      <c r="P177" s="69">
        <f t="shared" ca="1" si="2120"/>
        <v>0</v>
      </c>
      <c r="Q177" s="69">
        <f t="shared" ca="1" si="2120"/>
        <v>0</v>
      </c>
      <c r="R177" s="69">
        <f t="shared" ca="1" si="2120"/>
        <v>0</v>
      </c>
      <c r="S177" s="69">
        <f t="shared" ca="1" si="2120"/>
        <v>0</v>
      </c>
      <c r="T177" s="69">
        <f t="shared" ca="1" si="2120"/>
        <v>0</v>
      </c>
      <c r="U177" s="69">
        <f t="shared" ca="1" si="2120"/>
        <v>0</v>
      </c>
      <c r="V177" s="69">
        <f t="shared" ca="1" si="2120"/>
        <v>0</v>
      </c>
      <c r="W177" s="69">
        <f t="shared" ca="1" si="2120"/>
        <v>0</v>
      </c>
      <c r="X177" s="69">
        <f t="shared" ca="1" si="2120"/>
        <v>0</v>
      </c>
      <c r="Y177" s="69">
        <f t="shared" ca="1" si="2120"/>
        <v>0</v>
      </c>
      <c r="Z177" s="69">
        <f t="shared" ca="1" si="2120"/>
        <v>0</v>
      </c>
      <c r="AA177" s="69">
        <f t="shared" ca="1" si="2120"/>
        <v>0</v>
      </c>
      <c r="AB177" s="69">
        <f t="shared" ca="1" si="2120"/>
        <v>0</v>
      </c>
      <c r="AC177" s="69">
        <f t="shared" ca="1" si="2120"/>
        <v>0</v>
      </c>
      <c r="AD177" s="69">
        <f t="shared" ca="1" si="2120"/>
        <v>0</v>
      </c>
      <c r="AE177" s="69">
        <f t="shared" ca="1" si="2120"/>
        <v>0</v>
      </c>
      <c r="AF177" s="69">
        <f t="shared" ca="1" si="2120"/>
        <v>0</v>
      </c>
      <c r="AG177" s="69">
        <f t="shared" ca="1" si="2120"/>
        <v>0</v>
      </c>
      <c r="AH177" s="69">
        <f t="shared" ca="1" si="2120"/>
        <v>0</v>
      </c>
      <c r="AI177" s="69">
        <f t="shared" ca="1" si="2120"/>
        <v>0</v>
      </c>
      <c r="AJ177" s="69">
        <f t="shared" ca="1" si="2120"/>
        <v>0</v>
      </c>
      <c r="AK177" s="69">
        <f t="shared" ca="1" si="2120"/>
        <v>0</v>
      </c>
      <c r="AL177" s="69">
        <f t="shared" ca="1" si="2120"/>
        <v>0</v>
      </c>
      <c r="AM177" s="69">
        <f t="shared" ca="1" si="2120"/>
        <v>0</v>
      </c>
      <c r="AN177" s="69">
        <f t="shared" ca="1" si="2120"/>
        <v>0</v>
      </c>
      <c r="AO177" s="69">
        <f t="shared" ca="1" si="2120"/>
        <v>0</v>
      </c>
      <c r="AP177" s="69">
        <f t="shared" ca="1" si="2120"/>
        <v>0</v>
      </c>
      <c r="AQ177" s="69">
        <f t="shared" ca="1" si="2120"/>
        <v>0</v>
      </c>
      <c r="AR177" s="69">
        <f t="shared" ca="1" si="2120"/>
        <v>0</v>
      </c>
      <c r="AS177" s="69">
        <f t="shared" ca="1" si="2120"/>
        <v>0</v>
      </c>
      <c r="AT177" s="69">
        <f t="shared" ca="1" si="2120"/>
        <v>0</v>
      </c>
      <c r="AU177" s="69">
        <f t="shared" ca="1" si="2120"/>
        <v>0</v>
      </c>
      <c r="AV177" s="69">
        <f t="shared" ca="1" si="2120"/>
        <v>0</v>
      </c>
      <c r="AW177" s="69">
        <f t="shared" ca="1" si="2120"/>
        <v>0</v>
      </c>
      <c r="AX177" s="69">
        <f t="shared" ca="1" si="2120"/>
        <v>0</v>
      </c>
      <c r="AY177" s="69">
        <f t="shared" ca="1" si="2120"/>
        <v>0</v>
      </c>
      <c r="AZ177" s="69">
        <f t="shared" ca="1" si="2120"/>
        <v>0</v>
      </c>
      <c r="BA177" s="69">
        <f t="shared" ca="1" si="2120"/>
        <v>0</v>
      </c>
      <c r="BB177" s="69">
        <f t="shared" ca="1" si="2120"/>
        <v>0</v>
      </c>
      <c r="BC177" s="69">
        <f t="shared" ca="1" si="2120"/>
        <v>0</v>
      </c>
      <c r="BD177" s="69">
        <f t="shared" ca="1" si="2120"/>
        <v>0</v>
      </c>
      <c r="BE177" s="69">
        <f t="shared" ca="1" si="2120"/>
        <v>0</v>
      </c>
      <c r="BF177" s="69">
        <f t="shared" ca="1" si="2120"/>
        <v>0</v>
      </c>
      <c r="BG177" s="69">
        <f t="shared" ca="1" si="2120"/>
        <v>0</v>
      </c>
      <c r="BH177" s="69">
        <f t="shared" ca="1" si="2120"/>
        <v>0</v>
      </c>
      <c r="BI177" s="69">
        <f t="shared" ca="1" si="2120"/>
        <v>0</v>
      </c>
      <c r="BJ177" s="69">
        <f t="shared" ca="1" si="2120"/>
        <v>0</v>
      </c>
      <c r="BK177" s="69">
        <f t="shared" ca="1" si="2120"/>
        <v>0</v>
      </c>
      <c r="BL177" s="69">
        <f t="shared" ca="1" si="2120"/>
        <v>0</v>
      </c>
      <c r="BM177" s="69">
        <f t="shared" ca="1" si="2120"/>
        <v>0</v>
      </c>
      <c r="BN177" s="69">
        <f t="shared" ca="1" si="2120"/>
        <v>0</v>
      </c>
      <c r="BO177" s="69">
        <f t="shared" ca="1" si="2120"/>
        <v>0</v>
      </c>
      <c r="BP177" s="69">
        <f t="shared" ca="1" si="2120"/>
        <v>0</v>
      </c>
      <c r="BQ177" s="69">
        <f t="shared" ca="1" si="2120"/>
        <v>0</v>
      </c>
      <c r="BR177" s="69">
        <f t="shared" ref="BR177:DU177" ca="1" si="2121">BR175*$D177</f>
        <v>0</v>
      </c>
      <c r="BS177" s="69">
        <f t="shared" ca="1" si="2121"/>
        <v>0</v>
      </c>
      <c r="BT177" s="69">
        <f t="shared" ca="1" si="2121"/>
        <v>0</v>
      </c>
      <c r="BU177" s="69">
        <f t="shared" ca="1" si="2121"/>
        <v>0</v>
      </c>
      <c r="BV177" s="69">
        <f t="shared" ca="1" si="2121"/>
        <v>0</v>
      </c>
      <c r="BW177" s="69">
        <f t="shared" ca="1" si="2121"/>
        <v>0</v>
      </c>
      <c r="BX177" s="69">
        <f t="shared" ca="1" si="2121"/>
        <v>0</v>
      </c>
      <c r="BY177" s="69">
        <f t="shared" ca="1" si="2121"/>
        <v>0</v>
      </c>
      <c r="BZ177" s="69">
        <f t="shared" ca="1" si="2121"/>
        <v>0</v>
      </c>
      <c r="CA177" s="69">
        <f t="shared" ca="1" si="2121"/>
        <v>0</v>
      </c>
      <c r="CB177" s="69">
        <f t="shared" ca="1" si="2121"/>
        <v>0</v>
      </c>
      <c r="CC177" s="69">
        <f t="shared" ca="1" si="2121"/>
        <v>0</v>
      </c>
      <c r="CD177" s="69">
        <f t="shared" ca="1" si="2121"/>
        <v>0</v>
      </c>
      <c r="CE177" s="69">
        <f t="shared" ca="1" si="2121"/>
        <v>0</v>
      </c>
      <c r="CF177" s="69">
        <f t="shared" ca="1" si="2121"/>
        <v>0</v>
      </c>
      <c r="CG177" s="69">
        <f t="shared" ca="1" si="2121"/>
        <v>0</v>
      </c>
      <c r="CH177" s="69">
        <f t="shared" ca="1" si="2121"/>
        <v>0</v>
      </c>
      <c r="CI177" s="69">
        <f t="shared" ca="1" si="2121"/>
        <v>0</v>
      </c>
      <c r="CJ177" s="69">
        <f t="shared" ca="1" si="2121"/>
        <v>0</v>
      </c>
      <c r="CK177" s="69">
        <f t="shared" ca="1" si="2121"/>
        <v>0</v>
      </c>
      <c r="CL177" s="69">
        <f t="shared" ca="1" si="2121"/>
        <v>0</v>
      </c>
      <c r="CM177" s="69">
        <f t="shared" ca="1" si="2121"/>
        <v>0</v>
      </c>
      <c r="CN177" s="69">
        <f t="shared" ca="1" si="2121"/>
        <v>0</v>
      </c>
      <c r="CO177" s="69">
        <f t="shared" ca="1" si="2121"/>
        <v>0</v>
      </c>
      <c r="CP177" s="69">
        <f t="shared" ca="1" si="2121"/>
        <v>0</v>
      </c>
      <c r="CQ177" s="69">
        <f t="shared" ca="1" si="2121"/>
        <v>0</v>
      </c>
      <c r="CR177" s="69">
        <f t="shared" ca="1" si="2121"/>
        <v>0</v>
      </c>
      <c r="CS177" s="69">
        <f t="shared" ca="1" si="2121"/>
        <v>0</v>
      </c>
      <c r="CT177" s="69">
        <f t="shared" ca="1" si="2121"/>
        <v>0</v>
      </c>
      <c r="CU177" s="69">
        <f t="shared" ca="1" si="2121"/>
        <v>0</v>
      </c>
      <c r="CV177" s="69">
        <f t="shared" ca="1" si="2121"/>
        <v>0</v>
      </c>
      <c r="CW177" s="69">
        <f t="shared" ca="1" si="2121"/>
        <v>0</v>
      </c>
      <c r="CX177" s="69">
        <f t="shared" ca="1" si="2121"/>
        <v>0</v>
      </c>
      <c r="CY177" s="69">
        <f t="shared" ca="1" si="2121"/>
        <v>0</v>
      </c>
      <c r="CZ177" s="69">
        <f t="shared" ca="1" si="2121"/>
        <v>0</v>
      </c>
      <c r="DA177" s="69">
        <f t="shared" ca="1" si="2121"/>
        <v>0</v>
      </c>
      <c r="DB177" s="69">
        <f t="shared" ca="1" si="2121"/>
        <v>0</v>
      </c>
      <c r="DC177" s="69">
        <f t="shared" ca="1" si="2121"/>
        <v>0</v>
      </c>
      <c r="DD177" s="69">
        <f t="shared" ca="1" si="2121"/>
        <v>0</v>
      </c>
      <c r="DE177" s="69">
        <f t="shared" ca="1" si="2121"/>
        <v>0</v>
      </c>
      <c r="DF177" s="69">
        <f t="shared" ca="1" si="2121"/>
        <v>0</v>
      </c>
      <c r="DG177" s="69">
        <f t="shared" ca="1" si="2121"/>
        <v>0</v>
      </c>
      <c r="DH177" s="69">
        <f t="shared" ca="1" si="2121"/>
        <v>0</v>
      </c>
      <c r="DI177" s="69">
        <f t="shared" ca="1" si="2121"/>
        <v>0</v>
      </c>
      <c r="DJ177" s="69">
        <f t="shared" ca="1" si="2121"/>
        <v>0</v>
      </c>
      <c r="DK177" s="69">
        <f t="shared" ca="1" si="2121"/>
        <v>0</v>
      </c>
      <c r="DL177" s="69">
        <f t="shared" ca="1" si="2121"/>
        <v>0</v>
      </c>
      <c r="DM177" s="69">
        <f t="shared" ca="1" si="2121"/>
        <v>0</v>
      </c>
      <c r="DN177" s="69">
        <f t="shared" ca="1" si="2121"/>
        <v>0</v>
      </c>
      <c r="DO177" s="69">
        <f t="shared" ca="1" si="2121"/>
        <v>0</v>
      </c>
      <c r="DP177" s="69">
        <f t="shared" ca="1" si="2121"/>
        <v>0</v>
      </c>
      <c r="DQ177" s="69">
        <f t="shared" ca="1" si="2121"/>
        <v>0</v>
      </c>
      <c r="DR177" s="69">
        <f t="shared" ca="1" si="2121"/>
        <v>0</v>
      </c>
      <c r="DS177" s="69">
        <f t="shared" ca="1" si="2121"/>
        <v>0</v>
      </c>
      <c r="DT177" s="69">
        <f t="shared" ca="1" si="2121"/>
        <v>0</v>
      </c>
      <c r="DU177" s="169">
        <f t="shared" ca="1" si="2121"/>
        <v>0</v>
      </c>
      <c r="DV177" s="1280"/>
    </row>
    <row r="178" spans="1:126" customFormat="1" ht="15.75" customHeight="1">
      <c r="A178" s="105"/>
      <c r="B178" s="105"/>
      <c r="C178" s="60" t="s">
        <v>1535</v>
      </c>
      <c r="D178" s="1286">
        <f>E21</f>
        <v>5.0000000000000044E-2</v>
      </c>
      <c r="E178" s="69">
        <f ca="1">E175*$D178</f>
        <v>0</v>
      </c>
      <c r="F178" s="69">
        <f t="shared" ref="F178:BQ178" ca="1" si="2122">F175*$D178</f>
        <v>0</v>
      </c>
      <c r="G178" s="69">
        <f t="shared" ca="1" si="2122"/>
        <v>0</v>
      </c>
      <c r="H178" s="69">
        <f t="shared" ca="1" si="2122"/>
        <v>0</v>
      </c>
      <c r="I178" s="69">
        <f t="shared" ca="1" si="2122"/>
        <v>0</v>
      </c>
      <c r="J178" s="69">
        <f t="shared" ca="1" si="2122"/>
        <v>0</v>
      </c>
      <c r="K178" s="69">
        <f t="shared" ca="1" si="2122"/>
        <v>0</v>
      </c>
      <c r="L178" s="69">
        <f t="shared" ca="1" si="2122"/>
        <v>0</v>
      </c>
      <c r="M178" s="69">
        <f t="shared" ca="1" si="2122"/>
        <v>0</v>
      </c>
      <c r="N178" s="69">
        <f t="shared" ca="1" si="2122"/>
        <v>0</v>
      </c>
      <c r="O178" s="69">
        <f t="shared" ca="1" si="2122"/>
        <v>0</v>
      </c>
      <c r="P178" s="69">
        <f t="shared" ca="1" si="2122"/>
        <v>0</v>
      </c>
      <c r="Q178" s="69">
        <f t="shared" ca="1" si="2122"/>
        <v>0</v>
      </c>
      <c r="R178" s="69">
        <f t="shared" ca="1" si="2122"/>
        <v>0</v>
      </c>
      <c r="S178" s="69">
        <f t="shared" ca="1" si="2122"/>
        <v>0</v>
      </c>
      <c r="T178" s="69">
        <f t="shared" ca="1" si="2122"/>
        <v>0</v>
      </c>
      <c r="U178" s="69">
        <f t="shared" ca="1" si="2122"/>
        <v>0</v>
      </c>
      <c r="V178" s="69">
        <f t="shared" ca="1" si="2122"/>
        <v>0</v>
      </c>
      <c r="W178" s="69">
        <f t="shared" ca="1" si="2122"/>
        <v>0</v>
      </c>
      <c r="X178" s="69">
        <f t="shared" ca="1" si="2122"/>
        <v>0</v>
      </c>
      <c r="Y178" s="69">
        <f t="shared" ca="1" si="2122"/>
        <v>0</v>
      </c>
      <c r="Z178" s="69">
        <f t="shared" ca="1" si="2122"/>
        <v>0</v>
      </c>
      <c r="AA178" s="69">
        <f t="shared" ca="1" si="2122"/>
        <v>0</v>
      </c>
      <c r="AB178" s="69">
        <f t="shared" ca="1" si="2122"/>
        <v>0</v>
      </c>
      <c r="AC178" s="69">
        <f t="shared" ca="1" si="2122"/>
        <v>0</v>
      </c>
      <c r="AD178" s="69">
        <f t="shared" ca="1" si="2122"/>
        <v>0</v>
      </c>
      <c r="AE178" s="69">
        <f t="shared" ca="1" si="2122"/>
        <v>0</v>
      </c>
      <c r="AF178" s="69">
        <f t="shared" ca="1" si="2122"/>
        <v>0</v>
      </c>
      <c r="AG178" s="69">
        <f t="shared" ca="1" si="2122"/>
        <v>0</v>
      </c>
      <c r="AH178" s="69">
        <f t="shared" ca="1" si="2122"/>
        <v>0</v>
      </c>
      <c r="AI178" s="69">
        <f t="shared" ca="1" si="2122"/>
        <v>0</v>
      </c>
      <c r="AJ178" s="69">
        <f t="shared" ca="1" si="2122"/>
        <v>0</v>
      </c>
      <c r="AK178" s="69">
        <f t="shared" ca="1" si="2122"/>
        <v>0</v>
      </c>
      <c r="AL178" s="69">
        <f t="shared" ca="1" si="2122"/>
        <v>0</v>
      </c>
      <c r="AM178" s="69">
        <f t="shared" ca="1" si="2122"/>
        <v>0</v>
      </c>
      <c r="AN178" s="69">
        <f t="shared" ca="1" si="2122"/>
        <v>0</v>
      </c>
      <c r="AO178" s="69">
        <f t="shared" ca="1" si="2122"/>
        <v>0</v>
      </c>
      <c r="AP178" s="69">
        <f t="shared" ca="1" si="2122"/>
        <v>0</v>
      </c>
      <c r="AQ178" s="69">
        <f t="shared" ca="1" si="2122"/>
        <v>0</v>
      </c>
      <c r="AR178" s="69">
        <f t="shared" ca="1" si="2122"/>
        <v>0</v>
      </c>
      <c r="AS178" s="69">
        <f t="shared" ca="1" si="2122"/>
        <v>0</v>
      </c>
      <c r="AT178" s="69">
        <f t="shared" ca="1" si="2122"/>
        <v>0</v>
      </c>
      <c r="AU178" s="69">
        <f t="shared" ca="1" si="2122"/>
        <v>0</v>
      </c>
      <c r="AV178" s="69">
        <f t="shared" ca="1" si="2122"/>
        <v>0</v>
      </c>
      <c r="AW178" s="69">
        <f t="shared" ca="1" si="2122"/>
        <v>0</v>
      </c>
      <c r="AX178" s="69">
        <f t="shared" ca="1" si="2122"/>
        <v>0</v>
      </c>
      <c r="AY178" s="69">
        <f t="shared" ca="1" si="2122"/>
        <v>0</v>
      </c>
      <c r="AZ178" s="69">
        <f t="shared" ca="1" si="2122"/>
        <v>0</v>
      </c>
      <c r="BA178" s="69">
        <f t="shared" ca="1" si="2122"/>
        <v>0</v>
      </c>
      <c r="BB178" s="69">
        <f t="shared" ca="1" si="2122"/>
        <v>0</v>
      </c>
      <c r="BC178" s="69">
        <f t="shared" ca="1" si="2122"/>
        <v>0</v>
      </c>
      <c r="BD178" s="69">
        <f t="shared" ca="1" si="2122"/>
        <v>0</v>
      </c>
      <c r="BE178" s="69">
        <f t="shared" ca="1" si="2122"/>
        <v>0</v>
      </c>
      <c r="BF178" s="69">
        <f t="shared" ca="1" si="2122"/>
        <v>0</v>
      </c>
      <c r="BG178" s="69">
        <f t="shared" ca="1" si="2122"/>
        <v>0</v>
      </c>
      <c r="BH178" s="69">
        <f t="shared" ca="1" si="2122"/>
        <v>0</v>
      </c>
      <c r="BI178" s="69">
        <f t="shared" ca="1" si="2122"/>
        <v>0</v>
      </c>
      <c r="BJ178" s="69">
        <f t="shared" ca="1" si="2122"/>
        <v>0</v>
      </c>
      <c r="BK178" s="69">
        <f t="shared" ca="1" si="2122"/>
        <v>0</v>
      </c>
      <c r="BL178" s="69">
        <f t="shared" ca="1" si="2122"/>
        <v>0</v>
      </c>
      <c r="BM178" s="69">
        <f t="shared" ca="1" si="2122"/>
        <v>0</v>
      </c>
      <c r="BN178" s="69">
        <f t="shared" ca="1" si="2122"/>
        <v>0</v>
      </c>
      <c r="BO178" s="69">
        <f t="shared" ca="1" si="2122"/>
        <v>0</v>
      </c>
      <c r="BP178" s="69">
        <f t="shared" ca="1" si="2122"/>
        <v>0</v>
      </c>
      <c r="BQ178" s="69">
        <f t="shared" ca="1" si="2122"/>
        <v>0</v>
      </c>
      <c r="BR178" s="69">
        <f t="shared" ref="BR178:DU178" ca="1" si="2123">BR175*$D178</f>
        <v>0</v>
      </c>
      <c r="BS178" s="69">
        <f t="shared" ca="1" si="2123"/>
        <v>0</v>
      </c>
      <c r="BT178" s="69">
        <f t="shared" ca="1" si="2123"/>
        <v>0</v>
      </c>
      <c r="BU178" s="69">
        <f t="shared" ca="1" si="2123"/>
        <v>0</v>
      </c>
      <c r="BV178" s="69">
        <f t="shared" ca="1" si="2123"/>
        <v>0</v>
      </c>
      <c r="BW178" s="69">
        <f t="shared" ca="1" si="2123"/>
        <v>0</v>
      </c>
      <c r="BX178" s="69">
        <f t="shared" ca="1" si="2123"/>
        <v>0</v>
      </c>
      <c r="BY178" s="69">
        <f t="shared" ca="1" si="2123"/>
        <v>0</v>
      </c>
      <c r="BZ178" s="69">
        <f t="shared" ca="1" si="2123"/>
        <v>0</v>
      </c>
      <c r="CA178" s="69">
        <f t="shared" ca="1" si="2123"/>
        <v>0</v>
      </c>
      <c r="CB178" s="69">
        <f t="shared" ca="1" si="2123"/>
        <v>0</v>
      </c>
      <c r="CC178" s="69">
        <f t="shared" ca="1" si="2123"/>
        <v>0</v>
      </c>
      <c r="CD178" s="69">
        <f t="shared" ca="1" si="2123"/>
        <v>0</v>
      </c>
      <c r="CE178" s="69">
        <f t="shared" ca="1" si="2123"/>
        <v>0</v>
      </c>
      <c r="CF178" s="69">
        <f t="shared" ca="1" si="2123"/>
        <v>0</v>
      </c>
      <c r="CG178" s="69">
        <f t="shared" ca="1" si="2123"/>
        <v>0</v>
      </c>
      <c r="CH178" s="69">
        <f t="shared" ca="1" si="2123"/>
        <v>0</v>
      </c>
      <c r="CI178" s="69">
        <f t="shared" ca="1" si="2123"/>
        <v>0</v>
      </c>
      <c r="CJ178" s="69">
        <f t="shared" ca="1" si="2123"/>
        <v>0</v>
      </c>
      <c r="CK178" s="69">
        <f t="shared" ca="1" si="2123"/>
        <v>0</v>
      </c>
      <c r="CL178" s="69">
        <f t="shared" ca="1" si="2123"/>
        <v>0</v>
      </c>
      <c r="CM178" s="69">
        <f t="shared" ca="1" si="2123"/>
        <v>0</v>
      </c>
      <c r="CN178" s="69">
        <f t="shared" ca="1" si="2123"/>
        <v>0</v>
      </c>
      <c r="CO178" s="69">
        <f t="shared" ca="1" si="2123"/>
        <v>0</v>
      </c>
      <c r="CP178" s="69">
        <f t="shared" ca="1" si="2123"/>
        <v>0</v>
      </c>
      <c r="CQ178" s="69">
        <f t="shared" ca="1" si="2123"/>
        <v>0</v>
      </c>
      <c r="CR178" s="69">
        <f t="shared" ca="1" si="2123"/>
        <v>0</v>
      </c>
      <c r="CS178" s="69">
        <f t="shared" ca="1" si="2123"/>
        <v>0</v>
      </c>
      <c r="CT178" s="69">
        <f t="shared" ca="1" si="2123"/>
        <v>0</v>
      </c>
      <c r="CU178" s="69">
        <f t="shared" ca="1" si="2123"/>
        <v>0</v>
      </c>
      <c r="CV178" s="69">
        <f t="shared" ca="1" si="2123"/>
        <v>0</v>
      </c>
      <c r="CW178" s="69">
        <f t="shared" ca="1" si="2123"/>
        <v>0</v>
      </c>
      <c r="CX178" s="69">
        <f t="shared" ca="1" si="2123"/>
        <v>0</v>
      </c>
      <c r="CY178" s="69">
        <f t="shared" ca="1" si="2123"/>
        <v>0</v>
      </c>
      <c r="CZ178" s="69">
        <f t="shared" ca="1" si="2123"/>
        <v>0</v>
      </c>
      <c r="DA178" s="69">
        <f t="shared" ca="1" si="2123"/>
        <v>0</v>
      </c>
      <c r="DB178" s="69">
        <f t="shared" ca="1" si="2123"/>
        <v>0</v>
      </c>
      <c r="DC178" s="69">
        <f t="shared" ca="1" si="2123"/>
        <v>0</v>
      </c>
      <c r="DD178" s="69">
        <f t="shared" ca="1" si="2123"/>
        <v>0</v>
      </c>
      <c r="DE178" s="69">
        <f t="shared" ca="1" si="2123"/>
        <v>0</v>
      </c>
      <c r="DF178" s="69">
        <f t="shared" ca="1" si="2123"/>
        <v>0</v>
      </c>
      <c r="DG178" s="69">
        <f t="shared" ca="1" si="2123"/>
        <v>0</v>
      </c>
      <c r="DH178" s="69">
        <f t="shared" ca="1" si="2123"/>
        <v>0</v>
      </c>
      <c r="DI178" s="69">
        <f t="shared" ca="1" si="2123"/>
        <v>0</v>
      </c>
      <c r="DJ178" s="69">
        <f t="shared" ca="1" si="2123"/>
        <v>0</v>
      </c>
      <c r="DK178" s="69">
        <f t="shared" ca="1" si="2123"/>
        <v>0</v>
      </c>
      <c r="DL178" s="69">
        <f t="shared" ca="1" si="2123"/>
        <v>0</v>
      </c>
      <c r="DM178" s="69">
        <f t="shared" ca="1" si="2123"/>
        <v>0</v>
      </c>
      <c r="DN178" s="69">
        <f t="shared" ca="1" si="2123"/>
        <v>0</v>
      </c>
      <c r="DO178" s="69">
        <f t="shared" ca="1" si="2123"/>
        <v>0</v>
      </c>
      <c r="DP178" s="69">
        <f t="shared" ca="1" si="2123"/>
        <v>0</v>
      </c>
      <c r="DQ178" s="69">
        <f t="shared" ca="1" si="2123"/>
        <v>0</v>
      </c>
      <c r="DR178" s="69">
        <f t="shared" ca="1" si="2123"/>
        <v>0</v>
      </c>
      <c r="DS178" s="69">
        <f t="shared" ca="1" si="2123"/>
        <v>0</v>
      </c>
      <c r="DT178" s="69">
        <f t="shared" ca="1" si="2123"/>
        <v>0</v>
      </c>
      <c r="DU178" s="169">
        <f t="shared" ca="1" si="2123"/>
        <v>0</v>
      </c>
      <c r="DV178" s="1280"/>
    </row>
    <row r="179" spans="1:126" customFormat="1" ht="15.75" customHeight="1">
      <c r="A179" s="105"/>
      <c r="B179" s="105"/>
      <c r="C179" s="60" t="s">
        <v>1537</v>
      </c>
      <c r="D179" s="1286">
        <f>F21</f>
        <v>0.44999999999999996</v>
      </c>
      <c r="E179" s="69">
        <f ca="1">E175*$D179</f>
        <v>0</v>
      </c>
      <c r="F179" s="69">
        <f t="shared" ref="F179:BQ179" ca="1" si="2124">F175*$D179</f>
        <v>0</v>
      </c>
      <c r="G179" s="69">
        <f t="shared" ca="1" si="2124"/>
        <v>0</v>
      </c>
      <c r="H179" s="69">
        <f t="shared" ca="1" si="2124"/>
        <v>0</v>
      </c>
      <c r="I179" s="69">
        <f t="shared" ca="1" si="2124"/>
        <v>0</v>
      </c>
      <c r="J179" s="69">
        <f t="shared" ca="1" si="2124"/>
        <v>0</v>
      </c>
      <c r="K179" s="69">
        <f t="shared" ca="1" si="2124"/>
        <v>0</v>
      </c>
      <c r="L179" s="69">
        <f t="shared" ca="1" si="2124"/>
        <v>0</v>
      </c>
      <c r="M179" s="69">
        <f t="shared" ca="1" si="2124"/>
        <v>0</v>
      </c>
      <c r="N179" s="69">
        <f t="shared" ca="1" si="2124"/>
        <v>0</v>
      </c>
      <c r="O179" s="69">
        <f t="shared" ca="1" si="2124"/>
        <v>0</v>
      </c>
      <c r="P179" s="69">
        <f t="shared" ca="1" si="2124"/>
        <v>0</v>
      </c>
      <c r="Q179" s="69">
        <f t="shared" ca="1" si="2124"/>
        <v>0</v>
      </c>
      <c r="R179" s="69">
        <f t="shared" ca="1" si="2124"/>
        <v>0</v>
      </c>
      <c r="S179" s="69">
        <f t="shared" ca="1" si="2124"/>
        <v>0</v>
      </c>
      <c r="T179" s="69">
        <f t="shared" ca="1" si="2124"/>
        <v>0</v>
      </c>
      <c r="U179" s="69">
        <f t="shared" ca="1" si="2124"/>
        <v>0</v>
      </c>
      <c r="V179" s="69">
        <f t="shared" ca="1" si="2124"/>
        <v>0</v>
      </c>
      <c r="W179" s="69">
        <f t="shared" ca="1" si="2124"/>
        <v>0</v>
      </c>
      <c r="X179" s="69">
        <f t="shared" ca="1" si="2124"/>
        <v>0</v>
      </c>
      <c r="Y179" s="69">
        <f t="shared" ca="1" si="2124"/>
        <v>0</v>
      </c>
      <c r="Z179" s="69">
        <f t="shared" ca="1" si="2124"/>
        <v>0</v>
      </c>
      <c r="AA179" s="69">
        <f t="shared" ca="1" si="2124"/>
        <v>0</v>
      </c>
      <c r="AB179" s="69">
        <f t="shared" ca="1" si="2124"/>
        <v>0</v>
      </c>
      <c r="AC179" s="69">
        <f t="shared" ca="1" si="2124"/>
        <v>0</v>
      </c>
      <c r="AD179" s="69">
        <f t="shared" ca="1" si="2124"/>
        <v>0</v>
      </c>
      <c r="AE179" s="69">
        <f t="shared" ca="1" si="2124"/>
        <v>0</v>
      </c>
      <c r="AF179" s="69">
        <f t="shared" ca="1" si="2124"/>
        <v>0</v>
      </c>
      <c r="AG179" s="69">
        <f t="shared" ca="1" si="2124"/>
        <v>0</v>
      </c>
      <c r="AH179" s="69">
        <f t="shared" ca="1" si="2124"/>
        <v>0</v>
      </c>
      <c r="AI179" s="69">
        <f t="shared" ca="1" si="2124"/>
        <v>0</v>
      </c>
      <c r="AJ179" s="69">
        <f t="shared" ca="1" si="2124"/>
        <v>0</v>
      </c>
      <c r="AK179" s="69">
        <f t="shared" ca="1" si="2124"/>
        <v>0</v>
      </c>
      <c r="AL179" s="69">
        <f t="shared" ca="1" si="2124"/>
        <v>0</v>
      </c>
      <c r="AM179" s="69">
        <f t="shared" ca="1" si="2124"/>
        <v>0</v>
      </c>
      <c r="AN179" s="69">
        <f t="shared" ca="1" si="2124"/>
        <v>0</v>
      </c>
      <c r="AO179" s="69">
        <f t="shared" ca="1" si="2124"/>
        <v>0</v>
      </c>
      <c r="AP179" s="69">
        <f t="shared" ca="1" si="2124"/>
        <v>0</v>
      </c>
      <c r="AQ179" s="69">
        <f t="shared" ca="1" si="2124"/>
        <v>0</v>
      </c>
      <c r="AR179" s="69">
        <f t="shared" ca="1" si="2124"/>
        <v>0</v>
      </c>
      <c r="AS179" s="69">
        <f t="shared" ca="1" si="2124"/>
        <v>0</v>
      </c>
      <c r="AT179" s="69">
        <f t="shared" ca="1" si="2124"/>
        <v>0</v>
      </c>
      <c r="AU179" s="69">
        <f t="shared" ca="1" si="2124"/>
        <v>0</v>
      </c>
      <c r="AV179" s="69">
        <f t="shared" ca="1" si="2124"/>
        <v>0</v>
      </c>
      <c r="AW179" s="69">
        <f t="shared" ca="1" si="2124"/>
        <v>0</v>
      </c>
      <c r="AX179" s="69">
        <f t="shared" ca="1" si="2124"/>
        <v>0</v>
      </c>
      <c r="AY179" s="69">
        <f t="shared" ca="1" si="2124"/>
        <v>0</v>
      </c>
      <c r="AZ179" s="69">
        <f t="shared" ca="1" si="2124"/>
        <v>0</v>
      </c>
      <c r="BA179" s="69">
        <f t="shared" ca="1" si="2124"/>
        <v>0</v>
      </c>
      <c r="BB179" s="69">
        <f t="shared" ca="1" si="2124"/>
        <v>0</v>
      </c>
      <c r="BC179" s="69">
        <f t="shared" ca="1" si="2124"/>
        <v>0</v>
      </c>
      <c r="BD179" s="69">
        <f t="shared" ca="1" si="2124"/>
        <v>0</v>
      </c>
      <c r="BE179" s="69">
        <f t="shared" ca="1" si="2124"/>
        <v>0</v>
      </c>
      <c r="BF179" s="69">
        <f t="shared" ca="1" si="2124"/>
        <v>0</v>
      </c>
      <c r="BG179" s="69">
        <f t="shared" ca="1" si="2124"/>
        <v>0</v>
      </c>
      <c r="BH179" s="69">
        <f t="shared" ca="1" si="2124"/>
        <v>0</v>
      </c>
      <c r="BI179" s="69">
        <f t="shared" ca="1" si="2124"/>
        <v>0</v>
      </c>
      <c r="BJ179" s="69">
        <f t="shared" ca="1" si="2124"/>
        <v>0</v>
      </c>
      <c r="BK179" s="69">
        <f t="shared" ca="1" si="2124"/>
        <v>0</v>
      </c>
      <c r="BL179" s="69">
        <f t="shared" ca="1" si="2124"/>
        <v>0</v>
      </c>
      <c r="BM179" s="69">
        <f t="shared" ca="1" si="2124"/>
        <v>0</v>
      </c>
      <c r="BN179" s="69">
        <f t="shared" ca="1" si="2124"/>
        <v>0</v>
      </c>
      <c r="BO179" s="69">
        <f t="shared" ca="1" si="2124"/>
        <v>0</v>
      </c>
      <c r="BP179" s="69">
        <f t="shared" ca="1" si="2124"/>
        <v>0</v>
      </c>
      <c r="BQ179" s="69">
        <f t="shared" ca="1" si="2124"/>
        <v>0</v>
      </c>
      <c r="BR179" s="69">
        <f t="shared" ref="BR179:DU179" ca="1" si="2125">BR175*$D179</f>
        <v>0</v>
      </c>
      <c r="BS179" s="69">
        <f t="shared" ca="1" si="2125"/>
        <v>0</v>
      </c>
      <c r="BT179" s="69">
        <f t="shared" ca="1" si="2125"/>
        <v>0</v>
      </c>
      <c r="BU179" s="69">
        <f t="shared" ca="1" si="2125"/>
        <v>0</v>
      </c>
      <c r="BV179" s="69">
        <f t="shared" ca="1" si="2125"/>
        <v>0</v>
      </c>
      <c r="BW179" s="69">
        <f t="shared" ca="1" si="2125"/>
        <v>0</v>
      </c>
      <c r="BX179" s="69">
        <f t="shared" ca="1" si="2125"/>
        <v>0</v>
      </c>
      <c r="BY179" s="69">
        <f t="shared" ca="1" si="2125"/>
        <v>0</v>
      </c>
      <c r="BZ179" s="69">
        <f t="shared" ca="1" si="2125"/>
        <v>0</v>
      </c>
      <c r="CA179" s="69">
        <f t="shared" ca="1" si="2125"/>
        <v>0</v>
      </c>
      <c r="CB179" s="69">
        <f t="shared" ca="1" si="2125"/>
        <v>0</v>
      </c>
      <c r="CC179" s="69">
        <f t="shared" ca="1" si="2125"/>
        <v>0</v>
      </c>
      <c r="CD179" s="69">
        <f t="shared" ca="1" si="2125"/>
        <v>0</v>
      </c>
      <c r="CE179" s="69">
        <f t="shared" ca="1" si="2125"/>
        <v>0</v>
      </c>
      <c r="CF179" s="69">
        <f t="shared" ca="1" si="2125"/>
        <v>0</v>
      </c>
      <c r="CG179" s="69">
        <f t="shared" ca="1" si="2125"/>
        <v>0</v>
      </c>
      <c r="CH179" s="69">
        <f t="shared" ca="1" si="2125"/>
        <v>0</v>
      </c>
      <c r="CI179" s="69">
        <f t="shared" ca="1" si="2125"/>
        <v>0</v>
      </c>
      <c r="CJ179" s="69">
        <f t="shared" ca="1" si="2125"/>
        <v>0</v>
      </c>
      <c r="CK179" s="69">
        <f t="shared" ca="1" si="2125"/>
        <v>0</v>
      </c>
      <c r="CL179" s="69">
        <f t="shared" ca="1" si="2125"/>
        <v>0</v>
      </c>
      <c r="CM179" s="69">
        <f t="shared" ca="1" si="2125"/>
        <v>0</v>
      </c>
      <c r="CN179" s="69">
        <f t="shared" ca="1" si="2125"/>
        <v>0</v>
      </c>
      <c r="CO179" s="69">
        <f t="shared" ca="1" si="2125"/>
        <v>0</v>
      </c>
      <c r="CP179" s="69">
        <f t="shared" ca="1" si="2125"/>
        <v>0</v>
      </c>
      <c r="CQ179" s="69">
        <f t="shared" ca="1" si="2125"/>
        <v>0</v>
      </c>
      <c r="CR179" s="69">
        <f t="shared" ca="1" si="2125"/>
        <v>0</v>
      </c>
      <c r="CS179" s="69">
        <f t="shared" ca="1" si="2125"/>
        <v>0</v>
      </c>
      <c r="CT179" s="69">
        <f t="shared" ca="1" si="2125"/>
        <v>0</v>
      </c>
      <c r="CU179" s="69">
        <f t="shared" ca="1" si="2125"/>
        <v>0</v>
      </c>
      <c r="CV179" s="69">
        <f t="shared" ca="1" si="2125"/>
        <v>0</v>
      </c>
      <c r="CW179" s="69">
        <f t="shared" ca="1" si="2125"/>
        <v>0</v>
      </c>
      <c r="CX179" s="69">
        <f t="shared" ca="1" si="2125"/>
        <v>0</v>
      </c>
      <c r="CY179" s="69">
        <f t="shared" ca="1" si="2125"/>
        <v>0</v>
      </c>
      <c r="CZ179" s="69">
        <f t="shared" ca="1" si="2125"/>
        <v>0</v>
      </c>
      <c r="DA179" s="69">
        <f t="shared" ca="1" si="2125"/>
        <v>0</v>
      </c>
      <c r="DB179" s="69">
        <f t="shared" ca="1" si="2125"/>
        <v>0</v>
      </c>
      <c r="DC179" s="69">
        <f t="shared" ca="1" si="2125"/>
        <v>0</v>
      </c>
      <c r="DD179" s="69">
        <f t="shared" ca="1" si="2125"/>
        <v>0</v>
      </c>
      <c r="DE179" s="69">
        <f t="shared" ca="1" si="2125"/>
        <v>0</v>
      </c>
      <c r="DF179" s="69">
        <f t="shared" ca="1" si="2125"/>
        <v>0</v>
      </c>
      <c r="DG179" s="69">
        <f t="shared" ca="1" si="2125"/>
        <v>0</v>
      </c>
      <c r="DH179" s="69">
        <f t="shared" ca="1" si="2125"/>
        <v>0</v>
      </c>
      <c r="DI179" s="69">
        <f t="shared" ca="1" si="2125"/>
        <v>0</v>
      </c>
      <c r="DJ179" s="69">
        <f t="shared" ca="1" si="2125"/>
        <v>0</v>
      </c>
      <c r="DK179" s="69">
        <f t="shared" ca="1" si="2125"/>
        <v>0</v>
      </c>
      <c r="DL179" s="69">
        <f t="shared" ca="1" si="2125"/>
        <v>0</v>
      </c>
      <c r="DM179" s="69">
        <f t="shared" ca="1" si="2125"/>
        <v>0</v>
      </c>
      <c r="DN179" s="69">
        <f t="shared" ca="1" si="2125"/>
        <v>0</v>
      </c>
      <c r="DO179" s="69">
        <f t="shared" ca="1" si="2125"/>
        <v>0</v>
      </c>
      <c r="DP179" s="69">
        <f t="shared" ca="1" si="2125"/>
        <v>0</v>
      </c>
      <c r="DQ179" s="69">
        <f t="shared" ca="1" si="2125"/>
        <v>0</v>
      </c>
      <c r="DR179" s="69">
        <f t="shared" ca="1" si="2125"/>
        <v>0</v>
      </c>
      <c r="DS179" s="69">
        <f t="shared" ca="1" si="2125"/>
        <v>0</v>
      </c>
      <c r="DT179" s="69">
        <f t="shared" ca="1" si="2125"/>
        <v>0</v>
      </c>
      <c r="DU179" s="169">
        <f t="shared" ca="1" si="2125"/>
        <v>0</v>
      </c>
      <c r="DV179" s="1280"/>
    </row>
    <row r="180" spans="1:126" customFormat="1" ht="15.75" customHeight="1" thickBot="1">
      <c r="A180" s="105"/>
      <c r="B180" s="105"/>
      <c r="C180" s="65" t="s">
        <v>1533</v>
      </c>
      <c r="D180" s="1152"/>
      <c r="E180" s="146">
        <f ca="1">SUM(E177:E179)</f>
        <v>0</v>
      </c>
      <c r="F180" s="146">
        <f t="shared" ref="F180:BQ180" ca="1" si="2126">SUM(F177:F179)</f>
        <v>0</v>
      </c>
      <c r="G180" s="146">
        <f t="shared" ca="1" si="2126"/>
        <v>0</v>
      </c>
      <c r="H180" s="146">
        <f t="shared" ca="1" si="2126"/>
        <v>0</v>
      </c>
      <c r="I180" s="146">
        <f t="shared" ca="1" si="2126"/>
        <v>0</v>
      </c>
      <c r="J180" s="146">
        <f t="shared" ca="1" si="2126"/>
        <v>0</v>
      </c>
      <c r="K180" s="146">
        <f t="shared" ca="1" si="2126"/>
        <v>0</v>
      </c>
      <c r="L180" s="146">
        <f t="shared" ca="1" si="2126"/>
        <v>0</v>
      </c>
      <c r="M180" s="146">
        <f t="shared" ca="1" si="2126"/>
        <v>0</v>
      </c>
      <c r="N180" s="146">
        <f t="shared" ca="1" si="2126"/>
        <v>0</v>
      </c>
      <c r="O180" s="146">
        <f t="shared" ca="1" si="2126"/>
        <v>0</v>
      </c>
      <c r="P180" s="146">
        <f t="shared" ca="1" si="2126"/>
        <v>0</v>
      </c>
      <c r="Q180" s="146">
        <f t="shared" ca="1" si="2126"/>
        <v>0</v>
      </c>
      <c r="R180" s="146">
        <f t="shared" ca="1" si="2126"/>
        <v>0</v>
      </c>
      <c r="S180" s="146">
        <f t="shared" ca="1" si="2126"/>
        <v>0</v>
      </c>
      <c r="T180" s="146">
        <f t="shared" ca="1" si="2126"/>
        <v>0</v>
      </c>
      <c r="U180" s="146">
        <f t="shared" ca="1" si="2126"/>
        <v>0</v>
      </c>
      <c r="V180" s="146">
        <f t="shared" ca="1" si="2126"/>
        <v>0</v>
      </c>
      <c r="W180" s="146">
        <f t="shared" ca="1" si="2126"/>
        <v>0</v>
      </c>
      <c r="X180" s="146">
        <f t="shared" ca="1" si="2126"/>
        <v>0</v>
      </c>
      <c r="Y180" s="146">
        <f t="shared" ca="1" si="2126"/>
        <v>0</v>
      </c>
      <c r="Z180" s="146">
        <f t="shared" ca="1" si="2126"/>
        <v>0</v>
      </c>
      <c r="AA180" s="146">
        <f t="shared" ca="1" si="2126"/>
        <v>0</v>
      </c>
      <c r="AB180" s="146">
        <f t="shared" ca="1" si="2126"/>
        <v>0</v>
      </c>
      <c r="AC180" s="146">
        <f t="shared" ca="1" si="2126"/>
        <v>0</v>
      </c>
      <c r="AD180" s="146">
        <f t="shared" ca="1" si="2126"/>
        <v>0</v>
      </c>
      <c r="AE180" s="146">
        <f t="shared" ca="1" si="2126"/>
        <v>0</v>
      </c>
      <c r="AF180" s="146">
        <f t="shared" ca="1" si="2126"/>
        <v>0</v>
      </c>
      <c r="AG180" s="146">
        <f t="shared" ca="1" si="2126"/>
        <v>0</v>
      </c>
      <c r="AH180" s="146">
        <f t="shared" ca="1" si="2126"/>
        <v>0</v>
      </c>
      <c r="AI180" s="146">
        <f t="shared" ca="1" si="2126"/>
        <v>0</v>
      </c>
      <c r="AJ180" s="146">
        <f t="shared" ca="1" si="2126"/>
        <v>0</v>
      </c>
      <c r="AK180" s="146">
        <f t="shared" ca="1" si="2126"/>
        <v>0</v>
      </c>
      <c r="AL180" s="146">
        <f t="shared" ca="1" si="2126"/>
        <v>0</v>
      </c>
      <c r="AM180" s="146">
        <f t="shared" ca="1" si="2126"/>
        <v>0</v>
      </c>
      <c r="AN180" s="146">
        <f t="shared" ca="1" si="2126"/>
        <v>0</v>
      </c>
      <c r="AO180" s="146">
        <f t="shared" ca="1" si="2126"/>
        <v>0</v>
      </c>
      <c r="AP180" s="146">
        <f t="shared" ca="1" si="2126"/>
        <v>0</v>
      </c>
      <c r="AQ180" s="146">
        <f t="shared" ca="1" si="2126"/>
        <v>0</v>
      </c>
      <c r="AR180" s="146">
        <f t="shared" ca="1" si="2126"/>
        <v>0</v>
      </c>
      <c r="AS180" s="146">
        <f t="shared" ca="1" si="2126"/>
        <v>0</v>
      </c>
      <c r="AT180" s="146">
        <f t="shared" ca="1" si="2126"/>
        <v>0</v>
      </c>
      <c r="AU180" s="146">
        <f t="shared" ca="1" si="2126"/>
        <v>0</v>
      </c>
      <c r="AV180" s="146">
        <f t="shared" ca="1" si="2126"/>
        <v>0</v>
      </c>
      <c r="AW180" s="146">
        <f t="shared" ca="1" si="2126"/>
        <v>0</v>
      </c>
      <c r="AX180" s="146">
        <f t="shared" ca="1" si="2126"/>
        <v>0</v>
      </c>
      <c r="AY180" s="146">
        <f t="shared" ca="1" si="2126"/>
        <v>0</v>
      </c>
      <c r="AZ180" s="146">
        <f t="shared" ca="1" si="2126"/>
        <v>0</v>
      </c>
      <c r="BA180" s="146">
        <f t="shared" ca="1" si="2126"/>
        <v>0</v>
      </c>
      <c r="BB180" s="146">
        <f t="shared" ca="1" si="2126"/>
        <v>0</v>
      </c>
      <c r="BC180" s="146">
        <f t="shared" ca="1" si="2126"/>
        <v>0</v>
      </c>
      <c r="BD180" s="146">
        <f t="shared" ca="1" si="2126"/>
        <v>0</v>
      </c>
      <c r="BE180" s="146">
        <f t="shared" ca="1" si="2126"/>
        <v>0</v>
      </c>
      <c r="BF180" s="146">
        <f t="shared" ca="1" si="2126"/>
        <v>0</v>
      </c>
      <c r="BG180" s="146">
        <f t="shared" ca="1" si="2126"/>
        <v>0</v>
      </c>
      <c r="BH180" s="146">
        <f t="shared" ca="1" si="2126"/>
        <v>0</v>
      </c>
      <c r="BI180" s="146">
        <f t="shared" ca="1" si="2126"/>
        <v>0</v>
      </c>
      <c r="BJ180" s="146">
        <f t="shared" ca="1" si="2126"/>
        <v>0</v>
      </c>
      <c r="BK180" s="146">
        <f t="shared" ca="1" si="2126"/>
        <v>0</v>
      </c>
      <c r="BL180" s="146">
        <f t="shared" ca="1" si="2126"/>
        <v>0</v>
      </c>
      <c r="BM180" s="146">
        <f t="shared" ca="1" si="2126"/>
        <v>0</v>
      </c>
      <c r="BN180" s="146">
        <f t="shared" ca="1" si="2126"/>
        <v>0</v>
      </c>
      <c r="BO180" s="146">
        <f t="shared" ca="1" si="2126"/>
        <v>0</v>
      </c>
      <c r="BP180" s="146">
        <f t="shared" ca="1" si="2126"/>
        <v>0</v>
      </c>
      <c r="BQ180" s="146">
        <f t="shared" ca="1" si="2126"/>
        <v>0</v>
      </c>
      <c r="BR180" s="146">
        <f t="shared" ref="BR180:DU180" ca="1" si="2127">SUM(BR177:BR179)</f>
        <v>0</v>
      </c>
      <c r="BS180" s="146">
        <f t="shared" ca="1" si="2127"/>
        <v>0</v>
      </c>
      <c r="BT180" s="146">
        <f t="shared" ca="1" si="2127"/>
        <v>0</v>
      </c>
      <c r="BU180" s="146">
        <f t="shared" ca="1" si="2127"/>
        <v>0</v>
      </c>
      <c r="BV180" s="146">
        <f t="shared" ca="1" si="2127"/>
        <v>0</v>
      </c>
      <c r="BW180" s="146">
        <f t="shared" ca="1" si="2127"/>
        <v>0</v>
      </c>
      <c r="BX180" s="146">
        <f t="shared" ca="1" si="2127"/>
        <v>0</v>
      </c>
      <c r="BY180" s="146">
        <f t="shared" ca="1" si="2127"/>
        <v>0</v>
      </c>
      <c r="BZ180" s="146">
        <f t="shared" ca="1" si="2127"/>
        <v>0</v>
      </c>
      <c r="CA180" s="146">
        <f t="shared" ca="1" si="2127"/>
        <v>0</v>
      </c>
      <c r="CB180" s="146">
        <f t="shared" ca="1" si="2127"/>
        <v>0</v>
      </c>
      <c r="CC180" s="146">
        <f t="shared" ca="1" si="2127"/>
        <v>0</v>
      </c>
      <c r="CD180" s="146">
        <f t="shared" ca="1" si="2127"/>
        <v>0</v>
      </c>
      <c r="CE180" s="146">
        <f t="shared" ca="1" si="2127"/>
        <v>0</v>
      </c>
      <c r="CF180" s="146">
        <f t="shared" ca="1" si="2127"/>
        <v>0</v>
      </c>
      <c r="CG180" s="146">
        <f t="shared" ca="1" si="2127"/>
        <v>0</v>
      </c>
      <c r="CH180" s="146">
        <f t="shared" ca="1" si="2127"/>
        <v>0</v>
      </c>
      <c r="CI180" s="146">
        <f t="shared" ca="1" si="2127"/>
        <v>0</v>
      </c>
      <c r="CJ180" s="146">
        <f t="shared" ca="1" si="2127"/>
        <v>0</v>
      </c>
      <c r="CK180" s="146">
        <f t="shared" ca="1" si="2127"/>
        <v>0</v>
      </c>
      <c r="CL180" s="146">
        <f t="shared" ca="1" si="2127"/>
        <v>0</v>
      </c>
      <c r="CM180" s="146">
        <f t="shared" ca="1" si="2127"/>
        <v>0</v>
      </c>
      <c r="CN180" s="146">
        <f t="shared" ca="1" si="2127"/>
        <v>0</v>
      </c>
      <c r="CO180" s="146">
        <f t="shared" ca="1" si="2127"/>
        <v>0</v>
      </c>
      <c r="CP180" s="146">
        <f t="shared" ca="1" si="2127"/>
        <v>0</v>
      </c>
      <c r="CQ180" s="146">
        <f t="shared" ca="1" si="2127"/>
        <v>0</v>
      </c>
      <c r="CR180" s="146">
        <f t="shared" ca="1" si="2127"/>
        <v>0</v>
      </c>
      <c r="CS180" s="146">
        <f t="shared" ca="1" si="2127"/>
        <v>0</v>
      </c>
      <c r="CT180" s="146">
        <f t="shared" ca="1" si="2127"/>
        <v>0</v>
      </c>
      <c r="CU180" s="146">
        <f t="shared" ca="1" si="2127"/>
        <v>0</v>
      </c>
      <c r="CV180" s="146">
        <f t="shared" ca="1" si="2127"/>
        <v>0</v>
      </c>
      <c r="CW180" s="146">
        <f t="shared" ca="1" si="2127"/>
        <v>0</v>
      </c>
      <c r="CX180" s="146">
        <f t="shared" ca="1" si="2127"/>
        <v>0</v>
      </c>
      <c r="CY180" s="146">
        <f t="shared" ca="1" si="2127"/>
        <v>0</v>
      </c>
      <c r="CZ180" s="146">
        <f t="shared" ca="1" si="2127"/>
        <v>0</v>
      </c>
      <c r="DA180" s="146">
        <f t="shared" ca="1" si="2127"/>
        <v>0</v>
      </c>
      <c r="DB180" s="146">
        <f t="shared" ca="1" si="2127"/>
        <v>0</v>
      </c>
      <c r="DC180" s="146">
        <f t="shared" ca="1" si="2127"/>
        <v>0</v>
      </c>
      <c r="DD180" s="146">
        <f t="shared" ca="1" si="2127"/>
        <v>0</v>
      </c>
      <c r="DE180" s="146">
        <f t="shared" ca="1" si="2127"/>
        <v>0</v>
      </c>
      <c r="DF180" s="146">
        <f t="shared" ca="1" si="2127"/>
        <v>0</v>
      </c>
      <c r="DG180" s="146">
        <f t="shared" ca="1" si="2127"/>
        <v>0</v>
      </c>
      <c r="DH180" s="146">
        <f t="shared" ca="1" si="2127"/>
        <v>0</v>
      </c>
      <c r="DI180" s="146">
        <f t="shared" ca="1" si="2127"/>
        <v>0</v>
      </c>
      <c r="DJ180" s="146">
        <f t="shared" ca="1" si="2127"/>
        <v>0</v>
      </c>
      <c r="DK180" s="146">
        <f t="shared" ca="1" si="2127"/>
        <v>0</v>
      </c>
      <c r="DL180" s="146">
        <f t="shared" ca="1" si="2127"/>
        <v>0</v>
      </c>
      <c r="DM180" s="146">
        <f t="shared" ca="1" si="2127"/>
        <v>0</v>
      </c>
      <c r="DN180" s="146">
        <f t="shared" ca="1" si="2127"/>
        <v>0</v>
      </c>
      <c r="DO180" s="146">
        <f t="shared" ca="1" si="2127"/>
        <v>0</v>
      </c>
      <c r="DP180" s="146">
        <f t="shared" ca="1" si="2127"/>
        <v>0</v>
      </c>
      <c r="DQ180" s="146">
        <f t="shared" ca="1" si="2127"/>
        <v>0</v>
      </c>
      <c r="DR180" s="146">
        <f t="shared" ca="1" si="2127"/>
        <v>0</v>
      </c>
      <c r="DS180" s="146">
        <f t="shared" ca="1" si="2127"/>
        <v>0</v>
      </c>
      <c r="DT180" s="146">
        <f t="shared" ca="1" si="2127"/>
        <v>0</v>
      </c>
      <c r="DU180" s="147">
        <f t="shared" ca="1" si="2127"/>
        <v>0</v>
      </c>
    </row>
    <row r="181" spans="1:126" customFormat="1" ht="15.75" customHeight="1" thickTop="1">
      <c r="A181" s="105"/>
      <c r="B181" s="105"/>
      <c r="C181" s="1282"/>
      <c r="D181" s="1284"/>
      <c r="E181" s="1280"/>
      <c r="F181" s="1280"/>
      <c r="G181" s="1280"/>
      <c r="H181" s="1280"/>
      <c r="I181" s="1280"/>
      <c r="J181" s="1280"/>
      <c r="K181" s="1280"/>
      <c r="L181" s="1280"/>
      <c r="M181" s="1280"/>
      <c r="N181" s="1280"/>
      <c r="O181" s="1280"/>
      <c r="P181" s="1280"/>
      <c r="Q181" s="1280"/>
      <c r="R181" s="1280"/>
      <c r="S181" s="1280"/>
      <c r="T181" s="1280"/>
      <c r="U181" s="1280"/>
      <c r="V181" s="1280"/>
      <c r="W181" s="1280"/>
      <c r="X181" s="1280"/>
      <c r="Y181" s="1280"/>
      <c r="Z181" s="1280"/>
      <c r="AA181" s="1280"/>
      <c r="AB181" s="1280"/>
      <c r="AC181" s="1280"/>
      <c r="AD181" s="1280"/>
      <c r="AE181" s="1280"/>
      <c r="AF181" s="1280"/>
      <c r="AG181" s="1280"/>
      <c r="AH181" s="1280"/>
      <c r="AI181" s="1280"/>
      <c r="AJ181" s="1280"/>
      <c r="AK181" s="1280"/>
      <c r="AL181" s="1280"/>
      <c r="AM181" s="1280"/>
      <c r="AN181" s="1280"/>
      <c r="AO181" s="1280"/>
      <c r="AP181" s="1280"/>
      <c r="AQ181" s="1280"/>
      <c r="AR181" s="1280"/>
      <c r="AS181" s="1280"/>
      <c r="AT181" s="1280"/>
      <c r="AU181" s="1280"/>
      <c r="AV181" s="1280"/>
      <c r="AW181" s="1280"/>
      <c r="AX181" s="1280"/>
      <c r="AY181" s="1280"/>
      <c r="AZ181" s="1280"/>
      <c r="BA181" s="1280"/>
      <c r="BB181" s="1280"/>
      <c r="BC181" s="1280"/>
      <c r="BD181" s="1280"/>
      <c r="BE181" s="1280"/>
      <c r="BF181" s="1280"/>
      <c r="BG181" s="1280"/>
      <c r="BH181" s="1280"/>
      <c r="BI181" s="1280"/>
      <c r="BJ181" s="1280"/>
      <c r="BK181" s="1280"/>
      <c r="BL181" s="1280"/>
      <c r="BM181" s="1280"/>
      <c r="BN181" s="1280"/>
      <c r="BO181" s="1280"/>
      <c r="BP181" s="1280"/>
      <c r="BQ181" s="1280"/>
      <c r="BR181" s="1280"/>
      <c r="BS181" s="1280"/>
      <c r="BT181" s="1280"/>
      <c r="BU181" s="1280"/>
      <c r="BV181" s="1280"/>
      <c r="BW181" s="1280"/>
      <c r="BX181" s="1280"/>
      <c r="BY181" s="1280"/>
      <c r="BZ181" s="1280"/>
      <c r="CA181" s="1280"/>
      <c r="CB181" s="1280"/>
      <c r="CC181" s="1280"/>
      <c r="CD181" s="1280"/>
      <c r="CE181" s="1280"/>
      <c r="CF181" s="1280"/>
      <c r="CG181" s="1280"/>
      <c r="CH181" s="1280"/>
      <c r="CI181" s="1280"/>
      <c r="CJ181" s="1280"/>
      <c r="CK181" s="1280"/>
      <c r="CL181" s="1280"/>
      <c r="CM181" s="1280"/>
      <c r="CN181" s="1280"/>
      <c r="CO181" s="1280"/>
      <c r="CP181" s="1280"/>
      <c r="CQ181" s="1280"/>
      <c r="CR181" s="1280"/>
      <c r="CS181" s="1280"/>
      <c r="CT181" s="1280"/>
      <c r="CU181" s="1280"/>
      <c r="CV181" s="1280"/>
      <c r="CW181" s="1280"/>
      <c r="CX181" s="1280"/>
      <c r="CY181" s="1280"/>
      <c r="CZ181" s="1280"/>
      <c r="DA181" s="1280"/>
      <c r="DB181" s="1280"/>
      <c r="DC181" s="1280"/>
      <c r="DD181" s="1280"/>
      <c r="DE181" s="1280"/>
      <c r="DF181" s="1280"/>
      <c r="DG181" s="1280"/>
      <c r="DH181" s="1280"/>
      <c r="DI181" s="1280"/>
      <c r="DJ181" s="1280"/>
      <c r="DK181" s="1280"/>
      <c r="DL181" s="1280"/>
      <c r="DM181" s="1280"/>
      <c r="DN181" s="1280"/>
      <c r="DO181" s="1280"/>
      <c r="DP181" s="1280"/>
      <c r="DQ181" s="1280"/>
      <c r="DR181" s="1280"/>
      <c r="DS181" s="1280"/>
      <c r="DT181" s="1280"/>
      <c r="DU181" s="1281"/>
    </row>
    <row r="182" spans="1:126" customFormat="1" ht="15.75" customHeight="1">
      <c r="A182" s="105"/>
      <c r="B182" s="105"/>
      <c r="C182" s="1282" t="s">
        <v>1538</v>
      </c>
      <c r="D182" s="1292">
        <f ca="1">XIRR(E182:DV182,$E$27:$DV$27)</f>
        <v>4.6859660744667062E-2</v>
      </c>
      <c r="E182" s="1280">
        <f t="shared" ref="E182:AY182" ca="1" si="2128">E177+E169</f>
        <v>-10527633.05608974</v>
      </c>
      <c r="F182" s="1280">
        <f t="shared" ca="1" si="2128"/>
        <v>-1027633.0560897419</v>
      </c>
      <c r="G182" s="1280">
        <f t="shared" ca="1" si="2128"/>
        <v>-1027633.0560897419</v>
      </c>
      <c r="H182" s="1280">
        <f t="shared" ca="1" si="2128"/>
        <v>-1027633.0560897419</v>
      </c>
      <c r="I182" s="1280">
        <f t="shared" ca="1" si="2128"/>
        <v>-497040.96385531779</v>
      </c>
      <c r="J182" s="1280">
        <f t="shared" ca="1" si="2128"/>
        <v>0</v>
      </c>
      <c r="K182" s="1280">
        <f t="shared" ca="1" si="2128"/>
        <v>0</v>
      </c>
      <c r="L182" s="1280">
        <f t="shared" ca="1" si="2128"/>
        <v>0</v>
      </c>
      <c r="M182" s="1280">
        <f t="shared" ca="1" si="2128"/>
        <v>0</v>
      </c>
      <c r="N182" s="1280">
        <f t="shared" ca="1" si="2128"/>
        <v>0</v>
      </c>
      <c r="O182" s="1280">
        <f t="shared" ca="1" si="2128"/>
        <v>0</v>
      </c>
      <c r="P182" s="1280">
        <f t="shared" ca="1" si="2128"/>
        <v>0</v>
      </c>
      <c r="Q182" s="1280">
        <f t="shared" ca="1" si="2128"/>
        <v>0</v>
      </c>
      <c r="R182" s="1280">
        <f t="shared" ca="1" si="2128"/>
        <v>0</v>
      </c>
      <c r="S182" s="1280">
        <f t="shared" ca="1" si="2128"/>
        <v>0</v>
      </c>
      <c r="T182" s="1280">
        <f t="shared" ca="1" si="2128"/>
        <v>0</v>
      </c>
      <c r="U182" s="1280">
        <f t="shared" ca="1" si="2128"/>
        <v>0</v>
      </c>
      <c r="V182" s="1280">
        <f t="shared" ca="1" si="2128"/>
        <v>0</v>
      </c>
      <c r="W182" s="1280">
        <f t="shared" ca="1" si="2128"/>
        <v>0</v>
      </c>
      <c r="X182" s="1280">
        <f t="shared" ca="1" si="2128"/>
        <v>0</v>
      </c>
      <c r="Y182" s="1280">
        <f t="shared" ca="1" si="2128"/>
        <v>0</v>
      </c>
      <c r="Z182" s="1280">
        <f t="shared" ca="1" si="2128"/>
        <v>0</v>
      </c>
      <c r="AA182" s="1280">
        <f t="shared" ca="1" si="2128"/>
        <v>0</v>
      </c>
      <c r="AB182" s="1280">
        <f t="shared" ca="1" si="2128"/>
        <v>0</v>
      </c>
      <c r="AC182" s="1280">
        <f t="shared" ca="1" si="2128"/>
        <v>0</v>
      </c>
      <c r="AD182" s="1280">
        <f t="shared" ca="1" si="2128"/>
        <v>0</v>
      </c>
      <c r="AE182" s="1280">
        <f t="shared" ca="1" si="2128"/>
        <v>0</v>
      </c>
      <c r="AF182" s="1280">
        <f t="shared" ca="1" si="2128"/>
        <v>0</v>
      </c>
      <c r="AG182" s="1280">
        <f t="shared" ca="1" si="2128"/>
        <v>0</v>
      </c>
      <c r="AH182" s="1280">
        <f t="shared" ca="1" si="2128"/>
        <v>0</v>
      </c>
      <c r="AI182" s="1280">
        <f t="shared" ca="1" si="2128"/>
        <v>0</v>
      </c>
      <c r="AJ182" s="1280">
        <f t="shared" ca="1" si="2128"/>
        <v>0</v>
      </c>
      <c r="AK182" s="1280">
        <f t="shared" ca="1" si="2128"/>
        <v>0</v>
      </c>
      <c r="AL182" s="1280">
        <f t="shared" ca="1" si="2128"/>
        <v>0</v>
      </c>
      <c r="AM182" s="1280">
        <f t="shared" ca="1" si="2128"/>
        <v>0</v>
      </c>
      <c r="AN182" s="1280">
        <f t="shared" ca="1" si="2128"/>
        <v>0</v>
      </c>
      <c r="AO182" s="1280">
        <f t="shared" ca="1" si="2128"/>
        <v>0</v>
      </c>
      <c r="AP182" s="1280">
        <f t="shared" ca="1" si="2128"/>
        <v>0</v>
      </c>
      <c r="AQ182" s="1280">
        <f t="shared" ca="1" si="2128"/>
        <v>0</v>
      </c>
      <c r="AR182" s="1280">
        <f t="shared" ca="1" si="2128"/>
        <v>0</v>
      </c>
      <c r="AS182" s="1280">
        <f t="shared" ca="1" si="2128"/>
        <v>0</v>
      </c>
      <c r="AT182" s="1280">
        <f t="shared" ca="1" si="2128"/>
        <v>0</v>
      </c>
      <c r="AU182" s="1280">
        <f t="shared" ca="1" si="2128"/>
        <v>0</v>
      </c>
      <c r="AV182" s="1280">
        <f t="shared" ca="1" si="2128"/>
        <v>0</v>
      </c>
      <c r="AW182" s="1280">
        <f t="shared" ca="1" si="2128"/>
        <v>0</v>
      </c>
      <c r="AX182" s="1280">
        <f t="shared" ca="1" si="2128"/>
        <v>0</v>
      </c>
      <c r="AY182" s="1280">
        <f t="shared" ca="1" si="2128"/>
        <v>0</v>
      </c>
      <c r="AZ182" s="1280">
        <f t="shared" ref="AZ182:DK182" ca="1" si="2129">AZ177+AZ169</f>
        <v>0</v>
      </c>
      <c r="BA182" s="1280">
        <f t="shared" ca="1" si="2129"/>
        <v>0</v>
      </c>
      <c r="BB182" s="1280">
        <f t="shared" ca="1" si="2129"/>
        <v>0</v>
      </c>
      <c r="BC182" s="1280">
        <f t="shared" ca="1" si="2129"/>
        <v>0</v>
      </c>
      <c r="BD182" s="1280">
        <f t="shared" ca="1" si="2129"/>
        <v>0</v>
      </c>
      <c r="BE182" s="1280">
        <f t="shared" ca="1" si="2129"/>
        <v>0</v>
      </c>
      <c r="BF182" s="1280">
        <f t="shared" ca="1" si="2129"/>
        <v>0</v>
      </c>
      <c r="BG182" s="1280">
        <f t="shared" ca="1" si="2129"/>
        <v>0</v>
      </c>
      <c r="BH182" s="1280">
        <f t="shared" ca="1" si="2129"/>
        <v>0</v>
      </c>
      <c r="BI182" s="1280">
        <f t="shared" ca="1" si="2129"/>
        <v>0</v>
      </c>
      <c r="BJ182" s="1280">
        <f t="shared" ca="1" si="2129"/>
        <v>0</v>
      </c>
      <c r="BK182" s="1280">
        <f t="shared" ca="1" si="2129"/>
        <v>0</v>
      </c>
      <c r="BL182" s="1280">
        <f t="shared" ca="1" si="2129"/>
        <v>0</v>
      </c>
      <c r="BM182" s="1280">
        <f t="shared" ca="1" si="2129"/>
        <v>0</v>
      </c>
      <c r="BN182" s="1280">
        <f t="shared" ca="1" si="2129"/>
        <v>0</v>
      </c>
      <c r="BO182" s="1280">
        <f t="shared" ca="1" si="2129"/>
        <v>0</v>
      </c>
      <c r="BP182" s="1280">
        <f t="shared" ca="1" si="2129"/>
        <v>0</v>
      </c>
      <c r="BQ182" s="1280">
        <f t="shared" ca="1" si="2129"/>
        <v>0</v>
      </c>
      <c r="BR182" s="1280">
        <f t="shared" ca="1" si="2129"/>
        <v>0</v>
      </c>
      <c r="BS182" s="1280">
        <f t="shared" ca="1" si="2129"/>
        <v>0</v>
      </c>
      <c r="BT182" s="1280">
        <f t="shared" ca="1" si="2129"/>
        <v>0</v>
      </c>
      <c r="BU182" s="1280">
        <f t="shared" ca="1" si="2129"/>
        <v>0</v>
      </c>
      <c r="BV182" s="1280">
        <f t="shared" ca="1" si="2129"/>
        <v>0</v>
      </c>
      <c r="BW182" s="1280">
        <f t="shared" ca="1" si="2129"/>
        <v>0</v>
      </c>
      <c r="BX182" s="1280">
        <f t="shared" ca="1" si="2129"/>
        <v>0</v>
      </c>
      <c r="BY182" s="1280">
        <f t="shared" ca="1" si="2129"/>
        <v>0</v>
      </c>
      <c r="BZ182" s="1280">
        <f t="shared" ca="1" si="2129"/>
        <v>0</v>
      </c>
      <c r="CA182" s="1280">
        <f t="shared" ca="1" si="2129"/>
        <v>0</v>
      </c>
      <c r="CB182" s="1280">
        <f t="shared" ca="1" si="2129"/>
        <v>0</v>
      </c>
      <c r="CC182" s="1280">
        <f t="shared" ca="1" si="2129"/>
        <v>0</v>
      </c>
      <c r="CD182" s="1280">
        <f t="shared" ca="1" si="2129"/>
        <v>0</v>
      </c>
      <c r="CE182" s="1280">
        <f t="shared" ca="1" si="2129"/>
        <v>0</v>
      </c>
      <c r="CF182" s="1280">
        <f t="shared" ca="1" si="2129"/>
        <v>0</v>
      </c>
      <c r="CG182" s="1280">
        <f t="shared" ca="1" si="2129"/>
        <v>0</v>
      </c>
      <c r="CH182" s="1280">
        <f t="shared" ca="1" si="2129"/>
        <v>0</v>
      </c>
      <c r="CI182" s="1280">
        <f t="shared" ca="1" si="2129"/>
        <v>0</v>
      </c>
      <c r="CJ182" s="1280">
        <f t="shared" ca="1" si="2129"/>
        <v>0</v>
      </c>
      <c r="CK182" s="1280">
        <f t="shared" ca="1" si="2129"/>
        <v>0</v>
      </c>
      <c r="CL182" s="1280">
        <f t="shared" ca="1" si="2129"/>
        <v>0</v>
      </c>
      <c r="CM182" s="1280">
        <f t="shared" ca="1" si="2129"/>
        <v>0</v>
      </c>
      <c r="CN182" s="1280">
        <f t="shared" ca="1" si="2129"/>
        <v>0</v>
      </c>
      <c r="CO182" s="1280">
        <f t="shared" ca="1" si="2129"/>
        <v>0</v>
      </c>
      <c r="CP182" s="1280">
        <f t="shared" ca="1" si="2129"/>
        <v>0</v>
      </c>
      <c r="CQ182" s="1280">
        <f t="shared" ca="1" si="2129"/>
        <v>0</v>
      </c>
      <c r="CR182" s="1280">
        <f t="shared" ca="1" si="2129"/>
        <v>0</v>
      </c>
      <c r="CS182" s="1280">
        <f t="shared" ca="1" si="2129"/>
        <v>0</v>
      </c>
      <c r="CT182" s="1280">
        <f t="shared" ca="1" si="2129"/>
        <v>0</v>
      </c>
      <c r="CU182" s="1280">
        <f t="shared" ca="1" si="2129"/>
        <v>0</v>
      </c>
      <c r="CV182" s="1280">
        <f t="shared" ca="1" si="2129"/>
        <v>0</v>
      </c>
      <c r="CW182" s="1280">
        <f t="shared" ca="1" si="2129"/>
        <v>20319465.180453081</v>
      </c>
      <c r="CX182" s="1280">
        <f t="shared" ca="1" si="2129"/>
        <v>0</v>
      </c>
      <c r="CY182" s="1280">
        <f t="shared" ca="1" si="2129"/>
        <v>0</v>
      </c>
      <c r="CZ182" s="1280">
        <f t="shared" ca="1" si="2129"/>
        <v>0</v>
      </c>
      <c r="DA182" s="1280">
        <f t="shared" ca="1" si="2129"/>
        <v>0</v>
      </c>
      <c r="DB182" s="1280">
        <f t="shared" ca="1" si="2129"/>
        <v>0</v>
      </c>
      <c r="DC182" s="1280">
        <f t="shared" ca="1" si="2129"/>
        <v>0</v>
      </c>
      <c r="DD182" s="1280">
        <f t="shared" ca="1" si="2129"/>
        <v>0</v>
      </c>
      <c r="DE182" s="1280">
        <f t="shared" ca="1" si="2129"/>
        <v>0</v>
      </c>
      <c r="DF182" s="1280">
        <f t="shared" ca="1" si="2129"/>
        <v>0</v>
      </c>
      <c r="DG182" s="1280">
        <f t="shared" ca="1" si="2129"/>
        <v>0</v>
      </c>
      <c r="DH182" s="1280">
        <f t="shared" ca="1" si="2129"/>
        <v>0</v>
      </c>
      <c r="DI182" s="1280">
        <f t="shared" ca="1" si="2129"/>
        <v>0</v>
      </c>
      <c r="DJ182" s="1280">
        <f t="shared" ca="1" si="2129"/>
        <v>0</v>
      </c>
      <c r="DK182" s="1280">
        <f t="shared" ca="1" si="2129"/>
        <v>0</v>
      </c>
      <c r="DL182" s="1280">
        <f t="shared" ref="DL182:DU182" ca="1" si="2130">DL177+DL169</f>
        <v>0</v>
      </c>
      <c r="DM182" s="1280">
        <f t="shared" ca="1" si="2130"/>
        <v>0</v>
      </c>
      <c r="DN182" s="1280">
        <f t="shared" ca="1" si="2130"/>
        <v>0</v>
      </c>
      <c r="DO182" s="1280">
        <f t="shared" ca="1" si="2130"/>
        <v>0</v>
      </c>
      <c r="DP182" s="1280">
        <f t="shared" ca="1" si="2130"/>
        <v>0</v>
      </c>
      <c r="DQ182" s="1280">
        <f t="shared" ca="1" si="2130"/>
        <v>0</v>
      </c>
      <c r="DR182" s="1280">
        <f t="shared" ca="1" si="2130"/>
        <v>0</v>
      </c>
      <c r="DS182" s="1280">
        <f t="shared" ca="1" si="2130"/>
        <v>0</v>
      </c>
      <c r="DT182" s="1280">
        <f t="shared" ca="1" si="2130"/>
        <v>0</v>
      </c>
      <c r="DU182" s="1281">
        <f t="shared" ca="1" si="2130"/>
        <v>0</v>
      </c>
      <c r="DV182" s="1280"/>
    </row>
    <row r="183" spans="1:126" customFormat="1" ht="15.75" customHeight="1">
      <c r="A183" s="105"/>
      <c r="B183" s="105"/>
      <c r="C183" s="12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c r="DH183" s="58"/>
      <c r="DI183" s="58"/>
      <c r="DJ183" s="58"/>
      <c r="DK183" s="58"/>
      <c r="DL183" s="58"/>
      <c r="DM183" s="58"/>
      <c r="DN183" s="58"/>
      <c r="DO183" s="58"/>
      <c r="DP183" s="58"/>
      <c r="DQ183" s="58"/>
      <c r="DR183" s="58"/>
      <c r="DS183" s="58"/>
      <c r="DT183" s="58"/>
      <c r="DU183" s="136"/>
    </row>
    <row r="184" spans="1:126" customFormat="1" ht="15.75" customHeight="1">
      <c r="A184" s="105"/>
      <c r="B184" s="105"/>
      <c r="C184" s="1278" t="s">
        <v>1526</v>
      </c>
      <c r="D184" s="1283"/>
      <c r="E184" s="1279">
        <f t="shared" ref="E184:AY184" ca="1" si="2131">E171-E180</f>
        <v>0</v>
      </c>
      <c r="F184" s="1279">
        <f t="shared" ca="1" si="2131"/>
        <v>0</v>
      </c>
      <c r="G184" s="1279">
        <f t="shared" ca="1" si="2131"/>
        <v>0</v>
      </c>
      <c r="H184" s="1279">
        <f t="shared" ca="1" si="2131"/>
        <v>0</v>
      </c>
      <c r="I184" s="1279">
        <f t="shared" ca="1" si="2131"/>
        <v>0</v>
      </c>
      <c r="J184" s="1279">
        <f t="shared" ca="1" si="2131"/>
        <v>0</v>
      </c>
      <c r="K184" s="1279">
        <f t="shared" ca="1" si="2131"/>
        <v>0</v>
      </c>
      <c r="L184" s="1279">
        <f t="shared" ca="1" si="2131"/>
        <v>0</v>
      </c>
      <c r="M184" s="1279">
        <f t="shared" ca="1" si="2131"/>
        <v>0</v>
      </c>
      <c r="N184" s="1279">
        <f t="shared" ca="1" si="2131"/>
        <v>0</v>
      </c>
      <c r="O184" s="1279">
        <f t="shared" ca="1" si="2131"/>
        <v>0</v>
      </c>
      <c r="P184" s="1279">
        <f t="shared" ca="1" si="2131"/>
        <v>0</v>
      </c>
      <c r="Q184" s="1279">
        <f t="shared" ca="1" si="2131"/>
        <v>0</v>
      </c>
      <c r="R184" s="1279">
        <f t="shared" ca="1" si="2131"/>
        <v>0</v>
      </c>
      <c r="S184" s="1279">
        <f t="shared" ca="1" si="2131"/>
        <v>0</v>
      </c>
      <c r="T184" s="1279">
        <f t="shared" ca="1" si="2131"/>
        <v>0</v>
      </c>
      <c r="U184" s="1279">
        <f t="shared" ca="1" si="2131"/>
        <v>0</v>
      </c>
      <c r="V184" s="1279">
        <f t="shared" ca="1" si="2131"/>
        <v>0</v>
      </c>
      <c r="W184" s="1279">
        <f t="shared" ca="1" si="2131"/>
        <v>0</v>
      </c>
      <c r="X184" s="1279">
        <f t="shared" ca="1" si="2131"/>
        <v>0</v>
      </c>
      <c r="Y184" s="1279">
        <f t="shared" ca="1" si="2131"/>
        <v>0</v>
      </c>
      <c r="Z184" s="1279">
        <f t="shared" ca="1" si="2131"/>
        <v>0</v>
      </c>
      <c r="AA184" s="1279">
        <f t="shared" ca="1" si="2131"/>
        <v>0</v>
      </c>
      <c r="AB184" s="1279">
        <f t="shared" ca="1" si="2131"/>
        <v>0</v>
      </c>
      <c r="AC184" s="1279">
        <f t="shared" ca="1" si="2131"/>
        <v>0</v>
      </c>
      <c r="AD184" s="1279">
        <f t="shared" ca="1" si="2131"/>
        <v>0</v>
      </c>
      <c r="AE184" s="1279">
        <f t="shared" ca="1" si="2131"/>
        <v>0</v>
      </c>
      <c r="AF184" s="1279">
        <f t="shared" ca="1" si="2131"/>
        <v>0</v>
      </c>
      <c r="AG184" s="1279">
        <f t="shared" ca="1" si="2131"/>
        <v>0</v>
      </c>
      <c r="AH184" s="1279">
        <f t="shared" ca="1" si="2131"/>
        <v>0</v>
      </c>
      <c r="AI184" s="1279">
        <f t="shared" ca="1" si="2131"/>
        <v>0</v>
      </c>
      <c r="AJ184" s="1279">
        <f t="shared" ca="1" si="2131"/>
        <v>0</v>
      </c>
      <c r="AK184" s="1279">
        <f t="shared" ca="1" si="2131"/>
        <v>0</v>
      </c>
      <c r="AL184" s="1279">
        <f t="shared" ca="1" si="2131"/>
        <v>0</v>
      </c>
      <c r="AM184" s="1279">
        <f t="shared" ca="1" si="2131"/>
        <v>0</v>
      </c>
      <c r="AN184" s="1279">
        <f t="shared" ca="1" si="2131"/>
        <v>0</v>
      </c>
      <c r="AO184" s="1279">
        <f t="shared" ca="1" si="2131"/>
        <v>0</v>
      </c>
      <c r="AP184" s="1279">
        <f t="shared" ca="1" si="2131"/>
        <v>0</v>
      </c>
      <c r="AQ184" s="1279">
        <f t="shared" ca="1" si="2131"/>
        <v>0</v>
      </c>
      <c r="AR184" s="1279">
        <f t="shared" ca="1" si="2131"/>
        <v>0</v>
      </c>
      <c r="AS184" s="1279">
        <f t="shared" ca="1" si="2131"/>
        <v>0</v>
      </c>
      <c r="AT184" s="1279">
        <f t="shared" ca="1" si="2131"/>
        <v>0</v>
      </c>
      <c r="AU184" s="1279">
        <f t="shared" ca="1" si="2131"/>
        <v>0</v>
      </c>
      <c r="AV184" s="1279">
        <f t="shared" ca="1" si="2131"/>
        <v>0</v>
      </c>
      <c r="AW184" s="1279">
        <f t="shared" ca="1" si="2131"/>
        <v>0</v>
      </c>
      <c r="AX184" s="1279">
        <f t="shared" ca="1" si="2131"/>
        <v>0</v>
      </c>
      <c r="AY184" s="1279">
        <f t="shared" ca="1" si="2131"/>
        <v>0</v>
      </c>
      <c r="AZ184" s="1279">
        <f t="shared" ref="AZ184:DK184" ca="1" si="2132">AZ171-AZ180</f>
        <v>0</v>
      </c>
      <c r="BA184" s="1279">
        <f t="shared" ca="1" si="2132"/>
        <v>0</v>
      </c>
      <c r="BB184" s="1279">
        <f t="shared" ca="1" si="2132"/>
        <v>0</v>
      </c>
      <c r="BC184" s="1279">
        <f t="shared" ca="1" si="2132"/>
        <v>0</v>
      </c>
      <c r="BD184" s="1279">
        <f t="shared" ca="1" si="2132"/>
        <v>0</v>
      </c>
      <c r="BE184" s="1279">
        <f t="shared" ca="1" si="2132"/>
        <v>0</v>
      </c>
      <c r="BF184" s="1279">
        <f t="shared" ca="1" si="2132"/>
        <v>0</v>
      </c>
      <c r="BG184" s="1279">
        <f t="shared" ca="1" si="2132"/>
        <v>0</v>
      </c>
      <c r="BH184" s="1279">
        <f t="shared" ca="1" si="2132"/>
        <v>0</v>
      </c>
      <c r="BI184" s="1279">
        <f t="shared" ca="1" si="2132"/>
        <v>0</v>
      </c>
      <c r="BJ184" s="1279">
        <f t="shared" ca="1" si="2132"/>
        <v>0</v>
      </c>
      <c r="BK184" s="1279">
        <f t="shared" ca="1" si="2132"/>
        <v>0</v>
      </c>
      <c r="BL184" s="1279">
        <f t="shared" ca="1" si="2132"/>
        <v>0</v>
      </c>
      <c r="BM184" s="1279">
        <f t="shared" ca="1" si="2132"/>
        <v>0</v>
      </c>
      <c r="BN184" s="1279">
        <f t="shared" ca="1" si="2132"/>
        <v>0</v>
      </c>
      <c r="BO184" s="1279">
        <f t="shared" ca="1" si="2132"/>
        <v>0</v>
      </c>
      <c r="BP184" s="1279">
        <f t="shared" ca="1" si="2132"/>
        <v>0</v>
      </c>
      <c r="BQ184" s="1279">
        <f t="shared" ca="1" si="2132"/>
        <v>0</v>
      </c>
      <c r="BR184" s="1279">
        <f t="shared" ca="1" si="2132"/>
        <v>0</v>
      </c>
      <c r="BS184" s="1279">
        <f t="shared" ca="1" si="2132"/>
        <v>0</v>
      </c>
      <c r="BT184" s="1279">
        <f t="shared" ca="1" si="2132"/>
        <v>0</v>
      </c>
      <c r="BU184" s="1279">
        <f t="shared" ca="1" si="2132"/>
        <v>0</v>
      </c>
      <c r="BV184" s="1279">
        <f t="shared" ca="1" si="2132"/>
        <v>0</v>
      </c>
      <c r="BW184" s="1279">
        <f t="shared" ca="1" si="2132"/>
        <v>0</v>
      </c>
      <c r="BX184" s="1279">
        <f t="shared" ca="1" si="2132"/>
        <v>0</v>
      </c>
      <c r="BY184" s="1279">
        <f t="shared" ca="1" si="2132"/>
        <v>0</v>
      </c>
      <c r="BZ184" s="1279">
        <f t="shared" ca="1" si="2132"/>
        <v>0</v>
      </c>
      <c r="CA184" s="1279">
        <f t="shared" ca="1" si="2132"/>
        <v>0</v>
      </c>
      <c r="CB184" s="1279">
        <f t="shared" ca="1" si="2132"/>
        <v>0</v>
      </c>
      <c r="CC184" s="1279">
        <f t="shared" ca="1" si="2132"/>
        <v>0</v>
      </c>
      <c r="CD184" s="1279">
        <f t="shared" ca="1" si="2132"/>
        <v>0</v>
      </c>
      <c r="CE184" s="1279">
        <f t="shared" ca="1" si="2132"/>
        <v>0</v>
      </c>
      <c r="CF184" s="1279">
        <f t="shared" ca="1" si="2132"/>
        <v>0</v>
      </c>
      <c r="CG184" s="1279">
        <f t="shared" ca="1" si="2132"/>
        <v>0</v>
      </c>
      <c r="CH184" s="1279">
        <f t="shared" ca="1" si="2132"/>
        <v>0</v>
      </c>
      <c r="CI184" s="1279">
        <f t="shared" ca="1" si="2132"/>
        <v>0</v>
      </c>
      <c r="CJ184" s="1279">
        <f t="shared" ca="1" si="2132"/>
        <v>0</v>
      </c>
      <c r="CK184" s="1279">
        <f t="shared" ca="1" si="2132"/>
        <v>0</v>
      </c>
      <c r="CL184" s="1279">
        <f t="shared" ca="1" si="2132"/>
        <v>0</v>
      </c>
      <c r="CM184" s="1279">
        <f t="shared" ca="1" si="2132"/>
        <v>0</v>
      </c>
      <c r="CN184" s="1279">
        <f t="shared" ca="1" si="2132"/>
        <v>0</v>
      </c>
      <c r="CO184" s="1279">
        <f t="shared" ca="1" si="2132"/>
        <v>0</v>
      </c>
      <c r="CP184" s="1279">
        <f t="shared" ca="1" si="2132"/>
        <v>0</v>
      </c>
      <c r="CQ184" s="1279">
        <f t="shared" ca="1" si="2132"/>
        <v>0</v>
      </c>
      <c r="CR184" s="1279">
        <f t="shared" ca="1" si="2132"/>
        <v>0</v>
      </c>
      <c r="CS184" s="1279">
        <f t="shared" ca="1" si="2132"/>
        <v>0</v>
      </c>
      <c r="CT184" s="1279">
        <f t="shared" ca="1" si="2132"/>
        <v>0</v>
      </c>
      <c r="CU184" s="1279">
        <f t="shared" ca="1" si="2132"/>
        <v>0</v>
      </c>
      <c r="CV184" s="1279">
        <f t="shared" ca="1" si="2132"/>
        <v>0</v>
      </c>
      <c r="CW184" s="1279">
        <f t="shared" ca="1" si="2132"/>
        <v>0</v>
      </c>
      <c r="CX184" s="1279">
        <f t="shared" ca="1" si="2132"/>
        <v>0</v>
      </c>
      <c r="CY184" s="1279">
        <f t="shared" ca="1" si="2132"/>
        <v>0</v>
      </c>
      <c r="CZ184" s="1279">
        <f t="shared" ca="1" si="2132"/>
        <v>0</v>
      </c>
      <c r="DA184" s="1279">
        <f t="shared" ca="1" si="2132"/>
        <v>0</v>
      </c>
      <c r="DB184" s="1279">
        <f t="shared" ca="1" si="2132"/>
        <v>0</v>
      </c>
      <c r="DC184" s="1279">
        <f t="shared" ca="1" si="2132"/>
        <v>0</v>
      </c>
      <c r="DD184" s="1279">
        <f t="shared" ca="1" si="2132"/>
        <v>0</v>
      </c>
      <c r="DE184" s="1279">
        <f t="shared" ca="1" si="2132"/>
        <v>0</v>
      </c>
      <c r="DF184" s="1279">
        <f t="shared" ca="1" si="2132"/>
        <v>0</v>
      </c>
      <c r="DG184" s="1279">
        <f t="shared" ca="1" si="2132"/>
        <v>0</v>
      </c>
      <c r="DH184" s="1279">
        <f t="shared" ca="1" si="2132"/>
        <v>0</v>
      </c>
      <c r="DI184" s="1279">
        <f t="shared" ca="1" si="2132"/>
        <v>0</v>
      </c>
      <c r="DJ184" s="1279">
        <f t="shared" ca="1" si="2132"/>
        <v>0</v>
      </c>
      <c r="DK184" s="1279">
        <f t="shared" ca="1" si="2132"/>
        <v>0</v>
      </c>
      <c r="DL184" s="1279">
        <f t="shared" ref="DL184:DU184" ca="1" si="2133">DL171-DL180</f>
        <v>0</v>
      </c>
      <c r="DM184" s="1279">
        <f t="shared" ca="1" si="2133"/>
        <v>0</v>
      </c>
      <c r="DN184" s="1279">
        <f t="shared" ca="1" si="2133"/>
        <v>0</v>
      </c>
      <c r="DO184" s="1279">
        <f t="shared" ca="1" si="2133"/>
        <v>0</v>
      </c>
      <c r="DP184" s="1279">
        <f t="shared" ca="1" si="2133"/>
        <v>0</v>
      </c>
      <c r="DQ184" s="1279">
        <f t="shared" ca="1" si="2133"/>
        <v>0</v>
      </c>
      <c r="DR184" s="1279">
        <f t="shared" ca="1" si="2133"/>
        <v>0</v>
      </c>
      <c r="DS184" s="1279">
        <f t="shared" ca="1" si="2133"/>
        <v>0</v>
      </c>
      <c r="DT184" s="1279">
        <f t="shared" ca="1" si="2133"/>
        <v>0</v>
      </c>
      <c r="DU184" s="1324">
        <f t="shared" ca="1" si="2133"/>
        <v>0</v>
      </c>
    </row>
    <row r="185" spans="1:126" customFormat="1" ht="15.75" customHeight="1">
      <c r="A185" s="105"/>
      <c r="B185" s="105"/>
      <c r="C185" s="1320"/>
      <c r="D185" s="1321"/>
      <c r="E185" s="1321"/>
      <c r="F185" s="1321"/>
      <c r="G185" s="1321"/>
      <c r="H185" s="1321"/>
      <c r="I185" s="1321"/>
      <c r="J185" s="1321"/>
      <c r="K185" s="1321"/>
      <c r="L185" s="1321"/>
      <c r="M185" s="1321"/>
      <c r="N185" s="1321"/>
      <c r="O185" s="1321"/>
      <c r="P185" s="1321"/>
      <c r="Q185" s="1321"/>
      <c r="R185" s="1321"/>
      <c r="S185" s="1321"/>
      <c r="T185" s="1321"/>
      <c r="U185" s="1321"/>
      <c r="V185" s="1321"/>
      <c r="W185" s="1321"/>
      <c r="X185" s="1321"/>
      <c r="Y185" s="1321"/>
      <c r="Z185" s="1321"/>
      <c r="AA185" s="1321"/>
      <c r="AB185" s="1321"/>
      <c r="AC185" s="1321"/>
      <c r="AD185" s="1321"/>
      <c r="AE185" s="1321"/>
      <c r="AF185" s="1321"/>
      <c r="AG185" s="1321"/>
      <c r="AH185" s="1321"/>
      <c r="AI185" s="1321"/>
      <c r="AJ185" s="1321"/>
      <c r="AK185" s="1321"/>
      <c r="AL185" s="1321"/>
      <c r="AM185" s="1321"/>
      <c r="AN185" s="1321"/>
      <c r="AO185" s="1321"/>
      <c r="AP185" s="1321"/>
      <c r="AQ185" s="1321"/>
      <c r="AR185" s="1321"/>
      <c r="AS185" s="1321"/>
      <c r="AT185" s="1321"/>
      <c r="AU185" s="1321"/>
      <c r="AV185" s="1321"/>
      <c r="AW185" s="1321"/>
      <c r="AX185" s="1321"/>
      <c r="AY185" s="1321"/>
      <c r="AZ185" s="1321"/>
      <c r="BA185" s="1321"/>
      <c r="BB185" s="1321"/>
      <c r="BC185" s="1321"/>
      <c r="BD185" s="1321"/>
      <c r="BE185" s="1321"/>
      <c r="BF185" s="1321"/>
      <c r="BG185" s="1321"/>
      <c r="BH185" s="1321"/>
      <c r="BI185" s="1321"/>
      <c r="BJ185" s="1321"/>
      <c r="BK185" s="1321"/>
      <c r="BL185" s="1321"/>
      <c r="BM185" s="1321"/>
      <c r="BN185" s="1321"/>
      <c r="BO185" s="1321"/>
      <c r="BP185" s="1321"/>
      <c r="BQ185" s="1321"/>
      <c r="BR185" s="1321"/>
      <c r="BS185" s="1321"/>
      <c r="BT185" s="1321"/>
      <c r="BU185" s="1321"/>
      <c r="BV185" s="1321"/>
      <c r="BW185" s="1321"/>
      <c r="BX185" s="1321"/>
      <c r="BY185" s="1321"/>
      <c r="BZ185" s="1321"/>
      <c r="CA185" s="1321"/>
      <c r="CB185" s="1321"/>
      <c r="CC185" s="1321"/>
      <c r="CD185" s="1321"/>
      <c r="CE185" s="1321"/>
      <c r="CF185" s="1321"/>
      <c r="CG185" s="1321"/>
      <c r="CH185" s="1321"/>
      <c r="CI185" s="1321"/>
      <c r="CJ185" s="1321"/>
      <c r="CK185" s="1321"/>
      <c r="CL185" s="1321"/>
      <c r="CM185" s="1321"/>
      <c r="CN185" s="1321"/>
      <c r="CO185" s="1321"/>
      <c r="CP185" s="1321"/>
      <c r="CQ185" s="1321"/>
      <c r="CR185" s="1321"/>
      <c r="CS185" s="1321"/>
      <c r="CT185" s="1321"/>
      <c r="CU185" s="1321"/>
      <c r="CV185" s="1321"/>
      <c r="CW185" s="1321"/>
      <c r="CX185" s="1321"/>
      <c r="CY185" s="1321"/>
      <c r="CZ185" s="1321"/>
      <c r="DA185" s="1321"/>
      <c r="DB185" s="1321"/>
      <c r="DC185" s="1321"/>
      <c r="DD185" s="1321"/>
      <c r="DE185" s="1321"/>
      <c r="DF185" s="1321"/>
      <c r="DG185" s="1321"/>
      <c r="DH185" s="1321"/>
      <c r="DI185" s="1321"/>
      <c r="DJ185" s="1321"/>
      <c r="DK185" s="1321"/>
      <c r="DL185" s="1321"/>
      <c r="DM185" s="1321"/>
      <c r="DN185" s="1321"/>
      <c r="DO185" s="1321"/>
      <c r="DP185" s="1321"/>
      <c r="DQ185" s="1321"/>
      <c r="DR185" s="1321"/>
      <c r="DS185" s="1321"/>
      <c r="DT185" s="1321"/>
      <c r="DU185" s="1328"/>
    </row>
    <row r="186" spans="1:126" customFormat="1">
      <c r="A186" s="105"/>
      <c r="B186" s="105"/>
      <c r="C186" s="107"/>
      <c r="D186" s="107"/>
      <c r="E186" s="105"/>
      <c r="F186" s="105"/>
      <c r="G186" s="105"/>
      <c r="H186" s="105"/>
      <c r="I186" s="105"/>
      <c r="J186" s="105"/>
      <c r="K186" s="105"/>
      <c r="L186" s="105"/>
      <c r="M186" s="105"/>
      <c r="N186" s="105"/>
      <c r="O186" s="105"/>
      <c r="P186" s="105"/>
      <c r="Q186" s="105"/>
      <c r="R186" s="105"/>
      <c r="S186" s="105"/>
      <c r="T186" s="105"/>
      <c r="U186" s="105"/>
      <c r="V186" s="105"/>
      <c r="W186" s="105"/>
      <c r="X186" s="105"/>
      <c r="Y186" s="105"/>
      <c r="Z186" s="105"/>
      <c r="AA186" s="105"/>
      <c r="AB186" s="105"/>
      <c r="AC186" s="105"/>
      <c r="AD186" s="105"/>
      <c r="AE186" s="105"/>
      <c r="AF186" s="105"/>
      <c r="AG186" s="105"/>
      <c r="AH186" s="105"/>
      <c r="AI186" s="105"/>
      <c r="AJ186" s="105"/>
      <c r="AK186" s="105"/>
      <c r="AL186" s="105"/>
      <c r="AM186" s="105"/>
      <c r="AN186" s="105"/>
      <c r="AO186" s="105"/>
      <c r="AP186" s="105"/>
      <c r="AQ186" s="105"/>
      <c r="AR186" s="105"/>
      <c r="AS186" s="105"/>
      <c r="AT186" s="105"/>
      <c r="AU186" s="105"/>
      <c r="AV186" s="105"/>
      <c r="AW186" s="105"/>
      <c r="AX186" s="105"/>
      <c r="AY186" s="105"/>
      <c r="AZ186" s="105"/>
      <c r="BA186" s="105"/>
      <c r="BB186" s="105"/>
      <c r="BC186" s="105"/>
      <c r="BD186" s="105"/>
      <c r="BE186" s="105"/>
      <c r="BF186" s="105"/>
      <c r="BG186" s="105"/>
      <c r="BH186" s="105"/>
      <c r="BI186" s="105"/>
      <c r="BJ186" s="105"/>
      <c r="BK186" s="105"/>
      <c r="BL186" s="105"/>
      <c r="BM186" s="105"/>
      <c r="BN186" s="105"/>
      <c r="BO186" s="105"/>
      <c r="BP186" s="105"/>
      <c r="BQ186" s="105"/>
      <c r="BR186" s="105"/>
      <c r="BS186" s="105"/>
      <c r="BT186" s="105"/>
      <c r="BU186" s="105"/>
      <c r="BV186" s="105"/>
      <c r="BW186" s="105"/>
      <c r="BX186" s="105"/>
      <c r="BY186" s="105"/>
      <c r="BZ186" s="105"/>
      <c r="CA186" s="105"/>
      <c r="CB186" s="105"/>
      <c r="CC186" s="105"/>
      <c r="CD186" s="105"/>
      <c r="CE186" s="105"/>
      <c r="CF186" s="105"/>
      <c r="CG186" s="105"/>
      <c r="CH186" s="105"/>
      <c r="CI186" s="105"/>
      <c r="CJ186" s="105"/>
      <c r="CK186" s="105"/>
      <c r="CL186" s="105"/>
      <c r="CM186" s="105"/>
      <c r="CN186" s="105"/>
      <c r="CO186" s="105"/>
      <c r="CP186" s="105"/>
      <c r="CQ186" s="105"/>
      <c r="CR186" s="105"/>
      <c r="CS186" s="105"/>
      <c r="CT186" s="105"/>
      <c r="CU186" s="105"/>
      <c r="CV186" s="105"/>
      <c r="CW186" s="105"/>
      <c r="CX186" s="105"/>
      <c r="CY186" s="105"/>
      <c r="CZ186" s="105"/>
      <c r="DA186" s="105"/>
      <c r="DB186" s="105"/>
      <c r="DC186" s="105"/>
      <c r="DD186" s="105"/>
      <c r="DE186" s="105"/>
      <c r="DF186" s="105"/>
      <c r="DG186" s="105"/>
      <c r="DH186" s="105"/>
      <c r="DI186" s="105"/>
      <c r="DJ186" s="105"/>
      <c r="DK186" s="105"/>
      <c r="DL186" s="105"/>
      <c r="DM186" s="105"/>
      <c r="DN186" s="105"/>
      <c r="DO186" s="105"/>
      <c r="DP186" s="105"/>
      <c r="DQ186" s="105"/>
      <c r="DR186" s="105"/>
      <c r="DS186" s="105"/>
      <c r="DT186" s="105"/>
      <c r="DU186" s="105"/>
    </row>
    <row r="187" spans="1:126" customFormat="1">
      <c r="A187" s="105"/>
      <c r="B187" s="105"/>
      <c r="C187" s="123" t="s">
        <v>602</v>
      </c>
      <c r="D187" s="531"/>
      <c r="E187" s="124"/>
      <c r="F187" s="124"/>
      <c r="G187" s="124"/>
      <c r="H187" s="124"/>
      <c r="I187" s="124"/>
      <c r="J187" s="124"/>
      <c r="K187" s="124"/>
      <c r="L187" s="124"/>
      <c r="M187" s="124"/>
      <c r="N187" s="124"/>
      <c r="O187" s="124"/>
      <c r="P187" s="124"/>
      <c r="Q187" s="124"/>
      <c r="R187" s="124"/>
      <c r="S187" s="124"/>
      <c r="T187" s="124"/>
      <c r="U187" s="124"/>
      <c r="V187" s="124"/>
      <c r="W187" s="124"/>
      <c r="X187" s="124"/>
      <c r="Y187" s="124"/>
      <c r="Z187" s="124"/>
      <c r="AA187" s="124"/>
      <c r="AB187" s="124"/>
      <c r="AC187" s="124"/>
      <c r="AD187" s="124"/>
      <c r="AE187" s="124"/>
      <c r="AF187" s="124"/>
      <c r="AG187" s="124"/>
      <c r="AH187" s="124"/>
      <c r="AI187" s="124"/>
      <c r="AJ187" s="124"/>
      <c r="AK187" s="124"/>
      <c r="AL187" s="124"/>
      <c r="AM187" s="124"/>
      <c r="AN187" s="124"/>
      <c r="AO187" s="124"/>
      <c r="AP187" s="124"/>
      <c r="AQ187" s="124"/>
      <c r="AR187" s="124"/>
      <c r="AS187" s="124"/>
      <c r="AT187" s="124"/>
      <c r="AU187" s="124"/>
      <c r="AV187" s="124"/>
      <c r="AW187" s="124"/>
      <c r="AX187" s="124"/>
      <c r="AY187" s="124"/>
      <c r="AZ187" s="124"/>
      <c r="BA187" s="124"/>
      <c r="BB187" s="124"/>
      <c r="BC187" s="124"/>
      <c r="BD187" s="124"/>
      <c r="BE187" s="124"/>
      <c r="BF187" s="124"/>
      <c r="BG187" s="124"/>
      <c r="BH187" s="124"/>
      <c r="BI187" s="124"/>
      <c r="BJ187" s="124"/>
      <c r="BK187" s="124"/>
      <c r="BL187" s="124"/>
      <c r="BM187" s="124"/>
      <c r="BN187" s="124"/>
      <c r="BO187" s="124"/>
      <c r="BP187" s="124"/>
      <c r="BQ187" s="124"/>
      <c r="BR187" s="124"/>
      <c r="BS187" s="124"/>
      <c r="BT187" s="124"/>
      <c r="BU187" s="124"/>
      <c r="BV187" s="124"/>
      <c r="BW187" s="124"/>
      <c r="BX187" s="124"/>
      <c r="BY187" s="124"/>
      <c r="BZ187" s="124"/>
      <c r="CA187" s="124"/>
      <c r="CB187" s="124"/>
      <c r="CC187" s="124"/>
      <c r="CD187" s="124"/>
      <c r="CE187" s="124"/>
      <c r="CF187" s="124"/>
      <c r="CG187" s="124"/>
      <c r="CH187" s="124"/>
      <c r="CI187" s="124"/>
      <c r="CJ187" s="124"/>
      <c r="CK187" s="124"/>
      <c r="CL187" s="124"/>
      <c r="CM187" s="124"/>
      <c r="CN187" s="124"/>
      <c r="CO187" s="124"/>
      <c r="CP187" s="124"/>
      <c r="CQ187" s="124"/>
      <c r="CR187" s="124"/>
      <c r="CS187" s="124"/>
      <c r="CT187" s="124"/>
      <c r="CU187" s="124"/>
      <c r="CV187" s="124"/>
      <c r="CW187" s="124"/>
      <c r="CX187" s="124"/>
      <c r="CY187" s="124"/>
      <c r="CZ187" s="124"/>
      <c r="DA187" s="124"/>
      <c r="DB187" s="124"/>
      <c r="DC187" s="124"/>
      <c r="DD187" s="124"/>
      <c r="DE187" s="124"/>
      <c r="DF187" s="124"/>
      <c r="DG187" s="124"/>
      <c r="DH187" s="124"/>
      <c r="DI187" s="124"/>
      <c r="DJ187" s="124"/>
      <c r="DK187" s="124"/>
      <c r="DL187" s="124"/>
      <c r="DM187" s="124"/>
      <c r="DN187" s="124"/>
      <c r="DO187" s="124"/>
      <c r="DP187" s="124"/>
      <c r="DQ187" s="124"/>
      <c r="DR187" s="124"/>
      <c r="DS187" s="124"/>
      <c r="DT187" s="124"/>
      <c r="DU187" s="244"/>
    </row>
    <row r="188" spans="1:126" customFormat="1">
      <c r="A188" s="105"/>
      <c r="B188" s="105"/>
      <c r="C188" s="121" t="s">
        <v>494</v>
      </c>
      <c r="D188" s="1153"/>
      <c r="E188" s="122">
        <f t="shared" ref="E188:AJ188" si="2134">E25</f>
        <v>0</v>
      </c>
      <c r="F188" s="122">
        <f t="shared" si="2134"/>
        <v>1</v>
      </c>
      <c r="G188" s="122">
        <f t="shared" si="2134"/>
        <v>2</v>
      </c>
      <c r="H188" s="122">
        <f t="shared" si="2134"/>
        <v>3</v>
      </c>
      <c r="I188" s="122">
        <f t="shared" si="2134"/>
        <v>4</v>
      </c>
      <c r="J188" s="122">
        <f t="shared" si="2134"/>
        <v>5</v>
      </c>
      <c r="K188" s="122">
        <f t="shared" si="2134"/>
        <v>6</v>
      </c>
      <c r="L188" s="122">
        <f t="shared" si="2134"/>
        <v>7</v>
      </c>
      <c r="M188" s="122">
        <f t="shared" si="2134"/>
        <v>8</v>
      </c>
      <c r="N188" s="122">
        <f t="shared" si="2134"/>
        <v>9</v>
      </c>
      <c r="O188" s="122">
        <f t="shared" si="2134"/>
        <v>10</v>
      </c>
      <c r="P188" s="122">
        <f t="shared" si="2134"/>
        <v>11</v>
      </c>
      <c r="Q188" s="122">
        <f t="shared" si="2134"/>
        <v>12</v>
      </c>
      <c r="R188" s="122">
        <f t="shared" si="2134"/>
        <v>13</v>
      </c>
      <c r="S188" s="122">
        <f t="shared" si="2134"/>
        <v>14</v>
      </c>
      <c r="T188" s="122">
        <f t="shared" si="2134"/>
        <v>15</v>
      </c>
      <c r="U188" s="122">
        <f t="shared" si="2134"/>
        <v>16</v>
      </c>
      <c r="V188" s="122">
        <f t="shared" si="2134"/>
        <v>17</v>
      </c>
      <c r="W188" s="122">
        <f t="shared" si="2134"/>
        <v>18</v>
      </c>
      <c r="X188" s="122">
        <f t="shared" si="2134"/>
        <v>19</v>
      </c>
      <c r="Y188" s="122">
        <f t="shared" si="2134"/>
        <v>20</v>
      </c>
      <c r="Z188" s="122">
        <f t="shared" si="2134"/>
        <v>21</v>
      </c>
      <c r="AA188" s="122">
        <f t="shared" si="2134"/>
        <v>22</v>
      </c>
      <c r="AB188" s="122">
        <f t="shared" si="2134"/>
        <v>23</v>
      </c>
      <c r="AC188" s="122">
        <f t="shared" si="2134"/>
        <v>24</v>
      </c>
      <c r="AD188" s="122">
        <f t="shared" si="2134"/>
        <v>25</v>
      </c>
      <c r="AE188" s="122">
        <f t="shared" si="2134"/>
        <v>26</v>
      </c>
      <c r="AF188" s="122">
        <f t="shared" si="2134"/>
        <v>27</v>
      </c>
      <c r="AG188" s="122">
        <f t="shared" si="2134"/>
        <v>28</v>
      </c>
      <c r="AH188" s="122">
        <f t="shared" si="2134"/>
        <v>29</v>
      </c>
      <c r="AI188" s="122">
        <f t="shared" si="2134"/>
        <v>30</v>
      </c>
      <c r="AJ188" s="122">
        <f t="shared" si="2134"/>
        <v>31</v>
      </c>
      <c r="AK188" s="122">
        <f t="shared" ref="AK188:BP188" si="2135">AK25</f>
        <v>32</v>
      </c>
      <c r="AL188" s="122">
        <f t="shared" si="2135"/>
        <v>33</v>
      </c>
      <c r="AM188" s="122">
        <f t="shared" si="2135"/>
        <v>34</v>
      </c>
      <c r="AN188" s="122">
        <f t="shared" si="2135"/>
        <v>35</v>
      </c>
      <c r="AO188" s="122">
        <f t="shared" si="2135"/>
        <v>36</v>
      </c>
      <c r="AP188" s="122">
        <f t="shared" si="2135"/>
        <v>37</v>
      </c>
      <c r="AQ188" s="122">
        <f t="shared" si="2135"/>
        <v>38</v>
      </c>
      <c r="AR188" s="122">
        <f t="shared" si="2135"/>
        <v>39</v>
      </c>
      <c r="AS188" s="122">
        <f t="shared" si="2135"/>
        <v>40</v>
      </c>
      <c r="AT188" s="122">
        <f t="shared" si="2135"/>
        <v>41</v>
      </c>
      <c r="AU188" s="122">
        <f t="shared" si="2135"/>
        <v>42</v>
      </c>
      <c r="AV188" s="122">
        <f t="shared" si="2135"/>
        <v>43</v>
      </c>
      <c r="AW188" s="122">
        <f t="shared" si="2135"/>
        <v>44</v>
      </c>
      <c r="AX188" s="122">
        <f t="shared" si="2135"/>
        <v>45</v>
      </c>
      <c r="AY188" s="122">
        <f t="shared" si="2135"/>
        <v>46</v>
      </c>
      <c r="AZ188" s="122">
        <f t="shared" si="2135"/>
        <v>47</v>
      </c>
      <c r="BA188" s="122">
        <f t="shared" si="2135"/>
        <v>48</v>
      </c>
      <c r="BB188" s="122">
        <f t="shared" si="2135"/>
        <v>49</v>
      </c>
      <c r="BC188" s="122">
        <f t="shared" si="2135"/>
        <v>50</v>
      </c>
      <c r="BD188" s="122">
        <f t="shared" si="2135"/>
        <v>51</v>
      </c>
      <c r="BE188" s="122">
        <f t="shared" si="2135"/>
        <v>52</v>
      </c>
      <c r="BF188" s="122">
        <f t="shared" si="2135"/>
        <v>53</v>
      </c>
      <c r="BG188" s="122">
        <f t="shared" si="2135"/>
        <v>54</v>
      </c>
      <c r="BH188" s="122">
        <f t="shared" si="2135"/>
        <v>55</v>
      </c>
      <c r="BI188" s="122">
        <f t="shared" si="2135"/>
        <v>56</v>
      </c>
      <c r="BJ188" s="122">
        <f t="shared" si="2135"/>
        <v>57</v>
      </c>
      <c r="BK188" s="122">
        <f t="shared" si="2135"/>
        <v>58</v>
      </c>
      <c r="BL188" s="122">
        <f t="shared" si="2135"/>
        <v>59</v>
      </c>
      <c r="BM188" s="122">
        <f t="shared" si="2135"/>
        <v>60</v>
      </c>
      <c r="BN188" s="122">
        <f t="shared" si="2135"/>
        <v>61</v>
      </c>
      <c r="BO188" s="122">
        <f t="shared" si="2135"/>
        <v>62</v>
      </c>
      <c r="BP188" s="122">
        <f t="shared" si="2135"/>
        <v>63</v>
      </c>
      <c r="BQ188" s="122">
        <f t="shared" ref="BQ188:CV188" si="2136">BQ25</f>
        <v>64</v>
      </c>
      <c r="BR188" s="122">
        <f t="shared" si="2136"/>
        <v>65</v>
      </c>
      <c r="BS188" s="122">
        <f t="shared" si="2136"/>
        <v>66</v>
      </c>
      <c r="BT188" s="122">
        <f t="shared" si="2136"/>
        <v>67</v>
      </c>
      <c r="BU188" s="122">
        <f t="shared" si="2136"/>
        <v>68</v>
      </c>
      <c r="BV188" s="122">
        <f t="shared" si="2136"/>
        <v>69</v>
      </c>
      <c r="BW188" s="122">
        <f t="shared" si="2136"/>
        <v>70</v>
      </c>
      <c r="BX188" s="122">
        <f t="shared" si="2136"/>
        <v>71</v>
      </c>
      <c r="BY188" s="122">
        <f t="shared" si="2136"/>
        <v>72</v>
      </c>
      <c r="BZ188" s="122">
        <f t="shared" si="2136"/>
        <v>73</v>
      </c>
      <c r="CA188" s="122">
        <f t="shared" si="2136"/>
        <v>74</v>
      </c>
      <c r="CB188" s="122">
        <f t="shared" si="2136"/>
        <v>75</v>
      </c>
      <c r="CC188" s="122">
        <f t="shared" si="2136"/>
        <v>76</v>
      </c>
      <c r="CD188" s="122">
        <f t="shared" si="2136"/>
        <v>77</v>
      </c>
      <c r="CE188" s="122">
        <f t="shared" si="2136"/>
        <v>78</v>
      </c>
      <c r="CF188" s="122">
        <f t="shared" si="2136"/>
        <v>79</v>
      </c>
      <c r="CG188" s="122">
        <f t="shared" si="2136"/>
        <v>80</v>
      </c>
      <c r="CH188" s="122">
        <f t="shared" si="2136"/>
        <v>81</v>
      </c>
      <c r="CI188" s="122">
        <f t="shared" si="2136"/>
        <v>82</v>
      </c>
      <c r="CJ188" s="122">
        <f t="shared" si="2136"/>
        <v>83</v>
      </c>
      <c r="CK188" s="122">
        <f t="shared" si="2136"/>
        <v>84</v>
      </c>
      <c r="CL188" s="122">
        <f t="shared" si="2136"/>
        <v>85</v>
      </c>
      <c r="CM188" s="122">
        <f t="shared" si="2136"/>
        <v>86</v>
      </c>
      <c r="CN188" s="122">
        <f t="shared" si="2136"/>
        <v>87</v>
      </c>
      <c r="CO188" s="122">
        <f t="shared" si="2136"/>
        <v>88</v>
      </c>
      <c r="CP188" s="122">
        <f t="shared" si="2136"/>
        <v>89</v>
      </c>
      <c r="CQ188" s="122">
        <f t="shared" si="2136"/>
        <v>90</v>
      </c>
      <c r="CR188" s="122">
        <f t="shared" si="2136"/>
        <v>91</v>
      </c>
      <c r="CS188" s="122">
        <f t="shared" si="2136"/>
        <v>92</v>
      </c>
      <c r="CT188" s="122">
        <f t="shared" si="2136"/>
        <v>93</v>
      </c>
      <c r="CU188" s="122">
        <f t="shared" si="2136"/>
        <v>94</v>
      </c>
      <c r="CV188" s="122">
        <f t="shared" si="2136"/>
        <v>95</v>
      </c>
      <c r="CW188" s="122">
        <f t="shared" ref="CW188:DU188" si="2137">CW25</f>
        <v>96</v>
      </c>
      <c r="CX188" s="122">
        <f t="shared" si="2137"/>
        <v>97</v>
      </c>
      <c r="CY188" s="122">
        <f t="shared" si="2137"/>
        <v>98</v>
      </c>
      <c r="CZ188" s="122">
        <f t="shared" si="2137"/>
        <v>99</v>
      </c>
      <c r="DA188" s="122">
        <f t="shared" si="2137"/>
        <v>100</v>
      </c>
      <c r="DB188" s="122">
        <f t="shared" si="2137"/>
        <v>101</v>
      </c>
      <c r="DC188" s="122">
        <f t="shared" si="2137"/>
        <v>102</v>
      </c>
      <c r="DD188" s="122">
        <f t="shared" si="2137"/>
        <v>103</v>
      </c>
      <c r="DE188" s="122">
        <f t="shared" si="2137"/>
        <v>104</v>
      </c>
      <c r="DF188" s="122">
        <f t="shared" si="2137"/>
        <v>105</v>
      </c>
      <c r="DG188" s="122">
        <f t="shared" si="2137"/>
        <v>106</v>
      </c>
      <c r="DH188" s="122">
        <f t="shared" si="2137"/>
        <v>107</v>
      </c>
      <c r="DI188" s="122">
        <f t="shared" si="2137"/>
        <v>108</v>
      </c>
      <c r="DJ188" s="122">
        <f t="shared" si="2137"/>
        <v>109</v>
      </c>
      <c r="DK188" s="122">
        <f t="shared" si="2137"/>
        <v>110</v>
      </c>
      <c r="DL188" s="122">
        <f t="shared" si="2137"/>
        <v>111</v>
      </c>
      <c r="DM188" s="122">
        <f t="shared" si="2137"/>
        <v>112</v>
      </c>
      <c r="DN188" s="122">
        <f t="shared" si="2137"/>
        <v>113</v>
      </c>
      <c r="DO188" s="122">
        <f t="shared" si="2137"/>
        <v>114</v>
      </c>
      <c r="DP188" s="122">
        <f t="shared" si="2137"/>
        <v>115</v>
      </c>
      <c r="DQ188" s="122">
        <f t="shared" si="2137"/>
        <v>116</v>
      </c>
      <c r="DR188" s="122">
        <f t="shared" si="2137"/>
        <v>117</v>
      </c>
      <c r="DS188" s="122">
        <f t="shared" si="2137"/>
        <v>118</v>
      </c>
      <c r="DT188" s="122">
        <f t="shared" si="2137"/>
        <v>119</v>
      </c>
      <c r="DU188" s="1268">
        <f t="shared" si="2137"/>
        <v>120</v>
      </c>
    </row>
    <row r="189" spans="1:126" customFormat="1">
      <c r="A189" s="105"/>
      <c r="B189" s="105"/>
      <c r="C189" s="54" t="s">
        <v>495</v>
      </c>
      <c r="D189" s="1148"/>
      <c r="E189" s="55">
        <f t="shared" ref="E189:AJ189" si="2138">E26</f>
        <v>0</v>
      </c>
      <c r="F189" s="55">
        <f t="shared" si="2138"/>
        <v>1</v>
      </c>
      <c r="G189" s="55">
        <f t="shared" si="2138"/>
        <v>1</v>
      </c>
      <c r="H189" s="55">
        <f t="shared" si="2138"/>
        <v>1</v>
      </c>
      <c r="I189" s="55">
        <f t="shared" si="2138"/>
        <v>1</v>
      </c>
      <c r="J189" s="55">
        <f t="shared" si="2138"/>
        <v>1</v>
      </c>
      <c r="K189" s="55">
        <f t="shared" si="2138"/>
        <v>1</v>
      </c>
      <c r="L189" s="55">
        <f t="shared" si="2138"/>
        <v>1</v>
      </c>
      <c r="M189" s="55">
        <f t="shared" si="2138"/>
        <v>1</v>
      </c>
      <c r="N189" s="55">
        <f t="shared" si="2138"/>
        <v>1</v>
      </c>
      <c r="O189" s="55">
        <f t="shared" si="2138"/>
        <v>1</v>
      </c>
      <c r="P189" s="55">
        <f t="shared" si="2138"/>
        <v>1</v>
      </c>
      <c r="Q189" s="55">
        <f t="shared" si="2138"/>
        <v>1</v>
      </c>
      <c r="R189" s="55">
        <f t="shared" si="2138"/>
        <v>2</v>
      </c>
      <c r="S189" s="55">
        <f t="shared" si="2138"/>
        <v>2</v>
      </c>
      <c r="T189" s="55">
        <f t="shared" si="2138"/>
        <v>2</v>
      </c>
      <c r="U189" s="55">
        <f t="shared" si="2138"/>
        <v>2</v>
      </c>
      <c r="V189" s="55">
        <f t="shared" si="2138"/>
        <v>2</v>
      </c>
      <c r="W189" s="55">
        <f t="shared" si="2138"/>
        <v>2</v>
      </c>
      <c r="X189" s="55">
        <f t="shared" si="2138"/>
        <v>2</v>
      </c>
      <c r="Y189" s="55">
        <f t="shared" si="2138"/>
        <v>2</v>
      </c>
      <c r="Z189" s="55">
        <f t="shared" si="2138"/>
        <v>2</v>
      </c>
      <c r="AA189" s="55">
        <f t="shared" si="2138"/>
        <v>2</v>
      </c>
      <c r="AB189" s="55">
        <f t="shared" si="2138"/>
        <v>2</v>
      </c>
      <c r="AC189" s="55">
        <f t="shared" si="2138"/>
        <v>2</v>
      </c>
      <c r="AD189" s="55">
        <f t="shared" si="2138"/>
        <v>3</v>
      </c>
      <c r="AE189" s="55">
        <f t="shared" si="2138"/>
        <v>3</v>
      </c>
      <c r="AF189" s="55">
        <f t="shared" si="2138"/>
        <v>3</v>
      </c>
      <c r="AG189" s="55">
        <f t="shared" si="2138"/>
        <v>3</v>
      </c>
      <c r="AH189" s="55">
        <f t="shared" si="2138"/>
        <v>3</v>
      </c>
      <c r="AI189" s="55">
        <f t="shared" si="2138"/>
        <v>3</v>
      </c>
      <c r="AJ189" s="55">
        <f t="shared" si="2138"/>
        <v>3</v>
      </c>
      <c r="AK189" s="55">
        <f t="shared" ref="AK189:BP189" si="2139">AK26</f>
        <v>3</v>
      </c>
      <c r="AL189" s="55">
        <f t="shared" si="2139"/>
        <v>3</v>
      </c>
      <c r="AM189" s="55">
        <f t="shared" si="2139"/>
        <v>3</v>
      </c>
      <c r="AN189" s="55">
        <f t="shared" si="2139"/>
        <v>3</v>
      </c>
      <c r="AO189" s="55">
        <f t="shared" si="2139"/>
        <v>3</v>
      </c>
      <c r="AP189" s="55">
        <f t="shared" si="2139"/>
        <v>4</v>
      </c>
      <c r="AQ189" s="55">
        <f t="shared" si="2139"/>
        <v>4</v>
      </c>
      <c r="AR189" s="55">
        <f t="shared" si="2139"/>
        <v>4</v>
      </c>
      <c r="AS189" s="55">
        <f t="shared" si="2139"/>
        <v>4</v>
      </c>
      <c r="AT189" s="55">
        <f t="shared" si="2139"/>
        <v>4</v>
      </c>
      <c r="AU189" s="55">
        <f t="shared" si="2139"/>
        <v>4</v>
      </c>
      <c r="AV189" s="55">
        <f t="shared" si="2139"/>
        <v>4</v>
      </c>
      <c r="AW189" s="55">
        <f t="shared" si="2139"/>
        <v>4</v>
      </c>
      <c r="AX189" s="55">
        <f t="shared" si="2139"/>
        <v>4</v>
      </c>
      <c r="AY189" s="55">
        <f t="shared" si="2139"/>
        <v>4</v>
      </c>
      <c r="AZ189" s="55">
        <f t="shared" si="2139"/>
        <v>4</v>
      </c>
      <c r="BA189" s="55">
        <f t="shared" si="2139"/>
        <v>4</v>
      </c>
      <c r="BB189" s="55">
        <f t="shared" si="2139"/>
        <v>5</v>
      </c>
      <c r="BC189" s="55">
        <f t="shared" si="2139"/>
        <v>5</v>
      </c>
      <c r="BD189" s="55">
        <f t="shared" si="2139"/>
        <v>5</v>
      </c>
      <c r="BE189" s="55">
        <f t="shared" si="2139"/>
        <v>5</v>
      </c>
      <c r="BF189" s="55">
        <f t="shared" si="2139"/>
        <v>5</v>
      </c>
      <c r="BG189" s="55">
        <f t="shared" si="2139"/>
        <v>5</v>
      </c>
      <c r="BH189" s="55">
        <f t="shared" si="2139"/>
        <v>5</v>
      </c>
      <c r="BI189" s="55">
        <f t="shared" si="2139"/>
        <v>5</v>
      </c>
      <c r="BJ189" s="55">
        <f t="shared" si="2139"/>
        <v>5</v>
      </c>
      <c r="BK189" s="55">
        <f t="shared" si="2139"/>
        <v>5</v>
      </c>
      <c r="BL189" s="55">
        <f t="shared" si="2139"/>
        <v>5</v>
      </c>
      <c r="BM189" s="55">
        <f t="shared" si="2139"/>
        <v>5</v>
      </c>
      <c r="BN189" s="55">
        <f t="shared" si="2139"/>
        <v>6</v>
      </c>
      <c r="BO189" s="55">
        <f t="shared" si="2139"/>
        <v>6</v>
      </c>
      <c r="BP189" s="55">
        <f t="shared" si="2139"/>
        <v>6</v>
      </c>
      <c r="BQ189" s="55">
        <f t="shared" ref="BQ189:CV189" si="2140">BQ26</f>
        <v>6</v>
      </c>
      <c r="BR189" s="55">
        <f t="shared" si="2140"/>
        <v>6</v>
      </c>
      <c r="BS189" s="55">
        <f t="shared" si="2140"/>
        <v>6</v>
      </c>
      <c r="BT189" s="55">
        <f t="shared" si="2140"/>
        <v>6</v>
      </c>
      <c r="BU189" s="55">
        <f t="shared" si="2140"/>
        <v>6</v>
      </c>
      <c r="BV189" s="55">
        <f t="shared" si="2140"/>
        <v>6</v>
      </c>
      <c r="BW189" s="55">
        <f t="shared" si="2140"/>
        <v>6</v>
      </c>
      <c r="BX189" s="55">
        <f t="shared" si="2140"/>
        <v>6</v>
      </c>
      <c r="BY189" s="55">
        <f t="shared" si="2140"/>
        <v>6</v>
      </c>
      <c r="BZ189" s="55">
        <f t="shared" si="2140"/>
        <v>7</v>
      </c>
      <c r="CA189" s="55">
        <f t="shared" si="2140"/>
        <v>7</v>
      </c>
      <c r="CB189" s="55">
        <f t="shared" si="2140"/>
        <v>7</v>
      </c>
      <c r="CC189" s="55">
        <f t="shared" si="2140"/>
        <v>7</v>
      </c>
      <c r="CD189" s="55">
        <f t="shared" si="2140"/>
        <v>7</v>
      </c>
      <c r="CE189" s="55">
        <f t="shared" si="2140"/>
        <v>7</v>
      </c>
      <c r="CF189" s="55">
        <f t="shared" si="2140"/>
        <v>7</v>
      </c>
      <c r="CG189" s="55">
        <f t="shared" si="2140"/>
        <v>7</v>
      </c>
      <c r="CH189" s="55">
        <f t="shared" si="2140"/>
        <v>7</v>
      </c>
      <c r="CI189" s="55">
        <f t="shared" si="2140"/>
        <v>7</v>
      </c>
      <c r="CJ189" s="55">
        <f t="shared" si="2140"/>
        <v>7</v>
      </c>
      <c r="CK189" s="55">
        <f t="shared" si="2140"/>
        <v>7</v>
      </c>
      <c r="CL189" s="55">
        <f t="shared" si="2140"/>
        <v>8</v>
      </c>
      <c r="CM189" s="55">
        <f t="shared" si="2140"/>
        <v>8</v>
      </c>
      <c r="CN189" s="55">
        <f t="shared" si="2140"/>
        <v>8</v>
      </c>
      <c r="CO189" s="55">
        <f t="shared" si="2140"/>
        <v>8</v>
      </c>
      <c r="CP189" s="55">
        <f t="shared" si="2140"/>
        <v>8</v>
      </c>
      <c r="CQ189" s="55">
        <f t="shared" si="2140"/>
        <v>8</v>
      </c>
      <c r="CR189" s="55">
        <f t="shared" si="2140"/>
        <v>8</v>
      </c>
      <c r="CS189" s="55">
        <f t="shared" si="2140"/>
        <v>8</v>
      </c>
      <c r="CT189" s="55">
        <f t="shared" si="2140"/>
        <v>8</v>
      </c>
      <c r="CU189" s="55">
        <f t="shared" si="2140"/>
        <v>8</v>
      </c>
      <c r="CV189" s="55">
        <f t="shared" si="2140"/>
        <v>8</v>
      </c>
      <c r="CW189" s="55">
        <f t="shared" ref="CW189:DU189" si="2141">CW26</f>
        <v>8</v>
      </c>
      <c r="CX189" s="55">
        <f t="shared" si="2141"/>
        <v>9</v>
      </c>
      <c r="CY189" s="55">
        <f t="shared" si="2141"/>
        <v>9</v>
      </c>
      <c r="CZ189" s="55">
        <f t="shared" si="2141"/>
        <v>9</v>
      </c>
      <c r="DA189" s="55">
        <f t="shared" si="2141"/>
        <v>9</v>
      </c>
      <c r="DB189" s="55">
        <f t="shared" si="2141"/>
        <v>9</v>
      </c>
      <c r="DC189" s="55">
        <f t="shared" si="2141"/>
        <v>9</v>
      </c>
      <c r="DD189" s="55">
        <f t="shared" si="2141"/>
        <v>9</v>
      </c>
      <c r="DE189" s="55">
        <f t="shared" si="2141"/>
        <v>9</v>
      </c>
      <c r="DF189" s="55">
        <f t="shared" si="2141"/>
        <v>9</v>
      </c>
      <c r="DG189" s="55">
        <f t="shared" si="2141"/>
        <v>9</v>
      </c>
      <c r="DH189" s="55">
        <f t="shared" si="2141"/>
        <v>9</v>
      </c>
      <c r="DI189" s="55">
        <f t="shared" si="2141"/>
        <v>9</v>
      </c>
      <c r="DJ189" s="55">
        <f t="shared" si="2141"/>
        <v>10</v>
      </c>
      <c r="DK189" s="55">
        <f t="shared" si="2141"/>
        <v>10</v>
      </c>
      <c r="DL189" s="55">
        <f t="shared" si="2141"/>
        <v>10</v>
      </c>
      <c r="DM189" s="55">
        <f t="shared" si="2141"/>
        <v>10</v>
      </c>
      <c r="DN189" s="55">
        <f t="shared" si="2141"/>
        <v>10</v>
      </c>
      <c r="DO189" s="55">
        <f t="shared" si="2141"/>
        <v>10</v>
      </c>
      <c r="DP189" s="55">
        <f t="shared" si="2141"/>
        <v>10</v>
      </c>
      <c r="DQ189" s="55">
        <f t="shared" si="2141"/>
        <v>10</v>
      </c>
      <c r="DR189" s="55">
        <f t="shared" si="2141"/>
        <v>10</v>
      </c>
      <c r="DS189" s="55">
        <f t="shared" si="2141"/>
        <v>10</v>
      </c>
      <c r="DT189" s="55">
        <f t="shared" si="2141"/>
        <v>10</v>
      </c>
      <c r="DU189" s="246">
        <f t="shared" si="2141"/>
        <v>10</v>
      </c>
    </row>
    <row r="190" spans="1:126" customFormat="1">
      <c r="A190" s="105"/>
      <c r="B190" s="105"/>
      <c r="C190" s="67" t="s">
        <v>497</v>
      </c>
      <c r="D190" s="1154"/>
      <c r="E190" s="56">
        <f t="shared" ref="E190:AJ190" si="2142">E27</f>
        <v>45346</v>
      </c>
      <c r="F190" s="56">
        <f t="shared" si="2142"/>
        <v>45382</v>
      </c>
      <c r="G190" s="56">
        <f t="shared" si="2142"/>
        <v>45412</v>
      </c>
      <c r="H190" s="56">
        <f t="shared" si="2142"/>
        <v>45443</v>
      </c>
      <c r="I190" s="56">
        <f t="shared" si="2142"/>
        <v>45473</v>
      </c>
      <c r="J190" s="56">
        <f t="shared" si="2142"/>
        <v>45504</v>
      </c>
      <c r="K190" s="56">
        <f t="shared" si="2142"/>
        <v>45535</v>
      </c>
      <c r="L190" s="56">
        <f t="shared" si="2142"/>
        <v>45565</v>
      </c>
      <c r="M190" s="56">
        <f t="shared" si="2142"/>
        <v>45596</v>
      </c>
      <c r="N190" s="56">
        <f t="shared" si="2142"/>
        <v>45626</v>
      </c>
      <c r="O190" s="56">
        <f t="shared" si="2142"/>
        <v>45657</v>
      </c>
      <c r="P190" s="56">
        <f t="shared" si="2142"/>
        <v>45688</v>
      </c>
      <c r="Q190" s="56">
        <f t="shared" si="2142"/>
        <v>45716</v>
      </c>
      <c r="R190" s="56">
        <f t="shared" si="2142"/>
        <v>45747</v>
      </c>
      <c r="S190" s="56">
        <f t="shared" si="2142"/>
        <v>45777</v>
      </c>
      <c r="T190" s="56">
        <f t="shared" si="2142"/>
        <v>45808</v>
      </c>
      <c r="U190" s="56">
        <f t="shared" si="2142"/>
        <v>45838</v>
      </c>
      <c r="V190" s="56">
        <f t="shared" si="2142"/>
        <v>45869</v>
      </c>
      <c r="W190" s="56">
        <f t="shared" si="2142"/>
        <v>45900</v>
      </c>
      <c r="X190" s="56">
        <f t="shared" si="2142"/>
        <v>45930</v>
      </c>
      <c r="Y190" s="56">
        <f t="shared" si="2142"/>
        <v>45961</v>
      </c>
      <c r="Z190" s="56">
        <f t="shared" si="2142"/>
        <v>45991</v>
      </c>
      <c r="AA190" s="56">
        <f t="shared" si="2142"/>
        <v>46022</v>
      </c>
      <c r="AB190" s="56">
        <f t="shared" si="2142"/>
        <v>46053</v>
      </c>
      <c r="AC190" s="56">
        <f t="shared" si="2142"/>
        <v>46081</v>
      </c>
      <c r="AD190" s="56">
        <f t="shared" si="2142"/>
        <v>46112</v>
      </c>
      <c r="AE190" s="56">
        <f t="shared" si="2142"/>
        <v>46142</v>
      </c>
      <c r="AF190" s="56">
        <f t="shared" si="2142"/>
        <v>46173</v>
      </c>
      <c r="AG190" s="56">
        <f t="shared" si="2142"/>
        <v>46203</v>
      </c>
      <c r="AH190" s="56">
        <f t="shared" si="2142"/>
        <v>46234</v>
      </c>
      <c r="AI190" s="56">
        <f t="shared" si="2142"/>
        <v>46265</v>
      </c>
      <c r="AJ190" s="56">
        <f t="shared" si="2142"/>
        <v>46295</v>
      </c>
      <c r="AK190" s="56">
        <f t="shared" ref="AK190:BP190" si="2143">AK27</f>
        <v>46326</v>
      </c>
      <c r="AL190" s="56">
        <f t="shared" si="2143"/>
        <v>46356</v>
      </c>
      <c r="AM190" s="56">
        <f t="shared" si="2143"/>
        <v>46387</v>
      </c>
      <c r="AN190" s="56">
        <f t="shared" si="2143"/>
        <v>46418</v>
      </c>
      <c r="AO190" s="56">
        <f t="shared" si="2143"/>
        <v>46446</v>
      </c>
      <c r="AP190" s="56">
        <f t="shared" si="2143"/>
        <v>46477</v>
      </c>
      <c r="AQ190" s="56">
        <f t="shared" si="2143"/>
        <v>46507</v>
      </c>
      <c r="AR190" s="56">
        <f t="shared" si="2143"/>
        <v>46538</v>
      </c>
      <c r="AS190" s="56">
        <f t="shared" si="2143"/>
        <v>46568</v>
      </c>
      <c r="AT190" s="56">
        <f t="shared" si="2143"/>
        <v>46599</v>
      </c>
      <c r="AU190" s="56">
        <f t="shared" si="2143"/>
        <v>46630</v>
      </c>
      <c r="AV190" s="56">
        <f t="shared" si="2143"/>
        <v>46660</v>
      </c>
      <c r="AW190" s="56">
        <f t="shared" si="2143"/>
        <v>46691</v>
      </c>
      <c r="AX190" s="56">
        <f t="shared" si="2143"/>
        <v>46721</v>
      </c>
      <c r="AY190" s="56">
        <f t="shared" si="2143"/>
        <v>46752</v>
      </c>
      <c r="AZ190" s="56">
        <f t="shared" si="2143"/>
        <v>46783</v>
      </c>
      <c r="BA190" s="56">
        <f t="shared" si="2143"/>
        <v>46812</v>
      </c>
      <c r="BB190" s="56">
        <f t="shared" si="2143"/>
        <v>46843</v>
      </c>
      <c r="BC190" s="56">
        <f t="shared" si="2143"/>
        <v>46873</v>
      </c>
      <c r="BD190" s="56">
        <f t="shared" si="2143"/>
        <v>46904</v>
      </c>
      <c r="BE190" s="56">
        <f t="shared" si="2143"/>
        <v>46934</v>
      </c>
      <c r="BF190" s="56">
        <f t="shared" si="2143"/>
        <v>46965</v>
      </c>
      <c r="BG190" s="56">
        <f t="shared" si="2143"/>
        <v>46996</v>
      </c>
      <c r="BH190" s="56">
        <f t="shared" si="2143"/>
        <v>47026</v>
      </c>
      <c r="BI190" s="56">
        <f t="shared" si="2143"/>
        <v>47057</v>
      </c>
      <c r="BJ190" s="56">
        <f t="shared" si="2143"/>
        <v>47087</v>
      </c>
      <c r="BK190" s="56">
        <f t="shared" si="2143"/>
        <v>47118</v>
      </c>
      <c r="BL190" s="56">
        <f t="shared" si="2143"/>
        <v>47149</v>
      </c>
      <c r="BM190" s="56">
        <f t="shared" si="2143"/>
        <v>47177</v>
      </c>
      <c r="BN190" s="56">
        <f t="shared" si="2143"/>
        <v>47208</v>
      </c>
      <c r="BO190" s="56">
        <f t="shared" si="2143"/>
        <v>47238</v>
      </c>
      <c r="BP190" s="56">
        <f t="shared" si="2143"/>
        <v>47269</v>
      </c>
      <c r="BQ190" s="56">
        <f t="shared" ref="BQ190:CV190" si="2144">BQ27</f>
        <v>47299</v>
      </c>
      <c r="BR190" s="56">
        <f t="shared" si="2144"/>
        <v>47330</v>
      </c>
      <c r="BS190" s="56">
        <f t="shared" si="2144"/>
        <v>47361</v>
      </c>
      <c r="BT190" s="56">
        <f t="shared" si="2144"/>
        <v>47391</v>
      </c>
      <c r="BU190" s="56">
        <f t="shared" si="2144"/>
        <v>47422</v>
      </c>
      <c r="BV190" s="56">
        <f t="shared" si="2144"/>
        <v>47452</v>
      </c>
      <c r="BW190" s="56">
        <f t="shared" si="2144"/>
        <v>47483</v>
      </c>
      <c r="BX190" s="56">
        <f t="shared" si="2144"/>
        <v>47514</v>
      </c>
      <c r="BY190" s="56">
        <f t="shared" si="2144"/>
        <v>47542</v>
      </c>
      <c r="BZ190" s="56">
        <f t="shared" si="2144"/>
        <v>47573</v>
      </c>
      <c r="CA190" s="56">
        <f t="shared" si="2144"/>
        <v>47603</v>
      </c>
      <c r="CB190" s="56">
        <f t="shared" si="2144"/>
        <v>47634</v>
      </c>
      <c r="CC190" s="56">
        <f t="shared" si="2144"/>
        <v>47664</v>
      </c>
      <c r="CD190" s="56">
        <f t="shared" si="2144"/>
        <v>47695</v>
      </c>
      <c r="CE190" s="56">
        <f t="shared" si="2144"/>
        <v>47726</v>
      </c>
      <c r="CF190" s="56">
        <f t="shared" si="2144"/>
        <v>47756</v>
      </c>
      <c r="CG190" s="56">
        <f t="shared" si="2144"/>
        <v>47787</v>
      </c>
      <c r="CH190" s="56">
        <f t="shared" si="2144"/>
        <v>47817</v>
      </c>
      <c r="CI190" s="56">
        <f t="shared" si="2144"/>
        <v>47848</v>
      </c>
      <c r="CJ190" s="56">
        <f t="shared" si="2144"/>
        <v>47879</v>
      </c>
      <c r="CK190" s="56">
        <f t="shared" si="2144"/>
        <v>47907</v>
      </c>
      <c r="CL190" s="56">
        <f t="shared" si="2144"/>
        <v>47938</v>
      </c>
      <c r="CM190" s="56">
        <f t="shared" si="2144"/>
        <v>47968</v>
      </c>
      <c r="CN190" s="56">
        <f t="shared" si="2144"/>
        <v>47999</v>
      </c>
      <c r="CO190" s="56">
        <f t="shared" si="2144"/>
        <v>48029</v>
      </c>
      <c r="CP190" s="56">
        <f t="shared" si="2144"/>
        <v>48060</v>
      </c>
      <c r="CQ190" s="56">
        <f t="shared" si="2144"/>
        <v>48091</v>
      </c>
      <c r="CR190" s="56">
        <f t="shared" si="2144"/>
        <v>48121</v>
      </c>
      <c r="CS190" s="56">
        <f t="shared" si="2144"/>
        <v>48152</v>
      </c>
      <c r="CT190" s="56">
        <f t="shared" si="2144"/>
        <v>48182</v>
      </c>
      <c r="CU190" s="56">
        <f t="shared" si="2144"/>
        <v>48213</v>
      </c>
      <c r="CV190" s="56">
        <f t="shared" si="2144"/>
        <v>48244</v>
      </c>
      <c r="CW190" s="56">
        <f t="shared" ref="CW190:DU190" si="2145">CW27</f>
        <v>48273</v>
      </c>
      <c r="CX190" s="56">
        <f t="shared" si="2145"/>
        <v>48304</v>
      </c>
      <c r="CY190" s="56">
        <f t="shared" si="2145"/>
        <v>48334</v>
      </c>
      <c r="CZ190" s="56">
        <f t="shared" si="2145"/>
        <v>48365</v>
      </c>
      <c r="DA190" s="56">
        <f t="shared" si="2145"/>
        <v>48395</v>
      </c>
      <c r="DB190" s="56">
        <f t="shared" si="2145"/>
        <v>48426</v>
      </c>
      <c r="DC190" s="56">
        <f t="shared" si="2145"/>
        <v>48457</v>
      </c>
      <c r="DD190" s="56">
        <f t="shared" si="2145"/>
        <v>48487</v>
      </c>
      <c r="DE190" s="56">
        <f t="shared" si="2145"/>
        <v>48518</v>
      </c>
      <c r="DF190" s="56">
        <f t="shared" si="2145"/>
        <v>48548</v>
      </c>
      <c r="DG190" s="56">
        <f t="shared" si="2145"/>
        <v>48579</v>
      </c>
      <c r="DH190" s="56">
        <f t="shared" si="2145"/>
        <v>48610</v>
      </c>
      <c r="DI190" s="56">
        <f t="shared" si="2145"/>
        <v>48638</v>
      </c>
      <c r="DJ190" s="56">
        <f t="shared" si="2145"/>
        <v>48669</v>
      </c>
      <c r="DK190" s="56">
        <f t="shared" si="2145"/>
        <v>48699</v>
      </c>
      <c r="DL190" s="56">
        <f t="shared" si="2145"/>
        <v>48730</v>
      </c>
      <c r="DM190" s="56">
        <f t="shared" si="2145"/>
        <v>48760</v>
      </c>
      <c r="DN190" s="56">
        <f t="shared" si="2145"/>
        <v>48791</v>
      </c>
      <c r="DO190" s="56">
        <f t="shared" si="2145"/>
        <v>48822</v>
      </c>
      <c r="DP190" s="56">
        <f t="shared" si="2145"/>
        <v>48852</v>
      </c>
      <c r="DQ190" s="56">
        <f t="shared" si="2145"/>
        <v>48883</v>
      </c>
      <c r="DR190" s="56">
        <f t="shared" si="2145"/>
        <v>48913</v>
      </c>
      <c r="DS190" s="56">
        <f t="shared" si="2145"/>
        <v>48944</v>
      </c>
      <c r="DT190" s="56">
        <f t="shared" si="2145"/>
        <v>48975</v>
      </c>
      <c r="DU190" s="134">
        <f t="shared" si="2145"/>
        <v>49003</v>
      </c>
    </row>
    <row r="191" spans="1:126" customFormat="1">
      <c r="A191" s="105"/>
      <c r="B191" s="105"/>
      <c r="C191" s="60"/>
      <c r="D191" s="1149"/>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c r="DH191" s="58"/>
      <c r="DI191" s="58"/>
      <c r="DJ191" s="58"/>
      <c r="DK191" s="58"/>
      <c r="DL191" s="58"/>
      <c r="DM191" s="58"/>
      <c r="DN191" s="58"/>
      <c r="DO191" s="58"/>
      <c r="DP191" s="58"/>
      <c r="DQ191" s="58"/>
      <c r="DR191" s="58"/>
      <c r="DS191" s="58"/>
      <c r="DT191" s="58"/>
      <c r="DU191" s="136"/>
    </row>
    <row r="192" spans="1:126" customFormat="1">
      <c r="A192" s="105"/>
      <c r="B192" s="105"/>
      <c r="C192" s="128" t="s">
        <v>1550</v>
      </c>
      <c r="D192" s="1149"/>
      <c r="E192" s="69"/>
      <c r="F192" s="69"/>
      <c r="G192" s="69"/>
      <c r="H192" s="69"/>
      <c r="I192" s="69"/>
      <c r="J192" s="69"/>
      <c r="K192" s="69"/>
      <c r="L192" s="69"/>
      <c r="M192" s="69"/>
      <c r="N192" s="69"/>
      <c r="O192" s="69"/>
      <c r="P192" s="69"/>
      <c r="Q192" s="69"/>
      <c r="R192" s="69"/>
      <c r="S192" s="69"/>
      <c r="T192" s="69"/>
      <c r="U192" s="69"/>
      <c r="V192" s="69"/>
      <c r="W192" s="69"/>
      <c r="X192" s="69"/>
      <c r="Y192" s="69"/>
      <c r="Z192" s="69"/>
      <c r="AA192" s="69"/>
      <c r="AB192" s="69"/>
      <c r="AC192" s="69"/>
      <c r="AD192" s="69"/>
      <c r="AE192" s="69"/>
      <c r="AF192" s="69"/>
      <c r="AG192" s="69"/>
      <c r="AH192" s="69"/>
      <c r="AI192" s="69"/>
      <c r="AJ192" s="69"/>
      <c r="AK192" s="69"/>
      <c r="AL192" s="69"/>
      <c r="AM192" s="69"/>
      <c r="AN192" s="69"/>
      <c r="AO192" s="69"/>
      <c r="AP192" s="69"/>
      <c r="AQ192" s="69"/>
      <c r="AR192" s="69"/>
      <c r="AS192" s="69"/>
      <c r="AT192" s="69"/>
      <c r="AU192" s="69"/>
      <c r="AV192" s="69"/>
      <c r="AW192" s="69"/>
      <c r="AX192" s="69"/>
      <c r="AY192" s="69"/>
      <c r="AZ192" s="69"/>
      <c r="BA192" s="69"/>
      <c r="BB192" s="69"/>
      <c r="BC192" s="69"/>
      <c r="BD192" s="69"/>
      <c r="BE192" s="69"/>
      <c r="BF192" s="69"/>
      <c r="BG192" s="69"/>
      <c r="BH192" s="69"/>
      <c r="BI192" s="69"/>
      <c r="BJ192" s="69"/>
      <c r="BK192" s="69"/>
      <c r="BL192" s="69"/>
      <c r="BM192" s="69"/>
      <c r="BN192" s="69"/>
      <c r="BO192" s="69"/>
      <c r="BP192" s="69"/>
      <c r="BQ192" s="69"/>
      <c r="BR192" s="69"/>
      <c r="BS192" s="69"/>
      <c r="BT192" s="69"/>
      <c r="BU192" s="69"/>
      <c r="BV192" s="69"/>
      <c r="BW192" s="69"/>
      <c r="BX192" s="69"/>
      <c r="BY192" s="69"/>
      <c r="BZ192" s="69"/>
      <c r="CA192" s="69"/>
      <c r="CB192" s="69"/>
      <c r="CC192" s="69"/>
      <c r="CD192" s="69"/>
      <c r="CE192" s="69"/>
      <c r="CF192" s="69"/>
      <c r="CG192" s="69"/>
      <c r="CH192" s="69"/>
      <c r="CI192" s="69"/>
      <c r="CJ192" s="69"/>
      <c r="CK192" s="69"/>
      <c r="CL192" s="69"/>
      <c r="CM192" s="69"/>
      <c r="CN192" s="69"/>
      <c r="CO192" s="69"/>
      <c r="CP192" s="69"/>
      <c r="CQ192" s="69"/>
      <c r="CR192" s="69"/>
      <c r="CS192" s="69"/>
      <c r="CT192" s="69"/>
      <c r="CU192" s="69"/>
      <c r="CV192" s="69"/>
      <c r="CW192" s="69"/>
      <c r="CX192" s="69"/>
      <c r="CY192" s="69"/>
      <c r="CZ192" s="69"/>
      <c r="DA192" s="69"/>
      <c r="DB192" s="69"/>
      <c r="DC192" s="69"/>
      <c r="DD192" s="69"/>
      <c r="DE192" s="69"/>
      <c r="DF192" s="69"/>
      <c r="DG192" s="69"/>
      <c r="DH192" s="69"/>
      <c r="DI192" s="69"/>
      <c r="DJ192" s="69"/>
      <c r="DK192" s="69"/>
      <c r="DL192" s="69"/>
      <c r="DM192" s="69"/>
      <c r="DN192" s="69"/>
      <c r="DO192" s="69"/>
      <c r="DP192" s="69"/>
      <c r="DQ192" s="69"/>
      <c r="DR192" s="69"/>
      <c r="DS192" s="69"/>
      <c r="DT192" s="69"/>
      <c r="DU192" s="169"/>
    </row>
    <row r="193" spans="1:125" customFormat="1">
      <c r="A193" s="105"/>
      <c r="B193" s="105"/>
      <c r="C193" s="60" t="s">
        <v>1502</v>
      </c>
      <c r="D193" s="1149"/>
      <c r="E193" s="69">
        <f t="shared" ref="E193:AJ193" ca="1" si="2146">E33</f>
        <v>-11081719.006410254</v>
      </c>
      <c r="F193" s="69">
        <f t="shared" ca="1" si="2146"/>
        <v>-1081719.0064102546</v>
      </c>
      <c r="G193" s="69">
        <f t="shared" ca="1" si="2146"/>
        <v>-1081719.0064102546</v>
      </c>
      <c r="H193" s="69">
        <f t="shared" ca="1" si="2146"/>
        <v>-1081719.0064102546</v>
      </c>
      <c r="I193" s="69">
        <f t="shared" ca="1" si="2146"/>
        <v>-523201.01458454505</v>
      </c>
      <c r="J193" s="69">
        <f t="shared" ca="1" si="2146"/>
        <v>0</v>
      </c>
      <c r="K193" s="69">
        <f t="shared" ca="1" si="2146"/>
        <v>0</v>
      </c>
      <c r="L193" s="69">
        <f t="shared" ca="1" si="2146"/>
        <v>0</v>
      </c>
      <c r="M193" s="69">
        <f t="shared" ca="1" si="2146"/>
        <v>0</v>
      </c>
      <c r="N193" s="69">
        <f t="shared" ca="1" si="2146"/>
        <v>0</v>
      </c>
      <c r="O193" s="69">
        <f t="shared" ca="1" si="2146"/>
        <v>0</v>
      </c>
      <c r="P193" s="69">
        <f t="shared" ca="1" si="2146"/>
        <v>0</v>
      </c>
      <c r="Q193" s="69">
        <f t="shared" ca="1" si="2146"/>
        <v>0</v>
      </c>
      <c r="R193" s="69">
        <f t="shared" ca="1" si="2146"/>
        <v>0</v>
      </c>
      <c r="S193" s="69">
        <f t="shared" ca="1" si="2146"/>
        <v>0</v>
      </c>
      <c r="T193" s="69">
        <f t="shared" ca="1" si="2146"/>
        <v>0</v>
      </c>
      <c r="U193" s="69">
        <f t="shared" ca="1" si="2146"/>
        <v>0</v>
      </c>
      <c r="V193" s="69">
        <f t="shared" ca="1" si="2146"/>
        <v>0</v>
      </c>
      <c r="W193" s="69">
        <f t="shared" ca="1" si="2146"/>
        <v>0</v>
      </c>
      <c r="X193" s="69">
        <f t="shared" ca="1" si="2146"/>
        <v>0</v>
      </c>
      <c r="Y193" s="69">
        <f t="shared" ca="1" si="2146"/>
        <v>0</v>
      </c>
      <c r="Z193" s="69">
        <f t="shared" ca="1" si="2146"/>
        <v>0</v>
      </c>
      <c r="AA193" s="69">
        <f t="shared" ca="1" si="2146"/>
        <v>0</v>
      </c>
      <c r="AB193" s="69">
        <f t="shared" ca="1" si="2146"/>
        <v>0</v>
      </c>
      <c r="AC193" s="69">
        <f t="shared" ca="1" si="2146"/>
        <v>0</v>
      </c>
      <c r="AD193" s="69">
        <f t="shared" ca="1" si="2146"/>
        <v>0</v>
      </c>
      <c r="AE193" s="69">
        <f t="shared" ca="1" si="2146"/>
        <v>0</v>
      </c>
      <c r="AF193" s="69">
        <f t="shared" ca="1" si="2146"/>
        <v>0</v>
      </c>
      <c r="AG193" s="69">
        <f t="shared" ca="1" si="2146"/>
        <v>0</v>
      </c>
      <c r="AH193" s="69">
        <f t="shared" ca="1" si="2146"/>
        <v>0</v>
      </c>
      <c r="AI193" s="69">
        <f t="shared" ca="1" si="2146"/>
        <v>0</v>
      </c>
      <c r="AJ193" s="69">
        <f t="shared" ca="1" si="2146"/>
        <v>0</v>
      </c>
      <c r="AK193" s="69">
        <f t="shared" ref="AK193:BP193" ca="1" si="2147">AK33</f>
        <v>0</v>
      </c>
      <c r="AL193" s="69">
        <f t="shared" ca="1" si="2147"/>
        <v>0</v>
      </c>
      <c r="AM193" s="69">
        <f t="shared" ca="1" si="2147"/>
        <v>0</v>
      </c>
      <c r="AN193" s="69">
        <f t="shared" ca="1" si="2147"/>
        <v>0</v>
      </c>
      <c r="AO193" s="69">
        <f t="shared" ca="1" si="2147"/>
        <v>0</v>
      </c>
      <c r="AP193" s="69">
        <f t="shared" ca="1" si="2147"/>
        <v>0</v>
      </c>
      <c r="AQ193" s="69">
        <f t="shared" ca="1" si="2147"/>
        <v>0</v>
      </c>
      <c r="AR193" s="69">
        <f t="shared" ca="1" si="2147"/>
        <v>0</v>
      </c>
      <c r="AS193" s="69">
        <f t="shared" ca="1" si="2147"/>
        <v>0</v>
      </c>
      <c r="AT193" s="69">
        <f t="shared" ca="1" si="2147"/>
        <v>0</v>
      </c>
      <c r="AU193" s="69">
        <f t="shared" ca="1" si="2147"/>
        <v>0</v>
      </c>
      <c r="AV193" s="69">
        <f t="shared" ca="1" si="2147"/>
        <v>0</v>
      </c>
      <c r="AW193" s="69">
        <f t="shared" ca="1" si="2147"/>
        <v>0</v>
      </c>
      <c r="AX193" s="69">
        <f t="shared" ca="1" si="2147"/>
        <v>0</v>
      </c>
      <c r="AY193" s="69">
        <f t="shared" ca="1" si="2147"/>
        <v>0</v>
      </c>
      <c r="AZ193" s="69">
        <f t="shared" ca="1" si="2147"/>
        <v>0</v>
      </c>
      <c r="BA193" s="69">
        <f t="shared" ca="1" si="2147"/>
        <v>0</v>
      </c>
      <c r="BB193" s="69">
        <f t="shared" ca="1" si="2147"/>
        <v>0</v>
      </c>
      <c r="BC193" s="69">
        <f t="shared" ca="1" si="2147"/>
        <v>0</v>
      </c>
      <c r="BD193" s="69">
        <f t="shared" ca="1" si="2147"/>
        <v>0</v>
      </c>
      <c r="BE193" s="69">
        <f t="shared" ca="1" si="2147"/>
        <v>0</v>
      </c>
      <c r="BF193" s="69">
        <f t="shared" ca="1" si="2147"/>
        <v>0</v>
      </c>
      <c r="BG193" s="69">
        <f t="shared" ca="1" si="2147"/>
        <v>0</v>
      </c>
      <c r="BH193" s="69">
        <f t="shared" ca="1" si="2147"/>
        <v>0</v>
      </c>
      <c r="BI193" s="69">
        <f t="shared" ca="1" si="2147"/>
        <v>0</v>
      </c>
      <c r="BJ193" s="69">
        <f t="shared" ca="1" si="2147"/>
        <v>0</v>
      </c>
      <c r="BK193" s="69">
        <f t="shared" ca="1" si="2147"/>
        <v>0</v>
      </c>
      <c r="BL193" s="69">
        <f t="shared" ca="1" si="2147"/>
        <v>0</v>
      </c>
      <c r="BM193" s="69">
        <f t="shared" ca="1" si="2147"/>
        <v>0</v>
      </c>
      <c r="BN193" s="69">
        <f t="shared" ca="1" si="2147"/>
        <v>0</v>
      </c>
      <c r="BO193" s="69">
        <f t="shared" ca="1" si="2147"/>
        <v>0</v>
      </c>
      <c r="BP193" s="69">
        <f t="shared" ca="1" si="2147"/>
        <v>0</v>
      </c>
      <c r="BQ193" s="69">
        <f t="shared" ref="BQ193:CV193" ca="1" si="2148">BQ33</f>
        <v>0</v>
      </c>
      <c r="BR193" s="69">
        <f t="shared" ca="1" si="2148"/>
        <v>0</v>
      </c>
      <c r="BS193" s="69">
        <f t="shared" ca="1" si="2148"/>
        <v>0</v>
      </c>
      <c r="BT193" s="69">
        <f t="shared" ca="1" si="2148"/>
        <v>0</v>
      </c>
      <c r="BU193" s="69">
        <f t="shared" ca="1" si="2148"/>
        <v>0</v>
      </c>
      <c r="BV193" s="69">
        <f t="shared" ca="1" si="2148"/>
        <v>0</v>
      </c>
      <c r="BW193" s="69">
        <f t="shared" ca="1" si="2148"/>
        <v>0</v>
      </c>
      <c r="BX193" s="69">
        <f t="shared" ca="1" si="2148"/>
        <v>0</v>
      </c>
      <c r="BY193" s="69">
        <f t="shared" ca="1" si="2148"/>
        <v>0</v>
      </c>
      <c r="BZ193" s="69">
        <f t="shared" ca="1" si="2148"/>
        <v>0</v>
      </c>
      <c r="CA193" s="69">
        <f t="shared" ca="1" si="2148"/>
        <v>0</v>
      </c>
      <c r="CB193" s="69">
        <f t="shared" ca="1" si="2148"/>
        <v>0</v>
      </c>
      <c r="CC193" s="69">
        <f t="shared" ca="1" si="2148"/>
        <v>0</v>
      </c>
      <c r="CD193" s="69">
        <f t="shared" ca="1" si="2148"/>
        <v>0</v>
      </c>
      <c r="CE193" s="69">
        <f t="shared" ca="1" si="2148"/>
        <v>0</v>
      </c>
      <c r="CF193" s="69">
        <f t="shared" ca="1" si="2148"/>
        <v>0</v>
      </c>
      <c r="CG193" s="69">
        <f t="shared" ca="1" si="2148"/>
        <v>0</v>
      </c>
      <c r="CH193" s="69">
        <f t="shared" ca="1" si="2148"/>
        <v>0</v>
      </c>
      <c r="CI193" s="69">
        <f t="shared" ca="1" si="2148"/>
        <v>0</v>
      </c>
      <c r="CJ193" s="69">
        <f t="shared" ca="1" si="2148"/>
        <v>0</v>
      </c>
      <c r="CK193" s="69">
        <f t="shared" ca="1" si="2148"/>
        <v>0</v>
      </c>
      <c r="CL193" s="69">
        <f t="shared" ca="1" si="2148"/>
        <v>0</v>
      </c>
      <c r="CM193" s="69">
        <f t="shared" ca="1" si="2148"/>
        <v>0</v>
      </c>
      <c r="CN193" s="69">
        <f t="shared" ca="1" si="2148"/>
        <v>0</v>
      </c>
      <c r="CO193" s="69">
        <f t="shared" ca="1" si="2148"/>
        <v>0</v>
      </c>
      <c r="CP193" s="69">
        <f t="shared" ca="1" si="2148"/>
        <v>0</v>
      </c>
      <c r="CQ193" s="69">
        <f t="shared" ca="1" si="2148"/>
        <v>0</v>
      </c>
      <c r="CR193" s="69">
        <f t="shared" ca="1" si="2148"/>
        <v>0</v>
      </c>
      <c r="CS193" s="69">
        <f t="shared" ca="1" si="2148"/>
        <v>0</v>
      </c>
      <c r="CT193" s="69">
        <f t="shared" ca="1" si="2148"/>
        <v>0</v>
      </c>
      <c r="CU193" s="69">
        <f t="shared" ca="1" si="2148"/>
        <v>0</v>
      </c>
      <c r="CV193" s="69">
        <f t="shared" ca="1" si="2148"/>
        <v>0</v>
      </c>
      <c r="CW193" s="69">
        <f t="shared" ref="CW193:DU193" ca="1" si="2149">CW33</f>
        <v>0</v>
      </c>
      <c r="CX193" s="69">
        <f t="shared" ca="1" si="2149"/>
        <v>0</v>
      </c>
      <c r="CY193" s="69">
        <f t="shared" ca="1" si="2149"/>
        <v>0</v>
      </c>
      <c r="CZ193" s="69">
        <f t="shared" ca="1" si="2149"/>
        <v>0</v>
      </c>
      <c r="DA193" s="69">
        <f t="shared" ca="1" si="2149"/>
        <v>0</v>
      </c>
      <c r="DB193" s="69">
        <f t="shared" ca="1" si="2149"/>
        <v>0</v>
      </c>
      <c r="DC193" s="69">
        <f t="shared" ca="1" si="2149"/>
        <v>0</v>
      </c>
      <c r="DD193" s="69">
        <f t="shared" ca="1" si="2149"/>
        <v>0</v>
      </c>
      <c r="DE193" s="69">
        <f t="shared" ca="1" si="2149"/>
        <v>0</v>
      </c>
      <c r="DF193" s="69">
        <f t="shared" ca="1" si="2149"/>
        <v>0</v>
      </c>
      <c r="DG193" s="69">
        <f t="shared" ca="1" si="2149"/>
        <v>0</v>
      </c>
      <c r="DH193" s="69">
        <f t="shared" ca="1" si="2149"/>
        <v>0</v>
      </c>
      <c r="DI193" s="69">
        <f t="shared" ca="1" si="2149"/>
        <v>0</v>
      </c>
      <c r="DJ193" s="69">
        <f t="shared" ca="1" si="2149"/>
        <v>0</v>
      </c>
      <c r="DK193" s="69">
        <f t="shared" ca="1" si="2149"/>
        <v>0</v>
      </c>
      <c r="DL193" s="69">
        <f t="shared" ca="1" si="2149"/>
        <v>0</v>
      </c>
      <c r="DM193" s="69">
        <f t="shared" ca="1" si="2149"/>
        <v>0</v>
      </c>
      <c r="DN193" s="69">
        <f t="shared" ca="1" si="2149"/>
        <v>0</v>
      </c>
      <c r="DO193" s="69">
        <f t="shared" ca="1" si="2149"/>
        <v>0</v>
      </c>
      <c r="DP193" s="69">
        <f t="shared" ca="1" si="2149"/>
        <v>0</v>
      </c>
      <c r="DQ193" s="69">
        <f t="shared" ca="1" si="2149"/>
        <v>0</v>
      </c>
      <c r="DR193" s="69">
        <f t="shared" ca="1" si="2149"/>
        <v>0</v>
      </c>
      <c r="DS193" s="69">
        <f t="shared" ca="1" si="2149"/>
        <v>0</v>
      </c>
      <c r="DT193" s="69">
        <f t="shared" ca="1" si="2149"/>
        <v>0</v>
      </c>
      <c r="DU193" s="169">
        <f t="shared" ca="1" si="2149"/>
        <v>0</v>
      </c>
    </row>
    <row r="194" spans="1:125" customFormat="1">
      <c r="A194" s="105"/>
      <c r="B194" s="105"/>
      <c r="C194" s="60" t="s">
        <v>1503</v>
      </c>
      <c r="D194" s="1149"/>
      <c r="E194" s="69">
        <f t="shared" ref="E194:AJ194" ca="1" si="2150">E35</f>
        <v>0</v>
      </c>
      <c r="F194" s="69">
        <f t="shared" ca="1" si="2150"/>
        <v>0</v>
      </c>
      <c r="G194" s="69">
        <f t="shared" ca="1" si="2150"/>
        <v>0</v>
      </c>
      <c r="H194" s="69">
        <f t="shared" ca="1" si="2150"/>
        <v>0</v>
      </c>
      <c r="I194" s="69">
        <f t="shared" ca="1" si="2150"/>
        <v>0</v>
      </c>
      <c r="J194" s="69">
        <f t="shared" ca="1" si="2150"/>
        <v>0</v>
      </c>
      <c r="K194" s="69">
        <f t="shared" ca="1" si="2150"/>
        <v>0</v>
      </c>
      <c r="L194" s="69">
        <f t="shared" ca="1" si="2150"/>
        <v>0</v>
      </c>
      <c r="M194" s="69">
        <f t="shared" ca="1" si="2150"/>
        <v>0</v>
      </c>
      <c r="N194" s="69">
        <f t="shared" ca="1" si="2150"/>
        <v>0</v>
      </c>
      <c r="O194" s="69">
        <f t="shared" ca="1" si="2150"/>
        <v>0</v>
      </c>
      <c r="P194" s="69">
        <f t="shared" ca="1" si="2150"/>
        <v>0</v>
      </c>
      <c r="Q194" s="69">
        <f t="shared" ca="1" si="2150"/>
        <v>0</v>
      </c>
      <c r="R194" s="69">
        <f t="shared" ca="1" si="2150"/>
        <v>0</v>
      </c>
      <c r="S194" s="69">
        <f t="shared" ca="1" si="2150"/>
        <v>0</v>
      </c>
      <c r="T194" s="69">
        <f t="shared" ca="1" si="2150"/>
        <v>0</v>
      </c>
      <c r="U194" s="69">
        <f t="shared" ca="1" si="2150"/>
        <v>0</v>
      </c>
      <c r="V194" s="69">
        <f t="shared" ca="1" si="2150"/>
        <v>0</v>
      </c>
      <c r="W194" s="69">
        <f t="shared" ca="1" si="2150"/>
        <v>0</v>
      </c>
      <c r="X194" s="69">
        <f t="shared" ca="1" si="2150"/>
        <v>0</v>
      </c>
      <c r="Y194" s="69">
        <f t="shared" ca="1" si="2150"/>
        <v>0</v>
      </c>
      <c r="Z194" s="69">
        <f t="shared" ca="1" si="2150"/>
        <v>0</v>
      </c>
      <c r="AA194" s="69">
        <f t="shared" ca="1" si="2150"/>
        <v>0</v>
      </c>
      <c r="AB194" s="69">
        <f t="shared" ca="1" si="2150"/>
        <v>0</v>
      </c>
      <c r="AC194" s="69">
        <f t="shared" ca="1" si="2150"/>
        <v>0</v>
      </c>
      <c r="AD194" s="69">
        <f t="shared" ca="1" si="2150"/>
        <v>0</v>
      </c>
      <c r="AE194" s="69">
        <f t="shared" ca="1" si="2150"/>
        <v>0</v>
      </c>
      <c r="AF194" s="69">
        <f t="shared" ca="1" si="2150"/>
        <v>0</v>
      </c>
      <c r="AG194" s="69">
        <f t="shared" ca="1" si="2150"/>
        <v>0</v>
      </c>
      <c r="AH194" s="69">
        <f t="shared" ca="1" si="2150"/>
        <v>0</v>
      </c>
      <c r="AI194" s="69">
        <f t="shared" ca="1" si="2150"/>
        <v>0</v>
      </c>
      <c r="AJ194" s="69">
        <f t="shared" ca="1" si="2150"/>
        <v>0</v>
      </c>
      <c r="AK194" s="69">
        <f t="shared" ref="AK194:BP194" ca="1" si="2151">AK35</f>
        <v>0</v>
      </c>
      <c r="AL194" s="69">
        <f t="shared" ca="1" si="2151"/>
        <v>0</v>
      </c>
      <c r="AM194" s="69">
        <f t="shared" ca="1" si="2151"/>
        <v>0</v>
      </c>
      <c r="AN194" s="69">
        <f t="shared" ca="1" si="2151"/>
        <v>0</v>
      </c>
      <c r="AO194" s="69">
        <f t="shared" ca="1" si="2151"/>
        <v>0</v>
      </c>
      <c r="AP194" s="69">
        <f t="shared" ca="1" si="2151"/>
        <v>0</v>
      </c>
      <c r="AQ194" s="69">
        <f t="shared" ca="1" si="2151"/>
        <v>0</v>
      </c>
      <c r="AR194" s="69">
        <f t="shared" ca="1" si="2151"/>
        <v>0</v>
      </c>
      <c r="AS194" s="69">
        <f t="shared" ca="1" si="2151"/>
        <v>0</v>
      </c>
      <c r="AT194" s="69">
        <f t="shared" ca="1" si="2151"/>
        <v>0</v>
      </c>
      <c r="AU194" s="69">
        <f t="shared" ca="1" si="2151"/>
        <v>0</v>
      </c>
      <c r="AV194" s="69">
        <f t="shared" ca="1" si="2151"/>
        <v>0</v>
      </c>
      <c r="AW194" s="69">
        <f t="shared" ca="1" si="2151"/>
        <v>0</v>
      </c>
      <c r="AX194" s="69">
        <f t="shared" ca="1" si="2151"/>
        <v>0</v>
      </c>
      <c r="AY194" s="69">
        <f t="shared" ca="1" si="2151"/>
        <v>0</v>
      </c>
      <c r="AZ194" s="69">
        <f t="shared" ca="1" si="2151"/>
        <v>0</v>
      </c>
      <c r="BA194" s="69">
        <f t="shared" ca="1" si="2151"/>
        <v>0</v>
      </c>
      <c r="BB194" s="69">
        <f t="shared" ca="1" si="2151"/>
        <v>0</v>
      </c>
      <c r="BC194" s="69">
        <f t="shared" ca="1" si="2151"/>
        <v>0</v>
      </c>
      <c r="BD194" s="69">
        <f t="shared" ca="1" si="2151"/>
        <v>0</v>
      </c>
      <c r="BE194" s="69">
        <f t="shared" ca="1" si="2151"/>
        <v>0</v>
      </c>
      <c r="BF194" s="69">
        <f t="shared" ca="1" si="2151"/>
        <v>0</v>
      </c>
      <c r="BG194" s="69">
        <f t="shared" ca="1" si="2151"/>
        <v>0</v>
      </c>
      <c r="BH194" s="69">
        <f t="shared" ca="1" si="2151"/>
        <v>0</v>
      </c>
      <c r="BI194" s="69">
        <f t="shared" ca="1" si="2151"/>
        <v>0</v>
      </c>
      <c r="BJ194" s="69">
        <f t="shared" ca="1" si="2151"/>
        <v>0</v>
      </c>
      <c r="BK194" s="69">
        <f t="shared" ca="1" si="2151"/>
        <v>0</v>
      </c>
      <c r="BL194" s="69">
        <f t="shared" ca="1" si="2151"/>
        <v>0</v>
      </c>
      <c r="BM194" s="69">
        <f t="shared" ca="1" si="2151"/>
        <v>0</v>
      </c>
      <c r="BN194" s="69">
        <f t="shared" ca="1" si="2151"/>
        <v>0</v>
      </c>
      <c r="BO194" s="69">
        <f t="shared" ca="1" si="2151"/>
        <v>0</v>
      </c>
      <c r="BP194" s="69">
        <f t="shared" ca="1" si="2151"/>
        <v>0</v>
      </c>
      <c r="BQ194" s="69">
        <f t="shared" ref="BQ194:CV194" ca="1" si="2152">BQ35</f>
        <v>0</v>
      </c>
      <c r="BR194" s="69">
        <f t="shared" ca="1" si="2152"/>
        <v>0</v>
      </c>
      <c r="BS194" s="69">
        <f t="shared" ca="1" si="2152"/>
        <v>0</v>
      </c>
      <c r="BT194" s="69">
        <f t="shared" ca="1" si="2152"/>
        <v>0</v>
      </c>
      <c r="BU194" s="69">
        <f t="shared" ca="1" si="2152"/>
        <v>0</v>
      </c>
      <c r="BV194" s="69">
        <f t="shared" ca="1" si="2152"/>
        <v>0</v>
      </c>
      <c r="BW194" s="69">
        <f t="shared" ca="1" si="2152"/>
        <v>0</v>
      </c>
      <c r="BX194" s="69">
        <f t="shared" ca="1" si="2152"/>
        <v>0</v>
      </c>
      <c r="BY194" s="69">
        <f t="shared" ca="1" si="2152"/>
        <v>0</v>
      </c>
      <c r="BZ194" s="69">
        <f t="shared" ca="1" si="2152"/>
        <v>0</v>
      </c>
      <c r="CA194" s="69">
        <f t="shared" ca="1" si="2152"/>
        <v>0</v>
      </c>
      <c r="CB194" s="69">
        <f t="shared" ca="1" si="2152"/>
        <v>0</v>
      </c>
      <c r="CC194" s="69">
        <f t="shared" ca="1" si="2152"/>
        <v>0</v>
      </c>
      <c r="CD194" s="69">
        <f t="shared" ca="1" si="2152"/>
        <v>0</v>
      </c>
      <c r="CE194" s="69">
        <f t="shared" ca="1" si="2152"/>
        <v>0</v>
      </c>
      <c r="CF194" s="69">
        <f t="shared" ca="1" si="2152"/>
        <v>0</v>
      </c>
      <c r="CG194" s="69">
        <f t="shared" ca="1" si="2152"/>
        <v>0</v>
      </c>
      <c r="CH194" s="69">
        <f t="shared" ca="1" si="2152"/>
        <v>0</v>
      </c>
      <c r="CI194" s="69">
        <f t="shared" ca="1" si="2152"/>
        <v>0</v>
      </c>
      <c r="CJ194" s="69">
        <f t="shared" ca="1" si="2152"/>
        <v>0</v>
      </c>
      <c r="CK194" s="69">
        <f t="shared" ca="1" si="2152"/>
        <v>0</v>
      </c>
      <c r="CL194" s="69">
        <f t="shared" ca="1" si="2152"/>
        <v>0</v>
      </c>
      <c r="CM194" s="69">
        <f t="shared" ca="1" si="2152"/>
        <v>0</v>
      </c>
      <c r="CN194" s="69">
        <f t="shared" ca="1" si="2152"/>
        <v>0</v>
      </c>
      <c r="CO194" s="69">
        <f t="shared" ca="1" si="2152"/>
        <v>0</v>
      </c>
      <c r="CP194" s="69">
        <f t="shared" ca="1" si="2152"/>
        <v>0</v>
      </c>
      <c r="CQ194" s="69">
        <f t="shared" ca="1" si="2152"/>
        <v>0</v>
      </c>
      <c r="CR194" s="69">
        <f t="shared" ca="1" si="2152"/>
        <v>0</v>
      </c>
      <c r="CS194" s="69">
        <f t="shared" ca="1" si="2152"/>
        <v>0</v>
      </c>
      <c r="CT194" s="69">
        <f t="shared" ca="1" si="2152"/>
        <v>0</v>
      </c>
      <c r="CU194" s="69">
        <f t="shared" ca="1" si="2152"/>
        <v>0</v>
      </c>
      <c r="CV194" s="69">
        <f t="shared" ca="1" si="2152"/>
        <v>0</v>
      </c>
      <c r="CW194" s="69">
        <f t="shared" ref="CW194:DU194" ca="1" si="2153">CW35</f>
        <v>21714045.977812927</v>
      </c>
      <c r="CX194" s="69">
        <f t="shared" ca="1" si="2153"/>
        <v>0</v>
      </c>
      <c r="CY194" s="69">
        <f t="shared" ca="1" si="2153"/>
        <v>0</v>
      </c>
      <c r="CZ194" s="69">
        <f t="shared" ca="1" si="2153"/>
        <v>0</v>
      </c>
      <c r="DA194" s="69">
        <f t="shared" ca="1" si="2153"/>
        <v>0</v>
      </c>
      <c r="DB194" s="69">
        <f t="shared" ca="1" si="2153"/>
        <v>0</v>
      </c>
      <c r="DC194" s="69">
        <f t="shared" ca="1" si="2153"/>
        <v>0</v>
      </c>
      <c r="DD194" s="69">
        <f t="shared" ca="1" si="2153"/>
        <v>0</v>
      </c>
      <c r="DE194" s="69">
        <f t="shared" ca="1" si="2153"/>
        <v>0</v>
      </c>
      <c r="DF194" s="69">
        <f t="shared" ca="1" si="2153"/>
        <v>0</v>
      </c>
      <c r="DG194" s="69">
        <f t="shared" ca="1" si="2153"/>
        <v>0</v>
      </c>
      <c r="DH194" s="69">
        <f t="shared" ca="1" si="2153"/>
        <v>0</v>
      </c>
      <c r="DI194" s="69">
        <f t="shared" ca="1" si="2153"/>
        <v>0</v>
      </c>
      <c r="DJ194" s="69">
        <f t="shared" ca="1" si="2153"/>
        <v>0</v>
      </c>
      <c r="DK194" s="69">
        <f t="shared" ca="1" si="2153"/>
        <v>0</v>
      </c>
      <c r="DL194" s="69">
        <f t="shared" ca="1" si="2153"/>
        <v>0</v>
      </c>
      <c r="DM194" s="69">
        <f t="shared" ca="1" si="2153"/>
        <v>0</v>
      </c>
      <c r="DN194" s="69">
        <f t="shared" ca="1" si="2153"/>
        <v>0</v>
      </c>
      <c r="DO194" s="69">
        <f t="shared" ca="1" si="2153"/>
        <v>0</v>
      </c>
      <c r="DP194" s="69">
        <f t="shared" ca="1" si="2153"/>
        <v>0</v>
      </c>
      <c r="DQ194" s="69">
        <f t="shared" ca="1" si="2153"/>
        <v>0</v>
      </c>
      <c r="DR194" s="69">
        <f t="shared" ca="1" si="2153"/>
        <v>0</v>
      </c>
      <c r="DS194" s="69">
        <f t="shared" ca="1" si="2153"/>
        <v>0</v>
      </c>
      <c r="DT194" s="69">
        <f t="shared" ca="1" si="2153"/>
        <v>0</v>
      </c>
      <c r="DU194" s="169">
        <f t="shared" ca="1" si="2153"/>
        <v>0</v>
      </c>
    </row>
    <row r="195" spans="1:125" customFormat="1" ht="16.5" thickBot="1">
      <c r="A195" s="105"/>
      <c r="B195" s="105"/>
      <c r="C195" s="65" t="s">
        <v>1517</v>
      </c>
      <c r="D195" s="1152"/>
      <c r="E195" s="146">
        <f t="shared" ref="E195:AJ195" ca="1" si="2154">SUM(E193:E194)</f>
        <v>-11081719.006410254</v>
      </c>
      <c r="F195" s="146">
        <f t="shared" ca="1" si="2154"/>
        <v>-1081719.0064102546</v>
      </c>
      <c r="G195" s="146">
        <f t="shared" ca="1" si="2154"/>
        <v>-1081719.0064102546</v>
      </c>
      <c r="H195" s="146">
        <f t="shared" ca="1" si="2154"/>
        <v>-1081719.0064102546</v>
      </c>
      <c r="I195" s="146">
        <f t="shared" ca="1" si="2154"/>
        <v>-523201.01458454505</v>
      </c>
      <c r="J195" s="146">
        <f t="shared" ca="1" si="2154"/>
        <v>0</v>
      </c>
      <c r="K195" s="146">
        <f t="shared" ca="1" si="2154"/>
        <v>0</v>
      </c>
      <c r="L195" s="146">
        <f t="shared" ca="1" si="2154"/>
        <v>0</v>
      </c>
      <c r="M195" s="146">
        <f t="shared" ca="1" si="2154"/>
        <v>0</v>
      </c>
      <c r="N195" s="146">
        <f t="shared" ca="1" si="2154"/>
        <v>0</v>
      </c>
      <c r="O195" s="146">
        <f t="shared" ca="1" si="2154"/>
        <v>0</v>
      </c>
      <c r="P195" s="146">
        <f t="shared" ca="1" si="2154"/>
        <v>0</v>
      </c>
      <c r="Q195" s="146">
        <f t="shared" ca="1" si="2154"/>
        <v>0</v>
      </c>
      <c r="R195" s="146">
        <f t="shared" ca="1" si="2154"/>
        <v>0</v>
      </c>
      <c r="S195" s="146">
        <f t="shared" ca="1" si="2154"/>
        <v>0</v>
      </c>
      <c r="T195" s="146">
        <f t="shared" ca="1" si="2154"/>
        <v>0</v>
      </c>
      <c r="U195" s="146">
        <f t="shared" ca="1" si="2154"/>
        <v>0</v>
      </c>
      <c r="V195" s="146">
        <f t="shared" ca="1" si="2154"/>
        <v>0</v>
      </c>
      <c r="W195" s="146">
        <f t="shared" ca="1" si="2154"/>
        <v>0</v>
      </c>
      <c r="X195" s="146">
        <f t="shared" ca="1" si="2154"/>
        <v>0</v>
      </c>
      <c r="Y195" s="146">
        <f t="shared" ca="1" si="2154"/>
        <v>0</v>
      </c>
      <c r="Z195" s="146">
        <f t="shared" ca="1" si="2154"/>
        <v>0</v>
      </c>
      <c r="AA195" s="146">
        <f t="shared" ca="1" si="2154"/>
        <v>0</v>
      </c>
      <c r="AB195" s="146">
        <f t="shared" ca="1" si="2154"/>
        <v>0</v>
      </c>
      <c r="AC195" s="146">
        <f t="shared" ca="1" si="2154"/>
        <v>0</v>
      </c>
      <c r="AD195" s="146">
        <f t="shared" ca="1" si="2154"/>
        <v>0</v>
      </c>
      <c r="AE195" s="146">
        <f t="shared" ca="1" si="2154"/>
        <v>0</v>
      </c>
      <c r="AF195" s="146">
        <f t="shared" ca="1" si="2154"/>
        <v>0</v>
      </c>
      <c r="AG195" s="146">
        <f t="shared" ca="1" si="2154"/>
        <v>0</v>
      </c>
      <c r="AH195" s="146">
        <f t="shared" ca="1" si="2154"/>
        <v>0</v>
      </c>
      <c r="AI195" s="146">
        <f t="shared" ca="1" si="2154"/>
        <v>0</v>
      </c>
      <c r="AJ195" s="146">
        <f t="shared" ca="1" si="2154"/>
        <v>0</v>
      </c>
      <c r="AK195" s="146">
        <f t="shared" ref="AK195:BP195" ca="1" si="2155">SUM(AK193:AK194)</f>
        <v>0</v>
      </c>
      <c r="AL195" s="146">
        <f t="shared" ca="1" si="2155"/>
        <v>0</v>
      </c>
      <c r="AM195" s="146">
        <f t="shared" ca="1" si="2155"/>
        <v>0</v>
      </c>
      <c r="AN195" s="146">
        <f t="shared" ca="1" si="2155"/>
        <v>0</v>
      </c>
      <c r="AO195" s="146">
        <f t="shared" ca="1" si="2155"/>
        <v>0</v>
      </c>
      <c r="AP195" s="146">
        <f t="shared" ca="1" si="2155"/>
        <v>0</v>
      </c>
      <c r="AQ195" s="146">
        <f t="shared" ca="1" si="2155"/>
        <v>0</v>
      </c>
      <c r="AR195" s="146">
        <f t="shared" ca="1" si="2155"/>
        <v>0</v>
      </c>
      <c r="AS195" s="146">
        <f t="shared" ca="1" si="2155"/>
        <v>0</v>
      </c>
      <c r="AT195" s="146">
        <f t="shared" ca="1" si="2155"/>
        <v>0</v>
      </c>
      <c r="AU195" s="146">
        <f t="shared" ca="1" si="2155"/>
        <v>0</v>
      </c>
      <c r="AV195" s="146">
        <f t="shared" ca="1" si="2155"/>
        <v>0</v>
      </c>
      <c r="AW195" s="146">
        <f t="shared" ca="1" si="2155"/>
        <v>0</v>
      </c>
      <c r="AX195" s="146">
        <f t="shared" ca="1" si="2155"/>
        <v>0</v>
      </c>
      <c r="AY195" s="146">
        <f t="shared" ca="1" si="2155"/>
        <v>0</v>
      </c>
      <c r="AZ195" s="146">
        <f t="shared" ca="1" si="2155"/>
        <v>0</v>
      </c>
      <c r="BA195" s="146">
        <f t="shared" ca="1" si="2155"/>
        <v>0</v>
      </c>
      <c r="BB195" s="146">
        <f t="shared" ca="1" si="2155"/>
        <v>0</v>
      </c>
      <c r="BC195" s="146">
        <f t="shared" ca="1" si="2155"/>
        <v>0</v>
      </c>
      <c r="BD195" s="146">
        <f t="shared" ca="1" si="2155"/>
        <v>0</v>
      </c>
      <c r="BE195" s="146">
        <f t="shared" ca="1" si="2155"/>
        <v>0</v>
      </c>
      <c r="BF195" s="146">
        <f t="shared" ca="1" si="2155"/>
        <v>0</v>
      </c>
      <c r="BG195" s="146">
        <f t="shared" ca="1" si="2155"/>
        <v>0</v>
      </c>
      <c r="BH195" s="146">
        <f t="shared" ca="1" si="2155"/>
        <v>0</v>
      </c>
      <c r="BI195" s="146">
        <f t="shared" ca="1" si="2155"/>
        <v>0</v>
      </c>
      <c r="BJ195" s="146">
        <f t="shared" ca="1" si="2155"/>
        <v>0</v>
      </c>
      <c r="BK195" s="146">
        <f t="shared" ca="1" si="2155"/>
        <v>0</v>
      </c>
      <c r="BL195" s="146">
        <f t="shared" ca="1" si="2155"/>
        <v>0</v>
      </c>
      <c r="BM195" s="146">
        <f t="shared" ca="1" si="2155"/>
        <v>0</v>
      </c>
      <c r="BN195" s="146">
        <f t="shared" ca="1" si="2155"/>
        <v>0</v>
      </c>
      <c r="BO195" s="146">
        <f t="shared" ca="1" si="2155"/>
        <v>0</v>
      </c>
      <c r="BP195" s="146">
        <f t="shared" ca="1" si="2155"/>
        <v>0</v>
      </c>
      <c r="BQ195" s="146">
        <f t="shared" ref="BQ195:CV195" ca="1" si="2156">SUM(BQ193:BQ194)</f>
        <v>0</v>
      </c>
      <c r="BR195" s="146">
        <f t="shared" ca="1" si="2156"/>
        <v>0</v>
      </c>
      <c r="BS195" s="146">
        <f t="shared" ca="1" si="2156"/>
        <v>0</v>
      </c>
      <c r="BT195" s="146">
        <f t="shared" ca="1" si="2156"/>
        <v>0</v>
      </c>
      <c r="BU195" s="146">
        <f t="shared" ca="1" si="2156"/>
        <v>0</v>
      </c>
      <c r="BV195" s="146">
        <f t="shared" ca="1" si="2156"/>
        <v>0</v>
      </c>
      <c r="BW195" s="146">
        <f t="shared" ca="1" si="2156"/>
        <v>0</v>
      </c>
      <c r="BX195" s="146">
        <f t="shared" ca="1" si="2156"/>
        <v>0</v>
      </c>
      <c r="BY195" s="146">
        <f t="shared" ca="1" si="2156"/>
        <v>0</v>
      </c>
      <c r="BZ195" s="146">
        <f t="shared" ca="1" si="2156"/>
        <v>0</v>
      </c>
      <c r="CA195" s="146">
        <f t="shared" ca="1" si="2156"/>
        <v>0</v>
      </c>
      <c r="CB195" s="146">
        <f t="shared" ca="1" si="2156"/>
        <v>0</v>
      </c>
      <c r="CC195" s="146">
        <f t="shared" ca="1" si="2156"/>
        <v>0</v>
      </c>
      <c r="CD195" s="146">
        <f t="shared" ca="1" si="2156"/>
        <v>0</v>
      </c>
      <c r="CE195" s="146">
        <f t="shared" ca="1" si="2156"/>
        <v>0</v>
      </c>
      <c r="CF195" s="146">
        <f t="shared" ca="1" si="2156"/>
        <v>0</v>
      </c>
      <c r="CG195" s="146">
        <f t="shared" ca="1" si="2156"/>
        <v>0</v>
      </c>
      <c r="CH195" s="146">
        <f t="shared" ca="1" si="2156"/>
        <v>0</v>
      </c>
      <c r="CI195" s="146">
        <f t="shared" ca="1" si="2156"/>
        <v>0</v>
      </c>
      <c r="CJ195" s="146">
        <f t="shared" ca="1" si="2156"/>
        <v>0</v>
      </c>
      <c r="CK195" s="146">
        <f t="shared" ca="1" si="2156"/>
        <v>0</v>
      </c>
      <c r="CL195" s="146">
        <f t="shared" ca="1" si="2156"/>
        <v>0</v>
      </c>
      <c r="CM195" s="146">
        <f t="shared" ca="1" si="2156"/>
        <v>0</v>
      </c>
      <c r="CN195" s="146">
        <f t="shared" ca="1" si="2156"/>
        <v>0</v>
      </c>
      <c r="CO195" s="146">
        <f t="shared" ca="1" si="2156"/>
        <v>0</v>
      </c>
      <c r="CP195" s="146">
        <f t="shared" ca="1" si="2156"/>
        <v>0</v>
      </c>
      <c r="CQ195" s="146">
        <f t="shared" ca="1" si="2156"/>
        <v>0</v>
      </c>
      <c r="CR195" s="146">
        <f t="shared" ca="1" si="2156"/>
        <v>0</v>
      </c>
      <c r="CS195" s="146">
        <f t="shared" ca="1" si="2156"/>
        <v>0</v>
      </c>
      <c r="CT195" s="146">
        <f t="shared" ca="1" si="2156"/>
        <v>0</v>
      </c>
      <c r="CU195" s="146">
        <f t="shared" ca="1" si="2156"/>
        <v>0</v>
      </c>
      <c r="CV195" s="146">
        <f t="shared" ca="1" si="2156"/>
        <v>0</v>
      </c>
      <c r="CW195" s="146">
        <f t="shared" ref="CW195:DU195" ca="1" si="2157">SUM(CW193:CW194)</f>
        <v>21714045.977812927</v>
      </c>
      <c r="CX195" s="146">
        <f t="shared" ca="1" si="2157"/>
        <v>0</v>
      </c>
      <c r="CY195" s="146">
        <f t="shared" ca="1" si="2157"/>
        <v>0</v>
      </c>
      <c r="CZ195" s="146">
        <f t="shared" ca="1" si="2157"/>
        <v>0</v>
      </c>
      <c r="DA195" s="146">
        <f t="shared" ca="1" si="2157"/>
        <v>0</v>
      </c>
      <c r="DB195" s="146">
        <f t="shared" ca="1" si="2157"/>
        <v>0</v>
      </c>
      <c r="DC195" s="146">
        <f t="shared" ca="1" si="2157"/>
        <v>0</v>
      </c>
      <c r="DD195" s="146">
        <f t="shared" ca="1" si="2157"/>
        <v>0</v>
      </c>
      <c r="DE195" s="146">
        <f t="shared" ca="1" si="2157"/>
        <v>0</v>
      </c>
      <c r="DF195" s="146">
        <f t="shared" ca="1" si="2157"/>
        <v>0</v>
      </c>
      <c r="DG195" s="146">
        <f t="shared" ca="1" si="2157"/>
        <v>0</v>
      </c>
      <c r="DH195" s="146">
        <f t="shared" ca="1" si="2157"/>
        <v>0</v>
      </c>
      <c r="DI195" s="146">
        <f t="shared" ca="1" si="2157"/>
        <v>0</v>
      </c>
      <c r="DJ195" s="146">
        <f t="shared" ca="1" si="2157"/>
        <v>0</v>
      </c>
      <c r="DK195" s="146">
        <f t="shared" ca="1" si="2157"/>
        <v>0</v>
      </c>
      <c r="DL195" s="146">
        <f t="shared" ca="1" si="2157"/>
        <v>0</v>
      </c>
      <c r="DM195" s="146">
        <f t="shared" ca="1" si="2157"/>
        <v>0</v>
      </c>
      <c r="DN195" s="146">
        <f t="shared" ca="1" si="2157"/>
        <v>0</v>
      </c>
      <c r="DO195" s="146">
        <f t="shared" ca="1" si="2157"/>
        <v>0</v>
      </c>
      <c r="DP195" s="146">
        <f t="shared" ca="1" si="2157"/>
        <v>0</v>
      </c>
      <c r="DQ195" s="146">
        <f t="shared" ca="1" si="2157"/>
        <v>0</v>
      </c>
      <c r="DR195" s="146">
        <f t="shared" ca="1" si="2157"/>
        <v>0</v>
      </c>
      <c r="DS195" s="146">
        <f t="shared" ca="1" si="2157"/>
        <v>0</v>
      </c>
      <c r="DT195" s="146">
        <f t="shared" ca="1" si="2157"/>
        <v>0</v>
      </c>
      <c r="DU195" s="147">
        <f t="shared" ca="1" si="2157"/>
        <v>0</v>
      </c>
    </row>
    <row r="196" spans="1:125" customFormat="1" ht="16.5" thickTop="1">
      <c r="A196" s="105"/>
      <c r="B196" s="105"/>
      <c r="C196" s="60"/>
      <c r="D196" s="1149"/>
      <c r="E196" s="69"/>
      <c r="F196" s="69"/>
      <c r="G196" s="69"/>
      <c r="H196" s="69"/>
      <c r="I196" s="69"/>
      <c r="J196" s="69"/>
      <c r="K196" s="69"/>
      <c r="L196" s="69"/>
      <c r="M196" s="69"/>
      <c r="N196" s="69"/>
      <c r="O196" s="69"/>
      <c r="P196" s="69"/>
      <c r="Q196" s="69"/>
      <c r="R196" s="69"/>
      <c r="S196" s="69"/>
      <c r="T196" s="69"/>
      <c r="U196" s="69"/>
      <c r="V196" s="69"/>
      <c r="W196" s="69"/>
      <c r="X196" s="69"/>
      <c r="Y196" s="69"/>
      <c r="Z196" s="69"/>
      <c r="AA196" s="69"/>
      <c r="AB196" s="69"/>
      <c r="AC196" s="69"/>
      <c r="AD196" s="69"/>
      <c r="AE196" s="69"/>
      <c r="AF196" s="69"/>
      <c r="AG196" s="69"/>
      <c r="AH196" s="69"/>
      <c r="AI196" s="69"/>
      <c r="AJ196" s="69"/>
      <c r="AK196" s="69"/>
      <c r="AL196" s="69"/>
      <c r="AM196" s="69"/>
      <c r="AN196" s="69"/>
      <c r="AO196" s="69"/>
      <c r="AP196" s="69"/>
      <c r="AQ196" s="69"/>
      <c r="AR196" s="69"/>
      <c r="AS196" s="69"/>
      <c r="AT196" s="69"/>
      <c r="AU196" s="69"/>
      <c r="AV196" s="69"/>
      <c r="AW196" s="69"/>
      <c r="AX196" s="69"/>
      <c r="AY196" s="69"/>
      <c r="AZ196" s="69"/>
      <c r="BA196" s="69"/>
      <c r="BB196" s="69"/>
      <c r="BC196" s="69"/>
      <c r="BD196" s="69"/>
      <c r="BE196" s="69"/>
      <c r="BF196" s="69"/>
      <c r="BG196" s="69"/>
      <c r="BH196" s="69"/>
      <c r="BI196" s="69"/>
      <c r="BJ196" s="69"/>
      <c r="BK196" s="69"/>
      <c r="BL196" s="69"/>
      <c r="BM196" s="69"/>
      <c r="BN196" s="69"/>
      <c r="BO196" s="69"/>
      <c r="BP196" s="69"/>
      <c r="BQ196" s="69"/>
      <c r="BR196" s="69"/>
      <c r="BS196" s="69"/>
      <c r="BT196" s="69"/>
      <c r="BU196" s="69"/>
      <c r="BV196" s="69"/>
      <c r="BW196" s="69"/>
      <c r="BX196" s="69"/>
      <c r="BY196" s="69"/>
      <c r="BZ196" s="69"/>
      <c r="CA196" s="69"/>
      <c r="CB196" s="69"/>
      <c r="CC196" s="69"/>
      <c r="CD196" s="69"/>
      <c r="CE196" s="69"/>
      <c r="CF196" s="69"/>
      <c r="CG196" s="69"/>
      <c r="CH196" s="69"/>
      <c r="CI196" s="69"/>
      <c r="CJ196" s="69"/>
      <c r="CK196" s="69"/>
      <c r="CL196" s="69"/>
      <c r="CM196" s="69"/>
      <c r="CN196" s="69"/>
      <c r="CO196" s="69"/>
      <c r="CP196" s="69"/>
      <c r="CQ196" s="69"/>
      <c r="CR196" s="69"/>
      <c r="CS196" s="69"/>
      <c r="CT196" s="69"/>
      <c r="CU196" s="69"/>
      <c r="CV196" s="69"/>
      <c r="CW196" s="69"/>
      <c r="CX196" s="69"/>
      <c r="CY196" s="69"/>
      <c r="CZ196" s="69"/>
      <c r="DA196" s="69"/>
      <c r="DB196" s="69"/>
      <c r="DC196" s="69"/>
      <c r="DD196" s="69"/>
      <c r="DE196" s="69"/>
      <c r="DF196" s="69"/>
      <c r="DG196" s="69"/>
      <c r="DH196" s="69"/>
      <c r="DI196" s="69"/>
      <c r="DJ196" s="69"/>
      <c r="DK196" s="69"/>
      <c r="DL196" s="69"/>
      <c r="DM196" s="69"/>
      <c r="DN196" s="69"/>
      <c r="DO196" s="69"/>
      <c r="DP196" s="69"/>
      <c r="DQ196" s="69"/>
      <c r="DR196" s="69"/>
      <c r="DS196" s="69"/>
      <c r="DT196" s="69"/>
      <c r="DU196" s="169"/>
    </row>
    <row r="197" spans="1:125" customFormat="1">
      <c r="A197" s="105"/>
      <c r="B197" s="105"/>
      <c r="C197" s="52" t="s">
        <v>758</v>
      </c>
      <c r="D197" s="1255">
        <f ca="1">-SUM(E193:DU193)</f>
        <v>14850077.040225562</v>
      </c>
      <c r="E197" s="69"/>
      <c r="F197" s="69"/>
      <c r="G197" s="69"/>
      <c r="H197" s="69"/>
      <c r="I197" s="69"/>
      <c r="J197" s="69"/>
      <c r="K197" s="69"/>
      <c r="L197" s="69"/>
      <c r="M197" s="69"/>
      <c r="N197" s="69"/>
      <c r="O197" s="69"/>
      <c r="P197" s="69"/>
      <c r="Q197" s="69"/>
      <c r="R197" s="69"/>
      <c r="S197" s="69"/>
      <c r="T197" s="69"/>
      <c r="U197" s="69"/>
      <c r="V197" s="69"/>
      <c r="W197" s="69"/>
      <c r="X197" s="69"/>
      <c r="Y197" s="69"/>
      <c r="Z197" s="69"/>
      <c r="AA197" s="69"/>
      <c r="AB197" s="69"/>
      <c r="AC197" s="69"/>
      <c r="AD197" s="69"/>
      <c r="AE197" s="69"/>
      <c r="AF197" s="69"/>
      <c r="AG197" s="69"/>
      <c r="AH197" s="69"/>
      <c r="AI197" s="69"/>
      <c r="AJ197" s="69"/>
      <c r="AK197" s="69"/>
      <c r="AL197" s="69"/>
      <c r="AM197" s="69"/>
      <c r="AN197" s="69"/>
      <c r="AO197" s="69"/>
      <c r="AP197" s="69"/>
      <c r="AQ197" s="69"/>
      <c r="AR197" s="69"/>
      <c r="AS197" s="69"/>
      <c r="AT197" s="69"/>
      <c r="AU197" s="69"/>
      <c r="AV197" s="69"/>
      <c r="AW197" s="69"/>
      <c r="AX197" s="69"/>
      <c r="AY197" s="69"/>
      <c r="AZ197" s="69"/>
      <c r="BA197" s="69"/>
      <c r="BB197" s="69"/>
      <c r="BC197" s="69"/>
      <c r="BD197" s="69"/>
      <c r="BE197" s="69"/>
      <c r="BF197" s="69"/>
      <c r="BG197" s="69"/>
      <c r="BH197" s="69"/>
      <c r="BI197" s="69"/>
      <c r="BJ197" s="69"/>
      <c r="BK197" s="69"/>
      <c r="BL197" s="69"/>
      <c r="BM197" s="69"/>
      <c r="BN197" s="69"/>
      <c r="BO197" s="69"/>
      <c r="BP197" s="69"/>
      <c r="BQ197" s="69"/>
      <c r="BR197" s="69"/>
      <c r="BS197" s="69"/>
      <c r="BT197" s="69"/>
      <c r="BU197" s="69"/>
      <c r="BV197" s="69"/>
      <c r="BW197" s="69"/>
      <c r="BX197" s="69"/>
      <c r="BY197" s="69"/>
      <c r="BZ197" s="69"/>
      <c r="CA197" s="69"/>
      <c r="CB197" s="69"/>
      <c r="CC197" s="69"/>
      <c r="CD197" s="69"/>
      <c r="CE197" s="69"/>
      <c r="CF197" s="69"/>
      <c r="CG197" s="69"/>
      <c r="CH197" s="69"/>
      <c r="CI197" s="69"/>
      <c r="CJ197" s="69"/>
      <c r="CK197" s="69"/>
      <c r="CL197" s="69"/>
      <c r="CM197" s="69"/>
      <c r="CN197" s="69"/>
      <c r="CO197" s="69"/>
      <c r="CP197" s="69"/>
      <c r="CQ197" s="69"/>
      <c r="CR197" s="69"/>
      <c r="CS197" s="69"/>
      <c r="CT197" s="69"/>
      <c r="CU197" s="69"/>
      <c r="CV197" s="69"/>
      <c r="CW197" s="69"/>
      <c r="CX197" s="69"/>
      <c r="CY197" s="69"/>
      <c r="CZ197" s="69"/>
      <c r="DA197" s="69"/>
      <c r="DB197" s="69"/>
      <c r="DC197" s="69"/>
      <c r="DD197" s="69"/>
      <c r="DE197" s="69"/>
      <c r="DF197" s="69"/>
      <c r="DG197" s="69"/>
      <c r="DH197" s="69"/>
      <c r="DI197" s="69"/>
      <c r="DJ197" s="69"/>
      <c r="DK197" s="69"/>
      <c r="DL197" s="69"/>
      <c r="DM197" s="69"/>
      <c r="DN197" s="69"/>
      <c r="DO197" s="69"/>
      <c r="DP197" s="69"/>
      <c r="DQ197" s="69"/>
      <c r="DR197" s="69"/>
      <c r="DS197" s="69"/>
      <c r="DT197" s="69"/>
      <c r="DU197" s="169"/>
    </row>
    <row r="198" spans="1:125" customFormat="1">
      <c r="A198" s="105"/>
      <c r="B198" s="105"/>
      <c r="C198" s="121" t="s">
        <v>42</v>
      </c>
      <c r="D198" s="1240">
        <f ca="1">XIRR(E195:DU195,$E$27:$DU$27)</f>
        <v>4.8843774199485782E-2</v>
      </c>
      <c r="E198" s="69"/>
      <c r="F198" s="69"/>
      <c r="G198" s="69"/>
      <c r="H198" s="69"/>
      <c r="I198" s="69"/>
      <c r="J198" s="69"/>
      <c r="K198" s="69"/>
      <c r="L198" s="69"/>
      <c r="M198" s="69"/>
      <c r="N198" s="69"/>
      <c r="O198" s="69"/>
      <c r="P198" s="69"/>
      <c r="Q198" s="69"/>
      <c r="R198" s="69"/>
      <c r="S198" s="69"/>
      <c r="T198" s="69"/>
      <c r="U198" s="69"/>
      <c r="V198" s="69"/>
      <c r="W198" s="69"/>
      <c r="X198" s="69"/>
      <c r="Y198" s="69"/>
      <c r="Z198" s="69"/>
      <c r="AA198" s="69"/>
      <c r="AB198" s="69"/>
      <c r="AC198" s="69"/>
      <c r="AD198" s="69"/>
      <c r="AE198" s="69"/>
      <c r="AF198" s="69"/>
      <c r="AG198" s="69"/>
      <c r="AH198" s="69"/>
      <c r="AI198" s="69"/>
      <c r="AJ198" s="69"/>
      <c r="AK198" s="69"/>
      <c r="AL198" s="69"/>
      <c r="AM198" s="69"/>
      <c r="AN198" s="69"/>
      <c r="AO198" s="69"/>
      <c r="AP198" s="69"/>
      <c r="AQ198" s="69"/>
      <c r="AR198" s="69"/>
      <c r="AS198" s="69"/>
      <c r="AT198" s="69"/>
      <c r="AU198" s="69"/>
      <c r="AV198" s="69"/>
      <c r="AW198" s="69"/>
      <c r="AX198" s="69"/>
      <c r="AY198" s="69"/>
      <c r="AZ198" s="69"/>
      <c r="BA198" s="69"/>
      <c r="BB198" s="69"/>
      <c r="BC198" s="69"/>
      <c r="BD198" s="69"/>
      <c r="BE198" s="69"/>
      <c r="BF198" s="69"/>
      <c r="BG198" s="69"/>
      <c r="BH198" s="69"/>
      <c r="BI198" s="69"/>
      <c r="BJ198" s="69"/>
      <c r="BK198" s="69"/>
      <c r="BL198" s="69"/>
      <c r="BM198" s="69"/>
      <c r="BN198" s="69"/>
      <c r="BO198" s="69"/>
      <c r="BP198" s="69"/>
      <c r="BQ198" s="69"/>
      <c r="BR198" s="69"/>
      <c r="BS198" s="69"/>
      <c r="BT198" s="69"/>
      <c r="BU198" s="69"/>
      <c r="BV198" s="69"/>
      <c r="BW198" s="69"/>
      <c r="BX198" s="69"/>
      <c r="BY198" s="69"/>
      <c r="BZ198" s="69"/>
      <c r="CA198" s="69"/>
      <c r="CB198" s="69"/>
      <c r="CC198" s="69"/>
      <c r="CD198" s="69"/>
      <c r="CE198" s="69"/>
      <c r="CF198" s="69"/>
      <c r="CG198" s="69"/>
      <c r="CH198" s="69"/>
      <c r="CI198" s="69"/>
      <c r="CJ198" s="69"/>
      <c r="CK198" s="69"/>
      <c r="CL198" s="69"/>
      <c r="CM198" s="69"/>
      <c r="CN198" s="69"/>
      <c r="CO198" s="69"/>
      <c r="CP198" s="69"/>
      <c r="CQ198" s="69"/>
      <c r="CR198" s="69"/>
      <c r="CS198" s="69"/>
      <c r="CT198" s="69"/>
      <c r="CU198" s="69"/>
      <c r="CV198" s="69"/>
      <c r="CW198" s="69"/>
      <c r="CX198" s="69"/>
      <c r="CY198" s="69"/>
      <c r="CZ198" s="69"/>
      <c r="DA198" s="69"/>
      <c r="DB198" s="69"/>
      <c r="DC198" s="69"/>
      <c r="DD198" s="69"/>
      <c r="DE198" s="69"/>
      <c r="DF198" s="69"/>
      <c r="DG198" s="69"/>
      <c r="DH198" s="69"/>
      <c r="DI198" s="69"/>
      <c r="DJ198" s="69"/>
      <c r="DK198" s="69"/>
      <c r="DL198" s="69"/>
      <c r="DM198" s="69"/>
      <c r="DN198" s="69"/>
      <c r="DO198" s="69"/>
      <c r="DP198" s="69"/>
      <c r="DQ198" s="69"/>
      <c r="DR198" s="69"/>
      <c r="DS198" s="69"/>
      <c r="DT198" s="69"/>
      <c r="DU198" s="169"/>
    </row>
    <row r="199" spans="1:125" customFormat="1">
      <c r="A199" s="105"/>
      <c r="B199" s="105"/>
      <c r="C199" s="121" t="s">
        <v>749</v>
      </c>
      <c r="D199" s="1239">
        <f ca="1">(D200+D197)/D197</f>
        <v>1.4622176450735094</v>
      </c>
      <c r="E199" s="69"/>
      <c r="F199" s="69"/>
      <c r="G199" s="69"/>
      <c r="H199" s="69"/>
      <c r="I199" s="69"/>
      <c r="J199" s="69"/>
      <c r="K199" s="69"/>
      <c r="L199" s="69"/>
      <c r="M199" s="69"/>
      <c r="N199" s="69"/>
      <c r="O199" s="69"/>
      <c r="P199" s="69"/>
      <c r="Q199" s="69"/>
      <c r="R199" s="69"/>
      <c r="S199" s="69"/>
      <c r="T199" s="69"/>
      <c r="U199" s="69"/>
      <c r="V199" s="69"/>
      <c r="W199" s="69"/>
      <c r="X199" s="69"/>
      <c r="Y199" s="69"/>
      <c r="Z199" s="69"/>
      <c r="AA199" s="69"/>
      <c r="AB199" s="69"/>
      <c r="AC199" s="69"/>
      <c r="AD199" s="69"/>
      <c r="AE199" s="69"/>
      <c r="AF199" s="69"/>
      <c r="AG199" s="69"/>
      <c r="AH199" s="69"/>
      <c r="AI199" s="69"/>
      <c r="AJ199" s="69"/>
      <c r="AK199" s="69"/>
      <c r="AL199" s="69"/>
      <c r="AM199" s="69"/>
      <c r="AN199" s="69"/>
      <c r="AO199" s="69"/>
      <c r="AP199" s="69"/>
      <c r="AQ199" s="69"/>
      <c r="AR199" s="69"/>
      <c r="AS199" s="69"/>
      <c r="AT199" s="69"/>
      <c r="AU199" s="69"/>
      <c r="AV199" s="69"/>
      <c r="AW199" s="69"/>
      <c r="AX199" s="69"/>
      <c r="AY199" s="69"/>
      <c r="AZ199" s="69"/>
      <c r="BA199" s="69"/>
      <c r="BB199" s="69"/>
      <c r="BC199" s="69"/>
      <c r="BD199" s="69"/>
      <c r="BE199" s="69"/>
      <c r="BF199" s="69"/>
      <c r="BG199" s="69"/>
      <c r="BH199" s="69"/>
      <c r="BI199" s="69"/>
      <c r="BJ199" s="69"/>
      <c r="BK199" s="69"/>
      <c r="BL199" s="69"/>
      <c r="BM199" s="69"/>
      <c r="BN199" s="69"/>
      <c r="BO199" s="69"/>
      <c r="BP199" s="69"/>
      <c r="BQ199" s="69"/>
      <c r="BR199" s="69"/>
      <c r="BS199" s="69"/>
      <c r="BT199" s="69"/>
      <c r="BU199" s="69"/>
      <c r="BV199" s="69"/>
      <c r="BW199" s="69"/>
      <c r="BX199" s="69"/>
      <c r="BY199" s="69"/>
      <c r="BZ199" s="69"/>
      <c r="CA199" s="69"/>
      <c r="CB199" s="69"/>
      <c r="CC199" s="69"/>
      <c r="CD199" s="69"/>
      <c r="CE199" s="69"/>
      <c r="CF199" s="69"/>
      <c r="CG199" s="69"/>
      <c r="CH199" s="69"/>
      <c r="CI199" s="69"/>
      <c r="CJ199" s="69"/>
      <c r="CK199" s="69"/>
      <c r="CL199" s="69"/>
      <c r="CM199" s="69"/>
      <c r="CN199" s="69"/>
      <c r="CO199" s="69"/>
      <c r="CP199" s="69"/>
      <c r="CQ199" s="69"/>
      <c r="CR199" s="69"/>
      <c r="CS199" s="69"/>
      <c r="CT199" s="69"/>
      <c r="CU199" s="69"/>
      <c r="CV199" s="69"/>
      <c r="CW199" s="69"/>
      <c r="CX199" s="69"/>
      <c r="CY199" s="69"/>
      <c r="CZ199" s="69"/>
      <c r="DA199" s="69"/>
      <c r="DB199" s="69"/>
      <c r="DC199" s="69"/>
      <c r="DD199" s="69"/>
      <c r="DE199" s="69"/>
      <c r="DF199" s="69"/>
      <c r="DG199" s="69"/>
      <c r="DH199" s="69"/>
      <c r="DI199" s="69"/>
      <c r="DJ199" s="69"/>
      <c r="DK199" s="69"/>
      <c r="DL199" s="69"/>
      <c r="DM199" s="69"/>
      <c r="DN199" s="69"/>
      <c r="DO199" s="69"/>
      <c r="DP199" s="69"/>
      <c r="DQ199" s="69"/>
      <c r="DR199" s="69"/>
      <c r="DS199" s="69"/>
      <c r="DT199" s="69"/>
      <c r="DU199" s="169"/>
    </row>
    <row r="200" spans="1:125" customFormat="1">
      <c r="A200" s="105"/>
      <c r="B200" s="105"/>
      <c r="C200" s="836" t="s">
        <v>1509</v>
      </c>
      <c r="D200" s="1256">
        <f ca="1">SUM(E195:DU195)</f>
        <v>6863968.9375873655</v>
      </c>
      <c r="E200" s="69"/>
      <c r="F200" s="69"/>
      <c r="G200" s="69"/>
      <c r="H200" s="69"/>
      <c r="I200" s="69"/>
      <c r="J200" s="69"/>
      <c r="K200" s="69"/>
      <c r="L200" s="69"/>
      <c r="M200" s="69"/>
      <c r="N200" s="69"/>
      <c r="O200" s="69"/>
      <c r="P200" s="69"/>
      <c r="Q200" s="69"/>
      <c r="R200" s="69"/>
      <c r="S200" s="69"/>
      <c r="T200" s="69"/>
      <c r="U200" s="69"/>
      <c r="V200" s="69"/>
      <c r="W200" s="69"/>
      <c r="X200" s="69"/>
      <c r="Y200" s="69"/>
      <c r="Z200" s="69"/>
      <c r="AA200" s="69"/>
      <c r="AB200" s="69"/>
      <c r="AC200" s="69"/>
      <c r="AD200" s="69"/>
      <c r="AE200" s="69"/>
      <c r="AF200" s="69"/>
      <c r="AG200" s="69"/>
      <c r="AH200" s="69"/>
      <c r="AI200" s="69"/>
      <c r="AJ200" s="69"/>
      <c r="AK200" s="69"/>
      <c r="AL200" s="69"/>
      <c r="AM200" s="69"/>
      <c r="AN200" s="69"/>
      <c r="AO200" s="69"/>
      <c r="AP200" s="69"/>
      <c r="AQ200" s="69"/>
      <c r="AR200" s="69"/>
      <c r="AS200" s="69"/>
      <c r="AT200" s="69"/>
      <c r="AU200" s="69"/>
      <c r="AV200" s="69"/>
      <c r="AW200" s="69"/>
      <c r="AX200" s="69"/>
      <c r="AY200" s="69"/>
      <c r="AZ200" s="69"/>
      <c r="BA200" s="69"/>
      <c r="BB200" s="69"/>
      <c r="BC200" s="69"/>
      <c r="BD200" s="69"/>
      <c r="BE200" s="69"/>
      <c r="BF200" s="69"/>
      <c r="BG200" s="69"/>
      <c r="BH200" s="69"/>
      <c r="BI200" s="69"/>
      <c r="BJ200" s="69"/>
      <c r="BK200" s="69"/>
      <c r="BL200" s="69"/>
      <c r="BM200" s="69"/>
      <c r="BN200" s="69"/>
      <c r="BO200" s="69"/>
      <c r="BP200" s="69"/>
      <c r="BQ200" s="69"/>
      <c r="BR200" s="69"/>
      <c r="BS200" s="69"/>
      <c r="BT200" s="69"/>
      <c r="BU200" s="69"/>
      <c r="BV200" s="69"/>
      <c r="BW200" s="69"/>
      <c r="BX200" s="69"/>
      <c r="BY200" s="69"/>
      <c r="BZ200" s="69"/>
      <c r="CA200" s="69"/>
      <c r="CB200" s="69"/>
      <c r="CC200" s="69"/>
      <c r="CD200" s="69"/>
      <c r="CE200" s="69"/>
      <c r="CF200" s="69"/>
      <c r="CG200" s="69"/>
      <c r="CH200" s="69"/>
      <c r="CI200" s="69"/>
      <c r="CJ200" s="69"/>
      <c r="CK200" s="69"/>
      <c r="CL200" s="69"/>
      <c r="CM200" s="69"/>
      <c r="CN200" s="69"/>
      <c r="CO200" s="69"/>
      <c r="CP200" s="69"/>
      <c r="CQ200" s="69"/>
      <c r="CR200" s="69"/>
      <c r="CS200" s="69"/>
      <c r="CT200" s="69"/>
      <c r="CU200" s="69"/>
      <c r="CV200" s="69"/>
      <c r="CW200" s="69"/>
      <c r="CX200" s="69"/>
      <c r="CY200" s="69"/>
      <c r="CZ200" s="69"/>
      <c r="DA200" s="69"/>
      <c r="DB200" s="69"/>
      <c r="DC200" s="69"/>
      <c r="DD200" s="69"/>
      <c r="DE200" s="69"/>
      <c r="DF200" s="69"/>
      <c r="DG200" s="69"/>
      <c r="DH200" s="69"/>
      <c r="DI200" s="69"/>
      <c r="DJ200" s="69"/>
      <c r="DK200" s="69"/>
      <c r="DL200" s="69"/>
      <c r="DM200" s="69"/>
      <c r="DN200" s="69"/>
      <c r="DO200" s="69"/>
      <c r="DP200" s="69"/>
      <c r="DQ200" s="69"/>
      <c r="DR200" s="69"/>
      <c r="DS200" s="69"/>
      <c r="DT200" s="69"/>
      <c r="DU200" s="169"/>
    </row>
    <row r="201" spans="1:125" customFormat="1">
      <c r="A201" s="105"/>
      <c r="B201" s="105"/>
      <c r="C201" s="60"/>
      <c r="D201" s="1149"/>
      <c r="E201" s="69"/>
      <c r="F201" s="69"/>
      <c r="G201" s="69"/>
      <c r="H201" s="69"/>
      <c r="I201" s="69"/>
      <c r="J201" s="69"/>
      <c r="K201" s="69"/>
      <c r="L201" s="69"/>
      <c r="M201" s="69"/>
      <c r="N201" s="69"/>
      <c r="O201" s="69"/>
      <c r="P201" s="69"/>
      <c r="Q201" s="69"/>
      <c r="R201" s="69"/>
      <c r="S201" s="69"/>
      <c r="T201" s="69"/>
      <c r="U201" s="69"/>
      <c r="V201" s="69"/>
      <c r="W201" s="69"/>
      <c r="X201" s="69"/>
      <c r="Y201" s="69"/>
      <c r="Z201" s="69"/>
      <c r="AA201" s="69"/>
      <c r="AB201" s="69"/>
      <c r="AC201" s="69"/>
      <c r="AD201" s="69"/>
      <c r="AE201" s="69"/>
      <c r="AF201" s="69"/>
      <c r="AG201" s="69"/>
      <c r="AH201" s="69"/>
      <c r="AI201" s="69"/>
      <c r="AJ201" s="69"/>
      <c r="AK201" s="69"/>
      <c r="AL201" s="69"/>
      <c r="AM201" s="69"/>
      <c r="AN201" s="69"/>
      <c r="AO201" s="69"/>
      <c r="AP201" s="69"/>
      <c r="AQ201" s="69"/>
      <c r="AR201" s="69"/>
      <c r="AS201" s="69"/>
      <c r="AT201" s="69"/>
      <c r="AU201" s="69"/>
      <c r="AV201" s="69"/>
      <c r="AW201" s="69"/>
      <c r="AX201" s="69"/>
      <c r="AY201" s="69"/>
      <c r="AZ201" s="69"/>
      <c r="BA201" s="69"/>
      <c r="BB201" s="69"/>
      <c r="BC201" s="69"/>
      <c r="BD201" s="69"/>
      <c r="BE201" s="69"/>
      <c r="BF201" s="69"/>
      <c r="BG201" s="69"/>
      <c r="BH201" s="69"/>
      <c r="BI201" s="69"/>
      <c r="BJ201" s="69"/>
      <c r="BK201" s="69"/>
      <c r="BL201" s="69"/>
      <c r="BM201" s="69"/>
      <c r="BN201" s="69"/>
      <c r="BO201" s="69"/>
      <c r="BP201" s="69"/>
      <c r="BQ201" s="69"/>
      <c r="BR201" s="69"/>
      <c r="BS201" s="69"/>
      <c r="BT201" s="69"/>
      <c r="BU201" s="69"/>
      <c r="BV201" s="69"/>
      <c r="BW201" s="69"/>
      <c r="BX201" s="69"/>
      <c r="BY201" s="69"/>
      <c r="BZ201" s="69"/>
      <c r="CA201" s="69"/>
      <c r="CB201" s="69"/>
      <c r="CC201" s="69"/>
      <c r="CD201" s="69"/>
      <c r="CE201" s="69"/>
      <c r="CF201" s="69"/>
      <c r="CG201" s="69"/>
      <c r="CH201" s="69"/>
      <c r="CI201" s="69"/>
      <c r="CJ201" s="69"/>
      <c r="CK201" s="69"/>
      <c r="CL201" s="69"/>
      <c r="CM201" s="69"/>
      <c r="CN201" s="69"/>
      <c r="CO201" s="69"/>
      <c r="CP201" s="69"/>
      <c r="CQ201" s="69"/>
      <c r="CR201" s="69"/>
      <c r="CS201" s="69"/>
      <c r="CT201" s="69"/>
      <c r="CU201" s="69"/>
      <c r="CV201" s="69"/>
      <c r="CW201" s="69"/>
      <c r="CX201" s="69"/>
      <c r="CY201" s="69"/>
      <c r="CZ201" s="69"/>
      <c r="DA201" s="69"/>
      <c r="DB201" s="69"/>
      <c r="DC201" s="69"/>
      <c r="DD201" s="69"/>
      <c r="DE201" s="69"/>
      <c r="DF201" s="69"/>
      <c r="DG201" s="69"/>
      <c r="DH201" s="69"/>
      <c r="DI201" s="69"/>
      <c r="DJ201" s="69"/>
      <c r="DK201" s="69"/>
      <c r="DL201" s="69"/>
      <c r="DM201" s="69"/>
      <c r="DN201" s="69"/>
      <c r="DO201" s="69"/>
      <c r="DP201" s="69"/>
      <c r="DQ201" s="69"/>
      <c r="DR201" s="69"/>
      <c r="DS201" s="69"/>
      <c r="DT201" s="69"/>
      <c r="DU201" s="169"/>
    </row>
    <row r="202" spans="1:125" customFormat="1">
      <c r="A202" s="105"/>
      <c r="B202" s="105"/>
      <c r="C202" s="128" t="s">
        <v>1552</v>
      </c>
      <c r="D202" s="1149"/>
      <c r="E202" s="69"/>
      <c r="F202" s="69"/>
      <c r="G202" s="69"/>
      <c r="H202" s="69"/>
      <c r="I202" s="69"/>
      <c r="J202" s="69"/>
      <c r="K202" s="69"/>
      <c r="L202" s="69"/>
      <c r="M202" s="69"/>
      <c r="N202" s="69"/>
      <c r="O202" s="69"/>
      <c r="P202" s="69"/>
      <c r="Q202" s="69"/>
      <c r="R202" s="69"/>
      <c r="S202" s="69"/>
      <c r="T202" s="69"/>
      <c r="U202" s="69"/>
      <c r="V202" s="69"/>
      <c r="W202" s="69"/>
      <c r="X202" s="69"/>
      <c r="Y202" s="69"/>
      <c r="Z202" s="69"/>
      <c r="AA202" s="69"/>
      <c r="AB202" s="69"/>
      <c r="AC202" s="69"/>
      <c r="AD202" s="69"/>
      <c r="AE202" s="69"/>
      <c r="AF202" s="69"/>
      <c r="AG202" s="69"/>
      <c r="AH202" s="69"/>
      <c r="AI202" s="69"/>
      <c r="AJ202" s="69"/>
      <c r="AK202" s="69"/>
      <c r="AL202" s="69"/>
      <c r="AM202" s="69"/>
      <c r="AN202" s="69"/>
      <c r="AO202" s="69"/>
      <c r="AP202" s="69"/>
      <c r="AQ202" s="69"/>
      <c r="AR202" s="69"/>
      <c r="AS202" s="69"/>
      <c r="AT202" s="69"/>
      <c r="AU202" s="69"/>
      <c r="AV202" s="69"/>
      <c r="AW202" s="69"/>
      <c r="AX202" s="69"/>
      <c r="AY202" s="69"/>
      <c r="AZ202" s="69"/>
      <c r="BA202" s="69"/>
      <c r="BB202" s="69"/>
      <c r="BC202" s="69"/>
      <c r="BD202" s="69"/>
      <c r="BE202" s="69"/>
      <c r="BF202" s="69"/>
      <c r="BG202" s="69"/>
      <c r="BH202" s="69"/>
      <c r="BI202" s="69"/>
      <c r="BJ202" s="69"/>
      <c r="BK202" s="69"/>
      <c r="BL202" s="69"/>
      <c r="BM202" s="69"/>
      <c r="BN202" s="69"/>
      <c r="BO202" s="69"/>
      <c r="BP202" s="69"/>
      <c r="BQ202" s="69"/>
      <c r="BR202" s="69"/>
      <c r="BS202" s="69"/>
      <c r="BT202" s="69"/>
      <c r="BU202" s="69"/>
      <c r="BV202" s="69"/>
      <c r="BW202" s="69"/>
      <c r="BX202" s="69"/>
      <c r="BY202" s="69"/>
      <c r="BZ202" s="69"/>
      <c r="CA202" s="69"/>
      <c r="CB202" s="69"/>
      <c r="CC202" s="69"/>
      <c r="CD202" s="69"/>
      <c r="CE202" s="69"/>
      <c r="CF202" s="69"/>
      <c r="CG202" s="69"/>
      <c r="CH202" s="69"/>
      <c r="CI202" s="69"/>
      <c r="CJ202" s="69"/>
      <c r="CK202" s="69"/>
      <c r="CL202" s="69"/>
      <c r="CM202" s="69"/>
      <c r="CN202" s="69"/>
      <c r="CO202" s="69"/>
      <c r="CP202" s="69"/>
      <c r="CQ202" s="69"/>
      <c r="CR202" s="69"/>
      <c r="CS202" s="69"/>
      <c r="CT202" s="69"/>
      <c r="CU202" s="69"/>
      <c r="CV202" s="69"/>
      <c r="CW202" s="69"/>
      <c r="CX202" s="69"/>
      <c r="CY202" s="69"/>
      <c r="CZ202" s="69"/>
      <c r="DA202" s="69"/>
      <c r="DB202" s="69"/>
      <c r="DC202" s="69"/>
      <c r="DD202" s="69"/>
      <c r="DE202" s="69"/>
      <c r="DF202" s="69"/>
      <c r="DG202" s="69"/>
      <c r="DH202" s="69"/>
      <c r="DI202" s="69"/>
      <c r="DJ202" s="69"/>
      <c r="DK202" s="69"/>
      <c r="DL202" s="69"/>
      <c r="DM202" s="69"/>
      <c r="DN202" s="69"/>
      <c r="DO202" s="69"/>
      <c r="DP202" s="69"/>
      <c r="DQ202" s="69"/>
      <c r="DR202" s="69"/>
      <c r="DS202" s="69"/>
      <c r="DT202" s="69"/>
      <c r="DU202" s="169"/>
    </row>
    <row r="203" spans="1:125" customFormat="1">
      <c r="A203" s="105"/>
      <c r="B203" s="105"/>
      <c r="C203" s="629" t="s">
        <v>1167</v>
      </c>
      <c r="D203" s="69">
        <f ca="1">SUM(E203:DU203)</f>
        <v>-14107573.262896148</v>
      </c>
      <c r="E203" s="69">
        <f t="shared" ref="E203:AJ203" ca="1" si="2158">E31</f>
        <v>-10527633.05608974</v>
      </c>
      <c r="F203" s="69">
        <f t="shared" ca="1" si="2158"/>
        <v>-1027633.0560897419</v>
      </c>
      <c r="G203" s="69">
        <f t="shared" ca="1" si="2158"/>
        <v>-1027633.0560897419</v>
      </c>
      <c r="H203" s="69">
        <f t="shared" ca="1" si="2158"/>
        <v>-1027633.0560897419</v>
      </c>
      <c r="I203" s="69">
        <f t="shared" ca="1" si="2158"/>
        <v>-497040.96385531779</v>
      </c>
      <c r="J203" s="69">
        <f t="shared" ca="1" si="2158"/>
        <v>0</v>
      </c>
      <c r="K203" s="69">
        <f t="shared" ca="1" si="2158"/>
        <v>0</v>
      </c>
      <c r="L203" s="69">
        <f t="shared" ca="1" si="2158"/>
        <v>0</v>
      </c>
      <c r="M203" s="69">
        <f t="shared" ca="1" si="2158"/>
        <v>0</v>
      </c>
      <c r="N203" s="69">
        <f t="shared" ca="1" si="2158"/>
        <v>0</v>
      </c>
      <c r="O203" s="69">
        <f t="shared" ca="1" si="2158"/>
        <v>0</v>
      </c>
      <c r="P203" s="69">
        <f t="shared" ca="1" si="2158"/>
        <v>0</v>
      </c>
      <c r="Q203" s="69">
        <f t="shared" ca="1" si="2158"/>
        <v>0</v>
      </c>
      <c r="R203" s="69">
        <f t="shared" ca="1" si="2158"/>
        <v>0</v>
      </c>
      <c r="S203" s="69">
        <f t="shared" ca="1" si="2158"/>
        <v>0</v>
      </c>
      <c r="T203" s="69">
        <f t="shared" ca="1" si="2158"/>
        <v>0</v>
      </c>
      <c r="U203" s="69">
        <f t="shared" ca="1" si="2158"/>
        <v>0</v>
      </c>
      <c r="V203" s="69">
        <f t="shared" ca="1" si="2158"/>
        <v>0</v>
      </c>
      <c r="W203" s="69">
        <f t="shared" ca="1" si="2158"/>
        <v>0</v>
      </c>
      <c r="X203" s="69">
        <f t="shared" ca="1" si="2158"/>
        <v>0</v>
      </c>
      <c r="Y203" s="69">
        <f t="shared" ca="1" si="2158"/>
        <v>0</v>
      </c>
      <c r="Z203" s="69">
        <f t="shared" ca="1" si="2158"/>
        <v>0</v>
      </c>
      <c r="AA203" s="69">
        <f t="shared" ca="1" si="2158"/>
        <v>0</v>
      </c>
      <c r="AB203" s="69">
        <f t="shared" ca="1" si="2158"/>
        <v>0</v>
      </c>
      <c r="AC203" s="69">
        <f t="shared" ca="1" si="2158"/>
        <v>0</v>
      </c>
      <c r="AD203" s="69">
        <f t="shared" ca="1" si="2158"/>
        <v>0</v>
      </c>
      <c r="AE203" s="69">
        <f t="shared" ca="1" si="2158"/>
        <v>0</v>
      </c>
      <c r="AF203" s="69">
        <f t="shared" ca="1" si="2158"/>
        <v>0</v>
      </c>
      <c r="AG203" s="69">
        <f t="shared" ca="1" si="2158"/>
        <v>0</v>
      </c>
      <c r="AH203" s="69">
        <f t="shared" ca="1" si="2158"/>
        <v>0</v>
      </c>
      <c r="AI203" s="69">
        <f t="shared" ca="1" si="2158"/>
        <v>0</v>
      </c>
      <c r="AJ203" s="69">
        <f t="shared" ca="1" si="2158"/>
        <v>0</v>
      </c>
      <c r="AK203" s="69">
        <f t="shared" ref="AK203:BP203" ca="1" si="2159">AK31</f>
        <v>0</v>
      </c>
      <c r="AL203" s="69">
        <f t="shared" ca="1" si="2159"/>
        <v>0</v>
      </c>
      <c r="AM203" s="69">
        <f t="shared" ca="1" si="2159"/>
        <v>0</v>
      </c>
      <c r="AN203" s="69">
        <f t="shared" ca="1" si="2159"/>
        <v>0</v>
      </c>
      <c r="AO203" s="69">
        <f t="shared" ca="1" si="2159"/>
        <v>0</v>
      </c>
      <c r="AP203" s="69">
        <f t="shared" ca="1" si="2159"/>
        <v>0</v>
      </c>
      <c r="AQ203" s="69">
        <f t="shared" ca="1" si="2159"/>
        <v>0</v>
      </c>
      <c r="AR203" s="69">
        <f t="shared" ca="1" si="2159"/>
        <v>0</v>
      </c>
      <c r="AS203" s="69">
        <f t="shared" ca="1" si="2159"/>
        <v>0</v>
      </c>
      <c r="AT203" s="69">
        <f t="shared" ca="1" si="2159"/>
        <v>0</v>
      </c>
      <c r="AU203" s="69">
        <f t="shared" ca="1" si="2159"/>
        <v>0</v>
      </c>
      <c r="AV203" s="69">
        <f t="shared" ca="1" si="2159"/>
        <v>0</v>
      </c>
      <c r="AW203" s="69">
        <f t="shared" ca="1" si="2159"/>
        <v>0</v>
      </c>
      <c r="AX203" s="69">
        <f t="shared" ca="1" si="2159"/>
        <v>0</v>
      </c>
      <c r="AY203" s="69">
        <f t="shared" ca="1" si="2159"/>
        <v>0</v>
      </c>
      <c r="AZ203" s="69">
        <f t="shared" ca="1" si="2159"/>
        <v>0</v>
      </c>
      <c r="BA203" s="69">
        <f t="shared" ca="1" si="2159"/>
        <v>0</v>
      </c>
      <c r="BB203" s="69">
        <f t="shared" ca="1" si="2159"/>
        <v>0</v>
      </c>
      <c r="BC203" s="69">
        <f t="shared" ca="1" si="2159"/>
        <v>0</v>
      </c>
      <c r="BD203" s="69">
        <f t="shared" ca="1" si="2159"/>
        <v>0</v>
      </c>
      <c r="BE203" s="69">
        <f t="shared" ca="1" si="2159"/>
        <v>0</v>
      </c>
      <c r="BF203" s="69">
        <f t="shared" ca="1" si="2159"/>
        <v>0</v>
      </c>
      <c r="BG203" s="69">
        <f t="shared" ca="1" si="2159"/>
        <v>0</v>
      </c>
      <c r="BH203" s="69">
        <f t="shared" ca="1" si="2159"/>
        <v>0</v>
      </c>
      <c r="BI203" s="69">
        <f t="shared" ca="1" si="2159"/>
        <v>0</v>
      </c>
      <c r="BJ203" s="69">
        <f t="shared" ca="1" si="2159"/>
        <v>0</v>
      </c>
      <c r="BK203" s="69">
        <f t="shared" ca="1" si="2159"/>
        <v>0</v>
      </c>
      <c r="BL203" s="69">
        <f t="shared" ca="1" si="2159"/>
        <v>0</v>
      </c>
      <c r="BM203" s="69">
        <f t="shared" ca="1" si="2159"/>
        <v>0</v>
      </c>
      <c r="BN203" s="69">
        <f t="shared" ca="1" si="2159"/>
        <v>0</v>
      </c>
      <c r="BO203" s="69">
        <f t="shared" ca="1" si="2159"/>
        <v>0</v>
      </c>
      <c r="BP203" s="69">
        <f t="shared" ca="1" si="2159"/>
        <v>0</v>
      </c>
      <c r="BQ203" s="69">
        <f t="shared" ref="BQ203:CV203" ca="1" si="2160">BQ31</f>
        <v>0</v>
      </c>
      <c r="BR203" s="69">
        <f t="shared" ca="1" si="2160"/>
        <v>0</v>
      </c>
      <c r="BS203" s="69">
        <f t="shared" ca="1" si="2160"/>
        <v>0</v>
      </c>
      <c r="BT203" s="69">
        <f t="shared" ca="1" si="2160"/>
        <v>0</v>
      </c>
      <c r="BU203" s="69">
        <f t="shared" ca="1" si="2160"/>
        <v>0</v>
      </c>
      <c r="BV203" s="69">
        <f t="shared" ca="1" si="2160"/>
        <v>0</v>
      </c>
      <c r="BW203" s="69">
        <f t="shared" ca="1" si="2160"/>
        <v>0</v>
      </c>
      <c r="BX203" s="69">
        <f t="shared" ca="1" si="2160"/>
        <v>0</v>
      </c>
      <c r="BY203" s="69">
        <f t="shared" ca="1" si="2160"/>
        <v>0</v>
      </c>
      <c r="BZ203" s="69">
        <f t="shared" ca="1" si="2160"/>
        <v>0</v>
      </c>
      <c r="CA203" s="69">
        <f t="shared" ca="1" si="2160"/>
        <v>0</v>
      </c>
      <c r="CB203" s="69">
        <f t="shared" ca="1" si="2160"/>
        <v>0</v>
      </c>
      <c r="CC203" s="69">
        <f t="shared" ca="1" si="2160"/>
        <v>0</v>
      </c>
      <c r="CD203" s="69">
        <f t="shared" ca="1" si="2160"/>
        <v>0</v>
      </c>
      <c r="CE203" s="69">
        <f t="shared" ca="1" si="2160"/>
        <v>0</v>
      </c>
      <c r="CF203" s="69">
        <f t="shared" ca="1" si="2160"/>
        <v>0</v>
      </c>
      <c r="CG203" s="69">
        <f t="shared" ca="1" si="2160"/>
        <v>0</v>
      </c>
      <c r="CH203" s="69">
        <f t="shared" ca="1" si="2160"/>
        <v>0</v>
      </c>
      <c r="CI203" s="69">
        <f t="shared" ca="1" si="2160"/>
        <v>0</v>
      </c>
      <c r="CJ203" s="69">
        <f t="shared" ca="1" si="2160"/>
        <v>0</v>
      </c>
      <c r="CK203" s="69">
        <f t="shared" ca="1" si="2160"/>
        <v>0</v>
      </c>
      <c r="CL203" s="69">
        <f t="shared" ca="1" si="2160"/>
        <v>0</v>
      </c>
      <c r="CM203" s="69">
        <f t="shared" ca="1" si="2160"/>
        <v>0</v>
      </c>
      <c r="CN203" s="69">
        <f t="shared" ca="1" si="2160"/>
        <v>0</v>
      </c>
      <c r="CO203" s="69">
        <f t="shared" ca="1" si="2160"/>
        <v>0</v>
      </c>
      <c r="CP203" s="69">
        <f t="shared" ca="1" si="2160"/>
        <v>0</v>
      </c>
      <c r="CQ203" s="69">
        <f t="shared" ca="1" si="2160"/>
        <v>0</v>
      </c>
      <c r="CR203" s="69">
        <f t="shared" ca="1" si="2160"/>
        <v>0</v>
      </c>
      <c r="CS203" s="69">
        <f t="shared" ca="1" si="2160"/>
        <v>0</v>
      </c>
      <c r="CT203" s="69">
        <f t="shared" ca="1" si="2160"/>
        <v>0</v>
      </c>
      <c r="CU203" s="69">
        <f t="shared" ca="1" si="2160"/>
        <v>0</v>
      </c>
      <c r="CV203" s="69">
        <f t="shared" ca="1" si="2160"/>
        <v>0</v>
      </c>
      <c r="CW203" s="69">
        <f t="shared" ref="CW203:DU203" ca="1" si="2161">CW31</f>
        <v>0</v>
      </c>
      <c r="CX203" s="69">
        <f t="shared" ca="1" si="2161"/>
        <v>0</v>
      </c>
      <c r="CY203" s="69">
        <f t="shared" ca="1" si="2161"/>
        <v>0</v>
      </c>
      <c r="CZ203" s="69">
        <f t="shared" ca="1" si="2161"/>
        <v>0</v>
      </c>
      <c r="DA203" s="69">
        <f t="shared" ca="1" si="2161"/>
        <v>0</v>
      </c>
      <c r="DB203" s="69">
        <f t="shared" ca="1" si="2161"/>
        <v>0</v>
      </c>
      <c r="DC203" s="69">
        <f t="shared" ca="1" si="2161"/>
        <v>0</v>
      </c>
      <c r="DD203" s="69">
        <f t="shared" ca="1" si="2161"/>
        <v>0</v>
      </c>
      <c r="DE203" s="69">
        <f t="shared" ca="1" si="2161"/>
        <v>0</v>
      </c>
      <c r="DF203" s="69">
        <f t="shared" ca="1" si="2161"/>
        <v>0</v>
      </c>
      <c r="DG203" s="69">
        <f t="shared" ca="1" si="2161"/>
        <v>0</v>
      </c>
      <c r="DH203" s="69">
        <f t="shared" ca="1" si="2161"/>
        <v>0</v>
      </c>
      <c r="DI203" s="69">
        <f t="shared" ca="1" si="2161"/>
        <v>0</v>
      </c>
      <c r="DJ203" s="69">
        <f t="shared" ca="1" si="2161"/>
        <v>0</v>
      </c>
      <c r="DK203" s="69">
        <f t="shared" ca="1" si="2161"/>
        <v>0</v>
      </c>
      <c r="DL203" s="69">
        <f t="shared" ca="1" si="2161"/>
        <v>0</v>
      </c>
      <c r="DM203" s="69">
        <f t="shared" ca="1" si="2161"/>
        <v>0</v>
      </c>
      <c r="DN203" s="69">
        <f t="shared" ca="1" si="2161"/>
        <v>0</v>
      </c>
      <c r="DO203" s="69">
        <f t="shared" ca="1" si="2161"/>
        <v>0</v>
      </c>
      <c r="DP203" s="69">
        <f t="shared" ca="1" si="2161"/>
        <v>0</v>
      </c>
      <c r="DQ203" s="69">
        <f t="shared" ca="1" si="2161"/>
        <v>0</v>
      </c>
      <c r="DR203" s="69">
        <f t="shared" ca="1" si="2161"/>
        <v>0</v>
      </c>
      <c r="DS203" s="69">
        <f t="shared" ca="1" si="2161"/>
        <v>0</v>
      </c>
      <c r="DT203" s="69">
        <f t="shared" ca="1" si="2161"/>
        <v>0</v>
      </c>
      <c r="DU203" s="69">
        <f t="shared" ca="1" si="2161"/>
        <v>0</v>
      </c>
    </row>
    <row r="204" spans="1:125" customFormat="1">
      <c r="A204" s="105"/>
      <c r="B204" s="105"/>
      <c r="C204" s="629" t="s">
        <v>1524</v>
      </c>
      <c r="D204" s="1149"/>
      <c r="E204" s="69">
        <f t="shared" ref="E204:AJ204" ca="1" si="2162">E41</f>
        <v>0</v>
      </c>
      <c r="F204" s="69">
        <f t="shared" ca="1" si="2162"/>
        <v>0</v>
      </c>
      <c r="G204" s="69">
        <f t="shared" ca="1" si="2162"/>
        <v>0</v>
      </c>
      <c r="H204" s="69">
        <f t="shared" ca="1" si="2162"/>
        <v>0</v>
      </c>
      <c r="I204" s="69">
        <f t="shared" ca="1" si="2162"/>
        <v>0</v>
      </c>
      <c r="J204" s="69">
        <f t="shared" ca="1" si="2162"/>
        <v>0</v>
      </c>
      <c r="K204" s="69">
        <f t="shared" ca="1" si="2162"/>
        <v>0</v>
      </c>
      <c r="L204" s="69">
        <f t="shared" ca="1" si="2162"/>
        <v>0</v>
      </c>
      <c r="M204" s="69">
        <f t="shared" ca="1" si="2162"/>
        <v>0</v>
      </c>
      <c r="N204" s="69">
        <f t="shared" ca="1" si="2162"/>
        <v>0</v>
      </c>
      <c r="O204" s="69">
        <f t="shared" ca="1" si="2162"/>
        <v>0</v>
      </c>
      <c r="P204" s="69">
        <f t="shared" ca="1" si="2162"/>
        <v>0</v>
      </c>
      <c r="Q204" s="69">
        <f t="shared" ca="1" si="2162"/>
        <v>0</v>
      </c>
      <c r="R204" s="69">
        <f t="shared" ca="1" si="2162"/>
        <v>0</v>
      </c>
      <c r="S204" s="69">
        <f t="shared" ca="1" si="2162"/>
        <v>0</v>
      </c>
      <c r="T204" s="69">
        <f t="shared" ca="1" si="2162"/>
        <v>0</v>
      </c>
      <c r="U204" s="69">
        <f t="shared" ca="1" si="2162"/>
        <v>0</v>
      </c>
      <c r="V204" s="69">
        <f t="shared" ca="1" si="2162"/>
        <v>0</v>
      </c>
      <c r="W204" s="69">
        <f t="shared" ca="1" si="2162"/>
        <v>0</v>
      </c>
      <c r="X204" s="69">
        <f t="shared" ca="1" si="2162"/>
        <v>0</v>
      </c>
      <c r="Y204" s="69">
        <f t="shared" ca="1" si="2162"/>
        <v>0</v>
      </c>
      <c r="Z204" s="69">
        <f t="shared" ca="1" si="2162"/>
        <v>0</v>
      </c>
      <c r="AA204" s="69">
        <f t="shared" ca="1" si="2162"/>
        <v>0</v>
      </c>
      <c r="AB204" s="69">
        <f t="shared" ca="1" si="2162"/>
        <v>0</v>
      </c>
      <c r="AC204" s="69">
        <f t="shared" ca="1" si="2162"/>
        <v>0</v>
      </c>
      <c r="AD204" s="69">
        <f t="shared" ca="1" si="2162"/>
        <v>0</v>
      </c>
      <c r="AE204" s="69">
        <f t="shared" ca="1" si="2162"/>
        <v>0</v>
      </c>
      <c r="AF204" s="69">
        <f t="shared" ca="1" si="2162"/>
        <v>0</v>
      </c>
      <c r="AG204" s="69">
        <f t="shared" ca="1" si="2162"/>
        <v>0</v>
      </c>
      <c r="AH204" s="69">
        <f t="shared" ca="1" si="2162"/>
        <v>0</v>
      </c>
      <c r="AI204" s="69">
        <f t="shared" ca="1" si="2162"/>
        <v>0</v>
      </c>
      <c r="AJ204" s="69">
        <f t="shared" ca="1" si="2162"/>
        <v>0</v>
      </c>
      <c r="AK204" s="69">
        <f t="shared" ref="AK204:BP204" ca="1" si="2163">AK41</f>
        <v>0</v>
      </c>
      <c r="AL204" s="69">
        <f t="shared" ca="1" si="2163"/>
        <v>0</v>
      </c>
      <c r="AM204" s="69">
        <f t="shared" ca="1" si="2163"/>
        <v>0</v>
      </c>
      <c r="AN204" s="69">
        <f t="shared" ca="1" si="2163"/>
        <v>0</v>
      </c>
      <c r="AO204" s="69">
        <f t="shared" ca="1" si="2163"/>
        <v>0</v>
      </c>
      <c r="AP204" s="69">
        <f t="shared" ca="1" si="2163"/>
        <v>0</v>
      </c>
      <c r="AQ204" s="69">
        <f t="shared" ca="1" si="2163"/>
        <v>0</v>
      </c>
      <c r="AR204" s="69">
        <f t="shared" ca="1" si="2163"/>
        <v>0</v>
      </c>
      <c r="AS204" s="69">
        <f t="shared" ca="1" si="2163"/>
        <v>0</v>
      </c>
      <c r="AT204" s="69">
        <f t="shared" ca="1" si="2163"/>
        <v>0</v>
      </c>
      <c r="AU204" s="69">
        <f t="shared" ca="1" si="2163"/>
        <v>0</v>
      </c>
      <c r="AV204" s="69">
        <f t="shared" ca="1" si="2163"/>
        <v>0</v>
      </c>
      <c r="AW204" s="69">
        <f t="shared" ca="1" si="2163"/>
        <v>0</v>
      </c>
      <c r="AX204" s="69">
        <f t="shared" ca="1" si="2163"/>
        <v>0</v>
      </c>
      <c r="AY204" s="69">
        <f t="shared" ca="1" si="2163"/>
        <v>0</v>
      </c>
      <c r="AZ204" s="69">
        <f t="shared" ca="1" si="2163"/>
        <v>0</v>
      </c>
      <c r="BA204" s="69">
        <f t="shared" ca="1" si="2163"/>
        <v>0</v>
      </c>
      <c r="BB204" s="69">
        <f t="shared" ca="1" si="2163"/>
        <v>0</v>
      </c>
      <c r="BC204" s="69">
        <f t="shared" ca="1" si="2163"/>
        <v>0</v>
      </c>
      <c r="BD204" s="69">
        <f t="shared" ca="1" si="2163"/>
        <v>0</v>
      </c>
      <c r="BE204" s="69">
        <f t="shared" ca="1" si="2163"/>
        <v>0</v>
      </c>
      <c r="BF204" s="69">
        <f t="shared" ca="1" si="2163"/>
        <v>0</v>
      </c>
      <c r="BG204" s="69">
        <f t="shared" ca="1" si="2163"/>
        <v>0</v>
      </c>
      <c r="BH204" s="69">
        <f t="shared" ca="1" si="2163"/>
        <v>0</v>
      </c>
      <c r="BI204" s="69">
        <f t="shared" ca="1" si="2163"/>
        <v>0</v>
      </c>
      <c r="BJ204" s="69">
        <f t="shared" ca="1" si="2163"/>
        <v>0</v>
      </c>
      <c r="BK204" s="69">
        <f t="shared" ca="1" si="2163"/>
        <v>0</v>
      </c>
      <c r="BL204" s="69">
        <f t="shared" ca="1" si="2163"/>
        <v>0</v>
      </c>
      <c r="BM204" s="69">
        <f t="shared" ca="1" si="2163"/>
        <v>0</v>
      </c>
      <c r="BN204" s="69">
        <f t="shared" ca="1" si="2163"/>
        <v>0</v>
      </c>
      <c r="BO204" s="69">
        <f t="shared" ca="1" si="2163"/>
        <v>0</v>
      </c>
      <c r="BP204" s="69">
        <f t="shared" ca="1" si="2163"/>
        <v>0</v>
      </c>
      <c r="BQ204" s="69">
        <f t="shared" ref="BQ204:CV204" ca="1" si="2164">BQ41</f>
        <v>0</v>
      </c>
      <c r="BR204" s="69">
        <f t="shared" ca="1" si="2164"/>
        <v>0</v>
      </c>
      <c r="BS204" s="69">
        <f t="shared" ca="1" si="2164"/>
        <v>0</v>
      </c>
      <c r="BT204" s="69">
        <f t="shared" ca="1" si="2164"/>
        <v>0</v>
      </c>
      <c r="BU204" s="69">
        <f t="shared" ca="1" si="2164"/>
        <v>0</v>
      </c>
      <c r="BV204" s="69">
        <f t="shared" ca="1" si="2164"/>
        <v>0</v>
      </c>
      <c r="BW204" s="69">
        <f t="shared" ca="1" si="2164"/>
        <v>0</v>
      </c>
      <c r="BX204" s="69">
        <f t="shared" ca="1" si="2164"/>
        <v>0</v>
      </c>
      <c r="BY204" s="69">
        <f t="shared" ca="1" si="2164"/>
        <v>0</v>
      </c>
      <c r="BZ204" s="69">
        <f t="shared" ca="1" si="2164"/>
        <v>0</v>
      </c>
      <c r="CA204" s="69">
        <f t="shared" ca="1" si="2164"/>
        <v>0</v>
      </c>
      <c r="CB204" s="69">
        <f t="shared" ca="1" si="2164"/>
        <v>0</v>
      </c>
      <c r="CC204" s="69">
        <f t="shared" ca="1" si="2164"/>
        <v>0</v>
      </c>
      <c r="CD204" s="69">
        <f t="shared" ca="1" si="2164"/>
        <v>0</v>
      </c>
      <c r="CE204" s="69">
        <f t="shared" ca="1" si="2164"/>
        <v>0</v>
      </c>
      <c r="CF204" s="69">
        <f t="shared" ca="1" si="2164"/>
        <v>0</v>
      </c>
      <c r="CG204" s="69">
        <f t="shared" ca="1" si="2164"/>
        <v>0</v>
      </c>
      <c r="CH204" s="69">
        <f t="shared" ca="1" si="2164"/>
        <v>0</v>
      </c>
      <c r="CI204" s="69">
        <f t="shared" ca="1" si="2164"/>
        <v>0</v>
      </c>
      <c r="CJ204" s="69">
        <f t="shared" ca="1" si="2164"/>
        <v>0</v>
      </c>
      <c r="CK204" s="69">
        <f t="shared" ca="1" si="2164"/>
        <v>0</v>
      </c>
      <c r="CL204" s="69">
        <f t="shared" ca="1" si="2164"/>
        <v>0</v>
      </c>
      <c r="CM204" s="69">
        <f t="shared" ca="1" si="2164"/>
        <v>0</v>
      </c>
      <c r="CN204" s="69">
        <f t="shared" ca="1" si="2164"/>
        <v>0</v>
      </c>
      <c r="CO204" s="69">
        <f t="shared" ca="1" si="2164"/>
        <v>0</v>
      </c>
      <c r="CP204" s="69">
        <f t="shared" ca="1" si="2164"/>
        <v>0</v>
      </c>
      <c r="CQ204" s="69">
        <f t="shared" ca="1" si="2164"/>
        <v>0</v>
      </c>
      <c r="CR204" s="69">
        <f t="shared" ca="1" si="2164"/>
        <v>0</v>
      </c>
      <c r="CS204" s="69">
        <f t="shared" ca="1" si="2164"/>
        <v>0</v>
      </c>
      <c r="CT204" s="69">
        <f t="shared" ca="1" si="2164"/>
        <v>0</v>
      </c>
      <c r="CU204" s="69">
        <f t="shared" ca="1" si="2164"/>
        <v>0</v>
      </c>
      <c r="CV204" s="69">
        <f t="shared" ca="1" si="2164"/>
        <v>0</v>
      </c>
      <c r="CW204" s="69">
        <f t="shared" ref="CW204:DU204" ca="1" si="2165">CW41</f>
        <v>14107575.377905848</v>
      </c>
      <c r="CX204" s="69">
        <f t="shared" ca="1" si="2165"/>
        <v>0</v>
      </c>
      <c r="CY204" s="69">
        <f t="shared" ca="1" si="2165"/>
        <v>0</v>
      </c>
      <c r="CZ204" s="69">
        <f t="shared" ca="1" si="2165"/>
        <v>0</v>
      </c>
      <c r="DA204" s="69">
        <f t="shared" ca="1" si="2165"/>
        <v>0</v>
      </c>
      <c r="DB204" s="69">
        <f t="shared" ca="1" si="2165"/>
        <v>0</v>
      </c>
      <c r="DC204" s="69">
        <f t="shared" ca="1" si="2165"/>
        <v>0</v>
      </c>
      <c r="DD204" s="69">
        <f t="shared" ca="1" si="2165"/>
        <v>0</v>
      </c>
      <c r="DE204" s="69">
        <f t="shared" ca="1" si="2165"/>
        <v>0</v>
      </c>
      <c r="DF204" s="69">
        <f t="shared" ca="1" si="2165"/>
        <v>0</v>
      </c>
      <c r="DG204" s="69">
        <f t="shared" ca="1" si="2165"/>
        <v>0</v>
      </c>
      <c r="DH204" s="69">
        <f t="shared" ca="1" si="2165"/>
        <v>0</v>
      </c>
      <c r="DI204" s="69">
        <f t="shared" ca="1" si="2165"/>
        <v>0</v>
      </c>
      <c r="DJ204" s="69">
        <f t="shared" ca="1" si="2165"/>
        <v>0</v>
      </c>
      <c r="DK204" s="69">
        <f t="shared" ca="1" si="2165"/>
        <v>0</v>
      </c>
      <c r="DL204" s="69">
        <f t="shared" ca="1" si="2165"/>
        <v>0</v>
      </c>
      <c r="DM204" s="69">
        <f t="shared" ca="1" si="2165"/>
        <v>0</v>
      </c>
      <c r="DN204" s="69">
        <f t="shared" ca="1" si="2165"/>
        <v>0</v>
      </c>
      <c r="DO204" s="69">
        <f t="shared" ca="1" si="2165"/>
        <v>0</v>
      </c>
      <c r="DP204" s="69">
        <f t="shared" ca="1" si="2165"/>
        <v>0</v>
      </c>
      <c r="DQ204" s="69">
        <f t="shared" ca="1" si="2165"/>
        <v>0</v>
      </c>
      <c r="DR204" s="69">
        <f t="shared" ca="1" si="2165"/>
        <v>0</v>
      </c>
      <c r="DS204" s="69">
        <f t="shared" ca="1" si="2165"/>
        <v>0</v>
      </c>
      <c r="DT204" s="69">
        <f t="shared" ca="1" si="2165"/>
        <v>0</v>
      </c>
      <c r="DU204" s="69">
        <f t="shared" ca="1" si="2165"/>
        <v>0</v>
      </c>
    </row>
    <row r="205" spans="1:125" customFormat="1">
      <c r="A205" s="105"/>
      <c r="B205" s="105"/>
      <c r="C205" s="629" t="s">
        <v>1540</v>
      </c>
      <c r="D205" s="1149"/>
      <c r="E205" s="69">
        <f t="shared" ref="E205:AJ205" ca="1" si="2166">E64</f>
        <v>0</v>
      </c>
      <c r="F205" s="69">
        <f t="shared" ca="1" si="2166"/>
        <v>0</v>
      </c>
      <c r="G205" s="69">
        <f t="shared" ca="1" si="2166"/>
        <v>0</v>
      </c>
      <c r="H205" s="69">
        <f t="shared" ca="1" si="2166"/>
        <v>0</v>
      </c>
      <c r="I205" s="69">
        <f t="shared" ca="1" si="2166"/>
        <v>0</v>
      </c>
      <c r="J205" s="69">
        <f t="shared" ca="1" si="2166"/>
        <v>0</v>
      </c>
      <c r="K205" s="69">
        <f t="shared" ca="1" si="2166"/>
        <v>0</v>
      </c>
      <c r="L205" s="69">
        <f t="shared" ca="1" si="2166"/>
        <v>0</v>
      </c>
      <c r="M205" s="69">
        <f t="shared" ca="1" si="2166"/>
        <v>0</v>
      </c>
      <c r="N205" s="69">
        <f t="shared" ca="1" si="2166"/>
        <v>0</v>
      </c>
      <c r="O205" s="69">
        <f t="shared" ca="1" si="2166"/>
        <v>0</v>
      </c>
      <c r="P205" s="69">
        <f t="shared" ca="1" si="2166"/>
        <v>0</v>
      </c>
      <c r="Q205" s="69">
        <f t="shared" ca="1" si="2166"/>
        <v>0</v>
      </c>
      <c r="R205" s="69">
        <f t="shared" ca="1" si="2166"/>
        <v>0</v>
      </c>
      <c r="S205" s="69">
        <f t="shared" ca="1" si="2166"/>
        <v>0</v>
      </c>
      <c r="T205" s="69">
        <f t="shared" ca="1" si="2166"/>
        <v>0</v>
      </c>
      <c r="U205" s="69">
        <f t="shared" ca="1" si="2166"/>
        <v>0</v>
      </c>
      <c r="V205" s="69">
        <f t="shared" ca="1" si="2166"/>
        <v>0</v>
      </c>
      <c r="W205" s="69">
        <f t="shared" ca="1" si="2166"/>
        <v>0</v>
      </c>
      <c r="X205" s="69">
        <f t="shared" ca="1" si="2166"/>
        <v>0</v>
      </c>
      <c r="Y205" s="69">
        <f t="shared" ca="1" si="2166"/>
        <v>0</v>
      </c>
      <c r="Z205" s="69">
        <f t="shared" ca="1" si="2166"/>
        <v>0</v>
      </c>
      <c r="AA205" s="69">
        <f t="shared" ca="1" si="2166"/>
        <v>0</v>
      </c>
      <c r="AB205" s="69">
        <f t="shared" ca="1" si="2166"/>
        <v>0</v>
      </c>
      <c r="AC205" s="69">
        <f t="shared" ca="1" si="2166"/>
        <v>0</v>
      </c>
      <c r="AD205" s="69">
        <f t="shared" ca="1" si="2166"/>
        <v>0</v>
      </c>
      <c r="AE205" s="69">
        <f t="shared" ca="1" si="2166"/>
        <v>0</v>
      </c>
      <c r="AF205" s="69">
        <f t="shared" ca="1" si="2166"/>
        <v>0</v>
      </c>
      <c r="AG205" s="69">
        <f t="shared" ca="1" si="2166"/>
        <v>0</v>
      </c>
      <c r="AH205" s="69">
        <f t="shared" ca="1" si="2166"/>
        <v>0</v>
      </c>
      <c r="AI205" s="69">
        <f t="shared" ca="1" si="2166"/>
        <v>0</v>
      </c>
      <c r="AJ205" s="69">
        <f t="shared" ca="1" si="2166"/>
        <v>0</v>
      </c>
      <c r="AK205" s="69">
        <f t="shared" ref="AK205:BP205" ca="1" si="2167">AK64</f>
        <v>0</v>
      </c>
      <c r="AL205" s="69">
        <f t="shared" ca="1" si="2167"/>
        <v>0</v>
      </c>
      <c r="AM205" s="69">
        <f t="shared" ca="1" si="2167"/>
        <v>0</v>
      </c>
      <c r="AN205" s="69">
        <f t="shared" ca="1" si="2167"/>
        <v>0</v>
      </c>
      <c r="AO205" s="69">
        <f t="shared" ca="1" si="2167"/>
        <v>0</v>
      </c>
      <c r="AP205" s="69">
        <f t="shared" ca="1" si="2167"/>
        <v>0</v>
      </c>
      <c r="AQ205" s="69">
        <f t="shared" ca="1" si="2167"/>
        <v>0</v>
      </c>
      <c r="AR205" s="69">
        <f t="shared" ca="1" si="2167"/>
        <v>0</v>
      </c>
      <c r="AS205" s="69">
        <f t="shared" ca="1" si="2167"/>
        <v>0</v>
      </c>
      <c r="AT205" s="69">
        <f t="shared" ca="1" si="2167"/>
        <v>0</v>
      </c>
      <c r="AU205" s="69">
        <f t="shared" ca="1" si="2167"/>
        <v>0</v>
      </c>
      <c r="AV205" s="69">
        <f t="shared" ca="1" si="2167"/>
        <v>0</v>
      </c>
      <c r="AW205" s="69">
        <f t="shared" ca="1" si="2167"/>
        <v>0</v>
      </c>
      <c r="AX205" s="69">
        <f t="shared" ca="1" si="2167"/>
        <v>0</v>
      </c>
      <c r="AY205" s="69">
        <f t="shared" ca="1" si="2167"/>
        <v>0</v>
      </c>
      <c r="AZ205" s="69">
        <f t="shared" ca="1" si="2167"/>
        <v>0</v>
      </c>
      <c r="BA205" s="69">
        <f t="shared" ca="1" si="2167"/>
        <v>0</v>
      </c>
      <c r="BB205" s="69">
        <f t="shared" ca="1" si="2167"/>
        <v>0</v>
      </c>
      <c r="BC205" s="69">
        <f t="shared" ca="1" si="2167"/>
        <v>0</v>
      </c>
      <c r="BD205" s="69">
        <f t="shared" ca="1" si="2167"/>
        <v>0</v>
      </c>
      <c r="BE205" s="69">
        <f t="shared" ca="1" si="2167"/>
        <v>0</v>
      </c>
      <c r="BF205" s="69">
        <f t="shared" ca="1" si="2167"/>
        <v>0</v>
      </c>
      <c r="BG205" s="69">
        <f t="shared" ca="1" si="2167"/>
        <v>0</v>
      </c>
      <c r="BH205" s="69">
        <f t="shared" ca="1" si="2167"/>
        <v>0</v>
      </c>
      <c r="BI205" s="69">
        <f t="shared" ca="1" si="2167"/>
        <v>0</v>
      </c>
      <c r="BJ205" s="69">
        <f t="shared" ca="1" si="2167"/>
        <v>0</v>
      </c>
      <c r="BK205" s="69">
        <f t="shared" ca="1" si="2167"/>
        <v>0</v>
      </c>
      <c r="BL205" s="69">
        <f t="shared" ca="1" si="2167"/>
        <v>0</v>
      </c>
      <c r="BM205" s="69">
        <f t="shared" ca="1" si="2167"/>
        <v>0</v>
      </c>
      <c r="BN205" s="69">
        <f t="shared" ca="1" si="2167"/>
        <v>0</v>
      </c>
      <c r="BO205" s="69">
        <f t="shared" ca="1" si="2167"/>
        <v>0</v>
      </c>
      <c r="BP205" s="69">
        <f t="shared" ca="1" si="2167"/>
        <v>0</v>
      </c>
      <c r="BQ205" s="69">
        <f t="shared" ref="BQ205:CV205" ca="1" si="2168">BQ64</f>
        <v>0</v>
      </c>
      <c r="BR205" s="69">
        <f t="shared" ca="1" si="2168"/>
        <v>0</v>
      </c>
      <c r="BS205" s="69">
        <f t="shared" ca="1" si="2168"/>
        <v>0</v>
      </c>
      <c r="BT205" s="69">
        <f t="shared" ca="1" si="2168"/>
        <v>0</v>
      </c>
      <c r="BU205" s="69">
        <f t="shared" ca="1" si="2168"/>
        <v>0</v>
      </c>
      <c r="BV205" s="69">
        <f t="shared" ca="1" si="2168"/>
        <v>0</v>
      </c>
      <c r="BW205" s="69">
        <f t="shared" ca="1" si="2168"/>
        <v>0</v>
      </c>
      <c r="BX205" s="69">
        <f t="shared" ca="1" si="2168"/>
        <v>0</v>
      </c>
      <c r="BY205" s="69">
        <f t="shared" ca="1" si="2168"/>
        <v>0</v>
      </c>
      <c r="BZ205" s="69">
        <f t="shared" ca="1" si="2168"/>
        <v>0</v>
      </c>
      <c r="CA205" s="69">
        <f t="shared" ca="1" si="2168"/>
        <v>0</v>
      </c>
      <c r="CB205" s="69">
        <f t="shared" ca="1" si="2168"/>
        <v>0</v>
      </c>
      <c r="CC205" s="69">
        <f t="shared" ca="1" si="2168"/>
        <v>0</v>
      </c>
      <c r="CD205" s="69">
        <f t="shared" ca="1" si="2168"/>
        <v>0</v>
      </c>
      <c r="CE205" s="69">
        <f t="shared" ca="1" si="2168"/>
        <v>0</v>
      </c>
      <c r="CF205" s="69">
        <f t="shared" ca="1" si="2168"/>
        <v>0</v>
      </c>
      <c r="CG205" s="69">
        <f t="shared" ca="1" si="2168"/>
        <v>0</v>
      </c>
      <c r="CH205" s="69">
        <f t="shared" ca="1" si="2168"/>
        <v>0</v>
      </c>
      <c r="CI205" s="69">
        <f t="shared" ca="1" si="2168"/>
        <v>0</v>
      </c>
      <c r="CJ205" s="69">
        <f t="shared" ca="1" si="2168"/>
        <v>0</v>
      </c>
      <c r="CK205" s="69">
        <f t="shared" ca="1" si="2168"/>
        <v>0</v>
      </c>
      <c r="CL205" s="69">
        <f t="shared" ca="1" si="2168"/>
        <v>0</v>
      </c>
      <c r="CM205" s="69">
        <f t="shared" ca="1" si="2168"/>
        <v>0</v>
      </c>
      <c r="CN205" s="69">
        <f t="shared" ca="1" si="2168"/>
        <v>0</v>
      </c>
      <c r="CO205" s="69">
        <f t="shared" ca="1" si="2168"/>
        <v>0</v>
      </c>
      <c r="CP205" s="69">
        <f t="shared" ca="1" si="2168"/>
        <v>0</v>
      </c>
      <c r="CQ205" s="69">
        <f t="shared" ca="1" si="2168"/>
        <v>0</v>
      </c>
      <c r="CR205" s="69">
        <f t="shared" ca="1" si="2168"/>
        <v>0</v>
      </c>
      <c r="CS205" s="69">
        <f t="shared" ca="1" si="2168"/>
        <v>0</v>
      </c>
      <c r="CT205" s="69">
        <f t="shared" ca="1" si="2168"/>
        <v>0</v>
      </c>
      <c r="CU205" s="69">
        <f t="shared" ca="1" si="2168"/>
        <v>0</v>
      </c>
      <c r="CV205" s="69">
        <f t="shared" ca="1" si="2168"/>
        <v>0</v>
      </c>
      <c r="CW205" s="69">
        <f t="shared" ref="CW205:DU205" ca="1" si="2169">CW64</f>
        <v>5491173.3061191011</v>
      </c>
      <c r="CX205" s="69">
        <f t="shared" ca="1" si="2169"/>
        <v>0</v>
      </c>
      <c r="CY205" s="69">
        <f t="shared" ca="1" si="2169"/>
        <v>0</v>
      </c>
      <c r="CZ205" s="69">
        <f t="shared" ca="1" si="2169"/>
        <v>0</v>
      </c>
      <c r="DA205" s="69">
        <f t="shared" ca="1" si="2169"/>
        <v>0</v>
      </c>
      <c r="DB205" s="69">
        <f t="shared" ca="1" si="2169"/>
        <v>0</v>
      </c>
      <c r="DC205" s="69">
        <f t="shared" ca="1" si="2169"/>
        <v>0</v>
      </c>
      <c r="DD205" s="69">
        <f t="shared" ca="1" si="2169"/>
        <v>0</v>
      </c>
      <c r="DE205" s="69">
        <f t="shared" ca="1" si="2169"/>
        <v>0</v>
      </c>
      <c r="DF205" s="69">
        <f t="shared" ca="1" si="2169"/>
        <v>0</v>
      </c>
      <c r="DG205" s="69">
        <f t="shared" ca="1" si="2169"/>
        <v>0</v>
      </c>
      <c r="DH205" s="69">
        <f t="shared" ca="1" si="2169"/>
        <v>0</v>
      </c>
      <c r="DI205" s="69">
        <f t="shared" ca="1" si="2169"/>
        <v>0</v>
      </c>
      <c r="DJ205" s="69">
        <f t="shared" ca="1" si="2169"/>
        <v>0</v>
      </c>
      <c r="DK205" s="69">
        <f t="shared" ca="1" si="2169"/>
        <v>0</v>
      </c>
      <c r="DL205" s="69">
        <f t="shared" ca="1" si="2169"/>
        <v>0</v>
      </c>
      <c r="DM205" s="69">
        <f t="shared" ca="1" si="2169"/>
        <v>0</v>
      </c>
      <c r="DN205" s="69">
        <f t="shared" ca="1" si="2169"/>
        <v>0</v>
      </c>
      <c r="DO205" s="69">
        <f t="shared" ca="1" si="2169"/>
        <v>0</v>
      </c>
      <c r="DP205" s="69">
        <f t="shared" ca="1" si="2169"/>
        <v>0</v>
      </c>
      <c r="DQ205" s="69">
        <f t="shared" ca="1" si="2169"/>
        <v>0</v>
      </c>
      <c r="DR205" s="69">
        <f t="shared" ca="1" si="2169"/>
        <v>0</v>
      </c>
      <c r="DS205" s="69">
        <f t="shared" ca="1" si="2169"/>
        <v>0</v>
      </c>
      <c r="DT205" s="69">
        <f t="shared" ca="1" si="2169"/>
        <v>0</v>
      </c>
      <c r="DU205" s="69">
        <f t="shared" ca="1" si="2169"/>
        <v>0</v>
      </c>
    </row>
    <row r="206" spans="1:125" customFormat="1">
      <c r="A206" s="105"/>
      <c r="B206" s="105"/>
      <c r="C206" s="629" t="s">
        <v>1541</v>
      </c>
      <c r="D206" s="1149"/>
      <c r="E206" s="69">
        <f t="shared" ref="E206:AJ206" si="2170">E84</f>
        <v>0</v>
      </c>
      <c r="F206" s="69">
        <f t="shared" ca="1" si="2170"/>
        <v>0</v>
      </c>
      <c r="G206" s="69">
        <f t="shared" ca="1" si="2170"/>
        <v>0</v>
      </c>
      <c r="H206" s="69">
        <f t="shared" ca="1" si="2170"/>
        <v>0</v>
      </c>
      <c r="I206" s="69">
        <f t="shared" ca="1" si="2170"/>
        <v>0</v>
      </c>
      <c r="J206" s="69">
        <f t="shared" ca="1" si="2170"/>
        <v>0</v>
      </c>
      <c r="K206" s="69">
        <f t="shared" ca="1" si="2170"/>
        <v>0</v>
      </c>
      <c r="L206" s="69">
        <f t="shared" ca="1" si="2170"/>
        <v>0</v>
      </c>
      <c r="M206" s="69">
        <f t="shared" ca="1" si="2170"/>
        <v>0</v>
      </c>
      <c r="N206" s="69">
        <f t="shared" ca="1" si="2170"/>
        <v>0</v>
      </c>
      <c r="O206" s="69">
        <f t="shared" ca="1" si="2170"/>
        <v>0</v>
      </c>
      <c r="P206" s="69">
        <f t="shared" ca="1" si="2170"/>
        <v>0</v>
      </c>
      <c r="Q206" s="69">
        <f t="shared" ca="1" si="2170"/>
        <v>0</v>
      </c>
      <c r="R206" s="69">
        <f t="shared" ca="1" si="2170"/>
        <v>0</v>
      </c>
      <c r="S206" s="69">
        <f t="shared" ca="1" si="2170"/>
        <v>0</v>
      </c>
      <c r="T206" s="69">
        <f t="shared" ca="1" si="2170"/>
        <v>0</v>
      </c>
      <c r="U206" s="69">
        <f t="shared" ca="1" si="2170"/>
        <v>0</v>
      </c>
      <c r="V206" s="69">
        <f t="shared" ca="1" si="2170"/>
        <v>0</v>
      </c>
      <c r="W206" s="69">
        <f t="shared" ca="1" si="2170"/>
        <v>0</v>
      </c>
      <c r="X206" s="69">
        <f t="shared" ca="1" si="2170"/>
        <v>0</v>
      </c>
      <c r="Y206" s="69">
        <f t="shared" ca="1" si="2170"/>
        <v>0</v>
      </c>
      <c r="Z206" s="69">
        <f t="shared" ca="1" si="2170"/>
        <v>0</v>
      </c>
      <c r="AA206" s="69">
        <f t="shared" ca="1" si="2170"/>
        <v>0</v>
      </c>
      <c r="AB206" s="69">
        <f t="shared" ca="1" si="2170"/>
        <v>0</v>
      </c>
      <c r="AC206" s="69">
        <f t="shared" ca="1" si="2170"/>
        <v>0</v>
      </c>
      <c r="AD206" s="69">
        <f t="shared" ca="1" si="2170"/>
        <v>0</v>
      </c>
      <c r="AE206" s="69">
        <f t="shared" ca="1" si="2170"/>
        <v>0</v>
      </c>
      <c r="AF206" s="69">
        <f t="shared" ca="1" si="2170"/>
        <v>0</v>
      </c>
      <c r="AG206" s="69">
        <f t="shared" ca="1" si="2170"/>
        <v>0</v>
      </c>
      <c r="AH206" s="69">
        <f t="shared" ca="1" si="2170"/>
        <v>0</v>
      </c>
      <c r="AI206" s="69">
        <f t="shared" ca="1" si="2170"/>
        <v>0</v>
      </c>
      <c r="AJ206" s="69">
        <f t="shared" ca="1" si="2170"/>
        <v>0</v>
      </c>
      <c r="AK206" s="69">
        <f t="shared" ref="AK206:BP206" ca="1" si="2171">AK84</f>
        <v>0</v>
      </c>
      <c r="AL206" s="69">
        <f t="shared" ca="1" si="2171"/>
        <v>0</v>
      </c>
      <c r="AM206" s="69">
        <f t="shared" ca="1" si="2171"/>
        <v>0</v>
      </c>
      <c r="AN206" s="69">
        <f t="shared" ca="1" si="2171"/>
        <v>0</v>
      </c>
      <c r="AO206" s="69">
        <f t="shared" ca="1" si="2171"/>
        <v>0</v>
      </c>
      <c r="AP206" s="69">
        <f t="shared" ca="1" si="2171"/>
        <v>0</v>
      </c>
      <c r="AQ206" s="69">
        <f t="shared" ca="1" si="2171"/>
        <v>0</v>
      </c>
      <c r="AR206" s="69">
        <f t="shared" ca="1" si="2171"/>
        <v>0</v>
      </c>
      <c r="AS206" s="69">
        <f t="shared" ca="1" si="2171"/>
        <v>0</v>
      </c>
      <c r="AT206" s="69">
        <f t="shared" ca="1" si="2171"/>
        <v>0</v>
      </c>
      <c r="AU206" s="69">
        <f t="shared" ca="1" si="2171"/>
        <v>0</v>
      </c>
      <c r="AV206" s="69">
        <f t="shared" ca="1" si="2171"/>
        <v>0</v>
      </c>
      <c r="AW206" s="69">
        <f t="shared" ca="1" si="2171"/>
        <v>0</v>
      </c>
      <c r="AX206" s="69">
        <f t="shared" ca="1" si="2171"/>
        <v>0</v>
      </c>
      <c r="AY206" s="69">
        <f t="shared" ca="1" si="2171"/>
        <v>0</v>
      </c>
      <c r="AZ206" s="69">
        <f t="shared" ca="1" si="2171"/>
        <v>0</v>
      </c>
      <c r="BA206" s="69">
        <f t="shared" ca="1" si="2171"/>
        <v>0</v>
      </c>
      <c r="BB206" s="69">
        <f t="shared" ca="1" si="2171"/>
        <v>0</v>
      </c>
      <c r="BC206" s="69">
        <f t="shared" ca="1" si="2171"/>
        <v>0</v>
      </c>
      <c r="BD206" s="69">
        <f t="shared" ca="1" si="2171"/>
        <v>0</v>
      </c>
      <c r="BE206" s="69">
        <f t="shared" ca="1" si="2171"/>
        <v>0</v>
      </c>
      <c r="BF206" s="69">
        <f t="shared" ca="1" si="2171"/>
        <v>0</v>
      </c>
      <c r="BG206" s="69">
        <f t="shared" ca="1" si="2171"/>
        <v>0</v>
      </c>
      <c r="BH206" s="69">
        <f t="shared" ca="1" si="2171"/>
        <v>0</v>
      </c>
      <c r="BI206" s="69">
        <f t="shared" ca="1" si="2171"/>
        <v>0</v>
      </c>
      <c r="BJ206" s="69">
        <f t="shared" ca="1" si="2171"/>
        <v>0</v>
      </c>
      <c r="BK206" s="69">
        <f t="shared" ca="1" si="2171"/>
        <v>0</v>
      </c>
      <c r="BL206" s="69">
        <f t="shared" ca="1" si="2171"/>
        <v>0</v>
      </c>
      <c r="BM206" s="69">
        <f t="shared" ca="1" si="2171"/>
        <v>0</v>
      </c>
      <c r="BN206" s="69">
        <f t="shared" ca="1" si="2171"/>
        <v>0</v>
      </c>
      <c r="BO206" s="69">
        <f t="shared" ca="1" si="2171"/>
        <v>0</v>
      </c>
      <c r="BP206" s="69">
        <f t="shared" ca="1" si="2171"/>
        <v>0</v>
      </c>
      <c r="BQ206" s="69">
        <f t="shared" ref="BQ206:CV206" ca="1" si="2172">BQ84</f>
        <v>0</v>
      </c>
      <c r="BR206" s="69">
        <f t="shared" ca="1" si="2172"/>
        <v>0</v>
      </c>
      <c r="BS206" s="69">
        <f t="shared" ca="1" si="2172"/>
        <v>0</v>
      </c>
      <c r="BT206" s="69">
        <f t="shared" ca="1" si="2172"/>
        <v>0</v>
      </c>
      <c r="BU206" s="69">
        <f t="shared" ca="1" si="2172"/>
        <v>0</v>
      </c>
      <c r="BV206" s="69">
        <f t="shared" ca="1" si="2172"/>
        <v>0</v>
      </c>
      <c r="BW206" s="69">
        <f t="shared" ca="1" si="2172"/>
        <v>0</v>
      </c>
      <c r="BX206" s="69">
        <f t="shared" ca="1" si="2172"/>
        <v>0</v>
      </c>
      <c r="BY206" s="69">
        <f t="shared" ca="1" si="2172"/>
        <v>0</v>
      </c>
      <c r="BZ206" s="69">
        <f t="shared" ca="1" si="2172"/>
        <v>0</v>
      </c>
      <c r="CA206" s="69">
        <f t="shared" ca="1" si="2172"/>
        <v>0</v>
      </c>
      <c r="CB206" s="69">
        <f t="shared" ca="1" si="2172"/>
        <v>0</v>
      </c>
      <c r="CC206" s="69">
        <f t="shared" ca="1" si="2172"/>
        <v>0</v>
      </c>
      <c r="CD206" s="69">
        <f t="shared" ca="1" si="2172"/>
        <v>0</v>
      </c>
      <c r="CE206" s="69">
        <f t="shared" ca="1" si="2172"/>
        <v>0</v>
      </c>
      <c r="CF206" s="69">
        <f t="shared" ca="1" si="2172"/>
        <v>0</v>
      </c>
      <c r="CG206" s="69">
        <f t="shared" ca="1" si="2172"/>
        <v>0</v>
      </c>
      <c r="CH206" s="69">
        <f t="shared" ca="1" si="2172"/>
        <v>0</v>
      </c>
      <c r="CI206" s="69">
        <f t="shared" ca="1" si="2172"/>
        <v>0</v>
      </c>
      <c r="CJ206" s="69">
        <f t="shared" ca="1" si="2172"/>
        <v>0</v>
      </c>
      <c r="CK206" s="69">
        <f t="shared" ca="1" si="2172"/>
        <v>0</v>
      </c>
      <c r="CL206" s="69">
        <f t="shared" ca="1" si="2172"/>
        <v>0</v>
      </c>
      <c r="CM206" s="69">
        <f t="shared" ca="1" si="2172"/>
        <v>0</v>
      </c>
      <c r="CN206" s="69">
        <f t="shared" ca="1" si="2172"/>
        <v>0</v>
      </c>
      <c r="CO206" s="69">
        <f t="shared" ca="1" si="2172"/>
        <v>0</v>
      </c>
      <c r="CP206" s="69">
        <f t="shared" ca="1" si="2172"/>
        <v>0</v>
      </c>
      <c r="CQ206" s="69">
        <f t="shared" ca="1" si="2172"/>
        <v>0</v>
      </c>
      <c r="CR206" s="69">
        <f t="shared" ca="1" si="2172"/>
        <v>0</v>
      </c>
      <c r="CS206" s="69">
        <f t="shared" ca="1" si="2172"/>
        <v>0</v>
      </c>
      <c r="CT206" s="69">
        <f t="shared" ca="1" si="2172"/>
        <v>0</v>
      </c>
      <c r="CU206" s="69">
        <f t="shared" ca="1" si="2172"/>
        <v>0</v>
      </c>
      <c r="CV206" s="69">
        <f t="shared" ca="1" si="2172"/>
        <v>0</v>
      </c>
      <c r="CW206" s="69">
        <f t="shared" ref="CW206:DU206" ca="1" si="2173">CW84</f>
        <v>720716.49642813171</v>
      </c>
      <c r="CX206" s="69">
        <f t="shared" ca="1" si="2173"/>
        <v>0</v>
      </c>
      <c r="CY206" s="69">
        <f t="shared" ca="1" si="2173"/>
        <v>0</v>
      </c>
      <c r="CZ206" s="69">
        <f t="shared" ca="1" si="2173"/>
        <v>0</v>
      </c>
      <c r="DA206" s="69">
        <f t="shared" ca="1" si="2173"/>
        <v>0</v>
      </c>
      <c r="DB206" s="69">
        <f t="shared" ca="1" si="2173"/>
        <v>0</v>
      </c>
      <c r="DC206" s="69">
        <f t="shared" ca="1" si="2173"/>
        <v>0</v>
      </c>
      <c r="DD206" s="69">
        <f t="shared" ca="1" si="2173"/>
        <v>0</v>
      </c>
      <c r="DE206" s="69">
        <f t="shared" ca="1" si="2173"/>
        <v>0</v>
      </c>
      <c r="DF206" s="69">
        <f t="shared" ca="1" si="2173"/>
        <v>0</v>
      </c>
      <c r="DG206" s="69">
        <f t="shared" ca="1" si="2173"/>
        <v>0</v>
      </c>
      <c r="DH206" s="69">
        <f t="shared" ca="1" si="2173"/>
        <v>0</v>
      </c>
      <c r="DI206" s="69">
        <f t="shared" ca="1" si="2173"/>
        <v>0</v>
      </c>
      <c r="DJ206" s="69">
        <f t="shared" ca="1" si="2173"/>
        <v>0</v>
      </c>
      <c r="DK206" s="69">
        <f t="shared" ca="1" si="2173"/>
        <v>0</v>
      </c>
      <c r="DL206" s="69">
        <f t="shared" ca="1" si="2173"/>
        <v>0</v>
      </c>
      <c r="DM206" s="69">
        <f t="shared" ca="1" si="2173"/>
        <v>0</v>
      </c>
      <c r="DN206" s="69">
        <f t="shared" ca="1" si="2173"/>
        <v>0</v>
      </c>
      <c r="DO206" s="69">
        <f t="shared" ca="1" si="2173"/>
        <v>0</v>
      </c>
      <c r="DP206" s="69">
        <f t="shared" ca="1" si="2173"/>
        <v>0</v>
      </c>
      <c r="DQ206" s="69">
        <f t="shared" ca="1" si="2173"/>
        <v>0</v>
      </c>
      <c r="DR206" s="69">
        <f t="shared" ca="1" si="2173"/>
        <v>0</v>
      </c>
      <c r="DS206" s="69">
        <f t="shared" ca="1" si="2173"/>
        <v>0</v>
      </c>
      <c r="DT206" s="69">
        <f t="shared" ca="1" si="2173"/>
        <v>0</v>
      </c>
      <c r="DU206" s="69">
        <f t="shared" ca="1" si="2173"/>
        <v>0</v>
      </c>
    </row>
    <row r="207" spans="1:125" customFormat="1">
      <c r="A207" s="105"/>
      <c r="B207" s="105"/>
      <c r="C207" s="629" t="s">
        <v>1266</v>
      </c>
      <c r="D207" s="1149"/>
      <c r="E207" s="69">
        <f t="shared" ref="E207:AJ207" si="2174">E104</f>
        <v>0</v>
      </c>
      <c r="F207" s="69">
        <f t="shared" ca="1" si="2174"/>
        <v>0</v>
      </c>
      <c r="G207" s="69">
        <f t="shared" ca="1" si="2174"/>
        <v>0</v>
      </c>
      <c r="H207" s="69">
        <f t="shared" ca="1" si="2174"/>
        <v>0</v>
      </c>
      <c r="I207" s="69">
        <f t="shared" ca="1" si="2174"/>
        <v>0</v>
      </c>
      <c r="J207" s="69">
        <f t="shared" ca="1" si="2174"/>
        <v>0</v>
      </c>
      <c r="K207" s="69">
        <f t="shared" ca="1" si="2174"/>
        <v>0</v>
      </c>
      <c r="L207" s="69">
        <f t="shared" ca="1" si="2174"/>
        <v>0</v>
      </c>
      <c r="M207" s="69">
        <f t="shared" ca="1" si="2174"/>
        <v>0</v>
      </c>
      <c r="N207" s="69">
        <f t="shared" ca="1" si="2174"/>
        <v>0</v>
      </c>
      <c r="O207" s="69">
        <f t="shared" ca="1" si="2174"/>
        <v>0</v>
      </c>
      <c r="P207" s="69">
        <f t="shared" ca="1" si="2174"/>
        <v>0</v>
      </c>
      <c r="Q207" s="69">
        <f t="shared" ca="1" si="2174"/>
        <v>0</v>
      </c>
      <c r="R207" s="69">
        <f t="shared" ca="1" si="2174"/>
        <v>0</v>
      </c>
      <c r="S207" s="69">
        <f t="shared" ca="1" si="2174"/>
        <v>0</v>
      </c>
      <c r="T207" s="69">
        <f t="shared" ca="1" si="2174"/>
        <v>0</v>
      </c>
      <c r="U207" s="69">
        <f t="shared" ca="1" si="2174"/>
        <v>0</v>
      </c>
      <c r="V207" s="69">
        <f t="shared" ca="1" si="2174"/>
        <v>0</v>
      </c>
      <c r="W207" s="69">
        <f t="shared" ca="1" si="2174"/>
        <v>0</v>
      </c>
      <c r="X207" s="69">
        <f t="shared" ca="1" si="2174"/>
        <v>0</v>
      </c>
      <c r="Y207" s="69">
        <f t="shared" ca="1" si="2174"/>
        <v>0</v>
      </c>
      <c r="Z207" s="69">
        <f t="shared" ca="1" si="2174"/>
        <v>0</v>
      </c>
      <c r="AA207" s="69">
        <f t="shared" ca="1" si="2174"/>
        <v>0</v>
      </c>
      <c r="AB207" s="69">
        <f t="shared" ca="1" si="2174"/>
        <v>0</v>
      </c>
      <c r="AC207" s="69">
        <f t="shared" ca="1" si="2174"/>
        <v>0</v>
      </c>
      <c r="AD207" s="69">
        <f t="shared" ca="1" si="2174"/>
        <v>0</v>
      </c>
      <c r="AE207" s="69">
        <f t="shared" ca="1" si="2174"/>
        <v>0</v>
      </c>
      <c r="AF207" s="69">
        <f t="shared" ca="1" si="2174"/>
        <v>0</v>
      </c>
      <c r="AG207" s="69">
        <f t="shared" ca="1" si="2174"/>
        <v>0</v>
      </c>
      <c r="AH207" s="69">
        <f t="shared" ca="1" si="2174"/>
        <v>0</v>
      </c>
      <c r="AI207" s="69">
        <f t="shared" ca="1" si="2174"/>
        <v>0</v>
      </c>
      <c r="AJ207" s="69">
        <f t="shared" ca="1" si="2174"/>
        <v>0</v>
      </c>
      <c r="AK207" s="69">
        <f t="shared" ref="AK207:BP207" ca="1" si="2175">AK104</f>
        <v>0</v>
      </c>
      <c r="AL207" s="69">
        <f t="shared" ca="1" si="2175"/>
        <v>0</v>
      </c>
      <c r="AM207" s="69">
        <f t="shared" ca="1" si="2175"/>
        <v>0</v>
      </c>
      <c r="AN207" s="69">
        <f t="shared" ca="1" si="2175"/>
        <v>0</v>
      </c>
      <c r="AO207" s="69">
        <f t="shared" ca="1" si="2175"/>
        <v>0</v>
      </c>
      <c r="AP207" s="69">
        <f t="shared" ca="1" si="2175"/>
        <v>0</v>
      </c>
      <c r="AQ207" s="69">
        <f t="shared" ca="1" si="2175"/>
        <v>0</v>
      </c>
      <c r="AR207" s="69">
        <f t="shared" ca="1" si="2175"/>
        <v>0</v>
      </c>
      <c r="AS207" s="69">
        <f t="shared" ca="1" si="2175"/>
        <v>0</v>
      </c>
      <c r="AT207" s="69">
        <f t="shared" ca="1" si="2175"/>
        <v>0</v>
      </c>
      <c r="AU207" s="69">
        <f t="shared" ca="1" si="2175"/>
        <v>0</v>
      </c>
      <c r="AV207" s="69">
        <f t="shared" ca="1" si="2175"/>
        <v>0</v>
      </c>
      <c r="AW207" s="69">
        <f t="shared" ca="1" si="2175"/>
        <v>0</v>
      </c>
      <c r="AX207" s="69">
        <f t="shared" ca="1" si="2175"/>
        <v>0</v>
      </c>
      <c r="AY207" s="69">
        <f t="shared" ca="1" si="2175"/>
        <v>0</v>
      </c>
      <c r="AZ207" s="69">
        <f t="shared" ca="1" si="2175"/>
        <v>0</v>
      </c>
      <c r="BA207" s="69">
        <f t="shared" ca="1" si="2175"/>
        <v>0</v>
      </c>
      <c r="BB207" s="69">
        <f t="shared" ca="1" si="2175"/>
        <v>0</v>
      </c>
      <c r="BC207" s="69">
        <f t="shared" ca="1" si="2175"/>
        <v>0</v>
      </c>
      <c r="BD207" s="69">
        <f t="shared" ca="1" si="2175"/>
        <v>0</v>
      </c>
      <c r="BE207" s="69">
        <f t="shared" ca="1" si="2175"/>
        <v>0</v>
      </c>
      <c r="BF207" s="69">
        <f t="shared" ca="1" si="2175"/>
        <v>0</v>
      </c>
      <c r="BG207" s="69">
        <f t="shared" ca="1" si="2175"/>
        <v>0</v>
      </c>
      <c r="BH207" s="69">
        <f t="shared" ca="1" si="2175"/>
        <v>0</v>
      </c>
      <c r="BI207" s="69">
        <f t="shared" ca="1" si="2175"/>
        <v>0</v>
      </c>
      <c r="BJ207" s="69">
        <f t="shared" ca="1" si="2175"/>
        <v>0</v>
      </c>
      <c r="BK207" s="69">
        <f t="shared" ca="1" si="2175"/>
        <v>0</v>
      </c>
      <c r="BL207" s="69">
        <f t="shared" ca="1" si="2175"/>
        <v>0</v>
      </c>
      <c r="BM207" s="69">
        <f t="shared" ca="1" si="2175"/>
        <v>0</v>
      </c>
      <c r="BN207" s="69">
        <f t="shared" ca="1" si="2175"/>
        <v>0</v>
      </c>
      <c r="BO207" s="69">
        <f t="shared" ca="1" si="2175"/>
        <v>0</v>
      </c>
      <c r="BP207" s="69">
        <f t="shared" ca="1" si="2175"/>
        <v>0</v>
      </c>
      <c r="BQ207" s="69">
        <f t="shared" ref="BQ207:CV207" ca="1" si="2176">BQ104</f>
        <v>0</v>
      </c>
      <c r="BR207" s="69">
        <f t="shared" ca="1" si="2176"/>
        <v>0</v>
      </c>
      <c r="BS207" s="69">
        <f t="shared" ca="1" si="2176"/>
        <v>0</v>
      </c>
      <c r="BT207" s="69">
        <f t="shared" ca="1" si="2176"/>
        <v>0</v>
      </c>
      <c r="BU207" s="69">
        <f t="shared" ca="1" si="2176"/>
        <v>0</v>
      </c>
      <c r="BV207" s="69">
        <f t="shared" ca="1" si="2176"/>
        <v>0</v>
      </c>
      <c r="BW207" s="69">
        <f t="shared" ca="1" si="2176"/>
        <v>0</v>
      </c>
      <c r="BX207" s="69">
        <f t="shared" ca="1" si="2176"/>
        <v>0</v>
      </c>
      <c r="BY207" s="69">
        <f t="shared" ca="1" si="2176"/>
        <v>0</v>
      </c>
      <c r="BZ207" s="69">
        <f t="shared" ca="1" si="2176"/>
        <v>0</v>
      </c>
      <c r="CA207" s="69">
        <f t="shared" ca="1" si="2176"/>
        <v>0</v>
      </c>
      <c r="CB207" s="69">
        <f t="shared" ca="1" si="2176"/>
        <v>0</v>
      </c>
      <c r="CC207" s="69">
        <f t="shared" ca="1" si="2176"/>
        <v>0</v>
      </c>
      <c r="CD207" s="69">
        <f t="shared" ca="1" si="2176"/>
        <v>0</v>
      </c>
      <c r="CE207" s="69">
        <f t="shared" ca="1" si="2176"/>
        <v>0</v>
      </c>
      <c r="CF207" s="69">
        <f t="shared" ca="1" si="2176"/>
        <v>0</v>
      </c>
      <c r="CG207" s="69">
        <f t="shared" ca="1" si="2176"/>
        <v>0</v>
      </c>
      <c r="CH207" s="69">
        <f t="shared" ca="1" si="2176"/>
        <v>0</v>
      </c>
      <c r="CI207" s="69">
        <f t="shared" ca="1" si="2176"/>
        <v>0</v>
      </c>
      <c r="CJ207" s="69">
        <f t="shared" ca="1" si="2176"/>
        <v>0</v>
      </c>
      <c r="CK207" s="69">
        <f t="shared" ca="1" si="2176"/>
        <v>0</v>
      </c>
      <c r="CL207" s="69">
        <f t="shared" ca="1" si="2176"/>
        <v>0</v>
      </c>
      <c r="CM207" s="69">
        <f t="shared" ca="1" si="2176"/>
        <v>0</v>
      </c>
      <c r="CN207" s="69">
        <f t="shared" ca="1" si="2176"/>
        <v>0</v>
      </c>
      <c r="CO207" s="69">
        <f t="shared" ca="1" si="2176"/>
        <v>0</v>
      </c>
      <c r="CP207" s="69">
        <f t="shared" ca="1" si="2176"/>
        <v>0</v>
      </c>
      <c r="CQ207" s="69">
        <f t="shared" ca="1" si="2176"/>
        <v>0</v>
      </c>
      <c r="CR207" s="69">
        <f t="shared" ca="1" si="2176"/>
        <v>0</v>
      </c>
      <c r="CS207" s="69">
        <f t="shared" ca="1" si="2176"/>
        <v>0</v>
      </c>
      <c r="CT207" s="69">
        <f t="shared" ca="1" si="2176"/>
        <v>0</v>
      </c>
      <c r="CU207" s="69">
        <f t="shared" ca="1" si="2176"/>
        <v>0</v>
      </c>
      <c r="CV207" s="69">
        <f t="shared" ca="1" si="2176"/>
        <v>0</v>
      </c>
      <c r="CW207" s="69">
        <f t="shared" ref="CW207:DU207" ca="1" si="2177">CW104</f>
        <v>0</v>
      </c>
      <c r="CX207" s="69">
        <f t="shared" ca="1" si="2177"/>
        <v>0</v>
      </c>
      <c r="CY207" s="69">
        <f t="shared" ca="1" si="2177"/>
        <v>0</v>
      </c>
      <c r="CZ207" s="69">
        <f t="shared" ca="1" si="2177"/>
        <v>0</v>
      </c>
      <c r="DA207" s="69">
        <f t="shared" ca="1" si="2177"/>
        <v>0</v>
      </c>
      <c r="DB207" s="69">
        <f t="shared" ca="1" si="2177"/>
        <v>0</v>
      </c>
      <c r="DC207" s="69">
        <f t="shared" ca="1" si="2177"/>
        <v>0</v>
      </c>
      <c r="DD207" s="69">
        <f t="shared" ca="1" si="2177"/>
        <v>0</v>
      </c>
      <c r="DE207" s="69">
        <f t="shared" ca="1" si="2177"/>
        <v>0</v>
      </c>
      <c r="DF207" s="69">
        <f t="shared" ca="1" si="2177"/>
        <v>0</v>
      </c>
      <c r="DG207" s="69">
        <f t="shared" ca="1" si="2177"/>
        <v>0</v>
      </c>
      <c r="DH207" s="69">
        <f t="shared" ca="1" si="2177"/>
        <v>0</v>
      </c>
      <c r="DI207" s="69">
        <f t="shared" ca="1" si="2177"/>
        <v>0</v>
      </c>
      <c r="DJ207" s="69">
        <f t="shared" ca="1" si="2177"/>
        <v>0</v>
      </c>
      <c r="DK207" s="69">
        <f t="shared" ca="1" si="2177"/>
        <v>0</v>
      </c>
      <c r="DL207" s="69">
        <f t="shared" ca="1" si="2177"/>
        <v>0</v>
      </c>
      <c r="DM207" s="69">
        <f t="shared" ca="1" si="2177"/>
        <v>0</v>
      </c>
      <c r="DN207" s="69">
        <f t="shared" ca="1" si="2177"/>
        <v>0</v>
      </c>
      <c r="DO207" s="69">
        <f t="shared" ca="1" si="2177"/>
        <v>0</v>
      </c>
      <c r="DP207" s="69">
        <f t="shared" ca="1" si="2177"/>
        <v>0</v>
      </c>
      <c r="DQ207" s="69">
        <f t="shared" ca="1" si="2177"/>
        <v>0</v>
      </c>
      <c r="DR207" s="69">
        <f t="shared" ca="1" si="2177"/>
        <v>0</v>
      </c>
      <c r="DS207" s="69">
        <f t="shared" ca="1" si="2177"/>
        <v>0</v>
      </c>
      <c r="DT207" s="69">
        <f t="shared" ca="1" si="2177"/>
        <v>0</v>
      </c>
      <c r="DU207" s="69">
        <f t="shared" ca="1" si="2177"/>
        <v>0</v>
      </c>
    </row>
    <row r="208" spans="1:125" customFormat="1">
      <c r="A208" s="105"/>
      <c r="B208" s="105"/>
      <c r="C208" s="629" t="s">
        <v>1545</v>
      </c>
      <c r="D208" s="1149"/>
      <c r="E208" s="69">
        <f t="shared" ref="E208:AJ208" si="2178">E124</f>
        <v>0</v>
      </c>
      <c r="F208" s="69">
        <f t="shared" ca="1" si="2178"/>
        <v>0</v>
      </c>
      <c r="G208" s="69">
        <f t="shared" ca="1" si="2178"/>
        <v>0</v>
      </c>
      <c r="H208" s="69">
        <f t="shared" ca="1" si="2178"/>
        <v>0</v>
      </c>
      <c r="I208" s="69">
        <f t="shared" ca="1" si="2178"/>
        <v>0</v>
      </c>
      <c r="J208" s="69">
        <f t="shared" ca="1" si="2178"/>
        <v>0</v>
      </c>
      <c r="K208" s="69">
        <f t="shared" ca="1" si="2178"/>
        <v>0</v>
      </c>
      <c r="L208" s="69">
        <f t="shared" ca="1" si="2178"/>
        <v>0</v>
      </c>
      <c r="M208" s="69">
        <f t="shared" ca="1" si="2178"/>
        <v>0</v>
      </c>
      <c r="N208" s="69">
        <f t="shared" ca="1" si="2178"/>
        <v>0</v>
      </c>
      <c r="O208" s="69">
        <f t="shared" ca="1" si="2178"/>
        <v>0</v>
      </c>
      <c r="P208" s="69">
        <f t="shared" ca="1" si="2178"/>
        <v>0</v>
      </c>
      <c r="Q208" s="69">
        <f t="shared" ca="1" si="2178"/>
        <v>0</v>
      </c>
      <c r="R208" s="69">
        <f t="shared" ca="1" si="2178"/>
        <v>0</v>
      </c>
      <c r="S208" s="69">
        <f t="shared" ca="1" si="2178"/>
        <v>0</v>
      </c>
      <c r="T208" s="69">
        <f t="shared" ca="1" si="2178"/>
        <v>0</v>
      </c>
      <c r="U208" s="69">
        <f t="shared" ca="1" si="2178"/>
        <v>0</v>
      </c>
      <c r="V208" s="69">
        <f t="shared" ca="1" si="2178"/>
        <v>0</v>
      </c>
      <c r="W208" s="69">
        <f t="shared" ca="1" si="2178"/>
        <v>0</v>
      </c>
      <c r="X208" s="69">
        <f t="shared" ca="1" si="2178"/>
        <v>0</v>
      </c>
      <c r="Y208" s="69">
        <f t="shared" ca="1" si="2178"/>
        <v>0</v>
      </c>
      <c r="Z208" s="69">
        <f t="shared" ca="1" si="2178"/>
        <v>0</v>
      </c>
      <c r="AA208" s="69">
        <f t="shared" ca="1" si="2178"/>
        <v>0</v>
      </c>
      <c r="AB208" s="69">
        <f t="shared" ca="1" si="2178"/>
        <v>0</v>
      </c>
      <c r="AC208" s="69">
        <f t="shared" ca="1" si="2178"/>
        <v>0</v>
      </c>
      <c r="AD208" s="69">
        <f t="shared" ca="1" si="2178"/>
        <v>0</v>
      </c>
      <c r="AE208" s="69">
        <f t="shared" ca="1" si="2178"/>
        <v>0</v>
      </c>
      <c r="AF208" s="69">
        <f t="shared" ca="1" si="2178"/>
        <v>0</v>
      </c>
      <c r="AG208" s="69">
        <f t="shared" ca="1" si="2178"/>
        <v>0</v>
      </c>
      <c r="AH208" s="69">
        <f t="shared" ca="1" si="2178"/>
        <v>0</v>
      </c>
      <c r="AI208" s="69">
        <f t="shared" ca="1" si="2178"/>
        <v>0</v>
      </c>
      <c r="AJ208" s="69">
        <f t="shared" ca="1" si="2178"/>
        <v>0</v>
      </c>
      <c r="AK208" s="69">
        <f t="shared" ref="AK208:BP208" ca="1" si="2179">AK124</f>
        <v>0</v>
      </c>
      <c r="AL208" s="69">
        <f t="shared" ca="1" si="2179"/>
        <v>0</v>
      </c>
      <c r="AM208" s="69">
        <f t="shared" ca="1" si="2179"/>
        <v>0</v>
      </c>
      <c r="AN208" s="69">
        <f t="shared" ca="1" si="2179"/>
        <v>0</v>
      </c>
      <c r="AO208" s="69">
        <f t="shared" ca="1" si="2179"/>
        <v>0</v>
      </c>
      <c r="AP208" s="69">
        <f t="shared" ca="1" si="2179"/>
        <v>0</v>
      </c>
      <c r="AQ208" s="69">
        <f t="shared" ca="1" si="2179"/>
        <v>0</v>
      </c>
      <c r="AR208" s="69">
        <f t="shared" ca="1" si="2179"/>
        <v>0</v>
      </c>
      <c r="AS208" s="69">
        <f t="shared" ca="1" si="2179"/>
        <v>0</v>
      </c>
      <c r="AT208" s="69">
        <f t="shared" ca="1" si="2179"/>
        <v>0</v>
      </c>
      <c r="AU208" s="69">
        <f t="shared" ca="1" si="2179"/>
        <v>0</v>
      </c>
      <c r="AV208" s="69">
        <f t="shared" ca="1" si="2179"/>
        <v>0</v>
      </c>
      <c r="AW208" s="69">
        <f t="shared" ca="1" si="2179"/>
        <v>0</v>
      </c>
      <c r="AX208" s="69">
        <f t="shared" ca="1" si="2179"/>
        <v>0</v>
      </c>
      <c r="AY208" s="69">
        <f t="shared" ca="1" si="2179"/>
        <v>0</v>
      </c>
      <c r="AZ208" s="69">
        <f t="shared" ca="1" si="2179"/>
        <v>0</v>
      </c>
      <c r="BA208" s="69">
        <f t="shared" ca="1" si="2179"/>
        <v>0</v>
      </c>
      <c r="BB208" s="69">
        <f t="shared" ca="1" si="2179"/>
        <v>0</v>
      </c>
      <c r="BC208" s="69">
        <f t="shared" ca="1" si="2179"/>
        <v>0</v>
      </c>
      <c r="BD208" s="69">
        <f t="shared" ca="1" si="2179"/>
        <v>0</v>
      </c>
      <c r="BE208" s="69">
        <f t="shared" ca="1" si="2179"/>
        <v>0</v>
      </c>
      <c r="BF208" s="69">
        <f t="shared" ca="1" si="2179"/>
        <v>0</v>
      </c>
      <c r="BG208" s="69">
        <f t="shared" ca="1" si="2179"/>
        <v>0</v>
      </c>
      <c r="BH208" s="69">
        <f t="shared" ca="1" si="2179"/>
        <v>0</v>
      </c>
      <c r="BI208" s="69">
        <f t="shared" ca="1" si="2179"/>
        <v>0</v>
      </c>
      <c r="BJ208" s="69">
        <f t="shared" ca="1" si="2179"/>
        <v>0</v>
      </c>
      <c r="BK208" s="69">
        <f t="shared" ca="1" si="2179"/>
        <v>0</v>
      </c>
      <c r="BL208" s="69">
        <f t="shared" ca="1" si="2179"/>
        <v>0</v>
      </c>
      <c r="BM208" s="69">
        <f t="shared" ca="1" si="2179"/>
        <v>0</v>
      </c>
      <c r="BN208" s="69">
        <f t="shared" ca="1" si="2179"/>
        <v>0</v>
      </c>
      <c r="BO208" s="69">
        <f t="shared" ca="1" si="2179"/>
        <v>0</v>
      </c>
      <c r="BP208" s="69">
        <f t="shared" ca="1" si="2179"/>
        <v>0</v>
      </c>
      <c r="BQ208" s="69">
        <f t="shared" ref="BQ208:CV208" ca="1" si="2180">BQ124</f>
        <v>0</v>
      </c>
      <c r="BR208" s="69">
        <f t="shared" ca="1" si="2180"/>
        <v>0</v>
      </c>
      <c r="BS208" s="69">
        <f t="shared" ca="1" si="2180"/>
        <v>0</v>
      </c>
      <c r="BT208" s="69">
        <f t="shared" ca="1" si="2180"/>
        <v>0</v>
      </c>
      <c r="BU208" s="69">
        <f t="shared" ca="1" si="2180"/>
        <v>0</v>
      </c>
      <c r="BV208" s="69">
        <f t="shared" ca="1" si="2180"/>
        <v>0</v>
      </c>
      <c r="BW208" s="69">
        <f t="shared" ca="1" si="2180"/>
        <v>0</v>
      </c>
      <c r="BX208" s="69">
        <f t="shared" ca="1" si="2180"/>
        <v>0</v>
      </c>
      <c r="BY208" s="69">
        <f t="shared" ca="1" si="2180"/>
        <v>0</v>
      </c>
      <c r="BZ208" s="69">
        <f t="shared" ca="1" si="2180"/>
        <v>0</v>
      </c>
      <c r="CA208" s="69">
        <f t="shared" ca="1" si="2180"/>
        <v>0</v>
      </c>
      <c r="CB208" s="69">
        <f t="shared" ca="1" si="2180"/>
        <v>0</v>
      </c>
      <c r="CC208" s="69">
        <f t="shared" ca="1" si="2180"/>
        <v>0</v>
      </c>
      <c r="CD208" s="69">
        <f t="shared" ca="1" si="2180"/>
        <v>0</v>
      </c>
      <c r="CE208" s="69">
        <f t="shared" ca="1" si="2180"/>
        <v>0</v>
      </c>
      <c r="CF208" s="69">
        <f t="shared" ca="1" si="2180"/>
        <v>0</v>
      </c>
      <c r="CG208" s="69">
        <f t="shared" ca="1" si="2180"/>
        <v>0</v>
      </c>
      <c r="CH208" s="69">
        <f t="shared" ca="1" si="2180"/>
        <v>0</v>
      </c>
      <c r="CI208" s="69">
        <f t="shared" ca="1" si="2180"/>
        <v>0</v>
      </c>
      <c r="CJ208" s="69">
        <f t="shared" ca="1" si="2180"/>
        <v>0</v>
      </c>
      <c r="CK208" s="69">
        <f t="shared" ca="1" si="2180"/>
        <v>0</v>
      </c>
      <c r="CL208" s="69">
        <f t="shared" ca="1" si="2180"/>
        <v>0</v>
      </c>
      <c r="CM208" s="69">
        <f t="shared" ca="1" si="2180"/>
        <v>0</v>
      </c>
      <c r="CN208" s="69">
        <f t="shared" ca="1" si="2180"/>
        <v>0</v>
      </c>
      <c r="CO208" s="69">
        <f t="shared" ca="1" si="2180"/>
        <v>0</v>
      </c>
      <c r="CP208" s="69">
        <f t="shared" ca="1" si="2180"/>
        <v>0</v>
      </c>
      <c r="CQ208" s="69">
        <f t="shared" ca="1" si="2180"/>
        <v>0</v>
      </c>
      <c r="CR208" s="69">
        <f t="shared" ca="1" si="2180"/>
        <v>0</v>
      </c>
      <c r="CS208" s="69">
        <f t="shared" ca="1" si="2180"/>
        <v>0</v>
      </c>
      <c r="CT208" s="69">
        <f t="shared" ca="1" si="2180"/>
        <v>0</v>
      </c>
      <c r="CU208" s="69">
        <f t="shared" ca="1" si="2180"/>
        <v>0</v>
      </c>
      <c r="CV208" s="69">
        <f t="shared" ca="1" si="2180"/>
        <v>0</v>
      </c>
      <c r="CW208" s="69">
        <f t="shared" ref="CW208:DU208" ca="1" si="2181">CW124</f>
        <v>0</v>
      </c>
      <c r="CX208" s="69">
        <f t="shared" ca="1" si="2181"/>
        <v>0</v>
      </c>
      <c r="CY208" s="69">
        <f t="shared" ca="1" si="2181"/>
        <v>0</v>
      </c>
      <c r="CZ208" s="69">
        <f t="shared" ca="1" si="2181"/>
        <v>0</v>
      </c>
      <c r="DA208" s="69">
        <f t="shared" ca="1" si="2181"/>
        <v>0</v>
      </c>
      <c r="DB208" s="69">
        <f t="shared" ca="1" si="2181"/>
        <v>0</v>
      </c>
      <c r="DC208" s="69">
        <f t="shared" ca="1" si="2181"/>
        <v>0</v>
      </c>
      <c r="DD208" s="69">
        <f t="shared" ca="1" si="2181"/>
        <v>0</v>
      </c>
      <c r="DE208" s="69">
        <f t="shared" ca="1" si="2181"/>
        <v>0</v>
      </c>
      <c r="DF208" s="69">
        <f t="shared" ca="1" si="2181"/>
        <v>0</v>
      </c>
      <c r="DG208" s="69">
        <f t="shared" ca="1" si="2181"/>
        <v>0</v>
      </c>
      <c r="DH208" s="69">
        <f t="shared" ca="1" si="2181"/>
        <v>0</v>
      </c>
      <c r="DI208" s="69">
        <f t="shared" ca="1" si="2181"/>
        <v>0</v>
      </c>
      <c r="DJ208" s="69">
        <f t="shared" ca="1" si="2181"/>
        <v>0</v>
      </c>
      <c r="DK208" s="69">
        <f t="shared" ca="1" si="2181"/>
        <v>0</v>
      </c>
      <c r="DL208" s="69">
        <f t="shared" ca="1" si="2181"/>
        <v>0</v>
      </c>
      <c r="DM208" s="69">
        <f t="shared" ca="1" si="2181"/>
        <v>0</v>
      </c>
      <c r="DN208" s="69">
        <f t="shared" ca="1" si="2181"/>
        <v>0</v>
      </c>
      <c r="DO208" s="69">
        <f t="shared" ca="1" si="2181"/>
        <v>0</v>
      </c>
      <c r="DP208" s="69">
        <f t="shared" ca="1" si="2181"/>
        <v>0</v>
      </c>
      <c r="DQ208" s="69">
        <f t="shared" ca="1" si="2181"/>
        <v>0</v>
      </c>
      <c r="DR208" s="69">
        <f t="shared" ca="1" si="2181"/>
        <v>0</v>
      </c>
      <c r="DS208" s="69">
        <f t="shared" ca="1" si="2181"/>
        <v>0</v>
      </c>
      <c r="DT208" s="69">
        <f t="shared" ca="1" si="2181"/>
        <v>0</v>
      </c>
      <c r="DU208" s="69">
        <f t="shared" ca="1" si="2181"/>
        <v>0</v>
      </c>
    </row>
    <row r="209" spans="1:125" customFormat="1">
      <c r="A209" s="105"/>
      <c r="B209" s="105"/>
      <c r="C209" s="629" t="s">
        <v>1546</v>
      </c>
      <c r="D209" s="1149"/>
      <c r="E209" s="69">
        <f t="shared" ref="E209:AJ209" si="2182">E144</f>
        <v>0</v>
      </c>
      <c r="F209" s="69">
        <f t="shared" ca="1" si="2182"/>
        <v>0</v>
      </c>
      <c r="G209" s="69">
        <f t="shared" ca="1" si="2182"/>
        <v>0</v>
      </c>
      <c r="H209" s="69">
        <f t="shared" ca="1" si="2182"/>
        <v>0</v>
      </c>
      <c r="I209" s="69">
        <f t="shared" ca="1" si="2182"/>
        <v>0</v>
      </c>
      <c r="J209" s="69">
        <f t="shared" ca="1" si="2182"/>
        <v>0</v>
      </c>
      <c r="K209" s="69">
        <f t="shared" ca="1" si="2182"/>
        <v>0</v>
      </c>
      <c r="L209" s="69">
        <f t="shared" ca="1" si="2182"/>
        <v>0</v>
      </c>
      <c r="M209" s="69">
        <f t="shared" ca="1" si="2182"/>
        <v>0</v>
      </c>
      <c r="N209" s="69">
        <f t="shared" ca="1" si="2182"/>
        <v>0</v>
      </c>
      <c r="O209" s="69">
        <f t="shared" ca="1" si="2182"/>
        <v>0</v>
      </c>
      <c r="P209" s="69">
        <f t="shared" ca="1" si="2182"/>
        <v>0</v>
      </c>
      <c r="Q209" s="69">
        <f t="shared" ca="1" si="2182"/>
        <v>0</v>
      </c>
      <c r="R209" s="69">
        <f t="shared" ca="1" si="2182"/>
        <v>0</v>
      </c>
      <c r="S209" s="69">
        <f t="shared" ca="1" si="2182"/>
        <v>0</v>
      </c>
      <c r="T209" s="69">
        <f t="shared" ca="1" si="2182"/>
        <v>0</v>
      </c>
      <c r="U209" s="69">
        <f t="shared" ca="1" si="2182"/>
        <v>0</v>
      </c>
      <c r="V209" s="69">
        <f t="shared" ca="1" si="2182"/>
        <v>0</v>
      </c>
      <c r="W209" s="69">
        <f t="shared" ca="1" si="2182"/>
        <v>0</v>
      </c>
      <c r="X209" s="69">
        <f t="shared" ca="1" si="2182"/>
        <v>0</v>
      </c>
      <c r="Y209" s="69">
        <f t="shared" ca="1" si="2182"/>
        <v>0</v>
      </c>
      <c r="Z209" s="69">
        <f t="shared" ca="1" si="2182"/>
        <v>0</v>
      </c>
      <c r="AA209" s="69">
        <f t="shared" ca="1" si="2182"/>
        <v>0</v>
      </c>
      <c r="AB209" s="69">
        <f t="shared" ca="1" si="2182"/>
        <v>0</v>
      </c>
      <c r="AC209" s="69">
        <f t="shared" ca="1" si="2182"/>
        <v>0</v>
      </c>
      <c r="AD209" s="69">
        <f t="shared" ca="1" si="2182"/>
        <v>0</v>
      </c>
      <c r="AE209" s="69">
        <f t="shared" ca="1" si="2182"/>
        <v>0</v>
      </c>
      <c r="AF209" s="69">
        <f t="shared" ca="1" si="2182"/>
        <v>0</v>
      </c>
      <c r="AG209" s="69">
        <f t="shared" ca="1" si="2182"/>
        <v>0</v>
      </c>
      <c r="AH209" s="69">
        <f t="shared" ca="1" si="2182"/>
        <v>0</v>
      </c>
      <c r="AI209" s="69">
        <f t="shared" ca="1" si="2182"/>
        <v>0</v>
      </c>
      <c r="AJ209" s="69">
        <f t="shared" ca="1" si="2182"/>
        <v>0</v>
      </c>
      <c r="AK209" s="69">
        <f t="shared" ref="AK209:BP209" ca="1" si="2183">AK144</f>
        <v>0</v>
      </c>
      <c r="AL209" s="69">
        <f t="shared" ca="1" si="2183"/>
        <v>0</v>
      </c>
      <c r="AM209" s="69">
        <f t="shared" ca="1" si="2183"/>
        <v>0</v>
      </c>
      <c r="AN209" s="69">
        <f t="shared" ca="1" si="2183"/>
        <v>0</v>
      </c>
      <c r="AO209" s="69">
        <f t="shared" ca="1" si="2183"/>
        <v>0</v>
      </c>
      <c r="AP209" s="69">
        <f t="shared" ca="1" si="2183"/>
        <v>0</v>
      </c>
      <c r="AQ209" s="69">
        <f t="shared" ca="1" si="2183"/>
        <v>0</v>
      </c>
      <c r="AR209" s="69">
        <f t="shared" ca="1" si="2183"/>
        <v>0</v>
      </c>
      <c r="AS209" s="69">
        <f t="shared" ca="1" si="2183"/>
        <v>0</v>
      </c>
      <c r="AT209" s="69">
        <f t="shared" ca="1" si="2183"/>
        <v>0</v>
      </c>
      <c r="AU209" s="69">
        <f t="shared" ca="1" si="2183"/>
        <v>0</v>
      </c>
      <c r="AV209" s="69">
        <f t="shared" ca="1" si="2183"/>
        <v>0</v>
      </c>
      <c r="AW209" s="69">
        <f t="shared" ca="1" si="2183"/>
        <v>0</v>
      </c>
      <c r="AX209" s="69">
        <f t="shared" ca="1" si="2183"/>
        <v>0</v>
      </c>
      <c r="AY209" s="69">
        <f t="shared" ca="1" si="2183"/>
        <v>0</v>
      </c>
      <c r="AZ209" s="69">
        <f t="shared" ca="1" si="2183"/>
        <v>0</v>
      </c>
      <c r="BA209" s="69">
        <f t="shared" ca="1" si="2183"/>
        <v>0</v>
      </c>
      <c r="BB209" s="69">
        <f t="shared" ca="1" si="2183"/>
        <v>0</v>
      </c>
      <c r="BC209" s="69">
        <f t="shared" ca="1" si="2183"/>
        <v>0</v>
      </c>
      <c r="BD209" s="69">
        <f t="shared" ca="1" si="2183"/>
        <v>0</v>
      </c>
      <c r="BE209" s="69">
        <f t="shared" ca="1" si="2183"/>
        <v>0</v>
      </c>
      <c r="BF209" s="69">
        <f t="shared" ca="1" si="2183"/>
        <v>0</v>
      </c>
      <c r="BG209" s="69">
        <f t="shared" ca="1" si="2183"/>
        <v>0</v>
      </c>
      <c r="BH209" s="69">
        <f t="shared" ca="1" si="2183"/>
        <v>0</v>
      </c>
      <c r="BI209" s="69">
        <f t="shared" ca="1" si="2183"/>
        <v>0</v>
      </c>
      <c r="BJ209" s="69">
        <f t="shared" ca="1" si="2183"/>
        <v>0</v>
      </c>
      <c r="BK209" s="69">
        <f t="shared" ca="1" si="2183"/>
        <v>0</v>
      </c>
      <c r="BL209" s="69">
        <f t="shared" ca="1" si="2183"/>
        <v>0</v>
      </c>
      <c r="BM209" s="69">
        <f t="shared" ca="1" si="2183"/>
        <v>0</v>
      </c>
      <c r="BN209" s="69">
        <f t="shared" ca="1" si="2183"/>
        <v>0</v>
      </c>
      <c r="BO209" s="69">
        <f t="shared" ca="1" si="2183"/>
        <v>0</v>
      </c>
      <c r="BP209" s="69">
        <f t="shared" ca="1" si="2183"/>
        <v>0</v>
      </c>
      <c r="BQ209" s="69">
        <f t="shared" ref="BQ209:CV209" ca="1" si="2184">BQ144</f>
        <v>0</v>
      </c>
      <c r="BR209" s="69">
        <f t="shared" ca="1" si="2184"/>
        <v>0</v>
      </c>
      <c r="BS209" s="69">
        <f t="shared" ca="1" si="2184"/>
        <v>0</v>
      </c>
      <c r="BT209" s="69">
        <f t="shared" ca="1" si="2184"/>
        <v>0</v>
      </c>
      <c r="BU209" s="69">
        <f t="shared" ca="1" si="2184"/>
        <v>0</v>
      </c>
      <c r="BV209" s="69">
        <f t="shared" ca="1" si="2184"/>
        <v>0</v>
      </c>
      <c r="BW209" s="69">
        <f t="shared" ca="1" si="2184"/>
        <v>0</v>
      </c>
      <c r="BX209" s="69">
        <f t="shared" ca="1" si="2184"/>
        <v>0</v>
      </c>
      <c r="BY209" s="69">
        <f t="shared" ca="1" si="2184"/>
        <v>0</v>
      </c>
      <c r="BZ209" s="69">
        <f t="shared" ca="1" si="2184"/>
        <v>0</v>
      </c>
      <c r="CA209" s="69">
        <f t="shared" ca="1" si="2184"/>
        <v>0</v>
      </c>
      <c r="CB209" s="69">
        <f t="shared" ca="1" si="2184"/>
        <v>0</v>
      </c>
      <c r="CC209" s="69">
        <f t="shared" ca="1" si="2184"/>
        <v>0</v>
      </c>
      <c r="CD209" s="69">
        <f t="shared" ca="1" si="2184"/>
        <v>0</v>
      </c>
      <c r="CE209" s="69">
        <f t="shared" ca="1" si="2184"/>
        <v>0</v>
      </c>
      <c r="CF209" s="69">
        <f t="shared" ca="1" si="2184"/>
        <v>0</v>
      </c>
      <c r="CG209" s="69">
        <f t="shared" ca="1" si="2184"/>
        <v>0</v>
      </c>
      <c r="CH209" s="69">
        <f t="shared" ca="1" si="2184"/>
        <v>0</v>
      </c>
      <c r="CI209" s="69">
        <f t="shared" ca="1" si="2184"/>
        <v>0</v>
      </c>
      <c r="CJ209" s="69">
        <f t="shared" ca="1" si="2184"/>
        <v>0</v>
      </c>
      <c r="CK209" s="69">
        <f t="shared" ca="1" si="2184"/>
        <v>0</v>
      </c>
      <c r="CL209" s="69">
        <f t="shared" ca="1" si="2184"/>
        <v>0</v>
      </c>
      <c r="CM209" s="69">
        <f t="shared" ca="1" si="2184"/>
        <v>0</v>
      </c>
      <c r="CN209" s="69">
        <f t="shared" ca="1" si="2184"/>
        <v>0</v>
      </c>
      <c r="CO209" s="69">
        <f t="shared" ca="1" si="2184"/>
        <v>0</v>
      </c>
      <c r="CP209" s="69">
        <f t="shared" ca="1" si="2184"/>
        <v>0</v>
      </c>
      <c r="CQ209" s="69">
        <f t="shared" ca="1" si="2184"/>
        <v>0</v>
      </c>
      <c r="CR209" s="69">
        <f t="shared" ca="1" si="2184"/>
        <v>0</v>
      </c>
      <c r="CS209" s="69">
        <f t="shared" ca="1" si="2184"/>
        <v>0</v>
      </c>
      <c r="CT209" s="69">
        <f t="shared" ca="1" si="2184"/>
        <v>0</v>
      </c>
      <c r="CU209" s="69">
        <f t="shared" ca="1" si="2184"/>
        <v>0</v>
      </c>
      <c r="CV209" s="69">
        <f t="shared" ca="1" si="2184"/>
        <v>0</v>
      </c>
      <c r="CW209" s="69">
        <f t="shared" ref="CW209:DU209" ca="1" si="2185">CW144</f>
        <v>0</v>
      </c>
      <c r="CX209" s="69">
        <f t="shared" ca="1" si="2185"/>
        <v>0</v>
      </c>
      <c r="CY209" s="69">
        <f t="shared" ca="1" si="2185"/>
        <v>0</v>
      </c>
      <c r="CZ209" s="69">
        <f t="shared" ca="1" si="2185"/>
        <v>0</v>
      </c>
      <c r="DA209" s="69">
        <f t="shared" ca="1" si="2185"/>
        <v>0</v>
      </c>
      <c r="DB209" s="69">
        <f t="shared" ca="1" si="2185"/>
        <v>0</v>
      </c>
      <c r="DC209" s="69">
        <f t="shared" ca="1" si="2185"/>
        <v>0</v>
      </c>
      <c r="DD209" s="69">
        <f t="shared" ca="1" si="2185"/>
        <v>0</v>
      </c>
      <c r="DE209" s="69">
        <f t="shared" ca="1" si="2185"/>
        <v>0</v>
      </c>
      <c r="DF209" s="69">
        <f t="shared" ca="1" si="2185"/>
        <v>0</v>
      </c>
      <c r="DG209" s="69">
        <f t="shared" ca="1" si="2185"/>
        <v>0</v>
      </c>
      <c r="DH209" s="69">
        <f t="shared" ca="1" si="2185"/>
        <v>0</v>
      </c>
      <c r="DI209" s="69">
        <f t="shared" ca="1" si="2185"/>
        <v>0</v>
      </c>
      <c r="DJ209" s="69">
        <f t="shared" ca="1" si="2185"/>
        <v>0</v>
      </c>
      <c r="DK209" s="69">
        <f t="shared" ca="1" si="2185"/>
        <v>0</v>
      </c>
      <c r="DL209" s="69">
        <f t="shared" ca="1" si="2185"/>
        <v>0</v>
      </c>
      <c r="DM209" s="69">
        <f t="shared" ca="1" si="2185"/>
        <v>0</v>
      </c>
      <c r="DN209" s="69">
        <f t="shared" ca="1" si="2185"/>
        <v>0</v>
      </c>
      <c r="DO209" s="69">
        <f t="shared" ca="1" si="2185"/>
        <v>0</v>
      </c>
      <c r="DP209" s="69">
        <f t="shared" ca="1" si="2185"/>
        <v>0</v>
      </c>
      <c r="DQ209" s="69">
        <f t="shared" ca="1" si="2185"/>
        <v>0</v>
      </c>
      <c r="DR209" s="69">
        <f t="shared" ca="1" si="2185"/>
        <v>0</v>
      </c>
      <c r="DS209" s="69">
        <f t="shared" ca="1" si="2185"/>
        <v>0</v>
      </c>
      <c r="DT209" s="69">
        <f t="shared" ca="1" si="2185"/>
        <v>0</v>
      </c>
      <c r="DU209" s="69">
        <f t="shared" ca="1" si="2185"/>
        <v>0</v>
      </c>
    </row>
    <row r="210" spans="1:125" customFormat="1">
      <c r="A210" s="105"/>
      <c r="B210" s="105"/>
      <c r="C210" s="629" t="s">
        <v>1547</v>
      </c>
      <c r="D210" s="1149"/>
      <c r="E210" s="69">
        <f>E164</f>
        <v>0</v>
      </c>
      <c r="F210" s="69">
        <f t="shared" ref="F210:BQ210" ca="1" si="2186">F164</f>
        <v>0</v>
      </c>
      <c r="G210" s="69">
        <f t="shared" ca="1" si="2186"/>
        <v>0</v>
      </c>
      <c r="H210" s="69">
        <f t="shared" ca="1" si="2186"/>
        <v>0</v>
      </c>
      <c r="I210" s="69">
        <f t="shared" ca="1" si="2186"/>
        <v>0</v>
      </c>
      <c r="J210" s="69">
        <f t="shared" ca="1" si="2186"/>
        <v>0</v>
      </c>
      <c r="K210" s="69">
        <f t="shared" ca="1" si="2186"/>
        <v>0</v>
      </c>
      <c r="L210" s="69">
        <f t="shared" ca="1" si="2186"/>
        <v>0</v>
      </c>
      <c r="M210" s="69">
        <f t="shared" ca="1" si="2186"/>
        <v>0</v>
      </c>
      <c r="N210" s="69">
        <f t="shared" ca="1" si="2186"/>
        <v>0</v>
      </c>
      <c r="O210" s="69">
        <f t="shared" ca="1" si="2186"/>
        <v>0</v>
      </c>
      <c r="P210" s="69">
        <f t="shared" ca="1" si="2186"/>
        <v>0</v>
      </c>
      <c r="Q210" s="69">
        <f t="shared" ca="1" si="2186"/>
        <v>0</v>
      </c>
      <c r="R210" s="69">
        <f t="shared" ca="1" si="2186"/>
        <v>0</v>
      </c>
      <c r="S210" s="69">
        <f t="shared" ca="1" si="2186"/>
        <v>0</v>
      </c>
      <c r="T210" s="69">
        <f t="shared" ca="1" si="2186"/>
        <v>0</v>
      </c>
      <c r="U210" s="69">
        <f t="shared" ca="1" si="2186"/>
        <v>0</v>
      </c>
      <c r="V210" s="69">
        <f t="shared" ca="1" si="2186"/>
        <v>0</v>
      </c>
      <c r="W210" s="69">
        <f t="shared" ca="1" si="2186"/>
        <v>0</v>
      </c>
      <c r="X210" s="69">
        <f t="shared" ca="1" si="2186"/>
        <v>0</v>
      </c>
      <c r="Y210" s="69">
        <f t="shared" ca="1" si="2186"/>
        <v>0</v>
      </c>
      <c r="Z210" s="69">
        <f t="shared" ca="1" si="2186"/>
        <v>0</v>
      </c>
      <c r="AA210" s="69">
        <f t="shared" ca="1" si="2186"/>
        <v>0</v>
      </c>
      <c r="AB210" s="69">
        <f t="shared" ca="1" si="2186"/>
        <v>0</v>
      </c>
      <c r="AC210" s="69">
        <f t="shared" ca="1" si="2186"/>
        <v>0</v>
      </c>
      <c r="AD210" s="69">
        <f t="shared" ca="1" si="2186"/>
        <v>0</v>
      </c>
      <c r="AE210" s="69">
        <f t="shared" ca="1" si="2186"/>
        <v>0</v>
      </c>
      <c r="AF210" s="69">
        <f t="shared" ca="1" si="2186"/>
        <v>0</v>
      </c>
      <c r="AG210" s="69">
        <f t="shared" ca="1" si="2186"/>
        <v>0</v>
      </c>
      <c r="AH210" s="69">
        <f t="shared" ca="1" si="2186"/>
        <v>0</v>
      </c>
      <c r="AI210" s="69">
        <f t="shared" ca="1" si="2186"/>
        <v>0</v>
      </c>
      <c r="AJ210" s="69">
        <f t="shared" ca="1" si="2186"/>
        <v>0</v>
      </c>
      <c r="AK210" s="69">
        <f t="shared" ca="1" si="2186"/>
        <v>0</v>
      </c>
      <c r="AL210" s="69">
        <f t="shared" ca="1" si="2186"/>
        <v>0</v>
      </c>
      <c r="AM210" s="69">
        <f t="shared" ca="1" si="2186"/>
        <v>0</v>
      </c>
      <c r="AN210" s="69">
        <f t="shared" ca="1" si="2186"/>
        <v>0</v>
      </c>
      <c r="AO210" s="69">
        <f t="shared" ca="1" si="2186"/>
        <v>0</v>
      </c>
      <c r="AP210" s="69">
        <f t="shared" ca="1" si="2186"/>
        <v>0</v>
      </c>
      <c r="AQ210" s="69">
        <f t="shared" ca="1" si="2186"/>
        <v>0</v>
      </c>
      <c r="AR210" s="69">
        <f t="shared" ca="1" si="2186"/>
        <v>0</v>
      </c>
      <c r="AS210" s="69">
        <f t="shared" ca="1" si="2186"/>
        <v>0</v>
      </c>
      <c r="AT210" s="69">
        <f t="shared" ca="1" si="2186"/>
        <v>0</v>
      </c>
      <c r="AU210" s="69">
        <f t="shared" ca="1" si="2186"/>
        <v>0</v>
      </c>
      <c r="AV210" s="69">
        <f t="shared" ca="1" si="2186"/>
        <v>0</v>
      </c>
      <c r="AW210" s="69">
        <f t="shared" ca="1" si="2186"/>
        <v>0</v>
      </c>
      <c r="AX210" s="69">
        <f t="shared" ca="1" si="2186"/>
        <v>0</v>
      </c>
      <c r="AY210" s="69">
        <f t="shared" ca="1" si="2186"/>
        <v>0</v>
      </c>
      <c r="AZ210" s="69">
        <f t="shared" ca="1" si="2186"/>
        <v>0</v>
      </c>
      <c r="BA210" s="69">
        <f t="shared" ca="1" si="2186"/>
        <v>0</v>
      </c>
      <c r="BB210" s="69">
        <f t="shared" ca="1" si="2186"/>
        <v>0</v>
      </c>
      <c r="BC210" s="69">
        <f t="shared" ca="1" si="2186"/>
        <v>0</v>
      </c>
      <c r="BD210" s="69">
        <f t="shared" ca="1" si="2186"/>
        <v>0</v>
      </c>
      <c r="BE210" s="69">
        <f t="shared" ca="1" si="2186"/>
        <v>0</v>
      </c>
      <c r="BF210" s="69">
        <f t="shared" ca="1" si="2186"/>
        <v>0</v>
      </c>
      <c r="BG210" s="69">
        <f t="shared" ca="1" si="2186"/>
        <v>0</v>
      </c>
      <c r="BH210" s="69">
        <f t="shared" ca="1" si="2186"/>
        <v>0</v>
      </c>
      <c r="BI210" s="69">
        <f t="shared" ca="1" si="2186"/>
        <v>0</v>
      </c>
      <c r="BJ210" s="69">
        <f t="shared" ca="1" si="2186"/>
        <v>0</v>
      </c>
      <c r="BK210" s="69">
        <f t="shared" ca="1" si="2186"/>
        <v>0</v>
      </c>
      <c r="BL210" s="69">
        <f t="shared" ca="1" si="2186"/>
        <v>0</v>
      </c>
      <c r="BM210" s="69">
        <f t="shared" ca="1" si="2186"/>
        <v>0</v>
      </c>
      <c r="BN210" s="69">
        <f t="shared" ca="1" si="2186"/>
        <v>0</v>
      </c>
      <c r="BO210" s="69">
        <f t="shared" ca="1" si="2186"/>
        <v>0</v>
      </c>
      <c r="BP210" s="69">
        <f t="shared" ca="1" si="2186"/>
        <v>0</v>
      </c>
      <c r="BQ210" s="69">
        <f t="shared" ca="1" si="2186"/>
        <v>0</v>
      </c>
      <c r="BR210" s="69">
        <f t="shared" ref="BR210:DU210" ca="1" si="2187">BR164</f>
        <v>0</v>
      </c>
      <c r="BS210" s="69">
        <f t="shared" ca="1" si="2187"/>
        <v>0</v>
      </c>
      <c r="BT210" s="69">
        <f t="shared" ca="1" si="2187"/>
        <v>0</v>
      </c>
      <c r="BU210" s="69">
        <f t="shared" ca="1" si="2187"/>
        <v>0</v>
      </c>
      <c r="BV210" s="69">
        <f t="shared" ca="1" si="2187"/>
        <v>0</v>
      </c>
      <c r="BW210" s="69">
        <f t="shared" ca="1" si="2187"/>
        <v>0</v>
      </c>
      <c r="BX210" s="69">
        <f t="shared" ca="1" si="2187"/>
        <v>0</v>
      </c>
      <c r="BY210" s="69">
        <f t="shared" ca="1" si="2187"/>
        <v>0</v>
      </c>
      <c r="BZ210" s="69">
        <f t="shared" ca="1" si="2187"/>
        <v>0</v>
      </c>
      <c r="CA210" s="69">
        <f t="shared" ca="1" si="2187"/>
        <v>0</v>
      </c>
      <c r="CB210" s="69">
        <f t="shared" ca="1" si="2187"/>
        <v>0</v>
      </c>
      <c r="CC210" s="69">
        <f t="shared" ca="1" si="2187"/>
        <v>0</v>
      </c>
      <c r="CD210" s="69">
        <f t="shared" ca="1" si="2187"/>
        <v>0</v>
      </c>
      <c r="CE210" s="69">
        <f t="shared" ca="1" si="2187"/>
        <v>0</v>
      </c>
      <c r="CF210" s="69">
        <f t="shared" ca="1" si="2187"/>
        <v>0</v>
      </c>
      <c r="CG210" s="69">
        <f t="shared" ca="1" si="2187"/>
        <v>0</v>
      </c>
      <c r="CH210" s="69">
        <f t="shared" ca="1" si="2187"/>
        <v>0</v>
      </c>
      <c r="CI210" s="69">
        <f t="shared" ca="1" si="2187"/>
        <v>0</v>
      </c>
      <c r="CJ210" s="69">
        <f t="shared" ca="1" si="2187"/>
        <v>0</v>
      </c>
      <c r="CK210" s="69">
        <f t="shared" ca="1" si="2187"/>
        <v>0</v>
      </c>
      <c r="CL210" s="69">
        <f t="shared" ca="1" si="2187"/>
        <v>0</v>
      </c>
      <c r="CM210" s="69">
        <f t="shared" ca="1" si="2187"/>
        <v>0</v>
      </c>
      <c r="CN210" s="69">
        <f t="shared" ca="1" si="2187"/>
        <v>0</v>
      </c>
      <c r="CO210" s="69">
        <f t="shared" ca="1" si="2187"/>
        <v>0</v>
      </c>
      <c r="CP210" s="69">
        <f t="shared" ca="1" si="2187"/>
        <v>0</v>
      </c>
      <c r="CQ210" s="69">
        <f t="shared" ca="1" si="2187"/>
        <v>0</v>
      </c>
      <c r="CR210" s="69">
        <f t="shared" ca="1" si="2187"/>
        <v>0</v>
      </c>
      <c r="CS210" s="69">
        <f t="shared" ca="1" si="2187"/>
        <v>0</v>
      </c>
      <c r="CT210" s="69">
        <f t="shared" ca="1" si="2187"/>
        <v>0</v>
      </c>
      <c r="CU210" s="69">
        <f t="shared" ca="1" si="2187"/>
        <v>0</v>
      </c>
      <c r="CV210" s="69">
        <f t="shared" ca="1" si="2187"/>
        <v>0</v>
      </c>
      <c r="CW210" s="69">
        <f t="shared" ca="1" si="2187"/>
        <v>0</v>
      </c>
      <c r="CX210" s="69">
        <f t="shared" ca="1" si="2187"/>
        <v>0</v>
      </c>
      <c r="CY210" s="69">
        <f t="shared" ca="1" si="2187"/>
        <v>0</v>
      </c>
      <c r="CZ210" s="69">
        <f t="shared" ca="1" si="2187"/>
        <v>0</v>
      </c>
      <c r="DA210" s="69">
        <f t="shared" ca="1" si="2187"/>
        <v>0</v>
      </c>
      <c r="DB210" s="69">
        <f t="shared" ca="1" si="2187"/>
        <v>0</v>
      </c>
      <c r="DC210" s="69">
        <f t="shared" ca="1" si="2187"/>
        <v>0</v>
      </c>
      <c r="DD210" s="69">
        <f t="shared" ca="1" si="2187"/>
        <v>0</v>
      </c>
      <c r="DE210" s="69">
        <f t="shared" ca="1" si="2187"/>
        <v>0</v>
      </c>
      <c r="DF210" s="69">
        <f t="shared" ca="1" si="2187"/>
        <v>0</v>
      </c>
      <c r="DG210" s="69">
        <f t="shared" ca="1" si="2187"/>
        <v>0</v>
      </c>
      <c r="DH210" s="69">
        <f t="shared" ca="1" si="2187"/>
        <v>0</v>
      </c>
      <c r="DI210" s="69">
        <f t="shared" ca="1" si="2187"/>
        <v>0</v>
      </c>
      <c r="DJ210" s="69">
        <f t="shared" ca="1" si="2187"/>
        <v>0</v>
      </c>
      <c r="DK210" s="69">
        <f t="shared" ca="1" si="2187"/>
        <v>0</v>
      </c>
      <c r="DL210" s="69">
        <f t="shared" ca="1" si="2187"/>
        <v>0</v>
      </c>
      <c r="DM210" s="69">
        <f t="shared" ca="1" si="2187"/>
        <v>0</v>
      </c>
      <c r="DN210" s="69">
        <f t="shared" ca="1" si="2187"/>
        <v>0</v>
      </c>
      <c r="DO210" s="69">
        <f t="shared" ca="1" si="2187"/>
        <v>0</v>
      </c>
      <c r="DP210" s="69">
        <f t="shared" ca="1" si="2187"/>
        <v>0</v>
      </c>
      <c r="DQ210" s="69">
        <f t="shared" ca="1" si="2187"/>
        <v>0</v>
      </c>
      <c r="DR210" s="69">
        <f t="shared" ca="1" si="2187"/>
        <v>0</v>
      </c>
      <c r="DS210" s="69">
        <f t="shared" ca="1" si="2187"/>
        <v>0</v>
      </c>
      <c r="DT210" s="69">
        <f t="shared" ca="1" si="2187"/>
        <v>0</v>
      </c>
      <c r="DU210" s="69">
        <f t="shared" ca="1" si="2187"/>
        <v>0</v>
      </c>
    </row>
    <row r="211" spans="1:125" customFormat="1">
      <c r="A211" s="105"/>
      <c r="B211" s="105"/>
      <c r="C211" s="634" t="s">
        <v>1548</v>
      </c>
      <c r="D211" s="1149"/>
      <c r="E211" s="69">
        <f ca="1">E177</f>
        <v>0</v>
      </c>
      <c r="F211" s="69">
        <f t="shared" ref="F211:BQ211" ca="1" si="2188">F177</f>
        <v>0</v>
      </c>
      <c r="G211" s="69">
        <f t="shared" ca="1" si="2188"/>
        <v>0</v>
      </c>
      <c r="H211" s="69">
        <f t="shared" ca="1" si="2188"/>
        <v>0</v>
      </c>
      <c r="I211" s="69">
        <f t="shared" ca="1" si="2188"/>
        <v>0</v>
      </c>
      <c r="J211" s="69">
        <f t="shared" ca="1" si="2188"/>
        <v>0</v>
      </c>
      <c r="K211" s="69">
        <f t="shared" ca="1" si="2188"/>
        <v>0</v>
      </c>
      <c r="L211" s="69">
        <f t="shared" ca="1" si="2188"/>
        <v>0</v>
      </c>
      <c r="M211" s="69">
        <f t="shared" ca="1" si="2188"/>
        <v>0</v>
      </c>
      <c r="N211" s="69">
        <f t="shared" ca="1" si="2188"/>
        <v>0</v>
      </c>
      <c r="O211" s="69">
        <f t="shared" ca="1" si="2188"/>
        <v>0</v>
      </c>
      <c r="P211" s="69">
        <f t="shared" ca="1" si="2188"/>
        <v>0</v>
      </c>
      <c r="Q211" s="69">
        <f t="shared" ca="1" si="2188"/>
        <v>0</v>
      </c>
      <c r="R211" s="69">
        <f t="shared" ca="1" si="2188"/>
        <v>0</v>
      </c>
      <c r="S211" s="69">
        <f t="shared" ca="1" si="2188"/>
        <v>0</v>
      </c>
      <c r="T211" s="69">
        <f t="shared" ca="1" si="2188"/>
        <v>0</v>
      </c>
      <c r="U211" s="69">
        <f t="shared" ca="1" si="2188"/>
        <v>0</v>
      </c>
      <c r="V211" s="69">
        <f t="shared" ca="1" si="2188"/>
        <v>0</v>
      </c>
      <c r="W211" s="69">
        <f t="shared" ca="1" si="2188"/>
        <v>0</v>
      </c>
      <c r="X211" s="69">
        <f t="shared" ca="1" si="2188"/>
        <v>0</v>
      </c>
      <c r="Y211" s="69">
        <f t="shared" ca="1" si="2188"/>
        <v>0</v>
      </c>
      <c r="Z211" s="69">
        <f t="shared" ca="1" si="2188"/>
        <v>0</v>
      </c>
      <c r="AA211" s="69">
        <f t="shared" ca="1" si="2188"/>
        <v>0</v>
      </c>
      <c r="AB211" s="69">
        <f t="shared" ca="1" si="2188"/>
        <v>0</v>
      </c>
      <c r="AC211" s="69">
        <f t="shared" ca="1" si="2188"/>
        <v>0</v>
      </c>
      <c r="AD211" s="69">
        <f t="shared" ca="1" si="2188"/>
        <v>0</v>
      </c>
      <c r="AE211" s="69">
        <f t="shared" ca="1" si="2188"/>
        <v>0</v>
      </c>
      <c r="AF211" s="69">
        <f t="shared" ca="1" si="2188"/>
        <v>0</v>
      </c>
      <c r="AG211" s="69">
        <f t="shared" ca="1" si="2188"/>
        <v>0</v>
      </c>
      <c r="AH211" s="69">
        <f t="shared" ca="1" si="2188"/>
        <v>0</v>
      </c>
      <c r="AI211" s="69">
        <f t="shared" ca="1" si="2188"/>
        <v>0</v>
      </c>
      <c r="AJ211" s="69">
        <f t="shared" ca="1" si="2188"/>
        <v>0</v>
      </c>
      <c r="AK211" s="69">
        <f t="shared" ca="1" si="2188"/>
        <v>0</v>
      </c>
      <c r="AL211" s="69">
        <f t="shared" ca="1" si="2188"/>
        <v>0</v>
      </c>
      <c r="AM211" s="69">
        <f t="shared" ca="1" si="2188"/>
        <v>0</v>
      </c>
      <c r="AN211" s="69">
        <f t="shared" ca="1" si="2188"/>
        <v>0</v>
      </c>
      <c r="AO211" s="69">
        <f t="shared" ca="1" si="2188"/>
        <v>0</v>
      </c>
      <c r="AP211" s="69">
        <f t="shared" ca="1" si="2188"/>
        <v>0</v>
      </c>
      <c r="AQ211" s="69">
        <f t="shared" ca="1" si="2188"/>
        <v>0</v>
      </c>
      <c r="AR211" s="69">
        <f t="shared" ca="1" si="2188"/>
        <v>0</v>
      </c>
      <c r="AS211" s="69">
        <f t="shared" ca="1" si="2188"/>
        <v>0</v>
      </c>
      <c r="AT211" s="69">
        <f t="shared" ca="1" si="2188"/>
        <v>0</v>
      </c>
      <c r="AU211" s="69">
        <f t="shared" ca="1" si="2188"/>
        <v>0</v>
      </c>
      <c r="AV211" s="69">
        <f t="shared" ca="1" si="2188"/>
        <v>0</v>
      </c>
      <c r="AW211" s="69">
        <f t="shared" ca="1" si="2188"/>
        <v>0</v>
      </c>
      <c r="AX211" s="69">
        <f t="shared" ca="1" si="2188"/>
        <v>0</v>
      </c>
      <c r="AY211" s="69">
        <f t="shared" ca="1" si="2188"/>
        <v>0</v>
      </c>
      <c r="AZ211" s="69">
        <f t="shared" ca="1" si="2188"/>
        <v>0</v>
      </c>
      <c r="BA211" s="69">
        <f t="shared" ca="1" si="2188"/>
        <v>0</v>
      </c>
      <c r="BB211" s="69">
        <f t="shared" ca="1" si="2188"/>
        <v>0</v>
      </c>
      <c r="BC211" s="69">
        <f t="shared" ca="1" si="2188"/>
        <v>0</v>
      </c>
      <c r="BD211" s="69">
        <f t="shared" ca="1" si="2188"/>
        <v>0</v>
      </c>
      <c r="BE211" s="69">
        <f t="shared" ca="1" si="2188"/>
        <v>0</v>
      </c>
      <c r="BF211" s="69">
        <f t="shared" ca="1" si="2188"/>
        <v>0</v>
      </c>
      <c r="BG211" s="69">
        <f t="shared" ca="1" si="2188"/>
        <v>0</v>
      </c>
      <c r="BH211" s="69">
        <f t="shared" ca="1" si="2188"/>
        <v>0</v>
      </c>
      <c r="BI211" s="69">
        <f t="shared" ca="1" si="2188"/>
        <v>0</v>
      </c>
      <c r="BJ211" s="69">
        <f t="shared" ca="1" si="2188"/>
        <v>0</v>
      </c>
      <c r="BK211" s="69">
        <f t="shared" ca="1" si="2188"/>
        <v>0</v>
      </c>
      <c r="BL211" s="69">
        <f t="shared" ca="1" si="2188"/>
        <v>0</v>
      </c>
      <c r="BM211" s="69">
        <f t="shared" ca="1" si="2188"/>
        <v>0</v>
      </c>
      <c r="BN211" s="69">
        <f t="shared" ca="1" si="2188"/>
        <v>0</v>
      </c>
      <c r="BO211" s="69">
        <f t="shared" ca="1" si="2188"/>
        <v>0</v>
      </c>
      <c r="BP211" s="69">
        <f t="shared" ca="1" si="2188"/>
        <v>0</v>
      </c>
      <c r="BQ211" s="69">
        <f t="shared" ca="1" si="2188"/>
        <v>0</v>
      </c>
      <c r="BR211" s="69">
        <f t="shared" ref="BR211:DU211" ca="1" si="2189">BR177</f>
        <v>0</v>
      </c>
      <c r="BS211" s="69">
        <f t="shared" ca="1" si="2189"/>
        <v>0</v>
      </c>
      <c r="BT211" s="69">
        <f t="shared" ca="1" si="2189"/>
        <v>0</v>
      </c>
      <c r="BU211" s="69">
        <f t="shared" ca="1" si="2189"/>
        <v>0</v>
      </c>
      <c r="BV211" s="69">
        <f t="shared" ca="1" si="2189"/>
        <v>0</v>
      </c>
      <c r="BW211" s="69">
        <f t="shared" ca="1" si="2189"/>
        <v>0</v>
      </c>
      <c r="BX211" s="69">
        <f t="shared" ca="1" si="2189"/>
        <v>0</v>
      </c>
      <c r="BY211" s="69">
        <f t="shared" ca="1" si="2189"/>
        <v>0</v>
      </c>
      <c r="BZ211" s="69">
        <f t="shared" ca="1" si="2189"/>
        <v>0</v>
      </c>
      <c r="CA211" s="69">
        <f t="shared" ca="1" si="2189"/>
        <v>0</v>
      </c>
      <c r="CB211" s="69">
        <f t="shared" ca="1" si="2189"/>
        <v>0</v>
      </c>
      <c r="CC211" s="69">
        <f t="shared" ca="1" si="2189"/>
        <v>0</v>
      </c>
      <c r="CD211" s="69">
        <f t="shared" ca="1" si="2189"/>
        <v>0</v>
      </c>
      <c r="CE211" s="69">
        <f t="shared" ca="1" si="2189"/>
        <v>0</v>
      </c>
      <c r="CF211" s="69">
        <f t="shared" ca="1" si="2189"/>
        <v>0</v>
      </c>
      <c r="CG211" s="69">
        <f t="shared" ca="1" si="2189"/>
        <v>0</v>
      </c>
      <c r="CH211" s="69">
        <f t="shared" ca="1" si="2189"/>
        <v>0</v>
      </c>
      <c r="CI211" s="69">
        <f t="shared" ca="1" si="2189"/>
        <v>0</v>
      </c>
      <c r="CJ211" s="69">
        <f t="shared" ca="1" si="2189"/>
        <v>0</v>
      </c>
      <c r="CK211" s="69">
        <f t="shared" ca="1" si="2189"/>
        <v>0</v>
      </c>
      <c r="CL211" s="69">
        <f t="shared" ca="1" si="2189"/>
        <v>0</v>
      </c>
      <c r="CM211" s="69">
        <f t="shared" ca="1" si="2189"/>
        <v>0</v>
      </c>
      <c r="CN211" s="69">
        <f t="shared" ca="1" si="2189"/>
        <v>0</v>
      </c>
      <c r="CO211" s="69">
        <f t="shared" ca="1" si="2189"/>
        <v>0</v>
      </c>
      <c r="CP211" s="69">
        <f t="shared" ca="1" si="2189"/>
        <v>0</v>
      </c>
      <c r="CQ211" s="69">
        <f t="shared" ca="1" si="2189"/>
        <v>0</v>
      </c>
      <c r="CR211" s="69">
        <f t="shared" ca="1" si="2189"/>
        <v>0</v>
      </c>
      <c r="CS211" s="69">
        <f t="shared" ca="1" si="2189"/>
        <v>0</v>
      </c>
      <c r="CT211" s="69">
        <f t="shared" ca="1" si="2189"/>
        <v>0</v>
      </c>
      <c r="CU211" s="69">
        <f t="shared" ca="1" si="2189"/>
        <v>0</v>
      </c>
      <c r="CV211" s="69">
        <f t="shared" ca="1" si="2189"/>
        <v>0</v>
      </c>
      <c r="CW211" s="69">
        <f t="shared" ca="1" si="2189"/>
        <v>0</v>
      </c>
      <c r="CX211" s="69">
        <f t="shared" ca="1" si="2189"/>
        <v>0</v>
      </c>
      <c r="CY211" s="69">
        <f t="shared" ca="1" si="2189"/>
        <v>0</v>
      </c>
      <c r="CZ211" s="69">
        <f t="shared" ca="1" si="2189"/>
        <v>0</v>
      </c>
      <c r="DA211" s="69">
        <f t="shared" ca="1" si="2189"/>
        <v>0</v>
      </c>
      <c r="DB211" s="69">
        <f t="shared" ca="1" si="2189"/>
        <v>0</v>
      </c>
      <c r="DC211" s="69">
        <f t="shared" ca="1" si="2189"/>
        <v>0</v>
      </c>
      <c r="DD211" s="69">
        <f t="shared" ca="1" si="2189"/>
        <v>0</v>
      </c>
      <c r="DE211" s="69">
        <f t="shared" ca="1" si="2189"/>
        <v>0</v>
      </c>
      <c r="DF211" s="69">
        <f t="shared" ca="1" si="2189"/>
        <v>0</v>
      </c>
      <c r="DG211" s="69">
        <f t="shared" ca="1" si="2189"/>
        <v>0</v>
      </c>
      <c r="DH211" s="69">
        <f t="shared" ca="1" si="2189"/>
        <v>0</v>
      </c>
      <c r="DI211" s="69">
        <f t="shared" ca="1" si="2189"/>
        <v>0</v>
      </c>
      <c r="DJ211" s="69">
        <f t="shared" ca="1" si="2189"/>
        <v>0</v>
      </c>
      <c r="DK211" s="69">
        <f t="shared" ca="1" si="2189"/>
        <v>0</v>
      </c>
      <c r="DL211" s="69">
        <f t="shared" ca="1" si="2189"/>
        <v>0</v>
      </c>
      <c r="DM211" s="69">
        <f t="shared" ca="1" si="2189"/>
        <v>0</v>
      </c>
      <c r="DN211" s="69">
        <f t="shared" ca="1" si="2189"/>
        <v>0</v>
      </c>
      <c r="DO211" s="69">
        <f t="shared" ca="1" si="2189"/>
        <v>0</v>
      </c>
      <c r="DP211" s="69">
        <f t="shared" ca="1" si="2189"/>
        <v>0</v>
      </c>
      <c r="DQ211" s="69">
        <f t="shared" ca="1" si="2189"/>
        <v>0</v>
      </c>
      <c r="DR211" s="69">
        <f t="shared" ca="1" si="2189"/>
        <v>0</v>
      </c>
      <c r="DS211" s="69">
        <f t="shared" ca="1" si="2189"/>
        <v>0</v>
      </c>
      <c r="DT211" s="69">
        <f t="shared" ca="1" si="2189"/>
        <v>0</v>
      </c>
      <c r="DU211" s="69">
        <f t="shared" ca="1" si="2189"/>
        <v>0</v>
      </c>
    </row>
    <row r="212" spans="1:125" customFormat="1" ht="16.5" thickBot="1">
      <c r="A212" s="105"/>
      <c r="B212" s="105"/>
      <c r="C212" s="65" t="s">
        <v>1517</v>
      </c>
      <c r="D212" s="1152"/>
      <c r="E212" s="146">
        <f ca="1">SUM(E203:E211)</f>
        <v>-10527633.05608974</v>
      </c>
      <c r="F212" s="146">
        <f t="shared" ref="F212:BQ212" ca="1" si="2190">SUM(F203:F211)</f>
        <v>-1027633.0560897419</v>
      </c>
      <c r="G212" s="146">
        <f t="shared" ca="1" si="2190"/>
        <v>-1027633.0560897419</v>
      </c>
      <c r="H212" s="146">
        <f t="shared" ca="1" si="2190"/>
        <v>-1027633.0560897419</v>
      </c>
      <c r="I212" s="146">
        <f t="shared" ca="1" si="2190"/>
        <v>-497040.96385531779</v>
      </c>
      <c r="J212" s="146">
        <f t="shared" ca="1" si="2190"/>
        <v>0</v>
      </c>
      <c r="K212" s="146">
        <f t="shared" ca="1" si="2190"/>
        <v>0</v>
      </c>
      <c r="L212" s="146">
        <f t="shared" ca="1" si="2190"/>
        <v>0</v>
      </c>
      <c r="M212" s="146">
        <f t="shared" ca="1" si="2190"/>
        <v>0</v>
      </c>
      <c r="N212" s="146">
        <f t="shared" ca="1" si="2190"/>
        <v>0</v>
      </c>
      <c r="O212" s="146">
        <f t="shared" ca="1" si="2190"/>
        <v>0</v>
      </c>
      <c r="P212" s="146">
        <f t="shared" ca="1" si="2190"/>
        <v>0</v>
      </c>
      <c r="Q212" s="146">
        <f t="shared" ca="1" si="2190"/>
        <v>0</v>
      </c>
      <c r="R212" s="146">
        <f t="shared" ca="1" si="2190"/>
        <v>0</v>
      </c>
      <c r="S212" s="146">
        <f t="shared" ca="1" si="2190"/>
        <v>0</v>
      </c>
      <c r="T212" s="146">
        <f t="shared" ca="1" si="2190"/>
        <v>0</v>
      </c>
      <c r="U212" s="146">
        <f t="shared" ca="1" si="2190"/>
        <v>0</v>
      </c>
      <c r="V212" s="146">
        <f t="shared" ca="1" si="2190"/>
        <v>0</v>
      </c>
      <c r="W212" s="146">
        <f t="shared" ca="1" si="2190"/>
        <v>0</v>
      </c>
      <c r="X212" s="146">
        <f t="shared" ca="1" si="2190"/>
        <v>0</v>
      </c>
      <c r="Y212" s="146">
        <f t="shared" ca="1" si="2190"/>
        <v>0</v>
      </c>
      <c r="Z212" s="146">
        <f t="shared" ca="1" si="2190"/>
        <v>0</v>
      </c>
      <c r="AA212" s="146">
        <f t="shared" ca="1" si="2190"/>
        <v>0</v>
      </c>
      <c r="AB212" s="146">
        <f t="shared" ca="1" si="2190"/>
        <v>0</v>
      </c>
      <c r="AC212" s="146">
        <f t="shared" ca="1" si="2190"/>
        <v>0</v>
      </c>
      <c r="AD212" s="146">
        <f t="shared" ca="1" si="2190"/>
        <v>0</v>
      </c>
      <c r="AE212" s="146">
        <f t="shared" ca="1" si="2190"/>
        <v>0</v>
      </c>
      <c r="AF212" s="146">
        <f t="shared" ca="1" si="2190"/>
        <v>0</v>
      </c>
      <c r="AG212" s="146">
        <f t="shared" ca="1" si="2190"/>
        <v>0</v>
      </c>
      <c r="AH212" s="146">
        <f t="shared" ca="1" si="2190"/>
        <v>0</v>
      </c>
      <c r="AI212" s="146">
        <f t="shared" ca="1" si="2190"/>
        <v>0</v>
      </c>
      <c r="AJ212" s="146">
        <f t="shared" ca="1" si="2190"/>
        <v>0</v>
      </c>
      <c r="AK212" s="146">
        <f t="shared" ca="1" si="2190"/>
        <v>0</v>
      </c>
      <c r="AL212" s="146">
        <f t="shared" ca="1" si="2190"/>
        <v>0</v>
      </c>
      <c r="AM212" s="146">
        <f t="shared" ca="1" si="2190"/>
        <v>0</v>
      </c>
      <c r="AN212" s="146">
        <f t="shared" ca="1" si="2190"/>
        <v>0</v>
      </c>
      <c r="AO212" s="146">
        <f t="shared" ca="1" si="2190"/>
        <v>0</v>
      </c>
      <c r="AP212" s="146">
        <f t="shared" ca="1" si="2190"/>
        <v>0</v>
      </c>
      <c r="AQ212" s="146">
        <f t="shared" ca="1" si="2190"/>
        <v>0</v>
      </c>
      <c r="AR212" s="146">
        <f t="shared" ca="1" si="2190"/>
        <v>0</v>
      </c>
      <c r="AS212" s="146">
        <f t="shared" ca="1" si="2190"/>
        <v>0</v>
      </c>
      <c r="AT212" s="146">
        <f t="shared" ca="1" si="2190"/>
        <v>0</v>
      </c>
      <c r="AU212" s="146">
        <f t="shared" ca="1" si="2190"/>
        <v>0</v>
      </c>
      <c r="AV212" s="146">
        <f t="shared" ca="1" si="2190"/>
        <v>0</v>
      </c>
      <c r="AW212" s="146">
        <f t="shared" ca="1" si="2190"/>
        <v>0</v>
      </c>
      <c r="AX212" s="146">
        <f t="shared" ca="1" si="2190"/>
        <v>0</v>
      </c>
      <c r="AY212" s="146">
        <f t="shared" ca="1" si="2190"/>
        <v>0</v>
      </c>
      <c r="AZ212" s="146">
        <f t="shared" ca="1" si="2190"/>
        <v>0</v>
      </c>
      <c r="BA212" s="146">
        <f t="shared" ca="1" si="2190"/>
        <v>0</v>
      </c>
      <c r="BB212" s="146">
        <f t="shared" ca="1" si="2190"/>
        <v>0</v>
      </c>
      <c r="BC212" s="146">
        <f t="shared" ca="1" si="2190"/>
        <v>0</v>
      </c>
      <c r="BD212" s="146">
        <f t="shared" ca="1" si="2190"/>
        <v>0</v>
      </c>
      <c r="BE212" s="146">
        <f t="shared" ca="1" si="2190"/>
        <v>0</v>
      </c>
      <c r="BF212" s="146">
        <f t="shared" ca="1" si="2190"/>
        <v>0</v>
      </c>
      <c r="BG212" s="146">
        <f t="shared" ca="1" si="2190"/>
        <v>0</v>
      </c>
      <c r="BH212" s="146">
        <f t="shared" ca="1" si="2190"/>
        <v>0</v>
      </c>
      <c r="BI212" s="146">
        <f t="shared" ca="1" si="2190"/>
        <v>0</v>
      </c>
      <c r="BJ212" s="146">
        <f t="shared" ca="1" si="2190"/>
        <v>0</v>
      </c>
      <c r="BK212" s="146">
        <f t="shared" ca="1" si="2190"/>
        <v>0</v>
      </c>
      <c r="BL212" s="146">
        <f t="shared" ca="1" si="2190"/>
        <v>0</v>
      </c>
      <c r="BM212" s="146">
        <f t="shared" ca="1" si="2190"/>
        <v>0</v>
      </c>
      <c r="BN212" s="146">
        <f t="shared" ca="1" si="2190"/>
        <v>0</v>
      </c>
      <c r="BO212" s="146">
        <f t="shared" ca="1" si="2190"/>
        <v>0</v>
      </c>
      <c r="BP212" s="146">
        <f t="shared" ca="1" si="2190"/>
        <v>0</v>
      </c>
      <c r="BQ212" s="146">
        <f t="shared" ca="1" si="2190"/>
        <v>0</v>
      </c>
      <c r="BR212" s="146">
        <f t="shared" ref="BR212:DU212" ca="1" si="2191">SUM(BR203:BR211)</f>
        <v>0</v>
      </c>
      <c r="BS212" s="146">
        <f t="shared" ca="1" si="2191"/>
        <v>0</v>
      </c>
      <c r="BT212" s="146">
        <f t="shared" ca="1" si="2191"/>
        <v>0</v>
      </c>
      <c r="BU212" s="146">
        <f t="shared" ca="1" si="2191"/>
        <v>0</v>
      </c>
      <c r="BV212" s="146">
        <f t="shared" ca="1" si="2191"/>
        <v>0</v>
      </c>
      <c r="BW212" s="146">
        <f t="shared" ca="1" si="2191"/>
        <v>0</v>
      </c>
      <c r="BX212" s="146">
        <f t="shared" ca="1" si="2191"/>
        <v>0</v>
      </c>
      <c r="BY212" s="146">
        <f t="shared" ca="1" si="2191"/>
        <v>0</v>
      </c>
      <c r="BZ212" s="146">
        <f t="shared" ca="1" si="2191"/>
        <v>0</v>
      </c>
      <c r="CA212" s="146">
        <f t="shared" ca="1" si="2191"/>
        <v>0</v>
      </c>
      <c r="CB212" s="146">
        <f t="shared" ca="1" si="2191"/>
        <v>0</v>
      </c>
      <c r="CC212" s="146">
        <f t="shared" ca="1" si="2191"/>
        <v>0</v>
      </c>
      <c r="CD212" s="146">
        <f t="shared" ca="1" si="2191"/>
        <v>0</v>
      </c>
      <c r="CE212" s="146">
        <f t="shared" ca="1" si="2191"/>
        <v>0</v>
      </c>
      <c r="CF212" s="146">
        <f t="shared" ca="1" si="2191"/>
        <v>0</v>
      </c>
      <c r="CG212" s="146">
        <f t="shared" ca="1" si="2191"/>
        <v>0</v>
      </c>
      <c r="CH212" s="146">
        <f t="shared" ca="1" si="2191"/>
        <v>0</v>
      </c>
      <c r="CI212" s="146">
        <f t="shared" ca="1" si="2191"/>
        <v>0</v>
      </c>
      <c r="CJ212" s="146">
        <f t="shared" ca="1" si="2191"/>
        <v>0</v>
      </c>
      <c r="CK212" s="146">
        <f t="shared" ca="1" si="2191"/>
        <v>0</v>
      </c>
      <c r="CL212" s="146">
        <f t="shared" ca="1" si="2191"/>
        <v>0</v>
      </c>
      <c r="CM212" s="146">
        <f t="shared" ca="1" si="2191"/>
        <v>0</v>
      </c>
      <c r="CN212" s="146">
        <f t="shared" ca="1" si="2191"/>
        <v>0</v>
      </c>
      <c r="CO212" s="146">
        <f t="shared" ca="1" si="2191"/>
        <v>0</v>
      </c>
      <c r="CP212" s="146">
        <f t="shared" ca="1" si="2191"/>
        <v>0</v>
      </c>
      <c r="CQ212" s="146">
        <f t="shared" ca="1" si="2191"/>
        <v>0</v>
      </c>
      <c r="CR212" s="146">
        <f t="shared" ca="1" si="2191"/>
        <v>0</v>
      </c>
      <c r="CS212" s="146">
        <f t="shared" ca="1" si="2191"/>
        <v>0</v>
      </c>
      <c r="CT212" s="146">
        <f t="shared" ca="1" si="2191"/>
        <v>0</v>
      </c>
      <c r="CU212" s="146">
        <f t="shared" ca="1" si="2191"/>
        <v>0</v>
      </c>
      <c r="CV212" s="146">
        <f t="shared" ca="1" si="2191"/>
        <v>0</v>
      </c>
      <c r="CW212" s="146">
        <f t="shared" ca="1" si="2191"/>
        <v>20319465.180453081</v>
      </c>
      <c r="CX212" s="146">
        <f t="shared" ca="1" si="2191"/>
        <v>0</v>
      </c>
      <c r="CY212" s="146">
        <f t="shared" ca="1" si="2191"/>
        <v>0</v>
      </c>
      <c r="CZ212" s="146">
        <f t="shared" ca="1" si="2191"/>
        <v>0</v>
      </c>
      <c r="DA212" s="146">
        <f t="shared" ca="1" si="2191"/>
        <v>0</v>
      </c>
      <c r="DB212" s="146">
        <f t="shared" ca="1" si="2191"/>
        <v>0</v>
      </c>
      <c r="DC212" s="146">
        <f t="shared" ca="1" si="2191"/>
        <v>0</v>
      </c>
      <c r="DD212" s="146">
        <f t="shared" ca="1" si="2191"/>
        <v>0</v>
      </c>
      <c r="DE212" s="146">
        <f t="shared" ca="1" si="2191"/>
        <v>0</v>
      </c>
      <c r="DF212" s="146">
        <f t="shared" ca="1" si="2191"/>
        <v>0</v>
      </c>
      <c r="DG212" s="146">
        <f t="shared" ca="1" si="2191"/>
        <v>0</v>
      </c>
      <c r="DH212" s="146">
        <f t="shared" ca="1" si="2191"/>
        <v>0</v>
      </c>
      <c r="DI212" s="146">
        <f t="shared" ca="1" si="2191"/>
        <v>0</v>
      </c>
      <c r="DJ212" s="146">
        <f t="shared" ca="1" si="2191"/>
        <v>0</v>
      </c>
      <c r="DK212" s="146">
        <f t="shared" ca="1" si="2191"/>
        <v>0</v>
      </c>
      <c r="DL212" s="146">
        <f t="shared" ca="1" si="2191"/>
        <v>0</v>
      </c>
      <c r="DM212" s="146">
        <f t="shared" ca="1" si="2191"/>
        <v>0</v>
      </c>
      <c r="DN212" s="146">
        <f t="shared" ca="1" si="2191"/>
        <v>0</v>
      </c>
      <c r="DO212" s="146">
        <f t="shared" ca="1" si="2191"/>
        <v>0</v>
      </c>
      <c r="DP212" s="146">
        <f t="shared" ca="1" si="2191"/>
        <v>0</v>
      </c>
      <c r="DQ212" s="146">
        <f t="shared" ca="1" si="2191"/>
        <v>0</v>
      </c>
      <c r="DR212" s="146">
        <f t="shared" ca="1" si="2191"/>
        <v>0</v>
      </c>
      <c r="DS212" s="146">
        <f t="shared" ca="1" si="2191"/>
        <v>0</v>
      </c>
      <c r="DT212" s="146">
        <f t="shared" ca="1" si="2191"/>
        <v>0</v>
      </c>
      <c r="DU212" s="146">
        <f t="shared" ca="1" si="2191"/>
        <v>0</v>
      </c>
    </row>
    <row r="213" spans="1:125" customFormat="1" ht="16.5" thickTop="1">
      <c r="A213" s="105"/>
      <c r="B213" s="105"/>
      <c r="C213" s="60"/>
      <c r="D213" s="1149"/>
      <c r="E213" s="69"/>
      <c r="F213" s="69"/>
      <c r="G213" s="69"/>
      <c r="H213" s="69"/>
      <c r="I213" s="69"/>
      <c r="J213" s="69"/>
      <c r="K213" s="69"/>
      <c r="L213" s="69"/>
      <c r="M213" s="69"/>
      <c r="N213" s="69"/>
      <c r="O213" s="69"/>
      <c r="P213" s="69"/>
      <c r="Q213" s="69"/>
      <c r="R213" s="69"/>
      <c r="S213" s="69"/>
      <c r="T213" s="69"/>
      <c r="U213" s="69"/>
      <c r="V213" s="69"/>
      <c r="W213" s="69"/>
      <c r="X213" s="69"/>
      <c r="Y213" s="69"/>
      <c r="Z213" s="69"/>
      <c r="AA213" s="69"/>
      <c r="AB213" s="69"/>
      <c r="AC213" s="69"/>
      <c r="AD213" s="69"/>
      <c r="AE213" s="69"/>
      <c r="AF213" s="69"/>
      <c r="AG213" s="69"/>
      <c r="AH213" s="69"/>
      <c r="AI213" s="69"/>
      <c r="AJ213" s="69"/>
      <c r="AK213" s="69"/>
      <c r="AL213" s="69"/>
      <c r="AM213" s="69"/>
      <c r="AN213" s="69"/>
      <c r="AO213" s="69"/>
      <c r="AP213" s="69"/>
      <c r="AQ213" s="69"/>
      <c r="AR213" s="69"/>
      <c r="AS213" s="69"/>
      <c r="AT213" s="69"/>
      <c r="AU213" s="69"/>
      <c r="AV213" s="69"/>
      <c r="AW213" s="69"/>
      <c r="AX213" s="69"/>
      <c r="AY213" s="69"/>
      <c r="AZ213" s="69"/>
      <c r="BA213" s="69"/>
      <c r="BB213" s="69"/>
      <c r="BC213" s="69"/>
      <c r="BD213" s="69"/>
      <c r="BE213" s="69"/>
      <c r="BF213" s="69"/>
      <c r="BG213" s="69"/>
      <c r="BH213" s="69"/>
      <c r="BI213" s="69"/>
      <c r="BJ213" s="69"/>
      <c r="BK213" s="69"/>
      <c r="BL213" s="69"/>
      <c r="BM213" s="69"/>
      <c r="BN213" s="69"/>
      <c r="BO213" s="69"/>
      <c r="BP213" s="69"/>
      <c r="BQ213" s="69"/>
      <c r="BR213" s="69"/>
      <c r="BS213" s="69"/>
      <c r="BT213" s="69"/>
      <c r="BU213" s="69"/>
      <c r="BV213" s="69"/>
      <c r="BW213" s="69"/>
      <c r="BX213" s="69"/>
      <c r="BY213" s="69"/>
      <c r="BZ213" s="69"/>
      <c r="CA213" s="69"/>
      <c r="CB213" s="69"/>
      <c r="CC213" s="69"/>
      <c r="CD213" s="69"/>
      <c r="CE213" s="69"/>
      <c r="CF213" s="69"/>
      <c r="CG213" s="69"/>
      <c r="CH213" s="69"/>
      <c r="CI213" s="69"/>
      <c r="CJ213" s="69"/>
      <c r="CK213" s="69"/>
      <c r="CL213" s="69"/>
      <c r="CM213" s="69"/>
      <c r="CN213" s="69"/>
      <c r="CO213" s="69"/>
      <c r="CP213" s="69"/>
      <c r="CQ213" s="69"/>
      <c r="CR213" s="69"/>
      <c r="CS213" s="69"/>
      <c r="CT213" s="69"/>
      <c r="CU213" s="69"/>
      <c r="CV213" s="69"/>
      <c r="CW213" s="69"/>
      <c r="CX213" s="69"/>
      <c r="CY213" s="69"/>
      <c r="CZ213" s="69"/>
      <c r="DA213" s="69"/>
      <c r="DB213" s="69"/>
      <c r="DC213" s="69"/>
      <c r="DD213" s="69"/>
      <c r="DE213" s="69"/>
      <c r="DF213" s="69"/>
      <c r="DG213" s="69"/>
      <c r="DH213" s="69"/>
      <c r="DI213" s="69"/>
      <c r="DJ213" s="69"/>
      <c r="DK213" s="69"/>
      <c r="DL213" s="69"/>
      <c r="DM213" s="69"/>
      <c r="DN213" s="69"/>
      <c r="DO213" s="69"/>
      <c r="DP213" s="69"/>
      <c r="DQ213" s="69"/>
      <c r="DR213" s="69"/>
      <c r="DS213" s="69"/>
      <c r="DT213" s="69"/>
      <c r="DU213" s="169"/>
    </row>
    <row r="214" spans="1:125" customFormat="1">
      <c r="A214" s="105"/>
      <c r="B214" s="105"/>
      <c r="C214" s="52" t="s">
        <v>758</v>
      </c>
      <c r="D214" s="1255">
        <f ca="1">-SUM(E203:DU203)</f>
        <v>14107573.188214283</v>
      </c>
      <c r="E214" s="69"/>
      <c r="F214" s="69"/>
      <c r="G214" s="69"/>
      <c r="H214" s="69"/>
      <c r="I214" s="69"/>
      <c r="J214" s="69"/>
      <c r="K214" s="69"/>
      <c r="L214" s="69"/>
      <c r="M214" s="69"/>
      <c r="N214" s="69"/>
      <c r="O214" s="69"/>
      <c r="P214" s="69"/>
      <c r="Q214" s="69"/>
      <c r="R214" s="69"/>
      <c r="S214" s="69"/>
      <c r="T214" s="69"/>
      <c r="U214" s="69"/>
      <c r="V214" s="69"/>
      <c r="W214" s="69"/>
      <c r="X214" s="69"/>
      <c r="Y214" s="69"/>
      <c r="Z214" s="69"/>
      <c r="AA214" s="69"/>
      <c r="AB214" s="69"/>
      <c r="AC214" s="69"/>
      <c r="AD214" s="69"/>
      <c r="AE214" s="69"/>
      <c r="AF214" s="69"/>
      <c r="AG214" s="69"/>
      <c r="AH214" s="69"/>
      <c r="AI214" s="69"/>
      <c r="AJ214" s="69"/>
      <c r="AK214" s="69"/>
      <c r="AL214" s="69"/>
      <c r="AM214" s="69"/>
      <c r="AN214" s="69"/>
      <c r="AO214" s="69"/>
      <c r="AP214" s="69"/>
      <c r="AQ214" s="69"/>
      <c r="AR214" s="69"/>
      <c r="AS214" s="69"/>
      <c r="AT214" s="69"/>
      <c r="AU214" s="69"/>
      <c r="AV214" s="69"/>
      <c r="AW214" s="69"/>
      <c r="AX214" s="69"/>
      <c r="AY214" s="69"/>
      <c r="AZ214" s="69"/>
      <c r="BA214" s="69"/>
      <c r="BB214" s="69"/>
      <c r="BC214" s="69"/>
      <c r="BD214" s="69"/>
      <c r="BE214" s="69"/>
      <c r="BF214" s="69"/>
      <c r="BG214" s="69"/>
      <c r="BH214" s="69"/>
      <c r="BI214" s="69"/>
      <c r="BJ214" s="69"/>
      <c r="BK214" s="69"/>
      <c r="BL214" s="69"/>
      <c r="BM214" s="69"/>
      <c r="BN214" s="69"/>
      <c r="BO214" s="69"/>
      <c r="BP214" s="69"/>
      <c r="BQ214" s="69"/>
      <c r="BR214" s="69"/>
      <c r="BS214" s="69"/>
      <c r="BT214" s="69"/>
      <c r="BU214" s="69"/>
      <c r="BV214" s="69"/>
      <c r="BW214" s="69"/>
      <c r="BX214" s="69"/>
      <c r="BY214" s="69"/>
      <c r="BZ214" s="69"/>
      <c r="CA214" s="69"/>
      <c r="CB214" s="69"/>
      <c r="CC214" s="69"/>
      <c r="CD214" s="69"/>
      <c r="CE214" s="69"/>
      <c r="CF214" s="69"/>
      <c r="CG214" s="69"/>
      <c r="CH214" s="69"/>
      <c r="CI214" s="69"/>
      <c r="CJ214" s="69"/>
      <c r="CK214" s="69"/>
      <c r="CL214" s="69"/>
      <c r="CM214" s="69"/>
      <c r="CN214" s="69"/>
      <c r="CO214" s="69"/>
      <c r="CP214" s="69"/>
      <c r="CQ214" s="69"/>
      <c r="CR214" s="69"/>
      <c r="CS214" s="69"/>
      <c r="CT214" s="69"/>
      <c r="CU214" s="69"/>
      <c r="CV214" s="69"/>
      <c r="CW214" s="69"/>
      <c r="CX214" s="69"/>
      <c r="CY214" s="69"/>
      <c r="CZ214" s="69"/>
      <c r="DA214" s="69"/>
      <c r="DB214" s="69"/>
      <c r="DC214" s="69"/>
      <c r="DD214" s="69"/>
      <c r="DE214" s="69"/>
      <c r="DF214" s="69"/>
      <c r="DG214" s="69"/>
      <c r="DH214" s="69"/>
      <c r="DI214" s="69"/>
      <c r="DJ214" s="69"/>
      <c r="DK214" s="69"/>
      <c r="DL214" s="69"/>
      <c r="DM214" s="69"/>
      <c r="DN214" s="69"/>
      <c r="DO214" s="69"/>
      <c r="DP214" s="69"/>
      <c r="DQ214" s="69"/>
      <c r="DR214" s="69"/>
      <c r="DS214" s="69"/>
      <c r="DT214" s="69"/>
      <c r="DU214" s="169"/>
    </row>
    <row r="215" spans="1:125" customFormat="1">
      <c r="A215" s="105"/>
      <c r="B215" s="105"/>
      <c r="C215" s="121" t="s">
        <v>42</v>
      </c>
      <c r="D215" s="1240">
        <f ca="1">XIRR(E212:DU212,$E$27:$DU$27)</f>
        <v>4.6859672665596014E-2</v>
      </c>
      <c r="E215" s="69"/>
      <c r="F215" s="69"/>
      <c r="G215" s="69"/>
      <c r="H215" s="69"/>
      <c r="I215" s="69"/>
      <c r="J215" s="69"/>
      <c r="K215" s="69"/>
      <c r="L215" s="69"/>
      <c r="M215" s="69"/>
      <c r="N215" s="69"/>
      <c r="O215" s="69"/>
      <c r="P215" s="69"/>
      <c r="Q215" s="69"/>
      <c r="R215" s="69"/>
      <c r="S215" s="69"/>
      <c r="T215" s="69"/>
      <c r="U215" s="69"/>
      <c r="V215" s="69"/>
      <c r="W215" s="69"/>
      <c r="X215" s="69"/>
      <c r="Y215" s="69"/>
      <c r="Z215" s="69"/>
      <c r="AA215" s="69"/>
      <c r="AB215" s="69"/>
      <c r="AC215" s="69"/>
      <c r="AD215" s="69"/>
      <c r="AE215" s="69"/>
      <c r="AF215" s="69"/>
      <c r="AG215" s="69"/>
      <c r="AH215" s="69"/>
      <c r="AI215" s="69"/>
      <c r="AJ215" s="69"/>
      <c r="AK215" s="69"/>
      <c r="AL215" s="69"/>
      <c r="AM215" s="69"/>
      <c r="AN215" s="69"/>
      <c r="AO215" s="69"/>
      <c r="AP215" s="69"/>
      <c r="AQ215" s="69"/>
      <c r="AR215" s="69"/>
      <c r="AS215" s="69"/>
      <c r="AT215" s="69"/>
      <c r="AU215" s="69"/>
      <c r="AV215" s="69"/>
      <c r="AW215" s="69"/>
      <c r="AX215" s="69"/>
      <c r="AY215" s="69"/>
      <c r="AZ215" s="69"/>
      <c r="BA215" s="69"/>
      <c r="BB215" s="69"/>
      <c r="BC215" s="69"/>
      <c r="BD215" s="69"/>
      <c r="BE215" s="69"/>
      <c r="BF215" s="69"/>
      <c r="BG215" s="69"/>
      <c r="BH215" s="69"/>
      <c r="BI215" s="69"/>
      <c r="BJ215" s="69"/>
      <c r="BK215" s="69"/>
      <c r="BL215" s="69"/>
      <c r="BM215" s="69"/>
      <c r="BN215" s="69"/>
      <c r="BO215" s="69"/>
      <c r="BP215" s="69"/>
      <c r="BQ215" s="69"/>
      <c r="BR215" s="69"/>
      <c r="BS215" s="69"/>
      <c r="BT215" s="69"/>
      <c r="BU215" s="69"/>
      <c r="BV215" s="69"/>
      <c r="BW215" s="69"/>
      <c r="BX215" s="69"/>
      <c r="BY215" s="69"/>
      <c r="BZ215" s="69"/>
      <c r="CA215" s="69"/>
      <c r="CB215" s="69"/>
      <c r="CC215" s="69"/>
      <c r="CD215" s="69"/>
      <c r="CE215" s="69"/>
      <c r="CF215" s="69"/>
      <c r="CG215" s="69"/>
      <c r="CH215" s="69"/>
      <c r="CI215" s="69"/>
      <c r="CJ215" s="69"/>
      <c r="CK215" s="69"/>
      <c r="CL215" s="69"/>
      <c r="CM215" s="69"/>
      <c r="CN215" s="69"/>
      <c r="CO215" s="69"/>
      <c r="CP215" s="69"/>
      <c r="CQ215" s="69"/>
      <c r="CR215" s="69"/>
      <c r="CS215" s="69"/>
      <c r="CT215" s="69"/>
      <c r="CU215" s="69"/>
      <c r="CV215" s="69"/>
      <c r="CW215" s="69"/>
      <c r="CX215" s="69"/>
      <c r="CY215" s="69"/>
      <c r="CZ215" s="69"/>
      <c r="DA215" s="69"/>
      <c r="DB215" s="69"/>
      <c r="DC215" s="69"/>
      <c r="DD215" s="69"/>
      <c r="DE215" s="69"/>
      <c r="DF215" s="69"/>
      <c r="DG215" s="69"/>
      <c r="DH215" s="69"/>
      <c r="DI215" s="69"/>
      <c r="DJ215" s="69"/>
      <c r="DK215" s="69"/>
      <c r="DL215" s="69"/>
      <c r="DM215" s="69"/>
      <c r="DN215" s="69"/>
      <c r="DO215" s="69"/>
      <c r="DP215" s="69"/>
      <c r="DQ215" s="69"/>
      <c r="DR215" s="69"/>
      <c r="DS215" s="69"/>
      <c r="DT215" s="69"/>
      <c r="DU215" s="169"/>
    </row>
    <row r="216" spans="1:125" customFormat="1">
      <c r="A216" s="105"/>
      <c r="B216" s="105"/>
      <c r="C216" s="121" t="s">
        <v>749</v>
      </c>
      <c r="D216" s="1239">
        <f ca="1">(D217+D214)/D214</f>
        <v>1.4403231280515865</v>
      </c>
      <c r="E216" s="69"/>
      <c r="F216" s="69"/>
      <c r="G216" s="69"/>
      <c r="H216" s="69"/>
      <c r="I216" s="69"/>
      <c r="J216" s="69"/>
      <c r="K216" s="69"/>
      <c r="L216" s="69"/>
      <c r="M216" s="69"/>
      <c r="N216" s="69"/>
      <c r="O216" s="69"/>
      <c r="P216" s="69"/>
      <c r="Q216" s="69"/>
      <c r="R216" s="69"/>
      <c r="S216" s="69"/>
      <c r="T216" s="69"/>
      <c r="U216" s="69"/>
      <c r="V216" s="69"/>
      <c r="W216" s="69"/>
      <c r="X216" s="69"/>
      <c r="Y216" s="69"/>
      <c r="Z216" s="69"/>
      <c r="AA216" s="69"/>
      <c r="AB216" s="69"/>
      <c r="AC216" s="69"/>
      <c r="AD216" s="69"/>
      <c r="AE216" s="69"/>
      <c r="AF216" s="69"/>
      <c r="AG216" s="69"/>
      <c r="AH216" s="69"/>
      <c r="AI216" s="69"/>
      <c r="AJ216" s="69"/>
      <c r="AK216" s="69"/>
      <c r="AL216" s="69"/>
      <c r="AM216" s="69"/>
      <c r="AN216" s="69"/>
      <c r="AO216" s="69"/>
      <c r="AP216" s="69"/>
      <c r="AQ216" s="69"/>
      <c r="AR216" s="69"/>
      <c r="AS216" s="69"/>
      <c r="AT216" s="69"/>
      <c r="AU216" s="69"/>
      <c r="AV216" s="69"/>
      <c r="AW216" s="69"/>
      <c r="AX216" s="69"/>
      <c r="AY216" s="69"/>
      <c r="AZ216" s="69"/>
      <c r="BA216" s="69"/>
      <c r="BB216" s="69"/>
      <c r="BC216" s="69"/>
      <c r="BD216" s="69"/>
      <c r="BE216" s="69"/>
      <c r="BF216" s="69"/>
      <c r="BG216" s="69"/>
      <c r="BH216" s="69"/>
      <c r="BI216" s="69"/>
      <c r="BJ216" s="69"/>
      <c r="BK216" s="69"/>
      <c r="BL216" s="69"/>
      <c r="BM216" s="69"/>
      <c r="BN216" s="69"/>
      <c r="BO216" s="69"/>
      <c r="BP216" s="69"/>
      <c r="BQ216" s="69"/>
      <c r="BR216" s="69"/>
      <c r="BS216" s="69"/>
      <c r="BT216" s="69"/>
      <c r="BU216" s="69"/>
      <c r="BV216" s="69"/>
      <c r="BW216" s="69"/>
      <c r="BX216" s="69"/>
      <c r="BY216" s="69"/>
      <c r="BZ216" s="69"/>
      <c r="CA216" s="69"/>
      <c r="CB216" s="69"/>
      <c r="CC216" s="69"/>
      <c r="CD216" s="69"/>
      <c r="CE216" s="69"/>
      <c r="CF216" s="69"/>
      <c r="CG216" s="69"/>
      <c r="CH216" s="69"/>
      <c r="CI216" s="69"/>
      <c r="CJ216" s="69"/>
      <c r="CK216" s="69"/>
      <c r="CL216" s="69"/>
      <c r="CM216" s="69"/>
      <c r="CN216" s="69"/>
      <c r="CO216" s="69"/>
      <c r="CP216" s="69"/>
      <c r="CQ216" s="69"/>
      <c r="CR216" s="69"/>
      <c r="CS216" s="69"/>
      <c r="CT216" s="69"/>
      <c r="CU216" s="69"/>
      <c r="CV216" s="69"/>
      <c r="CW216" s="69"/>
      <c r="CX216" s="69"/>
      <c r="CY216" s="69"/>
      <c r="CZ216" s="69"/>
      <c r="DA216" s="69"/>
      <c r="DB216" s="69"/>
      <c r="DC216" s="69"/>
      <c r="DD216" s="69"/>
      <c r="DE216" s="69"/>
      <c r="DF216" s="69"/>
      <c r="DG216" s="69"/>
      <c r="DH216" s="69"/>
      <c r="DI216" s="69"/>
      <c r="DJ216" s="69"/>
      <c r="DK216" s="69"/>
      <c r="DL216" s="69"/>
      <c r="DM216" s="69"/>
      <c r="DN216" s="69"/>
      <c r="DO216" s="69"/>
      <c r="DP216" s="69"/>
      <c r="DQ216" s="69"/>
      <c r="DR216" s="69"/>
      <c r="DS216" s="69"/>
      <c r="DT216" s="69"/>
      <c r="DU216" s="169"/>
    </row>
    <row r="217" spans="1:125" customFormat="1">
      <c r="A217" s="105"/>
      <c r="B217" s="105"/>
      <c r="C217" s="836" t="s">
        <v>1509</v>
      </c>
      <c r="D217" s="1256">
        <f ca="1">SUM(E212:DU212)</f>
        <v>6211891.9922387972</v>
      </c>
      <c r="E217" s="69"/>
      <c r="F217" s="69"/>
      <c r="G217" s="69"/>
      <c r="H217" s="69"/>
      <c r="I217" s="69"/>
      <c r="J217" s="69"/>
      <c r="K217" s="69"/>
      <c r="L217" s="69"/>
      <c r="M217" s="69"/>
      <c r="N217" s="69"/>
      <c r="O217" s="69"/>
      <c r="P217" s="69"/>
      <c r="Q217" s="69"/>
      <c r="R217" s="69"/>
      <c r="S217" s="69"/>
      <c r="T217" s="69"/>
      <c r="U217" s="69"/>
      <c r="V217" s="69"/>
      <c r="W217" s="69"/>
      <c r="X217" s="69"/>
      <c r="Y217" s="69"/>
      <c r="Z217" s="69"/>
      <c r="AA217" s="69"/>
      <c r="AB217" s="69"/>
      <c r="AC217" s="69"/>
      <c r="AD217" s="69"/>
      <c r="AE217" s="69"/>
      <c r="AF217" s="69"/>
      <c r="AG217" s="69"/>
      <c r="AH217" s="69"/>
      <c r="AI217" s="69"/>
      <c r="AJ217" s="69"/>
      <c r="AK217" s="69"/>
      <c r="AL217" s="69"/>
      <c r="AM217" s="69"/>
      <c r="AN217" s="69"/>
      <c r="AO217" s="69"/>
      <c r="AP217" s="69"/>
      <c r="AQ217" s="69"/>
      <c r="AR217" s="69"/>
      <c r="AS217" s="69"/>
      <c r="AT217" s="69"/>
      <c r="AU217" s="69"/>
      <c r="AV217" s="69"/>
      <c r="AW217" s="69"/>
      <c r="AX217" s="69"/>
      <c r="AY217" s="69"/>
      <c r="AZ217" s="69"/>
      <c r="BA217" s="69"/>
      <c r="BB217" s="69"/>
      <c r="BC217" s="69"/>
      <c r="BD217" s="69"/>
      <c r="BE217" s="69"/>
      <c r="BF217" s="69"/>
      <c r="BG217" s="69"/>
      <c r="BH217" s="69"/>
      <c r="BI217" s="69"/>
      <c r="BJ217" s="69"/>
      <c r="BK217" s="69"/>
      <c r="BL217" s="69"/>
      <c r="BM217" s="69"/>
      <c r="BN217" s="69"/>
      <c r="BO217" s="69"/>
      <c r="BP217" s="69"/>
      <c r="BQ217" s="69"/>
      <c r="BR217" s="69"/>
      <c r="BS217" s="69"/>
      <c r="BT217" s="69"/>
      <c r="BU217" s="69"/>
      <c r="BV217" s="69"/>
      <c r="BW217" s="69"/>
      <c r="BX217" s="69"/>
      <c r="BY217" s="69"/>
      <c r="BZ217" s="69"/>
      <c r="CA217" s="69"/>
      <c r="CB217" s="69"/>
      <c r="CC217" s="69"/>
      <c r="CD217" s="69"/>
      <c r="CE217" s="69"/>
      <c r="CF217" s="69"/>
      <c r="CG217" s="69"/>
      <c r="CH217" s="69"/>
      <c r="CI217" s="69"/>
      <c r="CJ217" s="69"/>
      <c r="CK217" s="69"/>
      <c r="CL217" s="69"/>
      <c r="CM217" s="69"/>
      <c r="CN217" s="69"/>
      <c r="CO217" s="69"/>
      <c r="CP217" s="69"/>
      <c r="CQ217" s="69"/>
      <c r="CR217" s="69"/>
      <c r="CS217" s="69"/>
      <c r="CT217" s="69"/>
      <c r="CU217" s="69"/>
      <c r="CV217" s="69"/>
      <c r="CW217" s="69"/>
      <c r="CX217" s="69"/>
      <c r="CY217" s="69"/>
      <c r="CZ217" s="69"/>
      <c r="DA217" s="69"/>
      <c r="DB217" s="69"/>
      <c r="DC217" s="69"/>
      <c r="DD217" s="69"/>
      <c r="DE217" s="69"/>
      <c r="DF217" s="69"/>
      <c r="DG217" s="69"/>
      <c r="DH217" s="69"/>
      <c r="DI217" s="69"/>
      <c r="DJ217" s="69"/>
      <c r="DK217" s="69"/>
      <c r="DL217" s="69"/>
      <c r="DM217" s="69"/>
      <c r="DN217" s="69"/>
      <c r="DO217" s="69"/>
      <c r="DP217" s="69"/>
      <c r="DQ217" s="69"/>
      <c r="DR217" s="69"/>
      <c r="DS217" s="69"/>
      <c r="DT217" s="69"/>
      <c r="DU217" s="169"/>
    </row>
    <row r="218" spans="1:125" customFormat="1">
      <c r="A218" s="105"/>
      <c r="B218" s="105"/>
      <c r="C218" s="62"/>
      <c r="D218" s="1269"/>
      <c r="E218" s="1270"/>
      <c r="F218" s="1270"/>
      <c r="G218" s="1270"/>
      <c r="H218" s="1270"/>
      <c r="I218" s="1270"/>
      <c r="J218" s="1270"/>
      <c r="K218" s="1270"/>
      <c r="L218" s="1270"/>
      <c r="M218" s="1270"/>
      <c r="N218" s="1270"/>
      <c r="O218" s="1270"/>
      <c r="P218" s="1270"/>
      <c r="Q218" s="1270"/>
      <c r="R218" s="1270"/>
      <c r="S218" s="1270"/>
      <c r="T218" s="1270"/>
      <c r="U218" s="1270"/>
      <c r="V218" s="1270"/>
      <c r="W218" s="1270"/>
      <c r="X218" s="1270"/>
      <c r="Y218" s="1270"/>
      <c r="Z218" s="1270"/>
      <c r="AA218" s="1270"/>
      <c r="AB218" s="1270"/>
      <c r="AC218" s="1270"/>
      <c r="AD218" s="1270"/>
      <c r="AE218" s="1270"/>
      <c r="AF218" s="1270"/>
      <c r="AG218" s="1270"/>
      <c r="AH218" s="1270"/>
      <c r="AI218" s="1270"/>
      <c r="AJ218" s="1270"/>
      <c r="AK218" s="1270"/>
      <c r="AL218" s="1270"/>
      <c r="AM218" s="1270"/>
      <c r="AN218" s="1270"/>
      <c r="AO218" s="1270"/>
      <c r="AP218" s="1270"/>
      <c r="AQ218" s="1270"/>
      <c r="AR218" s="1270"/>
      <c r="AS218" s="1270"/>
      <c r="AT218" s="1270"/>
      <c r="AU218" s="1270"/>
      <c r="AV218" s="1270"/>
      <c r="AW218" s="1270"/>
      <c r="AX218" s="1270"/>
      <c r="AY218" s="1270"/>
      <c r="AZ218" s="1270"/>
      <c r="BA218" s="1270"/>
      <c r="BB218" s="1270"/>
      <c r="BC218" s="1270"/>
      <c r="BD218" s="1270"/>
      <c r="BE218" s="1270"/>
      <c r="BF218" s="1270"/>
      <c r="BG218" s="1270"/>
      <c r="BH218" s="1270"/>
      <c r="BI218" s="1270"/>
      <c r="BJ218" s="1270"/>
      <c r="BK218" s="1270"/>
      <c r="BL218" s="1270"/>
      <c r="BM218" s="1270"/>
      <c r="BN218" s="1270"/>
      <c r="BO218" s="1270"/>
      <c r="BP218" s="1270"/>
      <c r="BQ218" s="1270"/>
      <c r="BR218" s="1270"/>
      <c r="BS218" s="1270"/>
      <c r="BT218" s="1270"/>
      <c r="BU218" s="1270"/>
      <c r="BV218" s="1270"/>
      <c r="BW218" s="1270"/>
      <c r="BX218" s="1270"/>
      <c r="BY218" s="1270"/>
      <c r="BZ218" s="1270"/>
      <c r="CA218" s="1270"/>
      <c r="CB218" s="1270"/>
      <c r="CC218" s="1270"/>
      <c r="CD218" s="1270"/>
      <c r="CE218" s="1270"/>
      <c r="CF218" s="1270"/>
      <c r="CG218" s="1270"/>
      <c r="CH218" s="1270"/>
      <c r="CI218" s="1270"/>
      <c r="CJ218" s="1270"/>
      <c r="CK218" s="1270"/>
      <c r="CL218" s="1270"/>
      <c r="CM218" s="1270"/>
      <c r="CN218" s="1270"/>
      <c r="CO218" s="1270"/>
      <c r="CP218" s="1270"/>
      <c r="CQ218" s="1270"/>
      <c r="CR218" s="1270"/>
      <c r="CS218" s="1270"/>
      <c r="CT218" s="1270"/>
      <c r="CU218" s="1270"/>
      <c r="CV218" s="1270"/>
      <c r="CW218" s="1270"/>
      <c r="CX218" s="1270"/>
      <c r="CY218" s="1270"/>
      <c r="CZ218" s="1270"/>
      <c r="DA218" s="1270"/>
      <c r="DB218" s="1270"/>
      <c r="DC218" s="1270"/>
      <c r="DD218" s="1270"/>
      <c r="DE218" s="1270"/>
      <c r="DF218" s="1270"/>
      <c r="DG218" s="1270"/>
      <c r="DH218" s="1270"/>
      <c r="DI218" s="1270"/>
      <c r="DJ218" s="1270"/>
      <c r="DK218" s="1270"/>
      <c r="DL218" s="1270"/>
      <c r="DM218" s="1270"/>
      <c r="DN218" s="1270"/>
      <c r="DO218" s="1270"/>
      <c r="DP218" s="1270"/>
      <c r="DQ218" s="1270"/>
      <c r="DR218" s="1270"/>
      <c r="DS218" s="1270"/>
      <c r="DT218" s="1270"/>
      <c r="DU218" s="1271"/>
    </row>
    <row r="219" spans="1:125" customFormat="1">
      <c r="A219" s="105"/>
      <c r="B219" s="105"/>
      <c r="C219" s="128" t="s">
        <v>155</v>
      </c>
      <c r="D219" s="1149"/>
      <c r="E219" s="69"/>
      <c r="F219" s="69"/>
      <c r="G219" s="69"/>
      <c r="H219" s="69"/>
      <c r="I219" s="69"/>
      <c r="J219" s="69"/>
      <c r="K219" s="69"/>
      <c r="L219" s="69"/>
      <c r="M219" s="69"/>
      <c r="N219" s="69"/>
      <c r="O219" s="69"/>
      <c r="P219" s="69"/>
      <c r="Q219" s="69"/>
      <c r="R219" s="69"/>
      <c r="S219" s="69"/>
      <c r="T219" s="69"/>
      <c r="U219" s="69"/>
      <c r="V219" s="69"/>
      <c r="W219" s="69"/>
      <c r="X219" s="69"/>
      <c r="Y219" s="69"/>
      <c r="Z219" s="69"/>
      <c r="AA219" s="69"/>
      <c r="AB219" s="69"/>
      <c r="AC219" s="69"/>
      <c r="AD219" s="69"/>
      <c r="AE219" s="69"/>
      <c r="AF219" s="69"/>
      <c r="AG219" s="69"/>
      <c r="AH219" s="69"/>
      <c r="AI219" s="69"/>
      <c r="AJ219" s="69"/>
      <c r="AK219" s="69"/>
      <c r="AL219" s="69"/>
      <c r="AM219" s="69"/>
      <c r="AN219" s="69"/>
      <c r="AO219" s="69"/>
      <c r="AP219" s="69"/>
      <c r="AQ219" s="69"/>
      <c r="AR219" s="69"/>
      <c r="AS219" s="69"/>
      <c r="AT219" s="69"/>
      <c r="AU219" s="69"/>
      <c r="AV219" s="69"/>
      <c r="AW219" s="69"/>
      <c r="AX219" s="69"/>
      <c r="AY219" s="69"/>
      <c r="AZ219" s="69"/>
      <c r="BA219" s="69"/>
      <c r="BB219" s="69"/>
      <c r="BC219" s="69"/>
      <c r="BD219" s="69"/>
      <c r="BE219" s="69"/>
      <c r="BF219" s="69"/>
      <c r="BG219" s="69"/>
      <c r="BH219" s="69"/>
      <c r="BI219" s="69"/>
      <c r="BJ219" s="69"/>
      <c r="BK219" s="69"/>
      <c r="BL219" s="69"/>
      <c r="BM219" s="69"/>
      <c r="BN219" s="69"/>
      <c r="BO219" s="69"/>
      <c r="BP219" s="69"/>
      <c r="BQ219" s="69"/>
      <c r="BR219" s="69"/>
      <c r="BS219" s="69"/>
      <c r="BT219" s="69"/>
      <c r="BU219" s="69"/>
      <c r="BV219" s="69"/>
      <c r="BW219" s="69"/>
      <c r="BX219" s="69"/>
      <c r="BY219" s="69"/>
      <c r="BZ219" s="69"/>
      <c r="CA219" s="69"/>
      <c r="CB219" s="69"/>
      <c r="CC219" s="69"/>
      <c r="CD219" s="69"/>
      <c r="CE219" s="69"/>
      <c r="CF219" s="69"/>
      <c r="CG219" s="69"/>
      <c r="CH219" s="69"/>
      <c r="CI219" s="69"/>
      <c r="CJ219" s="69"/>
      <c r="CK219" s="69"/>
      <c r="CL219" s="69"/>
      <c r="CM219" s="69"/>
      <c r="CN219" s="69"/>
      <c r="CO219" s="69"/>
      <c r="CP219" s="69"/>
      <c r="CQ219" s="69"/>
      <c r="CR219" s="69"/>
      <c r="CS219" s="69"/>
      <c r="CT219" s="69"/>
      <c r="CU219" s="69"/>
      <c r="CV219" s="69"/>
      <c r="CW219" s="69"/>
      <c r="CX219" s="69"/>
      <c r="CY219" s="69"/>
      <c r="CZ219" s="69"/>
      <c r="DA219" s="69"/>
      <c r="DB219" s="69"/>
      <c r="DC219" s="69"/>
      <c r="DD219" s="69"/>
      <c r="DE219" s="69"/>
      <c r="DF219" s="69"/>
      <c r="DG219" s="69"/>
      <c r="DH219" s="69"/>
      <c r="DI219" s="69"/>
      <c r="DJ219" s="69"/>
      <c r="DK219" s="69"/>
      <c r="DL219" s="69"/>
      <c r="DM219" s="69"/>
      <c r="DN219" s="69"/>
      <c r="DO219" s="69"/>
      <c r="DP219" s="69"/>
      <c r="DQ219" s="69"/>
      <c r="DR219" s="69"/>
      <c r="DS219" s="69"/>
      <c r="DT219" s="69"/>
      <c r="DU219" s="169"/>
    </row>
    <row r="220" spans="1:125" customFormat="1">
      <c r="A220" s="105"/>
      <c r="B220" s="105"/>
      <c r="C220" s="629" t="s">
        <v>1167</v>
      </c>
      <c r="D220" s="1149"/>
      <c r="E220" s="69">
        <f t="shared" ref="E220:AJ220" ca="1" si="2192">E32</f>
        <v>-554085.95032051322</v>
      </c>
      <c r="F220" s="69">
        <f t="shared" ca="1" si="2192"/>
        <v>-54085.950320512777</v>
      </c>
      <c r="G220" s="69">
        <f t="shared" ca="1" si="2192"/>
        <v>-54085.950320512777</v>
      </c>
      <c r="H220" s="69">
        <f t="shared" ca="1" si="2192"/>
        <v>-54085.950320512777</v>
      </c>
      <c r="I220" s="69">
        <f t="shared" ca="1" si="2192"/>
        <v>-26160.050729227274</v>
      </c>
      <c r="J220" s="69">
        <f t="shared" ca="1" si="2192"/>
        <v>0</v>
      </c>
      <c r="K220" s="69">
        <f t="shared" ca="1" si="2192"/>
        <v>0</v>
      </c>
      <c r="L220" s="69">
        <f t="shared" ca="1" si="2192"/>
        <v>0</v>
      </c>
      <c r="M220" s="69">
        <f t="shared" ca="1" si="2192"/>
        <v>0</v>
      </c>
      <c r="N220" s="69">
        <f t="shared" ca="1" si="2192"/>
        <v>0</v>
      </c>
      <c r="O220" s="69">
        <f t="shared" ca="1" si="2192"/>
        <v>0</v>
      </c>
      <c r="P220" s="69">
        <f t="shared" ca="1" si="2192"/>
        <v>0</v>
      </c>
      <c r="Q220" s="69">
        <f t="shared" ca="1" si="2192"/>
        <v>0</v>
      </c>
      <c r="R220" s="69">
        <f t="shared" ca="1" si="2192"/>
        <v>0</v>
      </c>
      <c r="S220" s="69">
        <f t="shared" ca="1" si="2192"/>
        <v>0</v>
      </c>
      <c r="T220" s="69">
        <f t="shared" ca="1" si="2192"/>
        <v>0</v>
      </c>
      <c r="U220" s="69">
        <f t="shared" ca="1" si="2192"/>
        <v>0</v>
      </c>
      <c r="V220" s="69">
        <f t="shared" ca="1" si="2192"/>
        <v>0</v>
      </c>
      <c r="W220" s="69">
        <f t="shared" ca="1" si="2192"/>
        <v>0</v>
      </c>
      <c r="X220" s="69">
        <f t="shared" ca="1" si="2192"/>
        <v>0</v>
      </c>
      <c r="Y220" s="69">
        <f t="shared" ca="1" si="2192"/>
        <v>0</v>
      </c>
      <c r="Z220" s="69">
        <f t="shared" ca="1" si="2192"/>
        <v>0</v>
      </c>
      <c r="AA220" s="69">
        <f t="shared" ca="1" si="2192"/>
        <v>0</v>
      </c>
      <c r="AB220" s="69">
        <f t="shared" ca="1" si="2192"/>
        <v>0</v>
      </c>
      <c r="AC220" s="69">
        <f t="shared" ca="1" si="2192"/>
        <v>0</v>
      </c>
      <c r="AD220" s="69">
        <f t="shared" ca="1" si="2192"/>
        <v>0</v>
      </c>
      <c r="AE220" s="69">
        <f t="shared" ca="1" si="2192"/>
        <v>0</v>
      </c>
      <c r="AF220" s="69">
        <f t="shared" ca="1" si="2192"/>
        <v>0</v>
      </c>
      <c r="AG220" s="69">
        <f t="shared" ca="1" si="2192"/>
        <v>0</v>
      </c>
      <c r="AH220" s="69">
        <f t="shared" ca="1" si="2192"/>
        <v>0</v>
      </c>
      <c r="AI220" s="69">
        <f t="shared" ca="1" si="2192"/>
        <v>0</v>
      </c>
      <c r="AJ220" s="69">
        <f t="shared" ca="1" si="2192"/>
        <v>0</v>
      </c>
      <c r="AK220" s="69">
        <f t="shared" ref="AK220:BP220" ca="1" si="2193">AK32</f>
        <v>0</v>
      </c>
      <c r="AL220" s="69">
        <f t="shared" ca="1" si="2193"/>
        <v>0</v>
      </c>
      <c r="AM220" s="69">
        <f t="shared" ca="1" si="2193"/>
        <v>0</v>
      </c>
      <c r="AN220" s="69">
        <f t="shared" ca="1" si="2193"/>
        <v>0</v>
      </c>
      <c r="AO220" s="69">
        <f t="shared" ca="1" si="2193"/>
        <v>0</v>
      </c>
      <c r="AP220" s="69">
        <f t="shared" ca="1" si="2193"/>
        <v>0</v>
      </c>
      <c r="AQ220" s="69">
        <f t="shared" ca="1" si="2193"/>
        <v>0</v>
      </c>
      <c r="AR220" s="69">
        <f t="shared" ca="1" si="2193"/>
        <v>0</v>
      </c>
      <c r="AS220" s="69">
        <f t="shared" ca="1" si="2193"/>
        <v>0</v>
      </c>
      <c r="AT220" s="69">
        <f t="shared" ca="1" si="2193"/>
        <v>0</v>
      </c>
      <c r="AU220" s="69">
        <f t="shared" ca="1" si="2193"/>
        <v>0</v>
      </c>
      <c r="AV220" s="69">
        <f t="shared" ca="1" si="2193"/>
        <v>0</v>
      </c>
      <c r="AW220" s="69">
        <f t="shared" ca="1" si="2193"/>
        <v>0</v>
      </c>
      <c r="AX220" s="69">
        <f t="shared" ca="1" si="2193"/>
        <v>0</v>
      </c>
      <c r="AY220" s="69">
        <f t="shared" ca="1" si="2193"/>
        <v>0</v>
      </c>
      <c r="AZ220" s="69">
        <f t="shared" ca="1" si="2193"/>
        <v>0</v>
      </c>
      <c r="BA220" s="69">
        <f t="shared" ca="1" si="2193"/>
        <v>0</v>
      </c>
      <c r="BB220" s="69">
        <f t="shared" ca="1" si="2193"/>
        <v>0</v>
      </c>
      <c r="BC220" s="69">
        <f t="shared" ca="1" si="2193"/>
        <v>0</v>
      </c>
      <c r="BD220" s="69">
        <f t="shared" ca="1" si="2193"/>
        <v>0</v>
      </c>
      <c r="BE220" s="69">
        <f t="shared" ca="1" si="2193"/>
        <v>0</v>
      </c>
      <c r="BF220" s="69">
        <f t="shared" ca="1" si="2193"/>
        <v>0</v>
      </c>
      <c r="BG220" s="69">
        <f t="shared" ca="1" si="2193"/>
        <v>0</v>
      </c>
      <c r="BH220" s="69">
        <f t="shared" ca="1" si="2193"/>
        <v>0</v>
      </c>
      <c r="BI220" s="69">
        <f t="shared" ca="1" si="2193"/>
        <v>0</v>
      </c>
      <c r="BJ220" s="69">
        <f t="shared" ca="1" si="2193"/>
        <v>0</v>
      </c>
      <c r="BK220" s="69">
        <f t="shared" ca="1" si="2193"/>
        <v>0</v>
      </c>
      <c r="BL220" s="69">
        <f t="shared" ca="1" si="2193"/>
        <v>0</v>
      </c>
      <c r="BM220" s="69">
        <f t="shared" ca="1" si="2193"/>
        <v>0</v>
      </c>
      <c r="BN220" s="69">
        <f t="shared" ca="1" si="2193"/>
        <v>0</v>
      </c>
      <c r="BO220" s="69">
        <f t="shared" ca="1" si="2193"/>
        <v>0</v>
      </c>
      <c r="BP220" s="69">
        <f t="shared" ca="1" si="2193"/>
        <v>0</v>
      </c>
      <c r="BQ220" s="69">
        <f t="shared" ref="BQ220:CV220" ca="1" si="2194">BQ32</f>
        <v>0</v>
      </c>
      <c r="BR220" s="69">
        <f t="shared" ca="1" si="2194"/>
        <v>0</v>
      </c>
      <c r="BS220" s="69">
        <f t="shared" ca="1" si="2194"/>
        <v>0</v>
      </c>
      <c r="BT220" s="69">
        <f t="shared" ca="1" si="2194"/>
        <v>0</v>
      </c>
      <c r="BU220" s="69">
        <f t="shared" ca="1" si="2194"/>
        <v>0</v>
      </c>
      <c r="BV220" s="69">
        <f t="shared" ca="1" si="2194"/>
        <v>0</v>
      </c>
      <c r="BW220" s="69">
        <f t="shared" ca="1" si="2194"/>
        <v>0</v>
      </c>
      <c r="BX220" s="69">
        <f t="shared" ca="1" si="2194"/>
        <v>0</v>
      </c>
      <c r="BY220" s="69">
        <f t="shared" ca="1" si="2194"/>
        <v>0</v>
      </c>
      <c r="BZ220" s="69">
        <f t="shared" ca="1" si="2194"/>
        <v>0</v>
      </c>
      <c r="CA220" s="69">
        <f t="shared" ca="1" si="2194"/>
        <v>0</v>
      </c>
      <c r="CB220" s="69">
        <f t="shared" ca="1" si="2194"/>
        <v>0</v>
      </c>
      <c r="CC220" s="69">
        <f t="shared" ca="1" si="2194"/>
        <v>0</v>
      </c>
      <c r="CD220" s="69">
        <f t="shared" ca="1" si="2194"/>
        <v>0</v>
      </c>
      <c r="CE220" s="69">
        <f t="shared" ca="1" si="2194"/>
        <v>0</v>
      </c>
      <c r="CF220" s="69">
        <f t="shared" ca="1" si="2194"/>
        <v>0</v>
      </c>
      <c r="CG220" s="69">
        <f t="shared" ca="1" si="2194"/>
        <v>0</v>
      </c>
      <c r="CH220" s="69">
        <f t="shared" ca="1" si="2194"/>
        <v>0</v>
      </c>
      <c r="CI220" s="69">
        <f t="shared" ca="1" si="2194"/>
        <v>0</v>
      </c>
      <c r="CJ220" s="69">
        <f t="shared" ca="1" si="2194"/>
        <v>0</v>
      </c>
      <c r="CK220" s="69">
        <f t="shared" ca="1" si="2194"/>
        <v>0</v>
      </c>
      <c r="CL220" s="69">
        <f t="shared" ca="1" si="2194"/>
        <v>0</v>
      </c>
      <c r="CM220" s="69">
        <f t="shared" ca="1" si="2194"/>
        <v>0</v>
      </c>
      <c r="CN220" s="69">
        <f t="shared" ca="1" si="2194"/>
        <v>0</v>
      </c>
      <c r="CO220" s="69">
        <f t="shared" ca="1" si="2194"/>
        <v>0</v>
      </c>
      <c r="CP220" s="69">
        <f t="shared" ca="1" si="2194"/>
        <v>0</v>
      </c>
      <c r="CQ220" s="69">
        <f t="shared" ca="1" si="2194"/>
        <v>0</v>
      </c>
      <c r="CR220" s="69">
        <f t="shared" ca="1" si="2194"/>
        <v>0</v>
      </c>
      <c r="CS220" s="69">
        <f t="shared" ca="1" si="2194"/>
        <v>0</v>
      </c>
      <c r="CT220" s="69">
        <f t="shared" ca="1" si="2194"/>
        <v>0</v>
      </c>
      <c r="CU220" s="69">
        <f t="shared" ca="1" si="2194"/>
        <v>0</v>
      </c>
      <c r="CV220" s="69">
        <f t="shared" ca="1" si="2194"/>
        <v>0</v>
      </c>
      <c r="CW220" s="69">
        <f t="shared" ref="CW220:DU220" ca="1" si="2195">CW32</f>
        <v>0</v>
      </c>
      <c r="CX220" s="69">
        <f t="shared" ca="1" si="2195"/>
        <v>0</v>
      </c>
      <c r="CY220" s="69">
        <f t="shared" ca="1" si="2195"/>
        <v>0</v>
      </c>
      <c r="CZ220" s="69">
        <f t="shared" ca="1" si="2195"/>
        <v>0</v>
      </c>
      <c r="DA220" s="69">
        <f t="shared" ca="1" si="2195"/>
        <v>0</v>
      </c>
      <c r="DB220" s="69">
        <f t="shared" ca="1" si="2195"/>
        <v>0</v>
      </c>
      <c r="DC220" s="69">
        <f t="shared" ca="1" si="2195"/>
        <v>0</v>
      </c>
      <c r="DD220" s="69">
        <f t="shared" ca="1" si="2195"/>
        <v>0</v>
      </c>
      <c r="DE220" s="69">
        <f t="shared" ca="1" si="2195"/>
        <v>0</v>
      </c>
      <c r="DF220" s="69">
        <f t="shared" ca="1" si="2195"/>
        <v>0</v>
      </c>
      <c r="DG220" s="69">
        <f t="shared" ca="1" si="2195"/>
        <v>0</v>
      </c>
      <c r="DH220" s="69">
        <f t="shared" ca="1" si="2195"/>
        <v>0</v>
      </c>
      <c r="DI220" s="69">
        <f t="shared" ca="1" si="2195"/>
        <v>0</v>
      </c>
      <c r="DJ220" s="69">
        <f t="shared" ca="1" si="2195"/>
        <v>0</v>
      </c>
      <c r="DK220" s="69">
        <f t="shared" ca="1" si="2195"/>
        <v>0</v>
      </c>
      <c r="DL220" s="69">
        <f t="shared" ca="1" si="2195"/>
        <v>0</v>
      </c>
      <c r="DM220" s="69">
        <f t="shared" ca="1" si="2195"/>
        <v>0</v>
      </c>
      <c r="DN220" s="69">
        <f t="shared" ca="1" si="2195"/>
        <v>0</v>
      </c>
      <c r="DO220" s="69">
        <f t="shared" ca="1" si="2195"/>
        <v>0</v>
      </c>
      <c r="DP220" s="69">
        <f t="shared" ca="1" si="2195"/>
        <v>0</v>
      </c>
      <c r="DQ220" s="69">
        <f t="shared" ca="1" si="2195"/>
        <v>0</v>
      </c>
      <c r="DR220" s="69">
        <f t="shared" ca="1" si="2195"/>
        <v>0</v>
      </c>
      <c r="DS220" s="69">
        <f t="shared" ca="1" si="2195"/>
        <v>0</v>
      </c>
      <c r="DT220" s="69">
        <f t="shared" ca="1" si="2195"/>
        <v>0</v>
      </c>
      <c r="DU220" s="69">
        <f t="shared" ca="1" si="2195"/>
        <v>0</v>
      </c>
    </row>
    <row r="221" spans="1:125" customFormat="1">
      <c r="A221" s="105"/>
      <c r="B221" s="105"/>
      <c r="C221" s="629" t="s">
        <v>1524</v>
      </c>
      <c r="D221" s="1149"/>
      <c r="E221" s="69">
        <f ca="1">E46</f>
        <v>0</v>
      </c>
      <c r="F221" s="69">
        <f t="shared" ref="F221:BQ221" ca="1" si="2196">F46</f>
        <v>0</v>
      </c>
      <c r="G221" s="69">
        <f t="shared" ca="1" si="2196"/>
        <v>0</v>
      </c>
      <c r="H221" s="69">
        <f t="shared" ca="1" si="2196"/>
        <v>0</v>
      </c>
      <c r="I221" s="69">
        <f t="shared" ca="1" si="2196"/>
        <v>0</v>
      </c>
      <c r="J221" s="69">
        <f t="shared" ca="1" si="2196"/>
        <v>0</v>
      </c>
      <c r="K221" s="69">
        <f t="shared" ca="1" si="2196"/>
        <v>0</v>
      </c>
      <c r="L221" s="69">
        <f t="shared" ca="1" si="2196"/>
        <v>0</v>
      </c>
      <c r="M221" s="69">
        <f t="shared" ca="1" si="2196"/>
        <v>0</v>
      </c>
      <c r="N221" s="69">
        <f t="shared" ca="1" si="2196"/>
        <v>0</v>
      </c>
      <c r="O221" s="69">
        <f t="shared" ca="1" si="2196"/>
        <v>0</v>
      </c>
      <c r="P221" s="69">
        <f t="shared" ca="1" si="2196"/>
        <v>0</v>
      </c>
      <c r="Q221" s="69">
        <f t="shared" ca="1" si="2196"/>
        <v>0</v>
      </c>
      <c r="R221" s="69">
        <f t="shared" ca="1" si="2196"/>
        <v>0</v>
      </c>
      <c r="S221" s="69">
        <f t="shared" ca="1" si="2196"/>
        <v>0</v>
      </c>
      <c r="T221" s="69">
        <f t="shared" ca="1" si="2196"/>
        <v>0</v>
      </c>
      <c r="U221" s="69">
        <f t="shared" ca="1" si="2196"/>
        <v>0</v>
      </c>
      <c r="V221" s="69">
        <f t="shared" ca="1" si="2196"/>
        <v>0</v>
      </c>
      <c r="W221" s="69">
        <f t="shared" ca="1" si="2196"/>
        <v>0</v>
      </c>
      <c r="X221" s="69">
        <f t="shared" ca="1" si="2196"/>
        <v>0</v>
      </c>
      <c r="Y221" s="69">
        <f t="shared" ca="1" si="2196"/>
        <v>0</v>
      </c>
      <c r="Z221" s="69">
        <f t="shared" ca="1" si="2196"/>
        <v>0</v>
      </c>
      <c r="AA221" s="69">
        <f t="shared" ca="1" si="2196"/>
        <v>0</v>
      </c>
      <c r="AB221" s="69">
        <f t="shared" ca="1" si="2196"/>
        <v>0</v>
      </c>
      <c r="AC221" s="69">
        <f t="shared" ca="1" si="2196"/>
        <v>0</v>
      </c>
      <c r="AD221" s="69">
        <f t="shared" ca="1" si="2196"/>
        <v>0</v>
      </c>
      <c r="AE221" s="69">
        <f t="shared" ca="1" si="2196"/>
        <v>0</v>
      </c>
      <c r="AF221" s="69">
        <f t="shared" ca="1" si="2196"/>
        <v>0</v>
      </c>
      <c r="AG221" s="69">
        <f t="shared" ca="1" si="2196"/>
        <v>0</v>
      </c>
      <c r="AH221" s="69">
        <f t="shared" ca="1" si="2196"/>
        <v>0</v>
      </c>
      <c r="AI221" s="69">
        <f t="shared" ca="1" si="2196"/>
        <v>0</v>
      </c>
      <c r="AJ221" s="69">
        <f t="shared" ca="1" si="2196"/>
        <v>0</v>
      </c>
      <c r="AK221" s="69">
        <f t="shared" ca="1" si="2196"/>
        <v>0</v>
      </c>
      <c r="AL221" s="69">
        <f t="shared" ca="1" si="2196"/>
        <v>0</v>
      </c>
      <c r="AM221" s="69">
        <f t="shared" ca="1" si="2196"/>
        <v>0</v>
      </c>
      <c r="AN221" s="69">
        <f t="shared" ca="1" si="2196"/>
        <v>0</v>
      </c>
      <c r="AO221" s="69">
        <f t="shared" ca="1" si="2196"/>
        <v>0</v>
      </c>
      <c r="AP221" s="69">
        <f t="shared" ca="1" si="2196"/>
        <v>0</v>
      </c>
      <c r="AQ221" s="69">
        <f t="shared" ca="1" si="2196"/>
        <v>0</v>
      </c>
      <c r="AR221" s="69">
        <f t="shared" ca="1" si="2196"/>
        <v>0</v>
      </c>
      <c r="AS221" s="69">
        <f t="shared" ca="1" si="2196"/>
        <v>0</v>
      </c>
      <c r="AT221" s="69">
        <f t="shared" ca="1" si="2196"/>
        <v>0</v>
      </c>
      <c r="AU221" s="69">
        <f t="shared" ca="1" si="2196"/>
        <v>0</v>
      </c>
      <c r="AV221" s="69">
        <f t="shared" ca="1" si="2196"/>
        <v>0</v>
      </c>
      <c r="AW221" s="69">
        <f t="shared" ca="1" si="2196"/>
        <v>0</v>
      </c>
      <c r="AX221" s="69">
        <f t="shared" ca="1" si="2196"/>
        <v>0</v>
      </c>
      <c r="AY221" s="69">
        <f t="shared" ca="1" si="2196"/>
        <v>0</v>
      </c>
      <c r="AZ221" s="69">
        <f t="shared" ca="1" si="2196"/>
        <v>0</v>
      </c>
      <c r="BA221" s="69">
        <f t="shared" ca="1" si="2196"/>
        <v>0</v>
      </c>
      <c r="BB221" s="69">
        <f t="shared" ca="1" si="2196"/>
        <v>0</v>
      </c>
      <c r="BC221" s="69">
        <f t="shared" ca="1" si="2196"/>
        <v>0</v>
      </c>
      <c r="BD221" s="69">
        <f t="shared" ca="1" si="2196"/>
        <v>0</v>
      </c>
      <c r="BE221" s="69">
        <f t="shared" ca="1" si="2196"/>
        <v>0</v>
      </c>
      <c r="BF221" s="69">
        <f t="shared" ca="1" si="2196"/>
        <v>0</v>
      </c>
      <c r="BG221" s="69">
        <f t="shared" ca="1" si="2196"/>
        <v>0</v>
      </c>
      <c r="BH221" s="69">
        <f t="shared" ca="1" si="2196"/>
        <v>0</v>
      </c>
      <c r="BI221" s="69">
        <f t="shared" ca="1" si="2196"/>
        <v>0</v>
      </c>
      <c r="BJ221" s="69">
        <f t="shared" ca="1" si="2196"/>
        <v>0</v>
      </c>
      <c r="BK221" s="69">
        <f t="shared" ca="1" si="2196"/>
        <v>0</v>
      </c>
      <c r="BL221" s="69">
        <f t="shared" ca="1" si="2196"/>
        <v>0</v>
      </c>
      <c r="BM221" s="69">
        <f t="shared" ca="1" si="2196"/>
        <v>0</v>
      </c>
      <c r="BN221" s="69">
        <f t="shared" ca="1" si="2196"/>
        <v>0</v>
      </c>
      <c r="BO221" s="69">
        <f t="shared" ca="1" si="2196"/>
        <v>0</v>
      </c>
      <c r="BP221" s="69">
        <f t="shared" ca="1" si="2196"/>
        <v>0</v>
      </c>
      <c r="BQ221" s="69">
        <f t="shared" ca="1" si="2196"/>
        <v>0</v>
      </c>
      <c r="BR221" s="69">
        <f t="shared" ref="BR221:DU221" ca="1" si="2197">BR46</f>
        <v>0</v>
      </c>
      <c r="BS221" s="69">
        <f t="shared" ca="1" si="2197"/>
        <v>0</v>
      </c>
      <c r="BT221" s="69">
        <f t="shared" ca="1" si="2197"/>
        <v>0</v>
      </c>
      <c r="BU221" s="69">
        <f t="shared" ca="1" si="2197"/>
        <v>0</v>
      </c>
      <c r="BV221" s="69">
        <f t="shared" ca="1" si="2197"/>
        <v>0</v>
      </c>
      <c r="BW221" s="69">
        <f t="shared" ca="1" si="2197"/>
        <v>0</v>
      </c>
      <c r="BX221" s="69">
        <f t="shared" ca="1" si="2197"/>
        <v>0</v>
      </c>
      <c r="BY221" s="69">
        <f t="shared" ca="1" si="2197"/>
        <v>0</v>
      </c>
      <c r="BZ221" s="69">
        <f t="shared" ca="1" si="2197"/>
        <v>0</v>
      </c>
      <c r="CA221" s="69">
        <f t="shared" ca="1" si="2197"/>
        <v>0</v>
      </c>
      <c r="CB221" s="69">
        <f t="shared" ca="1" si="2197"/>
        <v>0</v>
      </c>
      <c r="CC221" s="69">
        <f t="shared" ca="1" si="2197"/>
        <v>0</v>
      </c>
      <c r="CD221" s="69">
        <f t="shared" ca="1" si="2197"/>
        <v>0</v>
      </c>
      <c r="CE221" s="69">
        <f t="shared" ca="1" si="2197"/>
        <v>0</v>
      </c>
      <c r="CF221" s="69">
        <f t="shared" ca="1" si="2197"/>
        <v>0</v>
      </c>
      <c r="CG221" s="69">
        <f t="shared" ca="1" si="2197"/>
        <v>0</v>
      </c>
      <c r="CH221" s="69">
        <f t="shared" ca="1" si="2197"/>
        <v>0</v>
      </c>
      <c r="CI221" s="69">
        <f t="shared" ca="1" si="2197"/>
        <v>0</v>
      </c>
      <c r="CJ221" s="69">
        <f t="shared" ca="1" si="2197"/>
        <v>0</v>
      </c>
      <c r="CK221" s="69">
        <f t="shared" ca="1" si="2197"/>
        <v>0</v>
      </c>
      <c r="CL221" s="69">
        <f t="shared" ca="1" si="2197"/>
        <v>0</v>
      </c>
      <c r="CM221" s="69">
        <f t="shared" ca="1" si="2197"/>
        <v>0</v>
      </c>
      <c r="CN221" s="69">
        <f t="shared" ca="1" si="2197"/>
        <v>0</v>
      </c>
      <c r="CO221" s="69">
        <f t="shared" ca="1" si="2197"/>
        <v>0</v>
      </c>
      <c r="CP221" s="69">
        <f t="shared" ca="1" si="2197"/>
        <v>0</v>
      </c>
      <c r="CQ221" s="69">
        <f t="shared" ca="1" si="2197"/>
        <v>0</v>
      </c>
      <c r="CR221" s="69">
        <f t="shared" ca="1" si="2197"/>
        <v>0</v>
      </c>
      <c r="CS221" s="69">
        <f t="shared" ca="1" si="2197"/>
        <v>0</v>
      </c>
      <c r="CT221" s="69">
        <f t="shared" ca="1" si="2197"/>
        <v>0</v>
      </c>
      <c r="CU221" s="69">
        <f t="shared" ca="1" si="2197"/>
        <v>0</v>
      </c>
      <c r="CV221" s="69">
        <f t="shared" ca="1" si="2197"/>
        <v>0</v>
      </c>
      <c r="CW221" s="69">
        <f t="shared" ca="1" si="2197"/>
        <v>742503.96725820319</v>
      </c>
      <c r="CX221" s="69">
        <f t="shared" ca="1" si="2197"/>
        <v>0</v>
      </c>
      <c r="CY221" s="69">
        <f t="shared" ca="1" si="2197"/>
        <v>0</v>
      </c>
      <c r="CZ221" s="69">
        <f t="shared" ca="1" si="2197"/>
        <v>0</v>
      </c>
      <c r="DA221" s="69">
        <f t="shared" ca="1" si="2197"/>
        <v>0</v>
      </c>
      <c r="DB221" s="69">
        <f t="shared" ca="1" si="2197"/>
        <v>0</v>
      </c>
      <c r="DC221" s="69">
        <f t="shared" ca="1" si="2197"/>
        <v>0</v>
      </c>
      <c r="DD221" s="69">
        <f t="shared" ca="1" si="2197"/>
        <v>0</v>
      </c>
      <c r="DE221" s="69">
        <f t="shared" ca="1" si="2197"/>
        <v>0</v>
      </c>
      <c r="DF221" s="69">
        <f t="shared" ca="1" si="2197"/>
        <v>0</v>
      </c>
      <c r="DG221" s="69">
        <f t="shared" ca="1" si="2197"/>
        <v>0</v>
      </c>
      <c r="DH221" s="69">
        <f t="shared" ca="1" si="2197"/>
        <v>0</v>
      </c>
      <c r="DI221" s="69">
        <f t="shared" ca="1" si="2197"/>
        <v>0</v>
      </c>
      <c r="DJ221" s="69">
        <f t="shared" ca="1" si="2197"/>
        <v>0</v>
      </c>
      <c r="DK221" s="69">
        <f t="shared" ca="1" si="2197"/>
        <v>0</v>
      </c>
      <c r="DL221" s="69">
        <f t="shared" ca="1" si="2197"/>
        <v>0</v>
      </c>
      <c r="DM221" s="69">
        <f t="shared" ca="1" si="2197"/>
        <v>0</v>
      </c>
      <c r="DN221" s="69">
        <f t="shared" ca="1" si="2197"/>
        <v>0</v>
      </c>
      <c r="DO221" s="69">
        <f t="shared" ca="1" si="2197"/>
        <v>0</v>
      </c>
      <c r="DP221" s="69">
        <f t="shared" ca="1" si="2197"/>
        <v>0</v>
      </c>
      <c r="DQ221" s="69">
        <f t="shared" ca="1" si="2197"/>
        <v>0</v>
      </c>
      <c r="DR221" s="69">
        <f t="shared" ca="1" si="2197"/>
        <v>0</v>
      </c>
      <c r="DS221" s="69">
        <f t="shared" ca="1" si="2197"/>
        <v>0</v>
      </c>
      <c r="DT221" s="69">
        <f t="shared" ca="1" si="2197"/>
        <v>0</v>
      </c>
      <c r="DU221" s="69">
        <f t="shared" ca="1" si="2197"/>
        <v>0</v>
      </c>
    </row>
    <row r="222" spans="1:125" customFormat="1">
      <c r="A222" s="105"/>
      <c r="B222" s="105"/>
      <c r="C222" s="629" t="s">
        <v>1540</v>
      </c>
      <c r="D222" s="1149"/>
      <c r="E222" s="69">
        <f t="shared" ref="E222:AJ222" ca="1" si="2198">E65</f>
        <v>0</v>
      </c>
      <c r="F222" s="69">
        <f t="shared" ca="1" si="2198"/>
        <v>0</v>
      </c>
      <c r="G222" s="69">
        <f t="shared" ca="1" si="2198"/>
        <v>0</v>
      </c>
      <c r="H222" s="69">
        <f t="shared" ca="1" si="2198"/>
        <v>0</v>
      </c>
      <c r="I222" s="69">
        <f t="shared" ca="1" si="2198"/>
        <v>0</v>
      </c>
      <c r="J222" s="69">
        <f t="shared" ca="1" si="2198"/>
        <v>0</v>
      </c>
      <c r="K222" s="69">
        <f t="shared" ca="1" si="2198"/>
        <v>0</v>
      </c>
      <c r="L222" s="69">
        <f t="shared" ca="1" si="2198"/>
        <v>0</v>
      </c>
      <c r="M222" s="69">
        <f t="shared" ca="1" si="2198"/>
        <v>0</v>
      </c>
      <c r="N222" s="69">
        <f t="shared" ca="1" si="2198"/>
        <v>0</v>
      </c>
      <c r="O222" s="69">
        <f t="shared" ca="1" si="2198"/>
        <v>0</v>
      </c>
      <c r="P222" s="69">
        <f t="shared" ca="1" si="2198"/>
        <v>0</v>
      </c>
      <c r="Q222" s="69">
        <f t="shared" ca="1" si="2198"/>
        <v>0</v>
      </c>
      <c r="R222" s="69">
        <f t="shared" ca="1" si="2198"/>
        <v>0</v>
      </c>
      <c r="S222" s="69">
        <f t="shared" ca="1" si="2198"/>
        <v>0</v>
      </c>
      <c r="T222" s="69">
        <f t="shared" ca="1" si="2198"/>
        <v>0</v>
      </c>
      <c r="U222" s="69">
        <f t="shared" ca="1" si="2198"/>
        <v>0</v>
      </c>
      <c r="V222" s="69">
        <f t="shared" ca="1" si="2198"/>
        <v>0</v>
      </c>
      <c r="W222" s="69">
        <f t="shared" ca="1" si="2198"/>
        <v>0</v>
      </c>
      <c r="X222" s="69">
        <f t="shared" ca="1" si="2198"/>
        <v>0</v>
      </c>
      <c r="Y222" s="69">
        <f t="shared" ca="1" si="2198"/>
        <v>0</v>
      </c>
      <c r="Z222" s="69">
        <f t="shared" ca="1" si="2198"/>
        <v>0</v>
      </c>
      <c r="AA222" s="69">
        <f t="shared" ca="1" si="2198"/>
        <v>0</v>
      </c>
      <c r="AB222" s="69">
        <f t="shared" ca="1" si="2198"/>
        <v>0</v>
      </c>
      <c r="AC222" s="69">
        <f t="shared" ca="1" si="2198"/>
        <v>0</v>
      </c>
      <c r="AD222" s="69">
        <f t="shared" ca="1" si="2198"/>
        <v>0</v>
      </c>
      <c r="AE222" s="69">
        <f t="shared" ca="1" si="2198"/>
        <v>0</v>
      </c>
      <c r="AF222" s="69">
        <f t="shared" ca="1" si="2198"/>
        <v>0</v>
      </c>
      <c r="AG222" s="69">
        <f t="shared" ca="1" si="2198"/>
        <v>0</v>
      </c>
      <c r="AH222" s="69">
        <f t="shared" ca="1" si="2198"/>
        <v>0</v>
      </c>
      <c r="AI222" s="69">
        <f t="shared" ca="1" si="2198"/>
        <v>0</v>
      </c>
      <c r="AJ222" s="69">
        <f t="shared" ca="1" si="2198"/>
        <v>0</v>
      </c>
      <c r="AK222" s="69">
        <f t="shared" ref="AK222:BP222" ca="1" si="2199">AK65</f>
        <v>0</v>
      </c>
      <c r="AL222" s="69">
        <f t="shared" ca="1" si="2199"/>
        <v>0</v>
      </c>
      <c r="AM222" s="69">
        <f t="shared" ca="1" si="2199"/>
        <v>0</v>
      </c>
      <c r="AN222" s="69">
        <f t="shared" ca="1" si="2199"/>
        <v>0</v>
      </c>
      <c r="AO222" s="69">
        <f t="shared" ca="1" si="2199"/>
        <v>0</v>
      </c>
      <c r="AP222" s="69">
        <f t="shared" ca="1" si="2199"/>
        <v>0</v>
      </c>
      <c r="AQ222" s="69">
        <f t="shared" ca="1" si="2199"/>
        <v>0</v>
      </c>
      <c r="AR222" s="69">
        <f t="shared" ca="1" si="2199"/>
        <v>0</v>
      </c>
      <c r="AS222" s="69">
        <f t="shared" ca="1" si="2199"/>
        <v>0</v>
      </c>
      <c r="AT222" s="69">
        <f t="shared" ca="1" si="2199"/>
        <v>0</v>
      </c>
      <c r="AU222" s="69">
        <f t="shared" ca="1" si="2199"/>
        <v>0</v>
      </c>
      <c r="AV222" s="69">
        <f t="shared" ca="1" si="2199"/>
        <v>0</v>
      </c>
      <c r="AW222" s="69">
        <f t="shared" ca="1" si="2199"/>
        <v>0</v>
      </c>
      <c r="AX222" s="69">
        <f t="shared" ca="1" si="2199"/>
        <v>0</v>
      </c>
      <c r="AY222" s="69">
        <f t="shared" ca="1" si="2199"/>
        <v>0</v>
      </c>
      <c r="AZ222" s="69">
        <f t="shared" ca="1" si="2199"/>
        <v>0</v>
      </c>
      <c r="BA222" s="69">
        <f t="shared" ca="1" si="2199"/>
        <v>0</v>
      </c>
      <c r="BB222" s="69">
        <f t="shared" ca="1" si="2199"/>
        <v>0</v>
      </c>
      <c r="BC222" s="69">
        <f t="shared" ca="1" si="2199"/>
        <v>0</v>
      </c>
      <c r="BD222" s="69">
        <f t="shared" ca="1" si="2199"/>
        <v>0</v>
      </c>
      <c r="BE222" s="69">
        <f t="shared" ca="1" si="2199"/>
        <v>0</v>
      </c>
      <c r="BF222" s="69">
        <f t="shared" ca="1" si="2199"/>
        <v>0</v>
      </c>
      <c r="BG222" s="69">
        <f t="shared" ca="1" si="2199"/>
        <v>0</v>
      </c>
      <c r="BH222" s="69">
        <f t="shared" ca="1" si="2199"/>
        <v>0</v>
      </c>
      <c r="BI222" s="69">
        <f t="shared" ca="1" si="2199"/>
        <v>0</v>
      </c>
      <c r="BJ222" s="69">
        <f t="shared" ca="1" si="2199"/>
        <v>0</v>
      </c>
      <c r="BK222" s="69">
        <f t="shared" ca="1" si="2199"/>
        <v>0</v>
      </c>
      <c r="BL222" s="69">
        <f t="shared" ca="1" si="2199"/>
        <v>0</v>
      </c>
      <c r="BM222" s="69">
        <f t="shared" ca="1" si="2199"/>
        <v>0</v>
      </c>
      <c r="BN222" s="69">
        <f t="shared" ca="1" si="2199"/>
        <v>0</v>
      </c>
      <c r="BO222" s="69">
        <f t="shared" ca="1" si="2199"/>
        <v>0</v>
      </c>
      <c r="BP222" s="69">
        <f t="shared" ca="1" si="2199"/>
        <v>0</v>
      </c>
      <c r="BQ222" s="69">
        <f t="shared" ref="BQ222:CV222" ca="1" si="2200">BQ65</f>
        <v>0</v>
      </c>
      <c r="BR222" s="69">
        <f t="shared" ca="1" si="2200"/>
        <v>0</v>
      </c>
      <c r="BS222" s="69">
        <f t="shared" ca="1" si="2200"/>
        <v>0</v>
      </c>
      <c r="BT222" s="69">
        <f t="shared" ca="1" si="2200"/>
        <v>0</v>
      </c>
      <c r="BU222" s="69">
        <f t="shared" ca="1" si="2200"/>
        <v>0</v>
      </c>
      <c r="BV222" s="69">
        <f t="shared" ca="1" si="2200"/>
        <v>0</v>
      </c>
      <c r="BW222" s="69">
        <f t="shared" ca="1" si="2200"/>
        <v>0</v>
      </c>
      <c r="BX222" s="69">
        <f t="shared" ca="1" si="2200"/>
        <v>0</v>
      </c>
      <c r="BY222" s="69">
        <f t="shared" ca="1" si="2200"/>
        <v>0</v>
      </c>
      <c r="BZ222" s="69">
        <f t="shared" ca="1" si="2200"/>
        <v>0</v>
      </c>
      <c r="CA222" s="69">
        <f t="shared" ca="1" si="2200"/>
        <v>0</v>
      </c>
      <c r="CB222" s="69">
        <f t="shared" ca="1" si="2200"/>
        <v>0</v>
      </c>
      <c r="CC222" s="69">
        <f t="shared" ca="1" si="2200"/>
        <v>0</v>
      </c>
      <c r="CD222" s="69">
        <f t="shared" ca="1" si="2200"/>
        <v>0</v>
      </c>
      <c r="CE222" s="69">
        <f t="shared" ca="1" si="2200"/>
        <v>0</v>
      </c>
      <c r="CF222" s="69">
        <f t="shared" ca="1" si="2200"/>
        <v>0</v>
      </c>
      <c r="CG222" s="69">
        <f t="shared" ca="1" si="2200"/>
        <v>0</v>
      </c>
      <c r="CH222" s="69">
        <f t="shared" ca="1" si="2200"/>
        <v>0</v>
      </c>
      <c r="CI222" s="69">
        <f t="shared" ca="1" si="2200"/>
        <v>0</v>
      </c>
      <c r="CJ222" s="69">
        <f t="shared" ca="1" si="2200"/>
        <v>0</v>
      </c>
      <c r="CK222" s="69">
        <f t="shared" ca="1" si="2200"/>
        <v>0</v>
      </c>
      <c r="CL222" s="69">
        <f t="shared" ca="1" si="2200"/>
        <v>0</v>
      </c>
      <c r="CM222" s="69">
        <f t="shared" ca="1" si="2200"/>
        <v>0</v>
      </c>
      <c r="CN222" s="69">
        <f t="shared" ca="1" si="2200"/>
        <v>0</v>
      </c>
      <c r="CO222" s="69">
        <f t="shared" ca="1" si="2200"/>
        <v>0</v>
      </c>
      <c r="CP222" s="69">
        <f t="shared" ca="1" si="2200"/>
        <v>0</v>
      </c>
      <c r="CQ222" s="69">
        <f t="shared" ca="1" si="2200"/>
        <v>0</v>
      </c>
      <c r="CR222" s="69">
        <f t="shared" ca="1" si="2200"/>
        <v>0</v>
      </c>
      <c r="CS222" s="69">
        <f t="shared" ca="1" si="2200"/>
        <v>0</v>
      </c>
      <c r="CT222" s="69">
        <f t="shared" ca="1" si="2200"/>
        <v>0</v>
      </c>
      <c r="CU222" s="69">
        <f t="shared" ca="1" si="2200"/>
        <v>0</v>
      </c>
      <c r="CV222" s="69">
        <f t="shared" ca="1" si="2200"/>
        <v>0</v>
      </c>
      <c r="CW222" s="69">
        <f t="shared" ref="CW222:DU222" ca="1" si="2201">CW65</f>
        <v>343198.33163244411</v>
      </c>
      <c r="CX222" s="69">
        <f t="shared" ca="1" si="2201"/>
        <v>0</v>
      </c>
      <c r="CY222" s="69">
        <f t="shared" ca="1" si="2201"/>
        <v>0</v>
      </c>
      <c r="CZ222" s="69">
        <f t="shared" ca="1" si="2201"/>
        <v>0</v>
      </c>
      <c r="DA222" s="69">
        <f t="shared" ca="1" si="2201"/>
        <v>0</v>
      </c>
      <c r="DB222" s="69">
        <f t="shared" ca="1" si="2201"/>
        <v>0</v>
      </c>
      <c r="DC222" s="69">
        <f t="shared" ca="1" si="2201"/>
        <v>0</v>
      </c>
      <c r="DD222" s="69">
        <f t="shared" ca="1" si="2201"/>
        <v>0</v>
      </c>
      <c r="DE222" s="69">
        <f t="shared" ca="1" si="2201"/>
        <v>0</v>
      </c>
      <c r="DF222" s="69">
        <f t="shared" ca="1" si="2201"/>
        <v>0</v>
      </c>
      <c r="DG222" s="69">
        <f t="shared" ca="1" si="2201"/>
        <v>0</v>
      </c>
      <c r="DH222" s="69">
        <f t="shared" ca="1" si="2201"/>
        <v>0</v>
      </c>
      <c r="DI222" s="69">
        <f t="shared" ca="1" si="2201"/>
        <v>0</v>
      </c>
      <c r="DJ222" s="69">
        <f t="shared" ca="1" si="2201"/>
        <v>0</v>
      </c>
      <c r="DK222" s="69">
        <f t="shared" ca="1" si="2201"/>
        <v>0</v>
      </c>
      <c r="DL222" s="69">
        <f t="shared" ca="1" si="2201"/>
        <v>0</v>
      </c>
      <c r="DM222" s="69">
        <f t="shared" ca="1" si="2201"/>
        <v>0</v>
      </c>
      <c r="DN222" s="69">
        <f t="shared" ca="1" si="2201"/>
        <v>0</v>
      </c>
      <c r="DO222" s="69">
        <f t="shared" ca="1" si="2201"/>
        <v>0</v>
      </c>
      <c r="DP222" s="69">
        <f t="shared" ca="1" si="2201"/>
        <v>0</v>
      </c>
      <c r="DQ222" s="69">
        <f t="shared" ca="1" si="2201"/>
        <v>0</v>
      </c>
      <c r="DR222" s="69">
        <f t="shared" ca="1" si="2201"/>
        <v>0</v>
      </c>
      <c r="DS222" s="69">
        <f t="shared" ca="1" si="2201"/>
        <v>0</v>
      </c>
      <c r="DT222" s="69">
        <f t="shared" ca="1" si="2201"/>
        <v>0</v>
      </c>
      <c r="DU222" s="69">
        <f t="shared" ca="1" si="2201"/>
        <v>0</v>
      </c>
    </row>
    <row r="223" spans="1:125" customFormat="1">
      <c r="A223" s="105"/>
      <c r="B223" s="105"/>
      <c r="C223" s="629" t="s">
        <v>1541</v>
      </c>
      <c r="D223" s="1149"/>
      <c r="E223" s="69">
        <f t="shared" ref="E223:AJ223" si="2202">E85</f>
        <v>0</v>
      </c>
      <c r="F223" s="69">
        <f t="shared" ca="1" si="2202"/>
        <v>0</v>
      </c>
      <c r="G223" s="69">
        <f t="shared" ca="1" si="2202"/>
        <v>0</v>
      </c>
      <c r="H223" s="69">
        <f t="shared" ca="1" si="2202"/>
        <v>0</v>
      </c>
      <c r="I223" s="69">
        <f t="shared" ca="1" si="2202"/>
        <v>0</v>
      </c>
      <c r="J223" s="69">
        <f t="shared" ca="1" si="2202"/>
        <v>0</v>
      </c>
      <c r="K223" s="69">
        <f t="shared" ca="1" si="2202"/>
        <v>0</v>
      </c>
      <c r="L223" s="69">
        <f t="shared" ca="1" si="2202"/>
        <v>0</v>
      </c>
      <c r="M223" s="69">
        <f t="shared" ca="1" si="2202"/>
        <v>0</v>
      </c>
      <c r="N223" s="69">
        <f t="shared" ca="1" si="2202"/>
        <v>0</v>
      </c>
      <c r="O223" s="69">
        <f t="shared" ca="1" si="2202"/>
        <v>0</v>
      </c>
      <c r="P223" s="69">
        <f t="shared" ca="1" si="2202"/>
        <v>0</v>
      </c>
      <c r="Q223" s="69">
        <f t="shared" ca="1" si="2202"/>
        <v>0</v>
      </c>
      <c r="R223" s="69">
        <f t="shared" ca="1" si="2202"/>
        <v>0</v>
      </c>
      <c r="S223" s="69">
        <f t="shared" ca="1" si="2202"/>
        <v>0</v>
      </c>
      <c r="T223" s="69">
        <f t="shared" ca="1" si="2202"/>
        <v>0</v>
      </c>
      <c r="U223" s="69">
        <f t="shared" ca="1" si="2202"/>
        <v>0</v>
      </c>
      <c r="V223" s="69">
        <f t="shared" ca="1" si="2202"/>
        <v>0</v>
      </c>
      <c r="W223" s="69">
        <f t="shared" ca="1" si="2202"/>
        <v>0</v>
      </c>
      <c r="X223" s="69">
        <f t="shared" ca="1" si="2202"/>
        <v>0</v>
      </c>
      <c r="Y223" s="69">
        <f t="shared" ca="1" si="2202"/>
        <v>0</v>
      </c>
      <c r="Z223" s="69">
        <f t="shared" ca="1" si="2202"/>
        <v>0</v>
      </c>
      <c r="AA223" s="69">
        <f t="shared" ca="1" si="2202"/>
        <v>0</v>
      </c>
      <c r="AB223" s="69">
        <f t="shared" ca="1" si="2202"/>
        <v>0</v>
      </c>
      <c r="AC223" s="69">
        <f t="shared" ca="1" si="2202"/>
        <v>0</v>
      </c>
      <c r="AD223" s="69">
        <f t="shared" ca="1" si="2202"/>
        <v>0</v>
      </c>
      <c r="AE223" s="69">
        <f t="shared" ca="1" si="2202"/>
        <v>0</v>
      </c>
      <c r="AF223" s="69">
        <f t="shared" ca="1" si="2202"/>
        <v>0</v>
      </c>
      <c r="AG223" s="69">
        <f t="shared" ca="1" si="2202"/>
        <v>0</v>
      </c>
      <c r="AH223" s="69">
        <f t="shared" ca="1" si="2202"/>
        <v>0</v>
      </c>
      <c r="AI223" s="69">
        <f t="shared" ca="1" si="2202"/>
        <v>0</v>
      </c>
      <c r="AJ223" s="69">
        <f t="shared" ca="1" si="2202"/>
        <v>0</v>
      </c>
      <c r="AK223" s="69">
        <f t="shared" ref="AK223:BP223" ca="1" si="2203">AK85</f>
        <v>0</v>
      </c>
      <c r="AL223" s="69">
        <f t="shared" ca="1" si="2203"/>
        <v>0</v>
      </c>
      <c r="AM223" s="69">
        <f t="shared" ca="1" si="2203"/>
        <v>0</v>
      </c>
      <c r="AN223" s="69">
        <f t="shared" ca="1" si="2203"/>
        <v>0</v>
      </c>
      <c r="AO223" s="69">
        <f t="shared" ca="1" si="2203"/>
        <v>0</v>
      </c>
      <c r="AP223" s="69">
        <f t="shared" ca="1" si="2203"/>
        <v>0</v>
      </c>
      <c r="AQ223" s="69">
        <f t="shared" ca="1" si="2203"/>
        <v>0</v>
      </c>
      <c r="AR223" s="69">
        <f t="shared" ca="1" si="2203"/>
        <v>0</v>
      </c>
      <c r="AS223" s="69">
        <f t="shared" ca="1" si="2203"/>
        <v>0</v>
      </c>
      <c r="AT223" s="69">
        <f t="shared" ca="1" si="2203"/>
        <v>0</v>
      </c>
      <c r="AU223" s="69">
        <f t="shared" ca="1" si="2203"/>
        <v>0</v>
      </c>
      <c r="AV223" s="69">
        <f t="shared" ca="1" si="2203"/>
        <v>0</v>
      </c>
      <c r="AW223" s="69">
        <f t="shared" ca="1" si="2203"/>
        <v>0</v>
      </c>
      <c r="AX223" s="69">
        <f t="shared" ca="1" si="2203"/>
        <v>0</v>
      </c>
      <c r="AY223" s="69">
        <f t="shared" ca="1" si="2203"/>
        <v>0</v>
      </c>
      <c r="AZ223" s="69">
        <f t="shared" ca="1" si="2203"/>
        <v>0</v>
      </c>
      <c r="BA223" s="69">
        <f t="shared" ca="1" si="2203"/>
        <v>0</v>
      </c>
      <c r="BB223" s="69">
        <f t="shared" ca="1" si="2203"/>
        <v>0</v>
      </c>
      <c r="BC223" s="69">
        <f t="shared" ca="1" si="2203"/>
        <v>0</v>
      </c>
      <c r="BD223" s="69">
        <f t="shared" ca="1" si="2203"/>
        <v>0</v>
      </c>
      <c r="BE223" s="69">
        <f t="shared" ca="1" si="2203"/>
        <v>0</v>
      </c>
      <c r="BF223" s="69">
        <f t="shared" ca="1" si="2203"/>
        <v>0</v>
      </c>
      <c r="BG223" s="69">
        <f t="shared" ca="1" si="2203"/>
        <v>0</v>
      </c>
      <c r="BH223" s="69">
        <f t="shared" ca="1" si="2203"/>
        <v>0</v>
      </c>
      <c r="BI223" s="69">
        <f t="shared" ca="1" si="2203"/>
        <v>0</v>
      </c>
      <c r="BJ223" s="69">
        <f t="shared" ca="1" si="2203"/>
        <v>0</v>
      </c>
      <c r="BK223" s="69">
        <f t="shared" ca="1" si="2203"/>
        <v>0</v>
      </c>
      <c r="BL223" s="69">
        <f t="shared" ca="1" si="2203"/>
        <v>0</v>
      </c>
      <c r="BM223" s="69">
        <f t="shared" ca="1" si="2203"/>
        <v>0</v>
      </c>
      <c r="BN223" s="69">
        <f t="shared" ca="1" si="2203"/>
        <v>0</v>
      </c>
      <c r="BO223" s="69">
        <f t="shared" ca="1" si="2203"/>
        <v>0</v>
      </c>
      <c r="BP223" s="69">
        <f t="shared" ca="1" si="2203"/>
        <v>0</v>
      </c>
      <c r="BQ223" s="69">
        <f t="shared" ref="BQ223:CV223" ca="1" si="2204">BQ85</f>
        <v>0</v>
      </c>
      <c r="BR223" s="69">
        <f t="shared" ca="1" si="2204"/>
        <v>0</v>
      </c>
      <c r="BS223" s="69">
        <f t="shared" ca="1" si="2204"/>
        <v>0</v>
      </c>
      <c r="BT223" s="69">
        <f t="shared" ca="1" si="2204"/>
        <v>0</v>
      </c>
      <c r="BU223" s="69">
        <f t="shared" ca="1" si="2204"/>
        <v>0</v>
      </c>
      <c r="BV223" s="69">
        <f t="shared" ca="1" si="2204"/>
        <v>0</v>
      </c>
      <c r="BW223" s="69">
        <f t="shared" ca="1" si="2204"/>
        <v>0</v>
      </c>
      <c r="BX223" s="69">
        <f t="shared" ca="1" si="2204"/>
        <v>0</v>
      </c>
      <c r="BY223" s="69">
        <f t="shared" ca="1" si="2204"/>
        <v>0</v>
      </c>
      <c r="BZ223" s="69">
        <f t="shared" ca="1" si="2204"/>
        <v>0</v>
      </c>
      <c r="CA223" s="69">
        <f t="shared" ca="1" si="2204"/>
        <v>0</v>
      </c>
      <c r="CB223" s="69">
        <f t="shared" ca="1" si="2204"/>
        <v>0</v>
      </c>
      <c r="CC223" s="69">
        <f t="shared" ca="1" si="2204"/>
        <v>0</v>
      </c>
      <c r="CD223" s="69">
        <f t="shared" ca="1" si="2204"/>
        <v>0</v>
      </c>
      <c r="CE223" s="69">
        <f t="shared" ca="1" si="2204"/>
        <v>0</v>
      </c>
      <c r="CF223" s="69">
        <f t="shared" ca="1" si="2204"/>
        <v>0</v>
      </c>
      <c r="CG223" s="69">
        <f t="shared" ca="1" si="2204"/>
        <v>0</v>
      </c>
      <c r="CH223" s="69">
        <f t="shared" ca="1" si="2204"/>
        <v>0</v>
      </c>
      <c r="CI223" s="69">
        <f t="shared" ca="1" si="2204"/>
        <v>0</v>
      </c>
      <c r="CJ223" s="69">
        <f t="shared" ca="1" si="2204"/>
        <v>0</v>
      </c>
      <c r="CK223" s="69">
        <f t="shared" ca="1" si="2204"/>
        <v>0</v>
      </c>
      <c r="CL223" s="69">
        <f t="shared" ca="1" si="2204"/>
        <v>0</v>
      </c>
      <c r="CM223" s="69">
        <f t="shared" ca="1" si="2204"/>
        <v>0</v>
      </c>
      <c r="CN223" s="69">
        <f t="shared" ca="1" si="2204"/>
        <v>0</v>
      </c>
      <c r="CO223" s="69">
        <f t="shared" ca="1" si="2204"/>
        <v>0</v>
      </c>
      <c r="CP223" s="69">
        <f t="shared" ca="1" si="2204"/>
        <v>0</v>
      </c>
      <c r="CQ223" s="69">
        <f t="shared" ca="1" si="2204"/>
        <v>0</v>
      </c>
      <c r="CR223" s="69">
        <f t="shared" ca="1" si="2204"/>
        <v>0</v>
      </c>
      <c r="CS223" s="69">
        <f t="shared" ca="1" si="2204"/>
        <v>0</v>
      </c>
      <c r="CT223" s="69">
        <f t="shared" ca="1" si="2204"/>
        <v>0</v>
      </c>
      <c r="CU223" s="69">
        <f t="shared" ca="1" si="2204"/>
        <v>0</v>
      </c>
      <c r="CV223" s="69">
        <f t="shared" ca="1" si="2204"/>
        <v>0</v>
      </c>
      <c r="CW223" s="69">
        <f t="shared" ref="CW223:DU223" ca="1" si="2205">CW85</f>
        <v>51479.749744866604</v>
      </c>
      <c r="CX223" s="69">
        <f t="shared" ca="1" si="2205"/>
        <v>0</v>
      </c>
      <c r="CY223" s="69">
        <f t="shared" ca="1" si="2205"/>
        <v>0</v>
      </c>
      <c r="CZ223" s="69">
        <f t="shared" ca="1" si="2205"/>
        <v>0</v>
      </c>
      <c r="DA223" s="69">
        <f t="shared" ca="1" si="2205"/>
        <v>0</v>
      </c>
      <c r="DB223" s="69">
        <f t="shared" ca="1" si="2205"/>
        <v>0</v>
      </c>
      <c r="DC223" s="69">
        <f t="shared" ca="1" si="2205"/>
        <v>0</v>
      </c>
      <c r="DD223" s="69">
        <f t="shared" ca="1" si="2205"/>
        <v>0</v>
      </c>
      <c r="DE223" s="69">
        <f t="shared" ca="1" si="2205"/>
        <v>0</v>
      </c>
      <c r="DF223" s="69">
        <f t="shared" ca="1" si="2205"/>
        <v>0</v>
      </c>
      <c r="DG223" s="69">
        <f t="shared" ca="1" si="2205"/>
        <v>0</v>
      </c>
      <c r="DH223" s="69">
        <f t="shared" ca="1" si="2205"/>
        <v>0</v>
      </c>
      <c r="DI223" s="69">
        <f t="shared" ca="1" si="2205"/>
        <v>0</v>
      </c>
      <c r="DJ223" s="69">
        <f t="shared" ca="1" si="2205"/>
        <v>0</v>
      </c>
      <c r="DK223" s="69">
        <f t="shared" ca="1" si="2205"/>
        <v>0</v>
      </c>
      <c r="DL223" s="69">
        <f t="shared" ca="1" si="2205"/>
        <v>0</v>
      </c>
      <c r="DM223" s="69">
        <f t="shared" ca="1" si="2205"/>
        <v>0</v>
      </c>
      <c r="DN223" s="69">
        <f t="shared" ca="1" si="2205"/>
        <v>0</v>
      </c>
      <c r="DO223" s="69">
        <f t="shared" ca="1" si="2205"/>
        <v>0</v>
      </c>
      <c r="DP223" s="69">
        <f t="shared" ca="1" si="2205"/>
        <v>0</v>
      </c>
      <c r="DQ223" s="69">
        <f t="shared" ca="1" si="2205"/>
        <v>0</v>
      </c>
      <c r="DR223" s="69">
        <f t="shared" ca="1" si="2205"/>
        <v>0</v>
      </c>
      <c r="DS223" s="69">
        <f t="shared" ca="1" si="2205"/>
        <v>0</v>
      </c>
      <c r="DT223" s="69">
        <f t="shared" ca="1" si="2205"/>
        <v>0</v>
      </c>
      <c r="DU223" s="69">
        <f t="shared" ca="1" si="2205"/>
        <v>0</v>
      </c>
    </row>
    <row r="224" spans="1:125" customFormat="1">
      <c r="A224" s="105"/>
      <c r="B224" s="105"/>
      <c r="C224" s="629" t="s">
        <v>1266</v>
      </c>
      <c r="D224" s="1149"/>
      <c r="E224" s="69">
        <f t="shared" ref="E224:AJ224" si="2206">E105</f>
        <v>0</v>
      </c>
      <c r="F224" s="69">
        <f t="shared" ca="1" si="2206"/>
        <v>0</v>
      </c>
      <c r="G224" s="69">
        <f t="shared" ca="1" si="2206"/>
        <v>0</v>
      </c>
      <c r="H224" s="69">
        <f t="shared" ca="1" si="2206"/>
        <v>0</v>
      </c>
      <c r="I224" s="69">
        <f t="shared" ca="1" si="2206"/>
        <v>0</v>
      </c>
      <c r="J224" s="69">
        <f t="shared" ca="1" si="2206"/>
        <v>0</v>
      </c>
      <c r="K224" s="69">
        <f t="shared" ca="1" si="2206"/>
        <v>0</v>
      </c>
      <c r="L224" s="69">
        <f t="shared" ca="1" si="2206"/>
        <v>0</v>
      </c>
      <c r="M224" s="69">
        <f t="shared" ca="1" si="2206"/>
        <v>0</v>
      </c>
      <c r="N224" s="69">
        <f t="shared" ca="1" si="2206"/>
        <v>0</v>
      </c>
      <c r="O224" s="69">
        <f t="shared" ca="1" si="2206"/>
        <v>0</v>
      </c>
      <c r="P224" s="69">
        <f t="shared" ca="1" si="2206"/>
        <v>0</v>
      </c>
      <c r="Q224" s="69">
        <f t="shared" ca="1" si="2206"/>
        <v>0</v>
      </c>
      <c r="R224" s="69">
        <f t="shared" ca="1" si="2206"/>
        <v>0</v>
      </c>
      <c r="S224" s="69">
        <f t="shared" ca="1" si="2206"/>
        <v>0</v>
      </c>
      <c r="T224" s="69">
        <f t="shared" ca="1" si="2206"/>
        <v>0</v>
      </c>
      <c r="U224" s="69">
        <f t="shared" ca="1" si="2206"/>
        <v>0</v>
      </c>
      <c r="V224" s="69">
        <f t="shared" ca="1" si="2206"/>
        <v>0</v>
      </c>
      <c r="W224" s="69">
        <f t="shared" ca="1" si="2206"/>
        <v>0</v>
      </c>
      <c r="X224" s="69">
        <f t="shared" ca="1" si="2206"/>
        <v>0</v>
      </c>
      <c r="Y224" s="69">
        <f t="shared" ca="1" si="2206"/>
        <v>0</v>
      </c>
      <c r="Z224" s="69">
        <f t="shared" ca="1" si="2206"/>
        <v>0</v>
      </c>
      <c r="AA224" s="69">
        <f t="shared" ca="1" si="2206"/>
        <v>0</v>
      </c>
      <c r="AB224" s="69">
        <f t="shared" ca="1" si="2206"/>
        <v>0</v>
      </c>
      <c r="AC224" s="69">
        <f t="shared" ca="1" si="2206"/>
        <v>0</v>
      </c>
      <c r="AD224" s="69">
        <f t="shared" ca="1" si="2206"/>
        <v>0</v>
      </c>
      <c r="AE224" s="69">
        <f t="shared" ca="1" si="2206"/>
        <v>0</v>
      </c>
      <c r="AF224" s="69">
        <f t="shared" ca="1" si="2206"/>
        <v>0</v>
      </c>
      <c r="AG224" s="69">
        <f t="shared" ca="1" si="2206"/>
        <v>0</v>
      </c>
      <c r="AH224" s="69">
        <f t="shared" ca="1" si="2206"/>
        <v>0</v>
      </c>
      <c r="AI224" s="69">
        <f t="shared" ca="1" si="2206"/>
        <v>0</v>
      </c>
      <c r="AJ224" s="69">
        <f t="shared" ca="1" si="2206"/>
        <v>0</v>
      </c>
      <c r="AK224" s="69">
        <f t="shared" ref="AK224:BP224" ca="1" si="2207">AK105</f>
        <v>0</v>
      </c>
      <c r="AL224" s="69">
        <f t="shared" ca="1" si="2207"/>
        <v>0</v>
      </c>
      <c r="AM224" s="69">
        <f t="shared" ca="1" si="2207"/>
        <v>0</v>
      </c>
      <c r="AN224" s="69">
        <f t="shared" ca="1" si="2207"/>
        <v>0</v>
      </c>
      <c r="AO224" s="69">
        <f t="shared" ca="1" si="2207"/>
        <v>0</v>
      </c>
      <c r="AP224" s="69">
        <f t="shared" ca="1" si="2207"/>
        <v>0</v>
      </c>
      <c r="AQ224" s="69">
        <f t="shared" ca="1" si="2207"/>
        <v>0</v>
      </c>
      <c r="AR224" s="69">
        <f t="shared" ca="1" si="2207"/>
        <v>0</v>
      </c>
      <c r="AS224" s="69">
        <f t="shared" ca="1" si="2207"/>
        <v>0</v>
      </c>
      <c r="AT224" s="69">
        <f t="shared" ca="1" si="2207"/>
        <v>0</v>
      </c>
      <c r="AU224" s="69">
        <f t="shared" ca="1" si="2207"/>
        <v>0</v>
      </c>
      <c r="AV224" s="69">
        <f t="shared" ca="1" si="2207"/>
        <v>0</v>
      </c>
      <c r="AW224" s="69">
        <f t="shared" ca="1" si="2207"/>
        <v>0</v>
      </c>
      <c r="AX224" s="69">
        <f t="shared" ca="1" si="2207"/>
        <v>0</v>
      </c>
      <c r="AY224" s="69">
        <f t="shared" ca="1" si="2207"/>
        <v>0</v>
      </c>
      <c r="AZ224" s="69">
        <f t="shared" ca="1" si="2207"/>
        <v>0</v>
      </c>
      <c r="BA224" s="69">
        <f t="shared" ca="1" si="2207"/>
        <v>0</v>
      </c>
      <c r="BB224" s="69">
        <f t="shared" ca="1" si="2207"/>
        <v>0</v>
      </c>
      <c r="BC224" s="69">
        <f t="shared" ca="1" si="2207"/>
        <v>0</v>
      </c>
      <c r="BD224" s="69">
        <f t="shared" ca="1" si="2207"/>
        <v>0</v>
      </c>
      <c r="BE224" s="69">
        <f t="shared" ca="1" si="2207"/>
        <v>0</v>
      </c>
      <c r="BF224" s="69">
        <f t="shared" ca="1" si="2207"/>
        <v>0</v>
      </c>
      <c r="BG224" s="69">
        <f t="shared" ca="1" si="2207"/>
        <v>0</v>
      </c>
      <c r="BH224" s="69">
        <f t="shared" ca="1" si="2207"/>
        <v>0</v>
      </c>
      <c r="BI224" s="69">
        <f t="shared" ca="1" si="2207"/>
        <v>0</v>
      </c>
      <c r="BJ224" s="69">
        <f t="shared" ca="1" si="2207"/>
        <v>0</v>
      </c>
      <c r="BK224" s="69">
        <f t="shared" ca="1" si="2207"/>
        <v>0</v>
      </c>
      <c r="BL224" s="69">
        <f t="shared" ca="1" si="2207"/>
        <v>0</v>
      </c>
      <c r="BM224" s="69">
        <f t="shared" ca="1" si="2207"/>
        <v>0</v>
      </c>
      <c r="BN224" s="69">
        <f t="shared" ca="1" si="2207"/>
        <v>0</v>
      </c>
      <c r="BO224" s="69">
        <f t="shared" ca="1" si="2207"/>
        <v>0</v>
      </c>
      <c r="BP224" s="69">
        <f t="shared" ca="1" si="2207"/>
        <v>0</v>
      </c>
      <c r="BQ224" s="69">
        <f t="shared" ref="BQ224:CV224" ca="1" si="2208">BQ105</f>
        <v>0</v>
      </c>
      <c r="BR224" s="69">
        <f t="shared" ca="1" si="2208"/>
        <v>0</v>
      </c>
      <c r="BS224" s="69">
        <f t="shared" ca="1" si="2208"/>
        <v>0</v>
      </c>
      <c r="BT224" s="69">
        <f t="shared" ca="1" si="2208"/>
        <v>0</v>
      </c>
      <c r="BU224" s="69">
        <f t="shared" ca="1" si="2208"/>
        <v>0</v>
      </c>
      <c r="BV224" s="69">
        <f t="shared" ca="1" si="2208"/>
        <v>0</v>
      </c>
      <c r="BW224" s="69">
        <f t="shared" ca="1" si="2208"/>
        <v>0</v>
      </c>
      <c r="BX224" s="69">
        <f t="shared" ca="1" si="2208"/>
        <v>0</v>
      </c>
      <c r="BY224" s="69">
        <f t="shared" ca="1" si="2208"/>
        <v>0</v>
      </c>
      <c r="BZ224" s="69">
        <f t="shared" ca="1" si="2208"/>
        <v>0</v>
      </c>
      <c r="CA224" s="69">
        <f t="shared" ca="1" si="2208"/>
        <v>0</v>
      </c>
      <c r="CB224" s="69">
        <f t="shared" ca="1" si="2208"/>
        <v>0</v>
      </c>
      <c r="CC224" s="69">
        <f t="shared" ca="1" si="2208"/>
        <v>0</v>
      </c>
      <c r="CD224" s="69">
        <f t="shared" ca="1" si="2208"/>
        <v>0</v>
      </c>
      <c r="CE224" s="69">
        <f t="shared" ca="1" si="2208"/>
        <v>0</v>
      </c>
      <c r="CF224" s="69">
        <f t="shared" ca="1" si="2208"/>
        <v>0</v>
      </c>
      <c r="CG224" s="69">
        <f t="shared" ca="1" si="2208"/>
        <v>0</v>
      </c>
      <c r="CH224" s="69">
        <f t="shared" ca="1" si="2208"/>
        <v>0</v>
      </c>
      <c r="CI224" s="69">
        <f t="shared" ca="1" si="2208"/>
        <v>0</v>
      </c>
      <c r="CJ224" s="69">
        <f t="shared" ca="1" si="2208"/>
        <v>0</v>
      </c>
      <c r="CK224" s="69">
        <f t="shared" ca="1" si="2208"/>
        <v>0</v>
      </c>
      <c r="CL224" s="69">
        <f t="shared" ca="1" si="2208"/>
        <v>0</v>
      </c>
      <c r="CM224" s="69">
        <f t="shared" ca="1" si="2208"/>
        <v>0</v>
      </c>
      <c r="CN224" s="69">
        <f t="shared" ca="1" si="2208"/>
        <v>0</v>
      </c>
      <c r="CO224" s="69">
        <f t="shared" ca="1" si="2208"/>
        <v>0</v>
      </c>
      <c r="CP224" s="69">
        <f t="shared" ca="1" si="2208"/>
        <v>0</v>
      </c>
      <c r="CQ224" s="69">
        <f t="shared" ca="1" si="2208"/>
        <v>0</v>
      </c>
      <c r="CR224" s="69">
        <f t="shared" ca="1" si="2208"/>
        <v>0</v>
      </c>
      <c r="CS224" s="69">
        <f t="shared" ca="1" si="2208"/>
        <v>0</v>
      </c>
      <c r="CT224" s="69">
        <f t="shared" ca="1" si="2208"/>
        <v>0</v>
      </c>
      <c r="CU224" s="69">
        <f t="shared" ca="1" si="2208"/>
        <v>0</v>
      </c>
      <c r="CV224" s="69">
        <f t="shared" ca="1" si="2208"/>
        <v>0</v>
      </c>
      <c r="CW224" s="69">
        <f t="shared" ref="CW224:DU224" ca="1" si="2209">CW105</f>
        <v>0</v>
      </c>
      <c r="CX224" s="69">
        <f t="shared" ca="1" si="2209"/>
        <v>0</v>
      </c>
      <c r="CY224" s="69">
        <f t="shared" ca="1" si="2209"/>
        <v>0</v>
      </c>
      <c r="CZ224" s="69">
        <f t="shared" ca="1" si="2209"/>
        <v>0</v>
      </c>
      <c r="DA224" s="69">
        <f t="shared" ca="1" si="2209"/>
        <v>0</v>
      </c>
      <c r="DB224" s="69">
        <f t="shared" ca="1" si="2209"/>
        <v>0</v>
      </c>
      <c r="DC224" s="69">
        <f t="shared" ca="1" si="2209"/>
        <v>0</v>
      </c>
      <c r="DD224" s="69">
        <f t="shared" ca="1" si="2209"/>
        <v>0</v>
      </c>
      <c r="DE224" s="69">
        <f t="shared" ca="1" si="2209"/>
        <v>0</v>
      </c>
      <c r="DF224" s="69">
        <f t="shared" ca="1" si="2209"/>
        <v>0</v>
      </c>
      <c r="DG224" s="69">
        <f t="shared" ca="1" si="2209"/>
        <v>0</v>
      </c>
      <c r="DH224" s="69">
        <f t="shared" ca="1" si="2209"/>
        <v>0</v>
      </c>
      <c r="DI224" s="69">
        <f t="shared" ca="1" si="2209"/>
        <v>0</v>
      </c>
      <c r="DJ224" s="69">
        <f t="shared" ca="1" si="2209"/>
        <v>0</v>
      </c>
      <c r="DK224" s="69">
        <f t="shared" ca="1" si="2209"/>
        <v>0</v>
      </c>
      <c r="DL224" s="69">
        <f t="shared" ca="1" si="2209"/>
        <v>0</v>
      </c>
      <c r="DM224" s="69">
        <f t="shared" ca="1" si="2209"/>
        <v>0</v>
      </c>
      <c r="DN224" s="69">
        <f t="shared" ca="1" si="2209"/>
        <v>0</v>
      </c>
      <c r="DO224" s="69">
        <f t="shared" ca="1" si="2209"/>
        <v>0</v>
      </c>
      <c r="DP224" s="69">
        <f t="shared" ca="1" si="2209"/>
        <v>0</v>
      </c>
      <c r="DQ224" s="69">
        <f t="shared" ca="1" si="2209"/>
        <v>0</v>
      </c>
      <c r="DR224" s="69">
        <f t="shared" ca="1" si="2209"/>
        <v>0</v>
      </c>
      <c r="DS224" s="69">
        <f t="shared" ca="1" si="2209"/>
        <v>0</v>
      </c>
      <c r="DT224" s="69">
        <f t="shared" ca="1" si="2209"/>
        <v>0</v>
      </c>
      <c r="DU224" s="69">
        <f t="shared" ca="1" si="2209"/>
        <v>0</v>
      </c>
    </row>
    <row r="225" spans="1:127" customFormat="1">
      <c r="A225" s="105"/>
      <c r="B225" s="105"/>
      <c r="C225" s="629" t="s">
        <v>1545</v>
      </c>
      <c r="D225" s="1149"/>
      <c r="E225" s="69">
        <f t="shared" ref="E225:AJ225" si="2210">E125</f>
        <v>0</v>
      </c>
      <c r="F225" s="69">
        <f t="shared" ca="1" si="2210"/>
        <v>0</v>
      </c>
      <c r="G225" s="69">
        <f t="shared" ca="1" si="2210"/>
        <v>0</v>
      </c>
      <c r="H225" s="69">
        <f t="shared" ca="1" si="2210"/>
        <v>0</v>
      </c>
      <c r="I225" s="69">
        <f t="shared" ca="1" si="2210"/>
        <v>0</v>
      </c>
      <c r="J225" s="69">
        <f t="shared" ca="1" si="2210"/>
        <v>0</v>
      </c>
      <c r="K225" s="69">
        <f t="shared" ca="1" si="2210"/>
        <v>0</v>
      </c>
      <c r="L225" s="69">
        <f t="shared" ca="1" si="2210"/>
        <v>0</v>
      </c>
      <c r="M225" s="69">
        <f t="shared" ca="1" si="2210"/>
        <v>0</v>
      </c>
      <c r="N225" s="69">
        <f t="shared" ca="1" si="2210"/>
        <v>0</v>
      </c>
      <c r="O225" s="69">
        <f t="shared" ca="1" si="2210"/>
        <v>0</v>
      </c>
      <c r="P225" s="69">
        <f t="shared" ca="1" si="2210"/>
        <v>0</v>
      </c>
      <c r="Q225" s="69">
        <f t="shared" ca="1" si="2210"/>
        <v>0</v>
      </c>
      <c r="R225" s="69">
        <f t="shared" ca="1" si="2210"/>
        <v>0</v>
      </c>
      <c r="S225" s="69">
        <f t="shared" ca="1" si="2210"/>
        <v>0</v>
      </c>
      <c r="T225" s="69">
        <f t="shared" ca="1" si="2210"/>
        <v>0</v>
      </c>
      <c r="U225" s="69">
        <f t="shared" ca="1" si="2210"/>
        <v>0</v>
      </c>
      <c r="V225" s="69">
        <f t="shared" ca="1" si="2210"/>
        <v>0</v>
      </c>
      <c r="W225" s="69">
        <f t="shared" ca="1" si="2210"/>
        <v>0</v>
      </c>
      <c r="X225" s="69">
        <f t="shared" ca="1" si="2210"/>
        <v>0</v>
      </c>
      <c r="Y225" s="69">
        <f t="shared" ca="1" si="2210"/>
        <v>0</v>
      </c>
      <c r="Z225" s="69">
        <f t="shared" ca="1" si="2210"/>
        <v>0</v>
      </c>
      <c r="AA225" s="69">
        <f t="shared" ca="1" si="2210"/>
        <v>0</v>
      </c>
      <c r="AB225" s="69">
        <f t="shared" ca="1" si="2210"/>
        <v>0</v>
      </c>
      <c r="AC225" s="69">
        <f t="shared" ca="1" si="2210"/>
        <v>0</v>
      </c>
      <c r="AD225" s="69">
        <f t="shared" ca="1" si="2210"/>
        <v>0</v>
      </c>
      <c r="AE225" s="69">
        <f t="shared" ca="1" si="2210"/>
        <v>0</v>
      </c>
      <c r="AF225" s="69">
        <f t="shared" ca="1" si="2210"/>
        <v>0</v>
      </c>
      <c r="AG225" s="69">
        <f t="shared" ca="1" si="2210"/>
        <v>0</v>
      </c>
      <c r="AH225" s="69">
        <f t="shared" ca="1" si="2210"/>
        <v>0</v>
      </c>
      <c r="AI225" s="69">
        <f t="shared" ca="1" si="2210"/>
        <v>0</v>
      </c>
      <c r="AJ225" s="69">
        <f t="shared" ca="1" si="2210"/>
        <v>0</v>
      </c>
      <c r="AK225" s="69">
        <f t="shared" ref="AK225:BP225" ca="1" si="2211">AK125</f>
        <v>0</v>
      </c>
      <c r="AL225" s="69">
        <f t="shared" ca="1" si="2211"/>
        <v>0</v>
      </c>
      <c r="AM225" s="69">
        <f t="shared" ca="1" si="2211"/>
        <v>0</v>
      </c>
      <c r="AN225" s="69">
        <f t="shared" ca="1" si="2211"/>
        <v>0</v>
      </c>
      <c r="AO225" s="69">
        <f t="shared" ca="1" si="2211"/>
        <v>0</v>
      </c>
      <c r="AP225" s="69">
        <f t="shared" ca="1" si="2211"/>
        <v>0</v>
      </c>
      <c r="AQ225" s="69">
        <f t="shared" ca="1" si="2211"/>
        <v>0</v>
      </c>
      <c r="AR225" s="69">
        <f t="shared" ca="1" si="2211"/>
        <v>0</v>
      </c>
      <c r="AS225" s="69">
        <f t="shared" ca="1" si="2211"/>
        <v>0</v>
      </c>
      <c r="AT225" s="69">
        <f t="shared" ca="1" si="2211"/>
        <v>0</v>
      </c>
      <c r="AU225" s="69">
        <f t="shared" ca="1" si="2211"/>
        <v>0</v>
      </c>
      <c r="AV225" s="69">
        <f t="shared" ca="1" si="2211"/>
        <v>0</v>
      </c>
      <c r="AW225" s="69">
        <f t="shared" ca="1" si="2211"/>
        <v>0</v>
      </c>
      <c r="AX225" s="69">
        <f t="shared" ca="1" si="2211"/>
        <v>0</v>
      </c>
      <c r="AY225" s="69">
        <f t="shared" ca="1" si="2211"/>
        <v>0</v>
      </c>
      <c r="AZ225" s="69">
        <f t="shared" ca="1" si="2211"/>
        <v>0</v>
      </c>
      <c r="BA225" s="69">
        <f t="shared" ca="1" si="2211"/>
        <v>0</v>
      </c>
      <c r="BB225" s="69">
        <f t="shared" ca="1" si="2211"/>
        <v>0</v>
      </c>
      <c r="BC225" s="69">
        <f t="shared" ca="1" si="2211"/>
        <v>0</v>
      </c>
      <c r="BD225" s="69">
        <f t="shared" ca="1" si="2211"/>
        <v>0</v>
      </c>
      <c r="BE225" s="69">
        <f t="shared" ca="1" si="2211"/>
        <v>0</v>
      </c>
      <c r="BF225" s="69">
        <f t="shared" ca="1" si="2211"/>
        <v>0</v>
      </c>
      <c r="BG225" s="69">
        <f t="shared" ca="1" si="2211"/>
        <v>0</v>
      </c>
      <c r="BH225" s="69">
        <f t="shared" ca="1" si="2211"/>
        <v>0</v>
      </c>
      <c r="BI225" s="69">
        <f t="shared" ca="1" si="2211"/>
        <v>0</v>
      </c>
      <c r="BJ225" s="69">
        <f t="shared" ca="1" si="2211"/>
        <v>0</v>
      </c>
      <c r="BK225" s="69">
        <f t="shared" ca="1" si="2211"/>
        <v>0</v>
      </c>
      <c r="BL225" s="69">
        <f t="shared" ca="1" si="2211"/>
        <v>0</v>
      </c>
      <c r="BM225" s="69">
        <f t="shared" ca="1" si="2211"/>
        <v>0</v>
      </c>
      <c r="BN225" s="69">
        <f t="shared" ca="1" si="2211"/>
        <v>0</v>
      </c>
      <c r="BO225" s="69">
        <f t="shared" ca="1" si="2211"/>
        <v>0</v>
      </c>
      <c r="BP225" s="69">
        <f t="shared" ca="1" si="2211"/>
        <v>0</v>
      </c>
      <c r="BQ225" s="69">
        <f t="shared" ref="BQ225:CV225" ca="1" si="2212">BQ125</f>
        <v>0</v>
      </c>
      <c r="BR225" s="69">
        <f t="shared" ca="1" si="2212"/>
        <v>0</v>
      </c>
      <c r="BS225" s="69">
        <f t="shared" ca="1" si="2212"/>
        <v>0</v>
      </c>
      <c r="BT225" s="69">
        <f t="shared" ca="1" si="2212"/>
        <v>0</v>
      </c>
      <c r="BU225" s="69">
        <f t="shared" ca="1" si="2212"/>
        <v>0</v>
      </c>
      <c r="BV225" s="69">
        <f t="shared" ca="1" si="2212"/>
        <v>0</v>
      </c>
      <c r="BW225" s="69">
        <f t="shared" ca="1" si="2212"/>
        <v>0</v>
      </c>
      <c r="BX225" s="69">
        <f t="shared" ca="1" si="2212"/>
        <v>0</v>
      </c>
      <c r="BY225" s="69">
        <f t="shared" ca="1" si="2212"/>
        <v>0</v>
      </c>
      <c r="BZ225" s="69">
        <f t="shared" ca="1" si="2212"/>
        <v>0</v>
      </c>
      <c r="CA225" s="69">
        <f t="shared" ca="1" si="2212"/>
        <v>0</v>
      </c>
      <c r="CB225" s="69">
        <f t="shared" ca="1" si="2212"/>
        <v>0</v>
      </c>
      <c r="CC225" s="69">
        <f t="shared" ca="1" si="2212"/>
        <v>0</v>
      </c>
      <c r="CD225" s="69">
        <f t="shared" ca="1" si="2212"/>
        <v>0</v>
      </c>
      <c r="CE225" s="69">
        <f t="shared" ca="1" si="2212"/>
        <v>0</v>
      </c>
      <c r="CF225" s="69">
        <f t="shared" ca="1" si="2212"/>
        <v>0</v>
      </c>
      <c r="CG225" s="69">
        <f t="shared" ca="1" si="2212"/>
        <v>0</v>
      </c>
      <c r="CH225" s="69">
        <f t="shared" ca="1" si="2212"/>
        <v>0</v>
      </c>
      <c r="CI225" s="69">
        <f t="shared" ca="1" si="2212"/>
        <v>0</v>
      </c>
      <c r="CJ225" s="69">
        <f t="shared" ca="1" si="2212"/>
        <v>0</v>
      </c>
      <c r="CK225" s="69">
        <f t="shared" ca="1" si="2212"/>
        <v>0</v>
      </c>
      <c r="CL225" s="69">
        <f t="shared" ca="1" si="2212"/>
        <v>0</v>
      </c>
      <c r="CM225" s="69">
        <f t="shared" ca="1" si="2212"/>
        <v>0</v>
      </c>
      <c r="CN225" s="69">
        <f t="shared" ca="1" si="2212"/>
        <v>0</v>
      </c>
      <c r="CO225" s="69">
        <f t="shared" ca="1" si="2212"/>
        <v>0</v>
      </c>
      <c r="CP225" s="69">
        <f t="shared" ca="1" si="2212"/>
        <v>0</v>
      </c>
      <c r="CQ225" s="69">
        <f t="shared" ca="1" si="2212"/>
        <v>0</v>
      </c>
      <c r="CR225" s="69">
        <f t="shared" ca="1" si="2212"/>
        <v>0</v>
      </c>
      <c r="CS225" s="69">
        <f t="shared" ca="1" si="2212"/>
        <v>0</v>
      </c>
      <c r="CT225" s="69">
        <f t="shared" ca="1" si="2212"/>
        <v>0</v>
      </c>
      <c r="CU225" s="69">
        <f t="shared" ca="1" si="2212"/>
        <v>0</v>
      </c>
      <c r="CV225" s="69">
        <f t="shared" ca="1" si="2212"/>
        <v>0</v>
      </c>
      <c r="CW225" s="69">
        <f t="shared" ref="CW225:DU225" ca="1" si="2213">CW125</f>
        <v>0</v>
      </c>
      <c r="CX225" s="69">
        <f t="shared" ca="1" si="2213"/>
        <v>0</v>
      </c>
      <c r="CY225" s="69">
        <f t="shared" ca="1" si="2213"/>
        <v>0</v>
      </c>
      <c r="CZ225" s="69">
        <f t="shared" ca="1" si="2213"/>
        <v>0</v>
      </c>
      <c r="DA225" s="69">
        <f t="shared" ca="1" si="2213"/>
        <v>0</v>
      </c>
      <c r="DB225" s="69">
        <f t="shared" ca="1" si="2213"/>
        <v>0</v>
      </c>
      <c r="DC225" s="69">
        <f t="shared" ca="1" si="2213"/>
        <v>0</v>
      </c>
      <c r="DD225" s="69">
        <f t="shared" ca="1" si="2213"/>
        <v>0</v>
      </c>
      <c r="DE225" s="69">
        <f t="shared" ca="1" si="2213"/>
        <v>0</v>
      </c>
      <c r="DF225" s="69">
        <f t="shared" ca="1" si="2213"/>
        <v>0</v>
      </c>
      <c r="DG225" s="69">
        <f t="shared" ca="1" si="2213"/>
        <v>0</v>
      </c>
      <c r="DH225" s="69">
        <f t="shared" ca="1" si="2213"/>
        <v>0</v>
      </c>
      <c r="DI225" s="69">
        <f t="shared" ca="1" si="2213"/>
        <v>0</v>
      </c>
      <c r="DJ225" s="69">
        <f t="shared" ca="1" si="2213"/>
        <v>0</v>
      </c>
      <c r="DK225" s="69">
        <f t="shared" ca="1" si="2213"/>
        <v>0</v>
      </c>
      <c r="DL225" s="69">
        <f t="shared" ca="1" si="2213"/>
        <v>0</v>
      </c>
      <c r="DM225" s="69">
        <f t="shared" ca="1" si="2213"/>
        <v>0</v>
      </c>
      <c r="DN225" s="69">
        <f t="shared" ca="1" si="2213"/>
        <v>0</v>
      </c>
      <c r="DO225" s="69">
        <f t="shared" ca="1" si="2213"/>
        <v>0</v>
      </c>
      <c r="DP225" s="69">
        <f t="shared" ca="1" si="2213"/>
        <v>0</v>
      </c>
      <c r="DQ225" s="69">
        <f t="shared" ca="1" si="2213"/>
        <v>0</v>
      </c>
      <c r="DR225" s="69">
        <f t="shared" ca="1" si="2213"/>
        <v>0</v>
      </c>
      <c r="DS225" s="69">
        <f t="shared" ca="1" si="2213"/>
        <v>0</v>
      </c>
      <c r="DT225" s="69">
        <f t="shared" ca="1" si="2213"/>
        <v>0</v>
      </c>
      <c r="DU225" s="69">
        <f t="shared" ca="1" si="2213"/>
        <v>0</v>
      </c>
    </row>
    <row r="226" spans="1:127" customFormat="1">
      <c r="A226" s="105"/>
      <c r="B226" s="105"/>
      <c r="C226" s="629" t="s">
        <v>1546</v>
      </c>
      <c r="D226" s="1149"/>
      <c r="E226" s="69">
        <f t="shared" ref="E226:AJ226" si="2214">E145</f>
        <v>0</v>
      </c>
      <c r="F226" s="69">
        <f t="shared" ca="1" si="2214"/>
        <v>0</v>
      </c>
      <c r="G226" s="69">
        <f t="shared" ca="1" si="2214"/>
        <v>0</v>
      </c>
      <c r="H226" s="69">
        <f t="shared" ca="1" si="2214"/>
        <v>0</v>
      </c>
      <c r="I226" s="69">
        <f t="shared" ca="1" si="2214"/>
        <v>0</v>
      </c>
      <c r="J226" s="69">
        <f t="shared" ca="1" si="2214"/>
        <v>0</v>
      </c>
      <c r="K226" s="69">
        <f t="shared" ca="1" si="2214"/>
        <v>0</v>
      </c>
      <c r="L226" s="69">
        <f t="shared" ca="1" si="2214"/>
        <v>0</v>
      </c>
      <c r="M226" s="69">
        <f t="shared" ca="1" si="2214"/>
        <v>0</v>
      </c>
      <c r="N226" s="69">
        <f t="shared" ca="1" si="2214"/>
        <v>0</v>
      </c>
      <c r="O226" s="69">
        <f t="shared" ca="1" si="2214"/>
        <v>0</v>
      </c>
      <c r="P226" s="69">
        <f t="shared" ca="1" si="2214"/>
        <v>0</v>
      </c>
      <c r="Q226" s="69">
        <f t="shared" ca="1" si="2214"/>
        <v>0</v>
      </c>
      <c r="R226" s="69">
        <f t="shared" ca="1" si="2214"/>
        <v>0</v>
      </c>
      <c r="S226" s="69">
        <f t="shared" ca="1" si="2214"/>
        <v>0</v>
      </c>
      <c r="T226" s="69">
        <f t="shared" ca="1" si="2214"/>
        <v>0</v>
      </c>
      <c r="U226" s="69">
        <f t="shared" ca="1" si="2214"/>
        <v>0</v>
      </c>
      <c r="V226" s="69">
        <f t="shared" ca="1" si="2214"/>
        <v>0</v>
      </c>
      <c r="W226" s="69">
        <f t="shared" ca="1" si="2214"/>
        <v>0</v>
      </c>
      <c r="X226" s="69">
        <f t="shared" ca="1" si="2214"/>
        <v>0</v>
      </c>
      <c r="Y226" s="69">
        <f t="shared" ca="1" si="2214"/>
        <v>0</v>
      </c>
      <c r="Z226" s="69">
        <f t="shared" ca="1" si="2214"/>
        <v>0</v>
      </c>
      <c r="AA226" s="69">
        <f t="shared" ca="1" si="2214"/>
        <v>0</v>
      </c>
      <c r="AB226" s="69">
        <f t="shared" ca="1" si="2214"/>
        <v>0</v>
      </c>
      <c r="AC226" s="69">
        <f t="shared" ca="1" si="2214"/>
        <v>0</v>
      </c>
      <c r="AD226" s="69">
        <f t="shared" ca="1" si="2214"/>
        <v>0</v>
      </c>
      <c r="AE226" s="69">
        <f t="shared" ca="1" si="2214"/>
        <v>0</v>
      </c>
      <c r="AF226" s="69">
        <f t="shared" ca="1" si="2214"/>
        <v>0</v>
      </c>
      <c r="AG226" s="69">
        <f t="shared" ca="1" si="2214"/>
        <v>0</v>
      </c>
      <c r="AH226" s="69">
        <f t="shared" ca="1" si="2214"/>
        <v>0</v>
      </c>
      <c r="AI226" s="69">
        <f t="shared" ca="1" si="2214"/>
        <v>0</v>
      </c>
      <c r="AJ226" s="69">
        <f t="shared" ca="1" si="2214"/>
        <v>0</v>
      </c>
      <c r="AK226" s="69">
        <f t="shared" ref="AK226:BP226" ca="1" si="2215">AK145</f>
        <v>0</v>
      </c>
      <c r="AL226" s="69">
        <f t="shared" ca="1" si="2215"/>
        <v>0</v>
      </c>
      <c r="AM226" s="69">
        <f t="shared" ca="1" si="2215"/>
        <v>0</v>
      </c>
      <c r="AN226" s="69">
        <f t="shared" ca="1" si="2215"/>
        <v>0</v>
      </c>
      <c r="AO226" s="69">
        <f t="shared" ca="1" si="2215"/>
        <v>0</v>
      </c>
      <c r="AP226" s="69">
        <f t="shared" ca="1" si="2215"/>
        <v>0</v>
      </c>
      <c r="AQ226" s="69">
        <f t="shared" ca="1" si="2215"/>
        <v>0</v>
      </c>
      <c r="AR226" s="69">
        <f t="shared" ca="1" si="2215"/>
        <v>0</v>
      </c>
      <c r="AS226" s="69">
        <f t="shared" ca="1" si="2215"/>
        <v>0</v>
      </c>
      <c r="AT226" s="69">
        <f t="shared" ca="1" si="2215"/>
        <v>0</v>
      </c>
      <c r="AU226" s="69">
        <f t="shared" ca="1" si="2215"/>
        <v>0</v>
      </c>
      <c r="AV226" s="69">
        <f t="shared" ca="1" si="2215"/>
        <v>0</v>
      </c>
      <c r="AW226" s="69">
        <f t="shared" ca="1" si="2215"/>
        <v>0</v>
      </c>
      <c r="AX226" s="69">
        <f t="shared" ca="1" si="2215"/>
        <v>0</v>
      </c>
      <c r="AY226" s="69">
        <f t="shared" ca="1" si="2215"/>
        <v>0</v>
      </c>
      <c r="AZ226" s="69">
        <f t="shared" ca="1" si="2215"/>
        <v>0</v>
      </c>
      <c r="BA226" s="69">
        <f t="shared" ca="1" si="2215"/>
        <v>0</v>
      </c>
      <c r="BB226" s="69">
        <f t="shared" ca="1" si="2215"/>
        <v>0</v>
      </c>
      <c r="BC226" s="69">
        <f t="shared" ca="1" si="2215"/>
        <v>0</v>
      </c>
      <c r="BD226" s="69">
        <f t="shared" ca="1" si="2215"/>
        <v>0</v>
      </c>
      <c r="BE226" s="69">
        <f t="shared" ca="1" si="2215"/>
        <v>0</v>
      </c>
      <c r="BF226" s="69">
        <f t="shared" ca="1" si="2215"/>
        <v>0</v>
      </c>
      <c r="BG226" s="69">
        <f t="shared" ca="1" si="2215"/>
        <v>0</v>
      </c>
      <c r="BH226" s="69">
        <f t="shared" ca="1" si="2215"/>
        <v>0</v>
      </c>
      <c r="BI226" s="69">
        <f t="shared" ca="1" si="2215"/>
        <v>0</v>
      </c>
      <c r="BJ226" s="69">
        <f t="shared" ca="1" si="2215"/>
        <v>0</v>
      </c>
      <c r="BK226" s="69">
        <f t="shared" ca="1" si="2215"/>
        <v>0</v>
      </c>
      <c r="BL226" s="69">
        <f t="shared" ca="1" si="2215"/>
        <v>0</v>
      </c>
      <c r="BM226" s="69">
        <f t="shared" ca="1" si="2215"/>
        <v>0</v>
      </c>
      <c r="BN226" s="69">
        <f t="shared" ca="1" si="2215"/>
        <v>0</v>
      </c>
      <c r="BO226" s="69">
        <f t="shared" ca="1" si="2215"/>
        <v>0</v>
      </c>
      <c r="BP226" s="69">
        <f t="shared" ca="1" si="2215"/>
        <v>0</v>
      </c>
      <c r="BQ226" s="69">
        <f t="shared" ref="BQ226:CV226" ca="1" si="2216">BQ145</f>
        <v>0</v>
      </c>
      <c r="BR226" s="69">
        <f t="shared" ca="1" si="2216"/>
        <v>0</v>
      </c>
      <c r="BS226" s="69">
        <f t="shared" ca="1" si="2216"/>
        <v>0</v>
      </c>
      <c r="BT226" s="69">
        <f t="shared" ca="1" si="2216"/>
        <v>0</v>
      </c>
      <c r="BU226" s="69">
        <f t="shared" ca="1" si="2216"/>
        <v>0</v>
      </c>
      <c r="BV226" s="69">
        <f t="shared" ca="1" si="2216"/>
        <v>0</v>
      </c>
      <c r="BW226" s="69">
        <f t="shared" ca="1" si="2216"/>
        <v>0</v>
      </c>
      <c r="BX226" s="69">
        <f t="shared" ca="1" si="2216"/>
        <v>0</v>
      </c>
      <c r="BY226" s="69">
        <f t="shared" ca="1" si="2216"/>
        <v>0</v>
      </c>
      <c r="BZ226" s="69">
        <f t="shared" ca="1" si="2216"/>
        <v>0</v>
      </c>
      <c r="CA226" s="69">
        <f t="shared" ca="1" si="2216"/>
        <v>0</v>
      </c>
      <c r="CB226" s="69">
        <f t="shared" ca="1" si="2216"/>
        <v>0</v>
      </c>
      <c r="CC226" s="69">
        <f t="shared" ca="1" si="2216"/>
        <v>0</v>
      </c>
      <c r="CD226" s="69">
        <f t="shared" ca="1" si="2216"/>
        <v>0</v>
      </c>
      <c r="CE226" s="69">
        <f t="shared" ca="1" si="2216"/>
        <v>0</v>
      </c>
      <c r="CF226" s="69">
        <f t="shared" ca="1" si="2216"/>
        <v>0</v>
      </c>
      <c r="CG226" s="69">
        <f t="shared" ca="1" si="2216"/>
        <v>0</v>
      </c>
      <c r="CH226" s="69">
        <f t="shared" ca="1" si="2216"/>
        <v>0</v>
      </c>
      <c r="CI226" s="69">
        <f t="shared" ca="1" si="2216"/>
        <v>0</v>
      </c>
      <c r="CJ226" s="69">
        <f t="shared" ca="1" si="2216"/>
        <v>0</v>
      </c>
      <c r="CK226" s="69">
        <f t="shared" ca="1" si="2216"/>
        <v>0</v>
      </c>
      <c r="CL226" s="69">
        <f t="shared" ca="1" si="2216"/>
        <v>0</v>
      </c>
      <c r="CM226" s="69">
        <f t="shared" ca="1" si="2216"/>
        <v>0</v>
      </c>
      <c r="CN226" s="69">
        <f t="shared" ca="1" si="2216"/>
        <v>0</v>
      </c>
      <c r="CO226" s="69">
        <f t="shared" ca="1" si="2216"/>
        <v>0</v>
      </c>
      <c r="CP226" s="69">
        <f t="shared" ca="1" si="2216"/>
        <v>0</v>
      </c>
      <c r="CQ226" s="69">
        <f t="shared" ca="1" si="2216"/>
        <v>0</v>
      </c>
      <c r="CR226" s="69">
        <f t="shared" ca="1" si="2216"/>
        <v>0</v>
      </c>
      <c r="CS226" s="69">
        <f t="shared" ca="1" si="2216"/>
        <v>0</v>
      </c>
      <c r="CT226" s="69">
        <f t="shared" ca="1" si="2216"/>
        <v>0</v>
      </c>
      <c r="CU226" s="69">
        <f t="shared" ca="1" si="2216"/>
        <v>0</v>
      </c>
      <c r="CV226" s="69">
        <f t="shared" ca="1" si="2216"/>
        <v>0</v>
      </c>
      <c r="CW226" s="69">
        <f t="shared" ref="CW226:DU226" ca="1" si="2217">CW145</f>
        <v>0</v>
      </c>
      <c r="CX226" s="69">
        <f t="shared" ca="1" si="2217"/>
        <v>0</v>
      </c>
      <c r="CY226" s="69">
        <f t="shared" ca="1" si="2217"/>
        <v>0</v>
      </c>
      <c r="CZ226" s="69">
        <f t="shared" ca="1" si="2217"/>
        <v>0</v>
      </c>
      <c r="DA226" s="69">
        <f t="shared" ca="1" si="2217"/>
        <v>0</v>
      </c>
      <c r="DB226" s="69">
        <f t="shared" ca="1" si="2217"/>
        <v>0</v>
      </c>
      <c r="DC226" s="69">
        <f t="shared" ca="1" si="2217"/>
        <v>0</v>
      </c>
      <c r="DD226" s="69">
        <f t="shared" ca="1" si="2217"/>
        <v>0</v>
      </c>
      <c r="DE226" s="69">
        <f t="shared" ca="1" si="2217"/>
        <v>0</v>
      </c>
      <c r="DF226" s="69">
        <f t="shared" ca="1" si="2217"/>
        <v>0</v>
      </c>
      <c r="DG226" s="69">
        <f t="shared" ca="1" si="2217"/>
        <v>0</v>
      </c>
      <c r="DH226" s="69">
        <f t="shared" ca="1" si="2217"/>
        <v>0</v>
      </c>
      <c r="DI226" s="69">
        <f t="shared" ca="1" si="2217"/>
        <v>0</v>
      </c>
      <c r="DJ226" s="69">
        <f t="shared" ca="1" si="2217"/>
        <v>0</v>
      </c>
      <c r="DK226" s="69">
        <f t="shared" ca="1" si="2217"/>
        <v>0</v>
      </c>
      <c r="DL226" s="69">
        <f t="shared" ca="1" si="2217"/>
        <v>0</v>
      </c>
      <c r="DM226" s="69">
        <f t="shared" ca="1" si="2217"/>
        <v>0</v>
      </c>
      <c r="DN226" s="69">
        <f t="shared" ca="1" si="2217"/>
        <v>0</v>
      </c>
      <c r="DO226" s="69">
        <f t="shared" ca="1" si="2217"/>
        <v>0</v>
      </c>
      <c r="DP226" s="69">
        <f t="shared" ca="1" si="2217"/>
        <v>0</v>
      </c>
      <c r="DQ226" s="69">
        <f t="shared" ca="1" si="2217"/>
        <v>0</v>
      </c>
      <c r="DR226" s="69">
        <f t="shared" ca="1" si="2217"/>
        <v>0</v>
      </c>
      <c r="DS226" s="69">
        <f t="shared" ca="1" si="2217"/>
        <v>0</v>
      </c>
      <c r="DT226" s="69">
        <f t="shared" ca="1" si="2217"/>
        <v>0</v>
      </c>
      <c r="DU226" s="69">
        <f t="shared" ca="1" si="2217"/>
        <v>0</v>
      </c>
    </row>
    <row r="227" spans="1:127" customFormat="1">
      <c r="A227" s="105"/>
      <c r="B227" s="105"/>
      <c r="C227" s="629" t="s">
        <v>1547</v>
      </c>
      <c r="D227" s="1149"/>
      <c r="E227" s="69">
        <f>E165</f>
        <v>0</v>
      </c>
      <c r="F227" s="69">
        <f t="shared" ref="F227:BQ227" ca="1" si="2218">F165</f>
        <v>0</v>
      </c>
      <c r="G227" s="69">
        <f t="shared" ca="1" si="2218"/>
        <v>0</v>
      </c>
      <c r="H227" s="69">
        <f t="shared" ca="1" si="2218"/>
        <v>0</v>
      </c>
      <c r="I227" s="69">
        <f t="shared" ca="1" si="2218"/>
        <v>0</v>
      </c>
      <c r="J227" s="69">
        <f t="shared" ca="1" si="2218"/>
        <v>0</v>
      </c>
      <c r="K227" s="69">
        <f t="shared" ca="1" si="2218"/>
        <v>0</v>
      </c>
      <c r="L227" s="69">
        <f t="shared" ca="1" si="2218"/>
        <v>0</v>
      </c>
      <c r="M227" s="69">
        <f t="shared" ca="1" si="2218"/>
        <v>0</v>
      </c>
      <c r="N227" s="69">
        <f t="shared" ca="1" si="2218"/>
        <v>0</v>
      </c>
      <c r="O227" s="69">
        <f t="shared" ca="1" si="2218"/>
        <v>0</v>
      </c>
      <c r="P227" s="69">
        <f t="shared" ca="1" si="2218"/>
        <v>0</v>
      </c>
      <c r="Q227" s="69">
        <f t="shared" ca="1" si="2218"/>
        <v>0</v>
      </c>
      <c r="R227" s="69">
        <f t="shared" ca="1" si="2218"/>
        <v>0</v>
      </c>
      <c r="S227" s="69">
        <f t="shared" ca="1" si="2218"/>
        <v>0</v>
      </c>
      <c r="T227" s="69">
        <f t="shared" ca="1" si="2218"/>
        <v>0</v>
      </c>
      <c r="U227" s="69">
        <f t="shared" ca="1" si="2218"/>
        <v>0</v>
      </c>
      <c r="V227" s="69">
        <f t="shared" ca="1" si="2218"/>
        <v>0</v>
      </c>
      <c r="W227" s="69">
        <f t="shared" ca="1" si="2218"/>
        <v>0</v>
      </c>
      <c r="X227" s="69">
        <f t="shared" ca="1" si="2218"/>
        <v>0</v>
      </c>
      <c r="Y227" s="69">
        <f t="shared" ca="1" si="2218"/>
        <v>0</v>
      </c>
      <c r="Z227" s="69">
        <f t="shared" ca="1" si="2218"/>
        <v>0</v>
      </c>
      <c r="AA227" s="69">
        <f t="shared" ca="1" si="2218"/>
        <v>0</v>
      </c>
      <c r="AB227" s="69">
        <f t="shared" ca="1" si="2218"/>
        <v>0</v>
      </c>
      <c r="AC227" s="69">
        <f t="shared" ca="1" si="2218"/>
        <v>0</v>
      </c>
      <c r="AD227" s="69">
        <f t="shared" ca="1" si="2218"/>
        <v>0</v>
      </c>
      <c r="AE227" s="69">
        <f t="shared" ca="1" si="2218"/>
        <v>0</v>
      </c>
      <c r="AF227" s="69">
        <f t="shared" ca="1" si="2218"/>
        <v>0</v>
      </c>
      <c r="AG227" s="69">
        <f t="shared" ca="1" si="2218"/>
        <v>0</v>
      </c>
      <c r="AH227" s="69">
        <f t="shared" ca="1" si="2218"/>
        <v>0</v>
      </c>
      <c r="AI227" s="69">
        <f t="shared" ca="1" si="2218"/>
        <v>0</v>
      </c>
      <c r="AJ227" s="69">
        <f t="shared" ca="1" si="2218"/>
        <v>0</v>
      </c>
      <c r="AK227" s="69">
        <f t="shared" ca="1" si="2218"/>
        <v>0</v>
      </c>
      <c r="AL227" s="69">
        <f t="shared" ca="1" si="2218"/>
        <v>0</v>
      </c>
      <c r="AM227" s="69">
        <f t="shared" ca="1" si="2218"/>
        <v>0</v>
      </c>
      <c r="AN227" s="69">
        <f t="shared" ca="1" si="2218"/>
        <v>0</v>
      </c>
      <c r="AO227" s="69">
        <f t="shared" ca="1" si="2218"/>
        <v>0</v>
      </c>
      <c r="AP227" s="69">
        <f t="shared" ca="1" si="2218"/>
        <v>0</v>
      </c>
      <c r="AQ227" s="69">
        <f t="shared" ca="1" si="2218"/>
        <v>0</v>
      </c>
      <c r="AR227" s="69">
        <f t="shared" ca="1" si="2218"/>
        <v>0</v>
      </c>
      <c r="AS227" s="69">
        <f t="shared" ca="1" si="2218"/>
        <v>0</v>
      </c>
      <c r="AT227" s="69">
        <f t="shared" ca="1" si="2218"/>
        <v>0</v>
      </c>
      <c r="AU227" s="69">
        <f t="shared" ca="1" si="2218"/>
        <v>0</v>
      </c>
      <c r="AV227" s="69">
        <f t="shared" ca="1" si="2218"/>
        <v>0</v>
      </c>
      <c r="AW227" s="69">
        <f t="shared" ca="1" si="2218"/>
        <v>0</v>
      </c>
      <c r="AX227" s="69">
        <f t="shared" ca="1" si="2218"/>
        <v>0</v>
      </c>
      <c r="AY227" s="69">
        <f t="shared" ca="1" si="2218"/>
        <v>0</v>
      </c>
      <c r="AZ227" s="69">
        <f t="shared" ca="1" si="2218"/>
        <v>0</v>
      </c>
      <c r="BA227" s="69">
        <f t="shared" ca="1" si="2218"/>
        <v>0</v>
      </c>
      <c r="BB227" s="69">
        <f t="shared" ca="1" si="2218"/>
        <v>0</v>
      </c>
      <c r="BC227" s="69">
        <f t="shared" ca="1" si="2218"/>
        <v>0</v>
      </c>
      <c r="BD227" s="69">
        <f t="shared" ca="1" si="2218"/>
        <v>0</v>
      </c>
      <c r="BE227" s="69">
        <f t="shared" ca="1" si="2218"/>
        <v>0</v>
      </c>
      <c r="BF227" s="69">
        <f t="shared" ca="1" si="2218"/>
        <v>0</v>
      </c>
      <c r="BG227" s="69">
        <f t="shared" ca="1" si="2218"/>
        <v>0</v>
      </c>
      <c r="BH227" s="69">
        <f t="shared" ca="1" si="2218"/>
        <v>0</v>
      </c>
      <c r="BI227" s="69">
        <f t="shared" ca="1" si="2218"/>
        <v>0</v>
      </c>
      <c r="BJ227" s="69">
        <f t="shared" ca="1" si="2218"/>
        <v>0</v>
      </c>
      <c r="BK227" s="69">
        <f t="shared" ca="1" si="2218"/>
        <v>0</v>
      </c>
      <c r="BL227" s="69">
        <f t="shared" ca="1" si="2218"/>
        <v>0</v>
      </c>
      <c r="BM227" s="69">
        <f t="shared" ca="1" si="2218"/>
        <v>0</v>
      </c>
      <c r="BN227" s="69">
        <f t="shared" ca="1" si="2218"/>
        <v>0</v>
      </c>
      <c r="BO227" s="69">
        <f t="shared" ca="1" si="2218"/>
        <v>0</v>
      </c>
      <c r="BP227" s="69">
        <f t="shared" ca="1" si="2218"/>
        <v>0</v>
      </c>
      <c r="BQ227" s="69">
        <f t="shared" ca="1" si="2218"/>
        <v>0</v>
      </c>
      <c r="BR227" s="69">
        <f t="shared" ref="BR227:DU227" ca="1" si="2219">BR165</f>
        <v>0</v>
      </c>
      <c r="BS227" s="69">
        <f t="shared" ca="1" si="2219"/>
        <v>0</v>
      </c>
      <c r="BT227" s="69">
        <f t="shared" ca="1" si="2219"/>
        <v>0</v>
      </c>
      <c r="BU227" s="69">
        <f t="shared" ca="1" si="2219"/>
        <v>0</v>
      </c>
      <c r="BV227" s="69">
        <f t="shared" ca="1" si="2219"/>
        <v>0</v>
      </c>
      <c r="BW227" s="69">
        <f t="shared" ca="1" si="2219"/>
        <v>0</v>
      </c>
      <c r="BX227" s="69">
        <f t="shared" ca="1" si="2219"/>
        <v>0</v>
      </c>
      <c r="BY227" s="69">
        <f t="shared" ca="1" si="2219"/>
        <v>0</v>
      </c>
      <c r="BZ227" s="69">
        <f t="shared" ca="1" si="2219"/>
        <v>0</v>
      </c>
      <c r="CA227" s="69">
        <f t="shared" ca="1" si="2219"/>
        <v>0</v>
      </c>
      <c r="CB227" s="69">
        <f t="shared" ca="1" si="2219"/>
        <v>0</v>
      </c>
      <c r="CC227" s="69">
        <f t="shared" ca="1" si="2219"/>
        <v>0</v>
      </c>
      <c r="CD227" s="69">
        <f t="shared" ca="1" si="2219"/>
        <v>0</v>
      </c>
      <c r="CE227" s="69">
        <f t="shared" ca="1" si="2219"/>
        <v>0</v>
      </c>
      <c r="CF227" s="69">
        <f t="shared" ca="1" si="2219"/>
        <v>0</v>
      </c>
      <c r="CG227" s="69">
        <f t="shared" ca="1" si="2219"/>
        <v>0</v>
      </c>
      <c r="CH227" s="69">
        <f t="shared" ca="1" si="2219"/>
        <v>0</v>
      </c>
      <c r="CI227" s="69">
        <f t="shared" ca="1" si="2219"/>
        <v>0</v>
      </c>
      <c r="CJ227" s="69">
        <f t="shared" ca="1" si="2219"/>
        <v>0</v>
      </c>
      <c r="CK227" s="69">
        <f t="shared" ca="1" si="2219"/>
        <v>0</v>
      </c>
      <c r="CL227" s="69">
        <f t="shared" ca="1" si="2219"/>
        <v>0</v>
      </c>
      <c r="CM227" s="69">
        <f t="shared" ca="1" si="2219"/>
        <v>0</v>
      </c>
      <c r="CN227" s="69">
        <f t="shared" ca="1" si="2219"/>
        <v>0</v>
      </c>
      <c r="CO227" s="69">
        <f t="shared" ca="1" si="2219"/>
        <v>0</v>
      </c>
      <c r="CP227" s="69">
        <f t="shared" ca="1" si="2219"/>
        <v>0</v>
      </c>
      <c r="CQ227" s="69">
        <f t="shared" ca="1" si="2219"/>
        <v>0</v>
      </c>
      <c r="CR227" s="69">
        <f t="shared" ca="1" si="2219"/>
        <v>0</v>
      </c>
      <c r="CS227" s="69">
        <f t="shared" ca="1" si="2219"/>
        <v>0</v>
      </c>
      <c r="CT227" s="69">
        <f t="shared" ca="1" si="2219"/>
        <v>0</v>
      </c>
      <c r="CU227" s="69">
        <f t="shared" ca="1" si="2219"/>
        <v>0</v>
      </c>
      <c r="CV227" s="69">
        <f t="shared" ca="1" si="2219"/>
        <v>0</v>
      </c>
      <c r="CW227" s="69">
        <f t="shared" ca="1" si="2219"/>
        <v>0</v>
      </c>
      <c r="CX227" s="69">
        <f t="shared" ca="1" si="2219"/>
        <v>0</v>
      </c>
      <c r="CY227" s="69">
        <f t="shared" ca="1" si="2219"/>
        <v>0</v>
      </c>
      <c r="CZ227" s="69">
        <f t="shared" ca="1" si="2219"/>
        <v>0</v>
      </c>
      <c r="DA227" s="69">
        <f t="shared" ca="1" si="2219"/>
        <v>0</v>
      </c>
      <c r="DB227" s="69">
        <f t="shared" ca="1" si="2219"/>
        <v>0</v>
      </c>
      <c r="DC227" s="69">
        <f t="shared" ca="1" si="2219"/>
        <v>0</v>
      </c>
      <c r="DD227" s="69">
        <f t="shared" ca="1" si="2219"/>
        <v>0</v>
      </c>
      <c r="DE227" s="69">
        <f t="shared" ca="1" si="2219"/>
        <v>0</v>
      </c>
      <c r="DF227" s="69">
        <f t="shared" ca="1" si="2219"/>
        <v>0</v>
      </c>
      <c r="DG227" s="69">
        <f t="shared" ca="1" si="2219"/>
        <v>0</v>
      </c>
      <c r="DH227" s="69">
        <f t="shared" ca="1" si="2219"/>
        <v>0</v>
      </c>
      <c r="DI227" s="69">
        <f t="shared" ca="1" si="2219"/>
        <v>0</v>
      </c>
      <c r="DJ227" s="69">
        <f t="shared" ca="1" si="2219"/>
        <v>0</v>
      </c>
      <c r="DK227" s="69">
        <f t="shared" ca="1" si="2219"/>
        <v>0</v>
      </c>
      <c r="DL227" s="69">
        <f t="shared" ca="1" si="2219"/>
        <v>0</v>
      </c>
      <c r="DM227" s="69">
        <f t="shared" ca="1" si="2219"/>
        <v>0</v>
      </c>
      <c r="DN227" s="69">
        <f t="shared" ca="1" si="2219"/>
        <v>0</v>
      </c>
      <c r="DO227" s="69">
        <f t="shared" ca="1" si="2219"/>
        <v>0</v>
      </c>
      <c r="DP227" s="69">
        <f t="shared" ca="1" si="2219"/>
        <v>0</v>
      </c>
      <c r="DQ227" s="69">
        <f t="shared" ca="1" si="2219"/>
        <v>0</v>
      </c>
      <c r="DR227" s="69">
        <f t="shared" ca="1" si="2219"/>
        <v>0</v>
      </c>
      <c r="DS227" s="69">
        <f t="shared" ca="1" si="2219"/>
        <v>0</v>
      </c>
      <c r="DT227" s="69">
        <f t="shared" ca="1" si="2219"/>
        <v>0</v>
      </c>
      <c r="DU227" s="69">
        <f t="shared" ca="1" si="2219"/>
        <v>0</v>
      </c>
    </row>
    <row r="228" spans="1:127" customFormat="1">
      <c r="A228" s="105"/>
      <c r="B228" s="105"/>
      <c r="C228" s="629" t="s">
        <v>1548</v>
      </c>
      <c r="D228" s="1149"/>
      <c r="E228" s="69">
        <f ca="1">E178</f>
        <v>0</v>
      </c>
      <c r="F228" s="69">
        <f t="shared" ref="F228:BQ228" ca="1" si="2220">F178</f>
        <v>0</v>
      </c>
      <c r="G228" s="69">
        <f t="shared" ca="1" si="2220"/>
        <v>0</v>
      </c>
      <c r="H228" s="69">
        <f t="shared" ca="1" si="2220"/>
        <v>0</v>
      </c>
      <c r="I228" s="69">
        <f t="shared" ca="1" si="2220"/>
        <v>0</v>
      </c>
      <c r="J228" s="69">
        <f t="shared" ca="1" si="2220"/>
        <v>0</v>
      </c>
      <c r="K228" s="69">
        <f t="shared" ca="1" si="2220"/>
        <v>0</v>
      </c>
      <c r="L228" s="69">
        <f t="shared" ca="1" si="2220"/>
        <v>0</v>
      </c>
      <c r="M228" s="69">
        <f t="shared" ca="1" si="2220"/>
        <v>0</v>
      </c>
      <c r="N228" s="69">
        <f t="shared" ca="1" si="2220"/>
        <v>0</v>
      </c>
      <c r="O228" s="69">
        <f t="shared" ca="1" si="2220"/>
        <v>0</v>
      </c>
      <c r="P228" s="69">
        <f t="shared" ca="1" si="2220"/>
        <v>0</v>
      </c>
      <c r="Q228" s="69">
        <f t="shared" ca="1" si="2220"/>
        <v>0</v>
      </c>
      <c r="R228" s="69">
        <f t="shared" ca="1" si="2220"/>
        <v>0</v>
      </c>
      <c r="S228" s="69">
        <f t="shared" ca="1" si="2220"/>
        <v>0</v>
      </c>
      <c r="T228" s="69">
        <f t="shared" ca="1" si="2220"/>
        <v>0</v>
      </c>
      <c r="U228" s="69">
        <f t="shared" ca="1" si="2220"/>
        <v>0</v>
      </c>
      <c r="V228" s="69">
        <f t="shared" ca="1" si="2220"/>
        <v>0</v>
      </c>
      <c r="W228" s="69">
        <f t="shared" ca="1" si="2220"/>
        <v>0</v>
      </c>
      <c r="X228" s="69">
        <f t="shared" ca="1" si="2220"/>
        <v>0</v>
      </c>
      <c r="Y228" s="69">
        <f t="shared" ca="1" si="2220"/>
        <v>0</v>
      </c>
      <c r="Z228" s="69">
        <f t="shared" ca="1" si="2220"/>
        <v>0</v>
      </c>
      <c r="AA228" s="69">
        <f t="shared" ca="1" si="2220"/>
        <v>0</v>
      </c>
      <c r="AB228" s="69">
        <f t="shared" ca="1" si="2220"/>
        <v>0</v>
      </c>
      <c r="AC228" s="69">
        <f t="shared" ca="1" si="2220"/>
        <v>0</v>
      </c>
      <c r="AD228" s="69">
        <f t="shared" ca="1" si="2220"/>
        <v>0</v>
      </c>
      <c r="AE228" s="69">
        <f t="shared" ca="1" si="2220"/>
        <v>0</v>
      </c>
      <c r="AF228" s="69">
        <f t="shared" ca="1" si="2220"/>
        <v>0</v>
      </c>
      <c r="AG228" s="69">
        <f t="shared" ca="1" si="2220"/>
        <v>0</v>
      </c>
      <c r="AH228" s="69">
        <f t="shared" ca="1" si="2220"/>
        <v>0</v>
      </c>
      <c r="AI228" s="69">
        <f t="shared" ca="1" si="2220"/>
        <v>0</v>
      </c>
      <c r="AJ228" s="69">
        <f t="shared" ca="1" si="2220"/>
        <v>0</v>
      </c>
      <c r="AK228" s="69">
        <f t="shared" ca="1" si="2220"/>
        <v>0</v>
      </c>
      <c r="AL228" s="69">
        <f t="shared" ca="1" si="2220"/>
        <v>0</v>
      </c>
      <c r="AM228" s="69">
        <f t="shared" ca="1" si="2220"/>
        <v>0</v>
      </c>
      <c r="AN228" s="69">
        <f t="shared" ca="1" si="2220"/>
        <v>0</v>
      </c>
      <c r="AO228" s="69">
        <f t="shared" ca="1" si="2220"/>
        <v>0</v>
      </c>
      <c r="AP228" s="69">
        <f t="shared" ca="1" si="2220"/>
        <v>0</v>
      </c>
      <c r="AQ228" s="69">
        <f t="shared" ca="1" si="2220"/>
        <v>0</v>
      </c>
      <c r="AR228" s="69">
        <f t="shared" ca="1" si="2220"/>
        <v>0</v>
      </c>
      <c r="AS228" s="69">
        <f t="shared" ca="1" si="2220"/>
        <v>0</v>
      </c>
      <c r="AT228" s="69">
        <f t="shared" ca="1" si="2220"/>
        <v>0</v>
      </c>
      <c r="AU228" s="69">
        <f t="shared" ca="1" si="2220"/>
        <v>0</v>
      </c>
      <c r="AV228" s="69">
        <f t="shared" ca="1" si="2220"/>
        <v>0</v>
      </c>
      <c r="AW228" s="69">
        <f t="shared" ca="1" si="2220"/>
        <v>0</v>
      </c>
      <c r="AX228" s="69">
        <f t="shared" ca="1" si="2220"/>
        <v>0</v>
      </c>
      <c r="AY228" s="69">
        <f t="shared" ca="1" si="2220"/>
        <v>0</v>
      </c>
      <c r="AZ228" s="69">
        <f t="shared" ca="1" si="2220"/>
        <v>0</v>
      </c>
      <c r="BA228" s="69">
        <f t="shared" ca="1" si="2220"/>
        <v>0</v>
      </c>
      <c r="BB228" s="69">
        <f t="shared" ca="1" si="2220"/>
        <v>0</v>
      </c>
      <c r="BC228" s="69">
        <f t="shared" ca="1" si="2220"/>
        <v>0</v>
      </c>
      <c r="BD228" s="69">
        <f t="shared" ca="1" si="2220"/>
        <v>0</v>
      </c>
      <c r="BE228" s="69">
        <f t="shared" ca="1" si="2220"/>
        <v>0</v>
      </c>
      <c r="BF228" s="69">
        <f t="shared" ca="1" si="2220"/>
        <v>0</v>
      </c>
      <c r="BG228" s="69">
        <f t="shared" ca="1" si="2220"/>
        <v>0</v>
      </c>
      <c r="BH228" s="69">
        <f t="shared" ca="1" si="2220"/>
        <v>0</v>
      </c>
      <c r="BI228" s="69">
        <f t="shared" ca="1" si="2220"/>
        <v>0</v>
      </c>
      <c r="BJ228" s="69">
        <f t="shared" ca="1" si="2220"/>
        <v>0</v>
      </c>
      <c r="BK228" s="69">
        <f t="shared" ca="1" si="2220"/>
        <v>0</v>
      </c>
      <c r="BL228" s="69">
        <f t="shared" ca="1" si="2220"/>
        <v>0</v>
      </c>
      <c r="BM228" s="69">
        <f t="shared" ca="1" si="2220"/>
        <v>0</v>
      </c>
      <c r="BN228" s="69">
        <f t="shared" ca="1" si="2220"/>
        <v>0</v>
      </c>
      <c r="BO228" s="69">
        <f t="shared" ca="1" si="2220"/>
        <v>0</v>
      </c>
      <c r="BP228" s="69">
        <f t="shared" ca="1" si="2220"/>
        <v>0</v>
      </c>
      <c r="BQ228" s="69">
        <f t="shared" ca="1" si="2220"/>
        <v>0</v>
      </c>
      <c r="BR228" s="69">
        <f t="shared" ref="BR228:DU228" ca="1" si="2221">BR178</f>
        <v>0</v>
      </c>
      <c r="BS228" s="69">
        <f t="shared" ca="1" si="2221"/>
        <v>0</v>
      </c>
      <c r="BT228" s="69">
        <f t="shared" ca="1" si="2221"/>
        <v>0</v>
      </c>
      <c r="BU228" s="69">
        <f t="shared" ca="1" si="2221"/>
        <v>0</v>
      </c>
      <c r="BV228" s="69">
        <f t="shared" ca="1" si="2221"/>
        <v>0</v>
      </c>
      <c r="BW228" s="69">
        <f t="shared" ca="1" si="2221"/>
        <v>0</v>
      </c>
      <c r="BX228" s="69">
        <f t="shared" ca="1" si="2221"/>
        <v>0</v>
      </c>
      <c r="BY228" s="69">
        <f t="shared" ca="1" si="2221"/>
        <v>0</v>
      </c>
      <c r="BZ228" s="69">
        <f t="shared" ca="1" si="2221"/>
        <v>0</v>
      </c>
      <c r="CA228" s="69">
        <f t="shared" ca="1" si="2221"/>
        <v>0</v>
      </c>
      <c r="CB228" s="69">
        <f t="shared" ca="1" si="2221"/>
        <v>0</v>
      </c>
      <c r="CC228" s="69">
        <f t="shared" ca="1" si="2221"/>
        <v>0</v>
      </c>
      <c r="CD228" s="69">
        <f t="shared" ca="1" si="2221"/>
        <v>0</v>
      </c>
      <c r="CE228" s="69">
        <f t="shared" ca="1" si="2221"/>
        <v>0</v>
      </c>
      <c r="CF228" s="69">
        <f t="shared" ca="1" si="2221"/>
        <v>0</v>
      </c>
      <c r="CG228" s="69">
        <f t="shared" ca="1" si="2221"/>
        <v>0</v>
      </c>
      <c r="CH228" s="69">
        <f t="shared" ca="1" si="2221"/>
        <v>0</v>
      </c>
      <c r="CI228" s="69">
        <f t="shared" ca="1" si="2221"/>
        <v>0</v>
      </c>
      <c r="CJ228" s="69">
        <f t="shared" ca="1" si="2221"/>
        <v>0</v>
      </c>
      <c r="CK228" s="69">
        <f t="shared" ca="1" si="2221"/>
        <v>0</v>
      </c>
      <c r="CL228" s="69">
        <f t="shared" ca="1" si="2221"/>
        <v>0</v>
      </c>
      <c r="CM228" s="69">
        <f t="shared" ca="1" si="2221"/>
        <v>0</v>
      </c>
      <c r="CN228" s="69">
        <f t="shared" ca="1" si="2221"/>
        <v>0</v>
      </c>
      <c r="CO228" s="69">
        <f t="shared" ca="1" si="2221"/>
        <v>0</v>
      </c>
      <c r="CP228" s="69">
        <f t="shared" ca="1" si="2221"/>
        <v>0</v>
      </c>
      <c r="CQ228" s="69">
        <f t="shared" ca="1" si="2221"/>
        <v>0</v>
      </c>
      <c r="CR228" s="69">
        <f t="shared" ca="1" si="2221"/>
        <v>0</v>
      </c>
      <c r="CS228" s="69">
        <f t="shared" ca="1" si="2221"/>
        <v>0</v>
      </c>
      <c r="CT228" s="69">
        <f t="shared" ca="1" si="2221"/>
        <v>0</v>
      </c>
      <c r="CU228" s="69">
        <f t="shared" ca="1" si="2221"/>
        <v>0</v>
      </c>
      <c r="CV228" s="69">
        <f t="shared" ca="1" si="2221"/>
        <v>0</v>
      </c>
      <c r="CW228" s="69">
        <f t="shared" ca="1" si="2221"/>
        <v>0</v>
      </c>
      <c r="CX228" s="69">
        <f t="shared" ca="1" si="2221"/>
        <v>0</v>
      </c>
      <c r="CY228" s="69">
        <f t="shared" ca="1" si="2221"/>
        <v>0</v>
      </c>
      <c r="CZ228" s="69">
        <f t="shared" ca="1" si="2221"/>
        <v>0</v>
      </c>
      <c r="DA228" s="69">
        <f t="shared" ca="1" si="2221"/>
        <v>0</v>
      </c>
      <c r="DB228" s="69">
        <f t="shared" ca="1" si="2221"/>
        <v>0</v>
      </c>
      <c r="DC228" s="69">
        <f t="shared" ca="1" si="2221"/>
        <v>0</v>
      </c>
      <c r="DD228" s="69">
        <f t="shared" ca="1" si="2221"/>
        <v>0</v>
      </c>
      <c r="DE228" s="69">
        <f t="shared" ca="1" si="2221"/>
        <v>0</v>
      </c>
      <c r="DF228" s="69">
        <f t="shared" ca="1" si="2221"/>
        <v>0</v>
      </c>
      <c r="DG228" s="69">
        <f t="shared" ca="1" si="2221"/>
        <v>0</v>
      </c>
      <c r="DH228" s="69">
        <f t="shared" ca="1" si="2221"/>
        <v>0</v>
      </c>
      <c r="DI228" s="69">
        <f t="shared" ca="1" si="2221"/>
        <v>0</v>
      </c>
      <c r="DJ228" s="69">
        <f t="shared" ca="1" si="2221"/>
        <v>0</v>
      </c>
      <c r="DK228" s="69">
        <f t="shared" ca="1" si="2221"/>
        <v>0</v>
      </c>
      <c r="DL228" s="69">
        <f t="shared" ca="1" si="2221"/>
        <v>0</v>
      </c>
      <c r="DM228" s="69">
        <f t="shared" ca="1" si="2221"/>
        <v>0</v>
      </c>
      <c r="DN228" s="69">
        <f t="shared" ca="1" si="2221"/>
        <v>0</v>
      </c>
      <c r="DO228" s="69">
        <f t="shared" ca="1" si="2221"/>
        <v>0</v>
      </c>
      <c r="DP228" s="69">
        <f t="shared" ca="1" si="2221"/>
        <v>0</v>
      </c>
      <c r="DQ228" s="69">
        <f t="shared" ca="1" si="2221"/>
        <v>0</v>
      </c>
      <c r="DR228" s="69">
        <f t="shared" ca="1" si="2221"/>
        <v>0</v>
      </c>
      <c r="DS228" s="69">
        <f t="shared" ca="1" si="2221"/>
        <v>0</v>
      </c>
      <c r="DT228" s="69">
        <f t="shared" ca="1" si="2221"/>
        <v>0</v>
      </c>
      <c r="DU228" s="69">
        <f t="shared" ca="1" si="2221"/>
        <v>0</v>
      </c>
    </row>
    <row r="229" spans="1:127" customFormat="1">
      <c r="A229" s="105"/>
      <c r="B229" s="105"/>
      <c r="C229" s="634" t="s">
        <v>1534</v>
      </c>
      <c r="D229" s="1149"/>
      <c r="E229" s="69">
        <f t="shared" ref="E229:AJ229" ca="1" si="2222">E66+E86+E106+E126+E146+E166+E179</f>
        <v>0</v>
      </c>
      <c r="F229" s="69">
        <f t="shared" ca="1" si="2222"/>
        <v>0</v>
      </c>
      <c r="G229" s="69">
        <f t="shared" ca="1" si="2222"/>
        <v>0</v>
      </c>
      <c r="H229" s="69">
        <f t="shared" ca="1" si="2222"/>
        <v>0</v>
      </c>
      <c r="I229" s="69">
        <f t="shared" ca="1" si="2222"/>
        <v>0</v>
      </c>
      <c r="J229" s="69">
        <f t="shared" ca="1" si="2222"/>
        <v>0</v>
      </c>
      <c r="K229" s="69">
        <f t="shared" ca="1" si="2222"/>
        <v>0</v>
      </c>
      <c r="L229" s="69">
        <f t="shared" ca="1" si="2222"/>
        <v>0</v>
      </c>
      <c r="M229" s="69">
        <f t="shared" ca="1" si="2222"/>
        <v>0</v>
      </c>
      <c r="N229" s="69">
        <f t="shared" ca="1" si="2222"/>
        <v>0</v>
      </c>
      <c r="O229" s="69">
        <f t="shared" ca="1" si="2222"/>
        <v>0</v>
      </c>
      <c r="P229" s="69">
        <f t="shared" ca="1" si="2222"/>
        <v>0</v>
      </c>
      <c r="Q229" s="69">
        <f t="shared" ca="1" si="2222"/>
        <v>0</v>
      </c>
      <c r="R229" s="69">
        <f t="shared" ca="1" si="2222"/>
        <v>0</v>
      </c>
      <c r="S229" s="69">
        <f t="shared" ca="1" si="2222"/>
        <v>0</v>
      </c>
      <c r="T229" s="69">
        <f t="shared" ca="1" si="2222"/>
        <v>0</v>
      </c>
      <c r="U229" s="69">
        <f t="shared" ca="1" si="2222"/>
        <v>0</v>
      </c>
      <c r="V229" s="69">
        <f t="shared" ca="1" si="2222"/>
        <v>0</v>
      </c>
      <c r="W229" s="69">
        <f t="shared" ca="1" si="2222"/>
        <v>0</v>
      </c>
      <c r="X229" s="69">
        <f t="shared" ca="1" si="2222"/>
        <v>0</v>
      </c>
      <c r="Y229" s="69">
        <f t="shared" ca="1" si="2222"/>
        <v>0</v>
      </c>
      <c r="Z229" s="69">
        <f t="shared" ca="1" si="2222"/>
        <v>0</v>
      </c>
      <c r="AA229" s="69">
        <f t="shared" ca="1" si="2222"/>
        <v>0</v>
      </c>
      <c r="AB229" s="69">
        <f t="shared" ca="1" si="2222"/>
        <v>0</v>
      </c>
      <c r="AC229" s="69">
        <f t="shared" ca="1" si="2222"/>
        <v>0</v>
      </c>
      <c r="AD229" s="69">
        <f t="shared" ca="1" si="2222"/>
        <v>0</v>
      </c>
      <c r="AE229" s="69">
        <f t="shared" ca="1" si="2222"/>
        <v>0</v>
      </c>
      <c r="AF229" s="69">
        <f t="shared" ca="1" si="2222"/>
        <v>0</v>
      </c>
      <c r="AG229" s="69">
        <f t="shared" ca="1" si="2222"/>
        <v>0</v>
      </c>
      <c r="AH229" s="69">
        <f t="shared" ca="1" si="2222"/>
        <v>0</v>
      </c>
      <c r="AI229" s="69">
        <f t="shared" ca="1" si="2222"/>
        <v>0</v>
      </c>
      <c r="AJ229" s="69">
        <f t="shared" ca="1" si="2222"/>
        <v>0</v>
      </c>
      <c r="AK229" s="69">
        <f t="shared" ref="AK229:BP229" ca="1" si="2223">AK66+AK86+AK106+AK126+AK146+AK166+AK179</f>
        <v>0</v>
      </c>
      <c r="AL229" s="69">
        <f t="shared" ca="1" si="2223"/>
        <v>0</v>
      </c>
      <c r="AM229" s="69">
        <f t="shared" ca="1" si="2223"/>
        <v>0</v>
      </c>
      <c r="AN229" s="69">
        <f t="shared" ca="1" si="2223"/>
        <v>0</v>
      </c>
      <c r="AO229" s="69">
        <f t="shared" ca="1" si="2223"/>
        <v>0</v>
      </c>
      <c r="AP229" s="69">
        <f t="shared" ca="1" si="2223"/>
        <v>0</v>
      </c>
      <c r="AQ229" s="69">
        <f t="shared" ca="1" si="2223"/>
        <v>0</v>
      </c>
      <c r="AR229" s="69">
        <f t="shared" ca="1" si="2223"/>
        <v>0</v>
      </c>
      <c r="AS229" s="69">
        <f t="shared" ca="1" si="2223"/>
        <v>0</v>
      </c>
      <c r="AT229" s="69">
        <f t="shared" ca="1" si="2223"/>
        <v>0</v>
      </c>
      <c r="AU229" s="69">
        <f t="shared" ca="1" si="2223"/>
        <v>0</v>
      </c>
      <c r="AV229" s="69">
        <f t="shared" ca="1" si="2223"/>
        <v>0</v>
      </c>
      <c r="AW229" s="69">
        <f t="shared" ca="1" si="2223"/>
        <v>0</v>
      </c>
      <c r="AX229" s="69">
        <f t="shared" ca="1" si="2223"/>
        <v>0</v>
      </c>
      <c r="AY229" s="69">
        <f t="shared" ca="1" si="2223"/>
        <v>0</v>
      </c>
      <c r="AZ229" s="69">
        <f t="shared" ca="1" si="2223"/>
        <v>0</v>
      </c>
      <c r="BA229" s="69">
        <f t="shared" ca="1" si="2223"/>
        <v>0</v>
      </c>
      <c r="BB229" s="69">
        <f t="shared" ca="1" si="2223"/>
        <v>0</v>
      </c>
      <c r="BC229" s="69">
        <f t="shared" ca="1" si="2223"/>
        <v>0</v>
      </c>
      <c r="BD229" s="69">
        <f t="shared" ca="1" si="2223"/>
        <v>0</v>
      </c>
      <c r="BE229" s="69">
        <f t="shared" ca="1" si="2223"/>
        <v>0</v>
      </c>
      <c r="BF229" s="69">
        <f t="shared" ca="1" si="2223"/>
        <v>0</v>
      </c>
      <c r="BG229" s="69">
        <f t="shared" ca="1" si="2223"/>
        <v>0</v>
      </c>
      <c r="BH229" s="69">
        <f t="shared" ca="1" si="2223"/>
        <v>0</v>
      </c>
      <c r="BI229" s="69">
        <f t="shared" ca="1" si="2223"/>
        <v>0</v>
      </c>
      <c r="BJ229" s="69">
        <f t="shared" ca="1" si="2223"/>
        <v>0</v>
      </c>
      <c r="BK229" s="69">
        <f t="shared" ca="1" si="2223"/>
        <v>0</v>
      </c>
      <c r="BL229" s="69">
        <f t="shared" ca="1" si="2223"/>
        <v>0</v>
      </c>
      <c r="BM229" s="69">
        <f t="shared" ca="1" si="2223"/>
        <v>0</v>
      </c>
      <c r="BN229" s="69">
        <f t="shared" ca="1" si="2223"/>
        <v>0</v>
      </c>
      <c r="BO229" s="69">
        <f t="shared" ca="1" si="2223"/>
        <v>0</v>
      </c>
      <c r="BP229" s="69">
        <f t="shared" ca="1" si="2223"/>
        <v>0</v>
      </c>
      <c r="BQ229" s="69">
        <f t="shared" ref="BQ229:CV229" ca="1" si="2224">BQ66+BQ86+BQ106+BQ126+BQ146+BQ166+BQ179</f>
        <v>0</v>
      </c>
      <c r="BR229" s="69">
        <f t="shared" ca="1" si="2224"/>
        <v>0</v>
      </c>
      <c r="BS229" s="69">
        <f t="shared" ca="1" si="2224"/>
        <v>0</v>
      </c>
      <c r="BT229" s="69">
        <f t="shared" ca="1" si="2224"/>
        <v>0</v>
      </c>
      <c r="BU229" s="69">
        <f t="shared" ca="1" si="2224"/>
        <v>0</v>
      </c>
      <c r="BV229" s="69">
        <f t="shared" ca="1" si="2224"/>
        <v>0</v>
      </c>
      <c r="BW229" s="69">
        <f t="shared" ca="1" si="2224"/>
        <v>0</v>
      </c>
      <c r="BX229" s="69">
        <f t="shared" ca="1" si="2224"/>
        <v>0</v>
      </c>
      <c r="BY229" s="69">
        <f t="shared" ca="1" si="2224"/>
        <v>0</v>
      </c>
      <c r="BZ229" s="69">
        <f t="shared" ca="1" si="2224"/>
        <v>0</v>
      </c>
      <c r="CA229" s="69">
        <f t="shared" ca="1" si="2224"/>
        <v>0</v>
      </c>
      <c r="CB229" s="69">
        <f t="shared" ca="1" si="2224"/>
        <v>0</v>
      </c>
      <c r="CC229" s="69">
        <f t="shared" ca="1" si="2224"/>
        <v>0</v>
      </c>
      <c r="CD229" s="69">
        <f t="shared" ca="1" si="2224"/>
        <v>0</v>
      </c>
      <c r="CE229" s="69">
        <f t="shared" ca="1" si="2224"/>
        <v>0</v>
      </c>
      <c r="CF229" s="69">
        <f t="shared" ca="1" si="2224"/>
        <v>0</v>
      </c>
      <c r="CG229" s="69">
        <f t="shared" ca="1" si="2224"/>
        <v>0</v>
      </c>
      <c r="CH229" s="69">
        <f t="shared" ca="1" si="2224"/>
        <v>0</v>
      </c>
      <c r="CI229" s="69">
        <f t="shared" ca="1" si="2224"/>
        <v>0</v>
      </c>
      <c r="CJ229" s="69">
        <f t="shared" ca="1" si="2224"/>
        <v>0</v>
      </c>
      <c r="CK229" s="69">
        <f t="shared" ca="1" si="2224"/>
        <v>0</v>
      </c>
      <c r="CL229" s="69">
        <f t="shared" ca="1" si="2224"/>
        <v>0</v>
      </c>
      <c r="CM229" s="69">
        <f t="shared" ca="1" si="2224"/>
        <v>0</v>
      </c>
      <c r="CN229" s="69">
        <f t="shared" ca="1" si="2224"/>
        <v>0</v>
      </c>
      <c r="CO229" s="69">
        <f t="shared" ca="1" si="2224"/>
        <v>0</v>
      </c>
      <c r="CP229" s="69">
        <f t="shared" ca="1" si="2224"/>
        <v>0</v>
      </c>
      <c r="CQ229" s="69">
        <f t="shared" ca="1" si="2224"/>
        <v>0</v>
      </c>
      <c r="CR229" s="69">
        <f t="shared" ca="1" si="2224"/>
        <v>0</v>
      </c>
      <c r="CS229" s="69">
        <f t="shared" ca="1" si="2224"/>
        <v>0</v>
      </c>
      <c r="CT229" s="69">
        <f t="shared" ca="1" si="2224"/>
        <v>0</v>
      </c>
      <c r="CU229" s="69">
        <f t="shared" ca="1" si="2224"/>
        <v>0</v>
      </c>
      <c r="CV229" s="69">
        <f t="shared" ca="1" si="2224"/>
        <v>0</v>
      </c>
      <c r="CW229" s="69">
        <f t="shared" ref="CW229:DU229" ca="1" si="2225">CW66+CW86+CW106+CW126+CW146+CW166+CW179</f>
        <v>257398.74872433278</v>
      </c>
      <c r="CX229" s="69">
        <f t="shared" ca="1" si="2225"/>
        <v>0</v>
      </c>
      <c r="CY229" s="69">
        <f t="shared" ca="1" si="2225"/>
        <v>0</v>
      </c>
      <c r="CZ229" s="69">
        <f t="shared" ca="1" si="2225"/>
        <v>0</v>
      </c>
      <c r="DA229" s="69">
        <f t="shared" ca="1" si="2225"/>
        <v>0</v>
      </c>
      <c r="DB229" s="69">
        <f t="shared" ca="1" si="2225"/>
        <v>0</v>
      </c>
      <c r="DC229" s="69">
        <f t="shared" ca="1" si="2225"/>
        <v>0</v>
      </c>
      <c r="DD229" s="69">
        <f t="shared" ca="1" si="2225"/>
        <v>0</v>
      </c>
      <c r="DE229" s="69">
        <f t="shared" ca="1" si="2225"/>
        <v>0</v>
      </c>
      <c r="DF229" s="69">
        <f t="shared" ca="1" si="2225"/>
        <v>0</v>
      </c>
      <c r="DG229" s="69">
        <f t="shared" ca="1" si="2225"/>
        <v>0</v>
      </c>
      <c r="DH229" s="69">
        <f t="shared" ca="1" si="2225"/>
        <v>0</v>
      </c>
      <c r="DI229" s="69">
        <f t="shared" ca="1" si="2225"/>
        <v>0</v>
      </c>
      <c r="DJ229" s="69">
        <f t="shared" ca="1" si="2225"/>
        <v>0</v>
      </c>
      <c r="DK229" s="69">
        <f t="shared" ca="1" si="2225"/>
        <v>0</v>
      </c>
      <c r="DL229" s="69">
        <f t="shared" ca="1" si="2225"/>
        <v>0</v>
      </c>
      <c r="DM229" s="69">
        <f t="shared" ca="1" si="2225"/>
        <v>0</v>
      </c>
      <c r="DN229" s="69">
        <f t="shared" ca="1" si="2225"/>
        <v>0</v>
      </c>
      <c r="DO229" s="69">
        <f t="shared" ca="1" si="2225"/>
        <v>0</v>
      </c>
      <c r="DP229" s="69">
        <f t="shared" ca="1" si="2225"/>
        <v>0</v>
      </c>
      <c r="DQ229" s="69">
        <f t="shared" ca="1" si="2225"/>
        <v>0</v>
      </c>
      <c r="DR229" s="69">
        <f t="shared" ca="1" si="2225"/>
        <v>0</v>
      </c>
      <c r="DS229" s="69">
        <f t="shared" ca="1" si="2225"/>
        <v>0</v>
      </c>
      <c r="DT229" s="69">
        <f t="shared" ca="1" si="2225"/>
        <v>0</v>
      </c>
      <c r="DU229" s="69">
        <f t="shared" ca="1" si="2225"/>
        <v>0</v>
      </c>
    </row>
    <row r="230" spans="1:127" customFormat="1" ht="16.5" thickBot="1">
      <c r="A230" s="105"/>
      <c r="B230" s="105"/>
      <c r="C230" s="65" t="s">
        <v>1517</v>
      </c>
      <c r="D230" s="1152"/>
      <c r="E230" s="146">
        <f ca="1">SUM(E220:E229)</f>
        <v>-554085.95032051322</v>
      </c>
      <c r="F230" s="146">
        <f t="shared" ref="F230:BQ230" ca="1" si="2226">SUM(F220:F229)</f>
        <v>-54085.950320512777</v>
      </c>
      <c r="G230" s="146">
        <f t="shared" ca="1" si="2226"/>
        <v>-54085.950320512777</v>
      </c>
      <c r="H230" s="146">
        <f t="shared" ca="1" si="2226"/>
        <v>-54085.950320512777</v>
      </c>
      <c r="I230" s="146">
        <f t="shared" ca="1" si="2226"/>
        <v>-26160.050729227274</v>
      </c>
      <c r="J230" s="146">
        <f t="shared" ca="1" si="2226"/>
        <v>0</v>
      </c>
      <c r="K230" s="146">
        <f t="shared" ca="1" si="2226"/>
        <v>0</v>
      </c>
      <c r="L230" s="146">
        <f t="shared" ca="1" si="2226"/>
        <v>0</v>
      </c>
      <c r="M230" s="146">
        <f t="shared" ca="1" si="2226"/>
        <v>0</v>
      </c>
      <c r="N230" s="146">
        <f t="shared" ca="1" si="2226"/>
        <v>0</v>
      </c>
      <c r="O230" s="146">
        <f t="shared" ca="1" si="2226"/>
        <v>0</v>
      </c>
      <c r="P230" s="146">
        <f t="shared" ca="1" si="2226"/>
        <v>0</v>
      </c>
      <c r="Q230" s="146">
        <f t="shared" ca="1" si="2226"/>
        <v>0</v>
      </c>
      <c r="R230" s="146">
        <f t="shared" ca="1" si="2226"/>
        <v>0</v>
      </c>
      <c r="S230" s="146">
        <f t="shared" ca="1" si="2226"/>
        <v>0</v>
      </c>
      <c r="T230" s="146">
        <f t="shared" ca="1" si="2226"/>
        <v>0</v>
      </c>
      <c r="U230" s="146">
        <f t="shared" ca="1" si="2226"/>
        <v>0</v>
      </c>
      <c r="V230" s="146">
        <f t="shared" ca="1" si="2226"/>
        <v>0</v>
      </c>
      <c r="W230" s="146">
        <f t="shared" ca="1" si="2226"/>
        <v>0</v>
      </c>
      <c r="X230" s="146">
        <f t="shared" ca="1" si="2226"/>
        <v>0</v>
      </c>
      <c r="Y230" s="146">
        <f t="shared" ca="1" si="2226"/>
        <v>0</v>
      </c>
      <c r="Z230" s="146">
        <f t="shared" ca="1" si="2226"/>
        <v>0</v>
      </c>
      <c r="AA230" s="146">
        <f t="shared" ca="1" si="2226"/>
        <v>0</v>
      </c>
      <c r="AB230" s="146">
        <f t="shared" ca="1" si="2226"/>
        <v>0</v>
      </c>
      <c r="AC230" s="146">
        <f t="shared" ca="1" si="2226"/>
        <v>0</v>
      </c>
      <c r="AD230" s="146">
        <f t="shared" ca="1" si="2226"/>
        <v>0</v>
      </c>
      <c r="AE230" s="146">
        <f t="shared" ca="1" si="2226"/>
        <v>0</v>
      </c>
      <c r="AF230" s="146">
        <f t="shared" ca="1" si="2226"/>
        <v>0</v>
      </c>
      <c r="AG230" s="146">
        <f t="shared" ca="1" si="2226"/>
        <v>0</v>
      </c>
      <c r="AH230" s="146">
        <f t="shared" ca="1" si="2226"/>
        <v>0</v>
      </c>
      <c r="AI230" s="146">
        <f t="shared" ca="1" si="2226"/>
        <v>0</v>
      </c>
      <c r="AJ230" s="146">
        <f t="shared" ca="1" si="2226"/>
        <v>0</v>
      </c>
      <c r="AK230" s="146">
        <f t="shared" ca="1" si="2226"/>
        <v>0</v>
      </c>
      <c r="AL230" s="146">
        <f t="shared" ca="1" si="2226"/>
        <v>0</v>
      </c>
      <c r="AM230" s="146">
        <f t="shared" ca="1" si="2226"/>
        <v>0</v>
      </c>
      <c r="AN230" s="146">
        <f t="shared" ca="1" si="2226"/>
        <v>0</v>
      </c>
      <c r="AO230" s="146">
        <f t="shared" ca="1" si="2226"/>
        <v>0</v>
      </c>
      <c r="AP230" s="146">
        <f t="shared" ca="1" si="2226"/>
        <v>0</v>
      </c>
      <c r="AQ230" s="146">
        <f t="shared" ca="1" si="2226"/>
        <v>0</v>
      </c>
      <c r="AR230" s="146">
        <f t="shared" ca="1" si="2226"/>
        <v>0</v>
      </c>
      <c r="AS230" s="146">
        <f t="shared" ca="1" si="2226"/>
        <v>0</v>
      </c>
      <c r="AT230" s="146">
        <f t="shared" ca="1" si="2226"/>
        <v>0</v>
      </c>
      <c r="AU230" s="146">
        <f t="shared" ca="1" si="2226"/>
        <v>0</v>
      </c>
      <c r="AV230" s="146">
        <f t="shared" ca="1" si="2226"/>
        <v>0</v>
      </c>
      <c r="AW230" s="146">
        <f t="shared" ca="1" si="2226"/>
        <v>0</v>
      </c>
      <c r="AX230" s="146">
        <f t="shared" ca="1" si="2226"/>
        <v>0</v>
      </c>
      <c r="AY230" s="146">
        <f t="shared" ca="1" si="2226"/>
        <v>0</v>
      </c>
      <c r="AZ230" s="146">
        <f t="shared" ca="1" si="2226"/>
        <v>0</v>
      </c>
      <c r="BA230" s="146">
        <f t="shared" ca="1" si="2226"/>
        <v>0</v>
      </c>
      <c r="BB230" s="146">
        <f t="shared" ca="1" si="2226"/>
        <v>0</v>
      </c>
      <c r="BC230" s="146">
        <f t="shared" ca="1" si="2226"/>
        <v>0</v>
      </c>
      <c r="BD230" s="146">
        <f t="shared" ca="1" si="2226"/>
        <v>0</v>
      </c>
      <c r="BE230" s="146">
        <f t="shared" ca="1" si="2226"/>
        <v>0</v>
      </c>
      <c r="BF230" s="146">
        <f t="shared" ca="1" si="2226"/>
        <v>0</v>
      </c>
      <c r="BG230" s="146">
        <f t="shared" ca="1" si="2226"/>
        <v>0</v>
      </c>
      <c r="BH230" s="146">
        <f t="shared" ca="1" si="2226"/>
        <v>0</v>
      </c>
      <c r="BI230" s="146">
        <f t="shared" ca="1" si="2226"/>
        <v>0</v>
      </c>
      <c r="BJ230" s="146">
        <f t="shared" ca="1" si="2226"/>
        <v>0</v>
      </c>
      <c r="BK230" s="146">
        <f t="shared" ca="1" si="2226"/>
        <v>0</v>
      </c>
      <c r="BL230" s="146">
        <f t="shared" ca="1" si="2226"/>
        <v>0</v>
      </c>
      <c r="BM230" s="146">
        <f t="shared" ca="1" si="2226"/>
        <v>0</v>
      </c>
      <c r="BN230" s="146">
        <f t="shared" ca="1" si="2226"/>
        <v>0</v>
      </c>
      <c r="BO230" s="146">
        <f t="shared" ca="1" si="2226"/>
        <v>0</v>
      </c>
      <c r="BP230" s="146">
        <f t="shared" ca="1" si="2226"/>
        <v>0</v>
      </c>
      <c r="BQ230" s="146">
        <f t="shared" ca="1" si="2226"/>
        <v>0</v>
      </c>
      <c r="BR230" s="146">
        <f t="shared" ref="BR230:DU230" ca="1" si="2227">SUM(BR220:BR229)</f>
        <v>0</v>
      </c>
      <c r="BS230" s="146">
        <f t="shared" ca="1" si="2227"/>
        <v>0</v>
      </c>
      <c r="BT230" s="146">
        <f t="shared" ca="1" si="2227"/>
        <v>0</v>
      </c>
      <c r="BU230" s="146">
        <f t="shared" ca="1" si="2227"/>
        <v>0</v>
      </c>
      <c r="BV230" s="146">
        <f t="shared" ca="1" si="2227"/>
        <v>0</v>
      </c>
      <c r="BW230" s="146">
        <f t="shared" ca="1" si="2227"/>
        <v>0</v>
      </c>
      <c r="BX230" s="146">
        <f t="shared" ca="1" si="2227"/>
        <v>0</v>
      </c>
      <c r="BY230" s="146">
        <f t="shared" ca="1" si="2227"/>
        <v>0</v>
      </c>
      <c r="BZ230" s="146">
        <f t="shared" ca="1" si="2227"/>
        <v>0</v>
      </c>
      <c r="CA230" s="146">
        <f t="shared" ca="1" si="2227"/>
        <v>0</v>
      </c>
      <c r="CB230" s="146">
        <f t="shared" ca="1" si="2227"/>
        <v>0</v>
      </c>
      <c r="CC230" s="146">
        <f t="shared" ca="1" si="2227"/>
        <v>0</v>
      </c>
      <c r="CD230" s="146">
        <f t="shared" ca="1" si="2227"/>
        <v>0</v>
      </c>
      <c r="CE230" s="146">
        <f t="shared" ca="1" si="2227"/>
        <v>0</v>
      </c>
      <c r="CF230" s="146">
        <f t="shared" ca="1" si="2227"/>
        <v>0</v>
      </c>
      <c r="CG230" s="146">
        <f t="shared" ca="1" si="2227"/>
        <v>0</v>
      </c>
      <c r="CH230" s="146">
        <f t="shared" ca="1" si="2227"/>
        <v>0</v>
      </c>
      <c r="CI230" s="146">
        <f t="shared" ca="1" si="2227"/>
        <v>0</v>
      </c>
      <c r="CJ230" s="146">
        <f t="shared" ca="1" si="2227"/>
        <v>0</v>
      </c>
      <c r="CK230" s="146">
        <f t="shared" ca="1" si="2227"/>
        <v>0</v>
      </c>
      <c r="CL230" s="146">
        <f t="shared" ca="1" si="2227"/>
        <v>0</v>
      </c>
      <c r="CM230" s="146">
        <f t="shared" ca="1" si="2227"/>
        <v>0</v>
      </c>
      <c r="CN230" s="146">
        <f t="shared" ca="1" si="2227"/>
        <v>0</v>
      </c>
      <c r="CO230" s="146">
        <f t="shared" ca="1" si="2227"/>
        <v>0</v>
      </c>
      <c r="CP230" s="146">
        <f t="shared" ca="1" si="2227"/>
        <v>0</v>
      </c>
      <c r="CQ230" s="146">
        <f t="shared" ca="1" si="2227"/>
        <v>0</v>
      </c>
      <c r="CR230" s="146">
        <f t="shared" ca="1" si="2227"/>
        <v>0</v>
      </c>
      <c r="CS230" s="146">
        <f t="shared" ca="1" si="2227"/>
        <v>0</v>
      </c>
      <c r="CT230" s="146">
        <f t="shared" ca="1" si="2227"/>
        <v>0</v>
      </c>
      <c r="CU230" s="146">
        <f t="shared" ca="1" si="2227"/>
        <v>0</v>
      </c>
      <c r="CV230" s="146">
        <f t="shared" ca="1" si="2227"/>
        <v>0</v>
      </c>
      <c r="CW230" s="146">
        <f t="shared" ca="1" si="2227"/>
        <v>1394580.7973598465</v>
      </c>
      <c r="CX230" s="146">
        <f t="shared" ca="1" si="2227"/>
        <v>0</v>
      </c>
      <c r="CY230" s="146">
        <f t="shared" ca="1" si="2227"/>
        <v>0</v>
      </c>
      <c r="CZ230" s="146">
        <f t="shared" ca="1" si="2227"/>
        <v>0</v>
      </c>
      <c r="DA230" s="146">
        <f t="shared" ca="1" si="2227"/>
        <v>0</v>
      </c>
      <c r="DB230" s="146">
        <f t="shared" ca="1" si="2227"/>
        <v>0</v>
      </c>
      <c r="DC230" s="146">
        <f t="shared" ca="1" si="2227"/>
        <v>0</v>
      </c>
      <c r="DD230" s="146">
        <f t="shared" ca="1" si="2227"/>
        <v>0</v>
      </c>
      <c r="DE230" s="146">
        <f t="shared" ca="1" si="2227"/>
        <v>0</v>
      </c>
      <c r="DF230" s="146">
        <f t="shared" ca="1" si="2227"/>
        <v>0</v>
      </c>
      <c r="DG230" s="146">
        <f t="shared" ca="1" si="2227"/>
        <v>0</v>
      </c>
      <c r="DH230" s="146">
        <f t="shared" ca="1" si="2227"/>
        <v>0</v>
      </c>
      <c r="DI230" s="146">
        <f t="shared" ca="1" si="2227"/>
        <v>0</v>
      </c>
      <c r="DJ230" s="146">
        <f t="shared" ca="1" si="2227"/>
        <v>0</v>
      </c>
      <c r="DK230" s="146">
        <f t="shared" ca="1" si="2227"/>
        <v>0</v>
      </c>
      <c r="DL230" s="146">
        <f t="shared" ca="1" si="2227"/>
        <v>0</v>
      </c>
      <c r="DM230" s="146">
        <f t="shared" ca="1" si="2227"/>
        <v>0</v>
      </c>
      <c r="DN230" s="146">
        <f t="shared" ca="1" si="2227"/>
        <v>0</v>
      </c>
      <c r="DO230" s="146">
        <f t="shared" ca="1" si="2227"/>
        <v>0</v>
      </c>
      <c r="DP230" s="146">
        <f t="shared" ca="1" si="2227"/>
        <v>0</v>
      </c>
      <c r="DQ230" s="146">
        <f t="shared" ca="1" si="2227"/>
        <v>0</v>
      </c>
      <c r="DR230" s="146">
        <f t="shared" ca="1" si="2227"/>
        <v>0</v>
      </c>
      <c r="DS230" s="146">
        <f t="shared" ca="1" si="2227"/>
        <v>0</v>
      </c>
      <c r="DT230" s="146">
        <f t="shared" ca="1" si="2227"/>
        <v>0</v>
      </c>
      <c r="DU230" s="146">
        <f t="shared" ca="1" si="2227"/>
        <v>0</v>
      </c>
    </row>
    <row r="231" spans="1:127" customFormat="1" ht="16.5" thickTop="1">
      <c r="A231" s="105"/>
      <c r="B231" s="105"/>
      <c r="C231" s="60"/>
      <c r="D231" s="1149"/>
      <c r="E231" s="69"/>
      <c r="F231" s="69"/>
      <c r="G231" s="69"/>
      <c r="H231" s="69"/>
      <c r="I231" s="69"/>
      <c r="J231" s="69"/>
      <c r="K231" s="69"/>
      <c r="L231" s="69"/>
      <c r="M231" s="69"/>
      <c r="N231" s="69"/>
      <c r="O231" s="69"/>
      <c r="P231" s="69"/>
      <c r="Q231" s="69"/>
      <c r="R231" s="69"/>
      <c r="S231" s="69"/>
      <c r="T231" s="69"/>
      <c r="U231" s="69"/>
      <c r="V231" s="69"/>
      <c r="W231" s="69"/>
      <c r="X231" s="69"/>
      <c r="Y231" s="69"/>
      <c r="Z231" s="69"/>
      <c r="AA231" s="69"/>
      <c r="AB231" s="69"/>
      <c r="AC231" s="69"/>
      <c r="AD231" s="69"/>
      <c r="AE231" s="69"/>
      <c r="AF231" s="69"/>
      <c r="AG231" s="69"/>
      <c r="AH231" s="69"/>
      <c r="AI231" s="69"/>
      <c r="AJ231" s="69"/>
      <c r="AK231" s="69"/>
      <c r="AL231" s="69"/>
      <c r="AM231" s="69"/>
      <c r="AN231" s="69"/>
      <c r="AO231" s="69"/>
      <c r="AP231" s="69"/>
      <c r="AQ231" s="69"/>
      <c r="AR231" s="69"/>
      <c r="AS231" s="69"/>
      <c r="AT231" s="69"/>
      <c r="AU231" s="69"/>
      <c r="AV231" s="69"/>
      <c r="AW231" s="69"/>
      <c r="AX231" s="69"/>
      <c r="AY231" s="69"/>
      <c r="AZ231" s="69"/>
      <c r="BA231" s="69"/>
      <c r="BB231" s="69"/>
      <c r="BC231" s="69"/>
      <c r="BD231" s="69"/>
      <c r="BE231" s="69"/>
      <c r="BF231" s="69"/>
      <c r="BG231" s="69"/>
      <c r="BH231" s="69"/>
      <c r="BI231" s="69"/>
      <c r="BJ231" s="69"/>
      <c r="BK231" s="69"/>
      <c r="BL231" s="69"/>
      <c r="BM231" s="69"/>
      <c r="BN231" s="69"/>
      <c r="BO231" s="69"/>
      <c r="BP231" s="69"/>
      <c r="BQ231" s="69"/>
      <c r="BR231" s="69"/>
      <c r="BS231" s="69"/>
      <c r="BT231" s="69"/>
      <c r="BU231" s="69"/>
      <c r="BV231" s="69"/>
      <c r="BW231" s="69"/>
      <c r="BX231" s="69"/>
      <c r="BY231" s="69"/>
      <c r="BZ231" s="69"/>
      <c r="CA231" s="69"/>
      <c r="CB231" s="69"/>
      <c r="CC231" s="69"/>
      <c r="CD231" s="69"/>
      <c r="CE231" s="69"/>
      <c r="CF231" s="69"/>
      <c r="CG231" s="69"/>
      <c r="CH231" s="69"/>
      <c r="CI231" s="69"/>
      <c r="CJ231" s="69"/>
      <c r="CK231" s="69"/>
      <c r="CL231" s="69"/>
      <c r="CM231" s="69"/>
      <c r="CN231" s="69"/>
      <c r="CO231" s="69"/>
      <c r="CP231" s="69"/>
      <c r="CQ231" s="69"/>
      <c r="CR231" s="69"/>
      <c r="CS231" s="69"/>
      <c r="CT231" s="69"/>
      <c r="CU231" s="69"/>
      <c r="CV231" s="69"/>
      <c r="CW231" s="69"/>
      <c r="CX231" s="69"/>
      <c r="CY231" s="69"/>
      <c r="CZ231" s="69"/>
      <c r="DA231" s="69"/>
      <c r="DB231" s="69"/>
      <c r="DC231" s="69"/>
      <c r="DD231" s="69"/>
      <c r="DE231" s="69"/>
      <c r="DF231" s="69"/>
      <c r="DG231" s="69"/>
      <c r="DH231" s="69"/>
      <c r="DI231" s="69"/>
      <c r="DJ231" s="69"/>
      <c r="DK231" s="69"/>
      <c r="DL231" s="69"/>
      <c r="DM231" s="69"/>
      <c r="DN231" s="69"/>
      <c r="DO231" s="69"/>
      <c r="DP231" s="69"/>
      <c r="DQ231" s="69"/>
      <c r="DR231" s="69"/>
      <c r="DS231" s="69"/>
      <c r="DT231" s="69"/>
      <c r="DU231" s="169"/>
    </row>
    <row r="232" spans="1:127" customFormat="1">
      <c r="A232" s="105"/>
      <c r="B232" s="105"/>
      <c r="C232" s="52" t="s">
        <v>758</v>
      </c>
      <c r="D232" s="1255">
        <f ca="1">-SUM(E220:DU220)</f>
        <v>742503.85201127874</v>
      </c>
      <c r="E232" s="69"/>
      <c r="F232" s="69"/>
      <c r="G232" s="69"/>
      <c r="H232" s="69"/>
      <c r="I232" s="69"/>
      <c r="J232" s="69"/>
      <c r="K232" s="69"/>
      <c r="L232" s="69"/>
      <c r="M232" s="69"/>
      <c r="N232" s="69"/>
      <c r="O232" s="69"/>
      <c r="P232" s="69"/>
      <c r="Q232" s="69"/>
      <c r="R232" s="69"/>
      <c r="S232" s="69"/>
      <c r="T232" s="69"/>
      <c r="U232" s="69"/>
      <c r="V232" s="69"/>
      <c r="W232" s="69"/>
      <c r="X232" s="69"/>
      <c r="Y232" s="69"/>
      <c r="Z232" s="69"/>
      <c r="AA232" s="69"/>
      <c r="AB232" s="69"/>
      <c r="AC232" s="69"/>
      <c r="AD232" s="69"/>
      <c r="AE232" s="69"/>
      <c r="AF232" s="69"/>
      <c r="AG232" s="69"/>
      <c r="AH232" s="69"/>
      <c r="AI232" s="69"/>
      <c r="AJ232" s="69"/>
      <c r="AK232" s="69"/>
      <c r="AL232" s="69"/>
      <c r="AM232" s="69"/>
      <c r="AN232" s="69"/>
      <c r="AO232" s="69"/>
      <c r="AP232" s="69"/>
      <c r="AQ232" s="69"/>
      <c r="AR232" s="69"/>
      <c r="AS232" s="69"/>
      <c r="AT232" s="69"/>
      <c r="AU232" s="69"/>
      <c r="AV232" s="69"/>
      <c r="AW232" s="69"/>
      <c r="AX232" s="69"/>
      <c r="AY232" s="69"/>
      <c r="AZ232" s="69"/>
      <c r="BA232" s="69"/>
      <c r="BB232" s="69"/>
      <c r="BC232" s="69"/>
      <c r="BD232" s="69"/>
      <c r="BE232" s="69"/>
      <c r="BF232" s="69"/>
      <c r="BG232" s="69"/>
      <c r="BH232" s="69"/>
      <c r="BI232" s="69"/>
      <c r="BJ232" s="69"/>
      <c r="BK232" s="69"/>
      <c r="BL232" s="69"/>
      <c r="BM232" s="69"/>
      <c r="BN232" s="69"/>
      <c r="BO232" s="69"/>
      <c r="BP232" s="69"/>
      <c r="BQ232" s="69"/>
      <c r="BR232" s="69"/>
      <c r="BS232" s="69"/>
      <c r="BT232" s="69"/>
      <c r="BU232" s="69"/>
      <c r="BV232" s="69"/>
      <c r="BW232" s="69"/>
      <c r="BX232" s="69"/>
      <c r="BY232" s="69"/>
      <c r="BZ232" s="69"/>
      <c r="CA232" s="69"/>
      <c r="CB232" s="69"/>
      <c r="CC232" s="69"/>
      <c r="CD232" s="69"/>
      <c r="CE232" s="69"/>
      <c r="CF232" s="69"/>
      <c r="CG232" s="69"/>
      <c r="CH232" s="69"/>
      <c r="CI232" s="69"/>
      <c r="CJ232" s="69"/>
      <c r="CK232" s="69"/>
      <c r="CL232" s="69"/>
      <c r="CM232" s="69"/>
      <c r="CN232" s="69"/>
      <c r="CO232" s="69"/>
      <c r="CP232" s="69"/>
      <c r="CQ232" s="69"/>
      <c r="CR232" s="69"/>
      <c r="CS232" s="69"/>
      <c r="CT232" s="69"/>
      <c r="CU232" s="69"/>
      <c r="CV232" s="69"/>
      <c r="CW232" s="69"/>
      <c r="CX232" s="69"/>
      <c r="CY232" s="69"/>
      <c r="CZ232" s="69"/>
      <c r="DA232" s="69"/>
      <c r="DB232" s="69"/>
      <c r="DC232" s="69"/>
      <c r="DD232" s="69"/>
      <c r="DE232" s="69"/>
      <c r="DF232" s="69"/>
      <c r="DG232" s="69"/>
      <c r="DH232" s="69"/>
      <c r="DI232" s="69"/>
      <c r="DJ232" s="69"/>
      <c r="DK232" s="69"/>
      <c r="DL232" s="69"/>
      <c r="DM232" s="69"/>
      <c r="DN232" s="69"/>
      <c r="DO232" s="69"/>
      <c r="DP232" s="69"/>
      <c r="DQ232" s="69"/>
      <c r="DR232" s="69"/>
      <c r="DS232" s="69"/>
      <c r="DT232" s="69"/>
      <c r="DU232" s="169"/>
    </row>
    <row r="233" spans="1:127" customFormat="1">
      <c r="A233" s="105"/>
      <c r="B233" s="105"/>
      <c r="C233" s="121" t="s">
        <v>42</v>
      </c>
      <c r="D233" s="1240">
        <f ca="1">XIRR(E230:DU230,$E$27:$DU$27)</f>
        <v>8.232404887676241E-2</v>
      </c>
      <c r="E233" s="69"/>
      <c r="F233" s="69"/>
      <c r="G233" s="69"/>
      <c r="H233" s="69"/>
      <c r="I233" s="69"/>
      <c r="J233" s="69"/>
      <c r="K233" s="69"/>
      <c r="L233" s="69"/>
      <c r="M233" s="69"/>
      <c r="N233" s="69"/>
      <c r="O233" s="69"/>
      <c r="P233" s="69"/>
      <c r="Q233" s="69"/>
      <c r="R233" s="69"/>
      <c r="S233" s="69"/>
      <c r="T233" s="69"/>
      <c r="U233" s="69"/>
      <c r="V233" s="69"/>
      <c r="W233" s="69"/>
      <c r="X233" s="69"/>
      <c r="Y233" s="69"/>
      <c r="Z233" s="69"/>
      <c r="AA233" s="69"/>
      <c r="AB233" s="69"/>
      <c r="AC233" s="69"/>
      <c r="AD233" s="69"/>
      <c r="AE233" s="69"/>
      <c r="AF233" s="69"/>
      <c r="AG233" s="69"/>
      <c r="AH233" s="69"/>
      <c r="AI233" s="69"/>
      <c r="AJ233" s="69"/>
      <c r="AK233" s="69"/>
      <c r="AL233" s="69"/>
      <c r="AM233" s="69"/>
      <c r="AN233" s="69"/>
      <c r="AO233" s="69"/>
      <c r="AP233" s="69"/>
      <c r="AQ233" s="69"/>
      <c r="AR233" s="69"/>
      <c r="AS233" s="69"/>
      <c r="AT233" s="69"/>
      <c r="AU233" s="69"/>
      <c r="AV233" s="69"/>
      <c r="AW233" s="69"/>
      <c r="AX233" s="69"/>
      <c r="AY233" s="69"/>
      <c r="AZ233" s="69"/>
      <c r="BA233" s="69"/>
      <c r="BB233" s="69"/>
      <c r="BC233" s="69"/>
      <c r="BD233" s="69"/>
      <c r="BE233" s="69"/>
      <c r="BF233" s="69"/>
      <c r="BG233" s="69"/>
      <c r="BH233" s="69"/>
      <c r="BI233" s="69"/>
      <c r="BJ233" s="69"/>
      <c r="BK233" s="69"/>
      <c r="BL233" s="69"/>
      <c r="BM233" s="69"/>
      <c r="BN233" s="69"/>
      <c r="BO233" s="69"/>
      <c r="BP233" s="69"/>
      <c r="BQ233" s="69"/>
      <c r="BR233" s="69"/>
      <c r="BS233" s="69"/>
      <c r="BT233" s="69"/>
      <c r="BU233" s="69"/>
      <c r="BV233" s="69"/>
      <c r="BW233" s="69"/>
      <c r="BX233" s="69"/>
      <c r="BY233" s="69"/>
      <c r="BZ233" s="69"/>
      <c r="CA233" s="69"/>
      <c r="CB233" s="69"/>
      <c r="CC233" s="69"/>
      <c r="CD233" s="69"/>
      <c r="CE233" s="69"/>
      <c r="CF233" s="69"/>
      <c r="CG233" s="69"/>
      <c r="CH233" s="69"/>
      <c r="CI233" s="69"/>
      <c r="CJ233" s="69"/>
      <c r="CK233" s="69"/>
      <c r="CL233" s="69"/>
      <c r="CM233" s="69"/>
      <c r="CN233" s="69"/>
      <c r="CO233" s="69"/>
      <c r="CP233" s="69"/>
      <c r="CQ233" s="69"/>
      <c r="CR233" s="69"/>
      <c r="CS233" s="69"/>
      <c r="CT233" s="69"/>
      <c r="CU233" s="69"/>
      <c r="CV233" s="69"/>
      <c r="CW233" s="69"/>
      <c r="CX233" s="69"/>
      <c r="CY233" s="69"/>
      <c r="CZ233" s="69"/>
      <c r="DA233" s="69"/>
      <c r="DB233" s="69"/>
      <c r="DC233" s="69"/>
      <c r="DD233" s="69"/>
      <c r="DE233" s="69"/>
      <c r="DF233" s="69"/>
      <c r="DG233" s="69"/>
      <c r="DH233" s="69"/>
      <c r="DI233" s="69"/>
      <c r="DJ233" s="69"/>
      <c r="DK233" s="69"/>
      <c r="DL233" s="69"/>
      <c r="DM233" s="69"/>
      <c r="DN233" s="69"/>
      <c r="DO233" s="69"/>
      <c r="DP233" s="69"/>
      <c r="DQ233" s="69"/>
      <c r="DR233" s="69"/>
      <c r="DS233" s="69"/>
      <c r="DT233" s="69"/>
      <c r="DU233" s="169"/>
    </row>
    <row r="234" spans="1:127" customFormat="1">
      <c r="A234" s="105"/>
      <c r="B234" s="105"/>
      <c r="C234" s="121" t="s">
        <v>749</v>
      </c>
      <c r="D234" s="1239">
        <f ca="1">(D235+D232)/D232</f>
        <v>1.87821346849004</v>
      </c>
      <c r="E234" s="69"/>
      <c r="F234" s="69"/>
      <c r="G234" s="69"/>
      <c r="H234" s="69"/>
      <c r="I234" s="69"/>
      <c r="J234" s="69"/>
      <c r="K234" s="69"/>
      <c r="L234" s="69"/>
      <c r="M234" s="69"/>
      <c r="N234" s="69"/>
      <c r="O234" s="69"/>
      <c r="P234" s="69"/>
      <c r="Q234" s="69"/>
      <c r="R234" s="69"/>
      <c r="S234" s="69"/>
      <c r="T234" s="69"/>
      <c r="U234" s="69"/>
      <c r="V234" s="69"/>
      <c r="W234" s="69"/>
      <c r="X234" s="69"/>
      <c r="Y234" s="69"/>
      <c r="Z234" s="69"/>
      <c r="AA234" s="69"/>
      <c r="AB234" s="69"/>
      <c r="AC234" s="69"/>
      <c r="AD234" s="69"/>
      <c r="AE234" s="69"/>
      <c r="AF234" s="69"/>
      <c r="AG234" s="69"/>
      <c r="AH234" s="69"/>
      <c r="AI234" s="69"/>
      <c r="AJ234" s="69"/>
      <c r="AK234" s="69"/>
      <c r="AL234" s="69"/>
      <c r="AM234" s="69"/>
      <c r="AN234" s="69"/>
      <c r="AO234" s="69"/>
      <c r="AP234" s="69"/>
      <c r="AQ234" s="69"/>
      <c r="AR234" s="69"/>
      <c r="AS234" s="69"/>
      <c r="AT234" s="69"/>
      <c r="AU234" s="69"/>
      <c r="AV234" s="69"/>
      <c r="AW234" s="69"/>
      <c r="AX234" s="69"/>
      <c r="AY234" s="69"/>
      <c r="AZ234" s="69"/>
      <c r="BA234" s="69"/>
      <c r="BB234" s="69"/>
      <c r="BC234" s="69"/>
      <c r="BD234" s="69"/>
      <c r="BE234" s="69"/>
      <c r="BF234" s="69"/>
      <c r="BG234" s="69"/>
      <c r="BH234" s="69"/>
      <c r="BI234" s="69"/>
      <c r="BJ234" s="69"/>
      <c r="BK234" s="69"/>
      <c r="BL234" s="69"/>
      <c r="BM234" s="69"/>
      <c r="BN234" s="69"/>
      <c r="BO234" s="69"/>
      <c r="BP234" s="69"/>
      <c r="BQ234" s="69"/>
      <c r="BR234" s="69"/>
      <c r="BS234" s="69"/>
      <c r="BT234" s="69"/>
      <c r="BU234" s="69"/>
      <c r="BV234" s="69"/>
      <c r="BW234" s="69"/>
      <c r="BX234" s="69"/>
      <c r="BY234" s="69"/>
      <c r="BZ234" s="69"/>
      <c r="CA234" s="69"/>
      <c r="CB234" s="69"/>
      <c r="CC234" s="69"/>
      <c r="CD234" s="69"/>
      <c r="CE234" s="69"/>
      <c r="CF234" s="69"/>
      <c r="CG234" s="69"/>
      <c r="CH234" s="69"/>
      <c r="CI234" s="69"/>
      <c r="CJ234" s="69"/>
      <c r="CK234" s="69"/>
      <c r="CL234" s="69"/>
      <c r="CM234" s="69"/>
      <c r="CN234" s="69"/>
      <c r="CO234" s="69"/>
      <c r="CP234" s="69"/>
      <c r="CQ234" s="69"/>
      <c r="CR234" s="69"/>
      <c r="CS234" s="69"/>
      <c r="CT234" s="69"/>
      <c r="CU234" s="69"/>
      <c r="CV234" s="69"/>
      <c r="CW234" s="69"/>
      <c r="CX234" s="69"/>
      <c r="CY234" s="69"/>
      <c r="CZ234" s="69"/>
      <c r="DA234" s="69"/>
      <c r="DB234" s="69"/>
      <c r="DC234" s="69"/>
      <c r="DD234" s="69"/>
      <c r="DE234" s="69"/>
      <c r="DF234" s="69"/>
      <c r="DG234" s="69"/>
      <c r="DH234" s="69"/>
      <c r="DI234" s="69"/>
      <c r="DJ234" s="69"/>
      <c r="DK234" s="69"/>
      <c r="DL234" s="69"/>
      <c r="DM234" s="69"/>
      <c r="DN234" s="69"/>
      <c r="DO234" s="69"/>
      <c r="DP234" s="69"/>
      <c r="DQ234" s="69"/>
      <c r="DR234" s="69"/>
      <c r="DS234" s="69"/>
      <c r="DT234" s="69"/>
      <c r="DU234" s="169"/>
    </row>
    <row r="235" spans="1:127" customFormat="1">
      <c r="A235" s="105"/>
      <c r="B235" s="105"/>
      <c r="C235" s="836" t="s">
        <v>1509</v>
      </c>
      <c r="D235" s="1256">
        <f ca="1">SUM(E230:DU230)</f>
        <v>652076.9453485678</v>
      </c>
      <c r="E235" s="69"/>
      <c r="F235" s="69"/>
      <c r="G235" s="69"/>
      <c r="H235" s="69"/>
      <c r="I235" s="69"/>
      <c r="J235" s="69"/>
      <c r="K235" s="69"/>
      <c r="L235" s="69"/>
      <c r="M235" s="69"/>
      <c r="N235" s="69"/>
      <c r="O235" s="69"/>
      <c r="P235" s="69"/>
      <c r="Q235" s="69"/>
      <c r="R235" s="69"/>
      <c r="S235" s="69"/>
      <c r="T235" s="69"/>
      <c r="U235" s="69"/>
      <c r="V235" s="69"/>
      <c r="W235" s="69"/>
      <c r="X235" s="69"/>
      <c r="Y235" s="69"/>
      <c r="Z235" s="69"/>
      <c r="AA235" s="69"/>
      <c r="AB235" s="69"/>
      <c r="AC235" s="69"/>
      <c r="AD235" s="69"/>
      <c r="AE235" s="69"/>
      <c r="AF235" s="69"/>
      <c r="AG235" s="69"/>
      <c r="AH235" s="69"/>
      <c r="AI235" s="69"/>
      <c r="AJ235" s="69"/>
      <c r="AK235" s="69"/>
      <c r="AL235" s="69"/>
      <c r="AM235" s="69"/>
      <c r="AN235" s="69"/>
      <c r="AO235" s="69"/>
      <c r="AP235" s="69"/>
      <c r="AQ235" s="69"/>
      <c r="AR235" s="69"/>
      <c r="AS235" s="69"/>
      <c r="AT235" s="69"/>
      <c r="AU235" s="69"/>
      <c r="AV235" s="69"/>
      <c r="AW235" s="69"/>
      <c r="AX235" s="69"/>
      <c r="AY235" s="69"/>
      <c r="AZ235" s="69"/>
      <c r="BA235" s="69"/>
      <c r="BB235" s="69"/>
      <c r="BC235" s="69"/>
      <c r="BD235" s="69"/>
      <c r="BE235" s="69"/>
      <c r="BF235" s="69"/>
      <c r="BG235" s="69"/>
      <c r="BH235" s="69"/>
      <c r="BI235" s="69"/>
      <c r="BJ235" s="69"/>
      <c r="BK235" s="69"/>
      <c r="BL235" s="69"/>
      <c r="BM235" s="69"/>
      <c r="BN235" s="69"/>
      <c r="BO235" s="69"/>
      <c r="BP235" s="69"/>
      <c r="BQ235" s="69"/>
      <c r="BR235" s="69"/>
      <c r="BS235" s="69"/>
      <c r="BT235" s="69"/>
      <c r="BU235" s="69"/>
      <c r="BV235" s="69"/>
      <c r="BW235" s="69"/>
      <c r="BX235" s="69"/>
      <c r="BY235" s="69"/>
      <c r="BZ235" s="69"/>
      <c r="CA235" s="69"/>
      <c r="CB235" s="69"/>
      <c r="CC235" s="69"/>
      <c r="CD235" s="69"/>
      <c r="CE235" s="69"/>
      <c r="CF235" s="69"/>
      <c r="CG235" s="69"/>
      <c r="CH235" s="69"/>
      <c r="CI235" s="69"/>
      <c r="CJ235" s="69"/>
      <c r="CK235" s="69"/>
      <c r="CL235" s="69"/>
      <c r="CM235" s="69"/>
      <c r="CN235" s="69"/>
      <c r="CO235" s="69"/>
      <c r="CP235" s="69"/>
      <c r="CQ235" s="69"/>
      <c r="CR235" s="69"/>
      <c r="CS235" s="69"/>
      <c r="CT235" s="69"/>
      <c r="CU235" s="69"/>
      <c r="CV235" s="69"/>
      <c r="CW235" s="69"/>
      <c r="CX235" s="69"/>
      <c r="CY235" s="69"/>
      <c r="CZ235" s="69"/>
      <c r="DA235" s="69"/>
      <c r="DB235" s="69"/>
      <c r="DC235" s="69"/>
      <c r="DD235" s="69"/>
      <c r="DE235" s="69"/>
      <c r="DF235" s="69"/>
      <c r="DG235" s="69"/>
      <c r="DH235" s="69"/>
      <c r="DI235" s="69"/>
      <c r="DJ235" s="69"/>
      <c r="DK235" s="69"/>
      <c r="DL235" s="69"/>
      <c r="DM235" s="69"/>
      <c r="DN235" s="69"/>
      <c r="DO235" s="69"/>
      <c r="DP235" s="69"/>
      <c r="DQ235" s="69"/>
      <c r="DR235" s="69"/>
      <c r="DS235" s="69"/>
      <c r="DT235" s="69"/>
      <c r="DU235" s="169"/>
    </row>
    <row r="236" spans="1:127" customFormat="1" ht="15.75" customHeight="1">
      <c r="A236" s="105"/>
      <c r="B236" s="105"/>
      <c r="C236" s="1320"/>
      <c r="D236" s="1321"/>
      <c r="E236" s="1321"/>
      <c r="F236" s="1321"/>
      <c r="G236" s="1321"/>
      <c r="H236" s="1321"/>
      <c r="I236" s="1321"/>
      <c r="J236" s="1321"/>
      <c r="K236" s="1321"/>
      <c r="L236" s="1321"/>
      <c r="M236" s="1321"/>
      <c r="N236" s="1321"/>
      <c r="O236" s="1321"/>
      <c r="P236" s="1321"/>
      <c r="Q236" s="1321"/>
      <c r="R236" s="1321"/>
      <c r="S236" s="1321"/>
      <c r="T236" s="1321"/>
      <c r="U236" s="1321"/>
      <c r="V236" s="1321"/>
      <c r="W236" s="1321"/>
      <c r="X236" s="1321"/>
      <c r="Y236" s="1321"/>
      <c r="Z236" s="1321"/>
      <c r="AA236" s="1321"/>
      <c r="AB236" s="1321"/>
      <c r="AC236" s="1321"/>
      <c r="AD236" s="1321"/>
      <c r="AE236" s="1321"/>
      <c r="AF236" s="1321"/>
      <c r="AG236" s="1321"/>
      <c r="AH236" s="1321"/>
      <c r="AI236" s="1321"/>
      <c r="AJ236" s="1321"/>
      <c r="AK236" s="1321"/>
      <c r="AL236" s="1321"/>
      <c r="AM236" s="1321"/>
      <c r="AN236" s="1321"/>
      <c r="AO236" s="1321"/>
      <c r="AP236" s="1321"/>
      <c r="AQ236" s="1321"/>
      <c r="AR236" s="1321"/>
      <c r="AS236" s="1321"/>
      <c r="AT236" s="1321"/>
      <c r="AU236" s="1321"/>
      <c r="AV236" s="1321"/>
      <c r="AW236" s="1321"/>
      <c r="AX236" s="1321"/>
      <c r="AY236" s="1321"/>
      <c r="AZ236" s="1321"/>
      <c r="BA236" s="1321"/>
      <c r="BB236" s="1321"/>
      <c r="BC236" s="1321"/>
      <c r="BD236" s="1321"/>
      <c r="BE236" s="1321"/>
      <c r="BF236" s="1321"/>
      <c r="BG236" s="1321"/>
      <c r="BH236" s="1321"/>
      <c r="BI236" s="1321"/>
      <c r="BJ236" s="1321"/>
      <c r="BK236" s="1321"/>
      <c r="BL236" s="1321"/>
      <c r="BM236" s="1321"/>
      <c r="BN236" s="1321"/>
      <c r="BO236" s="1321"/>
      <c r="BP236" s="1321"/>
      <c r="BQ236" s="1321"/>
      <c r="BR236" s="1321"/>
      <c r="BS236" s="1321"/>
      <c r="BT236" s="1321"/>
      <c r="BU236" s="1321"/>
      <c r="BV236" s="1321"/>
      <c r="BW236" s="1321"/>
      <c r="BX236" s="1321"/>
      <c r="BY236" s="1321"/>
      <c r="BZ236" s="1321"/>
      <c r="CA236" s="1321"/>
      <c r="CB236" s="1321"/>
      <c r="CC236" s="1321"/>
      <c r="CD236" s="1321"/>
      <c r="CE236" s="1321"/>
      <c r="CF236" s="1321"/>
      <c r="CG236" s="1321"/>
      <c r="CH236" s="1321"/>
      <c r="CI236" s="1321"/>
      <c r="CJ236" s="1321"/>
      <c r="CK236" s="1321"/>
      <c r="CL236" s="1321"/>
      <c r="CM236" s="1321"/>
      <c r="CN236" s="1321"/>
      <c r="CO236" s="1321"/>
      <c r="CP236" s="1321"/>
      <c r="CQ236" s="1321"/>
      <c r="CR236" s="1321"/>
      <c r="CS236" s="1321"/>
      <c r="CT236" s="1321"/>
      <c r="CU236" s="1321"/>
      <c r="CV236" s="1321"/>
      <c r="CW236" s="1321"/>
      <c r="CX236" s="1321"/>
      <c r="CY236" s="1321"/>
      <c r="CZ236" s="1321"/>
      <c r="DA236" s="1321"/>
      <c r="DB236" s="1321"/>
      <c r="DC236" s="1321"/>
      <c r="DD236" s="1321"/>
      <c r="DE236" s="1321"/>
      <c r="DF236" s="1321"/>
      <c r="DG236" s="1321"/>
      <c r="DH236" s="1321"/>
      <c r="DI236" s="1321"/>
      <c r="DJ236" s="1321"/>
      <c r="DK236" s="1321"/>
      <c r="DL236" s="1321"/>
      <c r="DM236" s="1321"/>
      <c r="DN236" s="1321"/>
      <c r="DO236" s="1321"/>
      <c r="DP236" s="1321"/>
      <c r="DQ236" s="1321"/>
      <c r="DR236" s="1321"/>
      <c r="DS236" s="1321"/>
      <c r="DT236" s="1321"/>
      <c r="DU236" s="1328"/>
    </row>
    <row r="237" spans="1:127" customFormat="1">
      <c r="A237" s="105"/>
      <c r="B237" s="105"/>
      <c r="C237" s="107"/>
      <c r="D237" s="107"/>
      <c r="E237" s="105"/>
      <c r="F237" s="105"/>
      <c r="G237" s="105"/>
      <c r="H237" s="105"/>
      <c r="I237" s="105"/>
      <c r="J237" s="105"/>
      <c r="K237" s="105"/>
      <c r="L237" s="105"/>
      <c r="M237" s="105"/>
      <c r="N237" s="105"/>
      <c r="O237" s="105"/>
      <c r="P237" s="105"/>
      <c r="Q237" s="105"/>
      <c r="R237" s="105"/>
      <c r="S237" s="105"/>
      <c r="T237" s="105"/>
      <c r="U237" s="105"/>
      <c r="V237" s="105"/>
      <c r="W237" s="105"/>
      <c r="X237" s="105"/>
      <c r="Y237" s="105"/>
      <c r="Z237" s="105"/>
      <c r="AA237" s="105"/>
      <c r="AB237" s="105"/>
      <c r="AC237" s="105"/>
      <c r="AD237" s="105"/>
      <c r="AE237" s="105"/>
      <c r="AF237" s="105"/>
      <c r="AG237" s="105"/>
      <c r="AH237" s="105"/>
      <c r="AI237" s="105"/>
      <c r="AJ237" s="105"/>
      <c r="AK237" s="105"/>
      <c r="AL237" s="105"/>
      <c r="AM237" s="105"/>
      <c r="AN237" s="105"/>
      <c r="AO237" s="105"/>
      <c r="AP237" s="105"/>
      <c r="AQ237" s="105"/>
      <c r="AR237" s="105"/>
      <c r="AS237" s="105"/>
      <c r="AT237" s="105"/>
      <c r="AU237" s="105"/>
      <c r="AV237" s="105"/>
      <c r="AW237" s="105"/>
      <c r="AX237" s="105"/>
      <c r="AY237" s="105"/>
      <c r="AZ237" s="105"/>
      <c r="BA237" s="105"/>
      <c r="BB237" s="105"/>
      <c r="BC237" s="105"/>
      <c r="BD237" s="105"/>
      <c r="BE237" s="105"/>
      <c r="BF237" s="105"/>
      <c r="BG237" s="105"/>
      <c r="BH237" s="105"/>
      <c r="BI237" s="105"/>
      <c r="BJ237" s="105"/>
      <c r="BK237" s="105"/>
      <c r="BL237" s="105"/>
      <c r="BM237" s="105"/>
      <c r="BN237" s="105"/>
      <c r="BO237" s="105"/>
      <c r="BP237" s="105"/>
      <c r="BQ237" s="105"/>
      <c r="BR237" s="105"/>
      <c r="BS237" s="105"/>
      <c r="BT237" s="105"/>
      <c r="BU237" s="105"/>
      <c r="BV237" s="105"/>
      <c r="BW237" s="105"/>
      <c r="BX237" s="105"/>
      <c r="BY237" s="105"/>
      <c r="BZ237" s="105"/>
      <c r="CA237" s="105"/>
      <c r="CB237" s="105"/>
      <c r="CC237" s="105"/>
      <c r="CD237" s="105"/>
      <c r="CE237" s="105"/>
      <c r="CF237" s="105"/>
      <c r="CG237" s="105"/>
      <c r="CH237" s="105"/>
      <c r="CI237" s="105"/>
      <c r="CJ237" s="105"/>
      <c r="CK237" s="105"/>
      <c r="CL237" s="105"/>
      <c r="CM237" s="105"/>
      <c r="CN237" s="105"/>
      <c r="CO237" s="105"/>
      <c r="CP237" s="105"/>
      <c r="CQ237" s="105"/>
      <c r="CR237" s="105"/>
      <c r="CS237" s="105"/>
      <c r="CT237" s="105"/>
      <c r="CU237" s="105"/>
      <c r="CV237" s="105"/>
      <c r="CW237" s="105"/>
      <c r="CX237" s="105"/>
      <c r="CY237" s="105"/>
      <c r="CZ237" s="105"/>
      <c r="DA237" s="105"/>
      <c r="DB237" s="105"/>
      <c r="DC237" s="105"/>
      <c r="DD237" s="105"/>
      <c r="DE237" s="105"/>
      <c r="DF237" s="105"/>
      <c r="DG237" s="105"/>
      <c r="DH237" s="105"/>
      <c r="DI237" s="105"/>
      <c r="DJ237" s="105"/>
      <c r="DK237" s="105"/>
      <c r="DL237" s="105"/>
      <c r="DM237" s="105"/>
      <c r="DN237" s="105"/>
      <c r="DO237" s="105"/>
      <c r="DP237" s="105"/>
      <c r="DQ237" s="105"/>
      <c r="DR237" s="105"/>
      <c r="DS237" s="105"/>
      <c r="DT237" s="105"/>
      <c r="DU237" s="105"/>
    </row>
    <row r="238" spans="1:127" customFormat="1">
      <c r="A238" s="105"/>
      <c r="B238" s="105"/>
      <c r="C238" s="107"/>
      <c r="D238" s="107"/>
      <c r="E238" s="107"/>
      <c r="F238" s="107"/>
      <c r="G238" s="105"/>
      <c r="H238" s="105"/>
      <c r="I238" s="105"/>
      <c r="J238" s="105"/>
      <c r="K238" s="105"/>
      <c r="L238" s="105"/>
      <c r="M238" s="105"/>
      <c r="N238" s="105"/>
      <c r="O238" s="105"/>
      <c r="P238" s="105"/>
      <c r="Q238" s="105"/>
      <c r="R238" s="105"/>
      <c r="S238" s="105"/>
      <c r="T238" s="105"/>
      <c r="U238" s="105"/>
      <c r="V238" s="105"/>
      <c r="W238" s="105"/>
      <c r="X238" s="105"/>
      <c r="Y238" s="105"/>
      <c r="Z238" s="105"/>
      <c r="AA238" s="105"/>
      <c r="AB238" s="105"/>
      <c r="AC238" s="105"/>
      <c r="AD238" s="105"/>
      <c r="AE238" s="105"/>
      <c r="AF238" s="105"/>
      <c r="AG238" s="105"/>
      <c r="AH238" s="105"/>
      <c r="AI238" s="105"/>
      <c r="AJ238" s="105"/>
      <c r="AK238" s="105"/>
      <c r="AL238" s="105"/>
      <c r="AM238" s="105"/>
      <c r="AN238" s="105"/>
      <c r="AO238" s="105"/>
      <c r="AP238" s="105"/>
      <c r="AQ238" s="105"/>
      <c r="AR238" s="105"/>
      <c r="AS238" s="105"/>
      <c r="AT238" s="105"/>
      <c r="AU238" s="105"/>
      <c r="AV238" s="105"/>
      <c r="AW238" s="105"/>
      <c r="AX238" s="105"/>
      <c r="AY238" s="105"/>
      <c r="AZ238" s="105"/>
      <c r="BA238" s="105"/>
      <c r="BB238" s="105"/>
      <c r="BC238" s="105"/>
      <c r="BD238" s="105"/>
      <c r="BE238" s="105"/>
      <c r="BF238" s="105"/>
      <c r="BG238" s="105"/>
      <c r="BH238" s="105"/>
      <c r="BI238" s="105"/>
      <c r="BJ238" s="105"/>
      <c r="BK238" s="105"/>
      <c r="BL238" s="105"/>
      <c r="BM238" s="105"/>
      <c r="BN238" s="105"/>
      <c r="BO238" s="105"/>
      <c r="BP238" s="105"/>
      <c r="BQ238" s="105"/>
      <c r="BR238" s="105"/>
      <c r="BS238" s="105"/>
      <c r="BT238" s="105"/>
      <c r="BU238" s="105"/>
      <c r="BV238" s="105"/>
      <c r="BW238" s="105"/>
      <c r="BX238" s="105"/>
      <c r="BY238" s="105"/>
      <c r="BZ238" s="105"/>
      <c r="CA238" s="105"/>
      <c r="CB238" s="105"/>
      <c r="CC238" s="105"/>
      <c r="CD238" s="105"/>
      <c r="CE238" s="105"/>
      <c r="CF238" s="105"/>
      <c r="CG238" s="105"/>
      <c r="CH238" s="105"/>
      <c r="CI238" s="105"/>
      <c r="CJ238" s="105"/>
      <c r="CK238" s="105"/>
      <c r="CL238" s="105"/>
      <c r="CM238" s="105"/>
      <c r="CN238" s="105"/>
      <c r="CO238" s="105"/>
      <c r="CP238" s="105"/>
      <c r="CQ238" s="105"/>
      <c r="CR238" s="105"/>
      <c r="CS238" s="105"/>
      <c r="CT238" s="105"/>
      <c r="CU238" s="105"/>
      <c r="CV238" s="105"/>
      <c r="CW238" s="105"/>
      <c r="CX238" s="105"/>
      <c r="CY238" s="105"/>
      <c r="CZ238" s="105"/>
      <c r="DA238" s="105"/>
      <c r="DB238" s="105"/>
      <c r="DC238" s="105"/>
      <c r="DD238" s="105"/>
      <c r="DE238" s="105"/>
      <c r="DF238" s="105"/>
      <c r="DG238" s="105"/>
      <c r="DH238" s="105"/>
      <c r="DI238" s="105"/>
      <c r="DJ238" s="105"/>
      <c r="DK238" s="105"/>
      <c r="DL238" s="105"/>
      <c r="DM238" s="105"/>
      <c r="DN238" s="105"/>
      <c r="DO238" s="105"/>
      <c r="DP238" s="105"/>
      <c r="DQ238" s="105"/>
      <c r="DR238" s="105"/>
      <c r="DS238" s="105"/>
      <c r="DT238" s="105"/>
      <c r="DU238" s="105"/>
      <c r="DV238" s="105"/>
      <c r="DW238" s="105"/>
    </row>
    <row r="239" spans="1:127" customFormat="1">
      <c r="A239" s="105"/>
      <c r="B239" s="105"/>
      <c r="C239" s="107"/>
      <c r="D239" s="107"/>
      <c r="E239" s="107"/>
      <c r="F239" s="107"/>
      <c r="G239" s="105"/>
      <c r="H239" s="105"/>
      <c r="I239" s="105"/>
      <c r="J239" s="105"/>
      <c r="K239" s="105"/>
      <c r="L239" s="105"/>
      <c r="M239" s="105"/>
      <c r="N239" s="105"/>
      <c r="O239" s="105"/>
      <c r="P239" s="105"/>
      <c r="Q239" s="105"/>
      <c r="R239" s="105"/>
      <c r="S239" s="105"/>
      <c r="T239" s="105"/>
      <c r="U239" s="105"/>
      <c r="V239" s="105"/>
      <c r="W239" s="105"/>
      <c r="X239" s="105"/>
      <c r="Y239" s="105"/>
      <c r="Z239" s="105"/>
      <c r="AA239" s="105"/>
      <c r="AB239" s="105"/>
      <c r="AC239" s="105"/>
      <c r="AD239" s="105"/>
      <c r="AE239" s="105"/>
      <c r="AF239" s="105"/>
      <c r="AG239" s="105"/>
      <c r="AH239" s="105"/>
      <c r="AI239" s="105"/>
      <c r="AJ239" s="105"/>
      <c r="AK239" s="105"/>
      <c r="AL239" s="105"/>
      <c r="AM239" s="105"/>
      <c r="AN239" s="105"/>
      <c r="AO239" s="105"/>
      <c r="AP239" s="105"/>
      <c r="AQ239" s="105"/>
      <c r="AR239" s="105"/>
      <c r="AS239" s="105"/>
      <c r="AT239" s="105"/>
      <c r="AU239" s="105"/>
      <c r="AV239" s="105"/>
      <c r="AW239" s="105"/>
      <c r="AX239" s="105"/>
      <c r="AY239" s="105"/>
      <c r="AZ239" s="105"/>
      <c r="BA239" s="105"/>
      <c r="BB239" s="105"/>
      <c r="BC239" s="105"/>
      <c r="BD239" s="105"/>
      <c r="BE239" s="105"/>
      <c r="BF239" s="105"/>
      <c r="BG239" s="105"/>
      <c r="BH239" s="105"/>
      <c r="BI239" s="105"/>
      <c r="BJ239" s="105"/>
      <c r="BK239" s="105"/>
      <c r="BL239" s="105"/>
      <c r="BM239" s="105"/>
      <c r="BN239" s="105"/>
      <c r="BO239" s="105"/>
      <c r="BP239" s="105"/>
      <c r="BQ239" s="105"/>
      <c r="BR239" s="105"/>
      <c r="BS239" s="105"/>
      <c r="BT239" s="105"/>
      <c r="BU239" s="105"/>
      <c r="BV239" s="105"/>
      <c r="BW239" s="105"/>
      <c r="BX239" s="105"/>
      <c r="BY239" s="105"/>
      <c r="BZ239" s="105"/>
      <c r="CA239" s="105"/>
      <c r="CB239" s="105"/>
      <c r="CC239" s="105"/>
      <c r="CD239" s="105"/>
      <c r="CE239" s="105"/>
      <c r="CF239" s="105"/>
      <c r="CG239" s="105"/>
      <c r="CH239" s="105"/>
      <c r="CI239" s="105"/>
      <c r="CJ239" s="105"/>
      <c r="CK239" s="105"/>
      <c r="CL239" s="105"/>
      <c r="CM239" s="105"/>
      <c r="CN239" s="105"/>
      <c r="CO239" s="105"/>
      <c r="CP239" s="105"/>
      <c r="CQ239" s="105"/>
      <c r="CR239" s="105"/>
      <c r="CS239" s="105"/>
      <c r="CT239" s="105"/>
      <c r="CU239" s="105"/>
      <c r="CV239" s="105"/>
      <c r="CW239" s="105"/>
      <c r="CX239" s="105"/>
      <c r="CY239" s="105"/>
      <c r="CZ239" s="105"/>
      <c r="DA239" s="105"/>
      <c r="DB239" s="105"/>
      <c r="DC239" s="105"/>
      <c r="DD239" s="105"/>
      <c r="DE239" s="105"/>
      <c r="DF239" s="105"/>
      <c r="DG239" s="105"/>
      <c r="DH239" s="105"/>
      <c r="DI239" s="105"/>
      <c r="DJ239" s="105"/>
      <c r="DK239" s="105"/>
      <c r="DL239" s="105"/>
      <c r="DM239" s="105"/>
      <c r="DN239" s="105"/>
      <c r="DO239" s="105"/>
      <c r="DP239" s="105"/>
      <c r="DQ239" s="105"/>
      <c r="DR239" s="105"/>
      <c r="DS239" s="105"/>
      <c r="DT239" s="105"/>
      <c r="DU239" s="105"/>
      <c r="DV239" s="105"/>
      <c r="DW239" s="105"/>
    </row>
    <row r="240" spans="1:127" customFormat="1">
      <c r="A240" s="105"/>
      <c r="B240" s="105"/>
      <c r="C240" s="107"/>
      <c r="D240" s="107"/>
      <c r="E240" s="107"/>
      <c r="F240" s="107"/>
      <c r="G240" s="105"/>
      <c r="H240" s="105"/>
      <c r="I240" s="105"/>
      <c r="J240" s="105"/>
      <c r="K240" s="105"/>
      <c r="L240" s="105"/>
      <c r="M240" s="105"/>
      <c r="N240" s="105"/>
      <c r="O240" s="105"/>
      <c r="P240" s="105"/>
      <c r="Q240" s="105"/>
      <c r="R240" s="105"/>
      <c r="S240" s="105"/>
      <c r="T240" s="105"/>
      <c r="U240" s="105"/>
      <c r="V240" s="105"/>
      <c r="W240" s="105"/>
      <c r="X240" s="105"/>
      <c r="Y240" s="105"/>
      <c r="Z240" s="105"/>
      <c r="AA240" s="105"/>
      <c r="AB240" s="105"/>
      <c r="AC240" s="105"/>
      <c r="AD240" s="105"/>
      <c r="AE240" s="105"/>
      <c r="AF240" s="105"/>
      <c r="AG240" s="105"/>
      <c r="AH240" s="105"/>
      <c r="AI240" s="105"/>
      <c r="AJ240" s="105"/>
      <c r="AK240" s="105"/>
      <c r="AL240" s="105"/>
      <c r="AM240" s="105"/>
      <c r="AN240" s="105"/>
      <c r="AO240" s="105"/>
      <c r="AP240" s="105"/>
      <c r="AQ240" s="105"/>
      <c r="AR240" s="105"/>
      <c r="AS240" s="105"/>
      <c r="AT240" s="105"/>
      <c r="AU240" s="105"/>
      <c r="AV240" s="105"/>
      <c r="AW240" s="105"/>
      <c r="AX240" s="105"/>
      <c r="AY240" s="105"/>
      <c r="AZ240" s="105"/>
      <c r="BA240" s="105"/>
      <c r="BB240" s="105"/>
      <c r="BC240" s="105"/>
      <c r="BD240" s="105"/>
      <c r="BE240" s="105"/>
      <c r="BF240" s="105"/>
      <c r="BG240" s="105"/>
      <c r="BH240" s="105"/>
      <c r="BI240" s="105"/>
      <c r="BJ240" s="105"/>
      <c r="BK240" s="105"/>
      <c r="BL240" s="105"/>
      <c r="BM240" s="105"/>
      <c r="BN240" s="105"/>
      <c r="BO240" s="105"/>
      <c r="BP240" s="105"/>
      <c r="BQ240" s="105"/>
      <c r="BR240" s="105"/>
      <c r="BS240" s="105"/>
      <c r="BT240" s="105"/>
      <c r="BU240" s="105"/>
      <c r="BV240" s="105"/>
      <c r="BW240" s="105"/>
      <c r="BX240" s="105"/>
      <c r="BY240" s="105"/>
      <c r="BZ240" s="105"/>
      <c r="CA240" s="105"/>
      <c r="CB240" s="105"/>
      <c r="CC240" s="105"/>
      <c r="CD240" s="105"/>
      <c r="CE240" s="105"/>
      <c r="CF240" s="105"/>
      <c r="CG240" s="105"/>
      <c r="CH240" s="105"/>
      <c r="CI240" s="105"/>
      <c r="CJ240" s="105"/>
      <c r="CK240" s="105"/>
      <c r="CL240" s="105"/>
      <c r="CM240" s="105"/>
      <c r="CN240" s="105"/>
      <c r="CO240" s="105"/>
      <c r="CP240" s="105"/>
      <c r="CQ240" s="105"/>
      <c r="CR240" s="105"/>
      <c r="CS240" s="105"/>
      <c r="CT240" s="105"/>
      <c r="CU240" s="105"/>
      <c r="CV240" s="105"/>
      <c r="CW240" s="105"/>
      <c r="CX240" s="105"/>
      <c r="CY240" s="105"/>
      <c r="CZ240" s="105"/>
      <c r="DA240" s="105"/>
      <c r="DB240" s="105"/>
      <c r="DC240" s="105"/>
      <c r="DD240" s="105"/>
      <c r="DE240" s="105"/>
      <c r="DF240" s="105"/>
      <c r="DG240" s="105"/>
      <c r="DH240" s="105"/>
      <c r="DI240" s="105"/>
      <c r="DJ240" s="105"/>
      <c r="DK240" s="105"/>
      <c r="DL240" s="105"/>
      <c r="DM240" s="105"/>
      <c r="DN240" s="105"/>
      <c r="DO240" s="105"/>
      <c r="DP240" s="105"/>
      <c r="DQ240" s="105"/>
      <c r="DR240" s="105"/>
      <c r="DS240" s="105"/>
      <c r="DT240" s="105"/>
      <c r="DU240" s="105"/>
      <c r="DV240" s="105"/>
      <c r="DW240" s="105"/>
    </row>
    <row r="241" spans="1:127" customFormat="1">
      <c r="A241" s="105"/>
      <c r="B241" s="105"/>
      <c r="C241" s="107"/>
      <c r="D241" s="107"/>
      <c r="E241" s="107"/>
      <c r="F241" s="107"/>
      <c r="G241" s="105"/>
      <c r="H241" s="105"/>
      <c r="I241" s="105"/>
      <c r="J241" s="105"/>
      <c r="K241" s="105"/>
      <c r="L241" s="105"/>
      <c r="M241" s="105"/>
      <c r="N241" s="105"/>
      <c r="O241" s="105"/>
      <c r="P241" s="105"/>
      <c r="Q241" s="105"/>
      <c r="R241" s="105"/>
      <c r="S241" s="105"/>
      <c r="T241" s="105"/>
      <c r="U241" s="105"/>
      <c r="V241" s="105"/>
      <c r="W241" s="105"/>
      <c r="X241" s="105"/>
      <c r="Y241" s="105"/>
      <c r="Z241" s="105"/>
      <c r="AA241" s="105"/>
      <c r="AB241" s="105"/>
      <c r="AC241" s="105"/>
      <c r="AD241" s="105"/>
      <c r="AE241" s="105"/>
      <c r="AF241" s="105"/>
      <c r="AG241" s="105"/>
      <c r="AH241" s="105"/>
      <c r="AI241" s="105"/>
      <c r="AJ241" s="105"/>
      <c r="AK241" s="105"/>
      <c r="AL241" s="105"/>
      <c r="AM241" s="105"/>
      <c r="AN241" s="105"/>
      <c r="AO241" s="105"/>
      <c r="AP241" s="105"/>
      <c r="AQ241" s="105"/>
      <c r="AR241" s="105"/>
      <c r="AS241" s="105"/>
      <c r="AT241" s="105"/>
      <c r="AU241" s="105"/>
      <c r="AV241" s="105"/>
      <c r="AW241" s="105"/>
      <c r="AX241" s="105"/>
      <c r="AY241" s="105"/>
      <c r="AZ241" s="105"/>
      <c r="BA241" s="105"/>
      <c r="BB241" s="105"/>
      <c r="BC241" s="105"/>
      <c r="BD241" s="105"/>
      <c r="BE241" s="105"/>
      <c r="BF241" s="105"/>
      <c r="BG241" s="105"/>
      <c r="BH241" s="105"/>
      <c r="BI241" s="105"/>
      <c r="BJ241" s="105"/>
      <c r="BK241" s="105"/>
      <c r="BL241" s="105"/>
      <c r="BM241" s="105"/>
      <c r="BN241" s="105"/>
      <c r="BO241" s="105"/>
      <c r="BP241" s="105"/>
      <c r="BQ241" s="105"/>
      <c r="BR241" s="105"/>
      <c r="BS241" s="105"/>
      <c r="BT241" s="105"/>
      <c r="BU241" s="105"/>
      <c r="BV241" s="105"/>
      <c r="BW241" s="105"/>
      <c r="BX241" s="105"/>
      <c r="BY241" s="105"/>
      <c r="BZ241" s="105"/>
      <c r="CA241" s="105"/>
      <c r="CB241" s="105"/>
      <c r="CC241" s="105"/>
      <c r="CD241" s="105"/>
      <c r="CE241" s="105"/>
      <c r="CF241" s="105"/>
      <c r="CG241" s="105"/>
      <c r="CH241" s="105"/>
      <c r="CI241" s="105"/>
      <c r="CJ241" s="105"/>
      <c r="CK241" s="105"/>
      <c r="CL241" s="105"/>
      <c r="CM241" s="105"/>
      <c r="CN241" s="105"/>
      <c r="CO241" s="105"/>
      <c r="CP241" s="105"/>
      <c r="CQ241" s="105"/>
      <c r="CR241" s="105"/>
      <c r="CS241" s="105"/>
      <c r="CT241" s="105"/>
      <c r="CU241" s="105"/>
      <c r="CV241" s="105"/>
      <c r="CW241" s="105"/>
      <c r="CX241" s="105"/>
      <c r="CY241" s="105"/>
      <c r="CZ241" s="105"/>
      <c r="DA241" s="105"/>
      <c r="DB241" s="105"/>
      <c r="DC241" s="105"/>
      <c r="DD241" s="105"/>
      <c r="DE241" s="105"/>
      <c r="DF241" s="105"/>
      <c r="DG241" s="105"/>
      <c r="DH241" s="105"/>
      <c r="DI241" s="105"/>
      <c r="DJ241" s="105"/>
      <c r="DK241" s="105"/>
      <c r="DL241" s="105"/>
      <c r="DM241" s="105"/>
      <c r="DN241" s="105"/>
      <c r="DO241" s="105"/>
      <c r="DP241" s="105"/>
      <c r="DQ241" s="105"/>
      <c r="DR241" s="105"/>
      <c r="DS241" s="105"/>
      <c r="DT241" s="105"/>
      <c r="DU241" s="105"/>
      <c r="DV241" s="105"/>
      <c r="DW241" s="105"/>
    </row>
    <row r="242" spans="1:127" customFormat="1">
      <c r="A242" s="105"/>
      <c r="B242" s="105"/>
      <c r="C242" s="107"/>
      <c r="D242" s="107"/>
      <c r="E242" s="107"/>
      <c r="F242" s="107"/>
      <c r="G242" s="105"/>
      <c r="H242" s="105"/>
      <c r="I242" s="105"/>
      <c r="J242" s="105"/>
      <c r="K242" s="105"/>
      <c r="L242" s="105"/>
      <c r="M242" s="105"/>
      <c r="N242" s="105"/>
      <c r="O242" s="105"/>
      <c r="P242" s="105"/>
      <c r="Q242" s="105"/>
      <c r="R242" s="105"/>
      <c r="S242" s="105"/>
      <c r="T242" s="105"/>
      <c r="U242" s="105"/>
      <c r="V242" s="105"/>
      <c r="W242" s="105"/>
      <c r="X242" s="105"/>
      <c r="Y242" s="105"/>
      <c r="Z242" s="105"/>
      <c r="AA242" s="105"/>
      <c r="AB242" s="105"/>
      <c r="AC242" s="105"/>
      <c r="AD242" s="105"/>
      <c r="AE242" s="105"/>
      <c r="AF242" s="105"/>
      <c r="AG242" s="105"/>
      <c r="AH242" s="105"/>
      <c r="AI242" s="105"/>
      <c r="AJ242" s="105"/>
      <c r="AK242" s="105"/>
      <c r="AL242" s="105"/>
      <c r="AM242" s="105"/>
      <c r="AN242" s="105"/>
      <c r="AO242" s="105"/>
      <c r="AP242" s="105"/>
      <c r="AQ242" s="105"/>
      <c r="AR242" s="105"/>
      <c r="AS242" s="105"/>
      <c r="AT242" s="105"/>
      <c r="AU242" s="105"/>
      <c r="AV242" s="105"/>
      <c r="AW242" s="105"/>
      <c r="AX242" s="105"/>
      <c r="AY242" s="105"/>
      <c r="AZ242" s="105"/>
      <c r="BA242" s="105"/>
      <c r="BB242" s="105"/>
      <c r="BC242" s="105"/>
      <c r="BD242" s="105"/>
      <c r="BE242" s="105"/>
      <c r="BF242" s="105"/>
      <c r="BG242" s="105"/>
      <c r="BH242" s="105"/>
      <c r="BI242" s="105"/>
      <c r="BJ242" s="105"/>
      <c r="BK242" s="105"/>
      <c r="BL242" s="105"/>
      <c r="BM242" s="105"/>
      <c r="BN242" s="105"/>
      <c r="BO242" s="105"/>
      <c r="BP242" s="105"/>
      <c r="BQ242" s="105"/>
      <c r="BR242" s="105"/>
      <c r="BS242" s="105"/>
      <c r="BT242" s="105"/>
      <c r="BU242" s="105"/>
      <c r="BV242" s="105"/>
      <c r="BW242" s="105"/>
      <c r="BX242" s="105"/>
      <c r="BY242" s="105"/>
      <c r="BZ242" s="105"/>
      <c r="CA242" s="105"/>
      <c r="CB242" s="105"/>
      <c r="CC242" s="105"/>
      <c r="CD242" s="105"/>
      <c r="CE242" s="105"/>
      <c r="CF242" s="105"/>
      <c r="CG242" s="105"/>
      <c r="CH242" s="105"/>
      <c r="CI242" s="105"/>
      <c r="CJ242" s="105"/>
      <c r="CK242" s="105"/>
      <c r="CL242" s="105"/>
      <c r="CM242" s="105"/>
      <c r="CN242" s="105"/>
      <c r="CO242" s="105"/>
      <c r="CP242" s="105"/>
      <c r="CQ242" s="105"/>
      <c r="CR242" s="105"/>
      <c r="CS242" s="105"/>
      <c r="CT242" s="105"/>
      <c r="CU242" s="105"/>
      <c r="CV242" s="105"/>
      <c r="CW242" s="105"/>
      <c r="CX242" s="105"/>
      <c r="CY242" s="105"/>
      <c r="CZ242" s="105"/>
      <c r="DA242" s="105"/>
      <c r="DB242" s="105"/>
      <c r="DC242" s="105"/>
      <c r="DD242" s="105"/>
      <c r="DE242" s="105"/>
      <c r="DF242" s="105"/>
      <c r="DG242" s="105"/>
      <c r="DH242" s="105"/>
      <c r="DI242" s="105"/>
      <c r="DJ242" s="105"/>
      <c r="DK242" s="105"/>
      <c r="DL242" s="105"/>
      <c r="DM242" s="105"/>
      <c r="DN242" s="105"/>
      <c r="DO242" s="105"/>
      <c r="DP242" s="105"/>
      <c r="DQ242" s="105"/>
      <c r="DR242" s="105"/>
      <c r="DS242" s="105"/>
      <c r="DT242" s="105"/>
      <c r="DU242" s="105"/>
      <c r="DV242" s="105"/>
      <c r="DW242" s="105"/>
    </row>
    <row r="243" spans="1:127" customFormat="1">
      <c r="A243" s="105"/>
      <c r="B243" s="105"/>
      <c r="C243" s="107"/>
      <c r="D243" s="107"/>
      <c r="E243" s="107"/>
      <c r="F243" s="107"/>
      <c r="G243" s="105"/>
      <c r="H243" s="105"/>
      <c r="I243" s="105"/>
      <c r="J243" s="105"/>
      <c r="K243" s="105"/>
      <c r="L243" s="105"/>
      <c r="M243" s="105"/>
      <c r="N243" s="105"/>
      <c r="O243" s="105"/>
      <c r="P243" s="105"/>
      <c r="Q243" s="105"/>
      <c r="R243" s="105"/>
      <c r="S243" s="105"/>
      <c r="T243" s="105"/>
      <c r="U243" s="105"/>
      <c r="V243" s="105"/>
      <c r="W243" s="105"/>
      <c r="X243" s="105"/>
      <c r="Y243" s="105"/>
      <c r="Z243" s="105"/>
      <c r="AA243" s="105"/>
      <c r="AB243" s="105"/>
      <c r="AC243" s="105"/>
      <c r="AD243" s="105"/>
      <c r="AE243" s="105"/>
      <c r="AF243" s="105"/>
      <c r="AG243" s="105"/>
      <c r="AH243" s="105"/>
      <c r="AI243" s="105"/>
      <c r="AJ243" s="105"/>
      <c r="AK243" s="105"/>
      <c r="AL243" s="105"/>
      <c r="AM243" s="105"/>
      <c r="AN243" s="105"/>
      <c r="AO243" s="105"/>
      <c r="AP243" s="105"/>
      <c r="AQ243" s="105"/>
      <c r="AR243" s="105"/>
      <c r="AS243" s="105"/>
      <c r="AT243" s="105"/>
      <c r="AU243" s="105"/>
      <c r="AV243" s="105"/>
      <c r="AW243" s="105"/>
      <c r="AX243" s="105"/>
      <c r="AY243" s="105"/>
      <c r="AZ243" s="105"/>
      <c r="BA243" s="105"/>
      <c r="BB243" s="105"/>
      <c r="BC243" s="105"/>
      <c r="BD243" s="105"/>
      <c r="BE243" s="105"/>
      <c r="BF243" s="105"/>
      <c r="BG243" s="105"/>
      <c r="BH243" s="105"/>
      <c r="BI243" s="105"/>
      <c r="BJ243" s="105"/>
      <c r="BK243" s="105"/>
      <c r="BL243" s="105"/>
      <c r="BM243" s="105"/>
      <c r="BN243" s="105"/>
      <c r="BO243" s="105"/>
      <c r="BP243" s="105"/>
      <c r="BQ243" s="105"/>
      <c r="BR243" s="105"/>
      <c r="BS243" s="105"/>
      <c r="BT243" s="105"/>
      <c r="BU243" s="105"/>
      <c r="BV243" s="105"/>
      <c r="BW243" s="105"/>
      <c r="BX243" s="105"/>
      <c r="BY243" s="105"/>
      <c r="BZ243" s="105"/>
      <c r="CA243" s="105"/>
      <c r="CB243" s="105"/>
      <c r="CC243" s="105"/>
      <c r="CD243" s="105"/>
      <c r="CE243" s="105"/>
      <c r="CF243" s="105"/>
      <c r="CG243" s="105"/>
      <c r="CH243" s="105"/>
      <c r="CI243" s="105"/>
      <c r="CJ243" s="105"/>
      <c r="CK243" s="105"/>
      <c r="CL243" s="105"/>
      <c r="CM243" s="105"/>
      <c r="CN243" s="105"/>
      <c r="CO243" s="105"/>
      <c r="CP243" s="105"/>
      <c r="CQ243" s="105"/>
      <c r="CR243" s="105"/>
      <c r="CS243" s="105"/>
      <c r="CT243" s="105"/>
      <c r="CU243" s="105"/>
      <c r="CV243" s="105"/>
      <c r="CW243" s="105"/>
      <c r="CX243" s="105"/>
      <c r="CY243" s="105"/>
      <c r="CZ243" s="105"/>
      <c r="DA243" s="105"/>
      <c r="DB243" s="105"/>
      <c r="DC243" s="105"/>
      <c r="DD243" s="105"/>
      <c r="DE243" s="105"/>
      <c r="DF243" s="105"/>
      <c r="DG243" s="105"/>
      <c r="DH243" s="105"/>
      <c r="DI243" s="105"/>
      <c r="DJ243" s="105"/>
      <c r="DK243" s="105"/>
      <c r="DL243" s="105"/>
      <c r="DM243" s="105"/>
      <c r="DN243" s="105"/>
      <c r="DO243" s="105"/>
      <c r="DP243" s="105"/>
      <c r="DQ243" s="105"/>
      <c r="DR243" s="105"/>
      <c r="DS243" s="105"/>
      <c r="DT243" s="105"/>
      <c r="DU243" s="105"/>
      <c r="DV243" s="105"/>
      <c r="DW243" s="105"/>
    </row>
    <row r="244" spans="1:127" customFormat="1">
      <c r="A244" s="105"/>
      <c r="B244" s="105"/>
      <c r="C244" s="107"/>
      <c r="D244" s="107"/>
      <c r="E244" s="107"/>
      <c r="F244" s="107"/>
      <c r="G244" s="105"/>
      <c r="H244" s="105"/>
      <c r="I244" s="105"/>
      <c r="J244" s="105"/>
      <c r="K244" s="105"/>
      <c r="L244" s="105"/>
      <c r="M244" s="105"/>
      <c r="N244" s="105"/>
      <c r="O244" s="105"/>
      <c r="P244" s="105"/>
      <c r="Q244" s="105"/>
      <c r="R244" s="105"/>
      <c r="S244" s="105"/>
      <c r="T244" s="105"/>
      <c r="U244" s="105"/>
      <c r="V244" s="105"/>
      <c r="W244" s="105"/>
      <c r="X244" s="105"/>
      <c r="Y244" s="105"/>
      <c r="Z244" s="105"/>
      <c r="AA244" s="105"/>
      <c r="AB244" s="105"/>
      <c r="AC244" s="105"/>
      <c r="AD244" s="105"/>
      <c r="AE244" s="105"/>
      <c r="AF244" s="105"/>
      <c r="AG244" s="105"/>
      <c r="AH244" s="105"/>
      <c r="AI244" s="105"/>
      <c r="AJ244" s="105"/>
      <c r="AK244" s="105"/>
      <c r="AL244" s="105"/>
      <c r="AM244" s="105"/>
      <c r="AN244" s="105"/>
      <c r="AO244" s="105"/>
      <c r="AP244" s="105"/>
      <c r="AQ244" s="105"/>
      <c r="AR244" s="105"/>
      <c r="AS244" s="105"/>
      <c r="AT244" s="105"/>
      <c r="AU244" s="105"/>
      <c r="AV244" s="105"/>
      <c r="AW244" s="105"/>
      <c r="AX244" s="105"/>
      <c r="AY244" s="105"/>
      <c r="AZ244" s="105"/>
      <c r="BA244" s="105"/>
      <c r="BB244" s="105"/>
      <c r="BC244" s="105"/>
      <c r="BD244" s="105"/>
      <c r="BE244" s="105"/>
      <c r="BF244" s="105"/>
      <c r="BG244" s="105"/>
      <c r="BH244" s="105"/>
      <c r="BI244" s="105"/>
      <c r="BJ244" s="105"/>
      <c r="BK244" s="105"/>
      <c r="BL244" s="105"/>
      <c r="BM244" s="105"/>
      <c r="BN244" s="105"/>
      <c r="BO244" s="105"/>
      <c r="BP244" s="105"/>
      <c r="BQ244" s="105"/>
      <c r="BR244" s="105"/>
      <c r="BS244" s="105"/>
      <c r="BT244" s="105"/>
      <c r="BU244" s="105"/>
      <c r="BV244" s="105"/>
      <c r="BW244" s="105"/>
      <c r="BX244" s="105"/>
      <c r="BY244" s="105"/>
      <c r="BZ244" s="105"/>
      <c r="CA244" s="105"/>
      <c r="CB244" s="105"/>
      <c r="CC244" s="105"/>
      <c r="CD244" s="105"/>
      <c r="CE244" s="105"/>
      <c r="CF244" s="105"/>
      <c r="CG244" s="105"/>
      <c r="CH244" s="105"/>
      <c r="CI244" s="105"/>
      <c r="CJ244" s="105"/>
      <c r="CK244" s="105"/>
      <c r="CL244" s="105"/>
      <c r="CM244" s="105"/>
      <c r="CN244" s="105"/>
      <c r="CO244" s="105"/>
      <c r="CP244" s="105"/>
      <c r="CQ244" s="105"/>
      <c r="CR244" s="105"/>
      <c r="CS244" s="105"/>
      <c r="CT244" s="105"/>
      <c r="CU244" s="105"/>
      <c r="CV244" s="105"/>
      <c r="CW244" s="105"/>
      <c r="CX244" s="105"/>
      <c r="CY244" s="105"/>
      <c r="CZ244" s="105"/>
      <c r="DA244" s="105"/>
      <c r="DB244" s="105"/>
      <c r="DC244" s="105"/>
      <c r="DD244" s="105"/>
      <c r="DE244" s="105"/>
      <c r="DF244" s="105"/>
      <c r="DG244" s="105"/>
      <c r="DH244" s="105"/>
      <c r="DI244" s="105"/>
      <c r="DJ244" s="105"/>
      <c r="DK244" s="105"/>
      <c r="DL244" s="105"/>
      <c r="DM244" s="105"/>
      <c r="DN244" s="105"/>
      <c r="DO244" s="105"/>
      <c r="DP244" s="105"/>
      <c r="DQ244" s="105"/>
      <c r="DR244" s="105"/>
      <c r="DS244" s="105"/>
      <c r="DT244" s="105"/>
      <c r="DU244" s="105"/>
      <c r="DV244" s="105"/>
      <c r="DW244" s="105"/>
    </row>
    <row r="245" spans="1:127" customFormat="1">
      <c r="A245" s="105"/>
      <c r="B245" s="105"/>
      <c r="C245" s="107"/>
      <c r="D245" s="107"/>
      <c r="E245" s="105"/>
      <c r="F245" s="105"/>
      <c r="G245" s="105"/>
      <c r="H245" s="105"/>
      <c r="I245" s="105"/>
      <c r="J245" s="105"/>
      <c r="K245" s="105"/>
      <c r="L245" s="105"/>
      <c r="M245" s="105"/>
      <c r="N245" s="105"/>
      <c r="O245" s="105"/>
      <c r="P245" s="105"/>
      <c r="Q245" s="105"/>
      <c r="R245" s="105"/>
      <c r="S245" s="105"/>
      <c r="T245" s="105"/>
      <c r="U245" s="105"/>
      <c r="V245" s="105"/>
      <c r="W245" s="105"/>
      <c r="X245" s="105"/>
      <c r="Y245" s="105"/>
      <c r="Z245" s="105"/>
      <c r="AA245" s="105"/>
      <c r="AB245" s="105"/>
      <c r="AC245" s="105"/>
      <c r="AD245" s="105"/>
      <c r="AE245" s="105"/>
      <c r="AF245" s="105"/>
      <c r="AG245" s="105"/>
      <c r="AH245" s="105"/>
      <c r="AI245" s="105"/>
      <c r="AJ245" s="105"/>
      <c r="AK245" s="105"/>
      <c r="AL245" s="105"/>
      <c r="AM245" s="105"/>
      <c r="AN245" s="105"/>
      <c r="AO245" s="105"/>
      <c r="AP245" s="105"/>
      <c r="AQ245" s="105"/>
      <c r="AR245" s="105"/>
      <c r="AS245" s="105"/>
      <c r="AT245" s="105"/>
      <c r="AU245" s="105"/>
      <c r="AV245" s="105"/>
      <c r="AW245" s="105"/>
      <c r="AX245" s="105"/>
      <c r="AY245" s="105"/>
      <c r="AZ245" s="105"/>
      <c r="BA245" s="105"/>
      <c r="BB245" s="105"/>
      <c r="BC245" s="105"/>
      <c r="BD245" s="105"/>
      <c r="BE245" s="105"/>
      <c r="BF245" s="105"/>
      <c r="BG245" s="105"/>
      <c r="BH245" s="105"/>
      <c r="BI245" s="105"/>
      <c r="BJ245" s="105"/>
      <c r="BK245" s="105"/>
      <c r="BL245" s="105"/>
      <c r="BM245" s="105"/>
      <c r="BN245" s="105"/>
      <c r="BO245" s="105"/>
      <c r="BP245" s="105"/>
      <c r="BQ245" s="105"/>
      <c r="BR245" s="105"/>
      <c r="BS245" s="105"/>
      <c r="BT245" s="105"/>
      <c r="BU245" s="105"/>
      <c r="BV245" s="105"/>
      <c r="BW245" s="105"/>
      <c r="BX245" s="105"/>
      <c r="BY245" s="105"/>
      <c r="BZ245" s="105"/>
      <c r="CA245" s="105"/>
      <c r="CB245" s="105"/>
      <c r="CC245" s="105"/>
      <c r="CD245" s="105"/>
      <c r="CE245" s="105"/>
      <c r="CF245" s="105"/>
      <c r="CG245" s="105"/>
      <c r="CH245" s="105"/>
      <c r="CI245" s="105"/>
      <c r="CJ245" s="105"/>
      <c r="CK245" s="105"/>
      <c r="CL245" s="105"/>
      <c r="CM245" s="105"/>
      <c r="CN245" s="105"/>
      <c r="CO245" s="105"/>
      <c r="CP245" s="105"/>
      <c r="CQ245" s="105"/>
      <c r="CR245" s="105"/>
      <c r="CS245" s="105"/>
      <c r="CT245" s="105"/>
      <c r="CU245" s="105"/>
      <c r="CV245" s="105"/>
      <c r="CW245" s="105"/>
      <c r="CX245" s="105"/>
      <c r="CY245" s="105"/>
      <c r="CZ245" s="105"/>
      <c r="DA245" s="105"/>
      <c r="DB245" s="105"/>
      <c r="DC245" s="105"/>
      <c r="DD245" s="105"/>
      <c r="DE245" s="105"/>
      <c r="DF245" s="105"/>
      <c r="DG245" s="105"/>
      <c r="DH245" s="105"/>
      <c r="DI245" s="105"/>
      <c r="DJ245" s="105"/>
      <c r="DK245" s="105"/>
      <c r="DL245" s="105"/>
      <c r="DM245" s="105"/>
      <c r="DN245" s="105"/>
      <c r="DO245" s="105"/>
      <c r="DP245" s="105"/>
      <c r="DQ245" s="105"/>
      <c r="DR245" s="105"/>
      <c r="DS245" s="105"/>
      <c r="DT245" s="105"/>
      <c r="DU245" s="105"/>
    </row>
    <row r="246" spans="1:127" customFormat="1">
      <c r="A246" s="105"/>
      <c r="B246" s="105"/>
      <c r="C246" s="107"/>
      <c r="D246" s="107"/>
      <c r="E246" s="105"/>
      <c r="F246" s="105"/>
      <c r="G246" s="105"/>
      <c r="H246" s="105"/>
      <c r="I246" s="105"/>
      <c r="J246" s="105"/>
      <c r="K246" s="105"/>
      <c r="L246" s="105"/>
      <c r="M246" s="105"/>
      <c r="N246" s="105"/>
      <c r="O246" s="105"/>
      <c r="P246" s="105"/>
      <c r="Q246" s="105"/>
      <c r="R246" s="105"/>
      <c r="S246" s="105"/>
      <c r="T246" s="105"/>
      <c r="U246" s="105"/>
      <c r="V246" s="105"/>
      <c r="W246" s="105"/>
      <c r="X246" s="105"/>
      <c r="Y246" s="105"/>
      <c r="Z246" s="105"/>
      <c r="AA246" s="105"/>
      <c r="AB246" s="105"/>
      <c r="AC246" s="105"/>
      <c r="AD246" s="105"/>
      <c r="AE246" s="105"/>
      <c r="AF246" s="105"/>
      <c r="AG246" s="105"/>
      <c r="AH246" s="105"/>
      <c r="AI246" s="105"/>
      <c r="AJ246" s="105"/>
      <c r="AK246" s="105"/>
      <c r="AL246" s="105"/>
      <c r="AM246" s="105"/>
      <c r="AN246" s="105"/>
      <c r="AO246" s="105"/>
      <c r="AP246" s="105"/>
      <c r="AQ246" s="105"/>
      <c r="AR246" s="105"/>
      <c r="AS246" s="105"/>
      <c r="AT246" s="105"/>
      <c r="AU246" s="105"/>
      <c r="AV246" s="105"/>
      <c r="AW246" s="105"/>
      <c r="AX246" s="105"/>
      <c r="AY246" s="105"/>
      <c r="AZ246" s="105"/>
      <c r="BA246" s="105"/>
      <c r="BB246" s="105"/>
      <c r="BC246" s="105"/>
      <c r="BD246" s="105"/>
      <c r="BE246" s="105"/>
      <c r="BF246" s="105"/>
      <c r="BG246" s="105"/>
      <c r="BH246" s="105"/>
      <c r="BI246" s="105"/>
      <c r="BJ246" s="105"/>
      <c r="BK246" s="105"/>
      <c r="BL246" s="105"/>
      <c r="BM246" s="105"/>
      <c r="BN246" s="105"/>
      <c r="BO246" s="105"/>
      <c r="BP246" s="105"/>
      <c r="BQ246" s="105"/>
      <c r="BR246" s="105"/>
      <c r="BS246" s="105"/>
      <c r="BT246" s="105"/>
      <c r="BU246" s="105"/>
      <c r="BV246" s="105"/>
      <c r="BW246" s="105"/>
      <c r="BX246" s="105"/>
      <c r="BY246" s="105"/>
      <c r="BZ246" s="105"/>
      <c r="CA246" s="105"/>
      <c r="CB246" s="105"/>
      <c r="CC246" s="105"/>
      <c r="CD246" s="105"/>
      <c r="CE246" s="105"/>
      <c r="CF246" s="105"/>
      <c r="CG246" s="105"/>
      <c r="CH246" s="105"/>
      <c r="CI246" s="105"/>
      <c r="CJ246" s="105"/>
      <c r="CK246" s="105"/>
      <c r="CL246" s="105"/>
      <c r="CM246" s="105"/>
      <c r="CN246" s="105"/>
      <c r="CO246" s="105"/>
      <c r="CP246" s="105"/>
      <c r="CQ246" s="105"/>
      <c r="CR246" s="105"/>
      <c r="CS246" s="105"/>
      <c r="CT246" s="105"/>
      <c r="CU246" s="105"/>
      <c r="CV246" s="105"/>
      <c r="CW246" s="105"/>
      <c r="CX246" s="105"/>
      <c r="CY246" s="105"/>
      <c r="CZ246" s="105"/>
      <c r="DA246" s="105"/>
      <c r="DB246" s="105"/>
      <c r="DC246" s="105"/>
      <c r="DD246" s="105"/>
      <c r="DE246" s="105"/>
      <c r="DF246" s="105"/>
      <c r="DG246" s="105"/>
      <c r="DH246" s="105"/>
      <c r="DI246" s="105"/>
      <c r="DJ246" s="105"/>
      <c r="DK246" s="105"/>
      <c r="DL246" s="105"/>
      <c r="DM246" s="105"/>
      <c r="DN246" s="105"/>
      <c r="DO246" s="105"/>
      <c r="DP246" s="105"/>
      <c r="DQ246" s="105"/>
      <c r="DR246" s="105"/>
      <c r="DS246" s="105"/>
      <c r="DT246" s="105"/>
      <c r="DU246" s="105"/>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FA0C8D-C6D4-4F03-89C4-CB16B3B15F3D}">
  <sheetPr>
    <tabColor theme="9" tint="0.59999389629810485"/>
  </sheetPr>
  <dimension ref="B1:E3"/>
  <sheetViews>
    <sheetView showGridLines="0" workbookViewId="0">
      <selection activeCell="B78" sqref="B78:B81"/>
    </sheetView>
  </sheetViews>
  <sheetFormatPr defaultRowHeight="15"/>
  <cols>
    <col min="2" max="2" width="21.42578125" customWidth="1"/>
  </cols>
  <sheetData>
    <row r="1" spans="2:5" ht="15.75" thickBot="1"/>
    <row r="2" spans="2:5" ht="17.25" thickTop="1" thickBot="1">
      <c r="B2" s="1357" t="s">
        <v>1559</v>
      </c>
      <c r="C2" s="1356">
        <v>1</v>
      </c>
      <c r="E2" s="1357" t="s">
        <v>1561</v>
      </c>
    </row>
    <row r="3" spans="2:5" ht="15.75" thickTop="1"/>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621C0-EF55-4BD1-9E99-B67FC842E714}">
  <sheetPr>
    <tabColor theme="9" tint="0.59999389629810485"/>
  </sheetPr>
  <dimension ref="B3:C5"/>
  <sheetViews>
    <sheetView workbookViewId="0">
      <selection activeCell="B78" sqref="B78:B81"/>
    </sheetView>
  </sheetViews>
  <sheetFormatPr defaultRowHeight="15"/>
  <cols>
    <col min="3" max="3" width="12.85546875" bestFit="1" customWidth="1"/>
  </cols>
  <sheetData>
    <row r="3" spans="2:3">
      <c r="B3" t="s">
        <v>1551</v>
      </c>
    </row>
    <row r="4" spans="2:3">
      <c r="B4" s="1306">
        <f ca="1">'Cash Flow - AM'!C175</f>
        <v>6863968.9375873655</v>
      </c>
      <c r="C4" s="1306">
        <f ca="1">'Waterfall - UW'!D200</f>
        <v>6863967.6386932507</v>
      </c>
    </row>
    <row r="5" spans="2:3" ht="15.75">
      <c r="B5">
        <f>'AIRR Model Summary'!O51</f>
        <v>1778349.5987199999</v>
      </c>
      <c r="C5" s="61">
        <f>'Income Statement - AM'!C98*12</f>
        <v>1778349.5987200001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B6E70-F68D-431C-A075-68393B9722CA}">
  <sheetPr>
    <tabColor theme="9" tint="0.59999389629810485"/>
  </sheetPr>
  <dimension ref="A1:E57"/>
  <sheetViews>
    <sheetView showGridLines="0" view="pageBreakPreview" zoomScale="85" zoomScaleNormal="100" zoomScaleSheetLayoutView="85" workbookViewId="0">
      <selection activeCell="R37" sqref="R37"/>
    </sheetView>
  </sheetViews>
  <sheetFormatPr defaultColWidth="9.140625" defaultRowHeight="15.75"/>
  <cols>
    <col min="1" max="1" width="2.42578125" style="105" customWidth="1"/>
    <col min="2" max="2" width="52.28515625" style="107" bestFit="1" customWidth="1"/>
    <col min="3" max="4" width="26" style="105" customWidth="1"/>
    <col min="5" max="5" width="6.7109375" style="49" customWidth="1"/>
    <col min="6" max="16384" width="9.140625" style="105"/>
  </cols>
  <sheetData>
    <row r="1" spans="1:5" s="49" customFormat="1" ht="15.75" customHeight="1">
      <c r="B1" s="50"/>
    </row>
    <row r="2" spans="1:5" s="125" customFormat="1" ht="15.75" customHeight="1">
      <c r="A2" s="49"/>
      <c r="B2" s="123" t="s">
        <v>560</v>
      </c>
      <c r="C2" s="244"/>
      <c r="D2" s="244"/>
      <c r="E2" s="49"/>
    </row>
    <row r="3" spans="1:5" s="51" customFormat="1" ht="15.75" customHeight="1">
      <c r="A3" s="49"/>
      <c r="B3" s="60"/>
      <c r="C3" s="222"/>
      <c r="D3" s="222"/>
      <c r="E3" s="49"/>
    </row>
    <row r="4" spans="1:5" s="51" customFormat="1" ht="15.75" customHeight="1">
      <c r="A4" s="49"/>
      <c r="B4" s="154" t="s">
        <v>558</v>
      </c>
      <c r="C4" s="720" t="s">
        <v>525</v>
      </c>
      <c r="D4" s="720" t="s">
        <v>767</v>
      </c>
      <c r="E4" s="49"/>
    </row>
    <row r="5" spans="1:5" s="51" customFormat="1" ht="15.75" customHeight="1">
      <c r="A5" s="49"/>
      <c r="B5" s="60"/>
      <c r="C5" s="222"/>
      <c r="D5" s="222"/>
      <c r="E5" s="49"/>
    </row>
    <row r="6" spans="1:5" s="51" customFormat="1" ht="15.75" customHeight="1">
      <c r="A6" s="49"/>
      <c r="B6" s="128" t="s">
        <v>184</v>
      </c>
      <c r="C6" s="222"/>
      <c r="D6" s="222"/>
      <c r="E6" s="49"/>
    </row>
    <row r="7" spans="1:5" s="51" customFormat="1" ht="15.75" customHeight="1">
      <c r="A7" s="49"/>
      <c r="B7" s="60" t="s">
        <v>184</v>
      </c>
      <c r="C7" s="721">
        <v>15000000</v>
      </c>
      <c r="D7" s="725">
        <v>15000000</v>
      </c>
      <c r="E7" s="49"/>
    </row>
    <row r="8" spans="1:5" s="51" customFormat="1" ht="15.75" customHeight="1">
      <c r="A8" s="49"/>
      <c r="B8" s="60" t="s">
        <v>58</v>
      </c>
      <c r="C8" s="721">
        <v>0</v>
      </c>
      <c r="D8" s="725">
        <v>0</v>
      </c>
      <c r="E8" s="49"/>
    </row>
    <row r="9" spans="1:5" s="51" customFormat="1" ht="15.75" customHeight="1" thickBot="1">
      <c r="A9" s="59"/>
      <c r="B9" s="65" t="s">
        <v>563</v>
      </c>
      <c r="C9" s="722">
        <f t="shared" ref="C9:D9" si="0">SUM(C7:C8)</f>
        <v>15000000</v>
      </c>
      <c r="D9" s="722">
        <f t="shared" si="0"/>
        <v>15000000</v>
      </c>
      <c r="E9" s="49"/>
    </row>
    <row r="10" spans="1:5" s="51" customFormat="1" ht="15.75" customHeight="1" thickTop="1">
      <c r="A10" s="49"/>
      <c r="B10" s="60"/>
      <c r="C10" s="222"/>
      <c r="D10" s="222"/>
      <c r="E10" s="49"/>
    </row>
    <row r="11" spans="1:5" s="51" customFormat="1" ht="15.75" customHeight="1">
      <c r="A11" s="49"/>
      <c r="B11" s="128" t="s">
        <v>59</v>
      </c>
      <c r="C11" s="222"/>
      <c r="D11" s="222"/>
      <c r="E11" s="49"/>
    </row>
    <row r="12" spans="1:5" s="51" customFormat="1" ht="15.75" customHeight="1">
      <c r="A12" s="49"/>
      <c r="B12" s="60" t="s">
        <v>59</v>
      </c>
      <c r="C12" s="721">
        <v>175000000</v>
      </c>
      <c r="D12" s="725">
        <v>175000000</v>
      </c>
      <c r="E12" s="49"/>
    </row>
    <row r="13" spans="1:5" s="51" customFormat="1" ht="15.75" customHeight="1">
      <c r="A13" s="49"/>
      <c r="B13" s="60" t="s">
        <v>565</v>
      </c>
      <c r="C13" s="721">
        <v>0</v>
      </c>
      <c r="D13" s="725">
        <v>0</v>
      </c>
      <c r="E13" s="49"/>
    </row>
    <row r="14" spans="1:5" s="51" customFormat="1" ht="15.75" customHeight="1">
      <c r="A14" s="49"/>
      <c r="B14" s="60" t="s">
        <v>579</v>
      </c>
      <c r="C14" s="721">
        <v>0</v>
      </c>
      <c r="D14" s="725">
        <v>0</v>
      </c>
      <c r="E14" s="49"/>
    </row>
    <row r="15" spans="1:5" s="51" customFormat="1" ht="15.75" customHeight="1">
      <c r="A15" s="49"/>
      <c r="B15" s="60" t="s">
        <v>580</v>
      </c>
      <c r="C15" s="721">
        <v>0</v>
      </c>
      <c r="D15" s="725">
        <v>0</v>
      </c>
      <c r="E15" s="49"/>
    </row>
    <row r="16" spans="1:5" s="51" customFormat="1" ht="15.75" customHeight="1" thickBot="1">
      <c r="A16" s="59"/>
      <c r="B16" s="65" t="s">
        <v>581</v>
      </c>
      <c r="C16" s="722">
        <f>SUM(C12:C15)</f>
        <v>175000000</v>
      </c>
      <c r="D16" s="722">
        <f>SUM(D12:D15)</f>
        <v>175000000</v>
      </c>
      <c r="E16" s="49"/>
    </row>
    <row r="17" spans="1:5" s="51" customFormat="1" ht="15.75" customHeight="1" thickTop="1">
      <c r="A17" s="59"/>
      <c r="B17" s="126"/>
      <c r="C17" s="723"/>
      <c r="D17" s="723"/>
      <c r="E17" s="49"/>
    </row>
    <row r="18" spans="1:5" s="51" customFormat="1" ht="15.75" customHeight="1">
      <c r="A18" s="59"/>
      <c r="B18" s="128" t="s">
        <v>60</v>
      </c>
      <c r="C18" s="723"/>
      <c r="D18" s="723"/>
      <c r="E18" s="49"/>
    </row>
    <row r="19" spans="1:5" s="51" customFormat="1" ht="15.75" customHeight="1">
      <c r="A19" s="59"/>
      <c r="B19" s="60" t="s">
        <v>566</v>
      </c>
      <c r="C19" s="721">
        <v>22000000</v>
      </c>
      <c r="D19" s="725">
        <v>22000000</v>
      </c>
      <c r="E19" s="49"/>
    </row>
    <row r="20" spans="1:5" s="51" customFormat="1" ht="15.75" customHeight="1">
      <c r="A20" s="59"/>
      <c r="B20" s="60" t="s">
        <v>567</v>
      </c>
      <c r="C20" s="721">
        <v>0</v>
      </c>
      <c r="D20" s="725">
        <v>0</v>
      </c>
      <c r="E20" s="49"/>
    </row>
    <row r="21" spans="1:5" s="51" customFormat="1" ht="15.75" customHeight="1">
      <c r="A21" s="59"/>
      <c r="B21" s="60" t="s">
        <v>554</v>
      </c>
      <c r="C21" s="721">
        <v>0</v>
      </c>
      <c r="D21" s="725">
        <v>0</v>
      </c>
      <c r="E21" s="49"/>
    </row>
    <row r="22" spans="1:5" s="51" customFormat="1" ht="15.75" customHeight="1">
      <c r="A22" s="59"/>
      <c r="B22" s="60" t="s">
        <v>533</v>
      </c>
      <c r="C22" s="721"/>
      <c r="D22" s="725"/>
      <c r="E22" s="49"/>
    </row>
    <row r="23" spans="1:5" s="51" customFormat="1" ht="15.75" customHeight="1">
      <c r="A23" s="59"/>
      <c r="B23" s="60" t="s">
        <v>569</v>
      </c>
      <c r="C23" s="721">
        <v>0</v>
      </c>
      <c r="D23" s="725">
        <v>0</v>
      </c>
      <c r="E23" s="49"/>
    </row>
    <row r="24" spans="1:5" s="51" customFormat="1" ht="15.75" customHeight="1">
      <c r="A24" s="59"/>
      <c r="B24" s="60" t="s">
        <v>570</v>
      </c>
      <c r="C24" s="721">
        <v>0</v>
      </c>
      <c r="D24" s="725">
        <v>0</v>
      </c>
      <c r="E24" s="49"/>
    </row>
    <row r="25" spans="1:5" s="51" customFormat="1" ht="15.75" customHeight="1">
      <c r="A25" s="59"/>
      <c r="B25" s="60" t="s">
        <v>552</v>
      </c>
      <c r="C25" s="721">
        <v>0</v>
      </c>
      <c r="D25" s="725">
        <v>0</v>
      </c>
      <c r="E25" s="49"/>
    </row>
    <row r="26" spans="1:5" s="51" customFormat="1" ht="15.75" customHeight="1">
      <c r="A26" s="59"/>
      <c r="B26" s="60" t="s">
        <v>572</v>
      </c>
      <c r="C26" s="721">
        <v>0</v>
      </c>
      <c r="D26" s="725">
        <v>0</v>
      </c>
      <c r="E26" s="49"/>
    </row>
    <row r="27" spans="1:5" s="51" customFormat="1" ht="15.75" customHeight="1">
      <c r="A27" s="59"/>
      <c r="B27" s="60" t="s">
        <v>1269</v>
      </c>
      <c r="C27" s="721">
        <v>0</v>
      </c>
      <c r="D27" s="725">
        <v>0</v>
      </c>
      <c r="E27" s="49"/>
    </row>
    <row r="28" spans="1:5" s="51" customFormat="1" ht="15.75" customHeight="1">
      <c r="A28" s="59"/>
      <c r="B28" s="60" t="s">
        <v>1270</v>
      </c>
      <c r="C28" s="721">
        <v>0</v>
      </c>
      <c r="D28" s="725">
        <v>0</v>
      </c>
      <c r="E28" s="49"/>
    </row>
    <row r="29" spans="1:5" s="51" customFormat="1" ht="15.75" customHeight="1">
      <c r="A29" s="59"/>
      <c r="B29" s="60" t="s">
        <v>1271</v>
      </c>
      <c r="C29" s="721"/>
      <c r="D29" s="725"/>
      <c r="E29" s="49"/>
    </row>
    <row r="30" spans="1:5" s="51" customFormat="1" ht="15.75" customHeight="1">
      <c r="A30" s="59"/>
      <c r="B30" s="60" t="s">
        <v>575</v>
      </c>
      <c r="C30" s="721">
        <v>0</v>
      </c>
      <c r="D30" s="725">
        <v>0</v>
      </c>
      <c r="E30" s="49"/>
    </row>
    <row r="31" spans="1:5" s="51" customFormat="1" ht="15.75" customHeight="1">
      <c r="A31" s="59"/>
      <c r="B31" s="60" t="s">
        <v>578</v>
      </c>
      <c r="C31" s="721">
        <v>0</v>
      </c>
      <c r="D31" s="725">
        <v>0</v>
      </c>
      <c r="E31" s="49"/>
    </row>
    <row r="32" spans="1:5" s="51" customFormat="1" ht="15.75" customHeight="1" thickBot="1">
      <c r="A32" s="59"/>
      <c r="B32" s="65" t="s">
        <v>587</v>
      </c>
      <c r="C32" s="722">
        <f>SUM(C19:C31)</f>
        <v>22000000</v>
      </c>
      <c r="D32" s="722">
        <f>SUM(D19:D31)</f>
        <v>22000000</v>
      </c>
      <c r="E32" s="49"/>
    </row>
    <row r="33" spans="1:5" s="51" customFormat="1" ht="15.75" customHeight="1" thickTop="1">
      <c r="A33" s="59"/>
      <c r="B33" s="60"/>
      <c r="C33" s="723"/>
      <c r="D33" s="723"/>
      <c r="E33" s="49"/>
    </row>
    <row r="34" spans="1:5" s="51" customFormat="1" ht="15.75" customHeight="1">
      <c r="A34" s="59"/>
      <c r="B34" s="128" t="s">
        <v>571</v>
      </c>
      <c r="C34" s="723"/>
      <c r="D34" s="723"/>
      <c r="E34" s="49"/>
    </row>
    <row r="35" spans="1:5" s="51" customFormat="1" ht="15.75" customHeight="1">
      <c r="A35" s="59"/>
      <c r="B35" s="60" t="s">
        <v>576</v>
      </c>
      <c r="C35" s="721">
        <v>0</v>
      </c>
      <c r="D35" s="725">
        <v>0</v>
      </c>
      <c r="E35" s="49"/>
    </row>
    <row r="36" spans="1:5" s="51" customFormat="1" ht="15.75" customHeight="1">
      <c r="A36" s="59"/>
      <c r="B36" s="60" t="s">
        <v>577</v>
      </c>
      <c r="C36" s="721">
        <v>0</v>
      </c>
      <c r="D36" s="725">
        <v>0</v>
      </c>
      <c r="E36" s="49"/>
    </row>
    <row r="37" spans="1:5" s="51" customFormat="1" ht="15.75" customHeight="1">
      <c r="A37" s="59"/>
      <c r="B37" s="60" t="s">
        <v>583</v>
      </c>
      <c r="C37" s="721">
        <v>0</v>
      </c>
      <c r="D37" s="725">
        <v>0</v>
      </c>
      <c r="E37" s="49"/>
    </row>
    <row r="38" spans="1:5" s="51" customFormat="1" ht="15.75" customHeight="1">
      <c r="A38" s="59"/>
      <c r="B38" s="60" t="s">
        <v>584</v>
      </c>
      <c r="C38" s="721">
        <v>0</v>
      </c>
      <c r="D38" s="725">
        <v>0</v>
      </c>
      <c r="E38" s="49"/>
    </row>
    <row r="39" spans="1:5" s="51" customFormat="1" ht="15.75" customHeight="1" thickBot="1">
      <c r="A39" s="59"/>
      <c r="B39" s="65" t="s">
        <v>582</v>
      </c>
      <c r="C39" s="722">
        <f>SUM(C35:C38)</f>
        <v>0</v>
      </c>
      <c r="D39" s="722">
        <f>SUM(D35:D38)</f>
        <v>0</v>
      </c>
      <c r="E39" s="49"/>
    </row>
    <row r="40" spans="1:5" s="51" customFormat="1" ht="15.75" customHeight="1" thickTop="1">
      <c r="A40" s="59"/>
      <c r="B40" s="60"/>
      <c r="C40" s="723"/>
      <c r="D40" s="723"/>
      <c r="E40" s="49"/>
    </row>
    <row r="41" spans="1:5" s="51" customFormat="1" ht="15.75" customHeight="1">
      <c r="A41" s="59"/>
      <c r="B41" s="128" t="s">
        <v>585</v>
      </c>
      <c r="C41" s="723"/>
      <c r="D41" s="723"/>
      <c r="E41" s="49"/>
    </row>
    <row r="42" spans="1:5" s="51" customFormat="1" ht="15.75" customHeight="1">
      <c r="A42" s="59"/>
      <c r="B42" s="64" t="s">
        <v>63</v>
      </c>
      <c r="C42" s="721">
        <v>850000</v>
      </c>
      <c r="D42" s="725">
        <v>850000</v>
      </c>
      <c r="E42" s="49"/>
    </row>
    <row r="43" spans="1:5" s="51" customFormat="1" ht="15.75" customHeight="1">
      <c r="A43" s="59"/>
      <c r="B43" s="64" t="s">
        <v>618</v>
      </c>
      <c r="C43" s="721">
        <v>8500000</v>
      </c>
      <c r="D43" s="725">
        <v>8500000</v>
      </c>
      <c r="E43" s="49"/>
    </row>
    <row r="44" spans="1:5" s="51" customFormat="1" ht="15.75" customHeight="1">
      <c r="A44" s="59"/>
      <c r="B44" s="64" t="s">
        <v>744</v>
      </c>
      <c r="C44" s="721">
        <v>0</v>
      </c>
      <c r="D44" s="725">
        <v>0</v>
      </c>
      <c r="E44" s="49"/>
    </row>
    <row r="45" spans="1:5" s="51" customFormat="1" ht="15.75" customHeight="1" thickBot="1">
      <c r="A45" s="59"/>
      <c r="B45" s="65" t="s">
        <v>586</v>
      </c>
      <c r="C45" s="722">
        <f>SUM(C42:C44)</f>
        <v>9350000</v>
      </c>
      <c r="D45" s="722">
        <f>SUM(D42:D44)</f>
        <v>9350000</v>
      </c>
      <c r="E45" s="49"/>
    </row>
    <row r="46" spans="1:5" s="51" customFormat="1" ht="15.75" customHeight="1" thickTop="1">
      <c r="A46" s="59"/>
      <c r="B46" s="60"/>
      <c r="C46" s="723"/>
      <c r="D46" s="723"/>
      <c r="E46" s="49"/>
    </row>
    <row r="47" spans="1:5" s="51" customFormat="1" ht="15.75" customHeight="1" thickBot="1">
      <c r="A47" s="59"/>
      <c r="B47" s="65" t="s">
        <v>558</v>
      </c>
      <c r="C47" s="722">
        <f>C45+C39+C32+C16+C9</f>
        <v>221350000</v>
      </c>
      <c r="D47" s="722">
        <f>D45+D39+D32+D16+D9</f>
        <v>221350000</v>
      </c>
      <c r="E47" s="49"/>
    </row>
    <row r="48" spans="1:5" s="51" customFormat="1" ht="15.75" customHeight="1" thickTop="1">
      <c r="A48" s="59"/>
      <c r="B48" s="126"/>
      <c r="C48" s="724"/>
      <c r="D48" s="728"/>
      <c r="E48" s="49"/>
    </row>
    <row r="49" spans="1:5" s="51" customFormat="1" ht="15.75" customHeight="1">
      <c r="A49" s="49"/>
      <c r="B49" s="154" t="s">
        <v>68</v>
      </c>
      <c r="C49" s="729" t="s">
        <v>525</v>
      </c>
      <c r="D49" s="730" t="s">
        <v>767</v>
      </c>
      <c r="E49" s="49"/>
    </row>
    <row r="50" spans="1:5" s="51" customFormat="1" ht="15.75" customHeight="1">
      <c r="A50" s="59"/>
      <c r="B50" s="126"/>
      <c r="C50" s="127"/>
      <c r="D50" s="138"/>
      <c r="E50" s="49"/>
    </row>
    <row r="51" spans="1:5" s="51" customFormat="1" ht="15.75" customHeight="1">
      <c r="A51" s="59"/>
      <c r="B51" s="128" t="s">
        <v>1275</v>
      </c>
      <c r="C51" s="127"/>
      <c r="D51" s="138"/>
      <c r="E51" s="49"/>
    </row>
    <row r="52" spans="1:5" s="51" customFormat="1" ht="15.75" customHeight="1">
      <c r="A52" s="59"/>
      <c r="B52" s="64" t="s">
        <v>75</v>
      </c>
      <c r="C52" s="731">
        <f ca="1">'AIRR Model Summary'!J36</f>
        <v>22275115.347008053</v>
      </c>
      <c r="D52" s="732">
        <f ca="1">C52</f>
        <v>22275115.347008053</v>
      </c>
      <c r="E52" s="49"/>
    </row>
    <row r="53" spans="1:5" s="51" customFormat="1" ht="15.75" customHeight="1">
      <c r="A53" s="59"/>
      <c r="B53" s="64" t="s">
        <v>502</v>
      </c>
      <c r="C53" s="721">
        <f>'AIRR Model Summary'!J37</f>
        <v>0</v>
      </c>
      <c r="D53" s="725">
        <f t="shared" ref="D53:D55" si="1">C53</f>
        <v>0</v>
      </c>
      <c r="E53" s="49"/>
    </row>
    <row r="54" spans="1:5" s="51" customFormat="1" ht="15.75" customHeight="1">
      <c r="A54" s="59"/>
      <c r="B54" s="64" t="s">
        <v>1272</v>
      </c>
      <c r="C54" s="721">
        <f ca="1">'AIRR Model Summary'!J38</f>
        <v>14107573.188214283</v>
      </c>
      <c r="D54" s="725">
        <f t="shared" ca="1" si="1"/>
        <v>14107573.188214283</v>
      </c>
      <c r="E54" s="49"/>
    </row>
    <row r="55" spans="1:5" s="51" customFormat="1" ht="15.75" customHeight="1">
      <c r="A55" s="59"/>
      <c r="B55" s="64" t="s">
        <v>1273</v>
      </c>
      <c r="C55" s="721">
        <f ca="1">'AIRR Model Summary'!J39</f>
        <v>742503.85201127874</v>
      </c>
      <c r="D55" s="725">
        <f t="shared" ca="1" si="1"/>
        <v>742503.85201127874</v>
      </c>
      <c r="E55" s="49"/>
    </row>
    <row r="56" spans="1:5" s="51" customFormat="1" ht="15.75" customHeight="1" thickBot="1">
      <c r="A56" s="59"/>
      <c r="B56" s="65" t="s">
        <v>1274</v>
      </c>
      <c r="C56" s="722">
        <f ca="1">SUM(C52:C55)</f>
        <v>37125192.387233615</v>
      </c>
      <c r="D56" s="722">
        <f ca="1">SUM(D52:D55)</f>
        <v>37125192.387233615</v>
      </c>
      <c r="E56" s="49"/>
    </row>
    <row r="57" spans="1:5" ht="16.5" thickTop="1"/>
  </sheetData>
  <pageMargins left="0.7" right="0.7" top="0.75" bottom="0.75" header="0.3" footer="0.3"/>
  <pageSetup scale="10"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8FBB8-09A1-46DA-9A1C-512B90886F15}">
  <sheetPr>
    <tabColor theme="9" tint="0.59999389629810485"/>
  </sheetPr>
  <dimension ref="A1:DZ117"/>
  <sheetViews>
    <sheetView showGridLines="0" view="pageBreakPreview" zoomScale="55" zoomScaleNormal="100" zoomScaleSheetLayoutView="55" workbookViewId="0">
      <selection activeCell="B78" sqref="B78:B81"/>
    </sheetView>
  </sheetViews>
  <sheetFormatPr defaultColWidth="9.140625" defaultRowHeight="15.75"/>
  <cols>
    <col min="1" max="1" width="2.42578125" style="105" customWidth="1"/>
    <col min="2" max="2" width="52.28515625" style="107" bestFit="1" customWidth="1"/>
    <col min="3" max="5" width="18.7109375" style="105" customWidth="1"/>
    <col min="6" max="6" width="18.7109375" style="1092" customWidth="1"/>
    <col min="7" max="9" width="18.7109375" style="105" customWidth="1"/>
    <col min="10" max="10" width="19.42578125" style="105" bestFit="1" customWidth="1"/>
    <col min="11" max="11" width="22" style="105" bestFit="1" customWidth="1"/>
    <col min="12" max="130" width="18.7109375" style="105" customWidth="1"/>
    <col min="131" max="16384" width="9.140625" style="105"/>
  </cols>
  <sheetData>
    <row r="1" spans="1:130" s="49" customFormat="1" ht="15.75" customHeight="1">
      <c r="B1" s="50"/>
      <c r="F1" s="1084"/>
    </row>
    <row r="2" spans="1:130" s="49" customFormat="1" ht="15.75" customHeight="1">
      <c r="B2" s="123" t="s">
        <v>693</v>
      </c>
      <c r="C2" s="366"/>
      <c r="D2" s="366"/>
      <c r="E2" s="366"/>
      <c r="F2" s="366"/>
      <c r="G2" s="124"/>
      <c r="H2" s="124"/>
      <c r="I2" s="24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c r="BL2" s="124"/>
      <c r="BM2" s="124"/>
      <c r="BN2" s="124"/>
      <c r="BO2" s="124"/>
      <c r="BP2" s="124"/>
      <c r="BQ2" s="124"/>
      <c r="BR2" s="124"/>
      <c r="BS2" s="124"/>
      <c r="BT2" s="124"/>
      <c r="BU2" s="124"/>
      <c r="BV2" s="124"/>
      <c r="BW2" s="124"/>
      <c r="BX2" s="124"/>
      <c r="BY2" s="124"/>
      <c r="BZ2" s="124"/>
      <c r="CA2" s="124"/>
      <c r="CB2" s="124"/>
      <c r="CC2" s="124"/>
      <c r="CD2" s="124"/>
      <c r="CE2" s="124"/>
      <c r="CF2" s="124"/>
      <c r="CG2" s="124"/>
      <c r="CH2" s="124"/>
      <c r="CI2" s="124"/>
      <c r="CJ2" s="124"/>
      <c r="CK2" s="124"/>
      <c r="CL2" s="124"/>
      <c r="CM2" s="124"/>
      <c r="CN2" s="124"/>
      <c r="CO2" s="124"/>
      <c r="CP2" s="124"/>
      <c r="CQ2" s="124"/>
      <c r="CR2" s="124"/>
      <c r="CS2" s="124"/>
      <c r="CT2" s="124"/>
      <c r="CU2" s="124"/>
      <c r="CV2" s="124"/>
      <c r="CW2" s="124"/>
      <c r="CX2" s="124"/>
      <c r="CY2" s="124"/>
      <c r="CZ2" s="124"/>
      <c r="DA2" s="124"/>
      <c r="DB2" s="124"/>
      <c r="DC2" s="124"/>
      <c r="DD2" s="124"/>
      <c r="DE2" s="124"/>
      <c r="DF2" s="124"/>
      <c r="DG2" s="124"/>
      <c r="DH2" s="124"/>
      <c r="DI2" s="124"/>
      <c r="DJ2" s="124"/>
      <c r="DK2" s="124"/>
      <c r="DL2" s="124"/>
      <c r="DM2" s="124"/>
      <c r="DN2" s="124"/>
      <c r="DO2" s="124"/>
      <c r="DP2" s="124"/>
      <c r="DQ2" s="124"/>
      <c r="DR2" s="124"/>
      <c r="DS2" s="124"/>
      <c r="DT2" s="124"/>
      <c r="DU2" s="124"/>
      <c r="DV2" s="124"/>
      <c r="DW2" s="124"/>
      <c r="DX2" s="124"/>
      <c r="DY2" s="124"/>
      <c r="DZ2" s="124"/>
    </row>
    <row r="3" spans="1:130" s="49" customFormat="1" ht="15.75" customHeight="1">
      <c r="B3" s="52" t="s">
        <v>494</v>
      </c>
      <c r="C3" s="1071" t="s">
        <v>1437</v>
      </c>
      <c r="D3" s="1071" t="s">
        <v>1444</v>
      </c>
      <c r="E3" s="1071" t="s">
        <v>496</v>
      </c>
      <c r="F3" s="1071" t="s">
        <v>596</v>
      </c>
      <c r="G3" s="1072" t="s">
        <v>1380</v>
      </c>
      <c r="H3" s="1072" t="s">
        <v>1438</v>
      </c>
      <c r="I3" s="1073" t="s">
        <v>1381</v>
      </c>
      <c r="J3" s="120">
        <f>'Cash Flow - AM'!F3</f>
        <v>0</v>
      </c>
      <c r="K3" s="120">
        <f>'Cash Flow - AM'!G3</f>
        <v>1</v>
      </c>
      <c r="L3" s="120">
        <f>'Cash Flow - AM'!H3</f>
        <v>2</v>
      </c>
      <c r="M3" s="120">
        <f>'Cash Flow - AM'!I3</f>
        <v>3</v>
      </c>
      <c r="N3" s="120">
        <f>'Cash Flow - AM'!J3</f>
        <v>4</v>
      </c>
      <c r="O3" s="120">
        <f>'Cash Flow - AM'!K3</f>
        <v>5</v>
      </c>
      <c r="P3" s="120">
        <f>'Cash Flow - AM'!L3</f>
        <v>6</v>
      </c>
      <c r="Q3" s="120">
        <f>'Cash Flow - AM'!M3</f>
        <v>7</v>
      </c>
      <c r="R3" s="120">
        <f>'Cash Flow - AM'!N3</f>
        <v>8</v>
      </c>
      <c r="S3" s="120">
        <f>'Cash Flow - AM'!O3</f>
        <v>9</v>
      </c>
      <c r="T3" s="120">
        <f>'Cash Flow - AM'!P3</f>
        <v>10</v>
      </c>
      <c r="U3" s="120">
        <f>'Cash Flow - AM'!Q3</f>
        <v>11</v>
      </c>
      <c r="V3" s="120">
        <f>'Cash Flow - AM'!R3</f>
        <v>12</v>
      </c>
      <c r="W3" s="120">
        <f>'Cash Flow - AM'!S3</f>
        <v>13</v>
      </c>
      <c r="X3" s="120">
        <f>'Cash Flow - AM'!T3</f>
        <v>14</v>
      </c>
      <c r="Y3" s="120">
        <f>'Cash Flow - AM'!U3</f>
        <v>15</v>
      </c>
      <c r="Z3" s="120">
        <f>'Cash Flow - AM'!V3</f>
        <v>16</v>
      </c>
      <c r="AA3" s="120">
        <f>'Cash Flow - AM'!W3</f>
        <v>17</v>
      </c>
      <c r="AB3" s="120">
        <f>'Cash Flow - AM'!X3</f>
        <v>18</v>
      </c>
      <c r="AC3" s="120">
        <f>'Cash Flow - AM'!Y3</f>
        <v>19</v>
      </c>
      <c r="AD3" s="120">
        <f>'Cash Flow - AM'!Z3</f>
        <v>20</v>
      </c>
      <c r="AE3" s="120">
        <f>'Cash Flow - AM'!AA3</f>
        <v>21</v>
      </c>
      <c r="AF3" s="120">
        <f>'Cash Flow - AM'!AB3</f>
        <v>22</v>
      </c>
      <c r="AG3" s="120">
        <f>'Cash Flow - AM'!AC3</f>
        <v>23</v>
      </c>
      <c r="AH3" s="120">
        <f>'Cash Flow - AM'!AD3</f>
        <v>24</v>
      </c>
      <c r="AI3" s="120">
        <f>'Cash Flow - AM'!AE3</f>
        <v>25</v>
      </c>
      <c r="AJ3" s="120">
        <f>'Cash Flow - AM'!AF3</f>
        <v>26</v>
      </c>
      <c r="AK3" s="120">
        <f>'Cash Flow - AM'!AG3</f>
        <v>27</v>
      </c>
      <c r="AL3" s="120">
        <f>'Cash Flow - AM'!AH3</f>
        <v>28</v>
      </c>
      <c r="AM3" s="120">
        <f>'Cash Flow - AM'!AI3</f>
        <v>29</v>
      </c>
      <c r="AN3" s="120">
        <f>'Cash Flow - AM'!AJ3</f>
        <v>30</v>
      </c>
      <c r="AO3" s="120">
        <f>'Cash Flow - AM'!AK3</f>
        <v>31</v>
      </c>
      <c r="AP3" s="120">
        <f>'Cash Flow - AM'!AL3</f>
        <v>32</v>
      </c>
      <c r="AQ3" s="120">
        <f>'Cash Flow - AM'!AM3</f>
        <v>33</v>
      </c>
      <c r="AR3" s="120">
        <f>'Cash Flow - AM'!AN3</f>
        <v>34</v>
      </c>
      <c r="AS3" s="120">
        <f>'Cash Flow - AM'!AO3</f>
        <v>35</v>
      </c>
      <c r="AT3" s="120">
        <f>'Cash Flow - AM'!AP3</f>
        <v>36</v>
      </c>
      <c r="AU3" s="120">
        <f>'Cash Flow - AM'!AQ3</f>
        <v>37</v>
      </c>
      <c r="AV3" s="120">
        <f>'Cash Flow - AM'!AR3</f>
        <v>38</v>
      </c>
      <c r="AW3" s="120">
        <f>'Cash Flow - AM'!AS3</f>
        <v>39</v>
      </c>
      <c r="AX3" s="120">
        <f>'Cash Flow - AM'!AT3</f>
        <v>40</v>
      </c>
      <c r="AY3" s="120">
        <f>'Cash Flow - AM'!AU3</f>
        <v>41</v>
      </c>
      <c r="AZ3" s="120">
        <f>'Cash Flow - AM'!AV3</f>
        <v>42</v>
      </c>
      <c r="BA3" s="120">
        <f>'Cash Flow - AM'!AW3</f>
        <v>43</v>
      </c>
      <c r="BB3" s="120">
        <f>'Cash Flow - AM'!AX3</f>
        <v>44</v>
      </c>
      <c r="BC3" s="120">
        <f>'Cash Flow - AM'!AY3</f>
        <v>45</v>
      </c>
      <c r="BD3" s="120">
        <f>'Cash Flow - AM'!AZ3</f>
        <v>46</v>
      </c>
      <c r="BE3" s="120">
        <f>'Cash Flow - AM'!BA3</f>
        <v>47</v>
      </c>
      <c r="BF3" s="120">
        <f>'Cash Flow - AM'!BB3</f>
        <v>48</v>
      </c>
      <c r="BG3" s="120">
        <f>'Cash Flow - AM'!BC3</f>
        <v>49</v>
      </c>
      <c r="BH3" s="120">
        <f>'Cash Flow - AM'!BD3</f>
        <v>50</v>
      </c>
      <c r="BI3" s="120">
        <f>'Cash Flow - AM'!BE3</f>
        <v>51</v>
      </c>
      <c r="BJ3" s="120">
        <f>'Cash Flow - AM'!BF3</f>
        <v>52</v>
      </c>
      <c r="BK3" s="120">
        <f>'Cash Flow - AM'!BG3</f>
        <v>53</v>
      </c>
      <c r="BL3" s="120">
        <f>'Cash Flow - AM'!BH3</f>
        <v>54</v>
      </c>
      <c r="BM3" s="120">
        <f>'Cash Flow - AM'!BI3</f>
        <v>55</v>
      </c>
      <c r="BN3" s="120">
        <f>'Cash Flow - AM'!BJ3</f>
        <v>56</v>
      </c>
      <c r="BO3" s="120">
        <f>'Cash Flow - AM'!BK3</f>
        <v>57</v>
      </c>
      <c r="BP3" s="120">
        <f>'Cash Flow - AM'!BL3</f>
        <v>58</v>
      </c>
      <c r="BQ3" s="120">
        <f>'Cash Flow - AM'!BM3</f>
        <v>59</v>
      </c>
      <c r="BR3" s="120">
        <f>'Cash Flow - AM'!BN3</f>
        <v>60</v>
      </c>
      <c r="BS3" s="120">
        <f>'Cash Flow - AM'!BO3</f>
        <v>61</v>
      </c>
      <c r="BT3" s="120">
        <f>'Cash Flow - AM'!BP3</f>
        <v>62</v>
      </c>
      <c r="BU3" s="120">
        <f>'Cash Flow - AM'!BQ3</f>
        <v>63</v>
      </c>
      <c r="BV3" s="120">
        <f>'Cash Flow - AM'!BR3</f>
        <v>64</v>
      </c>
      <c r="BW3" s="120">
        <f>'Cash Flow - AM'!BS3</f>
        <v>65</v>
      </c>
      <c r="BX3" s="120">
        <f>'Cash Flow - AM'!BT3</f>
        <v>66</v>
      </c>
      <c r="BY3" s="120">
        <f>'Cash Flow - AM'!BU3</f>
        <v>67</v>
      </c>
      <c r="BZ3" s="120">
        <f>'Cash Flow - AM'!BV3</f>
        <v>68</v>
      </c>
      <c r="CA3" s="120">
        <f>'Cash Flow - AM'!BW3</f>
        <v>69</v>
      </c>
      <c r="CB3" s="120">
        <f>'Cash Flow - AM'!BX3</f>
        <v>70</v>
      </c>
      <c r="CC3" s="120">
        <f>'Cash Flow - AM'!BY3</f>
        <v>71</v>
      </c>
      <c r="CD3" s="120">
        <f>'Cash Flow - AM'!BZ3</f>
        <v>72</v>
      </c>
      <c r="CE3" s="120">
        <f>'Cash Flow - AM'!CA3</f>
        <v>73</v>
      </c>
      <c r="CF3" s="120">
        <f>'Cash Flow - AM'!CB3</f>
        <v>74</v>
      </c>
      <c r="CG3" s="120">
        <f>'Cash Flow - AM'!CC3</f>
        <v>75</v>
      </c>
      <c r="CH3" s="120">
        <f>'Cash Flow - AM'!CD3</f>
        <v>76</v>
      </c>
      <c r="CI3" s="120">
        <f>'Cash Flow - AM'!CE3</f>
        <v>77</v>
      </c>
      <c r="CJ3" s="120">
        <f>'Cash Flow - AM'!CF3</f>
        <v>78</v>
      </c>
      <c r="CK3" s="120">
        <f>'Cash Flow - AM'!CG3</f>
        <v>79</v>
      </c>
      <c r="CL3" s="120">
        <f>'Cash Flow - AM'!CH3</f>
        <v>80</v>
      </c>
      <c r="CM3" s="120">
        <f>'Cash Flow - AM'!CI3</f>
        <v>81</v>
      </c>
      <c r="CN3" s="120">
        <f>'Cash Flow - AM'!CJ3</f>
        <v>82</v>
      </c>
      <c r="CO3" s="120">
        <f>'Cash Flow - AM'!CK3</f>
        <v>83</v>
      </c>
      <c r="CP3" s="120">
        <f>'Cash Flow - AM'!CL3</f>
        <v>84</v>
      </c>
      <c r="CQ3" s="120">
        <f>'Cash Flow - AM'!CM3</f>
        <v>85</v>
      </c>
      <c r="CR3" s="120">
        <f>'Cash Flow - AM'!CN3</f>
        <v>86</v>
      </c>
      <c r="CS3" s="120">
        <f>'Cash Flow - AM'!CO3</f>
        <v>87</v>
      </c>
      <c r="CT3" s="120">
        <f>'Cash Flow - AM'!CP3</f>
        <v>88</v>
      </c>
      <c r="CU3" s="120">
        <f>'Cash Flow - AM'!CQ3</f>
        <v>89</v>
      </c>
      <c r="CV3" s="120">
        <f>'Cash Flow - AM'!CR3</f>
        <v>90</v>
      </c>
      <c r="CW3" s="120">
        <f>'Cash Flow - AM'!CS3</f>
        <v>91</v>
      </c>
      <c r="CX3" s="120">
        <f>'Cash Flow - AM'!CT3</f>
        <v>92</v>
      </c>
      <c r="CY3" s="120">
        <f>'Cash Flow - AM'!CU3</f>
        <v>93</v>
      </c>
      <c r="CZ3" s="120">
        <f>'Cash Flow - AM'!CV3</f>
        <v>94</v>
      </c>
      <c r="DA3" s="120">
        <f>'Cash Flow - AM'!CW3</f>
        <v>95</v>
      </c>
      <c r="DB3" s="120">
        <f>'Cash Flow - AM'!CX3</f>
        <v>96</v>
      </c>
      <c r="DC3" s="120">
        <f>'Cash Flow - AM'!CY3</f>
        <v>97</v>
      </c>
      <c r="DD3" s="120">
        <f>'Cash Flow - AM'!CZ3</f>
        <v>98</v>
      </c>
      <c r="DE3" s="120">
        <f>'Cash Flow - AM'!DA3</f>
        <v>99</v>
      </c>
      <c r="DF3" s="120">
        <f>'Cash Flow - AM'!DB3</f>
        <v>100</v>
      </c>
      <c r="DG3" s="120">
        <f>'Cash Flow - AM'!DC3</f>
        <v>101</v>
      </c>
      <c r="DH3" s="120">
        <f>'Cash Flow - AM'!DD3</f>
        <v>102</v>
      </c>
      <c r="DI3" s="120">
        <f>'Cash Flow - AM'!DE3</f>
        <v>103</v>
      </c>
      <c r="DJ3" s="120">
        <f>'Cash Flow - AM'!DF3</f>
        <v>104</v>
      </c>
      <c r="DK3" s="120">
        <f>'Cash Flow - AM'!DG3</f>
        <v>105</v>
      </c>
      <c r="DL3" s="120">
        <f>'Cash Flow - AM'!DH3</f>
        <v>106</v>
      </c>
      <c r="DM3" s="120">
        <f>'Cash Flow - AM'!DI3</f>
        <v>107</v>
      </c>
      <c r="DN3" s="120">
        <f>'Cash Flow - AM'!DJ3</f>
        <v>108</v>
      </c>
      <c r="DO3" s="120">
        <f>'Cash Flow - AM'!DK3</f>
        <v>109</v>
      </c>
      <c r="DP3" s="120">
        <f>'Cash Flow - AM'!DL3</f>
        <v>110</v>
      </c>
      <c r="DQ3" s="120">
        <f>'Cash Flow - AM'!DM3</f>
        <v>111</v>
      </c>
      <c r="DR3" s="120">
        <f>'Cash Flow - AM'!DN3</f>
        <v>112</v>
      </c>
      <c r="DS3" s="120">
        <f>'Cash Flow - AM'!DO3</f>
        <v>113</v>
      </c>
      <c r="DT3" s="120">
        <f>'Cash Flow - AM'!DP3</f>
        <v>114</v>
      </c>
      <c r="DU3" s="120">
        <f>'Cash Flow - AM'!DQ3</f>
        <v>115</v>
      </c>
      <c r="DV3" s="120">
        <f>'Cash Flow - AM'!DR3</f>
        <v>116</v>
      </c>
      <c r="DW3" s="120">
        <f>'Cash Flow - AM'!DS3</f>
        <v>117</v>
      </c>
      <c r="DX3" s="120">
        <f>'Cash Flow - AM'!DT3</f>
        <v>118</v>
      </c>
      <c r="DY3" s="120">
        <f>'Cash Flow - AM'!DU3</f>
        <v>119</v>
      </c>
      <c r="DZ3" s="120">
        <f>'Cash Flow - AM'!DV3</f>
        <v>120</v>
      </c>
    </row>
    <row r="4" spans="1:130" s="49" customFormat="1" ht="15.75" customHeight="1">
      <c r="B4" s="54" t="s">
        <v>495</v>
      </c>
      <c r="C4" s="368"/>
      <c r="D4" s="368"/>
      <c r="E4" s="368"/>
      <c r="F4" s="1085"/>
      <c r="G4" s="55"/>
      <c r="H4" s="1141">
        <f>'PERPETUITY MIDDLEMAN INPUT TAB'!C7</f>
        <v>0</v>
      </c>
      <c r="I4" s="246"/>
      <c r="J4" s="55">
        <f t="shared" ref="J4" si="0">ROUNDUP(J3/12,0)</f>
        <v>0</v>
      </c>
      <c r="K4" s="55">
        <f t="shared" ref="K4:L4" si="1">ROUNDUP(K3/12,0)</f>
        <v>1</v>
      </c>
      <c r="L4" s="55">
        <f t="shared" si="1"/>
        <v>1</v>
      </c>
      <c r="M4" s="55">
        <f>ROUNDUP(M3/12,0)</f>
        <v>1</v>
      </c>
      <c r="N4" s="55">
        <f t="shared" ref="N4:AC4" si="2">ROUNDUP(N3/12,0)</f>
        <v>1</v>
      </c>
      <c r="O4" s="55">
        <f t="shared" si="2"/>
        <v>1</v>
      </c>
      <c r="P4" s="55">
        <f t="shared" si="2"/>
        <v>1</v>
      </c>
      <c r="Q4" s="55">
        <f t="shared" si="2"/>
        <v>1</v>
      </c>
      <c r="R4" s="55">
        <f t="shared" si="2"/>
        <v>1</v>
      </c>
      <c r="S4" s="55">
        <f t="shared" si="2"/>
        <v>1</v>
      </c>
      <c r="T4" s="55">
        <f t="shared" si="2"/>
        <v>1</v>
      </c>
      <c r="U4" s="55">
        <f t="shared" si="2"/>
        <v>1</v>
      </c>
      <c r="V4" s="55">
        <f t="shared" si="2"/>
        <v>1</v>
      </c>
      <c r="W4" s="55">
        <f t="shared" si="2"/>
        <v>2</v>
      </c>
      <c r="X4" s="55">
        <f t="shared" si="2"/>
        <v>2</v>
      </c>
      <c r="Y4" s="55">
        <f t="shared" si="2"/>
        <v>2</v>
      </c>
      <c r="Z4" s="55">
        <f t="shared" si="2"/>
        <v>2</v>
      </c>
      <c r="AA4" s="55">
        <f t="shared" si="2"/>
        <v>2</v>
      </c>
      <c r="AB4" s="55">
        <f t="shared" si="2"/>
        <v>2</v>
      </c>
      <c r="AC4" s="55">
        <f t="shared" si="2"/>
        <v>2</v>
      </c>
      <c r="AD4" s="55">
        <f t="shared" ref="AD4:CO4" si="3">ROUNDUP(AD3/12,0)</f>
        <v>2</v>
      </c>
      <c r="AE4" s="55">
        <f t="shared" si="3"/>
        <v>2</v>
      </c>
      <c r="AF4" s="55">
        <f t="shared" si="3"/>
        <v>2</v>
      </c>
      <c r="AG4" s="55">
        <f t="shared" si="3"/>
        <v>2</v>
      </c>
      <c r="AH4" s="55">
        <f t="shared" si="3"/>
        <v>2</v>
      </c>
      <c r="AI4" s="55">
        <f t="shared" si="3"/>
        <v>3</v>
      </c>
      <c r="AJ4" s="55">
        <f t="shared" si="3"/>
        <v>3</v>
      </c>
      <c r="AK4" s="55">
        <f t="shared" si="3"/>
        <v>3</v>
      </c>
      <c r="AL4" s="55">
        <f t="shared" si="3"/>
        <v>3</v>
      </c>
      <c r="AM4" s="55">
        <f t="shared" si="3"/>
        <v>3</v>
      </c>
      <c r="AN4" s="55">
        <f t="shared" si="3"/>
        <v>3</v>
      </c>
      <c r="AO4" s="55">
        <f t="shared" si="3"/>
        <v>3</v>
      </c>
      <c r="AP4" s="55">
        <f t="shared" si="3"/>
        <v>3</v>
      </c>
      <c r="AQ4" s="55">
        <f t="shared" si="3"/>
        <v>3</v>
      </c>
      <c r="AR4" s="55">
        <f t="shared" si="3"/>
        <v>3</v>
      </c>
      <c r="AS4" s="55">
        <f t="shared" si="3"/>
        <v>3</v>
      </c>
      <c r="AT4" s="55">
        <f t="shared" si="3"/>
        <v>3</v>
      </c>
      <c r="AU4" s="55">
        <f t="shared" si="3"/>
        <v>4</v>
      </c>
      <c r="AV4" s="55">
        <f t="shared" si="3"/>
        <v>4</v>
      </c>
      <c r="AW4" s="55">
        <f t="shared" si="3"/>
        <v>4</v>
      </c>
      <c r="AX4" s="55">
        <f t="shared" si="3"/>
        <v>4</v>
      </c>
      <c r="AY4" s="55">
        <f t="shared" si="3"/>
        <v>4</v>
      </c>
      <c r="AZ4" s="55">
        <f t="shared" si="3"/>
        <v>4</v>
      </c>
      <c r="BA4" s="55">
        <f t="shared" si="3"/>
        <v>4</v>
      </c>
      <c r="BB4" s="55">
        <f t="shared" si="3"/>
        <v>4</v>
      </c>
      <c r="BC4" s="55">
        <f t="shared" si="3"/>
        <v>4</v>
      </c>
      <c r="BD4" s="55">
        <f t="shared" si="3"/>
        <v>4</v>
      </c>
      <c r="BE4" s="55">
        <f t="shared" si="3"/>
        <v>4</v>
      </c>
      <c r="BF4" s="55">
        <f t="shared" si="3"/>
        <v>4</v>
      </c>
      <c r="BG4" s="55">
        <f t="shared" si="3"/>
        <v>5</v>
      </c>
      <c r="BH4" s="55">
        <f t="shared" si="3"/>
        <v>5</v>
      </c>
      <c r="BI4" s="55">
        <f t="shared" si="3"/>
        <v>5</v>
      </c>
      <c r="BJ4" s="55">
        <f t="shared" si="3"/>
        <v>5</v>
      </c>
      <c r="BK4" s="55">
        <f t="shared" si="3"/>
        <v>5</v>
      </c>
      <c r="BL4" s="55">
        <f t="shared" si="3"/>
        <v>5</v>
      </c>
      <c r="BM4" s="55">
        <f t="shared" si="3"/>
        <v>5</v>
      </c>
      <c r="BN4" s="55">
        <f t="shared" si="3"/>
        <v>5</v>
      </c>
      <c r="BO4" s="55">
        <f t="shared" si="3"/>
        <v>5</v>
      </c>
      <c r="BP4" s="55">
        <f t="shared" si="3"/>
        <v>5</v>
      </c>
      <c r="BQ4" s="55">
        <f t="shared" si="3"/>
        <v>5</v>
      </c>
      <c r="BR4" s="55">
        <f t="shared" si="3"/>
        <v>5</v>
      </c>
      <c r="BS4" s="55">
        <f t="shared" si="3"/>
        <v>6</v>
      </c>
      <c r="BT4" s="55">
        <f t="shared" si="3"/>
        <v>6</v>
      </c>
      <c r="BU4" s="55">
        <f t="shared" si="3"/>
        <v>6</v>
      </c>
      <c r="BV4" s="55">
        <f t="shared" si="3"/>
        <v>6</v>
      </c>
      <c r="BW4" s="55">
        <f t="shared" si="3"/>
        <v>6</v>
      </c>
      <c r="BX4" s="55">
        <f t="shared" si="3"/>
        <v>6</v>
      </c>
      <c r="BY4" s="55">
        <f t="shared" si="3"/>
        <v>6</v>
      </c>
      <c r="BZ4" s="55">
        <f t="shared" si="3"/>
        <v>6</v>
      </c>
      <c r="CA4" s="55">
        <f t="shared" si="3"/>
        <v>6</v>
      </c>
      <c r="CB4" s="55">
        <f t="shared" si="3"/>
        <v>6</v>
      </c>
      <c r="CC4" s="55">
        <f t="shared" si="3"/>
        <v>6</v>
      </c>
      <c r="CD4" s="55">
        <f t="shared" si="3"/>
        <v>6</v>
      </c>
      <c r="CE4" s="55">
        <f t="shared" si="3"/>
        <v>7</v>
      </c>
      <c r="CF4" s="55">
        <f t="shared" si="3"/>
        <v>7</v>
      </c>
      <c r="CG4" s="55">
        <f t="shared" si="3"/>
        <v>7</v>
      </c>
      <c r="CH4" s="55">
        <f t="shared" si="3"/>
        <v>7</v>
      </c>
      <c r="CI4" s="55">
        <f t="shared" si="3"/>
        <v>7</v>
      </c>
      <c r="CJ4" s="55">
        <f t="shared" si="3"/>
        <v>7</v>
      </c>
      <c r="CK4" s="55">
        <f t="shared" si="3"/>
        <v>7</v>
      </c>
      <c r="CL4" s="55">
        <f t="shared" si="3"/>
        <v>7</v>
      </c>
      <c r="CM4" s="55">
        <f t="shared" si="3"/>
        <v>7</v>
      </c>
      <c r="CN4" s="55">
        <f t="shared" si="3"/>
        <v>7</v>
      </c>
      <c r="CO4" s="55">
        <f t="shared" si="3"/>
        <v>7</v>
      </c>
      <c r="CP4" s="55">
        <f t="shared" ref="CP4:DZ4" si="4">ROUNDUP(CP3/12,0)</f>
        <v>7</v>
      </c>
      <c r="CQ4" s="55">
        <f t="shared" si="4"/>
        <v>8</v>
      </c>
      <c r="CR4" s="55">
        <f t="shared" si="4"/>
        <v>8</v>
      </c>
      <c r="CS4" s="55">
        <f t="shared" si="4"/>
        <v>8</v>
      </c>
      <c r="CT4" s="55">
        <f t="shared" si="4"/>
        <v>8</v>
      </c>
      <c r="CU4" s="55">
        <f t="shared" si="4"/>
        <v>8</v>
      </c>
      <c r="CV4" s="55">
        <f t="shared" si="4"/>
        <v>8</v>
      </c>
      <c r="CW4" s="55">
        <f t="shared" si="4"/>
        <v>8</v>
      </c>
      <c r="CX4" s="55">
        <f t="shared" si="4"/>
        <v>8</v>
      </c>
      <c r="CY4" s="55">
        <f t="shared" si="4"/>
        <v>8</v>
      </c>
      <c r="CZ4" s="55">
        <f t="shared" si="4"/>
        <v>8</v>
      </c>
      <c r="DA4" s="55">
        <f t="shared" si="4"/>
        <v>8</v>
      </c>
      <c r="DB4" s="55">
        <f t="shared" si="4"/>
        <v>8</v>
      </c>
      <c r="DC4" s="55">
        <f t="shared" si="4"/>
        <v>9</v>
      </c>
      <c r="DD4" s="55">
        <f t="shared" si="4"/>
        <v>9</v>
      </c>
      <c r="DE4" s="55">
        <f t="shared" si="4"/>
        <v>9</v>
      </c>
      <c r="DF4" s="55">
        <f t="shared" si="4"/>
        <v>9</v>
      </c>
      <c r="DG4" s="55">
        <f t="shared" si="4"/>
        <v>9</v>
      </c>
      <c r="DH4" s="55">
        <f t="shared" si="4"/>
        <v>9</v>
      </c>
      <c r="DI4" s="55">
        <f t="shared" si="4"/>
        <v>9</v>
      </c>
      <c r="DJ4" s="55">
        <f t="shared" si="4"/>
        <v>9</v>
      </c>
      <c r="DK4" s="55">
        <f t="shared" si="4"/>
        <v>9</v>
      </c>
      <c r="DL4" s="55">
        <f t="shared" si="4"/>
        <v>9</v>
      </c>
      <c r="DM4" s="55">
        <f t="shared" si="4"/>
        <v>9</v>
      </c>
      <c r="DN4" s="55">
        <f t="shared" si="4"/>
        <v>9</v>
      </c>
      <c r="DO4" s="55">
        <f t="shared" si="4"/>
        <v>10</v>
      </c>
      <c r="DP4" s="55">
        <f t="shared" si="4"/>
        <v>10</v>
      </c>
      <c r="DQ4" s="55">
        <f t="shared" si="4"/>
        <v>10</v>
      </c>
      <c r="DR4" s="55">
        <f t="shared" si="4"/>
        <v>10</v>
      </c>
      <c r="DS4" s="55">
        <f t="shared" si="4"/>
        <v>10</v>
      </c>
      <c r="DT4" s="55">
        <f t="shared" si="4"/>
        <v>10</v>
      </c>
      <c r="DU4" s="55">
        <f t="shared" si="4"/>
        <v>10</v>
      </c>
      <c r="DV4" s="55">
        <f t="shared" si="4"/>
        <v>10</v>
      </c>
      <c r="DW4" s="55">
        <f t="shared" si="4"/>
        <v>10</v>
      </c>
      <c r="DX4" s="55">
        <f t="shared" si="4"/>
        <v>10</v>
      </c>
      <c r="DY4" s="55">
        <f t="shared" si="4"/>
        <v>10</v>
      </c>
      <c r="DZ4" s="55">
        <f t="shared" si="4"/>
        <v>10</v>
      </c>
    </row>
    <row r="5" spans="1:130" s="49" customFormat="1" ht="15.75" customHeight="1">
      <c r="B5" s="67" t="s">
        <v>497</v>
      </c>
      <c r="C5" s="133"/>
      <c r="D5" s="133"/>
      <c r="E5" s="133"/>
      <c r="F5" s="1086"/>
      <c r="G5" s="56"/>
      <c r="H5" s="56"/>
      <c r="I5" s="134"/>
      <c r="J5" s="56">
        <f>'Cash Flow - AM'!F5</f>
        <v>45346</v>
      </c>
      <c r="K5" s="56">
        <f>'Cash Flow - AM'!G5</f>
        <v>45382</v>
      </c>
      <c r="L5" s="56">
        <f>'Cash Flow - AM'!H5</f>
        <v>45412</v>
      </c>
      <c r="M5" s="56">
        <f>'Cash Flow - AM'!I5</f>
        <v>45443</v>
      </c>
      <c r="N5" s="56">
        <f>'Cash Flow - AM'!J5</f>
        <v>45473</v>
      </c>
      <c r="O5" s="56">
        <f>'Cash Flow - AM'!K5</f>
        <v>45504</v>
      </c>
      <c r="P5" s="56">
        <f>'Cash Flow - AM'!L5</f>
        <v>45535</v>
      </c>
      <c r="Q5" s="56">
        <f>'Cash Flow - AM'!M5</f>
        <v>45565</v>
      </c>
      <c r="R5" s="56">
        <f>'Cash Flow - AM'!N5</f>
        <v>45596</v>
      </c>
      <c r="S5" s="56">
        <f>'Cash Flow - AM'!O5</f>
        <v>45626</v>
      </c>
      <c r="T5" s="56">
        <f>'Cash Flow - AM'!P5</f>
        <v>45657</v>
      </c>
      <c r="U5" s="56">
        <f>'Cash Flow - AM'!Q5</f>
        <v>45688</v>
      </c>
      <c r="V5" s="56">
        <f>'Cash Flow - AM'!R5</f>
        <v>45716</v>
      </c>
      <c r="W5" s="56">
        <f>'Cash Flow - AM'!S5</f>
        <v>45747</v>
      </c>
      <c r="X5" s="56">
        <f>'Cash Flow - AM'!T5</f>
        <v>45777</v>
      </c>
      <c r="Y5" s="56">
        <f>'Cash Flow - AM'!U5</f>
        <v>45808</v>
      </c>
      <c r="Z5" s="56">
        <f>'Cash Flow - AM'!V5</f>
        <v>45838</v>
      </c>
      <c r="AA5" s="56">
        <f>'Cash Flow - AM'!W5</f>
        <v>45869</v>
      </c>
      <c r="AB5" s="56">
        <f>'Cash Flow - AM'!X5</f>
        <v>45900</v>
      </c>
      <c r="AC5" s="56">
        <f>'Cash Flow - AM'!Y5</f>
        <v>45930</v>
      </c>
      <c r="AD5" s="56">
        <f>'Cash Flow - AM'!Z5</f>
        <v>45961</v>
      </c>
      <c r="AE5" s="56">
        <f>'Cash Flow - AM'!AA5</f>
        <v>45991</v>
      </c>
      <c r="AF5" s="56">
        <f>'Cash Flow - AM'!AB5</f>
        <v>46022</v>
      </c>
      <c r="AG5" s="56">
        <f>'Cash Flow - AM'!AC5</f>
        <v>46053</v>
      </c>
      <c r="AH5" s="56">
        <f>'Cash Flow - AM'!AD5</f>
        <v>46081</v>
      </c>
      <c r="AI5" s="56">
        <f>'Cash Flow - AM'!AE5</f>
        <v>46112</v>
      </c>
      <c r="AJ5" s="56">
        <f>'Cash Flow - AM'!AF5</f>
        <v>46142</v>
      </c>
      <c r="AK5" s="56">
        <f>'Cash Flow - AM'!AG5</f>
        <v>46173</v>
      </c>
      <c r="AL5" s="56">
        <f>'Cash Flow - AM'!AH5</f>
        <v>46203</v>
      </c>
      <c r="AM5" s="56">
        <f>'Cash Flow - AM'!AI5</f>
        <v>46234</v>
      </c>
      <c r="AN5" s="56">
        <f>'Cash Flow - AM'!AJ5</f>
        <v>46265</v>
      </c>
      <c r="AO5" s="56">
        <f>'Cash Flow - AM'!AK5</f>
        <v>46295</v>
      </c>
      <c r="AP5" s="56">
        <f>'Cash Flow - AM'!AL5</f>
        <v>46326</v>
      </c>
      <c r="AQ5" s="56">
        <f>'Cash Flow - AM'!AM5</f>
        <v>46356</v>
      </c>
      <c r="AR5" s="56">
        <f>'Cash Flow - AM'!AN5</f>
        <v>46387</v>
      </c>
      <c r="AS5" s="56">
        <f>'Cash Flow - AM'!AO5</f>
        <v>46418</v>
      </c>
      <c r="AT5" s="56">
        <f>'Cash Flow - AM'!AP5</f>
        <v>46446</v>
      </c>
      <c r="AU5" s="56">
        <f>'Cash Flow - AM'!AQ5</f>
        <v>46477</v>
      </c>
      <c r="AV5" s="56">
        <f>'Cash Flow - AM'!AR5</f>
        <v>46507</v>
      </c>
      <c r="AW5" s="56">
        <f>'Cash Flow - AM'!AS5</f>
        <v>46538</v>
      </c>
      <c r="AX5" s="56">
        <f>'Cash Flow - AM'!AT5</f>
        <v>46568</v>
      </c>
      <c r="AY5" s="56">
        <f>'Cash Flow - AM'!AU5</f>
        <v>46599</v>
      </c>
      <c r="AZ5" s="56">
        <f>'Cash Flow - AM'!AV5</f>
        <v>46630</v>
      </c>
      <c r="BA5" s="56">
        <f>'Cash Flow - AM'!AW5</f>
        <v>46660</v>
      </c>
      <c r="BB5" s="56">
        <f>'Cash Flow - AM'!AX5</f>
        <v>46691</v>
      </c>
      <c r="BC5" s="56">
        <f>'Cash Flow - AM'!AY5</f>
        <v>46721</v>
      </c>
      <c r="BD5" s="56">
        <f>'Cash Flow - AM'!AZ5</f>
        <v>46752</v>
      </c>
      <c r="BE5" s="56">
        <f>'Cash Flow - AM'!BA5</f>
        <v>46783</v>
      </c>
      <c r="BF5" s="56">
        <f>'Cash Flow - AM'!BB5</f>
        <v>46812</v>
      </c>
      <c r="BG5" s="56">
        <f>'Cash Flow - AM'!BC5</f>
        <v>46843</v>
      </c>
      <c r="BH5" s="56">
        <f>'Cash Flow - AM'!BD5</f>
        <v>46873</v>
      </c>
      <c r="BI5" s="56">
        <f>'Cash Flow - AM'!BE5</f>
        <v>46904</v>
      </c>
      <c r="BJ5" s="56">
        <f>'Cash Flow - AM'!BF5</f>
        <v>46934</v>
      </c>
      <c r="BK5" s="56">
        <f>'Cash Flow - AM'!BG5</f>
        <v>46965</v>
      </c>
      <c r="BL5" s="56">
        <f>'Cash Flow - AM'!BH5</f>
        <v>46996</v>
      </c>
      <c r="BM5" s="56">
        <f>'Cash Flow - AM'!BI5</f>
        <v>47026</v>
      </c>
      <c r="BN5" s="56">
        <f>'Cash Flow - AM'!BJ5</f>
        <v>47057</v>
      </c>
      <c r="BO5" s="56">
        <f>'Cash Flow - AM'!BK5</f>
        <v>47087</v>
      </c>
      <c r="BP5" s="56">
        <f>'Cash Flow - AM'!BL5</f>
        <v>47118</v>
      </c>
      <c r="BQ5" s="56">
        <f>'Cash Flow - AM'!BM5</f>
        <v>47149</v>
      </c>
      <c r="BR5" s="56">
        <f>'Cash Flow - AM'!BN5</f>
        <v>47177</v>
      </c>
      <c r="BS5" s="56">
        <f>'Cash Flow - AM'!BO5</f>
        <v>47208</v>
      </c>
      <c r="BT5" s="56">
        <f>'Cash Flow - AM'!BP5</f>
        <v>47238</v>
      </c>
      <c r="BU5" s="56">
        <f>'Cash Flow - AM'!BQ5</f>
        <v>47269</v>
      </c>
      <c r="BV5" s="56">
        <f>'Cash Flow - AM'!BR5</f>
        <v>47299</v>
      </c>
      <c r="BW5" s="56">
        <f>'Cash Flow - AM'!BS5</f>
        <v>47330</v>
      </c>
      <c r="BX5" s="56">
        <f>'Cash Flow - AM'!BT5</f>
        <v>47361</v>
      </c>
      <c r="BY5" s="56">
        <f>'Cash Flow - AM'!BU5</f>
        <v>47391</v>
      </c>
      <c r="BZ5" s="56">
        <f>'Cash Flow - AM'!BV5</f>
        <v>47422</v>
      </c>
      <c r="CA5" s="56">
        <f>'Cash Flow - AM'!BW5</f>
        <v>47452</v>
      </c>
      <c r="CB5" s="56">
        <f>'Cash Flow - AM'!BX5</f>
        <v>47483</v>
      </c>
      <c r="CC5" s="56">
        <f>'Cash Flow - AM'!BY5</f>
        <v>47514</v>
      </c>
      <c r="CD5" s="56">
        <f>'Cash Flow - AM'!BZ5</f>
        <v>47542</v>
      </c>
      <c r="CE5" s="56">
        <f>'Cash Flow - AM'!CA5</f>
        <v>47573</v>
      </c>
      <c r="CF5" s="56">
        <f>'Cash Flow - AM'!CB5</f>
        <v>47603</v>
      </c>
      <c r="CG5" s="56">
        <f>'Cash Flow - AM'!CC5</f>
        <v>47634</v>
      </c>
      <c r="CH5" s="56">
        <f>'Cash Flow - AM'!CD5</f>
        <v>47664</v>
      </c>
      <c r="CI5" s="56">
        <f>'Cash Flow - AM'!CE5</f>
        <v>47695</v>
      </c>
      <c r="CJ5" s="56">
        <f>'Cash Flow - AM'!CF5</f>
        <v>47726</v>
      </c>
      <c r="CK5" s="56">
        <f>'Cash Flow - AM'!CG5</f>
        <v>47756</v>
      </c>
      <c r="CL5" s="56">
        <f>'Cash Flow - AM'!CH5</f>
        <v>47787</v>
      </c>
      <c r="CM5" s="56">
        <f>'Cash Flow - AM'!CI5</f>
        <v>47817</v>
      </c>
      <c r="CN5" s="56">
        <f>'Cash Flow - AM'!CJ5</f>
        <v>47848</v>
      </c>
      <c r="CO5" s="56">
        <f>'Cash Flow - AM'!CK5</f>
        <v>47879</v>
      </c>
      <c r="CP5" s="56">
        <f>'Cash Flow - AM'!CL5</f>
        <v>47907</v>
      </c>
      <c r="CQ5" s="56">
        <f>'Cash Flow - AM'!CM5</f>
        <v>47938</v>
      </c>
      <c r="CR5" s="56">
        <f>'Cash Flow - AM'!CN5</f>
        <v>47968</v>
      </c>
      <c r="CS5" s="56">
        <f>'Cash Flow - AM'!CO5</f>
        <v>47999</v>
      </c>
      <c r="CT5" s="56">
        <f>'Cash Flow - AM'!CP5</f>
        <v>48029</v>
      </c>
      <c r="CU5" s="56">
        <f>'Cash Flow - AM'!CQ5</f>
        <v>48060</v>
      </c>
      <c r="CV5" s="56">
        <f>'Cash Flow - AM'!CR5</f>
        <v>48091</v>
      </c>
      <c r="CW5" s="56">
        <f>'Cash Flow - AM'!CS5</f>
        <v>48121</v>
      </c>
      <c r="CX5" s="56">
        <f>'Cash Flow - AM'!CT5</f>
        <v>48152</v>
      </c>
      <c r="CY5" s="56">
        <f>'Cash Flow - AM'!CU5</f>
        <v>48182</v>
      </c>
      <c r="CZ5" s="56">
        <f>'Cash Flow - AM'!CV5</f>
        <v>48213</v>
      </c>
      <c r="DA5" s="56">
        <f>'Cash Flow - AM'!CW5</f>
        <v>48244</v>
      </c>
      <c r="DB5" s="56">
        <f>'Cash Flow - AM'!CX5</f>
        <v>48273</v>
      </c>
      <c r="DC5" s="56">
        <f>'Cash Flow - AM'!CY5</f>
        <v>48304</v>
      </c>
      <c r="DD5" s="56">
        <f>'Cash Flow - AM'!CZ5</f>
        <v>48334</v>
      </c>
      <c r="DE5" s="56">
        <f>'Cash Flow - AM'!DA5</f>
        <v>48365</v>
      </c>
      <c r="DF5" s="56">
        <f>'Cash Flow - AM'!DB5</f>
        <v>48395</v>
      </c>
      <c r="DG5" s="56">
        <f>'Cash Flow - AM'!DC5</f>
        <v>48426</v>
      </c>
      <c r="DH5" s="56">
        <f>'Cash Flow - AM'!DD5</f>
        <v>48457</v>
      </c>
      <c r="DI5" s="56">
        <f>'Cash Flow - AM'!DE5</f>
        <v>48487</v>
      </c>
      <c r="DJ5" s="56">
        <f>'Cash Flow - AM'!DF5</f>
        <v>48518</v>
      </c>
      <c r="DK5" s="56">
        <f>'Cash Flow - AM'!DG5</f>
        <v>48548</v>
      </c>
      <c r="DL5" s="56">
        <f>'Cash Flow - AM'!DH5</f>
        <v>48579</v>
      </c>
      <c r="DM5" s="56">
        <f>'Cash Flow - AM'!DI5</f>
        <v>48610</v>
      </c>
      <c r="DN5" s="56">
        <f>'Cash Flow - AM'!DJ5</f>
        <v>48638</v>
      </c>
      <c r="DO5" s="56">
        <f>'Cash Flow - AM'!DK5</f>
        <v>48669</v>
      </c>
      <c r="DP5" s="56">
        <f>'Cash Flow - AM'!DL5</f>
        <v>48699</v>
      </c>
      <c r="DQ5" s="56">
        <f>'Cash Flow - AM'!DM5</f>
        <v>48730</v>
      </c>
      <c r="DR5" s="56">
        <f>'Cash Flow - AM'!DN5</f>
        <v>48760</v>
      </c>
      <c r="DS5" s="56">
        <f>'Cash Flow - AM'!DO5</f>
        <v>48791</v>
      </c>
      <c r="DT5" s="56">
        <f>'Cash Flow - AM'!DP5</f>
        <v>48822</v>
      </c>
      <c r="DU5" s="56">
        <f>'Cash Flow - AM'!DQ5</f>
        <v>48852</v>
      </c>
      <c r="DV5" s="56">
        <f>'Cash Flow - AM'!DR5</f>
        <v>48883</v>
      </c>
      <c r="DW5" s="56">
        <f>'Cash Flow - AM'!DS5</f>
        <v>48913</v>
      </c>
      <c r="DX5" s="56">
        <f>'Cash Flow - AM'!DT5</f>
        <v>48944</v>
      </c>
      <c r="DY5" s="56">
        <f>'Cash Flow - AM'!DU5</f>
        <v>48975</v>
      </c>
      <c r="DZ5" s="56">
        <f>'Cash Flow - AM'!DV5</f>
        <v>49003</v>
      </c>
    </row>
    <row r="6" spans="1:130" s="51" customFormat="1" ht="15.75" customHeight="1">
      <c r="A6" s="49"/>
      <c r="B6" s="60"/>
      <c r="C6" s="135"/>
      <c r="D6" s="135"/>
      <c r="E6" s="135"/>
      <c r="F6" s="1087"/>
      <c r="G6" s="58"/>
      <c r="I6" s="136"/>
      <c r="J6" s="58"/>
      <c r="K6" s="58"/>
      <c r="L6" s="58"/>
      <c r="M6" s="58"/>
      <c r="N6" s="58"/>
      <c r="O6" s="58"/>
      <c r="P6" s="58"/>
      <c r="Q6" s="58"/>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c r="DJ6" s="58"/>
      <c r="DK6" s="58"/>
      <c r="DL6" s="58"/>
      <c r="DM6" s="58"/>
      <c r="DN6" s="58"/>
      <c r="DO6" s="58"/>
      <c r="DP6" s="58"/>
      <c r="DQ6" s="58"/>
      <c r="DR6" s="58"/>
      <c r="DS6" s="58"/>
      <c r="DT6" s="58"/>
      <c r="DU6" s="58"/>
      <c r="DV6" s="58"/>
      <c r="DW6" s="58"/>
      <c r="DX6" s="58"/>
      <c r="DY6" s="58"/>
      <c r="DZ6" s="58"/>
    </row>
    <row r="7" spans="1:130" s="51" customFormat="1" ht="15.75" customHeight="1">
      <c r="A7" s="49"/>
      <c r="B7" s="128" t="s">
        <v>184</v>
      </c>
      <c r="C7" s="135"/>
      <c r="D7" s="135"/>
      <c r="E7" s="135"/>
      <c r="F7" s="1087"/>
      <c r="G7" s="58"/>
      <c r="H7" s="58"/>
      <c r="I7" s="136"/>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c r="DJ7" s="58"/>
      <c r="DK7" s="58"/>
      <c r="DL7" s="58"/>
      <c r="DM7" s="58"/>
      <c r="DN7" s="58"/>
      <c r="DO7" s="58"/>
      <c r="DP7" s="58"/>
      <c r="DQ7" s="58"/>
      <c r="DR7" s="58"/>
      <c r="DS7" s="58"/>
      <c r="DT7" s="58"/>
      <c r="DU7" s="58"/>
      <c r="DV7" s="58"/>
      <c r="DW7" s="58"/>
      <c r="DX7" s="58"/>
      <c r="DY7" s="58"/>
      <c r="DZ7" s="58"/>
    </row>
    <row r="8" spans="1:130" s="51" customFormat="1" ht="15.75" customHeight="1">
      <c r="A8" s="49"/>
      <c r="B8" s="60" t="s">
        <v>184</v>
      </c>
      <c r="C8" s="1134">
        <v>0</v>
      </c>
      <c r="D8" s="135">
        <f>E8-C8</f>
        <v>10000000</v>
      </c>
      <c r="E8" s="1131">
        <f>Budget!E11</f>
        <v>10000000</v>
      </c>
      <c r="F8" s="1087">
        <f>SUM(J8:BH8)-D8</f>
        <v>0</v>
      </c>
      <c r="G8" s="1075" t="s">
        <v>1382</v>
      </c>
      <c r="H8" s="1139">
        <f>$H$4</f>
        <v>0</v>
      </c>
      <c r="I8" s="1076">
        <v>0</v>
      </c>
      <c r="J8" s="58">
        <f>IFERROR(INDEX('Construction Bell Curve'!$B$3:$BK$60,MATCH($I8,'Construction Bell Curve'!$B$3:$B$60,0),MATCH('Draw Schedule-AM'!J$3,'Construction Bell Curve'!$B$3:$BK$3,0))*$D8*IF($G8="s-curve",1,0),0)+IFERROR(IF(AND(J$3&gt;=$H8,J$3&lt;=$I8),$D8/($I8-$H8+1),0)*IF($G8="straight-line",1,0),0)</f>
        <v>10000000</v>
      </c>
      <c r="K8" s="58">
        <f>IFERROR(INDEX('Construction Bell Curve'!$B$3:$BK$60,MATCH($I8,'Construction Bell Curve'!$B$3:$B$60,0),MATCH('Draw Schedule-AM'!K$3,'Construction Bell Curve'!$B$3:$BK$3,0))*$D8*IF($G8="s-curve",1,0),0)+IFERROR(IF(AND(K$3&gt;=$H8,K$3&lt;=$I8),$D8/($I8-$H8+1),0)*IF($G8="straight-line",1,0),0)</f>
        <v>0</v>
      </c>
      <c r="L8" s="58">
        <f>IFERROR(INDEX('Construction Bell Curve'!$B$3:$BK$60,MATCH($I8,'Construction Bell Curve'!$B$3:$B$60,0),MATCH('Draw Schedule-AM'!L$3,'Construction Bell Curve'!$B$3:$BK$3,0))*$D8*IF($G8="s-curve",1,0),0)+IFERROR(IF(AND(L$3&gt;=$H8,L$3&lt;=$I8),$D8/($I8-$H8+1),0)*IF($G8="straight-line",1,0),0)</f>
        <v>0</v>
      </c>
      <c r="M8" s="58">
        <f>IFERROR(INDEX('Construction Bell Curve'!$B$3:$BK$60,MATCH($I8,'Construction Bell Curve'!$B$3:$B$60,0),MATCH('Draw Schedule-AM'!M$3,'Construction Bell Curve'!$B$3:$BK$3,0))*$D8*IF($G8="s-curve",1,0),0)+IFERROR(IF(AND(M$3&gt;=$H8,M$3&lt;=$I8),$D8/($I8-$H8+1),0)*IF($G8="straight-line",1,0),0)</f>
        <v>0</v>
      </c>
      <c r="N8" s="58">
        <f>IFERROR(INDEX('Construction Bell Curve'!$B$3:$BK$60,MATCH($I8,'Construction Bell Curve'!$B$3:$B$60,0),MATCH('Draw Schedule-AM'!N$3,'Construction Bell Curve'!$B$3:$BK$3,0))*$D8*IF($G8="s-curve",1,0),0)+IFERROR(IF(AND(N$3&gt;=$H8,N$3&lt;=$I8),$D8/($I8-$H8+1),0)*IF($G8="straight-line",1,0),0)</f>
        <v>0</v>
      </c>
      <c r="O8" s="58">
        <f>IFERROR(INDEX('Construction Bell Curve'!$B$3:$BK$60,MATCH($I8,'Construction Bell Curve'!$B$3:$B$60,0),MATCH('Draw Schedule-AM'!O$3,'Construction Bell Curve'!$B$3:$BK$3,0))*$D8*IF($G8="s-curve",1,0),0)+IFERROR(IF(AND(O$3&gt;=$H8,O$3&lt;=$I8),$D8/($I8-$H8+1),0)*IF($G8="straight-line",1,0),0)</f>
        <v>0</v>
      </c>
      <c r="P8" s="58">
        <f>IFERROR(INDEX('Construction Bell Curve'!$B$3:$BK$60,MATCH($I8,'Construction Bell Curve'!$B$3:$B$60,0),MATCH('Draw Schedule-AM'!P$3,'Construction Bell Curve'!$B$3:$BK$3,0))*$D8*IF($G8="s-curve",1,0),0)+IFERROR(IF(AND(P$3&gt;=$H8,P$3&lt;=$I8),$D8/($I8-$H8+1),0)*IF($G8="straight-line",1,0),0)</f>
        <v>0</v>
      </c>
      <c r="Q8" s="58">
        <f>IFERROR(INDEX('Construction Bell Curve'!$B$3:$BK$60,MATCH($I8,'Construction Bell Curve'!$B$3:$B$60,0),MATCH('Draw Schedule-AM'!Q$3,'Construction Bell Curve'!$B$3:$BK$3,0))*$D8*IF($G8="s-curve",1,0),0)+IFERROR(IF(AND(Q$3&gt;=$H8,Q$3&lt;=$I8),$D8/($I8-$H8+1),0)*IF($G8="straight-line",1,0),0)</f>
        <v>0</v>
      </c>
      <c r="R8" s="58">
        <f>IFERROR(INDEX('Construction Bell Curve'!$B$3:$BK$60,MATCH($I8,'Construction Bell Curve'!$B$3:$B$60,0),MATCH('Draw Schedule-AM'!R$3,'Construction Bell Curve'!$B$3:$BK$3,0))*$D8*IF($G8="s-curve",1,0),0)+IFERROR(IF(AND(R$3&gt;=$H8,R$3&lt;=$I8),$D8/($I8-$H8+1),0)*IF($G8="straight-line",1,0),0)</f>
        <v>0</v>
      </c>
      <c r="S8" s="58">
        <f>IFERROR(INDEX('Construction Bell Curve'!$B$3:$BK$60,MATCH($I8,'Construction Bell Curve'!$B$3:$B$60,0),MATCH('Draw Schedule-AM'!S$3,'Construction Bell Curve'!$B$3:$BK$3,0))*$D8*IF($G8="s-curve",1,0),0)+IFERROR(IF(AND(S$3&gt;=$H8,S$3&lt;=$I8),$D8/($I8-$H8+1),0)*IF($G8="straight-line",1,0),0)</f>
        <v>0</v>
      </c>
      <c r="T8" s="58">
        <f>IFERROR(INDEX('Construction Bell Curve'!$B$3:$BK$60,MATCH($I8,'Construction Bell Curve'!$B$3:$B$60,0),MATCH('Draw Schedule-AM'!T$3,'Construction Bell Curve'!$B$3:$BK$3,0))*$D8*IF($G8="s-curve",1,0),0)+IFERROR(IF(AND(T$3&gt;=$H8,T$3&lt;=$I8),$D8/($I8-$H8+1),0)*IF($G8="straight-line",1,0),0)</f>
        <v>0</v>
      </c>
      <c r="U8" s="58">
        <f>IFERROR(INDEX('Construction Bell Curve'!$B$3:$BK$60,MATCH($I8,'Construction Bell Curve'!$B$3:$B$60,0),MATCH('Draw Schedule-AM'!U$3,'Construction Bell Curve'!$B$3:$BK$3,0))*$D8*IF($G8="s-curve",1,0),0)+IFERROR(IF(AND(U$3&gt;=$H8,U$3&lt;=$I8),$D8/($I8-$H8+1),0)*IF($G8="straight-line",1,0),0)</f>
        <v>0</v>
      </c>
      <c r="V8" s="58">
        <f>IFERROR(INDEX('Construction Bell Curve'!$B$3:$BK$60,MATCH($I8,'Construction Bell Curve'!$B$3:$B$60,0),MATCH('Draw Schedule-AM'!V$3,'Construction Bell Curve'!$B$3:$BK$3,0))*$D8*IF($G8="s-curve",1,0),0)+IFERROR(IF(AND(V$3&gt;=$H8,V$3&lt;=$I8),$D8/($I8-$H8+1),0)*IF($G8="straight-line",1,0),0)</f>
        <v>0</v>
      </c>
      <c r="W8" s="58">
        <f>IFERROR(INDEX('Construction Bell Curve'!$B$3:$BK$60,MATCH($I8,'Construction Bell Curve'!$B$3:$B$60,0),MATCH('Draw Schedule-AM'!W$3,'Construction Bell Curve'!$B$3:$BK$3,0))*$D8*IF($G8="s-curve",1,0),0)+IFERROR(IF(AND(W$3&gt;=$H8,W$3&lt;=$I8),$D8/($I8-$H8+1),0)*IF($G8="straight-line",1,0),0)</f>
        <v>0</v>
      </c>
      <c r="X8" s="58">
        <f>IFERROR(INDEX('Construction Bell Curve'!$B$3:$BK$60,MATCH($I8,'Construction Bell Curve'!$B$3:$B$60,0),MATCH('Draw Schedule-AM'!X$3,'Construction Bell Curve'!$B$3:$BK$3,0))*$D8*IF($G8="s-curve",1,0),0)+IFERROR(IF(AND(X$3&gt;=$H8,X$3&lt;=$I8),$D8/($I8-$H8+1),0)*IF($G8="straight-line",1,0),0)</f>
        <v>0</v>
      </c>
      <c r="Y8" s="58">
        <f>IFERROR(INDEX('Construction Bell Curve'!$B$3:$BK$60,MATCH($I8,'Construction Bell Curve'!$B$3:$B$60,0),MATCH('Draw Schedule-AM'!Y$3,'Construction Bell Curve'!$B$3:$BK$3,0))*$D8*IF($G8="s-curve",1,0),0)+IFERROR(IF(AND(Y$3&gt;=$H8,Y$3&lt;=$I8),$D8/($I8-$H8+1),0)*IF($G8="straight-line",1,0),0)</f>
        <v>0</v>
      </c>
      <c r="Z8" s="58">
        <f>IFERROR(INDEX('Construction Bell Curve'!$B$3:$BK$60,MATCH($I8,'Construction Bell Curve'!$B$3:$B$60,0),MATCH('Draw Schedule-AM'!Z$3,'Construction Bell Curve'!$B$3:$BK$3,0))*$D8*IF($G8="s-curve",1,0),0)+IFERROR(IF(AND(Z$3&gt;=$H8,Z$3&lt;=$I8),$D8/($I8-$H8+1),0)*IF($G8="straight-line",1,0),0)</f>
        <v>0</v>
      </c>
      <c r="AA8" s="58">
        <f>IFERROR(INDEX('Construction Bell Curve'!$B$3:$BK$60,MATCH($I8,'Construction Bell Curve'!$B$3:$B$60,0),MATCH('Draw Schedule-AM'!AA$3,'Construction Bell Curve'!$B$3:$BK$3,0))*$D8*IF($G8="s-curve",1,0),0)+IFERROR(IF(AND(AA$3&gt;=$H8,AA$3&lt;=$I8),$D8/($I8-$H8+1),0)*IF($G8="straight-line",1,0),0)</f>
        <v>0</v>
      </c>
      <c r="AB8" s="58">
        <f>IFERROR(INDEX('Construction Bell Curve'!$B$3:$BK$60,MATCH($I8,'Construction Bell Curve'!$B$3:$B$60,0),MATCH('Draw Schedule-AM'!AB$3,'Construction Bell Curve'!$B$3:$BK$3,0))*$D8*IF($G8="s-curve",1,0),0)+IFERROR(IF(AND(AB$3&gt;=$H8,AB$3&lt;=$I8),$D8/($I8-$H8+1),0)*IF($G8="straight-line",1,0),0)</f>
        <v>0</v>
      </c>
      <c r="AC8" s="58">
        <f>IFERROR(INDEX('Construction Bell Curve'!$B$3:$BK$60,MATCH($I8,'Construction Bell Curve'!$B$3:$B$60,0),MATCH('Draw Schedule-AM'!AC$3,'Construction Bell Curve'!$B$3:$BK$3,0))*$D8*IF($G8="s-curve",1,0),0)+IFERROR(IF(AND(AC$3&gt;=$H8,AC$3&lt;=$I8),$D8/($I8-$H8+1),0)*IF($G8="straight-line",1,0),0)</f>
        <v>0</v>
      </c>
      <c r="AD8" s="58">
        <f>IFERROR(INDEX('Construction Bell Curve'!$B$3:$BK$60,MATCH($I8,'Construction Bell Curve'!$B$3:$B$60,0),MATCH('Draw Schedule-AM'!AD$3,'Construction Bell Curve'!$B$3:$BK$3,0))*$D8*IF($G8="s-curve",1,0),0)+IFERROR(IF(AND(AD$3&gt;=$H8,AD$3&lt;=$I8),$D8/($I8-$H8+1),0)*IF($G8="straight-line",1,0),0)</f>
        <v>0</v>
      </c>
      <c r="AE8" s="58">
        <f>IFERROR(INDEX('Construction Bell Curve'!$B$3:$BK$60,MATCH($I8,'Construction Bell Curve'!$B$3:$B$60,0),MATCH('Draw Schedule-AM'!AE$3,'Construction Bell Curve'!$B$3:$BK$3,0))*$D8*IF($G8="s-curve",1,0),0)+IFERROR(IF(AND(AE$3&gt;=$H8,AE$3&lt;=$I8),$D8/($I8-$H8+1),0)*IF($G8="straight-line",1,0),0)</f>
        <v>0</v>
      </c>
      <c r="AF8" s="58">
        <f>IFERROR(INDEX('Construction Bell Curve'!$B$3:$BK$60,MATCH($I8,'Construction Bell Curve'!$B$3:$B$60,0),MATCH('Draw Schedule-AM'!AF$3,'Construction Bell Curve'!$B$3:$BK$3,0))*$D8*IF($G8="s-curve",1,0),0)+IFERROR(IF(AND(AF$3&gt;=$H8,AF$3&lt;=$I8),$D8/($I8-$H8+1),0)*IF($G8="straight-line",1,0),0)</f>
        <v>0</v>
      </c>
      <c r="AG8" s="58">
        <f>IFERROR(INDEX('Construction Bell Curve'!$B$3:$BK$60,MATCH($I8,'Construction Bell Curve'!$B$3:$B$60,0),MATCH('Draw Schedule-AM'!AG$3,'Construction Bell Curve'!$B$3:$BK$3,0))*$D8*IF($G8="s-curve",1,0),0)+IFERROR(IF(AND(AG$3&gt;=$H8,AG$3&lt;=$I8),$D8/($I8-$H8+1),0)*IF($G8="straight-line",1,0),0)</f>
        <v>0</v>
      </c>
      <c r="AH8" s="58">
        <f>IFERROR(INDEX('Construction Bell Curve'!$B$3:$BK$60,MATCH($I8,'Construction Bell Curve'!$B$3:$B$60,0),MATCH('Draw Schedule-AM'!AH$3,'Construction Bell Curve'!$B$3:$BK$3,0))*$D8*IF($G8="s-curve",1,0),0)+IFERROR(IF(AND(AH$3&gt;=$H8,AH$3&lt;=$I8),$D8/($I8-$H8+1),0)*IF($G8="straight-line",1,0),0)</f>
        <v>0</v>
      </c>
      <c r="AI8" s="58">
        <f>IFERROR(INDEX('Construction Bell Curve'!$B$3:$BK$60,MATCH($I8,'Construction Bell Curve'!$B$3:$B$60,0),MATCH('Draw Schedule-AM'!AI$3,'Construction Bell Curve'!$B$3:$BK$3,0))*$D8*IF($G8="s-curve",1,0),0)+IFERROR(IF(AND(AI$3&gt;=$H8,AI$3&lt;=$I8),$D8/($I8-$H8+1),0)*IF($G8="straight-line",1,0),0)</f>
        <v>0</v>
      </c>
      <c r="AJ8" s="58">
        <f>IFERROR(INDEX('Construction Bell Curve'!$B$3:$BK$60,MATCH($I8,'Construction Bell Curve'!$B$3:$B$60,0),MATCH('Draw Schedule-AM'!AJ$3,'Construction Bell Curve'!$B$3:$BK$3,0))*$D8*IF($G8="s-curve",1,0),0)+IFERROR(IF(AND(AJ$3&gt;=$H8,AJ$3&lt;=$I8),$D8/($I8-$H8+1),0)*IF($G8="straight-line",1,0),0)</f>
        <v>0</v>
      </c>
      <c r="AK8" s="58">
        <f>IFERROR(INDEX('Construction Bell Curve'!$B$3:$BK$60,MATCH($I8,'Construction Bell Curve'!$B$3:$B$60,0),MATCH('Draw Schedule-AM'!AK$3,'Construction Bell Curve'!$B$3:$BK$3,0))*$D8*IF($G8="s-curve",1,0),0)+IFERROR(IF(AND(AK$3&gt;=$H8,AK$3&lt;=$I8),$D8/($I8-$H8+1),0)*IF($G8="straight-line",1,0),0)</f>
        <v>0</v>
      </c>
      <c r="AL8" s="58">
        <f>IFERROR(INDEX('Construction Bell Curve'!$B$3:$BK$60,MATCH($I8,'Construction Bell Curve'!$B$3:$B$60,0),MATCH('Draw Schedule-AM'!AL$3,'Construction Bell Curve'!$B$3:$BK$3,0))*$D8*IF($G8="s-curve",1,0),0)+IFERROR(IF(AND(AL$3&gt;=$H8,AL$3&lt;=$I8),$D8/($I8-$H8+1),0)*IF($G8="straight-line",1,0),0)</f>
        <v>0</v>
      </c>
      <c r="AM8" s="58">
        <f>IFERROR(INDEX('Construction Bell Curve'!$B$3:$BK$60,MATCH($I8,'Construction Bell Curve'!$B$3:$B$60,0),MATCH('Draw Schedule-AM'!AM$3,'Construction Bell Curve'!$B$3:$BK$3,0))*$D8*IF($G8="s-curve",1,0),0)+IFERROR(IF(AND(AM$3&gt;=$H8,AM$3&lt;=$I8),$D8/($I8-$H8+1),0)*IF($G8="straight-line",1,0),0)</f>
        <v>0</v>
      </c>
      <c r="AN8" s="58">
        <f>IFERROR(INDEX('Construction Bell Curve'!$B$3:$BK$60,MATCH($I8,'Construction Bell Curve'!$B$3:$B$60,0),MATCH('Draw Schedule-AM'!AN$3,'Construction Bell Curve'!$B$3:$BK$3,0))*$D8*IF($G8="s-curve",1,0),0)+IFERROR(IF(AND(AN$3&gt;=$H8,AN$3&lt;=$I8),$D8/($I8-$H8+1),0)*IF($G8="straight-line",1,0),0)</f>
        <v>0</v>
      </c>
      <c r="AO8" s="58">
        <f>IFERROR(INDEX('Construction Bell Curve'!$B$3:$BK$60,MATCH($I8,'Construction Bell Curve'!$B$3:$B$60,0),MATCH('Draw Schedule-AM'!AO$3,'Construction Bell Curve'!$B$3:$BK$3,0))*$D8*IF($G8="s-curve",1,0),0)+IFERROR(IF(AND(AO$3&gt;=$H8,AO$3&lt;=$I8),$D8/($I8-$H8+1),0)*IF($G8="straight-line",1,0),0)</f>
        <v>0</v>
      </c>
      <c r="AP8" s="58">
        <f>IFERROR(INDEX('Construction Bell Curve'!$B$3:$BK$60,MATCH($I8,'Construction Bell Curve'!$B$3:$B$60,0),MATCH('Draw Schedule-AM'!AP$3,'Construction Bell Curve'!$B$3:$BK$3,0))*$D8*IF($G8="s-curve",1,0),0)+IFERROR(IF(AND(AP$3&gt;=$H8,AP$3&lt;=$I8),$D8/($I8-$H8+1),0)*IF($G8="straight-line",1,0),0)</f>
        <v>0</v>
      </c>
      <c r="AQ8" s="58">
        <f>IFERROR(INDEX('Construction Bell Curve'!$B$3:$BK$60,MATCH($I8,'Construction Bell Curve'!$B$3:$B$60,0),MATCH('Draw Schedule-AM'!AQ$3,'Construction Bell Curve'!$B$3:$BK$3,0))*$D8*IF($G8="s-curve",1,0),0)+IFERROR(IF(AND(AQ$3&gt;=$H8,AQ$3&lt;=$I8),$D8/($I8-$H8+1),0)*IF($G8="straight-line",1,0),0)</f>
        <v>0</v>
      </c>
      <c r="AR8" s="58">
        <f>IFERROR(INDEX('Construction Bell Curve'!$B$3:$BK$60,MATCH($I8,'Construction Bell Curve'!$B$3:$B$60,0),MATCH('Draw Schedule-AM'!AR$3,'Construction Bell Curve'!$B$3:$BK$3,0))*$D8*IF($G8="s-curve",1,0),0)+IFERROR(IF(AND(AR$3&gt;=$H8,AR$3&lt;=$I8),$D8/($I8-$H8+1),0)*IF($G8="straight-line",1,0),0)</f>
        <v>0</v>
      </c>
      <c r="AS8" s="58">
        <f>IFERROR(INDEX('Construction Bell Curve'!$B$3:$BK$60,MATCH($I8,'Construction Bell Curve'!$B$3:$B$60,0),MATCH('Draw Schedule-AM'!AS$3,'Construction Bell Curve'!$B$3:$BK$3,0))*$D8*IF($G8="s-curve",1,0),0)+IFERROR(IF(AND(AS$3&gt;=$H8,AS$3&lt;=$I8),$D8/($I8-$H8+1),0)*IF($G8="straight-line",1,0),0)</f>
        <v>0</v>
      </c>
      <c r="AT8" s="58">
        <f>IFERROR(INDEX('Construction Bell Curve'!$B$3:$BK$60,MATCH($I8,'Construction Bell Curve'!$B$3:$B$60,0),MATCH('Draw Schedule-AM'!AT$3,'Construction Bell Curve'!$B$3:$BK$3,0))*$D8*IF($G8="s-curve",1,0),0)+IFERROR(IF(AND(AT$3&gt;=$H8,AT$3&lt;=$I8),$D8/($I8-$H8+1),0)*IF($G8="straight-line",1,0),0)</f>
        <v>0</v>
      </c>
      <c r="AU8" s="58">
        <f>IFERROR(INDEX('Construction Bell Curve'!$B$3:$BK$60,MATCH($I8,'Construction Bell Curve'!$B$3:$B$60,0),MATCH('Draw Schedule-AM'!AU$3,'Construction Bell Curve'!$B$3:$BK$3,0))*$D8*IF($G8="s-curve",1,0),0)+IFERROR(IF(AND(AU$3&gt;=$H8,AU$3&lt;=$I8),$D8/($I8-$H8+1),0)*IF($G8="straight-line",1,0),0)</f>
        <v>0</v>
      </c>
      <c r="AV8" s="58">
        <f>IFERROR(INDEX('Construction Bell Curve'!$B$3:$BK$60,MATCH($I8,'Construction Bell Curve'!$B$3:$B$60,0),MATCH('Draw Schedule-AM'!AV$3,'Construction Bell Curve'!$B$3:$BK$3,0))*$D8*IF($G8="s-curve",1,0),0)+IFERROR(IF(AND(AV$3&gt;=$H8,AV$3&lt;=$I8),$D8/($I8-$H8+1),0)*IF($G8="straight-line",1,0),0)</f>
        <v>0</v>
      </c>
      <c r="AW8" s="58">
        <f>IFERROR(INDEX('Construction Bell Curve'!$B$3:$BK$60,MATCH($I8,'Construction Bell Curve'!$B$3:$B$60,0),MATCH('Draw Schedule-AM'!AW$3,'Construction Bell Curve'!$B$3:$BK$3,0))*$D8*IF($G8="s-curve",1,0),0)+IFERROR(IF(AND(AW$3&gt;=$H8,AW$3&lt;=$I8),$D8/($I8-$H8+1),0)*IF($G8="straight-line",1,0),0)</f>
        <v>0</v>
      </c>
      <c r="AX8" s="58">
        <f>IFERROR(INDEX('Construction Bell Curve'!$B$3:$BK$60,MATCH($I8,'Construction Bell Curve'!$B$3:$B$60,0),MATCH('Draw Schedule-AM'!AX$3,'Construction Bell Curve'!$B$3:$BK$3,0))*$D8*IF($G8="s-curve",1,0),0)+IFERROR(IF(AND(AX$3&gt;=$H8,AX$3&lt;=$I8),$D8/($I8-$H8+1),0)*IF($G8="straight-line",1,0),0)</f>
        <v>0</v>
      </c>
      <c r="AY8" s="58">
        <f>IFERROR(INDEX('Construction Bell Curve'!$B$3:$BK$60,MATCH($I8,'Construction Bell Curve'!$B$3:$B$60,0),MATCH('Draw Schedule-AM'!AY$3,'Construction Bell Curve'!$B$3:$BK$3,0))*$D8*IF($G8="s-curve",1,0),0)+IFERROR(IF(AND(AY$3&gt;=$H8,AY$3&lt;=$I8),$D8/($I8-$H8+1),0)*IF($G8="straight-line",1,0),0)</f>
        <v>0</v>
      </c>
      <c r="AZ8" s="58">
        <f>IFERROR(INDEX('Construction Bell Curve'!$B$3:$BK$60,MATCH($I8,'Construction Bell Curve'!$B$3:$B$60,0),MATCH('Draw Schedule-AM'!AZ$3,'Construction Bell Curve'!$B$3:$BK$3,0))*$D8*IF($G8="s-curve",1,0),0)+IFERROR(IF(AND(AZ$3&gt;=$H8,AZ$3&lt;=$I8),$D8/($I8-$H8+1),0)*IF($G8="straight-line",1,0),0)</f>
        <v>0</v>
      </c>
      <c r="BA8" s="58">
        <f>IFERROR(INDEX('Construction Bell Curve'!$B$3:$BK$60,MATCH($I8,'Construction Bell Curve'!$B$3:$B$60,0),MATCH('Draw Schedule-AM'!BA$3,'Construction Bell Curve'!$B$3:$BK$3,0))*$D8*IF($G8="s-curve",1,0),0)+IFERROR(IF(AND(BA$3&gt;=$H8,BA$3&lt;=$I8),$D8/($I8-$H8+1),0)*IF($G8="straight-line",1,0),0)</f>
        <v>0</v>
      </c>
      <c r="BB8" s="58">
        <f>IFERROR(INDEX('Construction Bell Curve'!$B$3:$BK$60,MATCH($I8,'Construction Bell Curve'!$B$3:$B$60,0),MATCH('Draw Schedule-AM'!BB$3,'Construction Bell Curve'!$B$3:$BK$3,0))*$D8*IF($G8="s-curve",1,0),0)+IFERROR(IF(AND(BB$3&gt;=$H8,BB$3&lt;=$I8),$D8/($I8-$H8+1),0)*IF($G8="straight-line",1,0),0)</f>
        <v>0</v>
      </c>
      <c r="BC8" s="58">
        <f>IFERROR(INDEX('Construction Bell Curve'!$B$3:$BK$60,MATCH($I8,'Construction Bell Curve'!$B$3:$B$60,0),MATCH('Draw Schedule-AM'!BC$3,'Construction Bell Curve'!$B$3:$BK$3,0))*$D8*IF($G8="s-curve",1,0),0)+IFERROR(IF(AND(BC$3&gt;=$H8,BC$3&lt;=$I8),$D8/($I8-$H8+1),0)*IF($G8="straight-line",1,0),0)</f>
        <v>0</v>
      </c>
      <c r="BD8" s="58">
        <f>IFERROR(INDEX('Construction Bell Curve'!$B$3:$BK$60,MATCH($I8,'Construction Bell Curve'!$B$3:$B$60,0),MATCH('Draw Schedule-AM'!BD$3,'Construction Bell Curve'!$B$3:$BK$3,0))*$D8*IF($G8="s-curve",1,0),0)+IFERROR(IF(AND(BD$3&gt;=$H8,BD$3&lt;=$I8),$D8/($I8-$H8+1),0)*IF($G8="straight-line",1,0),0)</f>
        <v>0</v>
      </c>
      <c r="BE8" s="58">
        <f>IFERROR(INDEX('Construction Bell Curve'!$B$3:$BK$60,MATCH($I8,'Construction Bell Curve'!$B$3:$B$60,0),MATCH('Draw Schedule-AM'!BE$3,'Construction Bell Curve'!$B$3:$BK$3,0))*$D8*IF($G8="s-curve",1,0),0)+IFERROR(IF(AND(BE$3&gt;=$H8,BE$3&lt;=$I8),$D8/($I8-$H8+1),0)*IF($G8="straight-line",1,0),0)</f>
        <v>0</v>
      </c>
      <c r="BF8" s="58">
        <f>IFERROR(INDEX('Construction Bell Curve'!$B$3:$BK$60,MATCH($I8,'Construction Bell Curve'!$B$3:$B$60,0),MATCH('Draw Schedule-AM'!BF$3,'Construction Bell Curve'!$B$3:$BK$3,0))*$D8*IF($G8="s-curve",1,0),0)+IFERROR(IF(AND(BF$3&gt;=$H8,BF$3&lt;=$I8),$D8/($I8-$H8+1),0)*IF($G8="straight-line",1,0),0)</f>
        <v>0</v>
      </c>
      <c r="BG8" s="58">
        <f>IFERROR(INDEX('Construction Bell Curve'!$B$3:$BK$60,MATCH($I8,'Construction Bell Curve'!$B$3:$B$60,0),MATCH('Draw Schedule-AM'!BG$3,'Construction Bell Curve'!$B$3:$BK$3,0))*$D8*IF($G8="s-curve",1,0),0)+IFERROR(IF(AND(BG$3&gt;=$H8,BG$3&lt;=$I8),$D8/($I8-$H8+1),0)*IF($G8="straight-line",1,0),0)</f>
        <v>0</v>
      </c>
      <c r="BH8" s="58">
        <f>IFERROR(INDEX('Construction Bell Curve'!$B$3:$BK$60,MATCH($I8,'Construction Bell Curve'!$B$3:$B$60,0),MATCH('Draw Schedule-AM'!BH$3,'Construction Bell Curve'!$B$3:$BK$3,0))*$D8*IF($G8="s-curve",1,0),0)+IFERROR(IF(AND(BH$3&gt;=$H8,BH$3&lt;=$I8),$D8/($I8-$H8+1),0)*IF($G8="straight-line",1,0),0)</f>
        <v>0</v>
      </c>
      <c r="BI8" s="58">
        <f>IFERROR(INDEX('Construction Bell Curve'!$B$3:$BK$60,MATCH($I8,'Construction Bell Curve'!$B$3:$B$60,0),MATCH('Draw Schedule-AM'!BI$3,'Construction Bell Curve'!$B$3:$BK$3,0))*$D8*IF($G8="s-curve",1,0),0)+IFERROR(IF(AND(BI$3&gt;=$H8,BI$3&lt;=$I8),$D8/($I8-$H8+1),0)*IF($G8="straight-line",1,0),0)</f>
        <v>0</v>
      </c>
      <c r="BJ8" s="58">
        <f>IFERROR(INDEX('Construction Bell Curve'!$B$3:$BK$60,MATCH($I8,'Construction Bell Curve'!$B$3:$B$60,0),MATCH('Draw Schedule-AM'!BJ$3,'Construction Bell Curve'!$B$3:$BK$3,0))*$D8*IF($G8="s-curve",1,0),0)+IFERROR(IF(AND(BJ$3&gt;=$H8,BJ$3&lt;=$I8),$D8/($I8-$H8+1),0)*IF($G8="straight-line",1,0),0)</f>
        <v>0</v>
      </c>
      <c r="BK8" s="58">
        <f>IFERROR(INDEX('Construction Bell Curve'!$B$3:$BK$60,MATCH($I8,'Construction Bell Curve'!$B$3:$B$60,0),MATCH('Draw Schedule-AM'!BK$3,'Construction Bell Curve'!$B$3:$BK$3,0))*$D8*IF($G8="s-curve",1,0),0)+IFERROR(IF(AND(BK$3&gt;=$H8,BK$3&lt;=$I8),$D8/($I8-$H8+1),0)*IF($G8="straight-line",1,0),0)</f>
        <v>0</v>
      </c>
      <c r="BL8" s="58">
        <f>IFERROR(INDEX('Construction Bell Curve'!$B$3:$BK$60,MATCH($I8,'Construction Bell Curve'!$B$3:$B$60,0),MATCH('Draw Schedule-AM'!BL$3,'Construction Bell Curve'!$B$3:$BK$3,0))*$D8*IF($G8="s-curve",1,0),0)+IFERROR(IF(AND(BL$3&gt;=$H8,BL$3&lt;=$I8),$D8/($I8-$H8+1),0)*IF($G8="straight-line",1,0),0)</f>
        <v>0</v>
      </c>
      <c r="BM8" s="58">
        <f>IFERROR(INDEX('Construction Bell Curve'!$B$3:$BK$60,MATCH($I8,'Construction Bell Curve'!$B$3:$B$60,0),MATCH('Draw Schedule-AM'!BM$3,'Construction Bell Curve'!$B$3:$BK$3,0))*$D8*IF($G8="s-curve",1,0),0)+IFERROR(IF(AND(BM$3&gt;=$H8,BM$3&lt;=$I8),$D8/($I8-$H8+1),0)*IF($G8="straight-line",1,0),0)</f>
        <v>0</v>
      </c>
      <c r="BN8" s="58">
        <f>IFERROR(INDEX('Construction Bell Curve'!$B$3:$BK$60,MATCH($I8,'Construction Bell Curve'!$B$3:$B$60,0),MATCH('Draw Schedule-AM'!BN$3,'Construction Bell Curve'!$B$3:$BK$3,0))*$D8*IF($G8="s-curve",1,0),0)+IFERROR(IF(AND(BN$3&gt;=$H8,BN$3&lt;=$I8),$D8/($I8-$H8+1),0)*IF($G8="straight-line",1,0),0)</f>
        <v>0</v>
      </c>
      <c r="BO8" s="58">
        <f>IFERROR(INDEX('Construction Bell Curve'!$B$3:$BK$60,MATCH($I8,'Construction Bell Curve'!$B$3:$B$60,0),MATCH('Draw Schedule-AM'!BO$3,'Construction Bell Curve'!$B$3:$BK$3,0))*$D8*IF($G8="s-curve",1,0),0)+IFERROR(IF(AND(BO$3&gt;=$H8,BO$3&lt;=$I8),$D8/($I8-$H8+1),0)*IF($G8="straight-line",1,0),0)</f>
        <v>0</v>
      </c>
      <c r="BP8" s="58">
        <f>IFERROR(INDEX('Construction Bell Curve'!$B$3:$BK$60,MATCH($I8,'Construction Bell Curve'!$B$3:$B$60,0),MATCH('Draw Schedule-AM'!BP$3,'Construction Bell Curve'!$B$3:$BK$3,0))*$D8*IF($G8="s-curve",1,0),0)+IFERROR(IF(AND(BP$3&gt;=$H8,BP$3&lt;=$I8),$D8/($I8-$H8+1),0)*IF($G8="straight-line",1,0),0)</f>
        <v>0</v>
      </c>
      <c r="BQ8" s="58">
        <f>IFERROR(INDEX('Construction Bell Curve'!$B$3:$BK$60,MATCH($I8,'Construction Bell Curve'!$B$3:$B$60,0),MATCH('Draw Schedule-AM'!BQ$3,'Construction Bell Curve'!$B$3:$BK$3,0))*$D8*IF($G8="s-curve",1,0),0)+IFERROR(IF(AND(BQ$3&gt;=$H8,BQ$3&lt;=$I8),$D8/($I8-$H8+1),0)*IF($G8="straight-line",1,0),0)</f>
        <v>0</v>
      </c>
      <c r="BR8" s="58">
        <f>IFERROR(INDEX('Construction Bell Curve'!$B$3:$BK$60,MATCH($I8,'Construction Bell Curve'!$B$3:$B$60,0),MATCH('Draw Schedule-AM'!BR$3,'Construction Bell Curve'!$B$3:$BK$3,0))*$D8*IF($G8="s-curve",1,0),0)+IFERROR(IF(AND(BR$3&gt;=$H8,BR$3&lt;=$I8),$D8/($I8-$H8+1),0)*IF($G8="straight-line",1,0),0)</f>
        <v>0</v>
      </c>
      <c r="BS8" s="58">
        <f>IFERROR(INDEX('Construction Bell Curve'!$B$3:$BK$60,MATCH($I8,'Construction Bell Curve'!$B$3:$B$60,0),MATCH('Draw Schedule-AM'!BS$3,'Construction Bell Curve'!$B$3:$BK$3,0))*$D8*IF($G8="s-curve",1,0),0)+IFERROR(IF(AND(BS$3&gt;=$H8,BS$3&lt;=$I8),$D8/($I8-$H8+1),0)*IF($G8="straight-line",1,0),0)</f>
        <v>0</v>
      </c>
      <c r="BT8" s="58">
        <f>IFERROR(INDEX('Construction Bell Curve'!$B$3:$BK$60,MATCH($I8,'Construction Bell Curve'!$B$3:$B$60,0),MATCH('Draw Schedule-AM'!BT$3,'Construction Bell Curve'!$B$3:$BK$3,0))*$D8*IF($G8="s-curve",1,0),0)+IFERROR(IF(AND(BT$3&gt;=$H8,BT$3&lt;=$I8),$D8/($I8-$H8+1),0)*IF($G8="straight-line",1,0),0)</f>
        <v>0</v>
      </c>
      <c r="BU8" s="58">
        <f>IFERROR(INDEX('Construction Bell Curve'!$B$3:$BK$60,MATCH($I8,'Construction Bell Curve'!$B$3:$B$60,0),MATCH('Draw Schedule-AM'!BU$3,'Construction Bell Curve'!$B$3:$BK$3,0))*$D8*IF($G8="s-curve",1,0),0)+IFERROR(IF(AND(BU$3&gt;=$H8,BU$3&lt;=$I8),$D8/($I8-$H8+1),0)*IF($G8="straight-line",1,0),0)</f>
        <v>0</v>
      </c>
      <c r="BV8" s="58">
        <f>IFERROR(INDEX('Construction Bell Curve'!$B$3:$BK$60,MATCH($I8,'Construction Bell Curve'!$B$3:$B$60,0),MATCH('Draw Schedule-AM'!BV$3,'Construction Bell Curve'!$B$3:$BK$3,0))*$D8*IF($G8="s-curve",1,0),0)+IFERROR(IF(AND(BV$3&gt;=$H8,BV$3&lt;=$I8),$D8/($I8-$H8+1),0)*IF($G8="straight-line",1,0),0)</f>
        <v>0</v>
      </c>
      <c r="BW8" s="58">
        <f>IFERROR(INDEX('Construction Bell Curve'!$B$3:$BK$60,MATCH($I8,'Construction Bell Curve'!$B$3:$B$60,0),MATCH('Draw Schedule-AM'!BW$3,'Construction Bell Curve'!$B$3:$BK$3,0))*$D8*IF($G8="s-curve",1,0),0)+IFERROR(IF(AND(BW$3&gt;=$H8,BW$3&lt;=$I8),$D8/($I8-$H8+1),0)*IF($G8="straight-line",1,0),0)</f>
        <v>0</v>
      </c>
      <c r="BX8" s="58">
        <f>IFERROR(INDEX('Construction Bell Curve'!$B$3:$BK$60,MATCH($I8,'Construction Bell Curve'!$B$3:$B$60,0),MATCH('Draw Schedule-AM'!BX$3,'Construction Bell Curve'!$B$3:$BK$3,0))*$D8*IF($G8="s-curve",1,0),0)+IFERROR(IF(AND(BX$3&gt;=$H8,BX$3&lt;=$I8),$D8/($I8-$H8+1),0)*IF($G8="straight-line",1,0),0)</f>
        <v>0</v>
      </c>
      <c r="BY8" s="58">
        <f>IFERROR(INDEX('Construction Bell Curve'!$B$3:$BK$60,MATCH($I8,'Construction Bell Curve'!$B$3:$B$60,0),MATCH('Draw Schedule-AM'!BY$3,'Construction Bell Curve'!$B$3:$BK$3,0))*$D8*IF($G8="s-curve",1,0),0)+IFERROR(IF(AND(BY$3&gt;=$H8,BY$3&lt;=$I8),$D8/($I8-$H8+1),0)*IF($G8="straight-line",1,0),0)</f>
        <v>0</v>
      </c>
      <c r="BZ8" s="58">
        <f>IFERROR(INDEX('Construction Bell Curve'!$B$3:$BK$60,MATCH($I8,'Construction Bell Curve'!$B$3:$B$60,0),MATCH('Draw Schedule-AM'!BZ$3,'Construction Bell Curve'!$B$3:$BK$3,0))*$D8*IF($G8="s-curve",1,0),0)+IFERROR(IF(AND(BZ$3&gt;=$H8,BZ$3&lt;=$I8),$D8/($I8-$H8+1),0)*IF($G8="straight-line",1,0),0)</f>
        <v>0</v>
      </c>
      <c r="CA8" s="58">
        <f>IFERROR(INDEX('Construction Bell Curve'!$B$3:$BK$60,MATCH($I8,'Construction Bell Curve'!$B$3:$B$60,0),MATCH('Draw Schedule-AM'!CA$3,'Construction Bell Curve'!$B$3:$BK$3,0))*$D8*IF($G8="s-curve",1,0),0)+IFERROR(IF(AND(CA$3&gt;=$H8,CA$3&lt;=$I8),$D8/($I8-$H8+1),0)*IF($G8="straight-line",1,0),0)</f>
        <v>0</v>
      </c>
      <c r="CB8" s="58">
        <f>IFERROR(INDEX('Construction Bell Curve'!$B$3:$BK$60,MATCH($I8,'Construction Bell Curve'!$B$3:$B$60,0),MATCH('Draw Schedule-AM'!CB$3,'Construction Bell Curve'!$B$3:$BK$3,0))*$D8*IF($G8="s-curve",1,0),0)+IFERROR(IF(AND(CB$3&gt;=$H8,CB$3&lt;=$I8),$D8/($I8-$H8+1),0)*IF($G8="straight-line",1,0),0)</f>
        <v>0</v>
      </c>
      <c r="CC8" s="58">
        <f>IFERROR(INDEX('Construction Bell Curve'!$B$3:$BK$60,MATCH($I8,'Construction Bell Curve'!$B$3:$B$60,0),MATCH('Draw Schedule-AM'!CC$3,'Construction Bell Curve'!$B$3:$BK$3,0))*$D8*IF($G8="s-curve",1,0),0)+IFERROR(IF(AND(CC$3&gt;=$H8,CC$3&lt;=$I8),$D8/($I8-$H8+1),0)*IF($G8="straight-line",1,0),0)</f>
        <v>0</v>
      </c>
      <c r="CD8" s="58">
        <f>IFERROR(INDEX('Construction Bell Curve'!$B$3:$BK$60,MATCH($I8,'Construction Bell Curve'!$B$3:$B$60,0),MATCH('Draw Schedule-AM'!CD$3,'Construction Bell Curve'!$B$3:$BK$3,0))*$D8*IF($G8="s-curve",1,0),0)+IFERROR(IF(AND(CD$3&gt;=$H8,CD$3&lt;=$I8),$D8/($I8-$H8+1),0)*IF($G8="straight-line",1,0),0)</f>
        <v>0</v>
      </c>
      <c r="CE8" s="58">
        <f>IFERROR(INDEX('Construction Bell Curve'!$B$3:$BK$60,MATCH($I8,'Construction Bell Curve'!$B$3:$B$60,0),MATCH('Draw Schedule-AM'!CE$3,'Construction Bell Curve'!$B$3:$BK$3,0))*$D8*IF($G8="s-curve",1,0),0)+IFERROR(IF(AND(CE$3&gt;=$H8,CE$3&lt;=$I8),$D8/($I8-$H8+1),0)*IF($G8="straight-line",1,0),0)</f>
        <v>0</v>
      </c>
      <c r="CF8" s="58">
        <f>IFERROR(INDEX('Construction Bell Curve'!$B$3:$BK$60,MATCH($I8,'Construction Bell Curve'!$B$3:$B$60,0),MATCH('Draw Schedule-AM'!CF$3,'Construction Bell Curve'!$B$3:$BK$3,0))*$D8*IF($G8="s-curve",1,0),0)+IFERROR(IF(AND(CF$3&gt;=$H8,CF$3&lt;=$I8),$D8/($I8-$H8+1),0)*IF($G8="straight-line",1,0),0)</f>
        <v>0</v>
      </c>
      <c r="CG8" s="58">
        <f>IFERROR(INDEX('Construction Bell Curve'!$B$3:$BK$60,MATCH($I8,'Construction Bell Curve'!$B$3:$B$60,0),MATCH('Draw Schedule-AM'!CG$3,'Construction Bell Curve'!$B$3:$BK$3,0))*$D8*IF($G8="s-curve",1,0),0)+IFERROR(IF(AND(CG$3&gt;=$H8,CG$3&lt;=$I8),$D8/($I8-$H8+1),0)*IF($G8="straight-line",1,0),0)</f>
        <v>0</v>
      </c>
      <c r="CH8" s="58">
        <f>IFERROR(INDEX('Construction Bell Curve'!$B$3:$BK$60,MATCH($I8,'Construction Bell Curve'!$B$3:$B$60,0),MATCH('Draw Schedule-AM'!CH$3,'Construction Bell Curve'!$B$3:$BK$3,0))*$D8*IF($G8="s-curve",1,0),0)+IFERROR(IF(AND(CH$3&gt;=$H8,CH$3&lt;=$I8),$D8/($I8-$H8+1),0)*IF($G8="straight-line",1,0),0)</f>
        <v>0</v>
      </c>
      <c r="CI8" s="58">
        <f>IFERROR(INDEX('Construction Bell Curve'!$B$3:$BK$60,MATCH($I8,'Construction Bell Curve'!$B$3:$B$60,0),MATCH('Draw Schedule-AM'!CI$3,'Construction Bell Curve'!$B$3:$BK$3,0))*$D8*IF($G8="s-curve",1,0),0)+IFERROR(IF(AND(CI$3&gt;=$H8,CI$3&lt;=$I8),$D8/($I8-$H8+1),0)*IF($G8="straight-line",1,0),0)</f>
        <v>0</v>
      </c>
      <c r="CJ8" s="58">
        <f>IFERROR(INDEX('Construction Bell Curve'!$B$3:$BK$60,MATCH($I8,'Construction Bell Curve'!$B$3:$B$60,0),MATCH('Draw Schedule-AM'!CJ$3,'Construction Bell Curve'!$B$3:$BK$3,0))*$D8*IF($G8="s-curve",1,0),0)+IFERROR(IF(AND(CJ$3&gt;=$H8,CJ$3&lt;=$I8),$D8/($I8-$H8+1),0)*IF($G8="straight-line",1,0),0)</f>
        <v>0</v>
      </c>
      <c r="CK8" s="58">
        <f>IFERROR(INDEX('Construction Bell Curve'!$B$3:$BK$60,MATCH($I8,'Construction Bell Curve'!$B$3:$B$60,0),MATCH('Draw Schedule-AM'!CK$3,'Construction Bell Curve'!$B$3:$BK$3,0))*$D8*IF($G8="s-curve",1,0),0)+IFERROR(IF(AND(CK$3&gt;=$H8,CK$3&lt;=$I8),$D8/($I8-$H8+1),0)*IF($G8="straight-line",1,0),0)</f>
        <v>0</v>
      </c>
      <c r="CL8" s="58">
        <f>IFERROR(INDEX('Construction Bell Curve'!$B$3:$BK$60,MATCH($I8,'Construction Bell Curve'!$B$3:$B$60,0),MATCH('Draw Schedule-AM'!CL$3,'Construction Bell Curve'!$B$3:$BK$3,0))*$D8*IF($G8="s-curve",1,0),0)+IFERROR(IF(AND(CL$3&gt;=$H8,CL$3&lt;=$I8),$D8/($I8-$H8+1),0)*IF($G8="straight-line",1,0),0)</f>
        <v>0</v>
      </c>
      <c r="CM8" s="58">
        <f>IFERROR(INDEX('Construction Bell Curve'!$B$3:$BK$60,MATCH($I8,'Construction Bell Curve'!$B$3:$B$60,0),MATCH('Draw Schedule-AM'!CM$3,'Construction Bell Curve'!$B$3:$BK$3,0))*$D8*IF($G8="s-curve",1,0),0)+IFERROR(IF(AND(CM$3&gt;=$H8,CM$3&lt;=$I8),$D8/($I8-$H8+1),0)*IF($G8="straight-line",1,0),0)</f>
        <v>0</v>
      </c>
      <c r="CN8" s="58">
        <f>IFERROR(INDEX('Construction Bell Curve'!$B$3:$BK$60,MATCH($I8,'Construction Bell Curve'!$B$3:$B$60,0),MATCH('Draw Schedule-AM'!CN$3,'Construction Bell Curve'!$B$3:$BK$3,0))*$D8*IF($G8="s-curve",1,0),0)+IFERROR(IF(AND(CN$3&gt;=$H8,CN$3&lt;=$I8),$D8/($I8-$H8+1),0)*IF($G8="straight-line",1,0),0)</f>
        <v>0</v>
      </c>
      <c r="CO8" s="58">
        <f>IFERROR(INDEX('Construction Bell Curve'!$B$3:$BK$60,MATCH($I8,'Construction Bell Curve'!$B$3:$B$60,0),MATCH('Draw Schedule-AM'!CO$3,'Construction Bell Curve'!$B$3:$BK$3,0))*$D8*IF($G8="s-curve",1,0),0)+IFERROR(IF(AND(CO$3&gt;=$H8,CO$3&lt;=$I8),$D8/($I8-$H8+1),0)*IF($G8="straight-line",1,0),0)</f>
        <v>0</v>
      </c>
      <c r="CP8" s="58">
        <f>IFERROR(INDEX('Construction Bell Curve'!$B$3:$BK$60,MATCH($I8,'Construction Bell Curve'!$B$3:$B$60,0),MATCH('Draw Schedule-AM'!CP$3,'Construction Bell Curve'!$B$3:$BK$3,0))*$D8*IF($G8="s-curve",1,0),0)+IFERROR(IF(AND(CP$3&gt;=$H8,CP$3&lt;=$I8),$D8/($I8-$H8+1),0)*IF($G8="straight-line",1,0),0)</f>
        <v>0</v>
      </c>
      <c r="CQ8" s="58">
        <f>IFERROR(INDEX('Construction Bell Curve'!$B$3:$BK$60,MATCH($I8,'Construction Bell Curve'!$B$3:$B$60,0),MATCH('Draw Schedule-AM'!CQ$3,'Construction Bell Curve'!$B$3:$BK$3,0))*$D8*IF($G8="s-curve",1,0),0)+IFERROR(IF(AND(CQ$3&gt;=$H8,CQ$3&lt;=$I8),$D8/($I8-$H8+1),0)*IF($G8="straight-line",1,0),0)</f>
        <v>0</v>
      </c>
      <c r="CR8" s="58">
        <f>IFERROR(INDEX('Construction Bell Curve'!$B$3:$BK$60,MATCH($I8,'Construction Bell Curve'!$B$3:$B$60,0),MATCH('Draw Schedule-AM'!CR$3,'Construction Bell Curve'!$B$3:$BK$3,0))*$D8*IF($G8="s-curve",1,0),0)+IFERROR(IF(AND(CR$3&gt;=$H8,CR$3&lt;=$I8),$D8/($I8-$H8+1),0)*IF($G8="straight-line",1,0),0)</f>
        <v>0</v>
      </c>
      <c r="CS8" s="58">
        <f>IFERROR(INDEX('Construction Bell Curve'!$B$3:$BK$60,MATCH($I8,'Construction Bell Curve'!$B$3:$B$60,0),MATCH('Draw Schedule-AM'!CS$3,'Construction Bell Curve'!$B$3:$BK$3,0))*$D8*IF($G8="s-curve",1,0),0)+IFERROR(IF(AND(CS$3&gt;=$H8,CS$3&lt;=$I8),$D8/($I8-$H8+1),0)*IF($G8="straight-line",1,0),0)</f>
        <v>0</v>
      </c>
      <c r="CT8" s="58">
        <f>IFERROR(INDEX('Construction Bell Curve'!$B$3:$BK$60,MATCH($I8,'Construction Bell Curve'!$B$3:$B$60,0),MATCH('Draw Schedule-AM'!CT$3,'Construction Bell Curve'!$B$3:$BK$3,0))*$D8*IF($G8="s-curve",1,0),0)+IFERROR(IF(AND(CT$3&gt;=$H8,CT$3&lt;=$I8),$D8/($I8-$H8+1),0)*IF($G8="straight-line",1,0),0)</f>
        <v>0</v>
      </c>
      <c r="CU8" s="58">
        <f>IFERROR(INDEX('Construction Bell Curve'!$B$3:$BK$60,MATCH($I8,'Construction Bell Curve'!$B$3:$B$60,0),MATCH('Draw Schedule-AM'!CU$3,'Construction Bell Curve'!$B$3:$BK$3,0))*$D8*IF($G8="s-curve",1,0),0)+IFERROR(IF(AND(CU$3&gt;=$H8,CU$3&lt;=$I8),$D8/($I8-$H8+1),0)*IF($G8="straight-line",1,0),0)</f>
        <v>0</v>
      </c>
      <c r="CV8" s="58">
        <f>IFERROR(INDEX('Construction Bell Curve'!$B$3:$BK$60,MATCH($I8,'Construction Bell Curve'!$B$3:$B$60,0),MATCH('Draw Schedule-AM'!CV$3,'Construction Bell Curve'!$B$3:$BK$3,0))*$D8*IF($G8="s-curve",1,0),0)+IFERROR(IF(AND(CV$3&gt;=$H8,CV$3&lt;=$I8),$D8/($I8-$H8+1),0)*IF($G8="straight-line",1,0),0)</f>
        <v>0</v>
      </c>
      <c r="CW8" s="58">
        <f>IFERROR(INDEX('Construction Bell Curve'!$B$3:$BK$60,MATCH($I8,'Construction Bell Curve'!$B$3:$B$60,0),MATCH('Draw Schedule-AM'!CW$3,'Construction Bell Curve'!$B$3:$BK$3,0))*$D8*IF($G8="s-curve",1,0),0)+IFERROR(IF(AND(CW$3&gt;=$H8,CW$3&lt;=$I8),$D8/($I8-$H8+1),0)*IF($G8="straight-line",1,0),0)</f>
        <v>0</v>
      </c>
      <c r="CX8" s="58">
        <f>IFERROR(INDEX('Construction Bell Curve'!$B$3:$BK$60,MATCH($I8,'Construction Bell Curve'!$B$3:$B$60,0),MATCH('Draw Schedule-AM'!CX$3,'Construction Bell Curve'!$B$3:$BK$3,0))*$D8*IF($G8="s-curve",1,0),0)+IFERROR(IF(AND(CX$3&gt;=$H8,CX$3&lt;=$I8),$D8/($I8-$H8+1),0)*IF($G8="straight-line",1,0),0)</f>
        <v>0</v>
      </c>
      <c r="CY8" s="58">
        <f>IFERROR(INDEX('Construction Bell Curve'!$B$3:$BK$60,MATCH($I8,'Construction Bell Curve'!$B$3:$B$60,0),MATCH('Draw Schedule-AM'!CY$3,'Construction Bell Curve'!$B$3:$BK$3,0))*$D8*IF($G8="s-curve",1,0),0)+IFERROR(IF(AND(CY$3&gt;=$H8,CY$3&lt;=$I8),$D8/($I8-$H8+1),0)*IF($G8="straight-line",1,0),0)</f>
        <v>0</v>
      </c>
      <c r="CZ8" s="58">
        <f>IFERROR(INDEX('Construction Bell Curve'!$B$3:$BK$60,MATCH($I8,'Construction Bell Curve'!$B$3:$B$60,0),MATCH('Draw Schedule-AM'!CZ$3,'Construction Bell Curve'!$B$3:$BK$3,0))*$D8*IF($G8="s-curve",1,0),0)+IFERROR(IF(AND(CZ$3&gt;=$H8,CZ$3&lt;=$I8),$D8/($I8-$H8+1),0)*IF($G8="straight-line",1,0),0)</f>
        <v>0</v>
      </c>
      <c r="DA8" s="58">
        <f>IFERROR(INDEX('Construction Bell Curve'!$B$3:$BK$60,MATCH($I8,'Construction Bell Curve'!$B$3:$B$60,0),MATCH('Draw Schedule-AM'!DA$3,'Construction Bell Curve'!$B$3:$BK$3,0))*$D8*IF($G8="s-curve",1,0),0)+IFERROR(IF(AND(DA$3&gt;=$H8,DA$3&lt;=$I8),$D8/($I8-$H8+1),0)*IF($G8="straight-line",1,0),0)</f>
        <v>0</v>
      </c>
      <c r="DB8" s="58">
        <f>IFERROR(INDEX('Construction Bell Curve'!$B$3:$BK$60,MATCH($I8,'Construction Bell Curve'!$B$3:$B$60,0),MATCH('Draw Schedule-AM'!DB$3,'Construction Bell Curve'!$B$3:$BK$3,0))*$D8*IF($G8="s-curve",1,0),0)+IFERROR(IF(AND(DB$3&gt;=$H8,DB$3&lt;=$I8),$D8/($I8-$H8+1),0)*IF($G8="straight-line",1,0),0)</f>
        <v>0</v>
      </c>
      <c r="DC8" s="58">
        <f>IFERROR(INDEX('Construction Bell Curve'!$B$3:$BK$60,MATCH($I8,'Construction Bell Curve'!$B$3:$B$60,0),MATCH('Draw Schedule-AM'!DC$3,'Construction Bell Curve'!$B$3:$BK$3,0))*$D8*IF($G8="s-curve",1,0),0)+IFERROR(IF(AND(DC$3&gt;=$H8,DC$3&lt;=$I8),$D8/($I8-$H8+1),0)*IF($G8="straight-line",1,0),0)</f>
        <v>0</v>
      </c>
      <c r="DD8" s="58">
        <f>IFERROR(INDEX('Construction Bell Curve'!$B$3:$BK$60,MATCH($I8,'Construction Bell Curve'!$B$3:$B$60,0),MATCH('Draw Schedule-AM'!DD$3,'Construction Bell Curve'!$B$3:$BK$3,0))*$D8*IF($G8="s-curve",1,0),0)+IFERROR(IF(AND(DD$3&gt;=$H8,DD$3&lt;=$I8),$D8/($I8-$H8+1),0)*IF($G8="straight-line",1,0),0)</f>
        <v>0</v>
      </c>
      <c r="DE8" s="58">
        <f>IFERROR(INDEX('Construction Bell Curve'!$B$3:$BK$60,MATCH($I8,'Construction Bell Curve'!$B$3:$B$60,0),MATCH('Draw Schedule-AM'!DE$3,'Construction Bell Curve'!$B$3:$BK$3,0))*$D8*IF($G8="s-curve",1,0),0)+IFERROR(IF(AND(DE$3&gt;=$H8,DE$3&lt;=$I8),$D8/($I8-$H8+1),0)*IF($G8="straight-line",1,0),0)</f>
        <v>0</v>
      </c>
      <c r="DF8" s="58">
        <f>IFERROR(INDEX('Construction Bell Curve'!$B$3:$BK$60,MATCH($I8,'Construction Bell Curve'!$B$3:$B$60,0),MATCH('Draw Schedule-AM'!DF$3,'Construction Bell Curve'!$B$3:$BK$3,0))*$D8*IF($G8="s-curve",1,0),0)+IFERROR(IF(AND(DF$3&gt;=$H8,DF$3&lt;=$I8),$D8/($I8-$H8+1),0)*IF($G8="straight-line",1,0),0)</f>
        <v>0</v>
      </c>
      <c r="DG8" s="58">
        <f>IFERROR(INDEX('Construction Bell Curve'!$B$3:$BK$60,MATCH($I8,'Construction Bell Curve'!$B$3:$B$60,0),MATCH('Draw Schedule-AM'!DG$3,'Construction Bell Curve'!$B$3:$BK$3,0))*$D8*IF($G8="s-curve",1,0),0)+IFERROR(IF(AND(DG$3&gt;=$H8,DG$3&lt;=$I8),$D8/($I8-$H8+1),0)*IF($G8="straight-line",1,0),0)</f>
        <v>0</v>
      </c>
      <c r="DH8" s="58">
        <f>IFERROR(INDEX('Construction Bell Curve'!$B$3:$BK$60,MATCH($I8,'Construction Bell Curve'!$B$3:$B$60,0),MATCH('Draw Schedule-AM'!DH$3,'Construction Bell Curve'!$B$3:$BK$3,0))*$D8*IF($G8="s-curve",1,0),0)+IFERROR(IF(AND(DH$3&gt;=$H8,DH$3&lt;=$I8),$D8/($I8-$H8+1),0)*IF($G8="straight-line",1,0),0)</f>
        <v>0</v>
      </c>
      <c r="DI8" s="58">
        <f>IFERROR(INDEX('Construction Bell Curve'!$B$3:$BK$60,MATCH($I8,'Construction Bell Curve'!$B$3:$B$60,0),MATCH('Draw Schedule-AM'!DI$3,'Construction Bell Curve'!$B$3:$BK$3,0))*$D8*IF($G8="s-curve",1,0),0)+IFERROR(IF(AND(DI$3&gt;=$H8,DI$3&lt;=$I8),$D8/($I8-$H8+1),0)*IF($G8="straight-line",1,0),0)</f>
        <v>0</v>
      </c>
      <c r="DJ8" s="58">
        <f>IFERROR(INDEX('Construction Bell Curve'!$B$3:$BK$60,MATCH($I8,'Construction Bell Curve'!$B$3:$B$60,0),MATCH('Draw Schedule-AM'!DJ$3,'Construction Bell Curve'!$B$3:$BK$3,0))*$D8*IF($G8="s-curve",1,0),0)+IFERROR(IF(AND(DJ$3&gt;=$H8,DJ$3&lt;=$I8),$D8/($I8-$H8+1),0)*IF($G8="straight-line",1,0),0)</f>
        <v>0</v>
      </c>
      <c r="DK8" s="58">
        <f>IFERROR(INDEX('Construction Bell Curve'!$B$3:$BK$60,MATCH($I8,'Construction Bell Curve'!$B$3:$B$60,0),MATCH('Draw Schedule-AM'!DK$3,'Construction Bell Curve'!$B$3:$BK$3,0))*$D8*IF($G8="s-curve",1,0),0)+IFERROR(IF(AND(DK$3&gt;=$H8,DK$3&lt;=$I8),$D8/($I8-$H8+1),0)*IF($G8="straight-line",1,0),0)</f>
        <v>0</v>
      </c>
      <c r="DL8" s="58">
        <f>IFERROR(INDEX('Construction Bell Curve'!$B$3:$BK$60,MATCH($I8,'Construction Bell Curve'!$B$3:$B$60,0),MATCH('Draw Schedule-AM'!DL$3,'Construction Bell Curve'!$B$3:$BK$3,0))*$D8*IF($G8="s-curve",1,0),0)+IFERROR(IF(AND(DL$3&gt;=$H8,DL$3&lt;=$I8),$D8/($I8-$H8+1),0)*IF($G8="straight-line",1,0),0)</f>
        <v>0</v>
      </c>
      <c r="DM8" s="58">
        <f>IFERROR(INDEX('Construction Bell Curve'!$B$3:$BK$60,MATCH($I8,'Construction Bell Curve'!$B$3:$B$60,0),MATCH('Draw Schedule-AM'!DM$3,'Construction Bell Curve'!$B$3:$BK$3,0))*$D8*IF($G8="s-curve",1,0),0)+IFERROR(IF(AND(DM$3&gt;=$H8,DM$3&lt;=$I8),$D8/($I8-$H8+1),0)*IF($G8="straight-line",1,0),0)</f>
        <v>0</v>
      </c>
      <c r="DN8" s="58">
        <f>IFERROR(INDEX('Construction Bell Curve'!$B$3:$BK$60,MATCH($I8,'Construction Bell Curve'!$B$3:$B$60,0),MATCH('Draw Schedule-AM'!DN$3,'Construction Bell Curve'!$B$3:$BK$3,0))*$D8*IF($G8="s-curve",1,0),0)+IFERROR(IF(AND(DN$3&gt;=$H8,DN$3&lt;=$I8),$D8/($I8-$H8+1),0)*IF($G8="straight-line",1,0),0)</f>
        <v>0</v>
      </c>
      <c r="DO8" s="58">
        <f>IFERROR(INDEX('Construction Bell Curve'!$B$3:$BK$60,MATCH($I8,'Construction Bell Curve'!$B$3:$B$60,0),MATCH('Draw Schedule-AM'!DO$3,'Construction Bell Curve'!$B$3:$BK$3,0))*$D8*IF($G8="s-curve",1,0),0)+IFERROR(IF(AND(DO$3&gt;=$H8,DO$3&lt;=$I8),$D8/($I8-$H8+1),0)*IF($G8="straight-line",1,0),0)</f>
        <v>0</v>
      </c>
      <c r="DP8" s="58">
        <f>IFERROR(INDEX('Construction Bell Curve'!$B$3:$BK$60,MATCH($I8,'Construction Bell Curve'!$B$3:$B$60,0),MATCH('Draw Schedule-AM'!DP$3,'Construction Bell Curve'!$B$3:$BK$3,0))*$D8*IF($G8="s-curve",1,0),0)+IFERROR(IF(AND(DP$3&gt;=$H8,DP$3&lt;=$I8),$D8/($I8-$H8+1),0)*IF($G8="straight-line",1,0),0)</f>
        <v>0</v>
      </c>
      <c r="DQ8" s="58">
        <f>IFERROR(INDEX('Construction Bell Curve'!$B$3:$BK$60,MATCH($I8,'Construction Bell Curve'!$B$3:$B$60,0),MATCH('Draw Schedule-AM'!DQ$3,'Construction Bell Curve'!$B$3:$BK$3,0))*$D8*IF($G8="s-curve",1,0),0)+IFERROR(IF(AND(DQ$3&gt;=$H8,DQ$3&lt;=$I8),$D8/($I8-$H8+1),0)*IF($G8="straight-line",1,0),0)</f>
        <v>0</v>
      </c>
      <c r="DR8" s="58">
        <f>IFERROR(INDEX('Construction Bell Curve'!$B$3:$BK$60,MATCH($I8,'Construction Bell Curve'!$B$3:$B$60,0),MATCH('Draw Schedule-AM'!DR$3,'Construction Bell Curve'!$B$3:$BK$3,0))*$D8*IF($G8="s-curve",1,0),0)+IFERROR(IF(AND(DR$3&gt;=$H8,DR$3&lt;=$I8),$D8/($I8-$H8+1),0)*IF($G8="straight-line",1,0),0)</f>
        <v>0</v>
      </c>
      <c r="DS8" s="58">
        <f>IFERROR(INDEX('Construction Bell Curve'!$B$3:$BK$60,MATCH($I8,'Construction Bell Curve'!$B$3:$B$60,0),MATCH('Draw Schedule-AM'!DS$3,'Construction Bell Curve'!$B$3:$BK$3,0))*$D8*IF($G8="s-curve",1,0),0)+IFERROR(IF(AND(DS$3&gt;=$H8,DS$3&lt;=$I8),$D8/($I8-$H8+1),0)*IF($G8="straight-line",1,0),0)</f>
        <v>0</v>
      </c>
      <c r="DT8" s="58">
        <f>IFERROR(INDEX('Construction Bell Curve'!$B$3:$BK$60,MATCH($I8,'Construction Bell Curve'!$B$3:$B$60,0),MATCH('Draw Schedule-AM'!DT$3,'Construction Bell Curve'!$B$3:$BK$3,0))*$D8*IF($G8="s-curve",1,0),0)+IFERROR(IF(AND(DT$3&gt;=$H8,DT$3&lt;=$I8),$D8/($I8-$H8+1),0)*IF($G8="straight-line",1,0),0)</f>
        <v>0</v>
      </c>
      <c r="DU8" s="58">
        <f>IFERROR(INDEX('Construction Bell Curve'!$B$3:$BK$60,MATCH($I8,'Construction Bell Curve'!$B$3:$B$60,0),MATCH('Draw Schedule-AM'!DU$3,'Construction Bell Curve'!$B$3:$BK$3,0))*$D8*IF($G8="s-curve",1,0),0)+IFERROR(IF(AND(DU$3&gt;=$H8,DU$3&lt;=$I8),$D8/($I8-$H8+1),0)*IF($G8="straight-line",1,0),0)</f>
        <v>0</v>
      </c>
      <c r="DV8" s="58">
        <f>IFERROR(INDEX('Construction Bell Curve'!$B$3:$BK$60,MATCH($I8,'Construction Bell Curve'!$B$3:$B$60,0),MATCH('Draw Schedule-AM'!DV$3,'Construction Bell Curve'!$B$3:$BK$3,0))*$D8*IF($G8="s-curve",1,0),0)+IFERROR(IF(AND(DV$3&gt;=$H8,DV$3&lt;=$I8),$D8/($I8-$H8+1),0)*IF($G8="straight-line",1,0),0)</f>
        <v>0</v>
      </c>
      <c r="DW8" s="58">
        <f>IFERROR(INDEX('Construction Bell Curve'!$B$3:$BK$60,MATCH($I8,'Construction Bell Curve'!$B$3:$B$60,0),MATCH('Draw Schedule-AM'!DW$3,'Construction Bell Curve'!$B$3:$BK$3,0))*$D8*IF($G8="s-curve",1,0),0)+IFERROR(IF(AND(DW$3&gt;=$H8,DW$3&lt;=$I8),$D8/($I8-$H8+1),0)*IF($G8="straight-line",1,0),0)</f>
        <v>0</v>
      </c>
      <c r="DX8" s="58">
        <f>IFERROR(INDEX('Construction Bell Curve'!$B$3:$BK$60,MATCH($I8,'Construction Bell Curve'!$B$3:$B$60,0),MATCH('Draw Schedule-AM'!DX$3,'Construction Bell Curve'!$B$3:$BK$3,0))*$D8*IF($G8="s-curve",1,0),0)+IFERROR(IF(AND(DX$3&gt;=$H8,DX$3&lt;=$I8),$D8/($I8-$H8+1),0)*IF($G8="straight-line",1,0),0)</f>
        <v>0</v>
      </c>
      <c r="DY8" s="58">
        <f>IFERROR(INDEX('Construction Bell Curve'!$B$3:$BK$60,MATCH($I8,'Construction Bell Curve'!$B$3:$B$60,0),MATCH('Draw Schedule-AM'!DY$3,'Construction Bell Curve'!$B$3:$BK$3,0))*$D8*IF($G8="s-curve",1,0),0)+IFERROR(IF(AND(DY$3&gt;=$H8,DY$3&lt;=$I8),$D8/($I8-$H8+1),0)*IF($G8="straight-line",1,0),0)</f>
        <v>0</v>
      </c>
      <c r="DZ8" s="58">
        <f>IFERROR(INDEX('Construction Bell Curve'!$B$3:$BK$60,MATCH($I8,'Construction Bell Curve'!$B$3:$B$60,0),MATCH('Draw Schedule-AM'!DZ$3,'Construction Bell Curve'!$B$3:$BK$3,0))*$D8*IF($G8="s-curve",1,0),0)+IFERROR(IF(AND(DZ$3&gt;=$H8,DZ$3&lt;=$I8),$D8/($I8-$H8+1),0)*IF($G8="straight-line",1,0),0)</f>
        <v>0</v>
      </c>
    </row>
    <row r="9" spans="1:130" s="51" customFormat="1" ht="15.75" customHeight="1">
      <c r="A9" s="49"/>
      <c r="B9" s="60" t="s">
        <v>1409</v>
      </c>
      <c r="C9" s="1135">
        <v>0</v>
      </c>
      <c r="D9" s="515">
        <f>E9-C9</f>
        <v>0</v>
      </c>
      <c r="E9" s="1132">
        <f>Budget!E12</f>
        <v>0</v>
      </c>
      <c r="F9" s="1087">
        <f>SUM(J9:BH9)-D9</f>
        <v>0</v>
      </c>
      <c r="G9" s="1075" t="s">
        <v>1382</v>
      </c>
      <c r="H9" s="1139">
        <f>$H$4</f>
        <v>0</v>
      </c>
      <c r="I9" s="1077">
        <v>0</v>
      </c>
      <c r="J9" s="58">
        <f>IFERROR(INDEX('Construction Bell Curve'!$B$3:$BK$60,MATCH($I9,'Construction Bell Curve'!$B$3:$B$60,0),MATCH('Draw Schedule-AM'!J$3,'Construction Bell Curve'!$B$3:$BK$3,0))*$D9*IF($G9="s-curve",1,0),0)+IFERROR(IF(AND(J$3&gt;=$H9,J$3&lt;=$I9),$D9/($I9-$H9+1),0)*IF($G9="straight-line",1,0),0)</f>
        <v>0</v>
      </c>
      <c r="K9" s="58">
        <f>IFERROR(INDEX('Construction Bell Curve'!$B$3:$BK$60,MATCH($I9,'Construction Bell Curve'!$B$3:$B$60,0),MATCH('Draw Schedule-AM'!K$3,'Construction Bell Curve'!$B$3:$BK$3,0))*$D9*IF($G9="s-curve",1,0),0)+IFERROR(IF(AND(K$3&gt;=$H9,K$3&lt;=$I9),$D9/($I9-$H9+1),0)*IF($G9="straight-line",1,0),0)</f>
        <v>0</v>
      </c>
      <c r="L9" s="58">
        <f>IFERROR(INDEX('Construction Bell Curve'!$B$3:$BK$60,MATCH($I9,'Construction Bell Curve'!$B$3:$B$60,0),MATCH('Draw Schedule-AM'!L$3,'Construction Bell Curve'!$B$3:$BK$3,0))*$D9*IF($G9="s-curve",1,0),0)+IFERROR(IF(AND(L$3&gt;=$H9,L$3&lt;=$I9),$D9/($I9-$H9+1),0)*IF($G9="straight-line",1,0),0)</f>
        <v>0</v>
      </c>
      <c r="M9" s="58">
        <f>IFERROR(INDEX('Construction Bell Curve'!$B$3:$BK$60,MATCH($I9,'Construction Bell Curve'!$B$3:$B$60,0),MATCH('Draw Schedule-AM'!M$3,'Construction Bell Curve'!$B$3:$BK$3,0))*$D9*IF($G9="s-curve",1,0),0)+IFERROR(IF(AND(M$3&gt;=$H9,M$3&lt;=$I9),$D9/($I9-$H9+1),0)*IF($G9="straight-line",1,0),0)</f>
        <v>0</v>
      </c>
      <c r="N9" s="58">
        <f>IFERROR(INDEX('Construction Bell Curve'!$B$3:$BK$60,MATCH($I9,'Construction Bell Curve'!$B$3:$B$60,0),MATCH('Draw Schedule-AM'!N$3,'Construction Bell Curve'!$B$3:$BK$3,0))*$D9*IF($G9="s-curve",1,0),0)+IFERROR(IF(AND(N$3&gt;=$H9,N$3&lt;=$I9),$D9/($I9-$H9+1),0)*IF($G9="straight-line",1,0),0)</f>
        <v>0</v>
      </c>
      <c r="O9" s="58">
        <f>IFERROR(INDEX('Construction Bell Curve'!$B$3:$BK$60,MATCH($I9,'Construction Bell Curve'!$B$3:$B$60,0),MATCH('Draw Schedule-AM'!O$3,'Construction Bell Curve'!$B$3:$BK$3,0))*$D9*IF($G9="s-curve",1,0),0)+IFERROR(IF(AND(O$3&gt;=$H9,O$3&lt;=$I9),$D9/($I9-$H9+1),0)*IF($G9="straight-line",1,0),0)</f>
        <v>0</v>
      </c>
      <c r="P9" s="58">
        <f>IFERROR(INDEX('Construction Bell Curve'!$B$3:$BK$60,MATCH($I9,'Construction Bell Curve'!$B$3:$B$60,0),MATCH('Draw Schedule-AM'!P$3,'Construction Bell Curve'!$B$3:$BK$3,0))*$D9*IF($G9="s-curve",1,0),0)+IFERROR(IF(AND(P$3&gt;=$H9,P$3&lt;=$I9),$D9/($I9-$H9+1),0)*IF($G9="straight-line",1,0),0)</f>
        <v>0</v>
      </c>
      <c r="Q9" s="58">
        <f>IFERROR(INDEX('Construction Bell Curve'!$B$3:$BK$60,MATCH($I9,'Construction Bell Curve'!$B$3:$B$60,0),MATCH('Draw Schedule-AM'!Q$3,'Construction Bell Curve'!$B$3:$BK$3,0))*$D9*IF($G9="s-curve",1,0),0)+IFERROR(IF(AND(Q$3&gt;=$H9,Q$3&lt;=$I9),$D9/($I9-$H9+1),0)*IF($G9="straight-line",1,0),0)</f>
        <v>0</v>
      </c>
      <c r="R9" s="58">
        <f>IFERROR(INDEX('Construction Bell Curve'!$B$3:$BK$60,MATCH($I9,'Construction Bell Curve'!$B$3:$B$60,0),MATCH('Draw Schedule-AM'!R$3,'Construction Bell Curve'!$B$3:$BK$3,0))*$D9*IF($G9="s-curve",1,0),0)+IFERROR(IF(AND(R$3&gt;=$H9,R$3&lt;=$I9),$D9/($I9-$H9+1),0)*IF($G9="straight-line",1,0),0)</f>
        <v>0</v>
      </c>
      <c r="S9" s="58">
        <f>IFERROR(INDEX('Construction Bell Curve'!$B$3:$BK$60,MATCH($I9,'Construction Bell Curve'!$B$3:$B$60,0),MATCH('Draw Schedule-AM'!S$3,'Construction Bell Curve'!$B$3:$BK$3,0))*$D9*IF($G9="s-curve",1,0),0)+IFERROR(IF(AND(S$3&gt;=$H9,S$3&lt;=$I9),$D9/($I9-$H9+1),0)*IF($G9="straight-line",1,0),0)</f>
        <v>0</v>
      </c>
      <c r="T9" s="58">
        <f>IFERROR(INDEX('Construction Bell Curve'!$B$3:$BK$60,MATCH($I9,'Construction Bell Curve'!$B$3:$B$60,0),MATCH('Draw Schedule-AM'!T$3,'Construction Bell Curve'!$B$3:$BK$3,0))*$D9*IF($G9="s-curve",1,0),0)+IFERROR(IF(AND(T$3&gt;=$H9,T$3&lt;=$I9),$D9/($I9-$H9+1),0)*IF($G9="straight-line",1,0),0)</f>
        <v>0</v>
      </c>
      <c r="U9" s="58">
        <f>IFERROR(INDEX('Construction Bell Curve'!$B$3:$BK$60,MATCH($I9,'Construction Bell Curve'!$B$3:$B$60,0),MATCH('Draw Schedule-AM'!U$3,'Construction Bell Curve'!$B$3:$BK$3,0))*$D9*IF($G9="s-curve",1,0),0)+IFERROR(IF(AND(U$3&gt;=$H9,U$3&lt;=$I9),$D9/($I9-$H9+1),0)*IF($G9="straight-line",1,0),0)</f>
        <v>0</v>
      </c>
      <c r="V9" s="58">
        <f>IFERROR(INDEX('Construction Bell Curve'!$B$3:$BK$60,MATCH($I9,'Construction Bell Curve'!$B$3:$B$60,0),MATCH('Draw Schedule-AM'!V$3,'Construction Bell Curve'!$B$3:$BK$3,0))*$D9*IF($G9="s-curve",1,0),0)+IFERROR(IF(AND(V$3&gt;=$H9,V$3&lt;=$I9),$D9/($I9-$H9+1),0)*IF($G9="straight-line",1,0),0)</f>
        <v>0</v>
      </c>
      <c r="W9" s="58">
        <f>IFERROR(INDEX('Construction Bell Curve'!$B$3:$BK$60,MATCH($I9,'Construction Bell Curve'!$B$3:$B$60,0),MATCH('Draw Schedule-AM'!W$3,'Construction Bell Curve'!$B$3:$BK$3,0))*$D9*IF($G9="s-curve",1,0),0)+IFERROR(IF(AND(W$3&gt;=$H9,W$3&lt;=$I9),$D9/($I9-$H9+1),0)*IF($G9="straight-line",1,0),0)</f>
        <v>0</v>
      </c>
      <c r="X9" s="58">
        <f>IFERROR(INDEX('Construction Bell Curve'!$B$3:$BK$60,MATCH($I9,'Construction Bell Curve'!$B$3:$B$60,0),MATCH('Draw Schedule-AM'!X$3,'Construction Bell Curve'!$B$3:$BK$3,0))*$D9*IF($G9="s-curve",1,0),0)+IFERROR(IF(AND(X$3&gt;=$H9,X$3&lt;=$I9),$D9/($I9-$H9+1),0)*IF($G9="straight-line",1,0),0)</f>
        <v>0</v>
      </c>
      <c r="Y9" s="58">
        <f>IFERROR(INDEX('Construction Bell Curve'!$B$3:$BK$60,MATCH($I9,'Construction Bell Curve'!$B$3:$B$60,0),MATCH('Draw Schedule-AM'!Y$3,'Construction Bell Curve'!$B$3:$BK$3,0))*$D9*IF($G9="s-curve",1,0),0)+IFERROR(IF(AND(Y$3&gt;=$H9,Y$3&lt;=$I9),$D9/($I9-$H9+1),0)*IF($G9="straight-line",1,0),0)</f>
        <v>0</v>
      </c>
      <c r="Z9" s="58">
        <f>IFERROR(INDEX('Construction Bell Curve'!$B$3:$BK$60,MATCH($I9,'Construction Bell Curve'!$B$3:$B$60,0),MATCH('Draw Schedule-AM'!Z$3,'Construction Bell Curve'!$B$3:$BK$3,0))*$D9*IF($G9="s-curve",1,0),0)+IFERROR(IF(AND(Z$3&gt;=$H9,Z$3&lt;=$I9),$D9/($I9-$H9+1),0)*IF($G9="straight-line",1,0),0)</f>
        <v>0</v>
      </c>
      <c r="AA9" s="58">
        <f>IFERROR(INDEX('Construction Bell Curve'!$B$3:$BK$60,MATCH($I9,'Construction Bell Curve'!$B$3:$B$60,0),MATCH('Draw Schedule-AM'!AA$3,'Construction Bell Curve'!$B$3:$BK$3,0))*$D9*IF($G9="s-curve",1,0),0)+IFERROR(IF(AND(AA$3&gt;=$H9,AA$3&lt;=$I9),$D9/($I9-$H9+1),0)*IF($G9="straight-line",1,0),0)</f>
        <v>0</v>
      </c>
      <c r="AB9" s="58">
        <f>IFERROR(INDEX('Construction Bell Curve'!$B$3:$BK$60,MATCH($I9,'Construction Bell Curve'!$B$3:$B$60,0),MATCH('Draw Schedule-AM'!AB$3,'Construction Bell Curve'!$B$3:$BK$3,0))*$D9*IF($G9="s-curve",1,0),0)+IFERROR(IF(AND(AB$3&gt;=$H9,AB$3&lt;=$I9),$D9/($I9-$H9+1),0)*IF($G9="straight-line",1,0),0)</f>
        <v>0</v>
      </c>
      <c r="AC9" s="58">
        <f>IFERROR(INDEX('Construction Bell Curve'!$B$3:$BK$60,MATCH($I9,'Construction Bell Curve'!$B$3:$B$60,0),MATCH('Draw Schedule-AM'!AC$3,'Construction Bell Curve'!$B$3:$BK$3,0))*$D9*IF($G9="s-curve",1,0),0)+IFERROR(IF(AND(AC$3&gt;=$H9,AC$3&lt;=$I9),$D9/($I9-$H9+1),0)*IF($G9="straight-line",1,0),0)</f>
        <v>0</v>
      </c>
      <c r="AD9" s="58">
        <f>IFERROR(INDEX('Construction Bell Curve'!$B$3:$BK$60,MATCH($I9,'Construction Bell Curve'!$B$3:$B$60,0),MATCH('Draw Schedule-AM'!AD$3,'Construction Bell Curve'!$B$3:$BK$3,0))*$D9*IF($G9="s-curve",1,0),0)+IFERROR(IF(AND(AD$3&gt;=$H9,AD$3&lt;=$I9),$D9/($I9-$H9+1),0)*IF($G9="straight-line",1,0),0)</f>
        <v>0</v>
      </c>
      <c r="AE9" s="58">
        <f>IFERROR(INDEX('Construction Bell Curve'!$B$3:$BK$60,MATCH($I9,'Construction Bell Curve'!$B$3:$B$60,0),MATCH('Draw Schedule-AM'!AE$3,'Construction Bell Curve'!$B$3:$BK$3,0))*$D9*IF($G9="s-curve",1,0),0)+IFERROR(IF(AND(AE$3&gt;=$H9,AE$3&lt;=$I9),$D9/($I9-$H9+1),0)*IF($G9="straight-line",1,0),0)</f>
        <v>0</v>
      </c>
      <c r="AF9" s="58">
        <f>IFERROR(INDEX('Construction Bell Curve'!$B$3:$BK$60,MATCH($I9,'Construction Bell Curve'!$B$3:$B$60,0),MATCH('Draw Schedule-AM'!AF$3,'Construction Bell Curve'!$B$3:$BK$3,0))*$D9*IF($G9="s-curve",1,0),0)+IFERROR(IF(AND(AF$3&gt;=$H9,AF$3&lt;=$I9),$D9/($I9-$H9+1),0)*IF($G9="straight-line",1,0),0)</f>
        <v>0</v>
      </c>
      <c r="AG9" s="58">
        <f>IFERROR(INDEX('Construction Bell Curve'!$B$3:$BK$60,MATCH($I9,'Construction Bell Curve'!$B$3:$B$60,0),MATCH('Draw Schedule-AM'!AG$3,'Construction Bell Curve'!$B$3:$BK$3,0))*$D9*IF($G9="s-curve",1,0),0)+IFERROR(IF(AND(AG$3&gt;=$H9,AG$3&lt;=$I9),$D9/($I9-$H9+1),0)*IF($G9="straight-line",1,0),0)</f>
        <v>0</v>
      </c>
      <c r="AH9" s="58">
        <f>IFERROR(INDEX('Construction Bell Curve'!$B$3:$BK$60,MATCH($I9,'Construction Bell Curve'!$B$3:$B$60,0),MATCH('Draw Schedule-AM'!AH$3,'Construction Bell Curve'!$B$3:$BK$3,0))*$D9*IF($G9="s-curve",1,0),0)+IFERROR(IF(AND(AH$3&gt;=$H9,AH$3&lt;=$I9),$D9/($I9-$H9+1),0)*IF($G9="straight-line",1,0),0)</f>
        <v>0</v>
      </c>
      <c r="AI9" s="58">
        <f>IFERROR(INDEX('Construction Bell Curve'!$B$3:$BK$60,MATCH($I9,'Construction Bell Curve'!$B$3:$B$60,0),MATCH('Draw Schedule-AM'!AI$3,'Construction Bell Curve'!$B$3:$BK$3,0))*$D9*IF($G9="s-curve",1,0),0)+IFERROR(IF(AND(AI$3&gt;=$H9,AI$3&lt;=$I9),$D9/($I9-$H9+1),0)*IF($G9="straight-line",1,0),0)</f>
        <v>0</v>
      </c>
      <c r="AJ9" s="58">
        <f>IFERROR(INDEX('Construction Bell Curve'!$B$3:$BK$60,MATCH($I9,'Construction Bell Curve'!$B$3:$B$60,0),MATCH('Draw Schedule-AM'!AJ$3,'Construction Bell Curve'!$B$3:$BK$3,0))*$D9*IF($G9="s-curve",1,0),0)+IFERROR(IF(AND(AJ$3&gt;=$H9,AJ$3&lt;=$I9),$D9/($I9-$H9+1),0)*IF($G9="straight-line",1,0),0)</f>
        <v>0</v>
      </c>
      <c r="AK9" s="58">
        <f>IFERROR(INDEX('Construction Bell Curve'!$B$3:$BK$60,MATCH($I9,'Construction Bell Curve'!$B$3:$B$60,0),MATCH('Draw Schedule-AM'!AK$3,'Construction Bell Curve'!$B$3:$BK$3,0))*$D9*IF($G9="s-curve",1,0),0)+IFERROR(IF(AND(AK$3&gt;=$H9,AK$3&lt;=$I9),$D9/($I9-$H9+1),0)*IF($G9="straight-line",1,0),0)</f>
        <v>0</v>
      </c>
      <c r="AL9" s="58">
        <f>IFERROR(INDEX('Construction Bell Curve'!$B$3:$BK$60,MATCH($I9,'Construction Bell Curve'!$B$3:$B$60,0),MATCH('Draw Schedule-AM'!AL$3,'Construction Bell Curve'!$B$3:$BK$3,0))*$D9*IF($G9="s-curve",1,0),0)+IFERROR(IF(AND(AL$3&gt;=$H9,AL$3&lt;=$I9),$D9/($I9-$H9+1),0)*IF($G9="straight-line",1,0),0)</f>
        <v>0</v>
      </c>
      <c r="AM9" s="58">
        <f>IFERROR(INDEX('Construction Bell Curve'!$B$3:$BK$60,MATCH($I9,'Construction Bell Curve'!$B$3:$B$60,0),MATCH('Draw Schedule-AM'!AM$3,'Construction Bell Curve'!$B$3:$BK$3,0))*$D9*IF($G9="s-curve",1,0),0)+IFERROR(IF(AND(AM$3&gt;=$H9,AM$3&lt;=$I9),$D9/($I9-$H9+1),0)*IF($G9="straight-line",1,0),0)</f>
        <v>0</v>
      </c>
      <c r="AN9" s="58">
        <f>IFERROR(INDEX('Construction Bell Curve'!$B$3:$BK$60,MATCH($I9,'Construction Bell Curve'!$B$3:$B$60,0),MATCH('Draw Schedule-AM'!AN$3,'Construction Bell Curve'!$B$3:$BK$3,0))*$D9*IF($G9="s-curve",1,0),0)+IFERROR(IF(AND(AN$3&gt;=$H9,AN$3&lt;=$I9),$D9/($I9-$H9+1),0)*IF($G9="straight-line",1,0),0)</f>
        <v>0</v>
      </c>
      <c r="AO9" s="58">
        <f>IFERROR(INDEX('Construction Bell Curve'!$B$3:$BK$60,MATCH($I9,'Construction Bell Curve'!$B$3:$B$60,0),MATCH('Draw Schedule-AM'!AO$3,'Construction Bell Curve'!$B$3:$BK$3,0))*$D9*IF($G9="s-curve",1,0),0)+IFERROR(IF(AND(AO$3&gt;=$H9,AO$3&lt;=$I9),$D9/($I9-$H9+1),0)*IF($G9="straight-line",1,0),0)</f>
        <v>0</v>
      </c>
      <c r="AP9" s="58">
        <f>IFERROR(INDEX('Construction Bell Curve'!$B$3:$BK$60,MATCH($I9,'Construction Bell Curve'!$B$3:$B$60,0),MATCH('Draw Schedule-AM'!AP$3,'Construction Bell Curve'!$B$3:$BK$3,0))*$D9*IF($G9="s-curve",1,0),0)+IFERROR(IF(AND(AP$3&gt;=$H9,AP$3&lt;=$I9),$D9/($I9-$H9+1),0)*IF($G9="straight-line",1,0),0)</f>
        <v>0</v>
      </c>
      <c r="AQ9" s="58">
        <f>IFERROR(INDEX('Construction Bell Curve'!$B$3:$BK$60,MATCH($I9,'Construction Bell Curve'!$B$3:$B$60,0),MATCH('Draw Schedule-AM'!AQ$3,'Construction Bell Curve'!$B$3:$BK$3,0))*$D9*IF($G9="s-curve",1,0),0)+IFERROR(IF(AND(AQ$3&gt;=$H9,AQ$3&lt;=$I9),$D9/($I9-$H9+1),0)*IF($G9="straight-line",1,0),0)</f>
        <v>0</v>
      </c>
      <c r="AR9" s="58">
        <f>IFERROR(INDEX('Construction Bell Curve'!$B$3:$BK$60,MATCH($I9,'Construction Bell Curve'!$B$3:$B$60,0),MATCH('Draw Schedule-AM'!AR$3,'Construction Bell Curve'!$B$3:$BK$3,0))*$D9*IF($G9="s-curve",1,0),0)+IFERROR(IF(AND(AR$3&gt;=$H9,AR$3&lt;=$I9),$D9/($I9-$H9+1),0)*IF($G9="straight-line",1,0),0)</f>
        <v>0</v>
      </c>
      <c r="AS9" s="58">
        <f>IFERROR(INDEX('Construction Bell Curve'!$B$3:$BK$60,MATCH($I9,'Construction Bell Curve'!$B$3:$B$60,0),MATCH('Draw Schedule-AM'!AS$3,'Construction Bell Curve'!$B$3:$BK$3,0))*$D9*IF($G9="s-curve",1,0),0)+IFERROR(IF(AND(AS$3&gt;=$H9,AS$3&lt;=$I9),$D9/($I9-$H9+1),0)*IF($G9="straight-line",1,0),0)</f>
        <v>0</v>
      </c>
      <c r="AT9" s="58">
        <f>IFERROR(INDEX('Construction Bell Curve'!$B$3:$BK$60,MATCH($I9,'Construction Bell Curve'!$B$3:$B$60,0),MATCH('Draw Schedule-AM'!AT$3,'Construction Bell Curve'!$B$3:$BK$3,0))*$D9*IF($G9="s-curve",1,0),0)+IFERROR(IF(AND(AT$3&gt;=$H9,AT$3&lt;=$I9),$D9/($I9-$H9+1),0)*IF($G9="straight-line",1,0),0)</f>
        <v>0</v>
      </c>
      <c r="AU9" s="58">
        <f>IFERROR(INDEX('Construction Bell Curve'!$B$3:$BK$60,MATCH($I9,'Construction Bell Curve'!$B$3:$B$60,0),MATCH('Draw Schedule-AM'!AU$3,'Construction Bell Curve'!$B$3:$BK$3,0))*$D9*IF($G9="s-curve",1,0),0)+IFERROR(IF(AND(AU$3&gt;=$H9,AU$3&lt;=$I9),$D9/($I9-$H9+1),0)*IF($G9="straight-line",1,0),0)</f>
        <v>0</v>
      </c>
      <c r="AV9" s="58">
        <f>IFERROR(INDEX('Construction Bell Curve'!$B$3:$BK$60,MATCH($I9,'Construction Bell Curve'!$B$3:$B$60,0),MATCH('Draw Schedule-AM'!AV$3,'Construction Bell Curve'!$B$3:$BK$3,0))*$D9*IF($G9="s-curve",1,0),0)+IFERROR(IF(AND(AV$3&gt;=$H9,AV$3&lt;=$I9),$D9/($I9-$H9+1),0)*IF($G9="straight-line",1,0),0)</f>
        <v>0</v>
      </c>
      <c r="AW9" s="58">
        <f>IFERROR(INDEX('Construction Bell Curve'!$B$3:$BK$60,MATCH($I9,'Construction Bell Curve'!$B$3:$B$60,0),MATCH('Draw Schedule-AM'!AW$3,'Construction Bell Curve'!$B$3:$BK$3,0))*$D9*IF($G9="s-curve",1,0),0)+IFERROR(IF(AND(AW$3&gt;=$H9,AW$3&lt;=$I9),$D9/($I9-$H9+1),0)*IF($G9="straight-line",1,0),0)</f>
        <v>0</v>
      </c>
      <c r="AX9" s="58">
        <f>IFERROR(INDEX('Construction Bell Curve'!$B$3:$BK$60,MATCH($I9,'Construction Bell Curve'!$B$3:$B$60,0),MATCH('Draw Schedule-AM'!AX$3,'Construction Bell Curve'!$B$3:$BK$3,0))*$D9*IF($G9="s-curve",1,0),0)+IFERROR(IF(AND(AX$3&gt;=$H9,AX$3&lt;=$I9),$D9/($I9-$H9+1),0)*IF($G9="straight-line",1,0),0)</f>
        <v>0</v>
      </c>
      <c r="AY9" s="58">
        <f>IFERROR(INDEX('Construction Bell Curve'!$B$3:$BK$60,MATCH($I9,'Construction Bell Curve'!$B$3:$B$60,0),MATCH('Draw Schedule-AM'!AY$3,'Construction Bell Curve'!$B$3:$BK$3,0))*$D9*IF($G9="s-curve",1,0),0)+IFERROR(IF(AND(AY$3&gt;=$H9,AY$3&lt;=$I9),$D9/($I9-$H9+1),0)*IF($G9="straight-line",1,0),0)</f>
        <v>0</v>
      </c>
      <c r="AZ9" s="58">
        <f>IFERROR(INDEX('Construction Bell Curve'!$B$3:$BK$60,MATCH($I9,'Construction Bell Curve'!$B$3:$B$60,0),MATCH('Draw Schedule-AM'!AZ$3,'Construction Bell Curve'!$B$3:$BK$3,0))*$D9*IF($G9="s-curve",1,0),0)+IFERROR(IF(AND(AZ$3&gt;=$H9,AZ$3&lt;=$I9),$D9/($I9-$H9+1),0)*IF($G9="straight-line",1,0),0)</f>
        <v>0</v>
      </c>
      <c r="BA9" s="58">
        <f>IFERROR(INDEX('Construction Bell Curve'!$B$3:$BK$60,MATCH($I9,'Construction Bell Curve'!$B$3:$B$60,0),MATCH('Draw Schedule-AM'!BA$3,'Construction Bell Curve'!$B$3:$BK$3,0))*$D9*IF($G9="s-curve",1,0),0)+IFERROR(IF(AND(BA$3&gt;=$H9,BA$3&lt;=$I9),$D9/($I9-$H9+1),0)*IF($G9="straight-line",1,0),0)</f>
        <v>0</v>
      </c>
      <c r="BB9" s="58">
        <f>IFERROR(INDEX('Construction Bell Curve'!$B$3:$BK$60,MATCH($I9,'Construction Bell Curve'!$B$3:$B$60,0),MATCH('Draw Schedule-AM'!BB$3,'Construction Bell Curve'!$B$3:$BK$3,0))*$D9*IF($G9="s-curve",1,0),0)+IFERROR(IF(AND(BB$3&gt;=$H9,BB$3&lt;=$I9),$D9/($I9-$H9+1),0)*IF($G9="straight-line",1,0),0)</f>
        <v>0</v>
      </c>
      <c r="BC9" s="58">
        <f>IFERROR(INDEX('Construction Bell Curve'!$B$3:$BK$60,MATCH($I9,'Construction Bell Curve'!$B$3:$B$60,0),MATCH('Draw Schedule-AM'!BC$3,'Construction Bell Curve'!$B$3:$BK$3,0))*$D9*IF($G9="s-curve",1,0),0)+IFERROR(IF(AND(BC$3&gt;=$H9,BC$3&lt;=$I9),$D9/($I9-$H9+1),0)*IF($G9="straight-line",1,0),0)</f>
        <v>0</v>
      </c>
      <c r="BD9" s="58">
        <f>IFERROR(INDEX('Construction Bell Curve'!$B$3:$BK$60,MATCH($I9,'Construction Bell Curve'!$B$3:$B$60,0),MATCH('Draw Schedule-AM'!BD$3,'Construction Bell Curve'!$B$3:$BK$3,0))*$D9*IF($G9="s-curve",1,0),0)+IFERROR(IF(AND(BD$3&gt;=$H9,BD$3&lt;=$I9),$D9/($I9-$H9+1),0)*IF($G9="straight-line",1,0),0)</f>
        <v>0</v>
      </c>
      <c r="BE9" s="58">
        <f>IFERROR(INDEX('Construction Bell Curve'!$B$3:$BK$60,MATCH($I9,'Construction Bell Curve'!$B$3:$B$60,0),MATCH('Draw Schedule-AM'!BE$3,'Construction Bell Curve'!$B$3:$BK$3,0))*$D9*IF($G9="s-curve",1,0),0)+IFERROR(IF(AND(BE$3&gt;=$H9,BE$3&lt;=$I9),$D9/($I9-$H9+1),0)*IF($G9="straight-line",1,0),0)</f>
        <v>0</v>
      </c>
      <c r="BF9" s="58">
        <f>IFERROR(INDEX('Construction Bell Curve'!$B$3:$BK$60,MATCH($I9,'Construction Bell Curve'!$B$3:$B$60,0),MATCH('Draw Schedule-AM'!BF$3,'Construction Bell Curve'!$B$3:$BK$3,0))*$D9*IF($G9="s-curve",1,0),0)+IFERROR(IF(AND(BF$3&gt;=$H9,BF$3&lt;=$I9),$D9/($I9-$H9+1),0)*IF($G9="straight-line",1,0),0)</f>
        <v>0</v>
      </c>
      <c r="BG9" s="58">
        <f>IFERROR(INDEX('Construction Bell Curve'!$B$3:$BK$60,MATCH($I9,'Construction Bell Curve'!$B$3:$B$60,0),MATCH('Draw Schedule-AM'!BG$3,'Construction Bell Curve'!$B$3:$BK$3,0))*$D9*IF($G9="s-curve",1,0),0)+IFERROR(IF(AND(BG$3&gt;=$H9,BG$3&lt;=$I9),$D9/($I9-$H9+1),0)*IF($G9="straight-line",1,0),0)</f>
        <v>0</v>
      </c>
      <c r="BH9" s="58">
        <f>IFERROR(INDEX('Construction Bell Curve'!$B$3:$BK$60,MATCH($I9,'Construction Bell Curve'!$B$3:$B$60,0),MATCH('Draw Schedule-AM'!BH$3,'Construction Bell Curve'!$B$3:$BK$3,0))*$D9*IF($G9="s-curve",1,0),0)+IFERROR(IF(AND(BH$3&gt;=$H9,BH$3&lt;=$I9),$D9/($I9-$H9+1),0)*IF($G9="straight-line",1,0),0)</f>
        <v>0</v>
      </c>
      <c r="BI9" s="58">
        <f>IFERROR(INDEX('Construction Bell Curve'!$B$3:$BK$60,MATCH($I9,'Construction Bell Curve'!$B$3:$B$60,0),MATCH('Draw Schedule-AM'!BI$3,'Construction Bell Curve'!$B$3:$BK$3,0))*$D9*IF($G9="s-curve",1,0),0)+IFERROR(IF(AND(BI$3&gt;=$H9,BI$3&lt;=$I9),$D9/($I9-$H9+1),0)*IF($G9="straight-line",1,0),0)</f>
        <v>0</v>
      </c>
      <c r="BJ9" s="58">
        <f>IFERROR(INDEX('Construction Bell Curve'!$B$3:$BK$60,MATCH($I9,'Construction Bell Curve'!$B$3:$B$60,0),MATCH('Draw Schedule-AM'!BJ$3,'Construction Bell Curve'!$B$3:$BK$3,0))*$D9*IF($G9="s-curve",1,0),0)+IFERROR(IF(AND(BJ$3&gt;=$H9,BJ$3&lt;=$I9),$D9/($I9-$H9+1),0)*IF($G9="straight-line",1,0),0)</f>
        <v>0</v>
      </c>
      <c r="BK9" s="58">
        <f>IFERROR(INDEX('Construction Bell Curve'!$B$3:$BK$60,MATCH($I9,'Construction Bell Curve'!$B$3:$B$60,0),MATCH('Draw Schedule-AM'!BK$3,'Construction Bell Curve'!$B$3:$BK$3,0))*$D9*IF($G9="s-curve",1,0),0)+IFERROR(IF(AND(BK$3&gt;=$H9,BK$3&lt;=$I9),$D9/($I9-$H9+1),0)*IF($G9="straight-line",1,0),0)</f>
        <v>0</v>
      </c>
      <c r="BL9" s="58">
        <f>IFERROR(INDEX('Construction Bell Curve'!$B$3:$BK$60,MATCH($I9,'Construction Bell Curve'!$B$3:$B$60,0),MATCH('Draw Schedule-AM'!BL$3,'Construction Bell Curve'!$B$3:$BK$3,0))*$D9*IF($G9="s-curve",1,0),0)+IFERROR(IF(AND(BL$3&gt;=$H9,BL$3&lt;=$I9),$D9/($I9-$H9+1),0)*IF($G9="straight-line",1,0),0)</f>
        <v>0</v>
      </c>
      <c r="BM9" s="58">
        <f>IFERROR(INDEX('Construction Bell Curve'!$B$3:$BK$60,MATCH($I9,'Construction Bell Curve'!$B$3:$B$60,0),MATCH('Draw Schedule-AM'!BM$3,'Construction Bell Curve'!$B$3:$BK$3,0))*$D9*IF($G9="s-curve",1,0),0)+IFERROR(IF(AND(BM$3&gt;=$H9,BM$3&lt;=$I9),$D9/($I9-$H9+1),0)*IF($G9="straight-line",1,0),0)</f>
        <v>0</v>
      </c>
      <c r="BN9" s="58">
        <f>IFERROR(INDEX('Construction Bell Curve'!$B$3:$BK$60,MATCH($I9,'Construction Bell Curve'!$B$3:$B$60,0),MATCH('Draw Schedule-AM'!BN$3,'Construction Bell Curve'!$B$3:$BK$3,0))*$D9*IF($G9="s-curve",1,0),0)+IFERROR(IF(AND(BN$3&gt;=$H9,BN$3&lt;=$I9),$D9/($I9-$H9+1),0)*IF($G9="straight-line",1,0),0)</f>
        <v>0</v>
      </c>
      <c r="BO9" s="58">
        <f>IFERROR(INDEX('Construction Bell Curve'!$B$3:$BK$60,MATCH($I9,'Construction Bell Curve'!$B$3:$B$60,0),MATCH('Draw Schedule-AM'!BO$3,'Construction Bell Curve'!$B$3:$BK$3,0))*$D9*IF($G9="s-curve",1,0),0)+IFERROR(IF(AND(BO$3&gt;=$H9,BO$3&lt;=$I9),$D9/($I9-$H9+1),0)*IF($G9="straight-line",1,0),0)</f>
        <v>0</v>
      </c>
      <c r="BP9" s="58">
        <f>IFERROR(INDEX('Construction Bell Curve'!$B$3:$BK$60,MATCH($I9,'Construction Bell Curve'!$B$3:$B$60,0),MATCH('Draw Schedule-AM'!BP$3,'Construction Bell Curve'!$B$3:$BK$3,0))*$D9*IF($G9="s-curve",1,0),0)+IFERROR(IF(AND(BP$3&gt;=$H9,BP$3&lt;=$I9),$D9/($I9-$H9+1),0)*IF($G9="straight-line",1,0),0)</f>
        <v>0</v>
      </c>
      <c r="BQ9" s="58">
        <f>IFERROR(INDEX('Construction Bell Curve'!$B$3:$BK$60,MATCH($I9,'Construction Bell Curve'!$B$3:$B$60,0),MATCH('Draw Schedule-AM'!BQ$3,'Construction Bell Curve'!$B$3:$BK$3,0))*$D9*IF($G9="s-curve",1,0),0)+IFERROR(IF(AND(BQ$3&gt;=$H9,BQ$3&lt;=$I9),$D9/($I9-$H9+1),0)*IF($G9="straight-line",1,0),0)</f>
        <v>0</v>
      </c>
      <c r="BR9" s="58">
        <f>IFERROR(INDEX('Construction Bell Curve'!$B$3:$BK$60,MATCH($I9,'Construction Bell Curve'!$B$3:$B$60,0),MATCH('Draw Schedule-AM'!BR$3,'Construction Bell Curve'!$B$3:$BK$3,0))*$D9*IF($G9="s-curve",1,0),0)+IFERROR(IF(AND(BR$3&gt;=$H9,BR$3&lt;=$I9),$D9/($I9-$H9+1),0)*IF($G9="straight-line",1,0),0)</f>
        <v>0</v>
      </c>
      <c r="BS9" s="58">
        <f>IFERROR(INDEX('Construction Bell Curve'!$B$3:$BK$60,MATCH($I9,'Construction Bell Curve'!$B$3:$B$60,0),MATCH('Draw Schedule-AM'!BS$3,'Construction Bell Curve'!$B$3:$BK$3,0))*$D9*IF($G9="s-curve",1,0),0)+IFERROR(IF(AND(BS$3&gt;=$H9,BS$3&lt;=$I9),$D9/($I9-$H9+1),0)*IF($G9="straight-line",1,0),0)</f>
        <v>0</v>
      </c>
      <c r="BT9" s="58">
        <f>IFERROR(INDEX('Construction Bell Curve'!$B$3:$BK$60,MATCH($I9,'Construction Bell Curve'!$B$3:$B$60,0),MATCH('Draw Schedule-AM'!BT$3,'Construction Bell Curve'!$B$3:$BK$3,0))*$D9*IF($G9="s-curve",1,0),0)+IFERROR(IF(AND(BT$3&gt;=$H9,BT$3&lt;=$I9),$D9/($I9-$H9+1),0)*IF($G9="straight-line",1,0),0)</f>
        <v>0</v>
      </c>
      <c r="BU9" s="58">
        <f>IFERROR(INDEX('Construction Bell Curve'!$B$3:$BK$60,MATCH($I9,'Construction Bell Curve'!$B$3:$B$60,0),MATCH('Draw Schedule-AM'!BU$3,'Construction Bell Curve'!$B$3:$BK$3,0))*$D9*IF($G9="s-curve",1,0),0)+IFERROR(IF(AND(BU$3&gt;=$H9,BU$3&lt;=$I9),$D9/($I9-$H9+1),0)*IF($G9="straight-line",1,0),0)</f>
        <v>0</v>
      </c>
      <c r="BV9" s="58">
        <f>IFERROR(INDEX('Construction Bell Curve'!$B$3:$BK$60,MATCH($I9,'Construction Bell Curve'!$B$3:$B$60,0),MATCH('Draw Schedule-AM'!BV$3,'Construction Bell Curve'!$B$3:$BK$3,0))*$D9*IF($G9="s-curve",1,0),0)+IFERROR(IF(AND(BV$3&gt;=$H9,BV$3&lt;=$I9),$D9/($I9-$H9+1),0)*IF($G9="straight-line",1,0),0)</f>
        <v>0</v>
      </c>
      <c r="BW9" s="58">
        <f>IFERROR(INDEX('Construction Bell Curve'!$B$3:$BK$60,MATCH($I9,'Construction Bell Curve'!$B$3:$B$60,0),MATCH('Draw Schedule-AM'!BW$3,'Construction Bell Curve'!$B$3:$BK$3,0))*$D9*IF($G9="s-curve",1,0),0)+IFERROR(IF(AND(BW$3&gt;=$H9,BW$3&lt;=$I9),$D9/($I9-$H9+1),0)*IF($G9="straight-line",1,0),0)</f>
        <v>0</v>
      </c>
      <c r="BX9" s="58">
        <f>IFERROR(INDEX('Construction Bell Curve'!$B$3:$BK$60,MATCH($I9,'Construction Bell Curve'!$B$3:$B$60,0),MATCH('Draw Schedule-AM'!BX$3,'Construction Bell Curve'!$B$3:$BK$3,0))*$D9*IF($G9="s-curve",1,0),0)+IFERROR(IF(AND(BX$3&gt;=$H9,BX$3&lt;=$I9),$D9/($I9-$H9+1),0)*IF($G9="straight-line",1,0),0)</f>
        <v>0</v>
      </c>
      <c r="BY9" s="58">
        <f>IFERROR(INDEX('Construction Bell Curve'!$B$3:$BK$60,MATCH($I9,'Construction Bell Curve'!$B$3:$B$60,0),MATCH('Draw Schedule-AM'!BY$3,'Construction Bell Curve'!$B$3:$BK$3,0))*$D9*IF($G9="s-curve",1,0),0)+IFERROR(IF(AND(BY$3&gt;=$H9,BY$3&lt;=$I9),$D9/($I9-$H9+1),0)*IF($G9="straight-line",1,0),0)</f>
        <v>0</v>
      </c>
      <c r="BZ9" s="58">
        <f>IFERROR(INDEX('Construction Bell Curve'!$B$3:$BK$60,MATCH($I9,'Construction Bell Curve'!$B$3:$B$60,0),MATCH('Draw Schedule-AM'!BZ$3,'Construction Bell Curve'!$B$3:$BK$3,0))*$D9*IF($G9="s-curve",1,0),0)+IFERROR(IF(AND(BZ$3&gt;=$H9,BZ$3&lt;=$I9),$D9/($I9-$H9+1),0)*IF($G9="straight-line",1,0),0)</f>
        <v>0</v>
      </c>
      <c r="CA9" s="58">
        <f>IFERROR(INDEX('Construction Bell Curve'!$B$3:$BK$60,MATCH($I9,'Construction Bell Curve'!$B$3:$B$60,0),MATCH('Draw Schedule-AM'!CA$3,'Construction Bell Curve'!$B$3:$BK$3,0))*$D9*IF($G9="s-curve",1,0),0)+IFERROR(IF(AND(CA$3&gt;=$H9,CA$3&lt;=$I9),$D9/($I9-$H9+1),0)*IF($G9="straight-line",1,0),0)</f>
        <v>0</v>
      </c>
      <c r="CB9" s="58">
        <f>IFERROR(INDEX('Construction Bell Curve'!$B$3:$BK$60,MATCH($I9,'Construction Bell Curve'!$B$3:$B$60,0),MATCH('Draw Schedule-AM'!CB$3,'Construction Bell Curve'!$B$3:$BK$3,0))*$D9*IF($G9="s-curve",1,0),0)+IFERROR(IF(AND(CB$3&gt;=$H9,CB$3&lt;=$I9),$D9/($I9-$H9+1),0)*IF($G9="straight-line",1,0),0)</f>
        <v>0</v>
      </c>
      <c r="CC9" s="58">
        <f>IFERROR(INDEX('Construction Bell Curve'!$B$3:$BK$60,MATCH($I9,'Construction Bell Curve'!$B$3:$B$60,0),MATCH('Draw Schedule-AM'!CC$3,'Construction Bell Curve'!$B$3:$BK$3,0))*$D9*IF($G9="s-curve",1,0),0)+IFERROR(IF(AND(CC$3&gt;=$H9,CC$3&lt;=$I9),$D9/($I9-$H9+1),0)*IF($G9="straight-line",1,0),0)</f>
        <v>0</v>
      </c>
      <c r="CD9" s="58">
        <f>IFERROR(INDEX('Construction Bell Curve'!$B$3:$BK$60,MATCH($I9,'Construction Bell Curve'!$B$3:$B$60,0),MATCH('Draw Schedule-AM'!CD$3,'Construction Bell Curve'!$B$3:$BK$3,0))*$D9*IF($G9="s-curve",1,0),0)+IFERROR(IF(AND(CD$3&gt;=$H9,CD$3&lt;=$I9),$D9/($I9-$H9+1),0)*IF($G9="straight-line",1,0),0)</f>
        <v>0</v>
      </c>
      <c r="CE9" s="58">
        <f>IFERROR(INDEX('Construction Bell Curve'!$B$3:$BK$60,MATCH($I9,'Construction Bell Curve'!$B$3:$B$60,0),MATCH('Draw Schedule-AM'!CE$3,'Construction Bell Curve'!$B$3:$BK$3,0))*$D9*IF($G9="s-curve",1,0),0)+IFERROR(IF(AND(CE$3&gt;=$H9,CE$3&lt;=$I9),$D9/($I9-$H9+1),0)*IF($G9="straight-line",1,0),0)</f>
        <v>0</v>
      </c>
      <c r="CF9" s="58">
        <f>IFERROR(INDEX('Construction Bell Curve'!$B$3:$BK$60,MATCH($I9,'Construction Bell Curve'!$B$3:$B$60,0),MATCH('Draw Schedule-AM'!CF$3,'Construction Bell Curve'!$B$3:$BK$3,0))*$D9*IF($G9="s-curve",1,0),0)+IFERROR(IF(AND(CF$3&gt;=$H9,CF$3&lt;=$I9),$D9/($I9-$H9+1),0)*IF($G9="straight-line",1,0),0)</f>
        <v>0</v>
      </c>
      <c r="CG9" s="58">
        <f>IFERROR(INDEX('Construction Bell Curve'!$B$3:$BK$60,MATCH($I9,'Construction Bell Curve'!$B$3:$B$60,0),MATCH('Draw Schedule-AM'!CG$3,'Construction Bell Curve'!$B$3:$BK$3,0))*$D9*IF($G9="s-curve",1,0),0)+IFERROR(IF(AND(CG$3&gt;=$H9,CG$3&lt;=$I9),$D9/($I9-$H9+1),0)*IF($G9="straight-line",1,0),0)</f>
        <v>0</v>
      </c>
      <c r="CH9" s="58">
        <f>IFERROR(INDEX('Construction Bell Curve'!$B$3:$BK$60,MATCH($I9,'Construction Bell Curve'!$B$3:$B$60,0),MATCH('Draw Schedule-AM'!CH$3,'Construction Bell Curve'!$B$3:$BK$3,0))*$D9*IF($G9="s-curve",1,0),0)+IFERROR(IF(AND(CH$3&gt;=$H9,CH$3&lt;=$I9),$D9/($I9-$H9+1),0)*IF($G9="straight-line",1,0),0)</f>
        <v>0</v>
      </c>
      <c r="CI9" s="58">
        <f>IFERROR(INDEX('Construction Bell Curve'!$B$3:$BK$60,MATCH($I9,'Construction Bell Curve'!$B$3:$B$60,0),MATCH('Draw Schedule-AM'!CI$3,'Construction Bell Curve'!$B$3:$BK$3,0))*$D9*IF($G9="s-curve",1,0),0)+IFERROR(IF(AND(CI$3&gt;=$H9,CI$3&lt;=$I9),$D9/($I9-$H9+1),0)*IF($G9="straight-line",1,0),0)</f>
        <v>0</v>
      </c>
      <c r="CJ9" s="58">
        <f>IFERROR(INDEX('Construction Bell Curve'!$B$3:$BK$60,MATCH($I9,'Construction Bell Curve'!$B$3:$B$60,0),MATCH('Draw Schedule-AM'!CJ$3,'Construction Bell Curve'!$B$3:$BK$3,0))*$D9*IF($G9="s-curve",1,0),0)+IFERROR(IF(AND(CJ$3&gt;=$H9,CJ$3&lt;=$I9),$D9/($I9-$H9+1),0)*IF($G9="straight-line",1,0),0)</f>
        <v>0</v>
      </c>
      <c r="CK9" s="58">
        <f>IFERROR(INDEX('Construction Bell Curve'!$B$3:$BK$60,MATCH($I9,'Construction Bell Curve'!$B$3:$B$60,0),MATCH('Draw Schedule-AM'!CK$3,'Construction Bell Curve'!$B$3:$BK$3,0))*$D9*IF($G9="s-curve",1,0),0)+IFERROR(IF(AND(CK$3&gt;=$H9,CK$3&lt;=$I9),$D9/($I9-$H9+1),0)*IF($G9="straight-line",1,0),0)</f>
        <v>0</v>
      </c>
      <c r="CL9" s="58">
        <f>IFERROR(INDEX('Construction Bell Curve'!$B$3:$BK$60,MATCH($I9,'Construction Bell Curve'!$B$3:$B$60,0),MATCH('Draw Schedule-AM'!CL$3,'Construction Bell Curve'!$B$3:$BK$3,0))*$D9*IF($G9="s-curve",1,0),0)+IFERROR(IF(AND(CL$3&gt;=$H9,CL$3&lt;=$I9),$D9/($I9-$H9+1),0)*IF($G9="straight-line",1,0),0)</f>
        <v>0</v>
      </c>
      <c r="CM9" s="58">
        <f>IFERROR(INDEX('Construction Bell Curve'!$B$3:$BK$60,MATCH($I9,'Construction Bell Curve'!$B$3:$B$60,0),MATCH('Draw Schedule-AM'!CM$3,'Construction Bell Curve'!$B$3:$BK$3,0))*$D9*IF($G9="s-curve",1,0),0)+IFERROR(IF(AND(CM$3&gt;=$H9,CM$3&lt;=$I9),$D9/($I9-$H9+1),0)*IF($G9="straight-line",1,0),0)</f>
        <v>0</v>
      </c>
      <c r="CN9" s="58">
        <f>IFERROR(INDEX('Construction Bell Curve'!$B$3:$BK$60,MATCH($I9,'Construction Bell Curve'!$B$3:$B$60,0),MATCH('Draw Schedule-AM'!CN$3,'Construction Bell Curve'!$B$3:$BK$3,0))*$D9*IF($G9="s-curve",1,0),0)+IFERROR(IF(AND(CN$3&gt;=$H9,CN$3&lt;=$I9),$D9/($I9-$H9+1),0)*IF($G9="straight-line",1,0),0)</f>
        <v>0</v>
      </c>
      <c r="CO9" s="58">
        <f>IFERROR(INDEX('Construction Bell Curve'!$B$3:$BK$60,MATCH($I9,'Construction Bell Curve'!$B$3:$B$60,0),MATCH('Draw Schedule-AM'!CO$3,'Construction Bell Curve'!$B$3:$BK$3,0))*$D9*IF($G9="s-curve",1,0),0)+IFERROR(IF(AND(CO$3&gt;=$H9,CO$3&lt;=$I9),$D9/($I9-$H9+1),0)*IF($G9="straight-line",1,0),0)</f>
        <v>0</v>
      </c>
      <c r="CP9" s="58">
        <f>IFERROR(INDEX('Construction Bell Curve'!$B$3:$BK$60,MATCH($I9,'Construction Bell Curve'!$B$3:$B$60,0),MATCH('Draw Schedule-AM'!CP$3,'Construction Bell Curve'!$B$3:$BK$3,0))*$D9*IF($G9="s-curve",1,0),0)+IFERROR(IF(AND(CP$3&gt;=$H9,CP$3&lt;=$I9),$D9/($I9-$H9+1),0)*IF($G9="straight-line",1,0),0)</f>
        <v>0</v>
      </c>
      <c r="CQ9" s="58">
        <f>IFERROR(INDEX('Construction Bell Curve'!$B$3:$BK$60,MATCH($I9,'Construction Bell Curve'!$B$3:$B$60,0),MATCH('Draw Schedule-AM'!CQ$3,'Construction Bell Curve'!$B$3:$BK$3,0))*$D9*IF($G9="s-curve",1,0),0)+IFERROR(IF(AND(CQ$3&gt;=$H9,CQ$3&lt;=$I9),$D9/($I9-$H9+1),0)*IF($G9="straight-line",1,0),0)</f>
        <v>0</v>
      </c>
      <c r="CR9" s="58">
        <f>IFERROR(INDEX('Construction Bell Curve'!$B$3:$BK$60,MATCH($I9,'Construction Bell Curve'!$B$3:$B$60,0),MATCH('Draw Schedule-AM'!CR$3,'Construction Bell Curve'!$B$3:$BK$3,0))*$D9*IF($G9="s-curve",1,0),0)+IFERROR(IF(AND(CR$3&gt;=$H9,CR$3&lt;=$I9),$D9/($I9-$H9+1),0)*IF($G9="straight-line",1,0),0)</f>
        <v>0</v>
      </c>
      <c r="CS9" s="58">
        <f>IFERROR(INDEX('Construction Bell Curve'!$B$3:$BK$60,MATCH($I9,'Construction Bell Curve'!$B$3:$B$60,0),MATCH('Draw Schedule-AM'!CS$3,'Construction Bell Curve'!$B$3:$BK$3,0))*$D9*IF($G9="s-curve",1,0),0)+IFERROR(IF(AND(CS$3&gt;=$H9,CS$3&lt;=$I9),$D9/($I9-$H9+1),0)*IF($G9="straight-line",1,0),0)</f>
        <v>0</v>
      </c>
      <c r="CT9" s="58">
        <f>IFERROR(INDEX('Construction Bell Curve'!$B$3:$BK$60,MATCH($I9,'Construction Bell Curve'!$B$3:$B$60,0),MATCH('Draw Schedule-AM'!CT$3,'Construction Bell Curve'!$B$3:$BK$3,0))*$D9*IF($G9="s-curve",1,0),0)+IFERROR(IF(AND(CT$3&gt;=$H9,CT$3&lt;=$I9),$D9/($I9-$H9+1),0)*IF($G9="straight-line",1,0),0)</f>
        <v>0</v>
      </c>
      <c r="CU9" s="58">
        <f>IFERROR(INDEX('Construction Bell Curve'!$B$3:$BK$60,MATCH($I9,'Construction Bell Curve'!$B$3:$B$60,0),MATCH('Draw Schedule-AM'!CU$3,'Construction Bell Curve'!$B$3:$BK$3,0))*$D9*IF($G9="s-curve",1,0),0)+IFERROR(IF(AND(CU$3&gt;=$H9,CU$3&lt;=$I9),$D9/($I9-$H9+1),0)*IF($G9="straight-line",1,0),0)</f>
        <v>0</v>
      </c>
      <c r="CV9" s="58">
        <f>IFERROR(INDEX('Construction Bell Curve'!$B$3:$BK$60,MATCH($I9,'Construction Bell Curve'!$B$3:$B$60,0),MATCH('Draw Schedule-AM'!CV$3,'Construction Bell Curve'!$B$3:$BK$3,0))*$D9*IF($G9="s-curve",1,0),0)+IFERROR(IF(AND(CV$3&gt;=$H9,CV$3&lt;=$I9),$D9/($I9-$H9+1),0)*IF($G9="straight-line",1,0),0)</f>
        <v>0</v>
      </c>
      <c r="CW9" s="58">
        <f>IFERROR(INDEX('Construction Bell Curve'!$B$3:$BK$60,MATCH($I9,'Construction Bell Curve'!$B$3:$B$60,0),MATCH('Draw Schedule-AM'!CW$3,'Construction Bell Curve'!$B$3:$BK$3,0))*$D9*IF($G9="s-curve",1,0),0)+IFERROR(IF(AND(CW$3&gt;=$H9,CW$3&lt;=$I9),$D9/($I9-$H9+1),0)*IF($G9="straight-line",1,0),0)</f>
        <v>0</v>
      </c>
      <c r="CX9" s="58">
        <f>IFERROR(INDEX('Construction Bell Curve'!$B$3:$BK$60,MATCH($I9,'Construction Bell Curve'!$B$3:$B$60,0),MATCH('Draw Schedule-AM'!CX$3,'Construction Bell Curve'!$B$3:$BK$3,0))*$D9*IF($G9="s-curve",1,0),0)+IFERROR(IF(AND(CX$3&gt;=$H9,CX$3&lt;=$I9),$D9/($I9-$H9+1),0)*IF($G9="straight-line",1,0),0)</f>
        <v>0</v>
      </c>
      <c r="CY9" s="58">
        <f>IFERROR(INDEX('Construction Bell Curve'!$B$3:$BK$60,MATCH($I9,'Construction Bell Curve'!$B$3:$B$60,0),MATCH('Draw Schedule-AM'!CY$3,'Construction Bell Curve'!$B$3:$BK$3,0))*$D9*IF($G9="s-curve",1,0),0)+IFERROR(IF(AND(CY$3&gt;=$H9,CY$3&lt;=$I9),$D9/($I9-$H9+1),0)*IF($G9="straight-line",1,0),0)</f>
        <v>0</v>
      </c>
      <c r="CZ9" s="58">
        <f>IFERROR(INDEX('Construction Bell Curve'!$B$3:$BK$60,MATCH($I9,'Construction Bell Curve'!$B$3:$B$60,0),MATCH('Draw Schedule-AM'!CZ$3,'Construction Bell Curve'!$B$3:$BK$3,0))*$D9*IF($G9="s-curve",1,0),0)+IFERROR(IF(AND(CZ$3&gt;=$H9,CZ$3&lt;=$I9),$D9/($I9-$H9+1),0)*IF($G9="straight-line",1,0),0)</f>
        <v>0</v>
      </c>
      <c r="DA9" s="58">
        <f>IFERROR(INDEX('Construction Bell Curve'!$B$3:$BK$60,MATCH($I9,'Construction Bell Curve'!$B$3:$B$60,0),MATCH('Draw Schedule-AM'!DA$3,'Construction Bell Curve'!$B$3:$BK$3,0))*$D9*IF($G9="s-curve",1,0),0)+IFERROR(IF(AND(DA$3&gt;=$H9,DA$3&lt;=$I9),$D9/($I9-$H9+1),0)*IF($G9="straight-line",1,0),0)</f>
        <v>0</v>
      </c>
      <c r="DB9" s="58">
        <f>IFERROR(INDEX('Construction Bell Curve'!$B$3:$BK$60,MATCH($I9,'Construction Bell Curve'!$B$3:$B$60,0),MATCH('Draw Schedule-AM'!DB$3,'Construction Bell Curve'!$B$3:$BK$3,0))*$D9*IF($G9="s-curve",1,0),0)+IFERROR(IF(AND(DB$3&gt;=$H9,DB$3&lt;=$I9),$D9/($I9-$H9+1),0)*IF($G9="straight-line",1,0),0)</f>
        <v>0</v>
      </c>
      <c r="DC9" s="58">
        <f>IFERROR(INDEX('Construction Bell Curve'!$B$3:$BK$60,MATCH($I9,'Construction Bell Curve'!$B$3:$B$60,0),MATCH('Draw Schedule-AM'!DC$3,'Construction Bell Curve'!$B$3:$BK$3,0))*$D9*IF($G9="s-curve",1,0),0)+IFERROR(IF(AND(DC$3&gt;=$H9,DC$3&lt;=$I9),$D9/($I9-$H9+1),0)*IF($G9="straight-line",1,0),0)</f>
        <v>0</v>
      </c>
      <c r="DD9" s="58">
        <f>IFERROR(INDEX('Construction Bell Curve'!$B$3:$BK$60,MATCH($I9,'Construction Bell Curve'!$B$3:$B$60,0),MATCH('Draw Schedule-AM'!DD$3,'Construction Bell Curve'!$B$3:$BK$3,0))*$D9*IF($G9="s-curve",1,0),0)+IFERROR(IF(AND(DD$3&gt;=$H9,DD$3&lt;=$I9),$D9/($I9-$H9+1),0)*IF($G9="straight-line",1,0),0)</f>
        <v>0</v>
      </c>
      <c r="DE9" s="58">
        <f>IFERROR(INDEX('Construction Bell Curve'!$B$3:$BK$60,MATCH($I9,'Construction Bell Curve'!$B$3:$B$60,0),MATCH('Draw Schedule-AM'!DE$3,'Construction Bell Curve'!$B$3:$BK$3,0))*$D9*IF($G9="s-curve",1,0),0)+IFERROR(IF(AND(DE$3&gt;=$H9,DE$3&lt;=$I9),$D9/($I9-$H9+1),0)*IF($G9="straight-line",1,0),0)</f>
        <v>0</v>
      </c>
      <c r="DF9" s="58">
        <f>IFERROR(INDEX('Construction Bell Curve'!$B$3:$BK$60,MATCH($I9,'Construction Bell Curve'!$B$3:$B$60,0),MATCH('Draw Schedule-AM'!DF$3,'Construction Bell Curve'!$B$3:$BK$3,0))*$D9*IF($G9="s-curve",1,0),0)+IFERROR(IF(AND(DF$3&gt;=$H9,DF$3&lt;=$I9),$D9/($I9-$H9+1),0)*IF($G9="straight-line",1,0),0)</f>
        <v>0</v>
      </c>
      <c r="DG9" s="58">
        <f>IFERROR(INDEX('Construction Bell Curve'!$B$3:$BK$60,MATCH($I9,'Construction Bell Curve'!$B$3:$B$60,0),MATCH('Draw Schedule-AM'!DG$3,'Construction Bell Curve'!$B$3:$BK$3,0))*$D9*IF($G9="s-curve",1,0),0)+IFERROR(IF(AND(DG$3&gt;=$H9,DG$3&lt;=$I9),$D9/($I9-$H9+1),0)*IF($G9="straight-line",1,0),0)</f>
        <v>0</v>
      </c>
      <c r="DH9" s="58">
        <f>IFERROR(INDEX('Construction Bell Curve'!$B$3:$BK$60,MATCH($I9,'Construction Bell Curve'!$B$3:$B$60,0),MATCH('Draw Schedule-AM'!DH$3,'Construction Bell Curve'!$B$3:$BK$3,0))*$D9*IF($G9="s-curve",1,0),0)+IFERROR(IF(AND(DH$3&gt;=$H9,DH$3&lt;=$I9),$D9/($I9-$H9+1),0)*IF($G9="straight-line",1,0),0)</f>
        <v>0</v>
      </c>
      <c r="DI9" s="58">
        <f>IFERROR(INDEX('Construction Bell Curve'!$B$3:$BK$60,MATCH($I9,'Construction Bell Curve'!$B$3:$B$60,0),MATCH('Draw Schedule-AM'!DI$3,'Construction Bell Curve'!$B$3:$BK$3,0))*$D9*IF($G9="s-curve",1,0),0)+IFERROR(IF(AND(DI$3&gt;=$H9,DI$3&lt;=$I9),$D9/($I9-$H9+1),0)*IF($G9="straight-line",1,0),0)</f>
        <v>0</v>
      </c>
      <c r="DJ9" s="58">
        <f>IFERROR(INDEX('Construction Bell Curve'!$B$3:$BK$60,MATCH($I9,'Construction Bell Curve'!$B$3:$B$60,0),MATCH('Draw Schedule-AM'!DJ$3,'Construction Bell Curve'!$B$3:$BK$3,0))*$D9*IF($G9="s-curve",1,0),0)+IFERROR(IF(AND(DJ$3&gt;=$H9,DJ$3&lt;=$I9),$D9/($I9-$H9+1),0)*IF($G9="straight-line",1,0),0)</f>
        <v>0</v>
      </c>
      <c r="DK9" s="58">
        <f>IFERROR(INDEX('Construction Bell Curve'!$B$3:$BK$60,MATCH($I9,'Construction Bell Curve'!$B$3:$B$60,0),MATCH('Draw Schedule-AM'!DK$3,'Construction Bell Curve'!$B$3:$BK$3,0))*$D9*IF($G9="s-curve",1,0),0)+IFERROR(IF(AND(DK$3&gt;=$H9,DK$3&lt;=$I9),$D9/($I9-$H9+1),0)*IF($G9="straight-line",1,0),0)</f>
        <v>0</v>
      </c>
      <c r="DL9" s="58">
        <f>IFERROR(INDEX('Construction Bell Curve'!$B$3:$BK$60,MATCH($I9,'Construction Bell Curve'!$B$3:$B$60,0),MATCH('Draw Schedule-AM'!DL$3,'Construction Bell Curve'!$B$3:$BK$3,0))*$D9*IF($G9="s-curve",1,0),0)+IFERROR(IF(AND(DL$3&gt;=$H9,DL$3&lt;=$I9),$D9/($I9-$H9+1),0)*IF($G9="straight-line",1,0),0)</f>
        <v>0</v>
      </c>
      <c r="DM9" s="58">
        <f>IFERROR(INDEX('Construction Bell Curve'!$B$3:$BK$60,MATCH($I9,'Construction Bell Curve'!$B$3:$B$60,0),MATCH('Draw Schedule-AM'!DM$3,'Construction Bell Curve'!$B$3:$BK$3,0))*$D9*IF($G9="s-curve",1,0),0)+IFERROR(IF(AND(DM$3&gt;=$H9,DM$3&lt;=$I9),$D9/($I9-$H9+1),0)*IF($G9="straight-line",1,0),0)</f>
        <v>0</v>
      </c>
      <c r="DN9" s="58">
        <f>IFERROR(INDEX('Construction Bell Curve'!$B$3:$BK$60,MATCH($I9,'Construction Bell Curve'!$B$3:$B$60,0),MATCH('Draw Schedule-AM'!DN$3,'Construction Bell Curve'!$B$3:$BK$3,0))*$D9*IF($G9="s-curve",1,0),0)+IFERROR(IF(AND(DN$3&gt;=$H9,DN$3&lt;=$I9),$D9/($I9-$H9+1),0)*IF($G9="straight-line",1,0),0)</f>
        <v>0</v>
      </c>
      <c r="DO9" s="58">
        <f>IFERROR(INDEX('Construction Bell Curve'!$B$3:$BK$60,MATCH($I9,'Construction Bell Curve'!$B$3:$B$60,0),MATCH('Draw Schedule-AM'!DO$3,'Construction Bell Curve'!$B$3:$BK$3,0))*$D9*IF($G9="s-curve",1,0),0)+IFERROR(IF(AND(DO$3&gt;=$H9,DO$3&lt;=$I9),$D9/($I9-$H9+1),0)*IF($G9="straight-line",1,0),0)</f>
        <v>0</v>
      </c>
      <c r="DP9" s="58">
        <f>IFERROR(INDEX('Construction Bell Curve'!$B$3:$BK$60,MATCH($I9,'Construction Bell Curve'!$B$3:$B$60,0),MATCH('Draw Schedule-AM'!DP$3,'Construction Bell Curve'!$B$3:$BK$3,0))*$D9*IF($G9="s-curve",1,0),0)+IFERROR(IF(AND(DP$3&gt;=$H9,DP$3&lt;=$I9),$D9/($I9-$H9+1),0)*IF($G9="straight-line",1,0),0)</f>
        <v>0</v>
      </c>
      <c r="DQ9" s="58">
        <f>IFERROR(INDEX('Construction Bell Curve'!$B$3:$BK$60,MATCH($I9,'Construction Bell Curve'!$B$3:$B$60,0),MATCH('Draw Schedule-AM'!DQ$3,'Construction Bell Curve'!$B$3:$BK$3,0))*$D9*IF($G9="s-curve",1,0),0)+IFERROR(IF(AND(DQ$3&gt;=$H9,DQ$3&lt;=$I9),$D9/($I9-$H9+1),0)*IF($G9="straight-line",1,0),0)</f>
        <v>0</v>
      </c>
      <c r="DR9" s="58">
        <f>IFERROR(INDEX('Construction Bell Curve'!$B$3:$BK$60,MATCH($I9,'Construction Bell Curve'!$B$3:$B$60,0),MATCH('Draw Schedule-AM'!DR$3,'Construction Bell Curve'!$B$3:$BK$3,0))*$D9*IF($G9="s-curve",1,0),0)+IFERROR(IF(AND(DR$3&gt;=$H9,DR$3&lt;=$I9),$D9/($I9-$H9+1),0)*IF($G9="straight-line",1,0),0)</f>
        <v>0</v>
      </c>
      <c r="DS9" s="58">
        <f>IFERROR(INDEX('Construction Bell Curve'!$B$3:$BK$60,MATCH($I9,'Construction Bell Curve'!$B$3:$B$60,0),MATCH('Draw Schedule-AM'!DS$3,'Construction Bell Curve'!$B$3:$BK$3,0))*$D9*IF($G9="s-curve",1,0),0)+IFERROR(IF(AND(DS$3&gt;=$H9,DS$3&lt;=$I9),$D9/($I9-$H9+1),0)*IF($G9="straight-line",1,0),0)</f>
        <v>0</v>
      </c>
      <c r="DT9" s="58">
        <f>IFERROR(INDEX('Construction Bell Curve'!$B$3:$BK$60,MATCH($I9,'Construction Bell Curve'!$B$3:$B$60,0),MATCH('Draw Schedule-AM'!DT$3,'Construction Bell Curve'!$B$3:$BK$3,0))*$D9*IF($G9="s-curve",1,0),0)+IFERROR(IF(AND(DT$3&gt;=$H9,DT$3&lt;=$I9),$D9/($I9-$H9+1),0)*IF($G9="straight-line",1,0),0)</f>
        <v>0</v>
      </c>
      <c r="DU9" s="58">
        <f>IFERROR(INDEX('Construction Bell Curve'!$B$3:$BK$60,MATCH($I9,'Construction Bell Curve'!$B$3:$B$60,0),MATCH('Draw Schedule-AM'!DU$3,'Construction Bell Curve'!$B$3:$BK$3,0))*$D9*IF($G9="s-curve",1,0),0)+IFERROR(IF(AND(DU$3&gt;=$H9,DU$3&lt;=$I9),$D9/($I9-$H9+1),0)*IF($G9="straight-line",1,0),0)</f>
        <v>0</v>
      </c>
      <c r="DV9" s="58">
        <f>IFERROR(INDEX('Construction Bell Curve'!$B$3:$BK$60,MATCH($I9,'Construction Bell Curve'!$B$3:$B$60,0),MATCH('Draw Schedule-AM'!DV$3,'Construction Bell Curve'!$B$3:$BK$3,0))*$D9*IF($G9="s-curve",1,0),0)+IFERROR(IF(AND(DV$3&gt;=$H9,DV$3&lt;=$I9),$D9/($I9-$H9+1),0)*IF($G9="straight-line",1,0),0)</f>
        <v>0</v>
      </c>
      <c r="DW9" s="58">
        <f>IFERROR(INDEX('Construction Bell Curve'!$B$3:$BK$60,MATCH($I9,'Construction Bell Curve'!$B$3:$B$60,0),MATCH('Draw Schedule-AM'!DW$3,'Construction Bell Curve'!$B$3:$BK$3,0))*$D9*IF($G9="s-curve",1,0),0)+IFERROR(IF(AND(DW$3&gt;=$H9,DW$3&lt;=$I9),$D9/($I9-$H9+1),0)*IF($G9="straight-line",1,0),0)</f>
        <v>0</v>
      </c>
      <c r="DX9" s="58">
        <f>IFERROR(INDEX('Construction Bell Curve'!$B$3:$BK$60,MATCH($I9,'Construction Bell Curve'!$B$3:$B$60,0),MATCH('Draw Schedule-AM'!DX$3,'Construction Bell Curve'!$B$3:$BK$3,0))*$D9*IF($G9="s-curve",1,0),0)+IFERROR(IF(AND(DX$3&gt;=$H9,DX$3&lt;=$I9),$D9/($I9-$H9+1),0)*IF($G9="straight-line",1,0),0)</f>
        <v>0</v>
      </c>
      <c r="DY9" s="58">
        <f>IFERROR(INDEX('Construction Bell Curve'!$B$3:$BK$60,MATCH($I9,'Construction Bell Curve'!$B$3:$B$60,0),MATCH('Draw Schedule-AM'!DY$3,'Construction Bell Curve'!$B$3:$BK$3,0))*$D9*IF($G9="s-curve",1,0),0)+IFERROR(IF(AND(DY$3&gt;=$H9,DY$3&lt;=$I9),$D9/($I9-$H9+1),0)*IF($G9="straight-line",1,0),0)</f>
        <v>0</v>
      </c>
      <c r="DZ9" s="58">
        <f>IFERROR(INDEX('Construction Bell Curve'!$B$3:$BK$60,MATCH($I9,'Construction Bell Curve'!$B$3:$B$60,0),MATCH('Draw Schedule-AM'!DZ$3,'Construction Bell Curve'!$B$3:$BK$3,0))*$D9*IF($G9="s-curve",1,0),0)+IFERROR(IF(AND(DZ$3&gt;=$H9,DZ$3&lt;=$I9),$D9/($I9-$H9+1),0)*IF($G9="straight-line",1,0),0)</f>
        <v>0</v>
      </c>
    </row>
    <row r="10" spans="1:130" s="51" customFormat="1" ht="15.75" customHeight="1" thickBot="1">
      <c r="A10" s="59"/>
      <c r="B10" s="65" t="s">
        <v>563</v>
      </c>
      <c r="C10" s="1136">
        <f t="shared" ref="C10" si="5">SUM(C8:C9)</f>
        <v>0</v>
      </c>
      <c r="D10" s="148">
        <f t="shared" ref="D10:F10" si="6">SUM(D8:D9)</f>
        <v>10000000</v>
      </c>
      <c r="E10" s="145">
        <f>SUM(E8:E9)</f>
        <v>10000000</v>
      </c>
      <c r="F10" s="1088">
        <f t="shared" si="6"/>
        <v>0</v>
      </c>
      <c r="G10" s="1078"/>
      <c r="H10" s="1140"/>
      <c r="I10" s="1079"/>
      <c r="J10" s="146">
        <f t="shared" ref="J10" si="7">SUM(J8:J9)</f>
        <v>10000000</v>
      </c>
      <c r="K10" s="146">
        <f t="shared" ref="K10:AC10" si="8">SUM(K8:K9)</f>
        <v>0</v>
      </c>
      <c r="L10" s="146">
        <f t="shared" si="8"/>
        <v>0</v>
      </c>
      <c r="M10" s="146">
        <f t="shared" si="8"/>
        <v>0</v>
      </c>
      <c r="N10" s="146">
        <f t="shared" si="8"/>
        <v>0</v>
      </c>
      <c r="O10" s="146">
        <f t="shared" si="8"/>
        <v>0</v>
      </c>
      <c r="P10" s="146">
        <f t="shared" si="8"/>
        <v>0</v>
      </c>
      <c r="Q10" s="146">
        <f t="shared" si="8"/>
        <v>0</v>
      </c>
      <c r="R10" s="146">
        <f t="shared" si="8"/>
        <v>0</v>
      </c>
      <c r="S10" s="146">
        <f t="shared" si="8"/>
        <v>0</v>
      </c>
      <c r="T10" s="146">
        <f t="shared" si="8"/>
        <v>0</v>
      </c>
      <c r="U10" s="146">
        <f t="shared" si="8"/>
        <v>0</v>
      </c>
      <c r="V10" s="146">
        <f t="shared" si="8"/>
        <v>0</v>
      </c>
      <c r="W10" s="146">
        <f t="shared" si="8"/>
        <v>0</v>
      </c>
      <c r="X10" s="146">
        <f t="shared" si="8"/>
        <v>0</v>
      </c>
      <c r="Y10" s="146">
        <f t="shared" si="8"/>
        <v>0</v>
      </c>
      <c r="Z10" s="146">
        <f t="shared" si="8"/>
        <v>0</v>
      </c>
      <c r="AA10" s="146">
        <f t="shared" si="8"/>
        <v>0</v>
      </c>
      <c r="AB10" s="146">
        <f t="shared" si="8"/>
        <v>0</v>
      </c>
      <c r="AC10" s="146">
        <f t="shared" si="8"/>
        <v>0</v>
      </c>
      <c r="AD10" s="146">
        <f t="shared" ref="AD10:CO10" si="9">SUM(AD8:AD9)</f>
        <v>0</v>
      </c>
      <c r="AE10" s="146">
        <f t="shared" si="9"/>
        <v>0</v>
      </c>
      <c r="AF10" s="146">
        <f t="shared" si="9"/>
        <v>0</v>
      </c>
      <c r="AG10" s="146">
        <f t="shared" si="9"/>
        <v>0</v>
      </c>
      <c r="AH10" s="146">
        <f t="shared" si="9"/>
        <v>0</v>
      </c>
      <c r="AI10" s="146">
        <f t="shared" si="9"/>
        <v>0</v>
      </c>
      <c r="AJ10" s="146">
        <f t="shared" si="9"/>
        <v>0</v>
      </c>
      <c r="AK10" s="146">
        <f t="shared" si="9"/>
        <v>0</v>
      </c>
      <c r="AL10" s="146">
        <f t="shared" si="9"/>
        <v>0</v>
      </c>
      <c r="AM10" s="146">
        <f t="shared" si="9"/>
        <v>0</v>
      </c>
      <c r="AN10" s="146">
        <f t="shared" si="9"/>
        <v>0</v>
      </c>
      <c r="AO10" s="146">
        <f t="shared" si="9"/>
        <v>0</v>
      </c>
      <c r="AP10" s="146">
        <f t="shared" si="9"/>
        <v>0</v>
      </c>
      <c r="AQ10" s="146">
        <f t="shared" si="9"/>
        <v>0</v>
      </c>
      <c r="AR10" s="146">
        <f t="shared" si="9"/>
        <v>0</v>
      </c>
      <c r="AS10" s="146">
        <f t="shared" si="9"/>
        <v>0</v>
      </c>
      <c r="AT10" s="146">
        <f t="shared" si="9"/>
        <v>0</v>
      </c>
      <c r="AU10" s="146">
        <f t="shared" si="9"/>
        <v>0</v>
      </c>
      <c r="AV10" s="146">
        <f t="shared" si="9"/>
        <v>0</v>
      </c>
      <c r="AW10" s="146">
        <f t="shared" si="9"/>
        <v>0</v>
      </c>
      <c r="AX10" s="146">
        <f t="shared" si="9"/>
        <v>0</v>
      </c>
      <c r="AY10" s="146">
        <f t="shared" si="9"/>
        <v>0</v>
      </c>
      <c r="AZ10" s="146">
        <f t="shared" si="9"/>
        <v>0</v>
      </c>
      <c r="BA10" s="146">
        <f t="shared" si="9"/>
        <v>0</v>
      </c>
      <c r="BB10" s="146">
        <f t="shared" si="9"/>
        <v>0</v>
      </c>
      <c r="BC10" s="146">
        <f t="shared" si="9"/>
        <v>0</v>
      </c>
      <c r="BD10" s="146">
        <f t="shared" si="9"/>
        <v>0</v>
      </c>
      <c r="BE10" s="146">
        <f t="shared" si="9"/>
        <v>0</v>
      </c>
      <c r="BF10" s="146">
        <f t="shared" si="9"/>
        <v>0</v>
      </c>
      <c r="BG10" s="146">
        <f t="shared" si="9"/>
        <v>0</v>
      </c>
      <c r="BH10" s="146">
        <f t="shared" si="9"/>
        <v>0</v>
      </c>
      <c r="BI10" s="146">
        <f t="shared" si="9"/>
        <v>0</v>
      </c>
      <c r="BJ10" s="146">
        <f t="shared" si="9"/>
        <v>0</v>
      </c>
      <c r="BK10" s="146">
        <f t="shared" si="9"/>
        <v>0</v>
      </c>
      <c r="BL10" s="146">
        <f t="shared" si="9"/>
        <v>0</v>
      </c>
      <c r="BM10" s="146">
        <f t="shared" si="9"/>
        <v>0</v>
      </c>
      <c r="BN10" s="146">
        <f t="shared" si="9"/>
        <v>0</v>
      </c>
      <c r="BO10" s="146">
        <f t="shared" si="9"/>
        <v>0</v>
      </c>
      <c r="BP10" s="146">
        <f t="shared" si="9"/>
        <v>0</v>
      </c>
      <c r="BQ10" s="146">
        <f t="shared" si="9"/>
        <v>0</v>
      </c>
      <c r="BR10" s="146">
        <f t="shared" si="9"/>
        <v>0</v>
      </c>
      <c r="BS10" s="146">
        <f t="shared" si="9"/>
        <v>0</v>
      </c>
      <c r="BT10" s="146">
        <f t="shared" si="9"/>
        <v>0</v>
      </c>
      <c r="BU10" s="146">
        <f t="shared" si="9"/>
        <v>0</v>
      </c>
      <c r="BV10" s="146">
        <f t="shared" si="9"/>
        <v>0</v>
      </c>
      <c r="BW10" s="146">
        <f t="shared" si="9"/>
        <v>0</v>
      </c>
      <c r="BX10" s="146">
        <f t="shared" si="9"/>
        <v>0</v>
      </c>
      <c r="BY10" s="146">
        <f t="shared" si="9"/>
        <v>0</v>
      </c>
      <c r="BZ10" s="146">
        <f t="shared" si="9"/>
        <v>0</v>
      </c>
      <c r="CA10" s="146">
        <f t="shared" si="9"/>
        <v>0</v>
      </c>
      <c r="CB10" s="146">
        <f t="shared" si="9"/>
        <v>0</v>
      </c>
      <c r="CC10" s="146">
        <f t="shared" si="9"/>
        <v>0</v>
      </c>
      <c r="CD10" s="146">
        <f t="shared" si="9"/>
        <v>0</v>
      </c>
      <c r="CE10" s="146">
        <f t="shared" si="9"/>
        <v>0</v>
      </c>
      <c r="CF10" s="146">
        <f t="shared" si="9"/>
        <v>0</v>
      </c>
      <c r="CG10" s="146">
        <f t="shared" si="9"/>
        <v>0</v>
      </c>
      <c r="CH10" s="146">
        <f t="shared" si="9"/>
        <v>0</v>
      </c>
      <c r="CI10" s="146">
        <f t="shared" si="9"/>
        <v>0</v>
      </c>
      <c r="CJ10" s="146">
        <f t="shared" si="9"/>
        <v>0</v>
      </c>
      <c r="CK10" s="146">
        <f t="shared" si="9"/>
        <v>0</v>
      </c>
      <c r="CL10" s="146">
        <f t="shared" si="9"/>
        <v>0</v>
      </c>
      <c r="CM10" s="146">
        <f t="shared" si="9"/>
        <v>0</v>
      </c>
      <c r="CN10" s="146">
        <f t="shared" si="9"/>
        <v>0</v>
      </c>
      <c r="CO10" s="146">
        <f t="shared" si="9"/>
        <v>0</v>
      </c>
      <c r="CP10" s="146">
        <f t="shared" ref="CP10:DZ10" si="10">SUM(CP8:CP9)</f>
        <v>0</v>
      </c>
      <c r="CQ10" s="146">
        <f t="shared" si="10"/>
        <v>0</v>
      </c>
      <c r="CR10" s="146">
        <f t="shared" si="10"/>
        <v>0</v>
      </c>
      <c r="CS10" s="146">
        <f t="shared" si="10"/>
        <v>0</v>
      </c>
      <c r="CT10" s="146">
        <f t="shared" si="10"/>
        <v>0</v>
      </c>
      <c r="CU10" s="146">
        <f t="shared" si="10"/>
        <v>0</v>
      </c>
      <c r="CV10" s="146">
        <f t="shared" si="10"/>
        <v>0</v>
      </c>
      <c r="CW10" s="146">
        <f t="shared" si="10"/>
        <v>0</v>
      </c>
      <c r="CX10" s="146">
        <f t="shared" si="10"/>
        <v>0</v>
      </c>
      <c r="CY10" s="146">
        <f t="shared" si="10"/>
        <v>0</v>
      </c>
      <c r="CZ10" s="146">
        <f t="shared" si="10"/>
        <v>0</v>
      </c>
      <c r="DA10" s="146">
        <f t="shared" si="10"/>
        <v>0</v>
      </c>
      <c r="DB10" s="146">
        <f t="shared" si="10"/>
        <v>0</v>
      </c>
      <c r="DC10" s="146">
        <f t="shared" si="10"/>
        <v>0</v>
      </c>
      <c r="DD10" s="146">
        <f t="shared" si="10"/>
        <v>0</v>
      </c>
      <c r="DE10" s="146">
        <f t="shared" si="10"/>
        <v>0</v>
      </c>
      <c r="DF10" s="146">
        <f t="shared" si="10"/>
        <v>0</v>
      </c>
      <c r="DG10" s="146">
        <f t="shared" si="10"/>
        <v>0</v>
      </c>
      <c r="DH10" s="146">
        <f t="shared" si="10"/>
        <v>0</v>
      </c>
      <c r="DI10" s="146">
        <f t="shared" si="10"/>
        <v>0</v>
      </c>
      <c r="DJ10" s="146">
        <f t="shared" si="10"/>
        <v>0</v>
      </c>
      <c r="DK10" s="146">
        <f t="shared" si="10"/>
        <v>0</v>
      </c>
      <c r="DL10" s="146">
        <f t="shared" si="10"/>
        <v>0</v>
      </c>
      <c r="DM10" s="146">
        <f t="shared" si="10"/>
        <v>0</v>
      </c>
      <c r="DN10" s="146">
        <f t="shared" si="10"/>
        <v>0</v>
      </c>
      <c r="DO10" s="146">
        <f t="shared" si="10"/>
        <v>0</v>
      </c>
      <c r="DP10" s="146">
        <f t="shared" si="10"/>
        <v>0</v>
      </c>
      <c r="DQ10" s="146">
        <f t="shared" si="10"/>
        <v>0</v>
      </c>
      <c r="DR10" s="146">
        <f t="shared" si="10"/>
        <v>0</v>
      </c>
      <c r="DS10" s="146">
        <f t="shared" si="10"/>
        <v>0</v>
      </c>
      <c r="DT10" s="146">
        <f t="shared" si="10"/>
        <v>0</v>
      </c>
      <c r="DU10" s="146">
        <f t="shared" si="10"/>
        <v>0</v>
      </c>
      <c r="DV10" s="146">
        <f t="shared" si="10"/>
        <v>0</v>
      </c>
      <c r="DW10" s="146">
        <f t="shared" si="10"/>
        <v>0</v>
      </c>
      <c r="DX10" s="146">
        <f t="shared" si="10"/>
        <v>0</v>
      </c>
      <c r="DY10" s="146">
        <f t="shared" si="10"/>
        <v>0</v>
      </c>
      <c r="DZ10" s="146">
        <f t="shared" si="10"/>
        <v>0</v>
      </c>
    </row>
    <row r="11" spans="1:130" s="51" customFormat="1" ht="15.75" customHeight="1" thickTop="1">
      <c r="A11" s="49"/>
      <c r="B11" s="60"/>
      <c r="C11" s="1137"/>
      <c r="D11" s="135"/>
      <c r="E11" s="135"/>
      <c r="F11" s="1087"/>
      <c r="G11" s="1080"/>
      <c r="H11" s="1080"/>
      <c r="I11" s="1081"/>
      <c r="J11" s="58"/>
      <c r="K11" s="58"/>
      <c r="L11" s="58"/>
      <c r="M11" s="58"/>
      <c r="N11" s="58"/>
      <c r="O11" s="58"/>
      <c r="P11" s="58"/>
      <c r="Q11" s="58"/>
      <c r="R11" s="58"/>
      <c r="S11" s="58"/>
      <c r="T11" s="58"/>
      <c r="U11" s="58"/>
      <c r="V11" s="58"/>
      <c r="W11" s="58"/>
      <c r="X11" s="58"/>
      <c r="Y11" s="58"/>
      <c r="Z11" s="58"/>
      <c r="AA11" s="58"/>
      <c r="AB11" s="58"/>
      <c r="AC11" s="58"/>
      <c r="AD11" s="58"/>
      <c r="AE11" s="58"/>
      <c r="AF11" s="58"/>
      <c r="AG11" s="58"/>
      <c r="AH11" s="58"/>
      <c r="AI11" s="58"/>
      <c r="AJ11" s="58"/>
      <c r="AK11" s="58"/>
      <c r="AL11" s="58"/>
      <c r="AM11" s="58"/>
      <c r="AN11" s="58"/>
      <c r="AO11" s="58"/>
      <c r="AP11" s="58"/>
      <c r="AQ11" s="58"/>
      <c r="AR11" s="58"/>
      <c r="AS11" s="58"/>
      <c r="AT11" s="58"/>
      <c r="AU11" s="58"/>
      <c r="AV11" s="58"/>
      <c r="AW11" s="58"/>
      <c r="AX11" s="58"/>
      <c r="AY11" s="58"/>
      <c r="AZ11" s="58"/>
      <c r="BA11" s="58"/>
      <c r="BB11" s="58"/>
      <c r="BC11" s="58"/>
      <c r="BD11" s="58"/>
      <c r="BE11" s="58"/>
      <c r="BF11" s="58"/>
      <c r="BG11" s="58"/>
      <c r="BH11" s="58"/>
      <c r="BI11" s="58"/>
      <c r="BJ11" s="58"/>
      <c r="BK11" s="58"/>
      <c r="BL11" s="58"/>
      <c r="BM11" s="58"/>
      <c r="BN11" s="58"/>
      <c r="BO11" s="58"/>
      <c r="BP11" s="58"/>
      <c r="BQ11" s="58"/>
      <c r="BR11" s="58"/>
      <c r="BS11" s="58"/>
      <c r="BT11" s="58"/>
      <c r="BU11" s="58"/>
      <c r="BV11" s="58"/>
      <c r="BW11" s="58"/>
      <c r="BX11" s="58"/>
      <c r="BY11" s="58"/>
      <c r="BZ11" s="58"/>
      <c r="CA11" s="58"/>
      <c r="CB11" s="58"/>
      <c r="CC11" s="58"/>
      <c r="CD11" s="58"/>
      <c r="CE11" s="58"/>
      <c r="CF11" s="58"/>
      <c r="CG11" s="58"/>
      <c r="CH11" s="58"/>
      <c r="CI11" s="58"/>
      <c r="CJ11" s="58"/>
      <c r="CK11" s="58"/>
      <c r="CL11" s="58"/>
      <c r="CM11" s="58"/>
      <c r="CN11" s="58"/>
      <c r="CO11" s="58"/>
      <c r="CP11" s="58"/>
      <c r="CQ11" s="58"/>
      <c r="CR11" s="58"/>
      <c r="CS11" s="58"/>
      <c r="CT11" s="58"/>
      <c r="CU11" s="58"/>
      <c r="CV11" s="58"/>
      <c r="CW11" s="58"/>
      <c r="CX11" s="58"/>
      <c r="CY11" s="58"/>
      <c r="CZ11" s="58"/>
      <c r="DA11" s="58"/>
      <c r="DB11" s="58"/>
      <c r="DC11" s="58"/>
      <c r="DD11" s="58"/>
      <c r="DE11" s="58"/>
      <c r="DF11" s="58"/>
      <c r="DG11" s="58"/>
      <c r="DH11" s="58"/>
      <c r="DI11" s="58"/>
      <c r="DJ11" s="58"/>
      <c r="DK11" s="58"/>
      <c r="DL11" s="58"/>
      <c r="DM11" s="58"/>
      <c r="DN11" s="58"/>
      <c r="DO11" s="58"/>
      <c r="DP11" s="58"/>
      <c r="DQ11" s="58"/>
      <c r="DR11" s="58"/>
      <c r="DS11" s="58"/>
      <c r="DT11" s="58"/>
      <c r="DU11" s="58"/>
      <c r="DV11" s="58"/>
      <c r="DW11" s="58"/>
      <c r="DX11" s="58"/>
      <c r="DY11" s="58"/>
      <c r="DZ11" s="58"/>
    </row>
    <row r="12" spans="1:130" s="51" customFormat="1" ht="15.75" customHeight="1">
      <c r="A12" s="49"/>
      <c r="B12" s="128" t="s">
        <v>59</v>
      </c>
      <c r="C12" s="1137"/>
      <c r="D12" s="135"/>
      <c r="E12" s="135"/>
      <c r="F12" s="1087"/>
      <c r="G12" s="1080"/>
      <c r="H12" s="1080"/>
      <c r="I12" s="1081"/>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58"/>
      <c r="BE12" s="58"/>
      <c r="BF12" s="58"/>
      <c r="BG12" s="58"/>
      <c r="BH12" s="58"/>
      <c r="BI12" s="58"/>
      <c r="BJ12" s="58"/>
      <c r="BK12" s="58"/>
      <c r="BL12" s="58"/>
      <c r="BM12" s="58"/>
      <c r="BN12" s="58"/>
      <c r="BO12" s="58"/>
      <c r="BP12" s="58"/>
      <c r="BQ12" s="58"/>
      <c r="BR12" s="58"/>
      <c r="BS12" s="58"/>
      <c r="BT12" s="58"/>
      <c r="BU12" s="58"/>
      <c r="BV12" s="58"/>
      <c r="BW12" s="58"/>
      <c r="BX12" s="58"/>
      <c r="BY12" s="58"/>
      <c r="BZ12" s="58"/>
      <c r="CA12" s="58"/>
      <c r="CB12" s="58"/>
      <c r="CC12" s="58"/>
      <c r="CD12" s="58"/>
      <c r="CE12" s="58"/>
      <c r="CF12" s="58"/>
      <c r="CG12" s="58"/>
      <c r="CH12" s="58"/>
      <c r="CI12" s="58"/>
      <c r="CJ12" s="58"/>
      <c r="CK12" s="58"/>
      <c r="CL12" s="58"/>
      <c r="CM12" s="58"/>
      <c r="CN12" s="58"/>
      <c r="CO12" s="58"/>
      <c r="CP12" s="58"/>
      <c r="CQ12" s="58"/>
      <c r="CR12" s="58"/>
      <c r="CS12" s="58"/>
      <c r="CT12" s="58"/>
      <c r="CU12" s="58"/>
      <c r="CV12" s="58"/>
      <c r="CW12" s="58"/>
      <c r="CX12" s="58"/>
      <c r="CY12" s="58"/>
      <c r="CZ12" s="58"/>
      <c r="DA12" s="58"/>
      <c r="DB12" s="58"/>
      <c r="DC12" s="58"/>
      <c r="DD12" s="58"/>
      <c r="DE12" s="58"/>
      <c r="DF12" s="58"/>
      <c r="DG12" s="58"/>
      <c r="DH12" s="58"/>
      <c r="DI12" s="58"/>
      <c r="DJ12" s="58"/>
      <c r="DK12" s="58"/>
      <c r="DL12" s="58"/>
      <c r="DM12" s="58"/>
      <c r="DN12" s="58"/>
      <c r="DO12" s="58"/>
      <c r="DP12" s="58"/>
      <c r="DQ12" s="58"/>
      <c r="DR12" s="58"/>
      <c r="DS12" s="58"/>
      <c r="DT12" s="58"/>
      <c r="DU12" s="58"/>
      <c r="DV12" s="58"/>
      <c r="DW12" s="58"/>
      <c r="DX12" s="58"/>
      <c r="DY12" s="58"/>
      <c r="DZ12" s="58"/>
    </row>
    <row r="13" spans="1:130" s="51" customFormat="1" ht="15.75" customHeight="1">
      <c r="A13" s="49"/>
      <c r="B13" s="60" t="s">
        <v>564</v>
      </c>
      <c r="C13" s="1134">
        <v>0</v>
      </c>
      <c r="D13" s="135">
        <f>E13-C13</f>
        <v>19350000</v>
      </c>
      <c r="E13" s="1131">
        <f>Budget!E16</f>
        <v>19350000</v>
      </c>
      <c r="F13" s="1087">
        <f ca="1">SUM(J13:BH13)-D13</f>
        <v>0</v>
      </c>
      <c r="G13" s="1075" t="s">
        <v>1382</v>
      </c>
      <c r="H13" s="1139">
        <f>$H$4</f>
        <v>0</v>
      </c>
      <c r="I13" s="1076">
        <v>24</v>
      </c>
      <c r="J13" s="58">
        <f>IFERROR(INDEX('Construction Bell Curve'!$B$3:$BK$60,MATCH($I13,'Construction Bell Curve'!$B$3:$B$60,0),MATCH('Draw Schedule-AM'!J$3,'Construction Bell Curve'!$B$3:$BK$3,0))*$D13*IF($G13="s-curve",1,0),0)+IFERROR(IF(AND(J$3&gt;=$H13,J$3&lt;=$I13),$D13/($I13-$H13+1),0)*IF($G13="straight-line",1,0),0)</f>
        <v>774000</v>
      </c>
      <c r="K13" s="58">
        <f ca="1">IFERROR(INDEX('Construction Bell Curve'!$B$3:$BK$60,MATCH($I13,'Construction Bell Curve'!$B$3:$B$60,0),MATCH('Draw Schedule-AM'!K$3,'Construction Bell Curve'!$B$3:$BK$3,0))*$D13*IF($G13="s-curve",1,0),0)+IFERROR(IF(AND(K$3&gt;=$H13,K$3&lt;=$I13),$D13/($I13-$H13+1),0)*IF($G13="straight-line",1,0),0)</f>
        <v>774000</v>
      </c>
      <c r="L13" s="58">
        <f ca="1">IFERROR(INDEX('Construction Bell Curve'!$B$3:$BK$60,MATCH($I13,'Construction Bell Curve'!$B$3:$B$60,0),MATCH('Draw Schedule-AM'!L$3,'Construction Bell Curve'!$B$3:$BK$3,0))*$D13*IF($G13="s-curve",1,0),0)+IFERROR(IF(AND(L$3&gt;=$H13,L$3&lt;=$I13),$D13/($I13-$H13+1),0)*IF($G13="straight-line",1,0),0)</f>
        <v>774000</v>
      </c>
      <c r="M13" s="58">
        <f ca="1">IFERROR(INDEX('Construction Bell Curve'!$B$3:$BK$60,MATCH($I13,'Construction Bell Curve'!$B$3:$B$60,0),MATCH('Draw Schedule-AM'!M$3,'Construction Bell Curve'!$B$3:$BK$3,0))*$D13*IF($G13="s-curve",1,0),0)+IFERROR(IF(AND(M$3&gt;=$H13,M$3&lt;=$I13),$D13/($I13-$H13+1),0)*IF($G13="straight-line",1,0),0)</f>
        <v>774000</v>
      </c>
      <c r="N13" s="58">
        <f ca="1">IFERROR(INDEX('Construction Bell Curve'!$B$3:$BK$60,MATCH($I13,'Construction Bell Curve'!$B$3:$B$60,0),MATCH('Draw Schedule-AM'!N$3,'Construction Bell Curve'!$B$3:$BK$3,0))*$D13*IF($G13="s-curve",1,0),0)+IFERROR(IF(AND(N$3&gt;=$H13,N$3&lt;=$I13),$D13/($I13-$H13+1),0)*IF($G13="straight-line",1,0),0)</f>
        <v>774000</v>
      </c>
      <c r="O13" s="58">
        <f ca="1">IFERROR(INDEX('Construction Bell Curve'!$B$3:$BK$60,MATCH($I13,'Construction Bell Curve'!$B$3:$B$60,0),MATCH('Draw Schedule-AM'!O$3,'Construction Bell Curve'!$B$3:$BK$3,0))*$D13*IF($G13="s-curve",1,0),0)+IFERROR(IF(AND(O$3&gt;=$H13,O$3&lt;=$I13),$D13/($I13-$H13+1),0)*IF($G13="straight-line",1,0),0)</f>
        <v>774000</v>
      </c>
      <c r="P13" s="58">
        <f ca="1">IFERROR(INDEX('Construction Bell Curve'!$B$3:$BK$60,MATCH($I13,'Construction Bell Curve'!$B$3:$B$60,0),MATCH('Draw Schedule-AM'!P$3,'Construction Bell Curve'!$B$3:$BK$3,0))*$D13*IF($G13="s-curve",1,0),0)+IFERROR(IF(AND(P$3&gt;=$H13,P$3&lt;=$I13),$D13/($I13-$H13+1),0)*IF($G13="straight-line",1,0),0)</f>
        <v>774000</v>
      </c>
      <c r="Q13" s="58">
        <f ca="1">IFERROR(INDEX('Construction Bell Curve'!$B$3:$BK$60,MATCH($I13,'Construction Bell Curve'!$B$3:$B$60,0),MATCH('Draw Schedule-AM'!Q$3,'Construction Bell Curve'!$B$3:$BK$3,0))*$D13*IF($G13="s-curve",1,0),0)+IFERROR(IF(AND(Q$3&gt;=$H13,Q$3&lt;=$I13),$D13/($I13-$H13+1),0)*IF($G13="straight-line",1,0),0)</f>
        <v>774000</v>
      </c>
      <c r="R13" s="58">
        <f ca="1">IFERROR(INDEX('Construction Bell Curve'!$B$3:$BK$60,MATCH($I13,'Construction Bell Curve'!$B$3:$B$60,0),MATCH('Draw Schedule-AM'!R$3,'Construction Bell Curve'!$B$3:$BK$3,0))*$D13*IF($G13="s-curve",1,0),0)+IFERROR(IF(AND(R$3&gt;=$H13,R$3&lt;=$I13),$D13/($I13-$H13+1),0)*IF($G13="straight-line",1,0),0)</f>
        <v>774000</v>
      </c>
      <c r="S13" s="58">
        <f ca="1">IFERROR(INDEX('Construction Bell Curve'!$B$3:$BK$60,MATCH($I13,'Construction Bell Curve'!$B$3:$B$60,0),MATCH('Draw Schedule-AM'!S$3,'Construction Bell Curve'!$B$3:$BK$3,0))*$D13*IF($G13="s-curve",1,0),0)+IFERROR(IF(AND(S$3&gt;=$H13,S$3&lt;=$I13),$D13/($I13-$H13+1),0)*IF($G13="straight-line",1,0),0)</f>
        <v>774000</v>
      </c>
      <c r="T13" s="58">
        <f ca="1">IFERROR(INDEX('Construction Bell Curve'!$B$3:$BK$60,MATCH($I13,'Construction Bell Curve'!$B$3:$B$60,0),MATCH('Draw Schedule-AM'!T$3,'Construction Bell Curve'!$B$3:$BK$3,0))*$D13*IF($G13="s-curve",1,0),0)+IFERROR(IF(AND(T$3&gt;=$H13,T$3&lt;=$I13),$D13/($I13-$H13+1),0)*IF($G13="straight-line",1,0),0)</f>
        <v>774000</v>
      </c>
      <c r="U13" s="58">
        <f ca="1">IFERROR(INDEX('Construction Bell Curve'!$B$3:$BK$60,MATCH($I13,'Construction Bell Curve'!$B$3:$B$60,0),MATCH('Draw Schedule-AM'!U$3,'Construction Bell Curve'!$B$3:$BK$3,0))*$D13*IF($G13="s-curve",1,0),0)+IFERROR(IF(AND(U$3&gt;=$H13,U$3&lt;=$I13),$D13/($I13-$H13+1),0)*IF($G13="straight-line",1,0),0)</f>
        <v>774000</v>
      </c>
      <c r="V13" s="58">
        <f ca="1">IFERROR(INDEX('Construction Bell Curve'!$B$3:$BK$60,MATCH($I13,'Construction Bell Curve'!$B$3:$B$60,0),MATCH('Draw Schedule-AM'!V$3,'Construction Bell Curve'!$B$3:$BK$3,0))*$D13*IF($G13="s-curve",1,0),0)+IFERROR(IF(AND(V$3&gt;=$H13,V$3&lt;=$I13),$D13/($I13-$H13+1),0)*IF($G13="straight-line",1,0),0)</f>
        <v>774000</v>
      </c>
      <c r="W13" s="58">
        <f ca="1">IFERROR(INDEX('Construction Bell Curve'!$B$3:$BK$60,MATCH($I13,'Construction Bell Curve'!$B$3:$B$60,0),MATCH('Draw Schedule-AM'!W$3,'Construction Bell Curve'!$B$3:$BK$3,0))*$D13*IF($G13="s-curve",1,0),0)+IFERROR(IF(AND(W$3&gt;=$H13,W$3&lt;=$I13),$D13/($I13-$H13+1),0)*IF($G13="straight-line",1,0),0)</f>
        <v>774000</v>
      </c>
      <c r="X13" s="58">
        <f ca="1">IFERROR(INDEX('Construction Bell Curve'!$B$3:$BK$60,MATCH($I13,'Construction Bell Curve'!$B$3:$B$60,0),MATCH('Draw Schedule-AM'!X$3,'Construction Bell Curve'!$B$3:$BK$3,0))*$D13*IF($G13="s-curve",1,0),0)+IFERROR(IF(AND(X$3&gt;=$H13,X$3&lt;=$I13),$D13/($I13-$H13+1),0)*IF($G13="straight-line",1,0),0)</f>
        <v>774000</v>
      </c>
      <c r="Y13" s="58">
        <f ca="1">IFERROR(INDEX('Construction Bell Curve'!$B$3:$BK$60,MATCH($I13,'Construction Bell Curve'!$B$3:$B$60,0),MATCH('Draw Schedule-AM'!Y$3,'Construction Bell Curve'!$B$3:$BK$3,0))*$D13*IF($G13="s-curve",1,0),0)+IFERROR(IF(AND(Y$3&gt;=$H13,Y$3&lt;=$I13),$D13/($I13-$H13+1),0)*IF($G13="straight-line",1,0),0)</f>
        <v>774000</v>
      </c>
      <c r="Z13" s="58">
        <f ca="1">IFERROR(INDEX('Construction Bell Curve'!$B$3:$BK$60,MATCH($I13,'Construction Bell Curve'!$B$3:$B$60,0),MATCH('Draw Schedule-AM'!Z$3,'Construction Bell Curve'!$B$3:$BK$3,0))*$D13*IF($G13="s-curve",1,0),0)+IFERROR(IF(AND(Z$3&gt;=$H13,Z$3&lt;=$I13),$D13/($I13-$H13+1),0)*IF($G13="straight-line",1,0),0)</f>
        <v>774000</v>
      </c>
      <c r="AA13" s="58">
        <f ca="1">IFERROR(INDEX('Construction Bell Curve'!$B$3:$BK$60,MATCH($I13,'Construction Bell Curve'!$B$3:$B$60,0),MATCH('Draw Schedule-AM'!AA$3,'Construction Bell Curve'!$B$3:$BK$3,0))*$D13*IF($G13="s-curve",1,0),0)+IFERROR(IF(AND(AA$3&gt;=$H13,AA$3&lt;=$I13),$D13/($I13-$H13+1),0)*IF($G13="straight-line",1,0),0)</f>
        <v>774000</v>
      </c>
      <c r="AB13" s="58">
        <f ca="1">IFERROR(INDEX('Construction Bell Curve'!$B$3:$BK$60,MATCH($I13,'Construction Bell Curve'!$B$3:$B$60,0),MATCH('Draw Schedule-AM'!AB$3,'Construction Bell Curve'!$B$3:$BK$3,0))*$D13*IF($G13="s-curve",1,0),0)+IFERROR(IF(AND(AB$3&gt;=$H13,AB$3&lt;=$I13),$D13/($I13-$H13+1),0)*IF($G13="straight-line",1,0),0)</f>
        <v>774000</v>
      </c>
      <c r="AC13" s="58">
        <f ca="1">IFERROR(INDEX('Construction Bell Curve'!$B$3:$BK$60,MATCH($I13,'Construction Bell Curve'!$B$3:$B$60,0),MATCH('Draw Schedule-AM'!AC$3,'Construction Bell Curve'!$B$3:$BK$3,0))*$D13*IF($G13="s-curve",1,0),0)+IFERROR(IF(AND(AC$3&gt;=$H13,AC$3&lt;=$I13),$D13/($I13-$H13+1),0)*IF($G13="straight-line",1,0),0)</f>
        <v>774000</v>
      </c>
      <c r="AD13" s="58">
        <f ca="1">IFERROR(INDEX('Construction Bell Curve'!$B$3:$BK$60,MATCH($I13,'Construction Bell Curve'!$B$3:$B$60,0),MATCH('Draw Schedule-AM'!AD$3,'Construction Bell Curve'!$B$3:$BK$3,0))*$D13*IF($G13="s-curve",1,0),0)+IFERROR(IF(AND(AD$3&gt;=$H13,AD$3&lt;=$I13),$D13/($I13-$H13+1),0)*IF($G13="straight-line",1,0),0)</f>
        <v>774000</v>
      </c>
      <c r="AE13" s="58">
        <f ca="1">IFERROR(INDEX('Construction Bell Curve'!$B$3:$BK$60,MATCH($I13,'Construction Bell Curve'!$B$3:$B$60,0),MATCH('Draw Schedule-AM'!AE$3,'Construction Bell Curve'!$B$3:$BK$3,0))*$D13*IF($G13="s-curve",1,0),0)+IFERROR(IF(AND(AE$3&gt;=$H13,AE$3&lt;=$I13),$D13/($I13-$H13+1),0)*IF($G13="straight-line",1,0),0)</f>
        <v>774000</v>
      </c>
      <c r="AF13" s="58">
        <f ca="1">IFERROR(INDEX('Construction Bell Curve'!$B$3:$BK$60,MATCH($I13,'Construction Bell Curve'!$B$3:$B$60,0),MATCH('Draw Schedule-AM'!AF$3,'Construction Bell Curve'!$B$3:$BK$3,0))*$D13*IF($G13="s-curve",1,0),0)+IFERROR(IF(AND(AF$3&gt;=$H13,AF$3&lt;=$I13),$D13/($I13-$H13+1),0)*IF($G13="straight-line",1,0),0)</f>
        <v>774000</v>
      </c>
      <c r="AG13" s="58">
        <f ca="1">IFERROR(INDEX('Construction Bell Curve'!$B$3:$BK$60,MATCH($I13,'Construction Bell Curve'!$B$3:$B$60,0),MATCH('Draw Schedule-AM'!AG$3,'Construction Bell Curve'!$B$3:$BK$3,0))*$D13*IF($G13="s-curve",1,0),0)+IFERROR(IF(AND(AG$3&gt;=$H13,AG$3&lt;=$I13),$D13/($I13-$H13+1),0)*IF($G13="straight-line",1,0),0)</f>
        <v>774000</v>
      </c>
      <c r="AH13" s="58">
        <f ca="1">IFERROR(INDEX('Construction Bell Curve'!$B$3:$BK$60,MATCH($I13,'Construction Bell Curve'!$B$3:$B$60,0),MATCH('Draw Schedule-AM'!AH$3,'Construction Bell Curve'!$B$3:$BK$3,0))*$D13*IF($G13="s-curve",1,0),0)+IFERROR(IF(AND(AH$3&gt;=$H13,AH$3&lt;=$I13),$D13/($I13-$H13+1),0)*IF($G13="straight-line",1,0),0)</f>
        <v>774000</v>
      </c>
      <c r="AI13" s="58">
        <f>IFERROR(INDEX('Construction Bell Curve'!$B$3:$BK$60,MATCH($I13,'Construction Bell Curve'!$B$3:$B$60,0),MATCH('Draw Schedule-AM'!AI$3,'Construction Bell Curve'!$B$3:$BK$3,0))*$D13*IF($G13="s-curve",1,0),0)+IFERROR(IF(AND(AI$3&gt;=$H13,AI$3&lt;=$I13),$D13/($I13-$H13+1),0)*IF($G13="straight-line",1,0),0)</f>
        <v>0</v>
      </c>
      <c r="AJ13" s="58">
        <f>IFERROR(INDEX('Construction Bell Curve'!$B$3:$BK$60,MATCH($I13,'Construction Bell Curve'!$B$3:$B$60,0),MATCH('Draw Schedule-AM'!AJ$3,'Construction Bell Curve'!$B$3:$BK$3,0))*$D13*IF($G13="s-curve",1,0),0)+IFERROR(IF(AND(AJ$3&gt;=$H13,AJ$3&lt;=$I13),$D13/($I13-$H13+1),0)*IF($G13="straight-line",1,0),0)</f>
        <v>0</v>
      </c>
      <c r="AK13" s="58">
        <f>IFERROR(INDEX('Construction Bell Curve'!$B$3:$BK$60,MATCH($I13,'Construction Bell Curve'!$B$3:$B$60,0),MATCH('Draw Schedule-AM'!AK$3,'Construction Bell Curve'!$B$3:$BK$3,0))*$D13*IF($G13="s-curve",1,0),0)+IFERROR(IF(AND(AK$3&gt;=$H13,AK$3&lt;=$I13),$D13/($I13-$H13+1),0)*IF($G13="straight-line",1,0),0)</f>
        <v>0</v>
      </c>
      <c r="AL13" s="58">
        <f>IFERROR(INDEX('Construction Bell Curve'!$B$3:$BK$60,MATCH($I13,'Construction Bell Curve'!$B$3:$B$60,0),MATCH('Draw Schedule-AM'!AL$3,'Construction Bell Curve'!$B$3:$BK$3,0))*$D13*IF($G13="s-curve",1,0),0)+IFERROR(IF(AND(AL$3&gt;=$H13,AL$3&lt;=$I13),$D13/($I13-$H13+1),0)*IF($G13="straight-line",1,0),0)</f>
        <v>0</v>
      </c>
      <c r="AM13" s="58">
        <f>IFERROR(INDEX('Construction Bell Curve'!$B$3:$BK$60,MATCH($I13,'Construction Bell Curve'!$B$3:$B$60,0),MATCH('Draw Schedule-AM'!AM$3,'Construction Bell Curve'!$B$3:$BK$3,0))*$D13*IF($G13="s-curve",1,0),0)+IFERROR(IF(AND(AM$3&gt;=$H13,AM$3&lt;=$I13),$D13/($I13-$H13+1),0)*IF($G13="straight-line",1,0),0)</f>
        <v>0</v>
      </c>
      <c r="AN13" s="58">
        <f>IFERROR(INDEX('Construction Bell Curve'!$B$3:$BK$60,MATCH($I13,'Construction Bell Curve'!$B$3:$B$60,0),MATCH('Draw Schedule-AM'!AN$3,'Construction Bell Curve'!$B$3:$BK$3,0))*$D13*IF($G13="s-curve",1,0),0)+IFERROR(IF(AND(AN$3&gt;=$H13,AN$3&lt;=$I13),$D13/($I13-$H13+1),0)*IF($G13="straight-line",1,0),0)</f>
        <v>0</v>
      </c>
      <c r="AO13" s="58">
        <f>IFERROR(INDEX('Construction Bell Curve'!$B$3:$BK$60,MATCH($I13,'Construction Bell Curve'!$B$3:$B$60,0),MATCH('Draw Schedule-AM'!AO$3,'Construction Bell Curve'!$B$3:$BK$3,0))*$D13*IF($G13="s-curve",1,0),0)+IFERROR(IF(AND(AO$3&gt;=$H13,AO$3&lt;=$I13),$D13/($I13-$H13+1),0)*IF($G13="straight-line",1,0),0)</f>
        <v>0</v>
      </c>
      <c r="AP13" s="58">
        <f>IFERROR(INDEX('Construction Bell Curve'!$B$3:$BK$60,MATCH($I13,'Construction Bell Curve'!$B$3:$B$60,0),MATCH('Draw Schedule-AM'!AP$3,'Construction Bell Curve'!$B$3:$BK$3,0))*$D13*IF($G13="s-curve",1,0),0)+IFERROR(IF(AND(AP$3&gt;=$H13,AP$3&lt;=$I13),$D13/($I13-$H13+1),0)*IF($G13="straight-line",1,0),0)</f>
        <v>0</v>
      </c>
      <c r="AQ13" s="58">
        <f>IFERROR(INDEX('Construction Bell Curve'!$B$3:$BK$60,MATCH($I13,'Construction Bell Curve'!$B$3:$B$60,0),MATCH('Draw Schedule-AM'!AQ$3,'Construction Bell Curve'!$B$3:$BK$3,0))*$D13*IF($G13="s-curve",1,0),0)+IFERROR(IF(AND(AQ$3&gt;=$H13,AQ$3&lt;=$I13),$D13/($I13-$H13+1),0)*IF($G13="straight-line",1,0),0)</f>
        <v>0</v>
      </c>
      <c r="AR13" s="58">
        <f>IFERROR(INDEX('Construction Bell Curve'!$B$3:$BK$60,MATCH($I13,'Construction Bell Curve'!$B$3:$B$60,0),MATCH('Draw Schedule-AM'!AR$3,'Construction Bell Curve'!$B$3:$BK$3,0))*$D13*IF($G13="s-curve",1,0),0)+IFERROR(IF(AND(AR$3&gt;=$H13,AR$3&lt;=$I13),$D13/($I13-$H13+1),0)*IF($G13="straight-line",1,0),0)</f>
        <v>0</v>
      </c>
      <c r="AS13" s="58">
        <f>IFERROR(INDEX('Construction Bell Curve'!$B$3:$BK$60,MATCH($I13,'Construction Bell Curve'!$B$3:$B$60,0),MATCH('Draw Schedule-AM'!AS$3,'Construction Bell Curve'!$B$3:$BK$3,0))*$D13*IF($G13="s-curve",1,0),0)+IFERROR(IF(AND(AS$3&gt;=$H13,AS$3&lt;=$I13),$D13/($I13-$H13+1),0)*IF($G13="straight-line",1,0),0)</f>
        <v>0</v>
      </c>
      <c r="AT13" s="58">
        <f>IFERROR(INDEX('Construction Bell Curve'!$B$3:$BK$60,MATCH($I13,'Construction Bell Curve'!$B$3:$B$60,0),MATCH('Draw Schedule-AM'!AT$3,'Construction Bell Curve'!$B$3:$BK$3,0))*$D13*IF($G13="s-curve",1,0),0)+IFERROR(IF(AND(AT$3&gt;=$H13,AT$3&lt;=$I13),$D13/($I13-$H13+1),0)*IF($G13="straight-line",1,0),0)</f>
        <v>0</v>
      </c>
      <c r="AU13" s="58">
        <f>IFERROR(INDEX('Construction Bell Curve'!$B$3:$BK$60,MATCH($I13,'Construction Bell Curve'!$B$3:$B$60,0),MATCH('Draw Schedule-AM'!AU$3,'Construction Bell Curve'!$B$3:$BK$3,0))*$D13*IF($G13="s-curve",1,0),0)+IFERROR(IF(AND(AU$3&gt;=$H13,AU$3&lt;=$I13),$D13/($I13-$H13+1),0)*IF($G13="straight-line",1,0),0)</f>
        <v>0</v>
      </c>
      <c r="AV13" s="58">
        <f>IFERROR(INDEX('Construction Bell Curve'!$B$3:$BK$60,MATCH($I13,'Construction Bell Curve'!$B$3:$B$60,0),MATCH('Draw Schedule-AM'!AV$3,'Construction Bell Curve'!$B$3:$BK$3,0))*$D13*IF($G13="s-curve",1,0),0)+IFERROR(IF(AND(AV$3&gt;=$H13,AV$3&lt;=$I13),$D13/($I13-$H13+1),0)*IF($G13="straight-line",1,0),0)</f>
        <v>0</v>
      </c>
      <c r="AW13" s="58">
        <f>IFERROR(INDEX('Construction Bell Curve'!$B$3:$BK$60,MATCH($I13,'Construction Bell Curve'!$B$3:$B$60,0),MATCH('Draw Schedule-AM'!AW$3,'Construction Bell Curve'!$B$3:$BK$3,0))*$D13*IF($G13="s-curve",1,0),0)+IFERROR(IF(AND(AW$3&gt;=$H13,AW$3&lt;=$I13),$D13/($I13-$H13+1),0)*IF($G13="straight-line",1,0),0)</f>
        <v>0</v>
      </c>
      <c r="AX13" s="58">
        <f>IFERROR(INDEX('Construction Bell Curve'!$B$3:$BK$60,MATCH($I13,'Construction Bell Curve'!$B$3:$B$60,0),MATCH('Draw Schedule-AM'!AX$3,'Construction Bell Curve'!$B$3:$BK$3,0))*$D13*IF($G13="s-curve",1,0),0)+IFERROR(IF(AND(AX$3&gt;=$H13,AX$3&lt;=$I13),$D13/($I13-$H13+1),0)*IF($G13="straight-line",1,0),0)</f>
        <v>0</v>
      </c>
      <c r="AY13" s="58">
        <f>IFERROR(INDEX('Construction Bell Curve'!$B$3:$BK$60,MATCH($I13,'Construction Bell Curve'!$B$3:$B$60,0),MATCH('Draw Schedule-AM'!AY$3,'Construction Bell Curve'!$B$3:$BK$3,0))*$D13*IF($G13="s-curve",1,0),0)+IFERROR(IF(AND(AY$3&gt;=$H13,AY$3&lt;=$I13),$D13/($I13-$H13+1),0)*IF($G13="straight-line",1,0),0)</f>
        <v>0</v>
      </c>
      <c r="AZ13" s="58">
        <f>IFERROR(INDEX('Construction Bell Curve'!$B$3:$BK$60,MATCH($I13,'Construction Bell Curve'!$B$3:$B$60,0),MATCH('Draw Schedule-AM'!AZ$3,'Construction Bell Curve'!$B$3:$BK$3,0))*$D13*IF($G13="s-curve",1,0),0)+IFERROR(IF(AND(AZ$3&gt;=$H13,AZ$3&lt;=$I13),$D13/($I13-$H13+1),0)*IF($G13="straight-line",1,0),0)</f>
        <v>0</v>
      </c>
      <c r="BA13" s="58">
        <f>IFERROR(INDEX('Construction Bell Curve'!$B$3:$BK$60,MATCH($I13,'Construction Bell Curve'!$B$3:$B$60,0),MATCH('Draw Schedule-AM'!BA$3,'Construction Bell Curve'!$B$3:$BK$3,0))*$D13*IF($G13="s-curve",1,0),0)+IFERROR(IF(AND(BA$3&gt;=$H13,BA$3&lt;=$I13),$D13/($I13-$H13+1),0)*IF($G13="straight-line",1,0),0)</f>
        <v>0</v>
      </c>
      <c r="BB13" s="58">
        <f>IFERROR(INDEX('Construction Bell Curve'!$B$3:$BK$60,MATCH($I13,'Construction Bell Curve'!$B$3:$B$60,0),MATCH('Draw Schedule-AM'!BB$3,'Construction Bell Curve'!$B$3:$BK$3,0))*$D13*IF($G13="s-curve",1,0),0)+IFERROR(IF(AND(BB$3&gt;=$H13,BB$3&lt;=$I13),$D13/($I13-$H13+1),0)*IF($G13="straight-line",1,0),0)</f>
        <v>0</v>
      </c>
      <c r="BC13" s="58">
        <f>IFERROR(INDEX('Construction Bell Curve'!$B$3:$BK$60,MATCH($I13,'Construction Bell Curve'!$B$3:$B$60,0),MATCH('Draw Schedule-AM'!BC$3,'Construction Bell Curve'!$B$3:$BK$3,0))*$D13*IF($G13="s-curve",1,0),0)+IFERROR(IF(AND(BC$3&gt;=$H13,BC$3&lt;=$I13),$D13/($I13-$H13+1),0)*IF($G13="straight-line",1,0),0)</f>
        <v>0</v>
      </c>
      <c r="BD13" s="58">
        <f>IFERROR(INDEX('Construction Bell Curve'!$B$3:$BK$60,MATCH($I13,'Construction Bell Curve'!$B$3:$B$60,0),MATCH('Draw Schedule-AM'!BD$3,'Construction Bell Curve'!$B$3:$BK$3,0))*$D13*IF($G13="s-curve",1,0),0)+IFERROR(IF(AND(BD$3&gt;=$H13,BD$3&lt;=$I13),$D13/($I13-$H13+1),0)*IF($G13="straight-line",1,0),0)</f>
        <v>0</v>
      </c>
      <c r="BE13" s="58">
        <f>IFERROR(INDEX('Construction Bell Curve'!$B$3:$BK$60,MATCH($I13,'Construction Bell Curve'!$B$3:$B$60,0),MATCH('Draw Schedule-AM'!BE$3,'Construction Bell Curve'!$B$3:$BK$3,0))*$D13*IF($G13="s-curve",1,0),0)+IFERROR(IF(AND(BE$3&gt;=$H13,BE$3&lt;=$I13),$D13/($I13-$H13+1),0)*IF($G13="straight-line",1,0),0)</f>
        <v>0</v>
      </c>
      <c r="BF13" s="58">
        <f>IFERROR(INDEX('Construction Bell Curve'!$B$3:$BK$60,MATCH($I13,'Construction Bell Curve'!$B$3:$B$60,0),MATCH('Draw Schedule-AM'!BF$3,'Construction Bell Curve'!$B$3:$BK$3,0))*$D13*IF($G13="s-curve",1,0),0)+IFERROR(IF(AND(BF$3&gt;=$H13,BF$3&lt;=$I13),$D13/($I13-$H13+1),0)*IF($G13="straight-line",1,0),0)</f>
        <v>0</v>
      </c>
      <c r="BG13" s="58">
        <f>IFERROR(INDEX('Construction Bell Curve'!$B$3:$BK$60,MATCH($I13,'Construction Bell Curve'!$B$3:$B$60,0),MATCH('Draw Schedule-AM'!BG$3,'Construction Bell Curve'!$B$3:$BK$3,0))*$D13*IF($G13="s-curve",1,0),0)+IFERROR(IF(AND(BG$3&gt;=$H13,BG$3&lt;=$I13),$D13/($I13-$H13+1),0)*IF($G13="straight-line",1,0),0)</f>
        <v>0</v>
      </c>
      <c r="BH13" s="58">
        <f>IFERROR(INDEX('Construction Bell Curve'!$B$3:$BK$60,MATCH($I13,'Construction Bell Curve'!$B$3:$B$60,0),MATCH('Draw Schedule-AM'!BH$3,'Construction Bell Curve'!$B$3:$BK$3,0))*$D13*IF($G13="s-curve",1,0),0)+IFERROR(IF(AND(BH$3&gt;=$H13,BH$3&lt;=$I13),$D13/($I13-$H13+1),0)*IF($G13="straight-line",1,0),0)</f>
        <v>0</v>
      </c>
      <c r="BI13" s="58">
        <f>IFERROR(INDEX('Construction Bell Curve'!$B$3:$BK$60,MATCH($I13,'Construction Bell Curve'!$B$3:$B$60,0),MATCH('Draw Schedule-AM'!BI$3,'Construction Bell Curve'!$B$3:$BK$3,0))*$D13*IF($G13="s-curve",1,0),0)+IFERROR(IF(AND(BI$3&gt;=$H13,BI$3&lt;=$I13),$D13/($I13-$H13+1),0)*IF($G13="straight-line",1,0),0)</f>
        <v>0</v>
      </c>
      <c r="BJ13" s="58">
        <f>IFERROR(INDEX('Construction Bell Curve'!$B$3:$BK$60,MATCH($I13,'Construction Bell Curve'!$B$3:$B$60,0),MATCH('Draw Schedule-AM'!BJ$3,'Construction Bell Curve'!$B$3:$BK$3,0))*$D13*IF($G13="s-curve",1,0),0)+IFERROR(IF(AND(BJ$3&gt;=$H13,BJ$3&lt;=$I13),$D13/($I13-$H13+1),0)*IF($G13="straight-line",1,0),0)</f>
        <v>0</v>
      </c>
      <c r="BK13" s="58">
        <f>IFERROR(INDEX('Construction Bell Curve'!$B$3:$BK$60,MATCH($I13,'Construction Bell Curve'!$B$3:$B$60,0),MATCH('Draw Schedule-AM'!BK$3,'Construction Bell Curve'!$B$3:$BK$3,0))*$D13*IF($G13="s-curve",1,0),0)+IFERROR(IF(AND(BK$3&gt;=$H13,BK$3&lt;=$I13),$D13/($I13-$H13+1),0)*IF($G13="straight-line",1,0),0)</f>
        <v>0</v>
      </c>
      <c r="BL13" s="58">
        <f>IFERROR(INDEX('Construction Bell Curve'!$B$3:$BK$60,MATCH($I13,'Construction Bell Curve'!$B$3:$B$60,0),MATCH('Draw Schedule-AM'!BL$3,'Construction Bell Curve'!$B$3:$BK$3,0))*$D13*IF($G13="s-curve",1,0),0)+IFERROR(IF(AND(BL$3&gt;=$H13,BL$3&lt;=$I13),$D13/($I13-$H13+1),0)*IF($G13="straight-line",1,0),0)</f>
        <v>0</v>
      </c>
      <c r="BM13" s="58">
        <f>IFERROR(INDEX('Construction Bell Curve'!$B$3:$BK$60,MATCH($I13,'Construction Bell Curve'!$B$3:$B$60,0),MATCH('Draw Schedule-AM'!BM$3,'Construction Bell Curve'!$B$3:$BK$3,0))*$D13*IF($G13="s-curve",1,0),0)+IFERROR(IF(AND(BM$3&gt;=$H13,BM$3&lt;=$I13),$D13/($I13-$H13+1),0)*IF($G13="straight-line",1,0),0)</f>
        <v>0</v>
      </c>
      <c r="BN13" s="58">
        <f>IFERROR(INDEX('Construction Bell Curve'!$B$3:$BK$60,MATCH($I13,'Construction Bell Curve'!$B$3:$B$60,0),MATCH('Draw Schedule-AM'!BN$3,'Construction Bell Curve'!$B$3:$BK$3,0))*$D13*IF($G13="s-curve",1,0),0)+IFERROR(IF(AND(BN$3&gt;=$H13,BN$3&lt;=$I13),$D13/($I13-$H13+1),0)*IF($G13="straight-line",1,0),0)</f>
        <v>0</v>
      </c>
      <c r="BO13" s="58">
        <f>IFERROR(INDEX('Construction Bell Curve'!$B$3:$BK$60,MATCH($I13,'Construction Bell Curve'!$B$3:$B$60,0),MATCH('Draw Schedule-AM'!BO$3,'Construction Bell Curve'!$B$3:$BK$3,0))*$D13*IF($G13="s-curve",1,0),0)+IFERROR(IF(AND(BO$3&gt;=$H13,BO$3&lt;=$I13),$D13/($I13-$H13+1),0)*IF($G13="straight-line",1,0),0)</f>
        <v>0</v>
      </c>
      <c r="BP13" s="58">
        <f>IFERROR(INDEX('Construction Bell Curve'!$B$3:$BK$60,MATCH($I13,'Construction Bell Curve'!$B$3:$B$60,0),MATCH('Draw Schedule-AM'!BP$3,'Construction Bell Curve'!$B$3:$BK$3,0))*$D13*IF($G13="s-curve",1,0),0)+IFERROR(IF(AND(BP$3&gt;=$H13,BP$3&lt;=$I13),$D13/($I13-$H13+1),0)*IF($G13="straight-line",1,0),0)</f>
        <v>0</v>
      </c>
      <c r="BQ13" s="58">
        <f>IFERROR(INDEX('Construction Bell Curve'!$B$3:$BK$60,MATCH($I13,'Construction Bell Curve'!$B$3:$B$60,0),MATCH('Draw Schedule-AM'!BQ$3,'Construction Bell Curve'!$B$3:$BK$3,0))*$D13*IF($G13="s-curve",1,0),0)+IFERROR(IF(AND(BQ$3&gt;=$H13,BQ$3&lt;=$I13),$D13/($I13-$H13+1),0)*IF($G13="straight-line",1,0),0)</f>
        <v>0</v>
      </c>
      <c r="BR13" s="58">
        <f>IFERROR(INDEX('Construction Bell Curve'!$B$3:$BK$60,MATCH($I13,'Construction Bell Curve'!$B$3:$B$60,0),MATCH('Draw Schedule-AM'!BR$3,'Construction Bell Curve'!$B$3:$BK$3,0))*$D13*IF($G13="s-curve",1,0),0)+IFERROR(IF(AND(BR$3&gt;=$H13,BR$3&lt;=$I13),$D13/($I13-$H13+1),0)*IF($G13="straight-line",1,0),0)</f>
        <v>0</v>
      </c>
      <c r="BS13" s="58">
        <f>IFERROR(INDEX('Construction Bell Curve'!$B$3:$BK$60,MATCH($I13,'Construction Bell Curve'!$B$3:$B$60,0),MATCH('Draw Schedule-AM'!BS$3,'Construction Bell Curve'!$B$3:$BK$3,0))*$D13*IF($G13="s-curve",1,0),0)+IFERROR(IF(AND(BS$3&gt;=$H13,BS$3&lt;=$I13),$D13/($I13-$H13+1),0)*IF($G13="straight-line",1,0),0)</f>
        <v>0</v>
      </c>
      <c r="BT13" s="58">
        <f>IFERROR(INDEX('Construction Bell Curve'!$B$3:$BK$60,MATCH($I13,'Construction Bell Curve'!$B$3:$B$60,0),MATCH('Draw Schedule-AM'!BT$3,'Construction Bell Curve'!$B$3:$BK$3,0))*$D13*IF($G13="s-curve",1,0),0)+IFERROR(IF(AND(BT$3&gt;=$H13,BT$3&lt;=$I13),$D13/($I13-$H13+1),0)*IF($G13="straight-line",1,0),0)</f>
        <v>0</v>
      </c>
      <c r="BU13" s="58">
        <f>IFERROR(INDEX('Construction Bell Curve'!$B$3:$BK$60,MATCH($I13,'Construction Bell Curve'!$B$3:$B$60,0),MATCH('Draw Schedule-AM'!BU$3,'Construction Bell Curve'!$B$3:$BK$3,0))*$D13*IF($G13="s-curve",1,0),0)+IFERROR(IF(AND(BU$3&gt;=$H13,BU$3&lt;=$I13),$D13/($I13-$H13+1),0)*IF($G13="straight-line",1,0),0)</f>
        <v>0</v>
      </c>
      <c r="BV13" s="58">
        <f>IFERROR(INDEX('Construction Bell Curve'!$B$3:$BK$60,MATCH($I13,'Construction Bell Curve'!$B$3:$B$60,0),MATCH('Draw Schedule-AM'!BV$3,'Construction Bell Curve'!$B$3:$BK$3,0))*$D13*IF($G13="s-curve",1,0),0)+IFERROR(IF(AND(BV$3&gt;=$H13,BV$3&lt;=$I13),$D13/($I13-$H13+1),0)*IF($G13="straight-line",1,0),0)</f>
        <v>0</v>
      </c>
      <c r="BW13" s="58">
        <f>IFERROR(INDEX('Construction Bell Curve'!$B$3:$BK$60,MATCH($I13,'Construction Bell Curve'!$B$3:$B$60,0),MATCH('Draw Schedule-AM'!BW$3,'Construction Bell Curve'!$B$3:$BK$3,0))*$D13*IF($G13="s-curve",1,0),0)+IFERROR(IF(AND(BW$3&gt;=$H13,BW$3&lt;=$I13),$D13/($I13-$H13+1),0)*IF($G13="straight-line",1,0),0)</f>
        <v>0</v>
      </c>
      <c r="BX13" s="58">
        <f>IFERROR(INDEX('Construction Bell Curve'!$B$3:$BK$60,MATCH($I13,'Construction Bell Curve'!$B$3:$B$60,0),MATCH('Draw Schedule-AM'!BX$3,'Construction Bell Curve'!$B$3:$BK$3,0))*$D13*IF($G13="s-curve",1,0),0)+IFERROR(IF(AND(BX$3&gt;=$H13,BX$3&lt;=$I13),$D13/($I13-$H13+1),0)*IF($G13="straight-line",1,0),0)</f>
        <v>0</v>
      </c>
      <c r="BY13" s="58">
        <f>IFERROR(INDEX('Construction Bell Curve'!$B$3:$BK$60,MATCH($I13,'Construction Bell Curve'!$B$3:$B$60,0),MATCH('Draw Schedule-AM'!BY$3,'Construction Bell Curve'!$B$3:$BK$3,0))*$D13*IF($G13="s-curve",1,0),0)+IFERROR(IF(AND(BY$3&gt;=$H13,BY$3&lt;=$I13),$D13/($I13-$H13+1),0)*IF($G13="straight-line",1,0),0)</f>
        <v>0</v>
      </c>
      <c r="BZ13" s="58">
        <f>IFERROR(INDEX('Construction Bell Curve'!$B$3:$BK$60,MATCH($I13,'Construction Bell Curve'!$B$3:$B$60,0),MATCH('Draw Schedule-AM'!BZ$3,'Construction Bell Curve'!$B$3:$BK$3,0))*$D13*IF($G13="s-curve",1,0),0)+IFERROR(IF(AND(BZ$3&gt;=$H13,BZ$3&lt;=$I13),$D13/($I13-$H13+1),0)*IF($G13="straight-line",1,0),0)</f>
        <v>0</v>
      </c>
      <c r="CA13" s="58">
        <f>IFERROR(INDEX('Construction Bell Curve'!$B$3:$BK$60,MATCH($I13,'Construction Bell Curve'!$B$3:$B$60,0),MATCH('Draw Schedule-AM'!CA$3,'Construction Bell Curve'!$B$3:$BK$3,0))*$D13*IF($G13="s-curve",1,0),0)+IFERROR(IF(AND(CA$3&gt;=$H13,CA$3&lt;=$I13),$D13/($I13-$H13+1),0)*IF($G13="straight-line",1,0),0)</f>
        <v>0</v>
      </c>
      <c r="CB13" s="58">
        <f>IFERROR(INDEX('Construction Bell Curve'!$B$3:$BK$60,MATCH($I13,'Construction Bell Curve'!$B$3:$B$60,0),MATCH('Draw Schedule-AM'!CB$3,'Construction Bell Curve'!$B$3:$BK$3,0))*$D13*IF($G13="s-curve",1,0),0)+IFERROR(IF(AND(CB$3&gt;=$H13,CB$3&lt;=$I13),$D13/($I13-$H13+1),0)*IF($G13="straight-line",1,0),0)</f>
        <v>0</v>
      </c>
      <c r="CC13" s="58">
        <f>IFERROR(INDEX('Construction Bell Curve'!$B$3:$BK$60,MATCH($I13,'Construction Bell Curve'!$B$3:$B$60,0),MATCH('Draw Schedule-AM'!CC$3,'Construction Bell Curve'!$B$3:$BK$3,0))*$D13*IF($G13="s-curve",1,0),0)+IFERROR(IF(AND(CC$3&gt;=$H13,CC$3&lt;=$I13),$D13/($I13-$H13+1),0)*IF($G13="straight-line",1,0),0)</f>
        <v>0</v>
      </c>
      <c r="CD13" s="58">
        <f>IFERROR(INDEX('Construction Bell Curve'!$B$3:$BK$60,MATCH($I13,'Construction Bell Curve'!$B$3:$B$60,0),MATCH('Draw Schedule-AM'!CD$3,'Construction Bell Curve'!$B$3:$BK$3,0))*$D13*IF($G13="s-curve",1,0),0)+IFERROR(IF(AND(CD$3&gt;=$H13,CD$3&lt;=$I13),$D13/($I13-$H13+1),0)*IF($G13="straight-line",1,0),0)</f>
        <v>0</v>
      </c>
      <c r="CE13" s="58">
        <f>IFERROR(INDEX('Construction Bell Curve'!$B$3:$BK$60,MATCH($I13,'Construction Bell Curve'!$B$3:$B$60,0),MATCH('Draw Schedule-AM'!CE$3,'Construction Bell Curve'!$B$3:$BK$3,0))*$D13*IF($G13="s-curve",1,0),0)+IFERROR(IF(AND(CE$3&gt;=$H13,CE$3&lt;=$I13),$D13/($I13-$H13+1),0)*IF($G13="straight-line",1,0),0)</f>
        <v>0</v>
      </c>
      <c r="CF13" s="58">
        <f>IFERROR(INDEX('Construction Bell Curve'!$B$3:$BK$60,MATCH($I13,'Construction Bell Curve'!$B$3:$B$60,0),MATCH('Draw Schedule-AM'!CF$3,'Construction Bell Curve'!$B$3:$BK$3,0))*$D13*IF($G13="s-curve",1,0),0)+IFERROR(IF(AND(CF$3&gt;=$H13,CF$3&lt;=$I13),$D13/($I13-$H13+1),0)*IF($G13="straight-line",1,0),0)</f>
        <v>0</v>
      </c>
      <c r="CG13" s="58">
        <f>IFERROR(INDEX('Construction Bell Curve'!$B$3:$BK$60,MATCH($I13,'Construction Bell Curve'!$B$3:$B$60,0),MATCH('Draw Schedule-AM'!CG$3,'Construction Bell Curve'!$B$3:$BK$3,0))*$D13*IF($G13="s-curve",1,0),0)+IFERROR(IF(AND(CG$3&gt;=$H13,CG$3&lt;=$I13),$D13/($I13-$H13+1),0)*IF($G13="straight-line",1,0),0)</f>
        <v>0</v>
      </c>
      <c r="CH13" s="58">
        <f>IFERROR(INDEX('Construction Bell Curve'!$B$3:$BK$60,MATCH($I13,'Construction Bell Curve'!$B$3:$B$60,0),MATCH('Draw Schedule-AM'!CH$3,'Construction Bell Curve'!$B$3:$BK$3,0))*$D13*IF($G13="s-curve",1,0),0)+IFERROR(IF(AND(CH$3&gt;=$H13,CH$3&lt;=$I13),$D13/($I13-$H13+1),0)*IF($G13="straight-line",1,0),0)</f>
        <v>0</v>
      </c>
      <c r="CI13" s="58">
        <f>IFERROR(INDEX('Construction Bell Curve'!$B$3:$BK$60,MATCH($I13,'Construction Bell Curve'!$B$3:$B$60,0),MATCH('Draw Schedule-AM'!CI$3,'Construction Bell Curve'!$B$3:$BK$3,0))*$D13*IF($G13="s-curve",1,0),0)+IFERROR(IF(AND(CI$3&gt;=$H13,CI$3&lt;=$I13),$D13/($I13-$H13+1),0)*IF($G13="straight-line",1,0),0)</f>
        <v>0</v>
      </c>
      <c r="CJ13" s="58">
        <f>IFERROR(INDEX('Construction Bell Curve'!$B$3:$BK$60,MATCH($I13,'Construction Bell Curve'!$B$3:$B$60,0),MATCH('Draw Schedule-AM'!CJ$3,'Construction Bell Curve'!$B$3:$BK$3,0))*$D13*IF($G13="s-curve",1,0),0)+IFERROR(IF(AND(CJ$3&gt;=$H13,CJ$3&lt;=$I13),$D13/($I13-$H13+1),0)*IF($G13="straight-line",1,0),0)</f>
        <v>0</v>
      </c>
      <c r="CK13" s="58">
        <f>IFERROR(INDEX('Construction Bell Curve'!$B$3:$BK$60,MATCH($I13,'Construction Bell Curve'!$B$3:$B$60,0),MATCH('Draw Schedule-AM'!CK$3,'Construction Bell Curve'!$B$3:$BK$3,0))*$D13*IF($G13="s-curve",1,0),0)+IFERROR(IF(AND(CK$3&gt;=$H13,CK$3&lt;=$I13),$D13/($I13-$H13+1),0)*IF($G13="straight-line",1,0),0)</f>
        <v>0</v>
      </c>
      <c r="CL13" s="58">
        <f>IFERROR(INDEX('Construction Bell Curve'!$B$3:$BK$60,MATCH($I13,'Construction Bell Curve'!$B$3:$B$60,0),MATCH('Draw Schedule-AM'!CL$3,'Construction Bell Curve'!$B$3:$BK$3,0))*$D13*IF($G13="s-curve",1,0),0)+IFERROR(IF(AND(CL$3&gt;=$H13,CL$3&lt;=$I13),$D13/($I13-$H13+1),0)*IF($G13="straight-line",1,0),0)</f>
        <v>0</v>
      </c>
      <c r="CM13" s="58">
        <f>IFERROR(INDEX('Construction Bell Curve'!$B$3:$BK$60,MATCH($I13,'Construction Bell Curve'!$B$3:$B$60,0),MATCH('Draw Schedule-AM'!CM$3,'Construction Bell Curve'!$B$3:$BK$3,0))*$D13*IF($G13="s-curve",1,0),0)+IFERROR(IF(AND(CM$3&gt;=$H13,CM$3&lt;=$I13),$D13/($I13-$H13+1),0)*IF($G13="straight-line",1,0),0)</f>
        <v>0</v>
      </c>
      <c r="CN13" s="58">
        <f>IFERROR(INDEX('Construction Bell Curve'!$B$3:$BK$60,MATCH($I13,'Construction Bell Curve'!$B$3:$B$60,0),MATCH('Draw Schedule-AM'!CN$3,'Construction Bell Curve'!$B$3:$BK$3,0))*$D13*IF($G13="s-curve",1,0),0)+IFERROR(IF(AND(CN$3&gt;=$H13,CN$3&lt;=$I13),$D13/($I13-$H13+1),0)*IF($G13="straight-line",1,0),0)</f>
        <v>0</v>
      </c>
      <c r="CO13" s="58">
        <f>IFERROR(INDEX('Construction Bell Curve'!$B$3:$BK$60,MATCH($I13,'Construction Bell Curve'!$B$3:$B$60,0),MATCH('Draw Schedule-AM'!CO$3,'Construction Bell Curve'!$B$3:$BK$3,0))*$D13*IF($G13="s-curve",1,0),0)+IFERROR(IF(AND(CO$3&gt;=$H13,CO$3&lt;=$I13),$D13/($I13-$H13+1),0)*IF($G13="straight-line",1,0),0)</f>
        <v>0</v>
      </c>
      <c r="CP13" s="58">
        <f>IFERROR(INDEX('Construction Bell Curve'!$B$3:$BK$60,MATCH($I13,'Construction Bell Curve'!$B$3:$B$60,0),MATCH('Draw Schedule-AM'!CP$3,'Construction Bell Curve'!$B$3:$BK$3,0))*$D13*IF($G13="s-curve",1,0),0)+IFERROR(IF(AND(CP$3&gt;=$H13,CP$3&lt;=$I13),$D13/($I13-$H13+1),0)*IF($G13="straight-line",1,0),0)</f>
        <v>0</v>
      </c>
      <c r="CQ13" s="58">
        <f>IFERROR(INDEX('Construction Bell Curve'!$B$3:$BK$60,MATCH($I13,'Construction Bell Curve'!$B$3:$B$60,0),MATCH('Draw Schedule-AM'!CQ$3,'Construction Bell Curve'!$B$3:$BK$3,0))*$D13*IF($G13="s-curve",1,0),0)+IFERROR(IF(AND(CQ$3&gt;=$H13,CQ$3&lt;=$I13),$D13/($I13-$H13+1),0)*IF($G13="straight-line",1,0),0)</f>
        <v>0</v>
      </c>
      <c r="CR13" s="58">
        <f>IFERROR(INDEX('Construction Bell Curve'!$B$3:$BK$60,MATCH($I13,'Construction Bell Curve'!$B$3:$B$60,0),MATCH('Draw Schedule-AM'!CR$3,'Construction Bell Curve'!$B$3:$BK$3,0))*$D13*IF($G13="s-curve",1,0),0)+IFERROR(IF(AND(CR$3&gt;=$H13,CR$3&lt;=$I13),$D13/($I13-$H13+1),0)*IF($G13="straight-line",1,0),0)</f>
        <v>0</v>
      </c>
      <c r="CS13" s="58">
        <f>IFERROR(INDEX('Construction Bell Curve'!$B$3:$BK$60,MATCH($I13,'Construction Bell Curve'!$B$3:$B$60,0),MATCH('Draw Schedule-AM'!CS$3,'Construction Bell Curve'!$B$3:$BK$3,0))*$D13*IF($G13="s-curve",1,0),0)+IFERROR(IF(AND(CS$3&gt;=$H13,CS$3&lt;=$I13),$D13/($I13-$H13+1),0)*IF($G13="straight-line",1,0),0)</f>
        <v>0</v>
      </c>
      <c r="CT13" s="58">
        <f>IFERROR(INDEX('Construction Bell Curve'!$B$3:$BK$60,MATCH($I13,'Construction Bell Curve'!$B$3:$B$60,0),MATCH('Draw Schedule-AM'!CT$3,'Construction Bell Curve'!$B$3:$BK$3,0))*$D13*IF($G13="s-curve",1,0),0)+IFERROR(IF(AND(CT$3&gt;=$H13,CT$3&lt;=$I13),$D13/($I13-$H13+1),0)*IF($G13="straight-line",1,0),0)</f>
        <v>0</v>
      </c>
      <c r="CU13" s="58">
        <f>IFERROR(INDEX('Construction Bell Curve'!$B$3:$BK$60,MATCH($I13,'Construction Bell Curve'!$B$3:$B$60,0),MATCH('Draw Schedule-AM'!CU$3,'Construction Bell Curve'!$B$3:$BK$3,0))*$D13*IF($G13="s-curve",1,0),0)+IFERROR(IF(AND(CU$3&gt;=$H13,CU$3&lt;=$I13),$D13/($I13-$H13+1),0)*IF($G13="straight-line",1,0),0)</f>
        <v>0</v>
      </c>
      <c r="CV13" s="58">
        <f>IFERROR(INDEX('Construction Bell Curve'!$B$3:$BK$60,MATCH($I13,'Construction Bell Curve'!$B$3:$B$60,0),MATCH('Draw Schedule-AM'!CV$3,'Construction Bell Curve'!$B$3:$BK$3,0))*$D13*IF($G13="s-curve",1,0),0)+IFERROR(IF(AND(CV$3&gt;=$H13,CV$3&lt;=$I13),$D13/($I13-$H13+1),0)*IF($G13="straight-line",1,0),0)</f>
        <v>0</v>
      </c>
      <c r="CW13" s="58">
        <f>IFERROR(INDEX('Construction Bell Curve'!$B$3:$BK$60,MATCH($I13,'Construction Bell Curve'!$B$3:$B$60,0),MATCH('Draw Schedule-AM'!CW$3,'Construction Bell Curve'!$B$3:$BK$3,0))*$D13*IF($G13="s-curve",1,0),0)+IFERROR(IF(AND(CW$3&gt;=$H13,CW$3&lt;=$I13),$D13/($I13-$H13+1),0)*IF($G13="straight-line",1,0),0)</f>
        <v>0</v>
      </c>
      <c r="CX13" s="58">
        <f>IFERROR(INDEX('Construction Bell Curve'!$B$3:$BK$60,MATCH($I13,'Construction Bell Curve'!$B$3:$B$60,0),MATCH('Draw Schedule-AM'!CX$3,'Construction Bell Curve'!$B$3:$BK$3,0))*$D13*IF($G13="s-curve",1,0),0)+IFERROR(IF(AND(CX$3&gt;=$H13,CX$3&lt;=$I13),$D13/($I13-$H13+1),0)*IF($G13="straight-line",1,0),0)</f>
        <v>0</v>
      </c>
      <c r="CY13" s="58">
        <f>IFERROR(INDEX('Construction Bell Curve'!$B$3:$BK$60,MATCH($I13,'Construction Bell Curve'!$B$3:$B$60,0),MATCH('Draw Schedule-AM'!CY$3,'Construction Bell Curve'!$B$3:$BK$3,0))*$D13*IF($G13="s-curve",1,0),0)+IFERROR(IF(AND(CY$3&gt;=$H13,CY$3&lt;=$I13),$D13/($I13-$H13+1),0)*IF($G13="straight-line",1,0),0)</f>
        <v>0</v>
      </c>
      <c r="CZ13" s="58">
        <f>IFERROR(INDEX('Construction Bell Curve'!$B$3:$BK$60,MATCH($I13,'Construction Bell Curve'!$B$3:$B$60,0),MATCH('Draw Schedule-AM'!CZ$3,'Construction Bell Curve'!$B$3:$BK$3,0))*$D13*IF($G13="s-curve",1,0),0)+IFERROR(IF(AND(CZ$3&gt;=$H13,CZ$3&lt;=$I13),$D13/($I13-$H13+1),0)*IF($G13="straight-line",1,0),0)</f>
        <v>0</v>
      </c>
      <c r="DA13" s="58">
        <f>IFERROR(INDEX('Construction Bell Curve'!$B$3:$BK$60,MATCH($I13,'Construction Bell Curve'!$B$3:$B$60,0),MATCH('Draw Schedule-AM'!DA$3,'Construction Bell Curve'!$B$3:$BK$3,0))*$D13*IF($G13="s-curve",1,0),0)+IFERROR(IF(AND(DA$3&gt;=$H13,DA$3&lt;=$I13),$D13/($I13-$H13+1),0)*IF($G13="straight-line",1,0),0)</f>
        <v>0</v>
      </c>
      <c r="DB13" s="58">
        <f>IFERROR(INDEX('Construction Bell Curve'!$B$3:$BK$60,MATCH($I13,'Construction Bell Curve'!$B$3:$B$60,0),MATCH('Draw Schedule-AM'!DB$3,'Construction Bell Curve'!$B$3:$BK$3,0))*$D13*IF($G13="s-curve",1,0),0)+IFERROR(IF(AND(DB$3&gt;=$H13,DB$3&lt;=$I13),$D13/($I13-$H13+1),0)*IF($G13="straight-line",1,0),0)</f>
        <v>0</v>
      </c>
      <c r="DC13" s="58">
        <f>IFERROR(INDEX('Construction Bell Curve'!$B$3:$BK$60,MATCH($I13,'Construction Bell Curve'!$B$3:$B$60,0),MATCH('Draw Schedule-AM'!DC$3,'Construction Bell Curve'!$B$3:$BK$3,0))*$D13*IF($G13="s-curve",1,0),0)+IFERROR(IF(AND(DC$3&gt;=$H13,DC$3&lt;=$I13),$D13/($I13-$H13+1),0)*IF($G13="straight-line",1,0),0)</f>
        <v>0</v>
      </c>
      <c r="DD13" s="58">
        <f>IFERROR(INDEX('Construction Bell Curve'!$B$3:$BK$60,MATCH($I13,'Construction Bell Curve'!$B$3:$B$60,0),MATCH('Draw Schedule-AM'!DD$3,'Construction Bell Curve'!$B$3:$BK$3,0))*$D13*IF($G13="s-curve",1,0),0)+IFERROR(IF(AND(DD$3&gt;=$H13,DD$3&lt;=$I13),$D13/($I13-$H13+1),0)*IF($G13="straight-line",1,0),0)</f>
        <v>0</v>
      </c>
      <c r="DE13" s="58">
        <f>IFERROR(INDEX('Construction Bell Curve'!$B$3:$BK$60,MATCH($I13,'Construction Bell Curve'!$B$3:$B$60,0),MATCH('Draw Schedule-AM'!DE$3,'Construction Bell Curve'!$B$3:$BK$3,0))*$D13*IF($G13="s-curve",1,0),0)+IFERROR(IF(AND(DE$3&gt;=$H13,DE$3&lt;=$I13),$D13/($I13-$H13+1),0)*IF($G13="straight-line",1,0),0)</f>
        <v>0</v>
      </c>
      <c r="DF13" s="58">
        <f>IFERROR(INDEX('Construction Bell Curve'!$B$3:$BK$60,MATCH($I13,'Construction Bell Curve'!$B$3:$B$60,0),MATCH('Draw Schedule-AM'!DF$3,'Construction Bell Curve'!$B$3:$BK$3,0))*$D13*IF($G13="s-curve",1,0),0)+IFERROR(IF(AND(DF$3&gt;=$H13,DF$3&lt;=$I13),$D13/($I13-$H13+1),0)*IF($G13="straight-line",1,0),0)</f>
        <v>0</v>
      </c>
      <c r="DG13" s="58">
        <f>IFERROR(INDEX('Construction Bell Curve'!$B$3:$BK$60,MATCH($I13,'Construction Bell Curve'!$B$3:$B$60,0),MATCH('Draw Schedule-AM'!DG$3,'Construction Bell Curve'!$B$3:$BK$3,0))*$D13*IF($G13="s-curve",1,0),0)+IFERROR(IF(AND(DG$3&gt;=$H13,DG$3&lt;=$I13),$D13/($I13-$H13+1),0)*IF($G13="straight-line",1,0),0)</f>
        <v>0</v>
      </c>
      <c r="DH13" s="58">
        <f>IFERROR(INDEX('Construction Bell Curve'!$B$3:$BK$60,MATCH($I13,'Construction Bell Curve'!$B$3:$B$60,0),MATCH('Draw Schedule-AM'!DH$3,'Construction Bell Curve'!$B$3:$BK$3,0))*$D13*IF($G13="s-curve",1,0),0)+IFERROR(IF(AND(DH$3&gt;=$H13,DH$3&lt;=$I13),$D13/($I13-$H13+1),0)*IF($G13="straight-line",1,0),0)</f>
        <v>0</v>
      </c>
      <c r="DI13" s="58">
        <f>IFERROR(INDEX('Construction Bell Curve'!$B$3:$BK$60,MATCH($I13,'Construction Bell Curve'!$B$3:$B$60,0),MATCH('Draw Schedule-AM'!DI$3,'Construction Bell Curve'!$B$3:$BK$3,0))*$D13*IF($G13="s-curve",1,0),0)+IFERROR(IF(AND(DI$3&gt;=$H13,DI$3&lt;=$I13),$D13/($I13-$H13+1),0)*IF($G13="straight-line",1,0),0)</f>
        <v>0</v>
      </c>
      <c r="DJ13" s="58">
        <f>IFERROR(INDEX('Construction Bell Curve'!$B$3:$BK$60,MATCH($I13,'Construction Bell Curve'!$B$3:$B$60,0),MATCH('Draw Schedule-AM'!DJ$3,'Construction Bell Curve'!$B$3:$BK$3,0))*$D13*IF($G13="s-curve",1,0),0)+IFERROR(IF(AND(DJ$3&gt;=$H13,DJ$3&lt;=$I13),$D13/($I13-$H13+1),0)*IF($G13="straight-line",1,0),0)</f>
        <v>0</v>
      </c>
      <c r="DK13" s="58">
        <f>IFERROR(INDEX('Construction Bell Curve'!$B$3:$BK$60,MATCH($I13,'Construction Bell Curve'!$B$3:$B$60,0),MATCH('Draw Schedule-AM'!DK$3,'Construction Bell Curve'!$B$3:$BK$3,0))*$D13*IF($G13="s-curve",1,0),0)+IFERROR(IF(AND(DK$3&gt;=$H13,DK$3&lt;=$I13),$D13/($I13-$H13+1),0)*IF($G13="straight-line",1,0),0)</f>
        <v>0</v>
      </c>
      <c r="DL13" s="58">
        <f>IFERROR(INDEX('Construction Bell Curve'!$B$3:$BK$60,MATCH($I13,'Construction Bell Curve'!$B$3:$B$60,0),MATCH('Draw Schedule-AM'!DL$3,'Construction Bell Curve'!$B$3:$BK$3,0))*$D13*IF($G13="s-curve",1,0),0)+IFERROR(IF(AND(DL$3&gt;=$H13,DL$3&lt;=$I13),$D13/($I13-$H13+1),0)*IF($G13="straight-line",1,0),0)</f>
        <v>0</v>
      </c>
      <c r="DM13" s="58">
        <f>IFERROR(INDEX('Construction Bell Curve'!$B$3:$BK$60,MATCH($I13,'Construction Bell Curve'!$B$3:$B$60,0),MATCH('Draw Schedule-AM'!DM$3,'Construction Bell Curve'!$B$3:$BK$3,0))*$D13*IF($G13="s-curve",1,0),0)+IFERROR(IF(AND(DM$3&gt;=$H13,DM$3&lt;=$I13),$D13/($I13-$H13+1),0)*IF($G13="straight-line",1,0),0)</f>
        <v>0</v>
      </c>
      <c r="DN13" s="58">
        <f>IFERROR(INDEX('Construction Bell Curve'!$B$3:$BK$60,MATCH($I13,'Construction Bell Curve'!$B$3:$B$60,0),MATCH('Draw Schedule-AM'!DN$3,'Construction Bell Curve'!$B$3:$BK$3,0))*$D13*IF($G13="s-curve",1,0),0)+IFERROR(IF(AND(DN$3&gt;=$H13,DN$3&lt;=$I13),$D13/($I13-$H13+1),0)*IF($G13="straight-line",1,0),0)</f>
        <v>0</v>
      </c>
      <c r="DO13" s="58">
        <f>IFERROR(INDEX('Construction Bell Curve'!$B$3:$BK$60,MATCH($I13,'Construction Bell Curve'!$B$3:$B$60,0),MATCH('Draw Schedule-AM'!DO$3,'Construction Bell Curve'!$B$3:$BK$3,0))*$D13*IF($G13="s-curve",1,0),0)+IFERROR(IF(AND(DO$3&gt;=$H13,DO$3&lt;=$I13),$D13/($I13-$H13+1),0)*IF($G13="straight-line",1,0),0)</f>
        <v>0</v>
      </c>
      <c r="DP13" s="58">
        <f>IFERROR(INDEX('Construction Bell Curve'!$B$3:$BK$60,MATCH($I13,'Construction Bell Curve'!$B$3:$B$60,0),MATCH('Draw Schedule-AM'!DP$3,'Construction Bell Curve'!$B$3:$BK$3,0))*$D13*IF($G13="s-curve",1,0),0)+IFERROR(IF(AND(DP$3&gt;=$H13,DP$3&lt;=$I13),$D13/($I13-$H13+1),0)*IF($G13="straight-line",1,0),0)</f>
        <v>0</v>
      </c>
      <c r="DQ13" s="58">
        <f>IFERROR(INDEX('Construction Bell Curve'!$B$3:$BK$60,MATCH($I13,'Construction Bell Curve'!$B$3:$B$60,0),MATCH('Draw Schedule-AM'!DQ$3,'Construction Bell Curve'!$B$3:$BK$3,0))*$D13*IF($G13="s-curve",1,0),0)+IFERROR(IF(AND(DQ$3&gt;=$H13,DQ$3&lt;=$I13),$D13/($I13-$H13+1),0)*IF($G13="straight-line",1,0),0)</f>
        <v>0</v>
      </c>
      <c r="DR13" s="58">
        <f>IFERROR(INDEX('Construction Bell Curve'!$B$3:$BK$60,MATCH($I13,'Construction Bell Curve'!$B$3:$B$60,0),MATCH('Draw Schedule-AM'!DR$3,'Construction Bell Curve'!$B$3:$BK$3,0))*$D13*IF($G13="s-curve",1,0),0)+IFERROR(IF(AND(DR$3&gt;=$H13,DR$3&lt;=$I13),$D13/($I13-$H13+1),0)*IF($G13="straight-line",1,0),0)</f>
        <v>0</v>
      </c>
      <c r="DS13" s="58">
        <f>IFERROR(INDEX('Construction Bell Curve'!$B$3:$BK$60,MATCH($I13,'Construction Bell Curve'!$B$3:$B$60,0),MATCH('Draw Schedule-AM'!DS$3,'Construction Bell Curve'!$B$3:$BK$3,0))*$D13*IF($G13="s-curve",1,0),0)+IFERROR(IF(AND(DS$3&gt;=$H13,DS$3&lt;=$I13),$D13/($I13-$H13+1),0)*IF($G13="straight-line",1,0),0)</f>
        <v>0</v>
      </c>
      <c r="DT13" s="58">
        <f>IFERROR(INDEX('Construction Bell Curve'!$B$3:$BK$60,MATCH($I13,'Construction Bell Curve'!$B$3:$B$60,0),MATCH('Draw Schedule-AM'!DT$3,'Construction Bell Curve'!$B$3:$BK$3,0))*$D13*IF($G13="s-curve",1,0),0)+IFERROR(IF(AND(DT$3&gt;=$H13,DT$3&lt;=$I13),$D13/($I13-$H13+1),0)*IF($G13="straight-line",1,0),0)</f>
        <v>0</v>
      </c>
      <c r="DU13" s="58">
        <f>IFERROR(INDEX('Construction Bell Curve'!$B$3:$BK$60,MATCH($I13,'Construction Bell Curve'!$B$3:$B$60,0),MATCH('Draw Schedule-AM'!DU$3,'Construction Bell Curve'!$B$3:$BK$3,0))*$D13*IF($G13="s-curve",1,0),0)+IFERROR(IF(AND(DU$3&gt;=$H13,DU$3&lt;=$I13),$D13/($I13-$H13+1),0)*IF($G13="straight-line",1,0),0)</f>
        <v>0</v>
      </c>
      <c r="DV13" s="58">
        <f>IFERROR(INDEX('Construction Bell Curve'!$B$3:$BK$60,MATCH($I13,'Construction Bell Curve'!$B$3:$B$60,0),MATCH('Draw Schedule-AM'!DV$3,'Construction Bell Curve'!$B$3:$BK$3,0))*$D13*IF($G13="s-curve",1,0),0)+IFERROR(IF(AND(DV$3&gt;=$H13,DV$3&lt;=$I13),$D13/($I13-$H13+1),0)*IF($G13="straight-line",1,0),0)</f>
        <v>0</v>
      </c>
      <c r="DW13" s="58">
        <f>IFERROR(INDEX('Construction Bell Curve'!$B$3:$BK$60,MATCH($I13,'Construction Bell Curve'!$B$3:$B$60,0),MATCH('Draw Schedule-AM'!DW$3,'Construction Bell Curve'!$B$3:$BK$3,0))*$D13*IF($G13="s-curve",1,0),0)+IFERROR(IF(AND(DW$3&gt;=$H13,DW$3&lt;=$I13),$D13/($I13-$H13+1),0)*IF($G13="straight-line",1,0),0)</f>
        <v>0</v>
      </c>
      <c r="DX13" s="58">
        <f>IFERROR(INDEX('Construction Bell Curve'!$B$3:$BK$60,MATCH($I13,'Construction Bell Curve'!$B$3:$B$60,0),MATCH('Draw Schedule-AM'!DX$3,'Construction Bell Curve'!$B$3:$BK$3,0))*$D13*IF($G13="s-curve",1,0),0)+IFERROR(IF(AND(DX$3&gt;=$H13,DX$3&lt;=$I13),$D13/($I13-$H13+1),0)*IF($G13="straight-line",1,0),0)</f>
        <v>0</v>
      </c>
      <c r="DY13" s="58">
        <f>IFERROR(INDEX('Construction Bell Curve'!$B$3:$BK$60,MATCH($I13,'Construction Bell Curve'!$B$3:$B$60,0),MATCH('Draw Schedule-AM'!DY$3,'Construction Bell Curve'!$B$3:$BK$3,0))*$D13*IF($G13="s-curve",1,0),0)+IFERROR(IF(AND(DY$3&gt;=$H13,DY$3&lt;=$I13),$D13/($I13-$H13+1),0)*IF($G13="straight-line",1,0),0)</f>
        <v>0</v>
      </c>
      <c r="DZ13" s="58">
        <f>IFERROR(INDEX('Construction Bell Curve'!$B$3:$BK$60,MATCH($I13,'Construction Bell Curve'!$B$3:$B$60,0),MATCH('Draw Schedule-AM'!DZ$3,'Construction Bell Curve'!$B$3:$BK$3,0))*$D13*IF($G13="s-curve",1,0),0)+IFERROR(IF(AND(DZ$3&gt;=$H13,DZ$3&lt;=$I13),$D13/($I13-$H13+1),0)*IF($G13="straight-line",1,0),0)</f>
        <v>0</v>
      </c>
    </row>
    <row r="14" spans="1:130" s="51" customFormat="1" ht="15.75" customHeight="1">
      <c r="A14" s="49"/>
      <c r="B14" s="60" t="s">
        <v>565</v>
      </c>
      <c r="C14" s="1134">
        <v>0</v>
      </c>
      <c r="D14" s="135">
        <f>E14-C14</f>
        <v>0</v>
      </c>
      <c r="E14" s="1131">
        <f>Budget!E17</f>
        <v>0</v>
      </c>
      <c r="F14" s="1087">
        <f ca="1">SUM(J14:BH14)-D14</f>
        <v>0</v>
      </c>
      <c r="G14" s="1075" t="s">
        <v>1382</v>
      </c>
      <c r="H14" s="1139">
        <f>$H$4</f>
        <v>0</v>
      </c>
      <c r="I14" s="1076">
        <v>24</v>
      </c>
      <c r="J14" s="58">
        <f>IFERROR(INDEX('Construction Bell Curve'!$B$3:$BK$60,MATCH($I14,'Construction Bell Curve'!$B$3:$B$60,0),MATCH('Draw Schedule-AM'!J$3,'Construction Bell Curve'!$B$3:$BK$3,0))*$D14*IF($G14="s-curve",1,0),0)+IFERROR(IF(AND(J$3&gt;=$H14,J$3&lt;=$I14),$D14/($I14-$H14+1),0)*IF($G14="straight-line",1,0),0)</f>
        <v>0</v>
      </c>
      <c r="K14" s="58">
        <f ca="1">IFERROR(INDEX('Construction Bell Curve'!$B$3:$BK$60,MATCH($I14,'Construction Bell Curve'!$B$3:$B$60,0),MATCH('Draw Schedule-AM'!K$3,'Construction Bell Curve'!$B$3:$BK$3,0))*$D14*IF($G14="s-curve",1,0),0)+IFERROR(IF(AND(K$3&gt;=$H14,K$3&lt;=$I14),$D14/($I14-$H14+1),0)*IF($G14="straight-line",1,0),0)</f>
        <v>0</v>
      </c>
      <c r="L14" s="58">
        <f ca="1">IFERROR(INDEX('Construction Bell Curve'!$B$3:$BK$60,MATCH($I14,'Construction Bell Curve'!$B$3:$B$60,0),MATCH('Draw Schedule-AM'!L$3,'Construction Bell Curve'!$B$3:$BK$3,0))*$D14*IF($G14="s-curve",1,0),0)+IFERROR(IF(AND(L$3&gt;=$H14,L$3&lt;=$I14),$D14/($I14-$H14+1),0)*IF($G14="straight-line",1,0),0)</f>
        <v>0</v>
      </c>
      <c r="M14" s="58">
        <f ca="1">IFERROR(INDEX('Construction Bell Curve'!$B$3:$BK$60,MATCH($I14,'Construction Bell Curve'!$B$3:$B$60,0),MATCH('Draw Schedule-AM'!M$3,'Construction Bell Curve'!$B$3:$BK$3,0))*$D14*IF($G14="s-curve",1,0),0)+IFERROR(IF(AND(M$3&gt;=$H14,M$3&lt;=$I14),$D14/($I14-$H14+1),0)*IF($G14="straight-line",1,0),0)</f>
        <v>0</v>
      </c>
      <c r="N14" s="58">
        <f ca="1">IFERROR(INDEX('Construction Bell Curve'!$B$3:$BK$60,MATCH($I14,'Construction Bell Curve'!$B$3:$B$60,0),MATCH('Draw Schedule-AM'!N$3,'Construction Bell Curve'!$B$3:$BK$3,0))*$D14*IF($G14="s-curve",1,0),0)+IFERROR(IF(AND(N$3&gt;=$H14,N$3&lt;=$I14),$D14/($I14-$H14+1),0)*IF($G14="straight-line",1,0),0)</f>
        <v>0</v>
      </c>
      <c r="O14" s="58">
        <f ca="1">IFERROR(INDEX('Construction Bell Curve'!$B$3:$BK$60,MATCH($I14,'Construction Bell Curve'!$B$3:$B$60,0),MATCH('Draw Schedule-AM'!O$3,'Construction Bell Curve'!$B$3:$BK$3,0))*$D14*IF($G14="s-curve",1,0),0)+IFERROR(IF(AND(O$3&gt;=$H14,O$3&lt;=$I14),$D14/($I14-$H14+1),0)*IF($G14="straight-line",1,0),0)</f>
        <v>0</v>
      </c>
      <c r="P14" s="58">
        <f ca="1">IFERROR(INDEX('Construction Bell Curve'!$B$3:$BK$60,MATCH($I14,'Construction Bell Curve'!$B$3:$B$60,0),MATCH('Draw Schedule-AM'!P$3,'Construction Bell Curve'!$B$3:$BK$3,0))*$D14*IF($G14="s-curve",1,0),0)+IFERROR(IF(AND(P$3&gt;=$H14,P$3&lt;=$I14),$D14/($I14-$H14+1),0)*IF($G14="straight-line",1,0),0)</f>
        <v>0</v>
      </c>
      <c r="Q14" s="58">
        <f ca="1">IFERROR(INDEX('Construction Bell Curve'!$B$3:$BK$60,MATCH($I14,'Construction Bell Curve'!$B$3:$B$60,0),MATCH('Draw Schedule-AM'!Q$3,'Construction Bell Curve'!$B$3:$BK$3,0))*$D14*IF($G14="s-curve",1,0),0)+IFERROR(IF(AND(Q$3&gt;=$H14,Q$3&lt;=$I14),$D14/($I14-$H14+1),0)*IF($G14="straight-line",1,0),0)</f>
        <v>0</v>
      </c>
      <c r="R14" s="58">
        <f ca="1">IFERROR(INDEX('Construction Bell Curve'!$B$3:$BK$60,MATCH($I14,'Construction Bell Curve'!$B$3:$B$60,0),MATCH('Draw Schedule-AM'!R$3,'Construction Bell Curve'!$B$3:$BK$3,0))*$D14*IF($G14="s-curve",1,0),0)+IFERROR(IF(AND(R$3&gt;=$H14,R$3&lt;=$I14),$D14/($I14-$H14+1),0)*IF($G14="straight-line",1,0),0)</f>
        <v>0</v>
      </c>
      <c r="S14" s="58">
        <f ca="1">IFERROR(INDEX('Construction Bell Curve'!$B$3:$BK$60,MATCH($I14,'Construction Bell Curve'!$B$3:$B$60,0),MATCH('Draw Schedule-AM'!S$3,'Construction Bell Curve'!$B$3:$BK$3,0))*$D14*IF($G14="s-curve",1,0),0)+IFERROR(IF(AND(S$3&gt;=$H14,S$3&lt;=$I14),$D14/($I14-$H14+1),0)*IF($G14="straight-line",1,0),0)</f>
        <v>0</v>
      </c>
      <c r="T14" s="58">
        <f ca="1">IFERROR(INDEX('Construction Bell Curve'!$B$3:$BK$60,MATCH($I14,'Construction Bell Curve'!$B$3:$B$60,0),MATCH('Draw Schedule-AM'!T$3,'Construction Bell Curve'!$B$3:$BK$3,0))*$D14*IF($G14="s-curve",1,0),0)+IFERROR(IF(AND(T$3&gt;=$H14,T$3&lt;=$I14),$D14/($I14-$H14+1),0)*IF($G14="straight-line",1,0),0)</f>
        <v>0</v>
      </c>
      <c r="U14" s="58">
        <f ca="1">IFERROR(INDEX('Construction Bell Curve'!$B$3:$BK$60,MATCH($I14,'Construction Bell Curve'!$B$3:$B$60,0),MATCH('Draw Schedule-AM'!U$3,'Construction Bell Curve'!$B$3:$BK$3,0))*$D14*IF($G14="s-curve",1,0),0)+IFERROR(IF(AND(U$3&gt;=$H14,U$3&lt;=$I14),$D14/($I14-$H14+1),0)*IF($G14="straight-line",1,0),0)</f>
        <v>0</v>
      </c>
      <c r="V14" s="58">
        <f ca="1">IFERROR(INDEX('Construction Bell Curve'!$B$3:$BK$60,MATCH($I14,'Construction Bell Curve'!$B$3:$B$60,0),MATCH('Draw Schedule-AM'!V$3,'Construction Bell Curve'!$B$3:$BK$3,0))*$D14*IF($G14="s-curve",1,0),0)+IFERROR(IF(AND(V$3&gt;=$H14,V$3&lt;=$I14),$D14/($I14-$H14+1),0)*IF($G14="straight-line",1,0),0)</f>
        <v>0</v>
      </c>
      <c r="W14" s="58">
        <f ca="1">IFERROR(INDEX('Construction Bell Curve'!$B$3:$BK$60,MATCH($I14,'Construction Bell Curve'!$B$3:$B$60,0),MATCH('Draw Schedule-AM'!W$3,'Construction Bell Curve'!$B$3:$BK$3,0))*$D14*IF($G14="s-curve",1,0),0)+IFERROR(IF(AND(W$3&gt;=$H14,W$3&lt;=$I14),$D14/($I14-$H14+1),0)*IF($G14="straight-line",1,0),0)</f>
        <v>0</v>
      </c>
      <c r="X14" s="58">
        <f ca="1">IFERROR(INDEX('Construction Bell Curve'!$B$3:$BK$60,MATCH($I14,'Construction Bell Curve'!$B$3:$B$60,0),MATCH('Draw Schedule-AM'!X$3,'Construction Bell Curve'!$B$3:$BK$3,0))*$D14*IF($G14="s-curve",1,0),0)+IFERROR(IF(AND(X$3&gt;=$H14,X$3&lt;=$I14),$D14/($I14-$H14+1),0)*IF($G14="straight-line",1,0),0)</f>
        <v>0</v>
      </c>
      <c r="Y14" s="58">
        <f ca="1">IFERROR(INDEX('Construction Bell Curve'!$B$3:$BK$60,MATCH($I14,'Construction Bell Curve'!$B$3:$B$60,0),MATCH('Draw Schedule-AM'!Y$3,'Construction Bell Curve'!$B$3:$BK$3,0))*$D14*IF($G14="s-curve",1,0),0)+IFERROR(IF(AND(Y$3&gt;=$H14,Y$3&lt;=$I14),$D14/($I14-$H14+1),0)*IF($G14="straight-line",1,0),0)</f>
        <v>0</v>
      </c>
      <c r="Z14" s="58">
        <f ca="1">IFERROR(INDEX('Construction Bell Curve'!$B$3:$BK$60,MATCH($I14,'Construction Bell Curve'!$B$3:$B$60,0),MATCH('Draw Schedule-AM'!Z$3,'Construction Bell Curve'!$B$3:$BK$3,0))*$D14*IF($G14="s-curve",1,0),0)+IFERROR(IF(AND(Z$3&gt;=$H14,Z$3&lt;=$I14),$D14/($I14-$H14+1),0)*IF($G14="straight-line",1,0),0)</f>
        <v>0</v>
      </c>
      <c r="AA14" s="58">
        <f ca="1">IFERROR(INDEX('Construction Bell Curve'!$B$3:$BK$60,MATCH($I14,'Construction Bell Curve'!$B$3:$B$60,0),MATCH('Draw Schedule-AM'!AA$3,'Construction Bell Curve'!$B$3:$BK$3,0))*$D14*IF($G14="s-curve",1,0),0)+IFERROR(IF(AND(AA$3&gt;=$H14,AA$3&lt;=$I14),$D14/($I14-$H14+1),0)*IF($G14="straight-line",1,0),0)</f>
        <v>0</v>
      </c>
      <c r="AB14" s="58">
        <f ca="1">IFERROR(INDEX('Construction Bell Curve'!$B$3:$BK$60,MATCH($I14,'Construction Bell Curve'!$B$3:$B$60,0),MATCH('Draw Schedule-AM'!AB$3,'Construction Bell Curve'!$B$3:$BK$3,0))*$D14*IF($G14="s-curve",1,0),0)+IFERROR(IF(AND(AB$3&gt;=$H14,AB$3&lt;=$I14),$D14/($I14-$H14+1),0)*IF($G14="straight-line",1,0),0)</f>
        <v>0</v>
      </c>
      <c r="AC14" s="58">
        <f ca="1">IFERROR(INDEX('Construction Bell Curve'!$B$3:$BK$60,MATCH($I14,'Construction Bell Curve'!$B$3:$B$60,0),MATCH('Draw Schedule-AM'!AC$3,'Construction Bell Curve'!$B$3:$BK$3,0))*$D14*IF($G14="s-curve",1,0),0)+IFERROR(IF(AND(AC$3&gt;=$H14,AC$3&lt;=$I14),$D14/($I14-$H14+1),0)*IF($G14="straight-line",1,0),0)</f>
        <v>0</v>
      </c>
      <c r="AD14" s="58">
        <f ca="1">IFERROR(INDEX('Construction Bell Curve'!$B$3:$BK$60,MATCH($I14,'Construction Bell Curve'!$B$3:$B$60,0),MATCH('Draw Schedule-AM'!AD$3,'Construction Bell Curve'!$B$3:$BK$3,0))*$D14*IF($G14="s-curve",1,0),0)+IFERROR(IF(AND(AD$3&gt;=$H14,AD$3&lt;=$I14),$D14/($I14-$H14+1),0)*IF($G14="straight-line",1,0),0)</f>
        <v>0</v>
      </c>
      <c r="AE14" s="58">
        <f ca="1">IFERROR(INDEX('Construction Bell Curve'!$B$3:$BK$60,MATCH($I14,'Construction Bell Curve'!$B$3:$B$60,0),MATCH('Draw Schedule-AM'!AE$3,'Construction Bell Curve'!$B$3:$BK$3,0))*$D14*IF($G14="s-curve",1,0),0)+IFERROR(IF(AND(AE$3&gt;=$H14,AE$3&lt;=$I14),$D14/($I14-$H14+1),0)*IF($G14="straight-line",1,0),0)</f>
        <v>0</v>
      </c>
      <c r="AF14" s="58">
        <f ca="1">IFERROR(INDEX('Construction Bell Curve'!$B$3:$BK$60,MATCH($I14,'Construction Bell Curve'!$B$3:$B$60,0),MATCH('Draw Schedule-AM'!AF$3,'Construction Bell Curve'!$B$3:$BK$3,0))*$D14*IF($G14="s-curve",1,0),0)+IFERROR(IF(AND(AF$3&gt;=$H14,AF$3&lt;=$I14),$D14/($I14-$H14+1),0)*IF($G14="straight-line",1,0),0)</f>
        <v>0</v>
      </c>
      <c r="AG14" s="58">
        <f ca="1">IFERROR(INDEX('Construction Bell Curve'!$B$3:$BK$60,MATCH($I14,'Construction Bell Curve'!$B$3:$B$60,0),MATCH('Draw Schedule-AM'!AG$3,'Construction Bell Curve'!$B$3:$BK$3,0))*$D14*IF($G14="s-curve",1,0),0)+IFERROR(IF(AND(AG$3&gt;=$H14,AG$3&lt;=$I14),$D14/($I14-$H14+1),0)*IF($G14="straight-line",1,0),0)</f>
        <v>0</v>
      </c>
      <c r="AH14" s="58">
        <f ca="1">IFERROR(INDEX('Construction Bell Curve'!$B$3:$BK$60,MATCH($I14,'Construction Bell Curve'!$B$3:$B$60,0),MATCH('Draw Schedule-AM'!AH$3,'Construction Bell Curve'!$B$3:$BK$3,0))*$D14*IF($G14="s-curve",1,0),0)+IFERROR(IF(AND(AH$3&gt;=$H14,AH$3&lt;=$I14),$D14/($I14-$H14+1),0)*IF($G14="straight-line",1,0),0)</f>
        <v>0</v>
      </c>
      <c r="AI14" s="58">
        <f>IFERROR(INDEX('Construction Bell Curve'!$B$3:$BK$60,MATCH($I14,'Construction Bell Curve'!$B$3:$B$60,0),MATCH('Draw Schedule-AM'!AI$3,'Construction Bell Curve'!$B$3:$BK$3,0))*$D14*IF($G14="s-curve",1,0),0)+IFERROR(IF(AND(AI$3&gt;=$H14,AI$3&lt;=$I14),$D14/($I14-$H14+1),0)*IF($G14="straight-line",1,0),0)</f>
        <v>0</v>
      </c>
      <c r="AJ14" s="58">
        <f>IFERROR(INDEX('Construction Bell Curve'!$B$3:$BK$60,MATCH($I14,'Construction Bell Curve'!$B$3:$B$60,0),MATCH('Draw Schedule-AM'!AJ$3,'Construction Bell Curve'!$B$3:$BK$3,0))*$D14*IF($G14="s-curve",1,0),0)+IFERROR(IF(AND(AJ$3&gt;=$H14,AJ$3&lt;=$I14),$D14/($I14-$H14+1),0)*IF($G14="straight-line",1,0),0)</f>
        <v>0</v>
      </c>
      <c r="AK14" s="58">
        <f>IFERROR(INDEX('Construction Bell Curve'!$B$3:$BK$60,MATCH($I14,'Construction Bell Curve'!$B$3:$B$60,0),MATCH('Draw Schedule-AM'!AK$3,'Construction Bell Curve'!$B$3:$BK$3,0))*$D14*IF($G14="s-curve",1,0),0)+IFERROR(IF(AND(AK$3&gt;=$H14,AK$3&lt;=$I14),$D14/($I14-$H14+1),0)*IF($G14="straight-line",1,0),0)</f>
        <v>0</v>
      </c>
      <c r="AL14" s="58">
        <f>IFERROR(INDEX('Construction Bell Curve'!$B$3:$BK$60,MATCH($I14,'Construction Bell Curve'!$B$3:$B$60,0),MATCH('Draw Schedule-AM'!AL$3,'Construction Bell Curve'!$B$3:$BK$3,0))*$D14*IF($G14="s-curve",1,0),0)+IFERROR(IF(AND(AL$3&gt;=$H14,AL$3&lt;=$I14),$D14/($I14-$H14+1),0)*IF($G14="straight-line",1,0),0)</f>
        <v>0</v>
      </c>
      <c r="AM14" s="58">
        <f>IFERROR(INDEX('Construction Bell Curve'!$B$3:$BK$60,MATCH($I14,'Construction Bell Curve'!$B$3:$B$60,0),MATCH('Draw Schedule-AM'!AM$3,'Construction Bell Curve'!$B$3:$BK$3,0))*$D14*IF($G14="s-curve",1,0),0)+IFERROR(IF(AND(AM$3&gt;=$H14,AM$3&lt;=$I14),$D14/($I14-$H14+1),0)*IF($G14="straight-line",1,0),0)</f>
        <v>0</v>
      </c>
      <c r="AN14" s="58">
        <f>IFERROR(INDEX('Construction Bell Curve'!$B$3:$BK$60,MATCH($I14,'Construction Bell Curve'!$B$3:$B$60,0),MATCH('Draw Schedule-AM'!AN$3,'Construction Bell Curve'!$B$3:$BK$3,0))*$D14*IF($G14="s-curve",1,0),0)+IFERROR(IF(AND(AN$3&gt;=$H14,AN$3&lt;=$I14),$D14/($I14-$H14+1),0)*IF($G14="straight-line",1,0),0)</f>
        <v>0</v>
      </c>
      <c r="AO14" s="58">
        <f>IFERROR(INDEX('Construction Bell Curve'!$B$3:$BK$60,MATCH($I14,'Construction Bell Curve'!$B$3:$B$60,0),MATCH('Draw Schedule-AM'!AO$3,'Construction Bell Curve'!$B$3:$BK$3,0))*$D14*IF($G14="s-curve",1,0),0)+IFERROR(IF(AND(AO$3&gt;=$H14,AO$3&lt;=$I14),$D14/($I14-$H14+1),0)*IF($G14="straight-line",1,0),0)</f>
        <v>0</v>
      </c>
      <c r="AP14" s="58">
        <f>IFERROR(INDEX('Construction Bell Curve'!$B$3:$BK$60,MATCH($I14,'Construction Bell Curve'!$B$3:$B$60,0),MATCH('Draw Schedule-AM'!AP$3,'Construction Bell Curve'!$B$3:$BK$3,0))*$D14*IF($G14="s-curve",1,0),0)+IFERROR(IF(AND(AP$3&gt;=$H14,AP$3&lt;=$I14),$D14/($I14-$H14+1),0)*IF($G14="straight-line",1,0),0)</f>
        <v>0</v>
      </c>
      <c r="AQ14" s="58">
        <f>IFERROR(INDEX('Construction Bell Curve'!$B$3:$BK$60,MATCH($I14,'Construction Bell Curve'!$B$3:$B$60,0),MATCH('Draw Schedule-AM'!AQ$3,'Construction Bell Curve'!$B$3:$BK$3,0))*$D14*IF($G14="s-curve",1,0),0)+IFERROR(IF(AND(AQ$3&gt;=$H14,AQ$3&lt;=$I14),$D14/($I14-$H14+1),0)*IF($G14="straight-line",1,0),0)</f>
        <v>0</v>
      </c>
      <c r="AR14" s="58">
        <f>IFERROR(INDEX('Construction Bell Curve'!$B$3:$BK$60,MATCH($I14,'Construction Bell Curve'!$B$3:$B$60,0),MATCH('Draw Schedule-AM'!AR$3,'Construction Bell Curve'!$B$3:$BK$3,0))*$D14*IF($G14="s-curve",1,0),0)+IFERROR(IF(AND(AR$3&gt;=$H14,AR$3&lt;=$I14),$D14/($I14-$H14+1),0)*IF($G14="straight-line",1,0),0)</f>
        <v>0</v>
      </c>
      <c r="AS14" s="58">
        <f>IFERROR(INDEX('Construction Bell Curve'!$B$3:$BK$60,MATCH($I14,'Construction Bell Curve'!$B$3:$B$60,0),MATCH('Draw Schedule-AM'!AS$3,'Construction Bell Curve'!$B$3:$BK$3,0))*$D14*IF($G14="s-curve",1,0),0)+IFERROR(IF(AND(AS$3&gt;=$H14,AS$3&lt;=$I14),$D14/($I14-$H14+1),0)*IF($G14="straight-line",1,0),0)</f>
        <v>0</v>
      </c>
      <c r="AT14" s="58">
        <f>IFERROR(INDEX('Construction Bell Curve'!$B$3:$BK$60,MATCH($I14,'Construction Bell Curve'!$B$3:$B$60,0),MATCH('Draw Schedule-AM'!AT$3,'Construction Bell Curve'!$B$3:$BK$3,0))*$D14*IF($G14="s-curve",1,0),0)+IFERROR(IF(AND(AT$3&gt;=$H14,AT$3&lt;=$I14),$D14/($I14-$H14+1),0)*IF($G14="straight-line",1,0),0)</f>
        <v>0</v>
      </c>
      <c r="AU14" s="58">
        <f>IFERROR(INDEX('Construction Bell Curve'!$B$3:$BK$60,MATCH($I14,'Construction Bell Curve'!$B$3:$B$60,0),MATCH('Draw Schedule-AM'!AU$3,'Construction Bell Curve'!$B$3:$BK$3,0))*$D14*IF($G14="s-curve",1,0),0)+IFERROR(IF(AND(AU$3&gt;=$H14,AU$3&lt;=$I14),$D14/($I14-$H14+1),0)*IF($G14="straight-line",1,0),0)</f>
        <v>0</v>
      </c>
      <c r="AV14" s="58">
        <f>IFERROR(INDEX('Construction Bell Curve'!$B$3:$BK$60,MATCH($I14,'Construction Bell Curve'!$B$3:$B$60,0),MATCH('Draw Schedule-AM'!AV$3,'Construction Bell Curve'!$B$3:$BK$3,0))*$D14*IF($G14="s-curve",1,0),0)+IFERROR(IF(AND(AV$3&gt;=$H14,AV$3&lt;=$I14),$D14/($I14-$H14+1),0)*IF($G14="straight-line",1,0),0)</f>
        <v>0</v>
      </c>
      <c r="AW14" s="58">
        <f>IFERROR(INDEX('Construction Bell Curve'!$B$3:$BK$60,MATCH($I14,'Construction Bell Curve'!$B$3:$B$60,0),MATCH('Draw Schedule-AM'!AW$3,'Construction Bell Curve'!$B$3:$BK$3,0))*$D14*IF($G14="s-curve",1,0),0)+IFERROR(IF(AND(AW$3&gt;=$H14,AW$3&lt;=$I14),$D14/($I14-$H14+1),0)*IF($G14="straight-line",1,0),0)</f>
        <v>0</v>
      </c>
      <c r="AX14" s="58">
        <f>IFERROR(INDEX('Construction Bell Curve'!$B$3:$BK$60,MATCH($I14,'Construction Bell Curve'!$B$3:$B$60,0),MATCH('Draw Schedule-AM'!AX$3,'Construction Bell Curve'!$B$3:$BK$3,0))*$D14*IF($G14="s-curve",1,0),0)+IFERROR(IF(AND(AX$3&gt;=$H14,AX$3&lt;=$I14),$D14/($I14-$H14+1),0)*IF($G14="straight-line",1,0),0)</f>
        <v>0</v>
      </c>
      <c r="AY14" s="58">
        <f>IFERROR(INDEX('Construction Bell Curve'!$B$3:$BK$60,MATCH($I14,'Construction Bell Curve'!$B$3:$B$60,0),MATCH('Draw Schedule-AM'!AY$3,'Construction Bell Curve'!$B$3:$BK$3,0))*$D14*IF($G14="s-curve",1,0),0)+IFERROR(IF(AND(AY$3&gt;=$H14,AY$3&lt;=$I14),$D14/($I14-$H14+1),0)*IF($G14="straight-line",1,0),0)</f>
        <v>0</v>
      </c>
      <c r="AZ14" s="58">
        <f>IFERROR(INDEX('Construction Bell Curve'!$B$3:$BK$60,MATCH($I14,'Construction Bell Curve'!$B$3:$B$60,0),MATCH('Draw Schedule-AM'!AZ$3,'Construction Bell Curve'!$B$3:$BK$3,0))*$D14*IF($G14="s-curve",1,0),0)+IFERROR(IF(AND(AZ$3&gt;=$H14,AZ$3&lt;=$I14),$D14/($I14-$H14+1),0)*IF($G14="straight-line",1,0),0)</f>
        <v>0</v>
      </c>
      <c r="BA14" s="58">
        <f>IFERROR(INDEX('Construction Bell Curve'!$B$3:$BK$60,MATCH($I14,'Construction Bell Curve'!$B$3:$B$60,0),MATCH('Draw Schedule-AM'!BA$3,'Construction Bell Curve'!$B$3:$BK$3,0))*$D14*IF($G14="s-curve",1,0),0)+IFERROR(IF(AND(BA$3&gt;=$H14,BA$3&lt;=$I14),$D14/($I14-$H14+1),0)*IF($G14="straight-line",1,0),0)</f>
        <v>0</v>
      </c>
      <c r="BB14" s="58">
        <f>IFERROR(INDEX('Construction Bell Curve'!$B$3:$BK$60,MATCH($I14,'Construction Bell Curve'!$B$3:$B$60,0),MATCH('Draw Schedule-AM'!BB$3,'Construction Bell Curve'!$B$3:$BK$3,0))*$D14*IF($G14="s-curve",1,0),0)+IFERROR(IF(AND(BB$3&gt;=$H14,BB$3&lt;=$I14),$D14/($I14-$H14+1),0)*IF($G14="straight-line",1,0),0)</f>
        <v>0</v>
      </c>
      <c r="BC14" s="58">
        <f>IFERROR(INDEX('Construction Bell Curve'!$B$3:$BK$60,MATCH($I14,'Construction Bell Curve'!$B$3:$B$60,0),MATCH('Draw Schedule-AM'!BC$3,'Construction Bell Curve'!$B$3:$BK$3,0))*$D14*IF($G14="s-curve",1,0),0)+IFERROR(IF(AND(BC$3&gt;=$H14,BC$3&lt;=$I14),$D14/($I14-$H14+1),0)*IF($G14="straight-line",1,0),0)</f>
        <v>0</v>
      </c>
      <c r="BD14" s="58">
        <f>IFERROR(INDEX('Construction Bell Curve'!$B$3:$BK$60,MATCH($I14,'Construction Bell Curve'!$B$3:$B$60,0),MATCH('Draw Schedule-AM'!BD$3,'Construction Bell Curve'!$B$3:$BK$3,0))*$D14*IF($G14="s-curve",1,0),0)+IFERROR(IF(AND(BD$3&gt;=$H14,BD$3&lt;=$I14),$D14/($I14-$H14+1),0)*IF($G14="straight-line",1,0),0)</f>
        <v>0</v>
      </c>
      <c r="BE14" s="58">
        <f>IFERROR(INDEX('Construction Bell Curve'!$B$3:$BK$60,MATCH($I14,'Construction Bell Curve'!$B$3:$B$60,0),MATCH('Draw Schedule-AM'!BE$3,'Construction Bell Curve'!$B$3:$BK$3,0))*$D14*IF($G14="s-curve",1,0),0)+IFERROR(IF(AND(BE$3&gt;=$H14,BE$3&lt;=$I14),$D14/($I14-$H14+1),0)*IF($G14="straight-line",1,0),0)</f>
        <v>0</v>
      </c>
      <c r="BF14" s="58">
        <f>IFERROR(INDEX('Construction Bell Curve'!$B$3:$BK$60,MATCH($I14,'Construction Bell Curve'!$B$3:$B$60,0),MATCH('Draw Schedule-AM'!BF$3,'Construction Bell Curve'!$B$3:$BK$3,0))*$D14*IF($G14="s-curve",1,0),0)+IFERROR(IF(AND(BF$3&gt;=$H14,BF$3&lt;=$I14),$D14/($I14-$H14+1),0)*IF($G14="straight-line",1,0),0)</f>
        <v>0</v>
      </c>
      <c r="BG14" s="58">
        <f>IFERROR(INDEX('Construction Bell Curve'!$B$3:$BK$60,MATCH($I14,'Construction Bell Curve'!$B$3:$B$60,0),MATCH('Draw Schedule-AM'!BG$3,'Construction Bell Curve'!$B$3:$BK$3,0))*$D14*IF($G14="s-curve",1,0),0)+IFERROR(IF(AND(BG$3&gt;=$H14,BG$3&lt;=$I14),$D14/($I14-$H14+1),0)*IF($G14="straight-line",1,0),0)</f>
        <v>0</v>
      </c>
      <c r="BH14" s="58">
        <f>IFERROR(INDEX('Construction Bell Curve'!$B$3:$BK$60,MATCH($I14,'Construction Bell Curve'!$B$3:$B$60,0),MATCH('Draw Schedule-AM'!BH$3,'Construction Bell Curve'!$B$3:$BK$3,0))*$D14*IF($G14="s-curve",1,0),0)+IFERROR(IF(AND(BH$3&gt;=$H14,BH$3&lt;=$I14),$D14/($I14-$H14+1),0)*IF($G14="straight-line",1,0),0)</f>
        <v>0</v>
      </c>
      <c r="BI14" s="58">
        <f>IFERROR(INDEX('Construction Bell Curve'!$B$3:$BK$60,MATCH($I14,'Construction Bell Curve'!$B$3:$B$60,0),MATCH('Draw Schedule-AM'!BI$3,'Construction Bell Curve'!$B$3:$BK$3,0))*$D14*IF($G14="s-curve",1,0),0)+IFERROR(IF(AND(BI$3&gt;=$H14,BI$3&lt;=$I14),$D14/($I14-$H14+1),0)*IF($G14="straight-line",1,0),0)</f>
        <v>0</v>
      </c>
      <c r="BJ14" s="58">
        <f>IFERROR(INDEX('Construction Bell Curve'!$B$3:$BK$60,MATCH($I14,'Construction Bell Curve'!$B$3:$B$60,0),MATCH('Draw Schedule-AM'!BJ$3,'Construction Bell Curve'!$B$3:$BK$3,0))*$D14*IF($G14="s-curve",1,0),0)+IFERROR(IF(AND(BJ$3&gt;=$H14,BJ$3&lt;=$I14),$D14/($I14-$H14+1),0)*IF($G14="straight-line",1,0),0)</f>
        <v>0</v>
      </c>
      <c r="BK14" s="58">
        <f>IFERROR(INDEX('Construction Bell Curve'!$B$3:$BK$60,MATCH($I14,'Construction Bell Curve'!$B$3:$B$60,0),MATCH('Draw Schedule-AM'!BK$3,'Construction Bell Curve'!$B$3:$BK$3,0))*$D14*IF($G14="s-curve",1,0),0)+IFERROR(IF(AND(BK$3&gt;=$H14,BK$3&lt;=$I14),$D14/($I14-$H14+1),0)*IF($G14="straight-line",1,0),0)</f>
        <v>0</v>
      </c>
      <c r="BL14" s="58">
        <f>IFERROR(INDEX('Construction Bell Curve'!$B$3:$BK$60,MATCH($I14,'Construction Bell Curve'!$B$3:$B$60,0),MATCH('Draw Schedule-AM'!BL$3,'Construction Bell Curve'!$B$3:$BK$3,0))*$D14*IF($G14="s-curve",1,0),0)+IFERROR(IF(AND(BL$3&gt;=$H14,BL$3&lt;=$I14),$D14/($I14-$H14+1),0)*IF($G14="straight-line",1,0),0)</f>
        <v>0</v>
      </c>
      <c r="BM14" s="58">
        <f>IFERROR(INDEX('Construction Bell Curve'!$B$3:$BK$60,MATCH($I14,'Construction Bell Curve'!$B$3:$B$60,0),MATCH('Draw Schedule-AM'!BM$3,'Construction Bell Curve'!$B$3:$BK$3,0))*$D14*IF($G14="s-curve",1,0),0)+IFERROR(IF(AND(BM$3&gt;=$H14,BM$3&lt;=$I14),$D14/($I14-$H14+1),0)*IF($G14="straight-line",1,0),0)</f>
        <v>0</v>
      </c>
      <c r="BN14" s="58">
        <f>IFERROR(INDEX('Construction Bell Curve'!$B$3:$BK$60,MATCH($I14,'Construction Bell Curve'!$B$3:$B$60,0),MATCH('Draw Schedule-AM'!BN$3,'Construction Bell Curve'!$B$3:$BK$3,0))*$D14*IF($G14="s-curve",1,0),0)+IFERROR(IF(AND(BN$3&gt;=$H14,BN$3&lt;=$I14),$D14/($I14-$H14+1),0)*IF($G14="straight-line",1,0),0)</f>
        <v>0</v>
      </c>
      <c r="BO14" s="58">
        <f>IFERROR(INDEX('Construction Bell Curve'!$B$3:$BK$60,MATCH($I14,'Construction Bell Curve'!$B$3:$B$60,0),MATCH('Draw Schedule-AM'!BO$3,'Construction Bell Curve'!$B$3:$BK$3,0))*$D14*IF($G14="s-curve",1,0),0)+IFERROR(IF(AND(BO$3&gt;=$H14,BO$3&lt;=$I14),$D14/($I14-$H14+1),0)*IF($G14="straight-line",1,0),0)</f>
        <v>0</v>
      </c>
      <c r="BP14" s="58">
        <f>IFERROR(INDEX('Construction Bell Curve'!$B$3:$BK$60,MATCH($I14,'Construction Bell Curve'!$B$3:$B$60,0),MATCH('Draw Schedule-AM'!BP$3,'Construction Bell Curve'!$B$3:$BK$3,0))*$D14*IF($G14="s-curve",1,0),0)+IFERROR(IF(AND(BP$3&gt;=$H14,BP$3&lt;=$I14),$D14/($I14-$H14+1),0)*IF($G14="straight-line",1,0),0)</f>
        <v>0</v>
      </c>
      <c r="BQ14" s="58">
        <f>IFERROR(INDEX('Construction Bell Curve'!$B$3:$BK$60,MATCH($I14,'Construction Bell Curve'!$B$3:$B$60,0),MATCH('Draw Schedule-AM'!BQ$3,'Construction Bell Curve'!$B$3:$BK$3,0))*$D14*IF($G14="s-curve",1,0),0)+IFERROR(IF(AND(BQ$3&gt;=$H14,BQ$3&lt;=$I14),$D14/($I14-$H14+1),0)*IF($G14="straight-line",1,0),0)</f>
        <v>0</v>
      </c>
      <c r="BR14" s="58">
        <f>IFERROR(INDEX('Construction Bell Curve'!$B$3:$BK$60,MATCH($I14,'Construction Bell Curve'!$B$3:$B$60,0),MATCH('Draw Schedule-AM'!BR$3,'Construction Bell Curve'!$B$3:$BK$3,0))*$D14*IF($G14="s-curve",1,0),0)+IFERROR(IF(AND(BR$3&gt;=$H14,BR$3&lt;=$I14),$D14/($I14-$H14+1),0)*IF($G14="straight-line",1,0),0)</f>
        <v>0</v>
      </c>
      <c r="BS14" s="58">
        <f>IFERROR(INDEX('Construction Bell Curve'!$B$3:$BK$60,MATCH($I14,'Construction Bell Curve'!$B$3:$B$60,0),MATCH('Draw Schedule-AM'!BS$3,'Construction Bell Curve'!$B$3:$BK$3,0))*$D14*IF($G14="s-curve",1,0),0)+IFERROR(IF(AND(BS$3&gt;=$H14,BS$3&lt;=$I14),$D14/($I14-$H14+1),0)*IF($G14="straight-line",1,0),0)</f>
        <v>0</v>
      </c>
      <c r="BT14" s="58">
        <f>IFERROR(INDEX('Construction Bell Curve'!$B$3:$BK$60,MATCH($I14,'Construction Bell Curve'!$B$3:$B$60,0),MATCH('Draw Schedule-AM'!BT$3,'Construction Bell Curve'!$B$3:$BK$3,0))*$D14*IF($G14="s-curve",1,0),0)+IFERROR(IF(AND(BT$3&gt;=$H14,BT$3&lt;=$I14),$D14/($I14-$H14+1),0)*IF($G14="straight-line",1,0),0)</f>
        <v>0</v>
      </c>
      <c r="BU14" s="58">
        <f>IFERROR(INDEX('Construction Bell Curve'!$B$3:$BK$60,MATCH($I14,'Construction Bell Curve'!$B$3:$B$60,0),MATCH('Draw Schedule-AM'!BU$3,'Construction Bell Curve'!$B$3:$BK$3,0))*$D14*IF($G14="s-curve",1,0),0)+IFERROR(IF(AND(BU$3&gt;=$H14,BU$3&lt;=$I14),$D14/($I14-$H14+1),0)*IF($G14="straight-line",1,0),0)</f>
        <v>0</v>
      </c>
      <c r="BV14" s="58">
        <f>IFERROR(INDEX('Construction Bell Curve'!$B$3:$BK$60,MATCH($I14,'Construction Bell Curve'!$B$3:$B$60,0),MATCH('Draw Schedule-AM'!BV$3,'Construction Bell Curve'!$B$3:$BK$3,0))*$D14*IF($G14="s-curve",1,0),0)+IFERROR(IF(AND(BV$3&gt;=$H14,BV$3&lt;=$I14),$D14/($I14-$H14+1),0)*IF($G14="straight-line",1,0),0)</f>
        <v>0</v>
      </c>
      <c r="BW14" s="58">
        <f>IFERROR(INDEX('Construction Bell Curve'!$B$3:$BK$60,MATCH($I14,'Construction Bell Curve'!$B$3:$B$60,0),MATCH('Draw Schedule-AM'!BW$3,'Construction Bell Curve'!$B$3:$BK$3,0))*$D14*IF($G14="s-curve",1,0),0)+IFERROR(IF(AND(BW$3&gt;=$H14,BW$3&lt;=$I14),$D14/($I14-$H14+1),0)*IF($G14="straight-line",1,0),0)</f>
        <v>0</v>
      </c>
      <c r="BX14" s="58">
        <f>IFERROR(INDEX('Construction Bell Curve'!$B$3:$BK$60,MATCH($I14,'Construction Bell Curve'!$B$3:$B$60,0),MATCH('Draw Schedule-AM'!BX$3,'Construction Bell Curve'!$B$3:$BK$3,0))*$D14*IF($G14="s-curve",1,0),0)+IFERROR(IF(AND(BX$3&gt;=$H14,BX$3&lt;=$I14),$D14/($I14-$H14+1),0)*IF($G14="straight-line",1,0),0)</f>
        <v>0</v>
      </c>
      <c r="BY14" s="58">
        <f>IFERROR(INDEX('Construction Bell Curve'!$B$3:$BK$60,MATCH($I14,'Construction Bell Curve'!$B$3:$B$60,0),MATCH('Draw Schedule-AM'!BY$3,'Construction Bell Curve'!$B$3:$BK$3,0))*$D14*IF($G14="s-curve",1,0),0)+IFERROR(IF(AND(BY$3&gt;=$H14,BY$3&lt;=$I14),$D14/($I14-$H14+1),0)*IF($G14="straight-line",1,0),0)</f>
        <v>0</v>
      </c>
      <c r="BZ14" s="58">
        <f>IFERROR(INDEX('Construction Bell Curve'!$B$3:$BK$60,MATCH($I14,'Construction Bell Curve'!$B$3:$B$60,0),MATCH('Draw Schedule-AM'!BZ$3,'Construction Bell Curve'!$B$3:$BK$3,0))*$D14*IF($G14="s-curve",1,0),0)+IFERROR(IF(AND(BZ$3&gt;=$H14,BZ$3&lt;=$I14),$D14/($I14-$H14+1),0)*IF($G14="straight-line",1,0),0)</f>
        <v>0</v>
      </c>
      <c r="CA14" s="58">
        <f>IFERROR(INDEX('Construction Bell Curve'!$B$3:$BK$60,MATCH($I14,'Construction Bell Curve'!$B$3:$B$60,0),MATCH('Draw Schedule-AM'!CA$3,'Construction Bell Curve'!$B$3:$BK$3,0))*$D14*IF($G14="s-curve",1,0),0)+IFERROR(IF(AND(CA$3&gt;=$H14,CA$3&lt;=$I14),$D14/($I14-$H14+1),0)*IF($G14="straight-line",1,0),0)</f>
        <v>0</v>
      </c>
      <c r="CB14" s="58">
        <f>IFERROR(INDEX('Construction Bell Curve'!$B$3:$BK$60,MATCH($I14,'Construction Bell Curve'!$B$3:$B$60,0),MATCH('Draw Schedule-AM'!CB$3,'Construction Bell Curve'!$B$3:$BK$3,0))*$D14*IF($G14="s-curve",1,0),0)+IFERROR(IF(AND(CB$3&gt;=$H14,CB$3&lt;=$I14),$D14/($I14-$H14+1),0)*IF($G14="straight-line",1,0),0)</f>
        <v>0</v>
      </c>
      <c r="CC14" s="58">
        <f>IFERROR(INDEX('Construction Bell Curve'!$B$3:$BK$60,MATCH($I14,'Construction Bell Curve'!$B$3:$B$60,0),MATCH('Draw Schedule-AM'!CC$3,'Construction Bell Curve'!$B$3:$BK$3,0))*$D14*IF($G14="s-curve",1,0),0)+IFERROR(IF(AND(CC$3&gt;=$H14,CC$3&lt;=$I14),$D14/($I14-$H14+1),0)*IF($G14="straight-line",1,0),0)</f>
        <v>0</v>
      </c>
      <c r="CD14" s="58">
        <f>IFERROR(INDEX('Construction Bell Curve'!$B$3:$BK$60,MATCH($I14,'Construction Bell Curve'!$B$3:$B$60,0),MATCH('Draw Schedule-AM'!CD$3,'Construction Bell Curve'!$B$3:$BK$3,0))*$D14*IF($G14="s-curve",1,0),0)+IFERROR(IF(AND(CD$3&gt;=$H14,CD$3&lt;=$I14),$D14/($I14-$H14+1),0)*IF($G14="straight-line",1,0),0)</f>
        <v>0</v>
      </c>
      <c r="CE14" s="58">
        <f>IFERROR(INDEX('Construction Bell Curve'!$B$3:$BK$60,MATCH($I14,'Construction Bell Curve'!$B$3:$B$60,0),MATCH('Draw Schedule-AM'!CE$3,'Construction Bell Curve'!$B$3:$BK$3,0))*$D14*IF($G14="s-curve",1,0),0)+IFERROR(IF(AND(CE$3&gt;=$H14,CE$3&lt;=$I14),$D14/($I14-$H14+1),0)*IF($G14="straight-line",1,0),0)</f>
        <v>0</v>
      </c>
      <c r="CF14" s="58">
        <f>IFERROR(INDEX('Construction Bell Curve'!$B$3:$BK$60,MATCH($I14,'Construction Bell Curve'!$B$3:$B$60,0),MATCH('Draw Schedule-AM'!CF$3,'Construction Bell Curve'!$B$3:$BK$3,0))*$D14*IF($G14="s-curve",1,0),0)+IFERROR(IF(AND(CF$3&gt;=$H14,CF$3&lt;=$I14),$D14/($I14-$H14+1),0)*IF($G14="straight-line",1,0),0)</f>
        <v>0</v>
      </c>
      <c r="CG14" s="58">
        <f>IFERROR(INDEX('Construction Bell Curve'!$B$3:$BK$60,MATCH($I14,'Construction Bell Curve'!$B$3:$B$60,0),MATCH('Draw Schedule-AM'!CG$3,'Construction Bell Curve'!$B$3:$BK$3,0))*$D14*IF($G14="s-curve",1,0),0)+IFERROR(IF(AND(CG$3&gt;=$H14,CG$3&lt;=$I14),$D14/($I14-$H14+1),0)*IF($G14="straight-line",1,0),0)</f>
        <v>0</v>
      </c>
      <c r="CH14" s="58">
        <f>IFERROR(INDEX('Construction Bell Curve'!$B$3:$BK$60,MATCH($I14,'Construction Bell Curve'!$B$3:$B$60,0),MATCH('Draw Schedule-AM'!CH$3,'Construction Bell Curve'!$B$3:$BK$3,0))*$D14*IF($G14="s-curve",1,0),0)+IFERROR(IF(AND(CH$3&gt;=$H14,CH$3&lt;=$I14),$D14/($I14-$H14+1),0)*IF($G14="straight-line",1,0),0)</f>
        <v>0</v>
      </c>
      <c r="CI14" s="58">
        <f>IFERROR(INDEX('Construction Bell Curve'!$B$3:$BK$60,MATCH($I14,'Construction Bell Curve'!$B$3:$B$60,0),MATCH('Draw Schedule-AM'!CI$3,'Construction Bell Curve'!$B$3:$BK$3,0))*$D14*IF($G14="s-curve",1,0),0)+IFERROR(IF(AND(CI$3&gt;=$H14,CI$3&lt;=$I14),$D14/($I14-$H14+1),0)*IF($G14="straight-line",1,0),0)</f>
        <v>0</v>
      </c>
      <c r="CJ14" s="58">
        <f>IFERROR(INDEX('Construction Bell Curve'!$B$3:$BK$60,MATCH($I14,'Construction Bell Curve'!$B$3:$B$60,0),MATCH('Draw Schedule-AM'!CJ$3,'Construction Bell Curve'!$B$3:$BK$3,0))*$D14*IF($G14="s-curve",1,0),0)+IFERROR(IF(AND(CJ$3&gt;=$H14,CJ$3&lt;=$I14),$D14/($I14-$H14+1),0)*IF($G14="straight-line",1,0),0)</f>
        <v>0</v>
      </c>
      <c r="CK14" s="58">
        <f>IFERROR(INDEX('Construction Bell Curve'!$B$3:$BK$60,MATCH($I14,'Construction Bell Curve'!$B$3:$B$60,0),MATCH('Draw Schedule-AM'!CK$3,'Construction Bell Curve'!$B$3:$BK$3,0))*$D14*IF($G14="s-curve",1,0),0)+IFERROR(IF(AND(CK$3&gt;=$H14,CK$3&lt;=$I14),$D14/($I14-$H14+1),0)*IF($G14="straight-line",1,0),0)</f>
        <v>0</v>
      </c>
      <c r="CL14" s="58">
        <f>IFERROR(INDEX('Construction Bell Curve'!$B$3:$BK$60,MATCH($I14,'Construction Bell Curve'!$B$3:$B$60,0),MATCH('Draw Schedule-AM'!CL$3,'Construction Bell Curve'!$B$3:$BK$3,0))*$D14*IF($G14="s-curve",1,0),0)+IFERROR(IF(AND(CL$3&gt;=$H14,CL$3&lt;=$I14),$D14/($I14-$H14+1),0)*IF($G14="straight-line",1,0),0)</f>
        <v>0</v>
      </c>
      <c r="CM14" s="58">
        <f>IFERROR(INDEX('Construction Bell Curve'!$B$3:$BK$60,MATCH($I14,'Construction Bell Curve'!$B$3:$B$60,0),MATCH('Draw Schedule-AM'!CM$3,'Construction Bell Curve'!$B$3:$BK$3,0))*$D14*IF($G14="s-curve",1,0),0)+IFERROR(IF(AND(CM$3&gt;=$H14,CM$3&lt;=$I14),$D14/($I14-$H14+1),0)*IF($G14="straight-line",1,0),0)</f>
        <v>0</v>
      </c>
      <c r="CN14" s="58">
        <f>IFERROR(INDEX('Construction Bell Curve'!$B$3:$BK$60,MATCH($I14,'Construction Bell Curve'!$B$3:$B$60,0),MATCH('Draw Schedule-AM'!CN$3,'Construction Bell Curve'!$B$3:$BK$3,0))*$D14*IF($G14="s-curve",1,0),0)+IFERROR(IF(AND(CN$3&gt;=$H14,CN$3&lt;=$I14),$D14/($I14-$H14+1),0)*IF($G14="straight-line",1,0),0)</f>
        <v>0</v>
      </c>
      <c r="CO14" s="58">
        <f>IFERROR(INDEX('Construction Bell Curve'!$B$3:$BK$60,MATCH($I14,'Construction Bell Curve'!$B$3:$B$60,0),MATCH('Draw Schedule-AM'!CO$3,'Construction Bell Curve'!$B$3:$BK$3,0))*$D14*IF($G14="s-curve",1,0),0)+IFERROR(IF(AND(CO$3&gt;=$H14,CO$3&lt;=$I14),$D14/($I14-$H14+1),0)*IF($G14="straight-line",1,0),0)</f>
        <v>0</v>
      </c>
      <c r="CP14" s="58">
        <f>IFERROR(INDEX('Construction Bell Curve'!$B$3:$BK$60,MATCH($I14,'Construction Bell Curve'!$B$3:$B$60,0),MATCH('Draw Schedule-AM'!CP$3,'Construction Bell Curve'!$B$3:$BK$3,0))*$D14*IF($G14="s-curve",1,0),0)+IFERROR(IF(AND(CP$3&gt;=$H14,CP$3&lt;=$I14),$D14/($I14-$H14+1),0)*IF($G14="straight-line",1,0),0)</f>
        <v>0</v>
      </c>
      <c r="CQ14" s="58">
        <f>IFERROR(INDEX('Construction Bell Curve'!$B$3:$BK$60,MATCH($I14,'Construction Bell Curve'!$B$3:$B$60,0),MATCH('Draw Schedule-AM'!CQ$3,'Construction Bell Curve'!$B$3:$BK$3,0))*$D14*IF($G14="s-curve",1,0),0)+IFERROR(IF(AND(CQ$3&gt;=$H14,CQ$3&lt;=$I14),$D14/($I14-$H14+1),0)*IF($G14="straight-line",1,0),0)</f>
        <v>0</v>
      </c>
      <c r="CR14" s="58">
        <f>IFERROR(INDEX('Construction Bell Curve'!$B$3:$BK$60,MATCH($I14,'Construction Bell Curve'!$B$3:$B$60,0),MATCH('Draw Schedule-AM'!CR$3,'Construction Bell Curve'!$B$3:$BK$3,0))*$D14*IF($G14="s-curve",1,0),0)+IFERROR(IF(AND(CR$3&gt;=$H14,CR$3&lt;=$I14),$D14/($I14-$H14+1),0)*IF($G14="straight-line",1,0),0)</f>
        <v>0</v>
      </c>
      <c r="CS14" s="58">
        <f>IFERROR(INDEX('Construction Bell Curve'!$B$3:$BK$60,MATCH($I14,'Construction Bell Curve'!$B$3:$B$60,0),MATCH('Draw Schedule-AM'!CS$3,'Construction Bell Curve'!$B$3:$BK$3,0))*$D14*IF($G14="s-curve",1,0),0)+IFERROR(IF(AND(CS$3&gt;=$H14,CS$3&lt;=$I14),$D14/($I14-$H14+1),0)*IF($G14="straight-line",1,0),0)</f>
        <v>0</v>
      </c>
      <c r="CT14" s="58">
        <f>IFERROR(INDEX('Construction Bell Curve'!$B$3:$BK$60,MATCH($I14,'Construction Bell Curve'!$B$3:$B$60,0),MATCH('Draw Schedule-AM'!CT$3,'Construction Bell Curve'!$B$3:$BK$3,0))*$D14*IF($G14="s-curve",1,0),0)+IFERROR(IF(AND(CT$3&gt;=$H14,CT$3&lt;=$I14),$D14/($I14-$H14+1),0)*IF($G14="straight-line",1,0),0)</f>
        <v>0</v>
      </c>
      <c r="CU14" s="58">
        <f>IFERROR(INDEX('Construction Bell Curve'!$B$3:$BK$60,MATCH($I14,'Construction Bell Curve'!$B$3:$B$60,0),MATCH('Draw Schedule-AM'!CU$3,'Construction Bell Curve'!$B$3:$BK$3,0))*$D14*IF($G14="s-curve",1,0),0)+IFERROR(IF(AND(CU$3&gt;=$H14,CU$3&lt;=$I14),$D14/($I14-$H14+1),0)*IF($G14="straight-line",1,0),0)</f>
        <v>0</v>
      </c>
      <c r="CV14" s="58">
        <f>IFERROR(INDEX('Construction Bell Curve'!$B$3:$BK$60,MATCH($I14,'Construction Bell Curve'!$B$3:$B$60,0),MATCH('Draw Schedule-AM'!CV$3,'Construction Bell Curve'!$B$3:$BK$3,0))*$D14*IF($G14="s-curve",1,0),0)+IFERROR(IF(AND(CV$3&gt;=$H14,CV$3&lt;=$I14),$D14/($I14-$H14+1),0)*IF($G14="straight-line",1,0),0)</f>
        <v>0</v>
      </c>
      <c r="CW14" s="58">
        <f>IFERROR(INDEX('Construction Bell Curve'!$B$3:$BK$60,MATCH($I14,'Construction Bell Curve'!$B$3:$B$60,0),MATCH('Draw Schedule-AM'!CW$3,'Construction Bell Curve'!$B$3:$BK$3,0))*$D14*IF($G14="s-curve",1,0),0)+IFERROR(IF(AND(CW$3&gt;=$H14,CW$3&lt;=$I14),$D14/($I14-$H14+1),0)*IF($G14="straight-line",1,0),0)</f>
        <v>0</v>
      </c>
      <c r="CX14" s="58">
        <f>IFERROR(INDEX('Construction Bell Curve'!$B$3:$BK$60,MATCH($I14,'Construction Bell Curve'!$B$3:$B$60,0),MATCH('Draw Schedule-AM'!CX$3,'Construction Bell Curve'!$B$3:$BK$3,0))*$D14*IF($G14="s-curve",1,0),0)+IFERROR(IF(AND(CX$3&gt;=$H14,CX$3&lt;=$I14),$D14/($I14-$H14+1),0)*IF($G14="straight-line",1,0),0)</f>
        <v>0</v>
      </c>
      <c r="CY14" s="58">
        <f>IFERROR(INDEX('Construction Bell Curve'!$B$3:$BK$60,MATCH($I14,'Construction Bell Curve'!$B$3:$B$60,0),MATCH('Draw Schedule-AM'!CY$3,'Construction Bell Curve'!$B$3:$BK$3,0))*$D14*IF($G14="s-curve",1,0),0)+IFERROR(IF(AND(CY$3&gt;=$H14,CY$3&lt;=$I14),$D14/($I14-$H14+1),0)*IF($G14="straight-line",1,0),0)</f>
        <v>0</v>
      </c>
      <c r="CZ14" s="58">
        <f>IFERROR(INDEX('Construction Bell Curve'!$B$3:$BK$60,MATCH($I14,'Construction Bell Curve'!$B$3:$B$60,0),MATCH('Draw Schedule-AM'!CZ$3,'Construction Bell Curve'!$B$3:$BK$3,0))*$D14*IF($G14="s-curve",1,0),0)+IFERROR(IF(AND(CZ$3&gt;=$H14,CZ$3&lt;=$I14),$D14/($I14-$H14+1),0)*IF($G14="straight-line",1,0),0)</f>
        <v>0</v>
      </c>
      <c r="DA14" s="58">
        <f>IFERROR(INDEX('Construction Bell Curve'!$B$3:$BK$60,MATCH($I14,'Construction Bell Curve'!$B$3:$B$60,0),MATCH('Draw Schedule-AM'!DA$3,'Construction Bell Curve'!$B$3:$BK$3,0))*$D14*IF($G14="s-curve",1,0),0)+IFERROR(IF(AND(DA$3&gt;=$H14,DA$3&lt;=$I14),$D14/($I14-$H14+1),0)*IF($G14="straight-line",1,0),0)</f>
        <v>0</v>
      </c>
      <c r="DB14" s="58">
        <f>IFERROR(INDEX('Construction Bell Curve'!$B$3:$BK$60,MATCH($I14,'Construction Bell Curve'!$B$3:$B$60,0),MATCH('Draw Schedule-AM'!DB$3,'Construction Bell Curve'!$B$3:$BK$3,0))*$D14*IF($G14="s-curve",1,0),0)+IFERROR(IF(AND(DB$3&gt;=$H14,DB$3&lt;=$I14),$D14/($I14-$H14+1),0)*IF($G14="straight-line",1,0),0)</f>
        <v>0</v>
      </c>
      <c r="DC14" s="58">
        <f>IFERROR(INDEX('Construction Bell Curve'!$B$3:$BK$60,MATCH($I14,'Construction Bell Curve'!$B$3:$B$60,0),MATCH('Draw Schedule-AM'!DC$3,'Construction Bell Curve'!$B$3:$BK$3,0))*$D14*IF($G14="s-curve",1,0),0)+IFERROR(IF(AND(DC$3&gt;=$H14,DC$3&lt;=$I14),$D14/($I14-$H14+1),0)*IF($G14="straight-line",1,0),0)</f>
        <v>0</v>
      </c>
      <c r="DD14" s="58">
        <f>IFERROR(INDEX('Construction Bell Curve'!$B$3:$BK$60,MATCH($I14,'Construction Bell Curve'!$B$3:$B$60,0),MATCH('Draw Schedule-AM'!DD$3,'Construction Bell Curve'!$B$3:$BK$3,0))*$D14*IF($G14="s-curve",1,0),0)+IFERROR(IF(AND(DD$3&gt;=$H14,DD$3&lt;=$I14),$D14/($I14-$H14+1),0)*IF($G14="straight-line",1,0),0)</f>
        <v>0</v>
      </c>
      <c r="DE14" s="58">
        <f>IFERROR(INDEX('Construction Bell Curve'!$B$3:$BK$60,MATCH($I14,'Construction Bell Curve'!$B$3:$B$60,0),MATCH('Draw Schedule-AM'!DE$3,'Construction Bell Curve'!$B$3:$BK$3,0))*$D14*IF($G14="s-curve",1,0),0)+IFERROR(IF(AND(DE$3&gt;=$H14,DE$3&lt;=$I14),$D14/($I14-$H14+1),0)*IF($G14="straight-line",1,0),0)</f>
        <v>0</v>
      </c>
      <c r="DF14" s="58">
        <f>IFERROR(INDEX('Construction Bell Curve'!$B$3:$BK$60,MATCH($I14,'Construction Bell Curve'!$B$3:$B$60,0),MATCH('Draw Schedule-AM'!DF$3,'Construction Bell Curve'!$B$3:$BK$3,0))*$D14*IF($G14="s-curve",1,0),0)+IFERROR(IF(AND(DF$3&gt;=$H14,DF$3&lt;=$I14),$D14/($I14-$H14+1),0)*IF($G14="straight-line",1,0),0)</f>
        <v>0</v>
      </c>
      <c r="DG14" s="58">
        <f>IFERROR(INDEX('Construction Bell Curve'!$B$3:$BK$60,MATCH($I14,'Construction Bell Curve'!$B$3:$B$60,0),MATCH('Draw Schedule-AM'!DG$3,'Construction Bell Curve'!$B$3:$BK$3,0))*$D14*IF($G14="s-curve",1,0),0)+IFERROR(IF(AND(DG$3&gt;=$H14,DG$3&lt;=$I14),$D14/($I14-$H14+1),0)*IF($G14="straight-line",1,0),0)</f>
        <v>0</v>
      </c>
      <c r="DH14" s="58">
        <f>IFERROR(INDEX('Construction Bell Curve'!$B$3:$BK$60,MATCH($I14,'Construction Bell Curve'!$B$3:$B$60,0),MATCH('Draw Schedule-AM'!DH$3,'Construction Bell Curve'!$B$3:$BK$3,0))*$D14*IF($G14="s-curve",1,0),0)+IFERROR(IF(AND(DH$3&gt;=$H14,DH$3&lt;=$I14),$D14/($I14-$H14+1),0)*IF($G14="straight-line",1,0),0)</f>
        <v>0</v>
      </c>
      <c r="DI14" s="58">
        <f>IFERROR(INDEX('Construction Bell Curve'!$B$3:$BK$60,MATCH($I14,'Construction Bell Curve'!$B$3:$B$60,0),MATCH('Draw Schedule-AM'!DI$3,'Construction Bell Curve'!$B$3:$BK$3,0))*$D14*IF($G14="s-curve",1,0),0)+IFERROR(IF(AND(DI$3&gt;=$H14,DI$3&lt;=$I14),$D14/($I14-$H14+1),0)*IF($G14="straight-line",1,0),0)</f>
        <v>0</v>
      </c>
      <c r="DJ14" s="58">
        <f>IFERROR(INDEX('Construction Bell Curve'!$B$3:$BK$60,MATCH($I14,'Construction Bell Curve'!$B$3:$B$60,0),MATCH('Draw Schedule-AM'!DJ$3,'Construction Bell Curve'!$B$3:$BK$3,0))*$D14*IF($G14="s-curve",1,0),0)+IFERROR(IF(AND(DJ$3&gt;=$H14,DJ$3&lt;=$I14),$D14/($I14-$H14+1),0)*IF($G14="straight-line",1,0),0)</f>
        <v>0</v>
      </c>
      <c r="DK14" s="58">
        <f>IFERROR(INDEX('Construction Bell Curve'!$B$3:$BK$60,MATCH($I14,'Construction Bell Curve'!$B$3:$B$60,0),MATCH('Draw Schedule-AM'!DK$3,'Construction Bell Curve'!$B$3:$BK$3,0))*$D14*IF($G14="s-curve",1,0),0)+IFERROR(IF(AND(DK$3&gt;=$H14,DK$3&lt;=$I14),$D14/($I14-$H14+1),0)*IF($G14="straight-line",1,0),0)</f>
        <v>0</v>
      </c>
      <c r="DL14" s="58">
        <f>IFERROR(INDEX('Construction Bell Curve'!$B$3:$BK$60,MATCH($I14,'Construction Bell Curve'!$B$3:$B$60,0),MATCH('Draw Schedule-AM'!DL$3,'Construction Bell Curve'!$B$3:$BK$3,0))*$D14*IF($G14="s-curve",1,0),0)+IFERROR(IF(AND(DL$3&gt;=$H14,DL$3&lt;=$I14),$D14/($I14-$H14+1),0)*IF($G14="straight-line",1,0),0)</f>
        <v>0</v>
      </c>
      <c r="DM14" s="58">
        <f>IFERROR(INDEX('Construction Bell Curve'!$B$3:$BK$60,MATCH($I14,'Construction Bell Curve'!$B$3:$B$60,0),MATCH('Draw Schedule-AM'!DM$3,'Construction Bell Curve'!$B$3:$BK$3,0))*$D14*IF($G14="s-curve",1,0),0)+IFERROR(IF(AND(DM$3&gt;=$H14,DM$3&lt;=$I14),$D14/($I14-$H14+1),0)*IF($G14="straight-line",1,0),0)</f>
        <v>0</v>
      </c>
      <c r="DN14" s="58">
        <f>IFERROR(INDEX('Construction Bell Curve'!$B$3:$BK$60,MATCH($I14,'Construction Bell Curve'!$B$3:$B$60,0),MATCH('Draw Schedule-AM'!DN$3,'Construction Bell Curve'!$B$3:$BK$3,0))*$D14*IF($G14="s-curve",1,0),0)+IFERROR(IF(AND(DN$3&gt;=$H14,DN$3&lt;=$I14),$D14/($I14-$H14+1),0)*IF($G14="straight-line",1,0),0)</f>
        <v>0</v>
      </c>
      <c r="DO14" s="58">
        <f>IFERROR(INDEX('Construction Bell Curve'!$B$3:$BK$60,MATCH($I14,'Construction Bell Curve'!$B$3:$B$60,0),MATCH('Draw Schedule-AM'!DO$3,'Construction Bell Curve'!$B$3:$BK$3,0))*$D14*IF($G14="s-curve",1,0),0)+IFERROR(IF(AND(DO$3&gt;=$H14,DO$3&lt;=$I14),$D14/($I14-$H14+1),0)*IF($G14="straight-line",1,0),0)</f>
        <v>0</v>
      </c>
      <c r="DP14" s="58">
        <f>IFERROR(INDEX('Construction Bell Curve'!$B$3:$BK$60,MATCH($I14,'Construction Bell Curve'!$B$3:$B$60,0),MATCH('Draw Schedule-AM'!DP$3,'Construction Bell Curve'!$B$3:$BK$3,0))*$D14*IF($G14="s-curve",1,0),0)+IFERROR(IF(AND(DP$3&gt;=$H14,DP$3&lt;=$I14),$D14/($I14-$H14+1),0)*IF($G14="straight-line",1,0),0)</f>
        <v>0</v>
      </c>
      <c r="DQ14" s="58">
        <f>IFERROR(INDEX('Construction Bell Curve'!$B$3:$BK$60,MATCH($I14,'Construction Bell Curve'!$B$3:$B$60,0),MATCH('Draw Schedule-AM'!DQ$3,'Construction Bell Curve'!$B$3:$BK$3,0))*$D14*IF($G14="s-curve",1,0),0)+IFERROR(IF(AND(DQ$3&gt;=$H14,DQ$3&lt;=$I14),$D14/($I14-$H14+1),0)*IF($G14="straight-line",1,0),0)</f>
        <v>0</v>
      </c>
      <c r="DR14" s="58">
        <f>IFERROR(INDEX('Construction Bell Curve'!$B$3:$BK$60,MATCH($I14,'Construction Bell Curve'!$B$3:$B$60,0),MATCH('Draw Schedule-AM'!DR$3,'Construction Bell Curve'!$B$3:$BK$3,0))*$D14*IF($G14="s-curve",1,0),0)+IFERROR(IF(AND(DR$3&gt;=$H14,DR$3&lt;=$I14),$D14/($I14-$H14+1),0)*IF($G14="straight-line",1,0),0)</f>
        <v>0</v>
      </c>
      <c r="DS14" s="58">
        <f>IFERROR(INDEX('Construction Bell Curve'!$B$3:$BK$60,MATCH($I14,'Construction Bell Curve'!$B$3:$B$60,0),MATCH('Draw Schedule-AM'!DS$3,'Construction Bell Curve'!$B$3:$BK$3,0))*$D14*IF($G14="s-curve",1,0),0)+IFERROR(IF(AND(DS$3&gt;=$H14,DS$3&lt;=$I14),$D14/($I14-$H14+1),0)*IF($G14="straight-line",1,0),0)</f>
        <v>0</v>
      </c>
      <c r="DT14" s="58">
        <f>IFERROR(INDEX('Construction Bell Curve'!$B$3:$BK$60,MATCH($I14,'Construction Bell Curve'!$B$3:$B$60,0),MATCH('Draw Schedule-AM'!DT$3,'Construction Bell Curve'!$B$3:$BK$3,0))*$D14*IF($G14="s-curve",1,0),0)+IFERROR(IF(AND(DT$3&gt;=$H14,DT$3&lt;=$I14),$D14/($I14-$H14+1),0)*IF($G14="straight-line",1,0),0)</f>
        <v>0</v>
      </c>
      <c r="DU14" s="58">
        <f>IFERROR(INDEX('Construction Bell Curve'!$B$3:$BK$60,MATCH($I14,'Construction Bell Curve'!$B$3:$B$60,0),MATCH('Draw Schedule-AM'!DU$3,'Construction Bell Curve'!$B$3:$BK$3,0))*$D14*IF($G14="s-curve",1,0),0)+IFERROR(IF(AND(DU$3&gt;=$H14,DU$3&lt;=$I14),$D14/($I14-$H14+1),0)*IF($G14="straight-line",1,0),0)</f>
        <v>0</v>
      </c>
      <c r="DV14" s="58">
        <f>IFERROR(INDEX('Construction Bell Curve'!$B$3:$BK$60,MATCH($I14,'Construction Bell Curve'!$B$3:$B$60,0),MATCH('Draw Schedule-AM'!DV$3,'Construction Bell Curve'!$B$3:$BK$3,0))*$D14*IF($G14="s-curve",1,0),0)+IFERROR(IF(AND(DV$3&gt;=$H14,DV$3&lt;=$I14),$D14/($I14-$H14+1),0)*IF($G14="straight-line",1,0),0)</f>
        <v>0</v>
      </c>
      <c r="DW14" s="58">
        <f>IFERROR(INDEX('Construction Bell Curve'!$B$3:$BK$60,MATCH($I14,'Construction Bell Curve'!$B$3:$B$60,0),MATCH('Draw Schedule-AM'!DW$3,'Construction Bell Curve'!$B$3:$BK$3,0))*$D14*IF($G14="s-curve",1,0),0)+IFERROR(IF(AND(DW$3&gt;=$H14,DW$3&lt;=$I14),$D14/($I14-$H14+1),0)*IF($G14="straight-line",1,0),0)</f>
        <v>0</v>
      </c>
      <c r="DX14" s="58">
        <f>IFERROR(INDEX('Construction Bell Curve'!$B$3:$BK$60,MATCH($I14,'Construction Bell Curve'!$B$3:$B$60,0),MATCH('Draw Schedule-AM'!DX$3,'Construction Bell Curve'!$B$3:$BK$3,0))*$D14*IF($G14="s-curve",1,0),0)+IFERROR(IF(AND(DX$3&gt;=$H14,DX$3&lt;=$I14),$D14/($I14-$H14+1),0)*IF($G14="straight-line",1,0),0)</f>
        <v>0</v>
      </c>
      <c r="DY14" s="58">
        <f>IFERROR(INDEX('Construction Bell Curve'!$B$3:$BK$60,MATCH($I14,'Construction Bell Curve'!$B$3:$B$60,0),MATCH('Draw Schedule-AM'!DY$3,'Construction Bell Curve'!$B$3:$BK$3,0))*$D14*IF($G14="s-curve",1,0),0)+IFERROR(IF(AND(DY$3&gt;=$H14,DY$3&lt;=$I14),$D14/($I14-$H14+1),0)*IF($G14="straight-line",1,0),0)</f>
        <v>0</v>
      </c>
      <c r="DZ14" s="58">
        <f>IFERROR(INDEX('Construction Bell Curve'!$B$3:$BK$60,MATCH($I14,'Construction Bell Curve'!$B$3:$B$60,0),MATCH('Draw Schedule-AM'!DZ$3,'Construction Bell Curve'!$B$3:$BK$3,0))*$D14*IF($G14="s-curve",1,0),0)+IFERROR(IF(AND(DZ$3&gt;=$H14,DZ$3&lt;=$I14),$D14/($I14-$H14+1),0)*IF($G14="straight-line",1,0),0)</f>
        <v>0</v>
      </c>
    </row>
    <row r="15" spans="1:130" s="51" customFormat="1" ht="15.75" customHeight="1">
      <c r="A15" s="49"/>
      <c r="B15" s="60" t="s">
        <v>579</v>
      </c>
      <c r="C15" s="1134">
        <v>0</v>
      </c>
      <c r="D15" s="135">
        <f>E15-C15</f>
        <v>0</v>
      </c>
      <c r="E15" s="1131">
        <f>Budget!E18</f>
        <v>0</v>
      </c>
      <c r="F15" s="1087">
        <f ca="1">SUM(J15:BH15)-D15</f>
        <v>0</v>
      </c>
      <c r="G15" s="1075" t="s">
        <v>1382</v>
      </c>
      <c r="H15" s="1139">
        <f>$H$4</f>
        <v>0</v>
      </c>
      <c r="I15" s="1076">
        <v>24</v>
      </c>
      <c r="J15" s="58">
        <f>IFERROR(INDEX('Construction Bell Curve'!$B$3:$BK$60,MATCH($I15,'Construction Bell Curve'!$B$3:$B$60,0),MATCH('Draw Schedule-AM'!J$3,'Construction Bell Curve'!$B$3:$BK$3,0))*$D15*IF($G15="s-curve",1,0),0)+IFERROR(IF(AND(J$3&gt;=$H15,J$3&lt;=$I15),$D15/($I15-$H15+1),0)*IF($G15="straight-line",1,0),0)</f>
        <v>0</v>
      </c>
      <c r="K15" s="58">
        <f ca="1">IFERROR(INDEX('Construction Bell Curve'!$B$3:$BK$60,MATCH($I15,'Construction Bell Curve'!$B$3:$B$60,0),MATCH('Draw Schedule-AM'!K$3,'Construction Bell Curve'!$B$3:$BK$3,0))*$D15*IF($G15="s-curve",1,0),0)+IFERROR(IF(AND(K$3&gt;=$H15,K$3&lt;=$I15),$D15/($I15-$H15+1),0)*IF($G15="straight-line",1,0),0)</f>
        <v>0</v>
      </c>
      <c r="L15" s="58">
        <f ca="1">IFERROR(INDEX('Construction Bell Curve'!$B$3:$BK$60,MATCH($I15,'Construction Bell Curve'!$B$3:$B$60,0),MATCH('Draw Schedule-AM'!L$3,'Construction Bell Curve'!$B$3:$BK$3,0))*$D15*IF($G15="s-curve",1,0),0)+IFERROR(IF(AND(L$3&gt;=$H15,L$3&lt;=$I15),$D15/($I15-$H15+1),0)*IF($G15="straight-line",1,0),0)</f>
        <v>0</v>
      </c>
      <c r="M15" s="58">
        <f ca="1">IFERROR(INDEX('Construction Bell Curve'!$B$3:$BK$60,MATCH($I15,'Construction Bell Curve'!$B$3:$B$60,0),MATCH('Draw Schedule-AM'!M$3,'Construction Bell Curve'!$B$3:$BK$3,0))*$D15*IF($G15="s-curve",1,0),0)+IFERROR(IF(AND(M$3&gt;=$H15,M$3&lt;=$I15),$D15/($I15-$H15+1),0)*IF($G15="straight-line",1,0),0)</f>
        <v>0</v>
      </c>
      <c r="N15" s="58">
        <f ca="1">IFERROR(INDEX('Construction Bell Curve'!$B$3:$BK$60,MATCH($I15,'Construction Bell Curve'!$B$3:$B$60,0),MATCH('Draw Schedule-AM'!N$3,'Construction Bell Curve'!$B$3:$BK$3,0))*$D15*IF($G15="s-curve",1,0),0)+IFERROR(IF(AND(N$3&gt;=$H15,N$3&lt;=$I15),$D15/($I15-$H15+1),0)*IF($G15="straight-line",1,0),0)</f>
        <v>0</v>
      </c>
      <c r="O15" s="58">
        <f ca="1">IFERROR(INDEX('Construction Bell Curve'!$B$3:$BK$60,MATCH($I15,'Construction Bell Curve'!$B$3:$B$60,0),MATCH('Draw Schedule-AM'!O$3,'Construction Bell Curve'!$B$3:$BK$3,0))*$D15*IF($G15="s-curve",1,0),0)+IFERROR(IF(AND(O$3&gt;=$H15,O$3&lt;=$I15),$D15/($I15-$H15+1),0)*IF($G15="straight-line",1,0),0)</f>
        <v>0</v>
      </c>
      <c r="P15" s="58">
        <f ca="1">IFERROR(INDEX('Construction Bell Curve'!$B$3:$BK$60,MATCH($I15,'Construction Bell Curve'!$B$3:$B$60,0),MATCH('Draw Schedule-AM'!P$3,'Construction Bell Curve'!$B$3:$BK$3,0))*$D15*IF($G15="s-curve",1,0),0)+IFERROR(IF(AND(P$3&gt;=$H15,P$3&lt;=$I15),$D15/($I15-$H15+1),0)*IF($G15="straight-line",1,0),0)</f>
        <v>0</v>
      </c>
      <c r="Q15" s="58">
        <f ca="1">IFERROR(INDEX('Construction Bell Curve'!$B$3:$BK$60,MATCH($I15,'Construction Bell Curve'!$B$3:$B$60,0),MATCH('Draw Schedule-AM'!Q$3,'Construction Bell Curve'!$B$3:$BK$3,0))*$D15*IF($G15="s-curve",1,0),0)+IFERROR(IF(AND(Q$3&gt;=$H15,Q$3&lt;=$I15),$D15/($I15-$H15+1),0)*IF($G15="straight-line",1,0),0)</f>
        <v>0</v>
      </c>
      <c r="R15" s="58">
        <f ca="1">IFERROR(INDEX('Construction Bell Curve'!$B$3:$BK$60,MATCH($I15,'Construction Bell Curve'!$B$3:$B$60,0),MATCH('Draw Schedule-AM'!R$3,'Construction Bell Curve'!$B$3:$BK$3,0))*$D15*IF($G15="s-curve",1,0),0)+IFERROR(IF(AND(R$3&gt;=$H15,R$3&lt;=$I15),$D15/($I15-$H15+1),0)*IF($G15="straight-line",1,0),0)</f>
        <v>0</v>
      </c>
      <c r="S15" s="58">
        <f ca="1">IFERROR(INDEX('Construction Bell Curve'!$B$3:$BK$60,MATCH($I15,'Construction Bell Curve'!$B$3:$B$60,0),MATCH('Draw Schedule-AM'!S$3,'Construction Bell Curve'!$B$3:$BK$3,0))*$D15*IF($G15="s-curve",1,0),0)+IFERROR(IF(AND(S$3&gt;=$H15,S$3&lt;=$I15),$D15/($I15-$H15+1),0)*IF($G15="straight-line",1,0),0)</f>
        <v>0</v>
      </c>
      <c r="T15" s="58">
        <f ca="1">IFERROR(INDEX('Construction Bell Curve'!$B$3:$BK$60,MATCH($I15,'Construction Bell Curve'!$B$3:$B$60,0),MATCH('Draw Schedule-AM'!T$3,'Construction Bell Curve'!$B$3:$BK$3,0))*$D15*IF($G15="s-curve",1,0),0)+IFERROR(IF(AND(T$3&gt;=$H15,T$3&lt;=$I15),$D15/($I15-$H15+1),0)*IF($G15="straight-line",1,0),0)</f>
        <v>0</v>
      </c>
      <c r="U15" s="58">
        <f ca="1">IFERROR(INDEX('Construction Bell Curve'!$B$3:$BK$60,MATCH($I15,'Construction Bell Curve'!$B$3:$B$60,0),MATCH('Draw Schedule-AM'!U$3,'Construction Bell Curve'!$B$3:$BK$3,0))*$D15*IF($G15="s-curve",1,0),0)+IFERROR(IF(AND(U$3&gt;=$H15,U$3&lt;=$I15),$D15/($I15-$H15+1),0)*IF($G15="straight-line",1,0),0)</f>
        <v>0</v>
      </c>
      <c r="V15" s="58">
        <f ca="1">IFERROR(INDEX('Construction Bell Curve'!$B$3:$BK$60,MATCH($I15,'Construction Bell Curve'!$B$3:$B$60,0),MATCH('Draw Schedule-AM'!V$3,'Construction Bell Curve'!$B$3:$BK$3,0))*$D15*IF($G15="s-curve",1,0),0)+IFERROR(IF(AND(V$3&gt;=$H15,V$3&lt;=$I15),$D15/($I15-$H15+1),0)*IF($G15="straight-line",1,0),0)</f>
        <v>0</v>
      </c>
      <c r="W15" s="58">
        <f ca="1">IFERROR(INDEX('Construction Bell Curve'!$B$3:$BK$60,MATCH($I15,'Construction Bell Curve'!$B$3:$B$60,0),MATCH('Draw Schedule-AM'!W$3,'Construction Bell Curve'!$B$3:$BK$3,0))*$D15*IF($G15="s-curve",1,0),0)+IFERROR(IF(AND(W$3&gt;=$H15,W$3&lt;=$I15),$D15/($I15-$H15+1),0)*IF($G15="straight-line",1,0),0)</f>
        <v>0</v>
      </c>
      <c r="X15" s="58">
        <f ca="1">IFERROR(INDEX('Construction Bell Curve'!$B$3:$BK$60,MATCH($I15,'Construction Bell Curve'!$B$3:$B$60,0),MATCH('Draw Schedule-AM'!X$3,'Construction Bell Curve'!$B$3:$BK$3,0))*$D15*IF($G15="s-curve",1,0),0)+IFERROR(IF(AND(X$3&gt;=$H15,X$3&lt;=$I15),$D15/($I15-$H15+1),0)*IF($G15="straight-line",1,0),0)</f>
        <v>0</v>
      </c>
      <c r="Y15" s="58">
        <f ca="1">IFERROR(INDEX('Construction Bell Curve'!$B$3:$BK$60,MATCH($I15,'Construction Bell Curve'!$B$3:$B$60,0),MATCH('Draw Schedule-AM'!Y$3,'Construction Bell Curve'!$B$3:$BK$3,0))*$D15*IF($G15="s-curve",1,0),0)+IFERROR(IF(AND(Y$3&gt;=$H15,Y$3&lt;=$I15),$D15/($I15-$H15+1),0)*IF($G15="straight-line",1,0),0)</f>
        <v>0</v>
      </c>
      <c r="Z15" s="58">
        <f ca="1">IFERROR(INDEX('Construction Bell Curve'!$B$3:$BK$60,MATCH($I15,'Construction Bell Curve'!$B$3:$B$60,0),MATCH('Draw Schedule-AM'!Z$3,'Construction Bell Curve'!$B$3:$BK$3,0))*$D15*IF($G15="s-curve",1,0),0)+IFERROR(IF(AND(Z$3&gt;=$H15,Z$3&lt;=$I15),$D15/($I15-$H15+1),0)*IF($G15="straight-line",1,0),0)</f>
        <v>0</v>
      </c>
      <c r="AA15" s="58">
        <f ca="1">IFERROR(INDEX('Construction Bell Curve'!$B$3:$BK$60,MATCH($I15,'Construction Bell Curve'!$B$3:$B$60,0),MATCH('Draw Schedule-AM'!AA$3,'Construction Bell Curve'!$B$3:$BK$3,0))*$D15*IF($G15="s-curve",1,0),0)+IFERROR(IF(AND(AA$3&gt;=$H15,AA$3&lt;=$I15),$D15/($I15-$H15+1),0)*IF($G15="straight-line",1,0),0)</f>
        <v>0</v>
      </c>
      <c r="AB15" s="58">
        <f ca="1">IFERROR(INDEX('Construction Bell Curve'!$B$3:$BK$60,MATCH($I15,'Construction Bell Curve'!$B$3:$B$60,0),MATCH('Draw Schedule-AM'!AB$3,'Construction Bell Curve'!$B$3:$BK$3,0))*$D15*IF($G15="s-curve",1,0),0)+IFERROR(IF(AND(AB$3&gt;=$H15,AB$3&lt;=$I15),$D15/($I15-$H15+1),0)*IF($G15="straight-line",1,0),0)</f>
        <v>0</v>
      </c>
      <c r="AC15" s="58">
        <f ca="1">IFERROR(INDEX('Construction Bell Curve'!$B$3:$BK$60,MATCH($I15,'Construction Bell Curve'!$B$3:$B$60,0),MATCH('Draw Schedule-AM'!AC$3,'Construction Bell Curve'!$B$3:$BK$3,0))*$D15*IF($G15="s-curve",1,0),0)+IFERROR(IF(AND(AC$3&gt;=$H15,AC$3&lt;=$I15),$D15/($I15-$H15+1),0)*IF($G15="straight-line",1,0),0)</f>
        <v>0</v>
      </c>
      <c r="AD15" s="58">
        <f ca="1">IFERROR(INDEX('Construction Bell Curve'!$B$3:$BK$60,MATCH($I15,'Construction Bell Curve'!$B$3:$B$60,0),MATCH('Draw Schedule-AM'!AD$3,'Construction Bell Curve'!$B$3:$BK$3,0))*$D15*IF($G15="s-curve",1,0),0)+IFERROR(IF(AND(AD$3&gt;=$H15,AD$3&lt;=$I15),$D15/($I15-$H15+1),0)*IF($G15="straight-line",1,0),0)</f>
        <v>0</v>
      </c>
      <c r="AE15" s="58">
        <f ca="1">IFERROR(INDEX('Construction Bell Curve'!$B$3:$BK$60,MATCH($I15,'Construction Bell Curve'!$B$3:$B$60,0),MATCH('Draw Schedule-AM'!AE$3,'Construction Bell Curve'!$B$3:$BK$3,0))*$D15*IF($G15="s-curve",1,0),0)+IFERROR(IF(AND(AE$3&gt;=$H15,AE$3&lt;=$I15),$D15/($I15-$H15+1),0)*IF($G15="straight-line",1,0),0)</f>
        <v>0</v>
      </c>
      <c r="AF15" s="58">
        <f ca="1">IFERROR(INDEX('Construction Bell Curve'!$B$3:$BK$60,MATCH($I15,'Construction Bell Curve'!$B$3:$B$60,0),MATCH('Draw Schedule-AM'!AF$3,'Construction Bell Curve'!$B$3:$BK$3,0))*$D15*IF($G15="s-curve",1,0),0)+IFERROR(IF(AND(AF$3&gt;=$H15,AF$3&lt;=$I15),$D15/($I15-$H15+1),0)*IF($G15="straight-line",1,0),0)</f>
        <v>0</v>
      </c>
      <c r="AG15" s="58">
        <f ca="1">IFERROR(INDEX('Construction Bell Curve'!$B$3:$BK$60,MATCH($I15,'Construction Bell Curve'!$B$3:$B$60,0),MATCH('Draw Schedule-AM'!AG$3,'Construction Bell Curve'!$B$3:$BK$3,0))*$D15*IF($G15="s-curve",1,0),0)+IFERROR(IF(AND(AG$3&gt;=$H15,AG$3&lt;=$I15),$D15/($I15-$H15+1),0)*IF($G15="straight-line",1,0),0)</f>
        <v>0</v>
      </c>
      <c r="AH15" s="58">
        <f ca="1">IFERROR(INDEX('Construction Bell Curve'!$B$3:$BK$60,MATCH($I15,'Construction Bell Curve'!$B$3:$B$60,0),MATCH('Draw Schedule-AM'!AH$3,'Construction Bell Curve'!$B$3:$BK$3,0))*$D15*IF($G15="s-curve",1,0),0)+IFERROR(IF(AND(AH$3&gt;=$H15,AH$3&lt;=$I15),$D15/($I15-$H15+1),0)*IF($G15="straight-line",1,0),0)</f>
        <v>0</v>
      </c>
      <c r="AI15" s="58">
        <f>IFERROR(INDEX('Construction Bell Curve'!$B$3:$BK$60,MATCH($I15,'Construction Bell Curve'!$B$3:$B$60,0),MATCH('Draw Schedule-AM'!AI$3,'Construction Bell Curve'!$B$3:$BK$3,0))*$D15*IF($G15="s-curve",1,0),0)+IFERROR(IF(AND(AI$3&gt;=$H15,AI$3&lt;=$I15),$D15/($I15-$H15+1),0)*IF($G15="straight-line",1,0),0)</f>
        <v>0</v>
      </c>
      <c r="AJ15" s="58">
        <f>IFERROR(INDEX('Construction Bell Curve'!$B$3:$BK$60,MATCH($I15,'Construction Bell Curve'!$B$3:$B$60,0),MATCH('Draw Schedule-AM'!AJ$3,'Construction Bell Curve'!$B$3:$BK$3,0))*$D15*IF($G15="s-curve",1,0),0)+IFERROR(IF(AND(AJ$3&gt;=$H15,AJ$3&lt;=$I15),$D15/($I15-$H15+1),0)*IF($G15="straight-line",1,0),0)</f>
        <v>0</v>
      </c>
      <c r="AK15" s="58">
        <f>IFERROR(INDEX('Construction Bell Curve'!$B$3:$BK$60,MATCH($I15,'Construction Bell Curve'!$B$3:$B$60,0),MATCH('Draw Schedule-AM'!AK$3,'Construction Bell Curve'!$B$3:$BK$3,0))*$D15*IF($G15="s-curve",1,0),0)+IFERROR(IF(AND(AK$3&gt;=$H15,AK$3&lt;=$I15),$D15/($I15-$H15+1),0)*IF($G15="straight-line",1,0),0)</f>
        <v>0</v>
      </c>
      <c r="AL15" s="58">
        <f>IFERROR(INDEX('Construction Bell Curve'!$B$3:$BK$60,MATCH($I15,'Construction Bell Curve'!$B$3:$B$60,0),MATCH('Draw Schedule-AM'!AL$3,'Construction Bell Curve'!$B$3:$BK$3,0))*$D15*IF($G15="s-curve",1,0),0)+IFERROR(IF(AND(AL$3&gt;=$H15,AL$3&lt;=$I15),$D15/($I15-$H15+1),0)*IF($G15="straight-line",1,0),0)</f>
        <v>0</v>
      </c>
      <c r="AM15" s="58">
        <f>IFERROR(INDEX('Construction Bell Curve'!$B$3:$BK$60,MATCH($I15,'Construction Bell Curve'!$B$3:$B$60,0),MATCH('Draw Schedule-AM'!AM$3,'Construction Bell Curve'!$B$3:$BK$3,0))*$D15*IF($G15="s-curve",1,0),0)+IFERROR(IF(AND(AM$3&gt;=$H15,AM$3&lt;=$I15),$D15/($I15-$H15+1),0)*IF($G15="straight-line",1,0),0)</f>
        <v>0</v>
      </c>
      <c r="AN15" s="58">
        <f>IFERROR(INDEX('Construction Bell Curve'!$B$3:$BK$60,MATCH($I15,'Construction Bell Curve'!$B$3:$B$60,0),MATCH('Draw Schedule-AM'!AN$3,'Construction Bell Curve'!$B$3:$BK$3,0))*$D15*IF($G15="s-curve",1,0),0)+IFERROR(IF(AND(AN$3&gt;=$H15,AN$3&lt;=$I15),$D15/($I15-$H15+1),0)*IF($G15="straight-line",1,0),0)</f>
        <v>0</v>
      </c>
      <c r="AO15" s="58">
        <f>IFERROR(INDEX('Construction Bell Curve'!$B$3:$BK$60,MATCH($I15,'Construction Bell Curve'!$B$3:$B$60,0),MATCH('Draw Schedule-AM'!AO$3,'Construction Bell Curve'!$B$3:$BK$3,0))*$D15*IF($G15="s-curve",1,0),0)+IFERROR(IF(AND(AO$3&gt;=$H15,AO$3&lt;=$I15),$D15/($I15-$H15+1),0)*IF($G15="straight-line",1,0),0)</f>
        <v>0</v>
      </c>
      <c r="AP15" s="58">
        <f>IFERROR(INDEX('Construction Bell Curve'!$B$3:$BK$60,MATCH($I15,'Construction Bell Curve'!$B$3:$B$60,0),MATCH('Draw Schedule-AM'!AP$3,'Construction Bell Curve'!$B$3:$BK$3,0))*$D15*IF($G15="s-curve",1,0),0)+IFERROR(IF(AND(AP$3&gt;=$H15,AP$3&lt;=$I15),$D15/($I15-$H15+1),0)*IF($G15="straight-line",1,0),0)</f>
        <v>0</v>
      </c>
      <c r="AQ15" s="58">
        <f>IFERROR(INDEX('Construction Bell Curve'!$B$3:$BK$60,MATCH($I15,'Construction Bell Curve'!$B$3:$B$60,0),MATCH('Draw Schedule-AM'!AQ$3,'Construction Bell Curve'!$B$3:$BK$3,0))*$D15*IF($G15="s-curve",1,0),0)+IFERROR(IF(AND(AQ$3&gt;=$H15,AQ$3&lt;=$I15),$D15/($I15-$H15+1),0)*IF($G15="straight-line",1,0),0)</f>
        <v>0</v>
      </c>
      <c r="AR15" s="58">
        <f>IFERROR(INDEX('Construction Bell Curve'!$B$3:$BK$60,MATCH($I15,'Construction Bell Curve'!$B$3:$B$60,0),MATCH('Draw Schedule-AM'!AR$3,'Construction Bell Curve'!$B$3:$BK$3,0))*$D15*IF($G15="s-curve",1,0),0)+IFERROR(IF(AND(AR$3&gt;=$H15,AR$3&lt;=$I15),$D15/($I15-$H15+1),0)*IF($G15="straight-line",1,0),0)</f>
        <v>0</v>
      </c>
      <c r="AS15" s="58">
        <f>IFERROR(INDEX('Construction Bell Curve'!$B$3:$BK$60,MATCH($I15,'Construction Bell Curve'!$B$3:$B$60,0),MATCH('Draw Schedule-AM'!AS$3,'Construction Bell Curve'!$B$3:$BK$3,0))*$D15*IF($G15="s-curve",1,0),0)+IFERROR(IF(AND(AS$3&gt;=$H15,AS$3&lt;=$I15),$D15/($I15-$H15+1),0)*IF($G15="straight-line",1,0),0)</f>
        <v>0</v>
      </c>
      <c r="AT15" s="58">
        <f>IFERROR(INDEX('Construction Bell Curve'!$B$3:$BK$60,MATCH($I15,'Construction Bell Curve'!$B$3:$B$60,0),MATCH('Draw Schedule-AM'!AT$3,'Construction Bell Curve'!$B$3:$BK$3,0))*$D15*IF($G15="s-curve",1,0),0)+IFERROR(IF(AND(AT$3&gt;=$H15,AT$3&lt;=$I15),$D15/($I15-$H15+1),0)*IF($G15="straight-line",1,0),0)</f>
        <v>0</v>
      </c>
      <c r="AU15" s="58">
        <f>IFERROR(INDEX('Construction Bell Curve'!$B$3:$BK$60,MATCH($I15,'Construction Bell Curve'!$B$3:$B$60,0),MATCH('Draw Schedule-AM'!AU$3,'Construction Bell Curve'!$B$3:$BK$3,0))*$D15*IF($G15="s-curve",1,0),0)+IFERROR(IF(AND(AU$3&gt;=$H15,AU$3&lt;=$I15),$D15/($I15-$H15+1),0)*IF($G15="straight-line",1,0),0)</f>
        <v>0</v>
      </c>
      <c r="AV15" s="58">
        <f>IFERROR(INDEX('Construction Bell Curve'!$B$3:$BK$60,MATCH($I15,'Construction Bell Curve'!$B$3:$B$60,0),MATCH('Draw Schedule-AM'!AV$3,'Construction Bell Curve'!$B$3:$BK$3,0))*$D15*IF($G15="s-curve",1,0),0)+IFERROR(IF(AND(AV$3&gt;=$H15,AV$3&lt;=$I15),$D15/($I15-$H15+1),0)*IF($G15="straight-line",1,0),0)</f>
        <v>0</v>
      </c>
      <c r="AW15" s="58">
        <f>IFERROR(INDEX('Construction Bell Curve'!$B$3:$BK$60,MATCH($I15,'Construction Bell Curve'!$B$3:$B$60,0),MATCH('Draw Schedule-AM'!AW$3,'Construction Bell Curve'!$B$3:$BK$3,0))*$D15*IF($G15="s-curve",1,0),0)+IFERROR(IF(AND(AW$3&gt;=$H15,AW$3&lt;=$I15),$D15/($I15-$H15+1),0)*IF($G15="straight-line",1,0),0)</f>
        <v>0</v>
      </c>
      <c r="AX15" s="58">
        <f>IFERROR(INDEX('Construction Bell Curve'!$B$3:$BK$60,MATCH($I15,'Construction Bell Curve'!$B$3:$B$60,0),MATCH('Draw Schedule-AM'!AX$3,'Construction Bell Curve'!$B$3:$BK$3,0))*$D15*IF($G15="s-curve",1,0),0)+IFERROR(IF(AND(AX$3&gt;=$H15,AX$3&lt;=$I15),$D15/($I15-$H15+1),0)*IF($G15="straight-line",1,0),0)</f>
        <v>0</v>
      </c>
      <c r="AY15" s="58">
        <f>IFERROR(INDEX('Construction Bell Curve'!$B$3:$BK$60,MATCH($I15,'Construction Bell Curve'!$B$3:$B$60,0),MATCH('Draw Schedule-AM'!AY$3,'Construction Bell Curve'!$B$3:$BK$3,0))*$D15*IF($G15="s-curve",1,0),0)+IFERROR(IF(AND(AY$3&gt;=$H15,AY$3&lt;=$I15),$D15/($I15-$H15+1),0)*IF($G15="straight-line",1,0),0)</f>
        <v>0</v>
      </c>
      <c r="AZ15" s="58">
        <f>IFERROR(INDEX('Construction Bell Curve'!$B$3:$BK$60,MATCH($I15,'Construction Bell Curve'!$B$3:$B$60,0),MATCH('Draw Schedule-AM'!AZ$3,'Construction Bell Curve'!$B$3:$BK$3,0))*$D15*IF($G15="s-curve",1,0),0)+IFERROR(IF(AND(AZ$3&gt;=$H15,AZ$3&lt;=$I15),$D15/($I15-$H15+1),0)*IF($G15="straight-line",1,0),0)</f>
        <v>0</v>
      </c>
      <c r="BA15" s="58">
        <f>IFERROR(INDEX('Construction Bell Curve'!$B$3:$BK$60,MATCH($I15,'Construction Bell Curve'!$B$3:$B$60,0),MATCH('Draw Schedule-AM'!BA$3,'Construction Bell Curve'!$B$3:$BK$3,0))*$D15*IF($G15="s-curve",1,0),0)+IFERROR(IF(AND(BA$3&gt;=$H15,BA$3&lt;=$I15),$D15/($I15-$H15+1),0)*IF($G15="straight-line",1,0),0)</f>
        <v>0</v>
      </c>
      <c r="BB15" s="58">
        <f>IFERROR(INDEX('Construction Bell Curve'!$B$3:$BK$60,MATCH($I15,'Construction Bell Curve'!$B$3:$B$60,0),MATCH('Draw Schedule-AM'!BB$3,'Construction Bell Curve'!$B$3:$BK$3,0))*$D15*IF($G15="s-curve",1,0),0)+IFERROR(IF(AND(BB$3&gt;=$H15,BB$3&lt;=$I15),$D15/($I15-$H15+1),0)*IF($G15="straight-line",1,0),0)</f>
        <v>0</v>
      </c>
      <c r="BC15" s="58">
        <f>IFERROR(INDEX('Construction Bell Curve'!$B$3:$BK$60,MATCH($I15,'Construction Bell Curve'!$B$3:$B$60,0),MATCH('Draw Schedule-AM'!BC$3,'Construction Bell Curve'!$B$3:$BK$3,0))*$D15*IF($G15="s-curve",1,0),0)+IFERROR(IF(AND(BC$3&gt;=$H15,BC$3&lt;=$I15),$D15/($I15-$H15+1),0)*IF($G15="straight-line",1,0),0)</f>
        <v>0</v>
      </c>
      <c r="BD15" s="58">
        <f>IFERROR(INDEX('Construction Bell Curve'!$B$3:$BK$60,MATCH($I15,'Construction Bell Curve'!$B$3:$B$60,0),MATCH('Draw Schedule-AM'!BD$3,'Construction Bell Curve'!$B$3:$BK$3,0))*$D15*IF($G15="s-curve",1,0),0)+IFERROR(IF(AND(BD$3&gt;=$H15,BD$3&lt;=$I15),$D15/($I15-$H15+1),0)*IF($G15="straight-line",1,0),0)</f>
        <v>0</v>
      </c>
      <c r="BE15" s="58">
        <f>IFERROR(INDEX('Construction Bell Curve'!$B$3:$BK$60,MATCH($I15,'Construction Bell Curve'!$B$3:$B$60,0),MATCH('Draw Schedule-AM'!BE$3,'Construction Bell Curve'!$B$3:$BK$3,0))*$D15*IF($G15="s-curve",1,0),0)+IFERROR(IF(AND(BE$3&gt;=$H15,BE$3&lt;=$I15),$D15/($I15-$H15+1),0)*IF($G15="straight-line",1,0),0)</f>
        <v>0</v>
      </c>
      <c r="BF15" s="58">
        <f>IFERROR(INDEX('Construction Bell Curve'!$B$3:$BK$60,MATCH($I15,'Construction Bell Curve'!$B$3:$B$60,0),MATCH('Draw Schedule-AM'!BF$3,'Construction Bell Curve'!$B$3:$BK$3,0))*$D15*IF($G15="s-curve",1,0),0)+IFERROR(IF(AND(BF$3&gt;=$H15,BF$3&lt;=$I15),$D15/($I15-$H15+1),0)*IF($G15="straight-line",1,0),0)</f>
        <v>0</v>
      </c>
      <c r="BG15" s="58">
        <f>IFERROR(INDEX('Construction Bell Curve'!$B$3:$BK$60,MATCH($I15,'Construction Bell Curve'!$B$3:$B$60,0),MATCH('Draw Schedule-AM'!BG$3,'Construction Bell Curve'!$B$3:$BK$3,0))*$D15*IF($G15="s-curve",1,0),0)+IFERROR(IF(AND(BG$3&gt;=$H15,BG$3&lt;=$I15),$D15/($I15-$H15+1),0)*IF($G15="straight-line",1,0),0)</f>
        <v>0</v>
      </c>
      <c r="BH15" s="58">
        <f>IFERROR(INDEX('Construction Bell Curve'!$B$3:$BK$60,MATCH($I15,'Construction Bell Curve'!$B$3:$B$60,0),MATCH('Draw Schedule-AM'!BH$3,'Construction Bell Curve'!$B$3:$BK$3,0))*$D15*IF($G15="s-curve",1,0),0)+IFERROR(IF(AND(BH$3&gt;=$H15,BH$3&lt;=$I15),$D15/($I15-$H15+1),0)*IF($G15="straight-line",1,0),0)</f>
        <v>0</v>
      </c>
      <c r="BI15" s="58">
        <f>IFERROR(INDEX('Construction Bell Curve'!$B$3:$BK$60,MATCH($I15,'Construction Bell Curve'!$B$3:$B$60,0),MATCH('Draw Schedule-AM'!BI$3,'Construction Bell Curve'!$B$3:$BK$3,0))*$D15*IF($G15="s-curve",1,0),0)+IFERROR(IF(AND(BI$3&gt;=$H15,BI$3&lt;=$I15),$D15/($I15-$H15+1),0)*IF($G15="straight-line",1,0),0)</f>
        <v>0</v>
      </c>
      <c r="BJ15" s="58">
        <f>IFERROR(INDEX('Construction Bell Curve'!$B$3:$BK$60,MATCH($I15,'Construction Bell Curve'!$B$3:$B$60,0),MATCH('Draw Schedule-AM'!BJ$3,'Construction Bell Curve'!$B$3:$BK$3,0))*$D15*IF($G15="s-curve",1,0),0)+IFERROR(IF(AND(BJ$3&gt;=$H15,BJ$3&lt;=$I15),$D15/($I15-$H15+1),0)*IF($G15="straight-line",1,0),0)</f>
        <v>0</v>
      </c>
      <c r="BK15" s="58">
        <f>IFERROR(INDEX('Construction Bell Curve'!$B$3:$BK$60,MATCH($I15,'Construction Bell Curve'!$B$3:$B$60,0),MATCH('Draw Schedule-AM'!BK$3,'Construction Bell Curve'!$B$3:$BK$3,0))*$D15*IF($G15="s-curve",1,0),0)+IFERROR(IF(AND(BK$3&gt;=$H15,BK$3&lt;=$I15),$D15/($I15-$H15+1),0)*IF($G15="straight-line",1,0),0)</f>
        <v>0</v>
      </c>
      <c r="BL15" s="58">
        <f>IFERROR(INDEX('Construction Bell Curve'!$B$3:$BK$60,MATCH($I15,'Construction Bell Curve'!$B$3:$B$60,0),MATCH('Draw Schedule-AM'!BL$3,'Construction Bell Curve'!$B$3:$BK$3,0))*$D15*IF($G15="s-curve",1,0),0)+IFERROR(IF(AND(BL$3&gt;=$H15,BL$3&lt;=$I15),$D15/($I15-$H15+1),0)*IF($G15="straight-line",1,0),0)</f>
        <v>0</v>
      </c>
      <c r="BM15" s="58">
        <f>IFERROR(INDEX('Construction Bell Curve'!$B$3:$BK$60,MATCH($I15,'Construction Bell Curve'!$B$3:$B$60,0),MATCH('Draw Schedule-AM'!BM$3,'Construction Bell Curve'!$B$3:$BK$3,0))*$D15*IF($G15="s-curve",1,0),0)+IFERROR(IF(AND(BM$3&gt;=$H15,BM$3&lt;=$I15),$D15/($I15-$H15+1),0)*IF($G15="straight-line",1,0),0)</f>
        <v>0</v>
      </c>
      <c r="BN15" s="58">
        <f>IFERROR(INDEX('Construction Bell Curve'!$B$3:$BK$60,MATCH($I15,'Construction Bell Curve'!$B$3:$B$60,0),MATCH('Draw Schedule-AM'!BN$3,'Construction Bell Curve'!$B$3:$BK$3,0))*$D15*IF($G15="s-curve",1,0),0)+IFERROR(IF(AND(BN$3&gt;=$H15,BN$3&lt;=$I15),$D15/($I15-$H15+1),0)*IF($G15="straight-line",1,0),0)</f>
        <v>0</v>
      </c>
      <c r="BO15" s="58">
        <f>IFERROR(INDEX('Construction Bell Curve'!$B$3:$BK$60,MATCH($I15,'Construction Bell Curve'!$B$3:$B$60,0),MATCH('Draw Schedule-AM'!BO$3,'Construction Bell Curve'!$B$3:$BK$3,0))*$D15*IF($G15="s-curve",1,0),0)+IFERROR(IF(AND(BO$3&gt;=$H15,BO$3&lt;=$I15),$D15/($I15-$H15+1),0)*IF($G15="straight-line",1,0),0)</f>
        <v>0</v>
      </c>
      <c r="BP15" s="58">
        <f>IFERROR(INDEX('Construction Bell Curve'!$B$3:$BK$60,MATCH($I15,'Construction Bell Curve'!$B$3:$B$60,0),MATCH('Draw Schedule-AM'!BP$3,'Construction Bell Curve'!$B$3:$BK$3,0))*$D15*IF($G15="s-curve",1,0),0)+IFERROR(IF(AND(BP$3&gt;=$H15,BP$3&lt;=$I15),$D15/($I15-$H15+1),0)*IF($G15="straight-line",1,0),0)</f>
        <v>0</v>
      </c>
      <c r="BQ15" s="58">
        <f>IFERROR(INDEX('Construction Bell Curve'!$B$3:$BK$60,MATCH($I15,'Construction Bell Curve'!$B$3:$B$60,0),MATCH('Draw Schedule-AM'!BQ$3,'Construction Bell Curve'!$B$3:$BK$3,0))*$D15*IF($G15="s-curve",1,0),0)+IFERROR(IF(AND(BQ$3&gt;=$H15,BQ$3&lt;=$I15),$D15/($I15-$H15+1),0)*IF($G15="straight-line",1,0),0)</f>
        <v>0</v>
      </c>
      <c r="BR15" s="58">
        <f>IFERROR(INDEX('Construction Bell Curve'!$B$3:$BK$60,MATCH($I15,'Construction Bell Curve'!$B$3:$B$60,0),MATCH('Draw Schedule-AM'!BR$3,'Construction Bell Curve'!$B$3:$BK$3,0))*$D15*IF($G15="s-curve",1,0),0)+IFERROR(IF(AND(BR$3&gt;=$H15,BR$3&lt;=$I15),$D15/($I15-$H15+1),0)*IF($G15="straight-line",1,0),0)</f>
        <v>0</v>
      </c>
      <c r="BS15" s="58">
        <f>IFERROR(INDEX('Construction Bell Curve'!$B$3:$BK$60,MATCH($I15,'Construction Bell Curve'!$B$3:$B$60,0),MATCH('Draw Schedule-AM'!BS$3,'Construction Bell Curve'!$B$3:$BK$3,0))*$D15*IF($G15="s-curve",1,0),0)+IFERROR(IF(AND(BS$3&gt;=$H15,BS$3&lt;=$I15),$D15/($I15-$H15+1),0)*IF($G15="straight-line",1,0),0)</f>
        <v>0</v>
      </c>
      <c r="BT15" s="58">
        <f>IFERROR(INDEX('Construction Bell Curve'!$B$3:$BK$60,MATCH($I15,'Construction Bell Curve'!$B$3:$B$60,0),MATCH('Draw Schedule-AM'!BT$3,'Construction Bell Curve'!$B$3:$BK$3,0))*$D15*IF($G15="s-curve",1,0),0)+IFERROR(IF(AND(BT$3&gt;=$H15,BT$3&lt;=$I15),$D15/($I15-$H15+1),0)*IF($G15="straight-line",1,0),0)</f>
        <v>0</v>
      </c>
      <c r="BU15" s="58">
        <f>IFERROR(INDEX('Construction Bell Curve'!$B$3:$BK$60,MATCH($I15,'Construction Bell Curve'!$B$3:$B$60,0),MATCH('Draw Schedule-AM'!BU$3,'Construction Bell Curve'!$B$3:$BK$3,0))*$D15*IF($G15="s-curve",1,0),0)+IFERROR(IF(AND(BU$3&gt;=$H15,BU$3&lt;=$I15),$D15/($I15-$H15+1),0)*IF($G15="straight-line",1,0),0)</f>
        <v>0</v>
      </c>
      <c r="BV15" s="58">
        <f>IFERROR(INDEX('Construction Bell Curve'!$B$3:$BK$60,MATCH($I15,'Construction Bell Curve'!$B$3:$B$60,0),MATCH('Draw Schedule-AM'!BV$3,'Construction Bell Curve'!$B$3:$BK$3,0))*$D15*IF($G15="s-curve",1,0),0)+IFERROR(IF(AND(BV$3&gt;=$H15,BV$3&lt;=$I15),$D15/($I15-$H15+1),0)*IF($G15="straight-line",1,0),0)</f>
        <v>0</v>
      </c>
      <c r="BW15" s="58">
        <f>IFERROR(INDEX('Construction Bell Curve'!$B$3:$BK$60,MATCH($I15,'Construction Bell Curve'!$B$3:$B$60,0),MATCH('Draw Schedule-AM'!BW$3,'Construction Bell Curve'!$B$3:$BK$3,0))*$D15*IF($G15="s-curve",1,0),0)+IFERROR(IF(AND(BW$3&gt;=$H15,BW$3&lt;=$I15),$D15/($I15-$H15+1),0)*IF($G15="straight-line",1,0),0)</f>
        <v>0</v>
      </c>
      <c r="BX15" s="58">
        <f>IFERROR(INDEX('Construction Bell Curve'!$B$3:$BK$60,MATCH($I15,'Construction Bell Curve'!$B$3:$B$60,0),MATCH('Draw Schedule-AM'!BX$3,'Construction Bell Curve'!$B$3:$BK$3,0))*$D15*IF($G15="s-curve",1,0),0)+IFERROR(IF(AND(BX$3&gt;=$H15,BX$3&lt;=$I15),$D15/($I15-$H15+1),0)*IF($G15="straight-line",1,0),0)</f>
        <v>0</v>
      </c>
      <c r="BY15" s="58">
        <f>IFERROR(INDEX('Construction Bell Curve'!$B$3:$BK$60,MATCH($I15,'Construction Bell Curve'!$B$3:$B$60,0),MATCH('Draw Schedule-AM'!BY$3,'Construction Bell Curve'!$B$3:$BK$3,0))*$D15*IF($G15="s-curve",1,0),0)+IFERROR(IF(AND(BY$3&gt;=$H15,BY$3&lt;=$I15),$D15/($I15-$H15+1),0)*IF($G15="straight-line",1,0),0)</f>
        <v>0</v>
      </c>
      <c r="BZ15" s="58">
        <f>IFERROR(INDEX('Construction Bell Curve'!$B$3:$BK$60,MATCH($I15,'Construction Bell Curve'!$B$3:$B$60,0),MATCH('Draw Schedule-AM'!BZ$3,'Construction Bell Curve'!$B$3:$BK$3,0))*$D15*IF($G15="s-curve",1,0),0)+IFERROR(IF(AND(BZ$3&gt;=$H15,BZ$3&lt;=$I15),$D15/($I15-$H15+1),0)*IF($G15="straight-line",1,0),0)</f>
        <v>0</v>
      </c>
      <c r="CA15" s="58">
        <f>IFERROR(INDEX('Construction Bell Curve'!$B$3:$BK$60,MATCH($I15,'Construction Bell Curve'!$B$3:$B$60,0),MATCH('Draw Schedule-AM'!CA$3,'Construction Bell Curve'!$B$3:$BK$3,0))*$D15*IF($G15="s-curve",1,0),0)+IFERROR(IF(AND(CA$3&gt;=$H15,CA$3&lt;=$I15),$D15/($I15-$H15+1),0)*IF($G15="straight-line",1,0),0)</f>
        <v>0</v>
      </c>
      <c r="CB15" s="58">
        <f>IFERROR(INDEX('Construction Bell Curve'!$B$3:$BK$60,MATCH($I15,'Construction Bell Curve'!$B$3:$B$60,0),MATCH('Draw Schedule-AM'!CB$3,'Construction Bell Curve'!$B$3:$BK$3,0))*$D15*IF($G15="s-curve",1,0),0)+IFERROR(IF(AND(CB$3&gt;=$H15,CB$3&lt;=$I15),$D15/($I15-$H15+1),0)*IF($G15="straight-line",1,0),0)</f>
        <v>0</v>
      </c>
      <c r="CC15" s="58">
        <f>IFERROR(INDEX('Construction Bell Curve'!$B$3:$BK$60,MATCH($I15,'Construction Bell Curve'!$B$3:$B$60,0),MATCH('Draw Schedule-AM'!CC$3,'Construction Bell Curve'!$B$3:$BK$3,0))*$D15*IF($G15="s-curve",1,0),0)+IFERROR(IF(AND(CC$3&gt;=$H15,CC$3&lt;=$I15),$D15/($I15-$H15+1),0)*IF($G15="straight-line",1,0),0)</f>
        <v>0</v>
      </c>
      <c r="CD15" s="58">
        <f>IFERROR(INDEX('Construction Bell Curve'!$B$3:$BK$60,MATCH($I15,'Construction Bell Curve'!$B$3:$B$60,0),MATCH('Draw Schedule-AM'!CD$3,'Construction Bell Curve'!$B$3:$BK$3,0))*$D15*IF($G15="s-curve",1,0),0)+IFERROR(IF(AND(CD$3&gt;=$H15,CD$3&lt;=$I15),$D15/($I15-$H15+1),0)*IF($G15="straight-line",1,0),0)</f>
        <v>0</v>
      </c>
      <c r="CE15" s="58">
        <f>IFERROR(INDEX('Construction Bell Curve'!$B$3:$BK$60,MATCH($I15,'Construction Bell Curve'!$B$3:$B$60,0),MATCH('Draw Schedule-AM'!CE$3,'Construction Bell Curve'!$B$3:$BK$3,0))*$D15*IF($G15="s-curve",1,0),0)+IFERROR(IF(AND(CE$3&gt;=$H15,CE$3&lt;=$I15),$D15/($I15-$H15+1),0)*IF($G15="straight-line",1,0),0)</f>
        <v>0</v>
      </c>
      <c r="CF15" s="58">
        <f>IFERROR(INDEX('Construction Bell Curve'!$B$3:$BK$60,MATCH($I15,'Construction Bell Curve'!$B$3:$B$60,0),MATCH('Draw Schedule-AM'!CF$3,'Construction Bell Curve'!$B$3:$BK$3,0))*$D15*IF($G15="s-curve",1,0),0)+IFERROR(IF(AND(CF$3&gt;=$H15,CF$3&lt;=$I15),$D15/($I15-$H15+1),0)*IF($G15="straight-line",1,0),0)</f>
        <v>0</v>
      </c>
      <c r="CG15" s="58">
        <f>IFERROR(INDEX('Construction Bell Curve'!$B$3:$BK$60,MATCH($I15,'Construction Bell Curve'!$B$3:$B$60,0),MATCH('Draw Schedule-AM'!CG$3,'Construction Bell Curve'!$B$3:$BK$3,0))*$D15*IF($G15="s-curve",1,0),0)+IFERROR(IF(AND(CG$3&gt;=$H15,CG$3&lt;=$I15),$D15/($I15-$H15+1),0)*IF($G15="straight-line",1,0),0)</f>
        <v>0</v>
      </c>
      <c r="CH15" s="58">
        <f>IFERROR(INDEX('Construction Bell Curve'!$B$3:$BK$60,MATCH($I15,'Construction Bell Curve'!$B$3:$B$60,0),MATCH('Draw Schedule-AM'!CH$3,'Construction Bell Curve'!$B$3:$BK$3,0))*$D15*IF($G15="s-curve",1,0),0)+IFERROR(IF(AND(CH$3&gt;=$H15,CH$3&lt;=$I15),$D15/($I15-$H15+1),0)*IF($G15="straight-line",1,0),0)</f>
        <v>0</v>
      </c>
      <c r="CI15" s="58">
        <f>IFERROR(INDEX('Construction Bell Curve'!$B$3:$BK$60,MATCH($I15,'Construction Bell Curve'!$B$3:$B$60,0),MATCH('Draw Schedule-AM'!CI$3,'Construction Bell Curve'!$B$3:$BK$3,0))*$D15*IF($G15="s-curve",1,0),0)+IFERROR(IF(AND(CI$3&gt;=$H15,CI$3&lt;=$I15),$D15/($I15-$H15+1),0)*IF($G15="straight-line",1,0),0)</f>
        <v>0</v>
      </c>
      <c r="CJ15" s="58">
        <f>IFERROR(INDEX('Construction Bell Curve'!$B$3:$BK$60,MATCH($I15,'Construction Bell Curve'!$B$3:$B$60,0),MATCH('Draw Schedule-AM'!CJ$3,'Construction Bell Curve'!$B$3:$BK$3,0))*$D15*IF($G15="s-curve",1,0),0)+IFERROR(IF(AND(CJ$3&gt;=$H15,CJ$3&lt;=$I15),$D15/($I15-$H15+1),0)*IF($G15="straight-line",1,0),0)</f>
        <v>0</v>
      </c>
      <c r="CK15" s="58">
        <f>IFERROR(INDEX('Construction Bell Curve'!$B$3:$BK$60,MATCH($I15,'Construction Bell Curve'!$B$3:$B$60,0),MATCH('Draw Schedule-AM'!CK$3,'Construction Bell Curve'!$B$3:$BK$3,0))*$D15*IF($G15="s-curve",1,0),0)+IFERROR(IF(AND(CK$3&gt;=$H15,CK$3&lt;=$I15),$D15/($I15-$H15+1),0)*IF($G15="straight-line",1,0),0)</f>
        <v>0</v>
      </c>
      <c r="CL15" s="58">
        <f>IFERROR(INDEX('Construction Bell Curve'!$B$3:$BK$60,MATCH($I15,'Construction Bell Curve'!$B$3:$B$60,0),MATCH('Draw Schedule-AM'!CL$3,'Construction Bell Curve'!$B$3:$BK$3,0))*$D15*IF($G15="s-curve",1,0),0)+IFERROR(IF(AND(CL$3&gt;=$H15,CL$3&lt;=$I15),$D15/($I15-$H15+1),0)*IF($G15="straight-line",1,0),0)</f>
        <v>0</v>
      </c>
      <c r="CM15" s="58">
        <f>IFERROR(INDEX('Construction Bell Curve'!$B$3:$BK$60,MATCH($I15,'Construction Bell Curve'!$B$3:$B$60,0),MATCH('Draw Schedule-AM'!CM$3,'Construction Bell Curve'!$B$3:$BK$3,0))*$D15*IF($G15="s-curve",1,0),0)+IFERROR(IF(AND(CM$3&gt;=$H15,CM$3&lt;=$I15),$D15/($I15-$H15+1),0)*IF($G15="straight-line",1,0),0)</f>
        <v>0</v>
      </c>
      <c r="CN15" s="58">
        <f>IFERROR(INDEX('Construction Bell Curve'!$B$3:$BK$60,MATCH($I15,'Construction Bell Curve'!$B$3:$B$60,0),MATCH('Draw Schedule-AM'!CN$3,'Construction Bell Curve'!$B$3:$BK$3,0))*$D15*IF($G15="s-curve",1,0),0)+IFERROR(IF(AND(CN$3&gt;=$H15,CN$3&lt;=$I15),$D15/($I15-$H15+1),0)*IF($G15="straight-line",1,0),0)</f>
        <v>0</v>
      </c>
      <c r="CO15" s="58">
        <f>IFERROR(INDEX('Construction Bell Curve'!$B$3:$BK$60,MATCH($I15,'Construction Bell Curve'!$B$3:$B$60,0),MATCH('Draw Schedule-AM'!CO$3,'Construction Bell Curve'!$B$3:$BK$3,0))*$D15*IF($G15="s-curve",1,0),0)+IFERROR(IF(AND(CO$3&gt;=$H15,CO$3&lt;=$I15),$D15/($I15-$H15+1),0)*IF($G15="straight-line",1,0),0)</f>
        <v>0</v>
      </c>
      <c r="CP15" s="58">
        <f>IFERROR(INDEX('Construction Bell Curve'!$B$3:$BK$60,MATCH($I15,'Construction Bell Curve'!$B$3:$B$60,0),MATCH('Draw Schedule-AM'!CP$3,'Construction Bell Curve'!$B$3:$BK$3,0))*$D15*IF($G15="s-curve",1,0),0)+IFERROR(IF(AND(CP$3&gt;=$H15,CP$3&lt;=$I15),$D15/($I15-$H15+1),0)*IF($G15="straight-line",1,0),0)</f>
        <v>0</v>
      </c>
      <c r="CQ15" s="58">
        <f>IFERROR(INDEX('Construction Bell Curve'!$B$3:$BK$60,MATCH($I15,'Construction Bell Curve'!$B$3:$B$60,0),MATCH('Draw Schedule-AM'!CQ$3,'Construction Bell Curve'!$B$3:$BK$3,0))*$D15*IF($G15="s-curve",1,0),0)+IFERROR(IF(AND(CQ$3&gt;=$H15,CQ$3&lt;=$I15),$D15/($I15-$H15+1),0)*IF($G15="straight-line",1,0),0)</f>
        <v>0</v>
      </c>
      <c r="CR15" s="58">
        <f>IFERROR(INDEX('Construction Bell Curve'!$B$3:$BK$60,MATCH($I15,'Construction Bell Curve'!$B$3:$B$60,0),MATCH('Draw Schedule-AM'!CR$3,'Construction Bell Curve'!$B$3:$BK$3,0))*$D15*IF($G15="s-curve",1,0),0)+IFERROR(IF(AND(CR$3&gt;=$H15,CR$3&lt;=$I15),$D15/($I15-$H15+1),0)*IF($G15="straight-line",1,0),0)</f>
        <v>0</v>
      </c>
      <c r="CS15" s="58">
        <f>IFERROR(INDEX('Construction Bell Curve'!$B$3:$BK$60,MATCH($I15,'Construction Bell Curve'!$B$3:$B$60,0),MATCH('Draw Schedule-AM'!CS$3,'Construction Bell Curve'!$B$3:$BK$3,0))*$D15*IF($G15="s-curve",1,0),0)+IFERROR(IF(AND(CS$3&gt;=$H15,CS$3&lt;=$I15),$D15/($I15-$H15+1),0)*IF($G15="straight-line",1,0),0)</f>
        <v>0</v>
      </c>
      <c r="CT15" s="58">
        <f>IFERROR(INDEX('Construction Bell Curve'!$B$3:$BK$60,MATCH($I15,'Construction Bell Curve'!$B$3:$B$60,0),MATCH('Draw Schedule-AM'!CT$3,'Construction Bell Curve'!$B$3:$BK$3,0))*$D15*IF($G15="s-curve",1,0),0)+IFERROR(IF(AND(CT$3&gt;=$H15,CT$3&lt;=$I15),$D15/($I15-$H15+1),0)*IF($G15="straight-line",1,0),0)</f>
        <v>0</v>
      </c>
      <c r="CU15" s="58">
        <f>IFERROR(INDEX('Construction Bell Curve'!$B$3:$BK$60,MATCH($I15,'Construction Bell Curve'!$B$3:$B$60,0),MATCH('Draw Schedule-AM'!CU$3,'Construction Bell Curve'!$B$3:$BK$3,0))*$D15*IF($G15="s-curve",1,0),0)+IFERROR(IF(AND(CU$3&gt;=$H15,CU$3&lt;=$I15),$D15/($I15-$H15+1),0)*IF($G15="straight-line",1,0),0)</f>
        <v>0</v>
      </c>
      <c r="CV15" s="58">
        <f>IFERROR(INDEX('Construction Bell Curve'!$B$3:$BK$60,MATCH($I15,'Construction Bell Curve'!$B$3:$B$60,0),MATCH('Draw Schedule-AM'!CV$3,'Construction Bell Curve'!$B$3:$BK$3,0))*$D15*IF($G15="s-curve",1,0),0)+IFERROR(IF(AND(CV$3&gt;=$H15,CV$3&lt;=$I15),$D15/($I15-$H15+1),0)*IF($G15="straight-line",1,0),0)</f>
        <v>0</v>
      </c>
      <c r="CW15" s="58">
        <f>IFERROR(INDEX('Construction Bell Curve'!$B$3:$BK$60,MATCH($I15,'Construction Bell Curve'!$B$3:$B$60,0),MATCH('Draw Schedule-AM'!CW$3,'Construction Bell Curve'!$B$3:$BK$3,0))*$D15*IF($G15="s-curve",1,0),0)+IFERROR(IF(AND(CW$3&gt;=$H15,CW$3&lt;=$I15),$D15/($I15-$H15+1),0)*IF($G15="straight-line",1,0),0)</f>
        <v>0</v>
      </c>
      <c r="CX15" s="58">
        <f>IFERROR(INDEX('Construction Bell Curve'!$B$3:$BK$60,MATCH($I15,'Construction Bell Curve'!$B$3:$B$60,0),MATCH('Draw Schedule-AM'!CX$3,'Construction Bell Curve'!$B$3:$BK$3,0))*$D15*IF($G15="s-curve",1,0),0)+IFERROR(IF(AND(CX$3&gt;=$H15,CX$3&lt;=$I15),$D15/($I15-$H15+1),0)*IF($G15="straight-line",1,0),0)</f>
        <v>0</v>
      </c>
      <c r="CY15" s="58">
        <f>IFERROR(INDEX('Construction Bell Curve'!$B$3:$BK$60,MATCH($I15,'Construction Bell Curve'!$B$3:$B$60,0),MATCH('Draw Schedule-AM'!CY$3,'Construction Bell Curve'!$B$3:$BK$3,0))*$D15*IF($G15="s-curve",1,0),0)+IFERROR(IF(AND(CY$3&gt;=$H15,CY$3&lt;=$I15),$D15/($I15-$H15+1),0)*IF($G15="straight-line",1,0),0)</f>
        <v>0</v>
      </c>
      <c r="CZ15" s="58">
        <f>IFERROR(INDEX('Construction Bell Curve'!$B$3:$BK$60,MATCH($I15,'Construction Bell Curve'!$B$3:$B$60,0),MATCH('Draw Schedule-AM'!CZ$3,'Construction Bell Curve'!$B$3:$BK$3,0))*$D15*IF($G15="s-curve",1,0),0)+IFERROR(IF(AND(CZ$3&gt;=$H15,CZ$3&lt;=$I15),$D15/($I15-$H15+1),0)*IF($G15="straight-line",1,0),0)</f>
        <v>0</v>
      </c>
      <c r="DA15" s="58">
        <f>IFERROR(INDEX('Construction Bell Curve'!$B$3:$BK$60,MATCH($I15,'Construction Bell Curve'!$B$3:$B$60,0),MATCH('Draw Schedule-AM'!DA$3,'Construction Bell Curve'!$B$3:$BK$3,0))*$D15*IF($G15="s-curve",1,0),0)+IFERROR(IF(AND(DA$3&gt;=$H15,DA$3&lt;=$I15),$D15/($I15-$H15+1),0)*IF($G15="straight-line",1,0),0)</f>
        <v>0</v>
      </c>
      <c r="DB15" s="58">
        <f>IFERROR(INDEX('Construction Bell Curve'!$B$3:$BK$60,MATCH($I15,'Construction Bell Curve'!$B$3:$B$60,0),MATCH('Draw Schedule-AM'!DB$3,'Construction Bell Curve'!$B$3:$BK$3,0))*$D15*IF($G15="s-curve",1,0),0)+IFERROR(IF(AND(DB$3&gt;=$H15,DB$3&lt;=$I15),$D15/($I15-$H15+1),0)*IF($G15="straight-line",1,0),0)</f>
        <v>0</v>
      </c>
      <c r="DC15" s="58">
        <f>IFERROR(INDEX('Construction Bell Curve'!$B$3:$BK$60,MATCH($I15,'Construction Bell Curve'!$B$3:$B$60,0),MATCH('Draw Schedule-AM'!DC$3,'Construction Bell Curve'!$B$3:$BK$3,0))*$D15*IF($G15="s-curve",1,0),0)+IFERROR(IF(AND(DC$3&gt;=$H15,DC$3&lt;=$I15),$D15/($I15-$H15+1),0)*IF($G15="straight-line",1,0),0)</f>
        <v>0</v>
      </c>
      <c r="DD15" s="58">
        <f>IFERROR(INDEX('Construction Bell Curve'!$B$3:$BK$60,MATCH($I15,'Construction Bell Curve'!$B$3:$B$60,0),MATCH('Draw Schedule-AM'!DD$3,'Construction Bell Curve'!$B$3:$BK$3,0))*$D15*IF($G15="s-curve",1,0),0)+IFERROR(IF(AND(DD$3&gt;=$H15,DD$3&lt;=$I15),$D15/($I15-$H15+1),0)*IF($G15="straight-line",1,0),0)</f>
        <v>0</v>
      </c>
      <c r="DE15" s="58">
        <f>IFERROR(INDEX('Construction Bell Curve'!$B$3:$BK$60,MATCH($I15,'Construction Bell Curve'!$B$3:$B$60,0),MATCH('Draw Schedule-AM'!DE$3,'Construction Bell Curve'!$B$3:$BK$3,0))*$D15*IF($G15="s-curve",1,0),0)+IFERROR(IF(AND(DE$3&gt;=$H15,DE$3&lt;=$I15),$D15/($I15-$H15+1),0)*IF($G15="straight-line",1,0),0)</f>
        <v>0</v>
      </c>
      <c r="DF15" s="58">
        <f>IFERROR(INDEX('Construction Bell Curve'!$B$3:$BK$60,MATCH($I15,'Construction Bell Curve'!$B$3:$B$60,0),MATCH('Draw Schedule-AM'!DF$3,'Construction Bell Curve'!$B$3:$BK$3,0))*$D15*IF($G15="s-curve",1,0),0)+IFERROR(IF(AND(DF$3&gt;=$H15,DF$3&lt;=$I15),$D15/($I15-$H15+1),0)*IF($G15="straight-line",1,0),0)</f>
        <v>0</v>
      </c>
      <c r="DG15" s="58">
        <f>IFERROR(INDEX('Construction Bell Curve'!$B$3:$BK$60,MATCH($I15,'Construction Bell Curve'!$B$3:$B$60,0),MATCH('Draw Schedule-AM'!DG$3,'Construction Bell Curve'!$B$3:$BK$3,0))*$D15*IF($G15="s-curve",1,0),0)+IFERROR(IF(AND(DG$3&gt;=$H15,DG$3&lt;=$I15),$D15/($I15-$H15+1),0)*IF($G15="straight-line",1,0),0)</f>
        <v>0</v>
      </c>
      <c r="DH15" s="58">
        <f>IFERROR(INDEX('Construction Bell Curve'!$B$3:$BK$60,MATCH($I15,'Construction Bell Curve'!$B$3:$B$60,0),MATCH('Draw Schedule-AM'!DH$3,'Construction Bell Curve'!$B$3:$BK$3,0))*$D15*IF($G15="s-curve",1,0),0)+IFERROR(IF(AND(DH$3&gt;=$H15,DH$3&lt;=$I15),$D15/($I15-$H15+1),0)*IF($G15="straight-line",1,0),0)</f>
        <v>0</v>
      </c>
      <c r="DI15" s="58">
        <f>IFERROR(INDEX('Construction Bell Curve'!$B$3:$BK$60,MATCH($I15,'Construction Bell Curve'!$B$3:$B$60,0),MATCH('Draw Schedule-AM'!DI$3,'Construction Bell Curve'!$B$3:$BK$3,0))*$D15*IF($G15="s-curve",1,0),0)+IFERROR(IF(AND(DI$3&gt;=$H15,DI$3&lt;=$I15),$D15/($I15-$H15+1),0)*IF($G15="straight-line",1,0),0)</f>
        <v>0</v>
      </c>
      <c r="DJ15" s="58">
        <f>IFERROR(INDEX('Construction Bell Curve'!$B$3:$BK$60,MATCH($I15,'Construction Bell Curve'!$B$3:$B$60,0),MATCH('Draw Schedule-AM'!DJ$3,'Construction Bell Curve'!$B$3:$BK$3,0))*$D15*IF($G15="s-curve",1,0),0)+IFERROR(IF(AND(DJ$3&gt;=$H15,DJ$3&lt;=$I15),$D15/($I15-$H15+1),0)*IF($G15="straight-line",1,0),0)</f>
        <v>0</v>
      </c>
      <c r="DK15" s="58">
        <f>IFERROR(INDEX('Construction Bell Curve'!$B$3:$BK$60,MATCH($I15,'Construction Bell Curve'!$B$3:$B$60,0),MATCH('Draw Schedule-AM'!DK$3,'Construction Bell Curve'!$B$3:$BK$3,0))*$D15*IF($G15="s-curve",1,0),0)+IFERROR(IF(AND(DK$3&gt;=$H15,DK$3&lt;=$I15),$D15/($I15-$H15+1),0)*IF($G15="straight-line",1,0),0)</f>
        <v>0</v>
      </c>
      <c r="DL15" s="58">
        <f>IFERROR(INDEX('Construction Bell Curve'!$B$3:$BK$60,MATCH($I15,'Construction Bell Curve'!$B$3:$B$60,0),MATCH('Draw Schedule-AM'!DL$3,'Construction Bell Curve'!$B$3:$BK$3,0))*$D15*IF($G15="s-curve",1,0),0)+IFERROR(IF(AND(DL$3&gt;=$H15,DL$3&lt;=$I15),$D15/($I15-$H15+1),0)*IF($G15="straight-line",1,0),0)</f>
        <v>0</v>
      </c>
      <c r="DM15" s="58">
        <f>IFERROR(INDEX('Construction Bell Curve'!$B$3:$BK$60,MATCH($I15,'Construction Bell Curve'!$B$3:$B$60,0),MATCH('Draw Schedule-AM'!DM$3,'Construction Bell Curve'!$B$3:$BK$3,0))*$D15*IF($G15="s-curve",1,0),0)+IFERROR(IF(AND(DM$3&gt;=$H15,DM$3&lt;=$I15),$D15/($I15-$H15+1),0)*IF($G15="straight-line",1,0),0)</f>
        <v>0</v>
      </c>
      <c r="DN15" s="58">
        <f>IFERROR(INDEX('Construction Bell Curve'!$B$3:$BK$60,MATCH($I15,'Construction Bell Curve'!$B$3:$B$60,0),MATCH('Draw Schedule-AM'!DN$3,'Construction Bell Curve'!$B$3:$BK$3,0))*$D15*IF($G15="s-curve",1,0),0)+IFERROR(IF(AND(DN$3&gt;=$H15,DN$3&lt;=$I15),$D15/($I15-$H15+1),0)*IF($G15="straight-line",1,0),0)</f>
        <v>0</v>
      </c>
      <c r="DO15" s="58">
        <f>IFERROR(INDEX('Construction Bell Curve'!$B$3:$BK$60,MATCH($I15,'Construction Bell Curve'!$B$3:$B$60,0),MATCH('Draw Schedule-AM'!DO$3,'Construction Bell Curve'!$B$3:$BK$3,0))*$D15*IF($G15="s-curve",1,0),0)+IFERROR(IF(AND(DO$3&gt;=$H15,DO$3&lt;=$I15),$D15/($I15-$H15+1),0)*IF($G15="straight-line",1,0),0)</f>
        <v>0</v>
      </c>
      <c r="DP15" s="58">
        <f>IFERROR(INDEX('Construction Bell Curve'!$B$3:$BK$60,MATCH($I15,'Construction Bell Curve'!$B$3:$B$60,0),MATCH('Draw Schedule-AM'!DP$3,'Construction Bell Curve'!$B$3:$BK$3,0))*$D15*IF($G15="s-curve",1,0),0)+IFERROR(IF(AND(DP$3&gt;=$H15,DP$3&lt;=$I15),$D15/($I15-$H15+1),0)*IF($G15="straight-line",1,0),0)</f>
        <v>0</v>
      </c>
      <c r="DQ15" s="58">
        <f>IFERROR(INDEX('Construction Bell Curve'!$B$3:$BK$60,MATCH($I15,'Construction Bell Curve'!$B$3:$B$60,0),MATCH('Draw Schedule-AM'!DQ$3,'Construction Bell Curve'!$B$3:$BK$3,0))*$D15*IF($G15="s-curve",1,0),0)+IFERROR(IF(AND(DQ$3&gt;=$H15,DQ$3&lt;=$I15),$D15/($I15-$H15+1),0)*IF($G15="straight-line",1,0),0)</f>
        <v>0</v>
      </c>
      <c r="DR15" s="58">
        <f>IFERROR(INDEX('Construction Bell Curve'!$B$3:$BK$60,MATCH($I15,'Construction Bell Curve'!$B$3:$B$60,0),MATCH('Draw Schedule-AM'!DR$3,'Construction Bell Curve'!$B$3:$BK$3,0))*$D15*IF($G15="s-curve",1,0),0)+IFERROR(IF(AND(DR$3&gt;=$H15,DR$3&lt;=$I15),$D15/($I15-$H15+1),0)*IF($G15="straight-line",1,0),0)</f>
        <v>0</v>
      </c>
      <c r="DS15" s="58">
        <f>IFERROR(INDEX('Construction Bell Curve'!$B$3:$BK$60,MATCH($I15,'Construction Bell Curve'!$B$3:$B$60,0),MATCH('Draw Schedule-AM'!DS$3,'Construction Bell Curve'!$B$3:$BK$3,0))*$D15*IF($G15="s-curve",1,0),0)+IFERROR(IF(AND(DS$3&gt;=$H15,DS$3&lt;=$I15),$D15/($I15-$H15+1),0)*IF($G15="straight-line",1,0),0)</f>
        <v>0</v>
      </c>
      <c r="DT15" s="58">
        <f>IFERROR(INDEX('Construction Bell Curve'!$B$3:$BK$60,MATCH($I15,'Construction Bell Curve'!$B$3:$B$60,0),MATCH('Draw Schedule-AM'!DT$3,'Construction Bell Curve'!$B$3:$BK$3,0))*$D15*IF($G15="s-curve",1,0),0)+IFERROR(IF(AND(DT$3&gt;=$H15,DT$3&lt;=$I15),$D15/($I15-$H15+1),0)*IF($G15="straight-line",1,0),0)</f>
        <v>0</v>
      </c>
      <c r="DU15" s="58">
        <f>IFERROR(INDEX('Construction Bell Curve'!$B$3:$BK$60,MATCH($I15,'Construction Bell Curve'!$B$3:$B$60,0),MATCH('Draw Schedule-AM'!DU$3,'Construction Bell Curve'!$B$3:$BK$3,0))*$D15*IF($G15="s-curve",1,0),0)+IFERROR(IF(AND(DU$3&gt;=$H15,DU$3&lt;=$I15),$D15/($I15-$H15+1),0)*IF($G15="straight-line",1,0),0)</f>
        <v>0</v>
      </c>
      <c r="DV15" s="58">
        <f>IFERROR(INDEX('Construction Bell Curve'!$B$3:$BK$60,MATCH($I15,'Construction Bell Curve'!$B$3:$B$60,0),MATCH('Draw Schedule-AM'!DV$3,'Construction Bell Curve'!$B$3:$BK$3,0))*$D15*IF($G15="s-curve",1,0),0)+IFERROR(IF(AND(DV$3&gt;=$H15,DV$3&lt;=$I15),$D15/($I15-$H15+1),0)*IF($G15="straight-line",1,0),0)</f>
        <v>0</v>
      </c>
      <c r="DW15" s="58">
        <f>IFERROR(INDEX('Construction Bell Curve'!$B$3:$BK$60,MATCH($I15,'Construction Bell Curve'!$B$3:$B$60,0),MATCH('Draw Schedule-AM'!DW$3,'Construction Bell Curve'!$B$3:$BK$3,0))*$D15*IF($G15="s-curve",1,0),0)+IFERROR(IF(AND(DW$3&gt;=$H15,DW$3&lt;=$I15),$D15/($I15-$H15+1),0)*IF($G15="straight-line",1,0),0)</f>
        <v>0</v>
      </c>
      <c r="DX15" s="58">
        <f>IFERROR(INDEX('Construction Bell Curve'!$B$3:$BK$60,MATCH($I15,'Construction Bell Curve'!$B$3:$B$60,0),MATCH('Draw Schedule-AM'!DX$3,'Construction Bell Curve'!$B$3:$BK$3,0))*$D15*IF($G15="s-curve",1,0),0)+IFERROR(IF(AND(DX$3&gt;=$H15,DX$3&lt;=$I15),$D15/($I15-$H15+1),0)*IF($G15="straight-line",1,0),0)</f>
        <v>0</v>
      </c>
      <c r="DY15" s="58">
        <f>IFERROR(INDEX('Construction Bell Curve'!$B$3:$BK$60,MATCH($I15,'Construction Bell Curve'!$B$3:$B$60,0),MATCH('Draw Schedule-AM'!DY$3,'Construction Bell Curve'!$B$3:$BK$3,0))*$D15*IF($G15="s-curve",1,0),0)+IFERROR(IF(AND(DY$3&gt;=$H15,DY$3&lt;=$I15),$D15/($I15-$H15+1),0)*IF($G15="straight-line",1,0),0)</f>
        <v>0</v>
      </c>
      <c r="DZ15" s="58">
        <f>IFERROR(INDEX('Construction Bell Curve'!$B$3:$BK$60,MATCH($I15,'Construction Bell Curve'!$B$3:$B$60,0),MATCH('Draw Schedule-AM'!DZ$3,'Construction Bell Curve'!$B$3:$BK$3,0))*$D15*IF($G15="s-curve",1,0),0)+IFERROR(IF(AND(DZ$3&gt;=$H15,DZ$3&lt;=$I15),$D15/($I15-$H15+1),0)*IF($G15="straight-line",1,0),0)</f>
        <v>0</v>
      </c>
    </row>
    <row r="16" spans="1:130" s="51" customFormat="1" ht="15.75" customHeight="1">
      <c r="A16" s="49"/>
      <c r="B16" s="60" t="s">
        <v>580</v>
      </c>
      <c r="C16" s="1134">
        <v>0</v>
      </c>
      <c r="D16" s="135">
        <f>E16-C16</f>
        <v>0</v>
      </c>
      <c r="E16" s="1131">
        <f>Budget!E19</f>
        <v>0</v>
      </c>
      <c r="F16" s="1087">
        <f ca="1">SUM(J16:BH16)-D16</f>
        <v>0</v>
      </c>
      <c r="G16" s="1075" t="s">
        <v>1382</v>
      </c>
      <c r="H16" s="1139">
        <f>$H$4</f>
        <v>0</v>
      </c>
      <c r="I16" s="1076">
        <v>24</v>
      </c>
      <c r="J16" s="58">
        <f>IFERROR(INDEX('Construction Bell Curve'!$B$3:$BK$60,MATCH($I16,'Construction Bell Curve'!$B$3:$B$60,0),MATCH('Draw Schedule-AM'!J$3,'Construction Bell Curve'!$B$3:$BK$3,0))*$D16*IF($G16="s-curve",1,0),0)+IFERROR(IF(AND(J$3&gt;=$H16,J$3&lt;=$I16),$D16/($I16-$H16+1),0)*IF($G16="straight-line",1,0),0)</f>
        <v>0</v>
      </c>
      <c r="K16" s="58">
        <f ca="1">IFERROR(INDEX('Construction Bell Curve'!$B$3:$BK$60,MATCH($I16,'Construction Bell Curve'!$B$3:$B$60,0),MATCH('Draw Schedule-AM'!K$3,'Construction Bell Curve'!$B$3:$BK$3,0))*$D16*IF($G16="s-curve",1,0),0)+IFERROR(IF(AND(K$3&gt;=$H16,K$3&lt;=$I16),$D16/($I16-$H16+1),0)*IF($G16="straight-line",1,0),0)</f>
        <v>0</v>
      </c>
      <c r="L16" s="58">
        <f ca="1">IFERROR(INDEX('Construction Bell Curve'!$B$3:$BK$60,MATCH($I16,'Construction Bell Curve'!$B$3:$B$60,0),MATCH('Draw Schedule-AM'!L$3,'Construction Bell Curve'!$B$3:$BK$3,0))*$D16*IF($G16="s-curve",1,0),0)+IFERROR(IF(AND(L$3&gt;=$H16,L$3&lt;=$I16),$D16/($I16-$H16+1),0)*IF($G16="straight-line",1,0),0)</f>
        <v>0</v>
      </c>
      <c r="M16" s="58">
        <f ca="1">IFERROR(INDEX('Construction Bell Curve'!$B$3:$BK$60,MATCH($I16,'Construction Bell Curve'!$B$3:$B$60,0),MATCH('Draw Schedule-AM'!M$3,'Construction Bell Curve'!$B$3:$BK$3,0))*$D16*IF($G16="s-curve",1,0),0)+IFERROR(IF(AND(M$3&gt;=$H16,M$3&lt;=$I16),$D16/($I16-$H16+1),0)*IF($G16="straight-line",1,0),0)</f>
        <v>0</v>
      </c>
      <c r="N16" s="58">
        <f ca="1">IFERROR(INDEX('Construction Bell Curve'!$B$3:$BK$60,MATCH($I16,'Construction Bell Curve'!$B$3:$B$60,0),MATCH('Draw Schedule-AM'!N$3,'Construction Bell Curve'!$B$3:$BK$3,0))*$D16*IF($G16="s-curve",1,0),0)+IFERROR(IF(AND(N$3&gt;=$H16,N$3&lt;=$I16),$D16/($I16-$H16+1),0)*IF($G16="straight-line",1,0),0)</f>
        <v>0</v>
      </c>
      <c r="O16" s="58">
        <f ca="1">IFERROR(INDEX('Construction Bell Curve'!$B$3:$BK$60,MATCH($I16,'Construction Bell Curve'!$B$3:$B$60,0),MATCH('Draw Schedule-AM'!O$3,'Construction Bell Curve'!$B$3:$BK$3,0))*$D16*IF($G16="s-curve",1,0),0)+IFERROR(IF(AND(O$3&gt;=$H16,O$3&lt;=$I16),$D16/($I16-$H16+1),0)*IF($G16="straight-line",1,0),0)</f>
        <v>0</v>
      </c>
      <c r="P16" s="58">
        <f ca="1">IFERROR(INDEX('Construction Bell Curve'!$B$3:$BK$60,MATCH($I16,'Construction Bell Curve'!$B$3:$B$60,0),MATCH('Draw Schedule-AM'!P$3,'Construction Bell Curve'!$B$3:$BK$3,0))*$D16*IF($G16="s-curve",1,0),0)+IFERROR(IF(AND(P$3&gt;=$H16,P$3&lt;=$I16),$D16/($I16-$H16+1),0)*IF($G16="straight-line",1,0),0)</f>
        <v>0</v>
      </c>
      <c r="Q16" s="58">
        <f ca="1">IFERROR(INDEX('Construction Bell Curve'!$B$3:$BK$60,MATCH($I16,'Construction Bell Curve'!$B$3:$B$60,0),MATCH('Draw Schedule-AM'!Q$3,'Construction Bell Curve'!$B$3:$BK$3,0))*$D16*IF($G16="s-curve",1,0),0)+IFERROR(IF(AND(Q$3&gt;=$H16,Q$3&lt;=$I16),$D16/($I16-$H16+1),0)*IF($G16="straight-line",1,0),0)</f>
        <v>0</v>
      </c>
      <c r="R16" s="58">
        <f ca="1">IFERROR(INDEX('Construction Bell Curve'!$B$3:$BK$60,MATCH($I16,'Construction Bell Curve'!$B$3:$B$60,0),MATCH('Draw Schedule-AM'!R$3,'Construction Bell Curve'!$B$3:$BK$3,0))*$D16*IF($G16="s-curve",1,0),0)+IFERROR(IF(AND(R$3&gt;=$H16,R$3&lt;=$I16),$D16/($I16-$H16+1),0)*IF($G16="straight-line",1,0),0)</f>
        <v>0</v>
      </c>
      <c r="S16" s="58">
        <f ca="1">IFERROR(INDEX('Construction Bell Curve'!$B$3:$BK$60,MATCH($I16,'Construction Bell Curve'!$B$3:$B$60,0),MATCH('Draw Schedule-AM'!S$3,'Construction Bell Curve'!$B$3:$BK$3,0))*$D16*IF($G16="s-curve",1,0),0)+IFERROR(IF(AND(S$3&gt;=$H16,S$3&lt;=$I16),$D16/($I16-$H16+1),0)*IF($G16="straight-line",1,0),0)</f>
        <v>0</v>
      </c>
      <c r="T16" s="58">
        <f ca="1">IFERROR(INDEX('Construction Bell Curve'!$B$3:$BK$60,MATCH($I16,'Construction Bell Curve'!$B$3:$B$60,0),MATCH('Draw Schedule-AM'!T$3,'Construction Bell Curve'!$B$3:$BK$3,0))*$D16*IF($G16="s-curve",1,0),0)+IFERROR(IF(AND(T$3&gt;=$H16,T$3&lt;=$I16),$D16/($I16-$H16+1),0)*IF($G16="straight-line",1,0),0)</f>
        <v>0</v>
      </c>
      <c r="U16" s="58">
        <f ca="1">IFERROR(INDEX('Construction Bell Curve'!$B$3:$BK$60,MATCH($I16,'Construction Bell Curve'!$B$3:$B$60,0),MATCH('Draw Schedule-AM'!U$3,'Construction Bell Curve'!$B$3:$BK$3,0))*$D16*IF($G16="s-curve",1,0),0)+IFERROR(IF(AND(U$3&gt;=$H16,U$3&lt;=$I16),$D16/($I16-$H16+1),0)*IF($G16="straight-line",1,0),0)</f>
        <v>0</v>
      </c>
      <c r="V16" s="58">
        <f ca="1">IFERROR(INDEX('Construction Bell Curve'!$B$3:$BK$60,MATCH($I16,'Construction Bell Curve'!$B$3:$B$60,0),MATCH('Draw Schedule-AM'!V$3,'Construction Bell Curve'!$B$3:$BK$3,0))*$D16*IF($G16="s-curve",1,0),0)+IFERROR(IF(AND(V$3&gt;=$H16,V$3&lt;=$I16),$D16/($I16-$H16+1),0)*IF($G16="straight-line",1,0),0)</f>
        <v>0</v>
      </c>
      <c r="W16" s="58">
        <f ca="1">IFERROR(INDEX('Construction Bell Curve'!$B$3:$BK$60,MATCH($I16,'Construction Bell Curve'!$B$3:$B$60,0),MATCH('Draw Schedule-AM'!W$3,'Construction Bell Curve'!$B$3:$BK$3,0))*$D16*IF($G16="s-curve",1,0),0)+IFERROR(IF(AND(W$3&gt;=$H16,W$3&lt;=$I16),$D16/($I16-$H16+1),0)*IF($G16="straight-line",1,0),0)</f>
        <v>0</v>
      </c>
      <c r="X16" s="58">
        <f ca="1">IFERROR(INDEX('Construction Bell Curve'!$B$3:$BK$60,MATCH($I16,'Construction Bell Curve'!$B$3:$B$60,0),MATCH('Draw Schedule-AM'!X$3,'Construction Bell Curve'!$B$3:$BK$3,0))*$D16*IF($G16="s-curve",1,0),0)+IFERROR(IF(AND(X$3&gt;=$H16,X$3&lt;=$I16),$D16/($I16-$H16+1),0)*IF($G16="straight-line",1,0),0)</f>
        <v>0</v>
      </c>
      <c r="Y16" s="58">
        <f ca="1">IFERROR(INDEX('Construction Bell Curve'!$B$3:$BK$60,MATCH($I16,'Construction Bell Curve'!$B$3:$B$60,0),MATCH('Draw Schedule-AM'!Y$3,'Construction Bell Curve'!$B$3:$BK$3,0))*$D16*IF($G16="s-curve",1,0),0)+IFERROR(IF(AND(Y$3&gt;=$H16,Y$3&lt;=$I16),$D16/($I16-$H16+1),0)*IF($G16="straight-line",1,0),0)</f>
        <v>0</v>
      </c>
      <c r="Z16" s="58">
        <f ca="1">IFERROR(INDEX('Construction Bell Curve'!$B$3:$BK$60,MATCH($I16,'Construction Bell Curve'!$B$3:$B$60,0),MATCH('Draw Schedule-AM'!Z$3,'Construction Bell Curve'!$B$3:$BK$3,0))*$D16*IF($G16="s-curve",1,0),0)+IFERROR(IF(AND(Z$3&gt;=$H16,Z$3&lt;=$I16),$D16/($I16-$H16+1),0)*IF($G16="straight-line",1,0),0)</f>
        <v>0</v>
      </c>
      <c r="AA16" s="58">
        <f ca="1">IFERROR(INDEX('Construction Bell Curve'!$B$3:$BK$60,MATCH($I16,'Construction Bell Curve'!$B$3:$B$60,0),MATCH('Draw Schedule-AM'!AA$3,'Construction Bell Curve'!$B$3:$BK$3,0))*$D16*IF($G16="s-curve",1,0),0)+IFERROR(IF(AND(AA$3&gt;=$H16,AA$3&lt;=$I16),$D16/($I16-$H16+1),0)*IF($G16="straight-line",1,0),0)</f>
        <v>0</v>
      </c>
      <c r="AB16" s="58">
        <f ca="1">IFERROR(INDEX('Construction Bell Curve'!$B$3:$BK$60,MATCH($I16,'Construction Bell Curve'!$B$3:$B$60,0),MATCH('Draw Schedule-AM'!AB$3,'Construction Bell Curve'!$B$3:$BK$3,0))*$D16*IF($G16="s-curve",1,0),0)+IFERROR(IF(AND(AB$3&gt;=$H16,AB$3&lt;=$I16),$D16/($I16-$H16+1),0)*IF($G16="straight-line",1,0),0)</f>
        <v>0</v>
      </c>
      <c r="AC16" s="58">
        <f ca="1">IFERROR(INDEX('Construction Bell Curve'!$B$3:$BK$60,MATCH($I16,'Construction Bell Curve'!$B$3:$B$60,0),MATCH('Draw Schedule-AM'!AC$3,'Construction Bell Curve'!$B$3:$BK$3,0))*$D16*IF($G16="s-curve",1,0),0)+IFERROR(IF(AND(AC$3&gt;=$H16,AC$3&lt;=$I16),$D16/($I16-$H16+1),0)*IF($G16="straight-line",1,0),0)</f>
        <v>0</v>
      </c>
      <c r="AD16" s="58">
        <f ca="1">IFERROR(INDEX('Construction Bell Curve'!$B$3:$BK$60,MATCH($I16,'Construction Bell Curve'!$B$3:$B$60,0),MATCH('Draw Schedule-AM'!AD$3,'Construction Bell Curve'!$B$3:$BK$3,0))*$D16*IF($G16="s-curve",1,0),0)+IFERROR(IF(AND(AD$3&gt;=$H16,AD$3&lt;=$I16),$D16/($I16-$H16+1),0)*IF($G16="straight-line",1,0),0)</f>
        <v>0</v>
      </c>
      <c r="AE16" s="58">
        <f ca="1">IFERROR(INDEX('Construction Bell Curve'!$B$3:$BK$60,MATCH($I16,'Construction Bell Curve'!$B$3:$B$60,0),MATCH('Draw Schedule-AM'!AE$3,'Construction Bell Curve'!$B$3:$BK$3,0))*$D16*IF($G16="s-curve",1,0),0)+IFERROR(IF(AND(AE$3&gt;=$H16,AE$3&lt;=$I16),$D16/($I16-$H16+1),0)*IF($G16="straight-line",1,0),0)</f>
        <v>0</v>
      </c>
      <c r="AF16" s="58">
        <f ca="1">IFERROR(INDEX('Construction Bell Curve'!$B$3:$BK$60,MATCH($I16,'Construction Bell Curve'!$B$3:$B$60,0),MATCH('Draw Schedule-AM'!AF$3,'Construction Bell Curve'!$B$3:$BK$3,0))*$D16*IF($G16="s-curve",1,0),0)+IFERROR(IF(AND(AF$3&gt;=$H16,AF$3&lt;=$I16),$D16/($I16-$H16+1),0)*IF($G16="straight-line",1,0),0)</f>
        <v>0</v>
      </c>
      <c r="AG16" s="58">
        <f ca="1">IFERROR(INDEX('Construction Bell Curve'!$B$3:$BK$60,MATCH($I16,'Construction Bell Curve'!$B$3:$B$60,0),MATCH('Draw Schedule-AM'!AG$3,'Construction Bell Curve'!$B$3:$BK$3,0))*$D16*IF($G16="s-curve",1,0),0)+IFERROR(IF(AND(AG$3&gt;=$H16,AG$3&lt;=$I16),$D16/($I16-$H16+1),0)*IF($G16="straight-line",1,0),0)</f>
        <v>0</v>
      </c>
      <c r="AH16" s="58">
        <f ca="1">IFERROR(INDEX('Construction Bell Curve'!$B$3:$BK$60,MATCH($I16,'Construction Bell Curve'!$B$3:$B$60,0),MATCH('Draw Schedule-AM'!AH$3,'Construction Bell Curve'!$B$3:$BK$3,0))*$D16*IF($G16="s-curve",1,0),0)+IFERROR(IF(AND(AH$3&gt;=$H16,AH$3&lt;=$I16),$D16/($I16-$H16+1),0)*IF($G16="straight-line",1,0),0)</f>
        <v>0</v>
      </c>
      <c r="AI16" s="58">
        <f>IFERROR(INDEX('Construction Bell Curve'!$B$3:$BK$60,MATCH($I16,'Construction Bell Curve'!$B$3:$B$60,0),MATCH('Draw Schedule-AM'!AI$3,'Construction Bell Curve'!$B$3:$BK$3,0))*$D16*IF($G16="s-curve",1,0),0)+IFERROR(IF(AND(AI$3&gt;=$H16,AI$3&lt;=$I16),$D16/($I16-$H16+1),0)*IF($G16="straight-line",1,0),0)</f>
        <v>0</v>
      </c>
      <c r="AJ16" s="58">
        <f>IFERROR(INDEX('Construction Bell Curve'!$B$3:$BK$60,MATCH($I16,'Construction Bell Curve'!$B$3:$B$60,0),MATCH('Draw Schedule-AM'!AJ$3,'Construction Bell Curve'!$B$3:$BK$3,0))*$D16*IF($G16="s-curve",1,0),0)+IFERROR(IF(AND(AJ$3&gt;=$H16,AJ$3&lt;=$I16),$D16/($I16-$H16+1),0)*IF($G16="straight-line",1,0),0)</f>
        <v>0</v>
      </c>
      <c r="AK16" s="58">
        <f>IFERROR(INDEX('Construction Bell Curve'!$B$3:$BK$60,MATCH($I16,'Construction Bell Curve'!$B$3:$B$60,0),MATCH('Draw Schedule-AM'!AK$3,'Construction Bell Curve'!$B$3:$BK$3,0))*$D16*IF($G16="s-curve",1,0),0)+IFERROR(IF(AND(AK$3&gt;=$H16,AK$3&lt;=$I16),$D16/($I16-$H16+1),0)*IF($G16="straight-line",1,0),0)</f>
        <v>0</v>
      </c>
      <c r="AL16" s="58">
        <f>IFERROR(INDEX('Construction Bell Curve'!$B$3:$BK$60,MATCH($I16,'Construction Bell Curve'!$B$3:$B$60,0),MATCH('Draw Schedule-AM'!AL$3,'Construction Bell Curve'!$B$3:$BK$3,0))*$D16*IF($G16="s-curve",1,0),0)+IFERROR(IF(AND(AL$3&gt;=$H16,AL$3&lt;=$I16),$D16/($I16-$H16+1),0)*IF($G16="straight-line",1,0),0)</f>
        <v>0</v>
      </c>
      <c r="AM16" s="58">
        <f>IFERROR(INDEX('Construction Bell Curve'!$B$3:$BK$60,MATCH($I16,'Construction Bell Curve'!$B$3:$B$60,0),MATCH('Draw Schedule-AM'!AM$3,'Construction Bell Curve'!$B$3:$BK$3,0))*$D16*IF($G16="s-curve",1,0),0)+IFERROR(IF(AND(AM$3&gt;=$H16,AM$3&lt;=$I16),$D16/($I16-$H16+1),0)*IF($G16="straight-line",1,0),0)</f>
        <v>0</v>
      </c>
      <c r="AN16" s="58">
        <f>IFERROR(INDEX('Construction Bell Curve'!$B$3:$BK$60,MATCH($I16,'Construction Bell Curve'!$B$3:$B$60,0),MATCH('Draw Schedule-AM'!AN$3,'Construction Bell Curve'!$B$3:$BK$3,0))*$D16*IF($G16="s-curve",1,0),0)+IFERROR(IF(AND(AN$3&gt;=$H16,AN$3&lt;=$I16),$D16/($I16-$H16+1),0)*IF($G16="straight-line",1,0),0)</f>
        <v>0</v>
      </c>
      <c r="AO16" s="58">
        <f>IFERROR(INDEX('Construction Bell Curve'!$B$3:$BK$60,MATCH($I16,'Construction Bell Curve'!$B$3:$B$60,0),MATCH('Draw Schedule-AM'!AO$3,'Construction Bell Curve'!$B$3:$BK$3,0))*$D16*IF($G16="s-curve",1,0),0)+IFERROR(IF(AND(AO$3&gt;=$H16,AO$3&lt;=$I16),$D16/($I16-$H16+1),0)*IF($G16="straight-line",1,0),0)</f>
        <v>0</v>
      </c>
      <c r="AP16" s="58">
        <f>IFERROR(INDEX('Construction Bell Curve'!$B$3:$BK$60,MATCH($I16,'Construction Bell Curve'!$B$3:$B$60,0),MATCH('Draw Schedule-AM'!AP$3,'Construction Bell Curve'!$B$3:$BK$3,0))*$D16*IF($G16="s-curve",1,0),0)+IFERROR(IF(AND(AP$3&gt;=$H16,AP$3&lt;=$I16),$D16/($I16-$H16+1),0)*IF($G16="straight-line",1,0),0)</f>
        <v>0</v>
      </c>
      <c r="AQ16" s="58">
        <f>IFERROR(INDEX('Construction Bell Curve'!$B$3:$BK$60,MATCH($I16,'Construction Bell Curve'!$B$3:$B$60,0),MATCH('Draw Schedule-AM'!AQ$3,'Construction Bell Curve'!$B$3:$BK$3,0))*$D16*IF($G16="s-curve",1,0),0)+IFERROR(IF(AND(AQ$3&gt;=$H16,AQ$3&lt;=$I16),$D16/($I16-$H16+1),0)*IF($G16="straight-line",1,0),0)</f>
        <v>0</v>
      </c>
      <c r="AR16" s="58">
        <f>IFERROR(INDEX('Construction Bell Curve'!$B$3:$BK$60,MATCH($I16,'Construction Bell Curve'!$B$3:$B$60,0),MATCH('Draw Schedule-AM'!AR$3,'Construction Bell Curve'!$B$3:$BK$3,0))*$D16*IF($G16="s-curve",1,0),0)+IFERROR(IF(AND(AR$3&gt;=$H16,AR$3&lt;=$I16),$D16/($I16-$H16+1),0)*IF($G16="straight-line",1,0),0)</f>
        <v>0</v>
      </c>
      <c r="AS16" s="58">
        <f>IFERROR(INDEX('Construction Bell Curve'!$B$3:$BK$60,MATCH($I16,'Construction Bell Curve'!$B$3:$B$60,0),MATCH('Draw Schedule-AM'!AS$3,'Construction Bell Curve'!$B$3:$BK$3,0))*$D16*IF($G16="s-curve",1,0),0)+IFERROR(IF(AND(AS$3&gt;=$H16,AS$3&lt;=$I16),$D16/($I16-$H16+1),0)*IF($G16="straight-line",1,0),0)</f>
        <v>0</v>
      </c>
      <c r="AT16" s="58">
        <f>IFERROR(INDEX('Construction Bell Curve'!$B$3:$BK$60,MATCH($I16,'Construction Bell Curve'!$B$3:$B$60,0),MATCH('Draw Schedule-AM'!AT$3,'Construction Bell Curve'!$B$3:$BK$3,0))*$D16*IF($G16="s-curve",1,0),0)+IFERROR(IF(AND(AT$3&gt;=$H16,AT$3&lt;=$I16),$D16/($I16-$H16+1),0)*IF($G16="straight-line",1,0),0)</f>
        <v>0</v>
      </c>
      <c r="AU16" s="58">
        <f>IFERROR(INDEX('Construction Bell Curve'!$B$3:$BK$60,MATCH($I16,'Construction Bell Curve'!$B$3:$B$60,0),MATCH('Draw Schedule-AM'!AU$3,'Construction Bell Curve'!$B$3:$BK$3,0))*$D16*IF($G16="s-curve",1,0),0)+IFERROR(IF(AND(AU$3&gt;=$H16,AU$3&lt;=$I16),$D16/($I16-$H16+1),0)*IF($G16="straight-line",1,0),0)</f>
        <v>0</v>
      </c>
      <c r="AV16" s="58">
        <f>IFERROR(INDEX('Construction Bell Curve'!$B$3:$BK$60,MATCH($I16,'Construction Bell Curve'!$B$3:$B$60,0),MATCH('Draw Schedule-AM'!AV$3,'Construction Bell Curve'!$B$3:$BK$3,0))*$D16*IF($G16="s-curve",1,0),0)+IFERROR(IF(AND(AV$3&gt;=$H16,AV$3&lt;=$I16),$D16/($I16-$H16+1),0)*IF($G16="straight-line",1,0),0)</f>
        <v>0</v>
      </c>
      <c r="AW16" s="58">
        <f>IFERROR(INDEX('Construction Bell Curve'!$B$3:$BK$60,MATCH($I16,'Construction Bell Curve'!$B$3:$B$60,0),MATCH('Draw Schedule-AM'!AW$3,'Construction Bell Curve'!$B$3:$BK$3,0))*$D16*IF($G16="s-curve",1,0),0)+IFERROR(IF(AND(AW$3&gt;=$H16,AW$3&lt;=$I16),$D16/($I16-$H16+1),0)*IF($G16="straight-line",1,0),0)</f>
        <v>0</v>
      </c>
      <c r="AX16" s="58">
        <f>IFERROR(INDEX('Construction Bell Curve'!$B$3:$BK$60,MATCH($I16,'Construction Bell Curve'!$B$3:$B$60,0),MATCH('Draw Schedule-AM'!AX$3,'Construction Bell Curve'!$B$3:$BK$3,0))*$D16*IF($G16="s-curve",1,0),0)+IFERROR(IF(AND(AX$3&gt;=$H16,AX$3&lt;=$I16),$D16/($I16-$H16+1),0)*IF($G16="straight-line",1,0),0)</f>
        <v>0</v>
      </c>
      <c r="AY16" s="58">
        <f>IFERROR(INDEX('Construction Bell Curve'!$B$3:$BK$60,MATCH($I16,'Construction Bell Curve'!$B$3:$B$60,0),MATCH('Draw Schedule-AM'!AY$3,'Construction Bell Curve'!$B$3:$BK$3,0))*$D16*IF($G16="s-curve",1,0),0)+IFERROR(IF(AND(AY$3&gt;=$H16,AY$3&lt;=$I16),$D16/($I16-$H16+1),0)*IF($G16="straight-line",1,0),0)</f>
        <v>0</v>
      </c>
      <c r="AZ16" s="58">
        <f>IFERROR(INDEX('Construction Bell Curve'!$B$3:$BK$60,MATCH($I16,'Construction Bell Curve'!$B$3:$B$60,0),MATCH('Draw Schedule-AM'!AZ$3,'Construction Bell Curve'!$B$3:$BK$3,0))*$D16*IF($G16="s-curve",1,0),0)+IFERROR(IF(AND(AZ$3&gt;=$H16,AZ$3&lt;=$I16),$D16/($I16-$H16+1),0)*IF($G16="straight-line",1,0),0)</f>
        <v>0</v>
      </c>
      <c r="BA16" s="58">
        <f>IFERROR(INDEX('Construction Bell Curve'!$B$3:$BK$60,MATCH($I16,'Construction Bell Curve'!$B$3:$B$60,0),MATCH('Draw Schedule-AM'!BA$3,'Construction Bell Curve'!$B$3:$BK$3,0))*$D16*IF($G16="s-curve",1,0),0)+IFERROR(IF(AND(BA$3&gt;=$H16,BA$3&lt;=$I16),$D16/($I16-$H16+1),0)*IF($G16="straight-line",1,0),0)</f>
        <v>0</v>
      </c>
      <c r="BB16" s="58">
        <f>IFERROR(INDEX('Construction Bell Curve'!$B$3:$BK$60,MATCH($I16,'Construction Bell Curve'!$B$3:$B$60,0),MATCH('Draw Schedule-AM'!BB$3,'Construction Bell Curve'!$B$3:$BK$3,0))*$D16*IF($G16="s-curve",1,0),0)+IFERROR(IF(AND(BB$3&gt;=$H16,BB$3&lt;=$I16),$D16/($I16-$H16+1),0)*IF($G16="straight-line",1,0),0)</f>
        <v>0</v>
      </c>
      <c r="BC16" s="58">
        <f>IFERROR(INDEX('Construction Bell Curve'!$B$3:$BK$60,MATCH($I16,'Construction Bell Curve'!$B$3:$B$60,0),MATCH('Draw Schedule-AM'!BC$3,'Construction Bell Curve'!$B$3:$BK$3,0))*$D16*IF($G16="s-curve",1,0),0)+IFERROR(IF(AND(BC$3&gt;=$H16,BC$3&lt;=$I16),$D16/($I16-$H16+1),0)*IF($G16="straight-line",1,0),0)</f>
        <v>0</v>
      </c>
      <c r="BD16" s="58">
        <f>IFERROR(INDEX('Construction Bell Curve'!$B$3:$BK$60,MATCH($I16,'Construction Bell Curve'!$B$3:$B$60,0),MATCH('Draw Schedule-AM'!BD$3,'Construction Bell Curve'!$B$3:$BK$3,0))*$D16*IF($G16="s-curve",1,0),0)+IFERROR(IF(AND(BD$3&gt;=$H16,BD$3&lt;=$I16),$D16/($I16-$H16+1),0)*IF($G16="straight-line",1,0),0)</f>
        <v>0</v>
      </c>
      <c r="BE16" s="58">
        <f>IFERROR(INDEX('Construction Bell Curve'!$B$3:$BK$60,MATCH($I16,'Construction Bell Curve'!$B$3:$B$60,0),MATCH('Draw Schedule-AM'!BE$3,'Construction Bell Curve'!$B$3:$BK$3,0))*$D16*IF($G16="s-curve",1,0),0)+IFERROR(IF(AND(BE$3&gt;=$H16,BE$3&lt;=$I16),$D16/($I16-$H16+1),0)*IF($G16="straight-line",1,0),0)</f>
        <v>0</v>
      </c>
      <c r="BF16" s="58">
        <f>IFERROR(INDEX('Construction Bell Curve'!$B$3:$BK$60,MATCH($I16,'Construction Bell Curve'!$B$3:$B$60,0),MATCH('Draw Schedule-AM'!BF$3,'Construction Bell Curve'!$B$3:$BK$3,0))*$D16*IF($G16="s-curve",1,0),0)+IFERROR(IF(AND(BF$3&gt;=$H16,BF$3&lt;=$I16),$D16/($I16-$H16+1),0)*IF($G16="straight-line",1,0),0)</f>
        <v>0</v>
      </c>
      <c r="BG16" s="58">
        <f>IFERROR(INDEX('Construction Bell Curve'!$B$3:$BK$60,MATCH($I16,'Construction Bell Curve'!$B$3:$B$60,0),MATCH('Draw Schedule-AM'!BG$3,'Construction Bell Curve'!$B$3:$BK$3,0))*$D16*IF($G16="s-curve",1,0),0)+IFERROR(IF(AND(BG$3&gt;=$H16,BG$3&lt;=$I16),$D16/($I16-$H16+1),0)*IF($G16="straight-line",1,0),0)</f>
        <v>0</v>
      </c>
      <c r="BH16" s="58">
        <f>IFERROR(INDEX('Construction Bell Curve'!$B$3:$BK$60,MATCH($I16,'Construction Bell Curve'!$B$3:$B$60,0),MATCH('Draw Schedule-AM'!BH$3,'Construction Bell Curve'!$B$3:$BK$3,0))*$D16*IF($G16="s-curve",1,0),0)+IFERROR(IF(AND(BH$3&gt;=$H16,BH$3&lt;=$I16),$D16/($I16-$H16+1),0)*IF($G16="straight-line",1,0),0)</f>
        <v>0</v>
      </c>
      <c r="BI16" s="58">
        <f>IFERROR(INDEX('Construction Bell Curve'!$B$3:$BK$60,MATCH($I16,'Construction Bell Curve'!$B$3:$B$60,0),MATCH('Draw Schedule-AM'!BI$3,'Construction Bell Curve'!$B$3:$BK$3,0))*$D16*IF($G16="s-curve",1,0),0)+IFERROR(IF(AND(BI$3&gt;=$H16,BI$3&lt;=$I16),$D16/($I16-$H16+1),0)*IF($G16="straight-line",1,0),0)</f>
        <v>0</v>
      </c>
      <c r="BJ16" s="58">
        <f>IFERROR(INDEX('Construction Bell Curve'!$B$3:$BK$60,MATCH($I16,'Construction Bell Curve'!$B$3:$B$60,0),MATCH('Draw Schedule-AM'!BJ$3,'Construction Bell Curve'!$B$3:$BK$3,0))*$D16*IF($G16="s-curve",1,0),0)+IFERROR(IF(AND(BJ$3&gt;=$H16,BJ$3&lt;=$I16),$D16/($I16-$H16+1),0)*IF($G16="straight-line",1,0),0)</f>
        <v>0</v>
      </c>
      <c r="BK16" s="58">
        <f>IFERROR(INDEX('Construction Bell Curve'!$B$3:$BK$60,MATCH($I16,'Construction Bell Curve'!$B$3:$B$60,0),MATCH('Draw Schedule-AM'!BK$3,'Construction Bell Curve'!$B$3:$BK$3,0))*$D16*IF($G16="s-curve",1,0),0)+IFERROR(IF(AND(BK$3&gt;=$H16,BK$3&lt;=$I16),$D16/($I16-$H16+1),0)*IF($G16="straight-line",1,0),0)</f>
        <v>0</v>
      </c>
      <c r="BL16" s="58">
        <f>IFERROR(INDEX('Construction Bell Curve'!$B$3:$BK$60,MATCH($I16,'Construction Bell Curve'!$B$3:$B$60,0),MATCH('Draw Schedule-AM'!BL$3,'Construction Bell Curve'!$B$3:$BK$3,0))*$D16*IF($G16="s-curve",1,0),0)+IFERROR(IF(AND(BL$3&gt;=$H16,BL$3&lt;=$I16),$D16/($I16-$H16+1),0)*IF($G16="straight-line",1,0),0)</f>
        <v>0</v>
      </c>
      <c r="BM16" s="58">
        <f>IFERROR(INDEX('Construction Bell Curve'!$B$3:$BK$60,MATCH($I16,'Construction Bell Curve'!$B$3:$B$60,0),MATCH('Draw Schedule-AM'!BM$3,'Construction Bell Curve'!$B$3:$BK$3,0))*$D16*IF($G16="s-curve",1,0),0)+IFERROR(IF(AND(BM$3&gt;=$H16,BM$3&lt;=$I16),$D16/($I16-$H16+1),0)*IF($G16="straight-line",1,0),0)</f>
        <v>0</v>
      </c>
      <c r="BN16" s="58">
        <f>IFERROR(INDEX('Construction Bell Curve'!$B$3:$BK$60,MATCH($I16,'Construction Bell Curve'!$B$3:$B$60,0),MATCH('Draw Schedule-AM'!BN$3,'Construction Bell Curve'!$B$3:$BK$3,0))*$D16*IF($G16="s-curve",1,0),0)+IFERROR(IF(AND(BN$3&gt;=$H16,BN$3&lt;=$I16),$D16/($I16-$H16+1),0)*IF($G16="straight-line",1,0),0)</f>
        <v>0</v>
      </c>
      <c r="BO16" s="58">
        <f>IFERROR(INDEX('Construction Bell Curve'!$B$3:$BK$60,MATCH($I16,'Construction Bell Curve'!$B$3:$B$60,0),MATCH('Draw Schedule-AM'!BO$3,'Construction Bell Curve'!$B$3:$BK$3,0))*$D16*IF($G16="s-curve",1,0),0)+IFERROR(IF(AND(BO$3&gt;=$H16,BO$3&lt;=$I16),$D16/($I16-$H16+1),0)*IF($G16="straight-line",1,0),0)</f>
        <v>0</v>
      </c>
      <c r="BP16" s="58">
        <f>IFERROR(INDEX('Construction Bell Curve'!$B$3:$BK$60,MATCH($I16,'Construction Bell Curve'!$B$3:$B$60,0),MATCH('Draw Schedule-AM'!BP$3,'Construction Bell Curve'!$B$3:$BK$3,0))*$D16*IF($G16="s-curve",1,0),0)+IFERROR(IF(AND(BP$3&gt;=$H16,BP$3&lt;=$I16),$D16/($I16-$H16+1),0)*IF($G16="straight-line",1,0),0)</f>
        <v>0</v>
      </c>
      <c r="BQ16" s="58">
        <f>IFERROR(INDEX('Construction Bell Curve'!$B$3:$BK$60,MATCH($I16,'Construction Bell Curve'!$B$3:$B$60,0),MATCH('Draw Schedule-AM'!BQ$3,'Construction Bell Curve'!$B$3:$BK$3,0))*$D16*IF($G16="s-curve",1,0),0)+IFERROR(IF(AND(BQ$3&gt;=$H16,BQ$3&lt;=$I16),$D16/($I16-$H16+1),0)*IF($G16="straight-line",1,0),0)</f>
        <v>0</v>
      </c>
      <c r="BR16" s="58">
        <f>IFERROR(INDEX('Construction Bell Curve'!$B$3:$BK$60,MATCH($I16,'Construction Bell Curve'!$B$3:$B$60,0),MATCH('Draw Schedule-AM'!BR$3,'Construction Bell Curve'!$B$3:$BK$3,0))*$D16*IF($G16="s-curve",1,0),0)+IFERROR(IF(AND(BR$3&gt;=$H16,BR$3&lt;=$I16),$D16/($I16-$H16+1),0)*IF($G16="straight-line",1,0),0)</f>
        <v>0</v>
      </c>
      <c r="BS16" s="58">
        <f>IFERROR(INDEX('Construction Bell Curve'!$B$3:$BK$60,MATCH($I16,'Construction Bell Curve'!$B$3:$B$60,0),MATCH('Draw Schedule-AM'!BS$3,'Construction Bell Curve'!$B$3:$BK$3,0))*$D16*IF($G16="s-curve",1,0),0)+IFERROR(IF(AND(BS$3&gt;=$H16,BS$3&lt;=$I16),$D16/($I16-$H16+1),0)*IF($G16="straight-line",1,0),0)</f>
        <v>0</v>
      </c>
      <c r="BT16" s="58">
        <f>IFERROR(INDEX('Construction Bell Curve'!$B$3:$BK$60,MATCH($I16,'Construction Bell Curve'!$B$3:$B$60,0),MATCH('Draw Schedule-AM'!BT$3,'Construction Bell Curve'!$B$3:$BK$3,0))*$D16*IF($G16="s-curve",1,0),0)+IFERROR(IF(AND(BT$3&gt;=$H16,BT$3&lt;=$I16),$D16/($I16-$H16+1),0)*IF($G16="straight-line",1,0),0)</f>
        <v>0</v>
      </c>
      <c r="BU16" s="58">
        <f>IFERROR(INDEX('Construction Bell Curve'!$B$3:$BK$60,MATCH($I16,'Construction Bell Curve'!$B$3:$B$60,0),MATCH('Draw Schedule-AM'!BU$3,'Construction Bell Curve'!$B$3:$BK$3,0))*$D16*IF($G16="s-curve",1,0),0)+IFERROR(IF(AND(BU$3&gt;=$H16,BU$3&lt;=$I16),$D16/($I16-$H16+1),0)*IF($G16="straight-line",1,0),0)</f>
        <v>0</v>
      </c>
      <c r="BV16" s="58">
        <f>IFERROR(INDEX('Construction Bell Curve'!$B$3:$BK$60,MATCH($I16,'Construction Bell Curve'!$B$3:$B$60,0),MATCH('Draw Schedule-AM'!BV$3,'Construction Bell Curve'!$B$3:$BK$3,0))*$D16*IF($G16="s-curve",1,0),0)+IFERROR(IF(AND(BV$3&gt;=$H16,BV$3&lt;=$I16),$D16/($I16-$H16+1),0)*IF($G16="straight-line",1,0),0)</f>
        <v>0</v>
      </c>
      <c r="BW16" s="58">
        <f>IFERROR(INDEX('Construction Bell Curve'!$B$3:$BK$60,MATCH($I16,'Construction Bell Curve'!$B$3:$B$60,0),MATCH('Draw Schedule-AM'!BW$3,'Construction Bell Curve'!$B$3:$BK$3,0))*$D16*IF($G16="s-curve",1,0),0)+IFERROR(IF(AND(BW$3&gt;=$H16,BW$3&lt;=$I16),$D16/($I16-$H16+1),0)*IF($G16="straight-line",1,0),0)</f>
        <v>0</v>
      </c>
      <c r="BX16" s="58">
        <f>IFERROR(INDEX('Construction Bell Curve'!$B$3:$BK$60,MATCH($I16,'Construction Bell Curve'!$B$3:$B$60,0),MATCH('Draw Schedule-AM'!BX$3,'Construction Bell Curve'!$B$3:$BK$3,0))*$D16*IF($G16="s-curve",1,0),0)+IFERROR(IF(AND(BX$3&gt;=$H16,BX$3&lt;=$I16),$D16/($I16-$H16+1),0)*IF($G16="straight-line",1,0),0)</f>
        <v>0</v>
      </c>
      <c r="BY16" s="58">
        <f>IFERROR(INDEX('Construction Bell Curve'!$B$3:$BK$60,MATCH($I16,'Construction Bell Curve'!$B$3:$B$60,0),MATCH('Draw Schedule-AM'!BY$3,'Construction Bell Curve'!$B$3:$BK$3,0))*$D16*IF($G16="s-curve",1,0),0)+IFERROR(IF(AND(BY$3&gt;=$H16,BY$3&lt;=$I16),$D16/($I16-$H16+1),0)*IF($G16="straight-line",1,0),0)</f>
        <v>0</v>
      </c>
      <c r="BZ16" s="58">
        <f>IFERROR(INDEX('Construction Bell Curve'!$B$3:$BK$60,MATCH($I16,'Construction Bell Curve'!$B$3:$B$60,0),MATCH('Draw Schedule-AM'!BZ$3,'Construction Bell Curve'!$B$3:$BK$3,0))*$D16*IF($G16="s-curve",1,0),0)+IFERROR(IF(AND(BZ$3&gt;=$H16,BZ$3&lt;=$I16),$D16/($I16-$H16+1),0)*IF($G16="straight-line",1,0),0)</f>
        <v>0</v>
      </c>
      <c r="CA16" s="58">
        <f>IFERROR(INDEX('Construction Bell Curve'!$B$3:$BK$60,MATCH($I16,'Construction Bell Curve'!$B$3:$B$60,0),MATCH('Draw Schedule-AM'!CA$3,'Construction Bell Curve'!$B$3:$BK$3,0))*$D16*IF($G16="s-curve",1,0),0)+IFERROR(IF(AND(CA$3&gt;=$H16,CA$3&lt;=$I16),$D16/($I16-$H16+1),0)*IF($G16="straight-line",1,0),0)</f>
        <v>0</v>
      </c>
      <c r="CB16" s="58">
        <f>IFERROR(INDEX('Construction Bell Curve'!$B$3:$BK$60,MATCH($I16,'Construction Bell Curve'!$B$3:$B$60,0),MATCH('Draw Schedule-AM'!CB$3,'Construction Bell Curve'!$B$3:$BK$3,0))*$D16*IF($G16="s-curve",1,0),0)+IFERROR(IF(AND(CB$3&gt;=$H16,CB$3&lt;=$I16),$D16/($I16-$H16+1),0)*IF($G16="straight-line",1,0),0)</f>
        <v>0</v>
      </c>
      <c r="CC16" s="58">
        <f>IFERROR(INDEX('Construction Bell Curve'!$B$3:$BK$60,MATCH($I16,'Construction Bell Curve'!$B$3:$B$60,0),MATCH('Draw Schedule-AM'!CC$3,'Construction Bell Curve'!$B$3:$BK$3,0))*$D16*IF($G16="s-curve",1,0),0)+IFERROR(IF(AND(CC$3&gt;=$H16,CC$3&lt;=$I16),$D16/($I16-$H16+1),0)*IF($G16="straight-line",1,0),0)</f>
        <v>0</v>
      </c>
      <c r="CD16" s="58">
        <f>IFERROR(INDEX('Construction Bell Curve'!$B$3:$BK$60,MATCH($I16,'Construction Bell Curve'!$B$3:$B$60,0),MATCH('Draw Schedule-AM'!CD$3,'Construction Bell Curve'!$B$3:$BK$3,0))*$D16*IF($G16="s-curve",1,0),0)+IFERROR(IF(AND(CD$3&gt;=$H16,CD$3&lt;=$I16),$D16/($I16-$H16+1),0)*IF($G16="straight-line",1,0),0)</f>
        <v>0</v>
      </c>
      <c r="CE16" s="58">
        <f>IFERROR(INDEX('Construction Bell Curve'!$B$3:$BK$60,MATCH($I16,'Construction Bell Curve'!$B$3:$B$60,0),MATCH('Draw Schedule-AM'!CE$3,'Construction Bell Curve'!$B$3:$BK$3,0))*$D16*IF($G16="s-curve",1,0),0)+IFERROR(IF(AND(CE$3&gt;=$H16,CE$3&lt;=$I16),$D16/($I16-$H16+1),0)*IF($G16="straight-line",1,0),0)</f>
        <v>0</v>
      </c>
      <c r="CF16" s="58">
        <f>IFERROR(INDEX('Construction Bell Curve'!$B$3:$BK$60,MATCH($I16,'Construction Bell Curve'!$B$3:$B$60,0),MATCH('Draw Schedule-AM'!CF$3,'Construction Bell Curve'!$B$3:$BK$3,0))*$D16*IF($G16="s-curve",1,0),0)+IFERROR(IF(AND(CF$3&gt;=$H16,CF$3&lt;=$I16),$D16/($I16-$H16+1),0)*IF($G16="straight-line",1,0),0)</f>
        <v>0</v>
      </c>
      <c r="CG16" s="58">
        <f>IFERROR(INDEX('Construction Bell Curve'!$B$3:$BK$60,MATCH($I16,'Construction Bell Curve'!$B$3:$B$60,0),MATCH('Draw Schedule-AM'!CG$3,'Construction Bell Curve'!$B$3:$BK$3,0))*$D16*IF($G16="s-curve",1,0),0)+IFERROR(IF(AND(CG$3&gt;=$H16,CG$3&lt;=$I16),$D16/($I16-$H16+1),0)*IF($G16="straight-line",1,0),0)</f>
        <v>0</v>
      </c>
      <c r="CH16" s="58">
        <f>IFERROR(INDEX('Construction Bell Curve'!$B$3:$BK$60,MATCH($I16,'Construction Bell Curve'!$B$3:$B$60,0),MATCH('Draw Schedule-AM'!CH$3,'Construction Bell Curve'!$B$3:$BK$3,0))*$D16*IF($G16="s-curve",1,0),0)+IFERROR(IF(AND(CH$3&gt;=$H16,CH$3&lt;=$I16),$D16/($I16-$H16+1),0)*IF($G16="straight-line",1,0),0)</f>
        <v>0</v>
      </c>
      <c r="CI16" s="58">
        <f>IFERROR(INDEX('Construction Bell Curve'!$B$3:$BK$60,MATCH($I16,'Construction Bell Curve'!$B$3:$B$60,0),MATCH('Draw Schedule-AM'!CI$3,'Construction Bell Curve'!$B$3:$BK$3,0))*$D16*IF($G16="s-curve",1,0),0)+IFERROR(IF(AND(CI$3&gt;=$H16,CI$3&lt;=$I16),$D16/($I16-$H16+1),0)*IF($G16="straight-line",1,0),0)</f>
        <v>0</v>
      </c>
      <c r="CJ16" s="58">
        <f>IFERROR(INDEX('Construction Bell Curve'!$B$3:$BK$60,MATCH($I16,'Construction Bell Curve'!$B$3:$B$60,0),MATCH('Draw Schedule-AM'!CJ$3,'Construction Bell Curve'!$B$3:$BK$3,0))*$D16*IF($G16="s-curve",1,0),0)+IFERROR(IF(AND(CJ$3&gt;=$H16,CJ$3&lt;=$I16),$D16/($I16-$H16+1),0)*IF($G16="straight-line",1,0),0)</f>
        <v>0</v>
      </c>
      <c r="CK16" s="58">
        <f>IFERROR(INDEX('Construction Bell Curve'!$B$3:$BK$60,MATCH($I16,'Construction Bell Curve'!$B$3:$B$60,0),MATCH('Draw Schedule-AM'!CK$3,'Construction Bell Curve'!$B$3:$BK$3,0))*$D16*IF($G16="s-curve",1,0),0)+IFERROR(IF(AND(CK$3&gt;=$H16,CK$3&lt;=$I16),$D16/($I16-$H16+1),0)*IF($G16="straight-line",1,0),0)</f>
        <v>0</v>
      </c>
      <c r="CL16" s="58">
        <f>IFERROR(INDEX('Construction Bell Curve'!$B$3:$BK$60,MATCH($I16,'Construction Bell Curve'!$B$3:$B$60,0),MATCH('Draw Schedule-AM'!CL$3,'Construction Bell Curve'!$B$3:$BK$3,0))*$D16*IF($G16="s-curve",1,0),0)+IFERROR(IF(AND(CL$3&gt;=$H16,CL$3&lt;=$I16),$D16/($I16-$H16+1),0)*IF($G16="straight-line",1,0),0)</f>
        <v>0</v>
      </c>
      <c r="CM16" s="58">
        <f>IFERROR(INDEX('Construction Bell Curve'!$B$3:$BK$60,MATCH($I16,'Construction Bell Curve'!$B$3:$B$60,0),MATCH('Draw Schedule-AM'!CM$3,'Construction Bell Curve'!$B$3:$BK$3,0))*$D16*IF($G16="s-curve",1,0),0)+IFERROR(IF(AND(CM$3&gt;=$H16,CM$3&lt;=$I16),$D16/($I16-$H16+1),0)*IF($G16="straight-line",1,0),0)</f>
        <v>0</v>
      </c>
      <c r="CN16" s="58">
        <f>IFERROR(INDEX('Construction Bell Curve'!$B$3:$BK$60,MATCH($I16,'Construction Bell Curve'!$B$3:$B$60,0),MATCH('Draw Schedule-AM'!CN$3,'Construction Bell Curve'!$B$3:$BK$3,0))*$D16*IF($G16="s-curve",1,0),0)+IFERROR(IF(AND(CN$3&gt;=$H16,CN$3&lt;=$I16),$D16/($I16-$H16+1),0)*IF($G16="straight-line",1,0),0)</f>
        <v>0</v>
      </c>
      <c r="CO16" s="58">
        <f>IFERROR(INDEX('Construction Bell Curve'!$B$3:$BK$60,MATCH($I16,'Construction Bell Curve'!$B$3:$B$60,0),MATCH('Draw Schedule-AM'!CO$3,'Construction Bell Curve'!$B$3:$BK$3,0))*$D16*IF($G16="s-curve",1,0),0)+IFERROR(IF(AND(CO$3&gt;=$H16,CO$3&lt;=$I16),$D16/($I16-$H16+1),0)*IF($G16="straight-line",1,0),0)</f>
        <v>0</v>
      </c>
      <c r="CP16" s="58">
        <f>IFERROR(INDEX('Construction Bell Curve'!$B$3:$BK$60,MATCH($I16,'Construction Bell Curve'!$B$3:$B$60,0),MATCH('Draw Schedule-AM'!CP$3,'Construction Bell Curve'!$B$3:$BK$3,0))*$D16*IF($G16="s-curve",1,0),0)+IFERROR(IF(AND(CP$3&gt;=$H16,CP$3&lt;=$I16),$D16/($I16-$H16+1),0)*IF($G16="straight-line",1,0),0)</f>
        <v>0</v>
      </c>
      <c r="CQ16" s="58">
        <f>IFERROR(INDEX('Construction Bell Curve'!$B$3:$BK$60,MATCH($I16,'Construction Bell Curve'!$B$3:$B$60,0),MATCH('Draw Schedule-AM'!CQ$3,'Construction Bell Curve'!$B$3:$BK$3,0))*$D16*IF($G16="s-curve",1,0),0)+IFERROR(IF(AND(CQ$3&gt;=$H16,CQ$3&lt;=$I16),$D16/($I16-$H16+1),0)*IF($G16="straight-line",1,0),0)</f>
        <v>0</v>
      </c>
      <c r="CR16" s="58">
        <f>IFERROR(INDEX('Construction Bell Curve'!$B$3:$BK$60,MATCH($I16,'Construction Bell Curve'!$B$3:$B$60,0),MATCH('Draw Schedule-AM'!CR$3,'Construction Bell Curve'!$B$3:$BK$3,0))*$D16*IF($G16="s-curve",1,0),0)+IFERROR(IF(AND(CR$3&gt;=$H16,CR$3&lt;=$I16),$D16/($I16-$H16+1),0)*IF($G16="straight-line",1,0),0)</f>
        <v>0</v>
      </c>
      <c r="CS16" s="58">
        <f>IFERROR(INDEX('Construction Bell Curve'!$B$3:$BK$60,MATCH($I16,'Construction Bell Curve'!$B$3:$B$60,0),MATCH('Draw Schedule-AM'!CS$3,'Construction Bell Curve'!$B$3:$BK$3,0))*$D16*IF($G16="s-curve",1,0),0)+IFERROR(IF(AND(CS$3&gt;=$H16,CS$3&lt;=$I16),$D16/($I16-$H16+1),0)*IF($G16="straight-line",1,0),0)</f>
        <v>0</v>
      </c>
      <c r="CT16" s="58">
        <f>IFERROR(INDEX('Construction Bell Curve'!$B$3:$BK$60,MATCH($I16,'Construction Bell Curve'!$B$3:$B$60,0),MATCH('Draw Schedule-AM'!CT$3,'Construction Bell Curve'!$B$3:$BK$3,0))*$D16*IF($G16="s-curve",1,0),0)+IFERROR(IF(AND(CT$3&gt;=$H16,CT$3&lt;=$I16),$D16/($I16-$H16+1),0)*IF($G16="straight-line",1,0),0)</f>
        <v>0</v>
      </c>
      <c r="CU16" s="58">
        <f>IFERROR(INDEX('Construction Bell Curve'!$B$3:$BK$60,MATCH($I16,'Construction Bell Curve'!$B$3:$B$60,0),MATCH('Draw Schedule-AM'!CU$3,'Construction Bell Curve'!$B$3:$BK$3,0))*$D16*IF($G16="s-curve",1,0),0)+IFERROR(IF(AND(CU$3&gt;=$H16,CU$3&lt;=$I16),$D16/($I16-$H16+1),0)*IF($G16="straight-line",1,0),0)</f>
        <v>0</v>
      </c>
      <c r="CV16" s="58">
        <f>IFERROR(INDEX('Construction Bell Curve'!$B$3:$BK$60,MATCH($I16,'Construction Bell Curve'!$B$3:$B$60,0),MATCH('Draw Schedule-AM'!CV$3,'Construction Bell Curve'!$B$3:$BK$3,0))*$D16*IF($G16="s-curve",1,0),0)+IFERROR(IF(AND(CV$3&gt;=$H16,CV$3&lt;=$I16),$D16/($I16-$H16+1),0)*IF($G16="straight-line",1,0),0)</f>
        <v>0</v>
      </c>
      <c r="CW16" s="58">
        <f>IFERROR(INDEX('Construction Bell Curve'!$B$3:$BK$60,MATCH($I16,'Construction Bell Curve'!$B$3:$B$60,0),MATCH('Draw Schedule-AM'!CW$3,'Construction Bell Curve'!$B$3:$BK$3,0))*$D16*IF($G16="s-curve",1,0),0)+IFERROR(IF(AND(CW$3&gt;=$H16,CW$3&lt;=$I16),$D16/($I16-$H16+1),0)*IF($G16="straight-line",1,0),0)</f>
        <v>0</v>
      </c>
      <c r="CX16" s="58">
        <f>IFERROR(INDEX('Construction Bell Curve'!$B$3:$BK$60,MATCH($I16,'Construction Bell Curve'!$B$3:$B$60,0),MATCH('Draw Schedule-AM'!CX$3,'Construction Bell Curve'!$B$3:$BK$3,0))*$D16*IF($G16="s-curve",1,0),0)+IFERROR(IF(AND(CX$3&gt;=$H16,CX$3&lt;=$I16),$D16/($I16-$H16+1),0)*IF($G16="straight-line",1,0),0)</f>
        <v>0</v>
      </c>
      <c r="CY16" s="58">
        <f>IFERROR(INDEX('Construction Bell Curve'!$B$3:$BK$60,MATCH($I16,'Construction Bell Curve'!$B$3:$B$60,0),MATCH('Draw Schedule-AM'!CY$3,'Construction Bell Curve'!$B$3:$BK$3,0))*$D16*IF($G16="s-curve",1,0),0)+IFERROR(IF(AND(CY$3&gt;=$H16,CY$3&lt;=$I16),$D16/($I16-$H16+1),0)*IF($G16="straight-line",1,0),0)</f>
        <v>0</v>
      </c>
      <c r="CZ16" s="58">
        <f>IFERROR(INDEX('Construction Bell Curve'!$B$3:$BK$60,MATCH($I16,'Construction Bell Curve'!$B$3:$B$60,0),MATCH('Draw Schedule-AM'!CZ$3,'Construction Bell Curve'!$B$3:$BK$3,0))*$D16*IF($G16="s-curve",1,0),0)+IFERROR(IF(AND(CZ$3&gt;=$H16,CZ$3&lt;=$I16),$D16/($I16-$H16+1),0)*IF($G16="straight-line",1,0),0)</f>
        <v>0</v>
      </c>
      <c r="DA16" s="58">
        <f>IFERROR(INDEX('Construction Bell Curve'!$B$3:$BK$60,MATCH($I16,'Construction Bell Curve'!$B$3:$B$60,0),MATCH('Draw Schedule-AM'!DA$3,'Construction Bell Curve'!$B$3:$BK$3,0))*$D16*IF($G16="s-curve",1,0),0)+IFERROR(IF(AND(DA$3&gt;=$H16,DA$3&lt;=$I16),$D16/($I16-$H16+1),0)*IF($G16="straight-line",1,0),0)</f>
        <v>0</v>
      </c>
      <c r="DB16" s="58">
        <f>IFERROR(INDEX('Construction Bell Curve'!$B$3:$BK$60,MATCH($I16,'Construction Bell Curve'!$B$3:$B$60,0),MATCH('Draw Schedule-AM'!DB$3,'Construction Bell Curve'!$B$3:$BK$3,0))*$D16*IF($G16="s-curve",1,0),0)+IFERROR(IF(AND(DB$3&gt;=$H16,DB$3&lt;=$I16),$D16/($I16-$H16+1),0)*IF($G16="straight-line",1,0),0)</f>
        <v>0</v>
      </c>
      <c r="DC16" s="58">
        <f>IFERROR(INDEX('Construction Bell Curve'!$B$3:$BK$60,MATCH($I16,'Construction Bell Curve'!$B$3:$B$60,0),MATCH('Draw Schedule-AM'!DC$3,'Construction Bell Curve'!$B$3:$BK$3,0))*$D16*IF($G16="s-curve",1,0),0)+IFERROR(IF(AND(DC$3&gt;=$H16,DC$3&lt;=$I16),$D16/($I16-$H16+1),0)*IF($G16="straight-line",1,0),0)</f>
        <v>0</v>
      </c>
      <c r="DD16" s="58">
        <f>IFERROR(INDEX('Construction Bell Curve'!$B$3:$BK$60,MATCH($I16,'Construction Bell Curve'!$B$3:$B$60,0),MATCH('Draw Schedule-AM'!DD$3,'Construction Bell Curve'!$B$3:$BK$3,0))*$D16*IF($G16="s-curve",1,0),0)+IFERROR(IF(AND(DD$3&gt;=$H16,DD$3&lt;=$I16),$D16/($I16-$H16+1),0)*IF($G16="straight-line",1,0),0)</f>
        <v>0</v>
      </c>
      <c r="DE16" s="58">
        <f>IFERROR(INDEX('Construction Bell Curve'!$B$3:$BK$60,MATCH($I16,'Construction Bell Curve'!$B$3:$B$60,0),MATCH('Draw Schedule-AM'!DE$3,'Construction Bell Curve'!$B$3:$BK$3,0))*$D16*IF($G16="s-curve",1,0),0)+IFERROR(IF(AND(DE$3&gt;=$H16,DE$3&lt;=$I16),$D16/($I16-$H16+1),0)*IF($G16="straight-line",1,0),0)</f>
        <v>0</v>
      </c>
      <c r="DF16" s="58">
        <f>IFERROR(INDEX('Construction Bell Curve'!$B$3:$BK$60,MATCH($I16,'Construction Bell Curve'!$B$3:$B$60,0),MATCH('Draw Schedule-AM'!DF$3,'Construction Bell Curve'!$B$3:$BK$3,0))*$D16*IF($G16="s-curve",1,0),0)+IFERROR(IF(AND(DF$3&gt;=$H16,DF$3&lt;=$I16),$D16/($I16-$H16+1),0)*IF($G16="straight-line",1,0),0)</f>
        <v>0</v>
      </c>
      <c r="DG16" s="58">
        <f>IFERROR(INDEX('Construction Bell Curve'!$B$3:$BK$60,MATCH($I16,'Construction Bell Curve'!$B$3:$B$60,0),MATCH('Draw Schedule-AM'!DG$3,'Construction Bell Curve'!$B$3:$BK$3,0))*$D16*IF($G16="s-curve",1,0),0)+IFERROR(IF(AND(DG$3&gt;=$H16,DG$3&lt;=$I16),$D16/($I16-$H16+1),0)*IF($G16="straight-line",1,0),0)</f>
        <v>0</v>
      </c>
      <c r="DH16" s="58">
        <f>IFERROR(INDEX('Construction Bell Curve'!$B$3:$BK$60,MATCH($I16,'Construction Bell Curve'!$B$3:$B$60,0),MATCH('Draw Schedule-AM'!DH$3,'Construction Bell Curve'!$B$3:$BK$3,0))*$D16*IF($G16="s-curve",1,0),0)+IFERROR(IF(AND(DH$3&gt;=$H16,DH$3&lt;=$I16),$D16/($I16-$H16+1),0)*IF($G16="straight-line",1,0),0)</f>
        <v>0</v>
      </c>
      <c r="DI16" s="58">
        <f>IFERROR(INDEX('Construction Bell Curve'!$B$3:$BK$60,MATCH($I16,'Construction Bell Curve'!$B$3:$B$60,0),MATCH('Draw Schedule-AM'!DI$3,'Construction Bell Curve'!$B$3:$BK$3,0))*$D16*IF($G16="s-curve",1,0),0)+IFERROR(IF(AND(DI$3&gt;=$H16,DI$3&lt;=$I16),$D16/($I16-$H16+1),0)*IF($G16="straight-line",1,0),0)</f>
        <v>0</v>
      </c>
      <c r="DJ16" s="58">
        <f>IFERROR(INDEX('Construction Bell Curve'!$B$3:$BK$60,MATCH($I16,'Construction Bell Curve'!$B$3:$B$60,0),MATCH('Draw Schedule-AM'!DJ$3,'Construction Bell Curve'!$B$3:$BK$3,0))*$D16*IF($G16="s-curve",1,0),0)+IFERROR(IF(AND(DJ$3&gt;=$H16,DJ$3&lt;=$I16),$D16/($I16-$H16+1),0)*IF($G16="straight-line",1,0),0)</f>
        <v>0</v>
      </c>
      <c r="DK16" s="58">
        <f>IFERROR(INDEX('Construction Bell Curve'!$B$3:$BK$60,MATCH($I16,'Construction Bell Curve'!$B$3:$B$60,0),MATCH('Draw Schedule-AM'!DK$3,'Construction Bell Curve'!$B$3:$BK$3,0))*$D16*IF($G16="s-curve",1,0),0)+IFERROR(IF(AND(DK$3&gt;=$H16,DK$3&lt;=$I16),$D16/($I16-$H16+1),0)*IF($G16="straight-line",1,0),0)</f>
        <v>0</v>
      </c>
      <c r="DL16" s="58">
        <f>IFERROR(INDEX('Construction Bell Curve'!$B$3:$BK$60,MATCH($I16,'Construction Bell Curve'!$B$3:$B$60,0),MATCH('Draw Schedule-AM'!DL$3,'Construction Bell Curve'!$B$3:$BK$3,0))*$D16*IF($G16="s-curve",1,0),0)+IFERROR(IF(AND(DL$3&gt;=$H16,DL$3&lt;=$I16),$D16/($I16-$H16+1),0)*IF($G16="straight-line",1,0),0)</f>
        <v>0</v>
      </c>
      <c r="DM16" s="58">
        <f>IFERROR(INDEX('Construction Bell Curve'!$B$3:$BK$60,MATCH($I16,'Construction Bell Curve'!$B$3:$B$60,0),MATCH('Draw Schedule-AM'!DM$3,'Construction Bell Curve'!$B$3:$BK$3,0))*$D16*IF($G16="s-curve",1,0),0)+IFERROR(IF(AND(DM$3&gt;=$H16,DM$3&lt;=$I16),$D16/($I16-$H16+1),0)*IF($G16="straight-line",1,0),0)</f>
        <v>0</v>
      </c>
      <c r="DN16" s="58">
        <f>IFERROR(INDEX('Construction Bell Curve'!$B$3:$BK$60,MATCH($I16,'Construction Bell Curve'!$B$3:$B$60,0),MATCH('Draw Schedule-AM'!DN$3,'Construction Bell Curve'!$B$3:$BK$3,0))*$D16*IF($G16="s-curve",1,0),0)+IFERROR(IF(AND(DN$3&gt;=$H16,DN$3&lt;=$I16),$D16/($I16-$H16+1),0)*IF($G16="straight-line",1,0),0)</f>
        <v>0</v>
      </c>
      <c r="DO16" s="58">
        <f>IFERROR(INDEX('Construction Bell Curve'!$B$3:$BK$60,MATCH($I16,'Construction Bell Curve'!$B$3:$B$60,0),MATCH('Draw Schedule-AM'!DO$3,'Construction Bell Curve'!$B$3:$BK$3,0))*$D16*IF($G16="s-curve",1,0),0)+IFERROR(IF(AND(DO$3&gt;=$H16,DO$3&lt;=$I16),$D16/($I16-$H16+1),0)*IF($G16="straight-line",1,0),0)</f>
        <v>0</v>
      </c>
      <c r="DP16" s="58">
        <f>IFERROR(INDEX('Construction Bell Curve'!$B$3:$BK$60,MATCH($I16,'Construction Bell Curve'!$B$3:$B$60,0),MATCH('Draw Schedule-AM'!DP$3,'Construction Bell Curve'!$B$3:$BK$3,0))*$D16*IF($G16="s-curve",1,0),0)+IFERROR(IF(AND(DP$3&gt;=$H16,DP$3&lt;=$I16),$D16/($I16-$H16+1),0)*IF($G16="straight-line",1,0),0)</f>
        <v>0</v>
      </c>
      <c r="DQ16" s="58">
        <f>IFERROR(INDEX('Construction Bell Curve'!$B$3:$BK$60,MATCH($I16,'Construction Bell Curve'!$B$3:$B$60,0),MATCH('Draw Schedule-AM'!DQ$3,'Construction Bell Curve'!$B$3:$BK$3,0))*$D16*IF($G16="s-curve",1,0),0)+IFERROR(IF(AND(DQ$3&gt;=$H16,DQ$3&lt;=$I16),$D16/($I16-$H16+1),0)*IF($G16="straight-line",1,0),0)</f>
        <v>0</v>
      </c>
      <c r="DR16" s="58">
        <f>IFERROR(INDEX('Construction Bell Curve'!$B$3:$BK$60,MATCH($I16,'Construction Bell Curve'!$B$3:$B$60,0),MATCH('Draw Schedule-AM'!DR$3,'Construction Bell Curve'!$B$3:$BK$3,0))*$D16*IF($G16="s-curve",1,0),0)+IFERROR(IF(AND(DR$3&gt;=$H16,DR$3&lt;=$I16),$D16/($I16-$H16+1),0)*IF($G16="straight-line",1,0),0)</f>
        <v>0</v>
      </c>
      <c r="DS16" s="58">
        <f>IFERROR(INDEX('Construction Bell Curve'!$B$3:$BK$60,MATCH($I16,'Construction Bell Curve'!$B$3:$B$60,0),MATCH('Draw Schedule-AM'!DS$3,'Construction Bell Curve'!$B$3:$BK$3,0))*$D16*IF($G16="s-curve",1,0),0)+IFERROR(IF(AND(DS$3&gt;=$H16,DS$3&lt;=$I16),$D16/($I16-$H16+1),0)*IF($G16="straight-line",1,0),0)</f>
        <v>0</v>
      </c>
      <c r="DT16" s="58">
        <f>IFERROR(INDEX('Construction Bell Curve'!$B$3:$BK$60,MATCH($I16,'Construction Bell Curve'!$B$3:$B$60,0),MATCH('Draw Schedule-AM'!DT$3,'Construction Bell Curve'!$B$3:$BK$3,0))*$D16*IF($G16="s-curve",1,0),0)+IFERROR(IF(AND(DT$3&gt;=$H16,DT$3&lt;=$I16),$D16/($I16-$H16+1),0)*IF($G16="straight-line",1,0),0)</f>
        <v>0</v>
      </c>
      <c r="DU16" s="58">
        <f>IFERROR(INDEX('Construction Bell Curve'!$B$3:$BK$60,MATCH($I16,'Construction Bell Curve'!$B$3:$B$60,0),MATCH('Draw Schedule-AM'!DU$3,'Construction Bell Curve'!$B$3:$BK$3,0))*$D16*IF($G16="s-curve",1,0),0)+IFERROR(IF(AND(DU$3&gt;=$H16,DU$3&lt;=$I16),$D16/($I16-$H16+1),0)*IF($G16="straight-line",1,0),0)</f>
        <v>0</v>
      </c>
      <c r="DV16" s="58">
        <f>IFERROR(INDEX('Construction Bell Curve'!$B$3:$BK$60,MATCH($I16,'Construction Bell Curve'!$B$3:$B$60,0),MATCH('Draw Schedule-AM'!DV$3,'Construction Bell Curve'!$B$3:$BK$3,0))*$D16*IF($G16="s-curve",1,0),0)+IFERROR(IF(AND(DV$3&gt;=$H16,DV$3&lt;=$I16),$D16/($I16-$H16+1),0)*IF($G16="straight-line",1,0),0)</f>
        <v>0</v>
      </c>
      <c r="DW16" s="58">
        <f>IFERROR(INDEX('Construction Bell Curve'!$B$3:$BK$60,MATCH($I16,'Construction Bell Curve'!$B$3:$B$60,0),MATCH('Draw Schedule-AM'!DW$3,'Construction Bell Curve'!$B$3:$BK$3,0))*$D16*IF($G16="s-curve",1,0),0)+IFERROR(IF(AND(DW$3&gt;=$H16,DW$3&lt;=$I16),$D16/($I16-$H16+1),0)*IF($G16="straight-line",1,0),0)</f>
        <v>0</v>
      </c>
      <c r="DX16" s="58">
        <f>IFERROR(INDEX('Construction Bell Curve'!$B$3:$BK$60,MATCH($I16,'Construction Bell Curve'!$B$3:$B$60,0),MATCH('Draw Schedule-AM'!DX$3,'Construction Bell Curve'!$B$3:$BK$3,0))*$D16*IF($G16="s-curve",1,0),0)+IFERROR(IF(AND(DX$3&gt;=$H16,DX$3&lt;=$I16),$D16/($I16-$H16+1),0)*IF($G16="straight-line",1,0),0)</f>
        <v>0</v>
      </c>
      <c r="DY16" s="58">
        <f>IFERROR(INDEX('Construction Bell Curve'!$B$3:$BK$60,MATCH($I16,'Construction Bell Curve'!$B$3:$B$60,0),MATCH('Draw Schedule-AM'!DY$3,'Construction Bell Curve'!$B$3:$BK$3,0))*$D16*IF($G16="s-curve",1,0),0)+IFERROR(IF(AND(DY$3&gt;=$H16,DY$3&lt;=$I16),$D16/($I16-$H16+1),0)*IF($G16="straight-line",1,0),0)</f>
        <v>0</v>
      </c>
      <c r="DZ16" s="58">
        <f>IFERROR(INDEX('Construction Bell Curve'!$B$3:$BK$60,MATCH($I16,'Construction Bell Curve'!$B$3:$B$60,0),MATCH('Draw Schedule-AM'!DZ$3,'Construction Bell Curve'!$B$3:$BK$3,0))*$D16*IF($G16="s-curve",1,0),0)+IFERROR(IF(AND(DZ$3&gt;=$H16,DZ$3&lt;=$I16),$D16/($I16-$H16+1),0)*IF($G16="straight-line",1,0),0)</f>
        <v>0</v>
      </c>
    </row>
    <row r="17" spans="1:130" s="51" customFormat="1" ht="15.75" customHeight="1" thickBot="1">
      <c r="A17" s="59"/>
      <c r="B17" s="65" t="s">
        <v>581</v>
      </c>
      <c r="C17" s="1136">
        <f t="shared" ref="C17" si="11">SUM(C13:C16)</f>
        <v>0</v>
      </c>
      <c r="D17" s="148">
        <f t="shared" ref="D17:F17" si="12">SUM(D13:D16)</f>
        <v>19350000</v>
      </c>
      <c r="E17" s="145">
        <f>SUM(E13:E16)</f>
        <v>19350000</v>
      </c>
      <c r="F17" s="1088">
        <f t="shared" ca="1" si="12"/>
        <v>0</v>
      </c>
      <c r="G17" s="1078"/>
      <c r="H17" s="1140"/>
      <c r="I17" s="1079"/>
      <c r="J17" s="146">
        <f t="shared" ref="J17" si="13">SUM(J13:J16)</f>
        <v>774000</v>
      </c>
      <c r="K17" s="146">
        <f t="shared" ref="K17" ca="1" si="14">SUM(K13:K16)</f>
        <v>774000</v>
      </c>
      <c r="L17" s="146">
        <f t="shared" ref="L17:AC17" ca="1" si="15">SUM(L13:L16)</f>
        <v>774000</v>
      </c>
      <c r="M17" s="146">
        <f t="shared" ca="1" si="15"/>
        <v>774000</v>
      </c>
      <c r="N17" s="146">
        <f t="shared" ca="1" si="15"/>
        <v>774000</v>
      </c>
      <c r="O17" s="146">
        <f t="shared" ca="1" si="15"/>
        <v>774000</v>
      </c>
      <c r="P17" s="146">
        <f t="shared" ca="1" si="15"/>
        <v>774000</v>
      </c>
      <c r="Q17" s="146">
        <f t="shared" ca="1" si="15"/>
        <v>774000</v>
      </c>
      <c r="R17" s="146">
        <f t="shared" ca="1" si="15"/>
        <v>774000</v>
      </c>
      <c r="S17" s="146">
        <f t="shared" ca="1" si="15"/>
        <v>774000</v>
      </c>
      <c r="T17" s="146">
        <f t="shared" ca="1" si="15"/>
        <v>774000</v>
      </c>
      <c r="U17" s="146">
        <f t="shared" ca="1" si="15"/>
        <v>774000</v>
      </c>
      <c r="V17" s="146">
        <f t="shared" ca="1" si="15"/>
        <v>774000</v>
      </c>
      <c r="W17" s="146">
        <f t="shared" ca="1" si="15"/>
        <v>774000</v>
      </c>
      <c r="X17" s="146">
        <f t="shared" ca="1" si="15"/>
        <v>774000</v>
      </c>
      <c r="Y17" s="146">
        <f t="shared" ca="1" si="15"/>
        <v>774000</v>
      </c>
      <c r="Z17" s="146">
        <f t="shared" ca="1" si="15"/>
        <v>774000</v>
      </c>
      <c r="AA17" s="146">
        <f t="shared" ca="1" si="15"/>
        <v>774000</v>
      </c>
      <c r="AB17" s="146">
        <f t="shared" ca="1" si="15"/>
        <v>774000</v>
      </c>
      <c r="AC17" s="146">
        <f t="shared" ca="1" si="15"/>
        <v>774000</v>
      </c>
      <c r="AD17" s="146">
        <f t="shared" ref="AD17:CO17" ca="1" si="16">SUM(AD13:AD16)</f>
        <v>774000</v>
      </c>
      <c r="AE17" s="146">
        <f t="shared" ca="1" si="16"/>
        <v>774000</v>
      </c>
      <c r="AF17" s="146">
        <f t="shared" ca="1" si="16"/>
        <v>774000</v>
      </c>
      <c r="AG17" s="146">
        <f t="shared" ca="1" si="16"/>
        <v>774000</v>
      </c>
      <c r="AH17" s="146">
        <f t="shared" ca="1" si="16"/>
        <v>774000</v>
      </c>
      <c r="AI17" s="146">
        <f t="shared" si="16"/>
        <v>0</v>
      </c>
      <c r="AJ17" s="146">
        <f t="shared" si="16"/>
        <v>0</v>
      </c>
      <c r="AK17" s="146">
        <f t="shared" si="16"/>
        <v>0</v>
      </c>
      <c r="AL17" s="146">
        <f t="shared" si="16"/>
        <v>0</v>
      </c>
      <c r="AM17" s="146">
        <f t="shared" si="16"/>
        <v>0</v>
      </c>
      <c r="AN17" s="146">
        <f t="shared" si="16"/>
        <v>0</v>
      </c>
      <c r="AO17" s="146">
        <f t="shared" si="16"/>
        <v>0</v>
      </c>
      <c r="AP17" s="146">
        <f t="shared" si="16"/>
        <v>0</v>
      </c>
      <c r="AQ17" s="146">
        <f t="shared" si="16"/>
        <v>0</v>
      </c>
      <c r="AR17" s="146">
        <f t="shared" si="16"/>
        <v>0</v>
      </c>
      <c r="AS17" s="146">
        <f t="shared" si="16"/>
        <v>0</v>
      </c>
      <c r="AT17" s="146">
        <f t="shared" si="16"/>
        <v>0</v>
      </c>
      <c r="AU17" s="146">
        <f t="shared" si="16"/>
        <v>0</v>
      </c>
      <c r="AV17" s="146">
        <f t="shared" si="16"/>
        <v>0</v>
      </c>
      <c r="AW17" s="146">
        <f t="shared" si="16"/>
        <v>0</v>
      </c>
      <c r="AX17" s="146">
        <f t="shared" si="16"/>
        <v>0</v>
      </c>
      <c r="AY17" s="146">
        <f t="shared" si="16"/>
        <v>0</v>
      </c>
      <c r="AZ17" s="146">
        <f t="shared" si="16"/>
        <v>0</v>
      </c>
      <c r="BA17" s="146">
        <f t="shared" si="16"/>
        <v>0</v>
      </c>
      <c r="BB17" s="146">
        <f t="shared" si="16"/>
        <v>0</v>
      </c>
      <c r="BC17" s="146">
        <f t="shared" si="16"/>
        <v>0</v>
      </c>
      <c r="BD17" s="146">
        <f t="shared" si="16"/>
        <v>0</v>
      </c>
      <c r="BE17" s="146">
        <f t="shared" si="16"/>
        <v>0</v>
      </c>
      <c r="BF17" s="146">
        <f t="shared" si="16"/>
        <v>0</v>
      </c>
      <c r="BG17" s="146">
        <f t="shared" si="16"/>
        <v>0</v>
      </c>
      <c r="BH17" s="146">
        <f t="shared" si="16"/>
        <v>0</v>
      </c>
      <c r="BI17" s="146">
        <f t="shared" si="16"/>
        <v>0</v>
      </c>
      <c r="BJ17" s="146">
        <f t="shared" si="16"/>
        <v>0</v>
      </c>
      <c r="BK17" s="146">
        <f t="shared" si="16"/>
        <v>0</v>
      </c>
      <c r="BL17" s="146">
        <f t="shared" si="16"/>
        <v>0</v>
      </c>
      <c r="BM17" s="146">
        <f t="shared" si="16"/>
        <v>0</v>
      </c>
      <c r="BN17" s="146">
        <f t="shared" si="16"/>
        <v>0</v>
      </c>
      <c r="BO17" s="146">
        <f t="shared" si="16"/>
        <v>0</v>
      </c>
      <c r="BP17" s="146">
        <f t="shared" si="16"/>
        <v>0</v>
      </c>
      <c r="BQ17" s="146">
        <f t="shared" si="16"/>
        <v>0</v>
      </c>
      <c r="BR17" s="146">
        <f t="shared" si="16"/>
        <v>0</v>
      </c>
      <c r="BS17" s="146">
        <f t="shared" si="16"/>
        <v>0</v>
      </c>
      <c r="BT17" s="146">
        <f t="shared" si="16"/>
        <v>0</v>
      </c>
      <c r="BU17" s="146">
        <f t="shared" si="16"/>
        <v>0</v>
      </c>
      <c r="BV17" s="146">
        <f t="shared" si="16"/>
        <v>0</v>
      </c>
      <c r="BW17" s="146">
        <f t="shared" si="16"/>
        <v>0</v>
      </c>
      <c r="BX17" s="146">
        <f t="shared" si="16"/>
        <v>0</v>
      </c>
      <c r="BY17" s="146">
        <f t="shared" si="16"/>
        <v>0</v>
      </c>
      <c r="BZ17" s="146">
        <f t="shared" si="16"/>
        <v>0</v>
      </c>
      <c r="CA17" s="146">
        <f t="shared" si="16"/>
        <v>0</v>
      </c>
      <c r="CB17" s="146">
        <f t="shared" si="16"/>
        <v>0</v>
      </c>
      <c r="CC17" s="146">
        <f t="shared" si="16"/>
        <v>0</v>
      </c>
      <c r="CD17" s="146">
        <f t="shared" si="16"/>
        <v>0</v>
      </c>
      <c r="CE17" s="146">
        <f t="shared" si="16"/>
        <v>0</v>
      </c>
      <c r="CF17" s="146">
        <f t="shared" si="16"/>
        <v>0</v>
      </c>
      <c r="CG17" s="146">
        <f t="shared" si="16"/>
        <v>0</v>
      </c>
      <c r="CH17" s="146">
        <f t="shared" si="16"/>
        <v>0</v>
      </c>
      <c r="CI17" s="146">
        <f t="shared" si="16"/>
        <v>0</v>
      </c>
      <c r="CJ17" s="146">
        <f t="shared" si="16"/>
        <v>0</v>
      </c>
      <c r="CK17" s="146">
        <f t="shared" si="16"/>
        <v>0</v>
      </c>
      <c r="CL17" s="146">
        <f t="shared" si="16"/>
        <v>0</v>
      </c>
      <c r="CM17" s="146">
        <f t="shared" si="16"/>
        <v>0</v>
      </c>
      <c r="CN17" s="146">
        <f t="shared" si="16"/>
        <v>0</v>
      </c>
      <c r="CO17" s="146">
        <f t="shared" si="16"/>
        <v>0</v>
      </c>
      <c r="CP17" s="146">
        <f t="shared" ref="CP17:DZ17" si="17">SUM(CP13:CP16)</f>
        <v>0</v>
      </c>
      <c r="CQ17" s="146">
        <f t="shared" si="17"/>
        <v>0</v>
      </c>
      <c r="CR17" s="146">
        <f t="shared" si="17"/>
        <v>0</v>
      </c>
      <c r="CS17" s="146">
        <f t="shared" si="17"/>
        <v>0</v>
      </c>
      <c r="CT17" s="146">
        <f t="shared" si="17"/>
        <v>0</v>
      </c>
      <c r="CU17" s="146">
        <f t="shared" si="17"/>
        <v>0</v>
      </c>
      <c r="CV17" s="146">
        <f t="shared" si="17"/>
        <v>0</v>
      </c>
      <c r="CW17" s="146">
        <f t="shared" si="17"/>
        <v>0</v>
      </c>
      <c r="CX17" s="146">
        <f t="shared" si="17"/>
        <v>0</v>
      </c>
      <c r="CY17" s="146">
        <f t="shared" si="17"/>
        <v>0</v>
      </c>
      <c r="CZ17" s="146">
        <f t="shared" si="17"/>
        <v>0</v>
      </c>
      <c r="DA17" s="146">
        <f t="shared" si="17"/>
        <v>0</v>
      </c>
      <c r="DB17" s="146">
        <f t="shared" si="17"/>
        <v>0</v>
      </c>
      <c r="DC17" s="146">
        <f t="shared" si="17"/>
        <v>0</v>
      </c>
      <c r="DD17" s="146">
        <f t="shared" si="17"/>
        <v>0</v>
      </c>
      <c r="DE17" s="146">
        <f t="shared" si="17"/>
        <v>0</v>
      </c>
      <c r="DF17" s="146">
        <f t="shared" si="17"/>
        <v>0</v>
      </c>
      <c r="DG17" s="146">
        <f t="shared" si="17"/>
        <v>0</v>
      </c>
      <c r="DH17" s="146">
        <f t="shared" si="17"/>
        <v>0</v>
      </c>
      <c r="DI17" s="146">
        <f t="shared" si="17"/>
        <v>0</v>
      </c>
      <c r="DJ17" s="146">
        <f t="shared" si="17"/>
        <v>0</v>
      </c>
      <c r="DK17" s="146">
        <f t="shared" si="17"/>
        <v>0</v>
      </c>
      <c r="DL17" s="146">
        <f t="shared" si="17"/>
        <v>0</v>
      </c>
      <c r="DM17" s="146">
        <f t="shared" si="17"/>
        <v>0</v>
      </c>
      <c r="DN17" s="146">
        <f t="shared" si="17"/>
        <v>0</v>
      </c>
      <c r="DO17" s="146">
        <f t="shared" si="17"/>
        <v>0</v>
      </c>
      <c r="DP17" s="146">
        <f t="shared" si="17"/>
        <v>0</v>
      </c>
      <c r="DQ17" s="146">
        <f t="shared" si="17"/>
        <v>0</v>
      </c>
      <c r="DR17" s="146">
        <f t="shared" si="17"/>
        <v>0</v>
      </c>
      <c r="DS17" s="146">
        <f t="shared" si="17"/>
        <v>0</v>
      </c>
      <c r="DT17" s="146">
        <f t="shared" si="17"/>
        <v>0</v>
      </c>
      <c r="DU17" s="146">
        <f t="shared" si="17"/>
        <v>0</v>
      </c>
      <c r="DV17" s="146">
        <f t="shared" si="17"/>
        <v>0</v>
      </c>
      <c r="DW17" s="146">
        <f t="shared" si="17"/>
        <v>0</v>
      </c>
      <c r="DX17" s="146">
        <f t="shared" si="17"/>
        <v>0</v>
      </c>
      <c r="DY17" s="146">
        <f t="shared" si="17"/>
        <v>0</v>
      </c>
      <c r="DZ17" s="146">
        <f t="shared" si="17"/>
        <v>0</v>
      </c>
    </row>
    <row r="18" spans="1:130" s="51" customFormat="1" ht="15.75" customHeight="1" thickTop="1">
      <c r="A18" s="59"/>
      <c r="B18" s="126"/>
      <c r="C18" s="1138"/>
      <c r="D18" s="135"/>
      <c r="E18" s="137"/>
      <c r="F18" s="1089"/>
      <c r="G18" s="1082"/>
      <c r="H18" s="1082"/>
      <c r="I18" s="1083"/>
      <c r="J18" s="127"/>
      <c r="K18" s="127"/>
      <c r="L18" s="127"/>
      <c r="M18" s="127"/>
      <c r="N18" s="127"/>
      <c r="O18" s="127"/>
      <c r="P18" s="127"/>
      <c r="Q18" s="127"/>
      <c r="R18" s="127"/>
      <c r="S18" s="127"/>
      <c r="T18" s="127"/>
      <c r="U18" s="127"/>
      <c r="V18" s="127"/>
      <c r="W18" s="127"/>
      <c r="X18" s="127"/>
      <c r="Y18" s="127"/>
      <c r="Z18" s="127"/>
      <c r="AA18" s="127"/>
      <c r="AB18" s="127"/>
      <c r="AC18" s="127"/>
      <c r="AD18" s="127"/>
      <c r="AE18" s="127"/>
      <c r="AF18" s="127"/>
      <c r="AG18" s="127"/>
      <c r="AH18" s="127"/>
      <c r="AI18" s="127"/>
      <c r="AJ18" s="127"/>
      <c r="AK18" s="127"/>
      <c r="AL18" s="127"/>
      <c r="AM18" s="127"/>
      <c r="AN18" s="127"/>
      <c r="AO18" s="127"/>
      <c r="AP18" s="127"/>
      <c r="AQ18" s="127"/>
      <c r="AR18" s="127"/>
      <c r="AS18" s="127"/>
      <c r="AT18" s="127"/>
      <c r="AU18" s="127"/>
      <c r="AV18" s="127"/>
      <c r="AW18" s="127"/>
      <c r="AX18" s="127"/>
      <c r="AY18" s="127"/>
      <c r="AZ18" s="127"/>
      <c r="BA18" s="127"/>
      <c r="BB18" s="127"/>
      <c r="BC18" s="127"/>
      <c r="BD18" s="127"/>
      <c r="BE18" s="127"/>
      <c r="BF18" s="127"/>
      <c r="BG18" s="127"/>
      <c r="BH18" s="127"/>
      <c r="BI18" s="127"/>
      <c r="BJ18" s="127"/>
      <c r="BK18" s="127"/>
      <c r="BL18" s="127"/>
      <c r="BM18" s="127"/>
      <c r="BN18" s="127"/>
      <c r="BO18" s="127"/>
      <c r="BP18" s="127"/>
      <c r="BQ18" s="127"/>
      <c r="BR18" s="127"/>
      <c r="BS18" s="127"/>
      <c r="BT18" s="127"/>
      <c r="BU18" s="127"/>
      <c r="BV18" s="127"/>
      <c r="BW18" s="127"/>
      <c r="BX18" s="127"/>
      <c r="BY18" s="127"/>
      <c r="BZ18" s="127"/>
      <c r="CA18" s="127"/>
      <c r="CB18" s="127"/>
      <c r="CC18" s="127"/>
      <c r="CD18" s="127"/>
      <c r="CE18" s="127"/>
      <c r="CF18" s="127"/>
      <c r="CG18" s="127"/>
      <c r="CH18" s="127"/>
      <c r="CI18" s="127"/>
      <c r="CJ18" s="127"/>
      <c r="CK18" s="127"/>
      <c r="CL18" s="127"/>
      <c r="CM18" s="127"/>
      <c r="CN18" s="127"/>
      <c r="CO18" s="127"/>
      <c r="CP18" s="127"/>
      <c r="CQ18" s="127"/>
      <c r="CR18" s="127"/>
      <c r="CS18" s="127"/>
      <c r="CT18" s="127"/>
      <c r="CU18" s="127"/>
      <c r="CV18" s="127"/>
      <c r="CW18" s="127"/>
      <c r="CX18" s="127"/>
      <c r="CY18" s="127"/>
      <c r="CZ18" s="127"/>
      <c r="DA18" s="127"/>
      <c r="DB18" s="127"/>
      <c r="DC18" s="127"/>
      <c r="DD18" s="127"/>
      <c r="DE18" s="127"/>
      <c r="DF18" s="127"/>
      <c r="DG18" s="127"/>
      <c r="DH18" s="127"/>
      <c r="DI18" s="127"/>
      <c r="DJ18" s="127"/>
      <c r="DK18" s="127"/>
      <c r="DL18" s="127"/>
      <c r="DM18" s="127"/>
      <c r="DN18" s="127"/>
      <c r="DO18" s="127"/>
      <c r="DP18" s="127"/>
      <c r="DQ18" s="127"/>
      <c r="DR18" s="127"/>
      <c r="DS18" s="127"/>
      <c r="DT18" s="127"/>
      <c r="DU18" s="127"/>
      <c r="DV18" s="127"/>
      <c r="DW18" s="127"/>
      <c r="DX18" s="127"/>
      <c r="DY18" s="127"/>
      <c r="DZ18" s="127"/>
    </row>
    <row r="19" spans="1:130" s="51" customFormat="1" ht="15.75" customHeight="1">
      <c r="A19" s="59"/>
      <c r="B19" s="128" t="s">
        <v>60</v>
      </c>
      <c r="C19" s="1138"/>
      <c r="D19" s="135"/>
      <c r="E19" s="137"/>
      <c r="F19" s="1089"/>
      <c r="G19" s="1082"/>
      <c r="H19" s="1082"/>
      <c r="I19" s="1083"/>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27"/>
      <c r="BE19" s="127"/>
      <c r="BF19" s="127"/>
      <c r="BG19" s="127"/>
      <c r="BH19" s="127"/>
      <c r="BI19" s="127"/>
      <c r="BJ19" s="127"/>
      <c r="BK19" s="127"/>
      <c r="BL19" s="127"/>
      <c r="BM19" s="127"/>
      <c r="BN19" s="127"/>
      <c r="BO19" s="127"/>
      <c r="BP19" s="127"/>
      <c r="BQ19" s="127"/>
      <c r="BR19" s="127"/>
      <c r="BS19" s="127"/>
      <c r="BT19" s="127"/>
      <c r="BU19" s="127"/>
      <c r="BV19" s="127"/>
      <c r="BW19" s="127"/>
      <c r="BX19" s="127"/>
      <c r="BY19" s="127"/>
      <c r="BZ19" s="127"/>
      <c r="CA19" s="127"/>
      <c r="CB19" s="127"/>
      <c r="CC19" s="127"/>
      <c r="CD19" s="127"/>
      <c r="CE19" s="127"/>
      <c r="CF19" s="127"/>
      <c r="CG19" s="127"/>
      <c r="CH19" s="127"/>
      <c r="CI19" s="127"/>
      <c r="CJ19" s="127"/>
      <c r="CK19" s="127"/>
      <c r="CL19" s="127"/>
      <c r="CM19" s="127"/>
      <c r="CN19" s="127"/>
      <c r="CO19" s="127"/>
      <c r="CP19" s="127"/>
      <c r="CQ19" s="127"/>
      <c r="CR19" s="127"/>
      <c r="CS19" s="127"/>
      <c r="CT19" s="127"/>
      <c r="CU19" s="127"/>
      <c r="CV19" s="127"/>
      <c r="CW19" s="127"/>
      <c r="CX19" s="127"/>
      <c r="CY19" s="127"/>
      <c r="CZ19" s="127"/>
      <c r="DA19" s="127"/>
      <c r="DB19" s="127"/>
      <c r="DC19" s="127"/>
      <c r="DD19" s="127"/>
      <c r="DE19" s="127"/>
      <c r="DF19" s="127"/>
      <c r="DG19" s="127"/>
      <c r="DH19" s="127"/>
      <c r="DI19" s="127"/>
      <c r="DJ19" s="127"/>
      <c r="DK19" s="127"/>
      <c r="DL19" s="127"/>
      <c r="DM19" s="127"/>
      <c r="DN19" s="127"/>
      <c r="DO19" s="127"/>
      <c r="DP19" s="127"/>
      <c r="DQ19" s="127"/>
      <c r="DR19" s="127"/>
      <c r="DS19" s="127"/>
      <c r="DT19" s="127"/>
      <c r="DU19" s="127"/>
      <c r="DV19" s="127"/>
      <c r="DW19" s="127"/>
      <c r="DX19" s="127"/>
      <c r="DY19" s="127"/>
      <c r="DZ19" s="127"/>
    </row>
    <row r="20" spans="1:130" s="51" customFormat="1" ht="15.75" customHeight="1">
      <c r="A20" s="49"/>
      <c r="B20" s="60" t="str">
        <f>Budget!B23</f>
        <v>Architects</v>
      </c>
      <c r="C20" s="1134">
        <v>0</v>
      </c>
      <c r="D20" s="135">
        <f t="shared" ref="D20:D32" si="18">E20-C20</f>
        <v>4000347.0833333107</v>
      </c>
      <c r="E20" s="1131">
        <f>Budget!E23</f>
        <v>4000347.0833333107</v>
      </c>
      <c r="F20" s="1087">
        <f t="shared" ref="F20:F32" ca="1" si="19">SUM(J20:BH20)-D20</f>
        <v>0</v>
      </c>
      <c r="G20" s="1075" t="s">
        <v>1382</v>
      </c>
      <c r="H20" s="1139">
        <f t="shared" ref="H20:H32" si="20">$H$4</f>
        <v>0</v>
      </c>
      <c r="I20" s="1076">
        <v>12</v>
      </c>
      <c r="J20" s="58">
        <f>IFERROR(INDEX('Construction Bell Curve'!$B$3:$BK$60,MATCH($I20,'Construction Bell Curve'!$B$3:$B$60,0),MATCH('Draw Schedule-AM'!J$3,'Construction Bell Curve'!$B$3:$BK$3,0))*$D20*IF($G20="s-curve",1,0),0)+IFERROR(IF(AND(J$3&gt;=$H20,J$3&lt;=$I20),$D20/($I20-$H20+1),0)*IF($G20="straight-line",1,0),0)</f>
        <v>307719.00641025469</v>
      </c>
      <c r="K20" s="58">
        <f ca="1">IFERROR(INDEX('Construction Bell Curve'!$B$3:$BK$60,MATCH($I20,'Construction Bell Curve'!$B$3:$B$60,0),MATCH('Draw Schedule-AM'!K$3,'Construction Bell Curve'!$B$3:$BK$3,0))*$D20*IF($G20="s-curve",1,0),0)+IFERROR(IF(AND(K$3&gt;=$H20,K$3&lt;=$I20),$D20/($I20-$H20+1),0)*IF($G20="straight-line",1,0),0)</f>
        <v>307719.00641025469</v>
      </c>
      <c r="L20" s="58">
        <f ca="1">IFERROR(INDEX('Construction Bell Curve'!$B$3:$BK$60,MATCH($I20,'Construction Bell Curve'!$B$3:$B$60,0),MATCH('Draw Schedule-AM'!L$3,'Construction Bell Curve'!$B$3:$BK$3,0))*$D20*IF($G20="s-curve",1,0),0)+IFERROR(IF(AND(L$3&gt;=$H20,L$3&lt;=$I20),$D20/($I20-$H20+1),0)*IF($G20="straight-line",1,0),0)</f>
        <v>307719.00641025469</v>
      </c>
      <c r="M20" s="58">
        <f ca="1">IFERROR(INDEX('Construction Bell Curve'!$B$3:$BK$60,MATCH($I20,'Construction Bell Curve'!$B$3:$B$60,0),MATCH('Draw Schedule-AM'!M$3,'Construction Bell Curve'!$B$3:$BK$3,0))*$D20*IF($G20="s-curve",1,0),0)+IFERROR(IF(AND(M$3&gt;=$H20,M$3&lt;=$I20),$D20/($I20-$H20+1),0)*IF($G20="straight-line",1,0),0)</f>
        <v>307719.00641025469</v>
      </c>
      <c r="N20" s="58">
        <f ca="1">IFERROR(INDEX('Construction Bell Curve'!$B$3:$BK$60,MATCH($I20,'Construction Bell Curve'!$B$3:$B$60,0),MATCH('Draw Schedule-AM'!N$3,'Construction Bell Curve'!$B$3:$BK$3,0))*$D20*IF($G20="s-curve",1,0),0)+IFERROR(IF(AND(N$3&gt;=$H20,N$3&lt;=$I20),$D20/($I20-$H20+1),0)*IF($G20="straight-line",1,0),0)</f>
        <v>307719.00641025469</v>
      </c>
      <c r="O20" s="58">
        <f ca="1">IFERROR(INDEX('Construction Bell Curve'!$B$3:$BK$60,MATCH($I20,'Construction Bell Curve'!$B$3:$B$60,0),MATCH('Draw Schedule-AM'!O$3,'Construction Bell Curve'!$B$3:$BK$3,0))*$D20*IF($G20="s-curve",1,0),0)+IFERROR(IF(AND(O$3&gt;=$H20,O$3&lt;=$I20),$D20/($I20-$H20+1),0)*IF($G20="straight-line",1,0),0)</f>
        <v>307719.00641025469</v>
      </c>
      <c r="P20" s="58">
        <f ca="1">IFERROR(INDEX('Construction Bell Curve'!$B$3:$BK$60,MATCH($I20,'Construction Bell Curve'!$B$3:$B$60,0),MATCH('Draw Schedule-AM'!P$3,'Construction Bell Curve'!$B$3:$BK$3,0))*$D20*IF($G20="s-curve",1,0),0)+IFERROR(IF(AND(P$3&gt;=$H20,P$3&lt;=$I20),$D20/($I20-$H20+1),0)*IF($G20="straight-line",1,0),0)</f>
        <v>307719.00641025469</v>
      </c>
      <c r="Q20" s="58">
        <f ca="1">IFERROR(INDEX('Construction Bell Curve'!$B$3:$BK$60,MATCH($I20,'Construction Bell Curve'!$B$3:$B$60,0),MATCH('Draw Schedule-AM'!Q$3,'Construction Bell Curve'!$B$3:$BK$3,0))*$D20*IF($G20="s-curve",1,0),0)+IFERROR(IF(AND(Q$3&gt;=$H20,Q$3&lt;=$I20),$D20/($I20-$H20+1),0)*IF($G20="straight-line",1,0),0)</f>
        <v>307719.00641025469</v>
      </c>
      <c r="R20" s="58">
        <f ca="1">IFERROR(INDEX('Construction Bell Curve'!$B$3:$BK$60,MATCH($I20,'Construction Bell Curve'!$B$3:$B$60,0),MATCH('Draw Schedule-AM'!R$3,'Construction Bell Curve'!$B$3:$BK$3,0))*$D20*IF($G20="s-curve",1,0),0)+IFERROR(IF(AND(R$3&gt;=$H20,R$3&lt;=$I20),$D20/($I20-$H20+1),0)*IF($G20="straight-line",1,0),0)</f>
        <v>307719.00641025469</v>
      </c>
      <c r="S20" s="58">
        <f ca="1">IFERROR(INDEX('Construction Bell Curve'!$B$3:$BK$60,MATCH($I20,'Construction Bell Curve'!$B$3:$B$60,0),MATCH('Draw Schedule-AM'!S$3,'Construction Bell Curve'!$B$3:$BK$3,0))*$D20*IF($G20="s-curve",1,0),0)+IFERROR(IF(AND(S$3&gt;=$H20,S$3&lt;=$I20),$D20/($I20-$H20+1),0)*IF($G20="straight-line",1,0),0)</f>
        <v>307719.00641025469</v>
      </c>
      <c r="T20" s="58">
        <f ca="1">IFERROR(INDEX('Construction Bell Curve'!$B$3:$BK$60,MATCH($I20,'Construction Bell Curve'!$B$3:$B$60,0),MATCH('Draw Schedule-AM'!T$3,'Construction Bell Curve'!$B$3:$BK$3,0))*$D20*IF($G20="s-curve",1,0),0)+IFERROR(IF(AND(T$3&gt;=$H20,T$3&lt;=$I20),$D20/($I20-$H20+1),0)*IF($G20="straight-line",1,0),0)</f>
        <v>307719.00641025469</v>
      </c>
      <c r="U20" s="58">
        <f ca="1">IFERROR(INDEX('Construction Bell Curve'!$B$3:$BK$60,MATCH($I20,'Construction Bell Curve'!$B$3:$B$60,0),MATCH('Draw Schedule-AM'!U$3,'Construction Bell Curve'!$B$3:$BK$3,0))*$D20*IF($G20="s-curve",1,0),0)+IFERROR(IF(AND(U$3&gt;=$H20,U$3&lt;=$I20),$D20/($I20-$H20+1),0)*IF($G20="straight-line",1,0),0)</f>
        <v>307719.00641025469</v>
      </c>
      <c r="V20" s="58">
        <f ca="1">IFERROR(INDEX('Construction Bell Curve'!$B$3:$BK$60,MATCH($I20,'Construction Bell Curve'!$B$3:$B$60,0),MATCH('Draw Schedule-AM'!V$3,'Construction Bell Curve'!$B$3:$BK$3,0))*$D20*IF($G20="s-curve",1,0),0)+IFERROR(IF(AND(V$3&gt;=$H20,V$3&lt;=$I20),$D20/($I20-$H20+1),0)*IF($G20="straight-line",1,0),0)</f>
        <v>307719.00641025469</v>
      </c>
      <c r="W20" s="58">
        <f>IFERROR(INDEX('Construction Bell Curve'!$B$3:$BK$60,MATCH($I20,'Construction Bell Curve'!$B$3:$B$60,0),MATCH('Draw Schedule-AM'!W$3,'Construction Bell Curve'!$B$3:$BK$3,0))*$D20*IF($G20="s-curve",1,0),0)+IFERROR(IF(AND(W$3&gt;=$H20,W$3&lt;=$I20),$D20/($I20-$H20+1),0)*IF($G20="straight-line",1,0),0)</f>
        <v>0</v>
      </c>
      <c r="X20" s="58">
        <f>IFERROR(INDEX('Construction Bell Curve'!$B$3:$BK$60,MATCH($I20,'Construction Bell Curve'!$B$3:$B$60,0),MATCH('Draw Schedule-AM'!X$3,'Construction Bell Curve'!$B$3:$BK$3,0))*$D20*IF($G20="s-curve",1,0),0)+IFERROR(IF(AND(X$3&gt;=$H20,X$3&lt;=$I20),$D20/($I20-$H20+1),0)*IF($G20="straight-line",1,0),0)</f>
        <v>0</v>
      </c>
      <c r="Y20" s="58">
        <f>IFERROR(INDEX('Construction Bell Curve'!$B$3:$BK$60,MATCH($I20,'Construction Bell Curve'!$B$3:$B$60,0),MATCH('Draw Schedule-AM'!Y$3,'Construction Bell Curve'!$B$3:$BK$3,0))*$D20*IF($G20="s-curve",1,0),0)+IFERROR(IF(AND(Y$3&gt;=$H20,Y$3&lt;=$I20),$D20/($I20-$H20+1),0)*IF($G20="straight-line",1,0),0)</f>
        <v>0</v>
      </c>
      <c r="Z20" s="58">
        <f>IFERROR(INDEX('Construction Bell Curve'!$B$3:$BK$60,MATCH($I20,'Construction Bell Curve'!$B$3:$B$60,0),MATCH('Draw Schedule-AM'!Z$3,'Construction Bell Curve'!$B$3:$BK$3,0))*$D20*IF($G20="s-curve",1,0),0)+IFERROR(IF(AND(Z$3&gt;=$H20,Z$3&lt;=$I20),$D20/($I20-$H20+1),0)*IF($G20="straight-line",1,0),0)</f>
        <v>0</v>
      </c>
      <c r="AA20" s="58">
        <f>IFERROR(INDEX('Construction Bell Curve'!$B$3:$BK$60,MATCH($I20,'Construction Bell Curve'!$B$3:$B$60,0),MATCH('Draw Schedule-AM'!AA$3,'Construction Bell Curve'!$B$3:$BK$3,0))*$D20*IF($G20="s-curve",1,0),0)+IFERROR(IF(AND(AA$3&gt;=$H20,AA$3&lt;=$I20),$D20/($I20-$H20+1),0)*IF($G20="straight-line",1,0),0)</f>
        <v>0</v>
      </c>
      <c r="AB20" s="58">
        <f>IFERROR(INDEX('Construction Bell Curve'!$B$3:$BK$60,MATCH($I20,'Construction Bell Curve'!$B$3:$B$60,0),MATCH('Draw Schedule-AM'!AB$3,'Construction Bell Curve'!$B$3:$BK$3,0))*$D20*IF($G20="s-curve",1,0),0)+IFERROR(IF(AND(AB$3&gt;=$H20,AB$3&lt;=$I20),$D20/($I20-$H20+1),0)*IF($G20="straight-line",1,0),0)</f>
        <v>0</v>
      </c>
      <c r="AC20" s="58">
        <f>IFERROR(INDEX('Construction Bell Curve'!$B$3:$BK$60,MATCH($I20,'Construction Bell Curve'!$B$3:$B$60,0),MATCH('Draw Schedule-AM'!AC$3,'Construction Bell Curve'!$B$3:$BK$3,0))*$D20*IF($G20="s-curve",1,0),0)+IFERROR(IF(AND(AC$3&gt;=$H20,AC$3&lt;=$I20),$D20/($I20-$H20+1),0)*IF($G20="straight-line",1,0),0)</f>
        <v>0</v>
      </c>
      <c r="AD20" s="58">
        <f>IFERROR(INDEX('Construction Bell Curve'!$B$3:$BK$60,MATCH($I20,'Construction Bell Curve'!$B$3:$B$60,0),MATCH('Draw Schedule-AM'!AD$3,'Construction Bell Curve'!$B$3:$BK$3,0))*$D20*IF($G20="s-curve",1,0),0)+IFERROR(IF(AND(AD$3&gt;=$H20,AD$3&lt;=$I20),$D20/($I20-$H20+1),0)*IF($G20="straight-line",1,0),0)</f>
        <v>0</v>
      </c>
      <c r="AE20" s="58">
        <f>IFERROR(INDEX('Construction Bell Curve'!$B$3:$BK$60,MATCH($I20,'Construction Bell Curve'!$B$3:$B$60,0),MATCH('Draw Schedule-AM'!AE$3,'Construction Bell Curve'!$B$3:$BK$3,0))*$D20*IF($G20="s-curve",1,0),0)+IFERROR(IF(AND(AE$3&gt;=$H20,AE$3&lt;=$I20),$D20/($I20-$H20+1),0)*IF($G20="straight-line",1,0),0)</f>
        <v>0</v>
      </c>
      <c r="AF20" s="58">
        <f>IFERROR(INDEX('Construction Bell Curve'!$B$3:$BK$60,MATCH($I20,'Construction Bell Curve'!$B$3:$B$60,0),MATCH('Draw Schedule-AM'!AF$3,'Construction Bell Curve'!$B$3:$BK$3,0))*$D20*IF($G20="s-curve",1,0),0)+IFERROR(IF(AND(AF$3&gt;=$H20,AF$3&lt;=$I20),$D20/($I20-$H20+1),0)*IF($G20="straight-line",1,0),0)</f>
        <v>0</v>
      </c>
      <c r="AG20" s="58">
        <f>IFERROR(INDEX('Construction Bell Curve'!$B$3:$BK$60,MATCH($I20,'Construction Bell Curve'!$B$3:$B$60,0),MATCH('Draw Schedule-AM'!AG$3,'Construction Bell Curve'!$B$3:$BK$3,0))*$D20*IF($G20="s-curve",1,0),0)+IFERROR(IF(AND(AG$3&gt;=$H20,AG$3&lt;=$I20),$D20/($I20-$H20+1),0)*IF($G20="straight-line",1,0),0)</f>
        <v>0</v>
      </c>
      <c r="AH20" s="58">
        <f>IFERROR(INDEX('Construction Bell Curve'!$B$3:$BK$60,MATCH($I20,'Construction Bell Curve'!$B$3:$B$60,0),MATCH('Draw Schedule-AM'!AH$3,'Construction Bell Curve'!$B$3:$BK$3,0))*$D20*IF($G20="s-curve",1,0),0)+IFERROR(IF(AND(AH$3&gt;=$H20,AH$3&lt;=$I20),$D20/($I20-$H20+1),0)*IF($G20="straight-line",1,0),0)</f>
        <v>0</v>
      </c>
      <c r="AI20" s="58">
        <f>IFERROR(INDEX('Construction Bell Curve'!$B$3:$BK$60,MATCH($I20,'Construction Bell Curve'!$B$3:$B$60,0),MATCH('Draw Schedule-AM'!AI$3,'Construction Bell Curve'!$B$3:$BK$3,0))*$D20*IF($G20="s-curve",1,0),0)+IFERROR(IF(AND(AI$3&gt;=$H20,AI$3&lt;=$I20),$D20/($I20-$H20+1),0)*IF($G20="straight-line",1,0),0)</f>
        <v>0</v>
      </c>
      <c r="AJ20" s="58">
        <f>IFERROR(INDEX('Construction Bell Curve'!$B$3:$BK$60,MATCH($I20,'Construction Bell Curve'!$B$3:$B$60,0),MATCH('Draw Schedule-AM'!AJ$3,'Construction Bell Curve'!$B$3:$BK$3,0))*$D20*IF($G20="s-curve",1,0),0)+IFERROR(IF(AND(AJ$3&gt;=$H20,AJ$3&lt;=$I20),$D20/($I20-$H20+1),0)*IF($G20="straight-line",1,0),0)</f>
        <v>0</v>
      </c>
      <c r="AK20" s="58">
        <f>IFERROR(INDEX('Construction Bell Curve'!$B$3:$BK$60,MATCH($I20,'Construction Bell Curve'!$B$3:$B$60,0),MATCH('Draw Schedule-AM'!AK$3,'Construction Bell Curve'!$B$3:$BK$3,0))*$D20*IF($G20="s-curve",1,0),0)+IFERROR(IF(AND(AK$3&gt;=$H20,AK$3&lt;=$I20),$D20/($I20-$H20+1),0)*IF($G20="straight-line",1,0),0)</f>
        <v>0</v>
      </c>
      <c r="AL20" s="58">
        <f>IFERROR(INDEX('Construction Bell Curve'!$B$3:$BK$60,MATCH($I20,'Construction Bell Curve'!$B$3:$B$60,0),MATCH('Draw Schedule-AM'!AL$3,'Construction Bell Curve'!$B$3:$BK$3,0))*$D20*IF($G20="s-curve",1,0),0)+IFERROR(IF(AND(AL$3&gt;=$H20,AL$3&lt;=$I20),$D20/($I20-$H20+1),0)*IF($G20="straight-line",1,0),0)</f>
        <v>0</v>
      </c>
      <c r="AM20" s="58">
        <f>IFERROR(INDEX('Construction Bell Curve'!$B$3:$BK$60,MATCH($I20,'Construction Bell Curve'!$B$3:$B$60,0),MATCH('Draw Schedule-AM'!AM$3,'Construction Bell Curve'!$B$3:$BK$3,0))*$D20*IF($G20="s-curve",1,0),0)+IFERROR(IF(AND(AM$3&gt;=$H20,AM$3&lt;=$I20),$D20/($I20-$H20+1),0)*IF($G20="straight-line",1,0),0)</f>
        <v>0</v>
      </c>
      <c r="AN20" s="58">
        <f>IFERROR(INDEX('Construction Bell Curve'!$B$3:$BK$60,MATCH($I20,'Construction Bell Curve'!$B$3:$B$60,0),MATCH('Draw Schedule-AM'!AN$3,'Construction Bell Curve'!$B$3:$BK$3,0))*$D20*IF($G20="s-curve",1,0),0)+IFERROR(IF(AND(AN$3&gt;=$H20,AN$3&lt;=$I20),$D20/($I20-$H20+1),0)*IF($G20="straight-line",1,0),0)</f>
        <v>0</v>
      </c>
      <c r="AO20" s="58">
        <f>IFERROR(INDEX('Construction Bell Curve'!$B$3:$BK$60,MATCH($I20,'Construction Bell Curve'!$B$3:$B$60,0),MATCH('Draw Schedule-AM'!AO$3,'Construction Bell Curve'!$B$3:$BK$3,0))*$D20*IF($G20="s-curve",1,0),0)+IFERROR(IF(AND(AO$3&gt;=$H20,AO$3&lt;=$I20),$D20/($I20-$H20+1),0)*IF($G20="straight-line",1,0),0)</f>
        <v>0</v>
      </c>
      <c r="AP20" s="58">
        <f>IFERROR(INDEX('Construction Bell Curve'!$B$3:$BK$60,MATCH($I20,'Construction Bell Curve'!$B$3:$B$60,0),MATCH('Draw Schedule-AM'!AP$3,'Construction Bell Curve'!$B$3:$BK$3,0))*$D20*IF($G20="s-curve",1,0),0)+IFERROR(IF(AND(AP$3&gt;=$H20,AP$3&lt;=$I20),$D20/($I20-$H20+1),0)*IF($G20="straight-line",1,0),0)</f>
        <v>0</v>
      </c>
      <c r="AQ20" s="58">
        <f>IFERROR(INDEX('Construction Bell Curve'!$B$3:$BK$60,MATCH($I20,'Construction Bell Curve'!$B$3:$B$60,0),MATCH('Draw Schedule-AM'!AQ$3,'Construction Bell Curve'!$B$3:$BK$3,0))*$D20*IF($G20="s-curve",1,0),0)+IFERROR(IF(AND(AQ$3&gt;=$H20,AQ$3&lt;=$I20),$D20/($I20-$H20+1),0)*IF($G20="straight-line",1,0),0)</f>
        <v>0</v>
      </c>
      <c r="AR20" s="58">
        <f>IFERROR(INDEX('Construction Bell Curve'!$B$3:$BK$60,MATCH($I20,'Construction Bell Curve'!$B$3:$B$60,0),MATCH('Draw Schedule-AM'!AR$3,'Construction Bell Curve'!$B$3:$BK$3,0))*$D20*IF($G20="s-curve",1,0),0)+IFERROR(IF(AND(AR$3&gt;=$H20,AR$3&lt;=$I20),$D20/($I20-$H20+1),0)*IF($G20="straight-line",1,0),0)</f>
        <v>0</v>
      </c>
      <c r="AS20" s="58">
        <f>IFERROR(INDEX('Construction Bell Curve'!$B$3:$BK$60,MATCH($I20,'Construction Bell Curve'!$B$3:$B$60,0),MATCH('Draw Schedule-AM'!AS$3,'Construction Bell Curve'!$B$3:$BK$3,0))*$D20*IF($G20="s-curve",1,0),0)+IFERROR(IF(AND(AS$3&gt;=$H20,AS$3&lt;=$I20),$D20/($I20-$H20+1),0)*IF($G20="straight-line",1,0),0)</f>
        <v>0</v>
      </c>
      <c r="AT20" s="58">
        <f>IFERROR(INDEX('Construction Bell Curve'!$B$3:$BK$60,MATCH($I20,'Construction Bell Curve'!$B$3:$B$60,0),MATCH('Draw Schedule-AM'!AT$3,'Construction Bell Curve'!$B$3:$BK$3,0))*$D20*IF($G20="s-curve",1,0),0)+IFERROR(IF(AND(AT$3&gt;=$H20,AT$3&lt;=$I20),$D20/($I20-$H20+1),0)*IF($G20="straight-line",1,0),0)</f>
        <v>0</v>
      </c>
      <c r="AU20" s="58">
        <f>IFERROR(INDEX('Construction Bell Curve'!$B$3:$BK$60,MATCH($I20,'Construction Bell Curve'!$B$3:$B$60,0),MATCH('Draw Schedule-AM'!AU$3,'Construction Bell Curve'!$B$3:$BK$3,0))*$D20*IF($G20="s-curve",1,0),0)+IFERROR(IF(AND(AU$3&gt;=$H20,AU$3&lt;=$I20),$D20/($I20-$H20+1),0)*IF($G20="straight-line",1,0),0)</f>
        <v>0</v>
      </c>
      <c r="AV20" s="58">
        <f>IFERROR(INDEX('Construction Bell Curve'!$B$3:$BK$60,MATCH($I20,'Construction Bell Curve'!$B$3:$B$60,0),MATCH('Draw Schedule-AM'!AV$3,'Construction Bell Curve'!$B$3:$BK$3,0))*$D20*IF($G20="s-curve",1,0),0)+IFERROR(IF(AND(AV$3&gt;=$H20,AV$3&lt;=$I20),$D20/($I20-$H20+1),0)*IF($G20="straight-line",1,0),0)</f>
        <v>0</v>
      </c>
      <c r="AW20" s="58">
        <f>IFERROR(INDEX('Construction Bell Curve'!$B$3:$BK$60,MATCH($I20,'Construction Bell Curve'!$B$3:$B$60,0),MATCH('Draw Schedule-AM'!AW$3,'Construction Bell Curve'!$B$3:$BK$3,0))*$D20*IF($G20="s-curve",1,0),0)+IFERROR(IF(AND(AW$3&gt;=$H20,AW$3&lt;=$I20),$D20/($I20-$H20+1),0)*IF($G20="straight-line",1,0),0)</f>
        <v>0</v>
      </c>
      <c r="AX20" s="58">
        <f>IFERROR(INDEX('Construction Bell Curve'!$B$3:$BK$60,MATCH($I20,'Construction Bell Curve'!$B$3:$B$60,0),MATCH('Draw Schedule-AM'!AX$3,'Construction Bell Curve'!$B$3:$BK$3,0))*$D20*IF($G20="s-curve",1,0),0)+IFERROR(IF(AND(AX$3&gt;=$H20,AX$3&lt;=$I20),$D20/($I20-$H20+1),0)*IF($G20="straight-line",1,0),0)</f>
        <v>0</v>
      </c>
      <c r="AY20" s="58">
        <f>IFERROR(INDEX('Construction Bell Curve'!$B$3:$BK$60,MATCH($I20,'Construction Bell Curve'!$B$3:$B$60,0),MATCH('Draw Schedule-AM'!AY$3,'Construction Bell Curve'!$B$3:$BK$3,0))*$D20*IF($G20="s-curve",1,0),0)+IFERROR(IF(AND(AY$3&gt;=$H20,AY$3&lt;=$I20),$D20/($I20-$H20+1),0)*IF($G20="straight-line",1,0),0)</f>
        <v>0</v>
      </c>
      <c r="AZ20" s="58">
        <f>IFERROR(INDEX('Construction Bell Curve'!$B$3:$BK$60,MATCH($I20,'Construction Bell Curve'!$B$3:$B$60,0),MATCH('Draw Schedule-AM'!AZ$3,'Construction Bell Curve'!$B$3:$BK$3,0))*$D20*IF($G20="s-curve",1,0),0)+IFERROR(IF(AND(AZ$3&gt;=$H20,AZ$3&lt;=$I20),$D20/($I20-$H20+1),0)*IF($G20="straight-line",1,0),0)</f>
        <v>0</v>
      </c>
      <c r="BA20" s="58">
        <f>IFERROR(INDEX('Construction Bell Curve'!$B$3:$BK$60,MATCH($I20,'Construction Bell Curve'!$B$3:$B$60,0),MATCH('Draw Schedule-AM'!BA$3,'Construction Bell Curve'!$B$3:$BK$3,0))*$D20*IF($G20="s-curve",1,0),0)+IFERROR(IF(AND(BA$3&gt;=$H20,BA$3&lt;=$I20),$D20/($I20-$H20+1),0)*IF($G20="straight-line",1,0),0)</f>
        <v>0</v>
      </c>
      <c r="BB20" s="58">
        <f>IFERROR(INDEX('Construction Bell Curve'!$B$3:$BK$60,MATCH($I20,'Construction Bell Curve'!$B$3:$B$60,0),MATCH('Draw Schedule-AM'!BB$3,'Construction Bell Curve'!$B$3:$BK$3,0))*$D20*IF($G20="s-curve",1,0),0)+IFERROR(IF(AND(BB$3&gt;=$H20,BB$3&lt;=$I20),$D20/($I20-$H20+1),0)*IF($G20="straight-line",1,0),0)</f>
        <v>0</v>
      </c>
      <c r="BC20" s="58">
        <f>IFERROR(INDEX('Construction Bell Curve'!$B$3:$BK$60,MATCH($I20,'Construction Bell Curve'!$B$3:$B$60,0),MATCH('Draw Schedule-AM'!BC$3,'Construction Bell Curve'!$B$3:$BK$3,0))*$D20*IF($G20="s-curve",1,0),0)+IFERROR(IF(AND(BC$3&gt;=$H20,BC$3&lt;=$I20),$D20/($I20-$H20+1),0)*IF($G20="straight-line",1,0),0)</f>
        <v>0</v>
      </c>
      <c r="BD20" s="58">
        <f>IFERROR(INDEX('Construction Bell Curve'!$B$3:$BK$60,MATCH($I20,'Construction Bell Curve'!$B$3:$B$60,0),MATCH('Draw Schedule-AM'!BD$3,'Construction Bell Curve'!$B$3:$BK$3,0))*$D20*IF($G20="s-curve",1,0),0)+IFERROR(IF(AND(BD$3&gt;=$H20,BD$3&lt;=$I20),$D20/($I20-$H20+1),0)*IF($G20="straight-line",1,0),0)</f>
        <v>0</v>
      </c>
      <c r="BE20" s="58">
        <f>IFERROR(INDEX('Construction Bell Curve'!$B$3:$BK$60,MATCH($I20,'Construction Bell Curve'!$B$3:$B$60,0),MATCH('Draw Schedule-AM'!BE$3,'Construction Bell Curve'!$B$3:$BK$3,0))*$D20*IF($G20="s-curve",1,0),0)+IFERROR(IF(AND(BE$3&gt;=$H20,BE$3&lt;=$I20),$D20/($I20-$H20+1),0)*IF($G20="straight-line",1,0),0)</f>
        <v>0</v>
      </c>
      <c r="BF20" s="58">
        <f>IFERROR(INDEX('Construction Bell Curve'!$B$3:$BK$60,MATCH($I20,'Construction Bell Curve'!$B$3:$B$60,0),MATCH('Draw Schedule-AM'!BF$3,'Construction Bell Curve'!$B$3:$BK$3,0))*$D20*IF($G20="s-curve",1,0),0)+IFERROR(IF(AND(BF$3&gt;=$H20,BF$3&lt;=$I20),$D20/($I20-$H20+1),0)*IF($G20="straight-line",1,0),0)</f>
        <v>0</v>
      </c>
      <c r="BG20" s="58">
        <f>IFERROR(INDEX('Construction Bell Curve'!$B$3:$BK$60,MATCH($I20,'Construction Bell Curve'!$B$3:$B$60,0),MATCH('Draw Schedule-AM'!BG$3,'Construction Bell Curve'!$B$3:$BK$3,0))*$D20*IF($G20="s-curve",1,0),0)+IFERROR(IF(AND(BG$3&gt;=$H20,BG$3&lt;=$I20),$D20/($I20-$H20+1),0)*IF($G20="straight-line",1,0),0)</f>
        <v>0</v>
      </c>
      <c r="BH20" s="58">
        <f>IFERROR(INDEX('Construction Bell Curve'!$B$3:$BK$60,MATCH($I20,'Construction Bell Curve'!$B$3:$B$60,0),MATCH('Draw Schedule-AM'!BH$3,'Construction Bell Curve'!$B$3:$BK$3,0))*$D20*IF($G20="s-curve",1,0),0)+IFERROR(IF(AND(BH$3&gt;=$H20,BH$3&lt;=$I20),$D20/($I20-$H20+1),0)*IF($G20="straight-line",1,0),0)</f>
        <v>0</v>
      </c>
      <c r="BI20" s="58">
        <f>IFERROR(INDEX('Construction Bell Curve'!$B$3:$BK$60,MATCH($I20,'Construction Bell Curve'!$B$3:$B$60,0),MATCH('Draw Schedule-AM'!BI$3,'Construction Bell Curve'!$B$3:$BK$3,0))*$D20*IF($G20="s-curve",1,0),0)+IFERROR(IF(AND(BI$3&gt;=$H20,BI$3&lt;=$I20),$D20/($I20-$H20+1),0)*IF($G20="straight-line",1,0),0)</f>
        <v>0</v>
      </c>
      <c r="BJ20" s="58">
        <f>IFERROR(INDEX('Construction Bell Curve'!$B$3:$BK$60,MATCH($I20,'Construction Bell Curve'!$B$3:$B$60,0),MATCH('Draw Schedule-AM'!BJ$3,'Construction Bell Curve'!$B$3:$BK$3,0))*$D20*IF($G20="s-curve",1,0),0)+IFERROR(IF(AND(BJ$3&gt;=$H20,BJ$3&lt;=$I20),$D20/($I20-$H20+1),0)*IF($G20="straight-line",1,0),0)</f>
        <v>0</v>
      </c>
      <c r="BK20" s="58">
        <f>IFERROR(INDEX('Construction Bell Curve'!$B$3:$BK$60,MATCH($I20,'Construction Bell Curve'!$B$3:$B$60,0),MATCH('Draw Schedule-AM'!BK$3,'Construction Bell Curve'!$B$3:$BK$3,0))*$D20*IF($G20="s-curve",1,0),0)+IFERROR(IF(AND(BK$3&gt;=$H20,BK$3&lt;=$I20),$D20/($I20-$H20+1),0)*IF($G20="straight-line",1,0),0)</f>
        <v>0</v>
      </c>
      <c r="BL20" s="58">
        <f>IFERROR(INDEX('Construction Bell Curve'!$B$3:$BK$60,MATCH($I20,'Construction Bell Curve'!$B$3:$B$60,0),MATCH('Draw Schedule-AM'!BL$3,'Construction Bell Curve'!$B$3:$BK$3,0))*$D20*IF($G20="s-curve",1,0),0)+IFERROR(IF(AND(BL$3&gt;=$H20,BL$3&lt;=$I20),$D20/($I20-$H20+1),0)*IF($G20="straight-line",1,0),0)</f>
        <v>0</v>
      </c>
      <c r="BM20" s="58">
        <f>IFERROR(INDEX('Construction Bell Curve'!$B$3:$BK$60,MATCH($I20,'Construction Bell Curve'!$B$3:$B$60,0),MATCH('Draw Schedule-AM'!BM$3,'Construction Bell Curve'!$B$3:$BK$3,0))*$D20*IF($G20="s-curve",1,0),0)+IFERROR(IF(AND(BM$3&gt;=$H20,BM$3&lt;=$I20),$D20/($I20-$H20+1),0)*IF($G20="straight-line",1,0),0)</f>
        <v>0</v>
      </c>
      <c r="BN20" s="58">
        <f>IFERROR(INDEX('Construction Bell Curve'!$B$3:$BK$60,MATCH($I20,'Construction Bell Curve'!$B$3:$B$60,0),MATCH('Draw Schedule-AM'!BN$3,'Construction Bell Curve'!$B$3:$BK$3,0))*$D20*IF($G20="s-curve",1,0),0)+IFERROR(IF(AND(BN$3&gt;=$H20,BN$3&lt;=$I20),$D20/($I20-$H20+1),0)*IF($G20="straight-line",1,0),0)</f>
        <v>0</v>
      </c>
      <c r="BO20" s="58">
        <f>IFERROR(INDEX('Construction Bell Curve'!$B$3:$BK$60,MATCH($I20,'Construction Bell Curve'!$B$3:$B$60,0),MATCH('Draw Schedule-AM'!BO$3,'Construction Bell Curve'!$B$3:$BK$3,0))*$D20*IF($G20="s-curve",1,0),0)+IFERROR(IF(AND(BO$3&gt;=$H20,BO$3&lt;=$I20),$D20/($I20-$H20+1),0)*IF($G20="straight-line",1,0),0)</f>
        <v>0</v>
      </c>
      <c r="BP20" s="58">
        <f>IFERROR(INDEX('Construction Bell Curve'!$B$3:$BK$60,MATCH($I20,'Construction Bell Curve'!$B$3:$B$60,0),MATCH('Draw Schedule-AM'!BP$3,'Construction Bell Curve'!$B$3:$BK$3,0))*$D20*IF($G20="s-curve",1,0),0)+IFERROR(IF(AND(BP$3&gt;=$H20,BP$3&lt;=$I20),$D20/($I20-$H20+1),0)*IF($G20="straight-line",1,0),0)</f>
        <v>0</v>
      </c>
      <c r="BQ20" s="58">
        <f>IFERROR(INDEX('Construction Bell Curve'!$B$3:$BK$60,MATCH($I20,'Construction Bell Curve'!$B$3:$B$60,0),MATCH('Draw Schedule-AM'!BQ$3,'Construction Bell Curve'!$B$3:$BK$3,0))*$D20*IF($G20="s-curve",1,0),0)+IFERROR(IF(AND(BQ$3&gt;=$H20,BQ$3&lt;=$I20),$D20/($I20-$H20+1),0)*IF($G20="straight-line",1,0),0)</f>
        <v>0</v>
      </c>
      <c r="BR20" s="58">
        <f>IFERROR(INDEX('Construction Bell Curve'!$B$3:$BK$60,MATCH($I20,'Construction Bell Curve'!$B$3:$B$60,0),MATCH('Draw Schedule-AM'!BR$3,'Construction Bell Curve'!$B$3:$BK$3,0))*$D20*IF($G20="s-curve",1,0),0)+IFERROR(IF(AND(BR$3&gt;=$H20,BR$3&lt;=$I20),$D20/($I20-$H20+1),0)*IF($G20="straight-line",1,0),0)</f>
        <v>0</v>
      </c>
      <c r="BS20" s="58">
        <f>IFERROR(INDEX('Construction Bell Curve'!$B$3:$BK$60,MATCH($I20,'Construction Bell Curve'!$B$3:$B$60,0),MATCH('Draw Schedule-AM'!BS$3,'Construction Bell Curve'!$B$3:$BK$3,0))*$D20*IF($G20="s-curve",1,0),0)+IFERROR(IF(AND(BS$3&gt;=$H20,BS$3&lt;=$I20),$D20/($I20-$H20+1),0)*IF($G20="straight-line",1,0),0)</f>
        <v>0</v>
      </c>
      <c r="BT20" s="58">
        <f>IFERROR(INDEX('Construction Bell Curve'!$B$3:$BK$60,MATCH($I20,'Construction Bell Curve'!$B$3:$B$60,0),MATCH('Draw Schedule-AM'!BT$3,'Construction Bell Curve'!$B$3:$BK$3,0))*$D20*IF($G20="s-curve",1,0),0)+IFERROR(IF(AND(BT$3&gt;=$H20,BT$3&lt;=$I20),$D20/($I20-$H20+1),0)*IF($G20="straight-line",1,0),0)</f>
        <v>0</v>
      </c>
      <c r="BU20" s="58">
        <f>IFERROR(INDEX('Construction Bell Curve'!$B$3:$BK$60,MATCH($I20,'Construction Bell Curve'!$B$3:$B$60,0),MATCH('Draw Schedule-AM'!BU$3,'Construction Bell Curve'!$B$3:$BK$3,0))*$D20*IF($G20="s-curve",1,0),0)+IFERROR(IF(AND(BU$3&gt;=$H20,BU$3&lt;=$I20),$D20/($I20-$H20+1),0)*IF($G20="straight-line",1,0),0)</f>
        <v>0</v>
      </c>
      <c r="BV20" s="58">
        <f>IFERROR(INDEX('Construction Bell Curve'!$B$3:$BK$60,MATCH($I20,'Construction Bell Curve'!$B$3:$B$60,0),MATCH('Draw Schedule-AM'!BV$3,'Construction Bell Curve'!$B$3:$BK$3,0))*$D20*IF($G20="s-curve",1,0),0)+IFERROR(IF(AND(BV$3&gt;=$H20,BV$3&lt;=$I20),$D20/($I20-$H20+1),0)*IF($G20="straight-line",1,0),0)</f>
        <v>0</v>
      </c>
      <c r="BW20" s="58">
        <f>IFERROR(INDEX('Construction Bell Curve'!$B$3:$BK$60,MATCH($I20,'Construction Bell Curve'!$B$3:$B$60,0),MATCH('Draw Schedule-AM'!BW$3,'Construction Bell Curve'!$B$3:$BK$3,0))*$D20*IF($G20="s-curve",1,0),0)+IFERROR(IF(AND(BW$3&gt;=$H20,BW$3&lt;=$I20),$D20/($I20-$H20+1),0)*IF($G20="straight-line",1,0),0)</f>
        <v>0</v>
      </c>
      <c r="BX20" s="58">
        <f>IFERROR(INDEX('Construction Bell Curve'!$B$3:$BK$60,MATCH($I20,'Construction Bell Curve'!$B$3:$B$60,0),MATCH('Draw Schedule-AM'!BX$3,'Construction Bell Curve'!$B$3:$BK$3,0))*$D20*IF($G20="s-curve",1,0),0)+IFERROR(IF(AND(BX$3&gt;=$H20,BX$3&lt;=$I20),$D20/($I20-$H20+1),0)*IF($G20="straight-line",1,0),0)</f>
        <v>0</v>
      </c>
      <c r="BY20" s="58">
        <f>IFERROR(INDEX('Construction Bell Curve'!$B$3:$BK$60,MATCH($I20,'Construction Bell Curve'!$B$3:$B$60,0),MATCH('Draw Schedule-AM'!BY$3,'Construction Bell Curve'!$B$3:$BK$3,0))*$D20*IF($G20="s-curve",1,0),0)+IFERROR(IF(AND(BY$3&gt;=$H20,BY$3&lt;=$I20),$D20/($I20-$H20+1),0)*IF($G20="straight-line",1,0),0)</f>
        <v>0</v>
      </c>
      <c r="BZ20" s="58">
        <f>IFERROR(INDEX('Construction Bell Curve'!$B$3:$BK$60,MATCH($I20,'Construction Bell Curve'!$B$3:$B$60,0),MATCH('Draw Schedule-AM'!BZ$3,'Construction Bell Curve'!$B$3:$BK$3,0))*$D20*IF($G20="s-curve",1,0),0)+IFERROR(IF(AND(BZ$3&gt;=$H20,BZ$3&lt;=$I20),$D20/($I20-$H20+1),0)*IF($G20="straight-line",1,0),0)</f>
        <v>0</v>
      </c>
      <c r="CA20" s="58">
        <f>IFERROR(INDEX('Construction Bell Curve'!$B$3:$BK$60,MATCH($I20,'Construction Bell Curve'!$B$3:$B$60,0),MATCH('Draw Schedule-AM'!CA$3,'Construction Bell Curve'!$B$3:$BK$3,0))*$D20*IF($G20="s-curve",1,0),0)+IFERROR(IF(AND(CA$3&gt;=$H20,CA$3&lt;=$I20),$D20/($I20-$H20+1),0)*IF($G20="straight-line",1,0),0)</f>
        <v>0</v>
      </c>
      <c r="CB20" s="58">
        <f>IFERROR(INDEX('Construction Bell Curve'!$B$3:$BK$60,MATCH($I20,'Construction Bell Curve'!$B$3:$B$60,0),MATCH('Draw Schedule-AM'!CB$3,'Construction Bell Curve'!$B$3:$BK$3,0))*$D20*IF($G20="s-curve",1,0),0)+IFERROR(IF(AND(CB$3&gt;=$H20,CB$3&lt;=$I20),$D20/($I20-$H20+1),0)*IF($G20="straight-line",1,0),0)</f>
        <v>0</v>
      </c>
      <c r="CC20" s="58">
        <f>IFERROR(INDEX('Construction Bell Curve'!$B$3:$BK$60,MATCH($I20,'Construction Bell Curve'!$B$3:$B$60,0),MATCH('Draw Schedule-AM'!CC$3,'Construction Bell Curve'!$B$3:$BK$3,0))*$D20*IF($G20="s-curve",1,0),0)+IFERROR(IF(AND(CC$3&gt;=$H20,CC$3&lt;=$I20),$D20/($I20-$H20+1),0)*IF($G20="straight-line",1,0),0)</f>
        <v>0</v>
      </c>
      <c r="CD20" s="58">
        <f>IFERROR(INDEX('Construction Bell Curve'!$B$3:$BK$60,MATCH($I20,'Construction Bell Curve'!$B$3:$B$60,0),MATCH('Draw Schedule-AM'!CD$3,'Construction Bell Curve'!$B$3:$BK$3,0))*$D20*IF($G20="s-curve",1,0),0)+IFERROR(IF(AND(CD$3&gt;=$H20,CD$3&lt;=$I20),$D20/($I20-$H20+1),0)*IF($G20="straight-line",1,0),0)</f>
        <v>0</v>
      </c>
      <c r="CE20" s="58">
        <f>IFERROR(INDEX('Construction Bell Curve'!$B$3:$BK$60,MATCH($I20,'Construction Bell Curve'!$B$3:$B$60,0),MATCH('Draw Schedule-AM'!CE$3,'Construction Bell Curve'!$B$3:$BK$3,0))*$D20*IF($G20="s-curve",1,0),0)+IFERROR(IF(AND(CE$3&gt;=$H20,CE$3&lt;=$I20),$D20/($I20-$H20+1),0)*IF($G20="straight-line",1,0),0)</f>
        <v>0</v>
      </c>
      <c r="CF20" s="58">
        <f>IFERROR(INDEX('Construction Bell Curve'!$B$3:$BK$60,MATCH($I20,'Construction Bell Curve'!$B$3:$B$60,0),MATCH('Draw Schedule-AM'!CF$3,'Construction Bell Curve'!$B$3:$BK$3,0))*$D20*IF($G20="s-curve",1,0),0)+IFERROR(IF(AND(CF$3&gt;=$H20,CF$3&lt;=$I20),$D20/($I20-$H20+1),0)*IF($G20="straight-line",1,0),0)</f>
        <v>0</v>
      </c>
      <c r="CG20" s="58">
        <f>IFERROR(INDEX('Construction Bell Curve'!$B$3:$BK$60,MATCH($I20,'Construction Bell Curve'!$B$3:$B$60,0),MATCH('Draw Schedule-AM'!CG$3,'Construction Bell Curve'!$B$3:$BK$3,0))*$D20*IF($G20="s-curve",1,0),0)+IFERROR(IF(AND(CG$3&gt;=$H20,CG$3&lt;=$I20),$D20/($I20-$H20+1),0)*IF($G20="straight-line",1,0),0)</f>
        <v>0</v>
      </c>
      <c r="CH20" s="58">
        <f>IFERROR(INDEX('Construction Bell Curve'!$B$3:$BK$60,MATCH($I20,'Construction Bell Curve'!$B$3:$B$60,0),MATCH('Draw Schedule-AM'!CH$3,'Construction Bell Curve'!$B$3:$BK$3,0))*$D20*IF($G20="s-curve",1,0),0)+IFERROR(IF(AND(CH$3&gt;=$H20,CH$3&lt;=$I20),$D20/($I20-$H20+1),0)*IF($G20="straight-line",1,0),0)</f>
        <v>0</v>
      </c>
      <c r="CI20" s="58">
        <f>IFERROR(INDEX('Construction Bell Curve'!$B$3:$BK$60,MATCH($I20,'Construction Bell Curve'!$B$3:$B$60,0),MATCH('Draw Schedule-AM'!CI$3,'Construction Bell Curve'!$B$3:$BK$3,0))*$D20*IF($G20="s-curve",1,0),0)+IFERROR(IF(AND(CI$3&gt;=$H20,CI$3&lt;=$I20),$D20/($I20-$H20+1),0)*IF($G20="straight-line",1,0),0)</f>
        <v>0</v>
      </c>
      <c r="CJ20" s="58">
        <f>IFERROR(INDEX('Construction Bell Curve'!$B$3:$BK$60,MATCH($I20,'Construction Bell Curve'!$B$3:$B$60,0),MATCH('Draw Schedule-AM'!CJ$3,'Construction Bell Curve'!$B$3:$BK$3,0))*$D20*IF($G20="s-curve",1,0),0)+IFERROR(IF(AND(CJ$3&gt;=$H20,CJ$3&lt;=$I20),$D20/($I20-$H20+1),0)*IF($G20="straight-line",1,0),0)</f>
        <v>0</v>
      </c>
      <c r="CK20" s="58">
        <f>IFERROR(INDEX('Construction Bell Curve'!$B$3:$BK$60,MATCH($I20,'Construction Bell Curve'!$B$3:$B$60,0),MATCH('Draw Schedule-AM'!CK$3,'Construction Bell Curve'!$B$3:$BK$3,0))*$D20*IF($G20="s-curve",1,0),0)+IFERROR(IF(AND(CK$3&gt;=$H20,CK$3&lt;=$I20),$D20/($I20-$H20+1),0)*IF($G20="straight-line",1,0),0)</f>
        <v>0</v>
      </c>
      <c r="CL20" s="58">
        <f>IFERROR(INDEX('Construction Bell Curve'!$B$3:$BK$60,MATCH($I20,'Construction Bell Curve'!$B$3:$B$60,0),MATCH('Draw Schedule-AM'!CL$3,'Construction Bell Curve'!$B$3:$BK$3,0))*$D20*IF($G20="s-curve",1,0),0)+IFERROR(IF(AND(CL$3&gt;=$H20,CL$3&lt;=$I20),$D20/($I20-$H20+1),0)*IF($G20="straight-line",1,0),0)</f>
        <v>0</v>
      </c>
      <c r="CM20" s="58">
        <f>IFERROR(INDEX('Construction Bell Curve'!$B$3:$BK$60,MATCH($I20,'Construction Bell Curve'!$B$3:$B$60,0),MATCH('Draw Schedule-AM'!CM$3,'Construction Bell Curve'!$B$3:$BK$3,0))*$D20*IF($G20="s-curve",1,0),0)+IFERROR(IF(AND(CM$3&gt;=$H20,CM$3&lt;=$I20),$D20/($I20-$H20+1),0)*IF($G20="straight-line",1,0),0)</f>
        <v>0</v>
      </c>
      <c r="CN20" s="58">
        <f>IFERROR(INDEX('Construction Bell Curve'!$B$3:$BK$60,MATCH($I20,'Construction Bell Curve'!$B$3:$B$60,0),MATCH('Draw Schedule-AM'!CN$3,'Construction Bell Curve'!$B$3:$BK$3,0))*$D20*IF($G20="s-curve",1,0),0)+IFERROR(IF(AND(CN$3&gt;=$H20,CN$3&lt;=$I20),$D20/($I20-$H20+1),0)*IF($G20="straight-line",1,0),0)</f>
        <v>0</v>
      </c>
      <c r="CO20" s="58">
        <f>IFERROR(INDEX('Construction Bell Curve'!$B$3:$BK$60,MATCH($I20,'Construction Bell Curve'!$B$3:$B$60,0),MATCH('Draw Schedule-AM'!CO$3,'Construction Bell Curve'!$B$3:$BK$3,0))*$D20*IF($G20="s-curve",1,0),0)+IFERROR(IF(AND(CO$3&gt;=$H20,CO$3&lt;=$I20),$D20/($I20-$H20+1),0)*IF($G20="straight-line",1,0),0)</f>
        <v>0</v>
      </c>
      <c r="CP20" s="58">
        <f>IFERROR(INDEX('Construction Bell Curve'!$B$3:$BK$60,MATCH($I20,'Construction Bell Curve'!$B$3:$B$60,0),MATCH('Draw Schedule-AM'!CP$3,'Construction Bell Curve'!$B$3:$BK$3,0))*$D20*IF($G20="s-curve",1,0),0)+IFERROR(IF(AND(CP$3&gt;=$H20,CP$3&lt;=$I20),$D20/($I20-$H20+1),0)*IF($G20="straight-line",1,0),0)</f>
        <v>0</v>
      </c>
      <c r="CQ20" s="58">
        <f>IFERROR(INDEX('Construction Bell Curve'!$B$3:$BK$60,MATCH($I20,'Construction Bell Curve'!$B$3:$B$60,0),MATCH('Draw Schedule-AM'!CQ$3,'Construction Bell Curve'!$B$3:$BK$3,0))*$D20*IF($G20="s-curve",1,0),0)+IFERROR(IF(AND(CQ$3&gt;=$H20,CQ$3&lt;=$I20),$D20/($I20-$H20+1),0)*IF($G20="straight-line",1,0),0)</f>
        <v>0</v>
      </c>
      <c r="CR20" s="58">
        <f>IFERROR(INDEX('Construction Bell Curve'!$B$3:$BK$60,MATCH($I20,'Construction Bell Curve'!$B$3:$B$60,0),MATCH('Draw Schedule-AM'!CR$3,'Construction Bell Curve'!$B$3:$BK$3,0))*$D20*IF($G20="s-curve",1,0),0)+IFERROR(IF(AND(CR$3&gt;=$H20,CR$3&lt;=$I20),$D20/($I20-$H20+1),0)*IF($G20="straight-line",1,0),0)</f>
        <v>0</v>
      </c>
      <c r="CS20" s="58">
        <f>IFERROR(INDEX('Construction Bell Curve'!$B$3:$BK$60,MATCH($I20,'Construction Bell Curve'!$B$3:$B$60,0),MATCH('Draw Schedule-AM'!CS$3,'Construction Bell Curve'!$B$3:$BK$3,0))*$D20*IF($G20="s-curve",1,0),0)+IFERROR(IF(AND(CS$3&gt;=$H20,CS$3&lt;=$I20),$D20/($I20-$H20+1),0)*IF($G20="straight-line",1,0),0)</f>
        <v>0</v>
      </c>
      <c r="CT20" s="58">
        <f>IFERROR(INDEX('Construction Bell Curve'!$B$3:$BK$60,MATCH($I20,'Construction Bell Curve'!$B$3:$B$60,0),MATCH('Draw Schedule-AM'!CT$3,'Construction Bell Curve'!$B$3:$BK$3,0))*$D20*IF($G20="s-curve",1,0),0)+IFERROR(IF(AND(CT$3&gt;=$H20,CT$3&lt;=$I20),$D20/($I20-$H20+1),0)*IF($G20="straight-line",1,0),0)</f>
        <v>0</v>
      </c>
      <c r="CU20" s="58">
        <f>IFERROR(INDEX('Construction Bell Curve'!$B$3:$BK$60,MATCH($I20,'Construction Bell Curve'!$B$3:$B$60,0),MATCH('Draw Schedule-AM'!CU$3,'Construction Bell Curve'!$B$3:$BK$3,0))*$D20*IF($G20="s-curve",1,0),0)+IFERROR(IF(AND(CU$3&gt;=$H20,CU$3&lt;=$I20),$D20/($I20-$H20+1),0)*IF($G20="straight-line",1,0),0)</f>
        <v>0</v>
      </c>
      <c r="CV20" s="58">
        <f>IFERROR(INDEX('Construction Bell Curve'!$B$3:$BK$60,MATCH($I20,'Construction Bell Curve'!$B$3:$B$60,0),MATCH('Draw Schedule-AM'!CV$3,'Construction Bell Curve'!$B$3:$BK$3,0))*$D20*IF($G20="s-curve",1,0),0)+IFERROR(IF(AND(CV$3&gt;=$H20,CV$3&lt;=$I20),$D20/($I20-$H20+1),0)*IF($G20="straight-line",1,0),0)</f>
        <v>0</v>
      </c>
      <c r="CW20" s="58">
        <f>IFERROR(INDEX('Construction Bell Curve'!$B$3:$BK$60,MATCH($I20,'Construction Bell Curve'!$B$3:$B$60,0),MATCH('Draw Schedule-AM'!CW$3,'Construction Bell Curve'!$B$3:$BK$3,0))*$D20*IF($G20="s-curve",1,0),0)+IFERROR(IF(AND(CW$3&gt;=$H20,CW$3&lt;=$I20),$D20/($I20-$H20+1),0)*IF($G20="straight-line",1,0),0)</f>
        <v>0</v>
      </c>
      <c r="CX20" s="58">
        <f>IFERROR(INDEX('Construction Bell Curve'!$B$3:$BK$60,MATCH($I20,'Construction Bell Curve'!$B$3:$B$60,0),MATCH('Draw Schedule-AM'!CX$3,'Construction Bell Curve'!$B$3:$BK$3,0))*$D20*IF($G20="s-curve",1,0),0)+IFERROR(IF(AND(CX$3&gt;=$H20,CX$3&lt;=$I20),$D20/($I20-$H20+1),0)*IF($G20="straight-line",1,0),0)</f>
        <v>0</v>
      </c>
      <c r="CY20" s="58">
        <f>IFERROR(INDEX('Construction Bell Curve'!$B$3:$BK$60,MATCH($I20,'Construction Bell Curve'!$B$3:$B$60,0),MATCH('Draw Schedule-AM'!CY$3,'Construction Bell Curve'!$B$3:$BK$3,0))*$D20*IF($G20="s-curve",1,0),0)+IFERROR(IF(AND(CY$3&gt;=$H20,CY$3&lt;=$I20),$D20/($I20-$H20+1),0)*IF($G20="straight-line",1,0),0)</f>
        <v>0</v>
      </c>
      <c r="CZ20" s="58">
        <f>IFERROR(INDEX('Construction Bell Curve'!$B$3:$BK$60,MATCH($I20,'Construction Bell Curve'!$B$3:$B$60,0),MATCH('Draw Schedule-AM'!CZ$3,'Construction Bell Curve'!$B$3:$BK$3,0))*$D20*IF($G20="s-curve",1,0),0)+IFERROR(IF(AND(CZ$3&gt;=$H20,CZ$3&lt;=$I20),$D20/($I20-$H20+1),0)*IF($G20="straight-line",1,0),0)</f>
        <v>0</v>
      </c>
      <c r="DA20" s="58">
        <f>IFERROR(INDEX('Construction Bell Curve'!$B$3:$BK$60,MATCH($I20,'Construction Bell Curve'!$B$3:$B$60,0),MATCH('Draw Schedule-AM'!DA$3,'Construction Bell Curve'!$B$3:$BK$3,0))*$D20*IF($G20="s-curve",1,0),0)+IFERROR(IF(AND(DA$3&gt;=$H20,DA$3&lt;=$I20),$D20/($I20-$H20+1),0)*IF($G20="straight-line",1,0),0)</f>
        <v>0</v>
      </c>
      <c r="DB20" s="58">
        <f>IFERROR(INDEX('Construction Bell Curve'!$B$3:$BK$60,MATCH($I20,'Construction Bell Curve'!$B$3:$B$60,0),MATCH('Draw Schedule-AM'!DB$3,'Construction Bell Curve'!$B$3:$BK$3,0))*$D20*IF($G20="s-curve",1,0),0)+IFERROR(IF(AND(DB$3&gt;=$H20,DB$3&lt;=$I20),$D20/($I20-$H20+1),0)*IF($G20="straight-line",1,0),0)</f>
        <v>0</v>
      </c>
      <c r="DC20" s="58">
        <f>IFERROR(INDEX('Construction Bell Curve'!$B$3:$BK$60,MATCH($I20,'Construction Bell Curve'!$B$3:$B$60,0),MATCH('Draw Schedule-AM'!DC$3,'Construction Bell Curve'!$B$3:$BK$3,0))*$D20*IF($G20="s-curve",1,0),0)+IFERROR(IF(AND(DC$3&gt;=$H20,DC$3&lt;=$I20),$D20/($I20-$H20+1),0)*IF($G20="straight-line",1,0),0)</f>
        <v>0</v>
      </c>
      <c r="DD20" s="58">
        <f>IFERROR(INDEX('Construction Bell Curve'!$B$3:$BK$60,MATCH($I20,'Construction Bell Curve'!$B$3:$B$60,0),MATCH('Draw Schedule-AM'!DD$3,'Construction Bell Curve'!$B$3:$BK$3,0))*$D20*IF($G20="s-curve",1,0),0)+IFERROR(IF(AND(DD$3&gt;=$H20,DD$3&lt;=$I20),$D20/($I20-$H20+1),0)*IF($G20="straight-line",1,0),0)</f>
        <v>0</v>
      </c>
      <c r="DE20" s="58">
        <f>IFERROR(INDEX('Construction Bell Curve'!$B$3:$BK$60,MATCH($I20,'Construction Bell Curve'!$B$3:$B$60,0),MATCH('Draw Schedule-AM'!DE$3,'Construction Bell Curve'!$B$3:$BK$3,0))*$D20*IF($G20="s-curve",1,0),0)+IFERROR(IF(AND(DE$3&gt;=$H20,DE$3&lt;=$I20),$D20/($I20-$H20+1),0)*IF($G20="straight-line",1,0),0)</f>
        <v>0</v>
      </c>
      <c r="DF20" s="58">
        <f>IFERROR(INDEX('Construction Bell Curve'!$B$3:$BK$60,MATCH($I20,'Construction Bell Curve'!$B$3:$B$60,0),MATCH('Draw Schedule-AM'!DF$3,'Construction Bell Curve'!$B$3:$BK$3,0))*$D20*IF($G20="s-curve",1,0),0)+IFERROR(IF(AND(DF$3&gt;=$H20,DF$3&lt;=$I20),$D20/($I20-$H20+1),0)*IF($G20="straight-line",1,0),0)</f>
        <v>0</v>
      </c>
      <c r="DG20" s="58">
        <f>IFERROR(INDEX('Construction Bell Curve'!$B$3:$BK$60,MATCH($I20,'Construction Bell Curve'!$B$3:$B$60,0),MATCH('Draw Schedule-AM'!DG$3,'Construction Bell Curve'!$B$3:$BK$3,0))*$D20*IF($G20="s-curve",1,0),0)+IFERROR(IF(AND(DG$3&gt;=$H20,DG$3&lt;=$I20),$D20/($I20-$H20+1),0)*IF($G20="straight-line",1,0),0)</f>
        <v>0</v>
      </c>
      <c r="DH20" s="58">
        <f>IFERROR(INDEX('Construction Bell Curve'!$B$3:$BK$60,MATCH($I20,'Construction Bell Curve'!$B$3:$B$60,0),MATCH('Draw Schedule-AM'!DH$3,'Construction Bell Curve'!$B$3:$BK$3,0))*$D20*IF($G20="s-curve",1,0),0)+IFERROR(IF(AND(DH$3&gt;=$H20,DH$3&lt;=$I20),$D20/($I20-$H20+1),0)*IF($G20="straight-line",1,0),0)</f>
        <v>0</v>
      </c>
      <c r="DI20" s="58">
        <f>IFERROR(INDEX('Construction Bell Curve'!$B$3:$BK$60,MATCH($I20,'Construction Bell Curve'!$B$3:$B$60,0),MATCH('Draw Schedule-AM'!DI$3,'Construction Bell Curve'!$B$3:$BK$3,0))*$D20*IF($G20="s-curve",1,0),0)+IFERROR(IF(AND(DI$3&gt;=$H20,DI$3&lt;=$I20),$D20/($I20-$H20+1),0)*IF($G20="straight-line",1,0),0)</f>
        <v>0</v>
      </c>
      <c r="DJ20" s="58">
        <f>IFERROR(INDEX('Construction Bell Curve'!$B$3:$BK$60,MATCH($I20,'Construction Bell Curve'!$B$3:$B$60,0),MATCH('Draw Schedule-AM'!DJ$3,'Construction Bell Curve'!$B$3:$BK$3,0))*$D20*IF($G20="s-curve",1,0),0)+IFERROR(IF(AND(DJ$3&gt;=$H20,DJ$3&lt;=$I20),$D20/($I20-$H20+1),0)*IF($G20="straight-line",1,0),0)</f>
        <v>0</v>
      </c>
      <c r="DK20" s="58">
        <f>IFERROR(INDEX('Construction Bell Curve'!$B$3:$BK$60,MATCH($I20,'Construction Bell Curve'!$B$3:$B$60,0),MATCH('Draw Schedule-AM'!DK$3,'Construction Bell Curve'!$B$3:$BK$3,0))*$D20*IF($G20="s-curve",1,0),0)+IFERROR(IF(AND(DK$3&gt;=$H20,DK$3&lt;=$I20),$D20/($I20-$H20+1),0)*IF($G20="straight-line",1,0),0)</f>
        <v>0</v>
      </c>
      <c r="DL20" s="58">
        <f>IFERROR(INDEX('Construction Bell Curve'!$B$3:$BK$60,MATCH($I20,'Construction Bell Curve'!$B$3:$B$60,0),MATCH('Draw Schedule-AM'!DL$3,'Construction Bell Curve'!$B$3:$BK$3,0))*$D20*IF($G20="s-curve",1,0),0)+IFERROR(IF(AND(DL$3&gt;=$H20,DL$3&lt;=$I20),$D20/($I20-$H20+1),0)*IF($G20="straight-line",1,0),0)</f>
        <v>0</v>
      </c>
      <c r="DM20" s="58">
        <f>IFERROR(INDEX('Construction Bell Curve'!$B$3:$BK$60,MATCH($I20,'Construction Bell Curve'!$B$3:$B$60,0),MATCH('Draw Schedule-AM'!DM$3,'Construction Bell Curve'!$B$3:$BK$3,0))*$D20*IF($G20="s-curve",1,0),0)+IFERROR(IF(AND(DM$3&gt;=$H20,DM$3&lt;=$I20),$D20/($I20-$H20+1),0)*IF($G20="straight-line",1,0),0)</f>
        <v>0</v>
      </c>
      <c r="DN20" s="58">
        <f>IFERROR(INDEX('Construction Bell Curve'!$B$3:$BK$60,MATCH($I20,'Construction Bell Curve'!$B$3:$B$60,0),MATCH('Draw Schedule-AM'!DN$3,'Construction Bell Curve'!$B$3:$BK$3,0))*$D20*IF($G20="s-curve",1,0),0)+IFERROR(IF(AND(DN$3&gt;=$H20,DN$3&lt;=$I20),$D20/($I20-$H20+1),0)*IF($G20="straight-line",1,0),0)</f>
        <v>0</v>
      </c>
      <c r="DO20" s="58">
        <f>IFERROR(INDEX('Construction Bell Curve'!$B$3:$BK$60,MATCH($I20,'Construction Bell Curve'!$B$3:$B$60,0),MATCH('Draw Schedule-AM'!DO$3,'Construction Bell Curve'!$B$3:$BK$3,0))*$D20*IF($G20="s-curve",1,0),0)+IFERROR(IF(AND(DO$3&gt;=$H20,DO$3&lt;=$I20),$D20/($I20-$H20+1),0)*IF($G20="straight-line",1,0),0)</f>
        <v>0</v>
      </c>
      <c r="DP20" s="58">
        <f>IFERROR(INDEX('Construction Bell Curve'!$B$3:$BK$60,MATCH($I20,'Construction Bell Curve'!$B$3:$B$60,0),MATCH('Draw Schedule-AM'!DP$3,'Construction Bell Curve'!$B$3:$BK$3,0))*$D20*IF($G20="s-curve",1,0),0)+IFERROR(IF(AND(DP$3&gt;=$H20,DP$3&lt;=$I20),$D20/($I20-$H20+1),0)*IF($G20="straight-line",1,0),0)</f>
        <v>0</v>
      </c>
      <c r="DQ20" s="58">
        <f>IFERROR(INDEX('Construction Bell Curve'!$B$3:$BK$60,MATCH($I20,'Construction Bell Curve'!$B$3:$B$60,0),MATCH('Draw Schedule-AM'!DQ$3,'Construction Bell Curve'!$B$3:$BK$3,0))*$D20*IF($G20="s-curve",1,0),0)+IFERROR(IF(AND(DQ$3&gt;=$H20,DQ$3&lt;=$I20),$D20/($I20-$H20+1),0)*IF($G20="straight-line",1,0),0)</f>
        <v>0</v>
      </c>
      <c r="DR20" s="58">
        <f>IFERROR(INDEX('Construction Bell Curve'!$B$3:$BK$60,MATCH($I20,'Construction Bell Curve'!$B$3:$B$60,0),MATCH('Draw Schedule-AM'!DR$3,'Construction Bell Curve'!$B$3:$BK$3,0))*$D20*IF($G20="s-curve",1,0),0)+IFERROR(IF(AND(DR$3&gt;=$H20,DR$3&lt;=$I20),$D20/($I20-$H20+1),0)*IF($G20="straight-line",1,0),0)</f>
        <v>0</v>
      </c>
      <c r="DS20" s="58">
        <f>IFERROR(INDEX('Construction Bell Curve'!$B$3:$BK$60,MATCH($I20,'Construction Bell Curve'!$B$3:$B$60,0),MATCH('Draw Schedule-AM'!DS$3,'Construction Bell Curve'!$B$3:$BK$3,0))*$D20*IF($G20="s-curve",1,0),0)+IFERROR(IF(AND(DS$3&gt;=$H20,DS$3&lt;=$I20),$D20/($I20-$H20+1),0)*IF($G20="straight-line",1,0),0)</f>
        <v>0</v>
      </c>
      <c r="DT20" s="58">
        <f>IFERROR(INDEX('Construction Bell Curve'!$B$3:$BK$60,MATCH($I20,'Construction Bell Curve'!$B$3:$B$60,0),MATCH('Draw Schedule-AM'!DT$3,'Construction Bell Curve'!$B$3:$BK$3,0))*$D20*IF($G20="s-curve",1,0),0)+IFERROR(IF(AND(DT$3&gt;=$H20,DT$3&lt;=$I20),$D20/($I20-$H20+1),0)*IF($G20="straight-line",1,0),0)</f>
        <v>0</v>
      </c>
      <c r="DU20" s="58">
        <f>IFERROR(INDEX('Construction Bell Curve'!$B$3:$BK$60,MATCH($I20,'Construction Bell Curve'!$B$3:$B$60,0),MATCH('Draw Schedule-AM'!DU$3,'Construction Bell Curve'!$B$3:$BK$3,0))*$D20*IF($G20="s-curve",1,0),0)+IFERROR(IF(AND(DU$3&gt;=$H20,DU$3&lt;=$I20),$D20/($I20-$H20+1),0)*IF($G20="straight-line",1,0),0)</f>
        <v>0</v>
      </c>
      <c r="DV20" s="58">
        <f>IFERROR(INDEX('Construction Bell Curve'!$B$3:$BK$60,MATCH($I20,'Construction Bell Curve'!$B$3:$B$60,0),MATCH('Draw Schedule-AM'!DV$3,'Construction Bell Curve'!$B$3:$BK$3,0))*$D20*IF($G20="s-curve",1,0),0)+IFERROR(IF(AND(DV$3&gt;=$H20,DV$3&lt;=$I20),$D20/($I20-$H20+1),0)*IF($G20="straight-line",1,0),0)</f>
        <v>0</v>
      </c>
      <c r="DW20" s="58">
        <f>IFERROR(INDEX('Construction Bell Curve'!$B$3:$BK$60,MATCH($I20,'Construction Bell Curve'!$B$3:$B$60,0),MATCH('Draw Schedule-AM'!DW$3,'Construction Bell Curve'!$B$3:$BK$3,0))*$D20*IF($G20="s-curve",1,0),0)+IFERROR(IF(AND(DW$3&gt;=$H20,DW$3&lt;=$I20),$D20/($I20-$H20+1),0)*IF($G20="straight-line",1,0),0)</f>
        <v>0</v>
      </c>
      <c r="DX20" s="58">
        <f>IFERROR(INDEX('Construction Bell Curve'!$B$3:$BK$60,MATCH($I20,'Construction Bell Curve'!$B$3:$B$60,0),MATCH('Draw Schedule-AM'!DX$3,'Construction Bell Curve'!$B$3:$BK$3,0))*$D20*IF($G20="s-curve",1,0),0)+IFERROR(IF(AND(DX$3&gt;=$H20,DX$3&lt;=$I20),$D20/($I20-$H20+1),0)*IF($G20="straight-line",1,0),0)</f>
        <v>0</v>
      </c>
      <c r="DY20" s="58">
        <f>IFERROR(INDEX('Construction Bell Curve'!$B$3:$BK$60,MATCH($I20,'Construction Bell Curve'!$B$3:$B$60,0),MATCH('Draw Schedule-AM'!DY$3,'Construction Bell Curve'!$B$3:$BK$3,0))*$D20*IF($G20="s-curve",1,0),0)+IFERROR(IF(AND(DY$3&gt;=$H20,DY$3&lt;=$I20),$D20/($I20-$H20+1),0)*IF($G20="straight-line",1,0),0)</f>
        <v>0</v>
      </c>
      <c r="DZ20" s="58">
        <f>IFERROR(INDEX('Construction Bell Curve'!$B$3:$BK$60,MATCH($I20,'Construction Bell Curve'!$B$3:$B$60,0),MATCH('Draw Schedule-AM'!DZ$3,'Construction Bell Curve'!$B$3:$BK$3,0))*$D20*IF($G20="s-curve",1,0),0)+IFERROR(IF(AND(DZ$3&gt;=$H20,DZ$3&lt;=$I20),$D20/($I20-$H20+1),0)*IF($G20="straight-line",1,0),0)</f>
        <v>0</v>
      </c>
    </row>
    <row r="21" spans="1:130" s="51" customFormat="1" ht="15.75" customHeight="1">
      <c r="A21" s="49"/>
      <c r="B21" s="60" t="str">
        <f>Budget!B24</f>
        <v>Engineering &amp; Survey</v>
      </c>
      <c r="C21" s="1134">
        <v>0</v>
      </c>
      <c r="D21" s="135">
        <f t="shared" si="18"/>
        <v>0</v>
      </c>
      <c r="E21" s="1131">
        <f>Budget!E24</f>
        <v>0</v>
      </c>
      <c r="F21" s="1087">
        <f t="shared" ca="1" si="19"/>
        <v>0</v>
      </c>
      <c r="G21" s="1075" t="s">
        <v>1382</v>
      </c>
      <c r="H21" s="1139">
        <f t="shared" si="20"/>
        <v>0</v>
      </c>
      <c r="I21" s="1076">
        <v>12</v>
      </c>
      <c r="J21" s="58">
        <f>IFERROR(INDEX('Construction Bell Curve'!$B$3:$BK$60,MATCH($I21,'Construction Bell Curve'!$B$3:$B$60,0),MATCH('Draw Schedule-AM'!J$3,'Construction Bell Curve'!$B$3:$BK$3,0))*$D21*IF($G21="s-curve",1,0),0)+IFERROR(IF(AND(J$3&gt;=$H21,J$3&lt;=$I21),$D21/($I21-$H21+1),0)*IF($G21="straight-line",1,0),0)</f>
        <v>0</v>
      </c>
      <c r="K21" s="58">
        <f ca="1">IFERROR(INDEX('Construction Bell Curve'!$B$3:$BK$60,MATCH($I21,'Construction Bell Curve'!$B$3:$B$60,0),MATCH('Draw Schedule-AM'!K$3,'Construction Bell Curve'!$B$3:$BK$3,0))*$D21*IF($G21="s-curve",1,0),0)+IFERROR(IF(AND(K$3&gt;=$H21,K$3&lt;=$I21),$D21/($I21-$H21+1),0)*IF($G21="straight-line",1,0),0)</f>
        <v>0</v>
      </c>
      <c r="L21" s="58">
        <f ca="1">IFERROR(INDEX('Construction Bell Curve'!$B$3:$BK$60,MATCH($I21,'Construction Bell Curve'!$B$3:$B$60,0),MATCH('Draw Schedule-AM'!L$3,'Construction Bell Curve'!$B$3:$BK$3,0))*$D21*IF($G21="s-curve",1,0),0)+IFERROR(IF(AND(L$3&gt;=$H21,L$3&lt;=$I21),$D21/($I21-$H21+1),0)*IF($G21="straight-line",1,0),0)</f>
        <v>0</v>
      </c>
      <c r="M21" s="58">
        <f ca="1">IFERROR(INDEX('Construction Bell Curve'!$B$3:$BK$60,MATCH($I21,'Construction Bell Curve'!$B$3:$B$60,0),MATCH('Draw Schedule-AM'!M$3,'Construction Bell Curve'!$B$3:$BK$3,0))*$D21*IF($G21="s-curve",1,0),0)+IFERROR(IF(AND(M$3&gt;=$H21,M$3&lt;=$I21),$D21/($I21-$H21+1),0)*IF($G21="straight-line",1,0),0)</f>
        <v>0</v>
      </c>
      <c r="N21" s="58">
        <f ca="1">IFERROR(INDEX('Construction Bell Curve'!$B$3:$BK$60,MATCH($I21,'Construction Bell Curve'!$B$3:$B$60,0),MATCH('Draw Schedule-AM'!N$3,'Construction Bell Curve'!$B$3:$BK$3,0))*$D21*IF($G21="s-curve",1,0),0)+IFERROR(IF(AND(N$3&gt;=$H21,N$3&lt;=$I21),$D21/($I21-$H21+1),0)*IF($G21="straight-line",1,0),0)</f>
        <v>0</v>
      </c>
      <c r="O21" s="58">
        <f ca="1">IFERROR(INDEX('Construction Bell Curve'!$B$3:$BK$60,MATCH($I21,'Construction Bell Curve'!$B$3:$B$60,0),MATCH('Draw Schedule-AM'!O$3,'Construction Bell Curve'!$B$3:$BK$3,0))*$D21*IF($G21="s-curve",1,0),0)+IFERROR(IF(AND(O$3&gt;=$H21,O$3&lt;=$I21),$D21/($I21-$H21+1),0)*IF($G21="straight-line",1,0),0)</f>
        <v>0</v>
      </c>
      <c r="P21" s="58">
        <f ca="1">IFERROR(INDEX('Construction Bell Curve'!$B$3:$BK$60,MATCH($I21,'Construction Bell Curve'!$B$3:$B$60,0),MATCH('Draw Schedule-AM'!P$3,'Construction Bell Curve'!$B$3:$BK$3,0))*$D21*IF($G21="s-curve",1,0),0)+IFERROR(IF(AND(P$3&gt;=$H21,P$3&lt;=$I21),$D21/($I21-$H21+1),0)*IF($G21="straight-line",1,0),0)</f>
        <v>0</v>
      </c>
      <c r="Q21" s="58">
        <f ca="1">IFERROR(INDEX('Construction Bell Curve'!$B$3:$BK$60,MATCH($I21,'Construction Bell Curve'!$B$3:$B$60,0),MATCH('Draw Schedule-AM'!Q$3,'Construction Bell Curve'!$B$3:$BK$3,0))*$D21*IF($G21="s-curve",1,0),0)+IFERROR(IF(AND(Q$3&gt;=$H21,Q$3&lt;=$I21),$D21/($I21-$H21+1),0)*IF($G21="straight-line",1,0),0)</f>
        <v>0</v>
      </c>
      <c r="R21" s="58">
        <f ca="1">IFERROR(INDEX('Construction Bell Curve'!$B$3:$BK$60,MATCH($I21,'Construction Bell Curve'!$B$3:$B$60,0),MATCH('Draw Schedule-AM'!R$3,'Construction Bell Curve'!$B$3:$BK$3,0))*$D21*IF($G21="s-curve",1,0),0)+IFERROR(IF(AND(R$3&gt;=$H21,R$3&lt;=$I21),$D21/($I21-$H21+1),0)*IF($G21="straight-line",1,0),0)</f>
        <v>0</v>
      </c>
      <c r="S21" s="58">
        <f ca="1">IFERROR(INDEX('Construction Bell Curve'!$B$3:$BK$60,MATCH($I21,'Construction Bell Curve'!$B$3:$B$60,0),MATCH('Draw Schedule-AM'!S$3,'Construction Bell Curve'!$B$3:$BK$3,0))*$D21*IF($G21="s-curve",1,0),0)+IFERROR(IF(AND(S$3&gt;=$H21,S$3&lt;=$I21),$D21/($I21-$H21+1),0)*IF($G21="straight-line",1,0),0)</f>
        <v>0</v>
      </c>
      <c r="T21" s="58">
        <f ca="1">IFERROR(INDEX('Construction Bell Curve'!$B$3:$BK$60,MATCH($I21,'Construction Bell Curve'!$B$3:$B$60,0),MATCH('Draw Schedule-AM'!T$3,'Construction Bell Curve'!$B$3:$BK$3,0))*$D21*IF($G21="s-curve",1,0),0)+IFERROR(IF(AND(T$3&gt;=$H21,T$3&lt;=$I21),$D21/($I21-$H21+1),0)*IF($G21="straight-line",1,0),0)</f>
        <v>0</v>
      </c>
      <c r="U21" s="58">
        <f ca="1">IFERROR(INDEX('Construction Bell Curve'!$B$3:$BK$60,MATCH($I21,'Construction Bell Curve'!$B$3:$B$60,0),MATCH('Draw Schedule-AM'!U$3,'Construction Bell Curve'!$B$3:$BK$3,0))*$D21*IF($G21="s-curve",1,0),0)+IFERROR(IF(AND(U$3&gt;=$H21,U$3&lt;=$I21),$D21/($I21-$H21+1),0)*IF($G21="straight-line",1,0),0)</f>
        <v>0</v>
      </c>
      <c r="V21" s="58">
        <f ca="1">IFERROR(INDEX('Construction Bell Curve'!$B$3:$BK$60,MATCH($I21,'Construction Bell Curve'!$B$3:$B$60,0),MATCH('Draw Schedule-AM'!V$3,'Construction Bell Curve'!$B$3:$BK$3,0))*$D21*IF($G21="s-curve",1,0),0)+IFERROR(IF(AND(V$3&gt;=$H21,V$3&lt;=$I21),$D21/($I21-$H21+1),0)*IF($G21="straight-line",1,0),0)</f>
        <v>0</v>
      </c>
      <c r="W21" s="58">
        <f>IFERROR(INDEX('Construction Bell Curve'!$B$3:$BK$60,MATCH($I21,'Construction Bell Curve'!$B$3:$B$60,0),MATCH('Draw Schedule-AM'!W$3,'Construction Bell Curve'!$B$3:$BK$3,0))*$D21*IF($G21="s-curve",1,0),0)+IFERROR(IF(AND(W$3&gt;=$H21,W$3&lt;=$I21),$D21/($I21-$H21+1),0)*IF($G21="straight-line",1,0),0)</f>
        <v>0</v>
      </c>
      <c r="X21" s="58">
        <f>IFERROR(INDEX('Construction Bell Curve'!$B$3:$BK$60,MATCH($I21,'Construction Bell Curve'!$B$3:$B$60,0),MATCH('Draw Schedule-AM'!X$3,'Construction Bell Curve'!$B$3:$BK$3,0))*$D21*IF($G21="s-curve",1,0),0)+IFERROR(IF(AND(X$3&gt;=$H21,X$3&lt;=$I21),$D21/($I21-$H21+1),0)*IF($G21="straight-line",1,0),0)</f>
        <v>0</v>
      </c>
      <c r="Y21" s="58">
        <f>IFERROR(INDEX('Construction Bell Curve'!$B$3:$BK$60,MATCH($I21,'Construction Bell Curve'!$B$3:$B$60,0),MATCH('Draw Schedule-AM'!Y$3,'Construction Bell Curve'!$B$3:$BK$3,0))*$D21*IF($G21="s-curve",1,0),0)+IFERROR(IF(AND(Y$3&gt;=$H21,Y$3&lt;=$I21),$D21/($I21-$H21+1),0)*IF($G21="straight-line",1,0),0)</f>
        <v>0</v>
      </c>
      <c r="Z21" s="58">
        <f>IFERROR(INDEX('Construction Bell Curve'!$B$3:$BK$60,MATCH($I21,'Construction Bell Curve'!$B$3:$B$60,0),MATCH('Draw Schedule-AM'!Z$3,'Construction Bell Curve'!$B$3:$BK$3,0))*$D21*IF($G21="s-curve",1,0),0)+IFERROR(IF(AND(Z$3&gt;=$H21,Z$3&lt;=$I21),$D21/($I21-$H21+1),0)*IF($G21="straight-line",1,0),0)</f>
        <v>0</v>
      </c>
      <c r="AA21" s="58">
        <f>IFERROR(INDEX('Construction Bell Curve'!$B$3:$BK$60,MATCH($I21,'Construction Bell Curve'!$B$3:$B$60,0),MATCH('Draw Schedule-AM'!AA$3,'Construction Bell Curve'!$B$3:$BK$3,0))*$D21*IF($G21="s-curve",1,0),0)+IFERROR(IF(AND(AA$3&gt;=$H21,AA$3&lt;=$I21),$D21/($I21-$H21+1),0)*IF($G21="straight-line",1,0),0)</f>
        <v>0</v>
      </c>
      <c r="AB21" s="58">
        <f>IFERROR(INDEX('Construction Bell Curve'!$B$3:$BK$60,MATCH($I21,'Construction Bell Curve'!$B$3:$B$60,0),MATCH('Draw Schedule-AM'!AB$3,'Construction Bell Curve'!$B$3:$BK$3,0))*$D21*IF($G21="s-curve",1,0),0)+IFERROR(IF(AND(AB$3&gt;=$H21,AB$3&lt;=$I21),$D21/($I21-$H21+1),0)*IF($G21="straight-line",1,0),0)</f>
        <v>0</v>
      </c>
      <c r="AC21" s="58">
        <f>IFERROR(INDEX('Construction Bell Curve'!$B$3:$BK$60,MATCH($I21,'Construction Bell Curve'!$B$3:$B$60,0),MATCH('Draw Schedule-AM'!AC$3,'Construction Bell Curve'!$B$3:$BK$3,0))*$D21*IF($G21="s-curve",1,0),0)+IFERROR(IF(AND(AC$3&gt;=$H21,AC$3&lt;=$I21),$D21/($I21-$H21+1),0)*IF($G21="straight-line",1,0),0)</f>
        <v>0</v>
      </c>
      <c r="AD21" s="58">
        <f>IFERROR(INDEX('Construction Bell Curve'!$B$3:$BK$60,MATCH($I21,'Construction Bell Curve'!$B$3:$B$60,0),MATCH('Draw Schedule-AM'!AD$3,'Construction Bell Curve'!$B$3:$BK$3,0))*$D21*IF($G21="s-curve",1,0),0)+IFERROR(IF(AND(AD$3&gt;=$H21,AD$3&lt;=$I21),$D21/($I21-$H21+1),0)*IF($G21="straight-line",1,0),0)</f>
        <v>0</v>
      </c>
      <c r="AE21" s="58">
        <f>IFERROR(INDEX('Construction Bell Curve'!$B$3:$BK$60,MATCH($I21,'Construction Bell Curve'!$B$3:$B$60,0),MATCH('Draw Schedule-AM'!AE$3,'Construction Bell Curve'!$B$3:$BK$3,0))*$D21*IF($G21="s-curve",1,0),0)+IFERROR(IF(AND(AE$3&gt;=$H21,AE$3&lt;=$I21),$D21/($I21-$H21+1),0)*IF($G21="straight-line",1,0),0)</f>
        <v>0</v>
      </c>
      <c r="AF21" s="58">
        <f>IFERROR(INDEX('Construction Bell Curve'!$B$3:$BK$60,MATCH($I21,'Construction Bell Curve'!$B$3:$B$60,0),MATCH('Draw Schedule-AM'!AF$3,'Construction Bell Curve'!$B$3:$BK$3,0))*$D21*IF($G21="s-curve",1,0),0)+IFERROR(IF(AND(AF$3&gt;=$H21,AF$3&lt;=$I21),$D21/($I21-$H21+1),0)*IF($G21="straight-line",1,0),0)</f>
        <v>0</v>
      </c>
      <c r="AG21" s="58">
        <f>IFERROR(INDEX('Construction Bell Curve'!$B$3:$BK$60,MATCH($I21,'Construction Bell Curve'!$B$3:$B$60,0),MATCH('Draw Schedule-AM'!AG$3,'Construction Bell Curve'!$B$3:$BK$3,0))*$D21*IF($G21="s-curve",1,0),0)+IFERROR(IF(AND(AG$3&gt;=$H21,AG$3&lt;=$I21),$D21/($I21-$H21+1),0)*IF($G21="straight-line",1,0),0)</f>
        <v>0</v>
      </c>
      <c r="AH21" s="58">
        <f>IFERROR(INDEX('Construction Bell Curve'!$B$3:$BK$60,MATCH($I21,'Construction Bell Curve'!$B$3:$B$60,0),MATCH('Draw Schedule-AM'!AH$3,'Construction Bell Curve'!$B$3:$BK$3,0))*$D21*IF($G21="s-curve",1,0),0)+IFERROR(IF(AND(AH$3&gt;=$H21,AH$3&lt;=$I21),$D21/($I21-$H21+1),0)*IF($G21="straight-line",1,0),0)</f>
        <v>0</v>
      </c>
      <c r="AI21" s="58">
        <f>IFERROR(INDEX('Construction Bell Curve'!$B$3:$BK$60,MATCH($I21,'Construction Bell Curve'!$B$3:$B$60,0),MATCH('Draw Schedule-AM'!AI$3,'Construction Bell Curve'!$B$3:$BK$3,0))*$D21*IF($G21="s-curve",1,0),0)+IFERROR(IF(AND(AI$3&gt;=$H21,AI$3&lt;=$I21),$D21/($I21-$H21+1),0)*IF($G21="straight-line",1,0),0)</f>
        <v>0</v>
      </c>
      <c r="AJ21" s="58">
        <f>IFERROR(INDEX('Construction Bell Curve'!$B$3:$BK$60,MATCH($I21,'Construction Bell Curve'!$B$3:$B$60,0),MATCH('Draw Schedule-AM'!AJ$3,'Construction Bell Curve'!$B$3:$BK$3,0))*$D21*IF($G21="s-curve",1,0),0)+IFERROR(IF(AND(AJ$3&gt;=$H21,AJ$3&lt;=$I21),$D21/($I21-$H21+1),0)*IF($G21="straight-line",1,0),0)</f>
        <v>0</v>
      </c>
      <c r="AK21" s="58">
        <f>IFERROR(INDEX('Construction Bell Curve'!$B$3:$BK$60,MATCH($I21,'Construction Bell Curve'!$B$3:$B$60,0),MATCH('Draw Schedule-AM'!AK$3,'Construction Bell Curve'!$B$3:$BK$3,0))*$D21*IF($G21="s-curve",1,0),0)+IFERROR(IF(AND(AK$3&gt;=$H21,AK$3&lt;=$I21),$D21/($I21-$H21+1),0)*IF($G21="straight-line",1,0),0)</f>
        <v>0</v>
      </c>
      <c r="AL21" s="58">
        <f>IFERROR(INDEX('Construction Bell Curve'!$B$3:$BK$60,MATCH($I21,'Construction Bell Curve'!$B$3:$B$60,0),MATCH('Draw Schedule-AM'!AL$3,'Construction Bell Curve'!$B$3:$BK$3,0))*$D21*IF($G21="s-curve",1,0),0)+IFERROR(IF(AND(AL$3&gt;=$H21,AL$3&lt;=$I21),$D21/($I21-$H21+1),0)*IF($G21="straight-line",1,0),0)</f>
        <v>0</v>
      </c>
      <c r="AM21" s="58">
        <f>IFERROR(INDEX('Construction Bell Curve'!$B$3:$BK$60,MATCH($I21,'Construction Bell Curve'!$B$3:$B$60,0),MATCH('Draw Schedule-AM'!AM$3,'Construction Bell Curve'!$B$3:$BK$3,0))*$D21*IF($G21="s-curve",1,0),0)+IFERROR(IF(AND(AM$3&gt;=$H21,AM$3&lt;=$I21),$D21/($I21-$H21+1),0)*IF($G21="straight-line",1,0),0)</f>
        <v>0</v>
      </c>
      <c r="AN21" s="58">
        <f>IFERROR(INDEX('Construction Bell Curve'!$B$3:$BK$60,MATCH($I21,'Construction Bell Curve'!$B$3:$B$60,0),MATCH('Draw Schedule-AM'!AN$3,'Construction Bell Curve'!$B$3:$BK$3,0))*$D21*IF($G21="s-curve",1,0),0)+IFERROR(IF(AND(AN$3&gt;=$H21,AN$3&lt;=$I21),$D21/($I21-$H21+1),0)*IF($G21="straight-line",1,0),0)</f>
        <v>0</v>
      </c>
      <c r="AO21" s="58">
        <f>IFERROR(INDEX('Construction Bell Curve'!$B$3:$BK$60,MATCH($I21,'Construction Bell Curve'!$B$3:$B$60,0),MATCH('Draw Schedule-AM'!AO$3,'Construction Bell Curve'!$B$3:$BK$3,0))*$D21*IF($G21="s-curve",1,0),0)+IFERROR(IF(AND(AO$3&gt;=$H21,AO$3&lt;=$I21),$D21/($I21-$H21+1),0)*IF($G21="straight-line",1,0),0)</f>
        <v>0</v>
      </c>
      <c r="AP21" s="58">
        <f>IFERROR(INDEX('Construction Bell Curve'!$B$3:$BK$60,MATCH($I21,'Construction Bell Curve'!$B$3:$B$60,0),MATCH('Draw Schedule-AM'!AP$3,'Construction Bell Curve'!$B$3:$BK$3,0))*$D21*IF($G21="s-curve",1,0),0)+IFERROR(IF(AND(AP$3&gt;=$H21,AP$3&lt;=$I21),$D21/($I21-$H21+1),0)*IF($G21="straight-line",1,0),0)</f>
        <v>0</v>
      </c>
      <c r="AQ21" s="58">
        <f>IFERROR(INDEX('Construction Bell Curve'!$B$3:$BK$60,MATCH($I21,'Construction Bell Curve'!$B$3:$B$60,0),MATCH('Draw Schedule-AM'!AQ$3,'Construction Bell Curve'!$B$3:$BK$3,0))*$D21*IF($G21="s-curve",1,0),0)+IFERROR(IF(AND(AQ$3&gt;=$H21,AQ$3&lt;=$I21),$D21/($I21-$H21+1),0)*IF($G21="straight-line",1,0),0)</f>
        <v>0</v>
      </c>
      <c r="AR21" s="58">
        <f>IFERROR(INDEX('Construction Bell Curve'!$B$3:$BK$60,MATCH($I21,'Construction Bell Curve'!$B$3:$B$60,0),MATCH('Draw Schedule-AM'!AR$3,'Construction Bell Curve'!$B$3:$BK$3,0))*$D21*IF($G21="s-curve",1,0),0)+IFERROR(IF(AND(AR$3&gt;=$H21,AR$3&lt;=$I21),$D21/($I21-$H21+1),0)*IF($G21="straight-line",1,0),0)</f>
        <v>0</v>
      </c>
      <c r="AS21" s="58">
        <f>IFERROR(INDEX('Construction Bell Curve'!$B$3:$BK$60,MATCH($I21,'Construction Bell Curve'!$B$3:$B$60,0),MATCH('Draw Schedule-AM'!AS$3,'Construction Bell Curve'!$B$3:$BK$3,0))*$D21*IF($G21="s-curve",1,0),0)+IFERROR(IF(AND(AS$3&gt;=$H21,AS$3&lt;=$I21),$D21/($I21-$H21+1),0)*IF($G21="straight-line",1,0),0)</f>
        <v>0</v>
      </c>
      <c r="AT21" s="58">
        <f>IFERROR(INDEX('Construction Bell Curve'!$B$3:$BK$60,MATCH($I21,'Construction Bell Curve'!$B$3:$B$60,0),MATCH('Draw Schedule-AM'!AT$3,'Construction Bell Curve'!$B$3:$BK$3,0))*$D21*IF($G21="s-curve",1,0),0)+IFERROR(IF(AND(AT$3&gt;=$H21,AT$3&lt;=$I21),$D21/($I21-$H21+1),0)*IF($G21="straight-line",1,0),0)</f>
        <v>0</v>
      </c>
      <c r="AU21" s="58">
        <f>IFERROR(INDEX('Construction Bell Curve'!$B$3:$BK$60,MATCH($I21,'Construction Bell Curve'!$B$3:$B$60,0),MATCH('Draw Schedule-AM'!AU$3,'Construction Bell Curve'!$B$3:$BK$3,0))*$D21*IF($G21="s-curve",1,0),0)+IFERROR(IF(AND(AU$3&gt;=$H21,AU$3&lt;=$I21),$D21/($I21-$H21+1),0)*IF($G21="straight-line",1,0),0)</f>
        <v>0</v>
      </c>
      <c r="AV21" s="58">
        <f>IFERROR(INDEX('Construction Bell Curve'!$B$3:$BK$60,MATCH($I21,'Construction Bell Curve'!$B$3:$B$60,0),MATCH('Draw Schedule-AM'!AV$3,'Construction Bell Curve'!$B$3:$BK$3,0))*$D21*IF($G21="s-curve",1,0),0)+IFERROR(IF(AND(AV$3&gt;=$H21,AV$3&lt;=$I21),$D21/($I21-$H21+1),0)*IF($G21="straight-line",1,0),0)</f>
        <v>0</v>
      </c>
      <c r="AW21" s="58">
        <f>IFERROR(INDEX('Construction Bell Curve'!$B$3:$BK$60,MATCH($I21,'Construction Bell Curve'!$B$3:$B$60,0),MATCH('Draw Schedule-AM'!AW$3,'Construction Bell Curve'!$B$3:$BK$3,0))*$D21*IF($G21="s-curve",1,0),0)+IFERROR(IF(AND(AW$3&gt;=$H21,AW$3&lt;=$I21),$D21/($I21-$H21+1),0)*IF($G21="straight-line",1,0),0)</f>
        <v>0</v>
      </c>
      <c r="AX21" s="58">
        <f>IFERROR(INDEX('Construction Bell Curve'!$B$3:$BK$60,MATCH($I21,'Construction Bell Curve'!$B$3:$B$60,0),MATCH('Draw Schedule-AM'!AX$3,'Construction Bell Curve'!$B$3:$BK$3,0))*$D21*IF($G21="s-curve",1,0),0)+IFERROR(IF(AND(AX$3&gt;=$H21,AX$3&lt;=$I21),$D21/($I21-$H21+1),0)*IF($G21="straight-line",1,0),0)</f>
        <v>0</v>
      </c>
      <c r="AY21" s="58">
        <f>IFERROR(INDEX('Construction Bell Curve'!$B$3:$BK$60,MATCH($I21,'Construction Bell Curve'!$B$3:$B$60,0),MATCH('Draw Schedule-AM'!AY$3,'Construction Bell Curve'!$B$3:$BK$3,0))*$D21*IF($G21="s-curve",1,0),0)+IFERROR(IF(AND(AY$3&gt;=$H21,AY$3&lt;=$I21),$D21/($I21-$H21+1),0)*IF($G21="straight-line",1,0),0)</f>
        <v>0</v>
      </c>
      <c r="AZ21" s="58">
        <f>IFERROR(INDEX('Construction Bell Curve'!$B$3:$BK$60,MATCH($I21,'Construction Bell Curve'!$B$3:$B$60,0),MATCH('Draw Schedule-AM'!AZ$3,'Construction Bell Curve'!$B$3:$BK$3,0))*$D21*IF($G21="s-curve",1,0),0)+IFERROR(IF(AND(AZ$3&gt;=$H21,AZ$3&lt;=$I21),$D21/($I21-$H21+1),0)*IF($G21="straight-line",1,0),0)</f>
        <v>0</v>
      </c>
      <c r="BA21" s="58">
        <f>IFERROR(INDEX('Construction Bell Curve'!$B$3:$BK$60,MATCH($I21,'Construction Bell Curve'!$B$3:$B$60,0),MATCH('Draw Schedule-AM'!BA$3,'Construction Bell Curve'!$B$3:$BK$3,0))*$D21*IF($G21="s-curve",1,0),0)+IFERROR(IF(AND(BA$3&gt;=$H21,BA$3&lt;=$I21),$D21/($I21-$H21+1),0)*IF($G21="straight-line",1,0),0)</f>
        <v>0</v>
      </c>
      <c r="BB21" s="58">
        <f>IFERROR(INDEX('Construction Bell Curve'!$B$3:$BK$60,MATCH($I21,'Construction Bell Curve'!$B$3:$B$60,0),MATCH('Draw Schedule-AM'!BB$3,'Construction Bell Curve'!$B$3:$BK$3,0))*$D21*IF($G21="s-curve",1,0),0)+IFERROR(IF(AND(BB$3&gt;=$H21,BB$3&lt;=$I21),$D21/($I21-$H21+1),0)*IF($G21="straight-line",1,0),0)</f>
        <v>0</v>
      </c>
      <c r="BC21" s="58">
        <f>IFERROR(INDEX('Construction Bell Curve'!$B$3:$BK$60,MATCH($I21,'Construction Bell Curve'!$B$3:$B$60,0),MATCH('Draw Schedule-AM'!BC$3,'Construction Bell Curve'!$B$3:$BK$3,0))*$D21*IF($G21="s-curve",1,0),0)+IFERROR(IF(AND(BC$3&gt;=$H21,BC$3&lt;=$I21),$D21/($I21-$H21+1),0)*IF($G21="straight-line",1,0),0)</f>
        <v>0</v>
      </c>
      <c r="BD21" s="58">
        <f>IFERROR(INDEX('Construction Bell Curve'!$B$3:$BK$60,MATCH($I21,'Construction Bell Curve'!$B$3:$B$60,0),MATCH('Draw Schedule-AM'!BD$3,'Construction Bell Curve'!$B$3:$BK$3,0))*$D21*IF($G21="s-curve",1,0),0)+IFERROR(IF(AND(BD$3&gt;=$H21,BD$3&lt;=$I21),$D21/($I21-$H21+1),0)*IF($G21="straight-line",1,0),0)</f>
        <v>0</v>
      </c>
      <c r="BE21" s="58">
        <f>IFERROR(INDEX('Construction Bell Curve'!$B$3:$BK$60,MATCH($I21,'Construction Bell Curve'!$B$3:$B$60,0),MATCH('Draw Schedule-AM'!BE$3,'Construction Bell Curve'!$B$3:$BK$3,0))*$D21*IF($G21="s-curve",1,0),0)+IFERROR(IF(AND(BE$3&gt;=$H21,BE$3&lt;=$I21),$D21/($I21-$H21+1),0)*IF($G21="straight-line",1,0),0)</f>
        <v>0</v>
      </c>
      <c r="BF21" s="58">
        <f>IFERROR(INDEX('Construction Bell Curve'!$B$3:$BK$60,MATCH($I21,'Construction Bell Curve'!$B$3:$B$60,0),MATCH('Draw Schedule-AM'!BF$3,'Construction Bell Curve'!$B$3:$BK$3,0))*$D21*IF($G21="s-curve",1,0),0)+IFERROR(IF(AND(BF$3&gt;=$H21,BF$3&lt;=$I21),$D21/($I21-$H21+1),0)*IF($G21="straight-line",1,0),0)</f>
        <v>0</v>
      </c>
      <c r="BG21" s="58">
        <f>IFERROR(INDEX('Construction Bell Curve'!$B$3:$BK$60,MATCH($I21,'Construction Bell Curve'!$B$3:$B$60,0),MATCH('Draw Schedule-AM'!BG$3,'Construction Bell Curve'!$B$3:$BK$3,0))*$D21*IF($G21="s-curve",1,0),0)+IFERROR(IF(AND(BG$3&gt;=$H21,BG$3&lt;=$I21),$D21/($I21-$H21+1),0)*IF($G21="straight-line",1,0),0)</f>
        <v>0</v>
      </c>
      <c r="BH21" s="58">
        <f>IFERROR(INDEX('Construction Bell Curve'!$B$3:$BK$60,MATCH($I21,'Construction Bell Curve'!$B$3:$B$60,0),MATCH('Draw Schedule-AM'!BH$3,'Construction Bell Curve'!$B$3:$BK$3,0))*$D21*IF($G21="s-curve",1,0),0)+IFERROR(IF(AND(BH$3&gt;=$H21,BH$3&lt;=$I21),$D21/($I21-$H21+1),0)*IF($G21="straight-line",1,0),0)</f>
        <v>0</v>
      </c>
      <c r="BI21" s="58">
        <f>IFERROR(INDEX('Construction Bell Curve'!$B$3:$BK$60,MATCH($I21,'Construction Bell Curve'!$B$3:$B$60,0),MATCH('Draw Schedule-AM'!BI$3,'Construction Bell Curve'!$B$3:$BK$3,0))*$D21*IF($G21="s-curve",1,0),0)+IFERROR(IF(AND(BI$3&gt;=$H21,BI$3&lt;=$I21),$D21/($I21-$H21+1),0)*IF($G21="straight-line",1,0),0)</f>
        <v>0</v>
      </c>
      <c r="BJ21" s="58">
        <f>IFERROR(INDEX('Construction Bell Curve'!$B$3:$BK$60,MATCH($I21,'Construction Bell Curve'!$B$3:$B$60,0),MATCH('Draw Schedule-AM'!BJ$3,'Construction Bell Curve'!$B$3:$BK$3,0))*$D21*IF($G21="s-curve",1,0),0)+IFERROR(IF(AND(BJ$3&gt;=$H21,BJ$3&lt;=$I21),$D21/($I21-$H21+1),0)*IF($G21="straight-line",1,0),0)</f>
        <v>0</v>
      </c>
      <c r="BK21" s="58">
        <f>IFERROR(INDEX('Construction Bell Curve'!$B$3:$BK$60,MATCH($I21,'Construction Bell Curve'!$B$3:$B$60,0),MATCH('Draw Schedule-AM'!BK$3,'Construction Bell Curve'!$B$3:$BK$3,0))*$D21*IF($G21="s-curve",1,0),0)+IFERROR(IF(AND(BK$3&gt;=$H21,BK$3&lt;=$I21),$D21/($I21-$H21+1),0)*IF($G21="straight-line",1,0),0)</f>
        <v>0</v>
      </c>
      <c r="BL21" s="58">
        <f>IFERROR(INDEX('Construction Bell Curve'!$B$3:$BK$60,MATCH($I21,'Construction Bell Curve'!$B$3:$B$60,0),MATCH('Draw Schedule-AM'!BL$3,'Construction Bell Curve'!$B$3:$BK$3,0))*$D21*IF($G21="s-curve",1,0),0)+IFERROR(IF(AND(BL$3&gt;=$H21,BL$3&lt;=$I21),$D21/($I21-$H21+1),0)*IF($G21="straight-line",1,0),0)</f>
        <v>0</v>
      </c>
      <c r="BM21" s="58">
        <f>IFERROR(INDEX('Construction Bell Curve'!$B$3:$BK$60,MATCH($I21,'Construction Bell Curve'!$B$3:$B$60,0),MATCH('Draw Schedule-AM'!BM$3,'Construction Bell Curve'!$B$3:$BK$3,0))*$D21*IF($G21="s-curve",1,0),0)+IFERROR(IF(AND(BM$3&gt;=$H21,BM$3&lt;=$I21),$D21/($I21-$H21+1),0)*IF($G21="straight-line",1,0),0)</f>
        <v>0</v>
      </c>
      <c r="BN21" s="58">
        <f>IFERROR(INDEX('Construction Bell Curve'!$B$3:$BK$60,MATCH($I21,'Construction Bell Curve'!$B$3:$B$60,0),MATCH('Draw Schedule-AM'!BN$3,'Construction Bell Curve'!$B$3:$BK$3,0))*$D21*IF($G21="s-curve",1,0),0)+IFERROR(IF(AND(BN$3&gt;=$H21,BN$3&lt;=$I21),$D21/($I21-$H21+1),0)*IF($G21="straight-line",1,0),0)</f>
        <v>0</v>
      </c>
      <c r="BO21" s="58">
        <f>IFERROR(INDEX('Construction Bell Curve'!$B$3:$BK$60,MATCH($I21,'Construction Bell Curve'!$B$3:$B$60,0),MATCH('Draw Schedule-AM'!BO$3,'Construction Bell Curve'!$B$3:$BK$3,0))*$D21*IF($G21="s-curve",1,0),0)+IFERROR(IF(AND(BO$3&gt;=$H21,BO$3&lt;=$I21),$D21/($I21-$H21+1),0)*IF($G21="straight-line",1,0),0)</f>
        <v>0</v>
      </c>
      <c r="BP21" s="58">
        <f>IFERROR(INDEX('Construction Bell Curve'!$B$3:$BK$60,MATCH($I21,'Construction Bell Curve'!$B$3:$B$60,0),MATCH('Draw Schedule-AM'!BP$3,'Construction Bell Curve'!$B$3:$BK$3,0))*$D21*IF($G21="s-curve",1,0),0)+IFERROR(IF(AND(BP$3&gt;=$H21,BP$3&lt;=$I21),$D21/($I21-$H21+1),0)*IF($G21="straight-line",1,0),0)</f>
        <v>0</v>
      </c>
      <c r="BQ21" s="58">
        <f>IFERROR(INDEX('Construction Bell Curve'!$B$3:$BK$60,MATCH($I21,'Construction Bell Curve'!$B$3:$B$60,0),MATCH('Draw Schedule-AM'!BQ$3,'Construction Bell Curve'!$B$3:$BK$3,0))*$D21*IF($G21="s-curve",1,0),0)+IFERROR(IF(AND(BQ$3&gt;=$H21,BQ$3&lt;=$I21),$D21/($I21-$H21+1),0)*IF($G21="straight-line",1,0),0)</f>
        <v>0</v>
      </c>
      <c r="BR21" s="58">
        <f>IFERROR(INDEX('Construction Bell Curve'!$B$3:$BK$60,MATCH($I21,'Construction Bell Curve'!$B$3:$B$60,0),MATCH('Draw Schedule-AM'!BR$3,'Construction Bell Curve'!$B$3:$BK$3,0))*$D21*IF($G21="s-curve",1,0),0)+IFERROR(IF(AND(BR$3&gt;=$H21,BR$3&lt;=$I21),$D21/($I21-$H21+1),0)*IF($G21="straight-line",1,0),0)</f>
        <v>0</v>
      </c>
      <c r="BS21" s="58">
        <f>IFERROR(INDEX('Construction Bell Curve'!$B$3:$BK$60,MATCH($I21,'Construction Bell Curve'!$B$3:$B$60,0),MATCH('Draw Schedule-AM'!BS$3,'Construction Bell Curve'!$B$3:$BK$3,0))*$D21*IF($G21="s-curve",1,0),0)+IFERROR(IF(AND(BS$3&gt;=$H21,BS$3&lt;=$I21),$D21/($I21-$H21+1),0)*IF($G21="straight-line",1,0),0)</f>
        <v>0</v>
      </c>
      <c r="BT21" s="58">
        <f>IFERROR(INDEX('Construction Bell Curve'!$B$3:$BK$60,MATCH($I21,'Construction Bell Curve'!$B$3:$B$60,0),MATCH('Draw Schedule-AM'!BT$3,'Construction Bell Curve'!$B$3:$BK$3,0))*$D21*IF($G21="s-curve",1,0),0)+IFERROR(IF(AND(BT$3&gt;=$H21,BT$3&lt;=$I21),$D21/($I21-$H21+1),0)*IF($G21="straight-line",1,0),0)</f>
        <v>0</v>
      </c>
      <c r="BU21" s="58">
        <f>IFERROR(INDEX('Construction Bell Curve'!$B$3:$BK$60,MATCH($I21,'Construction Bell Curve'!$B$3:$B$60,0),MATCH('Draw Schedule-AM'!BU$3,'Construction Bell Curve'!$B$3:$BK$3,0))*$D21*IF($G21="s-curve",1,0),0)+IFERROR(IF(AND(BU$3&gt;=$H21,BU$3&lt;=$I21),$D21/($I21-$H21+1),0)*IF($G21="straight-line",1,0),0)</f>
        <v>0</v>
      </c>
      <c r="BV21" s="58">
        <f>IFERROR(INDEX('Construction Bell Curve'!$B$3:$BK$60,MATCH($I21,'Construction Bell Curve'!$B$3:$B$60,0),MATCH('Draw Schedule-AM'!BV$3,'Construction Bell Curve'!$B$3:$BK$3,0))*$D21*IF($G21="s-curve",1,0),0)+IFERROR(IF(AND(BV$3&gt;=$H21,BV$3&lt;=$I21),$D21/($I21-$H21+1),0)*IF($G21="straight-line",1,0),0)</f>
        <v>0</v>
      </c>
      <c r="BW21" s="58">
        <f>IFERROR(INDEX('Construction Bell Curve'!$B$3:$BK$60,MATCH($I21,'Construction Bell Curve'!$B$3:$B$60,0),MATCH('Draw Schedule-AM'!BW$3,'Construction Bell Curve'!$B$3:$BK$3,0))*$D21*IF($G21="s-curve",1,0),0)+IFERROR(IF(AND(BW$3&gt;=$H21,BW$3&lt;=$I21),$D21/($I21-$H21+1),0)*IF($G21="straight-line",1,0),0)</f>
        <v>0</v>
      </c>
      <c r="BX21" s="58">
        <f>IFERROR(INDEX('Construction Bell Curve'!$B$3:$BK$60,MATCH($I21,'Construction Bell Curve'!$B$3:$B$60,0),MATCH('Draw Schedule-AM'!BX$3,'Construction Bell Curve'!$B$3:$BK$3,0))*$D21*IF($G21="s-curve",1,0),0)+IFERROR(IF(AND(BX$3&gt;=$H21,BX$3&lt;=$I21),$D21/($I21-$H21+1),0)*IF($G21="straight-line",1,0),0)</f>
        <v>0</v>
      </c>
      <c r="BY21" s="58">
        <f>IFERROR(INDEX('Construction Bell Curve'!$B$3:$BK$60,MATCH($I21,'Construction Bell Curve'!$B$3:$B$60,0),MATCH('Draw Schedule-AM'!BY$3,'Construction Bell Curve'!$B$3:$BK$3,0))*$D21*IF($G21="s-curve",1,0),0)+IFERROR(IF(AND(BY$3&gt;=$H21,BY$3&lt;=$I21),$D21/($I21-$H21+1),0)*IF($G21="straight-line",1,0),0)</f>
        <v>0</v>
      </c>
      <c r="BZ21" s="58">
        <f>IFERROR(INDEX('Construction Bell Curve'!$B$3:$BK$60,MATCH($I21,'Construction Bell Curve'!$B$3:$B$60,0),MATCH('Draw Schedule-AM'!BZ$3,'Construction Bell Curve'!$B$3:$BK$3,0))*$D21*IF($G21="s-curve",1,0),0)+IFERROR(IF(AND(BZ$3&gt;=$H21,BZ$3&lt;=$I21),$D21/($I21-$H21+1),0)*IF($G21="straight-line",1,0),0)</f>
        <v>0</v>
      </c>
      <c r="CA21" s="58">
        <f>IFERROR(INDEX('Construction Bell Curve'!$B$3:$BK$60,MATCH($I21,'Construction Bell Curve'!$B$3:$B$60,0),MATCH('Draw Schedule-AM'!CA$3,'Construction Bell Curve'!$B$3:$BK$3,0))*$D21*IF($G21="s-curve",1,0),0)+IFERROR(IF(AND(CA$3&gt;=$H21,CA$3&lt;=$I21),$D21/($I21-$H21+1),0)*IF($G21="straight-line",1,0),0)</f>
        <v>0</v>
      </c>
      <c r="CB21" s="58">
        <f>IFERROR(INDEX('Construction Bell Curve'!$B$3:$BK$60,MATCH($I21,'Construction Bell Curve'!$B$3:$B$60,0),MATCH('Draw Schedule-AM'!CB$3,'Construction Bell Curve'!$B$3:$BK$3,0))*$D21*IF($G21="s-curve",1,0),0)+IFERROR(IF(AND(CB$3&gt;=$H21,CB$3&lt;=$I21),$D21/($I21-$H21+1),0)*IF($G21="straight-line",1,0),0)</f>
        <v>0</v>
      </c>
      <c r="CC21" s="58">
        <f>IFERROR(INDEX('Construction Bell Curve'!$B$3:$BK$60,MATCH($I21,'Construction Bell Curve'!$B$3:$B$60,0),MATCH('Draw Schedule-AM'!CC$3,'Construction Bell Curve'!$B$3:$BK$3,0))*$D21*IF($G21="s-curve",1,0),0)+IFERROR(IF(AND(CC$3&gt;=$H21,CC$3&lt;=$I21),$D21/($I21-$H21+1),0)*IF($G21="straight-line",1,0),0)</f>
        <v>0</v>
      </c>
      <c r="CD21" s="58">
        <f>IFERROR(INDEX('Construction Bell Curve'!$B$3:$BK$60,MATCH($I21,'Construction Bell Curve'!$B$3:$B$60,0),MATCH('Draw Schedule-AM'!CD$3,'Construction Bell Curve'!$B$3:$BK$3,0))*$D21*IF($G21="s-curve",1,0),0)+IFERROR(IF(AND(CD$3&gt;=$H21,CD$3&lt;=$I21),$D21/($I21-$H21+1),0)*IF($G21="straight-line",1,0),0)</f>
        <v>0</v>
      </c>
      <c r="CE21" s="58">
        <f>IFERROR(INDEX('Construction Bell Curve'!$B$3:$BK$60,MATCH($I21,'Construction Bell Curve'!$B$3:$B$60,0),MATCH('Draw Schedule-AM'!CE$3,'Construction Bell Curve'!$B$3:$BK$3,0))*$D21*IF($G21="s-curve",1,0),0)+IFERROR(IF(AND(CE$3&gt;=$H21,CE$3&lt;=$I21),$D21/($I21-$H21+1),0)*IF($G21="straight-line",1,0),0)</f>
        <v>0</v>
      </c>
      <c r="CF21" s="58">
        <f>IFERROR(INDEX('Construction Bell Curve'!$B$3:$BK$60,MATCH($I21,'Construction Bell Curve'!$B$3:$B$60,0),MATCH('Draw Schedule-AM'!CF$3,'Construction Bell Curve'!$B$3:$BK$3,0))*$D21*IF($G21="s-curve",1,0),0)+IFERROR(IF(AND(CF$3&gt;=$H21,CF$3&lt;=$I21),$D21/($I21-$H21+1),0)*IF($G21="straight-line",1,0),0)</f>
        <v>0</v>
      </c>
      <c r="CG21" s="58">
        <f>IFERROR(INDEX('Construction Bell Curve'!$B$3:$BK$60,MATCH($I21,'Construction Bell Curve'!$B$3:$B$60,0),MATCH('Draw Schedule-AM'!CG$3,'Construction Bell Curve'!$B$3:$BK$3,0))*$D21*IF($G21="s-curve",1,0),0)+IFERROR(IF(AND(CG$3&gt;=$H21,CG$3&lt;=$I21),$D21/($I21-$H21+1),0)*IF($G21="straight-line",1,0),0)</f>
        <v>0</v>
      </c>
      <c r="CH21" s="58">
        <f>IFERROR(INDEX('Construction Bell Curve'!$B$3:$BK$60,MATCH($I21,'Construction Bell Curve'!$B$3:$B$60,0),MATCH('Draw Schedule-AM'!CH$3,'Construction Bell Curve'!$B$3:$BK$3,0))*$D21*IF($G21="s-curve",1,0),0)+IFERROR(IF(AND(CH$3&gt;=$H21,CH$3&lt;=$I21),$D21/($I21-$H21+1),0)*IF($G21="straight-line",1,0),0)</f>
        <v>0</v>
      </c>
      <c r="CI21" s="58">
        <f>IFERROR(INDEX('Construction Bell Curve'!$B$3:$BK$60,MATCH($I21,'Construction Bell Curve'!$B$3:$B$60,0),MATCH('Draw Schedule-AM'!CI$3,'Construction Bell Curve'!$B$3:$BK$3,0))*$D21*IF($G21="s-curve",1,0),0)+IFERROR(IF(AND(CI$3&gt;=$H21,CI$3&lt;=$I21),$D21/($I21-$H21+1),0)*IF($G21="straight-line",1,0),0)</f>
        <v>0</v>
      </c>
      <c r="CJ21" s="58">
        <f>IFERROR(INDEX('Construction Bell Curve'!$B$3:$BK$60,MATCH($I21,'Construction Bell Curve'!$B$3:$B$60,0),MATCH('Draw Schedule-AM'!CJ$3,'Construction Bell Curve'!$B$3:$BK$3,0))*$D21*IF($G21="s-curve",1,0),0)+IFERROR(IF(AND(CJ$3&gt;=$H21,CJ$3&lt;=$I21),$D21/($I21-$H21+1),0)*IF($G21="straight-line",1,0),0)</f>
        <v>0</v>
      </c>
      <c r="CK21" s="58">
        <f>IFERROR(INDEX('Construction Bell Curve'!$B$3:$BK$60,MATCH($I21,'Construction Bell Curve'!$B$3:$B$60,0),MATCH('Draw Schedule-AM'!CK$3,'Construction Bell Curve'!$B$3:$BK$3,0))*$D21*IF($G21="s-curve",1,0),0)+IFERROR(IF(AND(CK$3&gt;=$H21,CK$3&lt;=$I21),$D21/($I21-$H21+1),0)*IF($G21="straight-line",1,0),0)</f>
        <v>0</v>
      </c>
      <c r="CL21" s="58">
        <f>IFERROR(INDEX('Construction Bell Curve'!$B$3:$BK$60,MATCH($I21,'Construction Bell Curve'!$B$3:$B$60,0),MATCH('Draw Schedule-AM'!CL$3,'Construction Bell Curve'!$B$3:$BK$3,0))*$D21*IF($G21="s-curve",1,0),0)+IFERROR(IF(AND(CL$3&gt;=$H21,CL$3&lt;=$I21),$D21/($I21-$H21+1),0)*IF($G21="straight-line",1,0),0)</f>
        <v>0</v>
      </c>
      <c r="CM21" s="58">
        <f>IFERROR(INDEX('Construction Bell Curve'!$B$3:$BK$60,MATCH($I21,'Construction Bell Curve'!$B$3:$B$60,0),MATCH('Draw Schedule-AM'!CM$3,'Construction Bell Curve'!$B$3:$BK$3,0))*$D21*IF($G21="s-curve",1,0),0)+IFERROR(IF(AND(CM$3&gt;=$H21,CM$3&lt;=$I21),$D21/($I21-$H21+1),0)*IF($G21="straight-line",1,0),0)</f>
        <v>0</v>
      </c>
      <c r="CN21" s="58">
        <f>IFERROR(INDEX('Construction Bell Curve'!$B$3:$BK$60,MATCH($I21,'Construction Bell Curve'!$B$3:$B$60,0),MATCH('Draw Schedule-AM'!CN$3,'Construction Bell Curve'!$B$3:$BK$3,0))*$D21*IF($G21="s-curve",1,0),0)+IFERROR(IF(AND(CN$3&gt;=$H21,CN$3&lt;=$I21),$D21/($I21-$H21+1),0)*IF($G21="straight-line",1,0),0)</f>
        <v>0</v>
      </c>
      <c r="CO21" s="58">
        <f>IFERROR(INDEX('Construction Bell Curve'!$B$3:$BK$60,MATCH($I21,'Construction Bell Curve'!$B$3:$B$60,0),MATCH('Draw Schedule-AM'!CO$3,'Construction Bell Curve'!$B$3:$BK$3,0))*$D21*IF($G21="s-curve",1,0),0)+IFERROR(IF(AND(CO$3&gt;=$H21,CO$3&lt;=$I21),$D21/($I21-$H21+1),0)*IF($G21="straight-line",1,0),0)</f>
        <v>0</v>
      </c>
      <c r="CP21" s="58">
        <f>IFERROR(INDEX('Construction Bell Curve'!$B$3:$BK$60,MATCH($I21,'Construction Bell Curve'!$B$3:$B$60,0),MATCH('Draw Schedule-AM'!CP$3,'Construction Bell Curve'!$B$3:$BK$3,0))*$D21*IF($G21="s-curve",1,0),0)+IFERROR(IF(AND(CP$3&gt;=$H21,CP$3&lt;=$I21),$D21/($I21-$H21+1),0)*IF($G21="straight-line",1,0),0)</f>
        <v>0</v>
      </c>
      <c r="CQ21" s="58">
        <f>IFERROR(INDEX('Construction Bell Curve'!$B$3:$BK$60,MATCH($I21,'Construction Bell Curve'!$B$3:$B$60,0),MATCH('Draw Schedule-AM'!CQ$3,'Construction Bell Curve'!$B$3:$BK$3,0))*$D21*IF($G21="s-curve",1,0),0)+IFERROR(IF(AND(CQ$3&gt;=$H21,CQ$3&lt;=$I21),$D21/($I21-$H21+1),0)*IF($G21="straight-line",1,0),0)</f>
        <v>0</v>
      </c>
      <c r="CR21" s="58">
        <f>IFERROR(INDEX('Construction Bell Curve'!$B$3:$BK$60,MATCH($I21,'Construction Bell Curve'!$B$3:$B$60,0),MATCH('Draw Schedule-AM'!CR$3,'Construction Bell Curve'!$B$3:$BK$3,0))*$D21*IF($G21="s-curve",1,0),0)+IFERROR(IF(AND(CR$3&gt;=$H21,CR$3&lt;=$I21),$D21/($I21-$H21+1),0)*IF($G21="straight-line",1,0),0)</f>
        <v>0</v>
      </c>
      <c r="CS21" s="58">
        <f>IFERROR(INDEX('Construction Bell Curve'!$B$3:$BK$60,MATCH($I21,'Construction Bell Curve'!$B$3:$B$60,0),MATCH('Draw Schedule-AM'!CS$3,'Construction Bell Curve'!$B$3:$BK$3,0))*$D21*IF($G21="s-curve",1,0),0)+IFERROR(IF(AND(CS$3&gt;=$H21,CS$3&lt;=$I21),$D21/($I21-$H21+1),0)*IF($G21="straight-line",1,0),0)</f>
        <v>0</v>
      </c>
      <c r="CT21" s="58">
        <f>IFERROR(INDEX('Construction Bell Curve'!$B$3:$BK$60,MATCH($I21,'Construction Bell Curve'!$B$3:$B$60,0),MATCH('Draw Schedule-AM'!CT$3,'Construction Bell Curve'!$B$3:$BK$3,0))*$D21*IF($G21="s-curve",1,0),0)+IFERROR(IF(AND(CT$3&gt;=$H21,CT$3&lt;=$I21),$D21/($I21-$H21+1),0)*IF($G21="straight-line",1,0),0)</f>
        <v>0</v>
      </c>
      <c r="CU21" s="58">
        <f>IFERROR(INDEX('Construction Bell Curve'!$B$3:$BK$60,MATCH($I21,'Construction Bell Curve'!$B$3:$B$60,0),MATCH('Draw Schedule-AM'!CU$3,'Construction Bell Curve'!$B$3:$BK$3,0))*$D21*IF($G21="s-curve",1,0),0)+IFERROR(IF(AND(CU$3&gt;=$H21,CU$3&lt;=$I21),$D21/($I21-$H21+1),0)*IF($G21="straight-line",1,0),0)</f>
        <v>0</v>
      </c>
      <c r="CV21" s="58">
        <f>IFERROR(INDEX('Construction Bell Curve'!$B$3:$BK$60,MATCH($I21,'Construction Bell Curve'!$B$3:$B$60,0),MATCH('Draw Schedule-AM'!CV$3,'Construction Bell Curve'!$B$3:$BK$3,0))*$D21*IF($G21="s-curve",1,0),0)+IFERROR(IF(AND(CV$3&gt;=$H21,CV$3&lt;=$I21),$D21/($I21-$H21+1),0)*IF($G21="straight-line",1,0),0)</f>
        <v>0</v>
      </c>
      <c r="CW21" s="58">
        <f>IFERROR(INDEX('Construction Bell Curve'!$B$3:$BK$60,MATCH($I21,'Construction Bell Curve'!$B$3:$B$60,0),MATCH('Draw Schedule-AM'!CW$3,'Construction Bell Curve'!$B$3:$BK$3,0))*$D21*IF($G21="s-curve",1,0),0)+IFERROR(IF(AND(CW$3&gt;=$H21,CW$3&lt;=$I21),$D21/($I21-$H21+1),0)*IF($G21="straight-line",1,0),0)</f>
        <v>0</v>
      </c>
      <c r="CX21" s="58">
        <f>IFERROR(INDEX('Construction Bell Curve'!$B$3:$BK$60,MATCH($I21,'Construction Bell Curve'!$B$3:$B$60,0),MATCH('Draw Schedule-AM'!CX$3,'Construction Bell Curve'!$B$3:$BK$3,0))*$D21*IF($G21="s-curve",1,0),0)+IFERROR(IF(AND(CX$3&gt;=$H21,CX$3&lt;=$I21),$D21/($I21-$H21+1),0)*IF($G21="straight-line",1,0),0)</f>
        <v>0</v>
      </c>
      <c r="CY21" s="58">
        <f>IFERROR(INDEX('Construction Bell Curve'!$B$3:$BK$60,MATCH($I21,'Construction Bell Curve'!$B$3:$B$60,0),MATCH('Draw Schedule-AM'!CY$3,'Construction Bell Curve'!$B$3:$BK$3,0))*$D21*IF($G21="s-curve",1,0),0)+IFERROR(IF(AND(CY$3&gt;=$H21,CY$3&lt;=$I21),$D21/($I21-$H21+1),0)*IF($G21="straight-line",1,0),0)</f>
        <v>0</v>
      </c>
      <c r="CZ21" s="58">
        <f>IFERROR(INDEX('Construction Bell Curve'!$B$3:$BK$60,MATCH($I21,'Construction Bell Curve'!$B$3:$B$60,0),MATCH('Draw Schedule-AM'!CZ$3,'Construction Bell Curve'!$B$3:$BK$3,0))*$D21*IF($G21="s-curve",1,0),0)+IFERROR(IF(AND(CZ$3&gt;=$H21,CZ$3&lt;=$I21),$D21/($I21-$H21+1),0)*IF($G21="straight-line",1,0),0)</f>
        <v>0</v>
      </c>
      <c r="DA21" s="58">
        <f>IFERROR(INDEX('Construction Bell Curve'!$B$3:$BK$60,MATCH($I21,'Construction Bell Curve'!$B$3:$B$60,0),MATCH('Draw Schedule-AM'!DA$3,'Construction Bell Curve'!$B$3:$BK$3,0))*$D21*IF($G21="s-curve",1,0),0)+IFERROR(IF(AND(DA$3&gt;=$H21,DA$3&lt;=$I21),$D21/($I21-$H21+1),0)*IF($G21="straight-line",1,0),0)</f>
        <v>0</v>
      </c>
      <c r="DB21" s="58">
        <f>IFERROR(INDEX('Construction Bell Curve'!$B$3:$BK$60,MATCH($I21,'Construction Bell Curve'!$B$3:$B$60,0),MATCH('Draw Schedule-AM'!DB$3,'Construction Bell Curve'!$B$3:$BK$3,0))*$D21*IF($G21="s-curve",1,0),0)+IFERROR(IF(AND(DB$3&gt;=$H21,DB$3&lt;=$I21),$D21/($I21-$H21+1),0)*IF($G21="straight-line",1,0),0)</f>
        <v>0</v>
      </c>
      <c r="DC21" s="58">
        <f>IFERROR(INDEX('Construction Bell Curve'!$B$3:$BK$60,MATCH($I21,'Construction Bell Curve'!$B$3:$B$60,0),MATCH('Draw Schedule-AM'!DC$3,'Construction Bell Curve'!$B$3:$BK$3,0))*$D21*IF($G21="s-curve",1,0),0)+IFERROR(IF(AND(DC$3&gt;=$H21,DC$3&lt;=$I21),$D21/($I21-$H21+1),0)*IF($G21="straight-line",1,0),0)</f>
        <v>0</v>
      </c>
      <c r="DD21" s="58">
        <f>IFERROR(INDEX('Construction Bell Curve'!$B$3:$BK$60,MATCH($I21,'Construction Bell Curve'!$B$3:$B$60,0),MATCH('Draw Schedule-AM'!DD$3,'Construction Bell Curve'!$B$3:$BK$3,0))*$D21*IF($G21="s-curve",1,0),0)+IFERROR(IF(AND(DD$3&gt;=$H21,DD$3&lt;=$I21),$D21/($I21-$H21+1),0)*IF($G21="straight-line",1,0),0)</f>
        <v>0</v>
      </c>
      <c r="DE21" s="58">
        <f>IFERROR(INDEX('Construction Bell Curve'!$B$3:$BK$60,MATCH($I21,'Construction Bell Curve'!$B$3:$B$60,0),MATCH('Draw Schedule-AM'!DE$3,'Construction Bell Curve'!$B$3:$BK$3,0))*$D21*IF($G21="s-curve",1,0),0)+IFERROR(IF(AND(DE$3&gt;=$H21,DE$3&lt;=$I21),$D21/($I21-$H21+1),0)*IF($G21="straight-line",1,0),0)</f>
        <v>0</v>
      </c>
      <c r="DF21" s="58">
        <f>IFERROR(INDEX('Construction Bell Curve'!$B$3:$BK$60,MATCH($I21,'Construction Bell Curve'!$B$3:$B$60,0),MATCH('Draw Schedule-AM'!DF$3,'Construction Bell Curve'!$B$3:$BK$3,0))*$D21*IF($G21="s-curve",1,0),0)+IFERROR(IF(AND(DF$3&gt;=$H21,DF$3&lt;=$I21),$D21/($I21-$H21+1),0)*IF($G21="straight-line",1,0),0)</f>
        <v>0</v>
      </c>
      <c r="DG21" s="58">
        <f>IFERROR(INDEX('Construction Bell Curve'!$B$3:$BK$60,MATCH($I21,'Construction Bell Curve'!$B$3:$B$60,0),MATCH('Draw Schedule-AM'!DG$3,'Construction Bell Curve'!$B$3:$BK$3,0))*$D21*IF($G21="s-curve",1,0),0)+IFERROR(IF(AND(DG$3&gt;=$H21,DG$3&lt;=$I21),$D21/($I21-$H21+1),0)*IF($G21="straight-line",1,0),0)</f>
        <v>0</v>
      </c>
      <c r="DH21" s="58">
        <f>IFERROR(INDEX('Construction Bell Curve'!$B$3:$BK$60,MATCH($I21,'Construction Bell Curve'!$B$3:$B$60,0),MATCH('Draw Schedule-AM'!DH$3,'Construction Bell Curve'!$B$3:$BK$3,0))*$D21*IF($G21="s-curve",1,0),0)+IFERROR(IF(AND(DH$3&gt;=$H21,DH$3&lt;=$I21),$D21/($I21-$H21+1),0)*IF($G21="straight-line",1,0),0)</f>
        <v>0</v>
      </c>
      <c r="DI21" s="58">
        <f>IFERROR(INDEX('Construction Bell Curve'!$B$3:$BK$60,MATCH($I21,'Construction Bell Curve'!$B$3:$B$60,0),MATCH('Draw Schedule-AM'!DI$3,'Construction Bell Curve'!$B$3:$BK$3,0))*$D21*IF($G21="s-curve",1,0),0)+IFERROR(IF(AND(DI$3&gt;=$H21,DI$3&lt;=$I21),$D21/($I21-$H21+1),0)*IF($G21="straight-line",1,0),0)</f>
        <v>0</v>
      </c>
      <c r="DJ21" s="58">
        <f>IFERROR(INDEX('Construction Bell Curve'!$B$3:$BK$60,MATCH($I21,'Construction Bell Curve'!$B$3:$B$60,0),MATCH('Draw Schedule-AM'!DJ$3,'Construction Bell Curve'!$B$3:$BK$3,0))*$D21*IF($G21="s-curve",1,0),0)+IFERROR(IF(AND(DJ$3&gt;=$H21,DJ$3&lt;=$I21),$D21/($I21-$H21+1),0)*IF($G21="straight-line",1,0),0)</f>
        <v>0</v>
      </c>
      <c r="DK21" s="58">
        <f>IFERROR(INDEX('Construction Bell Curve'!$B$3:$BK$60,MATCH($I21,'Construction Bell Curve'!$B$3:$B$60,0),MATCH('Draw Schedule-AM'!DK$3,'Construction Bell Curve'!$B$3:$BK$3,0))*$D21*IF($G21="s-curve",1,0),0)+IFERROR(IF(AND(DK$3&gt;=$H21,DK$3&lt;=$I21),$D21/($I21-$H21+1),0)*IF($G21="straight-line",1,0),0)</f>
        <v>0</v>
      </c>
      <c r="DL21" s="58">
        <f>IFERROR(INDEX('Construction Bell Curve'!$B$3:$BK$60,MATCH($I21,'Construction Bell Curve'!$B$3:$B$60,0),MATCH('Draw Schedule-AM'!DL$3,'Construction Bell Curve'!$B$3:$BK$3,0))*$D21*IF($G21="s-curve",1,0),0)+IFERROR(IF(AND(DL$3&gt;=$H21,DL$3&lt;=$I21),$D21/($I21-$H21+1),0)*IF($G21="straight-line",1,0),0)</f>
        <v>0</v>
      </c>
      <c r="DM21" s="58">
        <f>IFERROR(INDEX('Construction Bell Curve'!$B$3:$BK$60,MATCH($I21,'Construction Bell Curve'!$B$3:$B$60,0),MATCH('Draw Schedule-AM'!DM$3,'Construction Bell Curve'!$B$3:$BK$3,0))*$D21*IF($G21="s-curve",1,0),0)+IFERROR(IF(AND(DM$3&gt;=$H21,DM$3&lt;=$I21),$D21/($I21-$H21+1),0)*IF($G21="straight-line",1,0),0)</f>
        <v>0</v>
      </c>
      <c r="DN21" s="58">
        <f>IFERROR(INDEX('Construction Bell Curve'!$B$3:$BK$60,MATCH($I21,'Construction Bell Curve'!$B$3:$B$60,0),MATCH('Draw Schedule-AM'!DN$3,'Construction Bell Curve'!$B$3:$BK$3,0))*$D21*IF($G21="s-curve",1,0),0)+IFERROR(IF(AND(DN$3&gt;=$H21,DN$3&lt;=$I21),$D21/($I21-$H21+1),0)*IF($G21="straight-line",1,0),0)</f>
        <v>0</v>
      </c>
      <c r="DO21" s="58">
        <f>IFERROR(INDEX('Construction Bell Curve'!$B$3:$BK$60,MATCH($I21,'Construction Bell Curve'!$B$3:$B$60,0),MATCH('Draw Schedule-AM'!DO$3,'Construction Bell Curve'!$B$3:$BK$3,0))*$D21*IF($G21="s-curve",1,0),0)+IFERROR(IF(AND(DO$3&gt;=$H21,DO$3&lt;=$I21),$D21/($I21-$H21+1),0)*IF($G21="straight-line",1,0),0)</f>
        <v>0</v>
      </c>
      <c r="DP21" s="58">
        <f>IFERROR(INDEX('Construction Bell Curve'!$B$3:$BK$60,MATCH($I21,'Construction Bell Curve'!$B$3:$B$60,0),MATCH('Draw Schedule-AM'!DP$3,'Construction Bell Curve'!$B$3:$BK$3,0))*$D21*IF($G21="s-curve",1,0),0)+IFERROR(IF(AND(DP$3&gt;=$H21,DP$3&lt;=$I21),$D21/($I21-$H21+1),0)*IF($G21="straight-line",1,0),0)</f>
        <v>0</v>
      </c>
      <c r="DQ21" s="58">
        <f>IFERROR(INDEX('Construction Bell Curve'!$B$3:$BK$60,MATCH($I21,'Construction Bell Curve'!$B$3:$B$60,0),MATCH('Draw Schedule-AM'!DQ$3,'Construction Bell Curve'!$B$3:$BK$3,0))*$D21*IF($G21="s-curve",1,0),0)+IFERROR(IF(AND(DQ$3&gt;=$H21,DQ$3&lt;=$I21),$D21/($I21-$H21+1),0)*IF($G21="straight-line",1,0),0)</f>
        <v>0</v>
      </c>
      <c r="DR21" s="58">
        <f>IFERROR(INDEX('Construction Bell Curve'!$B$3:$BK$60,MATCH($I21,'Construction Bell Curve'!$B$3:$B$60,0),MATCH('Draw Schedule-AM'!DR$3,'Construction Bell Curve'!$B$3:$BK$3,0))*$D21*IF($G21="s-curve",1,0),0)+IFERROR(IF(AND(DR$3&gt;=$H21,DR$3&lt;=$I21),$D21/($I21-$H21+1),0)*IF($G21="straight-line",1,0),0)</f>
        <v>0</v>
      </c>
      <c r="DS21" s="58">
        <f>IFERROR(INDEX('Construction Bell Curve'!$B$3:$BK$60,MATCH($I21,'Construction Bell Curve'!$B$3:$B$60,0),MATCH('Draw Schedule-AM'!DS$3,'Construction Bell Curve'!$B$3:$BK$3,0))*$D21*IF($G21="s-curve",1,0),0)+IFERROR(IF(AND(DS$3&gt;=$H21,DS$3&lt;=$I21),$D21/($I21-$H21+1),0)*IF($G21="straight-line",1,0),0)</f>
        <v>0</v>
      </c>
      <c r="DT21" s="58">
        <f>IFERROR(INDEX('Construction Bell Curve'!$B$3:$BK$60,MATCH($I21,'Construction Bell Curve'!$B$3:$B$60,0),MATCH('Draw Schedule-AM'!DT$3,'Construction Bell Curve'!$B$3:$BK$3,0))*$D21*IF($G21="s-curve",1,0),0)+IFERROR(IF(AND(DT$3&gt;=$H21,DT$3&lt;=$I21),$D21/($I21-$H21+1),0)*IF($G21="straight-line",1,0),0)</f>
        <v>0</v>
      </c>
      <c r="DU21" s="58">
        <f>IFERROR(INDEX('Construction Bell Curve'!$B$3:$BK$60,MATCH($I21,'Construction Bell Curve'!$B$3:$B$60,0),MATCH('Draw Schedule-AM'!DU$3,'Construction Bell Curve'!$B$3:$BK$3,0))*$D21*IF($G21="s-curve",1,0),0)+IFERROR(IF(AND(DU$3&gt;=$H21,DU$3&lt;=$I21),$D21/($I21-$H21+1),0)*IF($G21="straight-line",1,0),0)</f>
        <v>0</v>
      </c>
      <c r="DV21" s="58">
        <f>IFERROR(INDEX('Construction Bell Curve'!$B$3:$BK$60,MATCH($I21,'Construction Bell Curve'!$B$3:$B$60,0),MATCH('Draw Schedule-AM'!DV$3,'Construction Bell Curve'!$B$3:$BK$3,0))*$D21*IF($G21="s-curve",1,0),0)+IFERROR(IF(AND(DV$3&gt;=$H21,DV$3&lt;=$I21),$D21/($I21-$H21+1),0)*IF($G21="straight-line",1,0),0)</f>
        <v>0</v>
      </c>
      <c r="DW21" s="58">
        <f>IFERROR(INDEX('Construction Bell Curve'!$B$3:$BK$60,MATCH($I21,'Construction Bell Curve'!$B$3:$B$60,0),MATCH('Draw Schedule-AM'!DW$3,'Construction Bell Curve'!$B$3:$BK$3,0))*$D21*IF($G21="s-curve",1,0),0)+IFERROR(IF(AND(DW$3&gt;=$H21,DW$3&lt;=$I21),$D21/($I21-$H21+1),0)*IF($G21="straight-line",1,0),0)</f>
        <v>0</v>
      </c>
      <c r="DX21" s="58">
        <f>IFERROR(INDEX('Construction Bell Curve'!$B$3:$BK$60,MATCH($I21,'Construction Bell Curve'!$B$3:$B$60,0),MATCH('Draw Schedule-AM'!DX$3,'Construction Bell Curve'!$B$3:$BK$3,0))*$D21*IF($G21="s-curve",1,0),0)+IFERROR(IF(AND(DX$3&gt;=$H21,DX$3&lt;=$I21),$D21/($I21-$H21+1),0)*IF($G21="straight-line",1,0),0)</f>
        <v>0</v>
      </c>
      <c r="DY21" s="58">
        <f>IFERROR(INDEX('Construction Bell Curve'!$B$3:$BK$60,MATCH($I21,'Construction Bell Curve'!$B$3:$B$60,0),MATCH('Draw Schedule-AM'!DY$3,'Construction Bell Curve'!$B$3:$BK$3,0))*$D21*IF($G21="s-curve",1,0),0)+IFERROR(IF(AND(DY$3&gt;=$H21,DY$3&lt;=$I21),$D21/($I21-$H21+1),0)*IF($G21="straight-line",1,0),0)</f>
        <v>0</v>
      </c>
      <c r="DZ21" s="58">
        <f>IFERROR(INDEX('Construction Bell Curve'!$B$3:$BK$60,MATCH($I21,'Construction Bell Curve'!$B$3:$B$60,0),MATCH('Draw Schedule-AM'!DZ$3,'Construction Bell Curve'!$B$3:$BK$3,0))*$D21*IF($G21="s-curve",1,0),0)+IFERROR(IF(AND(DZ$3&gt;=$H21,DZ$3&lt;=$I21),$D21/($I21-$H21+1),0)*IF($G21="straight-line",1,0),0)</f>
        <v>0</v>
      </c>
    </row>
    <row r="22" spans="1:130" s="51" customFormat="1" ht="15.75" customHeight="1">
      <c r="A22" s="49"/>
      <c r="B22" s="60" t="str">
        <f>Budget!B25</f>
        <v>Taxes</v>
      </c>
      <c r="C22" s="1134">
        <v>0</v>
      </c>
      <c r="D22" s="135">
        <f t="shared" si="18"/>
        <v>0</v>
      </c>
      <c r="E22" s="1131">
        <f>Budget!E25</f>
        <v>0</v>
      </c>
      <c r="F22" s="1087">
        <f t="shared" ca="1" si="19"/>
        <v>0</v>
      </c>
      <c r="G22" s="1075" t="s">
        <v>1382</v>
      </c>
      <c r="H22" s="1139">
        <f t="shared" si="20"/>
        <v>0</v>
      </c>
      <c r="I22" s="1076">
        <v>12</v>
      </c>
      <c r="J22" s="58">
        <f>IFERROR(INDEX('Construction Bell Curve'!$B$3:$BK$60,MATCH($I22,'Construction Bell Curve'!$B$3:$B$60,0),MATCH('Draw Schedule-AM'!J$3,'Construction Bell Curve'!$B$3:$BK$3,0))*$D22*IF($G22="s-curve",1,0),0)+IFERROR(IF(AND(J$3&gt;=$H22,J$3&lt;=$I22),$D22/($I22-$H22+1),0)*IF($G22="straight-line",1,0),0)</f>
        <v>0</v>
      </c>
      <c r="K22" s="58">
        <f ca="1">IFERROR(INDEX('Construction Bell Curve'!$B$3:$BK$60,MATCH($I22,'Construction Bell Curve'!$B$3:$B$60,0),MATCH('Draw Schedule-AM'!K$3,'Construction Bell Curve'!$B$3:$BK$3,0))*$D22*IF($G22="s-curve",1,0),0)+IFERROR(IF(AND(K$3&gt;=$H22,K$3&lt;=$I22),$D22/($I22-$H22+1),0)*IF($G22="straight-line",1,0),0)</f>
        <v>0</v>
      </c>
      <c r="L22" s="58">
        <f ca="1">IFERROR(INDEX('Construction Bell Curve'!$B$3:$BK$60,MATCH($I22,'Construction Bell Curve'!$B$3:$B$60,0),MATCH('Draw Schedule-AM'!L$3,'Construction Bell Curve'!$B$3:$BK$3,0))*$D22*IF($G22="s-curve",1,0),0)+IFERROR(IF(AND(L$3&gt;=$H22,L$3&lt;=$I22),$D22/($I22-$H22+1),0)*IF($G22="straight-line",1,0),0)</f>
        <v>0</v>
      </c>
      <c r="M22" s="58">
        <f ca="1">IFERROR(INDEX('Construction Bell Curve'!$B$3:$BK$60,MATCH($I22,'Construction Bell Curve'!$B$3:$B$60,0),MATCH('Draw Schedule-AM'!M$3,'Construction Bell Curve'!$B$3:$BK$3,0))*$D22*IF($G22="s-curve",1,0),0)+IFERROR(IF(AND(M$3&gt;=$H22,M$3&lt;=$I22),$D22/($I22-$H22+1),0)*IF($G22="straight-line",1,0),0)</f>
        <v>0</v>
      </c>
      <c r="N22" s="58">
        <f ca="1">IFERROR(INDEX('Construction Bell Curve'!$B$3:$BK$60,MATCH($I22,'Construction Bell Curve'!$B$3:$B$60,0),MATCH('Draw Schedule-AM'!N$3,'Construction Bell Curve'!$B$3:$BK$3,0))*$D22*IF($G22="s-curve",1,0),0)+IFERROR(IF(AND(N$3&gt;=$H22,N$3&lt;=$I22),$D22/($I22-$H22+1),0)*IF($G22="straight-line",1,0),0)</f>
        <v>0</v>
      </c>
      <c r="O22" s="58">
        <f ca="1">IFERROR(INDEX('Construction Bell Curve'!$B$3:$BK$60,MATCH($I22,'Construction Bell Curve'!$B$3:$B$60,0),MATCH('Draw Schedule-AM'!O$3,'Construction Bell Curve'!$B$3:$BK$3,0))*$D22*IF($G22="s-curve",1,0),0)+IFERROR(IF(AND(O$3&gt;=$H22,O$3&lt;=$I22),$D22/($I22-$H22+1),0)*IF($G22="straight-line",1,0),0)</f>
        <v>0</v>
      </c>
      <c r="P22" s="58">
        <f ca="1">IFERROR(INDEX('Construction Bell Curve'!$B$3:$BK$60,MATCH($I22,'Construction Bell Curve'!$B$3:$B$60,0),MATCH('Draw Schedule-AM'!P$3,'Construction Bell Curve'!$B$3:$BK$3,0))*$D22*IF($G22="s-curve",1,0),0)+IFERROR(IF(AND(P$3&gt;=$H22,P$3&lt;=$I22),$D22/($I22-$H22+1),0)*IF($G22="straight-line",1,0),0)</f>
        <v>0</v>
      </c>
      <c r="Q22" s="58">
        <f ca="1">IFERROR(INDEX('Construction Bell Curve'!$B$3:$BK$60,MATCH($I22,'Construction Bell Curve'!$B$3:$B$60,0),MATCH('Draw Schedule-AM'!Q$3,'Construction Bell Curve'!$B$3:$BK$3,0))*$D22*IF($G22="s-curve",1,0),0)+IFERROR(IF(AND(Q$3&gt;=$H22,Q$3&lt;=$I22),$D22/($I22-$H22+1),0)*IF($G22="straight-line",1,0),0)</f>
        <v>0</v>
      </c>
      <c r="R22" s="58">
        <f ca="1">IFERROR(INDEX('Construction Bell Curve'!$B$3:$BK$60,MATCH($I22,'Construction Bell Curve'!$B$3:$B$60,0),MATCH('Draw Schedule-AM'!R$3,'Construction Bell Curve'!$B$3:$BK$3,0))*$D22*IF($G22="s-curve",1,0),0)+IFERROR(IF(AND(R$3&gt;=$H22,R$3&lt;=$I22),$D22/($I22-$H22+1),0)*IF($G22="straight-line",1,0),0)</f>
        <v>0</v>
      </c>
      <c r="S22" s="58">
        <f ca="1">IFERROR(INDEX('Construction Bell Curve'!$B$3:$BK$60,MATCH($I22,'Construction Bell Curve'!$B$3:$B$60,0),MATCH('Draw Schedule-AM'!S$3,'Construction Bell Curve'!$B$3:$BK$3,0))*$D22*IF($G22="s-curve",1,0),0)+IFERROR(IF(AND(S$3&gt;=$H22,S$3&lt;=$I22),$D22/($I22-$H22+1),0)*IF($G22="straight-line",1,0),0)</f>
        <v>0</v>
      </c>
      <c r="T22" s="58">
        <f ca="1">IFERROR(INDEX('Construction Bell Curve'!$B$3:$BK$60,MATCH($I22,'Construction Bell Curve'!$B$3:$B$60,0),MATCH('Draw Schedule-AM'!T$3,'Construction Bell Curve'!$B$3:$BK$3,0))*$D22*IF($G22="s-curve",1,0),0)+IFERROR(IF(AND(T$3&gt;=$H22,T$3&lt;=$I22),$D22/($I22-$H22+1),0)*IF($G22="straight-line",1,0),0)</f>
        <v>0</v>
      </c>
      <c r="U22" s="58">
        <f ca="1">IFERROR(INDEX('Construction Bell Curve'!$B$3:$BK$60,MATCH($I22,'Construction Bell Curve'!$B$3:$B$60,0),MATCH('Draw Schedule-AM'!U$3,'Construction Bell Curve'!$B$3:$BK$3,0))*$D22*IF($G22="s-curve",1,0),0)+IFERROR(IF(AND(U$3&gt;=$H22,U$3&lt;=$I22),$D22/($I22-$H22+1),0)*IF($G22="straight-line",1,0),0)</f>
        <v>0</v>
      </c>
      <c r="V22" s="58">
        <f ca="1">IFERROR(INDEX('Construction Bell Curve'!$B$3:$BK$60,MATCH($I22,'Construction Bell Curve'!$B$3:$B$60,0),MATCH('Draw Schedule-AM'!V$3,'Construction Bell Curve'!$B$3:$BK$3,0))*$D22*IF($G22="s-curve",1,0),0)+IFERROR(IF(AND(V$3&gt;=$H22,V$3&lt;=$I22),$D22/($I22-$H22+1),0)*IF($G22="straight-line",1,0),0)</f>
        <v>0</v>
      </c>
      <c r="W22" s="58">
        <f>IFERROR(INDEX('Construction Bell Curve'!$B$3:$BK$60,MATCH($I22,'Construction Bell Curve'!$B$3:$B$60,0),MATCH('Draw Schedule-AM'!W$3,'Construction Bell Curve'!$B$3:$BK$3,0))*$D22*IF($G22="s-curve",1,0),0)+IFERROR(IF(AND(W$3&gt;=$H22,W$3&lt;=$I22),$D22/($I22-$H22+1),0)*IF($G22="straight-line",1,0),0)</f>
        <v>0</v>
      </c>
      <c r="X22" s="58">
        <f>IFERROR(INDEX('Construction Bell Curve'!$B$3:$BK$60,MATCH($I22,'Construction Bell Curve'!$B$3:$B$60,0),MATCH('Draw Schedule-AM'!X$3,'Construction Bell Curve'!$B$3:$BK$3,0))*$D22*IF($G22="s-curve",1,0),0)+IFERROR(IF(AND(X$3&gt;=$H22,X$3&lt;=$I22),$D22/($I22-$H22+1),0)*IF($G22="straight-line",1,0),0)</f>
        <v>0</v>
      </c>
      <c r="Y22" s="58">
        <f>IFERROR(INDEX('Construction Bell Curve'!$B$3:$BK$60,MATCH($I22,'Construction Bell Curve'!$B$3:$B$60,0),MATCH('Draw Schedule-AM'!Y$3,'Construction Bell Curve'!$B$3:$BK$3,0))*$D22*IF($G22="s-curve",1,0),0)+IFERROR(IF(AND(Y$3&gt;=$H22,Y$3&lt;=$I22),$D22/($I22-$H22+1),0)*IF($G22="straight-line",1,0),0)</f>
        <v>0</v>
      </c>
      <c r="Z22" s="58">
        <f>IFERROR(INDEX('Construction Bell Curve'!$B$3:$BK$60,MATCH($I22,'Construction Bell Curve'!$B$3:$B$60,0),MATCH('Draw Schedule-AM'!Z$3,'Construction Bell Curve'!$B$3:$BK$3,0))*$D22*IF($G22="s-curve",1,0),0)+IFERROR(IF(AND(Z$3&gt;=$H22,Z$3&lt;=$I22),$D22/($I22-$H22+1),0)*IF($G22="straight-line",1,0),0)</f>
        <v>0</v>
      </c>
      <c r="AA22" s="58">
        <f>IFERROR(INDEX('Construction Bell Curve'!$B$3:$BK$60,MATCH($I22,'Construction Bell Curve'!$B$3:$B$60,0),MATCH('Draw Schedule-AM'!AA$3,'Construction Bell Curve'!$B$3:$BK$3,0))*$D22*IF($G22="s-curve",1,0),0)+IFERROR(IF(AND(AA$3&gt;=$H22,AA$3&lt;=$I22),$D22/($I22-$H22+1),0)*IF($G22="straight-line",1,0),0)</f>
        <v>0</v>
      </c>
      <c r="AB22" s="58">
        <f>IFERROR(INDEX('Construction Bell Curve'!$B$3:$BK$60,MATCH($I22,'Construction Bell Curve'!$B$3:$B$60,0),MATCH('Draw Schedule-AM'!AB$3,'Construction Bell Curve'!$B$3:$BK$3,0))*$D22*IF($G22="s-curve",1,0),0)+IFERROR(IF(AND(AB$3&gt;=$H22,AB$3&lt;=$I22),$D22/($I22-$H22+1),0)*IF($G22="straight-line",1,0),0)</f>
        <v>0</v>
      </c>
      <c r="AC22" s="58">
        <f>IFERROR(INDEX('Construction Bell Curve'!$B$3:$BK$60,MATCH($I22,'Construction Bell Curve'!$B$3:$B$60,0),MATCH('Draw Schedule-AM'!AC$3,'Construction Bell Curve'!$B$3:$BK$3,0))*$D22*IF($G22="s-curve",1,0),0)+IFERROR(IF(AND(AC$3&gt;=$H22,AC$3&lt;=$I22),$D22/($I22-$H22+1),0)*IF($G22="straight-line",1,0),0)</f>
        <v>0</v>
      </c>
      <c r="AD22" s="58">
        <f>IFERROR(INDEX('Construction Bell Curve'!$B$3:$BK$60,MATCH($I22,'Construction Bell Curve'!$B$3:$B$60,0),MATCH('Draw Schedule-AM'!AD$3,'Construction Bell Curve'!$B$3:$BK$3,0))*$D22*IF($G22="s-curve",1,0),0)+IFERROR(IF(AND(AD$3&gt;=$H22,AD$3&lt;=$I22),$D22/($I22-$H22+1),0)*IF($G22="straight-line",1,0),0)</f>
        <v>0</v>
      </c>
      <c r="AE22" s="58">
        <f>IFERROR(INDEX('Construction Bell Curve'!$B$3:$BK$60,MATCH($I22,'Construction Bell Curve'!$B$3:$B$60,0),MATCH('Draw Schedule-AM'!AE$3,'Construction Bell Curve'!$B$3:$BK$3,0))*$D22*IF($G22="s-curve",1,0),0)+IFERROR(IF(AND(AE$3&gt;=$H22,AE$3&lt;=$I22),$D22/($I22-$H22+1),0)*IF($G22="straight-line",1,0),0)</f>
        <v>0</v>
      </c>
      <c r="AF22" s="58">
        <f>IFERROR(INDEX('Construction Bell Curve'!$B$3:$BK$60,MATCH($I22,'Construction Bell Curve'!$B$3:$B$60,0),MATCH('Draw Schedule-AM'!AF$3,'Construction Bell Curve'!$B$3:$BK$3,0))*$D22*IF($G22="s-curve",1,0),0)+IFERROR(IF(AND(AF$3&gt;=$H22,AF$3&lt;=$I22),$D22/($I22-$H22+1),0)*IF($G22="straight-line",1,0),0)</f>
        <v>0</v>
      </c>
      <c r="AG22" s="58">
        <f>IFERROR(INDEX('Construction Bell Curve'!$B$3:$BK$60,MATCH($I22,'Construction Bell Curve'!$B$3:$B$60,0),MATCH('Draw Schedule-AM'!AG$3,'Construction Bell Curve'!$B$3:$BK$3,0))*$D22*IF($G22="s-curve",1,0),0)+IFERROR(IF(AND(AG$3&gt;=$H22,AG$3&lt;=$I22),$D22/($I22-$H22+1),0)*IF($G22="straight-line",1,0),0)</f>
        <v>0</v>
      </c>
      <c r="AH22" s="58">
        <f>IFERROR(INDEX('Construction Bell Curve'!$B$3:$BK$60,MATCH($I22,'Construction Bell Curve'!$B$3:$B$60,0),MATCH('Draw Schedule-AM'!AH$3,'Construction Bell Curve'!$B$3:$BK$3,0))*$D22*IF($G22="s-curve",1,0),0)+IFERROR(IF(AND(AH$3&gt;=$H22,AH$3&lt;=$I22),$D22/($I22-$H22+1),0)*IF($G22="straight-line",1,0),0)</f>
        <v>0</v>
      </c>
      <c r="AI22" s="58">
        <f>IFERROR(INDEX('Construction Bell Curve'!$B$3:$BK$60,MATCH($I22,'Construction Bell Curve'!$B$3:$B$60,0),MATCH('Draw Schedule-AM'!AI$3,'Construction Bell Curve'!$B$3:$BK$3,0))*$D22*IF($G22="s-curve",1,0),0)+IFERROR(IF(AND(AI$3&gt;=$H22,AI$3&lt;=$I22),$D22/($I22-$H22+1),0)*IF($G22="straight-line",1,0),0)</f>
        <v>0</v>
      </c>
      <c r="AJ22" s="58">
        <f>IFERROR(INDEX('Construction Bell Curve'!$B$3:$BK$60,MATCH($I22,'Construction Bell Curve'!$B$3:$B$60,0),MATCH('Draw Schedule-AM'!AJ$3,'Construction Bell Curve'!$B$3:$BK$3,0))*$D22*IF($G22="s-curve",1,0),0)+IFERROR(IF(AND(AJ$3&gt;=$H22,AJ$3&lt;=$I22),$D22/($I22-$H22+1),0)*IF($G22="straight-line",1,0),0)</f>
        <v>0</v>
      </c>
      <c r="AK22" s="58">
        <f>IFERROR(INDEX('Construction Bell Curve'!$B$3:$BK$60,MATCH($I22,'Construction Bell Curve'!$B$3:$B$60,0),MATCH('Draw Schedule-AM'!AK$3,'Construction Bell Curve'!$B$3:$BK$3,0))*$D22*IF($G22="s-curve",1,0),0)+IFERROR(IF(AND(AK$3&gt;=$H22,AK$3&lt;=$I22),$D22/($I22-$H22+1),0)*IF($G22="straight-line",1,0),0)</f>
        <v>0</v>
      </c>
      <c r="AL22" s="58">
        <f>IFERROR(INDEX('Construction Bell Curve'!$B$3:$BK$60,MATCH($I22,'Construction Bell Curve'!$B$3:$B$60,0),MATCH('Draw Schedule-AM'!AL$3,'Construction Bell Curve'!$B$3:$BK$3,0))*$D22*IF($G22="s-curve",1,0),0)+IFERROR(IF(AND(AL$3&gt;=$H22,AL$3&lt;=$I22),$D22/($I22-$H22+1),0)*IF($G22="straight-line",1,0),0)</f>
        <v>0</v>
      </c>
      <c r="AM22" s="58">
        <f>IFERROR(INDEX('Construction Bell Curve'!$B$3:$BK$60,MATCH($I22,'Construction Bell Curve'!$B$3:$B$60,0),MATCH('Draw Schedule-AM'!AM$3,'Construction Bell Curve'!$B$3:$BK$3,0))*$D22*IF($G22="s-curve",1,0),0)+IFERROR(IF(AND(AM$3&gt;=$H22,AM$3&lt;=$I22),$D22/($I22-$H22+1),0)*IF($G22="straight-line",1,0),0)</f>
        <v>0</v>
      </c>
      <c r="AN22" s="58">
        <f>IFERROR(INDEX('Construction Bell Curve'!$B$3:$BK$60,MATCH($I22,'Construction Bell Curve'!$B$3:$B$60,0),MATCH('Draw Schedule-AM'!AN$3,'Construction Bell Curve'!$B$3:$BK$3,0))*$D22*IF($G22="s-curve",1,0),0)+IFERROR(IF(AND(AN$3&gt;=$H22,AN$3&lt;=$I22),$D22/($I22-$H22+1),0)*IF($G22="straight-line",1,0),0)</f>
        <v>0</v>
      </c>
      <c r="AO22" s="58">
        <f>IFERROR(INDEX('Construction Bell Curve'!$B$3:$BK$60,MATCH($I22,'Construction Bell Curve'!$B$3:$B$60,0),MATCH('Draw Schedule-AM'!AO$3,'Construction Bell Curve'!$B$3:$BK$3,0))*$D22*IF($G22="s-curve",1,0),0)+IFERROR(IF(AND(AO$3&gt;=$H22,AO$3&lt;=$I22),$D22/($I22-$H22+1),0)*IF($G22="straight-line",1,0),0)</f>
        <v>0</v>
      </c>
      <c r="AP22" s="58">
        <f>IFERROR(INDEX('Construction Bell Curve'!$B$3:$BK$60,MATCH($I22,'Construction Bell Curve'!$B$3:$B$60,0),MATCH('Draw Schedule-AM'!AP$3,'Construction Bell Curve'!$B$3:$BK$3,0))*$D22*IF($G22="s-curve",1,0),0)+IFERROR(IF(AND(AP$3&gt;=$H22,AP$3&lt;=$I22),$D22/($I22-$H22+1),0)*IF($G22="straight-line",1,0),0)</f>
        <v>0</v>
      </c>
      <c r="AQ22" s="58">
        <f>IFERROR(INDEX('Construction Bell Curve'!$B$3:$BK$60,MATCH($I22,'Construction Bell Curve'!$B$3:$B$60,0),MATCH('Draw Schedule-AM'!AQ$3,'Construction Bell Curve'!$B$3:$BK$3,0))*$D22*IF($G22="s-curve",1,0),0)+IFERROR(IF(AND(AQ$3&gt;=$H22,AQ$3&lt;=$I22),$D22/($I22-$H22+1),0)*IF($G22="straight-line",1,0),0)</f>
        <v>0</v>
      </c>
      <c r="AR22" s="58">
        <f>IFERROR(INDEX('Construction Bell Curve'!$B$3:$BK$60,MATCH($I22,'Construction Bell Curve'!$B$3:$B$60,0),MATCH('Draw Schedule-AM'!AR$3,'Construction Bell Curve'!$B$3:$BK$3,0))*$D22*IF($G22="s-curve",1,0),0)+IFERROR(IF(AND(AR$3&gt;=$H22,AR$3&lt;=$I22),$D22/($I22-$H22+1),0)*IF($G22="straight-line",1,0),0)</f>
        <v>0</v>
      </c>
      <c r="AS22" s="58">
        <f>IFERROR(INDEX('Construction Bell Curve'!$B$3:$BK$60,MATCH($I22,'Construction Bell Curve'!$B$3:$B$60,0),MATCH('Draw Schedule-AM'!AS$3,'Construction Bell Curve'!$B$3:$BK$3,0))*$D22*IF($G22="s-curve",1,0),0)+IFERROR(IF(AND(AS$3&gt;=$H22,AS$3&lt;=$I22),$D22/($I22-$H22+1),0)*IF($G22="straight-line",1,0),0)</f>
        <v>0</v>
      </c>
      <c r="AT22" s="58">
        <f>IFERROR(INDEX('Construction Bell Curve'!$B$3:$BK$60,MATCH($I22,'Construction Bell Curve'!$B$3:$B$60,0),MATCH('Draw Schedule-AM'!AT$3,'Construction Bell Curve'!$B$3:$BK$3,0))*$D22*IF($G22="s-curve",1,0),0)+IFERROR(IF(AND(AT$3&gt;=$H22,AT$3&lt;=$I22),$D22/($I22-$H22+1),0)*IF($G22="straight-line",1,0),0)</f>
        <v>0</v>
      </c>
      <c r="AU22" s="58">
        <f>IFERROR(INDEX('Construction Bell Curve'!$B$3:$BK$60,MATCH($I22,'Construction Bell Curve'!$B$3:$B$60,0),MATCH('Draw Schedule-AM'!AU$3,'Construction Bell Curve'!$B$3:$BK$3,0))*$D22*IF($G22="s-curve",1,0),0)+IFERROR(IF(AND(AU$3&gt;=$H22,AU$3&lt;=$I22),$D22/($I22-$H22+1),0)*IF($G22="straight-line",1,0),0)</f>
        <v>0</v>
      </c>
      <c r="AV22" s="58">
        <f>IFERROR(INDEX('Construction Bell Curve'!$B$3:$BK$60,MATCH($I22,'Construction Bell Curve'!$B$3:$B$60,0),MATCH('Draw Schedule-AM'!AV$3,'Construction Bell Curve'!$B$3:$BK$3,0))*$D22*IF($G22="s-curve",1,0),0)+IFERROR(IF(AND(AV$3&gt;=$H22,AV$3&lt;=$I22),$D22/($I22-$H22+1),0)*IF($G22="straight-line",1,0),0)</f>
        <v>0</v>
      </c>
      <c r="AW22" s="58">
        <f>IFERROR(INDEX('Construction Bell Curve'!$B$3:$BK$60,MATCH($I22,'Construction Bell Curve'!$B$3:$B$60,0),MATCH('Draw Schedule-AM'!AW$3,'Construction Bell Curve'!$B$3:$BK$3,0))*$D22*IF($G22="s-curve",1,0),0)+IFERROR(IF(AND(AW$3&gt;=$H22,AW$3&lt;=$I22),$D22/($I22-$H22+1),0)*IF($G22="straight-line",1,0),0)</f>
        <v>0</v>
      </c>
      <c r="AX22" s="58">
        <f>IFERROR(INDEX('Construction Bell Curve'!$B$3:$BK$60,MATCH($I22,'Construction Bell Curve'!$B$3:$B$60,0),MATCH('Draw Schedule-AM'!AX$3,'Construction Bell Curve'!$B$3:$BK$3,0))*$D22*IF($G22="s-curve",1,0),0)+IFERROR(IF(AND(AX$3&gt;=$H22,AX$3&lt;=$I22),$D22/($I22-$H22+1),0)*IF($G22="straight-line",1,0),0)</f>
        <v>0</v>
      </c>
      <c r="AY22" s="58">
        <f>IFERROR(INDEX('Construction Bell Curve'!$B$3:$BK$60,MATCH($I22,'Construction Bell Curve'!$B$3:$B$60,0),MATCH('Draw Schedule-AM'!AY$3,'Construction Bell Curve'!$B$3:$BK$3,0))*$D22*IF($G22="s-curve",1,0),0)+IFERROR(IF(AND(AY$3&gt;=$H22,AY$3&lt;=$I22),$D22/($I22-$H22+1),0)*IF($G22="straight-line",1,0),0)</f>
        <v>0</v>
      </c>
      <c r="AZ22" s="58">
        <f>IFERROR(INDEX('Construction Bell Curve'!$B$3:$BK$60,MATCH($I22,'Construction Bell Curve'!$B$3:$B$60,0),MATCH('Draw Schedule-AM'!AZ$3,'Construction Bell Curve'!$B$3:$BK$3,0))*$D22*IF($G22="s-curve",1,0),0)+IFERROR(IF(AND(AZ$3&gt;=$H22,AZ$3&lt;=$I22),$D22/($I22-$H22+1),0)*IF($G22="straight-line",1,0),0)</f>
        <v>0</v>
      </c>
      <c r="BA22" s="58">
        <f>IFERROR(INDEX('Construction Bell Curve'!$B$3:$BK$60,MATCH($I22,'Construction Bell Curve'!$B$3:$B$60,0),MATCH('Draw Schedule-AM'!BA$3,'Construction Bell Curve'!$B$3:$BK$3,0))*$D22*IF($G22="s-curve",1,0),0)+IFERROR(IF(AND(BA$3&gt;=$H22,BA$3&lt;=$I22),$D22/($I22-$H22+1),0)*IF($G22="straight-line",1,0),0)</f>
        <v>0</v>
      </c>
      <c r="BB22" s="58">
        <f>IFERROR(INDEX('Construction Bell Curve'!$B$3:$BK$60,MATCH($I22,'Construction Bell Curve'!$B$3:$B$60,0),MATCH('Draw Schedule-AM'!BB$3,'Construction Bell Curve'!$B$3:$BK$3,0))*$D22*IF($G22="s-curve",1,0),0)+IFERROR(IF(AND(BB$3&gt;=$H22,BB$3&lt;=$I22),$D22/($I22-$H22+1),0)*IF($G22="straight-line",1,0),0)</f>
        <v>0</v>
      </c>
      <c r="BC22" s="58">
        <f>IFERROR(INDEX('Construction Bell Curve'!$B$3:$BK$60,MATCH($I22,'Construction Bell Curve'!$B$3:$B$60,0),MATCH('Draw Schedule-AM'!BC$3,'Construction Bell Curve'!$B$3:$BK$3,0))*$D22*IF($G22="s-curve",1,0),0)+IFERROR(IF(AND(BC$3&gt;=$H22,BC$3&lt;=$I22),$D22/($I22-$H22+1),0)*IF($G22="straight-line",1,0),0)</f>
        <v>0</v>
      </c>
      <c r="BD22" s="58">
        <f>IFERROR(INDEX('Construction Bell Curve'!$B$3:$BK$60,MATCH($I22,'Construction Bell Curve'!$B$3:$B$60,0),MATCH('Draw Schedule-AM'!BD$3,'Construction Bell Curve'!$B$3:$BK$3,0))*$D22*IF($G22="s-curve",1,0),0)+IFERROR(IF(AND(BD$3&gt;=$H22,BD$3&lt;=$I22),$D22/($I22-$H22+1),0)*IF($G22="straight-line",1,0),0)</f>
        <v>0</v>
      </c>
      <c r="BE22" s="58">
        <f>IFERROR(INDEX('Construction Bell Curve'!$B$3:$BK$60,MATCH($I22,'Construction Bell Curve'!$B$3:$B$60,0),MATCH('Draw Schedule-AM'!BE$3,'Construction Bell Curve'!$B$3:$BK$3,0))*$D22*IF($G22="s-curve",1,0),0)+IFERROR(IF(AND(BE$3&gt;=$H22,BE$3&lt;=$I22),$D22/($I22-$H22+1),0)*IF($G22="straight-line",1,0),0)</f>
        <v>0</v>
      </c>
      <c r="BF22" s="58">
        <f>IFERROR(INDEX('Construction Bell Curve'!$B$3:$BK$60,MATCH($I22,'Construction Bell Curve'!$B$3:$B$60,0),MATCH('Draw Schedule-AM'!BF$3,'Construction Bell Curve'!$B$3:$BK$3,0))*$D22*IF($G22="s-curve",1,0),0)+IFERROR(IF(AND(BF$3&gt;=$H22,BF$3&lt;=$I22),$D22/($I22-$H22+1),0)*IF($G22="straight-line",1,0),0)</f>
        <v>0</v>
      </c>
      <c r="BG22" s="58">
        <f>IFERROR(INDEX('Construction Bell Curve'!$B$3:$BK$60,MATCH($I22,'Construction Bell Curve'!$B$3:$B$60,0),MATCH('Draw Schedule-AM'!BG$3,'Construction Bell Curve'!$B$3:$BK$3,0))*$D22*IF($G22="s-curve",1,0),0)+IFERROR(IF(AND(BG$3&gt;=$H22,BG$3&lt;=$I22),$D22/($I22-$H22+1),0)*IF($G22="straight-line",1,0),0)</f>
        <v>0</v>
      </c>
      <c r="BH22" s="58">
        <f>IFERROR(INDEX('Construction Bell Curve'!$B$3:$BK$60,MATCH($I22,'Construction Bell Curve'!$B$3:$B$60,0),MATCH('Draw Schedule-AM'!BH$3,'Construction Bell Curve'!$B$3:$BK$3,0))*$D22*IF($G22="s-curve",1,0),0)+IFERROR(IF(AND(BH$3&gt;=$H22,BH$3&lt;=$I22),$D22/($I22-$H22+1),0)*IF($G22="straight-line",1,0),0)</f>
        <v>0</v>
      </c>
      <c r="BI22" s="58">
        <f>IFERROR(INDEX('Construction Bell Curve'!$B$3:$BK$60,MATCH($I22,'Construction Bell Curve'!$B$3:$B$60,0),MATCH('Draw Schedule-AM'!BI$3,'Construction Bell Curve'!$B$3:$BK$3,0))*$D22*IF($G22="s-curve",1,0),0)+IFERROR(IF(AND(BI$3&gt;=$H22,BI$3&lt;=$I22),$D22/($I22-$H22+1),0)*IF($G22="straight-line",1,0),0)</f>
        <v>0</v>
      </c>
      <c r="BJ22" s="58">
        <f>IFERROR(INDEX('Construction Bell Curve'!$B$3:$BK$60,MATCH($I22,'Construction Bell Curve'!$B$3:$B$60,0),MATCH('Draw Schedule-AM'!BJ$3,'Construction Bell Curve'!$B$3:$BK$3,0))*$D22*IF($G22="s-curve",1,0),0)+IFERROR(IF(AND(BJ$3&gt;=$H22,BJ$3&lt;=$I22),$D22/($I22-$H22+1),0)*IF($G22="straight-line",1,0),0)</f>
        <v>0</v>
      </c>
      <c r="BK22" s="58">
        <f>IFERROR(INDEX('Construction Bell Curve'!$B$3:$BK$60,MATCH($I22,'Construction Bell Curve'!$B$3:$B$60,0),MATCH('Draw Schedule-AM'!BK$3,'Construction Bell Curve'!$B$3:$BK$3,0))*$D22*IF($G22="s-curve",1,0),0)+IFERROR(IF(AND(BK$3&gt;=$H22,BK$3&lt;=$I22),$D22/($I22-$H22+1),0)*IF($G22="straight-line",1,0),0)</f>
        <v>0</v>
      </c>
      <c r="BL22" s="58">
        <f>IFERROR(INDEX('Construction Bell Curve'!$B$3:$BK$60,MATCH($I22,'Construction Bell Curve'!$B$3:$B$60,0),MATCH('Draw Schedule-AM'!BL$3,'Construction Bell Curve'!$B$3:$BK$3,0))*$D22*IF($G22="s-curve",1,0),0)+IFERROR(IF(AND(BL$3&gt;=$H22,BL$3&lt;=$I22),$D22/($I22-$H22+1),0)*IF($G22="straight-line",1,0),0)</f>
        <v>0</v>
      </c>
      <c r="BM22" s="58">
        <f>IFERROR(INDEX('Construction Bell Curve'!$B$3:$BK$60,MATCH($I22,'Construction Bell Curve'!$B$3:$B$60,0),MATCH('Draw Schedule-AM'!BM$3,'Construction Bell Curve'!$B$3:$BK$3,0))*$D22*IF($G22="s-curve",1,0),0)+IFERROR(IF(AND(BM$3&gt;=$H22,BM$3&lt;=$I22),$D22/($I22-$H22+1),0)*IF($G22="straight-line",1,0),0)</f>
        <v>0</v>
      </c>
      <c r="BN22" s="58">
        <f>IFERROR(INDEX('Construction Bell Curve'!$B$3:$BK$60,MATCH($I22,'Construction Bell Curve'!$B$3:$B$60,0),MATCH('Draw Schedule-AM'!BN$3,'Construction Bell Curve'!$B$3:$BK$3,0))*$D22*IF($G22="s-curve",1,0),0)+IFERROR(IF(AND(BN$3&gt;=$H22,BN$3&lt;=$I22),$D22/($I22-$H22+1),0)*IF($G22="straight-line",1,0),0)</f>
        <v>0</v>
      </c>
      <c r="BO22" s="58">
        <f>IFERROR(INDEX('Construction Bell Curve'!$B$3:$BK$60,MATCH($I22,'Construction Bell Curve'!$B$3:$B$60,0),MATCH('Draw Schedule-AM'!BO$3,'Construction Bell Curve'!$B$3:$BK$3,0))*$D22*IF($G22="s-curve",1,0),0)+IFERROR(IF(AND(BO$3&gt;=$H22,BO$3&lt;=$I22),$D22/($I22-$H22+1),0)*IF($G22="straight-line",1,0),0)</f>
        <v>0</v>
      </c>
      <c r="BP22" s="58">
        <f>IFERROR(INDEX('Construction Bell Curve'!$B$3:$BK$60,MATCH($I22,'Construction Bell Curve'!$B$3:$B$60,0),MATCH('Draw Schedule-AM'!BP$3,'Construction Bell Curve'!$B$3:$BK$3,0))*$D22*IF($G22="s-curve",1,0),0)+IFERROR(IF(AND(BP$3&gt;=$H22,BP$3&lt;=$I22),$D22/($I22-$H22+1),0)*IF($G22="straight-line",1,0),0)</f>
        <v>0</v>
      </c>
      <c r="BQ22" s="58">
        <f>IFERROR(INDEX('Construction Bell Curve'!$B$3:$BK$60,MATCH($I22,'Construction Bell Curve'!$B$3:$B$60,0),MATCH('Draw Schedule-AM'!BQ$3,'Construction Bell Curve'!$B$3:$BK$3,0))*$D22*IF($G22="s-curve",1,0),0)+IFERROR(IF(AND(BQ$3&gt;=$H22,BQ$3&lt;=$I22),$D22/($I22-$H22+1),0)*IF($G22="straight-line",1,0),0)</f>
        <v>0</v>
      </c>
      <c r="BR22" s="58">
        <f>IFERROR(INDEX('Construction Bell Curve'!$B$3:$BK$60,MATCH($I22,'Construction Bell Curve'!$B$3:$B$60,0),MATCH('Draw Schedule-AM'!BR$3,'Construction Bell Curve'!$B$3:$BK$3,0))*$D22*IF($G22="s-curve",1,0),0)+IFERROR(IF(AND(BR$3&gt;=$H22,BR$3&lt;=$I22),$D22/($I22-$H22+1),0)*IF($G22="straight-line",1,0),0)</f>
        <v>0</v>
      </c>
      <c r="BS22" s="58">
        <f>IFERROR(INDEX('Construction Bell Curve'!$B$3:$BK$60,MATCH($I22,'Construction Bell Curve'!$B$3:$B$60,0),MATCH('Draw Schedule-AM'!BS$3,'Construction Bell Curve'!$B$3:$BK$3,0))*$D22*IF($G22="s-curve",1,0),0)+IFERROR(IF(AND(BS$3&gt;=$H22,BS$3&lt;=$I22),$D22/($I22-$H22+1),0)*IF($G22="straight-line",1,0),0)</f>
        <v>0</v>
      </c>
      <c r="BT22" s="58">
        <f>IFERROR(INDEX('Construction Bell Curve'!$B$3:$BK$60,MATCH($I22,'Construction Bell Curve'!$B$3:$B$60,0),MATCH('Draw Schedule-AM'!BT$3,'Construction Bell Curve'!$B$3:$BK$3,0))*$D22*IF($G22="s-curve",1,0),0)+IFERROR(IF(AND(BT$3&gt;=$H22,BT$3&lt;=$I22),$D22/($I22-$H22+1),0)*IF($G22="straight-line",1,0),0)</f>
        <v>0</v>
      </c>
      <c r="BU22" s="58">
        <f>IFERROR(INDEX('Construction Bell Curve'!$B$3:$BK$60,MATCH($I22,'Construction Bell Curve'!$B$3:$B$60,0),MATCH('Draw Schedule-AM'!BU$3,'Construction Bell Curve'!$B$3:$BK$3,0))*$D22*IF($G22="s-curve",1,0),0)+IFERROR(IF(AND(BU$3&gt;=$H22,BU$3&lt;=$I22),$D22/($I22-$H22+1),0)*IF($G22="straight-line",1,0),0)</f>
        <v>0</v>
      </c>
      <c r="BV22" s="58">
        <f>IFERROR(INDEX('Construction Bell Curve'!$B$3:$BK$60,MATCH($I22,'Construction Bell Curve'!$B$3:$B$60,0),MATCH('Draw Schedule-AM'!BV$3,'Construction Bell Curve'!$B$3:$BK$3,0))*$D22*IF($G22="s-curve",1,0),0)+IFERROR(IF(AND(BV$3&gt;=$H22,BV$3&lt;=$I22),$D22/($I22-$H22+1),0)*IF($G22="straight-line",1,0),0)</f>
        <v>0</v>
      </c>
      <c r="BW22" s="58">
        <f>IFERROR(INDEX('Construction Bell Curve'!$B$3:$BK$60,MATCH($I22,'Construction Bell Curve'!$B$3:$B$60,0),MATCH('Draw Schedule-AM'!BW$3,'Construction Bell Curve'!$B$3:$BK$3,0))*$D22*IF($G22="s-curve",1,0),0)+IFERROR(IF(AND(BW$3&gt;=$H22,BW$3&lt;=$I22),$D22/($I22-$H22+1),0)*IF($G22="straight-line",1,0),0)</f>
        <v>0</v>
      </c>
      <c r="BX22" s="58">
        <f>IFERROR(INDEX('Construction Bell Curve'!$B$3:$BK$60,MATCH($I22,'Construction Bell Curve'!$B$3:$B$60,0),MATCH('Draw Schedule-AM'!BX$3,'Construction Bell Curve'!$B$3:$BK$3,0))*$D22*IF($G22="s-curve",1,0),0)+IFERROR(IF(AND(BX$3&gt;=$H22,BX$3&lt;=$I22),$D22/($I22-$H22+1),0)*IF($G22="straight-line",1,0),0)</f>
        <v>0</v>
      </c>
      <c r="BY22" s="58">
        <f>IFERROR(INDEX('Construction Bell Curve'!$B$3:$BK$60,MATCH($I22,'Construction Bell Curve'!$B$3:$B$60,0),MATCH('Draw Schedule-AM'!BY$3,'Construction Bell Curve'!$B$3:$BK$3,0))*$D22*IF($G22="s-curve",1,0),0)+IFERROR(IF(AND(BY$3&gt;=$H22,BY$3&lt;=$I22),$D22/($I22-$H22+1),0)*IF($G22="straight-line",1,0),0)</f>
        <v>0</v>
      </c>
      <c r="BZ22" s="58">
        <f>IFERROR(INDEX('Construction Bell Curve'!$B$3:$BK$60,MATCH($I22,'Construction Bell Curve'!$B$3:$B$60,0),MATCH('Draw Schedule-AM'!BZ$3,'Construction Bell Curve'!$B$3:$BK$3,0))*$D22*IF($G22="s-curve",1,0),0)+IFERROR(IF(AND(BZ$3&gt;=$H22,BZ$3&lt;=$I22),$D22/($I22-$H22+1),0)*IF($G22="straight-line",1,0),0)</f>
        <v>0</v>
      </c>
      <c r="CA22" s="58">
        <f>IFERROR(INDEX('Construction Bell Curve'!$B$3:$BK$60,MATCH($I22,'Construction Bell Curve'!$B$3:$B$60,0),MATCH('Draw Schedule-AM'!CA$3,'Construction Bell Curve'!$B$3:$BK$3,0))*$D22*IF($G22="s-curve",1,0),0)+IFERROR(IF(AND(CA$3&gt;=$H22,CA$3&lt;=$I22),$D22/($I22-$H22+1),0)*IF($G22="straight-line",1,0),0)</f>
        <v>0</v>
      </c>
      <c r="CB22" s="58">
        <f>IFERROR(INDEX('Construction Bell Curve'!$B$3:$BK$60,MATCH($I22,'Construction Bell Curve'!$B$3:$B$60,0),MATCH('Draw Schedule-AM'!CB$3,'Construction Bell Curve'!$B$3:$BK$3,0))*$D22*IF($G22="s-curve",1,0),0)+IFERROR(IF(AND(CB$3&gt;=$H22,CB$3&lt;=$I22),$D22/($I22-$H22+1),0)*IF($G22="straight-line",1,0),0)</f>
        <v>0</v>
      </c>
      <c r="CC22" s="58">
        <f>IFERROR(INDEX('Construction Bell Curve'!$B$3:$BK$60,MATCH($I22,'Construction Bell Curve'!$B$3:$B$60,0),MATCH('Draw Schedule-AM'!CC$3,'Construction Bell Curve'!$B$3:$BK$3,0))*$D22*IF($G22="s-curve",1,0),0)+IFERROR(IF(AND(CC$3&gt;=$H22,CC$3&lt;=$I22),$D22/($I22-$H22+1),0)*IF($G22="straight-line",1,0),0)</f>
        <v>0</v>
      </c>
      <c r="CD22" s="58">
        <f>IFERROR(INDEX('Construction Bell Curve'!$B$3:$BK$60,MATCH($I22,'Construction Bell Curve'!$B$3:$B$60,0),MATCH('Draw Schedule-AM'!CD$3,'Construction Bell Curve'!$B$3:$BK$3,0))*$D22*IF($G22="s-curve",1,0),0)+IFERROR(IF(AND(CD$3&gt;=$H22,CD$3&lt;=$I22),$D22/($I22-$H22+1),0)*IF($G22="straight-line",1,0),0)</f>
        <v>0</v>
      </c>
      <c r="CE22" s="58">
        <f>IFERROR(INDEX('Construction Bell Curve'!$B$3:$BK$60,MATCH($I22,'Construction Bell Curve'!$B$3:$B$60,0),MATCH('Draw Schedule-AM'!CE$3,'Construction Bell Curve'!$B$3:$BK$3,0))*$D22*IF($G22="s-curve",1,0),0)+IFERROR(IF(AND(CE$3&gt;=$H22,CE$3&lt;=$I22),$D22/($I22-$H22+1),0)*IF($G22="straight-line",1,0),0)</f>
        <v>0</v>
      </c>
      <c r="CF22" s="58">
        <f>IFERROR(INDEX('Construction Bell Curve'!$B$3:$BK$60,MATCH($I22,'Construction Bell Curve'!$B$3:$B$60,0),MATCH('Draw Schedule-AM'!CF$3,'Construction Bell Curve'!$B$3:$BK$3,0))*$D22*IF($G22="s-curve",1,0),0)+IFERROR(IF(AND(CF$3&gt;=$H22,CF$3&lt;=$I22),$D22/($I22-$H22+1),0)*IF($G22="straight-line",1,0),0)</f>
        <v>0</v>
      </c>
      <c r="CG22" s="58">
        <f>IFERROR(INDEX('Construction Bell Curve'!$B$3:$BK$60,MATCH($I22,'Construction Bell Curve'!$B$3:$B$60,0),MATCH('Draw Schedule-AM'!CG$3,'Construction Bell Curve'!$B$3:$BK$3,0))*$D22*IF($G22="s-curve",1,0),0)+IFERROR(IF(AND(CG$3&gt;=$H22,CG$3&lt;=$I22),$D22/($I22-$H22+1),0)*IF($G22="straight-line",1,0),0)</f>
        <v>0</v>
      </c>
      <c r="CH22" s="58">
        <f>IFERROR(INDEX('Construction Bell Curve'!$B$3:$BK$60,MATCH($I22,'Construction Bell Curve'!$B$3:$B$60,0),MATCH('Draw Schedule-AM'!CH$3,'Construction Bell Curve'!$B$3:$BK$3,0))*$D22*IF($G22="s-curve",1,0),0)+IFERROR(IF(AND(CH$3&gt;=$H22,CH$3&lt;=$I22),$D22/($I22-$H22+1),0)*IF($G22="straight-line",1,0),0)</f>
        <v>0</v>
      </c>
      <c r="CI22" s="58">
        <f>IFERROR(INDEX('Construction Bell Curve'!$B$3:$BK$60,MATCH($I22,'Construction Bell Curve'!$B$3:$B$60,0),MATCH('Draw Schedule-AM'!CI$3,'Construction Bell Curve'!$B$3:$BK$3,0))*$D22*IF($G22="s-curve",1,0),0)+IFERROR(IF(AND(CI$3&gt;=$H22,CI$3&lt;=$I22),$D22/($I22-$H22+1),0)*IF($G22="straight-line",1,0),0)</f>
        <v>0</v>
      </c>
      <c r="CJ22" s="58">
        <f>IFERROR(INDEX('Construction Bell Curve'!$B$3:$BK$60,MATCH($I22,'Construction Bell Curve'!$B$3:$B$60,0),MATCH('Draw Schedule-AM'!CJ$3,'Construction Bell Curve'!$B$3:$BK$3,0))*$D22*IF($G22="s-curve",1,0),0)+IFERROR(IF(AND(CJ$3&gt;=$H22,CJ$3&lt;=$I22),$D22/($I22-$H22+1),0)*IF($G22="straight-line",1,0),0)</f>
        <v>0</v>
      </c>
      <c r="CK22" s="58">
        <f>IFERROR(INDEX('Construction Bell Curve'!$B$3:$BK$60,MATCH($I22,'Construction Bell Curve'!$B$3:$B$60,0),MATCH('Draw Schedule-AM'!CK$3,'Construction Bell Curve'!$B$3:$BK$3,0))*$D22*IF($G22="s-curve",1,0),0)+IFERROR(IF(AND(CK$3&gt;=$H22,CK$3&lt;=$I22),$D22/($I22-$H22+1),0)*IF($G22="straight-line",1,0),0)</f>
        <v>0</v>
      </c>
      <c r="CL22" s="58">
        <f>IFERROR(INDEX('Construction Bell Curve'!$B$3:$BK$60,MATCH($I22,'Construction Bell Curve'!$B$3:$B$60,0),MATCH('Draw Schedule-AM'!CL$3,'Construction Bell Curve'!$B$3:$BK$3,0))*$D22*IF($G22="s-curve",1,0),0)+IFERROR(IF(AND(CL$3&gt;=$H22,CL$3&lt;=$I22),$D22/($I22-$H22+1),0)*IF($G22="straight-line",1,0),0)</f>
        <v>0</v>
      </c>
      <c r="CM22" s="58">
        <f>IFERROR(INDEX('Construction Bell Curve'!$B$3:$BK$60,MATCH($I22,'Construction Bell Curve'!$B$3:$B$60,0),MATCH('Draw Schedule-AM'!CM$3,'Construction Bell Curve'!$B$3:$BK$3,0))*$D22*IF($G22="s-curve",1,0),0)+IFERROR(IF(AND(CM$3&gt;=$H22,CM$3&lt;=$I22),$D22/($I22-$H22+1),0)*IF($G22="straight-line",1,0),0)</f>
        <v>0</v>
      </c>
      <c r="CN22" s="58">
        <f>IFERROR(INDEX('Construction Bell Curve'!$B$3:$BK$60,MATCH($I22,'Construction Bell Curve'!$B$3:$B$60,0),MATCH('Draw Schedule-AM'!CN$3,'Construction Bell Curve'!$B$3:$BK$3,0))*$D22*IF($G22="s-curve",1,0),0)+IFERROR(IF(AND(CN$3&gt;=$H22,CN$3&lt;=$I22),$D22/($I22-$H22+1),0)*IF($G22="straight-line",1,0),0)</f>
        <v>0</v>
      </c>
      <c r="CO22" s="58">
        <f>IFERROR(INDEX('Construction Bell Curve'!$B$3:$BK$60,MATCH($I22,'Construction Bell Curve'!$B$3:$B$60,0),MATCH('Draw Schedule-AM'!CO$3,'Construction Bell Curve'!$B$3:$BK$3,0))*$D22*IF($G22="s-curve",1,0),0)+IFERROR(IF(AND(CO$3&gt;=$H22,CO$3&lt;=$I22),$D22/($I22-$H22+1),0)*IF($G22="straight-line",1,0),0)</f>
        <v>0</v>
      </c>
      <c r="CP22" s="58">
        <f>IFERROR(INDEX('Construction Bell Curve'!$B$3:$BK$60,MATCH($I22,'Construction Bell Curve'!$B$3:$B$60,0),MATCH('Draw Schedule-AM'!CP$3,'Construction Bell Curve'!$B$3:$BK$3,0))*$D22*IF($G22="s-curve",1,0),0)+IFERROR(IF(AND(CP$3&gt;=$H22,CP$3&lt;=$I22),$D22/($I22-$H22+1),0)*IF($G22="straight-line",1,0),0)</f>
        <v>0</v>
      </c>
      <c r="CQ22" s="58">
        <f>IFERROR(INDEX('Construction Bell Curve'!$B$3:$BK$60,MATCH($I22,'Construction Bell Curve'!$B$3:$B$60,0),MATCH('Draw Schedule-AM'!CQ$3,'Construction Bell Curve'!$B$3:$BK$3,0))*$D22*IF($G22="s-curve",1,0),0)+IFERROR(IF(AND(CQ$3&gt;=$H22,CQ$3&lt;=$I22),$D22/($I22-$H22+1),0)*IF($G22="straight-line",1,0),0)</f>
        <v>0</v>
      </c>
      <c r="CR22" s="58">
        <f>IFERROR(INDEX('Construction Bell Curve'!$B$3:$BK$60,MATCH($I22,'Construction Bell Curve'!$B$3:$B$60,0),MATCH('Draw Schedule-AM'!CR$3,'Construction Bell Curve'!$B$3:$BK$3,0))*$D22*IF($G22="s-curve",1,0),0)+IFERROR(IF(AND(CR$3&gt;=$H22,CR$3&lt;=$I22),$D22/($I22-$H22+1),0)*IF($G22="straight-line",1,0),0)</f>
        <v>0</v>
      </c>
      <c r="CS22" s="58">
        <f>IFERROR(INDEX('Construction Bell Curve'!$B$3:$BK$60,MATCH($I22,'Construction Bell Curve'!$B$3:$B$60,0),MATCH('Draw Schedule-AM'!CS$3,'Construction Bell Curve'!$B$3:$BK$3,0))*$D22*IF($G22="s-curve",1,0),0)+IFERROR(IF(AND(CS$3&gt;=$H22,CS$3&lt;=$I22),$D22/($I22-$H22+1),0)*IF($G22="straight-line",1,0),0)</f>
        <v>0</v>
      </c>
      <c r="CT22" s="58">
        <f>IFERROR(INDEX('Construction Bell Curve'!$B$3:$BK$60,MATCH($I22,'Construction Bell Curve'!$B$3:$B$60,0),MATCH('Draw Schedule-AM'!CT$3,'Construction Bell Curve'!$B$3:$BK$3,0))*$D22*IF($G22="s-curve",1,0),0)+IFERROR(IF(AND(CT$3&gt;=$H22,CT$3&lt;=$I22),$D22/($I22-$H22+1),0)*IF($G22="straight-line",1,0),0)</f>
        <v>0</v>
      </c>
      <c r="CU22" s="58">
        <f>IFERROR(INDEX('Construction Bell Curve'!$B$3:$BK$60,MATCH($I22,'Construction Bell Curve'!$B$3:$B$60,0),MATCH('Draw Schedule-AM'!CU$3,'Construction Bell Curve'!$B$3:$BK$3,0))*$D22*IF($G22="s-curve",1,0),0)+IFERROR(IF(AND(CU$3&gt;=$H22,CU$3&lt;=$I22),$D22/($I22-$H22+1),0)*IF($G22="straight-line",1,0),0)</f>
        <v>0</v>
      </c>
      <c r="CV22" s="58">
        <f>IFERROR(INDEX('Construction Bell Curve'!$B$3:$BK$60,MATCH($I22,'Construction Bell Curve'!$B$3:$B$60,0),MATCH('Draw Schedule-AM'!CV$3,'Construction Bell Curve'!$B$3:$BK$3,0))*$D22*IF($G22="s-curve",1,0),0)+IFERROR(IF(AND(CV$3&gt;=$H22,CV$3&lt;=$I22),$D22/($I22-$H22+1),0)*IF($G22="straight-line",1,0),0)</f>
        <v>0</v>
      </c>
      <c r="CW22" s="58">
        <f>IFERROR(INDEX('Construction Bell Curve'!$B$3:$BK$60,MATCH($I22,'Construction Bell Curve'!$B$3:$B$60,0),MATCH('Draw Schedule-AM'!CW$3,'Construction Bell Curve'!$B$3:$BK$3,0))*$D22*IF($G22="s-curve",1,0),0)+IFERROR(IF(AND(CW$3&gt;=$H22,CW$3&lt;=$I22),$D22/($I22-$H22+1),0)*IF($G22="straight-line",1,0),0)</f>
        <v>0</v>
      </c>
      <c r="CX22" s="58">
        <f>IFERROR(INDEX('Construction Bell Curve'!$B$3:$BK$60,MATCH($I22,'Construction Bell Curve'!$B$3:$B$60,0),MATCH('Draw Schedule-AM'!CX$3,'Construction Bell Curve'!$B$3:$BK$3,0))*$D22*IF($G22="s-curve",1,0),0)+IFERROR(IF(AND(CX$3&gt;=$H22,CX$3&lt;=$I22),$D22/($I22-$H22+1),0)*IF($G22="straight-line",1,0),0)</f>
        <v>0</v>
      </c>
      <c r="CY22" s="58">
        <f>IFERROR(INDEX('Construction Bell Curve'!$B$3:$BK$60,MATCH($I22,'Construction Bell Curve'!$B$3:$B$60,0),MATCH('Draw Schedule-AM'!CY$3,'Construction Bell Curve'!$B$3:$BK$3,0))*$D22*IF($G22="s-curve",1,0),0)+IFERROR(IF(AND(CY$3&gt;=$H22,CY$3&lt;=$I22),$D22/($I22-$H22+1),0)*IF($G22="straight-line",1,0),0)</f>
        <v>0</v>
      </c>
      <c r="CZ22" s="58">
        <f>IFERROR(INDEX('Construction Bell Curve'!$B$3:$BK$60,MATCH($I22,'Construction Bell Curve'!$B$3:$B$60,0),MATCH('Draw Schedule-AM'!CZ$3,'Construction Bell Curve'!$B$3:$BK$3,0))*$D22*IF($G22="s-curve",1,0),0)+IFERROR(IF(AND(CZ$3&gt;=$H22,CZ$3&lt;=$I22),$D22/($I22-$H22+1),0)*IF($G22="straight-line",1,0),0)</f>
        <v>0</v>
      </c>
      <c r="DA22" s="58">
        <f>IFERROR(INDEX('Construction Bell Curve'!$B$3:$BK$60,MATCH($I22,'Construction Bell Curve'!$B$3:$B$60,0),MATCH('Draw Schedule-AM'!DA$3,'Construction Bell Curve'!$B$3:$BK$3,0))*$D22*IF($G22="s-curve",1,0),0)+IFERROR(IF(AND(DA$3&gt;=$H22,DA$3&lt;=$I22),$D22/($I22-$H22+1),0)*IF($G22="straight-line",1,0),0)</f>
        <v>0</v>
      </c>
      <c r="DB22" s="58">
        <f>IFERROR(INDEX('Construction Bell Curve'!$B$3:$BK$60,MATCH($I22,'Construction Bell Curve'!$B$3:$B$60,0),MATCH('Draw Schedule-AM'!DB$3,'Construction Bell Curve'!$B$3:$BK$3,0))*$D22*IF($G22="s-curve",1,0),0)+IFERROR(IF(AND(DB$3&gt;=$H22,DB$3&lt;=$I22),$D22/($I22-$H22+1),0)*IF($G22="straight-line",1,0),0)</f>
        <v>0</v>
      </c>
      <c r="DC22" s="58">
        <f>IFERROR(INDEX('Construction Bell Curve'!$B$3:$BK$60,MATCH($I22,'Construction Bell Curve'!$B$3:$B$60,0),MATCH('Draw Schedule-AM'!DC$3,'Construction Bell Curve'!$B$3:$BK$3,0))*$D22*IF($G22="s-curve",1,0),0)+IFERROR(IF(AND(DC$3&gt;=$H22,DC$3&lt;=$I22),$D22/($I22-$H22+1),0)*IF($G22="straight-line",1,0),0)</f>
        <v>0</v>
      </c>
      <c r="DD22" s="58">
        <f>IFERROR(INDEX('Construction Bell Curve'!$B$3:$BK$60,MATCH($I22,'Construction Bell Curve'!$B$3:$B$60,0),MATCH('Draw Schedule-AM'!DD$3,'Construction Bell Curve'!$B$3:$BK$3,0))*$D22*IF($G22="s-curve",1,0),0)+IFERROR(IF(AND(DD$3&gt;=$H22,DD$3&lt;=$I22),$D22/($I22-$H22+1),0)*IF($G22="straight-line",1,0),0)</f>
        <v>0</v>
      </c>
      <c r="DE22" s="58">
        <f>IFERROR(INDEX('Construction Bell Curve'!$B$3:$BK$60,MATCH($I22,'Construction Bell Curve'!$B$3:$B$60,0),MATCH('Draw Schedule-AM'!DE$3,'Construction Bell Curve'!$B$3:$BK$3,0))*$D22*IF($G22="s-curve",1,0),0)+IFERROR(IF(AND(DE$3&gt;=$H22,DE$3&lt;=$I22),$D22/($I22-$H22+1),0)*IF($G22="straight-line",1,0),0)</f>
        <v>0</v>
      </c>
      <c r="DF22" s="58">
        <f>IFERROR(INDEX('Construction Bell Curve'!$B$3:$BK$60,MATCH($I22,'Construction Bell Curve'!$B$3:$B$60,0),MATCH('Draw Schedule-AM'!DF$3,'Construction Bell Curve'!$B$3:$BK$3,0))*$D22*IF($G22="s-curve",1,0),0)+IFERROR(IF(AND(DF$3&gt;=$H22,DF$3&lt;=$I22),$D22/($I22-$H22+1),0)*IF($G22="straight-line",1,0),0)</f>
        <v>0</v>
      </c>
      <c r="DG22" s="58">
        <f>IFERROR(INDEX('Construction Bell Curve'!$B$3:$BK$60,MATCH($I22,'Construction Bell Curve'!$B$3:$B$60,0),MATCH('Draw Schedule-AM'!DG$3,'Construction Bell Curve'!$B$3:$BK$3,0))*$D22*IF($G22="s-curve",1,0),0)+IFERROR(IF(AND(DG$3&gt;=$H22,DG$3&lt;=$I22),$D22/($I22-$H22+1),0)*IF($G22="straight-line",1,0),0)</f>
        <v>0</v>
      </c>
      <c r="DH22" s="58">
        <f>IFERROR(INDEX('Construction Bell Curve'!$B$3:$BK$60,MATCH($I22,'Construction Bell Curve'!$B$3:$B$60,0),MATCH('Draw Schedule-AM'!DH$3,'Construction Bell Curve'!$B$3:$BK$3,0))*$D22*IF($G22="s-curve",1,0),0)+IFERROR(IF(AND(DH$3&gt;=$H22,DH$3&lt;=$I22),$D22/($I22-$H22+1),0)*IF($G22="straight-line",1,0),0)</f>
        <v>0</v>
      </c>
      <c r="DI22" s="58">
        <f>IFERROR(INDEX('Construction Bell Curve'!$B$3:$BK$60,MATCH($I22,'Construction Bell Curve'!$B$3:$B$60,0),MATCH('Draw Schedule-AM'!DI$3,'Construction Bell Curve'!$B$3:$BK$3,0))*$D22*IF($G22="s-curve",1,0),0)+IFERROR(IF(AND(DI$3&gt;=$H22,DI$3&lt;=$I22),$D22/($I22-$H22+1),0)*IF($G22="straight-line",1,0),0)</f>
        <v>0</v>
      </c>
      <c r="DJ22" s="58">
        <f>IFERROR(INDEX('Construction Bell Curve'!$B$3:$BK$60,MATCH($I22,'Construction Bell Curve'!$B$3:$B$60,0),MATCH('Draw Schedule-AM'!DJ$3,'Construction Bell Curve'!$B$3:$BK$3,0))*$D22*IF($G22="s-curve",1,0),0)+IFERROR(IF(AND(DJ$3&gt;=$H22,DJ$3&lt;=$I22),$D22/($I22-$H22+1),0)*IF($G22="straight-line",1,0),0)</f>
        <v>0</v>
      </c>
      <c r="DK22" s="58">
        <f>IFERROR(INDEX('Construction Bell Curve'!$B$3:$BK$60,MATCH($I22,'Construction Bell Curve'!$B$3:$B$60,0),MATCH('Draw Schedule-AM'!DK$3,'Construction Bell Curve'!$B$3:$BK$3,0))*$D22*IF($G22="s-curve",1,0),0)+IFERROR(IF(AND(DK$3&gt;=$H22,DK$3&lt;=$I22),$D22/($I22-$H22+1),0)*IF($G22="straight-line",1,0),0)</f>
        <v>0</v>
      </c>
      <c r="DL22" s="58">
        <f>IFERROR(INDEX('Construction Bell Curve'!$B$3:$BK$60,MATCH($I22,'Construction Bell Curve'!$B$3:$B$60,0),MATCH('Draw Schedule-AM'!DL$3,'Construction Bell Curve'!$B$3:$BK$3,0))*$D22*IF($G22="s-curve",1,0),0)+IFERROR(IF(AND(DL$3&gt;=$H22,DL$3&lt;=$I22),$D22/($I22-$H22+1),0)*IF($G22="straight-line",1,0),0)</f>
        <v>0</v>
      </c>
      <c r="DM22" s="58">
        <f>IFERROR(INDEX('Construction Bell Curve'!$B$3:$BK$60,MATCH($I22,'Construction Bell Curve'!$B$3:$B$60,0),MATCH('Draw Schedule-AM'!DM$3,'Construction Bell Curve'!$B$3:$BK$3,0))*$D22*IF($G22="s-curve",1,0),0)+IFERROR(IF(AND(DM$3&gt;=$H22,DM$3&lt;=$I22),$D22/($I22-$H22+1),0)*IF($G22="straight-line",1,0),0)</f>
        <v>0</v>
      </c>
      <c r="DN22" s="58">
        <f>IFERROR(INDEX('Construction Bell Curve'!$B$3:$BK$60,MATCH($I22,'Construction Bell Curve'!$B$3:$B$60,0),MATCH('Draw Schedule-AM'!DN$3,'Construction Bell Curve'!$B$3:$BK$3,0))*$D22*IF($G22="s-curve",1,0),0)+IFERROR(IF(AND(DN$3&gt;=$H22,DN$3&lt;=$I22),$D22/($I22-$H22+1),0)*IF($G22="straight-line",1,0),0)</f>
        <v>0</v>
      </c>
      <c r="DO22" s="58">
        <f>IFERROR(INDEX('Construction Bell Curve'!$B$3:$BK$60,MATCH($I22,'Construction Bell Curve'!$B$3:$B$60,0),MATCH('Draw Schedule-AM'!DO$3,'Construction Bell Curve'!$B$3:$BK$3,0))*$D22*IF($G22="s-curve",1,0),0)+IFERROR(IF(AND(DO$3&gt;=$H22,DO$3&lt;=$I22),$D22/($I22-$H22+1),0)*IF($G22="straight-line",1,0),0)</f>
        <v>0</v>
      </c>
      <c r="DP22" s="58">
        <f>IFERROR(INDEX('Construction Bell Curve'!$B$3:$BK$60,MATCH($I22,'Construction Bell Curve'!$B$3:$B$60,0),MATCH('Draw Schedule-AM'!DP$3,'Construction Bell Curve'!$B$3:$BK$3,0))*$D22*IF($G22="s-curve",1,0),0)+IFERROR(IF(AND(DP$3&gt;=$H22,DP$3&lt;=$I22),$D22/($I22-$H22+1),0)*IF($G22="straight-line",1,0),0)</f>
        <v>0</v>
      </c>
      <c r="DQ22" s="58">
        <f>IFERROR(INDEX('Construction Bell Curve'!$B$3:$BK$60,MATCH($I22,'Construction Bell Curve'!$B$3:$B$60,0),MATCH('Draw Schedule-AM'!DQ$3,'Construction Bell Curve'!$B$3:$BK$3,0))*$D22*IF($G22="s-curve",1,0),0)+IFERROR(IF(AND(DQ$3&gt;=$H22,DQ$3&lt;=$I22),$D22/($I22-$H22+1),0)*IF($G22="straight-line",1,0),0)</f>
        <v>0</v>
      </c>
      <c r="DR22" s="58">
        <f>IFERROR(INDEX('Construction Bell Curve'!$B$3:$BK$60,MATCH($I22,'Construction Bell Curve'!$B$3:$B$60,0),MATCH('Draw Schedule-AM'!DR$3,'Construction Bell Curve'!$B$3:$BK$3,0))*$D22*IF($G22="s-curve",1,0),0)+IFERROR(IF(AND(DR$3&gt;=$H22,DR$3&lt;=$I22),$D22/($I22-$H22+1),0)*IF($G22="straight-line",1,0),0)</f>
        <v>0</v>
      </c>
      <c r="DS22" s="58">
        <f>IFERROR(INDEX('Construction Bell Curve'!$B$3:$BK$60,MATCH($I22,'Construction Bell Curve'!$B$3:$B$60,0),MATCH('Draw Schedule-AM'!DS$3,'Construction Bell Curve'!$B$3:$BK$3,0))*$D22*IF($G22="s-curve",1,0),0)+IFERROR(IF(AND(DS$3&gt;=$H22,DS$3&lt;=$I22),$D22/($I22-$H22+1),0)*IF($G22="straight-line",1,0),0)</f>
        <v>0</v>
      </c>
      <c r="DT22" s="58">
        <f>IFERROR(INDEX('Construction Bell Curve'!$B$3:$BK$60,MATCH($I22,'Construction Bell Curve'!$B$3:$B$60,0),MATCH('Draw Schedule-AM'!DT$3,'Construction Bell Curve'!$B$3:$BK$3,0))*$D22*IF($G22="s-curve",1,0),0)+IFERROR(IF(AND(DT$3&gt;=$H22,DT$3&lt;=$I22),$D22/($I22-$H22+1),0)*IF($G22="straight-line",1,0),0)</f>
        <v>0</v>
      </c>
      <c r="DU22" s="58">
        <f>IFERROR(INDEX('Construction Bell Curve'!$B$3:$BK$60,MATCH($I22,'Construction Bell Curve'!$B$3:$B$60,0),MATCH('Draw Schedule-AM'!DU$3,'Construction Bell Curve'!$B$3:$BK$3,0))*$D22*IF($G22="s-curve",1,0),0)+IFERROR(IF(AND(DU$3&gt;=$H22,DU$3&lt;=$I22),$D22/($I22-$H22+1),0)*IF($G22="straight-line",1,0),0)</f>
        <v>0</v>
      </c>
      <c r="DV22" s="58">
        <f>IFERROR(INDEX('Construction Bell Curve'!$B$3:$BK$60,MATCH($I22,'Construction Bell Curve'!$B$3:$B$60,0),MATCH('Draw Schedule-AM'!DV$3,'Construction Bell Curve'!$B$3:$BK$3,0))*$D22*IF($G22="s-curve",1,0),0)+IFERROR(IF(AND(DV$3&gt;=$H22,DV$3&lt;=$I22),$D22/($I22-$H22+1),0)*IF($G22="straight-line",1,0),0)</f>
        <v>0</v>
      </c>
      <c r="DW22" s="58">
        <f>IFERROR(INDEX('Construction Bell Curve'!$B$3:$BK$60,MATCH($I22,'Construction Bell Curve'!$B$3:$B$60,0),MATCH('Draw Schedule-AM'!DW$3,'Construction Bell Curve'!$B$3:$BK$3,0))*$D22*IF($G22="s-curve",1,0),0)+IFERROR(IF(AND(DW$3&gt;=$H22,DW$3&lt;=$I22),$D22/($I22-$H22+1),0)*IF($G22="straight-line",1,0),0)</f>
        <v>0</v>
      </c>
      <c r="DX22" s="58">
        <f>IFERROR(INDEX('Construction Bell Curve'!$B$3:$BK$60,MATCH($I22,'Construction Bell Curve'!$B$3:$B$60,0),MATCH('Draw Schedule-AM'!DX$3,'Construction Bell Curve'!$B$3:$BK$3,0))*$D22*IF($G22="s-curve",1,0),0)+IFERROR(IF(AND(DX$3&gt;=$H22,DX$3&lt;=$I22),$D22/($I22-$H22+1),0)*IF($G22="straight-line",1,0),0)</f>
        <v>0</v>
      </c>
      <c r="DY22" s="58">
        <f>IFERROR(INDEX('Construction Bell Curve'!$B$3:$BK$60,MATCH($I22,'Construction Bell Curve'!$B$3:$B$60,0),MATCH('Draw Schedule-AM'!DY$3,'Construction Bell Curve'!$B$3:$BK$3,0))*$D22*IF($G22="s-curve",1,0),0)+IFERROR(IF(AND(DY$3&gt;=$H22,DY$3&lt;=$I22),$D22/($I22-$H22+1),0)*IF($G22="straight-line",1,0),0)</f>
        <v>0</v>
      </c>
      <c r="DZ22" s="58">
        <f>IFERROR(INDEX('Construction Bell Curve'!$B$3:$BK$60,MATCH($I22,'Construction Bell Curve'!$B$3:$B$60,0),MATCH('Draw Schedule-AM'!DZ$3,'Construction Bell Curve'!$B$3:$BK$3,0))*$D22*IF($G22="s-curve",1,0),0)+IFERROR(IF(AND(DZ$3&gt;=$H22,DZ$3&lt;=$I22),$D22/($I22-$H22+1),0)*IF($G22="straight-line",1,0),0)</f>
        <v>0</v>
      </c>
    </row>
    <row r="23" spans="1:130" s="51" customFormat="1" ht="15.75" customHeight="1">
      <c r="A23" s="49"/>
      <c r="B23" s="60" t="str">
        <f>Budget!B26</f>
        <v>Insurance</v>
      </c>
      <c r="C23" s="1134">
        <v>0</v>
      </c>
      <c r="D23" s="135">
        <f t="shared" si="18"/>
        <v>0</v>
      </c>
      <c r="E23" s="1131">
        <f>Budget!E26</f>
        <v>0</v>
      </c>
      <c r="F23" s="1087">
        <f t="shared" ca="1" si="19"/>
        <v>0</v>
      </c>
      <c r="G23" s="1075" t="s">
        <v>1382</v>
      </c>
      <c r="H23" s="1139">
        <f t="shared" si="20"/>
        <v>0</v>
      </c>
      <c r="I23" s="1076">
        <v>12</v>
      </c>
      <c r="J23" s="58">
        <f>IFERROR(INDEX('Construction Bell Curve'!$B$3:$BK$60,MATCH($I23,'Construction Bell Curve'!$B$3:$B$60,0),MATCH('Draw Schedule-AM'!J$3,'Construction Bell Curve'!$B$3:$BK$3,0))*$D23*IF($G23="s-curve",1,0),0)+IFERROR(IF(AND(J$3&gt;=$H23,J$3&lt;=$I23),$D23/($I23-$H23+1),0)*IF($G23="straight-line",1,0),0)</f>
        <v>0</v>
      </c>
      <c r="K23" s="58">
        <f ca="1">IFERROR(INDEX('Construction Bell Curve'!$B$3:$BK$60,MATCH($I23,'Construction Bell Curve'!$B$3:$B$60,0),MATCH('Draw Schedule-AM'!K$3,'Construction Bell Curve'!$B$3:$BK$3,0))*$D23*IF($G23="s-curve",1,0),0)+IFERROR(IF(AND(K$3&gt;=$H23,K$3&lt;=$I23),$D23/($I23-$H23+1),0)*IF($G23="straight-line",1,0),0)</f>
        <v>0</v>
      </c>
      <c r="L23" s="58">
        <f ca="1">IFERROR(INDEX('Construction Bell Curve'!$B$3:$BK$60,MATCH($I23,'Construction Bell Curve'!$B$3:$B$60,0),MATCH('Draw Schedule-AM'!L$3,'Construction Bell Curve'!$B$3:$BK$3,0))*$D23*IF($G23="s-curve",1,0),0)+IFERROR(IF(AND(L$3&gt;=$H23,L$3&lt;=$I23),$D23/($I23-$H23+1),0)*IF($G23="straight-line",1,0),0)</f>
        <v>0</v>
      </c>
      <c r="M23" s="58">
        <f ca="1">IFERROR(INDEX('Construction Bell Curve'!$B$3:$BK$60,MATCH($I23,'Construction Bell Curve'!$B$3:$B$60,0),MATCH('Draw Schedule-AM'!M$3,'Construction Bell Curve'!$B$3:$BK$3,0))*$D23*IF($G23="s-curve",1,0),0)+IFERROR(IF(AND(M$3&gt;=$H23,M$3&lt;=$I23),$D23/($I23-$H23+1),0)*IF($G23="straight-line",1,0),0)</f>
        <v>0</v>
      </c>
      <c r="N23" s="58">
        <f ca="1">IFERROR(INDEX('Construction Bell Curve'!$B$3:$BK$60,MATCH($I23,'Construction Bell Curve'!$B$3:$B$60,0),MATCH('Draw Schedule-AM'!N$3,'Construction Bell Curve'!$B$3:$BK$3,0))*$D23*IF($G23="s-curve",1,0),0)+IFERROR(IF(AND(N$3&gt;=$H23,N$3&lt;=$I23),$D23/($I23-$H23+1),0)*IF($G23="straight-line",1,0),0)</f>
        <v>0</v>
      </c>
      <c r="O23" s="58">
        <f ca="1">IFERROR(INDEX('Construction Bell Curve'!$B$3:$BK$60,MATCH($I23,'Construction Bell Curve'!$B$3:$B$60,0),MATCH('Draw Schedule-AM'!O$3,'Construction Bell Curve'!$B$3:$BK$3,0))*$D23*IF($G23="s-curve",1,0),0)+IFERROR(IF(AND(O$3&gt;=$H23,O$3&lt;=$I23),$D23/($I23-$H23+1),0)*IF($G23="straight-line",1,0),0)</f>
        <v>0</v>
      </c>
      <c r="P23" s="58">
        <f ca="1">IFERROR(INDEX('Construction Bell Curve'!$B$3:$BK$60,MATCH($I23,'Construction Bell Curve'!$B$3:$B$60,0),MATCH('Draw Schedule-AM'!P$3,'Construction Bell Curve'!$B$3:$BK$3,0))*$D23*IF($G23="s-curve",1,0),0)+IFERROR(IF(AND(P$3&gt;=$H23,P$3&lt;=$I23),$D23/($I23-$H23+1),0)*IF($G23="straight-line",1,0),0)</f>
        <v>0</v>
      </c>
      <c r="Q23" s="58">
        <f ca="1">IFERROR(INDEX('Construction Bell Curve'!$B$3:$BK$60,MATCH($I23,'Construction Bell Curve'!$B$3:$B$60,0),MATCH('Draw Schedule-AM'!Q$3,'Construction Bell Curve'!$B$3:$BK$3,0))*$D23*IF($G23="s-curve",1,0),0)+IFERROR(IF(AND(Q$3&gt;=$H23,Q$3&lt;=$I23),$D23/($I23-$H23+1),0)*IF($G23="straight-line",1,0),0)</f>
        <v>0</v>
      </c>
      <c r="R23" s="58">
        <f ca="1">IFERROR(INDEX('Construction Bell Curve'!$B$3:$BK$60,MATCH($I23,'Construction Bell Curve'!$B$3:$B$60,0),MATCH('Draw Schedule-AM'!R$3,'Construction Bell Curve'!$B$3:$BK$3,0))*$D23*IF($G23="s-curve",1,0),0)+IFERROR(IF(AND(R$3&gt;=$H23,R$3&lt;=$I23),$D23/($I23-$H23+1),0)*IF($G23="straight-line",1,0),0)</f>
        <v>0</v>
      </c>
      <c r="S23" s="58">
        <f ca="1">IFERROR(INDEX('Construction Bell Curve'!$B$3:$BK$60,MATCH($I23,'Construction Bell Curve'!$B$3:$B$60,0),MATCH('Draw Schedule-AM'!S$3,'Construction Bell Curve'!$B$3:$BK$3,0))*$D23*IF($G23="s-curve",1,0),0)+IFERROR(IF(AND(S$3&gt;=$H23,S$3&lt;=$I23),$D23/($I23-$H23+1),0)*IF($G23="straight-line",1,0),0)</f>
        <v>0</v>
      </c>
      <c r="T23" s="58">
        <f ca="1">IFERROR(INDEX('Construction Bell Curve'!$B$3:$BK$60,MATCH($I23,'Construction Bell Curve'!$B$3:$B$60,0),MATCH('Draw Schedule-AM'!T$3,'Construction Bell Curve'!$B$3:$BK$3,0))*$D23*IF($G23="s-curve",1,0),0)+IFERROR(IF(AND(T$3&gt;=$H23,T$3&lt;=$I23),$D23/($I23-$H23+1),0)*IF($G23="straight-line",1,0),0)</f>
        <v>0</v>
      </c>
      <c r="U23" s="58">
        <f ca="1">IFERROR(INDEX('Construction Bell Curve'!$B$3:$BK$60,MATCH($I23,'Construction Bell Curve'!$B$3:$B$60,0),MATCH('Draw Schedule-AM'!U$3,'Construction Bell Curve'!$B$3:$BK$3,0))*$D23*IF($G23="s-curve",1,0),0)+IFERROR(IF(AND(U$3&gt;=$H23,U$3&lt;=$I23),$D23/($I23-$H23+1),0)*IF($G23="straight-line",1,0),0)</f>
        <v>0</v>
      </c>
      <c r="V23" s="58">
        <f ca="1">IFERROR(INDEX('Construction Bell Curve'!$B$3:$BK$60,MATCH($I23,'Construction Bell Curve'!$B$3:$B$60,0),MATCH('Draw Schedule-AM'!V$3,'Construction Bell Curve'!$B$3:$BK$3,0))*$D23*IF($G23="s-curve",1,0),0)+IFERROR(IF(AND(V$3&gt;=$H23,V$3&lt;=$I23),$D23/($I23-$H23+1),0)*IF($G23="straight-line",1,0),0)</f>
        <v>0</v>
      </c>
      <c r="W23" s="58">
        <f>IFERROR(INDEX('Construction Bell Curve'!$B$3:$BK$60,MATCH($I23,'Construction Bell Curve'!$B$3:$B$60,0),MATCH('Draw Schedule-AM'!W$3,'Construction Bell Curve'!$B$3:$BK$3,0))*$D23*IF($G23="s-curve",1,0),0)+IFERROR(IF(AND(W$3&gt;=$H23,W$3&lt;=$I23),$D23/($I23-$H23+1),0)*IF($G23="straight-line",1,0),0)</f>
        <v>0</v>
      </c>
      <c r="X23" s="58">
        <f>IFERROR(INDEX('Construction Bell Curve'!$B$3:$BK$60,MATCH($I23,'Construction Bell Curve'!$B$3:$B$60,0),MATCH('Draw Schedule-AM'!X$3,'Construction Bell Curve'!$B$3:$BK$3,0))*$D23*IF($G23="s-curve",1,0),0)+IFERROR(IF(AND(X$3&gt;=$H23,X$3&lt;=$I23),$D23/($I23-$H23+1),0)*IF($G23="straight-line",1,0),0)</f>
        <v>0</v>
      </c>
      <c r="Y23" s="58">
        <f>IFERROR(INDEX('Construction Bell Curve'!$B$3:$BK$60,MATCH($I23,'Construction Bell Curve'!$B$3:$B$60,0),MATCH('Draw Schedule-AM'!Y$3,'Construction Bell Curve'!$B$3:$BK$3,0))*$D23*IF($G23="s-curve",1,0),0)+IFERROR(IF(AND(Y$3&gt;=$H23,Y$3&lt;=$I23),$D23/($I23-$H23+1),0)*IF($G23="straight-line",1,0),0)</f>
        <v>0</v>
      </c>
      <c r="Z23" s="58">
        <f>IFERROR(INDEX('Construction Bell Curve'!$B$3:$BK$60,MATCH($I23,'Construction Bell Curve'!$B$3:$B$60,0),MATCH('Draw Schedule-AM'!Z$3,'Construction Bell Curve'!$B$3:$BK$3,0))*$D23*IF($G23="s-curve",1,0),0)+IFERROR(IF(AND(Z$3&gt;=$H23,Z$3&lt;=$I23),$D23/($I23-$H23+1),0)*IF($G23="straight-line",1,0),0)</f>
        <v>0</v>
      </c>
      <c r="AA23" s="58">
        <f>IFERROR(INDEX('Construction Bell Curve'!$B$3:$BK$60,MATCH($I23,'Construction Bell Curve'!$B$3:$B$60,0),MATCH('Draw Schedule-AM'!AA$3,'Construction Bell Curve'!$B$3:$BK$3,0))*$D23*IF($G23="s-curve",1,0),0)+IFERROR(IF(AND(AA$3&gt;=$H23,AA$3&lt;=$I23),$D23/($I23-$H23+1),0)*IF($G23="straight-line",1,0),0)</f>
        <v>0</v>
      </c>
      <c r="AB23" s="58">
        <f>IFERROR(INDEX('Construction Bell Curve'!$B$3:$BK$60,MATCH($I23,'Construction Bell Curve'!$B$3:$B$60,0),MATCH('Draw Schedule-AM'!AB$3,'Construction Bell Curve'!$B$3:$BK$3,0))*$D23*IF($G23="s-curve",1,0),0)+IFERROR(IF(AND(AB$3&gt;=$H23,AB$3&lt;=$I23),$D23/($I23-$H23+1),0)*IF($G23="straight-line",1,0),0)</f>
        <v>0</v>
      </c>
      <c r="AC23" s="58">
        <f>IFERROR(INDEX('Construction Bell Curve'!$B$3:$BK$60,MATCH($I23,'Construction Bell Curve'!$B$3:$B$60,0),MATCH('Draw Schedule-AM'!AC$3,'Construction Bell Curve'!$B$3:$BK$3,0))*$D23*IF($G23="s-curve",1,0),0)+IFERROR(IF(AND(AC$3&gt;=$H23,AC$3&lt;=$I23),$D23/($I23-$H23+1),0)*IF($G23="straight-line",1,0),0)</f>
        <v>0</v>
      </c>
      <c r="AD23" s="58">
        <f>IFERROR(INDEX('Construction Bell Curve'!$B$3:$BK$60,MATCH($I23,'Construction Bell Curve'!$B$3:$B$60,0),MATCH('Draw Schedule-AM'!AD$3,'Construction Bell Curve'!$B$3:$BK$3,0))*$D23*IF($G23="s-curve",1,0),0)+IFERROR(IF(AND(AD$3&gt;=$H23,AD$3&lt;=$I23),$D23/($I23-$H23+1),0)*IF($G23="straight-line",1,0),0)</f>
        <v>0</v>
      </c>
      <c r="AE23" s="58">
        <f>IFERROR(INDEX('Construction Bell Curve'!$B$3:$BK$60,MATCH($I23,'Construction Bell Curve'!$B$3:$B$60,0),MATCH('Draw Schedule-AM'!AE$3,'Construction Bell Curve'!$B$3:$BK$3,0))*$D23*IF($G23="s-curve",1,0),0)+IFERROR(IF(AND(AE$3&gt;=$H23,AE$3&lt;=$I23),$D23/($I23-$H23+1),0)*IF($G23="straight-line",1,0),0)</f>
        <v>0</v>
      </c>
      <c r="AF23" s="58">
        <f>IFERROR(INDEX('Construction Bell Curve'!$B$3:$BK$60,MATCH($I23,'Construction Bell Curve'!$B$3:$B$60,0),MATCH('Draw Schedule-AM'!AF$3,'Construction Bell Curve'!$B$3:$BK$3,0))*$D23*IF($G23="s-curve",1,0),0)+IFERROR(IF(AND(AF$3&gt;=$H23,AF$3&lt;=$I23),$D23/($I23-$H23+1),0)*IF($G23="straight-line",1,0),0)</f>
        <v>0</v>
      </c>
      <c r="AG23" s="58">
        <f>IFERROR(INDEX('Construction Bell Curve'!$B$3:$BK$60,MATCH($I23,'Construction Bell Curve'!$B$3:$B$60,0),MATCH('Draw Schedule-AM'!AG$3,'Construction Bell Curve'!$B$3:$BK$3,0))*$D23*IF($G23="s-curve",1,0),0)+IFERROR(IF(AND(AG$3&gt;=$H23,AG$3&lt;=$I23),$D23/($I23-$H23+1),0)*IF($G23="straight-line",1,0),0)</f>
        <v>0</v>
      </c>
      <c r="AH23" s="58">
        <f>IFERROR(INDEX('Construction Bell Curve'!$B$3:$BK$60,MATCH($I23,'Construction Bell Curve'!$B$3:$B$60,0),MATCH('Draw Schedule-AM'!AH$3,'Construction Bell Curve'!$B$3:$BK$3,0))*$D23*IF($G23="s-curve",1,0),0)+IFERROR(IF(AND(AH$3&gt;=$H23,AH$3&lt;=$I23),$D23/($I23-$H23+1),0)*IF($G23="straight-line",1,0),0)</f>
        <v>0</v>
      </c>
      <c r="AI23" s="58">
        <f>IFERROR(INDEX('Construction Bell Curve'!$B$3:$BK$60,MATCH($I23,'Construction Bell Curve'!$B$3:$B$60,0),MATCH('Draw Schedule-AM'!AI$3,'Construction Bell Curve'!$B$3:$BK$3,0))*$D23*IF($G23="s-curve",1,0),0)+IFERROR(IF(AND(AI$3&gt;=$H23,AI$3&lt;=$I23),$D23/($I23-$H23+1),0)*IF($G23="straight-line",1,0),0)</f>
        <v>0</v>
      </c>
      <c r="AJ23" s="58">
        <f>IFERROR(INDEX('Construction Bell Curve'!$B$3:$BK$60,MATCH($I23,'Construction Bell Curve'!$B$3:$B$60,0),MATCH('Draw Schedule-AM'!AJ$3,'Construction Bell Curve'!$B$3:$BK$3,0))*$D23*IF($G23="s-curve",1,0),0)+IFERROR(IF(AND(AJ$3&gt;=$H23,AJ$3&lt;=$I23),$D23/($I23-$H23+1),0)*IF($G23="straight-line",1,0),0)</f>
        <v>0</v>
      </c>
      <c r="AK23" s="58">
        <f>IFERROR(INDEX('Construction Bell Curve'!$B$3:$BK$60,MATCH($I23,'Construction Bell Curve'!$B$3:$B$60,0),MATCH('Draw Schedule-AM'!AK$3,'Construction Bell Curve'!$B$3:$BK$3,0))*$D23*IF($G23="s-curve",1,0),0)+IFERROR(IF(AND(AK$3&gt;=$H23,AK$3&lt;=$I23),$D23/($I23-$H23+1),0)*IF($G23="straight-line",1,0),0)</f>
        <v>0</v>
      </c>
      <c r="AL23" s="58">
        <f>IFERROR(INDEX('Construction Bell Curve'!$B$3:$BK$60,MATCH($I23,'Construction Bell Curve'!$B$3:$B$60,0),MATCH('Draw Schedule-AM'!AL$3,'Construction Bell Curve'!$B$3:$BK$3,0))*$D23*IF($G23="s-curve",1,0),0)+IFERROR(IF(AND(AL$3&gt;=$H23,AL$3&lt;=$I23),$D23/($I23-$H23+1),0)*IF($G23="straight-line",1,0),0)</f>
        <v>0</v>
      </c>
      <c r="AM23" s="58">
        <f>IFERROR(INDEX('Construction Bell Curve'!$B$3:$BK$60,MATCH($I23,'Construction Bell Curve'!$B$3:$B$60,0),MATCH('Draw Schedule-AM'!AM$3,'Construction Bell Curve'!$B$3:$BK$3,0))*$D23*IF($G23="s-curve",1,0),0)+IFERROR(IF(AND(AM$3&gt;=$H23,AM$3&lt;=$I23),$D23/($I23-$H23+1),0)*IF($G23="straight-line",1,0),0)</f>
        <v>0</v>
      </c>
      <c r="AN23" s="58">
        <f>IFERROR(INDEX('Construction Bell Curve'!$B$3:$BK$60,MATCH($I23,'Construction Bell Curve'!$B$3:$B$60,0),MATCH('Draw Schedule-AM'!AN$3,'Construction Bell Curve'!$B$3:$BK$3,0))*$D23*IF($G23="s-curve",1,0),0)+IFERROR(IF(AND(AN$3&gt;=$H23,AN$3&lt;=$I23),$D23/($I23-$H23+1),0)*IF($G23="straight-line",1,0),0)</f>
        <v>0</v>
      </c>
      <c r="AO23" s="58">
        <f>IFERROR(INDEX('Construction Bell Curve'!$B$3:$BK$60,MATCH($I23,'Construction Bell Curve'!$B$3:$B$60,0),MATCH('Draw Schedule-AM'!AO$3,'Construction Bell Curve'!$B$3:$BK$3,0))*$D23*IF($G23="s-curve",1,0),0)+IFERROR(IF(AND(AO$3&gt;=$H23,AO$3&lt;=$I23),$D23/($I23-$H23+1),0)*IF($G23="straight-line",1,0),0)</f>
        <v>0</v>
      </c>
      <c r="AP23" s="58">
        <f>IFERROR(INDEX('Construction Bell Curve'!$B$3:$BK$60,MATCH($I23,'Construction Bell Curve'!$B$3:$B$60,0),MATCH('Draw Schedule-AM'!AP$3,'Construction Bell Curve'!$B$3:$BK$3,0))*$D23*IF($G23="s-curve",1,0),0)+IFERROR(IF(AND(AP$3&gt;=$H23,AP$3&lt;=$I23),$D23/($I23-$H23+1),0)*IF($G23="straight-line",1,0),0)</f>
        <v>0</v>
      </c>
      <c r="AQ23" s="58">
        <f>IFERROR(INDEX('Construction Bell Curve'!$B$3:$BK$60,MATCH($I23,'Construction Bell Curve'!$B$3:$B$60,0),MATCH('Draw Schedule-AM'!AQ$3,'Construction Bell Curve'!$B$3:$BK$3,0))*$D23*IF($G23="s-curve",1,0),0)+IFERROR(IF(AND(AQ$3&gt;=$H23,AQ$3&lt;=$I23),$D23/($I23-$H23+1),0)*IF($G23="straight-line",1,0),0)</f>
        <v>0</v>
      </c>
      <c r="AR23" s="58">
        <f>IFERROR(INDEX('Construction Bell Curve'!$B$3:$BK$60,MATCH($I23,'Construction Bell Curve'!$B$3:$B$60,0),MATCH('Draw Schedule-AM'!AR$3,'Construction Bell Curve'!$B$3:$BK$3,0))*$D23*IF($G23="s-curve",1,0),0)+IFERROR(IF(AND(AR$3&gt;=$H23,AR$3&lt;=$I23),$D23/($I23-$H23+1),0)*IF($G23="straight-line",1,0),0)</f>
        <v>0</v>
      </c>
      <c r="AS23" s="58">
        <f>IFERROR(INDEX('Construction Bell Curve'!$B$3:$BK$60,MATCH($I23,'Construction Bell Curve'!$B$3:$B$60,0),MATCH('Draw Schedule-AM'!AS$3,'Construction Bell Curve'!$B$3:$BK$3,0))*$D23*IF($G23="s-curve",1,0),0)+IFERROR(IF(AND(AS$3&gt;=$H23,AS$3&lt;=$I23),$D23/($I23-$H23+1),0)*IF($G23="straight-line",1,0),0)</f>
        <v>0</v>
      </c>
      <c r="AT23" s="58">
        <f>IFERROR(INDEX('Construction Bell Curve'!$B$3:$BK$60,MATCH($I23,'Construction Bell Curve'!$B$3:$B$60,0),MATCH('Draw Schedule-AM'!AT$3,'Construction Bell Curve'!$B$3:$BK$3,0))*$D23*IF($G23="s-curve",1,0),0)+IFERROR(IF(AND(AT$3&gt;=$H23,AT$3&lt;=$I23),$D23/($I23-$H23+1),0)*IF($G23="straight-line",1,0),0)</f>
        <v>0</v>
      </c>
      <c r="AU23" s="58">
        <f>IFERROR(INDEX('Construction Bell Curve'!$B$3:$BK$60,MATCH($I23,'Construction Bell Curve'!$B$3:$B$60,0),MATCH('Draw Schedule-AM'!AU$3,'Construction Bell Curve'!$B$3:$BK$3,0))*$D23*IF($G23="s-curve",1,0),0)+IFERROR(IF(AND(AU$3&gt;=$H23,AU$3&lt;=$I23),$D23/($I23-$H23+1),0)*IF($G23="straight-line",1,0),0)</f>
        <v>0</v>
      </c>
      <c r="AV23" s="58">
        <f>IFERROR(INDEX('Construction Bell Curve'!$B$3:$BK$60,MATCH($I23,'Construction Bell Curve'!$B$3:$B$60,0),MATCH('Draw Schedule-AM'!AV$3,'Construction Bell Curve'!$B$3:$BK$3,0))*$D23*IF($G23="s-curve",1,0),0)+IFERROR(IF(AND(AV$3&gt;=$H23,AV$3&lt;=$I23),$D23/($I23-$H23+1),0)*IF($G23="straight-line",1,0),0)</f>
        <v>0</v>
      </c>
      <c r="AW23" s="58">
        <f>IFERROR(INDEX('Construction Bell Curve'!$B$3:$BK$60,MATCH($I23,'Construction Bell Curve'!$B$3:$B$60,0),MATCH('Draw Schedule-AM'!AW$3,'Construction Bell Curve'!$B$3:$BK$3,0))*$D23*IF($G23="s-curve",1,0),0)+IFERROR(IF(AND(AW$3&gt;=$H23,AW$3&lt;=$I23),$D23/($I23-$H23+1),0)*IF($G23="straight-line",1,0),0)</f>
        <v>0</v>
      </c>
      <c r="AX23" s="58">
        <f>IFERROR(INDEX('Construction Bell Curve'!$B$3:$BK$60,MATCH($I23,'Construction Bell Curve'!$B$3:$B$60,0),MATCH('Draw Schedule-AM'!AX$3,'Construction Bell Curve'!$B$3:$BK$3,0))*$D23*IF($G23="s-curve",1,0),0)+IFERROR(IF(AND(AX$3&gt;=$H23,AX$3&lt;=$I23),$D23/($I23-$H23+1),0)*IF($G23="straight-line",1,0),0)</f>
        <v>0</v>
      </c>
      <c r="AY23" s="58">
        <f>IFERROR(INDEX('Construction Bell Curve'!$B$3:$BK$60,MATCH($I23,'Construction Bell Curve'!$B$3:$B$60,0),MATCH('Draw Schedule-AM'!AY$3,'Construction Bell Curve'!$B$3:$BK$3,0))*$D23*IF($G23="s-curve",1,0),0)+IFERROR(IF(AND(AY$3&gt;=$H23,AY$3&lt;=$I23),$D23/($I23-$H23+1),0)*IF($G23="straight-line",1,0),0)</f>
        <v>0</v>
      </c>
      <c r="AZ23" s="58">
        <f>IFERROR(INDEX('Construction Bell Curve'!$B$3:$BK$60,MATCH($I23,'Construction Bell Curve'!$B$3:$B$60,0),MATCH('Draw Schedule-AM'!AZ$3,'Construction Bell Curve'!$B$3:$BK$3,0))*$D23*IF($G23="s-curve",1,0),0)+IFERROR(IF(AND(AZ$3&gt;=$H23,AZ$3&lt;=$I23),$D23/($I23-$H23+1),0)*IF($G23="straight-line",1,0),0)</f>
        <v>0</v>
      </c>
      <c r="BA23" s="58">
        <f>IFERROR(INDEX('Construction Bell Curve'!$B$3:$BK$60,MATCH($I23,'Construction Bell Curve'!$B$3:$B$60,0),MATCH('Draw Schedule-AM'!BA$3,'Construction Bell Curve'!$B$3:$BK$3,0))*$D23*IF($G23="s-curve",1,0),0)+IFERROR(IF(AND(BA$3&gt;=$H23,BA$3&lt;=$I23),$D23/($I23-$H23+1),0)*IF($G23="straight-line",1,0),0)</f>
        <v>0</v>
      </c>
      <c r="BB23" s="58">
        <f>IFERROR(INDEX('Construction Bell Curve'!$B$3:$BK$60,MATCH($I23,'Construction Bell Curve'!$B$3:$B$60,0),MATCH('Draw Schedule-AM'!BB$3,'Construction Bell Curve'!$B$3:$BK$3,0))*$D23*IF($G23="s-curve",1,0),0)+IFERROR(IF(AND(BB$3&gt;=$H23,BB$3&lt;=$I23),$D23/($I23-$H23+1),0)*IF($G23="straight-line",1,0),0)</f>
        <v>0</v>
      </c>
      <c r="BC23" s="58">
        <f>IFERROR(INDEX('Construction Bell Curve'!$B$3:$BK$60,MATCH($I23,'Construction Bell Curve'!$B$3:$B$60,0),MATCH('Draw Schedule-AM'!BC$3,'Construction Bell Curve'!$B$3:$BK$3,0))*$D23*IF($G23="s-curve",1,0),0)+IFERROR(IF(AND(BC$3&gt;=$H23,BC$3&lt;=$I23),$D23/($I23-$H23+1),0)*IF($G23="straight-line",1,0),0)</f>
        <v>0</v>
      </c>
      <c r="BD23" s="58">
        <f>IFERROR(INDEX('Construction Bell Curve'!$B$3:$BK$60,MATCH($I23,'Construction Bell Curve'!$B$3:$B$60,0),MATCH('Draw Schedule-AM'!BD$3,'Construction Bell Curve'!$B$3:$BK$3,0))*$D23*IF($G23="s-curve",1,0),0)+IFERROR(IF(AND(BD$3&gt;=$H23,BD$3&lt;=$I23),$D23/($I23-$H23+1),0)*IF($G23="straight-line",1,0),0)</f>
        <v>0</v>
      </c>
      <c r="BE23" s="58">
        <f>IFERROR(INDEX('Construction Bell Curve'!$B$3:$BK$60,MATCH($I23,'Construction Bell Curve'!$B$3:$B$60,0),MATCH('Draw Schedule-AM'!BE$3,'Construction Bell Curve'!$B$3:$BK$3,0))*$D23*IF($G23="s-curve",1,0),0)+IFERROR(IF(AND(BE$3&gt;=$H23,BE$3&lt;=$I23),$D23/($I23-$H23+1),0)*IF($G23="straight-line",1,0),0)</f>
        <v>0</v>
      </c>
      <c r="BF23" s="58">
        <f>IFERROR(INDEX('Construction Bell Curve'!$B$3:$BK$60,MATCH($I23,'Construction Bell Curve'!$B$3:$B$60,0),MATCH('Draw Schedule-AM'!BF$3,'Construction Bell Curve'!$B$3:$BK$3,0))*$D23*IF($G23="s-curve",1,0),0)+IFERROR(IF(AND(BF$3&gt;=$H23,BF$3&lt;=$I23),$D23/($I23-$H23+1),0)*IF($G23="straight-line",1,0),0)</f>
        <v>0</v>
      </c>
      <c r="BG23" s="58">
        <f>IFERROR(INDEX('Construction Bell Curve'!$B$3:$BK$60,MATCH($I23,'Construction Bell Curve'!$B$3:$B$60,0),MATCH('Draw Schedule-AM'!BG$3,'Construction Bell Curve'!$B$3:$BK$3,0))*$D23*IF($G23="s-curve",1,0),0)+IFERROR(IF(AND(BG$3&gt;=$H23,BG$3&lt;=$I23),$D23/($I23-$H23+1),0)*IF($G23="straight-line",1,0),0)</f>
        <v>0</v>
      </c>
      <c r="BH23" s="58">
        <f>IFERROR(INDEX('Construction Bell Curve'!$B$3:$BK$60,MATCH($I23,'Construction Bell Curve'!$B$3:$B$60,0),MATCH('Draw Schedule-AM'!BH$3,'Construction Bell Curve'!$B$3:$BK$3,0))*$D23*IF($G23="s-curve",1,0),0)+IFERROR(IF(AND(BH$3&gt;=$H23,BH$3&lt;=$I23),$D23/($I23-$H23+1),0)*IF($G23="straight-line",1,0),0)</f>
        <v>0</v>
      </c>
      <c r="BI23" s="58">
        <f>IFERROR(INDEX('Construction Bell Curve'!$B$3:$BK$60,MATCH($I23,'Construction Bell Curve'!$B$3:$B$60,0),MATCH('Draw Schedule-AM'!BI$3,'Construction Bell Curve'!$B$3:$BK$3,0))*$D23*IF($G23="s-curve",1,0),0)+IFERROR(IF(AND(BI$3&gt;=$H23,BI$3&lt;=$I23),$D23/($I23-$H23+1),0)*IF($G23="straight-line",1,0),0)</f>
        <v>0</v>
      </c>
      <c r="BJ23" s="58">
        <f>IFERROR(INDEX('Construction Bell Curve'!$B$3:$BK$60,MATCH($I23,'Construction Bell Curve'!$B$3:$B$60,0),MATCH('Draw Schedule-AM'!BJ$3,'Construction Bell Curve'!$B$3:$BK$3,0))*$D23*IF($G23="s-curve",1,0),0)+IFERROR(IF(AND(BJ$3&gt;=$H23,BJ$3&lt;=$I23),$D23/($I23-$H23+1),0)*IF($G23="straight-line",1,0),0)</f>
        <v>0</v>
      </c>
      <c r="BK23" s="58">
        <f>IFERROR(INDEX('Construction Bell Curve'!$B$3:$BK$60,MATCH($I23,'Construction Bell Curve'!$B$3:$B$60,0),MATCH('Draw Schedule-AM'!BK$3,'Construction Bell Curve'!$B$3:$BK$3,0))*$D23*IF($G23="s-curve",1,0),0)+IFERROR(IF(AND(BK$3&gt;=$H23,BK$3&lt;=$I23),$D23/($I23-$H23+1),0)*IF($G23="straight-line",1,0),0)</f>
        <v>0</v>
      </c>
      <c r="BL23" s="58">
        <f>IFERROR(INDEX('Construction Bell Curve'!$B$3:$BK$60,MATCH($I23,'Construction Bell Curve'!$B$3:$B$60,0),MATCH('Draw Schedule-AM'!BL$3,'Construction Bell Curve'!$B$3:$BK$3,0))*$D23*IF($G23="s-curve",1,0),0)+IFERROR(IF(AND(BL$3&gt;=$H23,BL$3&lt;=$I23),$D23/($I23-$H23+1),0)*IF($G23="straight-line",1,0),0)</f>
        <v>0</v>
      </c>
      <c r="BM23" s="58">
        <f>IFERROR(INDEX('Construction Bell Curve'!$B$3:$BK$60,MATCH($I23,'Construction Bell Curve'!$B$3:$B$60,0),MATCH('Draw Schedule-AM'!BM$3,'Construction Bell Curve'!$B$3:$BK$3,0))*$D23*IF($G23="s-curve",1,0),0)+IFERROR(IF(AND(BM$3&gt;=$H23,BM$3&lt;=$I23),$D23/($I23-$H23+1),0)*IF($G23="straight-line",1,0),0)</f>
        <v>0</v>
      </c>
      <c r="BN23" s="58">
        <f>IFERROR(INDEX('Construction Bell Curve'!$B$3:$BK$60,MATCH($I23,'Construction Bell Curve'!$B$3:$B$60,0),MATCH('Draw Schedule-AM'!BN$3,'Construction Bell Curve'!$B$3:$BK$3,0))*$D23*IF($G23="s-curve",1,0),0)+IFERROR(IF(AND(BN$3&gt;=$H23,BN$3&lt;=$I23),$D23/($I23-$H23+1),0)*IF($G23="straight-line",1,0),0)</f>
        <v>0</v>
      </c>
      <c r="BO23" s="58">
        <f>IFERROR(INDEX('Construction Bell Curve'!$B$3:$BK$60,MATCH($I23,'Construction Bell Curve'!$B$3:$B$60,0),MATCH('Draw Schedule-AM'!BO$3,'Construction Bell Curve'!$B$3:$BK$3,0))*$D23*IF($G23="s-curve",1,0),0)+IFERROR(IF(AND(BO$3&gt;=$H23,BO$3&lt;=$I23),$D23/($I23-$H23+1),0)*IF($G23="straight-line",1,0),0)</f>
        <v>0</v>
      </c>
      <c r="BP23" s="58">
        <f>IFERROR(INDEX('Construction Bell Curve'!$B$3:$BK$60,MATCH($I23,'Construction Bell Curve'!$B$3:$B$60,0),MATCH('Draw Schedule-AM'!BP$3,'Construction Bell Curve'!$B$3:$BK$3,0))*$D23*IF($G23="s-curve",1,0),0)+IFERROR(IF(AND(BP$3&gt;=$H23,BP$3&lt;=$I23),$D23/($I23-$H23+1),0)*IF($G23="straight-line",1,0),0)</f>
        <v>0</v>
      </c>
      <c r="BQ23" s="58">
        <f>IFERROR(INDEX('Construction Bell Curve'!$B$3:$BK$60,MATCH($I23,'Construction Bell Curve'!$B$3:$B$60,0),MATCH('Draw Schedule-AM'!BQ$3,'Construction Bell Curve'!$B$3:$BK$3,0))*$D23*IF($G23="s-curve",1,0),0)+IFERROR(IF(AND(BQ$3&gt;=$H23,BQ$3&lt;=$I23),$D23/($I23-$H23+1),0)*IF($G23="straight-line",1,0),0)</f>
        <v>0</v>
      </c>
      <c r="BR23" s="58">
        <f>IFERROR(INDEX('Construction Bell Curve'!$B$3:$BK$60,MATCH($I23,'Construction Bell Curve'!$B$3:$B$60,0),MATCH('Draw Schedule-AM'!BR$3,'Construction Bell Curve'!$B$3:$BK$3,0))*$D23*IF($G23="s-curve",1,0),0)+IFERROR(IF(AND(BR$3&gt;=$H23,BR$3&lt;=$I23),$D23/($I23-$H23+1),0)*IF($G23="straight-line",1,0),0)</f>
        <v>0</v>
      </c>
      <c r="BS23" s="58">
        <f>IFERROR(INDEX('Construction Bell Curve'!$B$3:$BK$60,MATCH($I23,'Construction Bell Curve'!$B$3:$B$60,0),MATCH('Draw Schedule-AM'!BS$3,'Construction Bell Curve'!$B$3:$BK$3,0))*$D23*IF($G23="s-curve",1,0),0)+IFERROR(IF(AND(BS$3&gt;=$H23,BS$3&lt;=$I23),$D23/($I23-$H23+1),0)*IF($G23="straight-line",1,0),0)</f>
        <v>0</v>
      </c>
      <c r="BT23" s="58">
        <f>IFERROR(INDEX('Construction Bell Curve'!$B$3:$BK$60,MATCH($I23,'Construction Bell Curve'!$B$3:$B$60,0),MATCH('Draw Schedule-AM'!BT$3,'Construction Bell Curve'!$B$3:$BK$3,0))*$D23*IF($G23="s-curve",1,0),0)+IFERROR(IF(AND(BT$3&gt;=$H23,BT$3&lt;=$I23),$D23/($I23-$H23+1),0)*IF($G23="straight-line",1,0),0)</f>
        <v>0</v>
      </c>
      <c r="BU23" s="58">
        <f>IFERROR(INDEX('Construction Bell Curve'!$B$3:$BK$60,MATCH($I23,'Construction Bell Curve'!$B$3:$B$60,0),MATCH('Draw Schedule-AM'!BU$3,'Construction Bell Curve'!$B$3:$BK$3,0))*$D23*IF($G23="s-curve",1,0),0)+IFERROR(IF(AND(BU$3&gt;=$H23,BU$3&lt;=$I23),$D23/($I23-$H23+1),0)*IF($G23="straight-line",1,0),0)</f>
        <v>0</v>
      </c>
      <c r="BV23" s="58">
        <f>IFERROR(INDEX('Construction Bell Curve'!$B$3:$BK$60,MATCH($I23,'Construction Bell Curve'!$B$3:$B$60,0),MATCH('Draw Schedule-AM'!BV$3,'Construction Bell Curve'!$B$3:$BK$3,0))*$D23*IF($G23="s-curve",1,0),0)+IFERROR(IF(AND(BV$3&gt;=$H23,BV$3&lt;=$I23),$D23/($I23-$H23+1),0)*IF($G23="straight-line",1,0),0)</f>
        <v>0</v>
      </c>
      <c r="BW23" s="58">
        <f>IFERROR(INDEX('Construction Bell Curve'!$B$3:$BK$60,MATCH($I23,'Construction Bell Curve'!$B$3:$B$60,0),MATCH('Draw Schedule-AM'!BW$3,'Construction Bell Curve'!$B$3:$BK$3,0))*$D23*IF($G23="s-curve",1,0),0)+IFERROR(IF(AND(BW$3&gt;=$H23,BW$3&lt;=$I23),$D23/($I23-$H23+1),0)*IF($G23="straight-line",1,0),0)</f>
        <v>0</v>
      </c>
      <c r="BX23" s="58">
        <f>IFERROR(INDEX('Construction Bell Curve'!$B$3:$BK$60,MATCH($I23,'Construction Bell Curve'!$B$3:$B$60,0),MATCH('Draw Schedule-AM'!BX$3,'Construction Bell Curve'!$B$3:$BK$3,0))*$D23*IF($G23="s-curve",1,0),0)+IFERROR(IF(AND(BX$3&gt;=$H23,BX$3&lt;=$I23),$D23/($I23-$H23+1),0)*IF($G23="straight-line",1,0),0)</f>
        <v>0</v>
      </c>
      <c r="BY23" s="58">
        <f>IFERROR(INDEX('Construction Bell Curve'!$B$3:$BK$60,MATCH($I23,'Construction Bell Curve'!$B$3:$B$60,0),MATCH('Draw Schedule-AM'!BY$3,'Construction Bell Curve'!$B$3:$BK$3,0))*$D23*IF($G23="s-curve",1,0),0)+IFERROR(IF(AND(BY$3&gt;=$H23,BY$3&lt;=$I23),$D23/($I23-$H23+1),0)*IF($G23="straight-line",1,0),0)</f>
        <v>0</v>
      </c>
      <c r="BZ23" s="58">
        <f>IFERROR(INDEX('Construction Bell Curve'!$B$3:$BK$60,MATCH($I23,'Construction Bell Curve'!$B$3:$B$60,0),MATCH('Draw Schedule-AM'!BZ$3,'Construction Bell Curve'!$B$3:$BK$3,0))*$D23*IF($G23="s-curve",1,0),0)+IFERROR(IF(AND(BZ$3&gt;=$H23,BZ$3&lt;=$I23),$D23/($I23-$H23+1),0)*IF($G23="straight-line",1,0),0)</f>
        <v>0</v>
      </c>
      <c r="CA23" s="58">
        <f>IFERROR(INDEX('Construction Bell Curve'!$B$3:$BK$60,MATCH($I23,'Construction Bell Curve'!$B$3:$B$60,0),MATCH('Draw Schedule-AM'!CA$3,'Construction Bell Curve'!$B$3:$BK$3,0))*$D23*IF($G23="s-curve",1,0),0)+IFERROR(IF(AND(CA$3&gt;=$H23,CA$3&lt;=$I23),$D23/($I23-$H23+1),0)*IF($G23="straight-line",1,0),0)</f>
        <v>0</v>
      </c>
      <c r="CB23" s="58">
        <f>IFERROR(INDEX('Construction Bell Curve'!$B$3:$BK$60,MATCH($I23,'Construction Bell Curve'!$B$3:$B$60,0),MATCH('Draw Schedule-AM'!CB$3,'Construction Bell Curve'!$B$3:$BK$3,0))*$D23*IF($G23="s-curve",1,0),0)+IFERROR(IF(AND(CB$3&gt;=$H23,CB$3&lt;=$I23),$D23/($I23-$H23+1),0)*IF($G23="straight-line",1,0),0)</f>
        <v>0</v>
      </c>
      <c r="CC23" s="58">
        <f>IFERROR(INDEX('Construction Bell Curve'!$B$3:$BK$60,MATCH($I23,'Construction Bell Curve'!$B$3:$B$60,0),MATCH('Draw Schedule-AM'!CC$3,'Construction Bell Curve'!$B$3:$BK$3,0))*$D23*IF($G23="s-curve",1,0),0)+IFERROR(IF(AND(CC$3&gt;=$H23,CC$3&lt;=$I23),$D23/($I23-$H23+1),0)*IF($G23="straight-line",1,0),0)</f>
        <v>0</v>
      </c>
      <c r="CD23" s="58">
        <f>IFERROR(INDEX('Construction Bell Curve'!$B$3:$BK$60,MATCH($I23,'Construction Bell Curve'!$B$3:$B$60,0),MATCH('Draw Schedule-AM'!CD$3,'Construction Bell Curve'!$B$3:$BK$3,0))*$D23*IF($G23="s-curve",1,0),0)+IFERROR(IF(AND(CD$3&gt;=$H23,CD$3&lt;=$I23),$D23/($I23-$H23+1),0)*IF($G23="straight-line",1,0),0)</f>
        <v>0</v>
      </c>
      <c r="CE23" s="58">
        <f>IFERROR(INDEX('Construction Bell Curve'!$B$3:$BK$60,MATCH($I23,'Construction Bell Curve'!$B$3:$B$60,0),MATCH('Draw Schedule-AM'!CE$3,'Construction Bell Curve'!$B$3:$BK$3,0))*$D23*IF($G23="s-curve",1,0),0)+IFERROR(IF(AND(CE$3&gt;=$H23,CE$3&lt;=$I23),$D23/($I23-$H23+1),0)*IF($G23="straight-line",1,0),0)</f>
        <v>0</v>
      </c>
      <c r="CF23" s="58">
        <f>IFERROR(INDEX('Construction Bell Curve'!$B$3:$BK$60,MATCH($I23,'Construction Bell Curve'!$B$3:$B$60,0),MATCH('Draw Schedule-AM'!CF$3,'Construction Bell Curve'!$B$3:$BK$3,0))*$D23*IF($G23="s-curve",1,0),0)+IFERROR(IF(AND(CF$3&gt;=$H23,CF$3&lt;=$I23),$D23/($I23-$H23+1),0)*IF($G23="straight-line",1,0),0)</f>
        <v>0</v>
      </c>
      <c r="CG23" s="58">
        <f>IFERROR(INDEX('Construction Bell Curve'!$B$3:$BK$60,MATCH($I23,'Construction Bell Curve'!$B$3:$B$60,0),MATCH('Draw Schedule-AM'!CG$3,'Construction Bell Curve'!$B$3:$BK$3,0))*$D23*IF($G23="s-curve",1,0),0)+IFERROR(IF(AND(CG$3&gt;=$H23,CG$3&lt;=$I23),$D23/($I23-$H23+1),0)*IF($G23="straight-line",1,0),0)</f>
        <v>0</v>
      </c>
      <c r="CH23" s="58">
        <f>IFERROR(INDEX('Construction Bell Curve'!$B$3:$BK$60,MATCH($I23,'Construction Bell Curve'!$B$3:$B$60,0),MATCH('Draw Schedule-AM'!CH$3,'Construction Bell Curve'!$B$3:$BK$3,0))*$D23*IF($G23="s-curve",1,0),0)+IFERROR(IF(AND(CH$3&gt;=$H23,CH$3&lt;=$I23),$D23/($I23-$H23+1),0)*IF($G23="straight-line",1,0),0)</f>
        <v>0</v>
      </c>
      <c r="CI23" s="58">
        <f>IFERROR(INDEX('Construction Bell Curve'!$B$3:$BK$60,MATCH($I23,'Construction Bell Curve'!$B$3:$B$60,0),MATCH('Draw Schedule-AM'!CI$3,'Construction Bell Curve'!$B$3:$BK$3,0))*$D23*IF($G23="s-curve",1,0),0)+IFERROR(IF(AND(CI$3&gt;=$H23,CI$3&lt;=$I23),$D23/($I23-$H23+1),0)*IF($G23="straight-line",1,0),0)</f>
        <v>0</v>
      </c>
      <c r="CJ23" s="58">
        <f>IFERROR(INDEX('Construction Bell Curve'!$B$3:$BK$60,MATCH($I23,'Construction Bell Curve'!$B$3:$B$60,0),MATCH('Draw Schedule-AM'!CJ$3,'Construction Bell Curve'!$B$3:$BK$3,0))*$D23*IF($G23="s-curve",1,0),0)+IFERROR(IF(AND(CJ$3&gt;=$H23,CJ$3&lt;=$I23),$D23/($I23-$H23+1),0)*IF($G23="straight-line",1,0),0)</f>
        <v>0</v>
      </c>
      <c r="CK23" s="58">
        <f>IFERROR(INDEX('Construction Bell Curve'!$B$3:$BK$60,MATCH($I23,'Construction Bell Curve'!$B$3:$B$60,0),MATCH('Draw Schedule-AM'!CK$3,'Construction Bell Curve'!$B$3:$BK$3,0))*$D23*IF($G23="s-curve",1,0),0)+IFERROR(IF(AND(CK$3&gt;=$H23,CK$3&lt;=$I23),$D23/($I23-$H23+1),0)*IF($G23="straight-line",1,0),0)</f>
        <v>0</v>
      </c>
      <c r="CL23" s="58">
        <f>IFERROR(INDEX('Construction Bell Curve'!$B$3:$BK$60,MATCH($I23,'Construction Bell Curve'!$B$3:$B$60,0),MATCH('Draw Schedule-AM'!CL$3,'Construction Bell Curve'!$B$3:$BK$3,0))*$D23*IF($G23="s-curve",1,0),0)+IFERROR(IF(AND(CL$3&gt;=$H23,CL$3&lt;=$I23),$D23/($I23-$H23+1),0)*IF($G23="straight-line",1,0),0)</f>
        <v>0</v>
      </c>
      <c r="CM23" s="58">
        <f>IFERROR(INDEX('Construction Bell Curve'!$B$3:$BK$60,MATCH($I23,'Construction Bell Curve'!$B$3:$B$60,0),MATCH('Draw Schedule-AM'!CM$3,'Construction Bell Curve'!$B$3:$BK$3,0))*$D23*IF($G23="s-curve",1,0),0)+IFERROR(IF(AND(CM$3&gt;=$H23,CM$3&lt;=$I23),$D23/($I23-$H23+1),0)*IF($G23="straight-line",1,0),0)</f>
        <v>0</v>
      </c>
      <c r="CN23" s="58">
        <f>IFERROR(INDEX('Construction Bell Curve'!$B$3:$BK$60,MATCH($I23,'Construction Bell Curve'!$B$3:$B$60,0),MATCH('Draw Schedule-AM'!CN$3,'Construction Bell Curve'!$B$3:$BK$3,0))*$D23*IF($G23="s-curve",1,0),0)+IFERROR(IF(AND(CN$3&gt;=$H23,CN$3&lt;=$I23),$D23/($I23-$H23+1),0)*IF($G23="straight-line",1,0),0)</f>
        <v>0</v>
      </c>
      <c r="CO23" s="58">
        <f>IFERROR(INDEX('Construction Bell Curve'!$B$3:$BK$60,MATCH($I23,'Construction Bell Curve'!$B$3:$B$60,0),MATCH('Draw Schedule-AM'!CO$3,'Construction Bell Curve'!$B$3:$BK$3,0))*$D23*IF($G23="s-curve",1,0),0)+IFERROR(IF(AND(CO$3&gt;=$H23,CO$3&lt;=$I23),$D23/($I23-$H23+1),0)*IF($G23="straight-line",1,0),0)</f>
        <v>0</v>
      </c>
      <c r="CP23" s="58">
        <f>IFERROR(INDEX('Construction Bell Curve'!$B$3:$BK$60,MATCH($I23,'Construction Bell Curve'!$B$3:$B$60,0),MATCH('Draw Schedule-AM'!CP$3,'Construction Bell Curve'!$B$3:$BK$3,0))*$D23*IF($G23="s-curve",1,0),0)+IFERROR(IF(AND(CP$3&gt;=$H23,CP$3&lt;=$I23),$D23/($I23-$H23+1),0)*IF($G23="straight-line",1,0),0)</f>
        <v>0</v>
      </c>
      <c r="CQ23" s="58">
        <f>IFERROR(INDEX('Construction Bell Curve'!$B$3:$BK$60,MATCH($I23,'Construction Bell Curve'!$B$3:$B$60,0),MATCH('Draw Schedule-AM'!CQ$3,'Construction Bell Curve'!$B$3:$BK$3,0))*$D23*IF($G23="s-curve",1,0),0)+IFERROR(IF(AND(CQ$3&gt;=$H23,CQ$3&lt;=$I23),$D23/($I23-$H23+1),0)*IF($G23="straight-line",1,0),0)</f>
        <v>0</v>
      </c>
      <c r="CR23" s="58">
        <f>IFERROR(INDEX('Construction Bell Curve'!$B$3:$BK$60,MATCH($I23,'Construction Bell Curve'!$B$3:$B$60,0),MATCH('Draw Schedule-AM'!CR$3,'Construction Bell Curve'!$B$3:$BK$3,0))*$D23*IF($G23="s-curve",1,0),0)+IFERROR(IF(AND(CR$3&gt;=$H23,CR$3&lt;=$I23),$D23/($I23-$H23+1),0)*IF($G23="straight-line",1,0),0)</f>
        <v>0</v>
      </c>
      <c r="CS23" s="58">
        <f>IFERROR(INDEX('Construction Bell Curve'!$B$3:$BK$60,MATCH($I23,'Construction Bell Curve'!$B$3:$B$60,0),MATCH('Draw Schedule-AM'!CS$3,'Construction Bell Curve'!$B$3:$BK$3,0))*$D23*IF($G23="s-curve",1,0),0)+IFERROR(IF(AND(CS$3&gt;=$H23,CS$3&lt;=$I23),$D23/($I23-$H23+1),0)*IF($G23="straight-line",1,0),0)</f>
        <v>0</v>
      </c>
      <c r="CT23" s="58">
        <f>IFERROR(INDEX('Construction Bell Curve'!$B$3:$BK$60,MATCH($I23,'Construction Bell Curve'!$B$3:$B$60,0),MATCH('Draw Schedule-AM'!CT$3,'Construction Bell Curve'!$B$3:$BK$3,0))*$D23*IF($G23="s-curve",1,0),0)+IFERROR(IF(AND(CT$3&gt;=$H23,CT$3&lt;=$I23),$D23/($I23-$H23+1),0)*IF($G23="straight-line",1,0),0)</f>
        <v>0</v>
      </c>
      <c r="CU23" s="58">
        <f>IFERROR(INDEX('Construction Bell Curve'!$B$3:$BK$60,MATCH($I23,'Construction Bell Curve'!$B$3:$B$60,0),MATCH('Draw Schedule-AM'!CU$3,'Construction Bell Curve'!$B$3:$BK$3,0))*$D23*IF($G23="s-curve",1,0),0)+IFERROR(IF(AND(CU$3&gt;=$H23,CU$3&lt;=$I23),$D23/($I23-$H23+1),0)*IF($G23="straight-line",1,0),0)</f>
        <v>0</v>
      </c>
      <c r="CV23" s="58">
        <f>IFERROR(INDEX('Construction Bell Curve'!$B$3:$BK$60,MATCH($I23,'Construction Bell Curve'!$B$3:$B$60,0),MATCH('Draw Schedule-AM'!CV$3,'Construction Bell Curve'!$B$3:$BK$3,0))*$D23*IF($G23="s-curve",1,0),0)+IFERROR(IF(AND(CV$3&gt;=$H23,CV$3&lt;=$I23),$D23/($I23-$H23+1),0)*IF($G23="straight-line",1,0),0)</f>
        <v>0</v>
      </c>
      <c r="CW23" s="58">
        <f>IFERROR(INDEX('Construction Bell Curve'!$B$3:$BK$60,MATCH($I23,'Construction Bell Curve'!$B$3:$B$60,0),MATCH('Draw Schedule-AM'!CW$3,'Construction Bell Curve'!$B$3:$BK$3,0))*$D23*IF($G23="s-curve",1,0),0)+IFERROR(IF(AND(CW$3&gt;=$H23,CW$3&lt;=$I23),$D23/($I23-$H23+1),0)*IF($G23="straight-line",1,0),0)</f>
        <v>0</v>
      </c>
      <c r="CX23" s="58">
        <f>IFERROR(INDEX('Construction Bell Curve'!$B$3:$BK$60,MATCH($I23,'Construction Bell Curve'!$B$3:$B$60,0),MATCH('Draw Schedule-AM'!CX$3,'Construction Bell Curve'!$B$3:$BK$3,0))*$D23*IF($G23="s-curve",1,0),0)+IFERROR(IF(AND(CX$3&gt;=$H23,CX$3&lt;=$I23),$D23/($I23-$H23+1),0)*IF($G23="straight-line",1,0),0)</f>
        <v>0</v>
      </c>
      <c r="CY23" s="58">
        <f>IFERROR(INDEX('Construction Bell Curve'!$B$3:$BK$60,MATCH($I23,'Construction Bell Curve'!$B$3:$B$60,0),MATCH('Draw Schedule-AM'!CY$3,'Construction Bell Curve'!$B$3:$BK$3,0))*$D23*IF($G23="s-curve",1,0),0)+IFERROR(IF(AND(CY$3&gt;=$H23,CY$3&lt;=$I23),$D23/($I23-$H23+1),0)*IF($G23="straight-line",1,0),0)</f>
        <v>0</v>
      </c>
      <c r="CZ23" s="58">
        <f>IFERROR(INDEX('Construction Bell Curve'!$B$3:$BK$60,MATCH($I23,'Construction Bell Curve'!$B$3:$B$60,0),MATCH('Draw Schedule-AM'!CZ$3,'Construction Bell Curve'!$B$3:$BK$3,0))*$D23*IF($G23="s-curve",1,0),0)+IFERROR(IF(AND(CZ$3&gt;=$H23,CZ$3&lt;=$I23),$D23/($I23-$H23+1),0)*IF($G23="straight-line",1,0),0)</f>
        <v>0</v>
      </c>
      <c r="DA23" s="58">
        <f>IFERROR(INDEX('Construction Bell Curve'!$B$3:$BK$60,MATCH($I23,'Construction Bell Curve'!$B$3:$B$60,0),MATCH('Draw Schedule-AM'!DA$3,'Construction Bell Curve'!$B$3:$BK$3,0))*$D23*IF($G23="s-curve",1,0),0)+IFERROR(IF(AND(DA$3&gt;=$H23,DA$3&lt;=$I23),$D23/($I23-$H23+1),0)*IF($G23="straight-line",1,0),0)</f>
        <v>0</v>
      </c>
      <c r="DB23" s="58">
        <f>IFERROR(INDEX('Construction Bell Curve'!$B$3:$BK$60,MATCH($I23,'Construction Bell Curve'!$B$3:$B$60,0),MATCH('Draw Schedule-AM'!DB$3,'Construction Bell Curve'!$B$3:$BK$3,0))*$D23*IF($G23="s-curve",1,0),0)+IFERROR(IF(AND(DB$3&gt;=$H23,DB$3&lt;=$I23),$D23/($I23-$H23+1),0)*IF($G23="straight-line",1,0),0)</f>
        <v>0</v>
      </c>
      <c r="DC23" s="58">
        <f>IFERROR(INDEX('Construction Bell Curve'!$B$3:$BK$60,MATCH($I23,'Construction Bell Curve'!$B$3:$B$60,0),MATCH('Draw Schedule-AM'!DC$3,'Construction Bell Curve'!$B$3:$BK$3,0))*$D23*IF($G23="s-curve",1,0),0)+IFERROR(IF(AND(DC$3&gt;=$H23,DC$3&lt;=$I23),$D23/($I23-$H23+1),0)*IF($G23="straight-line",1,0),0)</f>
        <v>0</v>
      </c>
      <c r="DD23" s="58">
        <f>IFERROR(INDEX('Construction Bell Curve'!$B$3:$BK$60,MATCH($I23,'Construction Bell Curve'!$B$3:$B$60,0),MATCH('Draw Schedule-AM'!DD$3,'Construction Bell Curve'!$B$3:$BK$3,0))*$D23*IF($G23="s-curve",1,0),0)+IFERROR(IF(AND(DD$3&gt;=$H23,DD$3&lt;=$I23),$D23/($I23-$H23+1),0)*IF($G23="straight-line",1,0),0)</f>
        <v>0</v>
      </c>
      <c r="DE23" s="58">
        <f>IFERROR(INDEX('Construction Bell Curve'!$B$3:$BK$60,MATCH($I23,'Construction Bell Curve'!$B$3:$B$60,0),MATCH('Draw Schedule-AM'!DE$3,'Construction Bell Curve'!$B$3:$BK$3,0))*$D23*IF($G23="s-curve",1,0),0)+IFERROR(IF(AND(DE$3&gt;=$H23,DE$3&lt;=$I23),$D23/($I23-$H23+1),0)*IF($G23="straight-line",1,0),0)</f>
        <v>0</v>
      </c>
      <c r="DF23" s="58">
        <f>IFERROR(INDEX('Construction Bell Curve'!$B$3:$BK$60,MATCH($I23,'Construction Bell Curve'!$B$3:$B$60,0),MATCH('Draw Schedule-AM'!DF$3,'Construction Bell Curve'!$B$3:$BK$3,0))*$D23*IF($G23="s-curve",1,0),0)+IFERROR(IF(AND(DF$3&gt;=$H23,DF$3&lt;=$I23),$D23/($I23-$H23+1),0)*IF($G23="straight-line",1,0),0)</f>
        <v>0</v>
      </c>
      <c r="DG23" s="58">
        <f>IFERROR(INDEX('Construction Bell Curve'!$B$3:$BK$60,MATCH($I23,'Construction Bell Curve'!$B$3:$B$60,0),MATCH('Draw Schedule-AM'!DG$3,'Construction Bell Curve'!$B$3:$BK$3,0))*$D23*IF($G23="s-curve",1,0),0)+IFERROR(IF(AND(DG$3&gt;=$H23,DG$3&lt;=$I23),$D23/($I23-$H23+1),0)*IF($G23="straight-line",1,0),0)</f>
        <v>0</v>
      </c>
      <c r="DH23" s="58">
        <f>IFERROR(INDEX('Construction Bell Curve'!$B$3:$BK$60,MATCH($I23,'Construction Bell Curve'!$B$3:$B$60,0),MATCH('Draw Schedule-AM'!DH$3,'Construction Bell Curve'!$B$3:$BK$3,0))*$D23*IF($G23="s-curve",1,0),0)+IFERROR(IF(AND(DH$3&gt;=$H23,DH$3&lt;=$I23),$D23/($I23-$H23+1),0)*IF($G23="straight-line",1,0),0)</f>
        <v>0</v>
      </c>
      <c r="DI23" s="58">
        <f>IFERROR(INDEX('Construction Bell Curve'!$B$3:$BK$60,MATCH($I23,'Construction Bell Curve'!$B$3:$B$60,0),MATCH('Draw Schedule-AM'!DI$3,'Construction Bell Curve'!$B$3:$BK$3,0))*$D23*IF($G23="s-curve",1,0),0)+IFERROR(IF(AND(DI$3&gt;=$H23,DI$3&lt;=$I23),$D23/($I23-$H23+1),0)*IF($G23="straight-line",1,0),0)</f>
        <v>0</v>
      </c>
      <c r="DJ23" s="58">
        <f>IFERROR(INDEX('Construction Bell Curve'!$B$3:$BK$60,MATCH($I23,'Construction Bell Curve'!$B$3:$B$60,0),MATCH('Draw Schedule-AM'!DJ$3,'Construction Bell Curve'!$B$3:$BK$3,0))*$D23*IF($G23="s-curve",1,0),0)+IFERROR(IF(AND(DJ$3&gt;=$H23,DJ$3&lt;=$I23),$D23/($I23-$H23+1),0)*IF($G23="straight-line",1,0),0)</f>
        <v>0</v>
      </c>
      <c r="DK23" s="58">
        <f>IFERROR(INDEX('Construction Bell Curve'!$B$3:$BK$60,MATCH($I23,'Construction Bell Curve'!$B$3:$B$60,0),MATCH('Draw Schedule-AM'!DK$3,'Construction Bell Curve'!$B$3:$BK$3,0))*$D23*IF($G23="s-curve",1,0),0)+IFERROR(IF(AND(DK$3&gt;=$H23,DK$3&lt;=$I23),$D23/($I23-$H23+1),0)*IF($G23="straight-line",1,0),0)</f>
        <v>0</v>
      </c>
      <c r="DL23" s="58">
        <f>IFERROR(INDEX('Construction Bell Curve'!$B$3:$BK$60,MATCH($I23,'Construction Bell Curve'!$B$3:$B$60,0),MATCH('Draw Schedule-AM'!DL$3,'Construction Bell Curve'!$B$3:$BK$3,0))*$D23*IF($G23="s-curve",1,0),0)+IFERROR(IF(AND(DL$3&gt;=$H23,DL$3&lt;=$I23),$D23/($I23-$H23+1),0)*IF($G23="straight-line",1,0),0)</f>
        <v>0</v>
      </c>
      <c r="DM23" s="58">
        <f>IFERROR(INDEX('Construction Bell Curve'!$B$3:$BK$60,MATCH($I23,'Construction Bell Curve'!$B$3:$B$60,0),MATCH('Draw Schedule-AM'!DM$3,'Construction Bell Curve'!$B$3:$BK$3,0))*$D23*IF($G23="s-curve",1,0),0)+IFERROR(IF(AND(DM$3&gt;=$H23,DM$3&lt;=$I23),$D23/($I23-$H23+1),0)*IF($G23="straight-line",1,0),0)</f>
        <v>0</v>
      </c>
      <c r="DN23" s="58">
        <f>IFERROR(INDEX('Construction Bell Curve'!$B$3:$BK$60,MATCH($I23,'Construction Bell Curve'!$B$3:$B$60,0),MATCH('Draw Schedule-AM'!DN$3,'Construction Bell Curve'!$B$3:$BK$3,0))*$D23*IF($G23="s-curve",1,0),0)+IFERROR(IF(AND(DN$3&gt;=$H23,DN$3&lt;=$I23),$D23/($I23-$H23+1),0)*IF($G23="straight-line",1,0),0)</f>
        <v>0</v>
      </c>
      <c r="DO23" s="58">
        <f>IFERROR(INDEX('Construction Bell Curve'!$B$3:$BK$60,MATCH($I23,'Construction Bell Curve'!$B$3:$B$60,0),MATCH('Draw Schedule-AM'!DO$3,'Construction Bell Curve'!$B$3:$BK$3,0))*$D23*IF($G23="s-curve",1,0),0)+IFERROR(IF(AND(DO$3&gt;=$H23,DO$3&lt;=$I23),$D23/($I23-$H23+1),0)*IF($G23="straight-line",1,0),0)</f>
        <v>0</v>
      </c>
      <c r="DP23" s="58">
        <f>IFERROR(INDEX('Construction Bell Curve'!$B$3:$BK$60,MATCH($I23,'Construction Bell Curve'!$B$3:$B$60,0),MATCH('Draw Schedule-AM'!DP$3,'Construction Bell Curve'!$B$3:$BK$3,0))*$D23*IF($G23="s-curve",1,0),0)+IFERROR(IF(AND(DP$3&gt;=$H23,DP$3&lt;=$I23),$D23/($I23-$H23+1),0)*IF($G23="straight-line",1,0),0)</f>
        <v>0</v>
      </c>
      <c r="DQ23" s="58">
        <f>IFERROR(INDEX('Construction Bell Curve'!$B$3:$BK$60,MATCH($I23,'Construction Bell Curve'!$B$3:$B$60,0),MATCH('Draw Schedule-AM'!DQ$3,'Construction Bell Curve'!$B$3:$BK$3,0))*$D23*IF($G23="s-curve",1,0),0)+IFERROR(IF(AND(DQ$3&gt;=$H23,DQ$3&lt;=$I23),$D23/($I23-$H23+1),0)*IF($G23="straight-line",1,0),0)</f>
        <v>0</v>
      </c>
      <c r="DR23" s="58">
        <f>IFERROR(INDEX('Construction Bell Curve'!$B$3:$BK$60,MATCH($I23,'Construction Bell Curve'!$B$3:$B$60,0),MATCH('Draw Schedule-AM'!DR$3,'Construction Bell Curve'!$B$3:$BK$3,0))*$D23*IF($G23="s-curve",1,0),0)+IFERROR(IF(AND(DR$3&gt;=$H23,DR$3&lt;=$I23),$D23/($I23-$H23+1),0)*IF($G23="straight-line",1,0),0)</f>
        <v>0</v>
      </c>
      <c r="DS23" s="58">
        <f>IFERROR(INDEX('Construction Bell Curve'!$B$3:$BK$60,MATCH($I23,'Construction Bell Curve'!$B$3:$B$60,0),MATCH('Draw Schedule-AM'!DS$3,'Construction Bell Curve'!$B$3:$BK$3,0))*$D23*IF($G23="s-curve",1,0),0)+IFERROR(IF(AND(DS$3&gt;=$H23,DS$3&lt;=$I23),$D23/($I23-$H23+1),0)*IF($G23="straight-line",1,0),0)</f>
        <v>0</v>
      </c>
      <c r="DT23" s="58">
        <f>IFERROR(INDEX('Construction Bell Curve'!$B$3:$BK$60,MATCH($I23,'Construction Bell Curve'!$B$3:$B$60,0),MATCH('Draw Schedule-AM'!DT$3,'Construction Bell Curve'!$B$3:$BK$3,0))*$D23*IF($G23="s-curve",1,0),0)+IFERROR(IF(AND(DT$3&gt;=$H23,DT$3&lt;=$I23),$D23/($I23-$H23+1),0)*IF($G23="straight-line",1,0),0)</f>
        <v>0</v>
      </c>
      <c r="DU23" s="58">
        <f>IFERROR(INDEX('Construction Bell Curve'!$B$3:$BK$60,MATCH($I23,'Construction Bell Curve'!$B$3:$B$60,0),MATCH('Draw Schedule-AM'!DU$3,'Construction Bell Curve'!$B$3:$BK$3,0))*$D23*IF($G23="s-curve",1,0),0)+IFERROR(IF(AND(DU$3&gt;=$H23,DU$3&lt;=$I23),$D23/($I23-$H23+1),0)*IF($G23="straight-line",1,0),0)</f>
        <v>0</v>
      </c>
      <c r="DV23" s="58">
        <f>IFERROR(INDEX('Construction Bell Curve'!$B$3:$BK$60,MATCH($I23,'Construction Bell Curve'!$B$3:$B$60,0),MATCH('Draw Schedule-AM'!DV$3,'Construction Bell Curve'!$B$3:$BK$3,0))*$D23*IF($G23="s-curve",1,0),0)+IFERROR(IF(AND(DV$3&gt;=$H23,DV$3&lt;=$I23),$D23/($I23-$H23+1),0)*IF($G23="straight-line",1,0),0)</f>
        <v>0</v>
      </c>
      <c r="DW23" s="58">
        <f>IFERROR(INDEX('Construction Bell Curve'!$B$3:$BK$60,MATCH($I23,'Construction Bell Curve'!$B$3:$B$60,0),MATCH('Draw Schedule-AM'!DW$3,'Construction Bell Curve'!$B$3:$BK$3,0))*$D23*IF($G23="s-curve",1,0),0)+IFERROR(IF(AND(DW$3&gt;=$H23,DW$3&lt;=$I23),$D23/($I23-$H23+1),0)*IF($G23="straight-line",1,0),0)</f>
        <v>0</v>
      </c>
      <c r="DX23" s="58">
        <f>IFERROR(INDEX('Construction Bell Curve'!$B$3:$BK$60,MATCH($I23,'Construction Bell Curve'!$B$3:$B$60,0),MATCH('Draw Schedule-AM'!DX$3,'Construction Bell Curve'!$B$3:$BK$3,0))*$D23*IF($G23="s-curve",1,0),0)+IFERROR(IF(AND(DX$3&gt;=$H23,DX$3&lt;=$I23),$D23/($I23-$H23+1),0)*IF($G23="straight-line",1,0),0)</f>
        <v>0</v>
      </c>
      <c r="DY23" s="58">
        <f>IFERROR(INDEX('Construction Bell Curve'!$B$3:$BK$60,MATCH($I23,'Construction Bell Curve'!$B$3:$B$60,0),MATCH('Draw Schedule-AM'!DY$3,'Construction Bell Curve'!$B$3:$BK$3,0))*$D23*IF($G23="s-curve",1,0),0)+IFERROR(IF(AND(DY$3&gt;=$H23,DY$3&lt;=$I23),$D23/($I23-$H23+1),0)*IF($G23="straight-line",1,0),0)</f>
        <v>0</v>
      </c>
      <c r="DZ23" s="58">
        <f>IFERROR(INDEX('Construction Bell Curve'!$B$3:$BK$60,MATCH($I23,'Construction Bell Curve'!$B$3:$B$60,0),MATCH('Draw Schedule-AM'!DZ$3,'Construction Bell Curve'!$B$3:$BK$3,0))*$D23*IF($G23="s-curve",1,0),0)+IFERROR(IF(AND(DZ$3&gt;=$H23,DZ$3&lt;=$I23),$D23/($I23-$H23+1),0)*IF($G23="straight-line",1,0),0)</f>
        <v>0</v>
      </c>
    </row>
    <row r="24" spans="1:130" s="51" customFormat="1" ht="15.75" customHeight="1">
      <c r="A24" s="49"/>
      <c r="B24" s="60" t="str">
        <f>Budget!B27</f>
        <v>Legal</v>
      </c>
      <c r="C24" s="1134">
        <v>0</v>
      </c>
      <c r="D24" s="135">
        <f t="shared" si="18"/>
        <v>0</v>
      </c>
      <c r="E24" s="1131">
        <f>Budget!E27</f>
        <v>0</v>
      </c>
      <c r="F24" s="1087">
        <f t="shared" ca="1" si="19"/>
        <v>0</v>
      </c>
      <c r="G24" s="1075" t="s">
        <v>1382</v>
      </c>
      <c r="H24" s="1139">
        <f t="shared" si="20"/>
        <v>0</v>
      </c>
      <c r="I24" s="1076">
        <v>12</v>
      </c>
      <c r="J24" s="58">
        <f>IFERROR(INDEX('Construction Bell Curve'!$B$3:$BK$60,MATCH($I24,'Construction Bell Curve'!$B$3:$B$60,0),MATCH('Draw Schedule-AM'!J$3,'Construction Bell Curve'!$B$3:$BK$3,0))*$D24*IF($G24="s-curve",1,0),0)+IFERROR(IF(AND(J$3&gt;=$H24,J$3&lt;=$I24),$D24/($I24-$H24+1),0)*IF($G24="straight-line",1,0),0)</f>
        <v>0</v>
      </c>
      <c r="K24" s="58">
        <f ca="1">IFERROR(INDEX('Construction Bell Curve'!$B$3:$BK$60,MATCH($I24,'Construction Bell Curve'!$B$3:$B$60,0),MATCH('Draw Schedule-AM'!K$3,'Construction Bell Curve'!$B$3:$BK$3,0))*$D24*IF($G24="s-curve",1,0),0)+IFERROR(IF(AND(K$3&gt;=$H24,K$3&lt;=$I24),$D24/($I24-$H24+1),0)*IF($G24="straight-line",1,0),0)</f>
        <v>0</v>
      </c>
      <c r="L24" s="58">
        <f ca="1">IFERROR(INDEX('Construction Bell Curve'!$B$3:$BK$60,MATCH($I24,'Construction Bell Curve'!$B$3:$B$60,0),MATCH('Draw Schedule-AM'!L$3,'Construction Bell Curve'!$B$3:$BK$3,0))*$D24*IF($G24="s-curve",1,0),0)+IFERROR(IF(AND(L$3&gt;=$H24,L$3&lt;=$I24),$D24/($I24-$H24+1),0)*IF($G24="straight-line",1,0),0)</f>
        <v>0</v>
      </c>
      <c r="M24" s="58">
        <f ca="1">IFERROR(INDEX('Construction Bell Curve'!$B$3:$BK$60,MATCH($I24,'Construction Bell Curve'!$B$3:$B$60,0),MATCH('Draw Schedule-AM'!M$3,'Construction Bell Curve'!$B$3:$BK$3,0))*$D24*IF($G24="s-curve",1,0),0)+IFERROR(IF(AND(M$3&gt;=$H24,M$3&lt;=$I24),$D24/($I24-$H24+1),0)*IF($G24="straight-line",1,0),0)</f>
        <v>0</v>
      </c>
      <c r="N24" s="58">
        <f ca="1">IFERROR(INDEX('Construction Bell Curve'!$B$3:$BK$60,MATCH($I24,'Construction Bell Curve'!$B$3:$B$60,0),MATCH('Draw Schedule-AM'!N$3,'Construction Bell Curve'!$B$3:$BK$3,0))*$D24*IF($G24="s-curve",1,0),0)+IFERROR(IF(AND(N$3&gt;=$H24,N$3&lt;=$I24),$D24/($I24-$H24+1),0)*IF($G24="straight-line",1,0),0)</f>
        <v>0</v>
      </c>
      <c r="O24" s="58">
        <f ca="1">IFERROR(INDEX('Construction Bell Curve'!$B$3:$BK$60,MATCH($I24,'Construction Bell Curve'!$B$3:$B$60,0),MATCH('Draw Schedule-AM'!O$3,'Construction Bell Curve'!$B$3:$BK$3,0))*$D24*IF($G24="s-curve",1,0),0)+IFERROR(IF(AND(O$3&gt;=$H24,O$3&lt;=$I24),$D24/($I24-$H24+1),0)*IF($G24="straight-line",1,0),0)</f>
        <v>0</v>
      </c>
      <c r="P24" s="58">
        <f ca="1">IFERROR(INDEX('Construction Bell Curve'!$B$3:$BK$60,MATCH($I24,'Construction Bell Curve'!$B$3:$B$60,0),MATCH('Draw Schedule-AM'!P$3,'Construction Bell Curve'!$B$3:$BK$3,0))*$D24*IF($G24="s-curve",1,0),0)+IFERROR(IF(AND(P$3&gt;=$H24,P$3&lt;=$I24),$D24/($I24-$H24+1),0)*IF($G24="straight-line",1,0),0)</f>
        <v>0</v>
      </c>
      <c r="Q24" s="58">
        <f ca="1">IFERROR(INDEX('Construction Bell Curve'!$B$3:$BK$60,MATCH($I24,'Construction Bell Curve'!$B$3:$B$60,0),MATCH('Draw Schedule-AM'!Q$3,'Construction Bell Curve'!$B$3:$BK$3,0))*$D24*IF($G24="s-curve",1,0),0)+IFERROR(IF(AND(Q$3&gt;=$H24,Q$3&lt;=$I24),$D24/($I24-$H24+1),0)*IF($G24="straight-line",1,0),0)</f>
        <v>0</v>
      </c>
      <c r="R24" s="58">
        <f ca="1">IFERROR(INDEX('Construction Bell Curve'!$B$3:$BK$60,MATCH($I24,'Construction Bell Curve'!$B$3:$B$60,0),MATCH('Draw Schedule-AM'!R$3,'Construction Bell Curve'!$B$3:$BK$3,0))*$D24*IF($G24="s-curve",1,0),0)+IFERROR(IF(AND(R$3&gt;=$H24,R$3&lt;=$I24),$D24/($I24-$H24+1),0)*IF($G24="straight-line",1,0),0)</f>
        <v>0</v>
      </c>
      <c r="S24" s="58">
        <f ca="1">IFERROR(INDEX('Construction Bell Curve'!$B$3:$BK$60,MATCH($I24,'Construction Bell Curve'!$B$3:$B$60,0),MATCH('Draw Schedule-AM'!S$3,'Construction Bell Curve'!$B$3:$BK$3,0))*$D24*IF($G24="s-curve",1,0),0)+IFERROR(IF(AND(S$3&gt;=$H24,S$3&lt;=$I24),$D24/($I24-$H24+1),0)*IF($G24="straight-line",1,0),0)</f>
        <v>0</v>
      </c>
      <c r="T24" s="58">
        <f ca="1">IFERROR(INDEX('Construction Bell Curve'!$B$3:$BK$60,MATCH($I24,'Construction Bell Curve'!$B$3:$B$60,0),MATCH('Draw Schedule-AM'!T$3,'Construction Bell Curve'!$B$3:$BK$3,0))*$D24*IF($G24="s-curve",1,0),0)+IFERROR(IF(AND(T$3&gt;=$H24,T$3&lt;=$I24),$D24/($I24-$H24+1),0)*IF($G24="straight-line",1,0),0)</f>
        <v>0</v>
      </c>
      <c r="U24" s="58">
        <f ca="1">IFERROR(INDEX('Construction Bell Curve'!$B$3:$BK$60,MATCH($I24,'Construction Bell Curve'!$B$3:$B$60,0),MATCH('Draw Schedule-AM'!U$3,'Construction Bell Curve'!$B$3:$BK$3,0))*$D24*IF($G24="s-curve",1,0),0)+IFERROR(IF(AND(U$3&gt;=$H24,U$3&lt;=$I24),$D24/($I24-$H24+1),0)*IF($G24="straight-line",1,0),0)</f>
        <v>0</v>
      </c>
      <c r="V24" s="58">
        <f ca="1">IFERROR(INDEX('Construction Bell Curve'!$B$3:$BK$60,MATCH($I24,'Construction Bell Curve'!$B$3:$B$60,0),MATCH('Draw Schedule-AM'!V$3,'Construction Bell Curve'!$B$3:$BK$3,0))*$D24*IF($G24="s-curve",1,0),0)+IFERROR(IF(AND(V$3&gt;=$H24,V$3&lt;=$I24),$D24/($I24-$H24+1),0)*IF($G24="straight-line",1,0),0)</f>
        <v>0</v>
      </c>
      <c r="W24" s="58">
        <f>IFERROR(INDEX('Construction Bell Curve'!$B$3:$BK$60,MATCH($I24,'Construction Bell Curve'!$B$3:$B$60,0),MATCH('Draw Schedule-AM'!W$3,'Construction Bell Curve'!$B$3:$BK$3,0))*$D24*IF($G24="s-curve",1,0),0)+IFERROR(IF(AND(W$3&gt;=$H24,W$3&lt;=$I24),$D24/($I24-$H24+1),0)*IF($G24="straight-line",1,0),0)</f>
        <v>0</v>
      </c>
      <c r="X24" s="58">
        <f>IFERROR(INDEX('Construction Bell Curve'!$B$3:$BK$60,MATCH($I24,'Construction Bell Curve'!$B$3:$B$60,0),MATCH('Draw Schedule-AM'!X$3,'Construction Bell Curve'!$B$3:$BK$3,0))*$D24*IF($G24="s-curve",1,0),0)+IFERROR(IF(AND(X$3&gt;=$H24,X$3&lt;=$I24),$D24/($I24-$H24+1),0)*IF($G24="straight-line",1,0),0)</f>
        <v>0</v>
      </c>
      <c r="Y24" s="58">
        <f>IFERROR(INDEX('Construction Bell Curve'!$B$3:$BK$60,MATCH($I24,'Construction Bell Curve'!$B$3:$B$60,0),MATCH('Draw Schedule-AM'!Y$3,'Construction Bell Curve'!$B$3:$BK$3,0))*$D24*IF($G24="s-curve",1,0),0)+IFERROR(IF(AND(Y$3&gt;=$H24,Y$3&lt;=$I24),$D24/($I24-$H24+1),0)*IF($G24="straight-line",1,0),0)</f>
        <v>0</v>
      </c>
      <c r="Z24" s="58">
        <f>IFERROR(INDEX('Construction Bell Curve'!$B$3:$BK$60,MATCH($I24,'Construction Bell Curve'!$B$3:$B$60,0),MATCH('Draw Schedule-AM'!Z$3,'Construction Bell Curve'!$B$3:$BK$3,0))*$D24*IF($G24="s-curve",1,0),0)+IFERROR(IF(AND(Z$3&gt;=$H24,Z$3&lt;=$I24),$D24/($I24-$H24+1),0)*IF($G24="straight-line",1,0),0)</f>
        <v>0</v>
      </c>
      <c r="AA24" s="58">
        <f>IFERROR(INDEX('Construction Bell Curve'!$B$3:$BK$60,MATCH($I24,'Construction Bell Curve'!$B$3:$B$60,0),MATCH('Draw Schedule-AM'!AA$3,'Construction Bell Curve'!$B$3:$BK$3,0))*$D24*IF($G24="s-curve",1,0),0)+IFERROR(IF(AND(AA$3&gt;=$H24,AA$3&lt;=$I24),$D24/($I24-$H24+1),0)*IF($G24="straight-line",1,0),0)</f>
        <v>0</v>
      </c>
      <c r="AB24" s="58">
        <f>IFERROR(INDEX('Construction Bell Curve'!$B$3:$BK$60,MATCH($I24,'Construction Bell Curve'!$B$3:$B$60,0),MATCH('Draw Schedule-AM'!AB$3,'Construction Bell Curve'!$B$3:$BK$3,0))*$D24*IF($G24="s-curve",1,0),0)+IFERROR(IF(AND(AB$3&gt;=$H24,AB$3&lt;=$I24),$D24/($I24-$H24+1),0)*IF($G24="straight-line",1,0),0)</f>
        <v>0</v>
      </c>
      <c r="AC24" s="58">
        <f>IFERROR(INDEX('Construction Bell Curve'!$B$3:$BK$60,MATCH($I24,'Construction Bell Curve'!$B$3:$B$60,0),MATCH('Draw Schedule-AM'!AC$3,'Construction Bell Curve'!$B$3:$BK$3,0))*$D24*IF($G24="s-curve",1,0),0)+IFERROR(IF(AND(AC$3&gt;=$H24,AC$3&lt;=$I24),$D24/($I24-$H24+1),0)*IF($G24="straight-line",1,0),0)</f>
        <v>0</v>
      </c>
      <c r="AD24" s="58">
        <f>IFERROR(INDEX('Construction Bell Curve'!$B$3:$BK$60,MATCH($I24,'Construction Bell Curve'!$B$3:$B$60,0),MATCH('Draw Schedule-AM'!AD$3,'Construction Bell Curve'!$B$3:$BK$3,0))*$D24*IF($G24="s-curve",1,0),0)+IFERROR(IF(AND(AD$3&gt;=$H24,AD$3&lt;=$I24),$D24/($I24-$H24+1),0)*IF($G24="straight-line",1,0),0)</f>
        <v>0</v>
      </c>
      <c r="AE24" s="58">
        <f>IFERROR(INDEX('Construction Bell Curve'!$B$3:$BK$60,MATCH($I24,'Construction Bell Curve'!$B$3:$B$60,0),MATCH('Draw Schedule-AM'!AE$3,'Construction Bell Curve'!$B$3:$BK$3,0))*$D24*IF($G24="s-curve",1,0),0)+IFERROR(IF(AND(AE$3&gt;=$H24,AE$3&lt;=$I24),$D24/($I24-$H24+1),0)*IF($G24="straight-line",1,0),0)</f>
        <v>0</v>
      </c>
      <c r="AF24" s="58">
        <f>IFERROR(INDEX('Construction Bell Curve'!$B$3:$BK$60,MATCH($I24,'Construction Bell Curve'!$B$3:$B$60,0),MATCH('Draw Schedule-AM'!AF$3,'Construction Bell Curve'!$B$3:$BK$3,0))*$D24*IF($G24="s-curve",1,0),0)+IFERROR(IF(AND(AF$3&gt;=$H24,AF$3&lt;=$I24),$D24/($I24-$H24+1),0)*IF($G24="straight-line",1,0),0)</f>
        <v>0</v>
      </c>
      <c r="AG24" s="58">
        <f>IFERROR(INDEX('Construction Bell Curve'!$B$3:$BK$60,MATCH($I24,'Construction Bell Curve'!$B$3:$B$60,0),MATCH('Draw Schedule-AM'!AG$3,'Construction Bell Curve'!$B$3:$BK$3,0))*$D24*IF($G24="s-curve",1,0),0)+IFERROR(IF(AND(AG$3&gt;=$H24,AG$3&lt;=$I24),$D24/($I24-$H24+1),0)*IF($G24="straight-line",1,0),0)</f>
        <v>0</v>
      </c>
      <c r="AH24" s="58">
        <f>IFERROR(INDEX('Construction Bell Curve'!$B$3:$BK$60,MATCH($I24,'Construction Bell Curve'!$B$3:$B$60,0),MATCH('Draw Schedule-AM'!AH$3,'Construction Bell Curve'!$B$3:$BK$3,0))*$D24*IF($G24="s-curve",1,0),0)+IFERROR(IF(AND(AH$3&gt;=$H24,AH$3&lt;=$I24),$D24/($I24-$H24+1),0)*IF($G24="straight-line",1,0),0)</f>
        <v>0</v>
      </c>
      <c r="AI24" s="58">
        <f>IFERROR(INDEX('Construction Bell Curve'!$B$3:$BK$60,MATCH($I24,'Construction Bell Curve'!$B$3:$B$60,0),MATCH('Draw Schedule-AM'!AI$3,'Construction Bell Curve'!$B$3:$BK$3,0))*$D24*IF($G24="s-curve",1,0),0)+IFERROR(IF(AND(AI$3&gt;=$H24,AI$3&lt;=$I24),$D24/($I24-$H24+1),0)*IF($G24="straight-line",1,0),0)</f>
        <v>0</v>
      </c>
      <c r="AJ24" s="58">
        <f>IFERROR(INDEX('Construction Bell Curve'!$B$3:$BK$60,MATCH($I24,'Construction Bell Curve'!$B$3:$B$60,0),MATCH('Draw Schedule-AM'!AJ$3,'Construction Bell Curve'!$B$3:$BK$3,0))*$D24*IF($G24="s-curve",1,0),0)+IFERROR(IF(AND(AJ$3&gt;=$H24,AJ$3&lt;=$I24),$D24/($I24-$H24+1),0)*IF($G24="straight-line",1,0),0)</f>
        <v>0</v>
      </c>
      <c r="AK24" s="58">
        <f>IFERROR(INDEX('Construction Bell Curve'!$B$3:$BK$60,MATCH($I24,'Construction Bell Curve'!$B$3:$B$60,0),MATCH('Draw Schedule-AM'!AK$3,'Construction Bell Curve'!$B$3:$BK$3,0))*$D24*IF($G24="s-curve",1,0),0)+IFERROR(IF(AND(AK$3&gt;=$H24,AK$3&lt;=$I24),$D24/($I24-$H24+1),0)*IF($G24="straight-line",1,0),0)</f>
        <v>0</v>
      </c>
      <c r="AL24" s="58">
        <f>IFERROR(INDEX('Construction Bell Curve'!$B$3:$BK$60,MATCH($I24,'Construction Bell Curve'!$B$3:$B$60,0),MATCH('Draw Schedule-AM'!AL$3,'Construction Bell Curve'!$B$3:$BK$3,0))*$D24*IF($G24="s-curve",1,0),0)+IFERROR(IF(AND(AL$3&gt;=$H24,AL$3&lt;=$I24),$D24/($I24-$H24+1),0)*IF($G24="straight-line",1,0),0)</f>
        <v>0</v>
      </c>
      <c r="AM24" s="58">
        <f>IFERROR(INDEX('Construction Bell Curve'!$B$3:$BK$60,MATCH($I24,'Construction Bell Curve'!$B$3:$B$60,0),MATCH('Draw Schedule-AM'!AM$3,'Construction Bell Curve'!$B$3:$BK$3,0))*$D24*IF($G24="s-curve",1,0),0)+IFERROR(IF(AND(AM$3&gt;=$H24,AM$3&lt;=$I24),$D24/($I24-$H24+1),0)*IF($G24="straight-line",1,0),0)</f>
        <v>0</v>
      </c>
      <c r="AN24" s="58">
        <f>IFERROR(INDEX('Construction Bell Curve'!$B$3:$BK$60,MATCH($I24,'Construction Bell Curve'!$B$3:$B$60,0),MATCH('Draw Schedule-AM'!AN$3,'Construction Bell Curve'!$B$3:$BK$3,0))*$D24*IF($G24="s-curve",1,0),0)+IFERROR(IF(AND(AN$3&gt;=$H24,AN$3&lt;=$I24),$D24/($I24-$H24+1),0)*IF($G24="straight-line",1,0),0)</f>
        <v>0</v>
      </c>
      <c r="AO24" s="58">
        <f>IFERROR(INDEX('Construction Bell Curve'!$B$3:$BK$60,MATCH($I24,'Construction Bell Curve'!$B$3:$B$60,0),MATCH('Draw Schedule-AM'!AO$3,'Construction Bell Curve'!$B$3:$BK$3,0))*$D24*IF($G24="s-curve",1,0),0)+IFERROR(IF(AND(AO$3&gt;=$H24,AO$3&lt;=$I24),$D24/($I24-$H24+1),0)*IF($G24="straight-line",1,0),0)</f>
        <v>0</v>
      </c>
      <c r="AP24" s="58">
        <f>IFERROR(INDEX('Construction Bell Curve'!$B$3:$BK$60,MATCH($I24,'Construction Bell Curve'!$B$3:$B$60,0),MATCH('Draw Schedule-AM'!AP$3,'Construction Bell Curve'!$B$3:$BK$3,0))*$D24*IF($G24="s-curve",1,0),0)+IFERROR(IF(AND(AP$3&gt;=$H24,AP$3&lt;=$I24),$D24/($I24-$H24+1),0)*IF($G24="straight-line",1,0),0)</f>
        <v>0</v>
      </c>
      <c r="AQ24" s="58">
        <f>IFERROR(INDEX('Construction Bell Curve'!$B$3:$BK$60,MATCH($I24,'Construction Bell Curve'!$B$3:$B$60,0),MATCH('Draw Schedule-AM'!AQ$3,'Construction Bell Curve'!$B$3:$BK$3,0))*$D24*IF($G24="s-curve",1,0),0)+IFERROR(IF(AND(AQ$3&gt;=$H24,AQ$3&lt;=$I24),$D24/($I24-$H24+1),0)*IF($G24="straight-line",1,0),0)</f>
        <v>0</v>
      </c>
      <c r="AR24" s="58">
        <f>IFERROR(INDEX('Construction Bell Curve'!$B$3:$BK$60,MATCH($I24,'Construction Bell Curve'!$B$3:$B$60,0),MATCH('Draw Schedule-AM'!AR$3,'Construction Bell Curve'!$B$3:$BK$3,0))*$D24*IF($G24="s-curve",1,0),0)+IFERROR(IF(AND(AR$3&gt;=$H24,AR$3&lt;=$I24),$D24/($I24-$H24+1),0)*IF($G24="straight-line",1,0),0)</f>
        <v>0</v>
      </c>
      <c r="AS24" s="58">
        <f>IFERROR(INDEX('Construction Bell Curve'!$B$3:$BK$60,MATCH($I24,'Construction Bell Curve'!$B$3:$B$60,0),MATCH('Draw Schedule-AM'!AS$3,'Construction Bell Curve'!$B$3:$BK$3,0))*$D24*IF($G24="s-curve",1,0),0)+IFERROR(IF(AND(AS$3&gt;=$H24,AS$3&lt;=$I24),$D24/($I24-$H24+1),0)*IF($G24="straight-line",1,0),0)</f>
        <v>0</v>
      </c>
      <c r="AT24" s="58">
        <f>IFERROR(INDEX('Construction Bell Curve'!$B$3:$BK$60,MATCH($I24,'Construction Bell Curve'!$B$3:$B$60,0),MATCH('Draw Schedule-AM'!AT$3,'Construction Bell Curve'!$B$3:$BK$3,0))*$D24*IF($G24="s-curve",1,0),0)+IFERROR(IF(AND(AT$3&gt;=$H24,AT$3&lt;=$I24),$D24/($I24-$H24+1),0)*IF($G24="straight-line",1,0),0)</f>
        <v>0</v>
      </c>
      <c r="AU24" s="58">
        <f>IFERROR(INDEX('Construction Bell Curve'!$B$3:$BK$60,MATCH($I24,'Construction Bell Curve'!$B$3:$B$60,0),MATCH('Draw Schedule-AM'!AU$3,'Construction Bell Curve'!$B$3:$BK$3,0))*$D24*IF($G24="s-curve",1,0),0)+IFERROR(IF(AND(AU$3&gt;=$H24,AU$3&lt;=$I24),$D24/($I24-$H24+1),0)*IF($G24="straight-line",1,0),0)</f>
        <v>0</v>
      </c>
      <c r="AV24" s="58">
        <f>IFERROR(INDEX('Construction Bell Curve'!$B$3:$BK$60,MATCH($I24,'Construction Bell Curve'!$B$3:$B$60,0),MATCH('Draw Schedule-AM'!AV$3,'Construction Bell Curve'!$B$3:$BK$3,0))*$D24*IF($G24="s-curve",1,0),0)+IFERROR(IF(AND(AV$3&gt;=$H24,AV$3&lt;=$I24),$D24/($I24-$H24+1),0)*IF($G24="straight-line",1,0),0)</f>
        <v>0</v>
      </c>
      <c r="AW24" s="58">
        <f>IFERROR(INDEX('Construction Bell Curve'!$B$3:$BK$60,MATCH($I24,'Construction Bell Curve'!$B$3:$B$60,0),MATCH('Draw Schedule-AM'!AW$3,'Construction Bell Curve'!$B$3:$BK$3,0))*$D24*IF($G24="s-curve",1,0),0)+IFERROR(IF(AND(AW$3&gt;=$H24,AW$3&lt;=$I24),$D24/($I24-$H24+1),0)*IF($G24="straight-line",1,0),0)</f>
        <v>0</v>
      </c>
      <c r="AX24" s="58">
        <f>IFERROR(INDEX('Construction Bell Curve'!$B$3:$BK$60,MATCH($I24,'Construction Bell Curve'!$B$3:$B$60,0),MATCH('Draw Schedule-AM'!AX$3,'Construction Bell Curve'!$B$3:$BK$3,0))*$D24*IF($G24="s-curve",1,0),0)+IFERROR(IF(AND(AX$3&gt;=$H24,AX$3&lt;=$I24),$D24/($I24-$H24+1),0)*IF($G24="straight-line",1,0),0)</f>
        <v>0</v>
      </c>
      <c r="AY24" s="58">
        <f>IFERROR(INDEX('Construction Bell Curve'!$B$3:$BK$60,MATCH($I24,'Construction Bell Curve'!$B$3:$B$60,0),MATCH('Draw Schedule-AM'!AY$3,'Construction Bell Curve'!$B$3:$BK$3,0))*$D24*IF($G24="s-curve",1,0),0)+IFERROR(IF(AND(AY$3&gt;=$H24,AY$3&lt;=$I24),$D24/($I24-$H24+1),0)*IF($G24="straight-line",1,0),0)</f>
        <v>0</v>
      </c>
      <c r="AZ24" s="58">
        <f>IFERROR(INDEX('Construction Bell Curve'!$B$3:$BK$60,MATCH($I24,'Construction Bell Curve'!$B$3:$B$60,0),MATCH('Draw Schedule-AM'!AZ$3,'Construction Bell Curve'!$B$3:$BK$3,0))*$D24*IF($G24="s-curve",1,0),0)+IFERROR(IF(AND(AZ$3&gt;=$H24,AZ$3&lt;=$I24),$D24/($I24-$H24+1),0)*IF($G24="straight-line",1,0),0)</f>
        <v>0</v>
      </c>
      <c r="BA24" s="58">
        <f>IFERROR(INDEX('Construction Bell Curve'!$B$3:$BK$60,MATCH($I24,'Construction Bell Curve'!$B$3:$B$60,0),MATCH('Draw Schedule-AM'!BA$3,'Construction Bell Curve'!$B$3:$BK$3,0))*$D24*IF($G24="s-curve",1,0),0)+IFERROR(IF(AND(BA$3&gt;=$H24,BA$3&lt;=$I24),$D24/($I24-$H24+1),0)*IF($G24="straight-line",1,0),0)</f>
        <v>0</v>
      </c>
      <c r="BB24" s="58">
        <f>IFERROR(INDEX('Construction Bell Curve'!$B$3:$BK$60,MATCH($I24,'Construction Bell Curve'!$B$3:$B$60,0),MATCH('Draw Schedule-AM'!BB$3,'Construction Bell Curve'!$B$3:$BK$3,0))*$D24*IF($G24="s-curve",1,0),0)+IFERROR(IF(AND(BB$3&gt;=$H24,BB$3&lt;=$I24),$D24/($I24-$H24+1),0)*IF($G24="straight-line",1,0),0)</f>
        <v>0</v>
      </c>
      <c r="BC24" s="58">
        <f>IFERROR(INDEX('Construction Bell Curve'!$B$3:$BK$60,MATCH($I24,'Construction Bell Curve'!$B$3:$B$60,0),MATCH('Draw Schedule-AM'!BC$3,'Construction Bell Curve'!$B$3:$BK$3,0))*$D24*IF($G24="s-curve",1,0),0)+IFERROR(IF(AND(BC$3&gt;=$H24,BC$3&lt;=$I24),$D24/($I24-$H24+1),0)*IF($G24="straight-line",1,0),0)</f>
        <v>0</v>
      </c>
      <c r="BD24" s="58">
        <f>IFERROR(INDEX('Construction Bell Curve'!$B$3:$BK$60,MATCH($I24,'Construction Bell Curve'!$B$3:$B$60,0),MATCH('Draw Schedule-AM'!BD$3,'Construction Bell Curve'!$B$3:$BK$3,0))*$D24*IF($G24="s-curve",1,0),0)+IFERROR(IF(AND(BD$3&gt;=$H24,BD$3&lt;=$I24),$D24/($I24-$H24+1),0)*IF($G24="straight-line",1,0),0)</f>
        <v>0</v>
      </c>
      <c r="BE24" s="58">
        <f>IFERROR(INDEX('Construction Bell Curve'!$B$3:$BK$60,MATCH($I24,'Construction Bell Curve'!$B$3:$B$60,0),MATCH('Draw Schedule-AM'!BE$3,'Construction Bell Curve'!$B$3:$BK$3,0))*$D24*IF($G24="s-curve",1,0),0)+IFERROR(IF(AND(BE$3&gt;=$H24,BE$3&lt;=$I24),$D24/($I24-$H24+1),0)*IF($G24="straight-line",1,0),0)</f>
        <v>0</v>
      </c>
      <c r="BF24" s="58">
        <f>IFERROR(INDEX('Construction Bell Curve'!$B$3:$BK$60,MATCH($I24,'Construction Bell Curve'!$B$3:$B$60,0),MATCH('Draw Schedule-AM'!BF$3,'Construction Bell Curve'!$B$3:$BK$3,0))*$D24*IF($G24="s-curve",1,0),0)+IFERROR(IF(AND(BF$3&gt;=$H24,BF$3&lt;=$I24),$D24/($I24-$H24+1),0)*IF($G24="straight-line",1,0),0)</f>
        <v>0</v>
      </c>
      <c r="BG24" s="58">
        <f>IFERROR(INDEX('Construction Bell Curve'!$B$3:$BK$60,MATCH($I24,'Construction Bell Curve'!$B$3:$B$60,0),MATCH('Draw Schedule-AM'!BG$3,'Construction Bell Curve'!$B$3:$BK$3,0))*$D24*IF($G24="s-curve",1,0),0)+IFERROR(IF(AND(BG$3&gt;=$H24,BG$3&lt;=$I24),$D24/($I24-$H24+1),0)*IF($G24="straight-line",1,0),0)</f>
        <v>0</v>
      </c>
      <c r="BH24" s="58">
        <f>IFERROR(INDEX('Construction Bell Curve'!$B$3:$BK$60,MATCH($I24,'Construction Bell Curve'!$B$3:$B$60,0),MATCH('Draw Schedule-AM'!BH$3,'Construction Bell Curve'!$B$3:$BK$3,0))*$D24*IF($G24="s-curve",1,0),0)+IFERROR(IF(AND(BH$3&gt;=$H24,BH$3&lt;=$I24),$D24/($I24-$H24+1),0)*IF($G24="straight-line",1,0),0)</f>
        <v>0</v>
      </c>
      <c r="BI24" s="58">
        <f>IFERROR(INDEX('Construction Bell Curve'!$B$3:$BK$60,MATCH($I24,'Construction Bell Curve'!$B$3:$B$60,0),MATCH('Draw Schedule-AM'!BI$3,'Construction Bell Curve'!$B$3:$BK$3,0))*$D24*IF($G24="s-curve",1,0),0)+IFERROR(IF(AND(BI$3&gt;=$H24,BI$3&lt;=$I24),$D24/($I24-$H24+1),0)*IF($G24="straight-line",1,0),0)</f>
        <v>0</v>
      </c>
      <c r="BJ24" s="58">
        <f>IFERROR(INDEX('Construction Bell Curve'!$B$3:$BK$60,MATCH($I24,'Construction Bell Curve'!$B$3:$B$60,0),MATCH('Draw Schedule-AM'!BJ$3,'Construction Bell Curve'!$B$3:$BK$3,0))*$D24*IF($G24="s-curve",1,0),0)+IFERROR(IF(AND(BJ$3&gt;=$H24,BJ$3&lt;=$I24),$D24/($I24-$H24+1),0)*IF($G24="straight-line",1,0),0)</f>
        <v>0</v>
      </c>
      <c r="BK24" s="58">
        <f>IFERROR(INDEX('Construction Bell Curve'!$B$3:$BK$60,MATCH($I24,'Construction Bell Curve'!$B$3:$B$60,0),MATCH('Draw Schedule-AM'!BK$3,'Construction Bell Curve'!$B$3:$BK$3,0))*$D24*IF($G24="s-curve",1,0),0)+IFERROR(IF(AND(BK$3&gt;=$H24,BK$3&lt;=$I24),$D24/($I24-$H24+1),0)*IF($G24="straight-line",1,0),0)</f>
        <v>0</v>
      </c>
      <c r="BL24" s="58">
        <f>IFERROR(INDEX('Construction Bell Curve'!$B$3:$BK$60,MATCH($I24,'Construction Bell Curve'!$B$3:$B$60,0),MATCH('Draw Schedule-AM'!BL$3,'Construction Bell Curve'!$B$3:$BK$3,0))*$D24*IF($G24="s-curve",1,0),0)+IFERROR(IF(AND(BL$3&gt;=$H24,BL$3&lt;=$I24),$D24/($I24-$H24+1),0)*IF($G24="straight-line",1,0),0)</f>
        <v>0</v>
      </c>
      <c r="BM24" s="58">
        <f>IFERROR(INDEX('Construction Bell Curve'!$B$3:$BK$60,MATCH($I24,'Construction Bell Curve'!$B$3:$B$60,0),MATCH('Draw Schedule-AM'!BM$3,'Construction Bell Curve'!$B$3:$BK$3,0))*$D24*IF($G24="s-curve",1,0),0)+IFERROR(IF(AND(BM$3&gt;=$H24,BM$3&lt;=$I24),$D24/($I24-$H24+1),0)*IF($G24="straight-line",1,0),0)</f>
        <v>0</v>
      </c>
      <c r="BN24" s="58">
        <f>IFERROR(INDEX('Construction Bell Curve'!$B$3:$BK$60,MATCH($I24,'Construction Bell Curve'!$B$3:$B$60,0),MATCH('Draw Schedule-AM'!BN$3,'Construction Bell Curve'!$B$3:$BK$3,0))*$D24*IF($G24="s-curve",1,0),0)+IFERROR(IF(AND(BN$3&gt;=$H24,BN$3&lt;=$I24),$D24/($I24-$H24+1),0)*IF($G24="straight-line",1,0),0)</f>
        <v>0</v>
      </c>
      <c r="BO24" s="58">
        <f>IFERROR(INDEX('Construction Bell Curve'!$B$3:$BK$60,MATCH($I24,'Construction Bell Curve'!$B$3:$B$60,0),MATCH('Draw Schedule-AM'!BO$3,'Construction Bell Curve'!$B$3:$BK$3,0))*$D24*IF($G24="s-curve",1,0),0)+IFERROR(IF(AND(BO$3&gt;=$H24,BO$3&lt;=$I24),$D24/($I24-$H24+1),0)*IF($G24="straight-line",1,0),0)</f>
        <v>0</v>
      </c>
      <c r="BP24" s="58">
        <f>IFERROR(INDEX('Construction Bell Curve'!$B$3:$BK$60,MATCH($I24,'Construction Bell Curve'!$B$3:$B$60,0),MATCH('Draw Schedule-AM'!BP$3,'Construction Bell Curve'!$B$3:$BK$3,0))*$D24*IF($G24="s-curve",1,0),0)+IFERROR(IF(AND(BP$3&gt;=$H24,BP$3&lt;=$I24),$D24/($I24-$H24+1),0)*IF($G24="straight-line",1,0),0)</f>
        <v>0</v>
      </c>
      <c r="BQ24" s="58">
        <f>IFERROR(INDEX('Construction Bell Curve'!$B$3:$BK$60,MATCH($I24,'Construction Bell Curve'!$B$3:$B$60,0),MATCH('Draw Schedule-AM'!BQ$3,'Construction Bell Curve'!$B$3:$BK$3,0))*$D24*IF($G24="s-curve",1,0),0)+IFERROR(IF(AND(BQ$3&gt;=$H24,BQ$3&lt;=$I24),$D24/($I24-$H24+1),0)*IF($G24="straight-line",1,0),0)</f>
        <v>0</v>
      </c>
      <c r="BR24" s="58">
        <f>IFERROR(INDEX('Construction Bell Curve'!$B$3:$BK$60,MATCH($I24,'Construction Bell Curve'!$B$3:$B$60,0),MATCH('Draw Schedule-AM'!BR$3,'Construction Bell Curve'!$B$3:$BK$3,0))*$D24*IF($G24="s-curve",1,0),0)+IFERROR(IF(AND(BR$3&gt;=$H24,BR$3&lt;=$I24),$D24/($I24-$H24+1),0)*IF($G24="straight-line",1,0),0)</f>
        <v>0</v>
      </c>
      <c r="BS24" s="58">
        <f>IFERROR(INDEX('Construction Bell Curve'!$B$3:$BK$60,MATCH($I24,'Construction Bell Curve'!$B$3:$B$60,0),MATCH('Draw Schedule-AM'!BS$3,'Construction Bell Curve'!$B$3:$BK$3,0))*$D24*IF($G24="s-curve",1,0),0)+IFERROR(IF(AND(BS$3&gt;=$H24,BS$3&lt;=$I24),$D24/($I24-$H24+1),0)*IF($G24="straight-line",1,0),0)</f>
        <v>0</v>
      </c>
      <c r="BT24" s="58">
        <f>IFERROR(INDEX('Construction Bell Curve'!$B$3:$BK$60,MATCH($I24,'Construction Bell Curve'!$B$3:$B$60,0),MATCH('Draw Schedule-AM'!BT$3,'Construction Bell Curve'!$B$3:$BK$3,0))*$D24*IF($G24="s-curve",1,0),0)+IFERROR(IF(AND(BT$3&gt;=$H24,BT$3&lt;=$I24),$D24/($I24-$H24+1),0)*IF($G24="straight-line",1,0),0)</f>
        <v>0</v>
      </c>
      <c r="BU24" s="58">
        <f>IFERROR(INDEX('Construction Bell Curve'!$B$3:$BK$60,MATCH($I24,'Construction Bell Curve'!$B$3:$B$60,0),MATCH('Draw Schedule-AM'!BU$3,'Construction Bell Curve'!$B$3:$BK$3,0))*$D24*IF($G24="s-curve",1,0),0)+IFERROR(IF(AND(BU$3&gt;=$H24,BU$3&lt;=$I24),$D24/($I24-$H24+1),0)*IF($G24="straight-line",1,0),0)</f>
        <v>0</v>
      </c>
      <c r="BV24" s="58">
        <f>IFERROR(INDEX('Construction Bell Curve'!$B$3:$BK$60,MATCH($I24,'Construction Bell Curve'!$B$3:$B$60,0),MATCH('Draw Schedule-AM'!BV$3,'Construction Bell Curve'!$B$3:$BK$3,0))*$D24*IF($G24="s-curve",1,0),0)+IFERROR(IF(AND(BV$3&gt;=$H24,BV$3&lt;=$I24),$D24/($I24-$H24+1),0)*IF($G24="straight-line",1,0),0)</f>
        <v>0</v>
      </c>
      <c r="BW24" s="58">
        <f>IFERROR(INDEX('Construction Bell Curve'!$B$3:$BK$60,MATCH($I24,'Construction Bell Curve'!$B$3:$B$60,0),MATCH('Draw Schedule-AM'!BW$3,'Construction Bell Curve'!$B$3:$BK$3,0))*$D24*IF($G24="s-curve",1,0),0)+IFERROR(IF(AND(BW$3&gt;=$H24,BW$3&lt;=$I24),$D24/($I24-$H24+1),0)*IF($G24="straight-line",1,0),0)</f>
        <v>0</v>
      </c>
      <c r="BX24" s="58">
        <f>IFERROR(INDEX('Construction Bell Curve'!$B$3:$BK$60,MATCH($I24,'Construction Bell Curve'!$B$3:$B$60,0),MATCH('Draw Schedule-AM'!BX$3,'Construction Bell Curve'!$B$3:$BK$3,0))*$D24*IF($G24="s-curve",1,0),0)+IFERROR(IF(AND(BX$3&gt;=$H24,BX$3&lt;=$I24),$D24/($I24-$H24+1),0)*IF($G24="straight-line",1,0),0)</f>
        <v>0</v>
      </c>
      <c r="BY24" s="58">
        <f>IFERROR(INDEX('Construction Bell Curve'!$B$3:$BK$60,MATCH($I24,'Construction Bell Curve'!$B$3:$B$60,0),MATCH('Draw Schedule-AM'!BY$3,'Construction Bell Curve'!$B$3:$BK$3,0))*$D24*IF($G24="s-curve",1,0),0)+IFERROR(IF(AND(BY$3&gt;=$H24,BY$3&lt;=$I24),$D24/($I24-$H24+1),0)*IF($G24="straight-line",1,0),0)</f>
        <v>0</v>
      </c>
      <c r="BZ24" s="58">
        <f>IFERROR(INDEX('Construction Bell Curve'!$B$3:$BK$60,MATCH($I24,'Construction Bell Curve'!$B$3:$B$60,0),MATCH('Draw Schedule-AM'!BZ$3,'Construction Bell Curve'!$B$3:$BK$3,0))*$D24*IF($G24="s-curve",1,0),0)+IFERROR(IF(AND(BZ$3&gt;=$H24,BZ$3&lt;=$I24),$D24/($I24-$H24+1),0)*IF($G24="straight-line",1,0),0)</f>
        <v>0</v>
      </c>
      <c r="CA24" s="58">
        <f>IFERROR(INDEX('Construction Bell Curve'!$B$3:$BK$60,MATCH($I24,'Construction Bell Curve'!$B$3:$B$60,0),MATCH('Draw Schedule-AM'!CA$3,'Construction Bell Curve'!$B$3:$BK$3,0))*$D24*IF($G24="s-curve",1,0),0)+IFERROR(IF(AND(CA$3&gt;=$H24,CA$3&lt;=$I24),$D24/($I24-$H24+1),0)*IF($G24="straight-line",1,0),0)</f>
        <v>0</v>
      </c>
      <c r="CB24" s="58">
        <f>IFERROR(INDEX('Construction Bell Curve'!$B$3:$BK$60,MATCH($I24,'Construction Bell Curve'!$B$3:$B$60,0),MATCH('Draw Schedule-AM'!CB$3,'Construction Bell Curve'!$B$3:$BK$3,0))*$D24*IF($G24="s-curve",1,0),0)+IFERROR(IF(AND(CB$3&gt;=$H24,CB$3&lt;=$I24),$D24/($I24-$H24+1),0)*IF($G24="straight-line",1,0),0)</f>
        <v>0</v>
      </c>
      <c r="CC24" s="58">
        <f>IFERROR(INDEX('Construction Bell Curve'!$B$3:$BK$60,MATCH($I24,'Construction Bell Curve'!$B$3:$B$60,0),MATCH('Draw Schedule-AM'!CC$3,'Construction Bell Curve'!$B$3:$BK$3,0))*$D24*IF($G24="s-curve",1,0),0)+IFERROR(IF(AND(CC$3&gt;=$H24,CC$3&lt;=$I24),$D24/($I24-$H24+1),0)*IF($G24="straight-line",1,0),0)</f>
        <v>0</v>
      </c>
      <c r="CD24" s="58">
        <f>IFERROR(INDEX('Construction Bell Curve'!$B$3:$BK$60,MATCH($I24,'Construction Bell Curve'!$B$3:$B$60,0),MATCH('Draw Schedule-AM'!CD$3,'Construction Bell Curve'!$B$3:$BK$3,0))*$D24*IF($G24="s-curve",1,0),0)+IFERROR(IF(AND(CD$3&gt;=$H24,CD$3&lt;=$I24),$D24/($I24-$H24+1),0)*IF($G24="straight-line",1,0),0)</f>
        <v>0</v>
      </c>
      <c r="CE24" s="58">
        <f>IFERROR(INDEX('Construction Bell Curve'!$B$3:$BK$60,MATCH($I24,'Construction Bell Curve'!$B$3:$B$60,0),MATCH('Draw Schedule-AM'!CE$3,'Construction Bell Curve'!$B$3:$BK$3,0))*$D24*IF($G24="s-curve",1,0),0)+IFERROR(IF(AND(CE$3&gt;=$H24,CE$3&lt;=$I24),$D24/($I24-$H24+1),0)*IF($G24="straight-line",1,0),0)</f>
        <v>0</v>
      </c>
      <c r="CF24" s="58">
        <f>IFERROR(INDEX('Construction Bell Curve'!$B$3:$BK$60,MATCH($I24,'Construction Bell Curve'!$B$3:$B$60,0),MATCH('Draw Schedule-AM'!CF$3,'Construction Bell Curve'!$B$3:$BK$3,0))*$D24*IF($G24="s-curve",1,0),0)+IFERROR(IF(AND(CF$3&gt;=$H24,CF$3&lt;=$I24),$D24/($I24-$H24+1),0)*IF($G24="straight-line",1,0),0)</f>
        <v>0</v>
      </c>
      <c r="CG24" s="58">
        <f>IFERROR(INDEX('Construction Bell Curve'!$B$3:$BK$60,MATCH($I24,'Construction Bell Curve'!$B$3:$B$60,0),MATCH('Draw Schedule-AM'!CG$3,'Construction Bell Curve'!$B$3:$BK$3,0))*$D24*IF($G24="s-curve",1,0),0)+IFERROR(IF(AND(CG$3&gt;=$H24,CG$3&lt;=$I24),$D24/($I24-$H24+1),0)*IF($G24="straight-line",1,0),0)</f>
        <v>0</v>
      </c>
      <c r="CH24" s="58">
        <f>IFERROR(INDEX('Construction Bell Curve'!$B$3:$BK$60,MATCH($I24,'Construction Bell Curve'!$B$3:$B$60,0),MATCH('Draw Schedule-AM'!CH$3,'Construction Bell Curve'!$B$3:$BK$3,0))*$D24*IF($G24="s-curve",1,0),0)+IFERROR(IF(AND(CH$3&gt;=$H24,CH$3&lt;=$I24),$D24/($I24-$H24+1),0)*IF($G24="straight-line",1,0),0)</f>
        <v>0</v>
      </c>
      <c r="CI24" s="58">
        <f>IFERROR(INDEX('Construction Bell Curve'!$B$3:$BK$60,MATCH($I24,'Construction Bell Curve'!$B$3:$B$60,0),MATCH('Draw Schedule-AM'!CI$3,'Construction Bell Curve'!$B$3:$BK$3,0))*$D24*IF($G24="s-curve",1,0),0)+IFERROR(IF(AND(CI$3&gt;=$H24,CI$3&lt;=$I24),$D24/($I24-$H24+1),0)*IF($G24="straight-line",1,0),0)</f>
        <v>0</v>
      </c>
      <c r="CJ24" s="58">
        <f>IFERROR(INDEX('Construction Bell Curve'!$B$3:$BK$60,MATCH($I24,'Construction Bell Curve'!$B$3:$B$60,0),MATCH('Draw Schedule-AM'!CJ$3,'Construction Bell Curve'!$B$3:$BK$3,0))*$D24*IF($G24="s-curve",1,0),0)+IFERROR(IF(AND(CJ$3&gt;=$H24,CJ$3&lt;=$I24),$D24/($I24-$H24+1),0)*IF($G24="straight-line",1,0),0)</f>
        <v>0</v>
      </c>
      <c r="CK24" s="58">
        <f>IFERROR(INDEX('Construction Bell Curve'!$B$3:$BK$60,MATCH($I24,'Construction Bell Curve'!$B$3:$B$60,0),MATCH('Draw Schedule-AM'!CK$3,'Construction Bell Curve'!$B$3:$BK$3,0))*$D24*IF($G24="s-curve",1,0),0)+IFERROR(IF(AND(CK$3&gt;=$H24,CK$3&lt;=$I24),$D24/($I24-$H24+1),0)*IF($G24="straight-line",1,0),0)</f>
        <v>0</v>
      </c>
      <c r="CL24" s="58">
        <f>IFERROR(INDEX('Construction Bell Curve'!$B$3:$BK$60,MATCH($I24,'Construction Bell Curve'!$B$3:$B$60,0),MATCH('Draw Schedule-AM'!CL$3,'Construction Bell Curve'!$B$3:$BK$3,0))*$D24*IF($G24="s-curve",1,0),0)+IFERROR(IF(AND(CL$3&gt;=$H24,CL$3&lt;=$I24),$D24/($I24-$H24+1),0)*IF($G24="straight-line",1,0),0)</f>
        <v>0</v>
      </c>
      <c r="CM24" s="58">
        <f>IFERROR(INDEX('Construction Bell Curve'!$B$3:$BK$60,MATCH($I24,'Construction Bell Curve'!$B$3:$B$60,0),MATCH('Draw Schedule-AM'!CM$3,'Construction Bell Curve'!$B$3:$BK$3,0))*$D24*IF($G24="s-curve",1,0),0)+IFERROR(IF(AND(CM$3&gt;=$H24,CM$3&lt;=$I24),$D24/($I24-$H24+1),0)*IF($G24="straight-line",1,0),0)</f>
        <v>0</v>
      </c>
      <c r="CN24" s="58">
        <f>IFERROR(INDEX('Construction Bell Curve'!$B$3:$BK$60,MATCH($I24,'Construction Bell Curve'!$B$3:$B$60,0),MATCH('Draw Schedule-AM'!CN$3,'Construction Bell Curve'!$B$3:$BK$3,0))*$D24*IF($G24="s-curve",1,0),0)+IFERROR(IF(AND(CN$3&gt;=$H24,CN$3&lt;=$I24),$D24/($I24-$H24+1),0)*IF($G24="straight-line",1,0),0)</f>
        <v>0</v>
      </c>
      <c r="CO24" s="58">
        <f>IFERROR(INDEX('Construction Bell Curve'!$B$3:$BK$60,MATCH($I24,'Construction Bell Curve'!$B$3:$B$60,0),MATCH('Draw Schedule-AM'!CO$3,'Construction Bell Curve'!$B$3:$BK$3,0))*$D24*IF($G24="s-curve",1,0),0)+IFERROR(IF(AND(CO$3&gt;=$H24,CO$3&lt;=$I24),$D24/($I24-$H24+1),0)*IF($G24="straight-line",1,0),0)</f>
        <v>0</v>
      </c>
      <c r="CP24" s="58">
        <f>IFERROR(INDEX('Construction Bell Curve'!$B$3:$BK$60,MATCH($I24,'Construction Bell Curve'!$B$3:$B$60,0),MATCH('Draw Schedule-AM'!CP$3,'Construction Bell Curve'!$B$3:$BK$3,0))*$D24*IF($G24="s-curve",1,0),0)+IFERROR(IF(AND(CP$3&gt;=$H24,CP$3&lt;=$I24),$D24/($I24-$H24+1),0)*IF($G24="straight-line",1,0),0)</f>
        <v>0</v>
      </c>
      <c r="CQ24" s="58">
        <f>IFERROR(INDEX('Construction Bell Curve'!$B$3:$BK$60,MATCH($I24,'Construction Bell Curve'!$B$3:$B$60,0),MATCH('Draw Schedule-AM'!CQ$3,'Construction Bell Curve'!$B$3:$BK$3,0))*$D24*IF($G24="s-curve",1,0),0)+IFERROR(IF(AND(CQ$3&gt;=$H24,CQ$3&lt;=$I24),$D24/($I24-$H24+1),0)*IF($G24="straight-line",1,0),0)</f>
        <v>0</v>
      </c>
      <c r="CR24" s="58">
        <f>IFERROR(INDEX('Construction Bell Curve'!$B$3:$BK$60,MATCH($I24,'Construction Bell Curve'!$B$3:$B$60,0),MATCH('Draw Schedule-AM'!CR$3,'Construction Bell Curve'!$B$3:$BK$3,0))*$D24*IF($G24="s-curve",1,0),0)+IFERROR(IF(AND(CR$3&gt;=$H24,CR$3&lt;=$I24),$D24/($I24-$H24+1),0)*IF($G24="straight-line",1,0),0)</f>
        <v>0</v>
      </c>
      <c r="CS24" s="58">
        <f>IFERROR(INDEX('Construction Bell Curve'!$B$3:$BK$60,MATCH($I24,'Construction Bell Curve'!$B$3:$B$60,0),MATCH('Draw Schedule-AM'!CS$3,'Construction Bell Curve'!$B$3:$BK$3,0))*$D24*IF($G24="s-curve",1,0),0)+IFERROR(IF(AND(CS$3&gt;=$H24,CS$3&lt;=$I24),$D24/($I24-$H24+1),0)*IF($G24="straight-line",1,0),0)</f>
        <v>0</v>
      </c>
      <c r="CT24" s="58">
        <f>IFERROR(INDEX('Construction Bell Curve'!$B$3:$BK$60,MATCH($I24,'Construction Bell Curve'!$B$3:$B$60,0),MATCH('Draw Schedule-AM'!CT$3,'Construction Bell Curve'!$B$3:$BK$3,0))*$D24*IF($G24="s-curve",1,0),0)+IFERROR(IF(AND(CT$3&gt;=$H24,CT$3&lt;=$I24),$D24/($I24-$H24+1),0)*IF($G24="straight-line",1,0),0)</f>
        <v>0</v>
      </c>
      <c r="CU24" s="58">
        <f>IFERROR(INDEX('Construction Bell Curve'!$B$3:$BK$60,MATCH($I24,'Construction Bell Curve'!$B$3:$B$60,0),MATCH('Draw Schedule-AM'!CU$3,'Construction Bell Curve'!$B$3:$BK$3,0))*$D24*IF($G24="s-curve",1,0),0)+IFERROR(IF(AND(CU$3&gt;=$H24,CU$3&lt;=$I24),$D24/($I24-$H24+1),0)*IF($G24="straight-line",1,0),0)</f>
        <v>0</v>
      </c>
      <c r="CV24" s="58">
        <f>IFERROR(INDEX('Construction Bell Curve'!$B$3:$BK$60,MATCH($I24,'Construction Bell Curve'!$B$3:$B$60,0),MATCH('Draw Schedule-AM'!CV$3,'Construction Bell Curve'!$B$3:$BK$3,0))*$D24*IF($G24="s-curve",1,0),0)+IFERROR(IF(AND(CV$3&gt;=$H24,CV$3&lt;=$I24),$D24/($I24-$H24+1),0)*IF($G24="straight-line",1,0),0)</f>
        <v>0</v>
      </c>
      <c r="CW24" s="58">
        <f>IFERROR(INDEX('Construction Bell Curve'!$B$3:$BK$60,MATCH($I24,'Construction Bell Curve'!$B$3:$B$60,0),MATCH('Draw Schedule-AM'!CW$3,'Construction Bell Curve'!$B$3:$BK$3,0))*$D24*IF($G24="s-curve",1,0),0)+IFERROR(IF(AND(CW$3&gt;=$H24,CW$3&lt;=$I24),$D24/($I24-$H24+1),0)*IF($G24="straight-line",1,0),0)</f>
        <v>0</v>
      </c>
      <c r="CX24" s="58">
        <f>IFERROR(INDEX('Construction Bell Curve'!$B$3:$BK$60,MATCH($I24,'Construction Bell Curve'!$B$3:$B$60,0),MATCH('Draw Schedule-AM'!CX$3,'Construction Bell Curve'!$B$3:$BK$3,0))*$D24*IF($G24="s-curve",1,0),0)+IFERROR(IF(AND(CX$3&gt;=$H24,CX$3&lt;=$I24),$D24/($I24-$H24+1),0)*IF($G24="straight-line",1,0),0)</f>
        <v>0</v>
      </c>
      <c r="CY24" s="58">
        <f>IFERROR(INDEX('Construction Bell Curve'!$B$3:$BK$60,MATCH($I24,'Construction Bell Curve'!$B$3:$B$60,0),MATCH('Draw Schedule-AM'!CY$3,'Construction Bell Curve'!$B$3:$BK$3,0))*$D24*IF($G24="s-curve",1,0),0)+IFERROR(IF(AND(CY$3&gt;=$H24,CY$3&lt;=$I24),$D24/($I24-$H24+1),0)*IF($G24="straight-line",1,0),0)</f>
        <v>0</v>
      </c>
      <c r="CZ24" s="58">
        <f>IFERROR(INDEX('Construction Bell Curve'!$B$3:$BK$60,MATCH($I24,'Construction Bell Curve'!$B$3:$B$60,0),MATCH('Draw Schedule-AM'!CZ$3,'Construction Bell Curve'!$B$3:$BK$3,0))*$D24*IF($G24="s-curve",1,0),0)+IFERROR(IF(AND(CZ$3&gt;=$H24,CZ$3&lt;=$I24),$D24/($I24-$H24+1),0)*IF($G24="straight-line",1,0),0)</f>
        <v>0</v>
      </c>
      <c r="DA24" s="58">
        <f>IFERROR(INDEX('Construction Bell Curve'!$B$3:$BK$60,MATCH($I24,'Construction Bell Curve'!$B$3:$B$60,0),MATCH('Draw Schedule-AM'!DA$3,'Construction Bell Curve'!$B$3:$BK$3,0))*$D24*IF($G24="s-curve",1,0),0)+IFERROR(IF(AND(DA$3&gt;=$H24,DA$3&lt;=$I24),$D24/($I24-$H24+1),0)*IF($G24="straight-line",1,0),0)</f>
        <v>0</v>
      </c>
      <c r="DB24" s="58">
        <f>IFERROR(INDEX('Construction Bell Curve'!$B$3:$BK$60,MATCH($I24,'Construction Bell Curve'!$B$3:$B$60,0),MATCH('Draw Schedule-AM'!DB$3,'Construction Bell Curve'!$B$3:$BK$3,0))*$D24*IF($G24="s-curve",1,0),0)+IFERROR(IF(AND(DB$3&gt;=$H24,DB$3&lt;=$I24),$D24/($I24-$H24+1),0)*IF($G24="straight-line",1,0),0)</f>
        <v>0</v>
      </c>
      <c r="DC24" s="58">
        <f>IFERROR(INDEX('Construction Bell Curve'!$B$3:$BK$60,MATCH($I24,'Construction Bell Curve'!$B$3:$B$60,0),MATCH('Draw Schedule-AM'!DC$3,'Construction Bell Curve'!$B$3:$BK$3,0))*$D24*IF($G24="s-curve",1,0),0)+IFERROR(IF(AND(DC$3&gt;=$H24,DC$3&lt;=$I24),$D24/($I24-$H24+1),0)*IF($G24="straight-line",1,0),0)</f>
        <v>0</v>
      </c>
      <c r="DD24" s="58">
        <f>IFERROR(INDEX('Construction Bell Curve'!$B$3:$BK$60,MATCH($I24,'Construction Bell Curve'!$B$3:$B$60,0),MATCH('Draw Schedule-AM'!DD$3,'Construction Bell Curve'!$B$3:$BK$3,0))*$D24*IF($G24="s-curve",1,0),0)+IFERROR(IF(AND(DD$3&gt;=$H24,DD$3&lt;=$I24),$D24/($I24-$H24+1),0)*IF($G24="straight-line",1,0),0)</f>
        <v>0</v>
      </c>
      <c r="DE24" s="58">
        <f>IFERROR(INDEX('Construction Bell Curve'!$B$3:$BK$60,MATCH($I24,'Construction Bell Curve'!$B$3:$B$60,0),MATCH('Draw Schedule-AM'!DE$3,'Construction Bell Curve'!$B$3:$BK$3,0))*$D24*IF($G24="s-curve",1,0),0)+IFERROR(IF(AND(DE$3&gt;=$H24,DE$3&lt;=$I24),$D24/($I24-$H24+1),0)*IF($G24="straight-line",1,0),0)</f>
        <v>0</v>
      </c>
      <c r="DF24" s="58">
        <f>IFERROR(INDEX('Construction Bell Curve'!$B$3:$BK$60,MATCH($I24,'Construction Bell Curve'!$B$3:$B$60,0),MATCH('Draw Schedule-AM'!DF$3,'Construction Bell Curve'!$B$3:$BK$3,0))*$D24*IF($G24="s-curve",1,0),0)+IFERROR(IF(AND(DF$3&gt;=$H24,DF$3&lt;=$I24),$D24/($I24-$H24+1),0)*IF($G24="straight-line",1,0),0)</f>
        <v>0</v>
      </c>
      <c r="DG24" s="58">
        <f>IFERROR(INDEX('Construction Bell Curve'!$B$3:$BK$60,MATCH($I24,'Construction Bell Curve'!$B$3:$B$60,0),MATCH('Draw Schedule-AM'!DG$3,'Construction Bell Curve'!$B$3:$BK$3,0))*$D24*IF($G24="s-curve",1,0),0)+IFERROR(IF(AND(DG$3&gt;=$H24,DG$3&lt;=$I24),$D24/($I24-$H24+1),0)*IF($G24="straight-line",1,0),0)</f>
        <v>0</v>
      </c>
      <c r="DH24" s="58">
        <f>IFERROR(INDEX('Construction Bell Curve'!$B$3:$BK$60,MATCH($I24,'Construction Bell Curve'!$B$3:$B$60,0),MATCH('Draw Schedule-AM'!DH$3,'Construction Bell Curve'!$B$3:$BK$3,0))*$D24*IF($G24="s-curve",1,0),0)+IFERROR(IF(AND(DH$3&gt;=$H24,DH$3&lt;=$I24),$D24/($I24-$H24+1),0)*IF($G24="straight-line",1,0),0)</f>
        <v>0</v>
      </c>
      <c r="DI24" s="58">
        <f>IFERROR(INDEX('Construction Bell Curve'!$B$3:$BK$60,MATCH($I24,'Construction Bell Curve'!$B$3:$B$60,0),MATCH('Draw Schedule-AM'!DI$3,'Construction Bell Curve'!$B$3:$BK$3,0))*$D24*IF($G24="s-curve",1,0),0)+IFERROR(IF(AND(DI$3&gt;=$H24,DI$3&lt;=$I24),$D24/($I24-$H24+1),0)*IF($G24="straight-line",1,0),0)</f>
        <v>0</v>
      </c>
      <c r="DJ24" s="58">
        <f>IFERROR(INDEX('Construction Bell Curve'!$B$3:$BK$60,MATCH($I24,'Construction Bell Curve'!$B$3:$B$60,0),MATCH('Draw Schedule-AM'!DJ$3,'Construction Bell Curve'!$B$3:$BK$3,0))*$D24*IF($G24="s-curve",1,0),0)+IFERROR(IF(AND(DJ$3&gt;=$H24,DJ$3&lt;=$I24),$D24/($I24-$H24+1),0)*IF($G24="straight-line",1,0),0)</f>
        <v>0</v>
      </c>
      <c r="DK24" s="58">
        <f>IFERROR(INDEX('Construction Bell Curve'!$B$3:$BK$60,MATCH($I24,'Construction Bell Curve'!$B$3:$B$60,0),MATCH('Draw Schedule-AM'!DK$3,'Construction Bell Curve'!$B$3:$BK$3,0))*$D24*IF($G24="s-curve",1,0),0)+IFERROR(IF(AND(DK$3&gt;=$H24,DK$3&lt;=$I24),$D24/($I24-$H24+1),0)*IF($G24="straight-line",1,0),0)</f>
        <v>0</v>
      </c>
      <c r="DL24" s="58">
        <f>IFERROR(INDEX('Construction Bell Curve'!$B$3:$BK$60,MATCH($I24,'Construction Bell Curve'!$B$3:$B$60,0),MATCH('Draw Schedule-AM'!DL$3,'Construction Bell Curve'!$B$3:$BK$3,0))*$D24*IF($G24="s-curve",1,0),0)+IFERROR(IF(AND(DL$3&gt;=$H24,DL$3&lt;=$I24),$D24/($I24-$H24+1),0)*IF($G24="straight-line",1,0),0)</f>
        <v>0</v>
      </c>
      <c r="DM24" s="58">
        <f>IFERROR(INDEX('Construction Bell Curve'!$B$3:$BK$60,MATCH($I24,'Construction Bell Curve'!$B$3:$B$60,0),MATCH('Draw Schedule-AM'!DM$3,'Construction Bell Curve'!$B$3:$BK$3,0))*$D24*IF($G24="s-curve",1,0),0)+IFERROR(IF(AND(DM$3&gt;=$H24,DM$3&lt;=$I24),$D24/($I24-$H24+1),0)*IF($G24="straight-line",1,0),0)</f>
        <v>0</v>
      </c>
      <c r="DN24" s="58">
        <f>IFERROR(INDEX('Construction Bell Curve'!$B$3:$BK$60,MATCH($I24,'Construction Bell Curve'!$B$3:$B$60,0),MATCH('Draw Schedule-AM'!DN$3,'Construction Bell Curve'!$B$3:$BK$3,0))*$D24*IF($G24="s-curve",1,0),0)+IFERROR(IF(AND(DN$3&gt;=$H24,DN$3&lt;=$I24),$D24/($I24-$H24+1),0)*IF($G24="straight-line",1,0),0)</f>
        <v>0</v>
      </c>
      <c r="DO24" s="58">
        <f>IFERROR(INDEX('Construction Bell Curve'!$B$3:$BK$60,MATCH($I24,'Construction Bell Curve'!$B$3:$B$60,0),MATCH('Draw Schedule-AM'!DO$3,'Construction Bell Curve'!$B$3:$BK$3,0))*$D24*IF($G24="s-curve",1,0),0)+IFERROR(IF(AND(DO$3&gt;=$H24,DO$3&lt;=$I24),$D24/($I24-$H24+1),0)*IF($G24="straight-line",1,0),0)</f>
        <v>0</v>
      </c>
      <c r="DP24" s="58">
        <f>IFERROR(INDEX('Construction Bell Curve'!$B$3:$BK$60,MATCH($I24,'Construction Bell Curve'!$B$3:$B$60,0),MATCH('Draw Schedule-AM'!DP$3,'Construction Bell Curve'!$B$3:$BK$3,0))*$D24*IF($G24="s-curve",1,0),0)+IFERROR(IF(AND(DP$3&gt;=$H24,DP$3&lt;=$I24),$D24/($I24-$H24+1),0)*IF($G24="straight-line",1,0),0)</f>
        <v>0</v>
      </c>
      <c r="DQ24" s="58">
        <f>IFERROR(INDEX('Construction Bell Curve'!$B$3:$BK$60,MATCH($I24,'Construction Bell Curve'!$B$3:$B$60,0),MATCH('Draw Schedule-AM'!DQ$3,'Construction Bell Curve'!$B$3:$BK$3,0))*$D24*IF($G24="s-curve",1,0),0)+IFERROR(IF(AND(DQ$3&gt;=$H24,DQ$3&lt;=$I24),$D24/($I24-$H24+1),0)*IF($G24="straight-line",1,0),0)</f>
        <v>0</v>
      </c>
      <c r="DR24" s="58">
        <f>IFERROR(INDEX('Construction Bell Curve'!$B$3:$BK$60,MATCH($I24,'Construction Bell Curve'!$B$3:$B$60,0),MATCH('Draw Schedule-AM'!DR$3,'Construction Bell Curve'!$B$3:$BK$3,0))*$D24*IF($G24="s-curve",1,0),0)+IFERROR(IF(AND(DR$3&gt;=$H24,DR$3&lt;=$I24),$D24/($I24-$H24+1),0)*IF($G24="straight-line",1,0),0)</f>
        <v>0</v>
      </c>
      <c r="DS24" s="58">
        <f>IFERROR(INDEX('Construction Bell Curve'!$B$3:$BK$60,MATCH($I24,'Construction Bell Curve'!$B$3:$B$60,0),MATCH('Draw Schedule-AM'!DS$3,'Construction Bell Curve'!$B$3:$BK$3,0))*$D24*IF($G24="s-curve",1,0),0)+IFERROR(IF(AND(DS$3&gt;=$H24,DS$3&lt;=$I24),$D24/($I24-$H24+1),0)*IF($G24="straight-line",1,0),0)</f>
        <v>0</v>
      </c>
      <c r="DT24" s="58">
        <f>IFERROR(INDEX('Construction Bell Curve'!$B$3:$BK$60,MATCH($I24,'Construction Bell Curve'!$B$3:$B$60,0),MATCH('Draw Schedule-AM'!DT$3,'Construction Bell Curve'!$B$3:$BK$3,0))*$D24*IF($G24="s-curve",1,0),0)+IFERROR(IF(AND(DT$3&gt;=$H24,DT$3&lt;=$I24),$D24/($I24-$H24+1),0)*IF($G24="straight-line",1,0),0)</f>
        <v>0</v>
      </c>
      <c r="DU24" s="58">
        <f>IFERROR(INDEX('Construction Bell Curve'!$B$3:$BK$60,MATCH($I24,'Construction Bell Curve'!$B$3:$B$60,0),MATCH('Draw Schedule-AM'!DU$3,'Construction Bell Curve'!$B$3:$BK$3,0))*$D24*IF($G24="s-curve",1,0),0)+IFERROR(IF(AND(DU$3&gt;=$H24,DU$3&lt;=$I24),$D24/($I24-$H24+1),0)*IF($G24="straight-line",1,0),0)</f>
        <v>0</v>
      </c>
      <c r="DV24" s="58">
        <f>IFERROR(INDEX('Construction Bell Curve'!$B$3:$BK$60,MATCH($I24,'Construction Bell Curve'!$B$3:$B$60,0),MATCH('Draw Schedule-AM'!DV$3,'Construction Bell Curve'!$B$3:$BK$3,0))*$D24*IF($G24="s-curve",1,0),0)+IFERROR(IF(AND(DV$3&gt;=$H24,DV$3&lt;=$I24),$D24/($I24-$H24+1),0)*IF($G24="straight-line",1,0),0)</f>
        <v>0</v>
      </c>
      <c r="DW24" s="58">
        <f>IFERROR(INDEX('Construction Bell Curve'!$B$3:$BK$60,MATCH($I24,'Construction Bell Curve'!$B$3:$B$60,0),MATCH('Draw Schedule-AM'!DW$3,'Construction Bell Curve'!$B$3:$BK$3,0))*$D24*IF($G24="s-curve",1,0),0)+IFERROR(IF(AND(DW$3&gt;=$H24,DW$3&lt;=$I24),$D24/($I24-$H24+1),0)*IF($G24="straight-line",1,0),0)</f>
        <v>0</v>
      </c>
      <c r="DX24" s="58">
        <f>IFERROR(INDEX('Construction Bell Curve'!$B$3:$BK$60,MATCH($I24,'Construction Bell Curve'!$B$3:$B$60,0),MATCH('Draw Schedule-AM'!DX$3,'Construction Bell Curve'!$B$3:$BK$3,0))*$D24*IF($G24="s-curve",1,0),0)+IFERROR(IF(AND(DX$3&gt;=$H24,DX$3&lt;=$I24),$D24/($I24-$H24+1),0)*IF($G24="straight-line",1,0),0)</f>
        <v>0</v>
      </c>
      <c r="DY24" s="58">
        <f>IFERROR(INDEX('Construction Bell Curve'!$B$3:$BK$60,MATCH($I24,'Construction Bell Curve'!$B$3:$B$60,0),MATCH('Draw Schedule-AM'!DY$3,'Construction Bell Curve'!$B$3:$BK$3,0))*$D24*IF($G24="s-curve",1,0),0)+IFERROR(IF(AND(DY$3&gt;=$H24,DY$3&lt;=$I24),$D24/($I24-$H24+1),0)*IF($G24="straight-line",1,0),0)</f>
        <v>0</v>
      </c>
      <c r="DZ24" s="58">
        <f>IFERROR(INDEX('Construction Bell Curve'!$B$3:$BK$60,MATCH($I24,'Construction Bell Curve'!$B$3:$B$60,0),MATCH('Draw Schedule-AM'!DZ$3,'Construction Bell Curve'!$B$3:$BK$3,0))*$D24*IF($G24="s-curve",1,0),0)+IFERROR(IF(AND(DZ$3&gt;=$H24,DZ$3&lt;=$I24),$D24/($I24-$H24+1),0)*IF($G24="straight-line",1,0),0)</f>
        <v>0</v>
      </c>
    </row>
    <row r="25" spans="1:130" s="51" customFormat="1" ht="15.75" customHeight="1">
      <c r="A25" s="49"/>
      <c r="B25" s="60" t="str">
        <f>Budget!B28</f>
        <v>Municipal Fees</v>
      </c>
      <c r="C25" s="1134">
        <v>0</v>
      </c>
      <c r="D25" s="135">
        <f t="shared" si="18"/>
        <v>0</v>
      </c>
      <c r="E25" s="1131">
        <f>Budget!E28</f>
        <v>0</v>
      </c>
      <c r="F25" s="1087">
        <f t="shared" ca="1" si="19"/>
        <v>0</v>
      </c>
      <c r="G25" s="1075" t="s">
        <v>1382</v>
      </c>
      <c r="H25" s="1139">
        <f t="shared" si="20"/>
        <v>0</v>
      </c>
      <c r="I25" s="1076">
        <v>12</v>
      </c>
      <c r="J25" s="58">
        <f>IFERROR(INDEX('Construction Bell Curve'!$B$3:$BK$60,MATCH($I25,'Construction Bell Curve'!$B$3:$B$60,0),MATCH('Draw Schedule-AM'!J$3,'Construction Bell Curve'!$B$3:$BK$3,0))*$D25*IF($G25="s-curve",1,0),0)+IFERROR(IF(AND(J$3&gt;=$H25,J$3&lt;=$I25),$D25/($I25-$H25+1),0)*IF($G25="straight-line",1,0),0)</f>
        <v>0</v>
      </c>
      <c r="K25" s="58">
        <f ca="1">IFERROR(INDEX('Construction Bell Curve'!$B$3:$BK$60,MATCH($I25,'Construction Bell Curve'!$B$3:$B$60,0),MATCH('Draw Schedule-AM'!K$3,'Construction Bell Curve'!$B$3:$BK$3,0))*$D25*IF($G25="s-curve",1,0),0)+IFERROR(IF(AND(K$3&gt;=$H25,K$3&lt;=$I25),$D25/($I25-$H25+1),0)*IF($G25="straight-line",1,0),0)</f>
        <v>0</v>
      </c>
      <c r="L25" s="58">
        <f ca="1">IFERROR(INDEX('Construction Bell Curve'!$B$3:$BK$60,MATCH($I25,'Construction Bell Curve'!$B$3:$B$60,0),MATCH('Draw Schedule-AM'!L$3,'Construction Bell Curve'!$B$3:$BK$3,0))*$D25*IF($G25="s-curve",1,0),0)+IFERROR(IF(AND(L$3&gt;=$H25,L$3&lt;=$I25),$D25/($I25-$H25+1),0)*IF($G25="straight-line",1,0),0)</f>
        <v>0</v>
      </c>
      <c r="M25" s="58">
        <f ca="1">IFERROR(INDEX('Construction Bell Curve'!$B$3:$BK$60,MATCH($I25,'Construction Bell Curve'!$B$3:$B$60,0),MATCH('Draw Schedule-AM'!M$3,'Construction Bell Curve'!$B$3:$BK$3,0))*$D25*IF($G25="s-curve",1,0),0)+IFERROR(IF(AND(M$3&gt;=$H25,M$3&lt;=$I25),$D25/($I25-$H25+1),0)*IF($G25="straight-line",1,0),0)</f>
        <v>0</v>
      </c>
      <c r="N25" s="58">
        <f ca="1">IFERROR(INDEX('Construction Bell Curve'!$B$3:$BK$60,MATCH($I25,'Construction Bell Curve'!$B$3:$B$60,0),MATCH('Draw Schedule-AM'!N$3,'Construction Bell Curve'!$B$3:$BK$3,0))*$D25*IF($G25="s-curve",1,0),0)+IFERROR(IF(AND(N$3&gt;=$H25,N$3&lt;=$I25),$D25/($I25-$H25+1),0)*IF($G25="straight-line",1,0),0)</f>
        <v>0</v>
      </c>
      <c r="O25" s="58">
        <f ca="1">IFERROR(INDEX('Construction Bell Curve'!$B$3:$BK$60,MATCH($I25,'Construction Bell Curve'!$B$3:$B$60,0),MATCH('Draw Schedule-AM'!O$3,'Construction Bell Curve'!$B$3:$BK$3,0))*$D25*IF($G25="s-curve",1,0),0)+IFERROR(IF(AND(O$3&gt;=$H25,O$3&lt;=$I25),$D25/($I25-$H25+1),0)*IF($G25="straight-line",1,0),0)</f>
        <v>0</v>
      </c>
      <c r="P25" s="58">
        <f ca="1">IFERROR(INDEX('Construction Bell Curve'!$B$3:$BK$60,MATCH($I25,'Construction Bell Curve'!$B$3:$B$60,0),MATCH('Draw Schedule-AM'!P$3,'Construction Bell Curve'!$B$3:$BK$3,0))*$D25*IF($G25="s-curve",1,0),0)+IFERROR(IF(AND(P$3&gt;=$H25,P$3&lt;=$I25),$D25/($I25-$H25+1),0)*IF($G25="straight-line",1,0),0)</f>
        <v>0</v>
      </c>
      <c r="Q25" s="58">
        <f ca="1">IFERROR(INDEX('Construction Bell Curve'!$B$3:$BK$60,MATCH($I25,'Construction Bell Curve'!$B$3:$B$60,0),MATCH('Draw Schedule-AM'!Q$3,'Construction Bell Curve'!$B$3:$BK$3,0))*$D25*IF($G25="s-curve",1,0),0)+IFERROR(IF(AND(Q$3&gt;=$H25,Q$3&lt;=$I25),$D25/($I25-$H25+1),0)*IF($G25="straight-line",1,0),0)</f>
        <v>0</v>
      </c>
      <c r="R25" s="58">
        <f ca="1">IFERROR(INDEX('Construction Bell Curve'!$B$3:$BK$60,MATCH($I25,'Construction Bell Curve'!$B$3:$B$60,0),MATCH('Draw Schedule-AM'!R$3,'Construction Bell Curve'!$B$3:$BK$3,0))*$D25*IF($G25="s-curve",1,0),0)+IFERROR(IF(AND(R$3&gt;=$H25,R$3&lt;=$I25),$D25/($I25-$H25+1),0)*IF($G25="straight-line",1,0),0)</f>
        <v>0</v>
      </c>
      <c r="S25" s="58">
        <f ca="1">IFERROR(INDEX('Construction Bell Curve'!$B$3:$BK$60,MATCH($I25,'Construction Bell Curve'!$B$3:$B$60,0),MATCH('Draw Schedule-AM'!S$3,'Construction Bell Curve'!$B$3:$BK$3,0))*$D25*IF($G25="s-curve",1,0),0)+IFERROR(IF(AND(S$3&gt;=$H25,S$3&lt;=$I25),$D25/($I25-$H25+1),0)*IF($G25="straight-line",1,0),0)</f>
        <v>0</v>
      </c>
      <c r="T25" s="58">
        <f ca="1">IFERROR(INDEX('Construction Bell Curve'!$B$3:$BK$60,MATCH($I25,'Construction Bell Curve'!$B$3:$B$60,0),MATCH('Draw Schedule-AM'!T$3,'Construction Bell Curve'!$B$3:$BK$3,0))*$D25*IF($G25="s-curve",1,0),0)+IFERROR(IF(AND(T$3&gt;=$H25,T$3&lt;=$I25),$D25/($I25-$H25+1),0)*IF($G25="straight-line",1,0),0)</f>
        <v>0</v>
      </c>
      <c r="U25" s="58">
        <f ca="1">IFERROR(INDEX('Construction Bell Curve'!$B$3:$BK$60,MATCH($I25,'Construction Bell Curve'!$B$3:$B$60,0),MATCH('Draw Schedule-AM'!U$3,'Construction Bell Curve'!$B$3:$BK$3,0))*$D25*IF($G25="s-curve",1,0),0)+IFERROR(IF(AND(U$3&gt;=$H25,U$3&lt;=$I25),$D25/($I25-$H25+1),0)*IF($G25="straight-line",1,0),0)</f>
        <v>0</v>
      </c>
      <c r="V25" s="58">
        <f ca="1">IFERROR(INDEX('Construction Bell Curve'!$B$3:$BK$60,MATCH($I25,'Construction Bell Curve'!$B$3:$B$60,0),MATCH('Draw Schedule-AM'!V$3,'Construction Bell Curve'!$B$3:$BK$3,0))*$D25*IF($G25="s-curve",1,0),0)+IFERROR(IF(AND(V$3&gt;=$H25,V$3&lt;=$I25),$D25/($I25-$H25+1),0)*IF($G25="straight-line",1,0),0)</f>
        <v>0</v>
      </c>
      <c r="W25" s="58">
        <f>IFERROR(INDEX('Construction Bell Curve'!$B$3:$BK$60,MATCH($I25,'Construction Bell Curve'!$B$3:$B$60,0),MATCH('Draw Schedule-AM'!W$3,'Construction Bell Curve'!$B$3:$BK$3,0))*$D25*IF($G25="s-curve",1,0),0)+IFERROR(IF(AND(W$3&gt;=$H25,W$3&lt;=$I25),$D25/($I25-$H25+1),0)*IF($G25="straight-line",1,0),0)</f>
        <v>0</v>
      </c>
      <c r="X25" s="58">
        <f>IFERROR(INDEX('Construction Bell Curve'!$B$3:$BK$60,MATCH($I25,'Construction Bell Curve'!$B$3:$B$60,0),MATCH('Draw Schedule-AM'!X$3,'Construction Bell Curve'!$B$3:$BK$3,0))*$D25*IF($G25="s-curve",1,0),0)+IFERROR(IF(AND(X$3&gt;=$H25,X$3&lt;=$I25),$D25/($I25-$H25+1),0)*IF($G25="straight-line",1,0),0)</f>
        <v>0</v>
      </c>
      <c r="Y25" s="58">
        <f>IFERROR(INDEX('Construction Bell Curve'!$B$3:$BK$60,MATCH($I25,'Construction Bell Curve'!$B$3:$B$60,0),MATCH('Draw Schedule-AM'!Y$3,'Construction Bell Curve'!$B$3:$BK$3,0))*$D25*IF($G25="s-curve",1,0),0)+IFERROR(IF(AND(Y$3&gt;=$H25,Y$3&lt;=$I25),$D25/($I25-$H25+1),0)*IF($G25="straight-line",1,0),0)</f>
        <v>0</v>
      </c>
      <c r="Z25" s="58">
        <f>IFERROR(INDEX('Construction Bell Curve'!$B$3:$BK$60,MATCH($I25,'Construction Bell Curve'!$B$3:$B$60,0),MATCH('Draw Schedule-AM'!Z$3,'Construction Bell Curve'!$B$3:$BK$3,0))*$D25*IF($G25="s-curve",1,0),0)+IFERROR(IF(AND(Z$3&gt;=$H25,Z$3&lt;=$I25),$D25/($I25-$H25+1),0)*IF($G25="straight-line",1,0),0)</f>
        <v>0</v>
      </c>
      <c r="AA25" s="58">
        <f>IFERROR(INDEX('Construction Bell Curve'!$B$3:$BK$60,MATCH($I25,'Construction Bell Curve'!$B$3:$B$60,0),MATCH('Draw Schedule-AM'!AA$3,'Construction Bell Curve'!$B$3:$BK$3,0))*$D25*IF($G25="s-curve",1,0),0)+IFERROR(IF(AND(AA$3&gt;=$H25,AA$3&lt;=$I25),$D25/($I25-$H25+1),0)*IF($G25="straight-line",1,0),0)</f>
        <v>0</v>
      </c>
      <c r="AB25" s="58">
        <f>IFERROR(INDEX('Construction Bell Curve'!$B$3:$BK$60,MATCH($I25,'Construction Bell Curve'!$B$3:$B$60,0),MATCH('Draw Schedule-AM'!AB$3,'Construction Bell Curve'!$B$3:$BK$3,0))*$D25*IF($G25="s-curve",1,0),0)+IFERROR(IF(AND(AB$3&gt;=$H25,AB$3&lt;=$I25),$D25/($I25-$H25+1),0)*IF($G25="straight-line",1,0),0)</f>
        <v>0</v>
      </c>
      <c r="AC25" s="58">
        <f>IFERROR(INDEX('Construction Bell Curve'!$B$3:$BK$60,MATCH($I25,'Construction Bell Curve'!$B$3:$B$60,0),MATCH('Draw Schedule-AM'!AC$3,'Construction Bell Curve'!$B$3:$BK$3,0))*$D25*IF($G25="s-curve",1,0),0)+IFERROR(IF(AND(AC$3&gt;=$H25,AC$3&lt;=$I25),$D25/($I25-$H25+1),0)*IF($G25="straight-line",1,0),0)</f>
        <v>0</v>
      </c>
      <c r="AD25" s="58">
        <f>IFERROR(INDEX('Construction Bell Curve'!$B$3:$BK$60,MATCH($I25,'Construction Bell Curve'!$B$3:$B$60,0),MATCH('Draw Schedule-AM'!AD$3,'Construction Bell Curve'!$B$3:$BK$3,0))*$D25*IF($G25="s-curve",1,0),0)+IFERROR(IF(AND(AD$3&gt;=$H25,AD$3&lt;=$I25),$D25/($I25-$H25+1),0)*IF($G25="straight-line",1,0),0)</f>
        <v>0</v>
      </c>
      <c r="AE25" s="58">
        <f>IFERROR(INDEX('Construction Bell Curve'!$B$3:$BK$60,MATCH($I25,'Construction Bell Curve'!$B$3:$B$60,0),MATCH('Draw Schedule-AM'!AE$3,'Construction Bell Curve'!$B$3:$BK$3,0))*$D25*IF($G25="s-curve",1,0),0)+IFERROR(IF(AND(AE$3&gt;=$H25,AE$3&lt;=$I25),$D25/($I25-$H25+1),0)*IF($G25="straight-line",1,0),0)</f>
        <v>0</v>
      </c>
      <c r="AF25" s="58">
        <f>IFERROR(INDEX('Construction Bell Curve'!$B$3:$BK$60,MATCH($I25,'Construction Bell Curve'!$B$3:$B$60,0),MATCH('Draw Schedule-AM'!AF$3,'Construction Bell Curve'!$B$3:$BK$3,0))*$D25*IF($G25="s-curve",1,0),0)+IFERROR(IF(AND(AF$3&gt;=$H25,AF$3&lt;=$I25),$D25/($I25-$H25+1),0)*IF($G25="straight-line",1,0),0)</f>
        <v>0</v>
      </c>
      <c r="AG25" s="58">
        <f>IFERROR(INDEX('Construction Bell Curve'!$B$3:$BK$60,MATCH($I25,'Construction Bell Curve'!$B$3:$B$60,0),MATCH('Draw Schedule-AM'!AG$3,'Construction Bell Curve'!$B$3:$BK$3,0))*$D25*IF($G25="s-curve",1,0),0)+IFERROR(IF(AND(AG$3&gt;=$H25,AG$3&lt;=$I25),$D25/($I25-$H25+1),0)*IF($G25="straight-line",1,0),0)</f>
        <v>0</v>
      </c>
      <c r="AH25" s="58">
        <f>IFERROR(INDEX('Construction Bell Curve'!$B$3:$BK$60,MATCH($I25,'Construction Bell Curve'!$B$3:$B$60,0),MATCH('Draw Schedule-AM'!AH$3,'Construction Bell Curve'!$B$3:$BK$3,0))*$D25*IF($G25="s-curve",1,0),0)+IFERROR(IF(AND(AH$3&gt;=$H25,AH$3&lt;=$I25),$D25/($I25-$H25+1),0)*IF($G25="straight-line",1,0),0)</f>
        <v>0</v>
      </c>
      <c r="AI25" s="58">
        <f>IFERROR(INDEX('Construction Bell Curve'!$B$3:$BK$60,MATCH($I25,'Construction Bell Curve'!$B$3:$B$60,0),MATCH('Draw Schedule-AM'!AI$3,'Construction Bell Curve'!$B$3:$BK$3,0))*$D25*IF($G25="s-curve",1,0),0)+IFERROR(IF(AND(AI$3&gt;=$H25,AI$3&lt;=$I25),$D25/($I25-$H25+1),0)*IF($G25="straight-line",1,0),0)</f>
        <v>0</v>
      </c>
      <c r="AJ25" s="58">
        <f>IFERROR(INDEX('Construction Bell Curve'!$B$3:$BK$60,MATCH($I25,'Construction Bell Curve'!$B$3:$B$60,0),MATCH('Draw Schedule-AM'!AJ$3,'Construction Bell Curve'!$B$3:$BK$3,0))*$D25*IF($G25="s-curve",1,0),0)+IFERROR(IF(AND(AJ$3&gt;=$H25,AJ$3&lt;=$I25),$D25/($I25-$H25+1),0)*IF($G25="straight-line",1,0),0)</f>
        <v>0</v>
      </c>
      <c r="AK25" s="58">
        <f>IFERROR(INDEX('Construction Bell Curve'!$B$3:$BK$60,MATCH($I25,'Construction Bell Curve'!$B$3:$B$60,0),MATCH('Draw Schedule-AM'!AK$3,'Construction Bell Curve'!$B$3:$BK$3,0))*$D25*IF($G25="s-curve",1,0),0)+IFERROR(IF(AND(AK$3&gt;=$H25,AK$3&lt;=$I25),$D25/($I25-$H25+1),0)*IF($G25="straight-line",1,0),0)</f>
        <v>0</v>
      </c>
      <c r="AL25" s="58">
        <f>IFERROR(INDEX('Construction Bell Curve'!$B$3:$BK$60,MATCH($I25,'Construction Bell Curve'!$B$3:$B$60,0),MATCH('Draw Schedule-AM'!AL$3,'Construction Bell Curve'!$B$3:$BK$3,0))*$D25*IF($G25="s-curve",1,0),0)+IFERROR(IF(AND(AL$3&gt;=$H25,AL$3&lt;=$I25),$D25/($I25-$H25+1),0)*IF($G25="straight-line",1,0),0)</f>
        <v>0</v>
      </c>
      <c r="AM25" s="58">
        <f>IFERROR(INDEX('Construction Bell Curve'!$B$3:$BK$60,MATCH($I25,'Construction Bell Curve'!$B$3:$B$60,0),MATCH('Draw Schedule-AM'!AM$3,'Construction Bell Curve'!$B$3:$BK$3,0))*$D25*IF($G25="s-curve",1,0),0)+IFERROR(IF(AND(AM$3&gt;=$H25,AM$3&lt;=$I25),$D25/($I25-$H25+1),0)*IF($G25="straight-line",1,0),0)</f>
        <v>0</v>
      </c>
      <c r="AN25" s="58">
        <f>IFERROR(INDEX('Construction Bell Curve'!$B$3:$BK$60,MATCH($I25,'Construction Bell Curve'!$B$3:$B$60,0),MATCH('Draw Schedule-AM'!AN$3,'Construction Bell Curve'!$B$3:$BK$3,0))*$D25*IF($G25="s-curve",1,0),0)+IFERROR(IF(AND(AN$3&gt;=$H25,AN$3&lt;=$I25),$D25/($I25-$H25+1),0)*IF($G25="straight-line",1,0),0)</f>
        <v>0</v>
      </c>
      <c r="AO25" s="58">
        <f>IFERROR(INDEX('Construction Bell Curve'!$B$3:$BK$60,MATCH($I25,'Construction Bell Curve'!$B$3:$B$60,0),MATCH('Draw Schedule-AM'!AO$3,'Construction Bell Curve'!$B$3:$BK$3,0))*$D25*IF($G25="s-curve",1,0),0)+IFERROR(IF(AND(AO$3&gt;=$H25,AO$3&lt;=$I25),$D25/($I25-$H25+1),0)*IF($G25="straight-line",1,0),0)</f>
        <v>0</v>
      </c>
      <c r="AP25" s="58">
        <f>IFERROR(INDEX('Construction Bell Curve'!$B$3:$BK$60,MATCH($I25,'Construction Bell Curve'!$B$3:$B$60,0),MATCH('Draw Schedule-AM'!AP$3,'Construction Bell Curve'!$B$3:$BK$3,0))*$D25*IF($G25="s-curve",1,0),0)+IFERROR(IF(AND(AP$3&gt;=$H25,AP$3&lt;=$I25),$D25/($I25-$H25+1),0)*IF($G25="straight-line",1,0),0)</f>
        <v>0</v>
      </c>
      <c r="AQ25" s="58">
        <f>IFERROR(INDEX('Construction Bell Curve'!$B$3:$BK$60,MATCH($I25,'Construction Bell Curve'!$B$3:$B$60,0),MATCH('Draw Schedule-AM'!AQ$3,'Construction Bell Curve'!$B$3:$BK$3,0))*$D25*IF($G25="s-curve",1,0),0)+IFERROR(IF(AND(AQ$3&gt;=$H25,AQ$3&lt;=$I25),$D25/($I25-$H25+1),0)*IF($G25="straight-line",1,0),0)</f>
        <v>0</v>
      </c>
      <c r="AR25" s="58">
        <f>IFERROR(INDEX('Construction Bell Curve'!$B$3:$BK$60,MATCH($I25,'Construction Bell Curve'!$B$3:$B$60,0),MATCH('Draw Schedule-AM'!AR$3,'Construction Bell Curve'!$B$3:$BK$3,0))*$D25*IF($G25="s-curve",1,0),0)+IFERROR(IF(AND(AR$3&gt;=$H25,AR$3&lt;=$I25),$D25/($I25-$H25+1),0)*IF($G25="straight-line",1,0),0)</f>
        <v>0</v>
      </c>
      <c r="AS25" s="58">
        <f>IFERROR(INDEX('Construction Bell Curve'!$B$3:$BK$60,MATCH($I25,'Construction Bell Curve'!$B$3:$B$60,0),MATCH('Draw Schedule-AM'!AS$3,'Construction Bell Curve'!$B$3:$BK$3,0))*$D25*IF($G25="s-curve",1,0),0)+IFERROR(IF(AND(AS$3&gt;=$H25,AS$3&lt;=$I25),$D25/($I25-$H25+1),0)*IF($G25="straight-line",1,0),0)</f>
        <v>0</v>
      </c>
      <c r="AT25" s="58">
        <f>IFERROR(INDEX('Construction Bell Curve'!$B$3:$BK$60,MATCH($I25,'Construction Bell Curve'!$B$3:$B$60,0),MATCH('Draw Schedule-AM'!AT$3,'Construction Bell Curve'!$B$3:$BK$3,0))*$D25*IF($G25="s-curve",1,0),0)+IFERROR(IF(AND(AT$3&gt;=$H25,AT$3&lt;=$I25),$D25/($I25-$H25+1),0)*IF($G25="straight-line",1,0),0)</f>
        <v>0</v>
      </c>
      <c r="AU25" s="58">
        <f>IFERROR(INDEX('Construction Bell Curve'!$B$3:$BK$60,MATCH($I25,'Construction Bell Curve'!$B$3:$B$60,0),MATCH('Draw Schedule-AM'!AU$3,'Construction Bell Curve'!$B$3:$BK$3,0))*$D25*IF($G25="s-curve",1,0),0)+IFERROR(IF(AND(AU$3&gt;=$H25,AU$3&lt;=$I25),$D25/($I25-$H25+1),0)*IF($G25="straight-line",1,0),0)</f>
        <v>0</v>
      </c>
      <c r="AV25" s="58">
        <f>IFERROR(INDEX('Construction Bell Curve'!$B$3:$BK$60,MATCH($I25,'Construction Bell Curve'!$B$3:$B$60,0),MATCH('Draw Schedule-AM'!AV$3,'Construction Bell Curve'!$B$3:$BK$3,0))*$D25*IF($G25="s-curve",1,0),0)+IFERROR(IF(AND(AV$3&gt;=$H25,AV$3&lt;=$I25),$D25/($I25-$H25+1),0)*IF($G25="straight-line",1,0),0)</f>
        <v>0</v>
      </c>
      <c r="AW25" s="58">
        <f>IFERROR(INDEX('Construction Bell Curve'!$B$3:$BK$60,MATCH($I25,'Construction Bell Curve'!$B$3:$B$60,0),MATCH('Draw Schedule-AM'!AW$3,'Construction Bell Curve'!$B$3:$BK$3,0))*$D25*IF($G25="s-curve",1,0),0)+IFERROR(IF(AND(AW$3&gt;=$H25,AW$3&lt;=$I25),$D25/($I25-$H25+1),0)*IF($G25="straight-line",1,0),0)</f>
        <v>0</v>
      </c>
      <c r="AX25" s="58">
        <f>IFERROR(INDEX('Construction Bell Curve'!$B$3:$BK$60,MATCH($I25,'Construction Bell Curve'!$B$3:$B$60,0),MATCH('Draw Schedule-AM'!AX$3,'Construction Bell Curve'!$B$3:$BK$3,0))*$D25*IF($G25="s-curve",1,0),0)+IFERROR(IF(AND(AX$3&gt;=$H25,AX$3&lt;=$I25),$D25/($I25-$H25+1),0)*IF($G25="straight-line",1,0),0)</f>
        <v>0</v>
      </c>
      <c r="AY25" s="58">
        <f>IFERROR(INDEX('Construction Bell Curve'!$B$3:$BK$60,MATCH($I25,'Construction Bell Curve'!$B$3:$B$60,0),MATCH('Draw Schedule-AM'!AY$3,'Construction Bell Curve'!$B$3:$BK$3,0))*$D25*IF($G25="s-curve",1,0),0)+IFERROR(IF(AND(AY$3&gt;=$H25,AY$3&lt;=$I25),$D25/($I25-$H25+1),0)*IF($G25="straight-line",1,0),0)</f>
        <v>0</v>
      </c>
      <c r="AZ25" s="58">
        <f>IFERROR(INDEX('Construction Bell Curve'!$B$3:$BK$60,MATCH($I25,'Construction Bell Curve'!$B$3:$B$60,0),MATCH('Draw Schedule-AM'!AZ$3,'Construction Bell Curve'!$B$3:$BK$3,0))*$D25*IF($G25="s-curve",1,0),0)+IFERROR(IF(AND(AZ$3&gt;=$H25,AZ$3&lt;=$I25),$D25/($I25-$H25+1),0)*IF($G25="straight-line",1,0),0)</f>
        <v>0</v>
      </c>
      <c r="BA25" s="58">
        <f>IFERROR(INDEX('Construction Bell Curve'!$B$3:$BK$60,MATCH($I25,'Construction Bell Curve'!$B$3:$B$60,0),MATCH('Draw Schedule-AM'!BA$3,'Construction Bell Curve'!$B$3:$BK$3,0))*$D25*IF($G25="s-curve",1,0),0)+IFERROR(IF(AND(BA$3&gt;=$H25,BA$3&lt;=$I25),$D25/($I25-$H25+1),0)*IF($G25="straight-line",1,0),0)</f>
        <v>0</v>
      </c>
      <c r="BB25" s="58">
        <f>IFERROR(INDEX('Construction Bell Curve'!$B$3:$BK$60,MATCH($I25,'Construction Bell Curve'!$B$3:$B$60,0),MATCH('Draw Schedule-AM'!BB$3,'Construction Bell Curve'!$B$3:$BK$3,0))*$D25*IF($G25="s-curve",1,0),0)+IFERROR(IF(AND(BB$3&gt;=$H25,BB$3&lt;=$I25),$D25/($I25-$H25+1),0)*IF($G25="straight-line",1,0),0)</f>
        <v>0</v>
      </c>
      <c r="BC25" s="58">
        <f>IFERROR(INDEX('Construction Bell Curve'!$B$3:$BK$60,MATCH($I25,'Construction Bell Curve'!$B$3:$B$60,0),MATCH('Draw Schedule-AM'!BC$3,'Construction Bell Curve'!$B$3:$BK$3,0))*$D25*IF($G25="s-curve",1,0),0)+IFERROR(IF(AND(BC$3&gt;=$H25,BC$3&lt;=$I25),$D25/($I25-$H25+1),0)*IF($G25="straight-line",1,0),0)</f>
        <v>0</v>
      </c>
      <c r="BD25" s="58">
        <f>IFERROR(INDEX('Construction Bell Curve'!$B$3:$BK$60,MATCH($I25,'Construction Bell Curve'!$B$3:$B$60,0),MATCH('Draw Schedule-AM'!BD$3,'Construction Bell Curve'!$B$3:$BK$3,0))*$D25*IF($G25="s-curve",1,0),0)+IFERROR(IF(AND(BD$3&gt;=$H25,BD$3&lt;=$I25),$D25/($I25-$H25+1),0)*IF($G25="straight-line",1,0),0)</f>
        <v>0</v>
      </c>
      <c r="BE25" s="58">
        <f>IFERROR(INDEX('Construction Bell Curve'!$B$3:$BK$60,MATCH($I25,'Construction Bell Curve'!$B$3:$B$60,0),MATCH('Draw Schedule-AM'!BE$3,'Construction Bell Curve'!$B$3:$BK$3,0))*$D25*IF($G25="s-curve",1,0),0)+IFERROR(IF(AND(BE$3&gt;=$H25,BE$3&lt;=$I25),$D25/($I25-$H25+1),0)*IF($G25="straight-line",1,0),0)</f>
        <v>0</v>
      </c>
      <c r="BF25" s="58">
        <f>IFERROR(INDEX('Construction Bell Curve'!$B$3:$BK$60,MATCH($I25,'Construction Bell Curve'!$B$3:$B$60,0),MATCH('Draw Schedule-AM'!BF$3,'Construction Bell Curve'!$B$3:$BK$3,0))*$D25*IF($G25="s-curve",1,0),0)+IFERROR(IF(AND(BF$3&gt;=$H25,BF$3&lt;=$I25),$D25/($I25-$H25+1),0)*IF($G25="straight-line",1,0),0)</f>
        <v>0</v>
      </c>
      <c r="BG25" s="58">
        <f>IFERROR(INDEX('Construction Bell Curve'!$B$3:$BK$60,MATCH($I25,'Construction Bell Curve'!$B$3:$B$60,0),MATCH('Draw Schedule-AM'!BG$3,'Construction Bell Curve'!$B$3:$BK$3,0))*$D25*IF($G25="s-curve",1,0),0)+IFERROR(IF(AND(BG$3&gt;=$H25,BG$3&lt;=$I25),$D25/($I25-$H25+1),0)*IF($G25="straight-line",1,0),0)</f>
        <v>0</v>
      </c>
      <c r="BH25" s="58">
        <f>IFERROR(INDEX('Construction Bell Curve'!$B$3:$BK$60,MATCH($I25,'Construction Bell Curve'!$B$3:$B$60,0),MATCH('Draw Schedule-AM'!BH$3,'Construction Bell Curve'!$B$3:$BK$3,0))*$D25*IF($G25="s-curve",1,0),0)+IFERROR(IF(AND(BH$3&gt;=$H25,BH$3&lt;=$I25),$D25/($I25-$H25+1),0)*IF($G25="straight-line",1,0),0)</f>
        <v>0</v>
      </c>
      <c r="BI25" s="58">
        <f>IFERROR(INDEX('Construction Bell Curve'!$B$3:$BK$60,MATCH($I25,'Construction Bell Curve'!$B$3:$B$60,0),MATCH('Draw Schedule-AM'!BI$3,'Construction Bell Curve'!$B$3:$BK$3,0))*$D25*IF($G25="s-curve",1,0),0)+IFERROR(IF(AND(BI$3&gt;=$H25,BI$3&lt;=$I25),$D25/($I25-$H25+1),0)*IF($G25="straight-line",1,0),0)</f>
        <v>0</v>
      </c>
      <c r="BJ25" s="58">
        <f>IFERROR(INDEX('Construction Bell Curve'!$B$3:$BK$60,MATCH($I25,'Construction Bell Curve'!$B$3:$B$60,0),MATCH('Draw Schedule-AM'!BJ$3,'Construction Bell Curve'!$B$3:$BK$3,0))*$D25*IF($G25="s-curve",1,0),0)+IFERROR(IF(AND(BJ$3&gt;=$H25,BJ$3&lt;=$I25),$D25/($I25-$H25+1),0)*IF($G25="straight-line",1,0),0)</f>
        <v>0</v>
      </c>
      <c r="BK25" s="58">
        <f>IFERROR(INDEX('Construction Bell Curve'!$B$3:$BK$60,MATCH($I25,'Construction Bell Curve'!$B$3:$B$60,0),MATCH('Draw Schedule-AM'!BK$3,'Construction Bell Curve'!$B$3:$BK$3,0))*$D25*IF($G25="s-curve",1,0),0)+IFERROR(IF(AND(BK$3&gt;=$H25,BK$3&lt;=$I25),$D25/($I25-$H25+1),0)*IF($G25="straight-line",1,0),0)</f>
        <v>0</v>
      </c>
      <c r="BL25" s="58">
        <f>IFERROR(INDEX('Construction Bell Curve'!$B$3:$BK$60,MATCH($I25,'Construction Bell Curve'!$B$3:$B$60,0),MATCH('Draw Schedule-AM'!BL$3,'Construction Bell Curve'!$B$3:$BK$3,0))*$D25*IF($G25="s-curve",1,0),0)+IFERROR(IF(AND(BL$3&gt;=$H25,BL$3&lt;=$I25),$D25/($I25-$H25+1),0)*IF($G25="straight-line",1,0),0)</f>
        <v>0</v>
      </c>
      <c r="BM25" s="58">
        <f>IFERROR(INDEX('Construction Bell Curve'!$B$3:$BK$60,MATCH($I25,'Construction Bell Curve'!$B$3:$B$60,0),MATCH('Draw Schedule-AM'!BM$3,'Construction Bell Curve'!$B$3:$BK$3,0))*$D25*IF($G25="s-curve",1,0),0)+IFERROR(IF(AND(BM$3&gt;=$H25,BM$3&lt;=$I25),$D25/($I25-$H25+1),0)*IF($G25="straight-line",1,0),0)</f>
        <v>0</v>
      </c>
      <c r="BN25" s="58">
        <f>IFERROR(INDEX('Construction Bell Curve'!$B$3:$BK$60,MATCH($I25,'Construction Bell Curve'!$B$3:$B$60,0),MATCH('Draw Schedule-AM'!BN$3,'Construction Bell Curve'!$B$3:$BK$3,0))*$D25*IF($G25="s-curve",1,0),0)+IFERROR(IF(AND(BN$3&gt;=$H25,BN$3&lt;=$I25),$D25/($I25-$H25+1),0)*IF($G25="straight-line",1,0),0)</f>
        <v>0</v>
      </c>
      <c r="BO25" s="58">
        <f>IFERROR(INDEX('Construction Bell Curve'!$B$3:$BK$60,MATCH($I25,'Construction Bell Curve'!$B$3:$B$60,0),MATCH('Draw Schedule-AM'!BO$3,'Construction Bell Curve'!$B$3:$BK$3,0))*$D25*IF($G25="s-curve",1,0),0)+IFERROR(IF(AND(BO$3&gt;=$H25,BO$3&lt;=$I25),$D25/($I25-$H25+1),0)*IF($G25="straight-line",1,0),0)</f>
        <v>0</v>
      </c>
      <c r="BP25" s="58">
        <f>IFERROR(INDEX('Construction Bell Curve'!$B$3:$BK$60,MATCH($I25,'Construction Bell Curve'!$B$3:$B$60,0),MATCH('Draw Schedule-AM'!BP$3,'Construction Bell Curve'!$B$3:$BK$3,0))*$D25*IF($G25="s-curve",1,0),0)+IFERROR(IF(AND(BP$3&gt;=$H25,BP$3&lt;=$I25),$D25/($I25-$H25+1),0)*IF($G25="straight-line",1,0),0)</f>
        <v>0</v>
      </c>
      <c r="BQ25" s="58">
        <f>IFERROR(INDEX('Construction Bell Curve'!$B$3:$BK$60,MATCH($I25,'Construction Bell Curve'!$B$3:$B$60,0),MATCH('Draw Schedule-AM'!BQ$3,'Construction Bell Curve'!$B$3:$BK$3,0))*$D25*IF($G25="s-curve",1,0),0)+IFERROR(IF(AND(BQ$3&gt;=$H25,BQ$3&lt;=$I25),$D25/($I25-$H25+1),0)*IF($G25="straight-line",1,0),0)</f>
        <v>0</v>
      </c>
      <c r="BR25" s="58">
        <f>IFERROR(INDEX('Construction Bell Curve'!$B$3:$BK$60,MATCH($I25,'Construction Bell Curve'!$B$3:$B$60,0),MATCH('Draw Schedule-AM'!BR$3,'Construction Bell Curve'!$B$3:$BK$3,0))*$D25*IF($G25="s-curve",1,0),0)+IFERROR(IF(AND(BR$3&gt;=$H25,BR$3&lt;=$I25),$D25/($I25-$H25+1),0)*IF($G25="straight-line",1,0),0)</f>
        <v>0</v>
      </c>
      <c r="BS25" s="58">
        <f>IFERROR(INDEX('Construction Bell Curve'!$B$3:$BK$60,MATCH($I25,'Construction Bell Curve'!$B$3:$B$60,0),MATCH('Draw Schedule-AM'!BS$3,'Construction Bell Curve'!$B$3:$BK$3,0))*$D25*IF($G25="s-curve",1,0),0)+IFERROR(IF(AND(BS$3&gt;=$H25,BS$3&lt;=$I25),$D25/($I25-$H25+1),0)*IF($G25="straight-line",1,0),0)</f>
        <v>0</v>
      </c>
      <c r="BT25" s="58">
        <f>IFERROR(INDEX('Construction Bell Curve'!$B$3:$BK$60,MATCH($I25,'Construction Bell Curve'!$B$3:$B$60,0),MATCH('Draw Schedule-AM'!BT$3,'Construction Bell Curve'!$B$3:$BK$3,0))*$D25*IF($G25="s-curve",1,0),0)+IFERROR(IF(AND(BT$3&gt;=$H25,BT$3&lt;=$I25),$D25/($I25-$H25+1),0)*IF($G25="straight-line",1,0),0)</f>
        <v>0</v>
      </c>
      <c r="BU25" s="58">
        <f>IFERROR(INDEX('Construction Bell Curve'!$B$3:$BK$60,MATCH($I25,'Construction Bell Curve'!$B$3:$B$60,0),MATCH('Draw Schedule-AM'!BU$3,'Construction Bell Curve'!$B$3:$BK$3,0))*$D25*IF($G25="s-curve",1,0),0)+IFERROR(IF(AND(BU$3&gt;=$H25,BU$3&lt;=$I25),$D25/($I25-$H25+1),0)*IF($G25="straight-line",1,0),0)</f>
        <v>0</v>
      </c>
      <c r="BV25" s="58">
        <f>IFERROR(INDEX('Construction Bell Curve'!$B$3:$BK$60,MATCH($I25,'Construction Bell Curve'!$B$3:$B$60,0),MATCH('Draw Schedule-AM'!BV$3,'Construction Bell Curve'!$B$3:$BK$3,0))*$D25*IF($G25="s-curve",1,0),0)+IFERROR(IF(AND(BV$3&gt;=$H25,BV$3&lt;=$I25),$D25/($I25-$H25+1),0)*IF($G25="straight-line",1,0),0)</f>
        <v>0</v>
      </c>
      <c r="BW25" s="58">
        <f>IFERROR(INDEX('Construction Bell Curve'!$B$3:$BK$60,MATCH($I25,'Construction Bell Curve'!$B$3:$B$60,0),MATCH('Draw Schedule-AM'!BW$3,'Construction Bell Curve'!$B$3:$BK$3,0))*$D25*IF($G25="s-curve",1,0),0)+IFERROR(IF(AND(BW$3&gt;=$H25,BW$3&lt;=$I25),$D25/($I25-$H25+1),0)*IF($G25="straight-line",1,0),0)</f>
        <v>0</v>
      </c>
      <c r="BX25" s="58">
        <f>IFERROR(INDEX('Construction Bell Curve'!$B$3:$BK$60,MATCH($I25,'Construction Bell Curve'!$B$3:$B$60,0),MATCH('Draw Schedule-AM'!BX$3,'Construction Bell Curve'!$B$3:$BK$3,0))*$D25*IF($G25="s-curve",1,0),0)+IFERROR(IF(AND(BX$3&gt;=$H25,BX$3&lt;=$I25),$D25/($I25-$H25+1),0)*IF($G25="straight-line",1,0),0)</f>
        <v>0</v>
      </c>
      <c r="BY25" s="58">
        <f>IFERROR(INDEX('Construction Bell Curve'!$B$3:$BK$60,MATCH($I25,'Construction Bell Curve'!$B$3:$B$60,0),MATCH('Draw Schedule-AM'!BY$3,'Construction Bell Curve'!$B$3:$BK$3,0))*$D25*IF($G25="s-curve",1,0),0)+IFERROR(IF(AND(BY$3&gt;=$H25,BY$3&lt;=$I25),$D25/($I25-$H25+1),0)*IF($G25="straight-line",1,0),0)</f>
        <v>0</v>
      </c>
      <c r="BZ25" s="58">
        <f>IFERROR(INDEX('Construction Bell Curve'!$B$3:$BK$60,MATCH($I25,'Construction Bell Curve'!$B$3:$B$60,0),MATCH('Draw Schedule-AM'!BZ$3,'Construction Bell Curve'!$B$3:$BK$3,0))*$D25*IF($G25="s-curve",1,0),0)+IFERROR(IF(AND(BZ$3&gt;=$H25,BZ$3&lt;=$I25),$D25/($I25-$H25+1),0)*IF($G25="straight-line",1,0),0)</f>
        <v>0</v>
      </c>
      <c r="CA25" s="58">
        <f>IFERROR(INDEX('Construction Bell Curve'!$B$3:$BK$60,MATCH($I25,'Construction Bell Curve'!$B$3:$B$60,0),MATCH('Draw Schedule-AM'!CA$3,'Construction Bell Curve'!$B$3:$BK$3,0))*$D25*IF($G25="s-curve",1,0),0)+IFERROR(IF(AND(CA$3&gt;=$H25,CA$3&lt;=$I25),$D25/($I25-$H25+1),0)*IF($G25="straight-line",1,0),0)</f>
        <v>0</v>
      </c>
      <c r="CB25" s="58">
        <f>IFERROR(INDEX('Construction Bell Curve'!$B$3:$BK$60,MATCH($I25,'Construction Bell Curve'!$B$3:$B$60,0),MATCH('Draw Schedule-AM'!CB$3,'Construction Bell Curve'!$B$3:$BK$3,0))*$D25*IF($G25="s-curve",1,0),0)+IFERROR(IF(AND(CB$3&gt;=$H25,CB$3&lt;=$I25),$D25/($I25-$H25+1),0)*IF($G25="straight-line",1,0),0)</f>
        <v>0</v>
      </c>
      <c r="CC25" s="58">
        <f>IFERROR(INDEX('Construction Bell Curve'!$B$3:$BK$60,MATCH($I25,'Construction Bell Curve'!$B$3:$B$60,0),MATCH('Draw Schedule-AM'!CC$3,'Construction Bell Curve'!$B$3:$BK$3,0))*$D25*IF($G25="s-curve",1,0),0)+IFERROR(IF(AND(CC$3&gt;=$H25,CC$3&lt;=$I25),$D25/($I25-$H25+1),0)*IF($G25="straight-line",1,0),0)</f>
        <v>0</v>
      </c>
      <c r="CD25" s="58">
        <f>IFERROR(INDEX('Construction Bell Curve'!$B$3:$BK$60,MATCH($I25,'Construction Bell Curve'!$B$3:$B$60,0),MATCH('Draw Schedule-AM'!CD$3,'Construction Bell Curve'!$B$3:$BK$3,0))*$D25*IF($G25="s-curve",1,0),0)+IFERROR(IF(AND(CD$3&gt;=$H25,CD$3&lt;=$I25),$D25/($I25-$H25+1),0)*IF($G25="straight-line",1,0),0)</f>
        <v>0</v>
      </c>
      <c r="CE25" s="58">
        <f>IFERROR(INDEX('Construction Bell Curve'!$B$3:$BK$60,MATCH($I25,'Construction Bell Curve'!$B$3:$B$60,0),MATCH('Draw Schedule-AM'!CE$3,'Construction Bell Curve'!$B$3:$BK$3,0))*$D25*IF($G25="s-curve",1,0),0)+IFERROR(IF(AND(CE$3&gt;=$H25,CE$3&lt;=$I25),$D25/($I25-$H25+1),0)*IF($G25="straight-line",1,0),0)</f>
        <v>0</v>
      </c>
      <c r="CF25" s="58">
        <f>IFERROR(INDEX('Construction Bell Curve'!$B$3:$BK$60,MATCH($I25,'Construction Bell Curve'!$B$3:$B$60,0),MATCH('Draw Schedule-AM'!CF$3,'Construction Bell Curve'!$B$3:$BK$3,0))*$D25*IF($G25="s-curve",1,0),0)+IFERROR(IF(AND(CF$3&gt;=$H25,CF$3&lt;=$I25),$D25/($I25-$H25+1),0)*IF($G25="straight-line",1,0),0)</f>
        <v>0</v>
      </c>
      <c r="CG25" s="58">
        <f>IFERROR(INDEX('Construction Bell Curve'!$B$3:$BK$60,MATCH($I25,'Construction Bell Curve'!$B$3:$B$60,0),MATCH('Draw Schedule-AM'!CG$3,'Construction Bell Curve'!$B$3:$BK$3,0))*$D25*IF($G25="s-curve",1,0),0)+IFERROR(IF(AND(CG$3&gt;=$H25,CG$3&lt;=$I25),$D25/($I25-$H25+1),0)*IF($G25="straight-line",1,0),0)</f>
        <v>0</v>
      </c>
      <c r="CH25" s="58">
        <f>IFERROR(INDEX('Construction Bell Curve'!$B$3:$BK$60,MATCH($I25,'Construction Bell Curve'!$B$3:$B$60,0),MATCH('Draw Schedule-AM'!CH$3,'Construction Bell Curve'!$B$3:$BK$3,0))*$D25*IF($G25="s-curve",1,0),0)+IFERROR(IF(AND(CH$3&gt;=$H25,CH$3&lt;=$I25),$D25/($I25-$H25+1),0)*IF($G25="straight-line",1,0),0)</f>
        <v>0</v>
      </c>
      <c r="CI25" s="58">
        <f>IFERROR(INDEX('Construction Bell Curve'!$B$3:$BK$60,MATCH($I25,'Construction Bell Curve'!$B$3:$B$60,0),MATCH('Draw Schedule-AM'!CI$3,'Construction Bell Curve'!$B$3:$BK$3,0))*$D25*IF($G25="s-curve",1,0),0)+IFERROR(IF(AND(CI$3&gt;=$H25,CI$3&lt;=$I25),$D25/($I25-$H25+1),0)*IF($G25="straight-line",1,0),0)</f>
        <v>0</v>
      </c>
      <c r="CJ25" s="58">
        <f>IFERROR(INDEX('Construction Bell Curve'!$B$3:$BK$60,MATCH($I25,'Construction Bell Curve'!$B$3:$B$60,0),MATCH('Draw Schedule-AM'!CJ$3,'Construction Bell Curve'!$B$3:$BK$3,0))*$D25*IF($G25="s-curve",1,0),0)+IFERROR(IF(AND(CJ$3&gt;=$H25,CJ$3&lt;=$I25),$D25/($I25-$H25+1),0)*IF($G25="straight-line",1,0),0)</f>
        <v>0</v>
      </c>
      <c r="CK25" s="58">
        <f>IFERROR(INDEX('Construction Bell Curve'!$B$3:$BK$60,MATCH($I25,'Construction Bell Curve'!$B$3:$B$60,0),MATCH('Draw Schedule-AM'!CK$3,'Construction Bell Curve'!$B$3:$BK$3,0))*$D25*IF($G25="s-curve",1,0),0)+IFERROR(IF(AND(CK$3&gt;=$H25,CK$3&lt;=$I25),$D25/($I25-$H25+1),0)*IF($G25="straight-line",1,0),0)</f>
        <v>0</v>
      </c>
      <c r="CL25" s="58">
        <f>IFERROR(INDEX('Construction Bell Curve'!$B$3:$BK$60,MATCH($I25,'Construction Bell Curve'!$B$3:$B$60,0),MATCH('Draw Schedule-AM'!CL$3,'Construction Bell Curve'!$B$3:$BK$3,0))*$D25*IF($G25="s-curve",1,0),0)+IFERROR(IF(AND(CL$3&gt;=$H25,CL$3&lt;=$I25),$D25/($I25-$H25+1),0)*IF($G25="straight-line",1,0),0)</f>
        <v>0</v>
      </c>
      <c r="CM25" s="58">
        <f>IFERROR(INDEX('Construction Bell Curve'!$B$3:$BK$60,MATCH($I25,'Construction Bell Curve'!$B$3:$B$60,0),MATCH('Draw Schedule-AM'!CM$3,'Construction Bell Curve'!$B$3:$BK$3,0))*$D25*IF($G25="s-curve",1,0),0)+IFERROR(IF(AND(CM$3&gt;=$H25,CM$3&lt;=$I25),$D25/($I25-$H25+1),0)*IF($G25="straight-line",1,0),0)</f>
        <v>0</v>
      </c>
      <c r="CN25" s="58">
        <f>IFERROR(INDEX('Construction Bell Curve'!$B$3:$BK$60,MATCH($I25,'Construction Bell Curve'!$B$3:$B$60,0),MATCH('Draw Schedule-AM'!CN$3,'Construction Bell Curve'!$B$3:$BK$3,0))*$D25*IF($G25="s-curve",1,0),0)+IFERROR(IF(AND(CN$3&gt;=$H25,CN$3&lt;=$I25),$D25/($I25-$H25+1),0)*IF($G25="straight-line",1,0),0)</f>
        <v>0</v>
      </c>
      <c r="CO25" s="58">
        <f>IFERROR(INDEX('Construction Bell Curve'!$B$3:$BK$60,MATCH($I25,'Construction Bell Curve'!$B$3:$B$60,0),MATCH('Draw Schedule-AM'!CO$3,'Construction Bell Curve'!$B$3:$BK$3,0))*$D25*IF($G25="s-curve",1,0),0)+IFERROR(IF(AND(CO$3&gt;=$H25,CO$3&lt;=$I25),$D25/($I25-$H25+1),0)*IF($G25="straight-line",1,0),0)</f>
        <v>0</v>
      </c>
      <c r="CP25" s="58">
        <f>IFERROR(INDEX('Construction Bell Curve'!$B$3:$BK$60,MATCH($I25,'Construction Bell Curve'!$B$3:$B$60,0),MATCH('Draw Schedule-AM'!CP$3,'Construction Bell Curve'!$B$3:$BK$3,0))*$D25*IF($G25="s-curve",1,0),0)+IFERROR(IF(AND(CP$3&gt;=$H25,CP$3&lt;=$I25),$D25/($I25-$H25+1),0)*IF($G25="straight-line",1,0),0)</f>
        <v>0</v>
      </c>
      <c r="CQ25" s="58">
        <f>IFERROR(INDEX('Construction Bell Curve'!$B$3:$BK$60,MATCH($I25,'Construction Bell Curve'!$B$3:$B$60,0),MATCH('Draw Schedule-AM'!CQ$3,'Construction Bell Curve'!$B$3:$BK$3,0))*$D25*IF($G25="s-curve",1,0),0)+IFERROR(IF(AND(CQ$3&gt;=$H25,CQ$3&lt;=$I25),$D25/($I25-$H25+1),0)*IF($G25="straight-line",1,0),0)</f>
        <v>0</v>
      </c>
      <c r="CR25" s="58">
        <f>IFERROR(INDEX('Construction Bell Curve'!$B$3:$BK$60,MATCH($I25,'Construction Bell Curve'!$B$3:$B$60,0),MATCH('Draw Schedule-AM'!CR$3,'Construction Bell Curve'!$B$3:$BK$3,0))*$D25*IF($G25="s-curve",1,0),0)+IFERROR(IF(AND(CR$3&gt;=$H25,CR$3&lt;=$I25),$D25/($I25-$H25+1),0)*IF($G25="straight-line",1,0),0)</f>
        <v>0</v>
      </c>
      <c r="CS25" s="58">
        <f>IFERROR(INDEX('Construction Bell Curve'!$B$3:$BK$60,MATCH($I25,'Construction Bell Curve'!$B$3:$B$60,0),MATCH('Draw Schedule-AM'!CS$3,'Construction Bell Curve'!$B$3:$BK$3,0))*$D25*IF($G25="s-curve",1,0),0)+IFERROR(IF(AND(CS$3&gt;=$H25,CS$3&lt;=$I25),$D25/($I25-$H25+1),0)*IF($G25="straight-line",1,0),0)</f>
        <v>0</v>
      </c>
      <c r="CT25" s="58">
        <f>IFERROR(INDEX('Construction Bell Curve'!$B$3:$BK$60,MATCH($I25,'Construction Bell Curve'!$B$3:$B$60,0),MATCH('Draw Schedule-AM'!CT$3,'Construction Bell Curve'!$B$3:$BK$3,0))*$D25*IF($G25="s-curve",1,0),0)+IFERROR(IF(AND(CT$3&gt;=$H25,CT$3&lt;=$I25),$D25/($I25-$H25+1),0)*IF($G25="straight-line",1,0),0)</f>
        <v>0</v>
      </c>
      <c r="CU25" s="58">
        <f>IFERROR(INDEX('Construction Bell Curve'!$B$3:$BK$60,MATCH($I25,'Construction Bell Curve'!$B$3:$B$60,0),MATCH('Draw Schedule-AM'!CU$3,'Construction Bell Curve'!$B$3:$BK$3,0))*$D25*IF($G25="s-curve",1,0),0)+IFERROR(IF(AND(CU$3&gt;=$H25,CU$3&lt;=$I25),$D25/($I25-$H25+1),0)*IF($G25="straight-line",1,0),0)</f>
        <v>0</v>
      </c>
      <c r="CV25" s="58">
        <f>IFERROR(INDEX('Construction Bell Curve'!$B$3:$BK$60,MATCH($I25,'Construction Bell Curve'!$B$3:$B$60,0),MATCH('Draw Schedule-AM'!CV$3,'Construction Bell Curve'!$B$3:$BK$3,0))*$D25*IF($G25="s-curve",1,0),0)+IFERROR(IF(AND(CV$3&gt;=$H25,CV$3&lt;=$I25),$D25/($I25-$H25+1),0)*IF($G25="straight-line",1,0),0)</f>
        <v>0</v>
      </c>
      <c r="CW25" s="58">
        <f>IFERROR(INDEX('Construction Bell Curve'!$B$3:$BK$60,MATCH($I25,'Construction Bell Curve'!$B$3:$B$60,0),MATCH('Draw Schedule-AM'!CW$3,'Construction Bell Curve'!$B$3:$BK$3,0))*$D25*IF($G25="s-curve",1,0),0)+IFERROR(IF(AND(CW$3&gt;=$H25,CW$3&lt;=$I25),$D25/($I25-$H25+1),0)*IF($G25="straight-line",1,0),0)</f>
        <v>0</v>
      </c>
      <c r="CX25" s="58">
        <f>IFERROR(INDEX('Construction Bell Curve'!$B$3:$BK$60,MATCH($I25,'Construction Bell Curve'!$B$3:$B$60,0),MATCH('Draw Schedule-AM'!CX$3,'Construction Bell Curve'!$B$3:$BK$3,0))*$D25*IF($G25="s-curve",1,0),0)+IFERROR(IF(AND(CX$3&gt;=$H25,CX$3&lt;=$I25),$D25/($I25-$H25+1),0)*IF($G25="straight-line",1,0),0)</f>
        <v>0</v>
      </c>
      <c r="CY25" s="58">
        <f>IFERROR(INDEX('Construction Bell Curve'!$B$3:$BK$60,MATCH($I25,'Construction Bell Curve'!$B$3:$B$60,0),MATCH('Draw Schedule-AM'!CY$3,'Construction Bell Curve'!$B$3:$BK$3,0))*$D25*IF($G25="s-curve",1,0),0)+IFERROR(IF(AND(CY$3&gt;=$H25,CY$3&lt;=$I25),$D25/($I25-$H25+1),0)*IF($G25="straight-line",1,0),0)</f>
        <v>0</v>
      </c>
      <c r="CZ25" s="58">
        <f>IFERROR(INDEX('Construction Bell Curve'!$B$3:$BK$60,MATCH($I25,'Construction Bell Curve'!$B$3:$B$60,0),MATCH('Draw Schedule-AM'!CZ$3,'Construction Bell Curve'!$B$3:$BK$3,0))*$D25*IF($G25="s-curve",1,0),0)+IFERROR(IF(AND(CZ$3&gt;=$H25,CZ$3&lt;=$I25),$D25/($I25-$H25+1),0)*IF($G25="straight-line",1,0),0)</f>
        <v>0</v>
      </c>
      <c r="DA25" s="58">
        <f>IFERROR(INDEX('Construction Bell Curve'!$B$3:$BK$60,MATCH($I25,'Construction Bell Curve'!$B$3:$B$60,0),MATCH('Draw Schedule-AM'!DA$3,'Construction Bell Curve'!$B$3:$BK$3,0))*$D25*IF($G25="s-curve",1,0),0)+IFERROR(IF(AND(DA$3&gt;=$H25,DA$3&lt;=$I25),$D25/($I25-$H25+1),0)*IF($G25="straight-line",1,0),0)</f>
        <v>0</v>
      </c>
      <c r="DB25" s="58">
        <f>IFERROR(INDEX('Construction Bell Curve'!$B$3:$BK$60,MATCH($I25,'Construction Bell Curve'!$B$3:$B$60,0),MATCH('Draw Schedule-AM'!DB$3,'Construction Bell Curve'!$B$3:$BK$3,0))*$D25*IF($G25="s-curve",1,0),0)+IFERROR(IF(AND(DB$3&gt;=$H25,DB$3&lt;=$I25),$D25/($I25-$H25+1),0)*IF($G25="straight-line",1,0),0)</f>
        <v>0</v>
      </c>
      <c r="DC25" s="58">
        <f>IFERROR(INDEX('Construction Bell Curve'!$B$3:$BK$60,MATCH($I25,'Construction Bell Curve'!$B$3:$B$60,0),MATCH('Draw Schedule-AM'!DC$3,'Construction Bell Curve'!$B$3:$BK$3,0))*$D25*IF($G25="s-curve",1,0),0)+IFERROR(IF(AND(DC$3&gt;=$H25,DC$3&lt;=$I25),$D25/($I25-$H25+1),0)*IF($G25="straight-line",1,0),0)</f>
        <v>0</v>
      </c>
      <c r="DD25" s="58">
        <f>IFERROR(INDEX('Construction Bell Curve'!$B$3:$BK$60,MATCH($I25,'Construction Bell Curve'!$B$3:$B$60,0),MATCH('Draw Schedule-AM'!DD$3,'Construction Bell Curve'!$B$3:$BK$3,0))*$D25*IF($G25="s-curve",1,0),0)+IFERROR(IF(AND(DD$3&gt;=$H25,DD$3&lt;=$I25),$D25/($I25-$H25+1),0)*IF($G25="straight-line",1,0),0)</f>
        <v>0</v>
      </c>
      <c r="DE25" s="58">
        <f>IFERROR(INDEX('Construction Bell Curve'!$B$3:$BK$60,MATCH($I25,'Construction Bell Curve'!$B$3:$B$60,0),MATCH('Draw Schedule-AM'!DE$3,'Construction Bell Curve'!$B$3:$BK$3,0))*$D25*IF($G25="s-curve",1,0),0)+IFERROR(IF(AND(DE$3&gt;=$H25,DE$3&lt;=$I25),$D25/($I25-$H25+1),0)*IF($G25="straight-line",1,0),0)</f>
        <v>0</v>
      </c>
      <c r="DF25" s="58">
        <f>IFERROR(INDEX('Construction Bell Curve'!$B$3:$BK$60,MATCH($I25,'Construction Bell Curve'!$B$3:$B$60,0),MATCH('Draw Schedule-AM'!DF$3,'Construction Bell Curve'!$B$3:$BK$3,0))*$D25*IF($G25="s-curve",1,0),0)+IFERROR(IF(AND(DF$3&gt;=$H25,DF$3&lt;=$I25),$D25/($I25-$H25+1),0)*IF($G25="straight-line",1,0),0)</f>
        <v>0</v>
      </c>
      <c r="DG25" s="58">
        <f>IFERROR(INDEX('Construction Bell Curve'!$B$3:$BK$60,MATCH($I25,'Construction Bell Curve'!$B$3:$B$60,0),MATCH('Draw Schedule-AM'!DG$3,'Construction Bell Curve'!$B$3:$BK$3,0))*$D25*IF($G25="s-curve",1,0),0)+IFERROR(IF(AND(DG$3&gt;=$H25,DG$3&lt;=$I25),$D25/($I25-$H25+1),0)*IF($G25="straight-line",1,0),0)</f>
        <v>0</v>
      </c>
      <c r="DH25" s="58">
        <f>IFERROR(INDEX('Construction Bell Curve'!$B$3:$BK$60,MATCH($I25,'Construction Bell Curve'!$B$3:$B$60,0),MATCH('Draw Schedule-AM'!DH$3,'Construction Bell Curve'!$B$3:$BK$3,0))*$D25*IF($G25="s-curve",1,0),0)+IFERROR(IF(AND(DH$3&gt;=$H25,DH$3&lt;=$I25),$D25/($I25-$H25+1),0)*IF($G25="straight-line",1,0),0)</f>
        <v>0</v>
      </c>
      <c r="DI25" s="58">
        <f>IFERROR(INDEX('Construction Bell Curve'!$B$3:$BK$60,MATCH($I25,'Construction Bell Curve'!$B$3:$B$60,0),MATCH('Draw Schedule-AM'!DI$3,'Construction Bell Curve'!$B$3:$BK$3,0))*$D25*IF($G25="s-curve",1,0),0)+IFERROR(IF(AND(DI$3&gt;=$H25,DI$3&lt;=$I25),$D25/($I25-$H25+1),0)*IF($G25="straight-line",1,0),0)</f>
        <v>0</v>
      </c>
      <c r="DJ25" s="58">
        <f>IFERROR(INDEX('Construction Bell Curve'!$B$3:$BK$60,MATCH($I25,'Construction Bell Curve'!$B$3:$B$60,0),MATCH('Draw Schedule-AM'!DJ$3,'Construction Bell Curve'!$B$3:$BK$3,0))*$D25*IF($G25="s-curve",1,0),0)+IFERROR(IF(AND(DJ$3&gt;=$H25,DJ$3&lt;=$I25),$D25/($I25-$H25+1),0)*IF($G25="straight-line",1,0),0)</f>
        <v>0</v>
      </c>
      <c r="DK25" s="58">
        <f>IFERROR(INDEX('Construction Bell Curve'!$B$3:$BK$60,MATCH($I25,'Construction Bell Curve'!$B$3:$B$60,0),MATCH('Draw Schedule-AM'!DK$3,'Construction Bell Curve'!$B$3:$BK$3,0))*$D25*IF($G25="s-curve",1,0),0)+IFERROR(IF(AND(DK$3&gt;=$H25,DK$3&lt;=$I25),$D25/($I25-$H25+1),0)*IF($G25="straight-line",1,0),0)</f>
        <v>0</v>
      </c>
      <c r="DL25" s="58">
        <f>IFERROR(INDEX('Construction Bell Curve'!$B$3:$BK$60,MATCH($I25,'Construction Bell Curve'!$B$3:$B$60,0),MATCH('Draw Schedule-AM'!DL$3,'Construction Bell Curve'!$B$3:$BK$3,0))*$D25*IF($G25="s-curve",1,0),0)+IFERROR(IF(AND(DL$3&gt;=$H25,DL$3&lt;=$I25),$D25/($I25-$H25+1),0)*IF($G25="straight-line",1,0),0)</f>
        <v>0</v>
      </c>
      <c r="DM25" s="58">
        <f>IFERROR(INDEX('Construction Bell Curve'!$B$3:$BK$60,MATCH($I25,'Construction Bell Curve'!$B$3:$B$60,0),MATCH('Draw Schedule-AM'!DM$3,'Construction Bell Curve'!$B$3:$BK$3,0))*$D25*IF($G25="s-curve",1,0),0)+IFERROR(IF(AND(DM$3&gt;=$H25,DM$3&lt;=$I25),$D25/($I25-$H25+1),0)*IF($G25="straight-line",1,0),0)</f>
        <v>0</v>
      </c>
      <c r="DN25" s="58">
        <f>IFERROR(INDEX('Construction Bell Curve'!$B$3:$BK$60,MATCH($I25,'Construction Bell Curve'!$B$3:$B$60,0),MATCH('Draw Schedule-AM'!DN$3,'Construction Bell Curve'!$B$3:$BK$3,0))*$D25*IF($G25="s-curve",1,0),0)+IFERROR(IF(AND(DN$3&gt;=$H25,DN$3&lt;=$I25),$D25/($I25-$H25+1),0)*IF($G25="straight-line",1,0),0)</f>
        <v>0</v>
      </c>
      <c r="DO25" s="58">
        <f>IFERROR(INDEX('Construction Bell Curve'!$B$3:$BK$60,MATCH($I25,'Construction Bell Curve'!$B$3:$B$60,0),MATCH('Draw Schedule-AM'!DO$3,'Construction Bell Curve'!$B$3:$BK$3,0))*$D25*IF($G25="s-curve",1,0),0)+IFERROR(IF(AND(DO$3&gt;=$H25,DO$3&lt;=$I25),$D25/($I25-$H25+1),0)*IF($G25="straight-line",1,0),0)</f>
        <v>0</v>
      </c>
      <c r="DP25" s="58">
        <f>IFERROR(INDEX('Construction Bell Curve'!$B$3:$BK$60,MATCH($I25,'Construction Bell Curve'!$B$3:$B$60,0),MATCH('Draw Schedule-AM'!DP$3,'Construction Bell Curve'!$B$3:$BK$3,0))*$D25*IF($G25="s-curve",1,0),0)+IFERROR(IF(AND(DP$3&gt;=$H25,DP$3&lt;=$I25),$D25/($I25-$H25+1),0)*IF($G25="straight-line",1,0),0)</f>
        <v>0</v>
      </c>
      <c r="DQ25" s="58">
        <f>IFERROR(INDEX('Construction Bell Curve'!$B$3:$BK$60,MATCH($I25,'Construction Bell Curve'!$B$3:$B$60,0),MATCH('Draw Schedule-AM'!DQ$3,'Construction Bell Curve'!$B$3:$BK$3,0))*$D25*IF($G25="s-curve",1,0),0)+IFERROR(IF(AND(DQ$3&gt;=$H25,DQ$3&lt;=$I25),$D25/($I25-$H25+1),0)*IF($G25="straight-line",1,0),0)</f>
        <v>0</v>
      </c>
      <c r="DR25" s="58">
        <f>IFERROR(INDEX('Construction Bell Curve'!$B$3:$BK$60,MATCH($I25,'Construction Bell Curve'!$B$3:$B$60,0),MATCH('Draw Schedule-AM'!DR$3,'Construction Bell Curve'!$B$3:$BK$3,0))*$D25*IF($G25="s-curve",1,0),0)+IFERROR(IF(AND(DR$3&gt;=$H25,DR$3&lt;=$I25),$D25/($I25-$H25+1),0)*IF($G25="straight-line",1,0),0)</f>
        <v>0</v>
      </c>
      <c r="DS25" s="58">
        <f>IFERROR(INDEX('Construction Bell Curve'!$B$3:$BK$60,MATCH($I25,'Construction Bell Curve'!$B$3:$B$60,0),MATCH('Draw Schedule-AM'!DS$3,'Construction Bell Curve'!$B$3:$BK$3,0))*$D25*IF($G25="s-curve",1,0),0)+IFERROR(IF(AND(DS$3&gt;=$H25,DS$3&lt;=$I25),$D25/($I25-$H25+1),0)*IF($G25="straight-line",1,0),0)</f>
        <v>0</v>
      </c>
      <c r="DT25" s="58">
        <f>IFERROR(INDEX('Construction Bell Curve'!$B$3:$BK$60,MATCH($I25,'Construction Bell Curve'!$B$3:$B$60,0),MATCH('Draw Schedule-AM'!DT$3,'Construction Bell Curve'!$B$3:$BK$3,0))*$D25*IF($G25="s-curve",1,0),0)+IFERROR(IF(AND(DT$3&gt;=$H25,DT$3&lt;=$I25),$D25/($I25-$H25+1),0)*IF($G25="straight-line",1,0),0)</f>
        <v>0</v>
      </c>
      <c r="DU25" s="58">
        <f>IFERROR(INDEX('Construction Bell Curve'!$B$3:$BK$60,MATCH($I25,'Construction Bell Curve'!$B$3:$B$60,0),MATCH('Draw Schedule-AM'!DU$3,'Construction Bell Curve'!$B$3:$BK$3,0))*$D25*IF($G25="s-curve",1,0),0)+IFERROR(IF(AND(DU$3&gt;=$H25,DU$3&lt;=$I25),$D25/($I25-$H25+1),0)*IF($G25="straight-line",1,0),0)</f>
        <v>0</v>
      </c>
      <c r="DV25" s="58">
        <f>IFERROR(INDEX('Construction Bell Curve'!$B$3:$BK$60,MATCH($I25,'Construction Bell Curve'!$B$3:$B$60,0),MATCH('Draw Schedule-AM'!DV$3,'Construction Bell Curve'!$B$3:$BK$3,0))*$D25*IF($G25="s-curve",1,0),0)+IFERROR(IF(AND(DV$3&gt;=$H25,DV$3&lt;=$I25),$D25/($I25-$H25+1),0)*IF($G25="straight-line",1,0),0)</f>
        <v>0</v>
      </c>
      <c r="DW25" s="58">
        <f>IFERROR(INDEX('Construction Bell Curve'!$B$3:$BK$60,MATCH($I25,'Construction Bell Curve'!$B$3:$B$60,0),MATCH('Draw Schedule-AM'!DW$3,'Construction Bell Curve'!$B$3:$BK$3,0))*$D25*IF($G25="s-curve",1,0),0)+IFERROR(IF(AND(DW$3&gt;=$H25,DW$3&lt;=$I25),$D25/($I25-$H25+1),0)*IF($G25="straight-line",1,0),0)</f>
        <v>0</v>
      </c>
      <c r="DX25" s="58">
        <f>IFERROR(INDEX('Construction Bell Curve'!$B$3:$BK$60,MATCH($I25,'Construction Bell Curve'!$B$3:$B$60,0),MATCH('Draw Schedule-AM'!DX$3,'Construction Bell Curve'!$B$3:$BK$3,0))*$D25*IF($G25="s-curve",1,0),0)+IFERROR(IF(AND(DX$3&gt;=$H25,DX$3&lt;=$I25),$D25/($I25-$H25+1),0)*IF($G25="straight-line",1,0),0)</f>
        <v>0</v>
      </c>
      <c r="DY25" s="58">
        <f>IFERROR(INDEX('Construction Bell Curve'!$B$3:$BK$60,MATCH($I25,'Construction Bell Curve'!$B$3:$B$60,0),MATCH('Draw Schedule-AM'!DY$3,'Construction Bell Curve'!$B$3:$BK$3,0))*$D25*IF($G25="s-curve",1,0),0)+IFERROR(IF(AND(DY$3&gt;=$H25,DY$3&lt;=$I25),$D25/($I25-$H25+1),0)*IF($G25="straight-line",1,0),0)</f>
        <v>0</v>
      </c>
      <c r="DZ25" s="58">
        <f>IFERROR(INDEX('Construction Bell Curve'!$B$3:$BK$60,MATCH($I25,'Construction Bell Curve'!$B$3:$B$60,0),MATCH('Draw Schedule-AM'!DZ$3,'Construction Bell Curve'!$B$3:$BK$3,0))*$D25*IF($G25="s-curve",1,0),0)+IFERROR(IF(AND(DZ$3&gt;=$H25,DZ$3&lt;=$I25),$D25/($I25-$H25+1),0)*IF($G25="straight-line",1,0),0)</f>
        <v>0</v>
      </c>
    </row>
    <row r="26" spans="1:130" s="51" customFormat="1" ht="15.75" customHeight="1">
      <c r="A26" s="49"/>
      <c r="B26" s="60" t="str">
        <f>Budget!B29</f>
        <v>Marketing</v>
      </c>
      <c r="C26" s="1134">
        <v>0</v>
      </c>
      <c r="D26" s="135">
        <f t="shared" si="18"/>
        <v>0</v>
      </c>
      <c r="E26" s="1131">
        <f>Budget!E29</f>
        <v>0</v>
      </c>
      <c r="F26" s="1087">
        <f t="shared" ca="1" si="19"/>
        <v>0</v>
      </c>
      <c r="G26" s="1075" t="s">
        <v>1382</v>
      </c>
      <c r="H26" s="1139">
        <f t="shared" si="20"/>
        <v>0</v>
      </c>
      <c r="I26" s="1076">
        <v>12</v>
      </c>
      <c r="J26" s="58">
        <f>IFERROR(INDEX('Construction Bell Curve'!$B$3:$BK$60,MATCH($I26,'Construction Bell Curve'!$B$3:$B$60,0),MATCH('Draw Schedule-AM'!J$3,'Construction Bell Curve'!$B$3:$BK$3,0))*$D26*IF($G26="s-curve",1,0),0)+IFERROR(IF(AND(J$3&gt;=$H26,J$3&lt;=$I26),$D26/($I26-$H26+1),0)*IF($G26="straight-line",1,0),0)</f>
        <v>0</v>
      </c>
      <c r="K26" s="58">
        <f ca="1">IFERROR(INDEX('Construction Bell Curve'!$B$3:$BK$60,MATCH($I26,'Construction Bell Curve'!$B$3:$B$60,0),MATCH('Draw Schedule-AM'!K$3,'Construction Bell Curve'!$B$3:$BK$3,0))*$D26*IF($G26="s-curve",1,0),0)+IFERROR(IF(AND(K$3&gt;=$H26,K$3&lt;=$I26),$D26/($I26-$H26+1),0)*IF($G26="straight-line",1,0),0)</f>
        <v>0</v>
      </c>
      <c r="L26" s="58">
        <f ca="1">IFERROR(INDEX('Construction Bell Curve'!$B$3:$BK$60,MATCH($I26,'Construction Bell Curve'!$B$3:$B$60,0),MATCH('Draw Schedule-AM'!L$3,'Construction Bell Curve'!$B$3:$BK$3,0))*$D26*IF($G26="s-curve",1,0),0)+IFERROR(IF(AND(L$3&gt;=$H26,L$3&lt;=$I26),$D26/($I26-$H26+1),0)*IF($G26="straight-line",1,0),0)</f>
        <v>0</v>
      </c>
      <c r="M26" s="58">
        <f ca="1">IFERROR(INDEX('Construction Bell Curve'!$B$3:$BK$60,MATCH($I26,'Construction Bell Curve'!$B$3:$B$60,0),MATCH('Draw Schedule-AM'!M$3,'Construction Bell Curve'!$B$3:$BK$3,0))*$D26*IF($G26="s-curve",1,0),0)+IFERROR(IF(AND(M$3&gt;=$H26,M$3&lt;=$I26),$D26/($I26-$H26+1),0)*IF($G26="straight-line",1,0),0)</f>
        <v>0</v>
      </c>
      <c r="N26" s="58">
        <f ca="1">IFERROR(INDEX('Construction Bell Curve'!$B$3:$BK$60,MATCH($I26,'Construction Bell Curve'!$B$3:$B$60,0),MATCH('Draw Schedule-AM'!N$3,'Construction Bell Curve'!$B$3:$BK$3,0))*$D26*IF($G26="s-curve",1,0),0)+IFERROR(IF(AND(N$3&gt;=$H26,N$3&lt;=$I26),$D26/($I26-$H26+1),0)*IF($G26="straight-line",1,0),0)</f>
        <v>0</v>
      </c>
      <c r="O26" s="58">
        <f ca="1">IFERROR(INDEX('Construction Bell Curve'!$B$3:$BK$60,MATCH($I26,'Construction Bell Curve'!$B$3:$B$60,0),MATCH('Draw Schedule-AM'!O$3,'Construction Bell Curve'!$B$3:$BK$3,0))*$D26*IF($G26="s-curve",1,0),0)+IFERROR(IF(AND(O$3&gt;=$H26,O$3&lt;=$I26),$D26/($I26-$H26+1),0)*IF($G26="straight-line",1,0),0)</f>
        <v>0</v>
      </c>
      <c r="P26" s="58">
        <f ca="1">IFERROR(INDEX('Construction Bell Curve'!$B$3:$BK$60,MATCH($I26,'Construction Bell Curve'!$B$3:$B$60,0),MATCH('Draw Schedule-AM'!P$3,'Construction Bell Curve'!$B$3:$BK$3,0))*$D26*IF($G26="s-curve",1,0),0)+IFERROR(IF(AND(P$3&gt;=$H26,P$3&lt;=$I26),$D26/($I26-$H26+1),0)*IF($G26="straight-line",1,0),0)</f>
        <v>0</v>
      </c>
      <c r="Q26" s="58">
        <f ca="1">IFERROR(INDEX('Construction Bell Curve'!$B$3:$BK$60,MATCH($I26,'Construction Bell Curve'!$B$3:$B$60,0),MATCH('Draw Schedule-AM'!Q$3,'Construction Bell Curve'!$B$3:$BK$3,0))*$D26*IF($G26="s-curve",1,0),0)+IFERROR(IF(AND(Q$3&gt;=$H26,Q$3&lt;=$I26),$D26/($I26-$H26+1),0)*IF($G26="straight-line",1,0),0)</f>
        <v>0</v>
      </c>
      <c r="R26" s="58">
        <f ca="1">IFERROR(INDEX('Construction Bell Curve'!$B$3:$BK$60,MATCH($I26,'Construction Bell Curve'!$B$3:$B$60,0),MATCH('Draw Schedule-AM'!R$3,'Construction Bell Curve'!$B$3:$BK$3,0))*$D26*IF($G26="s-curve",1,0),0)+IFERROR(IF(AND(R$3&gt;=$H26,R$3&lt;=$I26),$D26/($I26-$H26+1),0)*IF($G26="straight-line",1,0),0)</f>
        <v>0</v>
      </c>
      <c r="S26" s="58">
        <f ca="1">IFERROR(INDEX('Construction Bell Curve'!$B$3:$BK$60,MATCH($I26,'Construction Bell Curve'!$B$3:$B$60,0),MATCH('Draw Schedule-AM'!S$3,'Construction Bell Curve'!$B$3:$BK$3,0))*$D26*IF($G26="s-curve",1,0),0)+IFERROR(IF(AND(S$3&gt;=$H26,S$3&lt;=$I26),$D26/($I26-$H26+1),0)*IF($G26="straight-line",1,0),0)</f>
        <v>0</v>
      </c>
      <c r="T26" s="58">
        <f ca="1">IFERROR(INDEX('Construction Bell Curve'!$B$3:$BK$60,MATCH($I26,'Construction Bell Curve'!$B$3:$B$60,0),MATCH('Draw Schedule-AM'!T$3,'Construction Bell Curve'!$B$3:$BK$3,0))*$D26*IF($G26="s-curve",1,0),0)+IFERROR(IF(AND(T$3&gt;=$H26,T$3&lt;=$I26),$D26/($I26-$H26+1),0)*IF($G26="straight-line",1,0),0)</f>
        <v>0</v>
      </c>
      <c r="U26" s="58">
        <f ca="1">IFERROR(INDEX('Construction Bell Curve'!$B$3:$BK$60,MATCH($I26,'Construction Bell Curve'!$B$3:$B$60,0),MATCH('Draw Schedule-AM'!U$3,'Construction Bell Curve'!$B$3:$BK$3,0))*$D26*IF($G26="s-curve",1,0),0)+IFERROR(IF(AND(U$3&gt;=$H26,U$3&lt;=$I26),$D26/($I26-$H26+1),0)*IF($G26="straight-line",1,0),0)</f>
        <v>0</v>
      </c>
      <c r="V26" s="58">
        <f ca="1">IFERROR(INDEX('Construction Bell Curve'!$B$3:$BK$60,MATCH($I26,'Construction Bell Curve'!$B$3:$B$60,0),MATCH('Draw Schedule-AM'!V$3,'Construction Bell Curve'!$B$3:$BK$3,0))*$D26*IF($G26="s-curve",1,0),0)+IFERROR(IF(AND(V$3&gt;=$H26,V$3&lt;=$I26),$D26/($I26-$H26+1),0)*IF($G26="straight-line",1,0),0)</f>
        <v>0</v>
      </c>
      <c r="W26" s="58">
        <f>IFERROR(INDEX('Construction Bell Curve'!$B$3:$BK$60,MATCH($I26,'Construction Bell Curve'!$B$3:$B$60,0),MATCH('Draw Schedule-AM'!W$3,'Construction Bell Curve'!$B$3:$BK$3,0))*$D26*IF($G26="s-curve",1,0),0)+IFERROR(IF(AND(W$3&gt;=$H26,W$3&lt;=$I26),$D26/($I26-$H26+1),0)*IF($G26="straight-line",1,0),0)</f>
        <v>0</v>
      </c>
      <c r="X26" s="58">
        <f>IFERROR(INDEX('Construction Bell Curve'!$B$3:$BK$60,MATCH($I26,'Construction Bell Curve'!$B$3:$B$60,0),MATCH('Draw Schedule-AM'!X$3,'Construction Bell Curve'!$B$3:$BK$3,0))*$D26*IF($G26="s-curve",1,0),0)+IFERROR(IF(AND(X$3&gt;=$H26,X$3&lt;=$I26),$D26/($I26-$H26+1),0)*IF($G26="straight-line",1,0),0)</f>
        <v>0</v>
      </c>
      <c r="Y26" s="58">
        <f>IFERROR(INDEX('Construction Bell Curve'!$B$3:$BK$60,MATCH($I26,'Construction Bell Curve'!$B$3:$B$60,0),MATCH('Draw Schedule-AM'!Y$3,'Construction Bell Curve'!$B$3:$BK$3,0))*$D26*IF($G26="s-curve",1,0),0)+IFERROR(IF(AND(Y$3&gt;=$H26,Y$3&lt;=$I26),$D26/($I26-$H26+1),0)*IF($G26="straight-line",1,0),0)</f>
        <v>0</v>
      </c>
      <c r="Z26" s="58">
        <f>IFERROR(INDEX('Construction Bell Curve'!$B$3:$BK$60,MATCH($I26,'Construction Bell Curve'!$B$3:$B$60,0),MATCH('Draw Schedule-AM'!Z$3,'Construction Bell Curve'!$B$3:$BK$3,0))*$D26*IF($G26="s-curve",1,0),0)+IFERROR(IF(AND(Z$3&gt;=$H26,Z$3&lt;=$I26),$D26/($I26-$H26+1),0)*IF($G26="straight-line",1,0),0)</f>
        <v>0</v>
      </c>
      <c r="AA26" s="58">
        <f>IFERROR(INDEX('Construction Bell Curve'!$B$3:$BK$60,MATCH($I26,'Construction Bell Curve'!$B$3:$B$60,0),MATCH('Draw Schedule-AM'!AA$3,'Construction Bell Curve'!$B$3:$BK$3,0))*$D26*IF($G26="s-curve",1,0),0)+IFERROR(IF(AND(AA$3&gt;=$H26,AA$3&lt;=$I26),$D26/($I26-$H26+1),0)*IF($G26="straight-line",1,0),0)</f>
        <v>0</v>
      </c>
      <c r="AB26" s="58">
        <f>IFERROR(INDEX('Construction Bell Curve'!$B$3:$BK$60,MATCH($I26,'Construction Bell Curve'!$B$3:$B$60,0),MATCH('Draw Schedule-AM'!AB$3,'Construction Bell Curve'!$B$3:$BK$3,0))*$D26*IF($G26="s-curve",1,0),0)+IFERROR(IF(AND(AB$3&gt;=$H26,AB$3&lt;=$I26),$D26/($I26-$H26+1),0)*IF($G26="straight-line",1,0),0)</f>
        <v>0</v>
      </c>
      <c r="AC26" s="58">
        <f>IFERROR(INDEX('Construction Bell Curve'!$B$3:$BK$60,MATCH($I26,'Construction Bell Curve'!$B$3:$B$60,0),MATCH('Draw Schedule-AM'!AC$3,'Construction Bell Curve'!$B$3:$BK$3,0))*$D26*IF($G26="s-curve",1,0),0)+IFERROR(IF(AND(AC$3&gt;=$H26,AC$3&lt;=$I26),$D26/($I26-$H26+1),0)*IF($G26="straight-line",1,0),0)</f>
        <v>0</v>
      </c>
      <c r="AD26" s="58">
        <f>IFERROR(INDEX('Construction Bell Curve'!$B$3:$BK$60,MATCH($I26,'Construction Bell Curve'!$B$3:$B$60,0),MATCH('Draw Schedule-AM'!AD$3,'Construction Bell Curve'!$B$3:$BK$3,0))*$D26*IF($G26="s-curve",1,0),0)+IFERROR(IF(AND(AD$3&gt;=$H26,AD$3&lt;=$I26),$D26/($I26-$H26+1),0)*IF($G26="straight-line",1,0),0)</f>
        <v>0</v>
      </c>
      <c r="AE26" s="58">
        <f>IFERROR(INDEX('Construction Bell Curve'!$B$3:$BK$60,MATCH($I26,'Construction Bell Curve'!$B$3:$B$60,0),MATCH('Draw Schedule-AM'!AE$3,'Construction Bell Curve'!$B$3:$BK$3,0))*$D26*IF($G26="s-curve",1,0),0)+IFERROR(IF(AND(AE$3&gt;=$H26,AE$3&lt;=$I26),$D26/($I26-$H26+1),0)*IF($G26="straight-line",1,0),0)</f>
        <v>0</v>
      </c>
      <c r="AF26" s="58">
        <f>IFERROR(INDEX('Construction Bell Curve'!$B$3:$BK$60,MATCH($I26,'Construction Bell Curve'!$B$3:$B$60,0),MATCH('Draw Schedule-AM'!AF$3,'Construction Bell Curve'!$B$3:$BK$3,0))*$D26*IF($G26="s-curve",1,0),0)+IFERROR(IF(AND(AF$3&gt;=$H26,AF$3&lt;=$I26),$D26/($I26-$H26+1),0)*IF($G26="straight-line",1,0),0)</f>
        <v>0</v>
      </c>
      <c r="AG26" s="58">
        <f>IFERROR(INDEX('Construction Bell Curve'!$B$3:$BK$60,MATCH($I26,'Construction Bell Curve'!$B$3:$B$60,0),MATCH('Draw Schedule-AM'!AG$3,'Construction Bell Curve'!$B$3:$BK$3,0))*$D26*IF($G26="s-curve",1,0),0)+IFERROR(IF(AND(AG$3&gt;=$H26,AG$3&lt;=$I26),$D26/($I26-$H26+1),0)*IF($G26="straight-line",1,0),0)</f>
        <v>0</v>
      </c>
      <c r="AH26" s="58">
        <f>IFERROR(INDEX('Construction Bell Curve'!$B$3:$BK$60,MATCH($I26,'Construction Bell Curve'!$B$3:$B$60,0),MATCH('Draw Schedule-AM'!AH$3,'Construction Bell Curve'!$B$3:$BK$3,0))*$D26*IF($G26="s-curve",1,0),0)+IFERROR(IF(AND(AH$3&gt;=$H26,AH$3&lt;=$I26),$D26/($I26-$H26+1),0)*IF($G26="straight-line",1,0),0)</f>
        <v>0</v>
      </c>
      <c r="AI26" s="58">
        <f>IFERROR(INDEX('Construction Bell Curve'!$B$3:$BK$60,MATCH($I26,'Construction Bell Curve'!$B$3:$B$60,0),MATCH('Draw Schedule-AM'!AI$3,'Construction Bell Curve'!$B$3:$BK$3,0))*$D26*IF($G26="s-curve",1,0),0)+IFERROR(IF(AND(AI$3&gt;=$H26,AI$3&lt;=$I26),$D26/($I26-$H26+1),0)*IF($G26="straight-line",1,0),0)</f>
        <v>0</v>
      </c>
      <c r="AJ26" s="58">
        <f>IFERROR(INDEX('Construction Bell Curve'!$B$3:$BK$60,MATCH($I26,'Construction Bell Curve'!$B$3:$B$60,0),MATCH('Draw Schedule-AM'!AJ$3,'Construction Bell Curve'!$B$3:$BK$3,0))*$D26*IF($G26="s-curve",1,0),0)+IFERROR(IF(AND(AJ$3&gt;=$H26,AJ$3&lt;=$I26),$D26/($I26-$H26+1),0)*IF($G26="straight-line",1,0),0)</f>
        <v>0</v>
      </c>
      <c r="AK26" s="58">
        <f>IFERROR(INDEX('Construction Bell Curve'!$B$3:$BK$60,MATCH($I26,'Construction Bell Curve'!$B$3:$B$60,0),MATCH('Draw Schedule-AM'!AK$3,'Construction Bell Curve'!$B$3:$BK$3,0))*$D26*IF($G26="s-curve",1,0),0)+IFERROR(IF(AND(AK$3&gt;=$H26,AK$3&lt;=$I26),$D26/($I26-$H26+1),0)*IF($G26="straight-line",1,0),0)</f>
        <v>0</v>
      </c>
      <c r="AL26" s="58">
        <f>IFERROR(INDEX('Construction Bell Curve'!$B$3:$BK$60,MATCH($I26,'Construction Bell Curve'!$B$3:$B$60,0),MATCH('Draw Schedule-AM'!AL$3,'Construction Bell Curve'!$B$3:$BK$3,0))*$D26*IF($G26="s-curve",1,0),0)+IFERROR(IF(AND(AL$3&gt;=$H26,AL$3&lt;=$I26),$D26/($I26-$H26+1),0)*IF($G26="straight-line",1,0),0)</f>
        <v>0</v>
      </c>
      <c r="AM26" s="58">
        <f>IFERROR(INDEX('Construction Bell Curve'!$B$3:$BK$60,MATCH($I26,'Construction Bell Curve'!$B$3:$B$60,0),MATCH('Draw Schedule-AM'!AM$3,'Construction Bell Curve'!$B$3:$BK$3,0))*$D26*IF($G26="s-curve",1,0),0)+IFERROR(IF(AND(AM$3&gt;=$H26,AM$3&lt;=$I26),$D26/($I26-$H26+1),0)*IF($G26="straight-line",1,0),0)</f>
        <v>0</v>
      </c>
      <c r="AN26" s="58">
        <f>IFERROR(INDEX('Construction Bell Curve'!$B$3:$BK$60,MATCH($I26,'Construction Bell Curve'!$B$3:$B$60,0),MATCH('Draw Schedule-AM'!AN$3,'Construction Bell Curve'!$B$3:$BK$3,0))*$D26*IF($G26="s-curve",1,0),0)+IFERROR(IF(AND(AN$3&gt;=$H26,AN$3&lt;=$I26),$D26/($I26-$H26+1),0)*IF($G26="straight-line",1,0),0)</f>
        <v>0</v>
      </c>
      <c r="AO26" s="58">
        <f>IFERROR(INDEX('Construction Bell Curve'!$B$3:$BK$60,MATCH($I26,'Construction Bell Curve'!$B$3:$B$60,0),MATCH('Draw Schedule-AM'!AO$3,'Construction Bell Curve'!$B$3:$BK$3,0))*$D26*IF($G26="s-curve",1,0),0)+IFERROR(IF(AND(AO$3&gt;=$H26,AO$3&lt;=$I26),$D26/($I26-$H26+1),0)*IF($G26="straight-line",1,0),0)</f>
        <v>0</v>
      </c>
      <c r="AP26" s="58">
        <f>IFERROR(INDEX('Construction Bell Curve'!$B$3:$BK$60,MATCH($I26,'Construction Bell Curve'!$B$3:$B$60,0),MATCH('Draw Schedule-AM'!AP$3,'Construction Bell Curve'!$B$3:$BK$3,0))*$D26*IF($G26="s-curve",1,0),0)+IFERROR(IF(AND(AP$3&gt;=$H26,AP$3&lt;=$I26),$D26/($I26-$H26+1),0)*IF($G26="straight-line",1,0),0)</f>
        <v>0</v>
      </c>
      <c r="AQ26" s="58">
        <f>IFERROR(INDEX('Construction Bell Curve'!$B$3:$BK$60,MATCH($I26,'Construction Bell Curve'!$B$3:$B$60,0),MATCH('Draw Schedule-AM'!AQ$3,'Construction Bell Curve'!$B$3:$BK$3,0))*$D26*IF($G26="s-curve",1,0),0)+IFERROR(IF(AND(AQ$3&gt;=$H26,AQ$3&lt;=$I26),$D26/($I26-$H26+1),0)*IF($G26="straight-line",1,0),0)</f>
        <v>0</v>
      </c>
      <c r="AR26" s="58">
        <f>IFERROR(INDEX('Construction Bell Curve'!$B$3:$BK$60,MATCH($I26,'Construction Bell Curve'!$B$3:$B$60,0),MATCH('Draw Schedule-AM'!AR$3,'Construction Bell Curve'!$B$3:$BK$3,0))*$D26*IF($G26="s-curve",1,0),0)+IFERROR(IF(AND(AR$3&gt;=$H26,AR$3&lt;=$I26),$D26/($I26-$H26+1),0)*IF($G26="straight-line",1,0),0)</f>
        <v>0</v>
      </c>
      <c r="AS26" s="58">
        <f>IFERROR(INDEX('Construction Bell Curve'!$B$3:$BK$60,MATCH($I26,'Construction Bell Curve'!$B$3:$B$60,0),MATCH('Draw Schedule-AM'!AS$3,'Construction Bell Curve'!$B$3:$BK$3,0))*$D26*IF($G26="s-curve",1,0),0)+IFERROR(IF(AND(AS$3&gt;=$H26,AS$3&lt;=$I26),$D26/($I26-$H26+1),0)*IF($G26="straight-line",1,0),0)</f>
        <v>0</v>
      </c>
      <c r="AT26" s="58">
        <f>IFERROR(INDEX('Construction Bell Curve'!$B$3:$BK$60,MATCH($I26,'Construction Bell Curve'!$B$3:$B$60,0),MATCH('Draw Schedule-AM'!AT$3,'Construction Bell Curve'!$B$3:$BK$3,0))*$D26*IF($G26="s-curve",1,0),0)+IFERROR(IF(AND(AT$3&gt;=$H26,AT$3&lt;=$I26),$D26/($I26-$H26+1),0)*IF($G26="straight-line",1,0),0)</f>
        <v>0</v>
      </c>
      <c r="AU26" s="58">
        <f>IFERROR(INDEX('Construction Bell Curve'!$B$3:$BK$60,MATCH($I26,'Construction Bell Curve'!$B$3:$B$60,0),MATCH('Draw Schedule-AM'!AU$3,'Construction Bell Curve'!$B$3:$BK$3,0))*$D26*IF($G26="s-curve",1,0),0)+IFERROR(IF(AND(AU$3&gt;=$H26,AU$3&lt;=$I26),$D26/($I26-$H26+1),0)*IF($G26="straight-line",1,0),0)</f>
        <v>0</v>
      </c>
      <c r="AV26" s="58">
        <f>IFERROR(INDEX('Construction Bell Curve'!$B$3:$BK$60,MATCH($I26,'Construction Bell Curve'!$B$3:$B$60,0),MATCH('Draw Schedule-AM'!AV$3,'Construction Bell Curve'!$B$3:$BK$3,0))*$D26*IF($G26="s-curve",1,0),0)+IFERROR(IF(AND(AV$3&gt;=$H26,AV$3&lt;=$I26),$D26/($I26-$H26+1),0)*IF($G26="straight-line",1,0),0)</f>
        <v>0</v>
      </c>
      <c r="AW26" s="58">
        <f>IFERROR(INDEX('Construction Bell Curve'!$B$3:$BK$60,MATCH($I26,'Construction Bell Curve'!$B$3:$B$60,0),MATCH('Draw Schedule-AM'!AW$3,'Construction Bell Curve'!$B$3:$BK$3,0))*$D26*IF($G26="s-curve",1,0),0)+IFERROR(IF(AND(AW$3&gt;=$H26,AW$3&lt;=$I26),$D26/($I26-$H26+1),0)*IF($G26="straight-line",1,0),0)</f>
        <v>0</v>
      </c>
      <c r="AX26" s="58">
        <f>IFERROR(INDEX('Construction Bell Curve'!$B$3:$BK$60,MATCH($I26,'Construction Bell Curve'!$B$3:$B$60,0),MATCH('Draw Schedule-AM'!AX$3,'Construction Bell Curve'!$B$3:$BK$3,0))*$D26*IF($G26="s-curve",1,0),0)+IFERROR(IF(AND(AX$3&gt;=$H26,AX$3&lt;=$I26),$D26/($I26-$H26+1),0)*IF($G26="straight-line",1,0),0)</f>
        <v>0</v>
      </c>
      <c r="AY26" s="58">
        <f>IFERROR(INDEX('Construction Bell Curve'!$B$3:$BK$60,MATCH($I26,'Construction Bell Curve'!$B$3:$B$60,0),MATCH('Draw Schedule-AM'!AY$3,'Construction Bell Curve'!$B$3:$BK$3,0))*$D26*IF($G26="s-curve",1,0),0)+IFERROR(IF(AND(AY$3&gt;=$H26,AY$3&lt;=$I26),$D26/($I26-$H26+1),0)*IF($G26="straight-line",1,0),0)</f>
        <v>0</v>
      </c>
      <c r="AZ26" s="58">
        <f>IFERROR(INDEX('Construction Bell Curve'!$B$3:$BK$60,MATCH($I26,'Construction Bell Curve'!$B$3:$B$60,0),MATCH('Draw Schedule-AM'!AZ$3,'Construction Bell Curve'!$B$3:$BK$3,0))*$D26*IF($G26="s-curve",1,0),0)+IFERROR(IF(AND(AZ$3&gt;=$H26,AZ$3&lt;=$I26),$D26/($I26-$H26+1),0)*IF($G26="straight-line",1,0),0)</f>
        <v>0</v>
      </c>
      <c r="BA26" s="58">
        <f>IFERROR(INDEX('Construction Bell Curve'!$B$3:$BK$60,MATCH($I26,'Construction Bell Curve'!$B$3:$B$60,0),MATCH('Draw Schedule-AM'!BA$3,'Construction Bell Curve'!$B$3:$BK$3,0))*$D26*IF($G26="s-curve",1,0),0)+IFERROR(IF(AND(BA$3&gt;=$H26,BA$3&lt;=$I26),$D26/($I26-$H26+1),0)*IF($G26="straight-line",1,0),0)</f>
        <v>0</v>
      </c>
      <c r="BB26" s="58">
        <f>IFERROR(INDEX('Construction Bell Curve'!$B$3:$BK$60,MATCH($I26,'Construction Bell Curve'!$B$3:$B$60,0),MATCH('Draw Schedule-AM'!BB$3,'Construction Bell Curve'!$B$3:$BK$3,0))*$D26*IF($G26="s-curve",1,0),0)+IFERROR(IF(AND(BB$3&gt;=$H26,BB$3&lt;=$I26),$D26/($I26-$H26+1),0)*IF($G26="straight-line",1,0),0)</f>
        <v>0</v>
      </c>
      <c r="BC26" s="58">
        <f>IFERROR(INDEX('Construction Bell Curve'!$B$3:$BK$60,MATCH($I26,'Construction Bell Curve'!$B$3:$B$60,0),MATCH('Draw Schedule-AM'!BC$3,'Construction Bell Curve'!$B$3:$BK$3,0))*$D26*IF($G26="s-curve",1,0),0)+IFERROR(IF(AND(BC$3&gt;=$H26,BC$3&lt;=$I26),$D26/($I26-$H26+1),0)*IF($G26="straight-line",1,0),0)</f>
        <v>0</v>
      </c>
      <c r="BD26" s="58">
        <f>IFERROR(INDEX('Construction Bell Curve'!$B$3:$BK$60,MATCH($I26,'Construction Bell Curve'!$B$3:$B$60,0),MATCH('Draw Schedule-AM'!BD$3,'Construction Bell Curve'!$B$3:$BK$3,0))*$D26*IF($G26="s-curve",1,0),0)+IFERROR(IF(AND(BD$3&gt;=$H26,BD$3&lt;=$I26),$D26/($I26-$H26+1),0)*IF($G26="straight-line",1,0),0)</f>
        <v>0</v>
      </c>
      <c r="BE26" s="58">
        <f>IFERROR(INDEX('Construction Bell Curve'!$B$3:$BK$60,MATCH($I26,'Construction Bell Curve'!$B$3:$B$60,0),MATCH('Draw Schedule-AM'!BE$3,'Construction Bell Curve'!$B$3:$BK$3,0))*$D26*IF($G26="s-curve",1,0),0)+IFERROR(IF(AND(BE$3&gt;=$H26,BE$3&lt;=$I26),$D26/($I26-$H26+1),0)*IF($G26="straight-line",1,0),0)</f>
        <v>0</v>
      </c>
      <c r="BF26" s="58">
        <f>IFERROR(INDEX('Construction Bell Curve'!$B$3:$BK$60,MATCH($I26,'Construction Bell Curve'!$B$3:$B$60,0),MATCH('Draw Schedule-AM'!BF$3,'Construction Bell Curve'!$B$3:$BK$3,0))*$D26*IF($G26="s-curve",1,0),0)+IFERROR(IF(AND(BF$3&gt;=$H26,BF$3&lt;=$I26),$D26/($I26-$H26+1),0)*IF($G26="straight-line",1,0),0)</f>
        <v>0</v>
      </c>
      <c r="BG26" s="58">
        <f>IFERROR(INDEX('Construction Bell Curve'!$B$3:$BK$60,MATCH($I26,'Construction Bell Curve'!$B$3:$B$60,0),MATCH('Draw Schedule-AM'!BG$3,'Construction Bell Curve'!$B$3:$BK$3,0))*$D26*IF($G26="s-curve",1,0),0)+IFERROR(IF(AND(BG$3&gt;=$H26,BG$3&lt;=$I26),$D26/($I26-$H26+1),0)*IF($G26="straight-line",1,0),0)</f>
        <v>0</v>
      </c>
      <c r="BH26" s="58">
        <f>IFERROR(INDEX('Construction Bell Curve'!$B$3:$BK$60,MATCH($I26,'Construction Bell Curve'!$B$3:$B$60,0),MATCH('Draw Schedule-AM'!BH$3,'Construction Bell Curve'!$B$3:$BK$3,0))*$D26*IF($G26="s-curve",1,0),0)+IFERROR(IF(AND(BH$3&gt;=$H26,BH$3&lt;=$I26),$D26/($I26-$H26+1),0)*IF($G26="straight-line",1,0),0)</f>
        <v>0</v>
      </c>
      <c r="BI26" s="58">
        <f>IFERROR(INDEX('Construction Bell Curve'!$B$3:$BK$60,MATCH($I26,'Construction Bell Curve'!$B$3:$B$60,0),MATCH('Draw Schedule-AM'!BI$3,'Construction Bell Curve'!$B$3:$BK$3,0))*$D26*IF($G26="s-curve",1,0),0)+IFERROR(IF(AND(BI$3&gt;=$H26,BI$3&lt;=$I26),$D26/($I26-$H26+1),0)*IF($G26="straight-line",1,0),0)</f>
        <v>0</v>
      </c>
      <c r="BJ26" s="58">
        <f>IFERROR(INDEX('Construction Bell Curve'!$B$3:$BK$60,MATCH($I26,'Construction Bell Curve'!$B$3:$B$60,0),MATCH('Draw Schedule-AM'!BJ$3,'Construction Bell Curve'!$B$3:$BK$3,0))*$D26*IF($G26="s-curve",1,0),0)+IFERROR(IF(AND(BJ$3&gt;=$H26,BJ$3&lt;=$I26),$D26/($I26-$H26+1),0)*IF($G26="straight-line",1,0),0)</f>
        <v>0</v>
      </c>
      <c r="BK26" s="58">
        <f>IFERROR(INDEX('Construction Bell Curve'!$B$3:$BK$60,MATCH($I26,'Construction Bell Curve'!$B$3:$B$60,0),MATCH('Draw Schedule-AM'!BK$3,'Construction Bell Curve'!$B$3:$BK$3,0))*$D26*IF($G26="s-curve",1,0),0)+IFERROR(IF(AND(BK$3&gt;=$H26,BK$3&lt;=$I26),$D26/($I26-$H26+1),0)*IF($G26="straight-line",1,0),0)</f>
        <v>0</v>
      </c>
      <c r="BL26" s="58">
        <f>IFERROR(INDEX('Construction Bell Curve'!$B$3:$BK$60,MATCH($I26,'Construction Bell Curve'!$B$3:$B$60,0),MATCH('Draw Schedule-AM'!BL$3,'Construction Bell Curve'!$B$3:$BK$3,0))*$D26*IF($G26="s-curve",1,0),0)+IFERROR(IF(AND(BL$3&gt;=$H26,BL$3&lt;=$I26),$D26/($I26-$H26+1),0)*IF($G26="straight-line",1,0),0)</f>
        <v>0</v>
      </c>
      <c r="BM26" s="58">
        <f>IFERROR(INDEX('Construction Bell Curve'!$B$3:$BK$60,MATCH($I26,'Construction Bell Curve'!$B$3:$B$60,0),MATCH('Draw Schedule-AM'!BM$3,'Construction Bell Curve'!$B$3:$BK$3,0))*$D26*IF($G26="s-curve",1,0),0)+IFERROR(IF(AND(BM$3&gt;=$H26,BM$3&lt;=$I26),$D26/($I26-$H26+1),0)*IF($G26="straight-line",1,0),0)</f>
        <v>0</v>
      </c>
      <c r="BN26" s="58">
        <f>IFERROR(INDEX('Construction Bell Curve'!$B$3:$BK$60,MATCH($I26,'Construction Bell Curve'!$B$3:$B$60,0),MATCH('Draw Schedule-AM'!BN$3,'Construction Bell Curve'!$B$3:$BK$3,0))*$D26*IF($G26="s-curve",1,0),0)+IFERROR(IF(AND(BN$3&gt;=$H26,BN$3&lt;=$I26),$D26/($I26-$H26+1),0)*IF($G26="straight-line",1,0),0)</f>
        <v>0</v>
      </c>
      <c r="BO26" s="58">
        <f>IFERROR(INDEX('Construction Bell Curve'!$B$3:$BK$60,MATCH($I26,'Construction Bell Curve'!$B$3:$B$60,0),MATCH('Draw Schedule-AM'!BO$3,'Construction Bell Curve'!$B$3:$BK$3,0))*$D26*IF($G26="s-curve",1,0),0)+IFERROR(IF(AND(BO$3&gt;=$H26,BO$3&lt;=$I26),$D26/($I26-$H26+1),0)*IF($G26="straight-line",1,0),0)</f>
        <v>0</v>
      </c>
      <c r="BP26" s="58">
        <f>IFERROR(INDEX('Construction Bell Curve'!$B$3:$BK$60,MATCH($I26,'Construction Bell Curve'!$B$3:$B$60,0),MATCH('Draw Schedule-AM'!BP$3,'Construction Bell Curve'!$B$3:$BK$3,0))*$D26*IF($G26="s-curve",1,0),0)+IFERROR(IF(AND(BP$3&gt;=$H26,BP$3&lt;=$I26),$D26/($I26-$H26+1),0)*IF($G26="straight-line",1,0),0)</f>
        <v>0</v>
      </c>
      <c r="BQ26" s="58">
        <f>IFERROR(INDEX('Construction Bell Curve'!$B$3:$BK$60,MATCH($I26,'Construction Bell Curve'!$B$3:$B$60,0),MATCH('Draw Schedule-AM'!BQ$3,'Construction Bell Curve'!$B$3:$BK$3,0))*$D26*IF($G26="s-curve",1,0),0)+IFERROR(IF(AND(BQ$3&gt;=$H26,BQ$3&lt;=$I26),$D26/($I26-$H26+1),0)*IF($G26="straight-line",1,0),0)</f>
        <v>0</v>
      </c>
      <c r="BR26" s="58">
        <f>IFERROR(INDEX('Construction Bell Curve'!$B$3:$BK$60,MATCH($I26,'Construction Bell Curve'!$B$3:$B$60,0),MATCH('Draw Schedule-AM'!BR$3,'Construction Bell Curve'!$B$3:$BK$3,0))*$D26*IF($G26="s-curve",1,0),0)+IFERROR(IF(AND(BR$3&gt;=$H26,BR$3&lt;=$I26),$D26/($I26-$H26+1),0)*IF($G26="straight-line",1,0),0)</f>
        <v>0</v>
      </c>
      <c r="BS26" s="58">
        <f>IFERROR(INDEX('Construction Bell Curve'!$B$3:$BK$60,MATCH($I26,'Construction Bell Curve'!$B$3:$B$60,0),MATCH('Draw Schedule-AM'!BS$3,'Construction Bell Curve'!$B$3:$BK$3,0))*$D26*IF($G26="s-curve",1,0),0)+IFERROR(IF(AND(BS$3&gt;=$H26,BS$3&lt;=$I26),$D26/($I26-$H26+1),0)*IF($G26="straight-line",1,0),0)</f>
        <v>0</v>
      </c>
      <c r="BT26" s="58">
        <f>IFERROR(INDEX('Construction Bell Curve'!$B$3:$BK$60,MATCH($I26,'Construction Bell Curve'!$B$3:$B$60,0),MATCH('Draw Schedule-AM'!BT$3,'Construction Bell Curve'!$B$3:$BK$3,0))*$D26*IF($G26="s-curve",1,0),0)+IFERROR(IF(AND(BT$3&gt;=$H26,BT$3&lt;=$I26),$D26/($I26-$H26+1),0)*IF($G26="straight-line",1,0),0)</f>
        <v>0</v>
      </c>
      <c r="BU26" s="58">
        <f>IFERROR(INDEX('Construction Bell Curve'!$B$3:$BK$60,MATCH($I26,'Construction Bell Curve'!$B$3:$B$60,0),MATCH('Draw Schedule-AM'!BU$3,'Construction Bell Curve'!$B$3:$BK$3,0))*$D26*IF($G26="s-curve",1,0),0)+IFERROR(IF(AND(BU$3&gt;=$H26,BU$3&lt;=$I26),$D26/($I26-$H26+1),0)*IF($G26="straight-line",1,0),0)</f>
        <v>0</v>
      </c>
      <c r="BV26" s="58">
        <f>IFERROR(INDEX('Construction Bell Curve'!$B$3:$BK$60,MATCH($I26,'Construction Bell Curve'!$B$3:$B$60,0),MATCH('Draw Schedule-AM'!BV$3,'Construction Bell Curve'!$B$3:$BK$3,0))*$D26*IF($G26="s-curve",1,0),0)+IFERROR(IF(AND(BV$3&gt;=$H26,BV$3&lt;=$I26),$D26/($I26-$H26+1),0)*IF($G26="straight-line",1,0),0)</f>
        <v>0</v>
      </c>
      <c r="BW26" s="58">
        <f>IFERROR(INDEX('Construction Bell Curve'!$B$3:$BK$60,MATCH($I26,'Construction Bell Curve'!$B$3:$B$60,0),MATCH('Draw Schedule-AM'!BW$3,'Construction Bell Curve'!$B$3:$BK$3,0))*$D26*IF($G26="s-curve",1,0),0)+IFERROR(IF(AND(BW$3&gt;=$H26,BW$3&lt;=$I26),$D26/($I26-$H26+1),0)*IF($G26="straight-line",1,0),0)</f>
        <v>0</v>
      </c>
      <c r="BX26" s="58">
        <f>IFERROR(INDEX('Construction Bell Curve'!$B$3:$BK$60,MATCH($I26,'Construction Bell Curve'!$B$3:$B$60,0),MATCH('Draw Schedule-AM'!BX$3,'Construction Bell Curve'!$B$3:$BK$3,0))*$D26*IF($G26="s-curve",1,0),0)+IFERROR(IF(AND(BX$3&gt;=$H26,BX$3&lt;=$I26),$D26/($I26-$H26+1),0)*IF($G26="straight-line",1,0),0)</f>
        <v>0</v>
      </c>
      <c r="BY26" s="58">
        <f>IFERROR(INDEX('Construction Bell Curve'!$B$3:$BK$60,MATCH($I26,'Construction Bell Curve'!$B$3:$B$60,0),MATCH('Draw Schedule-AM'!BY$3,'Construction Bell Curve'!$B$3:$BK$3,0))*$D26*IF($G26="s-curve",1,0),0)+IFERROR(IF(AND(BY$3&gt;=$H26,BY$3&lt;=$I26),$D26/($I26-$H26+1),0)*IF($G26="straight-line",1,0),0)</f>
        <v>0</v>
      </c>
      <c r="BZ26" s="58">
        <f>IFERROR(INDEX('Construction Bell Curve'!$B$3:$BK$60,MATCH($I26,'Construction Bell Curve'!$B$3:$B$60,0),MATCH('Draw Schedule-AM'!BZ$3,'Construction Bell Curve'!$B$3:$BK$3,0))*$D26*IF($G26="s-curve",1,0),0)+IFERROR(IF(AND(BZ$3&gt;=$H26,BZ$3&lt;=$I26),$D26/($I26-$H26+1),0)*IF($G26="straight-line",1,0),0)</f>
        <v>0</v>
      </c>
      <c r="CA26" s="58">
        <f>IFERROR(INDEX('Construction Bell Curve'!$B$3:$BK$60,MATCH($I26,'Construction Bell Curve'!$B$3:$B$60,0),MATCH('Draw Schedule-AM'!CA$3,'Construction Bell Curve'!$B$3:$BK$3,0))*$D26*IF($G26="s-curve",1,0),0)+IFERROR(IF(AND(CA$3&gt;=$H26,CA$3&lt;=$I26),$D26/($I26-$H26+1),0)*IF($G26="straight-line",1,0),0)</f>
        <v>0</v>
      </c>
      <c r="CB26" s="58">
        <f>IFERROR(INDEX('Construction Bell Curve'!$B$3:$BK$60,MATCH($I26,'Construction Bell Curve'!$B$3:$B$60,0),MATCH('Draw Schedule-AM'!CB$3,'Construction Bell Curve'!$B$3:$BK$3,0))*$D26*IF($G26="s-curve",1,0),0)+IFERROR(IF(AND(CB$3&gt;=$H26,CB$3&lt;=$I26),$D26/($I26-$H26+1),0)*IF($G26="straight-line",1,0),0)</f>
        <v>0</v>
      </c>
      <c r="CC26" s="58">
        <f>IFERROR(INDEX('Construction Bell Curve'!$B$3:$BK$60,MATCH($I26,'Construction Bell Curve'!$B$3:$B$60,0),MATCH('Draw Schedule-AM'!CC$3,'Construction Bell Curve'!$B$3:$BK$3,0))*$D26*IF($G26="s-curve",1,0),0)+IFERROR(IF(AND(CC$3&gt;=$H26,CC$3&lt;=$I26),$D26/($I26-$H26+1),0)*IF($G26="straight-line",1,0),0)</f>
        <v>0</v>
      </c>
      <c r="CD26" s="58">
        <f>IFERROR(INDEX('Construction Bell Curve'!$B$3:$BK$60,MATCH($I26,'Construction Bell Curve'!$B$3:$B$60,0),MATCH('Draw Schedule-AM'!CD$3,'Construction Bell Curve'!$B$3:$BK$3,0))*$D26*IF($G26="s-curve",1,0),0)+IFERROR(IF(AND(CD$3&gt;=$H26,CD$3&lt;=$I26),$D26/($I26-$H26+1),0)*IF($G26="straight-line",1,0),0)</f>
        <v>0</v>
      </c>
      <c r="CE26" s="58">
        <f>IFERROR(INDEX('Construction Bell Curve'!$B$3:$BK$60,MATCH($I26,'Construction Bell Curve'!$B$3:$B$60,0),MATCH('Draw Schedule-AM'!CE$3,'Construction Bell Curve'!$B$3:$BK$3,0))*$D26*IF($G26="s-curve",1,0),0)+IFERROR(IF(AND(CE$3&gt;=$H26,CE$3&lt;=$I26),$D26/($I26-$H26+1),0)*IF($G26="straight-line",1,0),0)</f>
        <v>0</v>
      </c>
      <c r="CF26" s="58">
        <f>IFERROR(INDEX('Construction Bell Curve'!$B$3:$BK$60,MATCH($I26,'Construction Bell Curve'!$B$3:$B$60,0),MATCH('Draw Schedule-AM'!CF$3,'Construction Bell Curve'!$B$3:$BK$3,0))*$D26*IF($G26="s-curve",1,0),0)+IFERROR(IF(AND(CF$3&gt;=$H26,CF$3&lt;=$I26),$D26/($I26-$H26+1),0)*IF($G26="straight-line",1,0),0)</f>
        <v>0</v>
      </c>
      <c r="CG26" s="58">
        <f>IFERROR(INDEX('Construction Bell Curve'!$B$3:$BK$60,MATCH($I26,'Construction Bell Curve'!$B$3:$B$60,0),MATCH('Draw Schedule-AM'!CG$3,'Construction Bell Curve'!$B$3:$BK$3,0))*$D26*IF($G26="s-curve",1,0),0)+IFERROR(IF(AND(CG$3&gt;=$H26,CG$3&lt;=$I26),$D26/($I26-$H26+1),0)*IF($G26="straight-line",1,0),0)</f>
        <v>0</v>
      </c>
      <c r="CH26" s="58">
        <f>IFERROR(INDEX('Construction Bell Curve'!$B$3:$BK$60,MATCH($I26,'Construction Bell Curve'!$B$3:$B$60,0),MATCH('Draw Schedule-AM'!CH$3,'Construction Bell Curve'!$B$3:$BK$3,0))*$D26*IF($G26="s-curve",1,0),0)+IFERROR(IF(AND(CH$3&gt;=$H26,CH$3&lt;=$I26),$D26/($I26-$H26+1),0)*IF($G26="straight-line",1,0),0)</f>
        <v>0</v>
      </c>
      <c r="CI26" s="58">
        <f>IFERROR(INDEX('Construction Bell Curve'!$B$3:$BK$60,MATCH($I26,'Construction Bell Curve'!$B$3:$B$60,0),MATCH('Draw Schedule-AM'!CI$3,'Construction Bell Curve'!$B$3:$BK$3,0))*$D26*IF($G26="s-curve",1,0),0)+IFERROR(IF(AND(CI$3&gt;=$H26,CI$3&lt;=$I26),$D26/($I26-$H26+1),0)*IF($G26="straight-line",1,0),0)</f>
        <v>0</v>
      </c>
      <c r="CJ26" s="58">
        <f>IFERROR(INDEX('Construction Bell Curve'!$B$3:$BK$60,MATCH($I26,'Construction Bell Curve'!$B$3:$B$60,0),MATCH('Draw Schedule-AM'!CJ$3,'Construction Bell Curve'!$B$3:$BK$3,0))*$D26*IF($G26="s-curve",1,0),0)+IFERROR(IF(AND(CJ$3&gt;=$H26,CJ$3&lt;=$I26),$D26/($I26-$H26+1),0)*IF($G26="straight-line",1,0),0)</f>
        <v>0</v>
      </c>
      <c r="CK26" s="58">
        <f>IFERROR(INDEX('Construction Bell Curve'!$B$3:$BK$60,MATCH($I26,'Construction Bell Curve'!$B$3:$B$60,0),MATCH('Draw Schedule-AM'!CK$3,'Construction Bell Curve'!$B$3:$BK$3,0))*$D26*IF($G26="s-curve",1,0),0)+IFERROR(IF(AND(CK$3&gt;=$H26,CK$3&lt;=$I26),$D26/($I26-$H26+1),0)*IF($G26="straight-line",1,0),0)</f>
        <v>0</v>
      </c>
      <c r="CL26" s="58">
        <f>IFERROR(INDEX('Construction Bell Curve'!$B$3:$BK$60,MATCH($I26,'Construction Bell Curve'!$B$3:$B$60,0),MATCH('Draw Schedule-AM'!CL$3,'Construction Bell Curve'!$B$3:$BK$3,0))*$D26*IF($G26="s-curve",1,0),0)+IFERROR(IF(AND(CL$3&gt;=$H26,CL$3&lt;=$I26),$D26/($I26-$H26+1),0)*IF($G26="straight-line",1,0),0)</f>
        <v>0</v>
      </c>
      <c r="CM26" s="58">
        <f>IFERROR(INDEX('Construction Bell Curve'!$B$3:$BK$60,MATCH($I26,'Construction Bell Curve'!$B$3:$B$60,0),MATCH('Draw Schedule-AM'!CM$3,'Construction Bell Curve'!$B$3:$BK$3,0))*$D26*IF($G26="s-curve",1,0),0)+IFERROR(IF(AND(CM$3&gt;=$H26,CM$3&lt;=$I26),$D26/($I26-$H26+1),0)*IF($G26="straight-line",1,0),0)</f>
        <v>0</v>
      </c>
      <c r="CN26" s="58">
        <f>IFERROR(INDEX('Construction Bell Curve'!$B$3:$BK$60,MATCH($I26,'Construction Bell Curve'!$B$3:$B$60,0),MATCH('Draw Schedule-AM'!CN$3,'Construction Bell Curve'!$B$3:$BK$3,0))*$D26*IF($G26="s-curve",1,0),0)+IFERROR(IF(AND(CN$3&gt;=$H26,CN$3&lt;=$I26),$D26/($I26-$H26+1),0)*IF($G26="straight-line",1,0),0)</f>
        <v>0</v>
      </c>
      <c r="CO26" s="58">
        <f>IFERROR(INDEX('Construction Bell Curve'!$B$3:$BK$60,MATCH($I26,'Construction Bell Curve'!$B$3:$B$60,0),MATCH('Draw Schedule-AM'!CO$3,'Construction Bell Curve'!$B$3:$BK$3,0))*$D26*IF($G26="s-curve",1,0),0)+IFERROR(IF(AND(CO$3&gt;=$H26,CO$3&lt;=$I26),$D26/($I26-$H26+1),0)*IF($G26="straight-line",1,0),0)</f>
        <v>0</v>
      </c>
      <c r="CP26" s="58">
        <f>IFERROR(INDEX('Construction Bell Curve'!$B$3:$BK$60,MATCH($I26,'Construction Bell Curve'!$B$3:$B$60,0),MATCH('Draw Schedule-AM'!CP$3,'Construction Bell Curve'!$B$3:$BK$3,0))*$D26*IF($G26="s-curve",1,0),0)+IFERROR(IF(AND(CP$3&gt;=$H26,CP$3&lt;=$I26),$D26/($I26-$H26+1),0)*IF($G26="straight-line",1,0),0)</f>
        <v>0</v>
      </c>
      <c r="CQ26" s="58">
        <f>IFERROR(INDEX('Construction Bell Curve'!$B$3:$BK$60,MATCH($I26,'Construction Bell Curve'!$B$3:$B$60,0),MATCH('Draw Schedule-AM'!CQ$3,'Construction Bell Curve'!$B$3:$BK$3,0))*$D26*IF($G26="s-curve",1,0),0)+IFERROR(IF(AND(CQ$3&gt;=$H26,CQ$3&lt;=$I26),$D26/($I26-$H26+1),0)*IF($G26="straight-line",1,0),0)</f>
        <v>0</v>
      </c>
      <c r="CR26" s="58">
        <f>IFERROR(INDEX('Construction Bell Curve'!$B$3:$BK$60,MATCH($I26,'Construction Bell Curve'!$B$3:$B$60,0),MATCH('Draw Schedule-AM'!CR$3,'Construction Bell Curve'!$B$3:$BK$3,0))*$D26*IF($G26="s-curve",1,0),0)+IFERROR(IF(AND(CR$3&gt;=$H26,CR$3&lt;=$I26),$D26/($I26-$H26+1),0)*IF($G26="straight-line",1,0),0)</f>
        <v>0</v>
      </c>
      <c r="CS26" s="58">
        <f>IFERROR(INDEX('Construction Bell Curve'!$B$3:$BK$60,MATCH($I26,'Construction Bell Curve'!$B$3:$B$60,0),MATCH('Draw Schedule-AM'!CS$3,'Construction Bell Curve'!$B$3:$BK$3,0))*$D26*IF($G26="s-curve",1,0),0)+IFERROR(IF(AND(CS$3&gt;=$H26,CS$3&lt;=$I26),$D26/($I26-$H26+1),0)*IF($G26="straight-line",1,0),0)</f>
        <v>0</v>
      </c>
      <c r="CT26" s="58">
        <f>IFERROR(INDEX('Construction Bell Curve'!$B$3:$BK$60,MATCH($I26,'Construction Bell Curve'!$B$3:$B$60,0),MATCH('Draw Schedule-AM'!CT$3,'Construction Bell Curve'!$B$3:$BK$3,0))*$D26*IF($G26="s-curve",1,0),0)+IFERROR(IF(AND(CT$3&gt;=$H26,CT$3&lt;=$I26),$D26/($I26-$H26+1),0)*IF($G26="straight-line",1,0),0)</f>
        <v>0</v>
      </c>
      <c r="CU26" s="58">
        <f>IFERROR(INDEX('Construction Bell Curve'!$B$3:$BK$60,MATCH($I26,'Construction Bell Curve'!$B$3:$B$60,0),MATCH('Draw Schedule-AM'!CU$3,'Construction Bell Curve'!$B$3:$BK$3,0))*$D26*IF($G26="s-curve",1,0),0)+IFERROR(IF(AND(CU$3&gt;=$H26,CU$3&lt;=$I26),$D26/($I26-$H26+1),0)*IF($G26="straight-line",1,0),0)</f>
        <v>0</v>
      </c>
      <c r="CV26" s="58">
        <f>IFERROR(INDEX('Construction Bell Curve'!$B$3:$BK$60,MATCH($I26,'Construction Bell Curve'!$B$3:$B$60,0),MATCH('Draw Schedule-AM'!CV$3,'Construction Bell Curve'!$B$3:$BK$3,0))*$D26*IF($G26="s-curve",1,0),0)+IFERROR(IF(AND(CV$3&gt;=$H26,CV$3&lt;=$I26),$D26/($I26-$H26+1),0)*IF($G26="straight-line",1,0),0)</f>
        <v>0</v>
      </c>
      <c r="CW26" s="58">
        <f>IFERROR(INDEX('Construction Bell Curve'!$B$3:$BK$60,MATCH($I26,'Construction Bell Curve'!$B$3:$B$60,0),MATCH('Draw Schedule-AM'!CW$3,'Construction Bell Curve'!$B$3:$BK$3,0))*$D26*IF($G26="s-curve",1,0),0)+IFERROR(IF(AND(CW$3&gt;=$H26,CW$3&lt;=$I26),$D26/($I26-$H26+1),0)*IF($G26="straight-line",1,0),0)</f>
        <v>0</v>
      </c>
      <c r="CX26" s="58">
        <f>IFERROR(INDEX('Construction Bell Curve'!$B$3:$BK$60,MATCH($I26,'Construction Bell Curve'!$B$3:$B$60,0),MATCH('Draw Schedule-AM'!CX$3,'Construction Bell Curve'!$B$3:$BK$3,0))*$D26*IF($G26="s-curve",1,0),0)+IFERROR(IF(AND(CX$3&gt;=$H26,CX$3&lt;=$I26),$D26/($I26-$H26+1),0)*IF($G26="straight-line",1,0),0)</f>
        <v>0</v>
      </c>
      <c r="CY26" s="58">
        <f>IFERROR(INDEX('Construction Bell Curve'!$B$3:$BK$60,MATCH($I26,'Construction Bell Curve'!$B$3:$B$60,0),MATCH('Draw Schedule-AM'!CY$3,'Construction Bell Curve'!$B$3:$BK$3,0))*$D26*IF($G26="s-curve",1,0),0)+IFERROR(IF(AND(CY$3&gt;=$H26,CY$3&lt;=$I26),$D26/($I26-$H26+1),0)*IF($G26="straight-line",1,0),0)</f>
        <v>0</v>
      </c>
      <c r="CZ26" s="58">
        <f>IFERROR(INDEX('Construction Bell Curve'!$B$3:$BK$60,MATCH($I26,'Construction Bell Curve'!$B$3:$B$60,0),MATCH('Draw Schedule-AM'!CZ$3,'Construction Bell Curve'!$B$3:$BK$3,0))*$D26*IF($G26="s-curve",1,0),0)+IFERROR(IF(AND(CZ$3&gt;=$H26,CZ$3&lt;=$I26),$D26/($I26-$H26+1),0)*IF($G26="straight-line",1,0),0)</f>
        <v>0</v>
      </c>
      <c r="DA26" s="58">
        <f>IFERROR(INDEX('Construction Bell Curve'!$B$3:$BK$60,MATCH($I26,'Construction Bell Curve'!$B$3:$B$60,0),MATCH('Draw Schedule-AM'!DA$3,'Construction Bell Curve'!$B$3:$BK$3,0))*$D26*IF($G26="s-curve",1,0),0)+IFERROR(IF(AND(DA$3&gt;=$H26,DA$3&lt;=$I26),$D26/($I26-$H26+1),0)*IF($G26="straight-line",1,0),0)</f>
        <v>0</v>
      </c>
      <c r="DB26" s="58">
        <f>IFERROR(INDEX('Construction Bell Curve'!$B$3:$BK$60,MATCH($I26,'Construction Bell Curve'!$B$3:$B$60,0),MATCH('Draw Schedule-AM'!DB$3,'Construction Bell Curve'!$B$3:$BK$3,0))*$D26*IF($G26="s-curve",1,0),0)+IFERROR(IF(AND(DB$3&gt;=$H26,DB$3&lt;=$I26),$D26/($I26-$H26+1),0)*IF($G26="straight-line",1,0),0)</f>
        <v>0</v>
      </c>
      <c r="DC26" s="58">
        <f>IFERROR(INDEX('Construction Bell Curve'!$B$3:$BK$60,MATCH($I26,'Construction Bell Curve'!$B$3:$B$60,0),MATCH('Draw Schedule-AM'!DC$3,'Construction Bell Curve'!$B$3:$BK$3,0))*$D26*IF($G26="s-curve",1,0),0)+IFERROR(IF(AND(DC$3&gt;=$H26,DC$3&lt;=$I26),$D26/($I26-$H26+1),0)*IF($G26="straight-line",1,0),0)</f>
        <v>0</v>
      </c>
      <c r="DD26" s="58">
        <f>IFERROR(INDEX('Construction Bell Curve'!$B$3:$BK$60,MATCH($I26,'Construction Bell Curve'!$B$3:$B$60,0),MATCH('Draw Schedule-AM'!DD$3,'Construction Bell Curve'!$B$3:$BK$3,0))*$D26*IF($G26="s-curve",1,0),0)+IFERROR(IF(AND(DD$3&gt;=$H26,DD$3&lt;=$I26),$D26/($I26-$H26+1),0)*IF($G26="straight-line",1,0),0)</f>
        <v>0</v>
      </c>
      <c r="DE26" s="58">
        <f>IFERROR(INDEX('Construction Bell Curve'!$B$3:$BK$60,MATCH($I26,'Construction Bell Curve'!$B$3:$B$60,0),MATCH('Draw Schedule-AM'!DE$3,'Construction Bell Curve'!$B$3:$BK$3,0))*$D26*IF($G26="s-curve",1,0),0)+IFERROR(IF(AND(DE$3&gt;=$H26,DE$3&lt;=$I26),$D26/($I26-$H26+1),0)*IF($G26="straight-line",1,0),0)</f>
        <v>0</v>
      </c>
      <c r="DF26" s="58">
        <f>IFERROR(INDEX('Construction Bell Curve'!$B$3:$BK$60,MATCH($I26,'Construction Bell Curve'!$B$3:$B$60,0),MATCH('Draw Schedule-AM'!DF$3,'Construction Bell Curve'!$B$3:$BK$3,0))*$D26*IF($G26="s-curve",1,0),0)+IFERROR(IF(AND(DF$3&gt;=$H26,DF$3&lt;=$I26),$D26/($I26-$H26+1),0)*IF($G26="straight-line",1,0),0)</f>
        <v>0</v>
      </c>
      <c r="DG26" s="58">
        <f>IFERROR(INDEX('Construction Bell Curve'!$B$3:$BK$60,MATCH($I26,'Construction Bell Curve'!$B$3:$B$60,0),MATCH('Draw Schedule-AM'!DG$3,'Construction Bell Curve'!$B$3:$BK$3,0))*$D26*IF($G26="s-curve",1,0),0)+IFERROR(IF(AND(DG$3&gt;=$H26,DG$3&lt;=$I26),$D26/($I26-$H26+1),0)*IF($G26="straight-line",1,0),0)</f>
        <v>0</v>
      </c>
      <c r="DH26" s="58">
        <f>IFERROR(INDEX('Construction Bell Curve'!$B$3:$BK$60,MATCH($I26,'Construction Bell Curve'!$B$3:$B$60,0),MATCH('Draw Schedule-AM'!DH$3,'Construction Bell Curve'!$B$3:$BK$3,0))*$D26*IF($G26="s-curve",1,0),0)+IFERROR(IF(AND(DH$3&gt;=$H26,DH$3&lt;=$I26),$D26/($I26-$H26+1),0)*IF($G26="straight-line",1,0),0)</f>
        <v>0</v>
      </c>
      <c r="DI26" s="58">
        <f>IFERROR(INDEX('Construction Bell Curve'!$B$3:$BK$60,MATCH($I26,'Construction Bell Curve'!$B$3:$B$60,0),MATCH('Draw Schedule-AM'!DI$3,'Construction Bell Curve'!$B$3:$BK$3,0))*$D26*IF($G26="s-curve",1,0),0)+IFERROR(IF(AND(DI$3&gt;=$H26,DI$3&lt;=$I26),$D26/($I26-$H26+1),0)*IF($G26="straight-line",1,0),0)</f>
        <v>0</v>
      </c>
      <c r="DJ26" s="58">
        <f>IFERROR(INDEX('Construction Bell Curve'!$B$3:$BK$60,MATCH($I26,'Construction Bell Curve'!$B$3:$B$60,0),MATCH('Draw Schedule-AM'!DJ$3,'Construction Bell Curve'!$B$3:$BK$3,0))*$D26*IF($G26="s-curve",1,0),0)+IFERROR(IF(AND(DJ$3&gt;=$H26,DJ$3&lt;=$I26),$D26/($I26-$H26+1),0)*IF($G26="straight-line",1,0),0)</f>
        <v>0</v>
      </c>
      <c r="DK26" s="58">
        <f>IFERROR(INDEX('Construction Bell Curve'!$B$3:$BK$60,MATCH($I26,'Construction Bell Curve'!$B$3:$B$60,0),MATCH('Draw Schedule-AM'!DK$3,'Construction Bell Curve'!$B$3:$BK$3,0))*$D26*IF($G26="s-curve",1,0),0)+IFERROR(IF(AND(DK$3&gt;=$H26,DK$3&lt;=$I26),$D26/($I26-$H26+1),0)*IF($G26="straight-line",1,0),0)</f>
        <v>0</v>
      </c>
      <c r="DL26" s="58">
        <f>IFERROR(INDEX('Construction Bell Curve'!$B$3:$BK$60,MATCH($I26,'Construction Bell Curve'!$B$3:$B$60,0),MATCH('Draw Schedule-AM'!DL$3,'Construction Bell Curve'!$B$3:$BK$3,0))*$D26*IF($G26="s-curve",1,0),0)+IFERROR(IF(AND(DL$3&gt;=$H26,DL$3&lt;=$I26),$D26/($I26-$H26+1),0)*IF($G26="straight-line",1,0),0)</f>
        <v>0</v>
      </c>
      <c r="DM26" s="58">
        <f>IFERROR(INDEX('Construction Bell Curve'!$B$3:$BK$60,MATCH($I26,'Construction Bell Curve'!$B$3:$B$60,0),MATCH('Draw Schedule-AM'!DM$3,'Construction Bell Curve'!$B$3:$BK$3,0))*$D26*IF($G26="s-curve",1,0),0)+IFERROR(IF(AND(DM$3&gt;=$H26,DM$3&lt;=$I26),$D26/($I26-$H26+1),0)*IF($G26="straight-line",1,0),0)</f>
        <v>0</v>
      </c>
      <c r="DN26" s="58">
        <f>IFERROR(INDEX('Construction Bell Curve'!$B$3:$BK$60,MATCH($I26,'Construction Bell Curve'!$B$3:$B$60,0),MATCH('Draw Schedule-AM'!DN$3,'Construction Bell Curve'!$B$3:$BK$3,0))*$D26*IF($G26="s-curve",1,0),0)+IFERROR(IF(AND(DN$3&gt;=$H26,DN$3&lt;=$I26),$D26/($I26-$H26+1),0)*IF($G26="straight-line",1,0),0)</f>
        <v>0</v>
      </c>
      <c r="DO26" s="58">
        <f>IFERROR(INDEX('Construction Bell Curve'!$B$3:$BK$60,MATCH($I26,'Construction Bell Curve'!$B$3:$B$60,0),MATCH('Draw Schedule-AM'!DO$3,'Construction Bell Curve'!$B$3:$BK$3,0))*$D26*IF($G26="s-curve",1,0),0)+IFERROR(IF(AND(DO$3&gt;=$H26,DO$3&lt;=$I26),$D26/($I26-$H26+1),0)*IF($G26="straight-line",1,0),0)</f>
        <v>0</v>
      </c>
      <c r="DP26" s="58">
        <f>IFERROR(INDEX('Construction Bell Curve'!$B$3:$BK$60,MATCH($I26,'Construction Bell Curve'!$B$3:$B$60,0),MATCH('Draw Schedule-AM'!DP$3,'Construction Bell Curve'!$B$3:$BK$3,0))*$D26*IF($G26="s-curve",1,0),0)+IFERROR(IF(AND(DP$3&gt;=$H26,DP$3&lt;=$I26),$D26/($I26-$H26+1),0)*IF($G26="straight-line",1,0),0)</f>
        <v>0</v>
      </c>
      <c r="DQ26" s="58">
        <f>IFERROR(INDEX('Construction Bell Curve'!$B$3:$BK$60,MATCH($I26,'Construction Bell Curve'!$B$3:$B$60,0),MATCH('Draw Schedule-AM'!DQ$3,'Construction Bell Curve'!$B$3:$BK$3,0))*$D26*IF($G26="s-curve",1,0),0)+IFERROR(IF(AND(DQ$3&gt;=$H26,DQ$3&lt;=$I26),$D26/($I26-$H26+1),0)*IF($G26="straight-line",1,0),0)</f>
        <v>0</v>
      </c>
      <c r="DR26" s="58">
        <f>IFERROR(INDEX('Construction Bell Curve'!$B$3:$BK$60,MATCH($I26,'Construction Bell Curve'!$B$3:$B$60,0),MATCH('Draw Schedule-AM'!DR$3,'Construction Bell Curve'!$B$3:$BK$3,0))*$D26*IF($G26="s-curve",1,0),0)+IFERROR(IF(AND(DR$3&gt;=$H26,DR$3&lt;=$I26),$D26/($I26-$H26+1),0)*IF($G26="straight-line",1,0),0)</f>
        <v>0</v>
      </c>
      <c r="DS26" s="58">
        <f>IFERROR(INDEX('Construction Bell Curve'!$B$3:$BK$60,MATCH($I26,'Construction Bell Curve'!$B$3:$B$60,0),MATCH('Draw Schedule-AM'!DS$3,'Construction Bell Curve'!$B$3:$BK$3,0))*$D26*IF($G26="s-curve",1,0),0)+IFERROR(IF(AND(DS$3&gt;=$H26,DS$3&lt;=$I26),$D26/($I26-$H26+1),0)*IF($G26="straight-line",1,0),0)</f>
        <v>0</v>
      </c>
      <c r="DT26" s="58">
        <f>IFERROR(INDEX('Construction Bell Curve'!$B$3:$BK$60,MATCH($I26,'Construction Bell Curve'!$B$3:$B$60,0),MATCH('Draw Schedule-AM'!DT$3,'Construction Bell Curve'!$B$3:$BK$3,0))*$D26*IF($G26="s-curve",1,0),0)+IFERROR(IF(AND(DT$3&gt;=$H26,DT$3&lt;=$I26),$D26/($I26-$H26+1),0)*IF($G26="straight-line",1,0),0)</f>
        <v>0</v>
      </c>
      <c r="DU26" s="58">
        <f>IFERROR(INDEX('Construction Bell Curve'!$B$3:$BK$60,MATCH($I26,'Construction Bell Curve'!$B$3:$B$60,0),MATCH('Draw Schedule-AM'!DU$3,'Construction Bell Curve'!$B$3:$BK$3,0))*$D26*IF($G26="s-curve",1,0),0)+IFERROR(IF(AND(DU$3&gt;=$H26,DU$3&lt;=$I26),$D26/($I26-$H26+1),0)*IF($G26="straight-line",1,0),0)</f>
        <v>0</v>
      </c>
      <c r="DV26" s="58">
        <f>IFERROR(INDEX('Construction Bell Curve'!$B$3:$BK$60,MATCH($I26,'Construction Bell Curve'!$B$3:$B$60,0),MATCH('Draw Schedule-AM'!DV$3,'Construction Bell Curve'!$B$3:$BK$3,0))*$D26*IF($G26="s-curve",1,0),0)+IFERROR(IF(AND(DV$3&gt;=$H26,DV$3&lt;=$I26),$D26/($I26-$H26+1),0)*IF($G26="straight-line",1,0),0)</f>
        <v>0</v>
      </c>
      <c r="DW26" s="58">
        <f>IFERROR(INDEX('Construction Bell Curve'!$B$3:$BK$60,MATCH($I26,'Construction Bell Curve'!$B$3:$B$60,0),MATCH('Draw Schedule-AM'!DW$3,'Construction Bell Curve'!$B$3:$BK$3,0))*$D26*IF($G26="s-curve",1,0),0)+IFERROR(IF(AND(DW$3&gt;=$H26,DW$3&lt;=$I26),$D26/($I26-$H26+1),0)*IF($G26="straight-line",1,0),0)</f>
        <v>0</v>
      </c>
      <c r="DX26" s="58">
        <f>IFERROR(INDEX('Construction Bell Curve'!$B$3:$BK$60,MATCH($I26,'Construction Bell Curve'!$B$3:$B$60,0),MATCH('Draw Schedule-AM'!DX$3,'Construction Bell Curve'!$B$3:$BK$3,0))*$D26*IF($G26="s-curve",1,0),0)+IFERROR(IF(AND(DX$3&gt;=$H26,DX$3&lt;=$I26),$D26/($I26-$H26+1),0)*IF($G26="straight-line",1,0),0)</f>
        <v>0</v>
      </c>
      <c r="DY26" s="58">
        <f>IFERROR(INDEX('Construction Bell Curve'!$B$3:$BK$60,MATCH($I26,'Construction Bell Curve'!$B$3:$B$60,0),MATCH('Draw Schedule-AM'!DY$3,'Construction Bell Curve'!$B$3:$BK$3,0))*$D26*IF($G26="s-curve",1,0),0)+IFERROR(IF(AND(DY$3&gt;=$H26,DY$3&lt;=$I26),$D26/($I26-$H26+1),0)*IF($G26="straight-line",1,0),0)</f>
        <v>0</v>
      </c>
      <c r="DZ26" s="58">
        <f>IFERROR(INDEX('Construction Bell Curve'!$B$3:$BK$60,MATCH($I26,'Construction Bell Curve'!$B$3:$B$60,0),MATCH('Draw Schedule-AM'!DZ$3,'Construction Bell Curve'!$B$3:$BK$3,0))*$D26*IF($G26="s-curve",1,0),0)+IFERROR(IF(AND(DZ$3&gt;=$H26,DZ$3&lt;=$I26),$D26/($I26-$H26+1),0)*IF($G26="straight-line",1,0),0)</f>
        <v>0</v>
      </c>
    </row>
    <row r="27" spans="1:130" s="51" customFormat="1" ht="15.75" customHeight="1">
      <c r="A27" s="49"/>
      <c r="B27" s="60" t="str">
        <f>Budget!B30</f>
        <v>Developer Fee</v>
      </c>
      <c r="C27" s="1134">
        <v>0</v>
      </c>
      <c r="D27" s="135">
        <f t="shared" si="18"/>
        <v>0</v>
      </c>
      <c r="E27" s="1131">
        <f>Budget!E30</f>
        <v>0</v>
      </c>
      <c r="F27" s="1087">
        <f t="shared" ca="1" si="19"/>
        <v>0</v>
      </c>
      <c r="G27" s="1075" t="s">
        <v>1382</v>
      </c>
      <c r="H27" s="1139">
        <f t="shared" si="20"/>
        <v>0</v>
      </c>
      <c r="I27" s="1076">
        <v>12</v>
      </c>
      <c r="J27" s="58">
        <f>IFERROR(INDEX('Construction Bell Curve'!$B$3:$BK$60,MATCH($I27,'Construction Bell Curve'!$B$3:$B$60,0),MATCH('Draw Schedule-AM'!J$3,'Construction Bell Curve'!$B$3:$BK$3,0))*$D27*IF($G27="s-curve",1,0),0)+IFERROR(IF(AND(J$3&gt;=$H27,J$3&lt;=$I27),$D27/($I27-$H27+1),0)*IF($G27="straight-line",1,0),0)</f>
        <v>0</v>
      </c>
      <c r="K27" s="58">
        <f ca="1">IFERROR(INDEX('Construction Bell Curve'!$B$3:$BK$60,MATCH($I27,'Construction Bell Curve'!$B$3:$B$60,0),MATCH('Draw Schedule-AM'!K$3,'Construction Bell Curve'!$B$3:$BK$3,0))*$D27*IF($G27="s-curve",1,0),0)+IFERROR(IF(AND(K$3&gt;=$H27,K$3&lt;=$I27),$D27/($I27-$H27+1),0)*IF($G27="straight-line",1,0),0)</f>
        <v>0</v>
      </c>
      <c r="L27" s="58">
        <f ca="1">IFERROR(INDEX('Construction Bell Curve'!$B$3:$BK$60,MATCH($I27,'Construction Bell Curve'!$B$3:$B$60,0),MATCH('Draw Schedule-AM'!L$3,'Construction Bell Curve'!$B$3:$BK$3,0))*$D27*IF($G27="s-curve",1,0),0)+IFERROR(IF(AND(L$3&gt;=$H27,L$3&lt;=$I27),$D27/($I27-$H27+1),0)*IF($G27="straight-line",1,0),0)</f>
        <v>0</v>
      </c>
      <c r="M27" s="58">
        <f ca="1">IFERROR(INDEX('Construction Bell Curve'!$B$3:$BK$60,MATCH($I27,'Construction Bell Curve'!$B$3:$B$60,0),MATCH('Draw Schedule-AM'!M$3,'Construction Bell Curve'!$B$3:$BK$3,0))*$D27*IF($G27="s-curve",1,0),0)+IFERROR(IF(AND(M$3&gt;=$H27,M$3&lt;=$I27),$D27/($I27-$H27+1),0)*IF($G27="straight-line",1,0),0)</f>
        <v>0</v>
      </c>
      <c r="N27" s="58">
        <f ca="1">IFERROR(INDEX('Construction Bell Curve'!$B$3:$BK$60,MATCH($I27,'Construction Bell Curve'!$B$3:$B$60,0),MATCH('Draw Schedule-AM'!N$3,'Construction Bell Curve'!$B$3:$BK$3,0))*$D27*IF($G27="s-curve",1,0),0)+IFERROR(IF(AND(N$3&gt;=$H27,N$3&lt;=$I27),$D27/($I27-$H27+1),0)*IF($G27="straight-line",1,0),0)</f>
        <v>0</v>
      </c>
      <c r="O27" s="58">
        <f ca="1">IFERROR(INDEX('Construction Bell Curve'!$B$3:$BK$60,MATCH($I27,'Construction Bell Curve'!$B$3:$B$60,0),MATCH('Draw Schedule-AM'!O$3,'Construction Bell Curve'!$B$3:$BK$3,0))*$D27*IF($G27="s-curve",1,0),0)+IFERROR(IF(AND(O$3&gt;=$H27,O$3&lt;=$I27),$D27/($I27-$H27+1),0)*IF($G27="straight-line",1,0),0)</f>
        <v>0</v>
      </c>
      <c r="P27" s="58">
        <f ca="1">IFERROR(INDEX('Construction Bell Curve'!$B$3:$BK$60,MATCH($I27,'Construction Bell Curve'!$B$3:$B$60,0),MATCH('Draw Schedule-AM'!P$3,'Construction Bell Curve'!$B$3:$BK$3,0))*$D27*IF($G27="s-curve",1,0),0)+IFERROR(IF(AND(P$3&gt;=$H27,P$3&lt;=$I27),$D27/($I27-$H27+1),0)*IF($G27="straight-line",1,0),0)</f>
        <v>0</v>
      </c>
      <c r="Q27" s="58">
        <f ca="1">IFERROR(INDEX('Construction Bell Curve'!$B$3:$BK$60,MATCH($I27,'Construction Bell Curve'!$B$3:$B$60,0),MATCH('Draw Schedule-AM'!Q$3,'Construction Bell Curve'!$B$3:$BK$3,0))*$D27*IF($G27="s-curve",1,0),0)+IFERROR(IF(AND(Q$3&gt;=$H27,Q$3&lt;=$I27),$D27/($I27-$H27+1),0)*IF($G27="straight-line",1,0),0)</f>
        <v>0</v>
      </c>
      <c r="R27" s="58">
        <f ca="1">IFERROR(INDEX('Construction Bell Curve'!$B$3:$BK$60,MATCH($I27,'Construction Bell Curve'!$B$3:$B$60,0),MATCH('Draw Schedule-AM'!R$3,'Construction Bell Curve'!$B$3:$BK$3,0))*$D27*IF($G27="s-curve",1,0),0)+IFERROR(IF(AND(R$3&gt;=$H27,R$3&lt;=$I27),$D27/($I27-$H27+1),0)*IF($G27="straight-line",1,0),0)</f>
        <v>0</v>
      </c>
      <c r="S27" s="58">
        <f ca="1">IFERROR(INDEX('Construction Bell Curve'!$B$3:$BK$60,MATCH($I27,'Construction Bell Curve'!$B$3:$B$60,0),MATCH('Draw Schedule-AM'!S$3,'Construction Bell Curve'!$B$3:$BK$3,0))*$D27*IF($G27="s-curve",1,0),0)+IFERROR(IF(AND(S$3&gt;=$H27,S$3&lt;=$I27),$D27/($I27-$H27+1),0)*IF($G27="straight-line",1,0),0)</f>
        <v>0</v>
      </c>
      <c r="T27" s="58">
        <f ca="1">IFERROR(INDEX('Construction Bell Curve'!$B$3:$BK$60,MATCH($I27,'Construction Bell Curve'!$B$3:$B$60,0),MATCH('Draw Schedule-AM'!T$3,'Construction Bell Curve'!$B$3:$BK$3,0))*$D27*IF($G27="s-curve",1,0),0)+IFERROR(IF(AND(T$3&gt;=$H27,T$3&lt;=$I27),$D27/($I27-$H27+1),0)*IF($G27="straight-line",1,0),0)</f>
        <v>0</v>
      </c>
      <c r="U27" s="58">
        <f ca="1">IFERROR(INDEX('Construction Bell Curve'!$B$3:$BK$60,MATCH($I27,'Construction Bell Curve'!$B$3:$B$60,0),MATCH('Draw Schedule-AM'!U$3,'Construction Bell Curve'!$B$3:$BK$3,0))*$D27*IF($G27="s-curve",1,0),0)+IFERROR(IF(AND(U$3&gt;=$H27,U$3&lt;=$I27),$D27/($I27-$H27+1),0)*IF($G27="straight-line",1,0),0)</f>
        <v>0</v>
      </c>
      <c r="V27" s="58">
        <f ca="1">IFERROR(INDEX('Construction Bell Curve'!$B$3:$BK$60,MATCH($I27,'Construction Bell Curve'!$B$3:$B$60,0),MATCH('Draw Schedule-AM'!V$3,'Construction Bell Curve'!$B$3:$BK$3,0))*$D27*IF($G27="s-curve",1,0),0)+IFERROR(IF(AND(V$3&gt;=$H27,V$3&lt;=$I27),$D27/($I27-$H27+1),0)*IF($G27="straight-line",1,0),0)</f>
        <v>0</v>
      </c>
      <c r="W27" s="58">
        <f>IFERROR(INDEX('Construction Bell Curve'!$B$3:$BK$60,MATCH($I27,'Construction Bell Curve'!$B$3:$B$60,0),MATCH('Draw Schedule-AM'!W$3,'Construction Bell Curve'!$B$3:$BK$3,0))*$D27*IF($G27="s-curve",1,0),0)+IFERROR(IF(AND(W$3&gt;=$H27,W$3&lt;=$I27),$D27/($I27-$H27+1),0)*IF($G27="straight-line",1,0),0)</f>
        <v>0</v>
      </c>
      <c r="X27" s="58">
        <f>IFERROR(INDEX('Construction Bell Curve'!$B$3:$BK$60,MATCH($I27,'Construction Bell Curve'!$B$3:$B$60,0),MATCH('Draw Schedule-AM'!X$3,'Construction Bell Curve'!$B$3:$BK$3,0))*$D27*IF($G27="s-curve",1,0),0)+IFERROR(IF(AND(X$3&gt;=$H27,X$3&lt;=$I27),$D27/($I27-$H27+1),0)*IF($G27="straight-line",1,0),0)</f>
        <v>0</v>
      </c>
      <c r="Y27" s="58">
        <f>IFERROR(INDEX('Construction Bell Curve'!$B$3:$BK$60,MATCH($I27,'Construction Bell Curve'!$B$3:$B$60,0),MATCH('Draw Schedule-AM'!Y$3,'Construction Bell Curve'!$B$3:$BK$3,0))*$D27*IF($G27="s-curve",1,0),0)+IFERROR(IF(AND(Y$3&gt;=$H27,Y$3&lt;=$I27),$D27/($I27-$H27+1),0)*IF($G27="straight-line",1,0),0)</f>
        <v>0</v>
      </c>
      <c r="Z27" s="58">
        <f>IFERROR(INDEX('Construction Bell Curve'!$B$3:$BK$60,MATCH($I27,'Construction Bell Curve'!$B$3:$B$60,0),MATCH('Draw Schedule-AM'!Z$3,'Construction Bell Curve'!$B$3:$BK$3,0))*$D27*IF($G27="s-curve",1,0),0)+IFERROR(IF(AND(Z$3&gt;=$H27,Z$3&lt;=$I27),$D27/($I27-$H27+1),0)*IF($G27="straight-line",1,0),0)</f>
        <v>0</v>
      </c>
      <c r="AA27" s="58">
        <f>IFERROR(INDEX('Construction Bell Curve'!$B$3:$BK$60,MATCH($I27,'Construction Bell Curve'!$B$3:$B$60,0),MATCH('Draw Schedule-AM'!AA$3,'Construction Bell Curve'!$B$3:$BK$3,0))*$D27*IF($G27="s-curve",1,0),0)+IFERROR(IF(AND(AA$3&gt;=$H27,AA$3&lt;=$I27),$D27/($I27-$H27+1),0)*IF($G27="straight-line",1,0),0)</f>
        <v>0</v>
      </c>
      <c r="AB27" s="58">
        <f>IFERROR(INDEX('Construction Bell Curve'!$B$3:$BK$60,MATCH($I27,'Construction Bell Curve'!$B$3:$B$60,0),MATCH('Draw Schedule-AM'!AB$3,'Construction Bell Curve'!$B$3:$BK$3,0))*$D27*IF($G27="s-curve",1,0),0)+IFERROR(IF(AND(AB$3&gt;=$H27,AB$3&lt;=$I27),$D27/($I27-$H27+1),0)*IF($G27="straight-line",1,0),0)</f>
        <v>0</v>
      </c>
      <c r="AC27" s="58">
        <f>IFERROR(INDEX('Construction Bell Curve'!$B$3:$BK$60,MATCH($I27,'Construction Bell Curve'!$B$3:$B$60,0),MATCH('Draw Schedule-AM'!AC$3,'Construction Bell Curve'!$B$3:$BK$3,0))*$D27*IF($G27="s-curve",1,0),0)+IFERROR(IF(AND(AC$3&gt;=$H27,AC$3&lt;=$I27),$D27/($I27-$H27+1),0)*IF($G27="straight-line",1,0),0)</f>
        <v>0</v>
      </c>
      <c r="AD27" s="58">
        <f>IFERROR(INDEX('Construction Bell Curve'!$B$3:$BK$60,MATCH($I27,'Construction Bell Curve'!$B$3:$B$60,0),MATCH('Draw Schedule-AM'!AD$3,'Construction Bell Curve'!$B$3:$BK$3,0))*$D27*IF($G27="s-curve",1,0),0)+IFERROR(IF(AND(AD$3&gt;=$H27,AD$3&lt;=$I27),$D27/($I27-$H27+1),0)*IF($G27="straight-line",1,0),0)</f>
        <v>0</v>
      </c>
      <c r="AE27" s="58">
        <f>IFERROR(INDEX('Construction Bell Curve'!$B$3:$BK$60,MATCH($I27,'Construction Bell Curve'!$B$3:$B$60,0),MATCH('Draw Schedule-AM'!AE$3,'Construction Bell Curve'!$B$3:$BK$3,0))*$D27*IF($G27="s-curve",1,0),0)+IFERROR(IF(AND(AE$3&gt;=$H27,AE$3&lt;=$I27),$D27/($I27-$H27+1),0)*IF($G27="straight-line",1,0),0)</f>
        <v>0</v>
      </c>
      <c r="AF27" s="58">
        <f>IFERROR(INDEX('Construction Bell Curve'!$B$3:$BK$60,MATCH($I27,'Construction Bell Curve'!$B$3:$B$60,0),MATCH('Draw Schedule-AM'!AF$3,'Construction Bell Curve'!$B$3:$BK$3,0))*$D27*IF($G27="s-curve",1,0),0)+IFERROR(IF(AND(AF$3&gt;=$H27,AF$3&lt;=$I27),$D27/($I27-$H27+1),0)*IF($G27="straight-line",1,0),0)</f>
        <v>0</v>
      </c>
      <c r="AG27" s="58">
        <f>IFERROR(INDEX('Construction Bell Curve'!$B$3:$BK$60,MATCH($I27,'Construction Bell Curve'!$B$3:$B$60,0),MATCH('Draw Schedule-AM'!AG$3,'Construction Bell Curve'!$B$3:$BK$3,0))*$D27*IF($G27="s-curve",1,0),0)+IFERROR(IF(AND(AG$3&gt;=$H27,AG$3&lt;=$I27),$D27/($I27-$H27+1),0)*IF($G27="straight-line",1,0),0)</f>
        <v>0</v>
      </c>
      <c r="AH27" s="58">
        <f>IFERROR(INDEX('Construction Bell Curve'!$B$3:$BK$60,MATCH($I27,'Construction Bell Curve'!$B$3:$B$60,0),MATCH('Draw Schedule-AM'!AH$3,'Construction Bell Curve'!$B$3:$BK$3,0))*$D27*IF($G27="s-curve",1,0),0)+IFERROR(IF(AND(AH$3&gt;=$H27,AH$3&lt;=$I27),$D27/($I27-$H27+1),0)*IF($G27="straight-line",1,0),0)</f>
        <v>0</v>
      </c>
      <c r="AI27" s="58">
        <f>IFERROR(INDEX('Construction Bell Curve'!$B$3:$BK$60,MATCH($I27,'Construction Bell Curve'!$B$3:$B$60,0),MATCH('Draw Schedule-AM'!AI$3,'Construction Bell Curve'!$B$3:$BK$3,0))*$D27*IF($G27="s-curve",1,0),0)+IFERROR(IF(AND(AI$3&gt;=$H27,AI$3&lt;=$I27),$D27/($I27-$H27+1),0)*IF($G27="straight-line",1,0),0)</f>
        <v>0</v>
      </c>
      <c r="AJ27" s="58">
        <f>IFERROR(INDEX('Construction Bell Curve'!$B$3:$BK$60,MATCH($I27,'Construction Bell Curve'!$B$3:$B$60,0),MATCH('Draw Schedule-AM'!AJ$3,'Construction Bell Curve'!$B$3:$BK$3,0))*$D27*IF($G27="s-curve",1,0),0)+IFERROR(IF(AND(AJ$3&gt;=$H27,AJ$3&lt;=$I27),$D27/($I27-$H27+1),0)*IF($G27="straight-line",1,0),0)</f>
        <v>0</v>
      </c>
      <c r="AK27" s="58">
        <f>IFERROR(INDEX('Construction Bell Curve'!$B$3:$BK$60,MATCH($I27,'Construction Bell Curve'!$B$3:$B$60,0),MATCH('Draw Schedule-AM'!AK$3,'Construction Bell Curve'!$B$3:$BK$3,0))*$D27*IF($G27="s-curve",1,0),0)+IFERROR(IF(AND(AK$3&gt;=$H27,AK$3&lt;=$I27),$D27/($I27-$H27+1),0)*IF($G27="straight-line",1,0),0)</f>
        <v>0</v>
      </c>
      <c r="AL27" s="58">
        <f>IFERROR(INDEX('Construction Bell Curve'!$B$3:$BK$60,MATCH($I27,'Construction Bell Curve'!$B$3:$B$60,0),MATCH('Draw Schedule-AM'!AL$3,'Construction Bell Curve'!$B$3:$BK$3,0))*$D27*IF($G27="s-curve",1,0),0)+IFERROR(IF(AND(AL$3&gt;=$H27,AL$3&lt;=$I27),$D27/($I27-$H27+1),0)*IF($G27="straight-line",1,0),0)</f>
        <v>0</v>
      </c>
      <c r="AM27" s="58">
        <f>IFERROR(INDEX('Construction Bell Curve'!$B$3:$BK$60,MATCH($I27,'Construction Bell Curve'!$B$3:$B$60,0),MATCH('Draw Schedule-AM'!AM$3,'Construction Bell Curve'!$B$3:$BK$3,0))*$D27*IF($G27="s-curve",1,0),0)+IFERROR(IF(AND(AM$3&gt;=$H27,AM$3&lt;=$I27),$D27/($I27-$H27+1),0)*IF($G27="straight-line",1,0),0)</f>
        <v>0</v>
      </c>
      <c r="AN27" s="58">
        <f>IFERROR(INDEX('Construction Bell Curve'!$B$3:$BK$60,MATCH($I27,'Construction Bell Curve'!$B$3:$B$60,0),MATCH('Draw Schedule-AM'!AN$3,'Construction Bell Curve'!$B$3:$BK$3,0))*$D27*IF($G27="s-curve",1,0),0)+IFERROR(IF(AND(AN$3&gt;=$H27,AN$3&lt;=$I27),$D27/($I27-$H27+1),0)*IF($G27="straight-line",1,0),0)</f>
        <v>0</v>
      </c>
      <c r="AO27" s="58">
        <f>IFERROR(INDEX('Construction Bell Curve'!$B$3:$BK$60,MATCH($I27,'Construction Bell Curve'!$B$3:$B$60,0),MATCH('Draw Schedule-AM'!AO$3,'Construction Bell Curve'!$B$3:$BK$3,0))*$D27*IF($G27="s-curve",1,0),0)+IFERROR(IF(AND(AO$3&gt;=$H27,AO$3&lt;=$I27),$D27/($I27-$H27+1),0)*IF($G27="straight-line",1,0),0)</f>
        <v>0</v>
      </c>
      <c r="AP27" s="58">
        <f>IFERROR(INDEX('Construction Bell Curve'!$B$3:$BK$60,MATCH($I27,'Construction Bell Curve'!$B$3:$B$60,0),MATCH('Draw Schedule-AM'!AP$3,'Construction Bell Curve'!$B$3:$BK$3,0))*$D27*IF($G27="s-curve",1,0),0)+IFERROR(IF(AND(AP$3&gt;=$H27,AP$3&lt;=$I27),$D27/($I27-$H27+1),0)*IF($G27="straight-line",1,0),0)</f>
        <v>0</v>
      </c>
      <c r="AQ27" s="58">
        <f>IFERROR(INDEX('Construction Bell Curve'!$B$3:$BK$60,MATCH($I27,'Construction Bell Curve'!$B$3:$B$60,0),MATCH('Draw Schedule-AM'!AQ$3,'Construction Bell Curve'!$B$3:$BK$3,0))*$D27*IF($G27="s-curve",1,0),0)+IFERROR(IF(AND(AQ$3&gt;=$H27,AQ$3&lt;=$I27),$D27/($I27-$H27+1),0)*IF($G27="straight-line",1,0),0)</f>
        <v>0</v>
      </c>
      <c r="AR27" s="58">
        <f>IFERROR(INDEX('Construction Bell Curve'!$B$3:$BK$60,MATCH($I27,'Construction Bell Curve'!$B$3:$B$60,0),MATCH('Draw Schedule-AM'!AR$3,'Construction Bell Curve'!$B$3:$BK$3,0))*$D27*IF($G27="s-curve",1,0),0)+IFERROR(IF(AND(AR$3&gt;=$H27,AR$3&lt;=$I27),$D27/($I27-$H27+1),0)*IF($G27="straight-line",1,0),0)</f>
        <v>0</v>
      </c>
      <c r="AS27" s="58">
        <f>IFERROR(INDEX('Construction Bell Curve'!$B$3:$BK$60,MATCH($I27,'Construction Bell Curve'!$B$3:$B$60,0),MATCH('Draw Schedule-AM'!AS$3,'Construction Bell Curve'!$B$3:$BK$3,0))*$D27*IF($G27="s-curve",1,0),0)+IFERROR(IF(AND(AS$3&gt;=$H27,AS$3&lt;=$I27),$D27/($I27-$H27+1),0)*IF($G27="straight-line",1,0),0)</f>
        <v>0</v>
      </c>
      <c r="AT27" s="58">
        <f>IFERROR(INDEX('Construction Bell Curve'!$B$3:$BK$60,MATCH($I27,'Construction Bell Curve'!$B$3:$B$60,0),MATCH('Draw Schedule-AM'!AT$3,'Construction Bell Curve'!$B$3:$BK$3,0))*$D27*IF($G27="s-curve",1,0),0)+IFERROR(IF(AND(AT$3&gt;=$H27,AT$3&lt;=$I27),$D27/($I27-$H27+1),0)*IF($G27="straight-line",1,0),0)</f>
        <v>0</v>
      </c>
      <c r="AU27" s="58">
        <f>IFERROR(INDEX('Construction Bell Curve'!$B$3:$BK$60,MATCH($I27,'Construction Bell Curve'!$B$3:$B$60,0),MATCH('Draw Schedule-AM'!AU$3,'Construction Bell Curve'!$B$3:$BK$3,0))*$D27*IF($G27="s-curve",1,0),0)+IFERROR(IF(AND(AU$3&gt;=$H27,AU$3&lt;=$I27),$D27/($I27-$H27+1),0)*IF($G27="straight-line",1,0),0)</f>
        <v>0</v>
      </c>
      <c r="AV27" s="58">
        <f>IFERROR(INDEX('Construction Bell Curve'!$B$3:$BK$60,MATCH($I27,'Construction Bell Curve'!$B$3:$B$60,0),MATCH('Draw Schedule-AM'!AV$3,'Construction Bell Curve'!$B$3:$BK$3,0))*$D27*IF($G27="s-curve",1,0),0)+IFERROR(IF(AND(AV$3&gt;=$H27,AV$3&lt;=$I27),$D27/($I27-$H27+1),0)*IF($G27="straight-line",1,0),0)</f>
        <v>0</v>
      </c>
      <c r="AW27" s="58">
        <f>IFERROR(INDEX('Construction Bell Curve'!$B$3:$BK$60,MATCH($I27,'Construction Bell Curve'!$B$3:$B$60,0),MATCH('Draw Schedule-AM'!AW$3,'Construction Bell Curve'!$B$3:$BK$3,0))*$D27*IF($G27="s-curve",1,0),0)+IFERROR(IF(AND(AW$3&gt;=$H27,AW$3&lt;=$I27),$D27/($I27-$H27+1),0)*IF($G27="straight-line",1,0),0)</f>
        <v>0</v>
      </c>
      <c r="AX27" s="58">
        <f>IFERROR(INDEX('Construction Bell Curve'!$B$3:$BK$60,MATCH($I27,'Construction Bell Curve'!$B$3:$B$60,0),MATCH('Draw Schedule-AM'!AX$3,'Construction Bell Curve'!$B$3:$BK$3,0))*$D27*IF($G27="s-curve",1,0),0)+IFERROR(IF(AND(AX$3&gt;=$H27,AX$3&lt;=$I27),$D27/($I27-$H27+1),0)*IF($G27="straight-line",1,0),0)</f>
        <v>0</v>
      </c>
      <c r="AY27" s="58">
        <f>IFERROR(INDEX('Construction Bell Curve'!$B$3:$BK$60,MATCH($I27,'Construction Bell Curve'!$B$3:$B$60,0),MATCH('Draw Schedule-AM'!AY$3,'Construction Bell Curve'!$B$3:$BK$3,0))*$D27*IF($G27="s-curve",1,0),0)+IFERROR(IF(AND(AY$3&gt;=$H27,AY$3&lt;=$I27),$D27/($I27-$H27+1),0)*IF($G27="straight-line",1,0),0)</f>
        <v>0</v>
      </c>
      <c r="AZ27" s="58">
        <f>IFERROR(INDEX('Construction Bell Curve'!$B$3:$BK$60,MATCH($I27,'Construction Bell Curve'!$B$3:$B$60,0),MATCH('Draw Schedule-AM'!AZ$3,'Construction Bell Curve'!$B$3:$BK$3,0))*$D27*IF($G27="s-curve",1,0),0)+IFERROR(IF(AND(AZ$3&gt;=$H27,AZ$3&lt;=$I27),$D27/($I27-$H27+1),0)*IF($G27="straight-line",1,0),0)</f>
        <v>0</v>
      </c>
      <c r="BA27" s="58">
        <f>IFERROR(INDEX('Construction Bell Curve'!$B$3:$BK$60,MATCH($I27,'Construction Bell Curve'!$B$3:$B$60,0),MATCH('Draw Schedule-AM'!BA$3,'Construction Bell Curve'!$B$3:$BK$3,0))*$D27*IF($G27="s-curve",1,0),0)+IFERROR(IF(AND(BA$3&gt;=$H27,BA$3&lt;=$I27),$D27/($I27-$H27+1),0)*IF($G27="straight-line",1,0),0)</f>
        <v>0</v>
      </c>
      <c r="BB27" s="58">
        <f>IFERROR(INDEX('Construction Bell Curve'!$B$3:$BK$60,MATCH($I27,'Construction Bell Curve'!$B$3:$B$60,0),MATCH('Draw Schedule-AM'!BB$3,'Construction Bell Curve'!$B$3:$BK$3,0))*$D27*IF($G27="s-curve",1,0),0)+IFERROR(IF(AND(BB$3&gt;=$H27,BB$3&lt;=$I27),$D27/($I27-$H27+1),0)*IF($G27="straight-line",1,0),0)</f>
        <v>0</v>
      </c>
      <c r="BC27" s="58">
        <f>IFERROR(INDEX('Construction Bell Curve'!$B$3:$BK$60,MATCH($I27,'Construction Bell Curve'!$B$3:$B$60,0),MATCH('Draw Schedule-AM'!BC$3,'Construction Bell Curve'!$B$3:$BK$3,0))*$D27*IF($G27="s-curve",1,0),0)+IFERROR(IF(AND(BC$3&gt;=$H27,BC$3&lt;=$I27),$D27/($I27-$H27+1),0)*IF($G27="straight-line",1,0),0)</f>
        <v>0</v>
      </c>
      <c r="BD27" s="58">
        <f>IFERROR(INDEX('Construction Bell Curve'!$B$3:$BK$60,MATCH($I27,'Construction Bell Curve'!$B$3:$B$60,0),MATCH('Draw Schedule-AM'!BD$3,'Construction Bell Curve'!$B$3:$BK$3,0))*$D27*IF($G27="s-curve",1,0),0)+IFERROR(IF(AND(BD$3&gt;=$H27,BD$3&lt;=$I27),$D27/($I27-$H27+1),0)*IF($G27="straight-line",1,0),0)</f>
        <v>0</v>
      </c>
      <c r="BE27" s="58">
        <f>IFERROR(INDEX('Construction Bell Curve'!$B$3:$BK$60,MATCH($I27,'Construction Bell Curve'!$B$3:$B$60,0),MATCH('Draw Schedule-AM'!BE$3,'Construction Bell Curve'!$B$3:$BK$3,0))*$D27*IF($G27="s-curve",1,0),0)+IFERROR(IF(AND(BE$3&gt;=$H27,BE$3&lt;=$I27),$D27/($I27-$H27+1),0)*IF($G27="straight-line",1,0),0)</f>
        <v>0</v>
      </c>
      <c r="BF27" s="58">
        <f>IFERROR(INDEX('Construction Bell Curve'!$B$3:$BK$60,MATCH($I27,'Construction Bell Curve'!$B$3:$B$60,0),MATCH('Draw Schedule-AM'!BF$3,'Construction Bell Curve'!$B$3:$BK$3,0))*$D27*IF($G27="s-curve",1,0),0)+IFERROR(IF(AND(BF$3&gt;=$H27,BF$3&lt;=$I27),$D27/($I27-$H27+1),0)*IF($G27="straight-line",1,0),0)</f>
        <v>0</v>
      </c>
      <c r="BG27" s="58">
        <f>IFERROR(INDEX('Construction Bell Curve'!$B$3:$BK$60,MATCH($I27,'Construction Bell Curve'!$B$3:$B$60,0),MATCH('Draw Schedule-AM'!BG$3,'Construction Bell Curve'!$B$3:$BK$3,0))*$D27*IF($G27="s-curve",1,0),0)+IFERROR(IF(AND(BG$3&gt;=$H27,BG$3&lt;=$I27),$D27/($I27-$H27+1),0)*IF($G27="straight-line",1,0),0)</f>
        <v>0</v>
      </c>
      <c r="BH27" s="58">
        <f>IFERROR(INDEX('Construction Bell Curve'!$B$3:$BK$60,MATCH($I27,'Construction Bell Curve'!$B$3:$B$60,0),MATCH('Draw Schedule-AM'!BH$3,'Construction Bell Curve'!$B$3:$BK$3,0))*$D27*IF($G27="s-curve",1,0),0)+IFERROR(IF(AND(BH$3&gt;=$H27,BH$3&lt;=$I27),$D27/($I27-$H27+1),0)*IF($G27="straight-line",1,0),0)</f>
        <v>0</v>
      </c>
      <c r="BI27" s="58">
        <f>IFERROR(INDEX('Construction Bell Curve'!$B$3:$BK$60,MATCH($I27,'Construction Bell Curve'!$B$3:$B$60,0),MATCH('Draw Schedule-AM'!BI$3,'Construction Bell Curve'!$B$3:$BK$3,0))*$D27*IF($G27="s-curve",1,0),0)+IFERROR(IF(AND(BI$3&gt;=$H27,BI$3&lt;=$I27),$D27/($I27-$H27+1),0)*IF($G27="straight-line",1,0),0)</f>
        <v>0</v>
      </c>
      <c r="BJ27" s="58">
        <f>IFERROR(INDEX('Construction Bell Curve'!$B$3:$BK$60,MATCH($I27,'Construction Bell Curve'!$B$3:$B$60,0),MATCH('Draw Schedule-AM'!BJ$3,'Construction Bell Curve'!$B$3:$BK$3,0))*$D27*IF($G27="s-curve",1,0),0)+IFERROR(IF(AND(BJ$3&gt;=$H27,BJ$3&lt;=$I27),$D27/($I27-$H27+1),0)*IF($G27="straight-line",1,0),0)</f>
        <v>0</v>
      </c>
      <c r="BK27" s="58">
        <f>IFERROR(INDEX('Construction Bell Curve'!$B$3:$BK$60,MATCH($I27,'Construction Bell Curve'!$B$3:$B$60,0),MATCH('Draw Schedule-AM'!BK$3,'Construction Bell Curve'!$B$3:$BK$3,0))*$D27*IF($G27="s-curve",1,0),0)+IFERROR(IF(AND(BK$3&gt;=$H27,BK$3&lt;=$I27),$D27/($I27-$H27+1),0)*IF($G27="straight-line",1,0),0)</f>
        <v>0</v>
      </c>
      <c r="BL27" s="58">
        <f>IFERROR(INDEX('Construction Bell Curve'!$B$3:$BK$60,MATCH($I27,'Construction Bell Curve'!$B$3:$B$60,0),MATCH('Draw Schedule-AM'!BL$3,'Construction Bell Curve'!$B$3:$BK$3,0))*$D27*IF($G27="s-curve",1,0),0)+IFERROR(IF(AND(BL$3&gt;=$H27,BL$3&lt;=$I27),$D27/($I27-$H27+1),0)*IF($G27="straight-line",1,0),0)</f>
        <v>0</v>
      </c>
      <c r="BM27" s="58">
        <f>IFERROR(INDEX('Construction Bell Curve'!$B$3:$BK$60,MATCH($I27,'Construction Bell Curve'!$B$3:$B$60,0),MATCH('Draw Schedule-AM'!BM$3,'Construction Bell Curve'!$B$3:$BK$3,0))*$D27*IF($G27="s-curve",1,0),0)+IFERROR(IF(AND(BM$3&gt;=$H27,BM$3&lt;=$I27),$D27/($I27-$H27+1),0)*IF($G27="straight-line",1,0),0)</f>
        <v>0</v>
      </c>
      <c r="BN27" s="58">
        <f>IFERROR(INDEX('Construction Bell Curve'!$B$3:$BK$60,MATCH($I27,'Construction Bell Curve'!$B$3:$B$60,0),MATCH('Draw Schedule-AM'!BN$3,'Construction Bell Curve'!$B$3:$BK$3,0))*$D27*IF($G27="s-curve",1,0),0)+IFERROR(IF(AND(BN$3&gt;=$H27,BN$3&lt;=$I27),$D27/($I27-$H27+1),0)*IF($G27="straight-line",1,0),0)</f>
        <v>0</v>
      </c>
      <c r="BO27" s="58">
        <f>IFERROR(INDEX('Construction Bell Curve'!$B$3:$BK$60,MATCH($I27,'Construction Bell Curve'!$B$3:$B$60,0),MATCH('Draw Schedule-AM'!BO$3,'Construction Bell Curve'!$B$3:$BK$3,0))*$D27*IF($G27="s-curve",1,0),0)+IFERROR(IF(AND(BO$3&gt;=$H27,BO$3&lt;=$I27),$D27/($I27-$H27+1),0)*IF($G27="straight-line",1,0),0)</f>
        <v>0</v>
      </c>
      <c r="BP27" s="58">
        <f>IFERROR(INDEX('Construction Bell Curve'!$B$3:$BK$60,MATCH($I27,'Construction Bell Curve'!$B$3:$B$60,0),MATCH('Draw Schedule-AM'!BP$3,'Construction Bell Curve'!$B$3:$BK$3,0))*$D27*IF($G27="s-curve",1,0),0)+IFERROR(IF(AND(BP$3&gt;=$H27,BP$3&lt;=$I27),$D27/($I27-$H27+1),0)*IF($G27="straight-line",1,0),0)</f>
        <v>0</v>
      </c>
      <c r="BQ27" s="58">
        <f>IFERROR(INDEX('Construction Bell Curve'!$B$3:$BK$60,MATCH($I27,'Construction Bell Curve'!$B$3:$B$60,0),MATCH('Draw Schedule-AM'!BQ$3,'Construction Bell Curve'!$B$3:$BK$3,0))*$D27*IF($G27="s-curve",1,0),0)+IFERROR(IF(AND(BQ$3&gt;=$H27,BQ$3&lt;=$I27),$D27/($I27-$H27+1),0)*IF($G27="straight-line",1,0),0)</f>
        <v>0</v>
      </c>
      <c r="BR27" s="58">
        <f>IFERROR(INDEX('Construction Bell Curve'!$B$3:$BK$60,MATCH($I27,'Construction Bell Curve'!$B$3:$B$60,0),MATCH('Draw Schedule-AM'!BR$3,'Construction Bell Curve'!$B$3:$BK$3,0))*$D27*IF($G27="s-curve",1,0),0)+IFERROR(IF(AND(BR$3&gt;=$H27,BR$3&lt;=$I27),$D27/($I27-$H27+1),0)*IF($G27="straight-line",1,0),0)</f>
        <v>0</v>
      </c>
      <c r="BS27" s="58">
        <f>IFERROR(INDEX('Construction Bell Curve'!$B$3:$BK$60,MATCH($I27,'Construction Bell Curve'!$B$3:$B$60,0),MATCH('Draw Schedule-AM'!BS$3,'Construction Bell Curve'!$B$3:$BK$3,0))*$D27*IF($G27="s-curve",1,0),0)+IFERROR(IF(AND(BS$3&gt;=$H27,BS$3&lt;=$I27),$D27/($I27-$H27+1),0)*IF($G27="straight-line",1,0),0)</f>
        <v>0</v>
      </c>
      <c r="BT27" s="58">
        <f>IFERROR(INDEX('Construction Bell Curve'!$B$3:$BK$60,MATCH($I27,'Construction Bell Curve'!$B$3:$B$60,0),MATCH('Draw Schedule-AM'!BT$3,'Construction Bell Curve'!$B$3:$BK$3,0))*$D27*IF($G27="s-curve",1,0),0)+IFERROR(IF(AND(BT$3&gt;=$H27,BT$3&lt;=$I27),$D27/($I27-$H27+1),0)*IF($G27="straight-line",1,0),0)</f>
        <v>0</v>
      </c>
      <c r="BU27" s="58">
        <f>IFERROR(INDEX('Construction Bell Curve'!$B$3:$BK$60,MATCH($I27,'Construction Bell Curve'!$B$3:$B$60,0),MATCH('Draw Schedule-AM'!BU$3,'Construction Bell Curve'!$B$3:$BK$3,0))*$D27*IF($G27="s-curve",1,0),0)+IFERROR(IF(AND(BU$3&gt;=$H27,BU$3&lt;=$I27),$D27/($I27-$H27+1),0)*IF($G27="straight-line",1,0),0)</f>
        <v>0</v>
      </c>
      <c r="BV27" s="58">
        <f>IFERROR(INDEX('Construction Bell Curve'!$B$3:$BK$60,MATCH($I27,'Construction Bell Curve'!$B$3:$B$60,0),MATCH('Draw Schedule-AM'!BV$3,'Construction Bell Curve'!$B$3:$BK$3,0))*$D27*IF($G27="s-curve",1,0),0)+IFERROR(IF(AND(BV$3&gt;=$H27,BV$3&lt;=$I27),$D27/($I27-$H27+1),0)*IF($G27="straight-line",1,0),0)</f>
        <v>0</v>
      </c>
      <c r="BW27" s="58">
        <f>IFERROR(INDEX('Construction Bell Curve'!$B$3:$BK$60,MATCH($I27,'Construction Bell Curve'!$B$3:$B$60,0),MATCH('Draw Schedule-AM'!BW$3,'Construction Bell Curve'!$B$3:$BK$3,0))*$D27*IF($G27="s-curve",1,0),0)+IFERROR(IF(AND(BW$3&gt;=$H27,BW$3&lt;=$I27),$D27/($I27-$H27+1),0)*IF($G27="straight-line",1,0),0)</f>
        <v>0</v>
      </c>
      <c r="BX27" s="58">
        <f>IFERROR(INDEX('Construction Bell Curve'!$B$3:$BK$60,MATCH($I27,'Construction Bell Curve'!$B$3:$B$60,0),MATCH('Draw Schedule-AM'!BX$3,'Construction Bell Curve'!$B$3:$BK$3,0))*$D27*IF($G27="s-curve",1,0),0)+IFERROR(IF(AND(BX$3&gt;=$H27,BX$3&lt;=$I27),$D27/($I27-$H27+1),0)*IF($G27="straight-line",1,0),0)</f>
        <v>0</v>
      </c>
      <c r="BY27" s="58">
        <f>IFERROR(INDEX('Construction Bell Curve'!$B$3:$BK$60,MATCH($I27,'Construction Bell Curve'!$B$3:$B$60,0),MATCH('Draw Schedule-AM'!BY$3,'Construction Bell Curve'!$B$3:$BK$3,0))*$D27*IF($G27="s-curve",1,0),0)+IFERROR(IF(AND(BY$3&gt;=$H27,BY$3&lt;=$I27),$D27/($I27-$H27+1),0)*IF($G27="straight-line",1,0),0)</f>
        <v>0</v>
      </c>
      <c r="BZ27" s="58">
        <f>IFERROR(INDEX('Construction Bell Curve'!$B$3:$BK$60,MATCH($I27,'Construction Bell Curve'!$B$3:$B$60,0),MATCH('Draw Schedule-AM'!BZ$3,'Construction Bell Curve'!$B$3:$BK$3,0))*$D27*IF($G27="s-curve",1,0),0)+IFERROR(IF(AND(BZ$3&gt;=$H27,BZ$3&lt;=$I27),$D27/($I27-$H27+1),0)*IF($G27="straight-line",1,0),0)</f>
        <v>0</v>
      </c>
      <c r="CA27" s="58">
        <f>IFERROR(INDEX('Construction Bell Curve'!$B$3:$BK$60,MATCH($I27,'Construction Bell Curve'!$B$3:$B$60,0),MATCH('Draw Schedule-AM'!CA$3,'Construction Bell Curve'!$B$3:$BK$3,0))*$D27*IF($G27="s-curve",1,0),0)+IFERROR(IF(AND(CA$3&gt;=$H27,CA$3&lt;=$I27),$D27/($I27-$H27+1),0)*IF($G27="straight-line",1,0),0)</f>
        <v>0</v>
      </c>
      <c r="CB27" s="58">
        <f>IFERROR(INDEX('Construction Bell Curve'!$B$3:$BK$60,MATCH($I27,'Construction Bell Curve'!$B$3:$B$60,0),MATCH('Draw Schedule-AM'!CB$3,'Construction Bell Curve'!$B$3:$BK$3,0))*$D27*IF($G27="s-curve",1,0),0)+IFERROR(IF(AND(CB$3&gt;=$H27,CB$3&lt;=$I27),$D27/($I27-$H27+1),0)*IF($G27="straight-line",1,0),0)</f>
        <v>0</v>
      </c>
      <c r="CC27" s="58">
        <f>IFERROR(INDEX('Construction Bell Curve'!$B$3:$BK$60,MATCH($I27,'Construction Bell Curve'!$B$3:$B$60,0),MATCH('Draw Schedule-AM'!CC$3,'Construction Bell Curve'!$B$3:$BK$3,0))*$D27*IF($G27="s-curve",1,0),0)+IFERROR(IF(AND(CC$3&gt;=$H27,CC$3&lt;=$I27),$D27/($I27-$H27+1),0)*IF($G27="straight-line",1,0),0)</f>
        <v>0</v>
      </c>
      <c r="CD27" s="58">
        <f>IFERROR(INDEX('Construction Bell Curve'!$B$3:$BK$60,MATCH($I27,'Construction Bell Curve'!$B$3:$B$60,0),MATCH('Draw Schedule-AM'!CD$3,'Construction Bell Curve'!$B$3:$BK$3,0))*$D27*IF($G27="s-curve",1,0),0)+IFERROR(IF(AND(CD$3&gt;=$H27,CD$3&lt;=$I27),$D27/($I27-$H27+1),0)*IF($G27="straight-line",1,0),0)</f>
        <v>0</v>
      </c>
      <c r="CE27" s="58">
        <f>IFERROR(INDEX('Construction Bell Curve'!$B$3:$BK$60,MATCH($I27,'Construction Bell Curve'!$B$3:$B$60,0),MATCH('Draw Schedule-AM'!CE$3,'Construction Bell Curve'!$B$3:$BK$3,0))*$D27*IF($G27="s-curve",1,0),0)+IFERROR(IF(AND(CE$3&gt;=$H27,CE$3&lt;=$I27),$D27/($I27-$H27+1),0)*IF($G27="straight-line",1,0),0)</f>
        <v>0</v>
      </c>
      <c r="CF27" s="58">
        <f>IFERROR(INDEX('Construction Bell Curve'!$B$3:$BK$60,MATCH($I27,'Construction Bell Curve'!$B$3:$B$60,0),MATCH('Draw Schedule-AM'!CF$3,'Construction Bell Curve'!$B$3:$BK$3,0))*$D27*IF($G27="s-curve",1,0),0)+IFERROR(IF(AND(CF$3&gt;=$H27,CF$3&lt;=$I27),$D27/($I27-$H27+1),0)*IF($G27="straight-line",1,0),0)</f>
        <v>0</v>
      </c>
      <c r="CG27" s="58">
        <f>IFERROR(INDEX('Construction Bell Curve'!$B$3:$BK$60,MATCH($I27,'Construction Bell Curve'!$B$3:$B$60,0),MATCH('Draw Schedule-AM'!CG$3,'Construction Bell Curve'!$B$3:$BK$3,0))*$D27*IF($G27="s-curve",1,0),0)+IFERROR(IF(AND(CG$3&gt;=$H27,CG$3&lt;=$I27),$D27/($I27-$H27+1),0)*IF($G27="straight-line",1,0),0)</f>
        <v>0</v>
      </c>
      <c r="CH27" s="58">
        <f>IFERROR(INDEX('Construction Bell Curve'!$B$3:$BK$60,MATCH($I27,'Construction Bell Curve'!$B$3:$B$60,0),MATCH('Draw Schedule-AM'!CH$3,'Construction Bell Curve'!$B$3:$BK$3,0))*$D27*IF($G27="s-curve",1,0),0)+IFERROR(IF(AND(CH$3&gt;=$H27,CH$3&lt;=$I27),$D27/($I27-$H27+1),0)*IF($G27="straight-line",1,0),0)</f>
        <v>0</v>
      </c>
      <c r="CI27" s="58">
        <f>IFERROR(INDEX('Construction Bell Curve'!$B$3:$BK$60,MATCH($I27,'Construction Bell Curve'!$B$3:$B$60,0),MATCH('Draw Schedule-AM'!CI$3,'Construction Bell Curve'!$B$3:$BK$3,0))*$D27*IF($G27="s-curve",1,0),0)+IFERROR(IF(AND(CI$3&gt;=$H27,CI$3&lt;=$I27),$D27/($I27-$H27+1),0)*IF($G27="straight-line",1,0),0)</f>
        <v>0</v>
      </c>
      <c r="CJ27" s="58">
        <f>IFERROR(INDEX('Construction Bell Curve'!$B$3:$BK$60,MATCH($I27,'Construction Bell Curve'!$B$3:$B$60,0),MATCH('Draw Schedule-AM'!CJ$3,'Construction Bell Curve'!$B$3:$BK$3,0))*$D27*IF($G27="s-curve",1,0),0)+IFERROR(IF(AND(CJ$3&gt;=$H27,CJ$3&lt;=$I27),$D27/($I27-$H27+1),0)*IF($G27="straight-line",1,0),0)</f>
        <v>0</v>
      </c>
      <c r="CK27" s="58">
        <f>IFERROR(INDEX('Construction Bell Curve'!$B$3:$BK$60,MATCH($I27,'Construction Bell Curve'!$B$3:$B$60,0),MATCH('Draw Schedule-AM'!CK$3,'Construction Bell Curve'!$B$3:$BK$3,0))*$D27*IF($G27="s-curve",1,0),0)+IFERROR(IF(AND(CK$3&gt;=$H27,CK$3&lt;=$I27),$D27/($I27-$H27+1),0)*IF($G27="straight-line",1,0),0)</f>
        <v>0</v>
      </c>
      <c r="CL27" s="58">
        <f>IFERROR(INDEX('Construction Bell Curve'!$B$3:$BK$60,MATCH($I27,'Construction Bell Curve'!$B$3:$B$60,0),MATCH('Draw Schedule-AM'!CL$3,'Construction Bell Curve'!$B$3:$BK$3,0))*$D27*IF($G27="s-curve",1,0),0)+IFERROR(IF(AND(CL$3&gt;=$H27,CL$3&lt;=$I27),$D27/($I27-$H27+1),0)*IF($G27="straight-line",1,0),0)</f>
        <v>0</v>
      </c>
      <c r="CM27" s="58">
        <f>IFERROR(INDEX('Construction Bell Curve'!$B$3:$BK$60,MATCH($I27,'Construction Bell Curve'!$B$3:$B$60,0),MATCH('Draw Schedule-AM'!CM$3,'Construction Bell Curve'!$B$3:$BK$3,0))*$D27*IF($G27="s-curve",1,0),0)+IFERROR(IF(AND(CM$3&gt;=$H27,CM$3&lt;=$I27),$D27/($I27-$H27+1),0)*IF($G27="straight-line",1,0),0)</f>
        <v>0</v>
      </c>
      <c r="CN27" s="58">
        <f>IFERROR(INDEX('Construction Bell Curve'!$B$3:$BK$60,MATCH($I27,'Construction Bell Curve'!$B$3:$B$60,0),MATCH('Draw Schedule-AM'!CN$3,'Construction Bell Curve'!$B$3:$BK$3,0))*$D27*IF($G27="s-curve",1,0),0)+IFERROR(IF(AND(CN$3&gt;=$H27,CN$3&lt;=$I27),$D27/($I27-$H27+1),0)*IF($G27="straight-line",1,0),0)</f>
        <v>0</v>
      </c>
      <c r="CO27" s="58">
        <f>IFERROR(INDEX('Construction Bell Curve'!$B$3:$BK$60,MATCH($I27,'Construction Bell Curve'!$B$3:$B$60,0),MATCH('Draw Schedule-AM'!CO$3,'Construction Bell Curve'!$B$3:$BK$3,0))*$D27*IF($G27="s-curve",1,0),0)+IFERROR(IF(AND(CO$3&gt;=$H27,CO$3&lt;=$I27),$D27/($I27-$H27+1),0)*IF($G27="straight-line",1,0),0)</f>
        <v>0</v>
      </c>
      <c r="CP27" s="58">
        <f>IFERROR(INDEX('Construction Bell Curve'!$B$3:$BK$60,MATCH($I27,'Construction Bell Curve'!$B$3:$B$60,0),MATCH('Draw Schedule-AM'!CP$3,'Construction Bell Curve'!$B$3:$BK$3,0))*$D27*IF($G27="s-curve",1,0),0)+IFERROR(IF(AND(CP$3&gt;=$H27,CP$3&lt;=$I27),$D27/($I27-$H27+1),0)*IF($G27="straight-line",1,0),0)</f>
        <v>0</v>
      </c>
      <c r="CQ27" s="58">
        <f>IFERROR(INDEX('Construction Bell Curve'!$B$3:$BK$60,MATCH($I27,'Construction Bell Curve'!$B$3:$B$60,0),MATCH('Draw Schedule-AM'!CQ$3,'Construction Bell Curve'!$B$3:$BK$3,0))*$D27*IF($G27="s-curve",1,0),0)+IFERROR(IF(AND(CQ$3&gt;=$H27,CQ$3&lt;=$I27),$D27/($I27-$H27+1),0)*IF($G27="straight-line",1,0),0)</f>
        <v>0</v>
      </c>
      <c r="CR27" s="58">
        <f>IFERROR(INDEX('Construction Bell Curve'!$B$3:$BK$60,MATCH($I27,'Construction Bell Curve'!$B$3:$B$60,0),MATCH('Draw Schedule-AM'!CR$3,'Construction Bell Curve'!$B$3:$BK$3,0))*$D27*IF($G27="s-curve",1,0),0)+IFERROR(IF(AND(CR$3&gt;=$H27,CR$3&lt;=$I27),$D27/($I27-$H27+1),0)*IF($G27="straight-line",1,0),0)</f>
        <v>0</v>
      </c>
      <c r="CS27" s="58">
        <f>IFERROR(INDEX('Construction Bell Curve'!$B$3:$BK$60,MATCH($I27,'Construction Bell Curve'!$B$3:$B$60,0),MATCH('Draw Schedule-AM'!CS$3,'Construction Bell Curve'!$B$3:$BK$3,0))*$D27*IF($G27="s-curve",1,0),0)+IFERROR(IF(AND(CS$3&gt;=$H27,CS$3&lt;=$I27),$D27/($I27-$H27+1),0)*IF($G27="straight-line",1,0),0)</f>
        <v>0</v>
      </c>
      <c r="CT27" s="58">
        <f>IFERROR(INDEX('Construction Bell Curve'!$B$3:$BK$60,MATCH($I27,'Construction Bell Curve'!$B$3:$B$60,0),MATCH('Draw Schedule-AM'!CT$3,'Construction Bell Curve'!$B$3:$BK$3,0))*$D27*IF($G27="s-curve",1,0),0)+IFERROR(IF(AND(CT$3&gt;=$H27,CT$3&lt;=$I27),$D27/($I27-$H27+1),0)*IF($G27="straight-line",1,0),0)</f>
        <v>0</v>
      </c>
      <c r="CU27" s="58">
        <f>IFERROR(INDEX('Construction Bell Curve'!$B$3:$BK$60,MATCH($I27,'Construction Bell Curve'!$B$3:$B$60,0),MATCH('Draw Schedule-AM'!CU$3,'Construction Bell Curve'!$B$3:$BK$3,0))*$D27*IF($G27="s-curve",1,0),0)+IFERROR(IF(AND(CU$3&gt;=$H27,CU$3&lt;=$I27),$D27/($I27-$H27+1),0)*IF($G27="straight-line",1,0),0)</f>
        <v>0</v>
      </c>
      <c r="CV27" s="58">
        <f>IFERROR(INDEX('Construction Bell Curve'!$B$3:$BK$60,MATCH($I27,'Construction Bell Curve'!$B$3:$B$60,0),MATCH('Draw Schedule-AM'!CV$3,'Construction Bell Curve'!$B$3:$BK$3,0))*$D27*IF($G27="s-curve",1,0),0)+IFERROR(IF(AND(CV$3&gt;=$H27,CV$3&lt;=$I27),$D27/($I27-$H27+1),0)*IF($G27="straight-line",1,0),0)</f>
        <v>0</v>
      </c>
      <c r="CW27" s="58">
        <f>IFERROR(INDEX('Construction Bell Curve'!$B$3:$BK$60,MATCH($I27,'Construction Bell Curve'!$B$3:$B$60,0),MATCH('Draw Schedule-AM'!CW$3,'Construction Bell Curve'!$B$3:$BK$3,0))*$D27*IF($G27="s-curve",1,0),0)+IFERROR(IF(AND(CW$3&gt;=$H27,CW$3&lt;=$I27),$D27/($I27-$H27+1),0)*IF($G27="straight-line",1,0),0)</f>
        <v>0</v>
      </c>
      <c r="CX27" s="58">
        <f>IFERROR(INDEX('Construction Bell Curve'!$B$3:$BK$60,MATCH($I27,'Construction Bell Curve'!$B$3:$B$60,0),MATCH('Draw Schedule-AM'!CX$3,'Construction Bell Curve'!$B$3:$BK$3,0))*$D27*IF($G27="s-curve",1,0),0)+IFERROR(IF(AND(CX$3&gt;=$H27,CX$3&lt;=$I27),$D27/($I27-$H27+1),0)*IF($G27="straight-line",1,0),0)</f>
        <v>0</v>
      </c>
      <c r="CY27" s="58">
        <f>IFERROR(INDEX('Construction Bell Curve'!$B$3:$BK$60,MATCH($I27,'Construction Bell Curve'!$B$3:$B$60,0),MATCH('Draw Schedule-AM'!CY$3,'Construction Bell Curve'!$B$3:$BK$3,0))*$D27*IF($G27="s-curve",1,0),0)+IFERROR(IF(AND(CY$3&gt;=$H27,CY$3&lt;=$I27),$D27/($I27-$H27+1),0)*IF($G27="straight-line",1,0),0)</f>
        <v>0</v>
      </c>
      <c r="CZ27" s="58">
        <f>IFERROR(INDEX('Construction Bell Curve'!$B$3:$BK$60,MATCH($I27,'Construction Bell Curve'!$B$3:$B$60,0),MATCH('Draw Schedule-AM'!CZ$3,'Construction Bell Curve'!$B$3:$BK$3,0))*$D27*IF($G27="s-curve",1,0),0)+IFERROR(IF(AND(CZ$3&gt;=$H27,CZ$3&lt;=$I27),$D27/($I27-$H27+1),0)*IF($G27="straight-line",1,0),0)</f>
        <v>0</v>
      </c>
      <c r="DA27" s="58">
        <f>IFERROR(INDEX('Construction Bell Curve'!$B$3:$BK$60,MATCH($I27,'Construction Bell Curve'!$B$3:$B$60,0),MATCH('Draw Schedule-AM'!DA$3,'Construction Bell Curve'!$B$3:$BK$3,0))*$D27*IF($G27="s-curve",1,0),0)+IFERROR(IF(AND(DA$3&gt;=$H27,DA$3&lt;=$I27),$D27/($I27-$H27+1),0)*IF($G27="straight-line",1,0),0)</f>
        <v>0</v>
      </c>
      <c r="DB27" s="58">
        <f>IFERROR(INDEX('Construction Bell Curve'!$B$3:$BK$60,MATCH($I27,'Construction Bell Curve'!$B$3:$B$60,0),MATCH('Draw Schedule-AM'!DB$3,'Construction Bell Curve'!$B$3:$BK$3,0))*$D27*IF($G27="s-curve",1,0),0)+IFERROR(IF(AND(DB$3&gt;=$H27,DB$3&lt;=$I27),$D27/($I27-$H27+1),0)*IF($G27="straight-line",1,0),0)</f>
        <v>0</v>
      </c>
      <c r="DC27" s="58">
        <f>IFERROR(INDEX('Construction Bell Curve'!$B$3:$BK$60,MATCH($I27,'Construction Bell Curve'!$B$3:$B$60,0),MATCH('Draw Schedule-AM'!DC$3,'Construction Bell Curve'!$B$3:$BK$3,0))*$D27*IF($G27="s-curve",1,0),0)+IFERROR(IF(AND(DC$3&gt;=$H27,DC$3&lt;=$I27),$D27/($I27-$H27+1),0)*IF($G27="straight-line",1,0),0)</f>
        <v>0</v>
      </c>
      <c r="DD27" s="58">
        <f>IFERROR(INDEX('Construction Bell Curve'!$B$3:$BK$60,MATCH($I27,'Construction Bell Curve'!$B$3:$B$60,0),MATCH('Draw Schedule-AM'!DD$3,'Construction Bell Curve'!$B$3:$BK$3,0))*$D27*IF($G27="s-curve",1,0),0)+IFERROR(IF(AND(DD$3&gt;=$H27,DD$3&lt;=$I27),$D27/($I27-$H27+1),0)*IF($G27="straight-line",1,0),0)</f>
        <v>0</v>
      </c>
      <c r="DE27" s="58">
        <f>IFERROR(INDEX('Construction Bell Curve'!$B$3:$BK$60,MATCH($I27,'Construction Bell Curve'!$B$3:$B$60,0),MATCH('Draw Schedule-AM'!DE$3,'Construction Bell Curve'!$B$3:$BK$3,0))*$D27*IF($G27="s-curve",1,0),0)+IFERROR(IF(AND(DE$3&gt;=$H27,DE$3&lt;=$I27),$D27/($I27-$H27+1),0)*IF($G27="straight-line",1,0),0)</f>
        <v>0</v>
      </c>
      <c r="DF27" s="58">
        <f>IFERROR(INDEX('Construction Bell Curve'!$B$3:$BK$60,MATCH($I27,'Construction Bell Curve'!$B$3:$B$60,0),MATCH('Draw Schedule-AM'!DF$3,'Construction Bell Curve'!$B$3:$BK$3,0))*$D27*IF($G27="s-curve",1,0),0)+IFERROR(IF(AND(DF$3&gt;=$H27,DF$3&lt;=$I27),$D27/($I27-$H27+1),0)*IF($G27="straight-line",1,0),0)</f>
        <v>0</v>
      </c>
      <c r="DG27" s="58">
        <f>IFERROR(INDEX('Construction Bell Curve'!$B$3:$BK$60,MATCH($I27,'Construction Bell Curve'!$B$3:$B$60,0),MATCH('Draw Schedule-AM'!DG$3,'Construction Bell Curve'!$B$3:$BK$3,0))*$D27*IF($G27="s-curve",1,0),0)+IFERROR(IF(AND(DG$3&gt;=$H27,DG$3&lt;=$I27),$D27/($I27-$H27+1),0)*IF($G27="straight-line",1,0),0)</f>
        <v>0</v>
      </c>
      <c r="DH27" s="58">
        <f>IFERROR(INDEX('Construction Bell Curve'!$B$3:$BK$60,MATCH($I27,'Construction Bell Curve'!$B$3:$B$60,0),MATCH('Draw Schedule-AM'!DH$3,'Construction Bell Curve'!$B$3:$BK$3,0))*$D27*IF($G27="s-curve",1,0),0)+IFERROR(IF(AND(DH$3&gt;=$H27,DH$3&lt;=$I27),$D27/($I27-$H27+1),0)*IF($G27="straight-line",1,0),0)</f>
        <v>0</v>
      </c>
      <c r="DI27" s="58">
        <f>IFERROR(INDEX('Construction Bell Curve'!$B$3:$BK$60,MATCH($I27,'Construction Bell Curve'!$B$3:$B$60,0),MATCH('Draw Schedule-AM'!DI$3,'Construction Bell Curve'!$B$3:$BK$3,0))*$D27*IF($G27="s-curve",1,0),0)+IFERROR(IF(AND(DI$3&gt;=$H27,DI$3&lt;=$I27),$D27/($I27-$H27+1),0)*IF($G27="straight-line",1,0),0)</f>
        <v>0</v>
      </c>
      <c r="DJ27" s="58">
        <f>IFERROR(INDEX('Construction Bell Curve'!$B$3:$BK$60,MATCH($I27,'Construction Bell Curve'!$B$3:$B$60,0),MATCH('Draw Schedule-AM'!DJ$3,'Construction Bell Curve'!$B$3:$BK$3,0))*$D27*IF($G27="s-curve",1,0),0)+IFERROR(IF(AND(DJ$3&gt;=$H27,DJ$3&lt;=$I27),$D27/($I27-$H27+1),0)*IF($G27="straight-line",1,0),0)</f>
        <v>0</v>
      </c>
      <c r="DK27" s="58">
        <f>IFERROR(INDEX('Construction Bell Curve'!$B$3:$BK$60,MATCH($I27,'Construction Bell Curve'!$B$3:$B$60,0),MATCH('Draw Schedule-AM'!DK$3,'Construction Bell Curve'!$B$3:$BK$3,0))*$D27*IF($G27="s-curve",1,0),0)+IFERROR(IF(AND(DK$3&gt;=$H27,DK$3&lt;=$I27),$D27/($I27-$H27+1),0)*IF($G27="straight-line",1,0),0)</f>
        <v>0</v>
      </c>
      <c r="DL27" s="58">
        <f>IFERROR(INDEX('Construction Bell Curve'!$B$3:$BK$60,MATCH($I27,'Construction Bell Curve'!$B$3:$B$60,0),MATCH('Draw Schedule-AM'!DL$3,'Construction Bell Curve'!$B$3:$BK$3,0))*$D27*IF($G27="s-curve",1,0),0)+IFERROR(IF(AND(DL$3&gt;=$H27,DL$3&lt;=$I27),$D27/($I27-$H27+1),0)*IF($G27="straight-line",1,0),0)</f>
        <v>0</v>
      </c>
      <c r="DM27" s="58">
        <f>IFERROR(INDEX('Construction Bell Curve'!$B$3:$BK$60,MATCH($I27,'Construction Bell Curve'!$B$3:$B$60,0),MATCH('Draw Schedule-AM'!DM$3,'Construction Bell Curve'!$B$3:$BK$3,0))*$D27*IF($G27="s-curve",1,0),0)+IFERROR(IF(AND(DM$3&gt;=$H27,DM$3&lt;=$I27),$D27/($I27-$H27+1),0)*IF($G27="straight-line",1,0),0)</f>
        <v>0</v>
      </c>
      <c r="DN27" s="58">
        <f>IFERROR(INDEX('Construction Bell Curve'!$B$3:$BK$60,MATCH($I27,'Construction Bell Curve'!$B$3:$B$60,0),MATCH('Draw Schedule-AM'!DN$3,'Construction Bell Curve'!$B$3:$BK$3,0))*$D27*IF($G27="s-curve",1,0),0)+IFERROR(IF(AND(DN$3&gt;=$H27,DN$3&lt;=$I27),$D27/($I27-$H27+1),0)*IF($G27="straight-line",1,0),0)</f>
        <v>0</v>
      </c>
      <c r="DO27" s="58">
        <f>IFERROR(INDEX('Construction Bell Curve'!$B$3:$BK$60,MATCH($I27,'Construction Bell Curve'!$B$3:$B$60,0),MATCH('Draw Schedule-AM'!DO$3,'Construction Bell Curve'!$B$3:$BK$3,0))*$D27*IF($G27="s-curve",1,0),0)+IFERROR(IF(AND(DO$3&gt;=$H27,DO$3&lt;=$I27),$D27/($I27-$H27+1),0)*IF($G27="straight-line",1,0),0)</f>
        <v>0</v>
      </c>
      <c r="DP27" s="58">
        <f>IFERROR(INDEX('Construction Bell Curve'!$B$3:$BK$60,MATCH($I27,'Construction Bell Curve'!$B$3:$B$60,0),MATCH('Draw Schedule-AM'!DP$3,'Construction Bell Curve'!$B$3:$BK$3,0))*$D27*IF($G27="s-curve",1,0),0)+IFERROR(IF(AND(DP$3&gt;=$H27,DP$3&lt;=$I27),$D27/($I27-$H27+1),0)*IF($G27="straight-line",1,0),0)</f>
        <v>0</v>
      </c>
      <c r="DQ27" s="58">
        <f>IFERROR(INDEX('Construction Bell Curve'!$B$3:$BK$60,MATCH($I27,'Construction Bell Curve'!$B$3:$B$60,0),MATCH('Draw Schedule-AM'!DQ$3,'Construction Bell Curve'!$B$3:$BK$3,0))*$D27*IF($G27="s-curve",1,0),0)+IFERROR(IF(AND(DQ$3&gt;=$H27,DQ$3&lt;=$I27),$D27/($I27-$H27+1),0)*IF($G27="straight-line",1,0),0)</f>
        <v>0</v>
      </c>
      <c r="DR27" s="58">
        <f>IFERROR(INDEX('Construction Bell Curve'!$B$3:$BK$60,MATCH($I27,'Construction Bell Curve'!$B$3:$B$60,0),MATCH('Draw Schedule-AM'!DR$3,'Construction Bell Curve'!$B$3:$BK$3,0))*$D27*IF($G27="s-curve",1,0),0)+IFERROR(IF(AND(DR$3&gt;=$H27,DR$3&lt;=$I27),$D27/($I27-$H27+1),0)*IF($G27="straight-line",1,0),0)</f>
        <v>0</v>
      </c>
      <c r="DS27" s="58">
        <f>IFERROR(INDEX('Construction Bell Curve'!$B$3:$BK$60,MATCH($I27,'Construction Bell Curve'!$B$3:$B$60,0),MATCH('Draw Schedule-AM'!DS$3,'Construction Bell Curve'!$B$3:$BK$3,0))*$D27*IF($G27="s-curve",1,0),0)+IFERROR(IF(AND(DS$3&gt;=$H27,DS$3&lt;=$I27),$D27/($I27-$H27+1),0)*IF($G27="straight-line",1,0),0)</f>
        <v>0</v>
      </c>
      <c r="DT27" s="58">
        <f>IFERROR(INDEX('Construction Bell Curve'!$B$3:$BK$60,MATCH($I27,'Construction Bell Curve'!$B$3:$B$60,0),MATCH('Draw Schedule-AM'!DT$3,'Construction Bell Curve'!$B$3:$BK$3,0))*$D27*IF($G27="s-curve",1,0),0)+IFERROR(IF(AND(DT$3&gt;=$H27,DT$3&lt;=$I27),$D27/($I27-$H27+1),0)*IF($G27="straight-line",1,0),0)</f>
        <v>0</v>
      </c>
      <c r="DU27" s="58">
        <f>IFERROR(INDEX('Construction Bell Curve'!$B$3:$BK$60,MATCH($I27,'Construction Bell Curve'!$B$3:$B$60,0),MATCH('Draw Schedule-AM'!DU$3,'Construction Bell Curve'!$B$3:$BK$3,0))*$D27*IF($G27="s-curve",1,0),0)+IFERROR(IF(AND(DU$3&gt;=$H27,DU$3&lt;=$I27),$D27/($I27-$H27+1),0)*IF($G27="straight-line",1,0),0)</f>
        <v>0</v>
      </c>
      <c r="DV27" s="58">
        <f>IFERROR(INDEX('Construction Bell Curve'!$B$3:$BK$60,MATCH($I27,'Construction Bell Curve'!$B$3:$B$60,0),MATCH('Draw Schedule-AM'!DV$3,'Construction Bell Curve'!$B$3:$BK$3,0))*$D27*IF($G27="s-curve",1,0),0)+IFERROR(IF(AND(DV$3&gt;=$H27,DV$3&lt;=$I27),$D27/($I27-$H27+1),0)*IF($G27="straight-line",1,0),0)</f>
        <v>0</v>
      </c>
      <c r="DW27" s="58">
        <f>IFERROR(INDEX('Construction Bell Curve'!$B$3:$BK$60,MATCH($I27,'Construction Bell Curve'!$B$3:$B$60,0),MATCH('Draw Schedule-AM'!DW$3,'Construction Bell Curve'!$B$3:$BK$3,0))*$D27*IF($G27="s-curve",1,0),0)+IFERROR(IF(AND(DW$3&gt;=$H27,DW$3&lt;=$I27),$D27/($I27-$H27+1),0)*IF($G27="straight-line",1,0),0)</f>
        <v>0</v>
      </c>
      <c r="DX27" s="58">
        <f>IFERROR(INDEX('Construction Bell Curve'!$B$3:$BK$60,MATCH($I27,'Construction Bell Curve'!$B$3:$B$60,0),MATCH('Draw Schedule-AM'!DX$3,'Construction Bell Curve'!$B$3:$BK$3,0))*$D27*IF($G27="s-curve",1,0),0)+IFERROR(IF(AND(DX$3&gt;=$H27,DX$3&lt;=$I27),$D27/($I27-$H27+1),0)*IF($G27="straight-line",1,0),0)</f>
        <v>0</v>
      </c>
      <c r="DY27" s="58">
        <f>IFERROR(INDEX('Construction Bell Curve'!$B$3:$BK$60,MATCH($I27,'Construction Bell Curve'!$B$3:$B$60,0),MATCH('Draw Schedule-AM'!DY$3,'Construction Bell Curve'!$B$3:$BK$3,0))*$D27*IF($G27="s-curve",1,0),0)+IFERROR(IF(AND(DY$3&gt;=$H27,DY$3&lt;=$I27),$D27/($I27-$H27+1),0)*IF($G27="straight-line",1,0),0)</f>
        <v>0</v>
      </c>
      <c r="DZ27" s="58">
        <f>IFERROR(INDEX('Construction Bell Curve'!$B$3:$BK$60,MATCH($I27,'Construction Bell Curve'!$B$3:$B$60,0),MATCH('Draw Schedule-AM'!DZ$3,'Construction Bell Curve'!$B$3:$BK$3,0))*$D27*IF($G27="s-curve",1,0),0)+IFERROR(IF(AND(DZ$3&gt;=$H27,DZ$3&lt;=$I27),$D27/($I27-$H27+1),0)*IF($G27="straight-line",1,0),0)</f>
        <v>0</v>
      </c>
    </row>
    <row r="28" spans="1:130" s="51" customFormat="1" ht="15.75" customHeight="1">
      <c r="A28" s="49"/>
      <c r="B28" s="60" t="str">
        <f>Budget!B31</f>
        <v>Preleasing/Startup Costs</v>
      </c>
      <c r="C28" s="1134">
        <v>0</v>
      </c>
      <c r="D28" s="135">
        <f t="shared" si="18"/>
        <v>0</v>
      </c>
      <c r="E28" s="1131">
        <f>Budget!E31</f>
        <v>0</v>
      </c>
      <c r="F28" s="1087">
        <f t="shared" ca="1" si="19"/>
        <v>0</v>
      </c>
      <c r="G28" s="1075" t="s">
        <v>1382</v>
      </c>
      <c r="H28" s="1139">
        <f t="shared" si="20"/>
        <v>0</v>
      </c>
      <c r="I28" s="1076">
        <v>12</v>
      </c>
      <c r="J28" s="58">
        <f>IFERROR(INDEX('Construction Bell Curve'!$B$3:$BK$60,MATCH($I28,'Construction Bell Curve'!$B$3:$B$60,0),MATCH('Draw Schedule-AM'!J$3,'Construction Bell Curve'!$B$3:$BK$3,0))*$D28*IF($G28="s-curve",1,0),0)+IFERROR(IF(AND(J$3&gt;=$H28,J$3&lt;=$I28),$D28/($I28-$H28+1),0)*IF($G28="straight-line",1,0),0)</f>
        <v>0</v>
      </c>
      <c r="K28" s="58">
        <f ca="1">IFERROR(INDEX('Construction Bell Curve'!$B$3:$BK$60,MATCH($I28,'Construction Bell Curve'!$B$3:$B$60,0),MATCH('Draw Schedule-AM'!K$3,'Construction Bell Curve'!$B$3:$BK$3,0))*$D28*IF($G28="s-curve",1,0),0)+IFERROR(IF(AND(K$3&gt;=$H28,K$3&lt;=$I28),$D28/($I28-$H28+1),0)*IF($G28="straight-line",1,0),0)</f>
        <v>0</v>
      </c>
      <c r="L28" s="58">
        <f ca="1">IFERROR(INDEX('Construction Bell Curve'!$B$3:$BK$60,MATCH($I28,'Construction Bell Curve'!$B$3:$B$60,0),MATCH('Draw Schedule-AM'!L$3,'Construction Bell Curve'!$B$3:$BK$3,0))*$D28*IF($G28="s-curve",1,0),0)+IFERROR(IF(AND(L$3&gt;=$H28,L$3&lt;=$I28),$D28/($I28-$H28+1),0)*IF($G28="straight-line",1,0),0)</f>
        <v>0</v>
      </c>
      <c r="M28" s="58">
        <f ca="1">IFERROR(INDEX('Construction Bell Curve'!$B$3:$BK$60,MATCH($I28,'Construction Bell Curve'!$B$3:$B$60,0),MATCH('Draw Schedule-AM'!M$3,'Construction Bell Curve'!$B$3:$BK$3,0))*$D28*IF($G28="s-curve",1,0),0)+IFERROR(IF(AND(M$3&gt;=$H28,M$3&lt;=$I28),$D28/($I28-$H28+1),0)*IF($G28="straight-line",1,0),0)</f>
        <v>0</v>
      </c>
      <c r="N28" s="58">
        <f ca="1">IFERROR(INDEX('Construction Bell Curve'!$B$3:$BK$60,MATCH($I28,'Construction Bell Curve'!$B$3:$B$60,0),MATCH('Draw Schedule-AM'!N$3,'Construction Bell Curve'!$B$3:$BK$3,0))*$D28*IF($G28="s-curve",1,0),0)+IFERROR(IF(AND(N$3&gt;=$H28,N$3&lt;=$I28),$D28/($I28-$H28+1),0)*IF($G28="straight-line",1,0),0)</f>
        <v>0</v>
      </c>
      <c r="O28" s="58">
        <f ca="1">IFERROR(INDEX('Construction Bell Curve'!$B$3:$BK$60,MATCH($I28,'Construction Bell Curve'!$B$3:$B$60,0),MATCH('Draw Schedule-AM'!O$3,'Construction Bell Curve'!$B$3:$BK$3,0))*$D28*IF($G28="s-curve",1,0),0)+IFERROR(IF(AND(O$3&gt;=$H28,O$3&lt;=$I28),$D28/($I28-$H28+1),0)*IF($G28="straight-line",1,0),0)</f>
        <v>0</v>
      </c>
      <c r="P28" s="58">
        <f ca="1">IFERROR(INDEX('Construction Bell Curve'!$B$3:$BK$60,MATCH($I28,'Construction Bell Curve'!$B$3:$B$60,0),MATCH('Draw Schedule-AM'!P$3,'Construction Bell Curve'!$B$3:$BK$3,0))*$D28*IF($G28="s-curve",1,0),0)+IFERROR(IF(AND(P$3&gt;=$H28,P$3&lt;=$I28),$D28/($I28-$H28+1),0)*IF($G28="straight-line",1,0),0)</f>
        <v>0</v>
      </c>
      <c r="Q28" s="58">
        <f ca="1">IFERROR(INDEX('Construction Bell Curve'!$B$3:$BK$60,MATCH($I28,'Construction Bell Curve'!$B$3:$B$60,0),MATCH('Draw Schedule-AM'!Q$3,'Construction Bell Curve'!$B$3:$BK$3,0))*$D28*IF($G28="s-curve",1,0),0)+IFERROR(IF(AND(Q$3&gt;=$H28,Q$3&lt;=$I28),$D28/($I28-$H28+1),0)*IF($G28="straight-line",1,0),0)</f>
        <v>0</v>
      </c>
      <c r="R28" s="58">
        <f ca="1">IFERROR(INDEX('Construction Bell Curve'!$B$3:$BK$60,MATCH($I28,'Construction Bell Curve'!$B$3:$B$60,0),MATCH('Draw Schedule-AM'!R$3,'Construction Bell Curve'!$B$3:$BK$3,0))*$D28*IF($G28="s-curve",1,0),0)+IFERROR(IF(AND(R$3&gt;=$H28,R$3&lt;=$I28),$D28/($I28-$H28+1),0)*IF($G28="straight-line",1,0),0)</f>
        <v>0</v>
      </c>
      <c r="S28" s="58">
        <f ca="1">IFERROR(INDEX('Construction Bell Curve'!$B$3:$BK$60,MATCH($I28,'Construction Bell Curve'!$B$3:$B$60,0),MATCH('Draw Schedule-AM'!S$3,'Construction Bell Curve'!$B$3:$BK$3,0))*$D28*IF($G28="s-curve",1,0),0)+IFERROR(IF(AND(S$3&gt;=$H28,S$3&lt;=$I28),$D28/($I28-$H28+1),0)*IF($G28="straight-line",1,0),0)</f>
        <v>0</v>
      </c>
      <c r="T28" s="58">
        <f ca="1">IFERROR(INDEX('Construction Bell Curve'!$B$3:$BK$60,MATCH($I28,'Construction Bell Curve'!$B$3:$B$60,0),MATCH('Draw Schedule-AM'!T$3,'Construction Bell Curve'!$B$3:$BK$3,0))*$D28*IF($G28="s-curve",1,0),0)+IFERROR(IF(AND(T$3&gt;=$H28,T$3&lt;=$I28),$D28/($I28-$H28+1),0)*IF($G28="straight-line",1,0),0)</f>
        <v>0</v>
      </c>
      <c r="U28" s="58">
        <f ca="1">IFERROR(INDEX('Construction Bell Curve'!$B$3:$BK$60,MATCH($I28,'Construction Bell Curve'!$B$3:$B$60,0),MATCH('Draw Schedule-AM'!U$3,'Construction Bell Curve'!$B$3:$BK$3,0))*$D28*IF($G28="s-curve",1,0),0)+IFERROR(IF(AND(U$3&gt;=$H28,U$3&lt;=$I28),$D28/($I28-$H28+1),0)*IF($G28="straight-line",1,0),0)</f>
        <v>0</v>
      </c>
      <c r="V28" s="58">
        <f ca="1">IFERROR(INDEX('Construction Bell Curve'!$B$3:$BK$60,MATCH($I28,'Construction Bell Curve'!$B$3:$B$60,0),MATCH('Draw Schedule-AM'!V$3,'Construction Bell Curve'!$B$3:$BK$3,0))*$D28*IF($G28="s-curve",1,0),0)+IFERROR(IF(AND(V$3&gt;=$H28,V$3&lt;=$I28),$D28/($I28-$H28+1),0)*IF($G28="straight-line",1,0),0)</f>
        <v>0</v>
      </c>
      <c r="W28" s="58">
        <f>IFERROR(INDEX('Construction Bell Curve'!$B$3:$BK$60,MATCH($I28,'Construction Bell Curve'!$B$3:$B$60,0),MATCH('Draw Schedule-AM'!W$3,'Construction Bell Curve'!$B$3:$BK$3,0))*$D28*IF($G28="s-curve",1,0),0)+IFERROR(IF(AND(W$3&gt;=$H28,W$3&lt;=$I28),$D28/($I28-$H28+1),0)*IF($G28="straight-line",1,0),0)</f>
        <v>0</v>
      </c>
      <c r="X28" s="58">
        <f>IFERROR(INDEX('Construction Bell Curve'!$B$3:$BK$60,MATCH($I28,'Construction Bell Curve'!$B$3:$B$60,0),MATCH('Draw Schedule-AM'!X$3,'Construction Bell Curve'!$B$3:$BK$3,0))*$D28*IF($G28="s-curve",1,0),0)+IFERROR(IF(AND(X$3&gt;=$H28,X$3&lt;=$I28),$D28/($I28-$H28+1),0)*IF($G28="straight-line",1,0),0)</f>
        <v>0</v>
      </c>
      <c r="Y28" s="58">
        <f>IFERROR(INDEX('Construction Bell Curve'!$B$3:$BK$60,MATCH($I28,'Construction Bell Curve'!$B$3:$B$60,0),MATCH('Draw Schedule-AM'!Y$3,'Construction Bell Curve'!$B$3:$BK$3,0))*$D28*IF($G28="s-curve",1,0),0)+IFERROR(IF(AND(Y$3&gt;=$H28,Y$3&lt;=$I28),$D28/($I28-$H28+1),0)*IF($G28="straight-line",1,0),0)</f>
        <v>0</v>
      </c>
      <c r="Z28" s="58">
        <f>IFERROR(INDEX('Construction Bell Curve'!$B$3:$BK$60,MATCH($I28,'Construction Bell Curve'!$B$3:$B$60,0),MATCH('Draw Schedule-AM'!Z$3,'Construction Bell Curve'!$B$3:$BK$3,0))*$D28*IF($G28="s-curve",1,0),0)+IFERROR(IF(AND(Z$3&gt;=$H28,Z$3&lt;=$I28),$D28/($I28-$H28+1),0)*IF($G28="straight-line",1,0),0)</f>
        <v>0</v>
      </c>
      <c r="AA28" s="58">
        <f>IFERROR(INDEX('Construction Bell Curve'!$B$3:$BK$60,MATCH($I28,'Construction Bell Curve'!$B$3:$B$60,0),MATCH('Draw Schedule-AM'!AA$3,'Construction Bell Curve'!$B$3:$BK$3,0))*$D28*IF($G28="s-curve",1,0),0)+IFERROR(IF(AND(AA$3&gt;=$H28,AA$3&lt;=$I28),$D28/($I28-$H28+1),0)*IF($G28="straight-line",1,0),0)</f>
        <v>0</v>
      </c>
      <c r="AB28" s="58">
        <f>IFERROR(INDEX('Construction Bell Curve'!$B$3:$BK$60,MATCH($I28,'Construction Bell Curve'!$B$3:$B$60,0),MATCH('Draw Schedule-AM'!AB$3,'Construction Bell Curve'!$B$3:$BK$3,0))*$D28*IF($G28="s-curve",1,0),0)+IFERROR(IF(AND(AB$3&gt;=$H28,AB$3&lt;=$I28),$D28/($I28-$H28+1),0)*IF($G28="straight-line",1,0),0)</f>
        <v>0</v>
      </c>
      <c r="AC28" s="58">
        <f>IFERROR(INDEX('Construction Bell Curve'!$B$3:$BK$60,MATCH($I28,'Construction Bell Curve'!$B$3:$B$60,0),MATCH('Draw Schedule-AM'!AC$3,'Construction Bell Curve'!$B$3:$BK$3,0))*$D28*IF($G28="s-curve",1,0),0)+IFERROR(IF(AND(AC$3&gt;=$H28,AC$3&lt;=$I28),$D28/($I28-$H28+1),0)*IF($G28="straight-line",1,0),0)</f>
        <v>0</v>
      </c>
      <c r="AD28" s="58">
        <f>IFERROR(INDEX('Construction Bell Curve'!$B$3:$BK$60,MATCH($I28,'Construction Bell Curve'!$B$3:$B$60,0),MATCH('Draw Schedule-AM'!AD$3,'Construction Bell Curve'!$B$3:$BK$3,0))*$D28*IF($G28="s-curve",1,0),0)+IFERROR(IF(AND(AD$3&gt;=$H28,AD$3&lt;=$I28),$D28/($I28-$H28+1),0)*IF($G28="straight-line",1,0),0)</f>
        <v>0</v>
      </c>
      <c r="AE28" s="58">
        <f>IFERROR(INDEX('Construction Bell Curve'!$B$3:$BK$60,MATCH($I28,'Construction Bell Curve'!$B$3:$B$60,0),MATCH('Draw Schedule-AM'!AE$3,'Construction Bell Curve'!$B$3:$BK$3,0))*$D28*IF($G28="s-curve",1,0),0)+IFERROR(IF(AND(AE$3&gt;=$H28,AE$3&lt;=$I28),$D28/($I28-$H28+1),0)*IF($G28="straight-line",1,0),0)</f>
        <v>0</v>
      </c>
      <c r="AF28" s="58">
        <f>IFERROR(INDEX('Construction Bell Curve'!$B$3:$BK$60,MATCH($I28,'Construction Bell Curve'!$B$3:$B$60,0),MATCH('Draw Schedule-AM'!AF$3,'Construction Bell Curve'!$B$3:$BK$3,0))*$D28*IF($G28="s-curve",1,0),0)+IFERROR(IF(AND(AF$3&gt;=$H28,AF$3&lt;=$I28),$D28/($I28-$H28+1),0)*IF($G28="straight-line",1,0),0)</f>
        <v>0</v>
      </c>
      <c r="AG28" s="58">
        <f>IFERROR(INDEX('Construction Bell Curve'!$B$3:$BK$60,MATCH($I28,'Construction Bell Curve'!$B$3:$B$60,0),MATCH('Draw Schedule-AM'!AG$3,'Construction Bell Curve'!$B$3:$BK$3,0))*$D28*IF($G28="s-curve",1,0),0)+IFERROR(IF(AND(AG$3&gt;=$H28,AG$3&lt;=$I28),$D28/($I28-$H28+1),0)*IF($G28="straight-line",1,0),0)</f>
        <v>0</v>
      </c>
      <c r="AH28" s="58">
        <f>IFERROR(INDEX('Construction Bell Curve'!$B$3:$BK$60,MATCH($I28,'Construction Bell Curve'!$B$3:$B$60,0),MATCH('Draw Schedule-AM'!AH$3,'Construction Bell Curve'!$B$3:$BK$3,0))*$D28*IF($G28="s-curve",1,0),0)+IFERROR(IF(AND(AH$3&gt;=$H28,AH$3&lt;=$I28),$D28/($I28-$H28+1),0)*IF($G28="straight-line",1,0),0)</f>
        <v>0</v>
      </c>
      <c r="AI28" s="58">
        <f>IFERROR(INDEX('Construction Bell Curve'!$B$3:$BK$60,MATCH($I28,'Construction Bell Curve'!$B$3:$B$60,0),MATCH('Draw Schedule-AM'!AI$3,'Construction Bell Curve'!$B$3:$BK$3,0))*$D28*IF($G28="s-curve",1,0),0)+IFERROR(IF(AND(AI$3&gt;=$H28,AI$3&lt;=$I28),$D28/($I28-$H28+1),0)*IF($G28="straight-line",1,0),0)</f>
        <v>0</v>
      </c>
      <c r="AJ28" s="58">
        <f>IFERROR(INDEX('Construction Bell Curve'!$B$3:$BK$60,MATCH($I28,'Construction Bell Curve'!$B$3:$B$60,0),MATCH('Draw Schedule-AM'!AJ$3,'Construction Bell Curve'!$B$3:$BK$3,0))*$D28*IF($G28="s-curve",1,0),0)+IFERROR(IF(AND(AJ$3&gt;=$H28,AJ$3&lt;=$I28),$D28/($I28-$H28+1),0)*IF($G28="straight-line",1,0),0)</f>
        <v>0</v>
      </c>
      <c r="AK28" s="58">
        <f>IFERROR(INDEX('Construction Bell Curve'!$B$3:$BK$60,MATCH($I28,'Construction Bell Curve'!$B$3:$B$60,0),MATCH('Draw Schedule-AM'!AK$3,'Construction Bell Curve'!$B$3:$BK$3,0))*$D28*IF($G28="s-curve",1,0),0)+IFERROR(IF(AND(AK$3&gt;=$H28,AK$3&lt;=$I28),$D28/($I28-$H28+1),0)*IF($G28="straight-line",1,0),0)</f>
        <v>0</v>
      </c>
      <c r="AL28" s="58">
        <f>IFERROR(INDEX('Construction Bell Curve'!$B$3:$BK$60,MATCH($I28,'Construction Bell Curve'!$B$3:$B$60,0),MATCH('Draw Schedule-AM'!AL$3,'Construction Bell Curve'!$B$3:$BK$3,0))*$D28*IF($G28="s-curve",1,0),0)+IFERROR(IF(AND(AL$3&gt;=$H28,AL$3&lt;=$I28),$D28/($I28-$H28+1),0)*IF($G28="straight-line",1,0),0)</f>
        <v>0</v>
      </c>
      <c r="AM28" s="58">
        <f>IFERROR(INDEX('Construction Bell Curve'!$B$3:$BK$60,MATCH($I28,'Construction Bell Curve'!$B$3:$B$60,0),MATCH('Draw Schedule-AM'!AM$3,'Construction Bell Curve'!$B$3:$BK$3,0))*$D28*IF($G28="s-curve",1,0),0)+IFERROR(IF(AND(AM$3&gt;=$H28,AM$3&lt;=$I28),$D28/($I28-$H28+1),0)*IF($G28="straight-line",1,0),0)</f>
        <v>0</v>
      </c>
      <c r="AN28" s="58">
        <f>IFERROR(INDEX('Construction Bell Curve'!$B$3:$BK$60,MATCH($I28,'Construction Bell Curve'!$B$3:$B$60,0),MATCH('Draw Schedule-AM'!AN$3,'Construction Bell Curve'!$B$3:$BK$3,0))*$D28*IF($G28="s-curve",1,0),0)+IFERROR(IF(AND(AN$3&gt;=$H28,AN$3&lt;=$I28),$D28/($I28-$H28+1),0)*IF($G28="straight-line",1,0),0)</f>
        <v>0</v>
      </c>
      <c r="AO28" s="58">
        <f>IFERROR(INDEX('Construction Bell Curve'!$B$3:$BK$60,MATCH($I28,'Construction Bell Curve'!$B$3:$B$60,0),MATCH('Draw Schedule-AM'!AO$3,'Construction Bell Curve'!$B$3:$BK$3,0))*$D28*IF($G28="s-curve",1,0),0)+IFERROR(IF(AND(AO$3&gt;=$H28,AO$3&lt;=$I28),$D28/($I28-$H28+1),0)*IF($G28="straight-line",1,0),0)</f>
        <v>0</v>
      </c>
      <c r="AP28" s="58">
        <f>IFERROR(INDEX('Construction Bell Curve'!$B$3:$BK$60,MATCH($I28,'Construction Bell Curve'!$B$3:$B$60,0),MATCH('Draw Schedule-AM'!AP$3,'Construction Bell Curve'!$B$3:$BK$3,0))*$D28*IF($G28="s-curve",1,0),0)+IFERROR(IF(AND(AP$3&gt;=$H28,AP$3&lt;=$I28),$D28/($I28-$H28+1),0)*IF($G28="straight-line",1,0),0)</f>
        <v>0</v>
      </c>
      <c r="AQ28" s="58">
        <f>IFERROR(INDEX('Construction Bell Curve'!$B$3:$BK$60,MATCH($I28,'Construction Bell Curve'!$B$3:$B$60,0),MATCH('Draw Schedule-AM'!AQ$3,'Construction Bell Curve'!$B$3:$BK$3,0))*$D28*IF($G28="s-curve",1,0),0)+IFERROR(IF(AND(AQ$3&gt;=$H28,AQ$3&lt;=$I28),$D28/($I28-$H28+1),0)*IF($G28="straight-line",1,0),0)</f>
        <v>0</v>
      </c>
      <c r="AR28" s="58">
        <f>IFERROR(INDEX('Construction Bell Curve'!$B$3:$BK$60,MATCH($I28,'Construction Bell Curve'!$B$3:$B$60,0),MATCH('Draw Schedule-AM'!AR$3,'Construction Bell Curve'!$B$3:$BK$3,0))*$D28*IF($G28="s-curve",1,0),0)+IFERROR(IF(AND(AR$3&gt;=$H28,AR$3&lt;=$I28),$D28/($I28-$H28+1),0)*IF($G28="straight-line",1,0),0)</f>
        <v>0</v>
      </c>
      <c r="AS28" s="58">
        <f>IFERROR(INDEX('Construction Bell Curve'!$B$3:$BK$60,MATCH($I28,'Construction Bell Curve'!$B$3:$B$60,0),MATCH('Draw Schedule-AM'!AS$3,'Construction Bell Curve'!$B$3:$BK$3,0))*$D28*IF($G28="s-curve",1,0),0)+IFERROR(IF(AND(AS$3&gt;=$H28,AS$3&lt;=$I28),$D28/($I28-$H28+1),0)*IF($G28="straight-line",1,0),0)</f>
        <v>0</v>
      </c>
      <c r="AT28" s="58">
        <f>IFERROR(INDEX('Construction Bell Curve'!$B$3:$BK$60,MATCH($I28,'Construction Bell Curve'!$B$3:$B$60,0),MATCH('Draw Schedule-AM'!AT$3,'Construction Bell Curve'!$B$3:$BK$3,0))*$D28*IF($G28="s-curve",1,0),0)+IFERROR(IF(AND(AT$3&gt;=$H28,AT$3&lt;=$I28),$D28/($I28-$H28+1),0)*IF($G28="straight-line",1,0),0)</f>
        <v>0</v>
      </c>
      <c r="AU28" s="58">
        <f>IFERROR(INDEX('Construction Bell Curve'!$B$3:$BK$60,MATCH($I28,'Construction Bell Curve'!$B$3:$B$60,0),MATCH('Draw Schedule-AM'!AU$3,'Construction Bell Curve'!$B$3:$BK$3,0))*$D28*IF($G28="s-curve",1,0),0)+IFERROR(IF(AND(AU$3&gt;=$H28,AU$3&lt;=$I28),$D28/($I28-$H28+1),0)*IF($G28="straight-line",1,0),0)</f>
        <v>0</v>
      </c>
      <c r="AV28" s="58">
        <f>IFERROR(INDEX('Construction Bell Curve'!$B$3:$BK$60,MATCH($I28,'Construction Bell Curve'!$B$3:$B$60,0),MATCH('Draw Schedule-AM'!AV$3,'Construction Bell Curve'!$B$3:$BK$3,0))*$D28*IF($G28="s-curve",1,0),0)+IFERROR(IF(AND(AV$3&gt;=$H28,AV$3&lt;=$I28),$D28/($I28-$H28+1),0)*IF($G28="straight-line",1,0),0)</f>
        <v>0</v>
      </c>
      <c r="AW28" s="58">
        <f>IFERROR(INDEX('Construction Bell Curve'!$B$3:$BK$60,MATCH($I28,'Construction Bell Curve'!$B$3:$B$60,0),MATCH('Draw Schedule-AM'!AW$3,'Construction Bell Curve'!$B$3:$BK$3,0))*$D28*IF($G28="s-curve",1,0),0)+IFERROR(IF(AND(AW$3&gt;=$H28,AW$3&lt;=$I28),$D28/($I28-$H28+1),0)*IF($G28="straight-line",1,0),0)</f>
        <v>0</v>
      </c>
      <c r="AX28" s="58">
        <f>IFERROR(INDEX('Construction Bell Curve'!$B$3:$BK$60,MATCH($I28,'Construction Bell Curve'!$B$3:$B$60,0),MATCH('Draw Schedule-AM'!AX$3,'Construction Bell Curve'!$B$3:$BK$3,0))*$D28*IF($G28="s-curve",1,0),0)+IFERROR(IF(AND(AX$3&gt;=$H28,AX$3&lt;=$I28),$D28/($I28-$H28+1),0)*IF($G28="straight-line",1,0),0)</f>
        <v>0</v>
      </c>
      <c r="AY28" s="58">
        <f>IFERROR(INDEX('Construction Bell Curve'!$B$3:$BK$60,MATCH($I28,'Construction Bell Curve'!$B$3:$B$60,0),MATCH('Draw Schedule-AM'!AY$3,'Construction Bell Curve'!$B$3:$BK$3,0))*$D28*IF($G28="s-curve",1,0),0)+IFERROR(IF(AND(AY$3&gt;=$H28,AY$3&lt;=$I28),$D28/($I28-$H28+1),0)*IF($G28="straight-line",1,0),0)</f>
        <v>0</v>
      </c>
      <c r="AZ28" s="58">
        <f>IFERROR(INDEX('Construction Bell Curve'!$B$3:$BK$60,MATCH($I28,'Construction Bell Curve'!$B$3:$B$60,0),MATCH('Draw Schedule-AM'!AZ$3,'Construction Bell Curve'!$B$3:$BK$3,0))*$D28*IF($G28="s-curve",1,0),0)+IFERROR(IF(AND(AZ$3&gt;=$H28,AZ$3&lt;=$I28),$D28/($I28-$H28+1),0)*IF($G28="straight-line",1,0),0)</f>
        <v>0</v>
      </c>
      <c r="BA28" s="58">
        <f>IFERROR(INDEX('Construction Bell Curve'!$B$3:$BK$60,MATCH($I28,'Construction Bell Curve'!$B$3:$B$60,0),MATCH('Draw Schedule-AM'!BA$3,'Construction Bell Curve'!$B$3:$BK$3,0))*$D28*IF($G28="s-curve",1,0),0)+IFERROR(IF(AND(BA$3&gt;=$H28,BA$3&lt;=$I28),$D28/($I28-$H28+1),0)*IF($G28="straight-line",1,0),0)</f>
        <v>0</v>
      </c>
      <c r="BB28" s="58">
        <f>IFERROR(INDEX('Construction Bell Curve'!$B$3:$BK$60,MATCH($I28,'Construction Bell Curve'!$B$3:$B$60,0),MATCH('Draw Schedule-AM'!BB$3,'Construction Bell Curve'!$B$3:$BK$3,0))*$D28*IF($G28="s-curve",1,0),0)+IFERROR(IF(AND(BB$3&gt;=$H28,BB$3&lt;=$I28),$D28/($I28-$H28+1),0)*IF($G28="straight-line",1,0),0)</f>
        <v>0</v>
      </c>
      <c r="BC28" s="58">
        <f>IFERROR(INDEX('Construction Bell Curve'!$B$3:$BK$60,MATCH($I28,'Construction Bell Curve'!$B$3:$B$60,0),MATCH('Draw Schedule-AM'!BC$3,'Construction Bell Curve'!$B$3:$BK$3,0))*$D28*IF($G28="s-curve",1,0),0)+IFERROR(IF(AND(BC$3&gt;=$H28,BC$3&lt;=$I28),$D28/($I28-$H28+1),0)*IF($G28="straight-line",1,0),0)</f>
        <v>0</v>
      </c>
      <c r="BD28" s="58">
        <f>IFERROR(INDEX('Construction Bell Curve'!$B$3:$BK$60,MATCH($I28,'Construction Bell Curve'!$B$3:$B$60,0),MATCH('Draw Schedule-AM'!BD$3,'Construction Bell Curve'!$B$3:$BK$3,0))*$D28*IF($G28="s-curve",1,0),0)+IFERROR(IF(AND(BD$3&gt;=$H28,BD$3&lt;=$I28),$D28/($I28-$H28+1),0)*IF($G28="straight-line",1,0),0)</f>
        <v>0</v>
      </c>
      <c r="BE28" s="58">
        <f>IFERROR(INDEX('Construction Bell Curve'!$B$3:$BK$60,MATCH($I28,'Construction Bell Curve'!$B$3:$B$60,0),MATCH('Draw Schedule-AM'!BE$3,'Construction Bell Curve'!$B$3:$BK$3,0))*$D28*IF($G28="s-curve",1,0),0)+IFERROR(IF(AND(BE$3&gt;=$H28,BE$3&lt;=$I28),$D28/($I28-$H28+1),0)*IF($G28="straight-line",1,0),0)</f>
        <v>0</v>
      </c>
      <c r="BF28" s="58">
        <f>IFERROR(INDEX('Construction Bell Curve'!$B$3:$BK$60,MATCH($I28,'Construction Bell Curve'!$B$3:$B$60,0),MATCH('Draw Schedule-AM'!BF$3,'Construction Bell Curve'!$B$3:$BK$3,0))*$D28*IF($G28="s-curve",1,0),0)+IFERROR(IF(AND(BF$3&gt;=$H28,BF$3&lt;=$I28),$D28/($I28-$H28+1),0)*IF($G28="straight-line",1,0),0)</f>
        <v>0</v>
      </c>
      <c r="BG28" s="58">
        <f>IFERROR(INDEX('Construction Bell Curve'!$B$3:$BK$60,MATCH($I28,'Construction Bell Curve'!$B$3:$B$60,0),MATCH('Draw Schedule-AM'!BG$3,'Construction Bell Curve'!$B$3:$BK$3,0))*$D28*IF($G28="s-curve",1,0),0)+IFERROR(IF(AND(BG$3&gt;=$H28,BG$3&lt;=$I28),$D28/($I28-$H28+1),0)*IF($G28="straight-line",1,0),0)</f>
        <v>0</v>
      </c>
      <c r="BH28" s="58">
        <f>IFERROR(INDEX('Construction Bell Curve'!$B$3:$BK$60,MATCH($I28,'Construction Bell Curve'!$B$3:$B$60,0),MATCH('Draw Schedule-AM'!BH$3,'Construction Bell Curve'!$B$3:$BK$3,0))*$D28*IF($G28="s-curve",1,0),0)+IFERROR(IF(AND(BH$3&gt;=$H28,BH$3&lt;=$I28),$D28/($I28-$H28+1),0)*IF($G28="straight-line",1,0),0)</f>
        <v>0</v>
      </c>
      <c r="BI28" s="58">
        <f>IFERROR(INDEX('Construction Bell Curve'!$B$3:$BK$60,MATCH($I28,'Construction Bell Curve'!$B$3:$B$60,0),MATCH('Draw Schedule-AM'!BI$3,'Construction Bell Curve'!$B$3:$BK$3,0))*$D28*IF($G28="s-curve",1,0),0)+IFERROR(IF(AND(BI$3&gt;=$H28,BI$3&lt;=$I28),$D28/($I28-$H28+1),0)*IF($G28="straight-line",1,0),0)</f>
        <v>0</v>
      </c>
      <c r="BJ28" s="58">
        <f>IFERROR(INDEX('Construction Bell Curve'!$B$3:$BK$60,MATCH($I28,'Construction Bell Curve'!$B$3:$B$60,0),MATCH('Draw Schedule-AM'!BJ$3,'Construction Bell Curve'!$B$3:$BK$3,0))*$D28*IF($G28="s-curve",1,0),0)+IFERROR(IF(AND(BJ$3&gt;=$H28,BJ$3&lt;=$I28),$D28/($I28-$H28+1),0)*IF($G28="straight-line",1,0),0)</f>
        <v>0</v>
      </c>
      <c r="BK28" s="58">
        <f>IFERROR(INDEX('Construction Bell Curve'!$B$3:$BK$60,MATCH($I28,'Construction Bell Curve'!$B$3:$B$60,0),MATCH('Draw Schedule-AM'!BK$3,'Construction Bell Curve'!$B$3:$BK$3,0))*$D28*IF($G28="s-curve",1,0),0)+IFERROR(IF(AND(BK$3&gt;=$H28,BK$3&lt;=$I28),$D28/($I28-$H28+1),0)*IF($G28="straight-line",1,0),0)</f>
        <v>0</v>
      </c>
      <c r="BL28" s="58">
        <f>IFERROR(INDEX('Construction Bell Curve'!$B$3:$BK$60,MATCH($I28,'Construction Bell Curve'!$B$3:$B$60,0),MATCH('Draw Schedule-AM'!BL$3,'Construction Bell Curve'!$B$3:$BK$3,0))*$D28*IF($G28="s-curve",1,0),0)+IFERROR(IF(AND(BL$3&gt;=$H28,BL$3&lt;=$I28),$D28/($I28-$H28+1),0)*IF($G28="straight-line",1,0),0)</f>
        <v>0</v>
      </c>
      <c r="BM28" s="58">
        <f>IFERROR(INDEX('Construction Bell Curve'!$B$3:$BK$60,MATCH($I28,'Construction Bell Curve'!$B$3:$B$60,0),MATCH('Draw Schedule-AM'!BM$3,'Construction Bell Curve'!$B$3:$BK$3,0))*$D28*IF($G28="s-curve",1,0),0)+IFERROR(IF(AND(BM$3&gt;=$H28,BM$3&lt;=$I28),$D28/($I28-$H28+1),0)*IF($G28="straight-line",1,0),0)</f>
        <v>0</v>
      </c>
      <c r="BN28" s="58">
        <f>IFERROR(INDEX('Construction Bell Curve'!$B$3:$BK$60,MATCH($I28,'Construction Bell Curve'!$B$3:$B$60,0),MATCH('Draw Schedule-AM'!BN$3,'Construction Bell Curve'!$B$3:$BK$3,0))*$D28*IF($G28="s-curve",1,0),0)+IFERROR(IF(AND(BN$3&gt;=$H28,BN$3&lt;=$I28),$D28/($I28-$H28+1),0)*IF($G28="straight-line",1,0),0)</f>
        <v>0</v>
      </c>
      <c r="BO28" s="58">
        <f>IFERROR(INDEX('Construction Bell Curve'!$B$3:$BK$60,MATCH($I28,'Construction Bell Curve'!$B$3:$B$60,0),MATCH('Draw Schedule-AM'!BO$3,'Construction Bell Curve'!$B$3:$BK$3,0))*$D28*IF($G28="s-curve",1,0),0)+IFERROR(IF(AND(BO$3&gt;=$H28,BO$3&lt;=$I28),$D28/($I28-$H28+1),0)*IF($G28="straight-line",1,0),0)</f>
        <v>0</v>
      </c>
      <c r="BP28" s="58">
        <f>IFERROR(INDEX('Construction Bell Curve'!$B$3:$BK$60,MATCH($I28,'Construction Bell Curve'!$B$3:$B$60,0),MATCH('Draw Schedule-AM'!BP$3,'Construction Bell Curve'!$B$3:$BK$3,0))*$D28*IF($G28="s-curve",1,0),0)+IFERROR(IF(AND(BP$3&gt;=$H28,BP$3&lt;=$I28),$D28/($I28-$H28+1),0)*IF($G28="straight-line",1,0),0)</f>
        <v>0</v>
      </c>
      <c r="BQ28" s="58">
        <f>IFERROR(INDEX('Construction Bell Curve'!$B$3:$BK$60,MATCH($I28,'Construction Bell Curve'!$B$3:$B$60,0),MATCH('Draw Schedule-AM'!BQ$3,'Construction Bell Curve'!$B$3:$BK$3,0))*$D28*IF($G28="s-curve",1,0),0)+IFERROR(IF(AND(BQ$3&gt;=$H28,BQ$3&lt;=$I28),$D28/($I28-$H28+1),0)*IF($G28="straight-line",1,0),0)</f>
        <v>0</v>
      </c>
      <c r="BR28" s="58">
        <f>IFERROR(INDEX('Construction Bell Curve'!$B$3:$BK$60,MATCH($I28,'Construction Bell Curve'!$B$3:$B$60,0),MATCH('Draw Schedule-AM'!BR$3,'Construction Bell Curve'!$B$3:$BK$3,0))*$D28*IF($G28="s-curve",1,0),0)+IFERROR(IF(AND(BR$3&gt;=$H28,BR$3&lt;=$I28),$D28/($I28-$H28+1),0)*IF($G28="straight-line",1,0),0)</f>
        <v>0</v>
      </c>
      <c r="BS28" s="58">
        <f>IFERROR(INDEX('Construction Bell Curve'!$B$3:$BK$60,MATCH($I28,'Construction Bell Curve'!$B$3:$B$60,0),MATCH('Draw Schedule-AM'!BS$3,'Construction Bell Curve'!$B$3:$BK$3,0))*$D28*IF($G28="s-curve",1,0),0)+IFERROR(IF(AND(BS$3&gt;=$H28,BS$3&lt;=$I28),$D28/($I28-$H28+1),0)*IF($G28="straight-line",1,0),0)</f>
        <v>0</v>
      </c>
      <c r="BT28" s="58">
        <f>IFERROR(INDEX('Construction Bell Curve'!$B$3:$BK$60,MATCH($I28,'Construction Bell Curve'!$B$3:$B$60,0),MATCH('Draw Schedule-AM'!BT$3,'Construction Bell Curve'!$B$3:$BK$3,0))*$D28*IF($G28="s-curve",1,0),0)+IFERROR(IF(AND(BT$3&gt;=$H28,BT$3&lt;=$I28),$D28/($I28-$H28+1),0)*IF($G28="straight-line",1,0),0)</f>
        <v>0</v>
      </c>
      <c r="BU28" s="58">
        <f>IFERROR(INDEX('Construction Bell Curve'!$B$3:$BK$60,MATCH($I28,'Construction Bell Curve'!$B$3:$B$60,0),MATCH('Draw Schedule-AM'!BU$3,'Construction Bell Curve'!$B$3:$BK$3,0))*$D28*IF($G28="s-curve",1,0),0)+IFERROR(IF(AND(BU$3&gt;=$H28,BU$3&lt;=$I28),$D28/($I28-$H28+1),0)*IF($G28="straight-line",1,0),0)</f>
        <v>0</v>
      </c>
      <c r="BV28" s="58">
        <f>IFERROR(INDEX('Construction Bell Curve'!$B$3:$BK$60,MATCH($I28,'Construction Bell Curve'!$B$3:$B$60,0),MATCH('Draw Schedule-AM'!BV$3,'Construction Bell Curve'!$B$3:$BK$3,0))*$D28*IF($G28="s-curve",1,0),0)+IFERROR(IF(AND(BV$3&gt;=$H28,BV$3&lt;=$I28),$D28/($I28-$H28+1),0)*IF($G28="straight-line",1,0),0)</f>
        <v>0</v>
      </c>
      <c r="BW28" s="58">
        <f>IFERROR(INDEX('Construction Bell Curve'!$B$3:$BK$60,MATCH($I28,'Construction Bell Curve'!$B$3:$B$60,0),MATCH('Draw Schedule-AM'!BW$3,'Construction Bell Curve'!$B$3:$BK$3,0))*$D28*IF($G28="s-curve",1,0),0)+IFERROR(IF(AND(BW$3&gt;=$H28,BW$3&lt;=$I28),$D28/($I28-$H28+1),0)*IF($G28="straight-line",1,0),0)</f>
        <v>0</v>
      </c>
      <c r="BX28" s="58">
        <f>IFERROR(INDEX('Construction Bell Curve'!$B$3:$BK$60,MATCH($I28,'Construction Bell Curve'!$B$3:$B$60,0),MATCH('Draw Schedule-AM'!BX$3,'Construction Bell Curve'!$B$3:$BK$3,0))*$D28*IF($G28="s-curve",1,0),0)+IFERROR(IF(AND(BX$3&gt;=$H28,BX$3&lt;=$I28),$D28/($I28-$H28+1),0)*IF($G28="straight-line",1,0),0)</f>
        <v>0</v>
      </c>
      <c r="BY28" s="58">
        <f>IFERROR(INDEX('Construction Bell Curve'!$B$3:$BK$60,MATCH($I28,'Construction Bell Curve'!$B$3:$B$60,0),MATCH('Draw Schedule-AM'!BY$3,'Construction Bell Curve'!$B$3:$BK$3,0))*$D28*IF($G28="s-curve",1,0),0)+IFERROR(IF(AND(BY$3&gt;=$H28,BY$3&lt;=$I28),$D28/($I28-$H28+1),0)*IF($G28="straight-line",1,0),0)</f>
        <v>0</v>
      </c>
      <c r="BZ28" s="58">
        <f>IFERROR(INDEX('Construction Bell Curve'!$B$3:$BK$60,MATCH($I28,'Construction Bell Curve'!$B$3:$B$60,0),MATCH('Draw Schedule-AM'!BZ$3,'Construction Bell Curve'!$B$3:$BK$3,0))*$D28*IF($G28="s-curve",1,0),0)+IFERROR(IF(AND(BZ$3&gt;=$H28,BZ$3&lt;=$I28),$D28/($I28-$H28+1),0)*IF($G28="straight-line",1,0),0)</f>
        <v>0</v>
      </c>
      <c r="CA28" s="58">
        <f>IFERROR(INDEX('Construction Bell Curve'!$B$3:$BK$60,MATCH($I28,'Construction Bell Curve'!$B$3:$B$60,0),MATCH('Draw Schedule-AM'!CA$3,'Construction Bell Curve'!$B$3:$BK$3,0))*$D28*IF($G28="s-curve",1,0),0)+IFERROR(IF(AND(CA$3&gt;=$H28,CA$3&lt;=$I28),$D28/($I28-$H28+1),0)*IF($G28="straight-line",1,0),0)</f>
        <v>0</v>
      </c>
      <c r="CB28" s="58">
        <f>IFERROR(INDEX('Construction Bell Curve'!$B$3:$BK$60,MATCH($I28,'Construction Bell Curve'!$B$3:$B$60,0),MATCH('Draw Schedule-AM'!CB$3,'Construction Bell Curve'!$B$3:$BK$3,0))*$D28*IF($G28="s-curve",1,0),0)+IFERROR(IF(AND(CB$3&gt;=$H28,CB$3&lt;=$I28),$D28/($I28-$H28+1),0)*IF($G28="straight-line",1,0),0)</f>
        <v>0</v>
      </c>
      <c r="CC28" s="58">
        <f>IFERROR(INDEX('Construction Bell Curve'!$B$3:$BK$60,MATCH($I28,'Construction Bell Curve'!$B$3:$B$60,0),MATCH('Draw Schedule-AM'!CC$3,'Construction Bell Curve'!$B$3:$BK$3,0))*$D28*IF($G28="s-curve",1,0),0)+IFERROR(IF(AND(CC$3&gt;=$H28,CC$3&lt;=$I28),$D28/($I28-$H28+1),0)*IF($G28="straight-line",1,0),0)</f>
        <v>0</v>
      </c>
      <c r="CD28" s="58">
        <f>IFERROR(INDEX('Construction Bell Curve'!$B$3:$BK$60,MATCH($I28,'Construction Bell Curve'!$B$3:$B$60,0),MATCH('Draw Schedule-AM'!CD$3,'Construction Bell Curve'!$B$3:$BK$3,0))*$D28*IF($G28="s-curve",1,0),0)+IFERROR(IF(AND(CD$3&gt;=$H28,CD$3&lt;=$I28),$D28/($I28-$H28+1),0)*IF($G28="straight-line",1,0),0)</f>
        <v>0</v>
      </c>
      <c r="CE28" s="58">
        <f>IFERROR(INDEX('Construction Bell Curve'!$B$3:$BK$60,MATCH($I28,'Construction Bell Curve'!$B$3:$B$60,0),MATCH('Draw Schedule-AM'!CE$3,'Construction Bell Curve'!$B$3:$BK$3,0))*$D28*IF($G28="s-curve",1,0),0)+IFERROR(IF(AND(CE$3&gt;=$H28,CE$3&lt;=$I28),$D28/($I28-$H28+1),0)*IF($G28="straight-line",1,0),0)</f>
        <v>0</v>
      </c>
      <c r="CF28" s="58">
        <f>IFERROR(INDEX('Construction Bell Curve'!$B$3:$BK$60,MATCH($I28,'Construction Bell Curve'!$B$3:$B$60,0),MATCH('Draw Schedule-AM'!CF$3,'Construction Bell Curve'!$B$3:$BK$3,0))*$D28*IF($G28="s-curve",1,0),0)+IFERROR(IF(AND(CF$3&gt;=$H28,CF$3&lt;=$I28),$D28/($I28-$H28+1),0)*IF($G28="straight-line",1,0),0)</f>
        <v>0</v>
      </c>
      <c r="CG28" s="58">
        <f>IFERROR(INDEX('Construction Bell Curve'!$B$3:$BK$60,MATCH($I28,'Construction Bell Curve'!$B$3:$B$60,0),MATCH('Draw Schedule-AM'!CG$3,'Construction Bell Curve'!$B$3:$BK$3,0))*$D28*IF($G28="s-curve",1,0),0)+IFERROR(IF(AND(CG$3&gt;=$H28,CG$3&lt;=$I28),$D28/($I28-$H28+1),0)*IF($G28="straight-line",1,0),0)</f>
        <v>0</v>
      </c>
      <c r="CH28" s="58">
        <f>IFERROR(INDEX('Construction Bell Curve'!$B$3:$BK$60,MATCH($I28,'Construction Bell Curve'!$B$3:$B$60,0),MATCH('Draw Schedule-AM'!CH$3,'Construction Bell Curve'!$B$3:$BK$3,0))*$D28*IF($G28="s-curve",1,0),0)+IFERROR(IF(AND(CH$3&gt;=$H28,CH$3&lt;=$I28),$D28/($I28-$H28+1),0)*IF($G28="straight-line",1,0),0)</f>
        <v>0</v>
      </c>
      <c r="CI28" s="58">
        <f>IFERROR(INDEX('Construction Bell Curve'!$B$3:$BK$60,MATCH($I28,'Construction Bell Curve'!$B$3:$B$60,0),MATCH('Draw Schedule-AM'!CI$3,'Construction Bell Curve'!$B$3:$BK$3,0))*$D28*IF($G28="s-curve",1,0),0)+IFERROR(IF(AND(CI$3&gt;=$H28,CI$3&lt;=$I28),$D28/($I28-$H28+1),0)*IF($G28="straight-line",1,0),0)</f>
        <v>0</v>
      </c>
      <c r="CJ28" s="58">
        <f>IFERROR(INDEX('Construction Bell Curve'!$B$3:$BK$60,MATCH($I28,'Construction Bell Curve'!$B$3:$B$60,0),MATCH('Draw Schedule-AM'!CJ$3,'Construction Bell Curve'!$B$3:$BK$3,0))*$D28*IF($G28="s-curve",1,0),0)+IFERROR(IF(AND(CJ$3&gt;=$H28,CJ$3&lt;=$I28),$D28/($I28-$H28+1),0)*IF($G28="straight-line",1,0),0)</f>
        <v>0</v>
      </c>
      <c r="CK28" s="58">
        <f>IFERROR(INDEX('Construction Bell Curve'!$B$3:$BK$60,MATCH($I28,'Construction Bell Curve'!$B$3:$B$60,0),MATCH('Draw Schedule-AM'!CK$3,'Construction Bell Curve'!$B$3:$BK$3,0))*$D28*IF($G28="s-curve",1,0),0)+IFERROR(IF(AND(CK$3&gt;=$H28,CK$3&lt;=$I28),$D28/($I28-$H28+1),0)*IF($G28="straight-line",1,0),0)</f>
        <v>0</v>
      </c>
      <c r="CL28" s="58">
        <f>IFERROR(INDEX('Construction Bell Curve'!$B$3:$BK$60,MATCH($I28,'Construction Bell Curve'!$B$3:$B$60,0),MATCH('Draw Schedule-AM'!CL$3,'Construction Bell Curve'!$B$3:$BK$3,0))*$D28*IF($G28="s-curve",1,0),0)+IFERROR(IF(AND(CL$3&gt;=$H28,CL$3&lt;=$I28),$D28/($I28-$H28+1),0)*IF($G28="straight-line",1,0),0)</f>
        <v>0</v>
      </c>
      <c r="CM28" s="58">
        <f>IFERROR(INDEX('Construction Bell Curve'!$B$3:$BK$60,MATCH($I28,'Construction Bell Curve'!$B$3:$B$60,0),MATCH('Draw Schedule-AM'!CM$3,'Construction Bell Curve'!$B$3:$BK$3,0))*$D28*IF($G28="s-curve",1,0),0)+IFERROR(IF(AND(CM$3&gt;=$H28,CM$3&lt;=$I28),$D28/($I28-$H28+1),0)*IF($G28="straight-line",1,0),0)</f>
        <v>0</v>
      </c>
      <c r="CN28" s="58">
        <f>IFERROR(INDEX('Construction Bell Curve'!$B$3:$BK$60,MATCH($I28,'Construction Bell Curve'!$B$3:$B$60,0),MATCH('Draw Schedule-AM'!CN$3,'Construction Bell Curve'!$B$3:$BK$3,0))*$D28*IF($G28="s-curve",1,0),0)+IFERROR(IF(AND(CN$3&gt;=$H28,CN$3&lt;=$I28),$D28/($I28-$H28+1),0)*IF($G28="straight-line",1,0),0)</f>
        <v>0</v>
      </c>
      <c r="CO28" s="58">
        <f>IFERROR(INDEX('Construction Bell Curve'!$B$3:$BK$60,MATCH($I28,'Construction Bell Curve'!$B$3:$B$60,0),MATCH('Draw Schedule-AM'!CO$3,'Construction Bell Curve'!$B$3:$BK$3,0))*$D28*IF($G28="s-curve",1,0),0)+IFERROR(IF(AND(CO$3&gt;=$H28,CO$3&lt;=$I28),$D28/($I28-$H28+1),0)*IF($G28="straight-line",1,0),0)</f>
        <v>0</v>
      </c>
      <c r="CP28" s="58">
        <f>IFERROR(INDEX('Construction Bell Curve'!$B$3:$BK$60,MATCH($I28,'Construction Bell Curve'!$B$3:$B$60,0),MATCH('Draw Schedule-AM'!CP$3,'Construction Bell Curve'!$B$3:$BK$3,0))*$D28*IF($G28="s-curve",1,0),0)+IFERROR(IF(AND(CP$3&gt;=$H28,CP$3&lt;=$I28),$D28/($I28-$H28+1),0)*IF($G28="straight-line",1,0),0)</f>
        <v>0</v>
      </c>
      <c r="CQ28" s="58">
        <f>IFERROR(INDEX('Construction Bell Curve'!$B$3:$BK$60,MATCH($I28,'Construction Bell Curve'!$B$3:$B$60,0),MATCH('Draw Schedule-AM'!CQ$3,'Construction Bell Curve'!$B$3:$BK$3,0))*$D28*IF($G28="s-curve",1,0),0)+IFERROR(IF(AND(CQ$3&gt;=$H28,CQ$3&lt;=$I28),$D28/($I28-$H28+1),0)*IF($G28="straight-line",1,0),0)</f>
        <v>0</v>
      </c>
      <c r="CR28" s="58">
        <f>IFERROR(INDEX('Construction Bell Curve'!$B$3:$BK$60,MATCH($I28,'Construction Bell Curve'!$B$3:$B$60,0),MATCH('Draw Schedule-AM'!CR$3,'Construction Bell Curve'!$B$3:$BK$3,0))*$D28*IF($G28="s-curve",1,0),0)+IFERROR(IF(AND(CR$3&gt;=$H28,CR$3&lt;=$I28),$D28/($I28-$H28+1),0)*IF($G28="straight-line",1,0),0)</f>
        <v>0</v>
      </c>
      <c r="CS28" s="58">
        <f>IFERROR(INDEX('Construction Bell Curve'!$B$3:$BK$60,MATCH($I28,'Construction Bell Curve'!$B$3:$B$60,0),MATCH('Draw Schedule-AM'!CS$3,'Construction Bell Curve'!$B$3:$BK$3,0))*$D28*IF($G28="s-curve",1,0),0)+IFERROR(IF(AND(CS$3&gt;=$H28,CS$3&lt;=$I28),$D28/($I28-$H28+1),0)*IF($G28="straight-line",1,0),0)</f>
        <v>0</v>
      </c>
      <c r="CT28" s="58">
        <f>IFERROR(INDEX('Construction Bell Curve'!$B$3:$BK$60,MATCH($I28,'Construction Bell Curve'!$B$3:$B$60,0),MATCH('Draw Schedule-AM'!CT$3,'Construction Bell Curve'!$B$3:$BK$3,0))*$D28*IF($G28="s-curve",1,0),0)+IFERROR(IF(AND(CT$3&gt;=$H28,CT$3&lt;=$I28),$D28/($I28-$H28+1),0)*IF($G28="straight-line",1,0),0)</f>
        <v>0</v>
      </c>
      <c r="CU28" s="58">
        <f>IFERROR(INDEX('Construction Bell Curve'!$B$3:$BK$60,MATCH($I28,'Construction Bell Curve'!$B$3:$B$60,0),MATCH('Draw Schedule-AM'!CU$3,'Construction Bell Curve'!$B$3:$BK$3,0))*$D28*IF($G28="s-curve",1,0),0)+IFERROR(IF(AND(CU$3&gt;=$H28,CU$3&lt;=$I28),$D28/($I28-$H28+1),0)*IF($G28="straight-line",1,0),0)</f>
        <v>0</v>
      </c>
      <c r="CV28" s="58">
        <f>IFERROR(INDEX('Construction Bell Curve'!$B$3:$BK$60,MATCH($I28,'Construction Bell Curve'!$B$3:$B$60,0),MATCH('Draw Schedule-AM'!CV$3,'Construction Bell Curve'!$B$3:$BK$3,0))*$D28*IF($G28="s-curve",1,0),0)+IFERROR(IF(AND(CV$3&gt;=$H28,CV$3&lt;=$I28),$D28/($I28-$H28+1),0)*IF($G28="straight-line",1,0),0)</f>
        <v>0</v>
      </c>
      <c r="CW28" s="58">
        <f>IFERROR(INDEX('Construction Bell Curve'!$B$3:$BK$60,MATCH($I28,'Construction Bell Curve'!$B$3:$B$60,0),MATCH('Draw Schedule-AM'!CW$3,'Construction Bell Curve'!$B$3:$BK$3,0))*$D28*IF($G28="s-curve",1,0),0)+IFERROR(IF(AND(CW$3&gt;=$H28,CW$3&lt;=$I28),$D28/($I28-$H28+1),0)*IF($G28="straight-line",1,0),0)</f>
        <v>0</v>
      </c>
      <c r="CX28" s="58">
        <f>IFERROR(INDEX('Construction Bell Curve'!$B$3:$BK$60,MATCH($I28,'Construction Bell Curve'!$B$3:$B$60,0),MATCH('Draw Schedule-AM'!CX$3,'Construction Bell Curve'!$B$3:$BK$3,0))*$D28*IF($G28="s-curve",1,0),0)+IFERROR(IF(AND(CX$3&gt;=$H28,CX$3&lt;=$I28),$D28/($I28-$H28+1),0)*IF($G28="straight-line",1,0),0)</f>
        <v>0</v>
      </c>
      <c r="CY28" s="58">
        <f>IFERROR(INDEX('Construction Bell Curve'!$B$3:$BK$60,MATCH($I28,'Construction Bell Curve'!$B$3:$B$60,0),MATCH('Draw Schedule-AM'!CY$3,'Construction Bell Curve'!$B$3:$BK$3,0))*$D28*IF($G28="s-curve",1,0),0)+IFERROR(IF(AND(CY$3&gt;=$H28,CY$3&lt;=$I28),$D28/($I28-$H28+1),0)*IF($G28="straight-line",1,0),0)</f>
        <v>0</v>
      </c>
      <c r="CZ28" s="58">
        <f>IFERROR(INDEX('Construction Bell Curve'!$B$3:$BK$60,MATCH($I28,'Construction Bell Curve'!$B$3:$B$60,0),MATCH('Draw Schedule-AM'!CZ$3,'Construction Bell Curve'!$B$3:$BK$3,0))*$D28*IF($G28="s-curve",1,0),0)+IFERROR(IF(AND(CZ$3&gt;=$H28,CZ$3&lt;=$I28),$D28/($I28-$H28+1),0)*IF($G28="straight-line",1,0),0)</f>
        <v>0</v>
      </c>
      <c r="DA28" s="58">
        <f>IFERROR(INDEX('Construction Bell Curve'!$B$3:$BK$60,MATCH($I28,'Construction Bell Curve'!$B$3:$B$60,0),MATCH('Draw Schedule-AM'!DA$3,'Construction Bell Curve'!$B$3:$BK$3,0))*$D28*IF($G28="s-curve",1,0),0)+IFERROR(IF(AND(DA$3&gt;=$H28,DA$3&lt;=$I28),$D28/($I28-$H28+1),0)*IF($G28="straight-line",1,0),0)</f>
        <v>0</v>
      </c>
      <c r="DB28" s="58">
        <f>IFERROR(INDEX('Construction Bell Curve'!$B$3:$BK$60,MATCH($I28,'Construction Bell Curve'!$B$3:$B$60,0),MATCH('Draw Schedule-AM'!DB$3,'Construction Bell Curve'!$B$3:$BK$3,0))*$D28*IF($G28="s-curve",1,0),0)+IFERROR(IF(AND(DB$3&gt;=$H28,DB$3&lt;=$I28),$D28/($I28-$H28+1),0)*IF($G28="straight-line",1,0),0)</f>
        <v>0</v>
      </c>
      <c r="DC28" s="58">
        <f>IFERROR(INDEX('Construction Bell Curve'!$B$3:$BK$60,MATCH($I28,'Construction Bell Curve'!$B$3:$B$60,0),MATCH('Draw Schedule-AM'!DC$3,'Construction Bell Curve'!$B$3:$BK$3,0))*$D28*IF($G28="s-curve",1,0),0)+IFERROR(IF(AND(DC$3&gt;=$H28,DC$3&lt;=$I28),$D28/($I28-$H28+1),0)*IF($G28="straight-line",1,0),0)</f>
        <v>0</v>
      </c>
      <c r="DD28" s="58">
        <f>IFERROR(INDEX('Construction Bell Curve'!$B$3:$BK$60,MATCH($I28,'Construction Bell Curve'!$B$3:$B$60,0),MATCH('Draw Schedule-AM'!DD$3,'Construction Bell Curve'!$B$3:$BK$3,0))*$D28*IF($G28="s-curve",1,0),0)+IFERROR(IF(AND(DD$3&gt;=$H28,DD$3&lt;=$I28),$D28/($I28-$H28+1),0)*IF($G28="straight-line",1,0),0)</f>
        <v>0</v>
      </c>
      <c r="DE28" s="58">
        <f>IFERROR(INDEX('Construction Bell Curve'!$B$3:$BK$60,MATCH($I28,'Construction Bell Curve'!$B$3:$B$60,0),MATCH('Draw Schedule-AM'!DE$3,'Construction Bell Curve'!$B$3:$BK$3,0))*$D28*IF($G28="s-curve",1,0),0)+IFERROR(IF(AND(DE$3&gt;=$H28,DE$3&lt;=$I28),$D28/($I28-$H28+1),0)*IF($G28="straight-line",1,0),0)</f>
        <v>0</v>
      </c>
      <c r="DF28" s="58">
        <f>IFERROR(INDEX('Construction Bell Curve'!$B$3:$BK$60,MATCH($I28,'Construction Bell Curve'!$B$3:$B$60,0),MATCH('Draw Schedule-AM'!DF$3,'Construction Bell Curve'!$B$3:$BK$3,0))*$D28*IF($G28="s-curve",1,0),0)+IFERROR(IF(AND(DF$3&gt;=$H28,DF$3&lt;=$I28),$D28/($I28-$H28+1),0)*IF($G28="straight-line",1,0),0)</f>
        <v>0</v>
      </c>
      <c r="DG28" s="58">
        <f>IFERROR(INDEX('Construction Bell Curve'!$B$3:$BK$60,MATCH($I28,'Construction Bell Curve'!$B$3:$B$60,0),MATCH('Draw Schedule-AM'!DG$3,'Construction Bell Curve'!$B$3:$BK$3,0))*$D28*IF($G28="s-curve",1,0),0)+IFERROR(IF(AND(DG$3&gt;=$H28,DG$3&lt;=$I28),$D28/($I28-$H28+1),0)*IF($G28="straight-line",1,0),0)</f>
        <v>0</v>
      </c>
      <c r="DH28" s="58">
        <f>IFERROR(INDEX('Construction Bell Curve'!$B$3:$BK$60,MATCH($I28,'Construction Bell Curve'!$B$3:$B$60,0),MATCH('Draw Schedule-AM'!DH$3,'Construction Bell Curve'!$B$3:$BK$3,0))*$D28*IF($G28="s-curve",1,0),0)+IFERROR(IF(AND(DH$3&gt;=$H28,DH$3&lt;=$I28),$D28/($I28-$H28+1),0)*IF($G28="straight-line",1,0),0)</f>
        <v>0</v>
      </c>
      <c r="DI28" s="58">
        <f>IFERROR(INDEX('Construction Bell Curve'!$B$3:$BK$60,MATCH($I28,'Construction Bell Curve'!$B$3:$B$60,0),MATCH('Draw Schedule-AM'!DI$3,'Construction Bell Curve'!$B$3:$BK$3,0))*$D28*IF($G28="s-curve",1,0),0)+IFERROR(IF(AND(DI$3&gt;=$H28,DI$3&lt;=$I28),$D28/($I28-$H28+1),0)*IF($G28="straight-line",1,0),0)</f>
        <v>0</v>
      </c>
      <c r="DJ28" s="58">
        <f>IFERROR(INDEX('Construction Bell Curve'!$B$3:$BK$60,MATCH($I28,'Construction Bell Curve'!$B$3:$B$60,0),MATCH('Draw Schedule-AM'!DJ$3,'Construction Bell Curve'!$B$3:$BK$3,0))*$D28*IF($G28="s-curve",1,0),0)+IFERROR(IF(AND(DJ$3&gt;=$H28,DJ$3&lt;=$I28),$D28/($I28-$H28+1),0)*IF($G28="straight-line",1,0),0)</f>
        <v>0</v>
      </c>
      <c r="DK28" s="58">
        <f>IFERROR(INDEX('Construction Bell Curve'!$B$3:$BK$60,MATCH($I28,'Construction Bell Curve'!$B$3:$B$60,0),MATCH('Draw Schedule-AM'!DK$3,'Construction Bell Curve'!$B$3:$BK$3,0))*$D28*IF($G28="s-curve",1,0),0)+IFERROR(IF(AND(DK$3&gt;=$H28,DK$3&lt;=$I28),$D28/($I28-$H28+1),0)*IF($G28="straight-line",1,0),0)</f>
        <v>0</v>
      </c>
      <c r="DL28" s="58">
        <f>IFERROR(INDEX('Construction Bell Curve'!$B$3:$BK$60,MATCH($I28,'Construction Bell Curve'!$B$3:$B$60,0),MATCH('Draw Schedule-AM'!DL$3,'Construction Bell Curve'!$B$3:$BK$3,0))*$D28*IF($G28="s-curve",1,0),0)+IFERROR(IF(AND(DL$3&gt;=$H28,DL$3&lt;=$I28),$D28/($I28-$H28+1),0)*IF($G28="straight-line",1,0),0)</f>
        <v>0</v>
      </c>
      <c r="DM28" s="58">
        <f>IFERROR(INDEX('Construction Bell Curve'!$B$3:$BK$60,MATCH($I28,'Construction Bell Curve'!$B$3:$B$60,0),MATCH('Draw Schedule-AM'!DM$3,'Construction Bell Curve'!$B$3:$BK$3,0))*$D28*IF($G28="s-curve",1,0),0)+IFERROR(IF(AND(DM$3&gt;=$H28,DM$3&lt;=$I28),$D28/($I28-$H28+1),0)*IF($G28="straight-line",1,0),0)</f>
        <v>0</v>
      </c>
      <c r="DN28" s="58">
        <f>IFERROR(INDEX('Construction Bell Curve'!$B$3:$BK$60,MATCH($I28,'Construction Bell Curve'!$B$3:$B$60,0),MATCH('Draw Schedule-AM'!DN$3,'Construction Bell Curve'!$B$3:$BK$3,0))*$D28*IF($G28="s-curve",1,0),0)+IFERROR(IF(AND(DN$3&gt;=$H28,DN$3&lt;=$I28),$D28/($I28-$H28+1),0)*IF($G28="straight-line",1,0),0)</f>
        <v>0</v>
      </c>
      <c r="DO28" s="58">
        <f>IFERROR(INDEX('Construction Bell Curve'!$B$3:$BK$60,MATCH($I28,'Construction Bell Curve'!$B$3:$B$60,0),MATCH('Draw Schedule-AM'!DO$3,'Construction Bell Curve'!$B$3:$BK$3,0))*$D28*IF($G28="s-curve",1,0),0)+IFERROR(IF(AND(DO$3&gt;=$H28,DO$3&lt;=$I28),$D28/($I28-$H28+1),0)*IF($G28="straight-line",1,0),0)</f>
        <v>0</v>
      </c>
      <c r="DP28" s="58">
        <f>IFERROR(INDEX('Construction Bell Curve'!$B$3:$BK$60,MATCH($I28,'Construction Bell Curve'!$B$3:$B$60,0),MATCH('Draw Schedule-AM'!DP$3,'Construction Bell Curve'!$B$3:$BK$3,0))*$D28*IF($G28="s-curve",1,0),0)+IFERROR(IF(AND(DP$3&gt;=$H28,DP$3&lt;=$I28),$D28/($I28-$H28+1),0)*IF($G28="straight-line",1,0),0)</f>
        <v>0</v>
      </c>
      <c r="DQ28" s="58">
        <f>IFERROR(INDEX('Construction Bell Curve'!$B$3:$BK$60,MATCH($I28,'Construction Bell Curve'!$B$3:$B$60,0),MATCH('Draw Schedule-AM'!DQ$3,'Construction Bell Curve'!$B$3:$BK$3,0))*$D28*IF($G28="s-curve",1,0),0)+IFERROR(IF(AND(DQ$3&gt;=$H28,DQ$3&lt;=$I28),$D28/($I28-$H28+1),0)*IF($G28="straight-line",1,0),0)</f>
        <v>0</v>
      </c>
      <c r="DR28" s="58">
        <f>IFERROR(INDEX('Construction Bell Curve'!$B$3:$BK$60,MATCH($I28,'Construction Bell Curve'!$B$3:$B$60,0),MATCH('Draw Schedule-AM'!DR$3,'Construction Bell Curve'!$B$3:$BK$3,0))*$D28*IF($G28="s-curve",1,0),0)+IFERROR(IF(AND(DR$3&gt;=$H28,DR$3&lt;=$I28),$D28/($I28-$H28+1),0)*IF($G28="straight-line",1,0),0)</f>
        <v>0</v>
      </c>
      <c r="DS28" s="58">
        <f>IFERROR(INDEX('Construction Bell Curve'!$B$3:$BK$60,MATCH($I28,'Construction Bell Curve'!$B$3:$B$60,0),MATCH('Draw Schedule-AM'!DS$3,'Construction Bell Curve'!$B$3:$BK$3,0))*$D28*IF($G28="s-curve",1,0),0)+IFERROR(IF(AND(DS$3&gt;=$H28,DS$3&lt;=$I28),$D28/($I28-$H28+1),0)*IF($G28="straight-line",1,0),0)</f>
        <v>0</v>
      </c>
      <c r="DT28" s="58">
        <f>IFERROR(INDEX('Construction Bell Curve'!$B$3:$BK$60,MATCH($I28,'Construction Bell Curve'!$B$3:$B$60,0),MATCH('Draw Schedule-AM'!DT$3,'Construction Bell Curve'!$B$3:$BK$3,0))*$D28*IF($G28="s-curve",1,0),0)+IFERROR(IF(AND(DT$3&gt;=$H28,DT$3&lt;=$I28),$D28/($I28-$H28+1),0)*IF($G28="straight-line",1,0),0)</f>
        <v>0</v>
      </c>
      <c r="DU28" s="58">
        <f>IFERROR(INDEX('Construction Bell Curve'!$B$3:$BK$60,MATCH($I28,'Construction Bell Curve'!$B$3:$B$60,0),MATCH('Draw Schedule-AM'!DU$3,'Construction Bell Curve'!$B$3:$BK$3,0))*$D28*IF($G28="s-curve",1,0),0)+IFERROR(IF(AND(DU$3&gt;=$H28,DU$3&lt;=$I28),$D28/($I28-$H28+1),0)*IF($G28="straight-line",1,0),0)</f>
        <v>0</v>
      </c>
      <c r="DV28" s="58">
        <f>IFERROR(INDEX('Construction Bell Curve'!$B$3:$BK$60,MATCH($I28,'Construction Bell Curve'!$B$3:$B$60,0),MATCH('Draw Schedule-AM'!DV$3,'Construction Bell Curve'!$B$3:$BK$3,0))*$D28*IF($G28="s-curve",1,0),0)+IFERROR(IF(AND(DV$3&gt;=$H28,DV$3&lt;=$I28),$D28/($I28-$H28+1),0)*IF($G28="straight-line",1,0),0)</f>
        <v>0</v>
      </c>
      <c r="DW28" s="58">
        <f>IFERROR(INDEX('Construction Bell Curve'!$B$3:$BK$60,MATCH($I28,'Construction Bell Curve'!$B$3:$B$60,0),MATCH('Draw Schedule-AM'!DW$3,'Construction Bell Curve'!$B$3:$BK$3,0))*$D28*IF($G28="s-curve",1,0),0)+IFERROR(IF(AND(DW$3&gt;=$H28,DW$3&lt;=$I28),$D28/($I28-$H28+1),0)*IF($G28="straight-line",1,0),0)</f>
        <v>0</v>
      </c>
      <c r="DX28" s="58">
        <f>IFERROR(INDEX('Construction Bell Curve'!$B$3:$BK$60,MATCH($I28,'Construction Bell Curve'!$B$3:$B$60,0),MATCH('Draw Schedule-AM'!DX$3,'Construction Bell Curve'!$B$3:$BK$3,0))*$D28*IF($G28="s-curve",1,0),0)+IFERROR(IF(AND(DX$3&gt;=$H28,DX$3&lt;=$I28),$D28/($I28-$H28+1),0)*IF($G28="straight-line",1,0),0)</f>
        <v>0</v>
      </c>
      <c r="DY28" s="58">
        <f>IFERROR(INDEX('Construction Bell Curve'!$B$3:$BK$60,MATCH($I28,'Construction Bell Curve'!$B$3:$B$60,0),MATCH('Draw Schedule-AM'!DY$3,'Construction Bell Curve'!$B$3:$BK$3,0))*$D28*IF($G28="s-curve",1,0),0)+IFERROR(IF(AND(DY$3&gt;=$H28,DY$3&lt;=$I28),$D28/($I28-$H28+1),0)*IF($G28="straight-line",1,0),0)</f>
        <v>0</v>
      </c>
      <c r="DZ28" s="58">
        <f>IFERROR(INDEX('Construction Bell Curve'!$B$3:$BK$60,MATCH($I28,'Construction Bell Curve'!$B$3:$B$60,0),MATCH('Draw Schedule-AM'!DZ$3,'Construction Bell Curve'!$B$3:$BK$3,0))*$D28*IF($G28="s-curve",1,0),0)+IFERROR(IF(AND(DZ$3&gt;=$H28,DZ$3&lt;=$I28),$D28/($I28-$H28+1),0)*IF($G28="straight-line",1,0),0)</f>
        <v>0</v>
      </c>
    </row>
    <row r="29" spans="1:130" s="51" customFormat="1" ht="15.75" customHeight="1">
      <c r="A29" s="49"/>
      <c r="B29" s="60" t="str">
        <f>Budget!B32</f>
        <v>Retail TI and Leasing Commissions</v>
      </c>
      <c r="C29" s="1134">
        <v>0</v>
      </c>
      <c r="D29" s="135">
        <f t="shared" si="18"/>
        <v>0</v>
      </c>
      <c r="E29" s="1131">
        <f>Budget!E32</f>
        <v>0</v>
      </c>
      <c r="F29" s="1087">
        <f t="shared" ca="1" si="19"/>
        <v>0</v>
      </c>
      <c r="G29" s="1075" t="s">
        <v>1382</v>
      </c>
      <c r="H29" s="1139">
        <f t="shared" si="20"/>
        <v>0</v>
      </c>
      <c r="I29" s="1076">
        <v>12</v>
      </c>
      <c r="J29" s="58">
        <f>IFERROR(INDEX('Construction Bell Curve'!$B$3:$BK$60,MATCH($I29,'Construction Bell Curve'!$B$3:$B$60,0),MATCH('Draw Schedule-AM'!J$3,'Construction Bell Curve'!$B$3:$BK$3,0))*$D29*IF($G29="s-curve",1,0),0)+IFERROR(IF(AND(J$3&gt;=$H29,J$3&lt;=$I29),$D29/($I29-$H29+1),0)*IF($G29="straight-line",1,0),0)</f>
        <v>0</v>
      </c>
      <c r="K29" s="58">
        <f ca="1">IFERROR(INDEX('Construction Bell Curve'!$B$3:$BK$60,MATCH($I29,'Construction Bell Curve'!$B$3:$B$60,0),MATCH('Draw Schedule-AM'!K$3,'Construction Bell Curve'!$B$3:$BK$3,0))*$D29*IF($G29="s-curve",1,0),0)+IFERROR(IF(AND(K$3&gt;=$H29,K$3&lt;=$I29),$D29/($I29-$H29+1),0)*IF($G29="straight-line",1,0),0)</f>
        <v>0</v>
      </c>
      <c r="L29" s="58">
        <f ca="1">IFERROR(INDEX('Construction Bell Curve'!$B$3:$BK$60,MATCH($I29,'Construction Bell Curve'!$B$3:$B$60,0),MATCH('Draw Schedule-AM'!L$3,'Construction Bell Curve'!$B$3:$BK$3,0))*$D29*IF($G29="s-curve",1,0),0)+IFERROR(IF(AND(L$3&gt;=$H29,L$3&lt;=$I29),$D29/($I29-$H29+1),0)*IF($G29="straight-line",1,0),0)</f>
        <v>0</v>
      </c>
      <c r="M29" s="58">
        <f ca="1">IFERROR(INDEX('Construction Bell Curve'!$B$3:$BK$60,MATCH($I29,'Construction Bell Curve'!$B$3:$B$60,0),MATCH('Draw Schedule-AM'!M$3,'Construction Bell Curve'!$B$3:$BK$3,0))*$D29*IF($G29="s-curve",1,0),0)+IFERROR(IF(AND(M$3&gt;=$H29,M$3&lt;=$I29),$D29/($I29-$H29+1),0)*IF($G29="straight-line",1,0),0)</f>
        <v>0</v>
      </c>
      <c r="N29" s="58">
        <f ca="1">IFERROR(INDEX('Construction Bell Curve'!$B$3:$BK$60,MATCH($I29,'Construction Bell Curve'!$B$3:$B$60,0),MATCH('Draw Schedule-AM'!N$3,'Construction Bell Curve'!$B$3:$BK$3,0))*$D29*IF($G29="s-curve",1,0),0)+IFERROR(IF(AND(N$3&gt;=$H29,N$3&lt;=$I29),$D29/($I29-$H29+1),0)*IF($G29="straight-line",1,0),0)</f>
        <v>0</v>
      </c>
      <c r="O29" s="58">
        <f ca="1">IFERROR(INDEX('Construction Bell Curve'!$B$3:$BK$60,MATCH($I29,'Construction Bell Curve'!$B$3:$B$60,0),MATCH('Draw Schedule-AM'!O$3,'Construction Bell Curve'!$B$3:$BK$3,0))*$D29*IF($G29="s-curve",1,0),0)+IFERROR(IF(AND(O$3&gt;=$H29,O$3&lt;=$I29),$D29/($I29-$H29+1),0)*IF($G29="straight-line",1,0),0)</f>
        <v>0</v>
      </c>
      <c r="P29" s="58">
        <f ca="1">IFERROR(INDEX('Construction Bell Curve'!$B$3:$BK$60,MATCH($I29,'Construction Bell Curve'!$B$3:$B$60,0),MATCH('Draw Schedule-AM'!P$3,'Construction Bell Curve'!$B$3:$BK$3,0))*$D29*IF($G29="s-curve",1,0),0)+IFERROR(IF(AND(P$3&gt;=$H29,P$3&lt;=$I29),$D29/($I29-$H29+1),0)*IF($G29="straight-line",1,0),0)</f>
        <v>0</v>
      </c>
      <c r="Q29" s="58">
        <f ca="1">IFERROR(INDEX('Construction Bell Curve'!$B$3:$BK$60,MATCH($I29,'Construction Bell Curve'!$B$3:$B$60,0),MATCH('Draw Schedule-AM'!Q$3,'Construction Bell Curve'!$B$3:$BK$3,0))*$D29*IF($G29="s-curve",1,0),0)+IFERROR(IF(AND(Q$3&gt;=$H29,Q$3&lt;=$I29),$D29/($I29-$H29+1),0)*IF($G29="straight-line",1,0),0)</f>
        <v>0</v>
      </c>
      <c r="R29" s="58">
        <f ca="1">IFERROR(INDEX('Construction Bell Curve'!$B$3:$BK$60,MATCH($I29,'Construction Bell Curve'!$B$3:$B$60,0),MATCH('Draw Schedule-AM'!R$3,'Construction Bell Curve'!$B$3:$BK$3,0))*$D29*IF($G29="s-curve",1,0),0)+IFERROR(IF(AND(R$3&gt;=$H29,R$3&lt;=$I29),$D29/($I29-$H29+1),0)*IF($G29="straight-line",1,0),0)</f>
        <v>0</v>
      </c>
      <c r="S29" s="58">
        <f ca="1">IFERROR(INDEX('Construction Bell Curve'!$B$3:$BK$60,MATCH($I29,'Construction Bell Curve'!$B$3:$B$60,0),MATCH('Draw Schedule-AM'!S$3,'Construction Bell Curve'!$B$3:$BK$3,0))*$D29*IF($G29="s-curve",1,0),0)+IFERROR(IF(AND(S$3&gt;=$H29,S$3&lt;=$I29),$D29/($I29-$H29+1),0)*IF($G29="straight-line",1,0),0)</f>
        <v>0</v>
      </c>
      <c r="T29" s="58">
        <f ca="1">IFERROR(INDEX('Construction Bell Curve'!$B$3:$BK$60,MATCH($I29,'Construction Bell Curve'!$B$3:$B$60,0),MATCH('Draw Schedule-AM'!T$3,'Construction Bell Curve'!$B$3:$BK$3,0))*$D29*IF($G29="s-curve",1,0),0)+IFERROR(IF(AND(T$3&gt;=$H29,T$3&lt;=$I29),$D29/($I29-$H29+1),0)*IF($G29="straight-line",1,0),0)</f>
        <v>0</v>
      </c>
      <c r="U29" s="58">
        <f ca="1">IFERROR(INDEX('Construction Bell Curve'!$B$3:$BK$60,MATCH($I29,'Construction Bell Curve'!$B$3:$B$60,0),MATCH('Draw Schedule-AM'!U$3,'Construction Bell Curve'!$B$3:$BK$3,0))*$D29*IF($G29="s-curve",1,0),0)+IFERROR(IF(AND(U$3&gt;=$H29,U$3&lt;=$I29),$D29/($I29-$H29+1),0)*IF($G29="straight-line",1,0),0)</f>
        <v>0</v>
      </c>
      <c r="V29" s="58">
        <f ca="1">IFERROR(INDEX('Construction Bell Curve'!$B$3:$BK$60,MATCH($I29,'Construction Bell Curve'!$B$3:$B$60,0),MATCH('Draw Schedule-AM'!V$3,'Construction Bell Curve'!$B$3:$BK$3,0))*$D29*IF($G29="s-curve",1,0),0)+IFERROR(IF(AND(V$3&gt;=$H29,V$3&lt;=$I29),$D29/($I29-$H29+1),0)*IF($G29="straight-line",1,0),0)</f>
        <v>0</v>
      </c>
      <c r="W29" s="58">
        <f>IFERROR(INDEX('Construction Bell Curve'!$B$3:$BK$60,MATCH($I29,'Construction Bell Curve'!$B$3:$B$60,0),MATCH('Draw Schedule-AM'!W$3,'Construction Bell Curve'!$B$3:$BK$3,0))*$D29*IF($G29="s-curve",1,0),0)+IFERROR(IF(AND(W$3&gt;=$H29,W$3&lt;=$I29),$D29/($I29-$H29+1),0)*IF($G29="straight-line",1,0),0)</f>
        <v>0</v>
      </c>
      <c r="X29" s="58">
        <f>IFERROR(INDEX('Construction Bell Curve'!$B$3:$BK$60,MATCH($I29,'Construction Bell Curve'!$B$3:$B$60,0),MATCH('Draw Schedule-AM'!X$3,'Construction Bell Curve'!$B$3:$BK$3,0))*$D29*IF($G29="s-curve",1,0),0)+IFERROR(IF(AND(X$3&gt;=$H29,X$3&lt;=$I29),$D29/($I29-$H29+1),0)*IF($G29="straight-line",1,0),0)</f>
        <v>0</v>
      </c>
      <c r="Y29" s="58">
        <f>IFERROR(INDEX('Construction Bell Curve'!$B$3:$BK$60,MATCH($I29,'Construction Bell Curve'!$B$3:$B$60,0),MATCH('Draw Schedule-AM'!Y$3,'Construction Bell Curve'!$B$3:$BK$3,0))*$D29*IF($G29="s-curve",1,0),0)+IFERROR(IF(AND(Y$3&gt;=$H29,Y$3&lt;=$I29),$D29/($I29-$H29+1),0)*IF($G29="straight-line",1,0),0)</f>
        <v>0</v>
      </c>
      <c r="Z29" s="58">
        <f>IFERROR(INDEX('Construction Bell Curve'!$B$3:$BK$60,MATCH($I29,'Construction Bell Curve'!$B$3:$B$60,0),MATCH('Draw Schedule-AM'!Z$3,'Construction Bell Curve'!$B$3:$BK$3,0))*$D29*IF($G29="s-curve",1,0),0)+IFERROR(IF(AND(Z$3&gt;=$H29,Z$3&lt;=$I29),$D29/($I29-$H29+1),0)*IF($G29="straight-line",1,0),0)</f>
        <v>0</v>
      </c>
      <c r="AA29" s="58">
        <f>IFERROR(INDEX('Construction Bell Curve'!$B$3:$BK$60,MATCH($I29,'Construction Bell Curve'!$B$3:$B$60,0),MATCH('Draw Schedule-AM'!AA$3,'Construction Bell Curve'!$B$3:$BK$3,0))*$D29*IF($G29="s-curve",1,0),0)+IFERROR(IF(AND(AA$3&gt;=$H29,AA$3&lt;=$I29),$D29/($I29-$H29+1),0)*IF($G29="straight-line",1,0),0)</f>
        <v>0</v>
      </c>
      <c r="AB29" s="58">
        <f>IFERROR(INDEX('Construction Bell Curve'!$B$3:$BK$60,MATCH($I29,'Construction Bell Curve'!$B$3:$B$60,0),MATCH('Draw Schedule-AM'!AB$3,'Construction Bell Curve'!$B$3:$BK$3,0))*$D29*IF($G29="s-curve",1,0),0)+IFERROR(IF(AND(AB$3&gt;=$H29,AB$3&lt;=$I29),$D29/($I29-$H29+1),0)*IF($G29="straight-line",1,0),0)</f>
        <v>0</v>
      </c>
      <c r="AC29" s="58">
        <f>IFERROR(INDEX('Construction Bell Curve'!$B$3:$BK$60,MATCH($I29,'Construction Bell Curve'!$B$3:$B$60,0),MATCH('Draw Schedule-AM'!AC$3,'Construction Bell Curve'!$B$3:$BK$3,0))*$D29*IF($G29="s-curve",1,0),0)+IFERROR(IF(AND(AC$3&gt;=$H29,AC$3&lt;=$I29),$D29/($I29-$H29+1),0)*IF($G29="straight-line",1,0),0)</f>
        <v>0</v>
      </c>
      <c r="AD29" s="58">
        <f>IFERROR(INDEX('Construction Bell Curve'!$B$3:$BK$60,MATCH($I29,'Construction Bell Curve'!$B$3:$B$60,0),MATCH('Draw Schedule-AM'!AD$3,'Construction Bell Curve'!$B$3:$BK$3,0))*$D29*IF($G29="s-curve",1,0),0)+IFERROR(IF(AND(AD$3&gt;=$H29,AD$3&lt;=$I29),$D29/($I29-$H29+1),0)*IF($G29="straight-line",1,0),0)</f>
        <v>0</v>
      </c>
      <c r="AE29" s="58">
        <f>IFERROR(INDEX('Construction Bell Curve'!$B$3:$BK$60,MATCH($I29,'Construction Bell Curve'!$B$3:$B$60,0),MATCH('Draw Schedule-AM'!AE$3,'Construction Bell Curve'!$B$3:$BK$3,0))*$D29*IF($G29="s-curve",1,0),0)+IFERROR(IF(AND(AE$3&gt;=$H29,AE$3&lt;=$I29),$D29/($I29-$H29+1),0)*IF($G29="straight-line",1,0),0)</f>
        <v>0</v>
      </c>
      <c r="AF29" s="58">
        <f>IFERROR(INDEX('Construction Bell Curve'!$B$3:$BK$60,MATCH($I29,'Construction Bell Curve'!$B$3:$B$60,0),MATCH('Draw Schedule-AM'!AF$3,'Construction Bell Curve'!$B$3:$BK$3,0))*$D29*IF($G29="s-curve",1,0),0)+IFERROR(IF(AND(AF$3&gt;=$H29,AF$3&lt;=$I29),$D29/($I29-$H29+1),0)*IF($G29="straight-line",1,0),0)</f>
        <v>0</v>
      </c>
      <c r="AG29" s="58">
        <f>IFERROR(INDEX('Construction Bell Curve'!$B$3:$BK$60,MATCH($I29,'Construction Bell Curve'!$B$3:$B$60,0),MATCH('Draw Schedule-AM'!AG$3,'Construction Bell Curve'!$B$3:$BK$3,0))*$D29*IF($G29="s-curve",1,0),0)+IFERROR(IF(AND(AG$3&gt;=$H29,AG$3&lt;=$I29),$D29/($I29-$H29+1),0)*IF($G29="straight-line",1,0),0)</f>
        <v>0</v>
      </c>
      <c r="AH29" s="58">
        <f>IFERROR(INDEX('Construction Bell Curve'!$B$3:$BK$60,MATCH($I29,'Construction Bell Curve'!$B$3:$B$60,0),MATCH('Draw Schedule-AM'!AH$3,'Construction Bell Curve'!$B$3:$BK$3,0))*$D29*IF($G29="s-curve",1,0),0)+IFERROR(IF(AND(AH$3&gt;=$H29,AH$3&lt;=$I29),$D29/($I29-$H29+1),0)*IF($G29="straight-line",1,0),0)</f>
        <v>0</v>
      </c>
      <c r="AI29" s="58">
        <f>IFERROR(INDEX('Construction Bell Curve'!$B$3:$BK$60,MATCH($I29,'Construction Bell Curve'!$B$3:$B$60,0),MATCH('Draw Schedule-AM'!AI$3,'Construction Bell Curve'!$B$3:$BK$3,0))*$D29*IF($G29="s-curve",1,0),0)+IFERROR(IF(AND(AI$3&gt;=$H29,AI$3&lt;=$I29),$D29/($I29-$H29+1),0)*IF($G29="straight-line",1,0),0)</f>
        <v>0</v>
      </c>
      <c r="AJ29" s="58">
        <f>IFERROR(INDEX('Construction Bell Curve'!$B$3:$BK$60,MATCH($I29,'Construction Bell Curve'!$B$3:$B$60,0),MATCH('Draw Schedule-AM'!AJ$3,'Construction Bell Curve'!$B$3:$BK$3,0))*$D29*IF($G29="s-curve",1,0),0)+IFERROR(IF(AND(AJ$3&gt;=$H29,AJ$3&lt;=$I29),$D29/($I29-$H29+1),0)*IF($G29="straight-line",1,0),0)</f>
        <v>0</v>
      </c>
      <c r="AK29" s="58">
        <f>IFERROR(INDEX('Construction Bell Curve'!$B$3:$BK$60,MATCH($I29,'Construction Bell Curve'!$B$3:$B$60,0),MATCH('Draw Schedule-AM'!AK$3,'Construction Bell Curve'!$B$3:$BK$3,0))*$D29*IF($G29="s-curve",1,0),0)+IFERROR(IF(AND(AK$3&gt;=$H29,AK$3&lt;=$I29),$D29/($I29-$H29+1),0)*IF($G29="straight-line",1,0),0)</f>
        <v>0</v>
      </c>
      <c r="AL29" s="58">
        <f>IFERROR(INDEX('Construction Bell Curve'!$B$3:$BK$60,MATCH($I29,'Construction Bell Curve'!$B$3:$B$60,0),MATCH('Draw Schedule-AM'!AL$3,'Construction Bell Curve'!$B$3:$BK$3,0))*$D29*IF($G29="s-curve",1,0),0)+IFERROR(IF(AND(AL$3&gt;=$H29,AL$3&lt;=$I29),$D29/($I29-$H29+1),0)*IF($G29="straight-line",1,0),0)</f>
        <v>0</v>
      </c>
      <c r="AM29" s="58">
        <f>IFERROR(INDEX('Construction Bell Curve'!$B$3:$BK$60,MATCH($I29,'Construction Bell Curve'!$B$3:$B$60,0),MATCH('Draw Schedule-AM'!AM$3,'Construction Bell Curve'!$B$3:$BK$3,0))*$D29*IF($G29="s-curve",1,0),0)+IFERROR(IF(AND(AM$3&gt;=$H29,AM$3&lt;=$I29),$D29/($I29-$H29+1),0)*IF($G29="straight-line",1,0),0)</f>
        <v>0</v>
      </c>
      <c r="AN29" s="58">
        <f>IFERROR(INDEX('Construction Bell Curve'!$B$3:$BK$60,MATCH($I29,'Construction Bell Curve'!$B$3:$B$60,0),MATCH('Draw Schedule-AM'!AN$3,'Construction Bell Curve'!$B$3:$BK$3,0))*$D29*IF($G29="s-curve",1,0),0)+IFERROR(IF(AND(AN$3&gt;=$H29,AN$3&lt;=$I29),$D29/($I29-$H29+1),0)*IF($G29="straight-line",1,0),0)</f>
        <v>0</v>
      </c>
      <c r="AO29" s="58">
        <f>IFERROR(INDEX('Construction Bell Curve'!$B$3:$BK$60,MATCH($I29,'Construction Bell Curve'!$B$3:$B$60,0),MATCH('Draw Schedule-AM'!AO$3,'Construction Bell Curve'!$B$3:$BK$3,0))*$D29*IF($G29="s-curve",1,0),0)+IFERROR(IF(AND(AO$3&gt;=$H29,AO$3&lt;=$I29),$D29/($I29-$H29+1),0)*IF($G29="straight-line",1,0),0)</f>
        <v>0</v>
      </c>
      <c r="AP29" s="58">
        <f>IFERROR(INDEX('Construction Bell Curve'!$B$3:$BK$60,MATCH($I29,'Construction Bell Curve'!$B$3:$B$60,0),MATCH('Draw Schedule-AM'!AP$3,'Construction Bell Curve'!$B$3:$BK$3,0))*$D29*IF($G29="s-curve",1,0),0)+IFERROR(IF(AND(AP$3&gt;=$H29,AP$3&lt;=$I29),$D29/($I29-$H29+1),0)*IF($G29="straight-line",1,0),0)</f>
        <v>0</v>
      </c>
      <c r="AQ29" s="58">
        <f>IFERROR(INDEX('Construction Bell Curve'!$B$3:$BK$60,MATCH($I29,'Construction Bell Curve'!$B$3:$B$60,0),MATCH('Draw Schedule-AM'!AQ$3,'Construction Bell Curve'!$B$3:$BK$3,0))*$D29*IF($G29="s-curve",1,0),0)+IFERROR(IF(AND(AQ$3&gt;=$H29,AQ$3&lt;=$I29),$D29/($I29-$H29+1),0)*IF($G29="straight-line",1,0),0)</f>
        <v>0</v>
      </c>
      <c r="AR29" s="58">
        <f>IFERROR(INDEX('Construction Bell Curve'!$B$3:$BK$60,MATCH($I29,'Construction Bell Curve'!$B$3:$B$60,0),MATCH('Draw Schedule-AM'!AR$3,'Construction Bell Curve'!$B$3:$BK$3,0))*$D29*IF($G29="s-curve",1,0),0)+IFERROR(IF(AND(AR$3&gt;=$H29,AR$3&lt;=$I29),$D29/($I29-$H29+1),0)*IF($G29="straight-line",1,0),0)</f>
        <v>0</v>
      </c>
      <c r="AS29" s="58">
        <f>IFERROR(INDEX('Construction Bell Curve'!$B$3:$BK$60,MATCH($I29,'Construction Bell Curve'!$B$3:$B$60,0),MATCH('Draw Schedule-AM'!AS$3,'Construction Bell Curve'!$B$3:$BK$3,0))*$D29*IF($G29="s-curve",1,0),0)+IFERROR(IF(AND(AS$3&gt;=$H29,AS$3&lt;=$I29),$D29/($I29-$H29+1),0)*IF($G29="straight-line",1,0),0)</f>
        <v>0</v>
      </c>
      <c r="AT29" s="58">
        <f>IFERROR(INDEX('Construction Bell Curve'!$B$3:$BK$60,MATCH($I29,'Construction Bell Curve'!$B$3:$B$60,0),MATCH('Draw Schedule-AM'!AT$3,'Construction Bell Curve'!$B$3:$BK$3,0))*$D29*IF($G29="s-curve",1,0),0)+IFERROR(IF(AND(AT$3&gt;=$H29,AT$3&lt;=$I29),$D29/($I29-$H29+1),0)*IF($G29="straight-line",1,0),0)</f>
        <v>0</v>
      </c>
      <c r="AU29" s="58">
        <f>IFERROR(INDEX('Construction Bell Curve'!$B$3:$BK$60,MATCH($I29,'Construction Bell Curve'!$B$3:$B$60,0),MATCH('Draw Schedule-AM'!AU$3,'Construction Bell Curve'!$B$3:$BK$3,0))*$D29*IF($G29="s-curve",1,0),0)+IFERROR(IF(AND(AU$3&gt;=$H29,AU$3&lt;=$I29),$D29/($I29-$H29+1),0)*IF($G29="straight-line",1,0),0)</f>
        <v>0</v>
      </c>
      <c r="AV29" s="58">
        <f>IFERROR(INDEX('Construction Bell Curve'!$B$3:$BK$60,MATCH($I29,'Construction Bell Curve'!$B$3:$B$60,0),MATCH('Draw Schedule-AM'!AV$3,'Construction Bell Curve'!$B$3:$BK$3,0))*$D29*IF($G29="s-curve",1,0),0)+IFERROR(IF(AND(AV$3&gt;=$H29,AV$3&lt;=$I29),$D29/($I29-$H29+1),0)*IF($G29="straight-line",1,0),0)</f>
        <v>0</v>
      </c>
      <c r="AW29" s="58">
        <f>IFERROR(INDEX('Construction Bell Curve'!$B$3:$BK$60,MATCH($I29,'Construction Bell Curve'!$B$3:$B$60,0),MATCH('Draw Schedule-AM'!AW$3,'Construction Bell Curve'!$B$3:$BK$3,0))*$D29*IF($G29="s-curve",1,0),0)+IFERROR(IF(AND(AW$3&gt;=$H29,AW$3&lt;=$I29),$D29/($I29-$H29+1),0)*IF($G29="straight-line",1,0),0)</f>
        <v>0</v>
      </c>
      <c r="AX29" s="58">
        <f>IFERROR(INDEX('Construction Bell Curve'!$B$3:$BK$60,MATCH($I29,'Construction Bell Curve'!$B$3:$B$60,0),MATCH('Draw Schedule-AM'!AX$3,'Construction Bell Curve'!$B$3:$BK$3,0))*$D29*IF($G29="s-curve",1,0),0)+IFERROR(IF(AND(AX$3&gt;=$H29,AX$3&lt;=$I29),$D29/($I29-$H29+1),0)*IF($G29="straight-line",1,0),0)</f>
        <v>0</v>
      </c>
      <c r="AY29" s="58">
        <f>IFERROR(INDEX('Construction Bell Curve'!$B$3:$BK$60,MATCH($I29,'Construction Bell Curve'!$B$3:$B$60,0),MATCH('Draw Schedule-AM'!AY$3,'Construction Bell Curve'!$B$3:$BK$3,0))*$D29*IF($G29="s-curve",1,0),0)+IFERROR(IF(AND(AY$3&gt;=$H29,AY$3&lt;=$I29),$D29/($I29-$H29+1),0)*IF($G29="straight-line",1,0),0)</f>
        <v>0</v>
      </c>
      <c r="AZ29" s="58">
        <f>IFERROR(INDEX('Construction Bell Curve'!$B$3:$BK$60,MATCH($I29,'Construction Bell Curve'!$B$3:$B$60,0),MATCH('Draw Schedule-AM'!AZ$3,'Construction Bell Curve'!$B$3:$BK$3,0))*$D29*IF($G29="s-curve",1,0),0)+IFERROR(IF(AND(AZ$3&gt;=$H29,AZ$3&lt;=$I29),$D29/($I29-$H29+1),0)*IF($G29="straight-line",1,0),0)</f>
        <v>0</v>
      </c>
      <c r="BA29" s="58">
        <f>IFERROR(INDEX('Construction Bell Curve'!$B$3:$BK$60,MATCH($I29,'Construction Bell Curve'!$B$3:$B$60,0),MATCH('Draw Schedule-AM'!BA$3,'Construction Bell Curve'!$B$3:$BK$3,0))*$D29*IF($G29="s-curve",1,0),0)+IFERROR(IF(AND(BA$3&gt;=$H29,BA$3&lt;=$I29),$D29/($I29-$H29+1),0)*IF($G29="straight-line",1,0),0)</f>
        <v>0</v>
      </c>
      <c r="BB29" s="58">
        <f>IFERROR(INDEX('Construction Bell Curve'!$B$3:$BK$60,MATCH($I29,'Construction Bell Curve'!$B$3:$B$60,0),MATCH('Draw Schedule-AM'!BB$3,'Construction Bell Curve'!$B$3:$BK$3,0))*$D29*IF($G29="s-curve",1,0),0)+IFERROR(IF(AND(BB$3&gt;=$H29,BB$3&lt;=$I29),$D29/($I29-$H29+1),0)*IF($G29="straight-line",1,0),0)</f>
        <v>0</v>
      </c>
      <c r="BC29" s="58">
        <f>IFERROR(INDEX('Construction Bell Curve'!$B$3:$BK$60,MATCH($I29,'Construction Bell Curve'!$B$3:$B$60,0),MATCH('Draw Schedule-AM'!BC$3,'Construction Bell Curve'!$B$3:$BK$3,0))*$D29*IF($G29="s-curve",1,0),0)+IFERROR(IF(AND(BC$3&gt;=$H29,BC$3&lt;=$I29),$D29/($I29-$H29+1),0)*IF($G29="straight-line",1,0),0)</f>
        <v>0</v>
      </c>
      <c r="BD29" s="58">
        <f>IFERROR(INDEX('Construction Bell Curve'!$B$3:$BK$60,MATCH($I29,'Construction Bell Curve'!$B$3:$B$60,0),MATCH('Draw Schedule-AM'!BD$3,'Construction Bell Curve'!$B$3:$BK$3,0))*$D29*IF($G29="s-curve",1,0),0)+IFERROR(IF(AND(BD$3&gt;=$H29,BD$3&lt;=$I29),$D29/($I29-$H29+1),0)*IF($G29="straight-line",1,0),0)</f>
        <v>0</v>
      </c>
      <c r="BE29" s="58">
        <f>IFERROR(INDEX('Construction Bell Curve'!$B$3:$BK$60,MATCH($I29,'Construction Bell Curve'!$B$3:$B$60,0),MATCH('Draw Schedule-AM'!BE$3,'Construction Bell Curve'!$B$3:$BK$3,0))*$D29*IF($G29="s-curve",1,0),0)+IFERROR(IF(AND(BE$3&gt;=$H29,BE$3&lt;=$I29),$D29/($I29-$H29+1),0)*IF($G29="straight-line",1,0),0)</f>
        <v>0</v>
      </c>
      <c r="BF29" s="58">
        <f>IFERROR(INDEX('Construction Bell Curve'!$B$3:$BK$60,MATCH($I29,'Construction Bell Curve'!$B$3:$B$60,0),MATCH('Draw Schedule-AM'!BF$3,'Construction Bell Curve'!$B$3:$BK$3,0))*$D29*IF($G29="s-curve",1,0),0)+IFERROR(IF(AND(BF$3&gt;=$H29,BF$3&lt;=$I29),$D29/($I29-$H29+1),0)*IF($G29="straight-line",1,0),0)</f>
        <v>0</v>
      </c>
      <c r="BG29" s="58">
        <f>IFERROR(INDEX('Construction Bell Curve'!$B$3:$BK$60,MATCH($I29,'Construction Bell Curve'!$B$3:$B$60,0),MATCH('Draw Schedule-AM'!BG$3,'Construction Bell Curve'!$B$3:$BK$3,0))*$D29*IF($G29="s-curve",1,0),0)+IFERROR(IF(AND(BG$3&gt;=$H29,BG$3&lt;=$I29),$D29/($I29-$H29+1),0)*IF($G29="straight-line",1,0),0)</f>
        <v>0</v>
      </c>
      <c r="BH29" s="58">
        <f>IFERROR(INDEX('Construction Bell Curve'!$B$3:$BK$60,MATCH($I29,'Construction Bell Curve'!$B$3:$B$60,0),MATCH('Draw Schedule-AM'!BH$3,'Construction Bell Curve'!$B$3:$BK$3,0))*$D29*IF($G29="s-curve",1,0),0)+IFERROR(IF(AND(BH$3&gt;=$H29,BH$3&lt;=$I29),$D29/($I29-$H29+1),0)*IF($G29="straight-line",1,0),0)</f>
        <v>0</v>
      </c>
      <c r="BI29" s="58">
        <f>IFERROR(INDEX('Construction Bell Curve'!$B$3:$BK$60,MATCH($I29,'Construction Bell Curve'!$B$3:$B$60,0),MATCH('Draw Schedule-AM'!BI$3,'Construction Bell Curve'!$B$3:$BK$3,0))*$D29*IF($G29="s-curve",1,0),0)+IFERROR(IF(AND(BI$3&gt;=$H29,BI$3&lt;=$I29),$D29/($I29-$H29+1),0)*IF($G29="straight-line",1,0),0)</f>
        <v>0</v>
      </c>
      <c r="BJ29" s="58">
        <f>IFERROR(INDEX('Construction Bell Curve'!$B$3:$BK$60,MATCH($I29,'Construction Bell Curve'!$B$3:$B$60,0),MATCH('Draw Schedule-AM'!BJ$3,'Construction Bell Curve'!$B$3:$BK$3,0))*$D29*IF($G29="s-curve",1,0),0)+IFERROR(IF(AND(BJ$3&gt;=$H29,BJ$3&lt;=$I29),$D29/($I29-$H29+1),0)*IF($G29="straight-line",1,0),0)</f>
        <v>0</v>
      </c>
      <c r="BK29" s="58">
        <f>IFERROR(INDEX('Construction Bell Curve'!$B$3:$BK$60,MATCH($I29,'Construction Bell Curve'!$B$3:$B$60,0),MATCH('Draw Schedule-AM'!BK$3,'Construction Bell Curve'!$B$3:$BK$3,0))*$D29*IF($G29="s-curve",1,0),0)+IFERROR(IF(AND(BK$3&gt;=$H29,BK$3&lt;=$I29),$D29/($I29-$H29+1),0)*IF($G29="straight-line",1,0),0)</f>
        <v>0</v>
      </c>
      <c r="BL29" s="58">
        <f>IFERROR(INDEX('Construction Bell Curve'!$B$3:$BK$60,MATCH($I29,'Construction Bell Curve'!$B$3:$B$60,0),MATCH('Draw Schedule-AM'!BL$3,'Construction Bell Curve'!$B$3:$BK$3,0))*$D29*IF($G29="s-curve",1,0),0)+IFERROR(IF(AND(BL$3&gt;=$H29,BL$3&lt;=$I29),$D29/($I29-$H29+1),0)*IF($G29="straight-line",1,0),0)</f>
        <v>0</v>
      </c>
      <c r="BM29" s="58">
        <f>IFERROR(INDEX('Construction Bell Curve'!$B$3:$BK$60,MATCH($I29,'Construction Bell Curve'!$B$3:$B$60,0),MATCH('Draw Schedule-AM'!BM$3,'Construction Bell Curve'!$B$3:$BK$3,0))*$D29*IF($G29="s-curve",1,0),0)+IFERROR(IF(AND(BM$3&gt;=$H29,BM$3&lt;=$I29),$D29/($I29-$H29+1),0)*IF($G29="straight-line",1,0),0)</f>
        <v>0</v>
      </c>
      <c r="BN29" s="58">
        <f>IFERROR(INDEX('Construction Bell Curve'!$B$3:$BK$60,MATCH($I29,'Construction Bell Curve'!$B$3:$B$60,0),MATCH('Draw Schedule-AM'!BN$3,'Construction Bell Curve'!$B$3:$BK$3,0))*$D29*IF($G29="s-curve",1,0),0)+IFERROR(IF(AND(BN$3&gt;=$H29,BN$3&lt;=$I29),$D29/($I29-$H29+1),0)*IF($G29="straight-line",1,0),0)</f>
        <v>0</v>
      </c>
      <c r="BO29" s="58">
        <f>IFERROR(INDEX('Construction Bell Curve'!$B$3:$BK$60,MATCH($I29,'Construction Bell Curve'!$B$3:$B$60,0),MATCH('Draw Schedule-AM'!BO$3,'Construction Bell Curve'!$B$3:$BK$3,0))*$D29*IF($G29="s-curve",1,0),0)+IFERROR(IF(AND(BO$3&gt;=$H29,BO$3&lt;=$I29),$D29/($I29-$H29+1),0)*IF($G29="straight-line",1,0),0)</f>
        <v>0</v>
      </c>
      <c r="BP29" s="58">
        <f>IFERROR(INDEX('Construction Bell Curve'!$B$3:$BK$60,MATCH($I29,'Construction Bell Curve'!$B$3:$B$60,0),MATCH('Draw Schedule-AM'!BP$3,'Construction Bell Curve'!$B$3:$BK$3,0))*$D29*IF($G29="s-curve",1,0),0)+IFERROR(IF(AND(BP$3&gt;=$H29,BP$3&lt;=$I29),$D29/($I29-$H29+1),0)*IF($G29="straight-line",1,0),0)</f>
        <v>0</v>
      </c>
      <c r="BQ29" s="58">
        <f>IFERROR(INDEX('Construction Bell Curve'!$B$3:$BK$60,MATCH($I29,'Construction Bell Curve'!$B$3:$B$60,0),MATCH('Draw Schedule-AM'!BQ$3,'Construction Bell Curve'!$B$3:$BK$3,0))*$D29*IF($G29="s-curve",1,0),0)+IFERROR(IF(AND(BQ$3&gt;=$H29,BQ$3&lt;=$I29),$D29/($I29-$H29+1),0)*IF($G29="straight-line",1,0),0)</f>
        <v>0</v>
      </c>
      <c r="BR29" s="58">
        <f>IFERROR(INDEX('Construction Bell Curve'!$B$3:$BK$60,MATCH($I29,'Construction Bell Curve'!$B$3:$B$60,0),MATCH('Draw Schedule-AM'!BR$3,'Construction Bell Curve'!$B$3:$BK$3,0))*$D29*IF($G29="s-curve",1,0),0)+IFERROR(IF(AND(BR$3&gt;=$H29,BR$3&lt;=$I29),$D29/($I29-$H29+1),0)*IF($G29="straight-line",1,0),0)</f>
        <v>0</v>
      </c>
      <c r="BS29" s="58">
        <f>IFERROR(INDEX('Construction Bell Curve'!$B$3:$BK$60,MATCH($I29,'Construction Bell Curve'!$B$3:$B$60,0),MATCH('Draw Schedule-AM'!BS$3,'Construction Bell Curve'!$B$3:$BK$3,0))*$D29*IF($G29="s-curve",1,0),0)+IFERROR(IF(AND(BS$3&gt;=$H29,BS$3&lt;=$I29),$D29/($I29-$H29+1),0)*IF($G29="straight-line",1,0),0)</f>
        <v>0</v>
      </c>
      <c r="BT29" s="58">
        <f>IFERROR(INDEX('Construction Bell Curve'!$B$3:$BK$60,MATCH($I29,'Construction Bell Curve'!$B$3:$B$60,0),MATCH('Draw Schedule-AM'!BT$3,'Construction Bell Curve'!$B$3:$BK$3,0))*$D29*IF($G29="s-curve",1,0),0)+IFERROR(IF(AND(BT$3&gt;=$H29,BT$3&lt;=$I29),$D29/($I29-$H29+1),0)*IF($G29="straight-line",1,0),0)</f>
        <v>0</v>
      </c>
      <c r="BU29" s="58">
        <f>IFERROR(INDEX('Construction Bell Curve'!$B$3:$BK$60,MATCH($I29,'Construction Bell Curve'!$B$3:$B$60,0),MATCH('Draw Schedule-AM'!BU$3,'Construction Bell Curve'!$B$3:$BK$3,0))*$D29*IF($G29="s-curve",1,0),0)+IFERROR(IF(AND(BU$3&gt;=$H29,BU$3&lt;=$I29),$D29/($I29-$H29+1),0)*IF($G29="straight-line",1,0),0)</f>
        <v>0</v>
      </c>
      <c r="BV29" s="58">
        <f>IFERROR(INDEX('Construction Bell Curve'!$B$3:$BK$60,MATCH($I29,'Construction Bell Curve'!$B$3:$B$60,0),MATCH('Draw Schedule-AM'!BV$3,'Construction Bell Curve'!$B$3:$BK$3,0))*$D29*IF($G29="s-curve",1,0),0)+IFERROR(IF(AND(BV$3&gt;=$H29,BV$3&lt;=$I29),$D29/($I29-$H29+1),0)*IF($G29="straight-line",1,0),0)</f>
        <v>0</v>
      </c>
      <c r="BW29" s="58">
        <f>IFERROR(INDEX('Construction Bell Curve'!$B$3:$BK$60,MATCH($I29,'Construction Bell Curve'!$B$3:$B$60,0),MATCH('Draw Schedule-AM'!BW$3,'Construction Bell Curve'!$B$3:$BK$3,0))*$D29*IF($G29="s-curve",1,0),0)+IFERROR(IF(AND(BW$3&gt;=$H29,BW$3&lt;=$I29),$D29/($I29-$H29+1),0)*IF($G29="straight-line",1,0),0)</f>
        <v>0</v>
      </c>
      <c r="BX29" s="58">
        <f>IFERROR(INDEX('Construction Bell Curve'!$B$3:$BK$60,MATCH($I29,'Construction Bell Curve'!$B$3:$B$60,0),MATCH('Draw Schedule-AM'!BX$3,'Construction Bell Curve'!$B$3:$BK$3,0))*$D29*IF($G29="s-curve",1,0),0)+IFERROR(IF(AND(BX$3&gt;=$H29,BX$3&lt;=$I29),$D29/($I29-$H29+1),0)*IF($G29="straight-line",1,0),0)</f>
        <v>0</v>
      </c>
      <c r="BY29" s="58">
        <f>IFERROR(INDEX('Construction Bell Curve'!$B$3:$BK$60,MATCH($I29,'Construction Bell Curve'!$B$3:$B$60,0),MATCH('Draw Schedule-AM'!BY$3,'Construction Bell Curve'!$B$3:$BK$3,0))*$D29*IF($G29="s-curve",1,0),0)+IFERROR(IF(AND(BY$3&gt;=$H29,BY$3&lt;=$I29),$D29/($I29-$H29+1),0)*IF($G29="straight-line",1,0),0)</f>
        <v>0</v>
      </c>
      <c r="BZ29" s="58">
        <f>IFERROR(INDEX('Construction Bell Curve'!$B$3:$BK$60,MATCH($I29,'Construction Bell Curve'!$B$3:$B$60,0),MATCH('Draw Schedule-AM'!BZ$3,'Construction Bell Curve'!$B$3:$BK$3,0))*$D29*IF($G29="s-curve",1,0),0)+IFERROR(IF(AND(BZ$3&gt;=$H29,BZ$3&lt;=$I29),$D29/($I29-$H29+1),0)*IF($G29="straight-line",1,0),0)</f>
        <v>0</v>
      </c>
      <c r="CA29" s="58">
        <f>IFERROR(INDEX('Construction Bell Curve'!$B$3:$BK$60,MATCH($I29,'Construction Bell Curve'!$B$3:$B$60,0),MATCH('Draw Schedule-AM'!CA$3,'Construction Bell Curve'!$B$3:$BK$3,0))*$D29*IF($G29="s-curve",1,0),0)+IFERROR(IF(AND(CA$3&gt;=$H29,CA$3&lt;=$I29),$D29/($I29-$H29+1),0)*IF($G29="straight-line",1,0),0)</f>
        <v>0</v>
      </c>
      <c r="CB29" s="58">
        <f>IFERROR(INDEX('Construction Bell Curve'!$B$3:$BK$60,MATCH($I29,'Construction Bell Curve'!$B$3:$B$60,0),MATCH('Draw Schedule-AM'!CB$3,'Construction Bell Curve'!$B$3:$BK$3,0))*$D29*IF($G29="s-curve",1,0),0)+IFERROR(IF(AND(CB$3&gt;=$H29,CB$3&lt;=$I29),$D29/($I29-$H29+1),0)*IF($G29="straight-line",1,0),0)</f>
        <v>0</v>
      </c>
      <c r="CC29" s="58">
        <f>IFERROR(INDEX('Construction Bell Curve'!$B$3:$BK$60,MATCH($I29,'Construction Bell Curve'!$B$3:$B$60,0),MATCH('Draw Schedule-AM'!CC$3,'Construction Bell Curve'!$B$3:$BK$3,0))*$D29*IF($G29="s-curve",1,0),0)+IFERROR(IF(AND(CC$3&gt;=$H29,CC$3&lt;=$I29),$D29/($I29-$H29+1),0)*IF($G29="straight-line",1,0),0)</f>
        <v>0</v>
      </c>
      <c r="CD29" s="58">
        <f>IFERROR(INDEX('Construction Bell Curve'!$B$3:$BK$60,MATCH($I29,'Construction Bell Curve'!$B$3:$B$60,0),MATCH('Draw Schedule-AM'!CD$3,'Construction Bell Curve'!$B$3:$BK$3,0))*$D29*IF($G29="s-curve",1,0),0)+IFERROR(IF(AND(CD$3&gt;=$H29,CD$3&lt;=$I29),$D29/($I29-$H29+1),0)*IF($G29="straight-line",1,0),0)</f>
        <v>0</v>
      </c>
      <c r="CE29" s="58">
        <f>IFERROR(INDEX('Construction Bell Curve'!$B$3:$BK$60,MATCH($I29,'Construction Bell Curve'!$B$3:$B$60,0),MATCH('Draw Schedule-AM'!CE$3,'Construction Bell Curve'!$B$3:$BK$3,0))*$D29*IF($G29="s-curve",1,0),0)+IFERROR(IF(AND(CE$3&gt;=$H29,CE$3&lt;=$I29),$D29/($I29-$H29+1),0)*IF($G29="straight-line",1,0),0)</f>
        <v>0</v>
      </c>
      <c r="CF29" s="58">
        <f>IFERROR(INDEX('Construction Bell Curve'!$B$3:$BK$60,MATCH($I29,'Construction Bell Curve'!$B$3:$B$60,0),MATCH('Draw Schedule-AM'!CF$3,'Construction Bell Curve'!$B$3:$BK$3,0))*$D29*IF($G29="s-curve",1,0),0)+IFERROR(IF(AND(CF$3&gt;=$H29,CF$3&lt;=$I29),$D29/($I29-$H29+1),0)*IF($G29="straight-line",1,0),0)</f>
        <v>0</v>
      </c>
      <c r="CG29" s="58">
        <f>IFERROR(INDEX('Construction Bell Curve'!$B$3:$BK$60,MATCH($I29,'Construction Bell Curve'!$B$3:$B$60,0),MATCH('Draw Schedule-AM'!CG$3,'Construction Bell Curve'!$B$3:$BK$3,0))*$D29*IF($G29="s-curve",1,0),0)+IFERROR(IF(AND(CG$3&gt;=$H29,CG$3&lt;=$I29),$D29/($I29-$H29+1),0)*IF($G29="straight-line",1,0),0)</f>
        <v>0</v>
      </c>
      <c r="CH29" s="58">
        <f>IFERROR(INDEX('Construction Bell Curve'!$B$3:$BK$60,MATCH($I29,'Construction Bell Curve'!$B$3:$B$60,0),MATCH('Draw Schedule-AM'!CH$3,'Construction Bell Curve'!$B$3:$BK$3,0))*$D29*IF($G29="s-curve",1,0),0)+IFERROR(IF(AND(CH$3&gt;=$H29,CH$3&lt;=$I29),$D29/($I29-$H29+1),0)*IF($G29="straight-line",1,0),0)</f>
        <v>0</v>
      </c>
      <c r="CI29" s="58">
        <f>IFERROR(INDEX('Construction Bell Curve'!$B$3:$BK$60,MATCH($I29,'Construction Bell Curve'!$B$3:$B$60,0),MATCH('Draw Schedule-AM'!CI$3,'Construction Bell Curve'!$B$3:$BK$3,0))*$D29*IF($G29="s-curve",1,0),0)+IFERROR(IF(AND(CI$3&gt;=$H29,CI$3&lt;=$I29),$D29/($I29-$H29+1),0)*IF($G29="straight-line",1,0),0)</f>
        <v>0</v>
      </c>
      <c r="CJ29" s="58">
        <f>IFERROR(INDEX('Construction Bell Curve'!$B$3:$BK$60,MATCH($I29,'Construction Bell Curve'!$B$3:$B$60,0),MATCH('Draw Schedule-AM'!CJ$3,'Construction Bell Curve'!$B$3:$BK$3,0))*$D29*IF($G29="s-curve",1,0),0)+IFERROR(IF(AND(CJ$3&gt;=$H29,CJ$3&lt;=$I29),$D29/($I29-$H29+1),0)*IF($G29="straight-line",1,0),0)</f>
        <v>0</v>
      </c>
      <c r="CK29" s="58">
        <f>IFERROR(INDEX('Construction Bell Curve'!$B$3:$BK$60,MATCH($I29,'Construction Bell Curve'!$B$3:$B$60,0),MATCH('Draw Schedule-AM'!CK$3,'Construction Bell Curve'!$B$3:$BK$3,0))*$D29*IF($G29="s-curve",1,0),0)+IFERROR(IF(AND(CK$3&gt;=$H29,CK$3&lt;=$I29),$D29/($I29-$H29+1),0)*IF($G29="straight-line",1,0),0)</f>
        <v>0</v>
      </c>
      <c r="CL29" s="58">
        <f>IFERROR(INDEX('Construction Bell Curve'!$B$3:$BK$60,MATCH($I29,'Construction Bell Curve'!$B$3:$B$60,0),MATCH('Draw Schedule-AM'!CL$3,'Construction Bell Curve'!$B$3:$BK$3,0))*$D29*IF($G29="s-curve",1,0),0)+IFERROR(IF(AND(CL$3&gt;=$H29,CL$3&lt;=$I29),$D29/($I29-$H29+1),0)*IF($G29="straight-line",1,0),0)</f>
        <v>0</v>
      </c>
      <c r="CM29" s="58">
        <f>IFERROR(INDEX('Construction Bell Curve'!$B$3:$BK$60,MATCH($I29,'Construction Bell Curve'!$B$3:$B$60,0),MATCH('Draw Schedule-AM'!CM$3,'Construction Bell Curve'!$B$3:$BK$3,0))*$D29*IF($G29="s-curve",1,0),0)+IFERROR(IF(AND(CM$3&gt;=$H29,CM$3&lt;=$I29),$D29/($I29-$H29+1),0)*IF($G29="straight-line",1,0),0)</f>
        <v>0</v>
      </c>
      <c r="CN29" s="58">
        <f>IFERROR(INDEX('Construction Bell Curve'!$B$3:$BK$60,MATCH($I29,'Construction Bell Curve'!$B$3:$B$60,0),MATCH('Draw Schedule-AM'!CN$3,'Construction Bell Curve'!$B$3:$BK$3,0))*$D29*IF($G29="s-curve",1,0),0)+IFERROR(IF(AND(CN$3&gt;=$H29,CN$3&lt;=$I29),$D29/($I29-$H29+1),0)*IF($G29="straight-line",1,0),0)</f>
        <v>0</v>
      </c>
      <c r="CO29" s="58">
        <f>IFERROR(INDEX('Construction Bell Curve'!$B$3:$BK$60,MATCH($I29,'Construction Bell Curve'!$B$3:$B$60,0),MATCH('Draw Schedule-AM'!CO$3,'Construction Bell Curve'!$B$3:$BK$3,0))*$D29*IF($G29="s-curve",1,0),0)+IFERROR(IF(AND(CO$3&gt;=$H29,CO$3&lt;=$I29),$D29/($I29-$H29+1),0)*IF($G29="straight-line",1,0),0)</f>
        <v>0</v>
      </c>
      <c r="CP29" s="58">
        <f>IFERROR(INDEX('Construction Bell Curve'!$B$3:$BK$60,MATCH($I29,'Construction Bell Curve'!$B$3:$B$60,0),MATCH('Draw Schedule-AM'!CP$3,'Construction Bell Curve'!$B$3:$BK$3,0))*$D29*IF($G29="s-curve",1,0),0)+IFERROR(IF(AND(CP$3&gt;=$H29,CP$3&lt;=$I29),$D29/($I29-$H29+1),0)*IF($G29="straight-line",1,0),0)</f>
        <v>0</v>
      </c>
      <c r="CQ29" s="58">
        <f>IFERROR(INDEX('Construction Bell Curve'!$B$3:$BK$60,MATCH($I29,'Construction Bell Curve'!$B$3:$B$60,0),MATCH('Draw Schedule-AM'!CQ$3,'Construction Bell Curve'!$B$3:$BK$3,0))*$D29*IF($G29="s-curve",1,0),0)+IFERROR(IF(AND(CQ$3&gt;=$H29,CQ$3&lt;=$I29),$D29/($I29-$H29+1),0)*IF($G29="straight-line",1,0),0)</f>
        <v>0</v>
      </c>
      <c r="CR29" s="58">
        <f>IFERROR(INDEX('Construction Bell Curve'!$B$3:$BK$60,MATCH($I29,'Construction Bell Curve'!$B$3:$B$60,0),MATCH('Draw Schedule-AM'!CR$3,'Construction Bell Curve'!$B$3:$BK$3,0))*$D29*IF($G29="s-curve",1,0),0)+IFERROR(IF(AND(CR$3&gt;=$H29,CR$3&lt;=$I29),$D29/($I29-$H29+1),0)*IF($G29="straight-line",1,0),0)</f>
        <v>0</v>
      </c>
      <c r="CS29" s="58">
        <f>IFERROR(INDEX('Construction Bell Curve'!$B$3:$BK$60,MATCH($I29,'Construction Bell Curve'!$B$3:$B$60,0),MATCH('Draw Schedule-AM'!CS$3,'Construction Bell Curve'!$B$3:$BK$3,0))*$D29*IF($G29="s-curve",1,0),0)+IFERROR(IF(AND(CS$3&gt;=$H29,CS$3&lt;=$I29),$D29/($I29-$H29+1),0)*IF($G29="straight-line",1,0),0)</f>
        <v>0</v>
      </c>
      <c r="CT29" s="58">
        <f>IFERROR(INDEX('Construction Bell Curve'!$B$3:$BK$60,MATCH($I29,'Construction Bell Curve'!$B$3:$B$60,0),MATCH('Draw Schedule-AM'!CT$3,'Construction Bell Curve'!$B$3:$BK$3,0))*$D29*IF($G29="s-curve",1,0),0)+IFERROR(IF(AND(CT$3&gt;=$H29,CT$3&lt;=$I29),$D29/($I29-$H29+1),0)*IF($G29="straight-line",1,0),0)</f>
        <v>0</v>
      </c>
      <c r="CU29" s="58">
        <f>IFERROR(INDEX('Construction Bell Curve'!$B$3:$BK$60,MATCH($I29,'Construction Bell Curve'!$B$3:$B$60,0),MATCH('Draw Schedule-AM'!CU$3,'Construction Bell Curve'!$B$3:$BK$3,0))*$D29*IF($G29="s-curve",1,0),0)+IFERROR(IF(AND(CU$3&gt;=$H29,CU$3&lt;=$I29),$D29/($I29-$H29+1),0)*IF($G29="straight-line",1,0),0)</f>
        <v>0</v>
      </c>
      <c r="CV29" s="58">
        <f>IFERROR(INDEX('Construction Bell Curve'!$B$3:$BK$60,MATCH($I29,'Construction Bell Curve'!$B$3:$B$60,0),MATCH('Draw Schedule-AM'!CV$3,'Construction Bell Curve'!$B$3:$BK$3,0))*$D29*IF($G29="s-curve",1,0),0)+IFERROR(IF(AND(CV$3&gt;=$H29,CV$3&lt;=$I29),$D29/($I29-$H29+1),0)*IF($G29="straight-line",1,0),0)</f>
        <v>0</v>
      </c>
      <c r="CW29" s="58">
        <f>IFERROR(INDEX('Construction Bell Curve'!$B$3:$BK$60,MATCH($I29,'Construction Bell Curve'!$B$3:$B$60,0),MATCH('Draw Schedule-AM'!CW$3,'Construction Bell Curve'!$B$3:$BK$3,0))*$D29*IF($G29="s-curve",1,0),0)+IFERROR(IF(AND(CW$3&gt;=$H29,CW$3&lt;=$I29),$D29/($I29-$H29+1),0)*IF($G29="straight-line",1,0),0)</f>
        <v>0</v>
      </c>
      <c r="CX29" s="58">
        <f>IFERROR(INDEX('Construction Bell Curve'!$B$3:$BK$60,MATCH($I29,'Construction Bell Curve'!$B$3:$B$60,0),MATCH('Draw Schedule-AM'!CX$3,'Construction Bell Curve'!$B$3:$BK$3,0))*$D29*IF($G29="s-curve",1,0),0)+IFERROR(IF(AND(CX$3&gt;=$H29,CX$3&lt;=$I29),$D29/($I29-$H29+1),0)*IF($G29="straight-line",1,0),0)</f>
        <v>0</v>
      </c>
      <c r="CY29" s="58">
        <f>IFERROR(INDEX('Construction Bell Curve'!$B$3:$BK$60,MATCH($I29,'Construction Bell Curve'!$B$3:$B$60,0),MATCH('Draw Schedule-AM'!CY$3,'Construction Bell Curve'!$B$3:$BK$3,0))*$D29*IF($G29="s-curve",1,0),0)+IFERROR(IF(AND(CY$3&gt;=$H29,CY$3&lt;=$I29),$D29/($I29-$H29+1),0)*IF($G29="straight-line",1,0),0)</f>
        <v>0</v>
      </c>
      <c r="CZ29" s="58">
        <f>IFERROR(INDEX('Construction Bell Curve'!$B$3:$BK$60,MATCH($I29,'Construction Bell Curve'!$B$3:$B$60,0),MATCH('Draw Schedule-AM'!CZ$3,'Construction Bell Curve'!$B$3:$BK$3,0))*$D29*IF($G29="s-curve",1,0),0)+IFERROR(IF(AND(CZ$3&gt;=$H29,CZ$3&lt;=$I29),$D29/($I29-$H29+1),0)*IF($G29="straight-line",1,0),0)</f>
        <v>0</v>
      </c>
      <c r="DA29" s="58">
        <f>IFERROR(INDEX('Construction Bell Curve'!$B$3:$BK$60,MATCH($I29,'Construction Bell Curve'!$B$3:$B$60,0),MATCH('Draw Schedule-AM'!DA$3,'Construction Bell Curve'!$B$3:$BK$3,0))*$D29*IF($G29="s-curve",1,0),0)+IFERROR(IF(AND(DA$3&gt;=$H29,DA$3&lt;=$I29),$D29/($I29-$H29+1),0)*IF($G29="straight-line",1,0),0)</f>
        <v>0</v>
      </c>
      <c r="DB29" s="58">
        <f>IFERROR(INDEX('Construction Bell Curve'!$B$3:$BK$60,MATCH($I29,'Construction Bell Curve'!$B$3:$B$60,0),MATCH('Draw Schedule-AM'!DB$3,'Construction Bell Curve'!$B$3:$BK$3,0))*$D29*IF($G29="s-curve",1,0),0)+IFERROR(IF(AND(DB$3&gt;=$H29,DB$3&lt;=$I29),$D29/($I29-$H29+1),0)*IF($G29="straight-line",1,0),0)</f>
        <v>0</v>
      </c>
      <c r="DC29" s="58">
        <f>IFERROR(INDEX('Construction Bell Curve'!$B$3:$BK$60,MATCH($I29,'Construction Bell Curve'!$B$3:$B$60,0),MATCH('Draw Schedule-AM'!DC$3,'Construction Bell Curve'!$B$3:$BK$3,0))*$D29*IF($G29="s-curve",1,0),0)+IFERROR(IF(AND(DC$3&gt;=$H29,DC$3&lt;=$I29),$D29/($I29-$H29+1),0)*IF($G29="straight-line",1,0),0)</f>
        <v>0</v>
      </c>
      <c r="DD29" s="58">
        <f>IFERROR(INDEX('Construction Bell Curve'!$B$3:$BK$60,MATCH($I29,'Construction Bell Curve'!$B$3:$B$60,0),MATCH('Draw Schedule-AM'!DD$3,'Construction Bell Curve'!$B$3:$BK$3,0))*$D29*IF($G29="s-curve",1,0),0)+IFERROR(IF(AND(DD$3&gt;=$H29,DD$3&lt;=$I29),$D29/($I29-$H29+1),0)*IF($G29="straight-line",1,0),0)</f>
        <v>0</v>
      </c>
      <c r="DE29" s="58">
        <f>IFERROR(INDEX('Construction Bell Curve'!$B$3:$BK$60,MATCH($I29,'Construction Bell Curve'!$B$3:$B$60,0),MATCH('Draw Schedule-AM'!DE$3,'Construction Bell Curve'!$B$3:$BK$3,0))*$D29*IF($G29="s-curve",1,0),0)+IFERROR(IF(AND(DE$3&gt;=$H29,DE$3&lt;=$I29),$D29/($I29-$H29+1),0)*IF($G29="straight-line",1,0),0)</f>
        <v>0</v>
      </c>
      <c r="DF29" s="58">
        <f>IFERROR(INDEX('Construction Bell Curve'!$B$3:$BK$60,MATCH($I29,'Construction Bell Curve'!$B$3:$B$60,0),MATCH('Draw Schedule-AM'!DF$3,'Construction Bell Curve'!$B$3:$BK$3,0))*$D29*IF($G29="s-curve",1,0),0)+IFERROR(IF(AND(DF$3&gt;=$H29,DF$3&lt;=$I29),$D29/($I29-$H29+1),0)*IF($G29="straight-line",1,0),0)</f>
        <v>0</v>
      </c>
      <c r="DG29" s="58">
        <f>IFERROR(INDEX('Construction Bell Curve'!$B$3:$BK$60,MATCH($I29,'Construction Bell Curve'!$B$3:$B$60,0),MATCH('Draw Schedule-AM'!DG$3,'Construction Bell Curve'!$B$3:$BK$3,0))*$D29*IF($G29="s-curve",1,0),0)+IFERROR(IF(AND(DG$3&gt;=$H29,DG$3&lt;=$I29),$D29/($I29-$H29+1),0)*IF($G29="straight-line",1,0),0)</f>
        <v>0</v>
      </c>
      <c r="DH29" s="58">
        <f>IFERROR(INDEX('Construction Bell Curve'!$B$3:$BK$60,MATCH($I29,'Construction Bell Curve'!$B$3:$B$60,0),MATCH('Draw Schedule-AM'!DH$3,'Construction Bell Curve'!$B$3:$BK$3,0))*$D29*IF($G29="s-curve",1,0),0)+IFERROR(IF(AND(DH$3&gt;=$H29,DH$3&lt;=$I29),$D29/($I29-$H29+1),0)*IF($G29="straight-line",1,0),0)</f>
        <v>0</v>
      </c>
      <c r="DI29" s="58">
        <f>IFERROR(INDEX('Construction Bell Curve'!$B$3:$BK$60,MATCH($I29,'Construction Bell Curve'!$B$3:$B$60,0),MATCH('Draw Schedule-AM'!DI$3,'Construction Bell Curve'!$B$3:$BK$3,0))*$D29*IF($G29="s-curve",1,0),0)+IFERROR(IF(AND(DI$3&gt;=$H29,DI$3&lt;=$I29),$D29/($I29-$H29+1),0)*IF($G29="straight-line",1,0),0)</f>
        <v>0</v>
      </c>
      <c r="DJ29" s="58">
        <f>IFERROR(INDEX('Construction Bell Curve'!$B$3:$BK$60,MATCH($I29,'Construction Bell Curve'!$B$3:$B$60,0),MATCH('Draw Schedule-AM'!DJ$3,'Construction Bell Curve'!$B$3:$BK$3,0))*$D29*IF($G29="s-curve",1,0),0)+IFERROR(IF(AND(DJ$3&gt;=$H29,DJ$3&lt;=$I29),$D29/($I29-$H29+1),0)*IF($G29="straight-line",1,0),0)</f>
        <v>0</v>
      </c>
      <c r="DK29" s="58">
        <f>IFERROR(INDEX('Construction Bell Curve'!$B$3:$BK$60,MATCH($I29,'Construction Bell Curve'!$B$3:$B$60,0),MATCH('Draw Schedule-AM'!DK$3,'Construction Bell Curve'!$B$3:$BK$3,0))*$D29*IF($G29="s-curve",1,0),0)+IFERROR(IF(AND(DK$3&gt;=$H29,DK$3&lt;=$I29),$D29/($I29-$H29+1),0)*IF($G29="straight-line",1,0),0)</f>
        <v>0</v>
      </c>
      <c r="DL29" s="58">
        <f>IFERROR(INDEX('Construction Bell Curve'!$B$3:$BK$60,MATCH($I29,'Construction Bell Curve'!$B$3:$B$60,0),MATCH('Draw Schedule-AM'!DL$3,'Construction Bell Curve'!$B$3:$BK$3,0))*$D29*IF($G29="s-curve",1,0),0)+IFERROR(IF(AND(DL$3&gt;=$H29,DL$3&lt;=$I29),$D29/($I29-$H29+1),0)*IF($G29="straight-line",1,0),0)</f>
        <v>0</v>
      </c>
      <c r="DM29" s="58">
        <f>IFERROR(INDEX('Construction Bell Curve'!$B$3:$BK$60,MATCH($I29,'Construction Bell Curve'!$B$3:$B$60,0),MATCH('Draw Schedule-AM'!DM$3,'Construction Bell Curve'!$B$3:$BK$3,0))*$D29*IF($G29="s-curve",1,0),0)+IFERROR(IF(AND(DM$3&gt;=$H29,DM$3&lt;=$I29),$D29/($I29-$H29+1),0)*IF($G29="straight-line",1,0),0)</f>
        <v>0</v>
      </c>
      <c r="DN29" s="58">
        <f>IFERROR(INDEX('Construction Bell Curve'!$B$3:$BK$60,MATCH($I29,'Construction Bell Curve'!$B$3:$B$60,0),MATCH('Draw Schedule-AM'!DN$3,'Construction Bell Curve'!$B$3:$BK$3,0))*$D29*IF($G29="s-curve",1,0),0)+IFERROR(IF(AND(DN$3&gt;=$H29,DN$3&lt;=$I29),$D29/($I29-$H29+1),0)*IF($G29="straight-line",1,0),0)</f>
        <v>0</v>
      </c>
      <c r="DO29" s="58">
        <f>IFERROR(INDEX('Construction Bell Curve'!$B$3:$BK$60,MATCH($I29,'Construction Bell Curve'!$B$3:$B$60,0),MATCH('Draw Schedule-AM'!DO$3,'Construction Bell Curve'!$B$3:$BK$3,0))*$D29*IF($G29="s-curve",1,0),0)+IFERROR(IF(AND(DO$3&gt;=$H29,DO$3&lt;=$I29),$D29/($I29-$H29+1),0)*IF($G29="straight-line",1,0),0)</f>
        <v>0</v>
      </c>
      <c r="DP29" s="58">
        <f>IFERROR(INDEX('Construction Bell Curve'!$B$3:$BK$60,MATCH($I29,'Construction Bell Curve'!$B$3:$B$60,0),MATCH('Draw Schedule-AM'!DP$3,'Construction Bell Curve'!$B$3:$BK$3,0))*$D29*IF($G29="s-curve",1,0),0)+IFERROR(IF(AND(DP$3&gt;=$H29,DP$3&lt;=$I29),$D29/($I29-$H29+1),0)*IF($G29="straight-line",1,0),0)</f>
        <v>0</v>
      </c>
      <c r="DQ29" s="58">
        <f>IFERROR(INDEX('Construction Bell Curve'!$B$3:$BK$60,MATCH($I29,'Construction Bell Curve'!$B$3:$B$60,0),MATCH('Draw Schedule-AM'!DQ$3,'Construction Bell Curve'!$B$3:$BK$3,0))*$D29*IF($G29="s-curve",1,0),0)+IFERROR(IF(AND(DQ$3&gt;=$H29,DQ$3&lt;=$I29),$D29/($I29-$H29+1),0)*IF($G29="straight-line",1,0),0)</f>
        <v>0</v>
      </c>
      <c r="DR29" s="58">
        <f>IFERROR(INDEX('Construction Bell Curve'!$B$3:$BK$60,MATCH($I29,'Construction Bell Curve'!$B$3:$B$60,0),MATCH('Draw Schedule-AM'!DR$3,'Construction Bell Curve'!$B$3:$BK$3,0))*$D29*IF($G29="s-curve",1,0),0)+IFERROR(IF(AND(DR$3&gt;=$H29,DR$3&lt;=$I29),$D29/($I29-$H29+1),0)*IF($G29="straight-line",1,0),0)</f>
        <v>0</v>
      </c>
      <c r="DS29" s="58">
        <f>IFERROR(INDEX('Construction Bell Curve'!$B$3:$BK$60,MATCH($I29,'Construction Bell Curve'!$B$3:$B$60,0),MATCH('Draw Schedule-AM'!DS$3,'Construction Bell Curve'!$B$3:$BK$3,0))*$D29*IF($G29="s-curve",1,0),0)+IFERROR(IF(AND(DS$3&gt;=$H29,DS$3&lt;=$I29),$D29/($I29-$H29+1),0)*IF($G29="straight-line",1,0),0)</f>
        <v>0</v>
      </c>
      <c r="DT29" s="58">
        <f>IFERROR(INDEX('Construction Bell Curve'!$B$3:$BK$60,MATCH($I29,'Construction Bell Curve'!$B$3:$B$60,0),MATCH('Draw Schedule-AM'!DT$3,'Construction Bell Curve'!$B$3:$BK$3,0))*$D29*IF($G29="s-curve",1,0),0)+IFERROR(IF(AND(DT$3&gt;=$H29,DT$3&lt;=$I29),$D29/($I29-$H29+1),0)*IF($G29="straight-line",1,0),0)</f>
        <v>0</v>
      </c>
      <c r="DU29" s="58">
        <f>IFERROR(INDEX('Construction Bell Curve'!$B$3:$BK$60,MATCH($I29,'Construction Bell Curve'!$B$3:$B$60,0),MATCH('Draw Schedule-AM'!DU$3,'Construction Bell Curve'!$B$3:$BK$3,0))*$D29*IF($G29="s-curve",1,0),0)+IFERROR(IF(AND(DU$3&gt;=$H29,DU$3&lt;=$I29),$D29/($I29-$H29+1),0)*IF($G29="straight-line",1,0),0)</f>
        <v>0</v>
      </c>
      <c r="DV29" s="58">
        <f>IFERROR(INDEX('Construction Bell Curve'!$B$3:$BK$60,MATCH($I29,'Construction Bell Curve'!$B$3:$B$60,0),MATCH('Draw Schedule-AM'!DV$3,'Construction Bell Curve'!$B$3:$BK$3,0))*$D29*IF($G29="s-curve",1,0),0)+IFERROR(IF(AND(DV$3&gt;=$H29,DV$3&lt;=$I29),$D29/($I29-$H29+1),0)*IF($G29="straight-line",1,0),0)</f>
        <v>0</v>
      </c>
      <c r="DW29" s="58">
        <f>IFERROR(INDEX('Construction Bell Curve'!$B$3:$BK$60,MATCH($I29,'Construction Bell Curve'!$B$3:$B$60,0),MATCH('Draw Schedule-AM'!DW$3,'Construction Bell Curve'!$B$3:$BK$3,0))*$D29*IF($G29="s-curve",1,0),0)+IFERROR(IF(AND(DW$3&gt;=$H29,DW$3&lt;=$I29),$D29/($I29-$H29+1),0)*IF($G29="straight-line",1,0),0)</f>
        <v>0</v>
      </c>
      <c r="DX29" s="58">
        <f>IFERROR(INDEX('Construction Bell Curve'!$B$3:$BK$60,MATCH($I29,'Construction Bell Curve'!$B$3:$B$60,0),MATCH('Draw Schedule-AM'!DX$3,'Construction Bell Curve'!$B$3:$BK$3,0))*$D29*IF($G29="s-curve",1,0),0)+IFERROR(IF(AND(DX$3&gt;=$H29,DX$3&lt;=$I29),$D29/($I29-$H29+1),0)*IF($G29="straight-line",1,0),0)</f>
        <v>0</v>
      </c>
      <c r="DY29" s="58">
        <f>IFERROR(INDEX('Construction Bell Curve'!$B$3:$BK$60,MATCH($I29,'Construction Bell Curve'!$B$3:$B$60,0),MATCH('Draw Schedule-AM'!DY$3,'Construction Bell Curve'!$B$3:$BK$3,0))*$D29*IF($G29="s-curve",1,0),0)+IFERROR(IF(AND(DY$3&gt;=$H29,DY$3&lt;=$I29),$D29/($I29-$H29+1),0)*IF($G29="straight-line",1,0),0)</f>
        <v>0</v>
      </c>
      <c r="DZ29" s="58">
        <f>IFERROR(INDEX('Construction Bell Curve'!$B$3:$BK$60,MATCH($I29,'Construction Bell Curve'!$B$3:$B$60,0),MATCH('Draw Schedule-AM'!DZ$3,'Construction Bell Curve'!$B$3:$BK$3,0))*$D29*IF($G29="s-curve",1,0),0)+IFERROR(IF(AND(DZ$3&gt;=$H29,DZ$3&lt;=$I29),$D29/($I29-$H29+1),0)*IF($G29="straight-line",1,0),0)</f>
        <v>0</v>
      </c>
    </row>
    <row r="30" spans="1:130" s="51" customFormat="1" ht="15.75" customHeight="1">
      <c r="A30" s="49"/>
      <c r="B30" s="60" t="str">
        <f>Budget!B33</f>
        <v>FF&amp;E</v>
      </c>
      <c r="C30" s="1134">
        <v>0</v>
      </c>
      <c r="D30" s="135">
        <f t="shared" si="18"/>
        <v>0</v>
      </c>
      <c r="E30" s="1131">
        <f>Budget!E33</f>
        <v>0</v>
      </c>
      <c r="F30" s="1087">
        <f t="shared" ca="1" si="19"/>
        <v>0</v>
      </c>
      <c r="G30" s="1075" t="s">
        <v>1382</v>
      </c>
      <c r="H30" s="1139">
        <f t="shared" si="20"/>
        <v>0</v>
      </c>
      <c r="I30" s="1076">
        <v>12</v>
      </c>
      <c r="J30" s="58">
        <f>IFERROR(INDEX('Construction Bell Curve'!$B$3:$BK$60,MATCH($I30,'Construction Bell Curve'!$B$3:$B$60,0),MATCH('Draw Schedule-AM'!J$3,'Construction Bell Curve'!$B$3:$BK$3,0))*$D30*IF($G30="s-curve",1,0),0)+IFERROR(IF(AND(J$3&gt;=$H30,J$3&lt;=$I30),$D30/($I30-$H30+1),0)*IF($G30="straight-line",1,0),0)</f>
        <v>0</v>
      </c>
      <c r="K30" s="58">
        <f ca="1">IFERROR(INDEX('Construction Bell Curve'!$B$3:$BK$60,MATCH($I30,'Construction Bell Curve'!$B$3:$B$60,0),MATCH('Draw Schedule-AM'!K$3,'Construction Bell Curve'!$B$3:$BK$3,0))*$D30*IF($G30="s-curve",1,0),0)+IFERROR(IF(AND(K$3&gt;=$H30,K$3&lt;=$I30),$D30/($I30-$H30+1),0)*IF($G30="straight-line",1,0),0)</f>
        <v>0</v>
      </c>
      <c r="L30" s="58">
        <f ca="1">IFERROR(INDEX('Construction Bell Curve'!$B$3:$BK$60,MATCH($I30,'Construction Bell Curve'!$B$3:$B$60,0),MATCH('Draw Schedule-AM'!L$3,'Construction Bell Curve'!$B$3:$BK$3,0))*$D30*IF($G30="s-curve",1,0),0)+IFERROR(IF(AND(L$3&gt;=$H30,L$3&lt;=$I30),$D30/($I30-$H30+1),0)*IF($G30="straight-line",1,0),0)</f>
        <v>0</v>
      </c>
      <c r="M30" s="58">
        <f ca="1">IFERROR(INDEX('Construction Bell Curve'!$B$3:$BK$60,MATCH($I30,'Construction Bell Curve'!$B$3:$B$60,0),MATCH('Draw Schedule-AM'!M$3,'Construction Bell Curve'!$B$3:$BK$3,0))*$D30*IF($G30="s-curve",1,0),0)+IFERROR(IF(AND(M$3&gt;=$H30,M$3&lt;=$I30),$D30/($I30-$H30+1),0)*IF($G30="straight-line",1,0),0)</f>
        <v>0</v>
      </c>
      <c r="N30" s="58">
        <f ca="1">IFERROR(INDEX('Construction Bell Curve'!$B$3:$BK$60,MATCH($I30,'Construction Bell Curve'!$B$3:$B$60,0),MATCH('Draw Schedule-AM'!N$3,'Construction Bell Curve'!$B$3:$BK$3,0))*$D30*IF($G30="s-curve",1,0),0)+IFERROR(IF(AND(N$3&gt;=$H30,N$3&lt;=$I30),$D30/($I30-$H30+1),0)*IF($G30="straight-line",1,0),0)</f>
        <v>0</v>
      </c>
      <c r="O30" s="58">
        <f ca="1">IFERROR(INDEX('Construction Bell Curve'!$B$3:$BK$60,MATCH($I30,'Construction Bell Curve'!$B$3:$B$60,0),MATCH('Draw Schedule-AM'!O$3,'Construction Bell Curve'!$B$3:$BK$3,0))*$D30*IF($G30="s-curve",1,0),0)+IFERROR(IF(AND(O$3&gt;=$H30,O$3&lt;=$I30),$D30/($I30-$H30+1),0)*IF($G30="straight-line",1,0),0)</f>
        <v>0</v>
      </c>
      <c r="P30" s="58">
        <f ca="1">IFERROR(INDEX('Construction Bell Curve'!$B$3:$BK$60,MATCH($I30,'Construction Bell Curve'!$B$3:$B$60,0),MATCH('Draw Schedule-AM'!P$3,'Construction Bell Curve'!$B$3:$BK$3,0))*$D30*IF($G30="s-curve",1,0),0)+IFERROR(IF(AND(P$3&gt;=$H30,P$3&lt;=$I30),$D30/($I30-$H30+1),0)*IF($G30="straight-line",1,0),0)</f>
        <v>0</v>
      </c>
      <c r="Q30" s="58">
        <f ca="1">IFERROR(INDEX('Construction Bell Curve'!$B$3:$BK$60,MATCH($I30,'Construction Bell Curve'!$B$3:$B$60,0),MATCH('Draw Schedule-AM'!Q$3,'Construction Bell Curve'!$B$3:$BK$3,0))*$D30*IF($G30="s-curve",1,0),0)+IFERROR(IF(AND(Q$3&gt;=$H30,Q$3&lt;=$I30),$D30/($I30-$H30+1),0)*IF($G30="straight-line",1,0),0)</f>
        <v>0</v>
      </c>
      <c r="R30" s="58">
        <f ca="1">IFERROR(INDEX('Construction Bell Curve'!$B$3:$BK$60,MATCH($I30,'Construction Bell Curve'!$B$3:$B$60,0),MATCH('Draw Schedule-AM'!R$3,'Construction Bell Curve'!$B$3:$BK$3,0))*$D30*IF($G30="s-curve",1,0),0)+IFERROR(IF(AND(R$3&gt;=$H30,R$3&lt;=$I30),$D30/($I30-$H30+1),0)*IF($G30="straight-line",1,0),0)</f>
        <v>0</v>
      </c>
      <c r="S30" s="58">
        <f ca="1">IFERROR(INDEX('Construction Bell Curve'!$B$3:$BK$60,MATCH($I30,'Construction Bell Curve'!$B$3:$B$60,0),MATCH('Draw Schedule-AM'!S$3,'Construction Bell Curve'!$B$3:$BK$3,0))*$D30*IF($G30="s-curve",1,0),0)+IFERROR(IF(AND(S$3&gt;=$H30,S$3&lt;=$I30),$D30/($I30-$H30+1),0)*IF($G30="straight-line",1,0),0)</f>
        <v>0</v>
      </c>
      <c r="T30" s="58">
        <f ca="1">IFERROR(INDEX('Construction Bell Curve'!$B$3:$BK$60,MATCH($I30,'Construction Bell Curve'!$B$3:$B$60,0),MATCH('Draw Schedule-AM'!T$3,'Construction Bell Curve'!$B$3:$BK$3,0))*$D30*IF($G30="s-curve",1,0),0)+IFERROR(IF(AND(T$3&gt;=$H30,T$3&lt;=$I30),$D30/($I30-$H30+1),0)*IF($G30="straight-line",1,0),0)</f>
        <v>0</v>
      </c>
      <c r="U30" s="58">
        <f ca="1">IFERROR(INDEX('Construction Bell Curve'!$B$3:$BK$60,MATCH($I30,'Construction Bell Curve'!$B$3:$B$60,0),MATCH('Draw Schedule-AM'!U$3,'Construction Bell Curve'!$B$3:$BK$3,0))*$D30*IF($G30="s-curve",1,0),0)+IFERROR(IF(AND(U$3&gt;=$H30,U$3&lt;=$I30),$D30/($I30-$H30+1),0)*IF($G30="straight-line",1,0),0)</f>
        <v>0</v>
      </c>
      <c r="V30" s="58">
        <f ca="1">IFERROR(INDEX('Construction Bell Curve'!$B$3:$BK$60,MATCH($I30,'Construction Bell Curve'!$B$3:$B$60,0),MATCH('Draw Schedule-AM'!V$3,'Construction Bell Curve'!$B$3:$BK$3,0))*$D30*IF($G30="s-curve",1,0),0)+IFERROR(IF(AND(V$3&gt;=$H30,V$3&lt;=$I30),$D30/($I30-$H30+1),0)*IF($G30="straight-line",1,0),0)</f>
        <v>0</v>
      </c>
      <c r="W30" s="58">
        <f>IFERROR(INDEX('Construction Bell Curve'!$B$3:$BK$60,MATCH($I30,'Construction Bell Curve'!$B$3:$B$60,0),MATCH('Draw Schedule-AM'!W$3,'Construction Bell Curve'!$B$3:$BK$3,0))*$D30*IF($G30="s-curve",1,0),0)+IFERROR(IF(AND(W$3&gt;=$H30,W$3&lt;=$I30),$D30/($I30-$H30+1),0)*IF($G30="straight-line",1,0),0)</f>
        <v>0</v>
      </c>
      <c r="X30" s="58">
        <f>IFERROR(INDEX('Construction Bell Curve'!$B$3:$BK$60,MATCH($I30,'Construction Bell Curve'!$B$3:$B$60,0),MATCH('Draw Schedule-AM'!X$3,'Construction Bell Curve'!$B$3:$BK$3,0))*$D30*IF($G30="s-curve",1,0),0)+IFERROR(IF(AND(X$3&gt;=$H30,X$3&lt;=$I30),$D30/($I30-$H30+1),0)*IF($G30="straight-line",1,0),0)</f>
        <v>0</v>
      </c>
      <c r="Y30" s="58">
        <f>IFERROR(INDEX('Construction Bell Curve'!$B$3:$BK$60,MATCH($I30,'Construction Bell Curve'!$B$3:$B$60,0),MATCH('Draw Schedule-AM'!Y$3,'Construction Bell Curve'!$B$3:$BK$3,0))*$D30*IF($G30="s-curve",1,0),0)+IFERROR(IF(AND(Y$3&gt;=$H30,Y$3&lt;=$I30),$D30/($I30-$H30+1),0)*IF($G30="straight-line",1,0),0)</f>
        <v>0</v>
      </c>
      <c r="Z30" s="58">
        <f>IFERROR(INDEX('Construction Bell Curve'!$B$3:$BK$60,MATCH($I30,'Construction Bell Curve'!$B$3:$B$60,0),MATCH('Draw Schedule-AM'!Z$3,'Construction Bell Curve'!$B$3:$BK$3,0))*$D30*IF($G30="s-curve",1,0),0)+IFERROR(IF(AND(Z$3&gt;=$H30,Z$3&lt;=$I30),$D30/($I30-$H30+1),0)*IF($G30="straight-line",1,0),0)</f>
        <v>0</v>
      </c>
      <c r="AA30" s="58">
        <f>IFERROR(INDEX('Construction Bell Curve'!$B$3:$BK$60,MATCH($I30,'Construction Bell Curve'!$B$3:$B$60,0),MATCH('Draw Schedule-AM'!AA$3,'Construction Bell Curve'!$B$3:$BK$3,0))*$D30*IF($G30="s-curve",1,0),0)+IFERROR(IF(AND(AA$3&gt;=$H30,AA$3&lt;=$I30),$D30/($I30-$H30+1),0)*IF($G30="straight-line",1,0),0)</f>
        <v>0</v>
      </c>
      <c r="AB30" s="58">
        <f>IFERROR(INDEX('Construction Bell Curve'!$B$3:$BK$60,MATCH($I30,'Construction Bell Curve'!$B$3:$B$60,0),MATCH('Draw Schedule-AM'!AB$3,'Construction Bell Curve'!$B$3:$BK$3,0))*$D30*IF($G30="s-curve",1,0),0)+IFERROR(IF(AND(AB$3&gt;=$H30,AB$3&lt;=$I30),$D30/($I30-$H30+1),0)*IF($G30="straight-line",1,0),0)</f>
        <v>0</v>
      </c>
      <c r="AC30" s="58">
        <f>IFERROR(INDEX('Construction Bell Curve'!$B$3:$BK$60,MATCH($I30,'Construction Bell Curve'!$B$3:$B$60,0),MATCH('Draw Schedule-AM'!AC$3,'Construction Bell Curve'!$B$3:$BK$3,0))*$D30*IF($G30="s-curve",1,0),0)+IFERROR(IF(AND(AC$3&gt;=$H30,AC$3&lt;=$I30),$D30/($I30-$H30+1),0)*IF($G30="straight-line",1,0),0)</f>
        <v>0</v>
      </c>
      <c r="AD30" s="58">
        <f>IFERROR(INDEX('Construction Bell Curve'!$B$3:$BK$60,MATCH($I30,'Construction Bell Curve'!$B$3:$B$60,0),MATCH('Draw Schedule-AM'!AD$3,'Construction Bell Curve'!$B$3:$BK$3,0))*$D30*IF($G30="s-curve",1,0),0)+IFERROR(IF(AND(AD$3&gt;=$H30,AD$3&lt;=$I30),$D30/($I30-$H30+1),0)*IF($G30="straight-line",1,0),0)</f>
        <v>0</v>
      </c>
      <c r="AE30" s="58">
        <f>IFERROR(INDEX('Construction Bell Curve'!$B$3:$BK$60,MATCH($I30,'Construction Bell Curve'!$B$3:$B$60,0),MATCH('Draw Schedule-AM'!AE$3,'Construction Bell Curve'!$B$3:$BK$3,0))*$D30*IF($G30="s-curve",1,0),0)+IFERROR(IF(AND(AE$3&gt;=$H30,AE$3&lt;=$I30),$D30/($I30-$H30+1),0)*IF($G30="straight-line",1,0),0)</f>
        <v>0</v>
      </c>
      <c r="AF30" s="58">
        <f>IFERROR(INDEX('Construction Bell Curve'!$B$3:$BK$60,MATCH($I30,'Construction Bell Curve'!$B$3:$B$60,0),MATCH('Draw Schedule-AM'!AF$3,'Construction Bell Curve'!$B$3:$BK$3,0))*$D30*IF($G30="s-curve",1,0),0)+IFERROR(IF(AND(AF$3&gt;=$H30,AF$3&lt;=$I30),$D30/($I30-$H30+1),0)*IF($G30="straight-line",1,0),0)</f>
        <v>0</v>
      </c>
      <c r="AG30" s="58">
        <f>IFERROR(INDEX('Construction Bell Curve'!$B$3:$BK$60,MATCH($I30,'Construction Bell Curve'!$B$3:$B$60,0),MATCH('Draw Schedule-AM'!AG$3,'Construction Bell Curve'!$B$3:$BK$3,0))*$D30*IF($G30="s-curve",1,0),0)+IFERROR(IF(AND(AG$3&gt;=$H30,AG$3&lt;=$I30),$D30/($I30-$H30+1),0)*IF($G30="straight-line",1,0),0)</f>
        <v>0</v>
      </c>
      <c r="AH30" s="58">
        <f>IFERROR(INDEX('Construction Bell Curve'!$B$3:$BK$60,MATCH($I30,'Construction Bell Curve'!$B$3:$B$60,0),MATCH('Draw Schedule-AM'!AH$3,'Construction Bell Curve'!$B$3:$BK$3,0))*$D30*IF($G30="s-curve",1,0),0)+IFERROR(IF(AND(AH$3&gt;=$H30,AH$3&lt;=$I30),$D30/($I30-$H30+1),0)*IF($G30="straight-line",1,0),0)</f>
        <v>0</v>
      </c>
      <c r="AI30" s="58">
        <f>IFERROR(INDEX('Construction Bell Curve'!$B$3:$BK$60,MATCH($I30,'Construction Bell Curve'!$B$3:$B$60,0),MATCH('Draw Schedule-AM'!AI$3,'Construction Bell Curve'!$B$3:$BK$3,0))*$D30*IF($G30="s-curve",1,0),0)+IFERROR(IF(AND(AI$3&gt;=$H30,AI$3&lt;=$I30),$D30/($I30-$H30+1),0)*IF($G30="straight-line",1,0),0)</f>
        <v>0</v>
      </c>
      <c r="AJ30" s="58">
        <f>IFERROR(INDEX('Construction Bell Curve'!$B$3:$BK$60,MATCH($I30,'Construction Bell Curve'!$B$3:$B$60,0),MATCH('Draw Schedule-AM'!AJ$3,'Construction Bell Curve'!$B$3:$BK$3,0))*$D30*IF($G30="s-curve",1,0),0)+IFERROR(IF(AND(AJ$3&gt;=$H30,AJ$3&lt;=$I30),$D30/($I30-$H30+1),0)*IF($G30="straight-line",1,0),0)</f>
        <v>0</v>
      </c>
      <c r="AK30" s="58">
        <f>IFERROR(INDEX('Construction Bell Curve'!$B$3:$BK$60,MATCH($I30,'Construction Bell Curve'!$B$3:$B$60,0),MATCH('Draw Schedule-AM'!AK$3,'Construction Bell Curve'!$B$3:$BK$3,0))*$D30*IF($G30="s-curve",1,0),0)+IFERROR(IF(AND(AK$3&gt;=$H30,AK$3&lt;=$I30),$D30/($I30-$H30+1),0)*IF($G30="straight-line",1,0),0)</f>
        <v>0</v>
      </c>
      <c r="AL30" s="58">
        <f>IFERROR(INDEX('Construction Bell Curve'!$B$3:$BK$60,MATCH($I30,'Construction Bell Curve'!$B$3:$B$60,0),MATCH('Draw Schedule-AM'!AL$3,'Construction Bell Curve'!$B$3:$BK$3,0))*$D30*IF($G30="s-curve",1,0),0)+IFERROR(IF(AND(AL$3&gt;=$H30,AL$3&lt;=$I30),$D30/($I30-$H30+1),0)*IF($G30="straight-line",1,0),0)</f>
        <v>0</v>
      </c>
      <c r="AM30" s="58">
        <f>IFERROR(INDEX('Construction Bell Curve'!$B$3:$BK$60,MATCH($I30,'Construction Bell Curve'!$B$3:$B$60,0),MATCH('Draw Schedule-AM'!AM$3,'Construction Bell Curve'!$B$3:$BK$3,0))*$D30*IF($G30="s-curve",1,0),0)+IFERROR(IF(AND(AM$3&gt;=$H30,AM$3&lt;=$I30),$D30/($I30-$H30+1),0)*IF($G30="straight-line",1,0),0)</f>
        <v>0</v>
      </c>
      <c r="AN30" s="58">
        <f>IFERROR(INDEX('Construction Bell Curve'!$B$3:$BK$60,MATCH($I30,'Construction Bell Curve'!$B$3:$B$60,0),MATCH('Draw Schedule-AM'!AN$3,'Construction Bell Curve'!$B$3:$BK$3,0))*$D30*IF($G30="s-curve",1,0),0)+IFERROR(IF(AND(AN$3&gt;=$H30,AN$3&lt;=$I30),$D30/($I30-$H30+1),0)*IF($G30="straight-line",1,0),0)</f>
        <v>0</v>
      </c>
      <c r="AO30" s="58">
        <f>IFERROR(INDEX('Construction Bell Curve'!$B$3:$BK$60,MATCH($I30,'Construction Bell Curve'!$B$3:$B$60,0),MATCH('Draw Schedule-AM'!AO$3,'Construction Bell Curve'!$B$3:$BK$3,0))*$D30*IF($G30="s-curve",1,0),0)+IFERROR(IF(AND(AO$3&gt;=$H30,AO$3&lt;=$I30),$D30/($I30-$H30+1),0)*IF($G30="straight-line",1,0),0)</f>
        <v>0</v>
      </c>
      <c r="AP30" s="58">
        <f>IFERROR(INDEX('Construction Bell Curve'!$B$3:$BK$60,MATCH($I30,'Construction Bell Curve'!$B$3:$B$60,0),MATCH('Draw Schedule-AM'!AP$3,'Construction Bell Curve'!$B$3:$BK$3,0))*$D30*IF($G30="s-curve",1,0),0)+IFERROR(IF(AND(AP$3&gt;=$H30,AP$3&lt;=$I30),$D30/($I30-$H30+1),0)*IF($G30="straight-line",1,0),0)</f>
        <v>0</v>
      </c>
      <c r="AQ30" s="58">
        <f>IFERROR(INDEX('Construction Bell Curve'!$B$3:$BK$60,MATCH($I30,'Construction Bell Curve'!$B$3:$B$60,0),MATCH('Draw Schedule-AM'!AQ$3,'Construction Bell Curve'!$B$3:$BK$3,0))*$D30*IF($G30="s-curve",1,0),0)+IFERROR(IF(AND(AQ$3&gt;=$H30,AQ$3&lt;=$I30),$D30/($I30-$H30+1),0)*IF($G30="straight-line",1,0),0)</f>
        <v>0</v>
      </c>
      <c r="AR30" s="58">
        <f>IFERROR(INDEX('Construction Bell Curve'!$B$3:$BK$60,MATCH($I30,'Construction Bell Curve'!$B$3:$B$60,0),MATCH('Draw Schedule-AM'!AR$3,'Construction Bell Curve'!$B$3:$BK$3,0))*$D30*IF($G30="s-curve",1,0),0)+IFERROR(IF(AND(AR$3&gt;=$H30,AR$3&lt;=$I30),$D30/($I30-$H30+1),0)*IF($G30="straight-line",1,0),0)</f>
        <v>0</v>
      </c>
      <c r="AS30" s="58">
        <f>IFERROR(INDEX('Construction Bell Curve'!$B$3:$BK$60,MATCH($I30,'Construction Bell Curve'!$B$3:$B$60,0),MATCH('Draw Schedule-AM'!AS$3,'Construction Bell Curve'!$B$3:$BK$3,0))*$D30*IF($G30="s-curve",1,0),0)+IFERROR(IF(AND(AS$3&gt;=$H30,AS$3&lt;=$I30),$D30/($I30-$H30+1),0)*IF($G30="straight-line",1,0),0)</f>
        <v>0</v>
      </c>
      <c r="AT30" s="58">
        <f>IFERROR(INDEX('Construction Bell Curve'!$B$3:$BK$60,MATCH($I30,'Construction Bell Curve'!$B$3:$B$60,0),MATCH('Draw Schedule-AM'!AT$3,'Construction Bell Curve'!$B$3:$BK$3,0))*$D30*IF($G30="s-curve",1,0),0)+IFERROR(IF(AND(AT$3&gt;=$H30,AT$3&lt;=$I30),$D30/($I30-$H30+1),0)*IF($G30="straight-line",1,0),0)</f>
        <v>0</v>
      </c>
      <c r="AU30" s="58">
        <f>IFERROR(INDEX('Construction Bell Curve'!$B$3:$BK$60,MATCH($I30,'Construction Bell Curve'!$B$3:$B$60,0),MATCH('Draw Schedule-AM'!AU$3,'Construction Bell Curve'!$B$3:$BK$3,0))*$D30*IF($G30="s-curve",1,0),0)+IFERROR(IF(AND(AU$3&gt;=$H30,AU$3&lt;=$I30),$D30/($I30-$H30+1),0)*IF($G30="straight-line",1,0),0)</f>
        <v>0</v>
      </c>
      <c r="AV30" s="58">
        <f>IFERROR(INDEX('Construction Bell Curve'!$B$3:$BK$60,MATCH($I30,'Construction Bell Curve'!$B$3:$B$60,0),MATCH('Draw Schedule-AM'!AV$3,'Construction Bell Curve'!$B$3:$BK$3,0))*$D30*IF($G30="s-curve",1,0),0)+IFERROR(IF(AND(AV$3&gt;=$H30,AV$3&lt;=$I30),$D30/($I30-$H30+1),0)*IF($G30="straight-line",1,0),0)</f>
        <v>0</v>
      </c>
      <c r="AW30" s="58">
        <f>IFERROR(INDEX('Construction Bell Curve'!$B$3:$BK$60,MATCH($I30,'Construction Bell Curve'!$B$3:$B$60,0),MATCH('Draw Schedule-AM'!AW$3,'Construction Bell Curve'!$B$3:$BK$3,0))*$D30*IF($G30="s-curve",1,0),0)+IFERROR(IF(AND(AW$3&gt;=$H30,AW$3&lt;=$I30),$D30/($I30-$H30+1),0)*IF($G30="straight-line",1,0),0)</f>
        <v>0</v>
      </c>
      <c r="AX30" s="58">
        <f>IFERROR(INDEX('Construction Bell Curve'!$B$3:$BK$60,MATCH($I30,'Construction Bell Curve'!$B$3:$B$60,0),MATCH('Draw Schedule-AM'!AX$3,'Construction Bell Curve'!$B$3:$BK$3,0))*$D30*IF($G30="s-curve",1,0),0)+IFERROR(IF(AND(AX$3&gt;=$H30,AX$3&lt;=$I30),$D30/($I30-$H30+1),0)*IF($G30="straight-line",1,0),0)</f>
        <v>0</v>
      </c>
      <c r="AY30" s="58">
        <f>IFERROR(INDEX('Construction Bell Curve'!$B$3:$BK$60,MATCH($I30,'Construction Bell Curve'!$B$3:$B$60,0),MATCH('Draw Schedule-AM'!AY$3,'Construction Bell Curve'!$B$3:$BK$3,0))*$D30*IF($G30="s-curve",1,0),0)+IFERROR(IF(AND(AY$3&gt;=$H30,AY$3&lt;=$I30),$D30/($I30-$H30+1),0)*IF($G30="straight-line",1,0),0)</f>
        <v>0</v>
      </c>
      <c r="AZ30" s="58">
        <f>IFERROR(INDEX('Construction Bell Curve'!$B$3:$BK$60,MATCH($I30,'Construction Bell Curve'!$B$3:$B$60,0),MATCH('Draw Schedule-AM'!AZ$3,'Construction Bell Curve'!$B$3:$BK$3,0))*$D30*IF($G30="s-curve",1,0),0)+IFERROR(IF(AND(AZ$3&gt;=$H30,AZ$3&lt;=$I30),$D30/($I30-$H30+1),0)*IF($G30="straight-line",1,0),0)</f>
        <v>0</v>
      </c>
      <c r="BA30" s="58">
        <f>IFERROR(INDEX('Construction Bell Curve'!$B$3:$BK$60,MATCH($I30,'Construction Bell Curve'!$B$3:$B$60,0),MATCH('Draw Schedule-AM'!BA$3,'Construction Bell Curve'!$B$3:$BK$3,0))*$D30*IF($G30="s-curve",1,0),0)+IFERROR(IF(AND(BA$3&gt;=$H30,BA$3&lt;=$I30),$D30/($I30-$H30+1),0)*IF($G30="straight-line",1,0),0)</f>
        <v>0</v>
      </c>
      <c r="BB30" s="58">
        <f>IFERROR(INDEX('Construction Bell Curve'!$B$3:$BK$60,MATCH($I30,'Construction Bell Curve'!$B$3:$B$60,0),MATCH('Draw Schedule-AM'!BB$3,'Construction Bell Curve'!$B$3:$BK$3,0))*$D30*IF($G30="s-curve",1,0),0)+IFERROR(IF(AND(BB$3&gt;=$H30,BB$3&lt;=$I30),$D30/($I30-$H30+1),0)*IF($G30="straight-line",1,0),0)</f>
        <v>0</v>
      </c>
      <c r="BC30" s="58">
        <f>IFERROR(INDEX('Construction Bell Curve'!$B$3:$BK$60,MATCH($I30,'Construction Bell Curve'!$B$3:$B$60,0),MATCH('Draw Schedule-AM'!BC$3,'Construction Bell Curve'!$B$3:$BK$3,0))*$D30*IF($G30="s-curve",1,0),0)+IFERROR(IF(AND(BC$3&gt;=$H30,BC$3&lt;=$I30),$D30/($I30-$H30+1),0)*IF($G30="straight-line",1,0),0)</f>
        <v>0</v>
      </c>
      <c r="BD30" s="58">
        <f>IFERROR(INDEX('Construction Bell Curve'!$B$3:$BK$60,MATCH($I30,'Construction Bell Curve'!$B$3:$B$60,0),MATCH('Draw Schedule-AM'!BD$3,'Construction Bell Curve'!$B$3:$BK$3,0))*$D30*IF($G30="s-curve",1,0),0)+IFERROR(IF(AND(BD$3&gt;=$H30,BD$3&lt;=$I30),$D30/($I30-$H30+1),0)*IF($G30="straight-line",1,0),0)</f>
        <v>0</v>
      </c>
      <c r="BE30" s="58">
        <f>IFERROR(INDEX('Construction Bell Curve'!$B$3:$BK$60,MATCH($I30,'Construction Bell Curve'!$B$3:$B$60,0),MATCH('Draw Schedule-AM'!BE$3,'Construction Bell Curve'!$B$3:$BK$3,0))*$D30*IF($G30="s-curve",1,0),0)+IFERROR(IF(AND(BE$3&gt;=$H30,BE$3&lt;=$I30),$D30/($I30-$H30+1),0)*IF($G30="straight-line",1,0),0)</f>
        <v>0</v>
      </c>
      <c r="BF30" s="58">
        <f>IFERROR(INDEX('Construction Bell Curve'!$B$3:$BK$60,MATCH($I30,'Construction Bell Curve'!$B$3:$B$60,0),MATCH('Draw Schedule-AM'!BF$3,'Construction Bell Curve'!$B$3:$BK$3,0))*$D30*IF($G30="s-curve",1,0),0)+IFERROR(IF(AND(BF$3&gt;=$H30,BF$3&lt;=$I30),$D30/($I30-$H30+1),0)*IF($G30="straight-line",1,0),0)</f>
        <v>0</v>
      </c>
      <c r="BG30" s="58">
        <f>IFERROR(INDEX('Construction Bell Curve'!$B$3:$BK$60,MATCH($I30,'Construction Bell Curve'!$B$3:$B$60,0),MATCH('Draw Schedule-AM'!BG$3,'Construction Bell Curve'!$B$3:$BK$3,0))*$D30*IF($G30="s-curve",1,0),0)+IFERROR(IF(AND(BG$3&gt;=$H30,BG$3&lt;=$I30),$D30/($I30-$H30+1),0)*IF($G30="straight-line",1,0),0)</f>
        <v>0</v>
      </c>
      <c r="BH30" s="58">
        <f>IFERROR(INDEX('Construction Bell Curve'!$B$3:$BK$60,MATCH($I30,'Construction Bell Curve'!$B$3:$B$60,0),MATCH('Draw Schedule-AM'!BH$3,'Construction Bell Curve'!$B$3:$BK$3,0))*$D30*IF($G30="s-curve",1,0),0)+IFERROR(IF(AND(BH$3&gt;=$H30,BH$3&lt;=$I30),$D30/($I30-$H30+1),0)*IF($G30="straight-line",1,0),0)</f>
        <v>0</v>
      </c>
      <c r="BI30" s="58">
        <f>IFERROR(INDEX('Construction Bell Curve'!$B$3:$BK$60,MATCH($I30,'Construction Bell Curve'!$B$3:$B$60,0),MATCH('Draw Schedule-AM'!BI$3,'Construction Bell Curve'!$B$3:$BK$3,0))*$D30*IF($G30="s-curve",1,0),0)+IFERROR(IF(AND(BI$3&gt;=$H30,BI$3&lt;=$I30),$D30/($I30-$H30+1),0)*IF($G30="straight-line",1,0),0)</f>
        <v>0</v>
      </c>
      <c r="BJ30" s="58">
        <f>IFERROR(INDEX('Construction Bell Curve'!$B$3:$BK$60,MATCH($I30,'Construction Bell Curve'!$B$3:$B$60,0),MATCH('Draw Schedule-AM'!BJ$3,'Construction Bell Curve'!$B$3:$BK$3,0))*$D30*IF($G30="s-curve",1,0),0)+IFERROR(IF(AND(BJ$3&gt;=$H30,BJ$3&lt;=$I30),$D30/($I30-$H30+1),0)*IF($G30="straight-line",1,0),0)</f>
        <v>0</v>
      </c>
      <c r="BK30" s="58">
        <f>IFERROR(INDEX('Construction Bell Curve'!$B$3:$BK$60,MATCH($I30,'Construction Bell Curve'!$B$3:$B$60,0),MATCH('Draw Schedule-AM'!BK$3,'Construction Bell Curve'!$B$3:$BK$3,0))*$D30*IF($G30="s-curve",1,0),0)+IFERROR(IF(AND(BK$3&gt;=$H30,BK$3&lt;=$I30),$D30/($I30-$H30+1),0)*IF($G30="straight-line",1,0),0)</f>
        <v>0</v>
      </c>
      <c r="BL30" s="58">
        <f>IFERROR(INDEX('Construction Bell Curve'!$B$3:$BK$60,MATCH($I30,'Construction Bell Curve'!$B$3:$B$60,0),MATCH('Draw Schedule-AM'!BL$3,'Construction Bell Curve'!$B$3:$BK$3,0))*$D30*IF($G30="s-curve",1,0),0)+IFERROR(IF(AND(BL$3&gt;=$H30,BL$3&lt;=$I30),$D30/($I30-$H30+1),0)*IF($G30="straight-line",1,0),0)</f>
        <v>0</v>
      </c>
      <c r="BM30" s="58">
        <f>IFERROR(INDEX('Construction Bell Curve'!$B$3:$BK$60,MATCH($I30,'Construction Bell Curve'!$B$3:$B$60,0),MATCH('Draw Schedule-AM'!BM$3,'Construction Bell Curve'!$B$3:$BK$3,0))*$D30*IF($G30="s-curve",1,0),0)+IFERROR(IF(AND(BM$3&gt;=$H30,BM$3&lt;=$I30),$D30/($I30-$H30+1),0)*IF($G30="straight-line",1,0),0)</f>
        <v>0</v>
      </c>
      <c r="BN30" s="58">
        <f>IFERROR(INDEX('Construction Bell Curve'!$B$3:$BK$60,MATCH($I30,'Construction Bell Curve'!$B$3:$B$60,0),MATCH('Draw Schedule-AM'!BN$3,'Construction Bell Curve'!$B$3:$BK$3,0))*$D30*IF($G30="s-curve",1,0),0)+IFERROR(IF(AND(BN$3&gt;=$H30,BN$3&lt;=$I30),$D30/($I30-$H30+1),0)*IF($G30="straight-line",1,0),0)</f>
        <v>0</v>
      </c>
      <c r="BO30" s="58">
        <f>IFERROR(INDEX('Construction Bell Curve'!$B$3:$BK$60,MATCH($I30,'Construction Bell Curve'!$B$3:$B$60,0),MATCH('Draw Schedule-AM'!BO$3,'Construction Bell Curve'!$B$3:$BK$3,0))*$D30*IF($G30="s-curve",1,0),0)+IFERROR(IF(AND(BO$3&gt;=$H30,BO$3&lt;=$I30),$D30/($I30-$H30+1),0)*IF($G30="straight-line",1,0),0)</f>
        <v>0</v>
      </c>
      <c r="BP30" s="58">
        <f>IFERROR(INDEX('Construction Bell Curve'!$B$3:$BK$60,MATCH($I30,'Construction Bell Curve'!$B$3:$B$60,0),MATCH('Draw Schedule-AM'!BP$3,'Construction Bell Curve'!$B$3:$BK$3,0))*$D30*IF($G30="s-curve",1,0),0)+IFERROR(IF(AND(BP$3&gt;=$H30,BP$3&lt;=$I30),$D30/($I30-$H30+1),0)*IF($G30="straight-line",1,0),0)</f>
        <v>0</v>
      </c>
      <c r="BQ30" s="58">
        <f>IFERROR(INDEX('Construction Bell Curve'!$B$3:$BK$60,MATCH($I30,'Construction Bell Curve'!$B$3:$B$60,0),MATCH('Draw Schedule-AM'!BQ$3,'Construction Bell Curve'!$B$3:$BK$3,0))*$D30*IF($G30="s-curve",1,0),0)+IFERROR(IF(AND(BQ$3&gt;=$H30,BQ$3&lt;=$I30),$D30/($I30-$H30+1),0)*IF($G30="straight-line",1,0),0)</f>
        <v>0</v>
      </c>
      <c r="BR30" s="58">
        <f>IFERROR(INDEX('Construction Bell Curve'!$B$3:$BK$60,MATCH($I30,'Construction Bell Curve'!$B$3:$B$60,0),MATCH('Draw Schedule-AM'!BR$3,'Construction Bell Curve'!$B$3:$BK$3,0))*$D30*IF($G30="s-curve",1,0),0)+IFERROR(IF(AND(BR$3&gt;=$H30,BR$3&lt;=$I30),$D30/($I30-$H30+1),0)*IF($G30="straight-line",1,0),0)</f>
        <v>0</v>
      </c>
      <c r="BS30" s="58">
        <f>IFERROR(INDEX('Construction Bell Curve'!$B$3:$BK$60,MATCH($I30,'Construction Bell Curve'!$B$3:$B$60,0),MATCH('Draw Schedule-AM'!BS$3,'Construction Bell Curve'!$B$3:$BK$3,0))*$D30*IF($G30="s-curve",1,0),0)+IFERROR(IF(AND(BS$3&gt;=$H30,BS$3&lt;=$I30),$D30/($I30-$H30+1),0)*IF($G30="straight-line",1,0),0)</f>
        <v>0</v>
      </c>
      <c r="BT30" s="58">
        <f>IFERROR(INDEX('Construction Bell Curve'!$B$3:$BK$60,MATCH($I30,'Construction Bell Curve'!$B$3:$B$60,0),MATCH('Draw Schedule-AM'!BT$3,'Construction Bell Curve'!$B$3:$BK$3,0))*$D30*IF($G30="s-curve",1,0),0)+IFERROR(IF(AND(BT$3&gt;=$H30,BT$3&lt;=$I30),$D30/($I30-$H30+1),0)*IF($G30="straight-line",1,0),0)</f>
        <v>0</v>
      </c>
      <c r="BU30" s="58">
        <f>IFERROR(INDEX('Construction Bell Curve'!$B$3:$BK$60,MATCH($I30,'Construction Bell Curve'!$B$3:$B$60,0),MATCH('Draw Schedule-AM'!BU$3,'Construction Bell Curve'!$B$3:$BK$3,0))*$D30*IF($G30="s-curve",1,0),0)+IFERROR(IF(AND(BU$3&gt;=$H30,BU$3&lt;=$I30),$D30/($I30-$H30+1),0)*IF($G30="straight-line",1,0),0)</f>
        <v>0</v>
      </c>
      <c r="BV30" s="58">
        <f>IFERROR(INDEX('Construction Bell Curve'!$B$3:$BK$60,MATCH($I30,'Construction Bell Curve'!$B$3:$B$60,0),MATCH('Draw Schedule-AM'!BV$3,'Construction Bell Curve'!$B$3:$BK$3,0))*$D30*IF($G30="s-curve",1,0),0)+IFERROR(IF(AND(BV$3&gt;=$H30,BV$3&lt;=$I30),$D30/($I30-$H30+1),0)*IF($G30="straight-line",1,0),0)</f>
        <v>0</v>
      </c>
      <c r="BW30" s="58">
        <f>IFERROR(INDEX('Construction Bell Curve'!$B$3:$BK$60,MATCH($I30,'Construction Bell Curve'!$B$3:$B$60,0),MATCH('Draw Schedule-AM'!BW$3,'Construction Bell Curve'!$B$3:$BK$3,0))*$D30*IF($G30="s-curve",1,0),0)+IFERROR(IF(AND(BW$3&gt;=$H30,BW$3&lt;=$I30),$D30/($I30-$H30+1),0)*IF($G30="straight-line",1,0),0)</f>
        <v>0</v>
      </c>
      <c r="BX30" s="58">
        <f>IFERROR(INDEX('Construction Bell Curve'!$B$3:$BK$60,MATCH($I30,'Construction Bell Curve'!$B$3:$B$60,0),MATCH('Draw Schedule-AM'!BX$3,'Construction Bell Curve'!$B$3:$BK$3,0))*$D30*IF($G30="s-curve",1,0),0)+IFERROR(IF(AND(BX$3&gt;=$H30,BX$3&lt;=$I30),$D30/($I30-$H30+1),0)*IF($G30="straight-line",1,0),0)</f>
        <v>0</v>
      </c>
      <c r="BY30" s="58">
        <f>IFERROR(INDEX('Construction Bell Curve'!$B$3:$BK$60,MATCH($I30,'Construction Bell Curve'!$B$3:$B$60,0),MATCH('Draw Schedule-AM'!BY$3,'Construction Bell Curve'!$B$3:$BK$3,0))*$D30*IF($G30="s-curve",1,0),0)+IFERROR(IF(AND(BY$3&gt;=$H30,BY$3&lt;=$I30),$D30/($I30-$H30+1),0)*IF($G30="straight-line",1,0),0)</f>
        <v>0</v>
      </c>
      <c r="BZ30" s="58">
        <f>IFERROR(INDEX('Construction Bell Curve'!$B$3:$BK$60,MATCH($I30,'Construction Bell Curve'!$B$3:$B$60,0),MATCH('Draw Schedule-AM'!BZ$3,'Construction Bell Curve'!$B$3:$BK$3,0))*$D30*IF($G30="s-curve",1,0),0)+IFERROR(IF(AND(BZ$3&gt;=$H30,BZ$3&lt;=$I30),$D30/($I30-$H30+1),0)*IF($G30="straight-line",1,0),0)</f>
        <v>0</v>
      </c>
      <c r="CA30" s="58">
        <f>IFERROR(INDEX('Construction Bell Curve'!$B$3:$BK$60,MATCH($I30,'Construction Bell Curve'!$B$3:$B$60,0),MATCH('Draw Schedule-AM'!CA$3,'Construction Bell Curve'!$B$3:$BK$3,0))*$D30*IF($G30="s-curve",1,0),0)+IFERROR(IF(AND(CA$3&gt;=$H30,CA$3&lt;=$I30),$D30/($I30-$H30+1),0)*IF($G30="straight-line",1,0),0)</f>
        <v>0</v>
      </c>
      <c r="CB30" s="58">
        <f>IFERROR(INDEX('Construction Bell Curve'!$B$3:$BK$60,MATCH($I30,'Construction Bell Curve'!$B$3:$B$60,0),MATCH('Draw Schedule-AM'!CB$3,'Construction Bell Curve'!$B$3:$BK$3,0))*$D30*IF($G30="s-curve",1,0),0)+IFERROR(IF(AND(CB$3&gt;=$H30,CB$3&lt;=$I30),$D30/($I30-$H30+1),0)*IF($G30="straight-line",1,0),0)</f>
        <v>0</v>
      </c>
      <c r="CC30" s="58">
        <f>IFERROR(INDEX('Construction Bell Curve'!$B$3:$BK$60,MATCH($I30,'Construction Bell Curve'!$B$3:$B$60,0),MATCH('Draw Schedule-AM'!CC$3,'Construction Bell Curve'!$B$3:$BK$3,0))*$D30*IF($G30="s-curve",1,0),0)+IFERROR(IF(AND(CC$3&gt;=$H30,CC$3&lt;=$I30),$D30/($I30-$H30+1),0)*IF($G30="straight-line",1,0),0)</f>
        <v>0</v>
      </c>
      <c r="CD30" s="58">
        <f>IFERROR(INDEX('Construction Bell Curve'!$B$3:$BK$60,MATCH($I30,'Construction Bell Curve'!$B$3:$B$60,0),MATCH('Draw Schedule-AM'!CD$3,'Construction Bell Curve'!$B$3:$BK$3,0))*$D30*IF($G30="s-curve",1,0),0)+IFERROR(IF(AND(CD$3&gt;=$H30,CD$3&lt;=$I30),$D30/($I30-$H30+1),0)*IF($G30="straight-line",1,0),0)</f>
        <v>0</v>
      </c>
      <c r="CE30" s="58">
        <f>IFERROR(INDEX('Construction Bell Curve'!$B$3:$BK$60,MATCH($I30,'Construction Bell Curve'!$B$3:$B$60,0),MATCH('Draw Schedule-AM'!CE$3,'Construction Bell Curve'!$B$3:$BK$3,0))*$D30*IF($G30="s-curve",1,0),0)+IFERROR(IF(AND(CE$3&gt;=$H30,CE$3&lt;=$I30),$D30/($I30-$H30+1),0)*IF($G30="straight-line",1,0),0)</f>
        <v>0</v>
      </c>
      <c r="CF30" s="58">
        <f>IFERROR(INDEX('Construction Bell Curve'!$B$3:$BK$60,MATCH($I30,'Construction Bell Curve'!$B$3:$B$60,0),MATCH('Draw Schedule-AM'!CF$3,'Construction Bell Curve'!$B$3:$BK$3,0))*$D30*IF($G30="s-curve",1,0),0)+IFERROR(IF(AND(CF$3&gt;=$H30,CF$3&lt;=$I30),$D30/($I30-$H30+1),0)*IF($G30="straight-line",1,0),0)</f>
        <v>0</v>
      </c>
      <c r="CG30" s="58">
        <f>IFERROR(INDEX('Construction Bell Curve'!$B$3:$BK$60,MATCH($I30,'Construction Bell Curve'!$B$3:$B$60,0),MATCH('Draw Schedule-AM'!CG$3,'Construction Bell Curve'!$B$3:$BK$3,0))*$D30*IF($G30="s-curve",1,0),0)+IFERROR(IF(AND(CG$3&gt;=$H30,CG$3&lt;=$I30),$D30/($I30-$H30+1),0)*IF($G30="straight-line",1,0),0)</f>
        <v>0</v>
      </c>
      <c r="CH30" s="58">
        <f>IFERROR(INDEX('Construction Bell Curve'!$B$3:$BK$60,MATCH($I30,'Construction Bell Curve'!$B$3:$B$60,0),MATCH('Draw Schedule-AM'!CH$3,'Construction Bell Curve'!$B$3:$BK$3,0))*$D30*IF($G30="s-curve",1,0),0)+IFERROR(IF(AND(CH$3&gt;=$H30,CH$3&lt;=$I30),$D30/($I30-$H30+1),0)*IF($G30="straight-line",1,0),0)</f>
        <v>0</v>
      </c>
      <c r="CI30" s="58">
        <f>IFERROR(INDEX('Construction Bell Curve'!$B$3:$BK$60,MATCH($I30,'Construction Bell Curve'!$B$3:$B$60,0),MATCH('Draw Schedule-AM'!CI$3,'Construction Bell Curve'!$B$3:$BK$3,0))*$D30*IF($G30="s-curve",1,0),0)+IFERROR(IF(AND(CI$3&gt;=$H30,CI$3&lt;=$I30),$D30/($I30-$H30+1),0)*IF($G30="straight-line",1,0),0)</f>
        <v>0</v>
      </c>
      <c r="CJ30" s="58">
        <f>IFERROR(INDEX('Construction Bell Curve'!$B$3:$BK$60,MATCH($I30,'Construction Bell Curve'!$B$3:$B$60,0),MATCH('Draw Schedule-AM'!CJ$3,'Construction Bell Curve'!$B$3:$BK$3,0))*$D30*IF($G30="s-curve",1,0),0)+IFERROR(IF(AND(CJ$3&gt;=$H30,CJ$3&lt;=$I30),$D30/($I30-$H30+1),0)*IF($G30="straight-line",1,0),0)</f>
        <v>0</v>
      </c>
      <c r="CK30" s="58">
        <f>IFERROR(INDEX('Construction Bell Curve'!$B$3:$BK$60,MATCH($I30,'Construction Bell Curve'!$B$3:$B$60,0),MATCH('Draw Schedule-AM'!CK$3,'Construction Bell Curve'!$B$3:$BK$3,0))*$D30*IF($G30="s-curve",1,0),0)+IFERROR(IF(AND(CK$3&gt;=$H30,CK$3&lt;=$I30),$D30/($I30-$H30+1),0)*IF($G30="straight-line",1,0),0)</f>
        <v>0</v>
      </c>
      <c r="CL30" s="58">
        <f>IFERROR(INDEX('Construction Bell Curve'!$B$3:$BK$60,MATCH($I30,'Construction Bell Curve'!$B$3:$B$60,0),MATCH('Draw Schedule-AM'!CL$3,'Construction Bell Curve'!$B$3:$BK$3,0))*$D30*IF($G30="s-curve",1,0),0)+IFERROR(IF(AND(CL$3&gt;=$H30,CL$3&lt;=$I30),$D30/($I30-$H30+1),0)*IF($G30="straight-line",1,0),0)</f>
        <v>0</v>
      </c>
      <c r="CM30" s="58">
        <f>IFERROR(INDEX('Construction Bell Curve'!$B$3:$BK$60,MATCH($I30,'Construction Bell Curve'!$B$3:$B$60,0),MATCH('Draw Schedule-AM'!CM$3,'Construction Bell Curve'!$B$3:$BK$3,0))*$D30*IF($G30="s-curve",1,0),0)+IFERROR(IF(AND(CM$3&gt;=$H30,CM$3&lt;=$I30),$D30/($I30-$H30+1),0)*IF($G30="straight-line",1,0),0)</f>
        <v>0</v>
      </c>
      <c r="CN30" s="58">
        <f>IFERROR(INDEX('Construction Bell Curve'!$B$3:$BK$60,MATCH($I30,'Construction Bell Curve'!$B$3:$B$60,0),MATCH('Draw Schedule-AM'!CN$3,'Construction Bell Curve'!$B$3:$BK$3,0))*$D30*IF($G30="s-curve",1,0),0)+IFERROR(IF(AND(CN$3&gt;=$H30,CN$3&lt;=$I30),$D30/($I30-$H30+1),0)*IF($G30="straight-line",1,0),0)</f>
        <v>0</v>
      </c>
      <c r="CO30" s="58">
        <f>IFERROR(INDEX('Construction Bell Curve'!$B$3:$BK$60,MATCH($I30,'Construction Bell Curve'!$B$3:$B$60,0),MATCH('Draw Schedule-AM'!CO$3,'Construction Bell Curve'!$B$3:$BK$3,0))*$D30*IF($G30="s-curve",1,0),0)+IFERROR(IF(AND(CO$3&gt;=$H30,CO$3&lt;=$I30),$D30/($I30-$H30+1),0)*IF($G30="straight-line",1,0),0)</f>
        <v>0</v>
      </c>
      <c r="CP30" s="58">
        <f>IFERROR(INDEX('Construction Bell Curve'!$B$3:$BK$60,MATCH($I30,'Construction Bell Curve'!$B$3:$B$60,0),MATCH('Draw Schedule-AM'!CP$3,'Construction Bell Curve'!$B$3:$BK$3,0))*$D30*IF($G30="s-curve",1,0),0)+IFERROR(IF(AND(CP$3&gt;=$H30,CP$3&lt;=$I30),$D30/($I30-$H30+1),0)*IF($G30="straight-line",1,0),0)</f>
        <v>0</v>
      </c>
      <c r="CQ30" s="58">
        <f>IFERROR(INDEX('Construction Bell Curve'!$B$3:$BK$60,MATCH($I30,'Construction Bell Curve'!$B$3:$B$60,0),MATCH('Draw Schedule-AM'!CQ$3,'Construction Bell Curve'!$B$3:$BK$3,0))*$D30*IF($G30="s-curve",1,0),0)+IFERROR(IF(AND(CQ$3&gt;=$H30,CQ$3&lt;=$I30),$D30/($I30-$H30+1),0)*IF($G30="straight-line",1,0),0)</f>
        <v>0</v>
      </c>
      <c r="CR30" s="58">
        <f>IFERROR(INDEX('Construction Bell Curve'!$B$3:$BK$60,MATCH($I30,'Construction Bell Curve'!$B$3:$B$60,0),MATCH('Draw Schedule-AM'!CR$3,'Construction Bell Curve'!$B$3:$BK$3,0))*$D30*IF($G30="s-curve",1,0),0)+IFERROR(IF(AND(CR$3&gt;=$H30,CR$3&lt;=$I30),$D30/($I30-$H30+1),0)*IF($G30="straight-line",1,0),0)</f>
        <v>0</v>
      </c>
      <c r="CS30" s="58">
        <f>IFERROR(INDEX('Construction Bell Curve'!$B$3:$BK$60,MATCH($I30,'Construction Bell Curve'!$B$3:$B$60,0),MATCH('Draw Schedule-AM'!CS$3,'Construction Bell Curve'!$B$3:$BK$3,0))*$D30*IF($G30="s-curve",1,0),0)+IFERROR(IF(AND(CS$3&gt;=$H30,CS$3&lt;=$I30),$D30/($I30-$H30+1),0)*IF($G30="straight-line",1,0),0)</f>
        <v>0</v>
      </c>
      <c r="CT30" s="58">
        <f>IFERROR(INDEX('Construction Bell Curve'!$B$3:$BK$60,MATCH($I30,'Construction Bell Curve'!$B$3:$B$60,0),MATCH('Draw Schedule-AM'!CT$3,'Construction Bell Curve'!$B$3:$BK$3,0))*$D30*IF($G30="s-curve",1,0),0)+IFERROR(IF(AND(CT$3&gt;=$H30,CT$3&lt;=$I30),$D30/($I30-$H30+1),0)*IF($G30="straight-line",1,0),0)</f>
        <v>0</v>
      </c>
      <c r="CU30" s="58">
        <f>IFERROR(INDEX('Construction Bell Curve'!$B$3:$BK$60,MATCH($I30,'Construction Bell Curve'!$B$3:$B$60,0),MATCH('Draw Schedule-AM'!CU$3,'Construction Bell Curve'!$B$3:$BK$3,0))*$D30*IF($G30="s-curve",1,0),0)+IFERROR(IF(AND(CU$3&gt;=$H30,CU$3&lt;=$I30),$D30/($I30-$H30+1),0)*IF($G30="straight-line",1,0),0)</f>
        <v>0</v>
      </c>
      <c r="CV30" s="58">
        <f>IFERROR(INDEX('Construction Bell Curve'!$B$3:$BK$60,MATCH($I30,'Construction Bell Curve'!$B$3:$B$60,0),MATCH('Draw Schedule-AM'!CV$3,'Construction Bell Curve'!$B$3:$BK$3,0))*$D30*IF($G30="s-curve",1,0),0)+IFERROR(IF(AND(CV$3&gt;=$H30,CV$3&lt;=$I30),$D30/($I30-$H30+1),0)*IF($G30="straight-line",1,0),0)</f>
        <v>0</v>
      </c>
      <c r="CW30" s="58">
        <f>IFERROR(INDEX('Construction Bell Curve'!$B$3:$BK$60,MATCH($I30,'Construction Bell Curve'!$B$3:$B$60,0),MATCH('Draw Schedule-AM'!CW$3,'Construction Bell Curve'!$B$3:$BK$3,0))*$D30*IF($G30="s-curve",1,0),0)+IFERROR(IF(AND(CW$3&gt;=$H30,CW$3&lt;=$I30),$D30/($I30-$H30+1),0)*IF($G30="straight-line",1,0),0)</f>
        <v>0</v>
      </c>
      <c r="CX30" s="58">
        <f>IFERROR(INDEX('Construction Bell Curve'!$B$3:$BK$60,MATCH($I30,'Construction Bell Curve'!$B$3:$B$60,0),MATCH('Draw Schedule-AM'!CX$3,'Construction Bell Curve'!$B$3:$BK$3,0))*$D30*IF($G30="s-curve",1,0),0)+IFERROR(IF(AND(CX$3&gt;=$H30,CX$3&lt;=$I30),$D30/($I30-$H30+1),0)*IF($G30="straight-line",1,0),0)</f>
        <v>0</v>
      </c>
      <c r="CY30" s="58">
        <f>IFERROR(INDEX('Construction Bell Curve'!$B$3:$BK$60,MATCH($I30,'Construction Bell Curve'!$B$3:$B$60,0),MATCH('Draw Schedule-AM'!CY$3,'Construction Bell Curve'!$B$3:$BK$3,0))*$D30*IF($G30="s-curve",1,0),0)+IFERROR(IF(AND(CY$3&gt;=$H30,CY$3&lt;=$I30),$D30/($I30-$H30+1),0)*IF($G30="straight-line",1,0),0)</f>
        <v>0</v>
      </c>
      <c r="CZ30" s="58">
        <f>IFERROR(INDEX('Construction Bell Curve'!$B$3:$BK$60,MATCH($I30,'Construction Bell Curve'!$B$3:$B$60,0),MATCH('Draw Schedule-AM'!CZ$3,'Construction Bell Curve'!$B$3:$BK$3,0))*$D30*IF($G30="s-curve",1,0),0)+IFERROR(IF(AND(CZ$3&gt;=$H30,CZ$3&lt;=$I30),$D30/($I30-$H30+1),0)*IF($G30="straight-line",1,0),0)</f>
        <v>0</v>
      </c>
      <c r="DA30" s="58">
        <f>IFERROR(INDEX('Construction Bell Curve'!$B$3:$BK$60,MATCH($I30,'Construction Bell Curve'!$B$3:$B$60,0),MATCH('Draw Schedule-AM'!DA$3,'Construction Bell Curve'!$B$3:$BK$3,0))*$D30*IF($G30="s-curve",1,0),0)+IFERROR(IF(AND(DA$3&gt;=$H30,DA$3&lt;=$I30),$D30/($I30-$H30+1),0)*IF($G30="straight-line",1,0),0)</f>
        <v>0</v>
      </c>
      <c r="DB30" s="58">
        <f>IFERROR(INDEX('Construction Bell Curve'!$B$3:$BK$60,MATCH($I30,'Construction Bell Curve'!$B$3:$B$60,0),MATCH('Draw Schedule-AM'!DB$3,'Construction Bell Curve'!$B$3:$BK$3,0))*$D30*IF($G30="s-curve",1,0),0)+IFERROR(IF(AND(DB$3&gt;=$H30,DB$3&lt;=$I30),$D30/($I30-$H30+1),0)*IF($G30="straight-line",1,0),0)</f>
        <v>0</v>
      </c>
      <c r="DC30" s="58">
        <f>IFERROR(INDEX('Construction Bell Curve'!$B$3:$BK$60,MATCH($I30,'Construction Bell Curve'!$B$3:$B$60,0),MATCH('Draw Schedule-AM'!DC$3,'Construction Bell Curve'!$B$3:$BK$3,0))*$D30*IF($G30="s-curve",1,0),0)+IFERROR(IF(AND(DC$3&gt;=$H30,DC$3&lt;=$I30),$D30/($I30-$H30+1),0)*IF($G30="straight-line",1,0),0)</f>
        <v>0</v>
      </c>
      <c r="DD30" s="58">
        <f>IFERROR(INDEX('Construction Bell Curve'!$B$3:$BK$60,MATCH($I30,'Construction Bell Curve'!$B$3:$B$60,0),MATCH('Draw Schedule-AM'!DD$3,'Construction Bell Curve'!$B$3:$BK$3,0))*$D30*IF($G30="s-curve",1,0),0)+IFERROR(IF(AND(DD$3&gt;=$H30,DD$3&lt;=$I30),$D30/($I30-$H30+1),0)*IF($G30="straight-line",1,0),0)</f>
        <v>0</v>
      </c>
      <c r="DE30" s="58">
        <f>IFERROR(INDEX('Construction Bell Curve'!$B$3:$BK$60,MATCH($I30,'Construction Bell Curve'!$B$3:$B$60,0),MATCH('Draw Schedule-AM'!DE$3,'Construction Bell Curve'!$B$3:$BK$3,0))*$D30*IF($G30="s-curve",1,0),0)+IFERROR(IF(AND(DE$3&gt;=$H30,DE$3&lt;=$I30),$D30/($I30-$H30+1),0)*IF($G30="straight-line",1,0),0)</f>
        <v>0</v>
      </c>
      <c r="DF30" s="58">
        <f>IFERROR(INDEX('Construction Bell Curve'!$B$3:$BK$60,MATCH($I30,'Construction Bell Curve'!$B$3:$B$60,0),MATCH('Draw Schedule-AM'!DF$3,'Construction Bell Curve'!$B$3:$BK$3,0))*$D30*IF($G30="s-curve",1,0),0)+IFERROR(IF(AND(DF$3&gt;=$H30,DF$3&lt;=$I30),$D30/($I30-$H30+1),0)*IF($G30="straight-line",1,0),0)</f>
        <v>0</v>
      </c>
      <c r="DG30" s="58">
        <f>IFERROR(INDEX('Construction Bell Curve'!$B$3:$BK$60,MATCH($I30,'Construction Bell Curve'!$B$3:$B$60,0),MATCH('Draw Schedule-AM'!DG$3,'Construction Bell Curve'!$B$3:$BK$3,0))*$D30*IF($G30="s-curve",1,0),0)+IFERROR(IF(AND(DG$3&gt;=$H30,DG$3&lt;=$I30),$D30/($I30-$H30+1),0)*IF($G30="straight-line",1,0),0)</f>
        <v>0</v>
      </c>
      <c r="DH30" s="58">
        <f>IFERROR(INDEX('Construction Bell Curve'!$B$3:$BK$60,MATCH($I30,'Construction Bell Curve'!$B$3:$B$60,0),MATCH('Draw Schedule-AM'!DH$3,'Construction Bell Curve'!$B$3:$BK$3,0))*$D30*IF($G30="s-curve",1,0),0)+IFERROR(IF(AND(DH$3&gt;=$H30,DH$3&lt;=$I30),$D30/($I30-$H30+1),0)*IF($G30="straight-line",1,0),0)</f>
        <v>0</v>
      </c>
      <c r="DI30" s="58">
        <f>IFERROR(INDEX('Construction Bell Curve'!$B$3:$BK$60,MATCH($I30,'Construction Bell Curve'!$B$3:$B$60,0),MATCH('Draw Schedule-AM'!DI$3,'Construction Bell Curve'!$B$3:$BK$3,0))*$D30*IF($G30="s-curve",1,0),0)+IFERROR(IF(AND(DI$3&gt;=$H30,DI$3&lt;=$I30),$D30/($I30-$H30+1),0)*IF($G30="straight-line",1,0),0)</f>
        <v>0</v>
      </c>
      <c r="DJ30" s="58">
        <f>IFERROR(INDEX('Construction Bell Curve'!$B$3:$BK$60,MATCH($I30,'Construction Bell Curve'!$B$3:$B$60,0),MATCH('Draw Schedule-AM'!DJ$3,'Construction Bell Curve'!$B$3:$BK$3,0))*$D30*IF($G30="s-curve",1,0),0)+IFERROR(IF(AND(DJ$3&gt;=$H30,DJ$3&lt;=$I30),$D30/($I30-$H30+1),0)*IF($G30="straight-line",1,0),0)</f>
        <v>0</v>
      </c>
      <c r="DK30" s="58">
        <f>IFERROR(INDEX('Construction Bell Curve'!$B$3:$BK$60,MATCH($I30,'Construction Bell Curve'!$B$3:$B$60,0),MATCH('Draw Schedule-AM'!DK$3,'Construction Bell Curve'!$B$3:$BK$3,0))*$D30*IF($G30="s-curve",1,0),0)+IFERROR(IF(AND(DK$3&gt;=$H30,DK$3&lt;=$I30),$D30/($I30-$H30+1),0)*IF($G30="straight-line",1,0),0)</f>
        <v>0</v>
      </c>
      <c r="DL30" s="58">
        <f>IFERROR(INDEX('Construction Bell Curve'!$B$3:$BK$60,MATCH($I30,'Construction Bell Curve'!$B$3:$B$60,0),MATCH('Draw Schedule-AM'!DL$3,'Construction Bell Curve'!$B$3:$BK$3,0))*$D30*IF($G30="s-curve",1,0),0)+IFERROR(IF(AND(DL$3&gt;=$H30,DL$3&lt;=$I30),$D30/($I30-$H30+1),0)*IF($G30="straight-line",1,0),0)</f>
        <v>0</v>
      </c>
      <c r="DM30" s="58">
        <f>IFERROR(INDEX('Construction Bell Curve'!$B$3:$BK$60,MATCH($I30,'Construction Bell Curve'!$B$3:$B$60,0),MATCH('Draw Schedule-AM'!DM$3,'Construction Bell Curve'!$B$3:$BK$3,0))*$D30*IF($G30="s-curve",1,0),0)+IFERROR(IF(AND(DM$3&gt;=$H30,DM$3&lt;=$I30),$D30/($I30-$H30+1),0)*IF($G30="straight-line",1,0),0)</f>
        <v>0</v>
      </c>
      <c r="DN30" s="58">
        <f>IFERROR(INDEX('Construction Bell Curve'!$B$3:$BK$60,MATCH($I30,'Construction Bell Curve'!$B$3:$B$60,0),MATCH('Draw Schedule-AM'!DN$3,'Construction Bell Curve'!$B$3:$BK$3,0))*$D30*IF($G30="s-curve",1,0),0)+IFERROR(IF(AND(DN$3&gt;=$H30,DN$3&lt;=$I30),$D30/($I30-$H30+1),0)*IF($G30="straight-line",1,0),0)</f>
        <v>0</v>
      </c>
      <c r="DO30" s="58">
        <f>IFERROR(INDEX('Construction Bell Curve'!$B$3:$BK$60,MATCH($I30,'Construction Bell Curve'!$B$3:$B$60,0),MATCH('Draw Schedule-AM'!DO$3,'Construction Bell Curve'!$B$3:$BK$3,0))*$D30*IF($G30="s-curve",1,0),0)+IFERROR(IF(AND(DO$3&gt;=$H30,DO$3&lt;=$I30),$D30/($I30-$H30+1),0)*IF($G30="straight-line",1,0),0)</f>
        <v>0</v>
      </c>
      <c r="DP30" s="58">
        <f>IFERROR(INDEX('Construction Bell Curve'!$B$3:$BK$60,MATCH($I30,'Construction Bell Curve'!$B$3:$B$60,0),MATCH('Draw Schedule-AM'!DP$3,'Construction Bell Curve'!$B$3:$BK$3,0))*$D30*IF($G30="s-curve",1,0),0)+IFERROR(IF(AND(DP$3&gt;=$H30,DP$3&lt;=$I30),$D30/($I30-$H30+1),0)*IF($G30="straight-line",1,0),0)</f>
        <v>0</v>
      </c>
      <c r="DQ30" s="58">
        <f>IFERROR(INDEX('Construction Bell Curve'!$B$3:$BK$60,MATCH($I30,'Construction Bell Curve'!$B$3:$B$60,0),MATCH('Draw Schedule-AM'!DQ$3,'Construction Bell Curve'!$B$3:$BK$3,0))*$D30*IF($G30="s-curve",1,0),0)+IFERROR(IF(AND(DQ$3&gt;=$H30,DQ$3&lt;=$I30),$D30/($I30-$H30+1),0)*IF($G30="straight-line",1,0),0)</f>
        <v>0</v>
      </c>
      <c r="DR30" s="58">
        <f>IFERROR(INDEX('Construction Bell Curve'!$B$3:$BK$60,MATCH($I30,'Construction Bell Curve'!$B$3:$B$60,0),MATCH('Draw Schedule-AM'!DR$3,'Construction Bell Curve'!$B$3:$BK$3,0))*$D30*IF($G30="s-curve",1,0),0)+IFERROR(IF(AND(DR$3&gt;=$H30,DR$3&lt;=$I30),$D30/($I30-$H30+1),0)*IF($G30="straight-line",1,0),0)</f>
        <v>0</v>
      </c>
      <c r="DS30" s="58">
        <f>IFERROR(INDEX('Construction Bell Curve'!$B$3:$BK$60,MATCH($I30,'Construction Bell Curve'!$B$3:$B$60,0),MATCH('Draw Schedule-AM'!DS$3,'Construction Bell Curve'!$B$3:$BK$3,0))*$D30*IF($G30="s-curve",1,0),0)+IFERROR(IF(AND(DS$3&gt;=$H30,DS$3&lt;=$I30),$D30/($I30-$H30+1),0)*IF($G30="straight-line",1,0),0)</f>
        <v>0</v>
      </c>
      <c r="DT30" s="58">
        <f>IFERROR(INDEX('Construction Bell Curve'!$B$3:$BK$60,MATCH($I30,'Construction Bell Curve'!$B$3:$B$60,0),MATCH('Draw Schedule-AM'!DT$3,'Construction Bell Curve'!$B$3:$BK$3,0))*$D30*IF($G30="s-curve",1,0),0)+IFERROR(IF(AND(DT$3&gt;=$H30,DT$3&lt;=$I30),$D30/($I30-$H30+1),0)*IF($G30="straight-line",1,0),0)</f>
        <v>0</v>
      </c>
      <c r="DU30" s="58">
        <f>IFERROR(INDEX('Construction Bell Curve'!$B$3:$BK$60,MATCH($I30,'Construction Bell Curve'!$B$3:$B$60,0),MATCH('Draw Schedule-AM'!DU$3,'Construction Bell Curve'!$B$3:$BK$3,0))*$D30*IF($G30="s-curve",1,0),0)+IFERROR(IF(AND(DU$3&gt;=$H30,DU$3&lt;=$I30),$D30/($I30-$H30+1),0)*IF($G30="straight-line",1,0),0)</f>
        <v>0</v>
      </c>
      <c r="DV30" s="58">
        <f>IFERROR(INDEX('Construction Bell Curve'!$B$3:$BK$60,MATCH($I30,'Construction Bell Curve'!$B$3:$B$60,0),MATCH('Draw Schedule-AM'!DV$3,'Construction Bell Curve'!$B$3:$BK$3,0))*$D30*IF($G30="s-curve",1,0),0)+IFERROR(IF(AND(DV$3&gt;=$H30,DV$3&lt;=$I30),$D30/($I30-$H30+1),0)*IF($G30="straight-line",1,0),0)</f>
        <v>0</v>
      </c>
      <c r="DW30" s="58">
        <f>IFERROR(INDEX('Construction Bell Curve'!$B$3:$BK$60,MATCH($I30,'Construction Bell Curve'!$B$3:$B$60,0),MATCH('Draw Schedule-AM'!DW$3,'Construction Bell Curve'!$B$3:$BK$3,0))*$D30*IF($G30="s-curve",1,0),0)+IFERROR(IF(AND(DW$3&gt;=$H30,DW$3&lt;=$I30),$D30/($I30-$H30+1),0)*IF($G30="straight-line",1,0),0)</f>
        <v>0</v>
      </c>
      <c r="DX30" s="58">
        <f>IFERROR(INDEX('Construction Bell Curve'!$B$3:$BK$60,MATCH($I30,'Construction Bell Curve'!$B$3:$B$60,0),MATCH('Draw Schedule-AM'!DX$3,'Construction Bell Curve'!$B$3:$BK$3,0))*$D30*IF($G30="s-curve",1,0),0)+IFERROR(IF(AND(DX$3&gt;=$H30,DX$3&lt;=$I30),$D30/($I30-$H30+1),0)*IF($G30="straight-line",1,0),0)</f>
        <v>0</v>
      </c>
      <c r="DY30" s="58">
        <f>IFERROR(INDEX('Construction Bell Curve'!$B$3:$BK$60,MATCH($I30,'Construction Bell Curve'!$B$3:$B$60,0),MATCH('Draw Schedule-AM'!DY$3,'Construction Bell Curve'!$B$3:$BK$3,0))*$D30*IF($G30="s-curve",1,0),0)+IFERROR(IF(AND(DY$3&gt;=$H30,DY$3&lt;=$I30),$D30/($I30-$H30+1),0)*IF($G30="straight-line",1,0),0)</f>
        <v>0</v>
      </c>
      <c r="DZ30" s="58">
        <f>IFERROR(INDEX('Construction Bell Curve'!$B$3:$BK$60,MATCH($I30,'Construction Bell Curve'!$B$3:$B$60,0),MATCH('Draw Schedule-AM'!DZ$3,'Construction Bell Curve'!$B$3:$BK$3,0))*$D30*IF($G30="s-curve",1,0),0)+IFERROR(IF(AND(DZ$3&gt;=$H30,DZ$3&lt;=$I30),$D30/($I30-$H30+1),0)*IF($G30="straight-line",1,0),0)</f>
        <v>0</v>
      </c>
    </row>
    <row r="31" spans="1:130" s="51" customFormat="1" ht="15.75" customHeight="1">
      <c r="A31" s="49"/>
      <c r="B31" s="60" t="str">
        <f>Budget!B34</f>
        <v>Other Development Costs</v>
      </c>
      <c r="C31" s="1134">
        <v>0</v>
      </c>
      <c r="D31" s="135">
        <f t="shared" si="18"/>
        <v>0</v>
      </c>
      <c r="E31" s="1131">
        <f>Budget!E34</f>
        <v>0</v>
      </c>
      <c r="F31" s="1087">
        <f t="shared" ca="1" si="19"/>
        <v>0</v>
      </c>
      <c r="G31" s="1075" t="s">
        <v>1382</v>
      </c>
      <c r="H31" s="1139">
        <f t="shared" si="20"/>
        <v>0</v>
      </c>
      <c r="I31" s="1076">
        <v>12</v>
      </c>
      <c r="J31" s="58">
        <f>IFERROR(INDEX('Construction Bell Curve'!$B$3:$BK$60,MATCH($I31,'Construction Bell Curve'!$B$3:$B$60,0),MATCH('Draw Schedule-AM'!J$3,'Construction Bell Curve'!$B$3:$BK$3,0))*$D31*IF($G31="s-curve",1,0),0)+IFERROR(IF(AND(J$3&gt;=$H31,J$3&lt;=$I31),$D31/($I31-$H31+1),0)*IF($G31="straight-line",1,0),0)</f>
        <v>0</v>
      </c>
      <c r="K31" s="58">
        <f ca="1">IFERROR(INDEX('Construction Bell Curve'!$B$3:$BK$60,MATCH($I31,'Construction Bell Curve'!$B$3:$B$60,0),MATCH('Draw Schedule-AM'!K$3,'Construction Bell Curve'!$B$3:$BK$3,0))*$D31*IF($G31="s-curve",1,0),0)+IFERROR(IF(AND(K$3&gt;=$H31,K$3&lt;=$I31),$D31/($I31-$H31+1),0)*IF($G31="straight-line",1,0),0)</f>
        <v>0</v>
      </c>
      <c r="L31" s="58">
        <f ca="1">IFERROR(INDEX('Construction Bell Curve'!$B$3:$BK$60,MATCH($I31,'Construction Bell Curve'!$B$3:$B$60,0),MATCH('Draw Schedule-AM'!L$3,'Construction Bell Curve'!$B$3:$BK$3,0))*$D31*IF($G31="s-curve",1,0),0)+IFERROR(IF(AND(L$3&gt;=$H31,L$3&lt;=$I31),$D31/($I31-$H31+1),0)*IF($G31="straight-line",1,0),0)</f>
        <v>0</v>
      </c>
      <c r="M31" s="58">
        <f ca="1">IFERROR(INDEX('Construction Bell Curve'!$B$3:$BK$60,MATCH($I31,'Construction Bell Curve'!$B$3:$B$60,0),MATCH('Draw Schedule-AM'!M$3,'Construction Bell Curve'!$B$3:$BK$3,0))*$D31*IF($G31="s-curve",1,0),0)+IFERROR(IF(AND(M$3&gt;=$H31,M$3&lt;=$I31),$D31/($I31-$H31+1),0)*IF($G31="straight-line",1,0),0)</f>
        <v>0</v>
      </c>
      <c r="N31" s="58">
        <f ca="1">IFERROR(INDEX('Construction Bell Curve'!$B$3:$BK$60,MATCH($I31,'Construction Bell Curve'!$B$3:$B$60,0),MATCH('Draw Schedule-AM'!N$3,'Construction Bell Curve'!$B$3:$BK$3,0))*$D31*IF($G31="s-curve",1,0),0)+IFERROR(IF(AND(N$3&gt;=$H31,N$3&lt;=$I31),$D31/($I31-$H31+1),0)*IF($G31="straight-line",1,0),0)</f>
        <v>0</v>
      </c>
      <c r="O31" s="58">
        <f ca="1">IFERROR(INDEX('Construction Bell Curve'!$B$3:$BK$60,MATCH($I31,'Construction Bell Curve'!$B$3:$B$60,0),MATCH('Draw Schedule-AM'!O$3,'Construction Bell Curve'!$B$3:$BK$3,0))*$D31*IF($G31="s-curve",1,0),0)+IFERROR(IF(AND(O$3&gt;=$H31,O$3&lt;=$I31),$D31/($I31-$H31+1),0)*IF($G31="straight-line",1,0),0)</f>
        <v>0</v>
      </c>
      <c r="P31" s="58">
        <f ca="1">IFERROR(INDEX('Construction Bell Curve'!$B$3:$BK$60,MATCH($I31,'Construction Bell Curve'!$B$3:$B$60,0),MATCH('Draw Schedule-AM'!P$3,'Construction Bell Curve'!$B$3:$BK$3,0))*$D31*IF($G31="s-curve",1,0),0)+IFERROR(IF(AND(P$3&gt;=$H31,P$3&lt;=$I31),$D31/($I31-$H31+1),0)*IF($G31="straight-line",1,0),0)</f>
        <v>0</v>
      </c>
      <c r="Q31" s="58">
        <f ca="1">IFERROR(INDEX('Construction Bell Curve'!$B$3:$BK$60,MATCH($I31,'Construction Bell Curve'!$B$3:$B$60,0),MATCH('Draw Schedule-AM'!Q$3,'Construction Bell Curve'!$B$3:$BK$3,0))*$D31*IF($G31="s-curve",1,0),0)+IFERROR(IF(AND(Q$3&gt;=$H31,Q$3&lt;=$I31),$D31/($I31-$H31+1),0)*IF($G31="straight-line",1,0),0)</f>
        <v>0</v>
      </c>
      <c r="R31" s="58">
        <f ca="1">IFERROR(INDEX('Construction Bell Curve'!$B$3:$BK$60,MATCH($I31,'Construction Bell Curve'!$B$3:$B$60,0),MATCH('Draw Schedule-AM'!R$3,'Construction Bell Curve'!$B$3:$BK$3,0))*$D31*IF($G31="s-curve",1,0),0)+IFERROR(IF(AND(R$3&gt;=$H31,R$3&lt;=$I31),$D31/($I31-$H31+1),0)*IF($G31="straight-line",1,0),0)</f>
        <v>0</v>
      </c>
      <c r="S31" s="58">
        <f ca="1">IFERROR(INDEX('Construction Bell Curve'!$B$3:$BK$60,MATCH($I31,'Construction Bell Curve'!$B$3:$B$60,0),MATCH('Draw Schedule-AM'!S$3,'Construction Bell Curve'!$B$3:$BK$3,0))*$D31*IF($G31="s-curve",1,0),0)+IFERROR(IF(AND(S$3&gt;=$H31,S$3&lt;=$I31),$D31/($I31-$H31+1),0)*IF($G31="straight-line",1,0),0)</f>
        <v>0</v>
      </c>
      <c r="T31" s="58">
        <f ca="1">IFERROR(INDEX('Construction Bell Curve'!$B$3:$BK$60,MATCH($I31,'Construction Bell Curve'!$B$3:$B$60,0),MATCH('Draw Schedule-AM'!T$3,'Construction Bell Curve'!$B$3:$BK$3,0))*$D31*IF($G31="s-curve",1,0),0)+IFERROR(IF(AND(T$3&gt;=$H31,T$3&lt;=$I31),$D31/($I31-$H31+1),0)*IF($G31="straight-line",1,0),0)</f>
        <v>0</v>
      </c>
      <c r="U31" s="58">
        <f ca="1">IFERROR(INDEX('Construction Bell Curve'!$B$3:$BK$60,MATCH($I31,'Construction Bell Curve'!$B$3:$B$60,0),MATCH('Draw Schedule-AM'!U$3,'Construction Bell Curve'!$B$3:$BK$3,0))*$D31*IF($G31="s-curve",1,0),0)+IFERROR(IF(AND(U$3&gt;=$H31,U$3&lt;=$I31),$D31/($I31-$H31+1),0)*IF($G31="straight-line",1,0),0)</f>
        <v>0</v>
      </c>
      <c r="V31" s="58">
        <f ca="1">IFERROR(INDEX('Construction Bell Curve'!$B$3:$BK$60,MATCH($I31,'Construction Bell Curve'!$B$3:$B$60,0),MATCH('Draw Schedule-AM'!V$3,'Construction Bell Curve'!$B$3:$BK$3,0))*$D31*IF($G31="s-curve",1,0),0)+IFERROR(IF(AND(V$3&gt;=$H31,V$3&lt;=$I31),$D31/($I31-$H31+1),0)*IF($G31="straight-line",1,0),0)</f>
        <v>0</v>
      </c>
      <c r="W31" s="58">
        <f>IFERROR(INDEX('Construction Bell Curve'!$B$3:$BK$60,MATCH($I31,'Construction Bell Curve'!$B$3:$B$60,0),MATCH('Draw Schedule-AM'!W$3,'Construction Bell Curve'!$B$3:$BK$3,0))*$D31*IF($G31="s-curve",1,0),0)+IFERROR(IF(AND(W$3&gt;=$H31,W$3&lt;=$I31),$D31/($I31-$H31+1),0)*IF($G31="straight-line",1,0),0)</f>
        <v>0</v>
      </c>
      <c r="X31" s="58">
        <f>IFERROR(INDEX('Construction Bell Curve'!$B$3:$BK$60,MATCH($I31,'Construction Bell Curve'!$B$3:$B$60,0),MATCH('Draw Schedule-AM'!X$3,'Construction Bell Curve'!$B$3:$BK$3,0))*$D31*IF($G31="s-curve",1,0),0)+IFERROR(IF(AND(X$3&gt;=$H31,X$3&lt;=$I31),$D31/($I31-$H31+1),0)*IF($G31="straight-line",1,0),0)</f>
        <v>0</v>
      </c>
      <c r="Y31" s="58">
        <f>IFERROR(INDEX('Construction Bell Curve'!$B$3:$BK$60,MATCH($I31,'Construction Bell Curve'!$B$3:$B$60,0),MATCH('Draw Schedule-AM'!Y$3,'Construction Bell Curve'!$B$3:$BK$3,0))*$D31*IF($G31="s-curve",1,0),0)+IFERROR(IF(AND(Y$3&gt;=$H31,Y$3&lt;=$I31),$D31/($I31-$H31+1),0)*IF($G31="straight-line",1,0),0)</f>
        <v>0</v>
      </c>
      <c r="Z31" s="58">
        <f>IFERROR(INDEX('Construction Bell Curve'!$B$3:$BK$60,MATCH($I31,'Construction Bell Curve'!$B$3:$B$60,0),MATCH('Draw Schedule-AM'!Z$3,'Construction Bell Curve'!$B$3:$BK$3,0))*$D31*IF($G31="s-curve",1,0),0)+IFERROR(IF(AND(Z$3&gt;=$H31,Z$3&lt;=$I31),$D31/($I31-$H31+1),0)*IF($G31="straight-line",1,0),0)</f>
        <v>0</v>
      </c>
      <c r="AA31" s="58">
        <f>IFERROR(INDEX('Construction Bell Curve'!$B$3:$BK$60,MATCH($I31,'Construction Bell Curve'!$B$3:$B$60,0),MATCH('Draw Schedule-AM'!AA$3,'Construction Bell Curve'!$B$3:$BK$3,0))*$D31*IF($G31="s-curve",1,0),0)+IFERROR(IF(AND(AA$3&gt;=$H31,AA$3&lt;=$I31),$D31/($I31-$H31+1),0)*IF($G31="straight-line",1,0),0)</f>
        <v>0</v>
      </c>
      <c r="AB31" s="58">
        <f>IFERROR(INDEX('Construction Bell Curve'!$B$3:$BK$60,MATCH($I31,'Construction Bell Curve'!$B$3:$B$60,0),MATCH('Draw Schedule-AM'!AB$3,'Construction Bell Curve'!$B$3:$BK$3,0))*$D31*IF($G31="s-curve",1,0),0)+IFERROR(IF(AND(AB$3&gt;=$H31,AB$3&lt;=$I31),$D31/($I31-$H31+1),0)*IF($G31="straight-line",1,0),0)</f>
        <v>0</v>
      </c>
      <c r="AC31" s="58">
        <f>IFERROR(INDEX('Construction Bell Curve'!$B$3:$BK$60,MATCH($I31,'Construction Bell Curve'!$B$3:$B$60,0),MATCH('Draw Schedule-AM'!AC$3,'Construction Bell Curve'!$B$3:$BK$3,0))*$D31*IF($G31="s-curve",1,0),0)+IFERROR(IF(AND(AC$3&gt;=$H31,AC$3&lt;=$I31),$D31/($I31-$H31+1),0)*IF($G31="straight-line",1,0),0)</f>
        <v>0</v>
      </c>
      <c r="AD31" s="58">
        <f>IFERROR(INDEX('Construction Bell Curve'!$B$3:$BK$60,MATCH($I31,'Construction Bell Curve'!$B$3:$B$60,0),MATCH('Draw Schedule-AM'!AD$3,'Construction Bell Curve'!$B$3:$BK$3,0))*$D31*IF($G31="s-curve",1,0),0)+IFERROR(IF(AND(AD$3&gt;=$H31,AD$3&lt;=$I31),$D31/($I31-$H31+1),0)*IF($G31="straight-line",1,0),0)</f>
        <v>0</v>
      </c>
      <c r="AE31" s="58">
        <f>IFERROR(INDEX('Construction Bell Curve'!$B$3:$BK$60,MATCH($I31,'Construction Bell Curve'!$B$3:$B$60,0),MATCH('Draw Schedule-AM'!AE$3,'Construction Bell Curve'!$B$3:$BK$3,0))*$D31*IF($G31="s-curve",1,0),0)+IFERROR(IF(AND(AE$3&gt;=$H31,AE$3&lt;=$I31),$D31/($I31-$H31+1),0)*IF($G31="straight-line",1,0),0)</f>
        <v>0</v>
      </c>
      <c r="AF31" s="58">
        <f>IFERROR(INDEX('Construction Bell Curve'!$B$3:$BK$60,MATCH($I31,'Construction Bell Curve'!$B$3:$B$60,0),MATCH('Draw Schedule-AM'!AF$3,'Construction Bell Curve'!$B$3:$BK$3,0))*$D31*IF($G31="s-curve",1,0),0)+IFERROR(IF(AND(AF$3&gt;=$H31,AF$3&lt;=$I31),$D31/($I31-$H31+1),0)*IF($G31="straight-line",1,0),0)</f>
        <v>0</v>
      </c>
      <c r="AG31" s="58">
        <f>IFERROR(INDEX('Construction Bell Curve'!$B$3:$BK$60,MATCH($I31,'Construction Bell Curve'!$B$3:$B$60,0),MATCH('Draw Schedule-AM'!AG$3,'Construction Bell Curve'!$B$3:$BK$3,0))*$D31*IF($G31="s-curve",1,0),0)+IFERROR(IF(AND(AG$3&gt;=$H31,AG$3&lt;=$I31),$D31/($I31-$H31+1),0)*IF($G31="straight-line",1,0),0)</f>
        <v>0</v>
      </c>
      <c r="AH31" s="58">
        <f>IFERROR(INDEX('Construction Bell Curve'!$B$3:$BK$60,MATCH($I31,'Construction Bell Curve'!$B$3:$B$60,0),MATCH('Draw Schedule-AM'!AH$3,'Construction Bell Curve'!$B$3:$BK$3,0))*$D31*IF($G31="s-curve",1,0),0)+IFERROR(IF(AND(AH$3&gt;=$H31,AH$3&lt;=$I31),$D31/($I31-$H31+1),0)*IF($G31="straight-line",1,0),0)</f>
        <v>0</v>
      </c>
      <c r="AI31" s="58">
        <f>IFERROR(INDEX('Construction Bell Curve'!$B$3:$BK$60,MATCH($I31,'Construction Bell Curve'!$B$3:$B$60,0),MATCH('Draw Schedule-AM'!AI$3,'Construction Bell Curve'!$B$3:$BK$3,0))*$D31*IF($G31="s-curve",1,0),0)+IFERROR(IF(AND(AI$3&gt;=$H31,AI$3&lt;=$I31),$D31/($I31-$H31+1),0)*IF($G31="straight-line",1,0),0)</f>
        <v>0</v>
      </c>
      <c r="AJ31" s="58">
        <f>IFERROR(INDEX('Construction Bell Curve'!$B$3:$BK$60,MATCH($I31,'Construction Bell Curve'!$B$3:$B$60,0),MATCH('Draw Schedule-AM'!AJ$3,'Construction Bell Curve'!$B$3:$BK$3,0))*$D31*IF($G31="s-curve",1,0),0)+IFERROR(IF(AND(AJ$3&gt;=$H31,AJ$3&lt;=$I31),$D31/($I31-$H31+1),0)*IF($G31="straight-line",1,0),0)</f>
        <v>0</v>
      </c>
      <c r="AK31" s="58">
        <f>IFERROR(INDEX('Construction Bell Curve'!$B$3:$BK$60,MATCH($I31,'Construction Bell Curve'!$B$3:$B$60,0),MATCH('Draw Schedule-AM'!AK$3,'Construction Bell Curve'!$B$3:$BK$3,0))*$D31*IF($G31="s-curve",1,0),0)+IFERROR(IF(AND(AK$3&gt;=$H31,AK$3&lt;=$I31),$D31/($I31-$H31+1),0)*IF($G31="straight-line",1,0),0)</f>
        <v>0</v>
      </c>
      <c r="AL31" s="58">
        <f>IFERROR(INDEX('Construction Bell Curve'!$B$3:$BK$60,MATCH($I31,'Construction Bell Curve'!$B$3:$B$60,0),MATCH('Draw Schedule-AM'!AL$3,'Construction Bell Curve'!$B$3:$BK$3,0))*$D31*IF($G31="s-curve",1,0),0)+IFERROR(IF(AND(AL$3&gt;=$H31,AL$3&lt;=$I31),$D31/($I31-$H31+1),0)*IF($G31="straight-line",1,0),0)</f>
        <v>0</v>
      </c>
      <c r="AM31" s="58">
        <f>IFERROR(INDEX('Construction Bell Curve'!$B$3:$BK$60,MATCH($I31,'Construction Bell Curve'!$B$3:$B$60,0),MATCH('Draw Schedule-AM'!AM$3,'Construction Bell Curve'!$B$3:$BK$3,0))*$D31*IF($G31="s-curve",1,0),0)+IFERROR(IF(AND(AM$3&gt;=$H31,AM$3&lt;=$I31),$D31/($I31-$H31+1),0)*IF($G31="straight-line",1,0),0)</f>
        <v>0</v>
      </c>
      <c r="AN31" s="58">
        <f>IFERROR(INDEX('Construction Bell Curve'!$B$3:$BK$60,MATCH($I31,'Construction Bell Curve'!$B$3:$B$60,0),MATCH('Draw Schedule-AM'!AN$3,'Construction Bell Curve'!$B$3:$BK$3,0))*$D31*IF($G31="s-curve",1,0),0)+IFERROR(IF(AND(AN$3&gt;=$H31,AN$3&lt;=$I31),$D31/($I31-$H31+1),0)*IF($G31="straight-line",1,0),0)</f>
        <v>0</v>
      </c>
      <c r="AO31" s="58">
        <f>IFERROR(INDEX('Construction Bell Curve'!$B$3:$BK$60,MATCH($I31,'Construction Bell Curve'!$B$3:$B$60,0),MATCH('Draw Schedule-AM'!AO$3,'Construction Bell Curve'!$B$3:$BK$3,0))*$D31*IF($G31="s-curve",1,0),0)+IFERROR(IF(AND(AO$3&gt;=$H31,AO$3&lt;=$I31),$D31/($I31-$H31+1),0)*IF($G31="straight-line",1,0),0)</f>
        <v>0</v>
      </c>
      <c r="AP31" s="58">
        <f>IFERROR(INDEX('Construction Bell Curve'!$B$3:$BK$60,MATCH($I31,'Construction Bell Curve'!$B$3:$B$60,0),MATCH('Draw Schedule-AM'!AP$3,'Construction Bell Curve'!$B$3:$BK$3,0))*$D31*IF($G31="s-curve",1,0),0)+IFERROR(IF(AND(AP$3&gt;=$H31,AP$3&lt;=$I31),$D31/($I31-$H31+1),0)*IF($G31="straight-line",1,0),0)</f>
        <v>0</v>
      </c>
      <c r="AQ31" s="58">
        <f>IFERROR(INDEX('Construction Bell Curve'!$B$3:$BK$60,MATCH($I31,'Construction Bell Curve'!$B$3:$B$60,0),MATCH('Draw Schedule-AM'!AQ$3,'Construction Bell Curve'!$B$3:$BK$3,0))*$D31*IF($G31="s-curve",1,0),0)+IFERROR(IF(AND(AQ$3&gt;=$H31,AQ$3&lt;=$I31),$D31/($I31-$H31+1),0)*IF($G31="straight-line",1,0),0)</f>
        <v>0</v>
      </c>
      <c r="AR31" s="58">
        <f>IFERROR(INDEX('Construction Bell Curve'!$B$3:$BK$60,MATCH($I31,'Construction Bell Curve'!$B$3:$B$60,0),MATCH('Draw Schedule-AM'!AR$3,'Construction Bell Curve'!$B$3:$BK$3,0))*$D31*IF($G31="s-curve",1,0),0)+IFERROR(IF(AND(AR$3&gt;=$H31,AR$3&lt;=$I31),$D31/($I31-$H31+1),0)*IF($G31="straight-line",1,0),0)</f>
        <v>0</v>
      </c>
      <c r="AS31" s="58">
        <f>IFERROR(INDEX('Construction Bell Curve'!$B$3:$BK$60,MATCH($I31,'Construction Bell Curve'!$B$3:$B$60,0),MATCH('Draw Schedule-AM'!AS$3,'Construction Bell Curve'!$B$3:$BK$3,0))*$D31*IF($G31="s-curve",1,0),0)+IFERROR(IF(AND(AS$3&gt;=$H31,AS$3&lt;=$I31),$D31/($I31-$H31+1),0)*IF($G31="straight-line",1,0),0)</f>
        <v>0</v>
      </c>
      <c r="AT31" s="58">
        <f>IFERROR(INDEX('Construction Bell Curve'!$B$3:$BK$60,MATCH($I31,'Construction Bell Curve'!$B$3:$B$60,0),MATCH('Draw Schedule-AM'!AT$3,'Construction Bell Curve'!$B$3:$BK$3,0))*$D31*IF($G31="s-curve",1,0),0)+IFERROR(IF(AND(AT$3&gt;=$H31,AT$3&lt;=$I31),$D31/($I31-$H31+1),0)*IF($G31="straight-line",1,0),0)</f>
        <v>0</v>
      </c>
      <c r="AU31" s="58">
        <f>IFERROR(INDEX('Construction Bell Curve'!$B$3:$BK$60,MATCH($I31,'Construction Bell Curve'!$B$3:$B$60,0),MATCH('Draw Schedule-AM'!AU$3,'Construction Bell Curve'!$B$3:$BK$3,0))*$D31*IF($G31="s-curve",1,0),0)+IFERROR(IF(AND(AU$3&gt;=$H31,AU$3&lt;=$I31),$D31/($I31-$H31+1),0)*IF($G31="straight-line",1,0),0)</f>
        <v>0</v>
      </c>
      <c r="AV31" s="58">
        <f>IFERROR(INDEX('Construction Bell Curve'!$B$3:$BK$60,MATCH($I31,'Construction Bell Curve'!$B$3:$B$60,0),MATCH('Draw Schedule-AM'!AV$3,'Construction Bell Curve'!$B$3:$BK$3,0))*$D31*IF($G31="s-curve",1,0),0)+IFERROR(IF(AND(AV$3&gt;=$H31,AV$3&lt;=$I31),$D31/($I31-$H31+1),0)*IF($G31="straight-line",1,0),0)</f>
        <v>0</v>
      </c>
      <c r="AW31" s="58">
        <f>IFERROR(INDEX('Construction Bell Curve'!$B$3:$BK$60,MATCH($I31,'Construction Bell Curve'!$B$3:$B$60,0),MATCH('Draw Schedule-AM'!AW$3,'Construction Bell Curve'!$B$3:$BK$3,0))*$D31*IF($G31="s-curve",1,0),0)+IFERROR(IF(AND(AW$3&gt;=$H31,AW$3&lt;=$I31),$D31/($I31-$H31+1),0)*IF($G31="straight-line",1,0),0)</f>
        <v>0</v>
      </c>
      <c r="AX31" s="58">
        <f>IFERROR(INDEX('Construction Bell Curve'!$B$3:$BK$60,MATCH($I31,'Construction Bell Curve'!$B$3:$B$60,0),MATCH('Draw Schedule-AM'!AX$3,'Construction Bell Curve'!$B$3:$BK$3,0))*$D31*IF($G31="s-curve",1,0),0)+IFERROR(IF(AND(AX$3&gt;=$H31,AX$3&lt;=$I31),$D31/($I31-$H31+1),0)*IF($G31="straight-line",1,0),0)</f>
        <v>0</v>
      </c>
      <c r="AY31" s="58">
        <f>IFERROR(INDEX('Construction Bell Curve'!$B$3:$BK$60,MATCH($I31,'Construction Bell Curve'!$B$3:$B$60,0),MATCH('Draw Schedule-AM'!AY$3,'Construction Bell Curve'!$B$3:$BK$3,0))*$D31*IF($G31="s-curve",1,0),0)+IFERROR(IF(AND(AY$3&gt;=$H31,AY$3&lt;=$I31),$D31/($I31-$H31+1),0)*IF($G31="straight-line",1,0),0)</f>
        <v>0</v>
      </c>
      <c r="AZ31" s="58">
        <f>IFERROR(INDEX('Construction Bell Curve'!$B$3:$BK$60,MATCH($I31,'Construction Bell Curve'!$B$3:$B$60,0),MATCH('Draw Schedule-AM'!AZ$3,'Construction Bell Curve'!$B$3:$BK$3,0))*$D31*IF($G31="s-curve",1,0),0)+IFERROR(IF(AND(AZ$3&gt;=$H31,AZ$3&lt;=$I31),$D31/($I31-$H31+1),0)*IF($G31="straight-line",1,0),0)</f>
        <v>0</v>
      </c>
      <c r="BA31" s="58">
        <f>IFERROR(INDEX('Construction Bell Curve'!$B$3:$BK$60,MATCH($I31,'Construction Bell Curve'!$B$3:$B$60,0),MATCH('Draw Schedule-AM'!BA$3,'Construction Bell Curve'!$B$3:$BK$3,0))*$D31*IF($G31="s-curve",1,0),0)+IFERROR(IF(AND(BA$3&gt;=$H31,BA$3&lt;=$I31),$D31/($I31-$H31+1),0)*IF($G31="straight-line",1,0),0)</f>
        <v>0</v>
      </c>
      <c r="BB31" s="58">
        <f>IFERROR(INDEX('Construction Bell Curve'!$B$3:$BK$60,MATCH($I31,'Construction Bell Curve'!$B$3:$B$60,0),MATCH('Draw Schedule-AM'!BB$3,'Construction Bell Curve'!$B$3:$BK$3,0))*$D31*IF($G31="s-curve",1,0),0)+IFERROR(IF(AND(BB$3&gt;=$H31,BB$3&lt;=$I31),$D31/($I31-$H31+1),0)*IF($G31="straight-line",1,0),0)</f>
        <v>0</v>
      </c>
      <c r="BC31" s="58">
        <f>IFERROR(INDEX('Construction Bell Curve'!$B$3:$BK$60,MATCH($I31,'Construction Bell Curve'!$B$3:$B$60,0),MATCH('Draw Schedule-AM'!BC$3,'Construction Bell Curve'!$B$3:$BK$3,0))*$D31*IF($G31="s-curve",1,0),0)+IFERROR(IF(AND(BC$3&gt;=$H31,BC$3&lt;=$I31),$D31/($I31-$H31+1),0)*IF($G31="straight-line",1,0),0)</f>
        <v>0</v>
      </c>
      <c r="BD31" s="58">
        <f>IFERROR(INDEX('Construction Bell Curve'!$B$3:$BK$60,MATCH($I31,'Construction Bell Curve'!$B$3:$B$60,0),MATCH('Draw Schedule-AM'!BD$3,'Construction Bell Curve'!$B$3:$BK$3,0))*$D31*IF($G31="s-curve",1,0),0)+IFERROR(IF(AND(BD$3&gt;=$H31,BD$3&lt;=$I31),$D31/($I31-$H31+1),0)*IF($G31="straight-line",1,0),0)</f>
        <v>0</v>
      </c>
      <c r="BE31" s="58">
        <f>IFERROR(INDEX('Construction Bell Curve'!$B$3:$BK$60,MATCH($I31,'Construction Bell Curve'!$B$3:$B$60,0),MATCH('Draw Schedule-AM'!BE$3,'Construction Bell Curve'!$B$3:$BK$3,0))*$D31*IF($G31="s-curve",1,0),0)+IFERROR(IF(AND(BE$3&gt;=$H31,BE$3&lt;=$I31),$D31/($I31-$H31+1),0)*IF($G31="straight-line",1,0),0)</f>
        <v>0</v>
      </c>
      <c r="BF31" s="58">
        <f>IFERROR(INDEX('Construction Bell Curve'!$B$3:$BK$60,MATCH($I31,'Construction Bell Curve'!$B$3:$B$60,0),MATCH('Draw Schedule-AM'!BF$3,'Construction Bell Curve'!$B$3:$BK$3,0))*$D31*IF($G31="s-curve",1,0),0)+IFERROR(IF(AND(BF$3&gt;=$H31,BF$3&lt;=$I31),$D31/($I31-$H31+1),0)*IF($G31="straight-line",1,0),0)</f>
        <v>0</v>
      </c>
      <c r="BG31" s="58">
        <f>IFERROR(INDEX('Construction Bell Curve'!$B$3:$BK$60,MATCH($I31,'Construction Bell Curve'!$B$3:$B$60,0),MATCH('Draw Schedule-AM'!BG$3,'Construction Bell Curve'!$B$3:$BK$3,0))*$D31*IF($G31="s-curve",1,0),0)+IFERROR(IF(AND(BG$3&gt;=$H31,BG$3&lt;=$I31),$D31/($I31-$H31+1),0)*IF($G31="straight-line",1,0),0)</f>
        <v>0</v>
      </c>
      <c r="BH31" s="58">
        <f>IFERROR(INDEX('Construction Bell Curve'!$B$3:$BK$60,MATCH($I31,'Construction Bell Curve'!$B$3:$B$60,0),MATCH('Draw Schedule-AM'!BH$3,'Construction Bell Curve'!$B$3:$BK$3,0))*$D31*IF($G31="s-curve",1,0),0)+IFERROR(IF(AND(BH$3&gt;=$H31,BH$3&lt;=$I31),$D31/($I31-$H31+1),0)*IF($G31="straight-line",1,0),0)</f>
        <v>0</v>
      </c>
      <c r="BI31" s="58">
        <f>IFERROR(INDEX('Construction Bell Curve'!$B$3:$BK$60,MATCH($I31,'Construction Bell Curve'!$B$3:$B$60,0),MATCH('Draw Schedule-AM'!BI$3,'Construction Bell Curve'!$B$3:$BK$3,0))*$D31*IF($G31="s-curve",1,0),0)+IFERROR(IF(AND(BI$3&gt;=$H31,BI$3&lt;=$I31),$D31/($I31-$H31+1),0)*IF($G31="straight-line",1,0),0)</f>
        <v>0</v>
      </c>
      <c r="BJ31" s="58">
        <f>IFERROR(INDEX('Construction Bell Curve'!$B$3:$BK$60,MATCH($I31,'Construction Bell Curve'!$B$3:$B$60,0),MATCH('Draw Schedule-AM'!BJ$3,'Construction Bell Curve'!$B$3:$BK$3,0))*$D31*IF($G31="s-curve",1,0),0)+IFERROR(IF(AND(BJ$3&gt;=$H31,BJ$3&lt;=$I31),$D31/($I31-$H31+1),0)*IF($G31="straight-line",1,0),0)</f>
        <v>0</v>
      </c>
      <c r="BK31" s="58">
        <f>IFERROR(INDEX('Construction Bell Curve'!$B$3:$BK$60,MATCH($I31,'Construction Bell Curve'!$B$3:$B$60,0),MATCH('Draw Schedule-AM'!BK$3,'Construction Bell Curve'!$B$3:$BK$3,0))*$D31*IF($G31="s-curve",1,0),0)+IFERROR(IF(AND(BK$3&gt;=$H31,BK$3&lt;=$I31),$D31/($I31-$H31+1),0)*IF($G31="straight-line",1,0),0)</f>
        <v>0</v>
      </c>
      <c r="BL31" s="58">
        <f>IFERROR(INDEX('Construction Bell Curve'!$B$3:$BK$60,MATCH($I31,'Construction Bell Curve'!$B$3:$B$60,0),MATCH('Draw Schedule-AM'!BL$3,'Construction Bell Curve'!$B$3:$BK$3,0))*$D31*IF($G31="s-curve",1,0),0)+IFERROR(IF(AND(BL$3&gt;=$H31,BL$3&lt;=$I31),$D31/($I31-$H31+1),0)*IF($G31="straight-line",1,0),0)</f>
        <v>0</v>
      </c>
      <c r="BM31" s="58">
        <f>IFERROR(INDEX('Construction Bell Curve'!$B$3:$BK$60,MATCH($I31,'Construction Bell Curve'!$B$3:$B$60,0),MATCH('Draw Schedule-AM'!BM$3,'Construction Bell Curve'!$B$3:$BK$3,0))*$D31*IF($G31="s-curve",1,0),0)+IFERROR(IF(AND(BM$3&gt;=$H31,BM$3&lt;=$I31),$D31/($I31-$H31+1),0)*IF($G31="straight-line",1,0),0)</f>
        <v>0</v>
      </c>
      <c r="BN31" s="58">
        <f>IFERROR(INDEX('Construction Bell Curve'!$B$3:$BK$60,MATCH($I31,'Construction Bell Curve'!$B$3:$B$60,0),MATCH('Draw Schedule-AM'!BN$3,'Construction Bell Curve'!$B$3:$BK$3,0))*$D31*IF($G31="s-curve",1,0),0)+IFERROR(IF(AND(BN$3&gt;=$H31,BN$3&lt;=$I31),$D31/($I31-$H31+1),0)*IF($G31="straight-line",1,0),0)</f>
        <v>0</v>
      </c>
      <c r="BO31" s="58">
        <f>IFERROR(INDEX('Construction Bell Curve'!$B$3:$BK$60,MATCH($I31,'Construction Bell Curve'!$B$3:$B$60,0),MATCH('Draw Schedule-AM'!BO$3,'Construction Bell Curve'!$B$3:$BK$3,0))*$D31*IF($G31="s-curve",1,0),0)+IFERROR(IF(AND(BO$3&gt;=$H31,BO$3&lt;=$I31),$D31/($I31-$H31+1),0)*IF($G31="straight-line",1,0),0)</f>
        <v>0</v>
      </c>
      <c r="BP31" s="58">
        <f>IFERROR(INDEX('Construction Bell Curve'!$B$3:$BK$60,MATCH($I31,'Construction Bell Curve'!$B$3:$B$60,0),MATCH('Draw Schedule-AM'!BP$3,'Construction Bell Curve'!$B$3:$BK$3,0))*$D31*IF($G31="s-curve",1,0),0)+IFERROR(IF(AND(BP$3&gt;=$H31,BP$3&lt;=$I31),$D31/($I31-$H31+1),0)*IF($G31="straight-line",1,0),0)</f>
        <v>0</v>
      </c>
      <c r="BQ31" s="58">
        <f>IFERROR(INDEX('Construction Bell Curve'!$B$3:$BK$60,MATCH($I31,'Construction Bell Curve'!$B$3:$B$60,0),MATCH('Draw Schedule-AM'!BQ$3,'Construction Bell Curve'!$B$3:$BK$3,0))*$D31*IF($G31="s-curve",1,0),0)+IFERROR(IF(AND(BQ$3&gt;=$H31,BQ$3&lt;=$I31),$D31/($I31-$H31+1),0)*IF($G31="straight-line",1,0),0)</f>
        <v>0</v>
      </c>
      <c r="BR31" s="58">
        <f>IFERROR(INDEX('Construction Bell Curve'!$B$3:$BK$60,MATCH($I31,'Construction Bell Curve'!$B$3:$B$60,0),MATCH('Draw Schedule-AM'!BR$3,'Construction Bell Curve'!$B$3:$BK$3,0))*$D31*IF($G31="s-curve",1,0),0)+IFERROR(IF(AND(BR$3&gt;=$H31,BR$3&lt;=$I31),$D31/($I31-$H31+1),0)*IF($G31="straight-line",1,0),0)</f>
        <v>0</v>
      </c>
      <c r="BS31" s="58">
        <f>IFERROR(INDEX('Construction Bell Curve'!$B$3:$BK$60,MATCH($I31,'Construction Bell Curve'!$B$3:$B$60,0),MATCH('Draw Schedule-AM'!BS$3,'Construction Bell Curve'!$B$3:$BK$3,0))*$D31*IF($G31="s-curve",1,0),0)+IFERROR(IF(AND(BS$3&gt;=$H31,BS$3&lt;=$I31),$D31/($I31-$H31+1),0)*IF($G31="straight-line",1,0),0)</f>
        <v>0</v>
      </c>
      <c r="BT31" s="58">
        <f>IFERROR(INDEX('Construction Bell Curve'!$B$3:$BK$60,MATCH($I31,'Construction Bell Curve'!$B$3:$B$60,0),MATCH('Draw Schedule-AM'!BT$3,'Construction Bell Curve'!$B$3:$BK$3,0))*$D31*IF($G31="s-curve",1,0),0)+IFERROR(IF(AND(BT$3&gt;=$H31,BT$3&lt;=$I31),$D31/($I31-$H31+1),0)*IF($G31="straight-line",1,0),0)</f>
        <v>0</v>
      </c>
      <c r="BU31" s="58">
        <f>IFERROR(INDEX('Construction Bell Curve'!$B$3:$BK$60,MATCH($I31,'Construction Bell Curve'!$B$3:$B$60,0),MATCH('Draw Schedule-AM'!BU$3,'Construction Bell Curve'!$B$3:$BK$3,0))*$D31*IF($G31="s-curve",1,0),0)+IFERROR(IF(AND(BU$3&gt;=$H31,BU$3&lt;=$I31),$D31/($I31-$H31+1),0)*IF($G31="straight-line",1,0),0)</f>
        <v>0</v>
      </c>
      <c r="BV31" s="58">
        <f>IFERROR(INDEX('Construction Bell Curve'!$B$3:$BK$60,MATCH($I31,'Construction Bell Curve'!$B$3:$B$60,0),MATCH('Draw Schedule-AM'!BV$3,'Construction Bell Curve'!$B$3:$BK$3,0))*$D31*IF($G31="s-curve",1,0),0)+IFERROR(IF(AND(BV$3&gt;=$H31,BV$3&lt;=$I31),$D31/($I31-$H31+1),0)*IF($G31="straight-line",1,0),0)</f>
        <v>0</v>
      </c>
      <c r="BW31" s="58">
        <f>IFERROR(INDEX('Construction Bell Curve'!$B$3:$BK$60,MATCH($I31,'Construction Bell Curve'!$B$3:$B$60,0),MATCH('Draw Schedule-AM'!BW$3,'Construction Bell Curve'!$B$3:$BK$3,0))*$D31*IF($G31="s-curve",1,0),0)+IFERROR(IF(AND(BW$3&gt;=$H31,BW$3&lt;=$I31),$D31/($I31-$H31+1),0)*IF($G31="straight-line",1,0),0)</f>
        <v>0</v>
      </c>
      <c r="BX31" s="58">
        <f>IFERROR(INDEX('Construction Bell Curve'!$B$3:$BK$60,MATCH($I31,'Construction Bell Curve'!$B$3:$B$60,0),MATCH('Draw Schedule-AM'!BX$3,'Construction Bell Curve'!$B$3:$BK$3,0))*$D31*IF($G31="s-curve",1,0),0)+IFERROR(IF(AND(BX$3&gt;=$H31,BX$3&lt;=$I31),$D31/($I31-$H31+1),0)*IF($G31="straight-line",1,0),0)</f>
        <v>0</v>
      </c>
      <c r="BY31" s="58">
        <f>IFERROR(INDEX('Construction Bell Curve'!$B$3:$BK$60,MATCH($I31,'Construction Bell Curve'!$B$3:$B$60,0),MATCH('Draw Schedule-AM'!BY$3,'Construction Bell Curve'!$B$3:$BK$3,0))*$D31*IF($G31="s-curve",1,0),0)+IFERROR(IF(AND(BY$3&gt;=$H31,BY$3&lt;=$I31),$D31/($I31-$H31+1),0)*IF($G31="straight-line",1,0),0)</f>
        <v>0</v>
      </c>
      <c r="BZ31" s="58">
        <f>IFERROR(INDEX('Construction Bell Curve'!$B$3:$BK$60,MATCH($I31,'Construction Bell Curve'!$B$3:$B$60,0),MATCH('Draw Schedule-AM'!BZ$3,'Construction Bell Curve'!$B$3:$BK$3,0))*$D31*IF($G31="s-curve",1,0),0)+IFERROR(IF(AND(BZ$3&gt;=$H31,BZ$3&lt;=$I31),$D31/($I31-$H31+1),0)*IF($G31="straight-line",1,0),0)</f>
        <v>0</v>
      </c>
      <c r="CA31" s="58">
        <f>IFERROR(INDEX('Construction Bell Curve'!$B$3:$BK$60,MATCH($I31,'Construction Bell Curve'!$B$3:$B$60,0),MATCH('Draw Schedule-AM'!CA$3,'Construction Bell Curve'!$B$3:$BK$3,0))*$D31*IF($G31="s-curve",1,0),0)+IFERROR(IF(AND(CA$3&gt;=$H31,CA$3&lt;=$I31),$D31/($I31-$H31+1),0)*IF($G31="straight-line",1,0),0)</f>
        <v>0</v>
      </c>
      <c r="CB31" s="58">
        <f>IFERROR(INDEX('Construction Bell Curve'!$B$3:$BK$60,MATCH($I31,'Construction Bell Curve'!$B$3:$B$60,0),MATCH('Draw Schedule-AM'!CB$3,'Construction Bell Curve'!$B$3:$BK$3,0))*$D31*IF($G31="s-curve",1,0),0)+IFERROR(IF(AND(CB$3&gt;=$H31,CB$3&lt;=$I31),$D31/($I31-$H31+1),0)*IF($G31="straight-line",1,0),0)</f>
        <v>0</v>
      </c>
      <c r="CC31" s="58">
        <f>IFERROR(INDEX('Construction Bell Curve'!$B$3:$BK$60,MATCH($I31,'Construction Bell Curve'!$B$3:$B$60,0),MATCH('Draw Schedule-AM'!CC$3,'Construction Bell Curve'!$B$3:$BK$3,0))*$D31*IF($G31="s-curve",1,0),0)+IFERROR(IF(AND(CC$3&gt;=$H31,CC$3&lt;=$I31),$D31/($I31-$H31+1),0)*IF($G31="straight-line",1,0),0)</f>
        <v>0</v>
      </c>
      <c r="CD31" s="58">
        <f>IFERROR(INDEX('Construction Bell Curve'!$B$3:$BK$60,MATCH($I31,'Construction Bell Curve'!$B$3:$B$60,0),MATCH('Draw Schedule-AM'!CD$3,'Construction Bell Curve'!$B$3:$BK$3,0))*$D31*IF($G31="s-curve",1,0),0)+IFERROR(IF(AND(CD$3&gt;=$H31,CD$3&lt;=$I31),$D31/($I31-$H31+1),0)*IF($G31="straight-line",1,0),0)</f>
        <v>0</v>
      </c>
      <c r="CE31" s="58">
        <f>IFERROR(INDEX('Construction Bell Curve'!$B$3:$BK$60,MATCH($I31,'Construction Bell Curve'!$B$3:$B$60,0),MATCH('Draw Schedule-AM'!CE$3,'Construction Bell Curve'!$B$3:$BK$3,0))*$D31*IF($G31="s-curve",1,0),0)+IFERROR(IF(AND(CE$3&gt;=$H31,CE$3&lt;=$I31),$D31/($I31-$H31+1),0)*IF($G31="straight-line",1,0),0)</f>
        <v>0</v>
      </c>
      <c r="CF31" s="58">
        <f>IFERROR(INDEX('Construction Bell Curve'!$B$3:$BK$60,MATCH($I31,'Construction Bell Curve'!$B$3:$B$60,0),MATCH('Draw Schedule-AM'!CF$3,'Construction Bell Curve'!$B$3:$BK$3,0))*$D31*IF($G31="s-curve",1,0),0)+IFERROR(IF(AND(CF$3&gt;=$H31,CF$3&lt;=$I31),$D31/($I31-$H31+1),0)*IF($G31="straight-line",1,0),0)</f>
        <v>0</v>
      </c>
      <c r="CG31" s="58">
        <f>IFERROR(INDEX('Construction Bell Curve'!$B$3:$BK$60,MATCH($I31,'Construction Bell Curve'!$B$3:$B$60,0),MATCH('Draw Schedule-AM'!CG$3,'Construction Bell Curve'!$B$3:$BK$3,0))*$D31*IF($G31="s-curve",1,0),0)+IFERROR(IF(AND(CG$3&gt;=$H31,CG$3&lt;=$I31),$D31/($I31-$H31+1),0)*IF($G31="straight-line",1,0),0)</f>
        <v>0</v>
      </c>
      <c r="CH31" s="58">
        <f>IFERROR(INDEX('Construction Bell Curve'!$B$3:$BK$60,MATCH($I31,'Construction Bell Curve'!$B$3:$B$60,0),MATCH('Draw Schedule-AM'!CH$3,'Construction Bell Curve'!$B$3:$BK$3,0))*$D31*IF($G31="s-curve",1,0),0)+IFERROR(IF(AND(CH$3&gt;=$H31,CH$3&lt;=$I31),$D31/($I31-$H31+1),0)*IF($G31="straight-line",1,0),0)</f>
        <v>0</v>
      </c>
      <c r="CI31" s="58">
        <f>IFERROR(INDEX('Construction Bell Curve'!$B$3:$BK$60,MATCH($I31,'Construction Bell Curve'!$B$3:$B$60,0),MATCH('Draw Schedule-AM'!CI$3,'Construction Bell Curve'!$B$3:$BK$3,0))*$D31*IF($G31="s-curve",1,0),0)+IFERROR(IF(AND(CI$3&gt;=$H31,CI$3&lt;=$I31),$D31/($I31-$H31+1),0)*IF($G31="straight-line",1,0),0)</f>
        <v>0</v>
      </c>
      <c r="CJ31" s="58">
        <f>IFERROR(INDEX('Construction Bell Curve'!$B$3:$BK$60,MATCH($I31,'Construction Bell Curve'!$B$3:$B$60,0),MATCH('Draw Schedule-AM'!CJ$3,'Construction Bell Curve'!$B$3:$BK$3,0))*$D31*IF($G31="s-curve",1,0),0)+IFERROR(IF(AND(CJ$3&gt;=$H31,CJ$3&lt;=$I31),$D31/($I31-$H31+1),0)*IF($G31="straight-line",1,0),0)</f>
        <v>0</v>
      </c>
      <c r="CK31" s="58">
        <f>IFERROR(INDEX('Construction Bell Curve'!$B$3:$BK$60,MATCH($I31,'Construction Bell Curve'!$B$3:$B$60,0),MATCH('Draw Schedule-AM'!CK$3,'Construction Bell Curve'!$B$3:$BK$3,0))*$D31*IF($G31="s-curve",1,0),0)+IFERROR(IF(AND(CK$3&gt;=$H31,CK$3&lt;=$I31),$D31/($I31-$H31+1),0)*IF($G31="straight-line",1,0),0)</f>
        <v>0</v>
      </c>
      <c r="CL31" s="58">
        <f>IFERROR(INDEX('Construction Bell Curve'!$B$3:$BK$60,MATCH($I31,'Construction Bell Curve'!$B$3:$B$60,0),MATCH('Draw Schedule-AM'!CL$3,'Construction Bell Curve'!$B$3:$BK$3,0))*$D31*IF($G31="s-curve",1,0),0)+IFERROR(IF(AND(CL$3&gt;=$H31,CL$3&lt;=$I31),$D31/($I31-$H31+1),0)*IF($G31="straight-line",1,0),0)</f>
        <v>0</v>
      </c>
      <c r="CM31" s="58">
        <f>IFERROR(INDEX('Construction Bell Curve'!$B$3:$BK$60,MATCH($I31,'Construction Bell Curve'!$B$3:$B$60,0),MATCH('Draw Schedule-AM'!CM$3,'Construction Bell Curve'!$B$3:$BK$3,0))*$D31*IF($G31="s-curve",1,0),0)+IFERROR(IF(AND(CM$3&gt;=$H31,CM$3&lt;=$I31),$D31/($I31-$H31+1),0)*IF($G31="straight-line",1,0),0)</f>
        <v>0</v>
      </c>
      <c r="CN31" s="58">
        <f>IFERROR(INDEX('Construction Bell Curve'!$B$3:$BK$60,MATCH($I31,'Construction Bell Curve'!$B$3:$B$60,0),MATCH('Draw Schedule-AM'!CN$3,'Construction Bell Curve'!$B$3:$BK$3,0))*$D31*IF($G31="s-curve",1,0),0)+IFERROR(IF(AND(CN$3&gt;=$H31,CN$3&lt;=$I31),$D31/($I31-$H31+1),0)*IF($G31="straight-line",1,0),0)</f>
        <v>0</v>
      </c>
      <c r="CO31" s="58">
        <f>IFERROR(INDEX('Construction Bell Curve'!$B$3:$BK$60,MATCH($I31,'Construction Bell Curve'!$B$3:$B$60,0),MATCH('Draw Schedule-AM'!CO$3,'Construction Bell Curve'!$B$3:$BK$3,0))*$D31*IF($G31="s-curve",1,0),0)+IFERROR(IF(AND(CO$3&gt;=$H31,CO$3&lt;=$I31),$D31/($I31-$H31+1),0)*IF($G31="straight-line",1,0),0)</f>
        <v>0</v>
      </c>
      <c r="CP31" s="58">
        <f>IFERROR(INDEX('Construction Bell Curve'!$B$3:$BK$60,MATCH($I31,'Construction Bell Curve'!$B$3:$B$60,0),MATCH('Draw Schedule-AM'!CP$3,'Construction Bell Curve'!$B$3:$BK$3,0))*$D31*IF($G31="s-curve",1,0),0)+IFERROR(IF(AND(CP$3&gt;=$H31,CP$3&lt;=$I31),$D31/($I31-$H31+1),0)*IF($G31="straight-line",1,0),0)</f>
        <v>0</v>
      </c>
      <c r="CQ31" s="58">
        <f>IFERROR(INDEX('Construction Bell Curve'!$B$3:$BK$60,MATCH($I31,'Construction Bell Curve'!$B$3:$B$60,0),MATCH('Draw Schedule-AM'!CQ$3,'Construction Bell Curve'!$B$3:$BK$3,0))*$D31*IF($G31="s-curve",1,0),0)+IFERROR(IF(AND(CQ$3&gt;=$H31,CQ$3&lt;=$I31),$D31/($I31-$H31+1),0)*IF($G31="straight-line",1,0),0)</f>
        <v>0</v>
      </c>
      <c r="CR31" s="58">
        <f>IFERROR(INDEX('Construction Bell Curve'!$B$3:$BK$60,MATCH($I31,'Construction Bell Curve'!$B$3:$B$60,0),MATCH('Draw Schedule-AM'!CR$3,'Construction Bell Curve'!$B$3:$BK$3,0))*$D31*IF($G31="s-curve",1,0),0)+IFERROR(IF(AND(CR$3&gt;=$H31,CR$3&lt;=$I31),$D31/($I31-$H31+1),0)*IF($G31="straight-line",1,0),0)</f>
        <v>0</v>
      </c>
      <c r="CS31" s="58">
        <f>IFERROR(INDEX('Construction Bell Curve'!$B$3:$BK$60,MATCH($I31,'Construction Bell Curve'!$B$3:$B$60,0),MATCH('Draw Schedule-AM'!CS$3,'Construction Bell Curve'!$B$3:$BK$3,0))*$D31*IF($G31="s-curve",1,0),0)+IFERROR(IF(AND(CS$3&gt;=$H31,CS$3&lt;=$I31),$D31/($I31-$H31+1),0)*IF($G31="straight-line",1,0),0)</f>
        <v>0</v>
      </c>
      <c r="CT31" s="58">
        <f>IFERROR(INDEX('Construction Bell Curve'!$B$3:$BK$60,MATCH($I31,'Construction Bell Curve'!$B$3:$B$60,0),MATCH('Draw Schedule-AM'!CT$3,'Construction Bell Curve'!$B$3:$BK$3,0))*$D31*IF($G31="s-curve",1,0),0)+IFERROR(IF(AND(CT$3&gt;=$H31,CT$3&lt;=$I31),$D31/($I31-$H31+1),0)*IF($G31="straight-line",1,0),0)</f>
        <v>0</v>
      </c>
      <c r="CU31" s="58">
        <f>IFERROR(INDEX('Construction Bell Curve'!$B$3:$BK$60,MATCH($I31,'Construction Bell Curve'!$B$3:$B$60,0),MATCH('Draw Schedule-AM'!CU$3,'Construction Bell Curve'!$B$3:$BK$3,0))*$D31*IF($G31="s-curve",1,0),0)+IFERROR(IF(AND(CU$3&gt;=$H31,CU$3&lt;=$I31),$D31/($I31-$H31+1),0)*IF($G31="straight-line",1,0),0)</f>
        <v>0</v>
      </c>
      <c r="CV31" s="58">
        <f>IFERROR(INDEX('Construction Bell Curve'!$B$3:$BK$60,MATCH($I31,'Construction Bell Curve'!$B$3:$B$60,0),MATCH('Draw Schedule-AM'!CV$3,'Construction Bell Curve'!$B$3:$BK$3,0))*$D31*IF($G31="s-curve",1,0),0)+IFERROR(IF(AND(CV$3&gt;=$H31,CV$3&lt;=$I31),$D31/($I31-$H31+1),0)*IF($G31="straight-line",1,0),0)</f>
        <v>0</v>
      </c>
      <c r="CW31" s="58">
        <f>IFERROR(INDEX('Construction Bell Curve'!$B$3:$BK$60,MATCH($I31,'Construction Bell Curve'!$B$3:$B$60,0),MATCH('Draw Schedule-AM'!CW$3,'Construction Bell Curve'!$B$3:$BK$3,0))*$D31*IF($G31="s-curve",1,0),0)+IFERROR(IF(AND(CW$3&gt;=$H31,CW$3&lt;=$I31),$D31/($I31-$H31+1),0)*IF($G31="straight-line",1,0),0)</f>
        <v>0</v>
      </c>
      <c r="CX31" s="58">
        <f>IFERROR(INDEX('Construction Bell Curve'!$B$3:$BK$60,MATCH($I31,'Construction Bell Curve'!$B$3:$B$60,0),MATCH('Draw Schedule-AM'!CX$3,'Construction Bell Curve'!$B$3:$BK$3,0))*$D31*IF($G31="s-curve",1,0),0)+IFERROR(IF(AND(CX$3&gt;=$H31,CX$3&lt;=$I31),$D31/($I31-$H31+1),0)*IF($G31="straight-line",1,0),0)</f>
        <v>0</v>
      </c>
      <c r="CY31" s="58">
        <f>IFERROR(INDEX('Construction Bell Curve'!$B$3:$BK$60,MATCH($I31,'Construction Bell Curve'!$B$3:$B$60,0),MATCH('Draw Schedule-AM'!CY$3,'Construction Bell Curve'!$B$3:$BK$3,0))*$D31*IF($G31="s-curve",1,0),0)+IFERROR(IF(AND(CY$3&gt;=$H31,CY$3&lt;=$I31),$D31/($I31-$H31+1),0)*IF($G31="straight-line",1,0),0)</f>
        <v>0</v>
      </c>
      <c r="CZ31" s="58">
        <f>IFERROR(INDEX('Construction Bell Curve'!$B$3:$BK$60,MATCH($I31,'Construction Bell Curve'!$B$3:$B$60,0),MATCH('Draw Schedule-AM'!CZ$3,'Construction Bell Curve'!$B$3:$BK$3,0))*$D31*IF($G31="s-curve",1,0),0)+IFERROR(IF(AND(CZ$3&gt;=$H31,CZ$3&lt;=$I31),$D31/($I31-$H31+1),0)*IF($G31="straight-line",1,0),0)</f>
        <v>0</v>
      </c>
      <c r="DA31" s="58">
        <f>IFERROR(INDEX('Construction Bell Curve'!$B$3:$BK$60,MATCH($I31,'Construction Bell Curve'!$B$3:$B$60,0),MATCH('Draw Schedule-AM'!DA$3,'Construction Bell Curve'!$B$3:$BK$3,0))*$D31*IF($G31="s-curve",1,0),0)+IFERROR(IF(AND(DA$3&gt;=$H31,DA$3&lt;=$I31),$D31/($I31-$H31+1),0)*IF($G31="straight-line",1,0),0)</f>
        <v>0</v>
      </c>
      <c r="DB31" s="58">
        <f>IFERROR(INDEX('Construction Bell Curve'!$B$3:$BK$60,MATCH($I31,'Construction Bell Curve'!$B$3:$B$60,0),MATCH('Draw Schedule-AM'!DB$3,'Construction Bell Curve'!$B$3:$BK$3,0))*$D31*IF($G31="s-curve",1,0),0)+IFERROR(IF(AND(DB$3&gt;=$H31,DB$3&lt;=$I31),$D31/($I31-$H31+1),0)*IF($G31="straight-line",1,0),0)</f>
        <v>0</v>
      </c>
      <c r="DC31" s="58">
        <f>IFERROR(INDEX('Construction Bell Curve'!$B$3:$BK$60,MATCH($I31,'Construction Bell Curve'!$B$3:$B$60,0),MATCH('Draw Schedule-AM'!DC$3,'Construction Bell Curve'!$B$3:$BK$3,0))*$D31*IF($G31="s-curve",1,0),0)+IFERROR(IF(AND(DC$3&gt;=$H31,DC$3&lt;=$I31),$D31/($I31-$H31+1),0)*IF($G31="straight-line",1,0),0)</f>
        <v>0</v>
      </c>
      <c r="DD31" s="58">
        <f>IFERROR(INDEX('Construction Bell Curve'!$B$3:$BK$60,MATCH($I31,'Construction Bell Curve'!$B$3:$B$60,0),MATCH('Draw Schedule-AM'!DD$3,'Construction Bell Curve'!$B$3:$BK$3,0))*$D31*IF($G31="s-curve",1,0),0)+IFERROR(IF(AND(DD$3&gt;=$H31,DD$3&lt;=$I31),$D31/($I31-$H31+1),0)*IF($G31="straight-line",1,0),0)</f>
        <v>0</v>
      </c>
      <c r="DE31" s="58">
        <f>IFERROR(INDEX('Construction Bell Curve'!$B$3:$BK$60,MATCH($I31,'Construction Bell Curve'!$B$3:$B$60,0),MATCH('Draw Schedule-AM'!DE$3,'Construction Bell Curve'!$B$3:$BK$3,0))*$D31*IF($G31="s-curve",1,0),0)+IFERROR(IF(AND(DE$3&gt;=$H31,DE$3&lt;=$I31),$D31/($I31-$H31+1),0)*IF($G31="straight-line",1,0),0)</f>
        <v>0</v>
      </c>
      <c r="DF31" s="58">
        <f>IFERROR(INDEX('Construction Bell Curve'!$B$3:$BK$60,MATCH($I31,'Construction Bell Curve'!$B$3:$B$60,0),MATCH('Draw Schedule-AM'!DF$3,'Construction Bell Curve'!$B$3:$BK$3,0))*$D31*IF($G31="s-curve",1,0),0)+IFERROR(IF(AND(DF$3&gt;=$H31,DF$3&lt;=$I31),$D31/($I31-$H31+1),0)*IF($G31="straight-line",1,0),0)</f>
        <v>0</v>
      </c>
      <c r="DG31" s="58">
        <f>IFERROR(INDEX('Construction Bell Curve'!$B$3:$BK$60,MATCH($I31,'Construction Bell Curve'!$B$3:$B$60,0),MATCH('Draw Schedule-AM'!DG$3,'Construction Bell Curve'!$B$3:$BK$3,0))*$D31*IF($G31="s-curve",1,0),0)+IFERROR(IF(AND(DG$3&gt;=$H31,DG$3&lt;=$I31),$D31/($I31-$H31+1),0)*IF($G31="straight-line",1,0),0)</f>
        <v>0</v>
      </c>
      <c r="DH31" s="58">
        <f>IFERROR(INDEX('Construction Bell Curve'!$B$3:$BK$60,MATCH($I31,'Construction Bell Curve'!$B$3:$B$60,0),MATCH('Draw Schedule-AM'!DH$3,'Construction Bell Curve'!$B$3:$BK$3,0))*$D31*IF($G31="s-curve",1,0),0)+IFERROR(IF(AND(DH$3&gt;=$H31,DH$3&lt;=$I31),$D31/($I31-$H31+1),0)*IF($G31="straight-line",1,0),0)</f>
        <v>0</v>
      </c>
      <c r="DI31" s="58">
        <f>IFERROR(INDEX('Construction Bell Curve'!$B$3:$BK$60,MATCH($I31,'Construction Bell Curve'!$B$3:$B$60,0),MATCH('Draw Schedule-AM'!DI$3,'Construction Bell Curve'!$B$3:$BK$3,0))*$D31*IF($G31="s-curve",1,0),0)+IFERROR(IF(AND(DI$3&gt;=$H31,DI$3&lt;=$I31),$D31/($I31-$H31+1),0)*IF($G31="straight-line",1,0),0)</f>
        <v>0</v>
      </c>
      <c r="DJ31" s="58">
        <f>IFERROR(INDEX('Construction Bell Curve'!$B$3:$BK$60,MATCH($I31,'Construction Bell Curve'!$B$3:$B$60,0),MATCH('Draw Schedule-AM'!DJ$3,'Construction Bell Curve'!$B$3:$BK$3,0))*$D31*IF($G31="s-curve",1,0),0)+IFERROR(IF(AND(DJ$3&gt;=$H31,DJ$3&lt;=$I31),$D31/($I31-$H31+1),0)*IF($G31="straight-line",1,0),0)</f>
        <v>0</v>
      </c>
      <c r="DK31" s="58">
        <f>IFERROR(INDEX('Construction Bell Curve'!$B$3:$BK$60,MATCH($I31,'Construction Bell Curve'!$B$3:$B$60,0),MATCH('Draw Schedule-AM'!DK$3,'Construction Bell Curve'!$B$3:$BK$3,0))*$D31*IF($G31="s-curve",1,0),0)+IFERROR(IF(AND(DK$3&gt;=$H31,DK$3&lt;=$I31),$D31/($I31-$H31+1),0)*IF($G31="straight-line",1,0),0)</f>
        <v>0</v>
      </c>
      <c r="DL31" s="58">
        <f>IFERROR(INDEX('Construction Bell Curve'!$B$3:$BK$60,MATCH($I31,'Construction Bell Curve'!$B$3:$B$60,0),MATCH('Draw Schedule-AM'!DL$3,'Construction Bell Curve'!$B$3:$BK$3,0))*$D31*IF($G31="s-curve",1,0),0)+IFERROR(IF(AND(DL$3&gt;=$H31,DL$3&lt;=$I31),$D31/($I31-$H31+1),0)*IF($G31="straight-line",1,0),0)</f>
        <v>0</v>
      </c>
      <c r="DM31" s="58">
        <f>IFERROR(INDEX('Construction Bell Curve'!$B$3:$BK$60,MATCH($I31,'Construction Bell Curve'!$B$3:$B$60,0),MATCH('Draw Schedule-AM'!DM$3,'Construction Bell Curve'!$B$3:$BK$3,0))*$D31*IF($G31="s-curve",1,0),0)+IFERROR(IF(AND(DM$3&gt;=$H31,DM$3&lt;=$I31),$D31/($I31-$H31+1),0)*IF($G31="straight-line",1,0),0)</f>
        <v>0</v>
      </c>
      <c r="DN31" s="58">
        <f>IFERROR(INDEX('Construction Bell Curve'!$B$3:$BK$60,MATCH($I31,'Construction Bell Curve'!$B$3:$B$60,0),MATCH('Draw Schedule-AM'!DN$3,'Construction Bell Curve'!$B$3:$BK$3,0))*$D31*IF($G31="s-curve",1,0),0)+IFERROR(IF(AND(DN$3&gt;=$H31,DN$3&lt;=$I31),$D31/($I31-$H31+1),0)*IF($G31="straight-line",1,0),0)</f>
        <v>0</v>
      </c>
      <c r="DO31" s="58">
        <f>IFERROR(INDEX('Construction Bell Curve'!$B$3:$BK$60,MATCH($I31,'Construction Bell Curve'!$B$3:$B$60,0),MATCH('Draw Schedule-AM'!DO$3,'Construction Bell Curve'!$B$3:$BK$3,0))*$D31*IF($G31="s-curve",1,0),0)+IFERROR(IF(AND(DO$3&gt;=$H31,DO$3&lt;=$I31),$D31/($I31-$H31+1),0)*IF($G31="straight-line",1,0),0)</f>
        <v>0</v>
      </c>
      <c r="DP31" s="58">
        <f>IFERROR(INDEX('Construction Bell Curve'!$B$3:$BK$60,MATCH($I31,'Construction Bell Curve'!$B$3:$B$60,0),MATCH('Draw Schedule-AM'!DP$3,'Construction Bell Curve'!$B$3:$BK$3,0))*$D31*IF($G31="s-curve",1,0),0)+IFERROR(IF(AND(DP$3&gt;=$H31,DP$3&lt;=$I31),$D31/($I31-$H31+1),0)*IF($G31="straight-line",1,0),0)</f>
        <v>0</v>
      </c>
      <c r="DQ31" s="58">
        <f>IFERROR(INDEX('Construction Bell Curve'!$B$3:$BK$60,MATCH($I31,'Construction Bell Curve'!$B$3:$B$60,0),MATCH('Draw Schedule-AM'!DQ$3,'Construction Bell Curve'!$B$3:$BK$3,0))*$D31*IF($G31="s-curve",1,0),0)+IFERROR(IF(AND(DQ$3&gt;=$H31,DQ$3&lt;=$I31),$D31/($I31-$H31+1),0)*IF($G31="straight-line",1,0),0)</f>
        <v>0</v>
      </c>
      <c r="DR31" s="58">
        <f>IFERROR(INDEX('Construction Bell Curve'!$B$3:$BK$60,MATCH($I31,'Construction Bell Curve'!$B$3:$B$60,0),MATCH('Draw Schedule-AM'!DR$3,'Construction Bell Curve'!$B$3:$BK$3,0))*$D31*IF($G31="s-curve",1,0),0)+IFERROR(IF(AND(DR$3&gt;=$H31,DR$3&lt;=$I31),$D31/($I31-$H31+1),0)*IF($G31="straight-line",1,0),0)</f>
        <v>0</v>
      </c>
      <c r="DS31" s="58">
        <f>IFERROR(INDEX('Construction Bell Curve'!$B$3:$BK$60,MATCH($I31,'Construction Bell Curve'!$B$3:$B$60,0),MATCH('Draw Schedule-AM'!DS$3,'Construction Bell Curve'!$B$3:$BK$3,0))*$D31*IF($G31="s-curve",1,0),0)+IFERROR(IF(AND(DS$3&gt;=$H31,DS$3&lt;=$I31),$D31/($I31-$H31+1),0)*IF($G31="straight-line",1,0),0)</f>
        <v>0</v>
      </c>
      <c r="DT31" s="58">
        <f>IFERROR(INDEX('Construction Bell Curve'!$B$3:$BK$60,MATCH($I31,'Construction Bell Curve'!$B$3:$B$60,0),MATCH('Draw Schedule-AM'!DT$3,'Construction Bell Curve'!$B$3:$BK$3,0))*$D31*IF($G31="s-curve",1,0),0)+IFERROR(IF(AND(DT$3&gt;=$H31,DT$3&lt;=$I31),$D31/($I31-$H31+1),0)*IF($G31="straight-line",1,0),0)</f>
        <v>0</v>
      </c>
      <c r="DU31" s="58">
        <f>IFERROR(INDEX('Construction Bell Curve'!$B$3:$BK$60,MATCH($I31,'Construction Bell Curve'!$B$3:$B$60,0),MATCH('Draw Schedule-AM'!DU$3,'Construction Bell Curve'!$B$3:$BK$3,0))*$D31*IF($G31="s-curve",1,0),0)+IFERROR(IF(AND(DU$3&gt;=$H31,DU$3&lt;=$I31),$D31/($I31-$H31+1),0)*IF($G31="straight-line",1,0),0)</f>
        <v>0</v>
      </c>
      <c r="DV31" s="58">
        <f>IFERROR(INDEX('Construction Bell Curve'!$B$3:$BK$60,MATCH($I31,'Construction Bell Curve'!$B$3:$B$60,0),MATCH('Draw Schedule-AM'!DV$3,'Construction Bell Curve'!$B$3:$BK$3,0))*$D31*IF($G31="s-curve",1,0),0)+IFERROR(IF(AND(DV$3&gt;=$H31,DV$3&lt;=$I31),$D31/($I31-$H31+1),0)*IF($G31="straight-line",1,0),0)</f>
        <v>0</v>
      </c>
      <c r="DW31" s="58">
        <f>IFERROR(INDEX('Construction Bell Curve'!$B$3:$BK$60,MATCH($I31,'Construction Bell Curve'!$B$3:$B$60,0),MATCH('Draw Schedule-AM'!DW$3,'Construction Bell Curve'!$B$3:$BK$3,0))*$D31*IF($G31="s-curve",1,0),0)+IFERROR(IF(AND(DW$3&gt;=$H31,DW$3&lt;=$I31),$D31/($I31-$H31+1),0)*IF($G31="straight-line",1,0),0)</f>
        <v>0</v>
      </c>
      <c r="DX31" s="58">
        <f>IFERROR(INDEX('Construction Bell Curve'!$B$3:$BK$60,MATCH($I31,'Construction Bell Curve'!$B$3:$B$60,0),MATCH('Draw Schedule-AM'!DX$3,'Construction Bell Curve'!$B$3:$BK$3,0))*$D31*IF($G31="s-curve",1,0),0)+IFERROR(IF(AND(DX$3&gt;=$H31,DX$3&lt;=$I31),$D31/($I31-$H31+1),0)*IF($G31="straight-line",1,0),0)</f>
        <v>0</v>
      </c>
      <c r="DY31" s="58">
        <f>IFERROR(INDEX('Construction Bell Curve'!$B$3:$BK$60,MATCH($I31,'Construction Bell Curve'!$B$3:$B$60,0),MATCH('Draw Schedule-AM'!DY$3,'Construction Bell Curve'!$B$3:$BK$3,0))*$D31*IF($G31="s-curve",1,0),0)+IFERROR(IF(AND(DY$3&gt;=$H31,DY$3&lt;=$I31),$D31/($I31-$H31+1),0)*IF($G31="straight-line",1,0),0)</f>
        <v>0</v>
      </c>
      <c r="DZ31" s="58">
        <f>IFERROR(INDEX('Construction Bell Curve'!$B$3:$BK$60,MATCH($I31,'Construction Bell Curve'!$B$3:$B$60,0),MATCH('Draw Schedule-AM'!DZ$3,'Construction Bell Curve'!$B$3:$BK$3,0))*$D31*IF($G31="s-curve",1,0),0)+IFERROR(IF(AND(DZ$3&gt;=$H31,DZ$3&lt;=$I31),$D31/($I31-$H31+1),0)*IF($G31="straight-line",1,0),0)</f>
        <v>0</v>
      </c>
    </row>
    <row r="32" spans="1:130" s="51" customFormat="1" ht="15.75" customHeight="1">
      <c r="A32" s="49"/>
      <c r="B32" s="60" t="str">
        <f>Budget!B35</f>
        <v>Soft Cost Contingency</v>
      </c>
      <c r="C32" s="1134">
        <v>0</v>
      </c>
      <c r="D32" s="135">
        <f t="shared" si="18"/>
        <v>0</v>
      </c>
      <c r="E32" s="1131">
        <f>Budget!E35</f>
        <v>0</v>
      </c>
      <c r="F32" s="1087">
        <f t="shared" ca="1" si="19"/>
        <v>0</v>
      </c>
      <c r="G32" s="1075" t="s">
        <v>1382</v>
      </c>
      <c r="H32" s="1139">
        <f t="shared" si="20"/>
        <v>0</v>
      </c>
      <c r="I32" s="1076">
        <v>12</v>
      </c>
      <c r="J32" s="58">
        <f>IFERROR(INDEX('Construction Bell Curve'!$B$3:$BK$60,MATCH($I32,'Construction Bell Curve'!$B$3:$B$60,0),MATCH('Draw Schedule-AM'!J$3,'Construction Bell Curve'!$B$3:$BK$3,0))*$D32*IF($G32="s-curve",1,0),0)+IFERROR(IF(AND(J$3&gt;=$H32,J$3&lt;=$I32),$D32/($I32-$H32+1),0)*IF($G32="straight-line",1,0),0)</f>
        <v>0</v>
      </c>
      <c r="K32" s="58">
        <f ca="1">IFERROR(INDEX('Construction Bell Curve'!$B$3:$BK$60,MATCH($I32,'Construction Bell Curve'!$B$3:$B$60,0),MATCH('Draw Schedule-AM'!K$3,'Construction Bell Curve'!$B$3:$BK$3,0))*$D32*IF($G32="s-curve",1,0),0)+IFERROR(IF(AND(K$3&gt;=$H32,K$3&lt;=$I32),$D32/($I32-$H32+1),0)*IF($G32="straight-line",1,0),0)</f>
        <v>0</v>
      </c>
      <c r="L32" s="58">
        <f ca="1">IFERROR(INDEX('Construction Bell Curve'!$B$3:$BK$60,MATCH($I32,'Construction Bell Curve'!$B$3:$B$60,0),MATCH('Draw Schedule-AM'!L$3,'Construction Bell Curve'!$B$3:$BK$3,0))*$D32*IF($G32="s-curve",1,0),0)+IFERROR(IF(AND(L$3&gt;=$H32,L$3&lt;=$I32),$D32/($I32-$H32+1),0)*IF($G32="straight-line",1,0),0)</f>
        <v>0</v>
      </c>
      <c r="M32" s="58">
        <f ca="1">IFERROR(INDEX('Construction Bell Curve'!$B$3:$BK$60,MATCH($I32,'Construction Bell Curve'!$B$3:$B$60,0),MATCH('Draw Schedule-AM'!M$3,'Construction Bell Curve'!$B$3:$BK$3,0))*$D32*IF($G32="s-curve",1,0),0)+IFERROR(IF(AND(M$3&gt;=$H32,M$3&lt;=$I32),$D32/($I32-$H32+1),0)*IF($G32="straight-line",1,0),0)</f>
        <v>0</v>
      </c>
      <c r="N32" s="58">
        <f ca="1">IFERROR(INDEX('Construction Bell Curve'!$B$3:$BK$60,MATCH($I32,'Construction Bell Curve'!$B$3:$B$60,0),MATCH('Draw Schedule-AM'!N$3,'Construction Bell Curve'!$B$3:$BK$3,0))*$D32*IF($G32="s-curve",1,0),0)+IFERROR(IF(AND(N$3&gt;=$H32,N$3&lt;=$I32),$D32/($I32-$H32+1),0)*IF($G32="straight-line",1,0),0)</f>
        <v>0</v>
      </c>
      <c r="O32" s="58">
        <f ca="1">IFERROR(INDEX('Construction Bell Curve'!$B$3:$BK$60,MATCH($I32,'Construction Bell Curve'!$B$3:$B$60,0),MATCH('Draw Schedule-AM'!O$3,'Construction Bell Curve'!$B$3:$BK$3,0))*$D32*IF($G32="s-curve",1,0),0)+IFERROR(IF(AND(O$3&gt;=$H32,O$3&lt;=$I32),$D32/($I32-$H32+1),0)*IF($G32="straight-line",1,0),0)</f>
        <v>0</v>
      </c>
      <c r="P32" s="58">
        <f ca="1">IFERROR(INDEX('Construction Bell Curve'!$B$3:$BK$60,MATCH($I32,'Construction Bell Curve'!$B$3:$B$60,0),MATCH('Draw Schedule-AM'!P$3,'Construction Bell Curve'!$B$3:$BK$3,0))*$D32*IF($G32="s-curve",1,0),0)+IFERROR(IF(AND(P$3&gt;=$H32,P$3&lt;=$I32),$D32/($I32-$H32+1),0)*IF($G32="straight-line",1,0),0)</f>
        <v>0</v>
      </c>
      <c r="Q32" s="58">
        <f ca="1">IFERROR(INDEX('Construction Bell Curve'!$B$3:$BK$60,MATCH($I32,'Construction Bell Curve'!$B$3:$B$60,0),MATCH('Draw Schedule-AM'!Q$3,'Construction Bell Curve'!$B$3:$BK$3,0))*$D32*IF($G32="s-curve",1,0),0)+IFERROR(IF(AND(Q$3&gt;=$H32,Q$3&lt;=$I32),$D32/($I32-$H32+1),0)*IF($G32="straight-line",1,0),0)</f>
        <v>0</v>
      </c>
      <c r="R32" s="58">
        <f ca="1">IFERROR(INDEX('Construction Bell Curve'!$B$3:$BK$60,MATCH($I32,'Construction Bell Curve'!$B$3:$B$60,0),MATCH('Draw Schedule-AM'!R$3,'Construction Bell Curve'!$B$3:$BK$3,0))*$D32*IF($G32="s-curve",1,0),0)+IFERROR(IF(AND(R$3&gt;=$H32,R$3&lt;=$I32),$D32/($I32-$H32+1),0)*IF($G32="straight-line",1,0),0)</f>
        <v>0</v>
      </c>
      <c r="S32" s="58">
        <f ca="1">IFERROR(INDEX('Construction Bell Curve'!$B$3:$BK$60,MATCH($I32,'Construction Bell Curve'!$B$3:$B$60,0),MATCH('Draw Schedule-AM'!S$3,'Construction Bell Curve'!$B$3:$BK$3,0))*$D32*IF($G32="s-curve",1,0),0)+IFERROR(IF(AND(S$3&gt;=$H32,S$3&lt;=$I32),$D32/($I32-$H32+1),0)*IF($G32="straight-line",1,0),0)</f>
        <v>0</v>
      </c>
      <c r="T32" s="58">
        <f ca="1">IFERROR(INDEX('Construction Bell Curve'!$B$3:$BK$60,MATCH($I32,'Construction Bell Curve'!$B$3:$B$60,0),MATCH('Draw Schedule-AM'!T$3,'Construction Bell Curve'!$B$3:$BK$3,0))*$D32*IF($G32="s-curve",1,0),0)+IFERROR(IF(AND(T$3&gt;=$H32,T$3&lt;=$I32),$D32/($I32-$H32+1),0)*IF($G32="straight-line",1,0),0)</f>
        <v>0</v>
      </c>
      <c r="U32" s="58">
        <f ca="1">IFERROR(INDEX('Construction Bell Curve'!$B$3:$BK$60,MATCH($I32,'Construction Bell Curve'!$B$3:$B$60,0),MATCH('Draw Schedule-AM'!U$3,'Construction Bell Curve'!$B$3:$BK$3,0))*$D32*IF($G32="s-curve",1,0),0)+IFERROR(IF(AND(U$3&gt;=$H32,U$3&lt;=$I32),$D32/($I32-$H32+1),0)*IF($G32="straight-line",1,0),0)</f>
        <v>0</v>
      </c>
      <c r="V32" s="58">
        <f ca="1">IFERROR(INDEX('Construction Bell Curve'!$B$3:$BK$60,MATCH($I32,'Construction Bell Curve'!$B$3:$B$60,0),MATCH('Draw Schedule-AM'!V$3,'Construction Bell Curve'!$B$3:$BK$3,0))*$D32*IF($G32="s-curve",1,0),0)+IFERROR(IF(AND(V$3&gt;=$H32,V$3&lt;=$I32),$D32/($I32-$H32+1),0)*IF($G32="straight-line",1,0),0)</f>
        <v>0</v>
      </c>
      <c r="W32" s="58">
        <f>IFERROR(INDEX('Construction Bell Curve'!$B$3:$BK$60,MATCH($I32,'Construction Bell Curve'!$B$3:$B$60,0),MATCH('Draw Schedule-AM'!W$3,'Construction Bell Curve'!$B$3:$BK$3,0))*$D32*IF($G32="s-curve",1,0),0)+IFERROR(IF(AND(W$3&gt;=$H32,W$3&lt;=$I32),$D32/($I32-$H32+1),0)*IF($G32="straight-line",1,0),0)</f>
        <v>0</v>
      </c>
      <c r="X32" s="58">
        <f>IFERROR(INDEX('Construction Bell Curve'!$B$3:$BK$60,MATCH($I32,'Construction Bell Curve'!$B$3:$B$60,0),MATCH('Draw Schedule-AM'!X$3,'Construction Bell Curve'!$B$3:$BK$3,0))*$D32*IF($G32="s-curve",1,0),0)+IFERROR(IF(AND(X$3&gt;=$H32,X$3&lt;=$I32),$D32/($I32-$H32+1),0)*IF($G32="straight-line",1,0),0)</f>
        <v>0</v>
      </c>
      <c r="Y32" s="58">
        <f>IFERROR(INDEX('Construction Bell Curve'!$B$3:$BK$60,MATCH($I32,'Construction Bell Curve'!$B$3:$B$60,0),MATCH('Draw Schedule-AM'!Y$3,'Construction Bell Curve'!$B$3:$BK$3,0))*$D32*IF($G32="s-curve",1,0),0)+IFERROR(IF(AND(Y$3&gt;=$H32,Y$3&lt;=$I32),$D32/($I32-$H32+1),0)*IF($G32="straight-line",1,0),0)</f>
        <v>0</v>
      </c>
      <c r="Z32" s="58">
        <f>IFERROR(INDEX('Construction Bell Curve'!$B$3:$BK$60,MATCH($I32,'Construction Bell Curve'!$B$3:$B$60,0),MATCH('Draw Schedule-AM'!Z$3,'Construction Bell Curve'!$B$3:$BK$3,0))*$D32*IF($G32="s-curve",1,0),0)+IFERROR(IF(AND(Z$3&gt;=$H32,Z$3&lt;=$I32),$D32/($I32-$H32+1),0)*IF($G32="straight-line",1,0),0)</f>
        <v>0</v>
      </c>
      <c r="AA32" s="58">
        <f>IFERROR(INDEX('Construction Bell Curve'!$B$3:$BK$60,MATCH($I32,'Construction Bell Curve'!$B$3:$B$60,0),MATCH('Draw Schedule-AM'!AA$3,'Construction Bell Curve'!$B$3:$BK$3,0))*$D32*IF($G32="s-curve",1,0),0)+IFERROR(IF(AND(AA$3&gt;=$H32,AA$3&lt;=$I32),$D32/($I32-$H32+1),0)*IF($G32="straight-line",1,0),0)</f>
        <v>0</v>
      </c>
      <c r="AB32" s="58">
        <f>IFERROR(INDEX('Construction Bell Curve'!$B$3:$BK$60,MATCH($I32,'Construction Bell Curve'!$B$3:$B$60,0),MATCH('Draw Schedule-AM'!AB$3,'Construction Bell Curve'!$B$3:$BK$3,0))*$D32*IF($G32="s-curve",1,0),0)+IFERROR(IF(AND(AB$3&gt;=$H32,AB$3&lt;=$I32),$D32/($I32-$H32+1),0)*IF($G32="straight-line",1,0),0)</f>
        <v>0</v>
      </c>
      <c r="AC32" s="58">
        <f>IFERROR(INDEX('Construction Bell Curve'!$B$3:$BK$60,MATCH($I32,'Construction Bell Curve'!$B$3:$B$60,0),MATCH('Draw Schedule-AM'!AC$3,'Construction Bell Curve'!$B$3:$BK$3,0))*$D32*IF($G32="s-curve",1,0),0)+IFERROR(IF(AND(AC$3&gt;=$H32,AC$3&lt;=$I32),$D32/($I32-$H32+1),0)*IF($G32="straight-line",1,0),0)</f>
        <v>0</v>
      </c>
      <c r="AD32" s="58">
        <f>IFERROR(INDEX('Construction Bell Curve'!$B$3:$BK$60,MATCH($I32,'Construction Bell Curve'!$B$3:$B$60,0),MATCH('Draw Schedule-AM'!AD$3,'Construction Bell Curve'!$B$3:$BK$3,0))*$D32*IF($G32="s-curve",1,0),0)+IFERROR(IF(AND(AD$3&gt;=$H32,AD$3&lt;=$I32),$D32/($I32-$H32+1),0)*IF($G32="straight-line",1,0),0)</f>
        <v>0</v>
      </c>
      <c r="AE32" s="58">
        <f>IFERROR(INDEX('Construction Bell Curve'!$B$3:$BK$60,MATCH($I32,'Construction Bell Curve'!$B$3:$B$60,0),MATCH('Draw Schedule-AM'!AE$3,'Construction Bell Curve'!$B$3:$BK$3,0))*$D32*IF($G32="s-curve",1,0),0)+IFERROR(IF(AND(AE$3&gt;=$H32,AE$3&lt;=$I32),$D32/($I32-$H32+1),0)*IF($G32="straight-line",1,0),0)</f>
        <v>0</v>
      </c>
      <c r="AF32" s="58">
        <f>IFERROR(INDEX('Construction Bell Curve'!$B$3:$BK$60,MATCH($I32,'Construction Bell Curve'!$B$3:$B$60,0),MATCH('Draw Schedule-AM'!AF$3,'Construction Bell Curve'!$B$3:$BK$3,0))*$D32*IF($G32="s-curve",1,0),0)+IFERROR(IF(AND(AF$3&gt;=$H32,AF$3&lt;=$I32),$D32/($I32-$H32+1),0)*IF($G32="straight-line",1,0),0)</f>
        <v>0</v>
      </c>
      <c r="AG32" s="58">
        <f>IFERROR(INDEX('Construction Bell Curve'!$B$3:$BK$60,MATCH($I32,'Construction Bell Curve'!$B$3:$B$60,0),MATCH('Draw Schedule-AM'!AG$3,'Construction Bell Curve'!$B$3:$BK$3,0))*$D32*IF($G32="s-curve",1,0),0)+IFERROR(IF(AND(AG$3&gt;=$H32,AG$3&lt;=$I32),$D32/($I32-$H32+1),0)*IF($G32="straight-line",1,0),0)</f>
        <v>0</v>
      </c>
      <c r="AH32" s="58">
        <f>IFERROR(INDEX('Construction Bell Curve'!$B$3:$BK$60,MATCH($I32,'Construction Bell Curve'!$B$3:$B$60,0),MATCH('Draw Schedule-AM'!AH$3,'Construction Bell Curve'!$B$3:$BK$3,0))*$D32*IF($G32="s-curve",1,0),0)+IFERROR(IF(AND(AH$3&gt;=$H32,AH$3&lt;=$I32),$D32/($I32-$H32+1),0)*IF($G32="straight-line",1,0),0)</f>
        <v>0</v>
      </c>
      <c r="AI32" s="58">
        <f>IFERROR(INDEX('Construction Bell Curve'!$B$3:$BK$60,MATCH($I32,'Construction Bell Curve'!$B$3:$B$60,0),MATCH('Draw Schedule-AM'!AI$3,'Construction Bell Curve'!$B$3:$BK$3,0))*$D32*IF($G32="s-curve",1,0),0)+IFERROR(IF(AND(AI$3&gt;=$H32,AI$3&lt;=$I32),$D32/($I32-$H32+1),0)*IF($G32="straight-line",1,0),0)</f>
        <v>0</v>
      </c>
      <c r="AJ32" s="58">
        <f>IFERROR(INDEX('Construction Bell Curve'!$B$3:$BK$60,MATCH($I32,'Construction Bell Curve'!$B$3:$B$60,0),MATCH('Draw Schedule-AM'!AJ$3,'Construction Bell Curve'!$B$3:$BK$3,0))*$D32*IF($G32="s-curve",1,0),0)+IFERROR(IF(AND(AJ$3&gt;=$H32,AJ$3&lt;=$I32),$D32/($I32-$H32+1),0)*IF($G32="straight-line",1,0),0)</f>
        <v>0</v>
      </c>
      <c r="AK32" s="58">
        <f>IFERROR(INDEX('Construction Bell Curve'!$B$3:$BK$60,MATCH($I32,'Construction Bell Curve'!$B$3:$B$60,0),MATCH('Draw Schedule-AM'!AK$3,'Construction Bell Curve'!$B$3:$BK$3,0))*$D32*IF($G32="s-curve",1,0),0)+IFERROR(IF(AND(AK$3&gt;=$H32,AK$3&lt;=$I32),$D32/($I32-$H32+1),0)*IF($G32="straight-line",1,0),0)</f>
        <v>0</v>
      </c>
      <c r="AL32" s="58">
        <f>IFERROR(INDEX('Construction Bell Curve'!$B$3:$BK$60,MATCH($I32,'Construction Bell Curve'!$B$3:$B$60,0),MATCH('Draw Schedule-AM'!AL$3,'Construction Bell Curve'!$B$3:$BK$3,0))*$D32*IF($G32="s-curve",1,0),0)+IFERROR(IF(AND(AL$3&gt;=$H32,AL$3&lt;=$I32),$D32/($I32-$H32+1),0)*IF($G32="straight-line",1,0),0)</f>
        <v>0</v>
      </c>
      <c r="AM32" s="58">
        <f>IFERROR(INDEX('Construction Bell Curve'!$B$3:$BK$60,MATCH($I32,'Construction Bell Curve'!$B$3:$B$60,0),MATCH('Draw Schedule-AM'!AM$3,'Construction Bell Curve'!$B$3:$BK$3,0))*$D32*IF($G32="s-curve",1,0),0)+IFERROR(IF(AND(AM$3&gt;=$H32,AM$3&lt;=$I32),$D32/($I32-$H32+1),0)*IF($G32="straight-line",1,0),0)</f>
        <v>0</v>
      </c>
      <c r="AN32" s="58">
        <f>IFERROR(INDEX('Construction Bell Curve'!$B$3:$BK$60,MATCH($I32,'Construction Bell Curve'!$B$3:$B$60,0),MATCH('Draw Schedule-AM'!AN$3,'Construction Bell Curve'!$B$3:$BK$3,0))*$D32*IF($G32="s-curve",1,0),0)+IFERROR(IF(AND(AN$3&gt;=$H32,AN$3&lt;=$I32),$D32/($I32-$H32+1),0)*IF($G32="straight-line",1,0),0)</f>
        <v>0</v>
      </c>
      <c r="AO32" s="58">
        <f>IFERROR(INDEX('Construction Bell Curve'!$B$3:$BK$60,MATCH($I32,'Construction Bell Curve'!$B$3:$B$60,0),MATCH('Draw Schedule-AM'!AO$3,'Construction Bell Curve'!$B$3:$BK$3,0))*$D32*IF($G32="s-curve",1,0),0)+IFERROR(IF(AND(AO$3&gt;=$H32,AO$3&lt;=$I32),$D32/($I32-$H32+1),0)*IF($G32="straight-line",1,0),0)</f>
        <v>0</v>
      </c>
      <c r="AP32" s="58">
        <f>IFERROR(INDEX('Construction Bell Curve'!$B$3:$BK$60,MATCH($I32,'Construction Bell Curve'!$B$3:$B$60,0),MATCH('Draw Schedule-AM'!AP$3,'Construction Bell Curve'!$B$3:$BK$3,0))*$D32*IF($G32="s-curve",1,0),0)+IFERROR(IF(AND(AP$3&gt;=$H32,AP$3&lt;=$I32),$D32/($I32-$H32+1),0)*IF($G32="straight-line",1,0),0)</f>
        <v>0</v>
      </c>
      <c r="AQ32" s="58">
        <f>IFERROR(INDEX('Construction Bell Curve'!$B$3:$BK$60,MATCH($I32,'Construction Bell Curve'!$B$3:$B$60,0),MATCH('Draw Schedule-AM'!AQ$3,'Construction Bell Curve'!$B$3:$BK$3,0))*$D32*IF($G32="s-curve",1,0),0)+IFERROR(IF(AND(AQ$3&gt;=$H32,AQ$3&lt;=$I32),$D32/($I32-$H32+1),0)*IF($G32="straight-line",1,0),0)</f>
        <v>0</v>
      </c>
      <c r="AR32" s="58">
        <f>IFERROR(INDEX('Construction Bell Curve'!$B$3:$BK$60,MATCH($I32,'Construction Bell Curve'!$B$3:$B$60,0),MATCH('Draw Schedule-AM'!AR$3,'Construction Bell Curve'!$B$3:$BK$3,0))*$D32*IF($G32="s-curve",1,0),0)+IFERROR(IF(AND(AR$3&gt;=$H32,AR$3&lt;=$I32),$D32/($I32-$H32+1),0)*IF($G32="straight-line",1,0),0)</f>
        <v>0</v>
      </c>
      <c r="AS32" s="58">
        <f>IFERROR(INDEX('Construction Bell Curve'!$B$3:$BK$60,MATCH($I32,'Construction Bell Curve'!$B$3:$B$60,0),MATCH('Draw Schedule-AM'!AS$3,'Construction Bell Curve'!$B$3:$BK$3,0))*$D32*IF($G32="s-curve",1,0),0)+IFERROR(IF(AND(AS$3&gt;=$H32,AS$3&lt;=$I32),$D32/($I32-$H32+1),0)*IF($G32="straight-line",1,0),0)</f>
        <v>0</v>
      </c>
      <c r="AT32" s="58">
        <f>IFERROR(INDEX('Construction Bell Curve'!$B$3:$BK$60,MATCH($I32,'Construction Bell Curve'!$B$3:$B$60,0),MATCH('Draw Schedule-AM'!AT$3,'Construction Bell Curve'!$B$3:$BK$3,0))*$D32*IF($G32="s-curve",1,0),0)+IFERROR(IF(AND(AT$3&gt;=$H32,AT$3&lt;=$I32),$D32/($I32-$H32+1),0)*IF($G32="straight-line",1,0),0)</f>
        <v>0</v>
      </c>
      <c r="AU32" s="58">
        <f>IFERROR(INDEX('Construction Bell Curve'!$B$3:$BK$60,MATCH($I32,'Construction Bell Curve'!$B$3:$B$60,0),MATCH('Draw Schedule-AM'!AU$3,'Construction Bell Curve'!$B$3:$BK$3,0))*$D32*IF($G32="s-curve",1,0),0)+IFERROR(IF(AND(AU$3&gt;=$H32,AU$3&lt;=$I32),$D32/($I32-$H32+1),0)*IF($G32="straight-line",1,0),0)</f>
        <v>0</v>
      </c>
      <c r="AV32" s="58">
        <f>IFERROR(INDEX('Construction Bell Curve'!$B$3:$BK$60,MATCH($I32,'Construction Bell Curve'!$B$3:$B$60,0),MATCH('Draw Schedule-AM'!AV$3,'Construction Bell Curve'!$B$3:$BK$3,0))*$D32*IF($G32="s-curve",1,0),0)+IFERROR(IF(AND(AV$3&gt;=$H32,AV$3&lt;=$I32),$D32/($I32-$H32+1),0)*IF($G32="straight-line",1,0),0)</f>
        <v>0</v>
      </c>
      <c r="AW32" s="58">
        <f>IFERROR(INDEX('Construction Bell Curve'!$B$3:$BK$60,MATCH($I32,'Construction Bell Curve'!$B$3:$B$60,0),MATCH('Draw Schedule-AM'!AW$3,'Construction Bell Curve'!$B$3:$BK$3,0))*$D32*IF($G32="s-curve",1,0),0)+IFERROR(IF(AND(AW$3&gt;=$H32,AW$3&lt;=$I32),$D32/($I32-$H32+1),0)*IF($G32="straight-line",1,0),0)</f>
        <v>0</v>
      </c>
      <c r="AX32" s="58">
        <f>IFERROR(INDEX('Construction Bell Curve'!$B$3:$BK$60,MATCH($I32,'Construction Bell Curve'!$B$3:$B$60,0),MATCH('Draw Schedule-AM'!AX$3,'Construction Bell Curve'!$B$3:$BK$3,0))*$D32*IF($G32="s-curve",1,0),0)+IFERROR(IF(AND(AX$3&gt;=$H32,AX$3&lt;=$I32),$D32/($I32-$H32+1),0)*IF($G32="straight-line",1,0),0)</f>
        <v>0</v>
      </c>
      <c r="AY32" s="58">
        <f>IFERROR(INDEX('Construction Bell Curve'!$B$3:$BK$60,MATCH($I32,'Construction Bell Curve'!$B$3:$B$60,0),MATCH('Draw Schedule-AM'!AY$3,'Construction Bell Curve'!$B$3:$BK$3,0))*$D32*IF($G32="s-curve",1,0),0)+IFERROR(IF(AND(AY$3&gt;=$H32,AY$3&lt;=$I32),$D32/($I32-$H32+1),0)*IF($G32="straight-line",1,0),0)</f>
        <v>0</v>
      </c>
      <c r="AZ32" s="58">
        <f>IFERROR(INDEX('Construction Bell Curve'!$B$3:$BK$60,MATCH($I32,'Construction Bell Curve'!$B$3:$B$60,0),MATCH('Draw Schedule-AM'!AZ$3,'Construction Bell Curve'!$B$3:$BK$3,0))*$D32*IF($G32="s-curve",1,0),0)+IFERROR(IF(AND(AZ$3&gt;=$H32,AZ$3&lt;=$I32),$D32/($I32-$H32+1),0)*IF($G32="straight-line",1,0),0)</f>
        <v>0</v>
      </c>
      <c r="BA32" s="58">
        <f>IFERROR(INDEX('Construction Bell Curve'!$B$3:$BK$60,MATCH($I32,'Construction Bell Curve'!$B$3:$B$60,0),MATCH('Draw Schedule-AM'!BA$3,'Construction Bell Curve'!$B$3:$BK$3,0))*$D32*IF($G32="s-curve",1,0),0)+IFERROR(IF(AND(BA$3&gt;=$H32,BA$3&lt;=$I32),$D32/($I32-$H32+1),0)*IF($G32="straight-line",1,0),0)</f>
        <v>0</v>
      </c>
      <c r="BB32" s="58">
        <f>IFERROR(INDEX('Construction Bell Curve'!$B$3:$BK$60,MATCH($I32,'Construction Bell Curve'!$B$3:$B$60,0),MATCH('Draw Schedule-AM'!BB$3,'Construction Bell Curve'!$B$3:$BK$3,0))*$D32*IF($G32="s-curve",1,0),0)+IFERROR(IF(AND(BB$3&gt;=$H32,BB$3&lt;=$I32),$D32/($I32-$H32+1),0)*IF($G32="straight-line",1,0),0)</f>
        <v>0</v>
      </c>
      <c r="BC32" s="58">
        <f>IFERROR(INDEX('Construction Bell Curve'!$B$3:$BK$60,MATCH($I32,'Construction Bell Curve'!$B$3:$B$60,0),MATCH('Draw Schedule-AM'!BC$3,'Construction Bell Curve'!$B$3:$BK$3,0))*$D32*IF($G32="s-curve",1,0),0)+IFERROR(IF(AND(BC$3&gt;=$H32,BC$3&lt;=$I32),$D32/($I32-$H32+1),0)*IF($G32="straight-line",1,0),0)</f>
        <v>0</v>
      </c>
      <c r="BD32" s="58">
        <f>IFERROR(INDEX('Construction Bell Curve'!$B$3:$BK$60,MATCH($I32,'Construction Bell Curve'!$B$3:$B$60,0),MATCH('Draw Schedule-AM'!BD$3,'Construction Bell Curve'!$B$3:$BK$3,0))*$D32*IF($G32="s-curve",1,0),0)+IFERROR(IF(AND(BD$3&gt;=$H32,BD$3&lt;=$I32),$D32/($I32-$H32+1),0)*IF($G32="straight-line",1,0),0)</f>
        <v>0</v>
      </c>
      <c r="BE32" s="58">
        <f>IFERROR(INDEX('Construction Bell Curve'!$B$3:$BK$60,MATCH($I32,'Construction Bell Curve'!$B$3:$B$60,0),MATCH('Draw Schedule-AM'!BE$3,'Construction Bell Curve'!$B$3:$BK$3,0))*$D32*IF($G32="s-curve",1,0),0)+IFERROR(IF(AND(BE$3&gt;=$H32,BE$3&lt;=$I32),$D32/($I32-$H32+1),0)*IF($G32="straight-line",1,0),0)</f>
        <v>0</v>
      </c>
      <c r="BF32" s="58">
        <f>IFERROR(INDEX('Construction Bell Curve'!$B$3:$BK$60,MATCH($I32,'Construction Bell Curve'!$B$3:$B$60,0),MATCH('Draw Schedule-AM'!BF$3,'Construction Bell Curve'!$B$3:$BK$3,0))*$D32*IF($G32="s-curve",1,0),0)+IFERROR(IF(AND(BF$3&gt;=$H32,BF$3&lt;=$I32),$D32/($I32-$H32+1),0)*IF($G32="straight-line",1,0),0)</f>
        <v>0</v>
      </c>
      <c r="BG32" s="58">
        <f>IFERROR(INDEX('Construction Bell Curve'!$B$3:$BK$60,MATCH($I32,'Construction Bell Curve'!$B$3:$B$60,0),MATCH('Draw Schedule-AM'!BG$3,'Construction Bell Curve'!$B$3:$BK$3,0))*$D32*IF($G32="s-curve",1,0),0)+IFERROR(IF(AND(BG$3&gt;=$H32,BG$3&lt;=$I32),$D32/($I32-$H32+1),0)*IF($G32="straight-line",1,0),0)</f>
        <v>0</v>
      </c>
      <c r="BH32" s="58">
        <f>IFERROR(INDEX('Construction Bell Curve'!$B$3:$BK$60,MATCH($I32,'Construction Bell Curve'!$B$3:$B$60,0),MATCH('Draw Schedule-AM'!BH$3,'Construction Bell Curve'!$B$3:$BK$3,0))*$D32*IF($G32="s-curve",1,0),0)+IFERROR(IF(AND(BH$3&gt;=$H32,BH$3&lt;=$I32),$D32/($I32-$H32+1),0)*IF($G32="straight-line",1,0),0)</f>
        <v>0</v>
      </c>
      <c r="BI32" s="58">
        <f>IFERROR(INDEX('Construction Bell Curve'!$B$3:$BK$60,MATCH($I32,'Construction Bell Curve'!$B$3:$B$60,0),MATCH('Draw Schedule-AM'!BI$3,'Construction Bell Curve'!$B$3:$BK$3,0))*$D32*IF($G32="s-curve",1,0),0)+IFERROR(IF(AND(BI$3&gt;=$H32,BI$3&lt;=$I32),$D32/($I32-$H32+1),0)*IF($G32="straight-line",1,0),0)</f>
        <v>0</v>
      </c>
      <c r="BJ32" s="58">
        <f>IFERROR(INDEX('Construction Bell Curve'!$B$3:$BK$60,MATCH($I32,'Construction Bell Curve'!$B$3:$B$60,0),MATCH('Draw Schedule-AM'!BJ$3,'Construction Bell Curve'!$B$3:$BK$3,0))*$D32*IF($G32="s-curve",1,0),0)+IFERROR(IF(AND(BJ$3&gt;=$H32,BJ$3&lt;=$I32),$D32/($I32-$H32+1),0)*IF($G32="straight-line",1,0),0)</f>
        <v>0</v>
      </c>
      <c r="BK32" s="58">
        <f>IFERROR(INDEX('Construction Bell Curve'!$B$3:$BK$60,MATCH($I32,'Construction Bell Curve'!$B$3:$B$60,0),MATCH('Draw Schedule-AM'!BK$3,'Construction Bell Curve'!$B$3:$BK$3,0))*$D32*IF($G32="s-curve",1,0),0)+IFERROR(IF(AND(BK$3&gt;=$H32,BK$3&lt;=$I32),$D32/($I32-$H32+1),0)*IF($G32="straight-line",1,0),0)</f>
        <v>0</v>
      </c>
      <c r="BL32" s="58">
        <f>IFERROR(INDEX('Construction Bell Curve'!$B$3:$BK$60,MATCH($I32,'Construction Bell Curve'!$B$3:$B$60,0),MATCH('Draw Schedule-AM'!BL$3,'Construction Bell Curve'!$B$3:$BK$3,0))*$D32*IF($G32="s-curve",1,0),0)+IFERROR(IF(AND(BL$3&gt;=$H32,BL$3&lt;=$I32),$D32/($I32-$H32+1),0)*IF($G32="straight-line",1,0),0)</f>
        <v>0</v>
      </c>
      <c r="BM32" s="58">
        <f>IFERROR(INDEX('Construction Bell Curve'!$B$3:$BK$60,MATCH($I32,'Construction Bell Curve'!$B$3:$B$60,0),MATCH('Draw Schedule-AM'!BM$3,'Construction Bell Curve'!$B$3:$BK$3,0))*$D32*IF($G32="s-curve",1,0),0)+IFERROR(IF(AND(BM$3&gt;=$H32,BM$3&lt;=$I32),$D32/($I32-$H32+1),0)*IF($G32="straight-line",1,0),0)</f>
        <v>0</v>
      </c>
      <c r="BN32" s="58">
        <f>IFERROR(INDEX('Construction Bell Curve'!$B$3:$BK$60,MATCH($I32,'Construction Bell Curve'!$B$3:$B$60,0),MATCH('Draw Schedule-AM'!BN$3,'Construction Bell Curve'!$B$3:$BK$3,0))*$D32*IF($G32="s-curve",1,0),0)+IFERROR(IF(AND(BN$3&gt;=$H32,BN$3&lt;=$I32),$D32/($I32-$H32+1),0)*IF($G32="straight-line",1,0),0)</f>
        <v>0</v>
      </c>
      <c r="BO32" s="58">
        <f>IFERROR(INDEX('Construction Bell Curve'!$B$3:$BK$60,MATCH($I32,'Construction Bell Curve'!$B$3:$B$60,0),MATCH('Draw Schedule-AM'!BO$3,'Construction Bell Curve'!$B$3:$BK$3,0))*$D32*IF($G32="s-curve",1,0),0)+IFERROR(IF(AND(BO$3&gt;=$H32,BO$3&lt;=$I32),$D32/($I32-$H32+1),0)*IF($G32="straight-line",1,0),0)</f>
        <v>0</v>
      </c>
      <c r="BP32" s="58">
        <f>IFERROR(INDEX('Construction Bell Curve'!$B$3:$BK$60,MATCH($I32,'Construction Bell Curve'!$B$3:$B$60,0),MATCH('Draw Schedule-AM'!BP$3,'Construction Bell Curve'!$B$3:$BK$3,0))*$D32*IF($G32="s-curve",1,0),0)+IFERROR(IF(AND(BP$3&gt;=$H32,BP$3&lt;=$I32),$D32/($I32-$H32+1),0)*IF($G32="straight-line",1,0),0)</f>
        <v>0</v>
      </c>
      <c r="BQ32" s="58">
        <f>IFERROR(INDEX('Construction Bell Curve'!$B$3:$BK$60,MATCH($I32,'Construction Bell Curve'!$B$3:$B$60,0),MATCH('Draw Schedule-AM'!BQ$3,'Construction Bell Curve'!$B$3:$BK$3,0))*$D32*IF($G32="s-curve",1,0),0)+IFERROR(IF(AND(BQ$3&gt;=$H32,BQ$3&lt;=$I32),$D32/($I32-$H32+1),0)*IF($G32="straight-line",1,0),0)</f>
        <v>0</v>
      </c>
      <c r="BR32" s="58">
        <f>IFERROR(INDEX('Construction Bell Curve'!$B$3:$BK$60,MATCH($I32,'Construction Bell Curve'!$B$3:$B$60,0),MATCH('Draw Schedule-AM'!BR$3,'Construction Bell Curve'!$B$3:$BK$3,0))*$D32*IF($G32="s-curve",1,0),0)+IFERROR(IF(AND(BR$3&gt;=$H32,BR$3&lt;=$I32),$D32/($I32-$H32+1),0)*IF($G32="straight-line",1,0),0)</f>
        <v>0</v>
      </c>
      <c r="BS32" s="58">
        <f>IFERROR(INDEX('Construction Bell Curve'!$B$3:$BK$60,MATCH($I32,'Construction Bell Curve'!$B$3:$B$60,0),MATCH('Draw Schedule-AM'!BS$3,'Construction Bell Curve'!$B$3:$BK$3,0))*$D32*IF($G32="s-curve",1,0),0)+IFERROR(IF(AND(BS$3&gt;=$H32,BS$3&lt;=$I32),$D32/($I32-$H32+1),0)*IF($G32="straight-line",1,0),0)</f>
        <v>0</v>
      </c>
      <c r="BT32" s="58">
        <f>IFERROR(INDEX('Construction Bell Curve'!$B$3:$BK$60,MATCH($I32,'Construction Bell Curve'!$B$3:$B$60,0),MATCH('Draw Schedule-AM'!BT$3,'Construction Bell Curve'!$B$3:$BK$3,0))*$D32*IF($G32="s-curve",1,0),0)+IFERROR(IF(AND(BT$3&gt;=$H32,BT$3&lt;=$I32),$D32/($I32-$H32+1),0)*IF($G32="straight-line",1,0),0)</f>
        <v>0</v>
      </c>
      <c r="BU32" s="58">
        <f>IFERROR(INDEX('Construction Bell Curve'!$B$3:$BK$60,MATCH($I32,'Construction Bell Curve'!$B$3:$B$60,0),MATCH('Draw Schedule-AM'!BU$3,'Construction Bell Curve'!$B$3:$BK$3,0))*$D32*IF($G32="s-curve",1,0),0)+IFERROR(IF(AND(BU$3&gt;=$H32,BU$3&lt;=$I32),$D32/($I32-$H32+1),0)*IF($G32="straight-line",1,0),0)</f>
        <v>0</v>
      </c>
      <c r="BV32" s="58">
        <f>IFERROR(INDEX('Construction Bell Curve'!$B$3:$BK$60,MATCH($I32,'Construction Bell Curve'!$B$3:$B$60,0),MATCH('Draw Schedule-AM'!BV$3,'Construction Bell Curve'!$B$3:$BK$3,0))*$D32*IF($G32="s-curve",1,0),0)+IFERROR(IF(AND(BV$3&gt;=$H32,BV$3&lt;=$I32),$D32/($I32-$H32+1),0)*IF($G32="straight-line",1,0),0)</f>
        <v>0</v>
      </c>
      <c r="BW32" s="58">
        <f>IFERROR(INDEX('Construction Bell Curve'!$B$3:$BK$60,MATCH($I32,'Construction Bell Curve'!$B$3:$B$60,0),MATCH('Draw Schedule-AM'!BW$3,'Construction Bell Curve'!$B$3:$BK$3,0))*$D32*IF($G32="s-curve",1,0),0)+IFERROR(IF(AND(BW$3&gt;=$H32,BW$3&lt;=$I32),$D32/($I32-$H32+1),0)*IF($G32="straight-line",1,0),0)</f>
        <v>0</v>
      </c>
      <c r="BX32" s="58">
        <f>IFERROR(INDEX('Construction Bell Curve'!$B$3:$BK$60,MATCH($I32,'Construction Bell Curve'!$B$3:$B$60,0),MATCH('Draw Schedule-AM'!BX$3,'Construction Bell Curve'!$B$3:$BK$3,0))*$D32*IF($G32="s-curve",1,0),0)+IFERROR(IF(AND(BX$3&gt;=$H32,BX$3&lt;=$I32),$D32/($I32-$H32+1),0)*IF($G32="straight-line",1,0),0)</f>
        <v>0</v>
      </c>
      <c r="BY32" s="58">
        <f>IFERROR(INDEX('Construction Bell Curve'!$B$3:$BK$60,MATCH($I32,'Construction Bell Curve'!$B$3:$B$60,0),MATCH('Draw Schedule-AM'!BY$3,'Construction Bell Curve'!$B$3:$BK$3,0))*$D32*IF($G32="s-curve",1,0),0)+IFERROR(IF(AND(BY$3&gt;=$H32,BY$3&lt;=$I32),$D32/($I32-$H32+1),0)*IF($G32="straight-line",1,0),0)</f>
        <v>0</v>
      </c>
      <c r="BZ32" s="58">
        <f>IFERROR(INDEX('Construction Bell Curve'!$B$3:$BK$60,MATCH($I32,'Construction Bell Curve'!$B$3:$B$60,0),MATCH('Draw Schedule-AM'!BZ$3,'Construction Bell Curve'!$B$3:$BK$3,0))*$D32*IF($G32="s-curve",1,0),0)+IFERROR(IF(AND(BZ$3&gt;=$H32,BZ$3&lt;=$I32),$D32/($I32-$H32+1),0)*IF($G32="straight-line",1,0),0)</f>
        <v>0</v>
      </c>
      <c r="CA32" s="58">
        <f>IFERROR(INDEX('Construction Bell Curve'!$B$3:$BK$60,MATCH($I32,'Construction Bell Curve'!$B$3:$B$60,0),MATCH('Draw Schedule-AM'!CA$3,'Construction Bell Curve'!$B$3:$BK$3,0))*$D32*IF($G32="s-curve",1,0),0)+IFERROR(IF(AND(CA$3&gt;=$H32,CA$3&lt;=$I32),$D32/($I32-$H32+1),0)*IF($G32="straight-line",1,0),0)</f>
        <v>0</v>
      </c>
      <c r="CB32" s="58">
        <f>IFERROR(INDEX('Construction Bell Curve'!$B$3:$BK$60,MATCH($I32,'Construction Bell Curve'!$B$3:$B$60,0),MATCH('Draw Schedule-AM'!CB$3,'Construction Bell Curve'!$B$3:$BK$3,0))*$D32*IF($G32="s-curve",1,0),0)+IFERROR(IF(AND(CB$3&gt;=$H32,CB$3&lt;=$I32),$D32/($I32-$H32+1),0)*IF($G32="straight-line",1,0),0)</f>
        <v>0</v>
      </c>
      <c r="CC32" s="58">
        <f>IFERROR(INDEX('Construction Bell Curve'!$B$3:$BK$60,MATCH($I32,'Construction Bell Curve'!$B$3:$B$60,0),MATCH('Draw Schedule-AM'!CC$3,'Construction Bell Curve'!$B$3:$BK$3,0))*$D32*IF($G32="s-curve",1,0),0)+IFERROR(IF(AND(CC$3&gt;=$H32,CC$3&lt;=$I32),$D32/($I32-$H32+1),0)*IF($G32="straight-line",1,0),0)</f>
        <v>0</v>
      </c>
      <c r="CD32" s="58">
        <f>IFERROR(INDEX('Construction Bell Curve'!$B$3:$BK$60,MATCH($I32,'Construction Bell Curve'!$B$3:$B$60,0),MATCH('Draw Schedule-AM'!CD$3,'Construction Bell Curve'!$B$3:$BK$3,0))*$D32*IF($G32="s-curve",1,0),0)+IFERROR(IF(AND(CD$3&gt;=$H32,CD$3&lt;=$I32),$D32/($I32-$H32+1),0)*IF($G32="straight-line",1,0),0)</f>
        <v>0</v>
      </c>
      <c r="CE32" s="58">
        <f>IFERROR(INDEX('Construction Bell Curve'!$B$3:$BK$60,MATCH($I32,'Construction Bell Curve'!$B$3:$B$60,0),MATCH('Draw Schedule-AM'!CE$3,'Construction Bell Curve'!$B$3:$BK$3,0))*$D32*IF($G32="s-curve",1,0),0)+IFERROR(IF(AND(CE$3&gt;=$H32,CE$3&lt;=$I32),$D32/($I32-$H32+1),0)*IF($G32="straight-line",1,0),0)</f>
        <v>0</v>
      </c>
      <c r="CF32" s="58">
        <f>IFERROR(INDEX('Construction Bell Curve'!$B$3:$BK$60,MATCH($I32,'Construction Bell Curve'!$B$3:$B$60,0),MATCH('Draw Schedule-AM'!CF$3,'Construction Bell Curve'!$B$3:$BK$3,0))*$D32*IF($G32="s-curve",1,0),0)+IFERROR(IF(AND(CF$3&gt;=$H32,CF$3&lt;=$I32),$D32/($I32-$H32+1),0)*IF($G32="straight-line",1,0),0)</f>
        <v>0</v>
      </c>
      <c r="CG32" s="58">
        <f>IFERROR(INDEX('Construction Bell Curve'!$B$3:$BK$60,MATCH($I32,'Construction Bell Curve'!$B$3:$B$60,0),MATCH('Draw Schedule-AM'!CG$3,'Construction Bell Curve'!$B$3:$BK$3,0))*$D32*IF($G32="s-curve",1,0),0)+IFERROR(IF(AND(CG$3&gt;=$H32,CG$3&lt;=$I32),$D32/($I32-$H32+1),0)*IF($G32="straight-line",1,0),0)</f>
        <v>0</v>
      </c>
      <c r="CH32" s="58">
        <f>IFERROR(INDEX('Construction Bell Curve'!$B$3:$BK$60,MATCH($I32,'Construction Bell Curve'!$B$3:$B$60,0),MATCH('Draw Schedule-AM'!CH$3,'Construction Bell Curve'!$B$3:$BK$3,0))*$D32*IF($G32="s-curve",1,0),0)+IFERROR(IF(AND(CH$3&gt;=$H32,CH$3&lt;=$I32),$D32/($I32-$H32+1),0)*IF($G32="straight-line",1,0),0)</f>
        <v>0</v>
      </c>
      <c r="CI32" s="58">
        <f>IFERROR(INDEX('Construction Bell Curve'!$B$3:$BK$60,MATCH($I32,'Construction Bell Curve'!$B$3:$B$60,0),MATCH('Draw Schedule-AM'!CI$3,'Construction Bell Curve'!$B$3:$BK$3,0))*$D32*IF($G32="s-curve",1,0),0)+IFERROR(IF(AND(CI$3&gt;=$H32,CI$3&lt;=$I32),$D32/($I32-$H32+1),0)*IF($G32="straight-line",1,0),0)</f>
        <v>0</v>
      </c>
      <c r="CJ32" s="58">
        <f>IFERROR(INDEX('Construction Bell Curve'!$B$3:$BK$60,MATCH($I32,'Construction Bell Curve'!$B$3:$B$60,0),MATCH('Draw Schedule-AM'!CJ$3,'Construction Bell Curve'!$B$3:$BK$3,0))*$D32*IF($G32="s-curve",1,0),0)+IFERROR(IF(AND(CJ$3&gt;=$H32,CJ$3&lt;=$I32),$D32/($I32-$H32+1),0)*IF($G32="straight-line",1,0),0)</f>
        <v>0</v>
      </c>
      <c r="CK32" s="58">
        <f>IFERROR(INDEX('Construction Bell Curve'!$B$3:$BK$60,MATCH($I32,'Construction Bell Curve'!$B$3:$B$60,0),MATCH('Draw Schedule-AM'!CK$3,'Construction Bell Curve'!$B$3:$BK$3,0))*$D32*IF($G32="s-curve",1,0),0)+IFERROR(IF(AND(CK$3&gt;=$H32,CK$3&lt;=$I32),$D32/($I32-$H32+1),0)*IF($G32="straight-line",1,0),0)</f>
        <v>0</v>
      </c>
      <c r="CL32" s="58">
        <f>IFERROR(INDEX('Construction Bell Curve'!$B$3:$BK$60,MATCH($I32,'Construction Bell Curve'!$B$3:$B$60,0),MATCH('Draw Schedule-AM'!CL$3,'Construction Bell Curve'!$B$3:$BK$3,0))*$D32*IF($G32="s-curve",1,0),0)+IFERROR(IF(AND(CL$3&gt;=$H32,CL$3&lt;=$I32),$D32/($I32-$H32+1),0)*IF($G32="straight-line",1,0),0)</f>
        <v>0</v>
      </c>
      <c r="CM32" s="58">
        <f>IFERROR(INDEX('Construction Bell Curve'!$B$3:$BK$60,MATCH($I32,'Construction Bell Curve'!$B$3:$B$60,0),MATCH('Draw Schedule-AM'!CM$3,'Construction Bell Curve'!$B$3:$BK$3,0))*$D32*IF($G32="s-curve",1,0),0)+IFERROR(IF(AND(CM$3&gt;=$H32,CM$3&lt;=$I32),$D32/($I32-$H32+1),0)*IF($G32="straight-line",1,0),0)</f>
        <v>0</v>
      </c>
      <c r="CN32" s="58">
        <f>IFERROR(INDEX('Construction Bell Curve'!$B$3:$BK$60,MATCH($I32,'Construction Bell Curve'!$B$3:$B$60,0),MATCH('Draw Schedule-AM'!CN$3,'Construction Bell Curve'!$B$3:$BK$3,0))*$D32*IF($G32="s-curve",1,0),0)+IFERROR(IF(AND(CN$3&gt;=$H32,CN$3&lt;=$I32),$D32/($I32-$H32+1),0)*IF($G32="straight-line",1,0),0)</f>
        <v>0</v>
      </c>
      <c r="CO32" s="58">
        <f>IFERROR(INDEX('Construction Bell Curve'!$B$3:$BK$60,MATCH($I32,'Construction Bell Curve'!$B$3:$B$60,0),MATCH('Draw Schedule-AM'!CO$3,'Construction Bell Curve'!$B$3:$BK$3,0))*$D32*IF($G32="s-curve",1,0),0)+IFERROR(IF(AND(CO$3&gt;=$H32,CO$3&lt;=$I32),$D32/($I32-$H32+1),0)*IF($G32="straight-line",1,0),0)</f>
        <v>0</v>
      </c>
      <c r="CP32" s="58">
        <f>IFERROR(INDEX('Construction Bell Curve'!$B$3:$BK$60,MATCH($I32,'Construction Bell Curve'!$B$3:$B$60,0),MATCH('Draw Schedule-AM'!CP$3,'Construction Bell Curve'!$B$3:$BK$3,0))*$D32*IF($G32="s-curve",1,0),0)+IFERROR(IF(AND(CP$3&gt;=$H32,CP$3&lt;=$I32),$D32/($I32-$H32+1),0)*IF($G32="straight-line",1,0),0)</f>
        <v>0</v>
      </c>
      <c r="CQ32" s="58">
        <f>IFERROR(INDEX('Construction Bell Curve'!$B$3:$BK$60,MATCH($I32,'Construction Bell Curve'!$B$3:$B$60,0),MATCH('Draw Schedule-AM'!CQ$3,'Construction Bell Curve'!$B$3:$BK$3,0))*$D32*IF($G32="s-curve",1,0),0)+IFERROR(IF(AND(CQ$3&gt;=$H32,CQ$3&lt;=$I32),$D32/($I32-$H32+1),0)*IF($G32="straight-line",1,0),0)</f>
        <v>0</v>
      </c>
      <c r="CR32" s="58">
        <f>IFERROR(INDEX('Construction Bell Curve'!$B$3:$BK$60,MATCH($I32,'Construction Bell Curve'!$B$3:$B$60,0),MATCH('Draw Schedule-AM'!CR$3,'Construction Bell Curve'!$B$3:$BK$3,0))*$D32*IF($G32="s-curve",1,0),0)+IFERROR(IF(AND(CR$3&gt;=$H32,CR$3&lt;=$I32),$D32/($I32-$H32+1),0)*IF($G32="straight-line",1,0),0)</f>
        <v>0</v>
      </c>
      <c r="CS32" s="58">
        <f>IFERROR(INDEX('Construction Bell Curve'!$B$3:$BK$60,MATCH($I32,'Construction Bell Curve'!$B$3:$B$60,0),MATCH('Draw Schedule-AM'!CS$3,'Construction Bell Curve'!$B$3:$BK$3,0))*$D32*IF($G32="s-curve",1,0),0)+IFERROR(IF(AND(CS$3&gt;=$H32,CS$3&lt;=$I32),$D32/($I32-$H32+1),0)*IF($G32="straight-line",1,0),0)</f>
        <v>0</v>
      </c>
      <c r="CT32" s="58">
        <f>IFERROR(INDEX('Construction Bell Curve'!$B$3:$BK$60,MATCH($I32,'Construction Bell Curve'!$B$3:$B$60,0),MATCH('Draw Schedule-AM'!CT$3,'Construction Bell Curve'!$B$3:$BK$3,0))*$D32*IF($G32="s-curve",1,0),0)+IFERROR(IF(AND(CT$3&gt;=$H32,CT$3&lt;=$I32),$D32/($I32-$H32+1),0)*IF($G32="straight-line",1,0),0)</f>
        <v>0</v>
      </c>
      <c r="CU32" s="58">
        <f>IFERROR(INDEX('Construction Bell Curve'!$B$3:$BK$60,MATCH($I32,'Construction Bell Curve'!$B$3:$B$60,0),MATCH('Draw Schedule-AM'!CU$3,'Construction Bell Curve'!$B$3:$BK$3,0))*$D32*IF($G32="s-curve",1,0),0)+IFERROR(IF(AND(CU$3&gt;=$H32,CU$3&lt;=$I32),$D32/($I32-$H32+1),0)*IF($G32="straight-line",1,0),0)</f>
        <v>0</v>
      </c>
      <c r="CV32" s="58">
        <f>IFERROR(INDEX('Construction Bell Curve'!$B$3:$BK$60,MATCH($I32,'Construction Bell Curve'!$B$3:$B$60,0),MATCH('Draw Schedule-AM'!CV$3,'Construction Bell Curve'!$B$3:$BK$3,0))*$D32*IF($G32="s-curve",1,0),0)+IFERROR(IF(AND(CV$3&gt;=$H32,CV$3&lt;=$I32),$D32/($I32-$H32+1),0)*IF($G32="straight-line",1,0),0)</f>
        <v>0</v>
      </c>
      <c r="CW32" s="58">
        <f>IFERROR(INDEX('Construction Bell Curve'!$B$3:$BK$60,MATCH($I32,'Construction Bell Curve'!$B$3:$B$60,0),MATCH('Draw Schedule-AM'!CW$3,'Construction Bell Curve'!$B$3:$BK$3,0))*$D32*IF($G32="s-curve",1,0),0)+IFERROR(IF(AND(CW$3&gt;=$H32,CW$3&lt;=$I32),$D32/($I32-$H32+1),0)*IF($G32="straight-line",1,0),0)</f>
        <v>0</v>
      </c>
      <c r="CX32" s="58">
        <f>IFERROR(INDEX('Construction Bell Curve'!$B$3:$BK$60,MATCH($I32,'Construction Bell Curve'!$B$3:$B$60,0),MATCH('Draw Schedule-AM'!CX$3,'Construction Bell Curve'!$B$3:$BK$3,0))*$D32*IF($G32="s-curve",1,0),0)+IFERROR(IF(AND(CX$3&gt;=$H32,CX$3&lt;=$I32),$D32/($I32-$H32+1),0)*IF($G32="straight-line",1,0),0)</f>
        <v>0</v>
      </c>
      <c r="CY32" s="58">
        <f>IFERROR(INDEX('Construction Bell Curve'!$B$3:$BK$60,MATCH($I32,'Construction Bell Curve'!$B$3:$B$60,0),MATCH('Draw Schedule-AM'!CY$3,'Construction Bell Curve'!$B$3:$BK$3,0))*$D32*IF($G32="s-curve",1,0),0)+IFERROR(IF(AND(CY$3&gt;=$H32,CY$3&lt;=$I32),$D32/($I32-$H32+1),0)*IF($G32="straight-line",1,0),0)</f>
        <v>0</v>
      </c>
      <c r="CZ32" s="58">
        <f>IFERROR(INDEX('Construction Bell Curve'!$B$3:$BK$60,MATCH($I32,'Construction Bell Curve'!$B$3:$B$60,0),MATCH('Draw Schedule-AM'!CZ$3,'Construction Bell Curve'!$B$3:$BK$3,0))*$D32*IF($G32="s-curve",1,0),0)+IFERROR(IF(AND(CZ$3&gt;=$H32,CZ$3&lt;=$I32),$D32/($I32-$H32+1),0)*IF($G32="straight-line",1,0),0)</f>
        <v>0</v>
      </c>
      <c r="DA32" s="58">
        <f>IFERROR(INDEX('Construction Bell Curve'!$B$3:$BK$60,MATCH($I32,'Construction Bell Curve'!$B$3:$B$60,0),MATCH('Draw Schedule-AM'!DA$3,'Construction Bell Curve'!$B$3:$BK$3,0))*$D32*IF($G32="s-curve",1,0),0)+IFERROR(IF(AND(DA$3&gt;=$H32,DA$3&lt;=$I32),$D32/($I32-$H32+1),0)*IF($G32="straight-line",1,0),0)</f>
        <v>0</v>
      </c>
      <c r="DB32" s="58">
        <f>IFERROR(INDEX('Construction Bell Curve'!$B$3:$BK$60,MATCH($I32,'Construction Bell Curve'!$B$3:$B$60,0),MATCH('Draw Schedule-AM'!DB$3,'Construction Bell Curve'!$B$3:$BK$3,0))*$D32*IF($G32="s-curve",1,0),0)+IFERROR(IF(AND(DB$3&gt;=$H32,DB$3&lt;=$I32),$D32/($I32-$H32+1),0)*IF($G32="straight-line",1,0),0)</f>
        <v>0</v>
      </c>
      <c r="DC32" s="58">
        <f>IFERROR(INDEX('Construction Bell Curve'!$B$3:$BK$60,MATCH($I32,'Construction Bell Curve'!$B$3:$B$60,0),MATCH('Draw Schedule-AM'!DC$3,'Construction Bell Curve'!$B$3:$BK$3,0))*$D32*IF($G32="s-curve",1,0),0)+IFERROR(IF(AND(DC$3&gt;=$H32,DC$3&lt;=$I32),$D32/($I32-$H32+1),0)*IF($G32="straight-line",1,0),0)</f>
        <v>0</v>
      </c>
      <c r="DD32" s="58">
        <f>IFERROR(INDEX('Construction Bell Curve'!$B$3:$BK$60,MATCH($I32,'Construction Bell Curve'!$B$3:$B$60,0),MATCH('Draw Schedule-AM'!DD$3,'Construction Bell Curve'!$B$3:$BK$3,0))*$D32*IF($G32="s-curve",1,0),0)+IFERROR(IF(AND(DD$3&gt;=$H32,DD$3&lt;=$I32),$D32/($I32-$H32+1),0)*IF($G32="straight-line",1,0),0)</f>
        <v>0</v>
      </c>
      <c r="DE32" s="58">
        <f>IFERROR(INDEX('Construction Bell Curve'!$B$3:$BK$60,MATCH($I32,'Construction Bell Curve'!$B$3:$B$60,0),MATCH('Draw Schedule-AM'!DE$3,'Construction Bell Curve'!$B$3:$BK$3,0))*$D32*IF($G32="s-curve",1,0),0)+IFERROR(IF(AND(DE$3&gt;=$H32,DE$3&lt;=$I32),$D32/($I32-$H32+1),0)*IF($G32="straight-line",1,0),0)</f>
        <v>0</v>
      </c>
      <c r="DF32" s="58">
        <f>IFERROR(INDEX('Construction Bell Curve'!$B$3:$BK$60,MATCH($I32,'Construction Bell Curve'!$B$3:$B$60,0),MATCH('Draw Schedule-AM'!DF$3,'Construction Bell Curve'!$B$3:$BK$3,0))*$D32*IF($G32="s-curve",1,0),0)+IFERROR(IF(AND(DF$3&gt;=$H32,DF$3&lt;=$I32),$D32/($I32-$H32+1),0)*IF($G32="straight-line",1,0),0)</f>
        <v>0</v>
      </c>
      <c r="DG32" s="58">
        <f>IFERROR(INDEX('Construction Bell Curve'!$B$3:$BK$60,MATCH($I32,'Construction Bell Curve'!$B$3:$B$60,0),MATCH('Draw Schedule-AM'!DG$3,'Construction Bell Curve'!$B$3:$BK$3,0))*$D32*IF($G32="s-curve",1,0),0)+IFERROR(IF(AND(DG$3&gt;=$H32,DG$3&lt;=$I32),$D32/($I32-$H32+1),0)*IF($G32="straight-line",1,0),0)</f>
        <v>0</v>
      </c>
      <c r="DH32" s="58">
        <f>IFERROR(INDEX('Construction Bell Curve'!$B$3:$BK$60,MATCH($I32,'Construction Bell Curve'!$B$3:$B$60,0),MATCH('Draw Schedule-AM'!DH$3,'Construction Bell Curve'!$B$3:$BK$3,0))*$D32*IF($G32="s-curve",1,0),0)+IFERROR(IF(AND(DH$3&gt;=$H32,DH$3&lt;=$I32),$D32/($I32-$H32+1),0)*IF($G32="straight-line",1,0),0)</f>
        <v>0</v>
      </c>
      <c r="DI32" s="58">
        <f>IFERROR(INDEX('Construction Bell Curve'!$B$3:$BK$60,MATCH($I32,'Construction Bell Curve'!$B$3:$B$60,0),MATCH('Draw Schedule-AM'!DI$3,'Construction Bell Curve'!$B$3:$BK$3,0))*$D32*IF($G32="s-curve",1,0),0)+IFERROR(IF(AND(DI$3&gt;=$H32,DI$3&lt;=$I32),$D32/($I32-$H32+1),0)*IF($G32="straight-line",1,0),0)</f>
        <v>0</v>
      </c>
      <c r="DJ32" s="58">
        <f>IFERROR(INDEX('Construction Bell Curve'!$B$3:$BK$60,MATCH($I32,'Construction Bell Curve'!$B$3:$B$60,0),MATCH('Draw Schedule-AM'!DJ$3,'Construction Bell Curve'!$B$3:$BK$3,0))*$D32*IF($G32="s-curve",1,0),0)+IFERROR(IF(AND(DJ$3&gt;=$H32,DJ$3&lt;=$I32),$D32/($I32-$H32+1),0)*IF($G32="straight-line",1,0),0)</f>
        <v>0</v>
      </c>
      <c r="DK32" s="58">
        <f>IFERROR(INDEX('Construction Bell Curve'!$B$3:$BK$60,MATCH($I32,'Construction Bell Curve'!$B$3:$B$60,0),MATCH('Draw Schedule-AM'!DK$3,'Construction Bell Curve'!$B$3:$BK$3,0))*$D32*IF($G32="s-curve",1,0),0)+IFERROR(IF(AND(DK$3&gt;=$H32,DK$3&lt;=$I32),$D32/($I32-$H32+1),0)*IF($G32="straight-line",1,0),0)</f>
        <v>0</v>
      </c>
      <c r="DL32" s="58">
        <f>IFERROR(INDEX('Construction Bell Curve'!$B$3:$BK$60,MATCH($I32,'Construction Bell Curve'!$B$3:$B$60,0),MATCH('Draw Schedule-AM'!DL$3,'Construction Bell Curve'!$B$3:$BK$3,0))*$D32*IF($G32="s-curve",1,0),0)+IFERROR(IF(AND(DL$3&gt;=$H32,DL$3&lt;=$I32),$D32/($I32-$H32+1),0)*IF($G32="straight-line",1,0),0)</f>
        <v>0</v>
      </c>
      <c r="DM32" s="58">
        <f>IFERROR(INDEX('Construction Bell Curve'!$B$3:$BK$60,MATCH($I32,'Construction Bell Curve'!$B$3:$B$60,0),MATCH('Draw Schedule-AM'!DM$3,'Construction Bell Curve'!$B$3:$BK$3,0))*$D32*IF($G32="s-curve",1,0),0)+IFERROR(IF(AND(DM$3&gt;=$H32,DM$3&lt;=$I32),$D32/($I32-$H32+1),0)*IF($G32="straight-line",1,0),0)</f>
        <v>0</v>
      </c>
      <c r="DN32" s="58">
        <f>IFERROR(INDEX('Construction Bell Curve'!$B$3:$BK$60,MATCH($I32,'Construction Bell Curve'!$B$3:$B$60,0),MATCH('Draw Schedule-AM'!DN$3,'Construction Bell Curve'!$B$3:$BK$3,0))*$D32*IF($G32="s-curve",1,0),0)+IFERROR(IF(AND(DN$3&gt;=$H32,DN$3&lt;=$I32),$D32/($I32-$H32+1),0)*IF($G32="straight-line",1,0),0)</f>
        <v>0</v>
      </c>
      <c r="DO32" s="58">
        <f>IFERROR(INDEX('Construction Bell Curve'!$B$3:$BK$60,MATCH($I32,'Construction Bell Curve'!$B$3:$B$60,0),MATCH('Draw Schedule-AM'!DO$3,'Construction Bell Curve'!$B$3:$BK$3,0))*$D32*IF($G32="s-curve",1,0),0)+IFERROR(IF(AND(DO$3&gt;=$H32,DO$3&lt;=$I32),$D32/($I32-$H32+1),0)*IF($G32="straight-line",1,0),0)</f>
        <v>0</v>
      </c>
      <c r="DP32" s="58">
        <f>IFERROR(INDEX('Construction Bell Curve'!$B$3:$BK$60,MATCH($I32,'Construction Bell Curve'!$B$3:$B$60,0),MATCH('Draw Schedule-AM'!DP$3,'Construction Bell Curve'!$B$3:$BK$3,0))*$D32*IF($G32="s-curve",1,0),0)+IFERROR(IF(AND(DP$3&gt;=$H32,DP$3&lt;=$I32),$D32/($I32-$H32+1),0)*IF($G32="straight-line",1,0),0)</f>
        <v>0</v>
      </c>
      <c r="DQ32" s="58">
        <f>IFERROR(INDEX('Construction Bell Curve'!$B$3:$BK$60,MATCH($I32,'Construction Bell Curve'!$B$3:$B$60,0),MATCH('Draw Schedule-AM'!DQ$3,'Construction Bell Curve'!$B$3:$BK$3,0))*$D32*IF($G32="s-curve",1,0),0)+IFERROR(IF(AND(DQ$3&gt;=$H32,DQ$3&lt;=$I32),$D32/($I32-$H32+1),0)*IF($G32="straight-line",1,0),0)</f>
        <v>0</v>
      </c>
      <c r="DR32" s="58">
        <f>IFERROR(INDEX('Construction Bell Curve'!$B$3:$BK$60,MATCH($I32,'Construction Bell Curve'!$B$3:$B$60,0),MATCH('Draw Schedule-AM'!DR$3,'Construction Bell Curve'!$B$3:$BK$3,0))*$D32*IF($G32="s-curve",1,0),0)+IFERROR(IF(AND(DR$3&gt;=$H32,DR$3&lt;=$I32),$D32/($I32-$H32+1),0)*IF($G32="straight-line",1,0),0)</f>
        <v>0</v>
      </c>
      <c r="DS32" s="58">
        <f>IFERROR(INDEX('Construction Bell Curve'!$B$3:$BK$60,MATCH($I32,'Construction Bell Curve'!$B$3:$B$60,0),MATCH('Draw Schedule-AM'!DS$3,'Construction Bell Curve'!$B$3:$BK$3,0))*$D32*IF($G32="s-curve",1,0),0)+IFERROR(IF(AND(DS$3&gt;=$H32,DS$3&lt;=$I32),$D32/($I32-$H32+1),0)*IF($G32="straight-line",1,0),0)</f>
        <v>0</v>
      </c>
      <c r="DT32" s="58">
        <f>IFERROR(INDEX('Construction Bell Curve'!$B$3:$BK$60,MATCH($I32,'Construction Bell Curve'!$B$3:$B$60,0),MATCH('Draw Schedule-AM'!DT$3,'Construction Bell Curve'!$B$3:$BK$3,0))*$D32*IF($G32="s-curve",1,0),0)+IFERROR(IF(AND(DT$3&gt;=$H32,DT$3&lt;=$I32),$D32/($I32-$H32+1),0)*IF($G32="straight-line",1,0),0)</f>
        <v>0</v>
      </c>
      <c r="DU32" s="58">
        <f>IFERROR(INDEX('Construction Bell Curve'!$B$3:$BK$60,MATCH($I32,'Construction Bell Curve'!$B$3:$B$60,0),MATCH('Draw Schedule-AM'!DU$3,'Construction Bell Curve'!$B$3:$BK$3,0))*$D32*IF($G32="s-curve",1,0),0)+IFERROR(IF(AND(DU$3&gt;=$H32,DU$3&lt;=$I32),$D32/($I32-$H32+1),0)*IF($G32="straight-line",1,0),0)</f>
        <v>0</v>
      </c>
      <c r="DV32" s="58">
        <f>IFERROR(INDEX('Construction Bell Curve'!$B$3:$BK$60,MATCH($I32,'Construction Bell Curve'!$B$3:$B$60,0),MATCH('Draw Schedule-AM'!DV$3,'Construction Bell Curve'!$B$3:$BK$3,0))*$D32*IF($G32="s-curve",1,0),0)+IFERROR(IF(AND(DV$3&gt;=$H32,DV$3&lt;=$I32),$D32/($I32-$H32+1),0)*IF($G32="straight-line",1,0),0)</f>
        <v>0</v>
      </c>
      <c r="DW32" s="58">
        <f>IFERROR(INDEX('Construction Bell Curve'!$B$3:$BK$60,MATCH($I32,'Construction Bell Curve'!$B$3:$B$60,0),MATCH('Draw Schedule-AM'!DW$3,'Construction Bell Curve'!$B$3:$BK$3,0))*$D32*IF($G32="s-curve",1,0),0)+IFERROR(IF(AND(DW$3&gt;=$H32,DW$3&lt;=$I32),$D32/($I32-$H32+1),0)*IF($G32="straight-line",1,0),0)</f>
        <v>0</v>
      </c>
      <c r="DX32" s="58">
        <f>IFERROR(INDEX('Construction Bell Curve'!$B$3:$BK$60,MATCH($I32,'Construction Bell Curve'!$B$3:$B$60,0),MATCH('Draw Schedule-AM'!DX$3,'Construction Bell Curve'!$B$3:$BK$3,0))*$D32*IF($G32="s-curve",1,0),0)+IFERROR(IF(AND(DX$3&gt;=$H32,DX$3&lt;=$I32),$D32/($I32-$H32+1),0)*IF($G32="straight-line",1,0),0)</f>
        <v>0</v>
      </c>
      <c r="DY32" s="58">
        <f>IFERROR(INDEX('Construction Bell Curve'!$B$3:$BK$60,MATCH($I32,'Construction Bell Curve'!$B$3:$B$60,0),MATCH('Draw Schedule-AM'!DY$3,'Construction Bell Curve'!$B$3:$BK$3,0))*$D32*IF($G32="s-curve",1,0),0)+IFERROR(IF(AND(DY$3&gt;=$H32,DY$3&lt;=$I32),$D32/($I32-$H32+1),0)*IF($G32="straight-line",1,0),0)</f>
        <v>0</v>
      </c>
      <c r="DZ32" s="58">
        <f>IFERROR(INDEX('Construction Bell Curve'!$B$3:$BK$60,MATCH($I32,'Construction Bell Curve'!$B$3:$B$60,0),MATCH('Draw Schedule-AM'!DZ$3,'Construction Bell Curve'!$B$3:$BK$3,0))*$D32*IF($G32="s-curve",1,0),0)+IFERROR(IF(AND(DZ$3&gt;=$H32,DZ$3&lt;=$I32),$D32/($I32-$H32+1),0)*IF($G32="straight-line",1,0),0)</f>
        <v>0</v>
      </c>
    </row>
    <row r="33" spans="1:130" s="51" customFormat="1" ht="15.75" customHeight="1" thickBot="1">
      <c r="A33" s="59"/>
      <c r="B33" s="65" t="s">
        <v>587</v>
      </c>
      <c r="C33" s="1136">
        <f t="shared" ref="C33" si="21">SUM(C20:C32)</f>
        <v>0</v>
      </c>
      <c r="D33" s="148">
        <f t="shared" ref="D33:F33" si="22">SUM(D20:D32)</f>
        <v>4000347.0833333107</v>
      </c>
      <c r="E33" s="145">
        <f>SUM(E20:E32)</f>
        <v>4000347.0833333107</v>
      </c>
      <c r="F33" s="1088">
        <f t="shared" ca="1" si="22"/>
        <v>0</v>
      </c>
      <c r="G33" s="1078"/>
      <c r="H33" s="1140"/>
      <c r="I33" s="1079"/>
      <c r="J33" s="146">
        <f t="shared" ref="J33" si="23">SUM(J20:J32)</f>
        <v>307719.00641025469</v>
      </c>
      <c r="K33" s="146">
        <f t="shared" ref="K33" ca="1" si="24">SUM(K20:K32)</f>
        <v>307719.00641025469</v>
      </c>
      <c r="L33" s="146">
        <f t="shared" ref="L33:AC33" ca="1" si="25">SUM(L20:L32)</f>
        <v>307719.00641025469</v>
      </c>
      <c r="M33" s="146">
        <f t="shared" ca="1" si="25"/>
        <v>307719.00641025469</v>
      </c>
      <c r="N33" s="146">
        <f t="shared" ca="1" si="25"/>
        <v>307719.00641025469</v>
      </c>
      <c r="O33" s="146">
        <f t="shared" ca="1" si="25"/>
        <v>307719.00641025469</v>
      </c>
      <c r="P33" s="146">
        <f t="shared" ca="1" si="25"/>
        <v>307719.00641025469</v>
      </c>
      <c r="Q33" s="146">
        <f t="shared" ca="1" si="25"/>
        <v>307719.00641025469</v>
      </c>
      <c r="R33" s="146">
        <f t="shared" ca="1" si="25"/>
        <v>307719.00641025469</v>
      </c>
      <c r="S33" s="146">
        <f t="shared" ca="1" si="25"/>
        <v>307719.00641025469</v>
      </c>
      <c r="T33" s="146">
        <f t="shared" ca="1" si="25"/>
        <v>307719.00641025469</v>
      </c>
      <c r="U33" s="146">
        <f t="shared" ca="1" si="25"/>
        <v>307719.00641025469</v>
      </c>
      <c r="V33" s="146">
        <f t="shared" ca="1" si="25"/>
        <v>307719.00641025469</v>
      </c>
      <c r="W33" s="146">
        <f t="shared" si="25"/>
        <v>0</v>
      </c>
      <c r="X33" s="146">
        <f t="shared" si="25"/>
        <v>0</v>
      </c>
      <c r="Y33" s="146">
        <f t="shared" si="25"/>
        <v>0</v>
      </c>
      <c r="Z33" s="146">
        <f t="shared" si="25"/>
        <v>0</v>
      </c>
      <c r="AA33" s="146">
        <f t="shared" si="25"/>
        <v>0</v>
      </c>
      <c r="AB33" s="146">
        <f t="shared" si="25"/>
        <v>0</v>
      </c>
      <c r="AC33" s="146">
        <f t="shared" si="25"/>
        <v>0</v>
      </c>
      <c r="AD33" s="146">
        <f t="shared" ref="AD33:CO33" si="26">SUM(AD20:AD32)</f>
        <v>0</v>
      </c>
      <c r="AE33" s="146">
        <f t="shared" si="26"/>
        <v>0</v>
      </c>
      <c r="AF33" s="146">
        <f t="shared" si="26"/>
        <v>0</v>
      </c>
      <c r="AG33" s="146">
        <f t="shared" si="26"/>
        <v>0</v>
      </c>
      <c r="AH33" s="146">
        <f t="shared" si="26"/>
        <v>0</v>
      </c>
      <c r="AI33" s="146">
        <f t="shared" si="26"/>
        <v>0</v>
      </c>
      <c r="AJ33" s="146">
        <f t="shared" si="26"/>
        <v>0</v>
      </c>
      <c r="AK33" s="146">
        <f t="shared" si="26"/>
        <v>0</v>
      </c>
      <c r="AL33" s="146">
        <f t="shared" si="26"/>
        <v>0</v>
      </c>
      <c r="AM33" s="146">
        <f t="shared" si="26"/>
        <v>0</v>
      </c>
      <c r="AN33" s="146">
        <f t="shared" si="26"/>
        <v>0</v>
      </c>
      <c r="AO33" s="146">
        <f t="shared" si="26"/>
        <v>0</v>
      </c>
      <c r="AP33" s="146">
        <f t="shared" si="26"/>
        <v>0</v>
      </c>
      <c r="AQ33" s="146">
        <f t="shared" si="26"/>
        <v>0</v>
      </c>
      <c r="AR33" s="146">
        <f t="shared" si="26"/>
        <v>0</v>
      </c>
      <c r="AS33" s="146">
        <f t="shared" si="26"/>
        <v>0</v>
      </c>
      <c r="AT33" s="146">
        <f t="shared" si="26"/>
        <v>0</v>
      </c>
      <c r="AU33" s="146">
        <f t="shared" si="26"/>
        <v>0</v>
      </c>
      <c r="AV33" s="146">
        <f t="shared" si="26"/>
        <v>0</v>
      </c>
      <c r="AW33" s="146">
        <f t="shared" si="26"/>
        <v>0</v>
      </c>
      <c r="AX33" s="146">
        <f t="shared" si="26"/>
        <v>0</v>
      </c>
      <c r="AY33" s="146">
        <f t="shared" si="26"/>
        <v>0</v>
      </c>
      <c r="AZ33" s="146">
        <f t="shared" si="26"/>
        <v>0</v>
      </c>
      <c r="BA33" s="146">
        <f t="shared" si="26"/>
        <v>0</v>
      </c>
      <c r="BB33" s="146">
        <f t="shared" si="26"/>
        <v>0</v>
      </c>
      <c r="BC33" s="146">
        <f t="shared" si="26"/>
        <v>0</v>
      </c>
      <c r="BD33" s="146">
        <f t="shared" si="26"/>
        <v>0</v>
      </c>
      <c r="BE33" s="146">
        <f t="shared" si="26"/>
        <v>0</v>
      </c>
      <c r="BF33" s="146">
        <f t="shared" si="26"/>
        <v>0</v>
      </c>
      <c r="BG33" s="146">
        <f t="shared" si="26"/>
        <v>0</v>
      </c>
      <c r="BH33" s="146">
        <f t="shared" si="26"/>
        <v>0</v>
      </c>
      <c r="BI33" s="146">
        <f t="shared" si="26"/>
        <v>0</v>
      </c>
      <c r="BJ33" s="146">
        <f t="shared" si="26"/>
        <v>0</v>
      </c>
      <c r="BK33" s="146">
        <f t="shared" si="26"/>
        <v>0</v>
      </c>
      <c r="BL33" s="146">
        <f t="shared" si="26"/>
        <v>0</v>
      </c>
      <c r="BM33" s="146">
        <f t="shared" si="26"/>
        <v>0</v>
      </c>
      <c r="BN33" s="146">
        <f t="shared" si="26"/>
        <v>0</v>
      </c>
      <c r="BO33" s="146">
        <f t="shared" si="26"/>
        <v>0</v>
      </c>
      <c r="BP33" s="146">
        <f t="shared" si="26"/>
        <v>0</v>
      </c>
      <c r="BQ33" s="146">
        <f t="shared" si="26"/>
        <v>0</v>
      </c>
      <c r="BR33" s="146">
        <f t="shared" si="26"/>
        <v>0</v>
      </c>
      <c r="BS33" s="146">
        <f t="shared" si="26"/>
        <v>0</v>
      </c>
      <c r="BT33" s="146">
        <f t="shared" si="26"/>
        <v>0</v>
      </c>
      <c r="BU33" s="146">
        <f t="shared" si="26"/>
        <v>0</v>
      </c>
      <c r="BV33" s="146">
        <f t="shared" si="26"/>
        <v>0</v>
      </c>
      <c r="BW33" s="146">
        <f t="shared" si="26"/>
        <v>0</v>
      </c>
      <c r="BX33" s="146">
        <f t="shared" si="26"/>
        <v>0</v>
      </c>
      <c r="BY33" s="146">
        <f t="shared" si="26"/>
        <v>0</v>
      </c>
      <c r="BZ33" s="146">
        <f t="shared" si="26"/>
        <v>0</v>
      </c>
      <c r="CA33" s="146">
        <f t="shared" si="26"/>
        <v>0</v>
      </c>
      <c r="CB33" s="146">
        <f t="shared" si="26"/>
        <v>0</v>
      </c>
      <c r="CC33" s="146">
        <f t="shared" si="26"/>
        <v>0</v>
      </c>
      <c r="CD33" s="146">
        <f t="shared" si="26"/>
        <v>0</v>
      </c>
      <c r="CE33" s="146">
        <f t="shared" si="26"/>
        <v>0</v>
      </c>
      <c r="CF33" s="146">
        <f t="shared" si="26"/>
        <v>0</v>
      </c>
      <c r="CG33" s="146">
        <f t="shared" si="26"/>
        <v>0</v>
      </c>
      <c r="CH33" s="146">
        <f t="shared" si="26"/>
        <v>0</v>
      </c>
      <c r="CI33" s="146">
        <f t="shared" si="26"/>
        <v>0</v>
      </c>
      <c r="CJ33" s="146">
        <f t="shared" si="26"/>
        <v>0</v>
      </c>
      <c r="CK33" s="146">
        <f t="shared" si="26"/>
        <v>0</v>
      </c>
      <c r="CL33" s="146">
        <f t="shared" si="26"/>
        <v>0</v>
      </c>
      <c r="CM33" s="146">
        <f t="shared" si="26"/>
        <v>0</v>
      </c>
      <c r="CN33" s="146">
        <f t="shared" si="26"/>
        <v>0</v>
      </c>
      <c r="CO33" s="146">
        <f t="shared" si="26"/>
        <v>0</v>
      </c>
      <c r="CP33" s="146">
        <f t="shared" ref="CP33:DZ33" si="27">SUM(CP20:CP32)</f>
        <v>0</v>
      </c>
      <c r="CQ33" s="146">
        <f t="shared" si="27"/>
        <v>0</v>
      </c>
      <c r="CR33" s="146">
        <f t="shared" si="27"/>
        <v>0</v>
      </c>
      <c r="CS33" s="146">
        <f t="shared" si="27"/>
        <v>0</v>
      </c>
      <c r="CT33" s="146">
        <f t="shared" si="27"/>
        <v>0</v>
      </c>
      <c r="CU33" s="146">
        <f t="shared" si="27"/>
        <v>0</v>
      </c>
      <c r="CV33" s="146">
        <f t="shared" si="27"/>
        <v>0</v>
      </c>
      <c r="CW33" s="146">
        <f t="shared" si="27"/>
        <v>0</v>
      </c>
      <c r="CX33" s="146">
        <f t="shared" si="27"/>
        <v>0</v>
      </c>
      <c r="CY33" s="146">
        <f t="shared" si="27"/>
        <v>0</v>
      </c>
      <c r="CZ33" s="146">
        <f t="shared" si="27"/>
        <v>0</v>
      </c>
      <c r="DA33" s="146">
        <f t="shared" si="27"/>
        <v>0</v>
      </c>
      <c r="DB33" s="146">
        <f t="shared" si="27"/>
        <v>0</v>
      </c>
      <c r="DC33" s="146">
        <f t="shared" si="27"/>
        <v>0</v>
      </c>
      <c r="DD33" s="146">
        <f t="shared" si="27"/>
        <v>0</v>
      </c>
      <c r="DE33" s="146">
        <f t="shared" si="27"/>
        <v>0</v>
      </c>
      <c r="DF33" s="146">
        <f t="shared" si="27"/>
        <v>0</v>
      </c>
      <c r="DG33" s="146">
        <f t="shared" si="27"/>
        <v>0</v>
      </c>
      <c r="DH33" s="146">
        <f t="shared" si="27"/>
        <v>0</v>
      </c>
      <c r="DI33" s="146">
        <f t="shared" si="27"/>
        <v>0</v>
      </c>
      <c r="DJ33" s="146">
        <f t="shared" si="27"/>
        <v>0</v>
      </c>
      <c r="DK33" s="146">
        <f t="shared" si="27"/>
        <v>0</v>
      </c>
      <c r="DL33" s="146">
        <f t="shared" si="27"/>
        <v>0</v>
      </c>
      <c r="DM33" s="146">
        <f t="shared" si="27"/>
        <v>0</v>
      </c>
      <c r="DN33" s="146">
        <f t="shared" si="27"/>
        <v>0</v>
      </c>
      <c r="DO33" s="146">
        <f t="shared" si="27"/>
        <v>0</v>
      </c>
      <c r="DP33" s="146">
        <f t="shared" si="27"/>
        <v>0</v>
      </c>
      <c r="DQ33" s="146">
        <f t="shared" si="27"/>
        <v>0</v>
      </c>
      <c r="DR33" s="146">
        <f t="shared" si="27"/>
        <v>0</v>
      </c>
      <c r="DS33" s="146">
        <f t="shared" si="27"/>
        <v>0</v>
      </c>
      <c r="DT33" s="146">
        <f t="shared" si="27"/>
        <v>0</v>
      </c>
      <c r="DU33" s="146">
        <f t="shared" si="27"/>
        <v>0</v>
      </c>
      <c r="DV33" s="146">
        <f t="shared" si="27"/>
        <v>0</v>
      </c>
      <c r="DW33" s="146">
        <f t="shared" si="27"/>
        <v>0</v>
      </c>
      <c r="DX33" s="146">
        <f t="shared" si="27"/>
        <v>0</v>
      </c>
      <c r="DY33" s="146">
        <f t="shared" si="27"/>
        <v>0</v>
      </c>
      <c r="DZ33" s="146">
        <f t="shared" si="27"/>
        <v>0</v>
      </c>
    </row>
    <row r="34" spans="1:130" s="51" customFormat="1" ht="15.75" customHeight="1" thickTop="1">
      <c r="A34" s="59"/>
      <c r="B34" s="60"/>
      <c r="C34" s="1138"/>
      <c r="D34" s="135"/>
      <c r="E34" s="137"/>
      <c r="F34" s="1089"/>
      <c r="G34" s="1082"/>
      <c r="H34" s="1082"/>
      <c r="I34" s="1083"/>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27"/>
      <c r="BE34" s="127"/>
      <c r="BF34" s="127"/>
      <c r="BG34" s="127"/>
      <c r="BH34" s="127"/>
      <c r="BI34" s="127"/>
      <c r="BJ34" s="127"/>
      <c r="BK34" s="127"/>
      <c r="BL34" s="127"/>
      <c r="BM34" s="127"/>
      <c r="BN34" s="127"/>
      <c r="BO34" s="127"/>
      <c r="BP34" s="127"/>
      <c r="BQ34" s="127"/>
      <c r="BR34" s="127"/>
      <c r="BS34" s="127"/>
      <c r="BT34" s="127"/>
      <c r="BU34" s="127"/>
      <c r="BV34" s="127"/>
      <c r="BW34" s="127"/>
      <c r="BX34" s="127"/>
      <c r="BY34" s="127"/>
      <c r="BZ34" s="127"/>
      <c r="CA34" s="127"/>
      <c r="CB34" s="127"/>
      <c r="CC34" s="127"/>
      <c r="CD34" s="127"/>
      <c r="CE34" s="127"/>
      <c r="CF34" s="127"/>
      <c r="CG34" s="127"/>
      <c r="CH34" s="127"/>
      <c r="CI34" s="127"/>
      <c r="CJ34" s="127"/>
      <c r="CK34" s="127"/>
      <c r="CL34" s="127"/>
      <c r="CM34" s="127"/>
      <c r="CN34" s="127"/>
      <c r="CO34" s="127"/>
      <c r="CP34" s="127"/>
      <c r="CQ34" s="127"/>
      <c r="CR34" s="127"/>
      <c r="CS34" s="127"/>
      <c r="CT34" s="127"/>
      <c r="CU34" s="127"/>
      <c r="CV34" s="127"/>
      <c r="CW34" s="127"/>
      <c r="CX34" s="127"/>
      <c r="CY34" s="127"/>
      <c r="CZ34" s="127"/>
      <c r="DA34" s="127"/>
      <c r="DB34" s="127"/>
      <c r="DC34" s="127"/>
      <c r="DD34" s="127"/>
      <c r="DE34" s="127"/>
      <c r="DF34" s="127"/>
      <c r="DG34" s="127"/>
      <c r="DH34" s="127"/>
      <c r="DI34" s="127"/>
      <c r="DJ34" s="127"/>
      <c r="DK34" s="127"/>
      <c r="DL34" s="127"/>
      <c r="DM34" s="127"/>
      <c r="DN34" s="127"/>
      <c r="DO34" s="127"/>
      <c r="DP34" s="127"/>
      <c r="DQ34" s="127"/>
      <c r="DR34" s="127"/>
      <c r="DS34" s="127"/>
      <c r="DT34" s="127"/>
      <c r="DU34" s="127"/>
      <c r="DV34" s="127"/>
      <c r="DW34" s="127"/>
      <c r="DX34" s="127"/>
      <c r="DY34" s="127"/>
      <c r="DZ34" s="127"/>
    </row>
    <row r="35" spans="1:130" s="51" customFormat="1" ht="15.75" customHeight="1">
      <c r="A35" s="49"/>
      <c r="B35" s="128" t="s">
        <v>1410</v>
      </c>
      <c r="C35" s="1137"/>
      <c r="D35" s="135"/>
      <c r="E35" s="135"/>
      <c r="F35" s="1087"/>
      <c r="G35" s="58"/>
      <c r="H35" s="58"/>
      <c r="I35" s="136"/>
      <c r="J35" s="58"/>
      <c r="K35" s="58"/>
      <c r="L35" s="58"/>
      <c r="M35" s="58"/>
      <c r="N35" s="58"/>
      <c r="O35" s="58"/>
      <c r="P35" s="58"/>
      <c r="Q35" s="58"/>
      <c r="R35" s="58"/>
      <c r="S35" s="58"/>
      <c r="T35" s="58"/>
      <c r="U35" s="58"/>
      <c r="V35" s="58"/>
      <c r="W35" s="58"/>
      <c r="X35" s="58"/>
      <c r="Y35" s="58"/>
      <c r="Z35" s="58"/>
      <c r="AA35" s="58"/>
      <c r="AB35" s="58"/>
      <c r="AC35" s="58"/>
      <c r="AD35" s="58"/>
      <c r="AE35" s="58"/>
      <c r="AF35" s="58"/>
      <c r="AG35" s="58"/>
      <c r="AH35" s="58"/>
      <c r="AI35" s="58"/>
      <c r="AJ35" s="58"/>
      <c r="AK35" s="58"/>
      <c r="AL35" s="58"/>
      <c r="AM35" s="58"/>
      <c r="AN35" s="58"/>
      <c r="AO35" s="58"/>
      <c r="AP35" s="58"/>
      <c r="AQ35" s="58"/>
      <c r="AR35" s="58"/>
      <c r="AS35" s="58"/>
      <c r="AT35" s="58"/>
      <c r="AU35" s="58"/>
      <c r="AV35" s="58"/>
      <c r="AW35" s="58"/>
      <c r="AX35" s="58"/>
      <c r="AY35" s="58"/>
      <c r="AZ35" s="58"/>
      <c r="BA35" s="58"/>
      <c r="BB35" s="58"/>
      <c r="BC35" s="58"/>
      <c r="BD35" s="58"/>
      <c r="BE35" s="58"/>
      <c r="BF35" s="58"/>
      <c r="BG35" s="58"/>
      <c r="BH35" s="58"/>
      <c r="BI35" s="58"/>
      <c r="BJ35" s="58"/>
      <c r="BK35" s="58"/>
      <c r="BL35" s="58"/>
      <c r="BM35" s="58"/>
      <c r="BN35" s="58"/>
      <c r="BO35" s="58"/>
      <c r="BP35" s="58"/>
      <c r="BQ35" s="58"/>
      <c r="BR35" s="58"/>
      <c r="BS35" s="58"/>
      <c r="BT35" s="58"/>
      <c r="BU35" s="58"/>
      <c r="BV35" s="58"/>
      <c r="BW35" s="58"/>
      <c r="BX35" s="58"/>
      <c r="BY35" s="58"/>
      <c r="BZ35" s="58"/>
      <c r="CA35" s="58"/>
      <c r="CB35" s="58"/>
      <c r="CC35" s="58"/>
      <c r="CD35" s="58"/>
      <c r="CE35" s="58"/>
      <c r="CF35" s="58"/>
      <c r="CG35" s="58"/>
      <c r="CH35" s="58"/>
      <c r="CI35" s="58"/>
      <c r="CJ35" s="58"/>
      <c r="CK35" s="58"/>
      <c r="CL35" s="58"/>
      <c r="CM35" s="58"/>
      <c r="CN35" s="58"/>
      <c r="CO35" s="58"/>
      <c r="CP35" s="58"/>
      <c r="CQ35" s="58"/>
      <c r="CR35" s="58"/>
      <c r="CS35" s="58"/>
      <c r="CT35" s="58"/>
      <c r="CU35" s="58"/>
      <c r="CV35" s="58"/>
      <c r="CW35" s="58"/>
      <c r="CX35" s="58"/>
      <c r="CY35" s="58"/>
      <c r="CZ35" s="58"/>
      <c r="DA35" s="58"/>
      <c r="DB35" s="58"/>
      <c r="DC35" s="58"/>
      <c r="DD35" s="58"/>
      <c r="DE35" s="58"/>
      <c r="DF35" s="58"/>
      <c r="DG35" s="58"/>
      <c r="DH35" s="58"/>
      <c r="DI35" s="58"/>
      <c r="DJ35" s="58"/>
      <c r="DK35" s="58"/>
      <c r="DL35" s="58"/>
      <c r="DM35" s="58"/>
      <c r="DN35" s="58"/>
      <c r="DO35" s="58"/>
      <c r="DP35" s="58"/>
      <c r="DQ35" s="58"/>
      <c r="DR35" s="58"/>
      <c r="DS35" s="58"/>
      <c r="DT35" s="58"/>
      <c r="DU35" s="58"/>
      <c r="DV35" s="58"/>
      <c r="DW35" s="58"/>
      <c r="DX35" s="58"/>
      <c r="DY35" s="58"/>
      <c r="DZ35" s="58"/>
    </row>
    <row r="36" spans="1:130" s="51" customFormat="1" ht="15.75" customHeight="1">
      <c r="A36" s="49"/>
      <c r="B36" s="60" t="s">
        <v>569</v>
      </c>
      <c r="C36" s="1134">
        <v>0</v>
      </c>
      <c r="D36" s="135">
        <f>E36-C36</f>
        <v>0</v>
      </c>
      <c r="E36" s="1131">
        <f>Budget!E39</f>
        <v>0</v>
      </c>
      <c r="F36" s="1087">
        <f>SUM(J36:BH36)-D36</f>
        <v>0</v>
      </c>
      <c r="G36" s="1075" t="s">
        <v>1382</v>
      </c>
      <c r="H36" s="1139">
        <f>$H$4</f>
        <v>0</v>
      </c>
      <c r="I36" s="1076">
        <v>0</v>
      </c>
      <c r="J36" s="58">
        <f>IFERROR(INDEX('Construction Bell Curve'!$B$3:$BK$60,MATCH($I36,'Construction Bell Curve'!$B$3:$B$60,0),MATCH('Draw Schedule-AM'!J$3,'Construction Bell Curve'!$B$3:$BK$3,0))*$D36*IF($G36="s-curve",1,0),0)+IFERROR(IF(AND(J$3&gt;=$H36,J$3&lt;=$I36),$D36/($I36-$H36+1),0)*IF($G36="straight-line",1,0),0)</f>
        <v>0</v>
      </c>
      <c r="K36" s="58">
        <f>IFERROR(INDEX('Construction Bell Curve'!$B$3:$BK$60,MATCH($I36,'Construction Bell Curve'!$B$3:$B$60,0),MATCH('Draw Schedule-AM'!K$3,'Construction Bell Curve'!$B$3:$BK$3,0))*$D36*IF($G36="s-curve",1,0),0)+IFERROR(IF(AND(K$3&gt;=$H36,K$3&lt;=$I36),$D36/($I36-$H36+1),0)*IF($G36="straight-line",1,0),0)</f>
        <v>0</v>
      </c>
      <c r="L36" s="58">
        <f>IFERROR(INDEX('Construction Bell Curve'!$B$3:$BK$60,MATCH($I36,'Construction Bell Curve'!$B$3:$B$60,0),MATCH('Draw Schedule-AM'!L$3,'Construction Bell Curve'!$B$3:$BK$3,0))*$D36*IF($G36="s-curve",1,0),0)+IFERROR(IF(AND(L$3&gt;=$H36,L$3&lt;=$I36),$D36/($I36-$H36+1),0)*IF($G36="straight-line",1,0),0)</f>
        <v>0</v>
      </c>
      <c r="M36" s="58">
        <f>IFERROR(INDEX('Construction Bell Curve'!$B$3:$BK$60,MATCH($I36,'Construction Bell Curve'!$B$3:$B$60,0),MATCH('Draw Schedule-AM'!M$3,'Construction Bell Curve'!$B$3:$BK$3,0))*$D36*IF($G36="s-curve",1,0),0)+IFERROR(IF(AND(M$3&gt;=$H36,M$3&lt;=$I36),$D36/($I36-$H36+1),0)*IF($G36="straight-line",1,0),0)</f>
        <v>0</v>
      </c>
      <c r="N36" s="58">
        <f>IFERROR(INDEX('Construction Bell Curve'!$B$3:$BK$60,MATCH($I36,'Construction Bell Curve'!$B$3:$B$60,0),MATCH('Draw Schedule-AM'!N$3,'Construction Bell Curve'!$B$3:$BK$3,0))*$D36*IF($G36="s-curve",1,0),0)+IFERROR(IF(AND(N$3&gt;=$H36,N$3&lt;=$I36),$D36/($I36-$H36+1),0)*IF($G36="straight-line",1,0),0)</f>
        <v>0</v>
      </c>
      <c r="O36" s="58">
        <f>IFERROR(INDEX('Construction Bell Curve'!$B$3:$BK$60,MATCH($I36,'Construction Bell Curve'!$B$3:$B$60,0),MATCH('Draw Schedule-AM'!O$3,'Construction Bell Curve'!$B$3:$BK$3,0))*$D36*IF($G36="s-curve",1,0),0)+IFERROR(IF(AND(O$3&gt;=$H36,O$3&lt;=$I36),$D36/($I36-$H36+1),0)*IF($G36="straight-line",1,0),0)</f>
        <v>0</v>
      </c>
      <c r="P36" s="58">
        <f>IFERROR(INDEX('Construction Bell Curve'!$B$3:$BK$60,MATCH($I36,'Construction Bell Curve'!$B$3:$B$60,0),MATCH('Draw Schedule-AM'!P$3,'Construction Bell Curve'!$B$3:$BK$3,0))*$D36*IF($G36="s-curve",1,0),0)+IFERROR(IF(AND(P$3&gt;=$H36,P$3&lt;=$I36),$D36/($I36-$H36+1),0)*IF($G36="straight-line",1,0),0)</f>
        <v>0</v>
      </c>
      <c r="Q36" s="58">
        <f>IFERROR(INDEX('Construction Bell Curve'!$B$3:$BK$60,MATCH($I36,'Construction Bell Curve'!$B$3:$B$60,0),MATCH('Draw Schedule-AM'!Q$3,'Construction Bell Curve'!$B$3:$BK$3,0))*$D36*IF($G36="s-curve",1,0),0)+IFERROR(IF(AND(Q$3&gt;=$H36,Q$3&lt;=$I36),$D36/($I36-$H36+1),0)*IF($G36="straight-line",1,0),0)</f>
        <v>0</v>
      </c>
      <c r="R36" s="58">
        <f>IFERROR(INDEX('Construction Bell Curve'!$B$3:$BK$60,MATCH($I36,'Construction Bell Curve'!$B$3:$B$60,0),MATCH('Draw Schedule-AM'!R$3,'Construction Bell Curve'!$B$3:$BK$3,0))*$D36*IF($G36="s-curve",1,0),0)+IFERROR(IF(AND(R$3&gt;=$H36,R$3&lt;=$I36),$D36/($I36-$H36+1),0)*IF($G36="straight-line",1,0),0)</f>
        <v>0</v>
      </c>
      <c r="S36" s="58">
        <f>IFERROR(INDEX('Construction Bell Curve'!$B$3:$BK$60,MATCH($I36,'Construction Bell Curve'!$B$3:$B$60,0),MATCH('Draw Schedule-AM'!S$3,'Construction Bell Curve'!$B$3:$BK$3,0))*$D36*IF($G36="s-curve",1,0),0)+IFERROR(IF(AND(S$3&gt;=$H36,S$3&lt;=$I36),$D36/($I36-$H36+1),0)*IF($G36="straight-line",1,0),0)</f>
        <v>0</v>
      </c>
      <c r="T36" s="58">
        <f>IFERROR(INDEX('Construction Bell Curve'!$B$3:$BK$60,MATCH($I36,'Construction Bell Curve'!$B$3:$B$60,0),MATCH('Draw Schedule-AM'!T$3,'Construction Bell Curve'!$B$3:$BK$3,0))*$D36*IF($G36="s-curve",1,0),0)+IFERROR(IF(AND(T$3&gt;=$H36,T$3&lt;=$I36),$D36/($I36-$H36+1),0)*IF($G36="straight-line",1,0),0)</f>
        <v>0</v>
      </c>
      <c r="U36" s="58">
        <f>IFERROR(INDEX('Construction Bell Curve'!$B$3:$BK$60,MATCH($I36,'Construction Bell Curve'!$B$3:$B$60,0),MATCH('Draw Schedule-AM'!U$3,'Construction Bell Curve'!$B$3:$BK$3,0))*$D36*IF($G36="s-curve",1,0),0)+IFERROR(IF(AND(U$3&gt;=$H36,U$3&lt;=$I36),$D36/($I36-$H36+1),0)*IF($G36="straight-line",1,0),0)</f>
        <v>0</v>
      </c>
      <c r="V36" s="58">
        <f>IFERROR(INDEX('Construction Bell Curve'!$B$3:$BK$60,MATCH($I36,'Construction Bell Curve'!$B$3:$B$60,0),MATCH('Draw Schedule-AM'!V$3,'Construction Bell Curve'!$B$3:$BK$3,0))*$D36*IF($G36="s-curve",1,0),0)+IFERROR(IF(AND(V$3&gt;=$H36,V$3&lt;=$I36),$D36/($I36-$H36+1),0)*IF($G36="straight-line",1,0),0)</f>
        <v>0</v>
      </c>
      <c r="W36" s="58">
        <f>IFERROR(INDEX('Construction Bell Curve'!$B$3:$BK$60,MATCH($I36,'Construction Bell Curve'!$B$3:$B$60,0),MATCH('Draw Schedule-AM'!W$3,'Construction Bell Curve'!$B$3:$BK$3,0))*$D36*IF($G36="s-curve",1,0),0)+IFERROR(IF(AND(W$3&gt;=$H36,W$3&lt;=$I36),$D36/($I36-$H36+1),0)*IF($G36="straight-line",1,0),0)</f>
        <v>0</v>
      </c>
      <c r="X36" s="58">
        <f>IFERROR(INDEX('Construction Bell Curve'!$B$3:$BK$60,MATCH($I36,'Construction Bell Curve'!$B$3:$B$60,0),MATCH('Draw Schedule-AM'!X$3,'Construction Bell Curve'!$B$3:$BK$3,0))*$D36*IF($G36="s-curve",1,0),0)+IFERROR(IF(AND(X$3&gt;=$H36,X$3&lt;=$I36),$D36/($I36-$H36+1),0)*IF($G36="straight-line",1,0),0)</f>
        <v>0</v>
      </c>
      <c r="Y36" s="58">
        <f>IFERROR(INDEX('Construction Bell Curve'!$B$3:$BK$60,MATCH($I36,'Construction Bell Curve'!$B$3:$B$60,0),MATCH('Draw Schedule-AM'!Y$3,'Construction Bell Curve'!$B$3:$BK$3,0))*$D36*IF($G36="s-curve",1,0),0)+IFERROR(IF(AND(Y$3&gt;=$H36,Y$3&lt;=$I36),$D36/($I36-$H36+1),0)*IF($G36="straight-line",1,0),0)</f>
        <v>0</v>
      </c>
      <c r="Z36" s="58">
        <f>IFERROR(INDEX('Construction Bell Curve'!$B$3:$BK$60,MATCH($I36,'Construction Bell Curve'!$B$3:$B$60,0),MATCH('Draw Schedule-AM'!Z$3,'Construction Bell Curve'!$B$3:$BK$3,0))*$D36*IF($G36="s-curve",1,0),0)+IFERROR(IF(AND(Z$3&gt;=$H36,Z$3&lt;=$I36),$D36/($I36-$H36+1),0)*IF($G36="straight-line",1,0),0)</f>
        <v>0</v>
      </c>
      <c r="AA36" s="58">
        <f>IFERROR(INDEX('Construction Bell Curve'!$B$3:$BK$60,MATCH($I36,'Construction Bell Curve'!$B$3:$B$60,0),MATCH('Draw Schedule-AM'!AA$3,'Construction Bell Curve'!$B$3:$BK$3,0))*$D36*IF($G36="s-curve",1,0),0)+IFERROR(IF(AND(AA$3&gt;=$H36,AA$3&lt;=$I36),$D36/($I36-$H36+1),0)*IF($G36="straight-line",1,0),0)</f>
        <v>0</v>
      </c>
      <c r="AB36" s="58">
        <f>IFERROR(INDEX('Construction Bell Curve'!$B$3:$BK$60,MATCH($I36,'Construction Bell Curve'!$B$3:$B$60,0),MATCH('Draw Schedule-AM'!AB$3,'Construction Bell Curve'!$B$3:$BK$3,0))*$D36*IF($G36="s-curve",1,0),0)+IFERROR(IF(AND(AB$3&gt;=$H36,AB$3&lt;=$I36),$D36/($I36-$H36+1),0)*IF($G36="straight-line",1,0),0)</f>
        <v>0</v>
      </c>
      <c r="AC36" s="58">
        <f>IFERROR(INDEX('Construction Bell Curve'!$B$3:$BK$60,MATCH($I36,'Construction Bell Curve'!$B$3:$B$60,0),MATCH('Draw Schedule-AM'!AC$3,'Construction Bell Curve'!$B$3:$BK$3,0))*$D36*IF($G36="s-curve",1,0),0)+IFERROR(IF(AND(AC$3&gt;=$H36,AC$3&lt;=$I36),$D36/($I36-$H36+1),0)*IF($G36="straight-line",1,0),0)</f>
        <v>0</v>
      </c>
      <c r="AD36" s="58">
        <f>IFERROR(INDEX('Construction Bell Curve'!$B$3:$BK$60,MATCH($I36,'Construction Bell Curve'!$B$3:$B$60,0),MATCH('Draw Schedule-AM'!AD$3,'Construction Bell Curve'!$B$3:$BK$3,0))*$D36*IF($G36="s-curve",1,0),0)+IFERROR(IF(AND(AD$3&gt;=$H36,AD$3&lt;=$I36),$D36/($I36-$H36+1),0)*IF($G36="straight-line",1,0),0)</f>
        <v>0</v>
      </c>
      <c r="AE36" s="58">
        <f>IFERROR(INDEX('Construction Bell Curve'!$B$3:$BK$60,MATCH($I36,'Construction Bell Curve'!$B$3:$B$60,0),MATCH('Draw Schedule-AM'!AE$3,'Construction Bell Curve'!$B$3:$BK$3,0))*$D36*IF($G36="s-curve",1,0),0)+IFERROR(IF(AND(AE$3&gt;=$H36,AE$3&lt;=$I36),$D36/($I36-$H36+1),0)*IF($G36="straight-line",1,0),0)</f>
        <v>0</v>
      </c>
      <c r="AF36" s="58">
        <f>IFERROR(INDEX('Construction Bell Curve'!$B$3:$BK$60,MATCH($I36,'Construction Bell Curve'!$B$3:$B$60,0),MATCH('Draw Schedule-AM'!AF$3,'Construction Bell Curve'!$B$3:$BK$3,0))*$D36*IF($G36="s-curve",1,0),0)+IFERROR(IF(AND(AF$3&gt;=$H36,AF$3&lt;=$I36),$D36/($I36-$H36+1),0)*IF($G36="straight-line",1,0),0)</f>
        <v>0</v>
      </c>
      <c r="AG36" s="58">
        <f>IFERROR(INDEX('Construction Bell Curve'!$B$3:$BK$60,MATCH($I36,'Construction Bell Curve'!$B$3:$B$60,0),MATCH('Draw Schedule-AM'!AG$3,'Construction Bell Curve'!$B$3:$BK$3,0))*$D36*IF($G36="s-curve",1,0),0)+IFERROR(IF(AND(AG$3&gt;=$H36,AG$3&lt;=$I36),$D36/($I36-$H36+1),0)*IF($G36="straight-line",1,0),0)</f>
        <v>0</v>
      </c>
      <c r="AH36" s="58">
        <f>IFERROR(INDEX('Construction Bell Curve'!$B$3:$BK$60,MATCH($I36,'Construction Bell Curve'!$B$3:$B$60,0),MATCH('Draw Schedule-AM'!AH$3,'Construction Bell Curve'!$B$3:$BK$3,0))*$D36*IF($G36="s-curve",1,0),0)+IFERROR(IF(AND(AH$3&gt;=$H36,AH$3&lt;=$I36),$D36/($I36-$H36+1),0)*IF($G36="straight-line",1,0),0)</f>
        <v>0</v>
      </c>
      <c r="AI36" s="58">
        <f>IFERROR(INDEX('Construction Bell Curve'!$B$3:$BK$60,MATCH($I36,'Construction Bell Curve'!$B$3:$B$60,0),MATCH('Draw Schedule-AM'!AI$3,'Construction Bell Curve'!$B$3:$BK$3,0))*$D36*IF($G36="s-curve",1,0),0)+IFERROR(IF(AND(AI$3&gt;=$H36,AI$3&lt;=$I36),$D36/($I36-$H36+1),0)*IF($G36="straight-line",1,0),0)</f>
        <v>0</v>
      </c>
      <c r="AJ36" s="58">
        <f>IFERROR(INDEX('Construction Bell Curve'!$B$3:$BK$60,MATCH($I36,'Construction Bell Curve'!$B$3:$B$60,0),MATCH('Draw Schedule-AM'!AJ$3,'Construction Bell Curve'!$B$3:$BK$3,0))*$D36*IF($G36="s-curve",1,0),0)+IFERROR(IF(AND(AJ$3&gt;=$H36,AJ$3&lt;=$I36),$D36/($I36-$H36+1),0)*IF($G36="straight-line",1,0),0)</f>
        <v>0</v>
      </c>
      <c r="AK36" s="58">
        <f>IFERROR(INDEX('Construction Bell Curve'!$B$3:$BK$60,MATCH($I36,'Construction Bell Curve'!$B$3:$B$60,0),MATCH('Draw Schedule-AM'!AK$3,'Construction Bell Curve'!$B$3:$BK$3,0))*$D36*IF($G36="s-curve",1,0),0)+IFERROR(IF(AND(AK$3&gt;=$H36,AK$3&lt;=$I36),$D36/($I36-$H36+1),0)*IF($G36="straight-line",1,0),0)</f>
        <v>0</v>
      </c>
      <c r="AL36" s="58">
        <f>IFERROR(INDEX('Construction Bell Curve'!$B$3:$BK$60,MATCH($I36,'Construction Bell Curve'!$B$3:$B$60,0),MATCH('Draw Schedule-AM'!AL$3,'Construction Bell Curve'!$B$3:$BK$3,0))*$D36*IF($G36="s-curve",1,0),0)+IFERROR(IF(AND(AL$3&gt;=$H36,AL$3&lt;=$I36),$D36/($I36-$H36+1),0)*IF($G36="straight-line",1,0),0)</f>
        <v>0</v>
      </c>
      <c r="AM36" s="58">
        <f>IFERROR(INDEX('Construction Bell Curve'!$B$3:$BK$60,MATCH($I36,'Construction Bell Curve'!$B$3:$B$60,0),MATCH('Draw Schedule-AM'!AM$3,'Construction Bell Curve'!$B$3:$BK$3,0))*$D36*IF($G36="s-curve",1,0),0)+IFERROR(IF(AND(AM$3&gt;=$H36,AM$3&lt;=$I36),$D36/($I36-$H36+1),0)*IF($G36="straight-line",1,0),0)</f>
        <v>0</v>
      </c>
      <c r="AN36" s="58">
        <f>IFERROR(INDEX('Construction Bell Curve'!$B$3:$BK$60,MATCH($I36,'Construction Bell Curve'!$B$3:$B$60,0),MATCH('Draw Schedule-AM'!AN$3,'Construction Bell Curve'!$B$3:$BK$3,0))*$D36*IF($G36="s-curve",1,0),0)+IFERROR(IF(AND(AN$3&gt;=$H36,AN$3&lt;=$I36),$D36/($I36-$H36+1),0)*IF($G36="straight-line",1,0),0)</f>
        <v>0</v>
      </c>
      <c r="AO36" s="58">
        <f>IFERROR(INDEX('Construction Bell Curve'!$B$3:$BK$60,MATCH($I36,'Construction Bell Curve'!$B$3:$B$60,0),MATCH('Draw Schedule-AM'!AO$3,'Construction Bell Curve'!$B$3:$BK$3,0))*$D36*IF($G36="s-curve",1,0),0)+IFERROR(IF(AND(AO$3&gt;=$H36,AO$3&lt;=$I36),$D36/($I36-$H36+1),0)*IF($G36="straight-line",1,0),0)</f>
        <v>0</v>
      </c>
      <c r="AP36" s="58">
        <f>IFERROR(INDEX('Construction Bell Curve'!$B$3:$BK$60,MATCH($I36,'Construction Bell Curve'!$B$3:$B$60,0),MATCH('Draw Schedule-AM'!AP$3,'Construction Bell Curve'!$B$3:$BK$3,0))*$D36*IF($G36="s-curve",1,0),0)+IFERROR(IF(AND(AP$3&gt;=$H36,AP$3&lt;=$I36),$D36/($I36-$H36+1),0)*IF($G36="straight-line",1,0),0)</f>
        <v>0</v>
      </c>
      <c r="AQ36" s="58">
        <f>IFERROR(INDEX('Construction Bell Curve'!$B$3:$BK$60,MATCH($I36,'Construction Bell Curve'!$B$3:$B$60,0),MATCH('Draw Schedule-AM'!AQ$3,'Construction Bell Curve'!$B$3:$BK$3,0))*$D36*IF($G36="s-curve",1,0),0)+IFERROR(IF(AND(AQ$3&gt;=$H36,AQ$3&lt;=$I36),$D36/($I36-$H36+1),0)*IF($G36="straight-line",1,0),0)</f>
        <v>0</v>
      </c>
      <c r="AR36" s="58">
        <f>IFERROR(INDEX('Construction Bell Curve'!$B$3:$BK$60,MATCH($I36,'Construction Bell Curve'!$B$3:$B$60,0),MATCH('Draw Schedule-AM'!AR$3,'Construction Bell Curve'!$B$3:$BK$3,0))*$D36*IF($G36="s-curve",1,0),0)+IFERROR(IF(AND(AR$3&gt;=$H36,AR$3&lt;=$I36),$D36/($I36-$H36+1),0)*IF($G36="straight-line",1,0),0)</f>
        <v>0</v>
      </c>
      <c r="AS36" s="58">
        <f>IFERROR(INDEX('Construction Bell Curve'!$B$3:$BK$60,MATCH($I36,'Construction Bell Curve'!$B$3:$B$60,0),MATCH('Draw Schedule-AM'!AS$3,'Construction Bell Curve'!$B$3:$BK$3,0))*$D36*IF($G36="s-curve",1,0),0)+IFERROR(IF(AND(AS$3&gt;=$H36,AS$3&lt;=$I36),$D36/($I36-$H36+1),0)*IF($G36="straight-line",1,0),0)</f>
        <v>0</v>
      </c>
      <c r="AT36" s="58">
        <f>IFERROR(INDEX('Construction Bell Curve'!$B$3:$BK$60,MATCH($I36,'Construction Bell Curve'!$B$3:$B$60,0),MATCH('Draw Schedule-AM'!AT$3,'Construction Bell Curve'!$B$3:$BK$3,0))*$D36*IF($G36="s-curve",1,0),0)+IFERROR(IF(AND(AT$3&gt;=$H36,AT$3&lt;=$I36),$D36/($I36-$H36+1),0)*IF($G36="straight-line",1,0),0)</f>
        <v>0</v>
      </c>
      <c r="AU36" s="58">
        <f>IFERROR(INDEX('Construction Bell Curve'!$B$3:$BK$60,MATCH($I36,'Construction Bell Curve'!$B$3:$B$60,0),MATCH('Draw Schedule-AM'!AU$3,'Construction Bell Curve'!$B$3:$BK$3,0))*$D36*IF($G36="s-curve",1,0),0)+IFERROR(IF(AND(AU$3&gt;=$H36,AU$3&lt;=$I36),$D36/($I36-$H36+1),0)*IF($G36="straight-line",1,0),0)</f>
        <v>0</v>
      </c>
      <c r="AV36" s="58">
        <f>IFERROR(INDEX('Construction Bell Curve'!$B$3:$BK$60,MATCH($I36,'Construction Bell Curve'!$B$3:$B$60,0),MATCH('Draw Schedule-AM'!AV$3,'Construction Bell Curve'!$B$3:$BK$3,0))*$D36*IF($G36="s-curve",1,0),0)+IFERROR(IF(AND(AV$3&gt;=$H36,AV$3&lt;=$I36),$D36/($I36-$H36+1),0)*IF($G36="straight-line",1,0),0)</f>
        <v>0</v>
      </c>
      <c r="AW36" s="58">
        <f>IFERROR(INDEX('Construction Bell Curve'!$B$3:$BK$60,MATCH($I36,'Construction Bell Curve'!$B$3:$B$60,0),MATCH('Draw Schedule-AM'!AW$3,'Construction Bell Curve'!$B$3:$BK$3,0))*$D36*IF($G36="s-curve",1,0),0)+IFERROR(IF(AND(AW$3&gt;=$H36,AW$3&lt;=$I36),$D36/($I36-$H36+1),0)*IF($G36="straight-line",1,0),0)</f>
        <v>0</v>
      </c>
      <c r="AX36" s="58">
        <f>IFERROR(INDEX('Construction Bell Curve'!$B$3:$BK$60,MATCH($I36,'Construction Bell Curve'!$B$3:$B$60,0),MATCH('Draw Schedule-AM'!AX$3,'Construction Bell Curve'!$B$3:$BK$3,0))*$D36*IF($G36="s-curve",1,0),0)+IFERROR(IF(AND(AX$3&gt;=$H36,AX$3&lt;=$I36),$D36/($I36-$H36+1),0)*IF($G36="straight-line",1,0),0)</f>
        <v>0</v>
      </c>
      <c r="AY36" s="58">
        <f>IFERROR(INDEX('Construction Bell Curve'!$B$3:$BK$60,MATCH($I36,'Construction Bell Curve'!$B$3:$B$60,0),MATCH('Draw Schedule-AM'!AY$3,'Construction Bell Curve'!$B$3:$BK$3,0))*$D36*IF($G36="s-curve",1,0),0)+IFERROR(IF(AND(AY$3&gt;=$H36,AY$3&lt;=$I36),$D36/($I36-$H36+1),0)*IF($G36="straight-line",1,0),0)</f>
        <v>0</v>
      </c>
      <c r="AZ36" s="58">
        <f>IFERROR(INDEX('Construction Bell Curve'!$B$3:$BK$60,MATCH($I36,'Construction Bell Curve'!$B$3:$B$60,0),MATCH('Draw Schedule-AM'!AZ$3,'Construction Bell Curve'!$B$3:$BK$3,0))*$D36*IF($G36="s-curve",1,0),0)+IFERROR(IF(AND(AZ$3&gt;=$H36,AZ$3&lt;=$I36),$D36/($I36-$H36+1),0)*IF($G36="straight-line",1,0),0)</f>
        <v>0</v>
      </c>
      <c r="BA36" s="58">
        <f>IFERROR(INDEX('Construction Bell Curve'!$B$3:$BK$60,MATCH($I36,'Construction Bell Curve'!$B$3:$B$60,0),MATCH('Draw Schedule-AM'!BA$3,'Construction Bell Curve'!$B$3:$BK$3,0))*$D36*IF($G36="s-curve",1,0),0)+IFERROR(IF(AND(BA$3&gt;=$H36,BA$3&lt;=$I36),$D36/($I36-$H36+1),0)*IF($G36="straight-line",1,0),0)</f>
        <v>0</v>
      </c>
      <c r="BB36" s="58">
        <f>IFERROR(INDEX('Construction Bell Curve'!$B$3:$BK$60,MATCH($I36,'Construction Bell Curve'!$B$3:$B$60,0),MATCH('Draw Schedule-AM'!BB$3,'Construction Bell Curve'!$B$3:$BK$3,0))*$D36*IF($G36="s-curve",1,0),0)+IFERROR(IF(AND(BB$3&gt;=$H36,BB$3&lt;=$I36),$D36/($I36-$H36+1),0)*IF($G36="straight-line",1,0),0)</f>
        <v>0</v>
      </c>
      <c r="BC36" s="58">
        <f>IFERROR(INDEX('Construction Bell Curve'!$B$3:$BK$60,MATCH($I36,'Construction Bell Curve'!$B$3:$B$60,0),MATCH('Draw Schedule-AM'!BC$3,'Construction Bell Curve'!$B$3:$BK$3,0))*$D36*IF($G36="s-curve",1,0),0)+IFERROR(IF(AND(BC$3&gt;=$H36,BC$3&lt;=$I36),$D36/($I36-$H36+1),0)*IF($G36="straight-line",1,0),0)</f>
        <v>0</v>
      </c>
      <c r="BD36" s="58">
        <f>IFERROR(INDEX('Construction Bell Curve'!$B$3:$BK$60,MATCH($I36,'Construction Bell Curve'!$B$3:$B$60,0),MATCH('Draw Schedule-AM'!BD$3,'Construction Bell Curve'!$B$3:$BK$3,0))*$D36*IF($G36="s-curve",1,0),0)+IFERROR(IF(AND(BD$3&gt;=$H36,BD$3&lt;=$I36),$D36/($I36-$H36+1),0)*IF($G36="straight-line",1,0),0)</f>
        <v>0</v>
      </c>
      <c r="BE36" s="58">
        <f>IFERROR(INDEX('Construction Bell Curve'!$B$3:$BK$60,MATCH($I36,'Construction Bell Curve'!$B$3:$B$60,0),MATCH('Draw Schedule-AM'!BE$3,'Construction Bell Curve'!$B$3:$BK$3,0))*$D36*IF($G36="s-curve",1,0),0)+IFERROR(IF(AND(BE$3&gt;=$H36,BE$3&lt;=$I36),$D36/($I36-$H36+1),0)*IF($G36="straight-line",1,0),0)</f>
        <v>0</v>
      </c>
      <c r="BF36" s="58">
        <f>IFERROR(INDEX('Construction Bell Curve'!$B$3:$BK$60,MATCH($I36,'Construction Bell Curve'!$B$3:$B$60,0),MATCH('Draw Schedule-AM'!BF$3,'Construction Bell Curve'!$B$3:$BK$3,0))*$D36*IF($G36="s-curve",1,0),0)+IFERROR(IF(AND(BF$3&gt;=$H36,BF$3&lt;=$I36),$D36/($I36-$H36+1),0)*IF($G36="straight-line",1,0),0)</f>
        <v>0</v>
      </c>
      <c r="BG36" s="58">
        <f>IFERROR(INDEX('Construction Bell Curve'!$B$3:$BK$60,MATCH($I36,'Construction Bell Curve'!$B$3:$B$60,0),MATCH('Draw Schedule-AM'!BG$3,'Construction Bell Curve'!$B$3:$BK$3,0))*$D36*IF($G36="s-curve",1,0),0)+IFERROR(IF(AND(BG$3&gt;=$H36,BG$3&lt;=$I36),$D36/($I36-$H36+1),0)*IF($G36="straight-line",1,0),0)</f>
        <v>0</v>
      </c>
      <c r="BH36" s="58">
        <f>IFERROR(INDEX('Construction Bell Curve'!$B$3:$BK$60,MATCH($I36,'Construction Bell Curve'!$B$3:$B$60,0),MATCH('Draw Schedule-AM'!BH$3,'Construction Bell Curve'!$B$3:$BK$3,0))*$D36*IF($G36="s-curve",1,0),0)+IFERROR(IF(AND(BH$3&gt;=$H36,BH$3&lt;=$I36),$D36/($I36-$H36+1),0)*IF($G36="straight-line",1,0),0)</f>
        <v>0</v>
      </c>
      <c r="BI36" s="58">
        <f>IFERROR(INDEX('Construction Bell Curve'!$B$3:$BK$60,MATCH($I36,'Construction Bell Curve'!$B$3:$B$60,0),MATCH('Draw Schedule-AM'!BI$3,'Construction Bell Curve'!$B$3:$BK$3,0))*$D36*IF($G36="s-curve",1,0),0)+IFERROR(IF(AND(BI$3&gt;=$H36,BI$3&lt;=$I36),$D36/($I36-$H36+1),0)*IF($G36="straight-line",1,0),0)</f>
        <v>0</v>
      </c>
      <c r="BJ36" s="58">
        <f>IFERROR(INDEX('Construction Bell Curve'!$B$3:$BK$60,MATCH($I36,'Construction Bell Curve'!$B$3:$B$60,0),MATCH('Draw Schedule-AM'!BJ$3,'Construction Bell Curve'!$B$3:$BK$3,0))*$D36*IF($G36="s-curve",1,0),0)+IFERROR(IF(AND(BJ$3&gt;=$H36,BJ$3&lt;=$I36),$D36/($I36-$H36+1),0)*IF($G36="straight-line",1,0),0)</f>
        <v>0</v>
      </c>
      <c r="BK36" s="58">
        <f>IFERROR(INDEX('Construction Bell Curve'!$B$3:$BK$60,MATCH($I36,'Construction Bell Curve'!$B$3:$B$60,0),MATCH('Draw Schedule-AM'!BK$3,'Construction Bell Curve'!$B$3:$BK$3,0))*$D36*IF($G36="s-curve",1,0),0)+IFERROR(IF(AND(BK$3&gt;=$H36,BK$3&lt;=$I36),$D36/($I36-$H36+1),0)*IF($G36="straight-line",1,0),0)</f>
        <v>0</v>
      </c>
      <c r="BL36" s="58">
        <f>IFERROR(INDEX('Construction Bell Curve'!$B$3:$BK$60,MATCH($I36,'Construction Bell Curve'!$B$3:$B$60,0),MATCH('Draw Schedule-AM'!BL$3,'Construction Bell Curve'!$B$3:$BK$3,0))*$D36*IF($G36="s-curve",1,0),0)+IFERROR(IF(AND(BL$3&gt;=$H36,BL$3&lt;=$I36),$D36/($I36-$H36+1),0)*IF($G36="straight-line",1,0),0)</f>
        <v>0</v>
      </c>
      <c r="BM36" s="58">
        <f>IFERROR(INDEX('Construction Bell Curve'!$B$3:$BK$60,MATCH($I36,'Construction Bell Curve'!$B$3:$B$60,0),MATCH('Draw Schedule-AM'!BM$3,'Construction Bell Curve'!$B$3:$BK$3,0))*$D36*IF($G36="s-curve",1,0),0)+IFERROR(IF(AND(BM$3&gt;=$H36,BM$3&lt;=$I36),$D36/($I36-$H36+1),0)*IF($G36="straight-line",1,0),0)</f>
        <v>0</v>
      </c>
      <c r="BN36" s="58">
        <f>IFERROR(INDEX('Construction Bell Curve'!$B$3:$BK$60,MATCH($I36,'Construction Bell Curve'!$B$3:$B$60,0),MATCH('Draw Schedule-AM'!BN$3,'Construction Bell Curve'!$B$3:$BK$3,0))*$D36*IF($G36="s-curve",1,0),0)+IFERROR(IF(AND(BN$3&gt;=$H36,BN$3&lt;=$I36),$D36/($I36-$H36+1),0)*IF($G36="straight-line",1,0),0)</f>
        <v>0</v>
      </c>
      <c r="BO36" s="58">
        <f>IFERROR(INDEX('Construction Bell Curve'!$B$3:$BK$60,MATCH($I36,'Construction Bell Curve'!$B$3:$B$60,0),MATCH('Draw Schedule-AM'!BO$3,'Construction Bell Curve'!$B$3:$BK$3,0))*$D36*IF($G36="s-curve",1,0),0)+IFERROR(IF(AND(BO$3&gt;=$H36,BO$3&lt;=$I36),$D36/($I36-$H36+1),0)*IF($G36="straight-line",1,0),0)</f>
        <v>0</v>
      </c>
      <c r="BP36" s="58">
        <f>IFERROR(INDEX('Construction Bell Curve'!$B$3:$BK$60,MATCH($I36,'Construction Bell Curve'!$B$3:$B$60,0),MATCH('Draw Schedule-AM'!BP$3,'Construction Bell Curve'!$B$3:$BK$3,0))*$D36*IF($G36="s-curve",1,0),0)+IFERROR(IF(AND(BP$3&gt;=$H36,BP$3&lt;=$I36),$D36/($I36-$H36+1),0)*IF($G36="straight-line",1,0),0)</f>
        <v>0</v>
      </c>
      <c r="BQ36" s="58">
        <f>IFERROR(INDEX('Construction Bell Curve'!$B$3:$BK$60,MATCH($I36,'Construction Bell Curve'!$B$3:$B$60,0),MATCH('Draw Schedule-AM'!BQ$3,'Construction Bell Curve'!$B$3:$BK$3,0))*$D36*IF($G36="s-curve",1,0),0)+IFERROR(IF(AND(BQ$3&gt;=$H36,BQ$3&lt;=$I36),$D36/($I36-$H36+1),0)*IF($G36="straight-line",1,0),0)</f>
        <v>0</v>
      </c>
      <c r="BR36" s="58">
        <f>IFERROR(INDEX('Construction Bell Curve'!$B$3:$BK$60,MATCH($I36,'Construction Bell Curve'!$B$3:$B$60,0),MATCH('Draw Schedule-AM'!BR$3,'Construction Bell Curve'!$B$3:$BK$3,0))*$D36*IF($G36="s-curve",1,0),0)+IFERROR(IF(AND(BR$3&gt;=$H36,BR$3&lt;=$I36),$D36/($I36-$H36+1),0)*IF($G36="straight-line",1,0),0)</f>
        <v>0</v>
      </c>
      <c r="BS36" s="58">
        <f>IFERROR(INDEX('Construction Bell Curve'!$B$3:$BK$60,MATCH($I36,'Construction Bell Curve'!$B$3:$B$60,0),MATCH('Draw Schedule-AM'!BS$3,'Construction Bell Curve'!$B$3:$BK$3,0))*$D36*IF($G36="s-curve",1,0),0)+IFERROR(IF(AND(BS$3&gt;=$H36,BS$3&lt;=$I36),$D36/($I36-$H36+1),0)*IF($G36="straight-line",1,0),0)</f>
        <v>0</v>
      </c>
      <c r="BT36" s="58">
        <f>IFERROR(INDEX('Construction Bell Curve'!$B$3:$BK$60,MATCH($I36,'Construction Bell Curve'!$B$3:$B$60,0),MATCH('Draw Schedule-AM'!BT$3,'Construction Bell Curve'!$B$3:$BK$3,0))*$D36*IF($G36="s-curve",1,0),0)+IFERROR(IF(AND(BT$3&gt;=$H36,BT$3&lt;=$I36),$D36/($I36-$H36+1),0)*IF($G36="straight-line",1,0),0)</f>
        <v>0</v>
      </c>
      <c r="BU36" s="58">
        <f>IFERROR(INDEX('Construction Bell Curve'!$B$3:$BK$60,MATCH($I36,'Construction Bell Curve'!$B$3:$B$60,0),MATCH('Draw Schedule-AM'!BU$3,'Construction Bell Curve'!$B$3:$BK$3,0))*$D36*IF($G36="s-curve",1,0),0)+IFERROR(IF(AND(BU$3&gt;=$H36,BU$3&lt;=$I36),$D36/($I36-$H36+1),0)*IF($G36="straight-line",1,0),0)</f>
        <v>0</v>
      </c>
      <c r="BV36" s="58">
        <f>IFERROR(INDEX('Construction Bell Curve'!$B$3:$BK$60,MATCH($I36,'Construction Bell Curve'!$B$3:$B$60,0),MATCH('Draw Schedule-AM'!BV$3,'Construction Bell Curve'!$B$3:$BK$3,0))*$D36*IF($G36="s-curve",1,0),0)+IFERROR(IF(AND(BV$3&gt;=$H36,BV$3&lt;=$I36),$D36/($I36-$H36+1),0)*IF($G36="straight-line",1,0),0)</f>
        <v>0</v>
      </c>
      <c r="BW36" s="58">
        <f>IFERROR(INDEX('Construction Bell Curve'!$B$3:$BK$60,MATCH($I36,'Construction Bell Curve'!$B$3:$B$60,0),MATCH('Draw Schedule-AM'!BW$3,'Construction Bell Curve'!$B$3:$BK$3,0))*$D36*IF($G36="s-curve",1,0),0)+IFERROR(IF(AND(BW$3&gt;=$H36,BW$3&lt;=$I36),$D36/($I36-$H36+1),0)*IF($G36="straight-line",1,0),0)</f>
        <v>0</v>
      </c>
      <c r="BX36" s="58">
        <f>IFERROR(INDEX('Construction Bell Curve'!$B$3:$BK$60,MATCH($I36,'Construction Bell Curve'!$B$3:$B$60,0),MATCH('Draw Schedule-AM'!BX$3,'Construction Bell Curve'!$B$3:$BK$3,0))*$D36*IF($G36="s-curve",1,0),0)+IFERROR(IF(AND(BX$3&gt;=$H36,BX$3&lt;=$I36),$D36/($I36-$H36+1),0)*IF($G36="straight-line",1,0),0)</f>
        <v>0</v>
      </c>
      <c r="BY36" s="58">
        <f>IFERROR(INDEX('Construction Bell Curve'!$B$3:$BK$60,MATCH($I36,'Construction Bell Curve'!$B$3:$B$60,0),MATCH('Draw Schedule-AM'!BY$3,'Construction Bell Curve'!$B$3:$BK$3,0))*$D36*IF($G36="s-curve",1,0),0)+IFERROR(IF(AND(BY$3&gt;=$H36,BY$3&lt;=$I36),$D36/($I36-$H36+1),0)*IF($G36="straight-line",1,0),0)</f>
        <v>0</v>
      </c>
      <c r="BZ36" s="58">
        <f>IFERROR(INDEX('Construction Bell Curve'!$B$3:$BK$60,MATCH($I36,'Construction Bell Curve'!$B$3:$B$60,0),MATCH('Draw Schedule-AM'!BZ$3,'Construction Bell Curve'!$B$3:$BK$3,0))*$D36*IF($G36="s-curve",1,0),0)+IFERROR(IF(AND(BZ$3&gt;=$H36,BZ$3&lt;=$I36),$D36/($I36-$H36+1),0)*IF($G36="straight-line",1,0),0)</f>
        <v>0</v>
      </c>
      <c r="CA36" s="58">
        <f>IFERROR(INDEX('Construction Bell Curve'!$B$3:$BK$60,MATCH($I36,'Construction Bell Curve'!$B$3:$B$60,0),MATCH('Draw Schedule-AM'!CA$3,'Construction Bell Curve'!$B$3:$BK$3,0))*$D36*IF($G36="s-curve",1,0),0)+IFERROR(IF(AND(CA$3&gt;=$H36,CA$3&lt;=$I36),$D36/($I36-$H36+1),0)*IF($G36="straight-line",1,0),0)</f>
        <v>0</v>
      </c>
      <c r="CB36" s="58">
        <f>IFERROR(INDEX('Construction Bell Curve'!$B$3:$BK$60,MATCH($I36,'Construction Bell Curve'!$B$3:$B$60,0),MATCH('Draw Schedule-AM'!CB$3,'Construction Bell Curve'!$B$3:$BK$3,0))*$D36*IF($G36="s-curve",1,0),0)+IFERROR(IF(AND(CB$3&gt;=$H36,CB$3&lt;=$I36),$D36/($I36-$H36+1),0)*IF($G36="straight-line",1,0),0)</f>
        <v>0</v>
      </c>
      <c r="CC36" s="58">
        <f>IFERROR(INDEX('Construction Bell Curve'!$B$3:$BK$60,MATCH($I36,'Construction Bell Curve'!$B$3:$B$60,0),MATCH('Draw Schedule-AM'!CC$3,'Construction Bell Curve'!$B$3:$BK$3,0))*$D36*IF($G36="s-curve",1,0),0)+IFERROR(IF(AND(CC$3&gt;=$H36,CC$3&lt;=$I36),$D36/($I36-$H36+1),0)*IF($G36="straight-line",1,0),0)</f>
        <v>0</v>
      </c>
      <c r="CD36" s="58">
        <f>IFERROR(INDEX('Construction Bell Curve'!$B$3:$BK$60,MATCH($I36,'Construction Bell Curve'!$B$3:$B$60,0),MATCH('Draw Schedule-AM'!CD$3,'Construction Bell Curve'!$B$3:$BK$3,0))*$D36*IF($G36="s-curve",1,0),0)+IFERROR(IF(AND(CD$3&gt;=$H36,CD$3&lt;=$I36),$D36/($I36-$H36+1),0)*IF($G36="straight-line",1,0),0)</f>
        <v>0</v>
      </c>
      <c r="CE36" s="58">
        <f>IFERROR(INDEX('Construction Bell Curve'!$B$3:$BK$60,MATCH($I36,'Construction Bell Curve'!$B$3:$B$60,0),MATCH('Draw Schedule-AM'!CE$3,'Construction Bell Curve'!$B$3:$BK$3,0))*$D36*IF($G36="s-curve",1,0),0)+IFERROR(IF(AND(CE$3&gt;=$H36,CE$3&lt;=$I36),$D36/($I36-$H36+1),0)*IF($G36="straight-line",1,0),0)</f>
        <v>0</v>
      </c>
      <c r="CF36" s="58">
        <f>IFERROR(INDEX('Construction Bell Curve'!$B$3:$BK$60,MATCH($I36,'Construction Bell Curve'!$B$3:$B$60,0),MATCH('Draw Schedule-AM'!CF$3,'Construction Bell Curve'!$B$3:$BK$3,0))*$D36*IF($G36="s-curve",1,0),0)+IFERROR(IF(AND(CF$3&gt;=$H36,CF$3&lt;=$I36),$D36/($I36-$H36+1),0)*IF($G36="straight-line",1,0),0)</f>
        <v>0</v>
      </c>
      <c r="CG36" s="58">
        <f>IFERROR(INDEX('Construction Bell Curve'!$B$3:$BK$60,MATCH($I36,'Construction Bell Curve'!$B$3:$B$60,0),MATCH('Draw Schedule-AM'!CG$3,'Construction Bell Curve'!$B$3:$BK$3,0))*$D36*IF($G36="s-curve",1,0),0)+IFERROR(IF(AND(CG$3&gt;=$H36,CG$3&lt;=$I36),$D36/($I36-$H36+1),0)*IF($G36="straight-line",1,0),0)</f>
        <v>0</v>
      </c>
      <c r="CH36" s="58">
        <f>IFERROR(INDEX('Construction Bell Curve'!$B$3:$BK$60,MATCH($I36,'Construction Bell Curve'!$B$3:$B$60,0),MATCH('Draw Schedule-AM'!CH$3,'Construction Bell Curve'!$B$3:$BK$3,0))*$D36*IF($G36="s-curve",1,0),0)+IFERROR(IF(AND(CH$3&gt;=$H36,CH$3&lt;=$I36),$D36/($I36-$H36+1),0)*IF($G36="straight-line",1,0),0)</f>
        <v>0</v>
      </c>
      <c r="CI36" s="58">
        <f>IFERROR(INDEX('Construction Bell Curve'!$B$3:$BK$60,MATCH($I36,'Construction Bell Curve'!$B$3:$B$60,0),MATCH('Draw Schedule-AM'!CI$3,'Construction Bell Curve'!$B$3:$BK$3,0))*$D36*IF($G36="s-curve",1,0),0)+IFERROR(IF(AND(CI$3&gt;=$H36,CI$3&lt;=$I36),$D36/($I36-$H36+1),0)*IF($G36="straight-line",1,0),0)</f>
        <v>0</v>
      </c>
      <c r="CJ36" s="58">
        <f>IFERROR(INDEX('Construction Bell Curve'!$B$3:$BK$60,MATCH($I36,'Construction Bell Curve'!$B$3:$B$60,0),MATCH('Draw Schedule-AM'!CJ$3,'Construction Bell Curve'!$B$3:$BK$3,0))*$D36*IF($G36="s-curve",1,0),0)+IFERROR(IF(AND(CJ$3&gt;=$H36,CJ$3&lt;=$I36),$D36/($I36-$H36+1),0)*IF($G36="straight-line",1,0),0)</f>
        <v>0</v>
      </c>
      <c r="CK36" s="58">
        <f>IFERROR(INDEX('Construction Bell Curve'!$B$3:$BK$60,MATCH($I36,'Construction Bell Curve'!$B$3:$B$60,0),MATCH('Draw Schedule-AM'!CK$3,'Construction Bell Curve'!$B$3:$BK$3,0))*$D36*IF($G36="s-curve",1,0),0)+IFERROR(IF(AND(CK$3&gt;=$H36,CK$3&lt;=$I36),$D36/($I36-$H36+1),0)*IF($G36="straight-line",1,0),0)</f>
        <v>0</v>
      </c>
      <c r="CL36" s="58">
        <f>IFERROR(INDEX('Construction Bell Curve'!$B$3:$BK$60,MATCH($I36,'Construction Bell Curve'!$B$3:$B$60,0),MATCH('Draw Schedule-AM'!CL$3,'Construction Bell Curve'!$B$3:$BK$3,0))*$D36*IF($G36="s-curve",1,0),0)+IFERROR(IF(AND(CL$3&gt;=$H36,CL$3&lt;=$I36),$D36/($I36-$H36+1),0)*IF($G36="straight-line",1,0),0)</f>
        <v>0</v>
      </c>
      <c r="CM36" s="58">
        <f>IFERROR(INDEX('Construction Bell Curve'!$B$3:$BK$60,MATCH($I36,'Construction Bell Curve'!$B$3:$B$60,0),MATCH('Draw Schedule-AM'!CM$3,'Construction Bell Curve'!$B$3:$BK$3,0))*$D36*IF($G36="s-curve",1,0),0)+IFERROR(IF(AND(CM$3&gt;=$H36,CM$3&lt;=$I36),$D36/($I36-$H36+1),0)*IF($G36="straight-line",1,0),0)</f>
        <v>0</v>
      </c>
      <c r="CN36" s="58">
        <f>IFERROR(INDEX('Construction Bell Curve'!$B$3:$BK$60,MATCH($I36,'Construction Bell Curve'!$B$3:$B$60,0),MATCH('Draw Schedule-AM'!CN$3,'Construction Bell Curve'!$B$3:$BK$3,0))*$D36*IF($G36="s-curve",1,0),0)+IFERROR(IF(AND(CN$3&gt;=$H36,CN$3&lt;=$I36),$D36/($I36-$H36+1),0)*IF($G36="straight-line",1,0),0)</f>
        <v>0</v>
      </c>
      <c r="CO36" s="58">
        <f>IFERROR(INDEX('Construction Bell Curve'!$B$3:$BK$60,MATCH($I36,'Construction Bell Curve'!$B$3:$B$60,0),MATCH('Draw Schedule-AM'!CO$3,'Construction Bell Curve'!$B$3:$BK$3,0))*$D36*IF($G36="s-curve",1,0),0)+IFERROR(IF(AND(CO$3&gt;=$H36,CO$3&lt;=$I36),$D36/($I36-$H36+1),0)*IF($G36="straight-line",1,0),0)</f>
        <v>0</v>
      </c>
      <c r="CP36" s="58">
        <f>IFERROR(INDEX('Construction Bell Curve'!$B$3:$BK$60,MATCH($I36,'Construction Bell Curve'!$B$3:$B$60,0),MATCH('Draw Schedule-AM'!CP$3,'Construction Bell Curve'!$B$3:$BK$3,0))*$D36*IF($G36="s-curve",1,0),0)+IFERROR(IF(AND(CP$3&gt;=$H36,CP$3&lt;=$I36),$D36/($I36-$H36+1),0)*IF($G36="straight-line",1,0),0)</f>
        <v>0</v>
      </c>
      <c r="CQ36" s="58">
        <f>IFERROR(INDEX('Construction Bell Curve'!$B$3:$BK$60,MATCH($I36,'Construction Bell Curve'!$B$3:$B$60,0),MATCH('Draw Schedule-AM'!CQ$3,'Construction Bell Curve'!$B$3:$BK$3,0))*$D36*IF($G36="s-curve",1,0),0)+IFERROR(IF(AND(CQ$3&gt;=$H36,CQ$3&lt;=$I36),$D36/($I36-$H36+1),0)*IF($G36="straight-line",1,0),0)</f>
        <v>0</v>
      </c>
      <c r="CR36" s="58">
        <f>IFERROR(INDEX('Construction Bell Curve'!$B$3:$BK$60,MATCH($I36,'Construction Bell Curve'!$B$3:$B$60,0),MATCH('Draw Schedule-AM'!CR$3,'Construction Bell Curve'!$B$3:$BK$3,0))*$D36*IF($G36="s-curve",1,0),0)+IFERROR(IF(AND(CR$3&gt;=$H36,CR$3&lt;=$I36),$D36/($I36-$H36+1),0)*IF($G36="straight-line",1,0),0)</f>
        <v>0</v>
      </c>
      <c r="CS36" s="58">
        <f>IFERROR(INDEX('Construction Bell Curve'!$B$3:$BK$60,MATCH($I36,'Construction Bell Curve'!$B$3:$B$60,0),MATCH('Draw Schedule-AM'!CS$3,'Construction Bell Curve'!$B$3:$BK$3,0))*$D36*IF($G36="s-curve",1,0),0)+IFERROR(IF(AND(CS$3&gt;=$H36,CS$3&lt;=$I36),$D36/($I36-$H36+1),0)*IF($G36="straight-line",1,0),0)</f>
        <v>0</v>
      </c>
      <c r="CT36" s="58">
        <f>IFERROR(INDEX('Construction Bell Curve'!$B$3:$BK$60,MATCH($I36,'Construction Bell Curve'!$B$3:$B$60,0),MATCH('Draw Schedule-AM'!CT$3,'Construction Bell Curve'!$B$3:$BK$3,0))*$D36*IF($G36="s-curve",1,0),0)+IFERROR(IF(AND(CT$3&gt;=$H36,CT$3&lt;=$I36),$D36/($I36-$H36+1),0)*IF($G36="straight-line",1,0),0)</f>
        <v>0</v>
      </c>
      <c r="CU36" s="58">
        <f>IFERROR(INDEX('Construction Bell Curve'!$B$3:$BK$60,MATCH($I36,'Construction Bell Curve'!$B$3:$B$60,0),MATCH('Draw Schedule-AM'!CU$3,'Construction Bell Curve'!$B$3:$BK$3,0))*$D36*IF($G36="s-curve",1,0),0)+IFERROR(IF(AND(CU$3&gt;=$H36,CU$3&lt;=$I36),$D36/($I36-$H36+1),0)*IF($G36="straight-line",1,0),0)</f>
        <v>0</v>
      </c>
      <c r="CV36" s="58">
        <f>IFERROR(INDEX('Construction Bell Curve'!$B$3:$BK$60,MATCH($I36,'Construction Bell Curve'!$B$3:$B$60,0),MATCH('Draw Schedule-AM'!CV$3,'Construction Bell Curve'!$B$3:$BK$3,0))*$D36*IF($G36="s-curve",1,0),0)+IFERROR(IF(AND(CV$3&gt;=$H36,CV$3&lt;=$I36),$D36/($I36-$H36+1),0)*IF($G36="straight-line",1,0),0)</f>
        <v>0</v>
      </c>
      <c r="CW36" s="58">
        <f>IFERROR(INDEX('Construction Bell Curve'!$B$3:$BK$60,MATCH($I36,'Construction Bell Curve'!$B$3:$B$60,0),MATCH('Draw Schedule-AM'!CW$3,'Construction Bell Curve'!$B$3:$BK$3,0))*$D36*IF($G36="s-curve",1,0),0)+IFERROR(IF(AND(CW$3&gt;=$H36,CW$3&lt;=$I36),$D36/($I36-$H36+1),0)*IF($G36="straight-line",1,0),0)</f>
        <v>0</v>
      </c>
      <c r="CX36" s="58">
        <f>IFERROR(INDEX('Construction Bell Curve'!$B$3:$BK$60,MATCH($I36,'Construction Bell Curve'!$B$3:$B$60,0),MATCH('Draw Schedule-AM'!CX$3,'Construction Bell Curve'!$B$3:$BK$3,0))*$D36*IF($G36="s-curve",1,0),0)+IFERROR(IF(AND(CX$3&gt;=$H36,CX$3&lt;=$I36),$D36/($I36-$H36+1),0)*IF($G36="straight-line",1,0),0)</f>
        <v>0</v>
      </c>
      <c r="CY36" s="58">
        <f>IFERROR(INDEX('Construction Bell Curve'!$B$3:$BK$60,MATCH($I36,'Construction Bell Curve'!$B$3:$B$60,0),MATCH('Draw Schedule-AM'!CY$3,'Construction Bell Curve'!$B$3:$BK$3,0))*$D36*IF($G36="s-curve",1,0),0)+IFERROR(IF(AND(CY$3&gt;=$H36,CY$3&lt;=$I36),$D36/($I36-$H36+1),0)*IF($G36="straight-line",1,0),0)</f>
        <v>0</v>
      </c>
      <c r="CZ36" s="58">
        <f>IFERROR(INDEX('Construction Bell Curve'!$B$3:$BK$60,MATCH($I36,'Construction Bell Curve'!$B$3:$B$60,0),MATCH('Draw Schedule-AM'!CZ$3,'Construction Bell Curve'!$B$3:$BK$3,0))*$D36*IF($G36="s-curve",1,0),0)+IFERROR(IF(AND(CZ$3&gt;=$H36,CZ$3&lt;=$I36),$D36/($I36-$H36+1),0)*IF($G36="straight-line",1,0),0)</f>
        <v>0</v>
      </c>
      <c r="DA36" s="58">
        <f>IFERROR(INDEX('Construction Bell Curve'!$B$3:$BK$60,MATCH($I36,'Construction Bell Curve'!$B$3:$B$60,0),MATCH('Draw Schedule-AM'!DA$3,'Construction Bell Curve'!$B$3:$BK$3,0))*$D36*IF($G36="s-curve",1,0),0)+IFERROR(IF(AND(DA$3&gt;=$H36,DA$3&lt;=$I36),$D36/($I36-$H36+1),0)*IF($G36="straight-line",1,0),0)</f>
        <v>0</v>
      </c>
      <c r="DB36" s="58">
        <f>IFERROR(INDEX('Construction Bell Curve'!$B$3:$BK$60,MATCH($I36,'Construction Bell Curve'!$B$3:$B$60,0),MATCH('Draw Schedule-AM'!DB$3,'Construction Bell Curve'!$B$3:$BK$3,0))*$D36*IF($G36="s-curve",1,0),0)+IFERROR(IF(AND(DB$3&gt;=$H36,DB$3&lt;=$I36),$D36/($I36-$H36+1),0)*IF($G36="straight-line",1,0),0)</f>
        <v>0</v>
      </c>
      <c r="DC36" s="58">
        <f>IFERROR(INDEX('Construction Bell Curve'!$B$3:$BK$60,MATCH($I36,'Construction Bell Curve'!$B$3:$B$60,0),MATCH('Draw Schedule-AM'!DC$3,'Construction Bell Curve'!$B$3:$BK$3,0))*$D36*IF($G36="s-curve",1,0),0)+IFERROR(IF(AND(DC$3&gt;=$H36,DC$3&lt;=$I36),$D36/($I36-$H36+1),0)*IF($G36="straight-line",1,0),0)</f>
        <v>0</v>
      </c>
      <c r="DD36" s="58">
        <f>IFERROR(INDEX('Construction Bell Curve'!$B$3:$BK$60,MATCH($I36,'Construction Bell Curve'!$B$3:$B$60,0),MATCH('Draw Schedule-AM'!DD$3,'Construction Bell Curve'!$B$3:$BK$3,0))*$D36*IF($G36="s-curve",1,0),0)+IFERROR(IF(AND(DD$3&gt;=$H36,DD$3&lt;=$I36),$D36/($I36-$H36+1),0)*IF($G36="straight-line",1,0),0)</f>
        <v>0</v>
      </c>
      <c r="DE36" s="58">
        <f>IFERROR(INDEX('Construction Bell Curve'!$B$3:$BK$60,MATCH($I36,'Construction Bell Curve'!$B$3:$B$60,0),MATCH('Draw Schedule-AM'!DE$3,'Construction Bell Curve'!$B$3:$BK$3,0))*$D36*IF($G36="s-curve",1,0),0)+IFERROR(IF(AND(DE$3&gt;=$H36,DE$3&lt;=$I36),$D36/($I36-$H36+1),0)*IF($G36="straight-line",1,0),0)</f>
        <v>0</v>
      </c>
      <c r="DF36" s="58">
        <f>IFERROR(INDEX('Construction Bell Curve'!$B$3:$BK$60,MATCH($I36,'Construction Bell Curve'!$B$3:$B$60,0),MATCH('Draw Schedule-AM'!DF$3,'Construction Bell Curve'!$B$3:$BK$3,0))*$D36*IF($G36="s-curve",1,0),0)+IFERROR(IF(AND(DF$3&gt;=$H36,DF$3&lt;=$I36),$D36/($I36-$H36+1),0)*IF($G36="straight-line",1,0),0)</f>
        <v>0</v>
      </c>
      <c r="DG36" s="58">
        <f>IFERROR(INDEX('Construction Bell Curve'!$B$3:$BK$60,MATCH($I36,'Construction Bell Curve'!$B$3:$B$60,0),MATCH('Draw Schedule-AM'!DG$3,'Construction Bell Curve'!$B$3:$BK$3,0))*$D36*IF($G36="s-curve",1,0),0)+IFERROR(IF(AND(DG$3&gt;=$H36,DG$3&lt;=$I36),$D36/($I36-$H36+1),0)*IF($G36="straight-line",1,0),0)</f>
        <v>0</v>
      </c>
      <c r="DH36" s="58">
        <f>IFERROR(INDEX('Construction Bell Curve'!$B$3:$BK$60,MATCH($I36,'Construction Bell Curve'!$B$3:$B$60,0),MATCH('Draw Schedule-AM'!DH$3,'Construction Bell Curve'!$B$3:$BK$3,0))*$D36*IF($G36="s-curve",1,0),0)+IFERROR(IF(AND(DH$3&gt;=$H36,DH$3&lt;=$I36),$D36/($I36-$H36+1),0)*IF($G36="straight-line",1,0),0)</f>
        <v>0</v>
      </c>
      <c r="DI36" s="58">
        <f>IFERROR(INDEX('Construction Bell Curve'!$B$3:$BK$60,MATCH($I36,'Construction Bell Curve'!$B$3:$B$60,0),MATCH('Draw Schedule-AM'!DI$3,'Construction Bell Curve'!$B$3:$BK$3,0))*$D36*IF($G36="s-curve",1,0),0)+IFERROR(IF(AND(DI$3&gt;=$H36,DI$3&lt;=$I36),$D36/($I36-$H36+1),0)*IF($G36="straight-line",1,0),0)</f>
        <v>0</v>
      </c>
      <c r="DJ36" s="58">
        <f>IFERROR(INDEX('Construction Bell Curve'!$B$3:$BK$60,MATCH($I36,'Construction Bell Curve'!$B$3:$B$60,0),MATCH('Draw Schedule-AM'!DJ$3,'Construction Bell Curve'!$B$3:$BK$3,0))*$D36*IF($G36="s-curve",1,0),0)+IFERROR(IF(AND(DJ$3&gt;=$H36,DJ$3&lt;=$I36),$D36/($I36-$H36+1),0)*IF($G36="straight-line",1,0),0)</f>
        <v>0</v>
      </c>
      <c r="DK36" s="58">
        <f>IFERROR(INDEX('Construction Bell Curve'!$B$3:$BK$60,MATCH($I36,'Construction Bell Curve'!$B$3:$B$60,0),MATCH('Draw Schedule-AM'!DK$3,'Construction Bell Curve'!$B$3:$BK$3,0))*$D36*IF($G36="s-curve",1,0),0)+IFERROR(IF(AND(DK$3&gt;=$H36,DK$3&lt;=$I36),$D36/($I36-$H36+1),0)*IF($G36="straight-line",1,0),0)</f>
        <v>0</v>
      </c>
      <c r="DL36" s="58">
        <f>IFERROR(INDEX('Construction Bell Curve'!$B$3:$BK$60,MATCH($I36,'Construction Bell Curve'!$B$3:$B$60,0),MATCH('Draw Schedule-AM'!DL$3,'Construction Bell Curve'!$B$3:$BK$3,0))*$D36*IF($G36="s-curve",1,0),0)+IFERROR(IF(AND(DL$3&gt;=$H36,DL$3&lt;=$I36),$D36/($I36-$H36+1),0)*IF($G36="straight-line",1,0),0)</f>
        <v>0</v>
      </c>
      <c r="DM36" s="58">
        <f>IFERROR(INDEX('Construction Bell Curve'!$B$3:$BK$60,MATCH($I36,'Construction Bell Curve'!$B$3:$B$60,0),MATCH('Draw Schedule-AM'!DM$3,'Construction Bell Curve'!$B$3:$BK$3,0))*$D36*IF($G36="s-curve",1,0),0)+IFERROR(IF(AND(DM$3&gt;=$H36,DM$3&lt;=$I36),$D36/($I36-$H36+1),0)*IF($G36="straight-line",1,0),0)</f>
        <v>0</v>
      </c>
      <c r="DN36" s="58">
        <f>IFERROR(INDEX('Construction Bell Curve'!$B$3:$BK$60,MATCH($I36,'Construction Bell Curve'!$B$3:$B$60,0),MATCH('Draw Schedule-AM'!DN$3,'Construction Bell Curve'!$B$3:$BK$3,0))*$D36*IF($G36="s-curve",1,0),0)+IFERROR(IF(AND(DN$3&gt;=$H36,DN$3&lt;=$I36),$D36/($I36-$H36+1),0)*IF($G36="straight-line",1,0),0)</f>
        <v>0</v>
      </c>
      <c r="DO36" s="58">
        <f>IFERROR(INDEX('Construction Bell Curve'!$B$3:$BK$60,MATCH($I36,'Construction Bell Curve'!$B$3:$B$60,0),MATCH('Draw Schedule-AM'!DO$3,'Construction Bell Curve'!$B$3:$BK$3,0))*$D36*IF($G36="s-curve",1,0),0)+IFERROR(IF(AND(DO$3&gt;=$H36,DO$3&lt;=$I36),$D36/($I36-$H36+1),0)*IF($G36="straight-line",1,0),0)</f>
        <v>0</v>
      </c>
      <c r="DP36" s="58">
        <f>IFERROR(INDEX('Construction Bell Curve'!$B$3:$BK$60,MATCH($I36,'Construction Bell Curve'!$B$3:$B$60,0),MATCH('Draw Schedule-AM'!DP$3,'Construction Bell Curve'!$B$3:$BK$3,0))*$D36*IF($G36="s-curve",1,0),0)+IFERROR(IF(AND(DP$3&gt;=$H36,DP$3&lt;=$I36),$D36/($I36-$H36+1),0)*IF($G36="straight-line",1,0),0)</f>
        <v>0</v>
      </c>
      <c r="DQ36" s="58">
        <f>IFERROR(INDEX('Construction Bell Curve'!$B$3:$BK$60,MATCH($I36,'Construction Bell Curve'!$B$3:$B$60,0),MATCH('Draw Schedule-AM'!DQ$3,'Construction Bell Curve'!$B$3:$BK$3,0))*$D36*IF($G36="s-curve",1,0),0)+IFERROR(IF(AND(DQ$3&gt;=$H36,DQ$3&lt;=$I36),$D36/($I36-$H36+1),0)*IF($G36="straight-line",1,0),0)</f>
        <v>0</v>
      </c>
      <c r="DR36" s="58">
        <f>IFERROR(INDEX('Construction Bell Curve'!$B$3:$BK$60,MATCH($I36,'Construction Bell Curve'!$B$3:$B$60,0),MATCH('Draw Schedule-AM'!DR$3,'Construction Bell Curve'!$B$3:$BK$3,0))*$D36*IF($G36="s-curve",1,0),0)+IFERROR(IF(AND(DR$3&gt;=$H36,DR$3&lt;=$I36),$D36/($I36-$H36+1),0)*IF($G36="straight-line",1,0),0)</f>
        <v>0</v>
      </c>
      <c r="DS36" s="58">
        <f>IFERROR(INDEX('Construction Bell Curve'!$B$3:$BK$60,MATCH($I36,'Construction Bell Curve'!$B$3:$B$60,0),MATCH('Draw Schedule-AM'!DS$3,'Construction Bell Curve'!$B$3:$BK$3,0))*$D36*IF($G36="s-curve",1,0),0)+IFERROR(IF(AND(DS$3&gt;=$H36,DS$3&lt;=$I36),$D36/($I36-$H36+1),0)*IF($G36="straight-line",1,0),0)</f>
        <v>0</v>
      </c>
      <c r="DT36" s="58">
        <f>IFERROR(INDEX('Construction Bell Curve'!$B$3:$BK$60,MATCH($I36,'Construction Bell Curve'!$B$3:$B$60,0),MATCH('Draw Schedule-AM'!DT$3,'Construction Bell Curve'!$B$3:$BK$3,0))*$D36*IF($G36="s-curve",1,0),0)+IFERROR(IF(AND(DT$3&gt;=$H36,DT$3&lt;=$I36),$D36/($I36-$H36+1),0)*IF($G36="straight-line",1,0),0)</f>
        <v>0</v>
      </c>
      <c r="DU36" s="58">
        <f>IFERROR(INDEX('Construction Bell Curve'!$B$3:$BK$60,MATCH($I36,'Construction Bell Curve'!$B$3:$B$60,0),MATCH('Draw Schedule-AM'!DU$3,'Construction Bell Curve'!$B$3:$BK$3,0))*$D36*IF($G36="s-curve",1,0),0)+IFERROR(IF(AND(DU$3&gt;=$H36,DU$3&lt;=$I36),$D36/($I36-$H36+1),0)*IF($G36="straight-line",1,0),0)</f>
        <v>0</v>
      </c>
      <c r="DV36" s="58">
        <f>IFERROR(INDEX('Construction Bell Curve'!$B$3:$BK$60,MATCH($I36,'Construction Bell Curve'!$B$3:$B$60,0),MATCH('Draw Schedule-AM'!DV$3,'Construction Bell Curve'!$B$3:$BK$3,0))*$D36*IF($G36="s-curve",1,0),0)+IFERROR(IF(AND(DV$3&gt;=$H36,DV$3&lt;=$I36),$D36/($I36-$H36+1),0)*IF($G36="straight-line",1,0),0)</f>
        <v>0</v>
      </c>
      <c r="DW36" s="58">
        <f>IFERROR(INDEX('Construction Bell Curve'!$B$3:$BK$60,MATCH($I36,'Construction Bell Curve'!$B$3:$B$60,0),MATCH('Draw Schedule-AM'!DW$3,'Construction Bell Curve'!$B$3:$BK$3,0))*$D36*IF($G36="s-curve",1,0),0)+IFERROR(IF(AND(DW$3&gt;=$H36,DW$3&lt;=$I36),$D36/($I36-$H36+1),0)*IF($G36="straight-line",1,0),0)</f>
        <v>0</v>
      </c>
      <c r="DX36" s="58">
        <f>IFERROR(INDEX('Construction Bell Curve'!$B$3:$BK$60,MATCH($I36,'Construction Bell Curve'!$B$3:$B$60,0),MATCH('Draw Schedule-AM'!DX$3,'Construction Bell Curve'!$B$3:$BK$3,0))*$D36*IF($G36="s-curve",1,0),0)+IFERROR(IF(AND(DX$3&gt;=$H36,DX$3&lt;=$I36),$D36/($I36-$H36+1),0)*IF($G36="straight-line",1,0),0)</f>
        <v>0</v>
      </c>
      <c r="DY36" s="58">
        <f>IFERROR(INDEX('Construction Bell Curve'!$B$3:$BK$60,MATCH($I36,'Construction Bell Curve'!$B$3:$B$60,0),MATCH('Draw Schedule-AM'!DY$3,'Construction Bell Curve'!$B$3:$BK$3,0))*$D36*IF($G36="s-curve",1,0),0)+IFERROR(IF(AND(DY$3&gt;=$H36,DY$3&lt;=$I36),$D36/($I36-$H36+1),0)*IF($G36="straight-line",1,0),0)</f>
        <v>0</v>
      </c>
      <c r="DZ36" s="58">
        <f>IFERROR(INDEX('Construction Bell Curve'!$B$3:$BK$60,MATCH($I36,'Construction Bell Curve'!$B$3:$B$60,0),MATCH('Draw Schedule-AM'!DZ$3,'Construction Bell Curve'!$B$3:$BK$3,0))*$D36*IF($G36="s-curve",1,0),0)+IFERROR(IF(AND(DZ$3&gt;=$H36,DZ$3&lt;=$I36),$D36/($I36-$H36+1),0)*IF($G36="straight-line",1,0),0)</f>
        <v>0</v>
      </c>
    </row>
    <row r="37" spans="1:130" s="51" customFormat="1" ht="15.75" customHeight="1">
      <c r="A37" s="49"/>
      <c r="B37" s="60" t="s">
        <v>58</v>
      </c>
      <c r="C37" s="1134">
        <v>0</v>
      </c>
      <c r="D37" s="135">
        <f>E37-C37</f>
        <v>0</v>
      </c>
      <c r="E37" s="1131">
        <f>Budget!E40</f>
        <v>0</v>
      </c>
      <c r="F37" s="1087">
        <f>SUM(J37:BH37)-D37</f>
        <v>0</v>
      </c>
      <c r="G37" s="1075" t="s">
        <v>1382</v>
      </c>
      <c r="H37" s="1139">
        <f>$H$4</f>
        <v>0</v>
      </c>
      <c r="I37" s="1077">
        <v>0</v>
      </c>
      <c r="J37" s="58">
        <f>IFERROR(INDEX('Construction Bell Curve'!$B$3:$BK$60,MATCH($I37,'Construction Bell Curve'!$B$3:$B$60,0),MATCH('Draw Schedule-AM'!J$3,'Construction Bell Curve'!$B$3:$BK$3,0))*$D37*IF($G37="s-curve",1,0),0)+IFERROR(IF(AND(J$3&gt;=$H37,J$3&lt;=$I37),$D37/($I37-$H37+1),0)*IF($G37="straight-line",1,0),0)</f>
        <v>0</v>
      </c>
      <c r="K37" s="58">
        <f>IFERROR(INDEX('Construction Bell Curve'!$B$3:$BK$60,MATCH($I37,'Construction Bell Curve'!$B$3:$B$60,0),MATCH('Draw Schedule-AM'!K$3,'Construction Bell Curve'!$B$3:$BK$3,0))*$D37*IF($G37="s-curve",1,0),0)+IFERROR(IF(AND(K$3&gt;=$H37,K$3&lt;=$I37),$D37/($I37-$H37+1),0)*IF($G37="straight-line",1,0),0)</f>
        <v>0</v>
      </c>
      <c r="L37" s="58">
        <f>IFERROR(INDEX('Construction Bell Curve'!$B$3:$BK$60,MATCH($I37,'Construction Bell Curve'!$B$3:$B$60,0),MATCH('Draw Schedule-AM'!L$3,'Construction Bell Curve'!$B$3:$BK$3,0))*$D37*IF($G37="s-curve",1,0),0)+IFERROR(IF(AND(L$3&gt;=$H37,L$3&lt;=$I37),$D37/($I37-$H37+1),0)*IF($G37="straight-line",1,0),0)</f>
        <v>0</v>
      </c>
      <c r="M37" s="58">
        <f>IFERROR(INDEX('Construction Bell Curve'!$B$3:$BK$60,MATCH($I37,'Construction Bell Curve'!$B$3:$B$60,0),MATCH('Draw Schedule-AM'!M$3,'Construction Bell Curve'!$B$3:$BK$3,0))*$D37*IF($G37="s-curve",1,0),0)+IFERROR(IF(AND(M$3&gt;=$H37,M$3&lt;=$I37),$D37/($I37-$H37+1),0)*IF($G37="straight-line",1,0),0)</f>
        <v>0</v>
      </c>
      <c r="N37" s="58">
        <f>IFERROR(INDEX('Construction Bell Curve'!$B$3:$BK$60,MATCH($I37,'Construction Bell Curve'!$B$3:$B$60,0),MATCH('Draw Schedule-AM'!N$3,'Construction Bell Curve'!$B$3:$BK$3,0))*$D37*IF($G37="s-curve",1,0),0)+IFERROR(IF(AND(N$3&gt;=$H37,N$3&lt;=$I37),$D37/($I37-$H37+1),0)*IF($G37="straight-line",1,0),0)</f>
        <v>0</v>
      </c>
      <c r="O37" s="58">
        <f>IFERROR(INDEX('Construction Bell Curve'!$B$3:$BK$60,MATCH($I37,'Construction Bell Curve'!$B$3:$B$60,0),MATCH('Draw Schedule-AM'!O$3,'Construction Bell Curve'!$B$3:$BK$3,0))*$D37*IF($G37="s-curve",1,0),0)+IFERROR(IF(AND(O$3&gt;=$H37,O$3&lt;=$I37),$D37/($I37-$H37+1),0)*IF($G37="straight-line",1,0),0)</f>
        <v>0</v>
      </c>
      <c r="P37" s="58">
        <f>IFERROR(INDEX('Construction Bell Curve'!$B$3:$BK$60,MATCH($I37,'Construction Bell Curve'!$B$3:$B$60,0),MATCH('Draw Schedule-AM'!P$3,'Construction Bell Curve'!$B$3:$BK$3,0))*$D37*IF($G37="s-curve",1,0),0)+IFERROR(IF(AND(P$3&gt;=$H37,P$3&lt;=$I37),$D37/($I37-$H37+1),0)*IF($G37="straight-line",1,0),0)</f>
        <v>0</v>
      </c>
      <c r="Q37" s="58">
        <f>IFERROR(INDEX('Construction Bell Curve'!$B$3:$BK$60,MATCH($I37,'Construction Bell Curve'!$B$3:$B$60,0),MATCH('Draw Schedule-AM'!Q$3,'Construction Bell Curve'!$B$3:$BK$3,0))*$D37*IF($G37="s-curve",1,0),0)+IFERROR(IF(AND(Q$3&gt;=$H37,Q$3&lt;=$I37),$D37/($I37-$H37+1),0)*IF($G37="straight-line",1,0),0)</f>
        <v>0</v>
      </c>
      <c r="R37" s="58">
        <f>IFERROR(INDEX('Construction Bell Curve'!$B$3:$BK$60,MATCH($I37,'Construction Bell Curve'!$B$3:$B$60,0),MATCH('Draw Schedule-AM'!R$3,'Construction Bell Curve'!$B$3:$BK$3,0))*$D37*IF($G37="s-curve",1,0),0)+IFERROR(IF(AND(R$3&gt;=$H37,R$3&lt;=$I37),$D37/($I37-$H37+1),0)*IF($G37="straight-line",1,0),0)</f>
        <v>0</v>
      </c>
      <c r="S37" s="58">
        <f>IFERROR(INDEX('Construction Bell Curve'!$B$3:$BK$60,MATCH($I37,'Construction Bell Curve'!$B$3:$B$60,0),MATCH('Draw Schedule-AM'!S$3,'Construction Bell Curve'!$B$3:$BK$3,0))*$D37*IF($G37="s-curve",1,0),0)+IFERROR(IF(AND(S$3&gt;=$H37,S$3&lt;=$I37),$D37/($I37-$H37+1),0)*IF($G37="straight-line",1,0),0)</f>
        <v>0</v>
      </c>
      <c r="T37" s="58">
        <f>IFERROR(INDEX('Construction Bell Curve'!$B$3:$BK$60,MATCH($I37,'Construction Bell Curve'!$B$3:$B$60,0),MATCH('Draw Schedule-AM'!T$3,'Construction Bell Curve'!$B$3:$BK$3,0))*$D37*IF($G37="s-curve",1,0),0)+IFERROR(IF(AND(T$3&gt;=$H37,T$3&lt;=$I37),$D37/($I37-$H37+1),0)*IF($G37="straight-line",1,0),0)</f>
        <v>0</v>
      </c>
      <c r="U37" s="58">
        <f>IFERROR(INDEX('Construction Bell Curve'!$B$3:$BK$60,MATCH($I37,'Construction Bell Curve'!$B$3:$B$60,0),MATCH('Draw Schedule-AM'!U$3,'Construction Bell Curve'!$B$3:$BK$3,0))*$D37*IF($G37="s-curve",1,0),0)+IFERROR(IF(AND(U$3&gt;=$H37,U$3&lt;=$I37),$D37/($I37-$H37+1),0)*IF($G37="straight-line",1,0),0)</f>
        <v>0</v>
      </c>
      <c r="V37" s="58">
        <f>IFERROR(INDEX('Construction Bell Curve'!$B$3:$BK$60,MATCH($I37,'Construction Bell Curve'!$B$3:$B$60,0),MATCH('Draw Schedule-AM'!V$3,'Construction Bell Curve'!$B$3:$BK$3,0))*$D37*IF($G37="s-curve",1,0),0)+IFERROR(IF(AND(V$3&gt;=$H37,V$3&lt;=$I37),$D37/($I37-$H37+1),0)*IF($G37="straight-line",1,0),0)</f>
        <v>0</v>
      </c>
      <c r="W37" s="58">
        <f>IFERROR(INDEX('Construction Bell Curve'!$B$3:$BK$60,MATCH($I37,'Construction Bell Curve'!$B$3:$B$60,0),MATCH('Draw Schedule-AM'!W$3,'Construction Bell Curve'!$B$3:$BK$3,0))*$D37*IF($G37="s-curve",1,0),0)+IFERROR(IF(AND(W$3&gt;=$H37,W$3&lt;=$I37),$D37/($I37-$H37+1),0)*IF($G37="straight-line",1,0),0)</f>
        <v>0</v>
      </c>
      <c r="X37" s="58">
        <f>IFERROR(INDEX('Construction Bell Curve'!$B$3:$BK$60,MATCH($I37,'Construction Bell Curve'!$B$3:$B$60,0),MATCH('Draw Schedule-AM'!X$3,'Construction Bell Curve'!$B$3:$BK$3,0))*$D37*IF($G37="s-curve",1,0),0)+IFERROR(IF(AND(X$3&gt;=$H37,X$3&lt;=$I37),$D37/($I37-$H37+1),0)*IF($G37="straight-line",1,0),0)</f>
        <v>0</v>
      </c>
      <c r="Y37" s="58">
        <f>IFERROR(INDEX('Construction Bell Curve'!$B$3:$BK$60,MATCH($I37,'Construction Bell Curve'!$B$3:$B$60,0),MATCH('Draw Schedule-AM'!Y$3,'Construction Bell Curve'!$B$3:$BK$3,0))*$D37*IF($G37="s-curve",1,0),0)+IFERROR(IF(AND(Y$3&gt;=$H37,Y$3&lt;=$I37),$D37/($I37-$H37+1),0)*IF($G37="straight-line",1,0),0)</f>
        <v>0</v>
      </c>
      <c r="Z37" s="58">
        <f>IFERROR(INDEX('Construction Bell Curve'!$B$3:$BK$60,MATCH($I37,'Construction Bell Curve'!$B$3:$B$60,0),MATCH('Draw Schedule-AM'!Z$3,'Construction Bell Curve'!$B$3:$BK$3,0))*$D37*IF($G37="s-curve",1,0),0)+IFERROR(IF(AND(Z$3&gt;=$H37,Z$3&lt;=$I37),$D37/($I37-$H37+1),0)*IF($G37="straight-line",1,0),0)</f>
        <v>0</v>
      </c>
      <c r="AA37" s="58">
        <f>IFERROR(INDEX('Construction Bell Curve'!$B$3:$BK$60,MATCH($I37,'Construction Bell Curve'!$B$3:$B$60,0),MATCH('Draw Schedule-AM'!AA$3,'Construction Bell Curve'!$B$3:$BK$3,0))*$D37*IF($G37="s-curve",1,0),0)+IFERROR(IF(AND(AA$3&gt;=$H37,AA$3&lt;=$I37),$D37/($I37-$H37+1),0)*IF($G37="straight-line",1,0),0)</f>
        <v>0</v>
      </c>
      <c r="AB37" s="58">
        <f>IFERROR(INDEX('Construction Bell Curve'!$B$3:$BK$60,MATCH($I37,'Construction Bell Curve'!$B$3:$B$60,0),MATCH('Draw Schedule-AM'!AB$3,'Construction Bell Curve'!$B$3:$BK$3,0))*$D37*IF($G37="s-curve",1,0),0)+IFERROR(IF(AND(AB$3&gt;=$H37,AB$3&lt;=$I37),$D37/($I37-$H37+1),0)*IF($G37="straight-line",1,0),0)</f>
        <v>0</v>
      </c>
      <c r="AC37" s="58">
        <f>IFERROR(INDEX('Construction Bell Curve'!$B$3:$BK$60,MATCH($I37,'Construction Bell Curve'!$B$3:$B$60,0),MATCH('Draw Schedule-AM'!AC$3,'Construction Bell Curve'!$B$3:$BK$3,0))*$D37*IF($G37="s-curve",1,0),0)+IFERROR(IF(AND(AC$3&gt;=$H37,AC$3&lt;=$I37),$D37/($I37-$H37+1),0)*IF($G37="straight-line",1,0),0)</f>
        <v>0</v>
      </c>
      <c r="AD37" s="58">
        <f>IFERROR(INDEX('Construction Bell Curve'!$B$3:$BK$60,MATCH($I37,'Construction Bell Curve'!$B$3:$B$60,0),MATCH('Draw Schedule-AM'!AD$3,'Construction Bell Curve'!$B$3:$BK$3,0))*$D37*IF($G37="s-curve",1,0),0)+IFERROR(IF(AND(AD$3&gt;=$H37,AD$3&lt;=$I37),$D37/($I37-$H37+1),0)*IF($G37="straight-line",1,0),0)</f>
        <v>0</v>
      </c>
      <c r="AE37" s="58">
        <f>IFERROR(INDEX('Construction Bell Curve'!$B$3:$BK$60,MATCH($I37,'Construction Bell Curve'!$B$3:$B$60,0),MATCH('Draw Schedule-AM'!AE$3,'Construction Bell Curve'!$B$3:$BK$3,0))*$D37*IF($G37="s-curve",1,0),0)+IFERROR(IF(AND(AE$3&gt;=$H37,AE$3&lt;=$I37),$D37/($I37-$H37+1),0)*IF($G37="straight-line",1,0),0)</f>
        <v>0</v>
      </c>
      <c r="AF37" s="58">
        <f>IFERROR(INDEX('Construction Bell Curve'!$B$3:$BK$60,MATCH($I37,'Construction Bell Curve'!$B$3:$B$60,0),MATCH('Draw Schedule-AM'!AF$3,'Construction Bell Curve'!$B$3:$BK$3,0))*$D37*IF($G37="s-curve",1,0),0)+IFERROR(IF(AND(AF$3&gt;=$H37,AF$3&lt;=$I37),$D37/($I37-$H37+1),0)*IF($G37="straight-line",1,0),0)</f>
        <v>0</v>
      </c>
      <c r="AG37" s="58">
        <f>IFERROR(INDEX('Construction Bell Curve'!$B$3:$BK$60,MATCH($I37,'Construction Bell Curve'!$B$3:$B$60,0),MATCH('Draw Schedule-AM'!AG$3,'Construction Bell Curve'!$B$3:$BK$3,0))*$D37*IF($G37="s-curve",1,0),0)+IFERROR(IF(AND(AG$3&gt;=$H37,AG$3&lt;=$I37),$D37/($I37-$H37+1),0)*IF($G37="straight-line",1,0),0)</f>
        <v>0</v>
      </c>
      <c r="AH37" s="58">
        <f>IFERROR(INDEX('Construction Bell Curve'!$B$3:$BK$60,MATCH($I37,'Construction Bell Curve'!$B$3:$B$60,0),MATCH('Draw Schedule-AM'!AH$3,'Construction Bell Curve'!$B$3:$BK$3,0))*$D37*IF($G37="s-curve",1,0),0)+IFERROR(IF(AND(AH$3&gt;=$H37,AH$3&lt;=$I37),$D37/($I37-$H37+1),0)*IF($G37="straight-line",1,0),0)</f>
        <v>0</v>
      </c>
      <c r="AI37" s="58">
        <f>IFERROR(INDEX('Construction Bell Curve'!$B$3:$BK$60,MATCH($I37,'Construction Bell Curve'!$B$3:$B$60,0),MATCH('Draw Schedule-AM'!AI$3,'Construction Bell Curve'!$B$3:$BK$3,0))*$D37*IF($G37="s-curve",1,0),0)+IFERROR(IF(AND(AI$3&gt;=$H37,AI$3&lt;=$I37),$D37/($I37-$H37+1),0)*IF($G37="straight-line",1,0),0)</f>
        <v>0</v>
      </c>
      <c r="AJ37" s="58">
        <f>IFERROR(INDEX('Construction Bell Curve'!$B$3:$BK$60,MATCH($I37,'Construction Bell Curve'!$B$3:$B$60,0),MATCH('Draw Schedule-AM'!AJ$3,'Construction Bell Curve'!$B$3:$BK$3,0))*$D37*IF($G37="s-curve",1,0),0)+IFERROR(IF(AND(AJ$3&gt;=$H37,AJ$3&lt;=$I37),$D37/($I37-$H37+1),0)*IF($G37="straight-line",1,0),0)</f>
        <v>0</v>
      </c>
      <c r="AK37" s="58">
        <f>IFERROR(INDEX('Construction Bell Curve'!$B$3:$BK$60,MATCH($I37,'Construction Bell Curve'!$B$3:$B$60,0),MATCH('Draw Schedule-AM'!AK$3,'Construction Bell Curve'!$B$3:$BK$3,0))*$D37*IF($G37="s-curve",1,0),0)+IFERROR(IF(AND(AK$3&gt;=$H37,AK$3&lt;=$I37),$D37/($I37-$H37+1),0)*IF($G37="straight-line",1,0),0)</f>
        <v>0</v>
      </c>
      <c r="AL37" s="58">
        <f>IFERROR(INDEX('Construction Bell Curve'!$B$3:$BK$60,MATCH($I37,'Construction Bell Curve'!$B$3:$B$60,0),MATCH('Draw Schedule-AM'!AL$3,'Construction Bell Curve'!$B$3:$BK$3,0))*$D37*IF($G37="s-curve",1,0),0)+IFERROR(IF(AND(AL$3&gt;=$H37,AL$3&lt;=$I37),$D37/($I37-$H37+1),0)*IF($G37="straight-line",1,0),0)</f>
        <v>0</v>
      </c>
      <c r="AM37" s="58">
        <f>IFERROR(INDEX('Construction Bell Curve'!$B$3:$BK$60,MATCH($I37,'Construction Bell Curve'!$B$3:$B$60,0),MATCH('Draw Schedule-AM'!AM$3,'Construction Bell Curve'!$B$3:$BK$3,0))*$D37*IF($G37="s-curve",1,0),0)+IFERROR(IF(AND(AM$3&gt;=$H37,AM$3&lt;=$I37),$D37/($I37-$H37+1),0)*IF($G37="straight-line",1,0),0)</f>
        <v>0</v>
      </c>
      <c r="AN37" s="58">
        <f>IFERROR(INDEX('Construction Bell Curve'!$B$3:$BK$60,MATCH($I37,'Construction Bell Curve'!$B$3:$B$60,0),MATCH('Draw Schedule-AM'!AN$3,'Construction Bell Curve'!$B$3:$BK$3,0))*$D37*IF($G37="s-curve",1,0),0)+IFERROR(IF(AND(AN$3&gt;=$H37,AN$3&lt;=$I37),$D37/($I37-$H37+1),0)*IF($G37="straight-line",1,0),0)</f>
        <v>0</v>
      </c>
      <c r="AO37" s="58">
        <f>IFERROR(INDEX('Construction Bell Curve'!$B$3:$BK$60,MATCH($I37,'Construction Bell Curve'!$B$3:$B$60,0),MATCH('Draw Schedule-AM'!AO$3,'Construction Bell Curve'!$B$3:$BK$3,0))*$D37*IF($G37="s-curve",1,0),0)+IFERROR(IF(AND(AO$3&gt;=$H37,AO$3&lt;=$I37),$D37/($I37-$H37+1),0)*IF($G37="straight-line",1,0),0)</f>
        <v>0</v>
      </c>
      <c r="AP37" s="58">
        <f>IFERROR(INDEX('Construction Bell Curve'!$B$3:$BK$60,MATCH($I37,'Construction Bell Curve'!$B$3:$B$60,0),MATCH('Draw Schedule-AM'!AP$3,'Construction Bell Curve'!$B$3:$BK$3,0))*$D37*IF($G37="s-curve",1,0),0)+IFERROR(IF(AND(AP$3&gt;=$H37,AP$3&lt;=$I37),$D37/($I37-$H37+1),0)*IF($G37="straight-line",1,0),0)</f>
        <v>0</v>
      </c>
      <c r="AQ37" s="58">
        <f>IFERROR(INDEX('Construction Bell Curve'!$B$3:$BK$60,MATCH($I37,'Construction Bell Curve'!$B$3:$B$60,0),MATCH('Draw Schedule-AM'!AQ$3,'Construction Bell Curve'!$B$3:$BK$3,0))*$D37*IF($G37="s-curve",1,0),0)+IFERROR(IF(AND(AQ$3&gt;=$H37,AQ$3&lt;=$I37),$D37/($I37-$H37+1),0)*IF($G37="straight-line",1,0),0)</f>
        <v>0</v>
      </c>
      <c r="AR37" s="58">
        <f>IFERROR(INDEX('Construction Bell Curve'!$B$3:$BK$60,MATCH($I37,'Construction Bell Curve'!$B$3:$B$60,0),MATCH('Draw Schedule-AM'!AR$3,'Construction Bell Curve'!$B$3:$BK$3,0))*$D37*IF($G37="s-curve",1,0),0)+IFERROR(IF(AND(AR$3&gt;=$H37,AR$3&lt;=$I37),$D37/($I37-$H37+1),0)*IF($G37="straight-line",1,0),0)</f>
        <v>0</v>
      </c>
      <c r="AS37" s="58">
        <f>IFERROR(INDEX('Construction Bell Curve'!$B$3:$BK$60,MATCH($I37,'Construction Bell Curve'!$B$3:$B$60,0),MATCH('Draw Schedule-AM'!AS$3,'Construction Bell Curve'!$B$3:$BK$3,0))*$D37*IF($G37="s-curve",1,0),0)+IFERROR(IF(AND(AS$3&gt;=$H37,AS$3&lt;=$I37),$D37/($I37-$H37+1),0)*IF($G37="straight-line",1,0),0)</f>
        <v>0</v>
      </c>
      <c r="AT37" s="58">
        <f>IFERROR(INDEX('Construction Bell Curve'!$B$3:$BK$60,MATCH($I37,'Construction Bell Curve'!$B$3:$B$60,0),MATCH('Draw Schedule-AM'!AT$3,'Construction Bell Curve'!$B$3:$BK$3,0))*$D37*IF($G37="s-curve",1,0),0)+IFERROR(IF(AND(AT$3&gt;=$H37,AT$3&lt;=$I37),$D37/($I37-$H37+1),0)*IF($G37="straight-line",1,0),0)</f>
        <v>0</v>
      </c>
      <c r="AU37" s="58">
        <f>IFERROR(INDEX('Construction Bell Curve'!$B$3:$BK$60,MATCH($I37,'Construction Bell Curve'!$B$3:$B$60,0),MATCH('Draw Schedule-AM'!AU$3,'Construction Bell Curve'!$B$3:$BK$3,0))*$D37*IF($G37="s-curve",1,0),0)+IFERROR(IF(AND(AU$3&gt;=$H37,AU$3&lt;=$I37),$D37/($I37-$H37+1),0)*IF($G37="straight-line",1,0),0)</f>
        <v>0</v>
      </c>
      <c r="AV37" s="58">
        <f>IFERROR(INDEX('Construction Bell Curve'!$B$3:$BK$60,MATCH($I37,'Construction Bell Curve'!$B$3:$B$60,0),MATCH('Draw Schedule-AM'!AV$3,'Construction Bell Curve'!$B$3:$BK$3,0))*$D37*IF($G37="s-curve",1,0),0)+IFERROR(IF(AND(AV$3&gt;=$H37,AV$3&lt;=$I37),$D37/($I37-$H37+1),0)*IF($G37="straight-line",1,0),0)</f>
        <v>0</v>
      </c>
      <c r="AW37" s="58">
        <f>IFERROR(INDEX('Construction Bell Curve'!$B$3:$BK$60,MATCH($I37,'Construction Bell Curve'!$B$3:$B$60,0),MATCH('Draw Schedule-AM'!AW$3,'Construction Bell Curve'!$B$3:$BK$3,0))*$D37*IF($G37="s-curve",1,0),0)+IFERROR(IF(AND(AW$3&gt;=$H37,AW$3&lt;=$I37),$D37/($I37-$H37+1),0)*IF($G37="straight-line",1,0),0)</f>
        <v>0</v>
      </c>
      <c r="AX37" s="58">
        <f>IFERROR(INDEX('Construction Bell Curve'!$B$3:$BK$60,MATCH($I37,'Construction Bell Curve'!$B$3:$B$60,0),MATCH('Draw Schedule-AM'!AX$3,'Construction Bell Curve'!$B$3:$BK$3,0))*$D37*IF($G37="s-curve",1,0),0)+IFERROR(IF(AND(AX$3&gt;=$H37,AX$3&lt;=$I37),$D37/($I37-$H37+1),0)*IF($G37="straight-line",1,0),0)</f>
        <v>0</v>
      </c>
      <c r="AY37" s="58">
        <f>IFERROR(INDEX('Construction Bell Curve'!$B$3:$BK$60,MATCH($I37,'Construction Bell Curve'!$B$3:$B$60,0),MATCH('Draw Schedule-AM'!AY$3,'Construction Bell Curve'!$B$3:$BK$3,0))*$D37*IF($G37="s-curve",1,0),0)+IFERROR(IF(AND(AY$3&gt;=$H37,AY$3&lt;=$I37),$D37/($I37-$H37+1),0)*IF($G37="straight-line",1,0),0)</f>
        <v>0</v>
      </c>
      <c r="AZ37" s="58">
        <f>IFERROR(INDEX('Construction Bell Curve'!$B$3:$BK$60,MATCH($I37,'Construction Bell Curve'!$B$3:$B$60,0),MATCH('Draw Schedule-AM'!AZ$3,'Construction Bell Curve'!$B$3:$BK$3,0))*$D37*IF($G37="s-curve",1,0),0)+IFERROR(IF(AND(AZ$3&gt;=$H37,AZ$3&lt;=$I37),$D37/($I37-$H37+1),0)*IF($G37="straight-line",1,0),0)</f>
        <v>0</v>
      </c>
      <c r="BA37" s="58">
        <f>IFERROR(INDEX('Construction Bell Curve'!$B$3:$BK$60,MATCH($I37,'Construction Bell Curve'!$B$3:$B$60,0),MATCH('Draw Schedule-AM'!BA$3,'Construction Bell Curve'!$B$3:$BK$3,0))*$D37*IF($G37="s-curve",1,0),0)+IFERROR(IF(AND(BA$3&gt;=$H37,BA$3&lt;=$I37),$D37/($I37-$H37+1),0)*IF($G37="straight-line",1,0),0)</f>
        <v>0</v>
      </c>
      <c r="BB37" s="58">
        <f>IFERROR(INDEX('Construction Bell Curve'!$B$3:$BK$60,MATCH($I37,'Construction Bell Curve'!$B$3:$B$60,0),MATCH('Draw Schedule-AM'!BB$3,'Construction Bell Curve'!$B$3:$BK$3,0))*$D37*IF($G37="s-curve",1,0),0)+IFERROR(IF(AND(BB$3&gt;=$H37,BB$3&lt;=$I37),$D37/($I37-$H37+1),0)*IF($G37="straight-line",1,0),0)</f>
        <v>0</v>
      </c>
      <c r="BC37" s="58">
        <f>IFERROR(INDEX('Construction Bell Curve'!$B$3:$BK$60,MATCH($I37,'Construction Bell Curve'!$B$3:$B$60,0),MATCH('Draw Schedule-AM'!BC$3,'Construction Bell Curve'!$B$3:$BK$3,0))*$D37*IF($G37="s-curve",1,0),0)+IFERROR(IF(AND(BC$3&gt;=$H37,BC$3&lt;=$I37),$D37/($I37-$H37+1),0)*IF($G37="straight-line",1,0),0)</f>
        <v>0</v>
      </c>
      <c r="BD37" s="58">
        <f>IFERROR(INDEX('Construction Bell Curve'!$B$3:$BK$60,MATCH($I37,'Construction Bell Curve'!$B$3:$B$60,0),MATCH('Draw Schedule-AM'!BD$3,'Construction Bell Curve'!$B$3:$BK$3,0))*$D37*IF($G37="s-curve",1,0),0)+IFERROR(IF(AND(BD$3&gt;=$H37,BD$3&lt;=$I37),$D37/($I37-$H37+1),0)*IF($G37="straight-line",1,0),0)</f>
        <v>0</v>
      </c>
      <c r="BE37" s="58">
        <f>IFERROR(INDEX('Construction Bell Curve'!$B$3:$BK$60,MATCH($I37,'Construction Bell Curve'!$B$3:$B$60,0),MATCH('Draw Schedule-AM'!BE$3,'Construction Bell Curve'!$B$3:$BK$3,0))*$D37*IF($G37="s-curve",1,0),0)+IFERROR(IF(AND(BE$3&gt;=$H37,BE$3&lt;=$I37),$D37/($I37-$H37+1),0)*IF($G37="straight-line",1,0),0)</f>
        <v>0</v>
      </c>
      <c r="BF37" s="58">
        <f>IFERROR(INDEX('Construction Bell Curve'!$B$3:$BK$60,MATCH($I37,'Construction Bell Curve'!$B$3:$B$60,0),MATCH('Draw Schedule-AM'!BF$3,'Construction Bell Curve'!$B$3:$BK$3,0))*$D37*IF($G37="s-curve",1,0),0)+IFERROR(IF(AND(BF$3&gt;=$H37,BF$3&lt;=$I37),$D37/($I37-$H37+1),0)*IF($G37="straight-line",1,0),0)</f>
        <v>0</v>
      </c>
      <c r="BG37" s="58">
        <f>IFERROR(INDEX('Construction Bell Curve'!$B$3:$BK$60,MATCH($I37,'Construction Bell Curve'!$B$3:$B$60,0),MATCH('Draw Schedule-AM'!BG$3,'Construction Bell Curve'!$B$3:$BK$3,0))*$D37*IF($G37="s-curve",1,0),0)+IFERROR(IF(AND(BG$3&gt;=$H37,BG$3&lt;=$I37),$D37/($I37-$H37+1),0)*IF($G37="straight-line",1,0),0)</f>
        <v>0</v>
      </c>
      <c r="BH37" s="58">
        <f>IFERROR(INDEX('Construction Bell Curve'!$B$3:$BK$60,MATCH($I37,'Construction Bell Curve'!$B$3:$B$60,0),MATCH('Draw Schedule-AM'!BH$3,'Construction Bell Curve'!$B$3:$BK$3,0))*$D37*IF($G37="s-curve",1,0),0)+IFERROR(IF(AND(BH$3&gt;=$H37,BH$3&lt;=$I37),$D37/($I37-$H37+1),0)*IF($G37="straight-line",1,0),0)</f>
        <v>0</v>
      </c>
      <c r="BI37" s="58">
        <f>IFERROR(INDEX('Construction Bell Curve'!$B$3:$BK$60,MATCH($I37,'Construction Bell Curve'!$B$3:$B$60,0),MATCH('Draw Schedule-AM'!BI$3,'Construction Bell Curve'!$B$3:$BK$3,0))*$D37*IF($G37="s-curve",1,0),0)+IFERROR(IF(AND(BI$3&gt;=$H37,BI$3&lt;=$I37),$D37/($I37-$H37+1),0)*IF($G37="straight-line",1,0),0)</f>
        <v>0</v>
      </c>
      <c r="BJ37" s="58">
        <f>IFERROR(INDEX('Construction Bell Curve'!$B$3:$BK$60,MATCH($I37,'Construction Bell Curve'!$B$3:$B$60,0),MATCH('Draw Schedule-AM'!BJ$3,'Construction Bell Curve'!$B$3:$BK$3,0))*$D37*IF($G37="s-curve",1,0),0)+IFERROR(IF(AND(BJ$3&gt;=$H37,BJ$3&lt;=$I37),$D37/($I37-$H37+1),0)*IF($G37="straight-line",1,0),0)</f>
        <v>0</v>
      </c>
      <c r="BK37" s="58">
        <f>IFERROR(INDEX('Construction Bell Curve'!$B$3:$BK$60,MATCH($I37,'Construction Bell Curve'!$B$3:$B$60,0),MATCH('Draw Schedule-AM'!BK$3,'Construction Bell Curve'!$B$3:$BK$3,0))*$D37*IF($G37="s-curve",1,0),0)+IFERROR(IF(AND(BK$3&gt;=$H37,BK$3&lt;=$I37),$D37/($I37-$H37+1),0)*IF($G37="straight-line",1,0),0)</f>
        <v>0</v>
      </c>
      <c r="BL37" s="58">
        <f>IFERROR(INDEX('Construction Bell Curve'!$B$3:$BK$60,MATCH($I37,'Construction Bell Curve'!$B$3:$B$60,0),MATCH('Draw Schedule-AM'!BL$3,'Construction Bell Curve'!$B$3:$BK$3,0))*$D37*IF($G37="s-curve",1,0),0)+IFERROR(IF(AND(BL$3&gt;=$H37,BL$3&lt;=$I37),$D37/($I37-$H37+1),0)*IF($G37="straight-line",1,0),0)</f>
        <v>0</v>
      </c>
      <c r="BM37" s="58">
        <f>IFERROR(INDEX('Construction Bell Curve'!$B$3:$BK$60,MATCH($I37,'Construction Bell Curve'!$B$3:$B$60,0),MATCH('Draw Schedule-AM'!BM$3,'Construction Bell Curve'!$B$3:$BK$3,0))*$D37*IF($G37="s-curve",1,0),0)+IFERROR(IF(AND(BM$3&gt;=$H37,BM$3&lt;=$I37),$D37/($I37-$H37+1),0)*IF($G37="straight-line",1,0),0)</f>
        <v>0</v>
      </c>
      <c r="BN37" s="58">
        <f>IFERROR(INDEX('Construction Bell Curve'!$B$3:$BK$60,MATCH($I37,'Construction Bell Curve'!$B$3:$B$60,0),MATCH('Draw Schedule-AM'!BN$3,'Construction Bell Curve'!$B$3:$BK$3,0))*$D37*IF($G37="s-curve",1,0),0)+IFERROR(IF(AND(BN$3&gt;=$H37,BN$3&lt;=$I37),$D37/($I37-$H37+1),0)*IF($G37="straight-line",1,0),0)</f>
        <v>0</v>
      </c>
      <c r="BO37" s="58">
        <f>IFERROR(INDEX('Construction Bell Curve'!$B$3:$BK$60,MATCH($I37,'Construction Bell Curve'!$B$3:$B$60,0),MATCH('Draw Schedule-AM'!BO$3,'Construction Bell Curve'!$B$3:$BK$3,0))*$D37*IF($G37="s-curve",1,0),0)+IFERROR(IF(AND(BO$3&gt;=$H37,BO$3&lt;=$I37),$D37/($I37-$H37+1),0)*IF($G37="straight-line",1,0),0)</f>
        <v>0</v>
      </c>
      <c r="BP37" s="58">
        <f>IFERROR(INDEX('Construction Bell Curve'!$B$3:$BK$60,MATCH($I37,'Construction Bell Curve'!$B$3:$B$60,0),MATCH('Draw Schedule-AM'!BP$3,'Construction Bell Curve'!$B$3:$BK$3,0))*$D37*IF($G37="s-curve",1,0),0)+IFERROR(IF(AND(BP$3&gt;=$H37,BP$3&lt;=$I37),$D37/($I37-$H37+1),0)*IF($G37="straight-line",1,0),0)</f>
        <v>0</v>
      </c>
      <c r="BQ37" s="58">
        <f>IFERROR(INDEX('Construction Bell Curve'!$B$3:$BK$60,MATCH($I37,'Construction Bell Curve'!$B$3:$B$60,0),MATCH('Draw Schedule-AM'!BQ$3,'Construction Bell Curve'!$B$3:$BK$3,0))*$D37*IF($G37="s-curve",1,0),0)+IFERROR(IF(AND(BQ$3&gt;=$H37,BQ$3&lt;=$I37),$D37/($I37-$H37+1),0)*IF($G37="straight-line",1,0),0)</f>
        <v>0</v>
      </c>
      <c r="BR37" s="58">
        <f>IFERROR(INDEX('Construction Bell Curve'!$B$3:$BK$60,MATCH($I37,'Construction Bell Curve'!$B$3:$B$60,0),MATCH('Draw Schedule-AM'!BR$3,'Construction Bell Curve'!$B$3:$BK$3,0))*$D37*IF($G37="s-curve",1,0),0)+IFERROR(IF(AND(BR$3&gt;=$H37,BR$3&lt;=$I37),$D37/($I37-$H37+1),0)*IF($G37="straight-line",1,0),0)</f>
        <v>0</v>
      </c>
      <c r="BS37" s="58">
        <f>IFERROR(INDEX('Construction Bell Curve'!$B$3:$BK$60,MATCH($I37,'Construction Bell Curve'!$B$3:$B$60,0),MATCH('Draw Schedule-AM'!BS$3,'Construction Bell Curve'!$B$3:$BK$3,0))*$D37*IF($G37="s-curve",1,0),0)+IFERROR(IF(AND(BS$3&gt;=$H37,BS$3&lt;=$I37),$D37/($I37-$H37+1),0)*IF($G37="straight-line",1,0),0)</f>
        <v>0</v>
      </c>
      <c r="BT37" s="58">
        <f>IFERROR(INDEX('Construction Bell Curve'!$B$3:$BK$60,MATCH($I37,'Construction Bell Curve'!$B$3:$B$60,0),MATCH('Draw Schedule-AM'!BT$3,'Construction Bell Curve'!$B$3:$BK$3,0))*$D37*IF($G37="s-curve",1,0),0)+IFERROR(IF(AND(BT$3&gt;=$H37,BT$3&lt;=$I37),$D37/($I37-$H37+1),0)*IF($G37="straight-line",1,0),0)</f>
        <v>0</v>
      </c>
      <c r="BU37" s="58">
        <f>IFERROR(INDEX('Construction Bell Curve'!$B$3:$BK$60,MATCH($I37,'Construction Bell Curve'!$B$3:$B$60,0),MATCH('Draw Schedule-AM'!BU$3,'Construction Bell Curve'!$B$3:$BK$3,0))*$D37*IF($G37="s-curve",1,0),0)+IFERROR(IF(AND(BU$3&gt;=$H37,BU$3&lt;=$I37),$D37/($I37-$H37+1),0)*IF($G37="straight-line",1,0),0)</f>
        <v>0</v>
      </c>
      <c r="BV37" s="58">
        <f>IFERROR(INDEX('Construction Bell Curve'!$B$3:$BK$60,MATCH($I37,'Construction Bell Curve'!$B$3:$B$60,0),MATCH('Draw Schedule-AM'!BV$3,'Construction Bell Curve'!$B$3:$BK$3,0))*$D37*IF($G37="s-curve",1,0),0)+IFERROR(IF(AND(BV$3&gt;=$H37,BV$3&lt;=$I37),$D37/($I37-$H37+1),0)*IF($G37="straight-line",1,0),0)</f>
        <v>0</v>
      </c>
      <c r="BW37" s="58">
        <f>IFERROR(INDEX('Construction Bell Curve'!$B$3:$BK$60,MATCH($I37,'Construction Bell Curve'!$B$3:$B$60,0),MATCH('Draw Schedule-AM'!BW$3,'Construction Bell Curve'!$B$3:$BK$3,0))*$D37*IF($G37="s-curve",1,0),0)+IFERROR(IF(AND(BW$3&gt;=$H37,BW$3&lt;=$I37),$D37/($I37-$H37+1),0)*IF($G37="straight-line",1,0),0)</f>
        <v>0</v>
      </c>
      <c r="BX37" s="58">
        <f>IFERROR(INDEX('Construction Bell Curve'!$B$3:$BK$60,MATCH($I37,'Construction Bell Curve'!$B$3:$B$60,0),MATCH('Draw Schedule-AM'!BX$3,'Construction Bell Curve'!$B$3:$BK$3,0))*$D37*IF($G37="s-curve",1,0),0)+IFERROR(IF(AND(BX$3&gt;=$H37,BX$3&lt;=$I37),$D37/($I37-$H37+1),0)*IF($G37="straight-line",1,0),0)</f>
        <v>0</v>
      </c>
      <c r="BY37" s="58">
        <f>IFERROR(INDEX('Construction Bell Curve'!$B$3:$BK$60,MATCH($I37,'Construction Bell Curve'!$B$3:$B$60,0),MATCH('Draw Schedule-AM'!BY$3,'Construction Bell Curve'!$B$3:$BK$3,0))*$D37*IF($G37="s-curve",1,0),0)+IFERROR(IF(AND(BY$3&gt;=$H37,BY$3&lt;=$I37),$D37/($I37-$H37+1),0)*IF($G37="straight-line",1,0),0)</f>
        <v>0</v>
      </c>
      <c r="BZ37" s="58">
        <f>IFERROR(INDEX('Construction Bell Curve'!$B$3:$BK$60,MATCH($I37,'Construction Bell Curve'!$B$3:$B$60,0),MATCH('Draw Schedule-AM'!BZ$3,'Construction Bell Curve'!$B$3:$BK$3,0))*$D37*IF($G37="s-curve",1,0),0)+IFERROR(IF(AND(BZ$3&gt;=$H37,BZ$3&lt;=$I37),$D37/($I37-$H37+1),0)*IF($G37="straight-line",1,0),0)</f>
        <v>0</v>
      </c>
      <c r="CA37" s="58">
        <f>IFERROR(INDEX('Construction Bell Curve'!$B$3:$BK$60,MATCH($I37,'Construction Bell Curve'!$B$3:$B$60,0),MATCH('Draw Schedule-AM'!CA$3,'Construction Bell Curve'!$B$3:$BK$3,0))*$D37*IF($G37="s-curve",1,0),0)+IFERROR(IF(AND(CA$3&gt;=$H37,CA$3&lt;=$I37),$D37/($I37-$H37+1),0)*IF($G37="straight-line",1,0),0)</f>
        <v>0</v>
      </c>
      <c r="CB37" s="58">
        <f>IFERROR(INDEX('Construction Bell Curve'!$B$3:$BK$60,MATCH($I37,'Construction Bell Curve'!$B$3:$B$60,0),MATCH('Draw Schedule-AM'!CB$3,'Construction Bell Curve'!$B$3:$BK$3,0))*$D37*IF($G37="s-curve",1,0),0)+IFERROR(IF(AND(CB$3&gt;=$H37,CB$3&lt;=$I37),$D37/($I37-$H37+1),0)*IF($G37="straight-line",1,0),0)</f>
        <v>0</v>
      </c>
      <c r="CC37" s="58">
        <f>IFERROR(INDEX('Construction Bell Curve'!$B$3:$BK$60,MATCH($I37,'Construction Bell Curve'!$B$3:$B$60,0),MATCH('Draw Schedule-AM'!CC$3,'Construction Bell Curve'!$B$3:$BK$3,0))*$D37*IF($G37="s-curve",1,0),0)+IFERROR(IF(AND(CC$3&gt;=$H37,CC$3&lt;=$I37),$D37/($I37-$H37+1),0)*IF($G37="straight-line",1,0),0)</f>
        <v>0</v>
      </c>
      <c r="CD37" s="58">
        <f>IFERROR(INDEX('Construction Bell Curve'!$B$3:$BK$60,MATCH($I37,'Construction Bell Curve'!$B$3:$B$60,0),MATCH('Draw Schedule-AM'!CD$3,'Construction Bell Curve'!$B$3:$BK$3,0))*$D37*IF($G37="s-curve",1,0),0)+IFERROR(IF(AND(CD$3&gt;=$H37,CD$3&lt;=$I37),$D37/($I37-$H37+1),0)*IF($G37="straight-line",1,0),0)</f>
        <v>0</v>
      </c>
      <c r="CE37" s="58">
        <f>IFERROR(INDEX('Construction Bell Curve'!$B$3:$BK$60,MATCH($I37,'Construction Bell Curve'!$B$3:$B$60,0),MATCH('Draw Schedule-AM'!CE$3,'Construction Bell Curve'!$B$3:$BK$3,0))*$D37*IF($G37="s-curve",1,0),0)+IFERROR(IF(AND(CE$3&gt;=$H37,CE$3&lt;=$I37),$D37/($I37-$H37+1),0)*IF($G37="straight-line",1,0),0)</f>
        <v>0</v>
      </c>
      <c r="CF37" s="58">
        <f>IFERROR(INDEX('Construction Bell Curve'!$B$3:$BK$60,MATCH($I37,'Construction Bell Curve'!$B$3:$B$60,0),MATCH('Draw Schedule-AM'!CF$3,'Construction Bell Curve'!$B$3:$BK$3,0))*$D37*IF($G37="s-curve",1,0),0)+IFERROR(IF(AND(CF$3&gt;=$H37,CF$3&lt;=$I37),$D37/($I37-$H37+1),0)*IF($G37="straight-line",1,0),0)</f>
        <v>0</v>
      </c>
      <c r="CG37" s="58">
        <f>IFERROR(INDEX('Construction Bell Curve'!$B$3:$BK$60,MATCH($I37,'Construction Bell Curve'!$B$3:$B$60,0),MATCH('Draw Schedule-AM'!CG$3,'Construction Bell Curve'!$B$3:$BK$3,0))*$D37*IF($G37="s-curve",1,0),0)+IFERROR(IF(AND(CG$3&gt;=$H37,CG$3&lt;=$I37),$D37/($I37-$H37+1),0)*IF($G37="straight-line",1,0),0)</f>
        <v>0</v>
      </c>
      <c r="CH37" s="58">
        <f>IFERROR(INDEX('Construction Bell Curve'!$B$3:$BK$60,MATCH($I37,'Construction Bell Curve'!$B$3:$B$60,0),MATCH('Draw Schedule-AM'!CH$3,'Construction Bell Curve'!$B$3:$BK$3,0))*$D37*IF($G37="s-curve",1,0),0)+IFERROR(IF(AND(CH$3&gt;=$H37,CH$3&lt;=$I37),$D37/($I37-$H37+1),0)*IF($G37="straight-line",1,0),0)</f>
        <v>0</v>
      </c>
      <c r="CI37" s="58">
        <f>IFERROR(INDEX('Construction Bell Curve'!$B$3:$BK$60,MATCH($I37,'Construction Bell Curve'!$B$3:$B$60,0),MATCH('Draw Schedule-AM'!CI$3,'Construction Bell Curve'!$B$3:$BK$3,0))*$D37*IF($G37="s-curve",1,0),0)+IFERROR(IF(AND(CI$3&gt;=$H37,CI$3&lt;=$I37),$D37/($I37-$H37+1),0)*IF($G37="straight-line",1,0),0)</f>
        <v>0</v>
      </c>
      <c r="CJ37" s="58">
        <f>IFERROR(INDEX('Construction Bell Curve'!$B$3:$BK$60,MATCH($I37,'Construction Bell Curve'!$B$3:$B$60,0),MATCH('Draw Schedule-AM'!CJ$3,'Construction Bell Curve'!$B$3:$BK$3,0))*$D37*IF($G37="s-curve",1,0),0)+IFERROR(IF(AND(CJ$3&gt;=$H37,CJ$3&lt;=$I37),$D37/($I37-$H37+1),0)*IF($G37="straight-line",1,0),0)</f>
        <v>0</v>
      </c>
      <c r="CK37" s="58">
        <f>IFERROR(INDEX('Construction Bell Curve'!$B$3:$BK$60,MATCH($I37,'Construction Bell Curve'!$B$3:$B$60,0),MATCH('Draw Schedule-AM'!CK$3,'Construction Bell Curve'!$B$3:$BK$3,0))*$D37*IF($G37="s-curve",1,0),0)+IFERROR(IF(AND(CK$3&gt;=$H37,CK$3&lt;=$I37),$D37/($I37-$H37+1),0)*IF($G37="straight-line",1,0),0)</f>
        <v>0</v>
      </c>
      <c r="CL37" s="58">
        <f>IFERROR(INDEX('Construction Bell Curve'!$B$3:$BK$60,MATCH($I37,'Construction Bell Curve'!$B$3:$B$60,0),MATCH('Draw Schedule-AM'!CL$3,'Construction Bell Curve'!$B$3:$BK$3,0))*$D37*IF($G37="s-curve",1,0),0)+IFERROR(IF(AND(CL$3&gt;=$H37,CL$3&lt;=$I37),$D37/($I37-$H37+1),0)*IF($G37="straight-line",1,0),0)</f>
        <v>0</v>
      </c>
      <c r="CM37" s="58">
        <f>IFERROR(INDEX('Construction Bell Curve'!$B$3:$BK$60,MATCH($I37,'Construction Bell Curve'!$B$3:$B$60,0),MATCH('Draw Schedule-AM'!CM$3,'Construction Bell Curve'!$B$3:$BK$3,0))*$D37*IF($G37="s-curve",1,0),0)+IFERROR(IF(AND(CM$3&gt;=$H37,CM$3&lt;=$I37),$D37/($I37-$H37+1),0)*IF($G37="straight-line",1,0),0)</f>
        <v>0</v>
      </c>
      <c r="CN37" s="58">
        <f>IFERROR(INDEX('Construction Bell Curve'!$B$3:$BK$60,MATCH($I37,'Construction Bell Curve'!$B$3:$B$60,0),MATCH('Draw Schedule-AM'!CN$3,'Construction Bell Curve'!$B$3:$BK$3,0))*$D37*IF($G37="s-curve",1,0),0)+IFERROR(IF(AND(CN$3&gt;=$H37,CN$3&lt;=$I37),$D37/($I37-$H37+1),0)*IF($G37="straight-line",1,0),0)</f>
        <v>0</v>
      </c>
      <c r="CO37" s="58">
        <f>IFERROR(INDEX('Construction Bell Curve'!$B$3:$BK$60,MATCH($I37,'Construction Bell Curve'!$B$3:$B$60,0),MATCH('Draw Schedule-AM'!CO$3,'Construction Bell Curve'!$B$3:$BK$3,0))*$D37*IF($G37="s-curve",1,0),0)+IFERROR(IF(AND(CO$3&gt;=$H37,CO$3&lt;=$I37),$D37/($I37-$H37+1),0)*IF($G37="straight-line",1,0),0)</f>
        <v>0</v>
      </c>
      <c r="CP37" s="58">
        <f>IFERROR(INDEX('Construction Bell Curve'!$B$3:$BK$60,MATCH($I37,'Construction Bell Curve'!$B$3:$B$60,0),MATCH('Draw Schedule-AM'!CP$3,'Construction Bell Curve'!$B$3:$BK$3,0))*$D37*IF($G37="s-curve",1,0),0)+IFERROR(IF(AND(CP$3&gt;=$H37,CP$3&lt;=$I37),$D37/($I37-$H37+1),0)*IF($G37="straight-line",1,0),0)</f>
        <v>0</v>
      </c>
      <c r="CQ37" s="58">
        <f>IFERROR(INDEX('Construction Bell Curve'!$B$3:$BK$60,MATCH($I37,'Construction Bell Curve'!$B$3:$B$60,0),MATCH('Draw Schedule-AM'!CQ$3,'Construction Bell Curve'!$B$3:$BK$3,0))*$D37*IF($G37="s-curve",1,0),0)+IFERROR(IF(AND(CQ$3&gt;=$H37,CQ$3&lt;=$I37),$D37/($I37-$H37+1),0)*IF($G37="straight-line",1,0),0)</f>
        <v>0</v>
      </c>
      <c r="CR37" s="58">
        <f>IFERROR(INDEX('Construction Bell Curve'!$B$3:$BK$60,MATCH($I37,'Construction Bell Curve'!$B$3:$B$60,0),MATCH('Draw Schedule-AM'!CR$3,'Construction Bell Curve'!$B$3:$BK$3,0))*$D37*IF($G37="s-curve",1,0),0)+IFERROR(IF(AND(CR$3&gt;=$H37,CR$3&lt;=$I37),$D37/($I37-$H37+1),0)*IF($G37="straight-line",1,0),0)</f>
        <v>0</v>
      </c>
      <c r="CS37" s="58">
        <f>IFERROR(INDEX('Construction Bell Curve'!$B$3:$BK$60,MATCH($I37,'Construction Bell Curve'!$B$3:$B$60,0),MATCH('Draw Schedule-AM'!CS$3,'Construction Bell Curve'!$B$3:$BK$3,0))*$D37*IF($G37="s-curve",1,0),0)+IFERROR(IF(AND(CS$3&gt;=$H37,CS$3&lt;=$I37),$D37/($I37-$H37+1),0)*IF($G37="straight-line",1,0),0)</f>
        <v>0</v>
      </c>
      <c r="CT37" s="58">
        <f>IFERROR(INDEX('Construction Bell Curve'!$B$3:$BK$60,MATCH($I37,'Construction Bell Curve'!$B$3:$B$60,0),MATCH('Draw Schedule-AM'!CT$3,'Construction Bell Curve'!$B$3:$BK$3,0))*$D37*IF($G37="s-curve",1,0),0)+IFERROR(IF(AND(CT$3&gt;=$H37,CT$3&lt;=$I37),$D37/($I37-$H37+1),0)*IF($G37="straight-line",1,0),0)</f>
        <v>0</v>
      </c>
      <c r="CU37" s="58">
        <f>IFERROR(INDEX('Construction Bell Curve'!$B$3:$BK$60,MATCH($I37,'Construction Bell Curve'!$B$3:$B$60,0),MATCH('Draw Schedule-AM'!CU$3,'Construction Bell Curve'!$B$3:$BK$3,0))*$D37*IF($G37="s-curve",1,0),0)+IFERROR(IF(AND(CU$3&gt;=$H37,CU$3&lt;=$I37),$D37/($I37-$H37+1),0)*IF($G37="straight-line",1,0),0)</f>
        <v>0</v>
      </c>
      <c r="CV37" s="58">
        <f>IFERROR(INDEX('Construction Bell Curve'!$B$3:$BK$60,MATCH($I37,'Construction Bell Curve'!$B$3:$B$60,0),MATCH('Draw Schedule-AM'!CV$3,'Construction Bell Curve'!$B$3:$BK$3,0))*$D37*IF($G37="s-curve",1,0),0)+IFERROR(IF(AND(CV$3&gt;=$H37,CV$3&lt;=$I37),$D37/($I37-$H37+1),0)*IF($G37="straight-line",1,0),0)</f>
        <v>0</v>
      </c>
      <c r="CW37" s="58">
        <f>IFERROR(INDEX('Construction Bell Curve'!$B$3:$BK$60,MATCH($I37,'Construction Bell Curve'!$B$3:$B$60,0),MATCH('Draw Schedule-AM'!CW$3,'Construction Bell Curve'!$B$3:$BK$3,0))*$D37*IF($G37="s-curve",1,0),0)+IFERROR(IF(AND(CW$3&gt;=$H37,CW$3&lt;=$I37),$D37/($I37-$H37+1),0)*IF($G37="straight-line",1,0),0)</f>
        <v>0</v>
      </c>
      <c r="CX37" s="58">
        <f>IFERROR(INDEX('Construction Bell Curve'!$B$3:$BK$60,MATCH($I37,'Construction Bell Curve'!$B$3:$B$60,0),MATCH('Draw Schedule-AM'!CX$3,'Construction Bell Curve'!$B$3:$BK$3,0))*$D37*IF($G37="s-curve",1,0),0)+IFERROR(IF(AND(CX$3&gt;=$H37,CX$3&lt;=$I37),$D37/($I37-$H37+1),0)*IF($G37="straight-line",1,0),0)</f>
        <v>0</v>
      </c>
      <c r="CY37" s="58">
        <f>IFERROR(INDEX('Construction Bell Curve'!$B$3:$BK$60,MATCH($I37,'Construction Bell Curve'!$B$3:$B$60,0),MATCH('Draw Schedule-AM'!CY$3,'Construction Bell Curve'!$B$3:$BK$3,0))*$D37*IF($G37="s-curve",1,0),0)+IFERROR(IF(AND(CY$3&gt;=$H37,CY$3&lt;=$I37),$D37/($I37-$H37+1),0)*IF($G37="straight-line",1,0),0)</f>
        <v>0</v>
      </c>
      <c r="CZ37" s="58">
        <f>IFERROR(INDEX('Construction Bell Curve'!$B$3:$BK$60,MATCH($I37,'Construction Bell Curve'!$B$3:$B$60,0),MATCH('Draw Schedule-AM'!CZ$3,'Construction Bell Curve'!$B$3:$BK$3,0))*$D37*IF($G37="s-curve",1,0),0)+IFERROR(IF(AND(CZ$3&gt;=$H37,CZ$3&lt;=$I37),$D37/($I37-$H37+1),0)*IF($G37="straight-line",1,0),0)</f>
        <v>0</v>
      </c>
      <c r="DA37" s="58">
        <f>IFERROR(INDEX('Construction Bell Curve'!$B$3:$BK$60,MATCH($I37,'Construction Bell Curve'!$B$3:$B$60,0),MATCH('Draw Schedule-AM'!DA$3,'Construction Bell Curve'!$B$3:$BK$3,0))*$D37*IF($G37="s-curve",1,0),0)+IFERROR(IF(AND(DA$3&gt;=$H37,DA$3&lt;=$I37),$D37/($I37-$H37+1),0)*IF($G37="straight-line",1,0),0)</f>
        <v>0</v>
      </c>
      <c r="DB37" s="58">
        <f>IFERROR(INDEX('Construction Bell Curve'!$B$3:$BK$60,MATCH($I37,'Construction Bell Curve'!$B$3:$B$60,0),MATCH('Draw Schedule-AM'!DB$3,'Construction Bell Curve'!$B$3:$BK$3,0))*$D37*IF($G37="s-curve",1,0),0)+IFERROR(IF(AND(DB$3&gt;=$H37,DB$3&lt;=$I37),$D37/($I37-$H37+1),0)*IF($G37="straight-line",1,0),0)</f>
        <v>0</v>
      </c>
      <c r="DC37" s="58">
        <f>IFERROR(INDEX('Construction Bell Curve'!$B$3:$BK$60,MATCH($I37,'Construction Bell Curve'!$B$3:$B$60,0),MATCH('Draw Schedule-AM'!DC$3,'Construction Bell Curve'!$B$3:$BK$3,0))*$D37*IF($G37="s-curve",1,0),0)+IFERROR(IF(AND(DC$3&gt;=$H37,DC$3&lt;=$I37),$D37/($I37-$H37+1),0)*IF($G37="straight-line",1,0),0)</f>
        <v>0</v>
      </c>
      <c r="DD37" s="58">
        <f>IFERROR(INDEX('Construction Bell Curve'!$B$3:$BK$60,MATCH($I37,'Construction Bell Curve'!$B$3:$B$60,0),MATCH('Draw Schedule-AM'!DD$3,'Construction Bell Curve'!$B$3:$BK$3,0))*$D37*IF($G37="s-curve",1,0),0)+IFERROR(IF(AND(DD$3&gt;=$H37,DD$3&lt;=$I37),$D37/($I37-$H37+1),0)*IF($G37="straight-line",1,0),0)</f>
        <v>0</v>
      </c>
      <c r="DE37" s="58">
        <f>IFERROR(INDEX('Construction Bell Curve'!$B$3:$BK$60,MATCH($I37,'Construction Bell Curve'!$B$3:$B$60,0),MATCH('Draw Schedule-AM'!DE$3,'Construction Bell Curve'!$B$3:$BK$3,0))*$D37*IF($G37="s-curve",1,0),0)+IFERROR(IF(AND(DE$3&gt;=$H37,DE$3&lt;=$I37),$D37/($I37-$H37+1),0)*IF($G37="straight-line",1,0),0)</f>
        <v>0</v>
      </c>
      <c r="DF37" s="58">
        <f>IFERROR(INDEX('Construction Bell Curve'!$B$3:$BK$60,MATCH($I37,'Construction Bell Curve'!$B$3:$B$60,0),MATCH('Draw Schedule-AM'!DF$3,'Construction Bell Curve'!$B$3:$BK$3,0))*$D37*IF($G37="s-curve",1,0),0)+IFERROR(IF(AND(DF$3&gt;=$H37,DF$3&lt;=$I37),$D37/($I37-$H37+1),0)*IF($G37="straight-line",1,0),0)</f>
        <v>0</v>
      </c>
      <c r="DG37" s="58">
        <f>IFERROR(INDEX('Construction Bell Curve'!$B$3:$BK$60,MATCH($I37,'Construction Bell Curve'!$B$3:$B$60,0),MATCH('Draw Schedule-AM'!DG$3,'Construction Bell Curve'!$B$3:$BK$3,0))*$D37*IF($G37="s-curve",1,0),0)+IFERROR(IF(AND(DG$3&gt;=$H37,DG$3&lt;=$I37),$D37/($I37-$H37+1),0)*IF($G37="straight-line",1,0),0)</f>
        <v>0</v>
      </c>
      <c r="DH37" s="58">
        <f>IFERROR(INDEX('Construction Bell Curve'!$B$3:$BK$60,MATCH($I37,'Construction Bell Curve'!$B$3:$B$60,0),MATCH('Draw Schedule-AM'!DH$3,'Construction Bell Curve'!$B$3:$BK$3,0))*$D37*IF($G37="s-curve",1,0),0)+IFERROR(IF(AND(DH$3&gt;=$H37,DH$3&lt;=$I37),$D37/($I37-$H37+1),0)*IF($G37="straight-line",1,0),0)</f>
        <v>0</v>
      </c>
      <c r="DI37" s="58">
        <f>IFERROR(INDEX('Construction Bell Curve'!$B$3:$BK$60,MATCH($I37,'Construction Bell Curve'!$B$3:$B$60,0),MATCH('Draw Schedule-AM'!DI$3,'Construction Bell Curve'!$B$3:$BK$3,0))*$D37*IF($G37="s-curve",1,0),0)+IFERROR(IF(AND(DI$3&gt;=$H37,DI$3&lt;=$I37),$D37/($I37-$H37+1),0)*IF($G37="straight-line",1,0),0)</f>
        <v>0</v>
      </c>
      <c r="DJ37" s="58">
        <f>IFERROR(INDEX('Construction Bell Curve'!$B$3:$BK$60,MATCH($I37,'Construction Bell Curve'!$B$3:$B$60,0),MATCH('Draw Schedule-AM'!DJ$3,'Construction Bell Curve'!$B$3:$BK$3,0))*$D37*IF($G37="s-curve",1,0),0)+IFERROR(IF(AND(DJ$3&gt;=$H37,DJ$3&lt;=$I37),$D37/($I37-$H37+1),0)*IF($G37="straight-line",1,0),0)</f>
        <v>0</v>
      </c>
      <c r="DK37" s="58">
        <f>IFERROR(INDEX('Construction Bell Curve'!$B$3:$BK$60,MATCH($I37,'Construction Bell Curve'!$B$3:$B$60,0),MATCH('Draw Schedule-AM'!DK$3,'Construction Bell Curve'!$B$3:$BK$3,0))*$D37*IF($G37="s-curve",1,0),0)+IFERROR(IF(AND(DK$3&gt;=$H37,DK$3&lt;=$I37),$D37/($I37-$H37+1),0)*IF($G37="straight-line",1,0),0)</f>
        <v>0</v>
      </c>
      <c r="DL37" s="58">
        <f>IFERROR(INDEX('Construction Bell Curve'!$B$3:$BK$60,MATCH($I37,'Construction Bell Curve'!$B$3:$B$60,0),MATCH('Draw Schedule-AM'!DL$3,'Construction Bell Curve'!$B$3:$BK$3,0))*$D37*IF($G37="s-curve",1,0),0)+IFERROR(IF(AND(DL$3&gt;=$H37,DL$3&lt;=$I37),$D37/($I37-$H37+1),0)*IF($G37="straight-line",1,0),0)</f>
        <v>0</v>
      </c>
      <c r="DM37" s="58">
        <f>IFERROR(INDEX('Construction Bell Curve'!$B$3:$BK$60,MATCH($I37,'Construction Bell Curve'!$B$3:$B$60,0),MATCH('Draw Schedule-AM'!DM$3,'Construction Bell Curve'!$B$3:$BK$3,0))*$D37*IF($G37="s-curve",1,0),0)+IFERROR(IF(AND(DM$3&gt;=$H37,DM$3&lt;=$I37),$D37/($I37-$H37+1),0)*IF($G37="straight-line",1,0),0)</f>
        <v>0</v>
      </c>
      <c r="DN37" s="58">
        <f>IFERROR(INDEX('Construction Bell Curve'!$B$3:$BK$60,MATCH($I37,'Construction Bell Curve'!$B$3:$B$60,0),MATCH('Draw Schedule-AM'!DN$3,'Construction Bell Curve'!$B$3:$BK$3,0))*$D37*IF($G37="s-curve",1,0),0)+IFERROR(IF(AND(DN$3&gt;=$H37,DN$3&lt;=$I37),$D37/($I37-$H37+1),0)*IF($G37="straight-line",1,0),0)</f>
        <v>0</v>
      </c>
      <c r="DO37" s="58">
        <f>IFERROR(INDEX('Construction Bell Curve'!$B$3:$BK$60,MATCH($I37,'Construction Bell Curve'!$B$3:$B$60,0),MATCH('Draw Schedule-AM'!DO$3,'Construction Bell Curve'!$B$3:$BK$3,0))*$D37*IF($G37="s-curve",1,0),0)+IFERROR(IF(AND(DO$3&gt;=$H37,DO$3&lt;=$I37),$D37/($I37-$H37+1),0)*IF($G37="straight-line",1,0),0)</f>
        <v>0</v>
      </c>
      <c r="DP37" s="58">
        <f>IFERROR(INDEX('Construction Bell Curve'!$B$3:$BK$60,MATCH($I37,'Construction Bell Curve'!$B$3:$B$60,0),MATCH('Draw Schedule-AM'!DP$3,'Construction Bell Curve'!$B$3:$BK$3,0))*$D37*IF($G37="s-curve",1,0),0)+IFERROR(IF(AND(DP$3&gt;=$H37,DP$3&lt;=$I37),$D37/($I37-$H37+1),0)*IF($G37="straight-line",1,0),0)</f>
        <v>0</v>
      </c>
      <c r="DQ37" s="58">
        <f>IFERROR(INDEX('Construction Bell Curve'!$B$3:$BK$60,MATCH($I37,'Construction Bell Curve'!$B$3:$B$60,0),MATCH('Draw Schedule-AM'!DQ$3,'Construction Bell Curve'!$B$3:$BK$3,0))*$D37*IF($G37="s-curve",1,0),0)+IFERROR(IF(AND(DQ$3&gt;=$H37,DQ$3&lt;=$I37),$D37/($I37-$H37+1),0)*IF($G37="straight-line",1,0),0)</f>
        <v>0</v>
      </c>
      <c r="DR37" s="58">
        <f>IFERROR(INDEX('Construction Bell Curve'!$B$3:$BK$60,MATCH($I37,'Construction Bell Curve'!$B$3:$B$60,0),MATCH('Draw Schedule-AM'!DR$3,'Construction Bell Curve'!$B$3:$BK$3,0))*$D37*IF($G37="s-curve",1,0),0)+IFERROR(IF(AND(DR$3&gt;=$H37,DR$3&lt;=$I37),$D37/($I37-$H37+1),0)*IF($G37="straight-line",1,0),0)</f>
        <v>0</v>
      </c>
      <c r="DS37" s="58">
        <f>IFERROR(INDEX('Construction Bell Curve'!$B$3:$BK$60,MATCH($I37,'Construction Bell Curve'!$B$3:$B$60,0),MATCH('Draw Schedule-AM'!DS$3,'Construction Bell Curve'!$B$3:$BK$3,0))*$D37*IF($G37="s-curve",1,0),0)+IFERROR(IF(AND(DS$3&gt;=$H37,DS$3&lt;=$I37),$D37/($I37-$H37+1),0)*IF($G37="straight-line",1,0),0)</f>
        <v>0</v>
      </c>
      <c r="DT37" s="58">
        <f>IFERROR(INDEX('Construction Bell Curve'!$B$3:$BK$60,MATCH($I37,'Construction Bell Curve'!$B$3:$B$60,0),MATCH('Draw Schedule-AM'!DT$3,'Construction Bell Curve'!$B$3:$BK$3,0))*$D37*IF($G37="s-curve",1,0),0)+IFERROR(IF(AND(DT$3&gt;=$H37,DT$3&lt;=$I37),$D37/($I37-$H37+1),0)*IF($G37="straight-line",1,0),0)</f>
        <v>0</v>
      </c>
      <c r="DU37" s="58">
        <f>IFERROR(INDEX('Construction Bell Curve'!$B$3:$BK$60,MATCH($I37,'Construction Bell Curve'!$B$3:$B$60,0),MATCH('Draw Schedule-AM'!DU$3,'Construction Bell Curve'!$B$3:$BK$3,0))*$D37*IF($G37="s-curve",1,0),0)+IFERROR(IF(AND(DU$3&gt;=$H37,DU$3&lt;=$I37),$D37/($I37-$H37+1),0)*IF($G37="straight-line",1,0),0)</f>
        <v>0</v>
      </c>
      <c r="DV37" s="58">
        <f>IFERROR(INDEX('Construction Bell Curve'!$B$3:$BK$60,MATCH($I37,'Construction Bell Curve'!$B$3:$B$60,0),MATCH('Draw Schedule-AM'!DV$3,'Construction Bell Curve'!$B$3:$BK$3,0))*$D37*IF($G37="s-curve",1,0),0)+IFERROR(IF(AND(DV$3&gt;=$H37,DV$3&lt;=$I37),$D37/($I37-$H37+1),0)*IF($G37="straight-line",1,0),0)</f>
        <v>0</v>
      </c>
      <c r="DW37" s="58">
        <f>IFERROR(INDEX('Construction Bell Curve'!$B$3:$BK$60,MATCH($I37,'Construction Bell Curve'!$B$3:$B$60,0),MATCH('Draw Schedule-AM'!DW$3,'Construction Bell Curve'!$B$3:$BK$3,0))*$D37*IF($G37="s-curve",1,0),0)+IFERROR(IF(AND(DW$3&gt;=$H37,DW$3&lt;=$I37),$D37/($I37-$H37+1),0)*IF($G37="straight-line",1,0),0)</f>
        <v>0</v>
      </c>
      <c r="DX37" s="58">
        <f>IFERROR(INDEX('Construction Bell Curve'!$B$3:$BK$60,MATCH($I37,'Construction Bell Curve'!$B$3:$B$60,0),MATCH('Draw Schedule-AM'!DX$3,'Construction Bell Curve'!$B$3:$BK$3,0))*$D37*IF($G37="s-curve",1,0),0)+IFERROR(IF(AND(DX$3&gt;=$H37,DX$3&lt;=$I37),$D37/($I37-$H37+1),0)*IF($G37="straight-line",1,0),0)</f>
        <v>0</v>
      </c>
      <c r="DY37" s="58">
        <f>IFERROR(INDEX('Construction Bell Curve'!$B$3:$BK$60,MATCH($I37,'Construction Bell Curve'!$B$3:$B$60,0),MATCH('Draw Schedule-AM'!DY$3,'Construction Bell Curve'!$B$3:$BK$3,0))*$D37*IF($G37="s-curve",1,0),0)+IFERROR(IF(AND(DY$3&gt;=$H37,DY$3&lt;=$I37),$D37/($I37-$H37+1),0)*IF($G37="straight-line",1,0),0)</f>
        <v>0</v>
      </c>
      <c r="DZ37" s="58">
        <f>IFERROR(INDEX('Construction Bell Curve'!$B$3:$BK$60,MATCH($I37,'Construction Bell Curve'!$B$3:$B$60,0),MATCH('Draw Schedule-AM'!DZ$3,'Construction Bell Curve'!$B$3:$BK$3,0))*$D37*IF($G37="s-curve",1,0),0)+IFERROR(IF(AND(DZ$3&gt;=$H37,DZ$3&lt;=$I37),$D37/($I37-$H37+1),0)*IF($G37="straight-line",1,0),0)</f>
        <v>0</v>
      </c>
    </row>
    <row r="38" spans="1:130" s="51" customFormat="1" ht="15.75" customHeight="1" thickBot="1">
      <c r="A38" s="59"/>
      <c r="B38" s="65" t="s">
        <v>1411</v>
      </c>
      <c r="C38" s="1136">
        <f t="shared" ref="C38" si="28">SUM(C36:C37)</f>
        <v>0</v>
      </c>
      <c r="D38" s="148">
        <f t="shared" ref="D38:F38" si="29">SUM(D36:D37)</f>
        <v>0</v>
      </c>
      <c r="E38" s="145">
        <f>SUM(E36:E37)</f>
        <v>0</v>
      </c>
      <c r="F38" s="1088">
        <f t="shared" si="29"/>
        <v>0</v>
      </c>
      <c r="G38" s="1078"/>
      <c r="H38" s="1140"/>
      <c r="I38" s="1079"/>
      <c r="J38" s="146">
        <f t="shared" ref="J38:BU38" si="30">SUM(J36:J37)</f>
        <v>0</v>
      </c>
      <c r="K38" s="146">
        <f t="shared" si="30"/>
        <v>0</v>
      </c>
      <c r="L38" s="146">
        <f t="shared" si="30"/>
        <v>0</v>
      </c>
      <c r="M38" s="146">
        <f t="shared" si="30"/>
        <v>0</v>
      </c>
      <c r="N38" s="146">
        <f t="shared" si="30"/>
        <v>0</v>
      </c>
      <c r="O38" s="146">
        <f t="shared" si="30"/>
        <v>0</v>
      </c>
      <c r="P38" s="146">
        <f t="shared" si="30"/>
        <v>0</v>
      </c>
      <c r="Q38" s="146">
        <f t="shared" si="30"/>
        <v>0</v>
      </c>
      <c r="R38" s="146">
        <f t="shared" si="30"/>
        <v>0</v>
      </c>
      <c r="S38" s="146">
        <f t="shared" si="30"/>
        <v>0</v>
      </c>
      <c r="T38" s="146">
        <f t="shared" si="30"/>
        <v>0</v>
      </c>
      <c r="U38" s="146">
        <f t="shared" si="30"/>
        <v>0</v>
      </c>
      <c r="V38" s="146">
        <f t="shared" si="30"/>
        <v>0</v>
      </c>
      <c r="W38" s="146">
        <f t="shared" si="30"/>
        <v>0</v>
      </c>
      <c r="X38" s="146">
        <f t="shared" si="30"/>
        <v>0</v>
      </c>
      <c r="Y38" s="146">
        <f t="shared" si="30"/>
        <v>0</v>
      </c>
      <c r="Z38" s="146">
        <f t="shared" si="30"/>
        <v>0</v>
      </c>
      <c r="AA38" s="146">
        <f t="shared" si="30"/>
        <v>0</v>
      </c>
      <c r="AB38" s="146">
        <f t="shared" si="30"/>
        <v>0</v>
      </c>
      <c r="AC38" s="146">
        <f t="shared" si="30"/>
        <v>0</v>
      </c>
      <c r="AD38" s="146">
        <f t="shared" si="30"/>
        <v>0</v>
      </c>
      <c r="AE38" s="146">
        <f t="shared" si="30"/>
        <v>0</v>
      </c>
      <c r="AF38" s="146">
        <f t="shared" si="30"/>
        <v>0</v>
      </c>
      <c r="AG38" s="146">
        <f t="shared" si="30"/>
        <v>0</v>
      </c>
      <c r="AH38" s="146">
        <f t="shared" si="30"/>
        <v>0</v>
      </c>
      <c r="AI38" s="146">
        <f t="shared" si="30"/>
        <v>0</v>
      </c>
      <c r="AJ38" s="146">
        <f t="shared" si="30"/>
        <v>0</v>
      </c>
      <c r="AK38" s="146">
        <f t="shared" si="30"/>
        <v>0</v>
      </c>
      <c r="AL38" s="146">
        <f t="shared" si="30"/>
        <v>0</v>
      </c>
      <c r="AM38" s="146">
        <f t="shared" si="30"/>
        <v>0</v>
      </c>
      <c r="AN38" s="146">
        <f t="shared" si="30"/>
        <v>0</v>
      </c>
      <c r="AO38" s="146">
        <f t="shared" si="30"/>
        <v>0</v>
      </c>
      <c r="AP38" s="146">
        <f t="shared" si="30"/>
        <v>0</v>
      </c>
      <c r="AQ38" s="146">
        <f t="shared" si="30"/>
        <v>0</v>
      </c>
      <c r="AR38" s="146">
        <f t="shared" si="30"/>
        <v>0</v>
      </c>
      <c r="AS38" s="146">
        <f t="shared" si="30"/>
        <v>0</v>
      </c>
      <c r="AT38" s="146">
        <f t="shared" si="30"/>
        <v>0</v>
      </c>
      <c r="AU38" s="146">
        <f t="shared" si="30"/>
        <v>0</v>
      </c>
      <c r="AV38" s="146">
        <f t="shared" si="30"/>
        <v>0</v>
      </c>
      <c r="AW38" s="146">
        <f t="shared" si="30"/>
        <v>0</v>
      </c>
      <c r="AX38" s="146">
        <f t="shared" si="30"/>
        <v>0</v>
      </c>
      <c r="AY38" s="146">
        <f t="shared" si="30"/>
        <v>0</v>
      </c>
      <c r="AZ38" s="146">
        <f t="shared" si="30"/>
        <v>0</v>
      </c>
      <c r="BA38" s="146">
        <f t="shared" si="30"/>
        <v>0</v>
      </c>
      <c r="BB38" s="146">
        <f t="shared" si="30"/>
        <v>0</v>
      </c>
      <c r="BC38" s="146">
        <f t="shared" si="30"/>
        <v>0</v>
      </c>
      <c r="BD38" s="146">
        <f t="shared" si="30"/>
        <v>0</v>
      </c>
      <c r="BE38" s="146">
        <f t="shared" si="30"/>
        <v>0</v>
      </c>
      <c r="BF38" s="146">
        <f t="shared" si="30"/>
        <v>0</v>
      </c>
      <c r="BG38" s="146">
        <f t="shared" si="30"/>
        <v>0</v>
      </c>
      <c r="BH38" s="146">
        <f t="shared" si="30"/>
        <v>0</v>
      </c>
      <c r="BI38" s="146">
        <f t="shared" si="30"/>
        <v>0</v>
      </c>
      <c r="BJ38" s="146">
        <f t="shared" si="30"/>
        <v>0</v>
      </c>
      <c r="BK38" s="146">
        <f t="shared" si="30"/>
        <v>0</v>
      </c>
      <c r="BL38" s="146">
        <f t="shared" si="30"/>
        <v>0</v>
      </c>
      <c r="BM38" s="146">
        <f t="shared" si="30"/>
        <v>0</v>
      </c>
      <c r="BN38" s="146">
        <f t="shared" si="30"/>
        <v>0</v>
      </c>
      <c r="BO38" s="146">
        <f t="shared" si="30"/>
        <v>0</v>
      </c>
      <c r="BP38" s="146">
        <f t="shared" si="30"/>
        <v>0</v>
      </c>
      <c r="BQ38" s="146">
        <f t="shared" si="30"/>
        <v>0</v>
      </c>
      <c r="BR38" s="146">
        <f t="shared" si="30"/>
        <v>0</v>
      </c>
      <c r="BS38" s="146">
        <f t="shared" si="30"/>
        <v>0</v>
      </c>
      <c r="BT38" s="146">
        <f t="shared" si="30"/>
        <v>0</v>
      </c>
      <c r="BU38" s="146">
        <f t="shared" si="30"/>
        <v>0</v>
      </c>
      <c r="BV38" s="146">
        <f t="shared" ref="BV38:DZ38" si="31">SUM(BV36:BV37)</f>
        <v>0</v>
      </c>
      <c r="BW38" s="146">
        <f t="shared" si="31"/>
        <v>0</v>
      </c>
      <c r="BX38" s="146">
        <f t="shared" si="31"/>
        <v>0</v>
      </c>
      <c r="BY38" s="146">
        <f t="shared" si="31"/>
        <v>0</v>
      </c>
      <c r="BZ38" s="146">
        <f t="shared" si="31"/>
        <v>0</v>
      </c>
      <c r="CA38" s="146">
        <f t="shared" si="31"/>
        <v>0</v>
      </c>
      <c r="CB38" s="146">
        <f t="shared" si="31"/>
        <v>0</v>
      </c>
      <c r="CC38" s="146">
        <f t="shared" si="31"/>
        <v>0</v>
      </c>
      <c r="CD38" s="146">
        <f t="shared" si="31"/>
        <v>0</v>
      </c>
      <c r="CE38" s="146">
        <f t="shared" si="31"/>
        <v>0</v>
      </c>
      <c r="CF38" s="146">
        <f t="shared" si="31"/>
        <v>0</v>
      </c>
      <c r="CG38" s="146">
        <f t="shared" si="31"/>
        <v>0</v>
      </c>
      <c r="CH38" s="146">
        <f t="shared" si="31"/>
        <v>0</v>
      </c>
      <c r="CI38" s="146">
        <f t="shared" si="31"/>
        <v>0</v>
      </c>
      <c r="CJ38" s="146">
        <f t="shared" si="31"/>
        <v>0</v>
      </c>
      <c r="CK38" s="146">
        <f t="shared" si="31"/>
        <v>0</v>
      </c>
      <c r="CL38" s="146">
        <f t="shared" si="31"/>
        <v>0</v>
      </c>
      <c r="CM38" s="146">
        <f t="shared" si="31"/>
        <v>0</v>
      </c>
      <c r="CN38" s="146">
        <f t="shared" si="31"/>
        <v>0</v>
      </c>
      <c r="CO38" s="146">
        <f t="shared" si="31"/>
        <v>0</v>
      </c>
      <c r="CP38" s="146">
        <f t="shared" si="31"/>
        <v>0</v>
      </c>
      <c r="CQ38" s="146">
        <f t="shared" si="31"/>
        <v>0</v>
      </c>
      <c r="CR38" s="146">
        <f t="shared" si="31"/>
        <v>0</v>
      </c>
      <c r="CS38" s="146">
        <f t="shared" si="31"/>
        <v>0</v>
      </c>
      <c r="CT38" s="146">
        <f t="shared" si="31"/>
        <v>0</v>
      </c>
      <c r="CU38" s="146">
        <f t="shared" si="31"/>
        <v>0</v>
      </c>
      <c r="CV38" s="146">
        <f t="shared" si="31"/>
        <v>0</v>
      </c>
      <c r="CW38" s="146">
        <f t="shared" si="31"/>
        <v>0</v>
      </c>
      <c r="CX38" s="146">
        <f t="shared" si="31"/>
        <v>0</v>
      </c>
      <c r="CY38" s="146">
        <f t="shared" si="31"/>
        <v>0</v>
      </c>
      <c r="CZ38" s="146">
        <f t="shared" si="31"/>
        <v>0</v>
      </c>
      <c r="DA38" s="146">
        <f t="shared" si="31"/>
        <v>0</v>
      </c>
      <c r="DB38" s="146">
        <f t="shared" si="31"/>
        <v>0</v>
      </c>
      <c r="DC38" s="146">
        <f t="shared" si="31"/>
        <v>0</v>
      </c>
      <c r="DD38" s="146">
        <f t="shared" si="31"/>
        <v>0</v>
      </c>
      <c r="DE38" s="146">
        <f t="shared" si="31"/>
        <v>0</v>
      </c>
      <c r="DF38" s="146">
        <f t="shared" si="31"/>
        <v>0</v>
      </c>
      <c r="DG38" s="146">
        <f t="shared" si="31"/>
        <v>0</v>
      </c>
      <c r="DH38" s="146">
        <f t="shared" si="31"/>
        <v>0</v>
      </c>
      <c r="DI38" s="146">
        <f t="shared" si="31"/>
        <v>0</v>
      </c>
      <c r="DJ38" s="146">
        <f t="shared" si="31"/>
        <v>0</v>
      </c>
      <c r="DK38" s="146">
        <f t="shared" si="31"/>
        <v>0</v>
      </c>
      <c r="DL38" s="146">
        <f t="shared" si="31"/>
        <v>0</v>
      </c>
      <c r="DM38" s="146">
        <f t="shared" si="31"/>
        <v>0</v>
      </c>
      <c r="DN38" s="146">
        <f t="shared" si="31"/>
        <v>0</v>
      </c>
      <c r="DO38" s="146">
        <f t="shared" si="31"/>
        <v>0</v>
      </c>
      <c r="DP38" s="146">
        <f t="shared" si="31"/>
        <v>0</v>
      </c>
      <c r="DQ38" s="146">
        <f t="shared" si="31"/>
        <v>0</v>
      </c>
      <c r="DR38" s="146">
        <f t="shared" si="31"/>
        <v>0</v>
      </c>
      <c r="DS38" s="146">
        <f t="shared" si="31"/>
        <v>0</v>
      </c>
      <c r="DT38" s="146">
        <f t="shared" si="31"/>
        <v>0</v>
      </c>
      <c r="DU38" s="146">
        <f t="shared" si="31"/>
        <v>0</v>
      </c>
      <c r="DV38" s="146">
        <f t="shared" si="31"/>
        <v>0</v>
      </c>
      <c r="DW38" s="146">
        <f t="shared" si="31"/>
        <v>0</v>
      </c>
      <c r="DX38" s="146">
        <f t="shared" si="31"/>
        <v>0</v>
      </c>
      <c r="DY38" s="146">
        <f t="shared" si="31"/>
        <v>0</v>
      </c>
      <c r="DZ38" s="146">
        <f t="shared" si="31"/>
        <v>0</v>
      </c>
    </row>
    <row r="39" spans="1:130" s="51" customFormat="1" ht="15.75" customHeight="1" thickTop="1">
      <c r="A39" s="59"/>
      <c r="B39" s="60"/>
      <c r="C39" s="1138"/>
      <c r="D39" s="135"/>
      <c r="E39" s="137"/>
      <c r="F39" s="1089"/>
      <c r="G39" s="1082"/>
      <c r="H39" s="1082"/>
      <c r="I39" s="1083"/>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27"/>
      <c r="BE39" s="127"/>
      <c r="BF39" s="127"/>
      <c r="BG39" s="127"/>
      <c r="BH39" s="127"/>
      <c r="BI39" s="127"/>
      <c r="BJ39" s="127"/>
      <c r="BK39" s="127"/>
      <c r="BL39" s="127"/>
      <c r="BM39" s="127"/>
      <c r="BN39" s="127"/>
      <c r="BO39" s="127"/>
      <c r="BP39" s="127"/>
      <c r="BQ39" s="127"/>
      <c r="BR39" s="127"/>
      <c r="BS39" s="127"/>
      <c r="BT39" s="127"/>
      <c r="BU39" s="127"/>
      <c r="BV39" s="127"/>
      <c r="BW39" s="127"/>
      <c r="BX39" s="127"/>
      <c r="BY39" s="127"/>
      <c r="BZ39" s="127"/>
      <c r="CA39" s="127"/>
      <c r="CB39" s="127"/>
      <c r="CC39" s="127"/>
      <c r="CD39" s="127"/>
      <c r="CE39" s="127"/>
      <c r="CF39" s="127"/>
      <c r="CG39" s="127"/>
      <c r="CH39" s="127"/>
      <c r="CI39" s="127"/>
      <c r="CJ39" s="127"/>
      <c r="CK39" s="127"/>
      <c r="CL39" s="127"/>
      <c r="CM39" s="127"/>
      <c r="CN39" s="127"/>
      <c r="CO39" s="127"/>
      <c r="CP39" s="127"/>
      <c r="CQ39" s="127"/>
      <c r="CR39" s="127"/>
      <c r="CS39" s="127"/>
      <c r="CT39" s="127"/>
      <c r="CU39" s="127"/>
      <c r="CV39" s="127"/>
      <c r="CW39" s="127"/>
      <c r="CX39" s="127"/>
      <c r="CY39" s="127"/>
      <c r="CZ39" s="127"/>
      <c r="DA39" s="127"/>
      <c r="DB39" s="127"/>
      <c r="DC39" s="127"/>
      <c r="DD39" s="127"/>
      <c r="DE39" s="127"/>
      <c r="DF39" s="127"/>
      <c r="DG39" s="127"/>
      <c r="DH39" s="127"/>
      <c r="DI39" s="127"/>
      <c r="DJ39" s="127"/>
      <c r="DK39" s="127"/>
      <c r="DL39" s="127"/>
      <c r="DM39" s="127"/>
      <c r="DN39" s="127"/>
      <c r="DO39" s="127"/>
      <c r="DP39" s="127"/>
      <c r="DQ39" s="127"/>
      <c r="DR39" s="127"/>
      <c r="DS39" s="127"/>
      <c r="DT39" s="127"/>
      <c r="DU39" s="127"/>
      <c r="DV39" s="127"/>
      <c r="DW39" s="127"/>
      <c r="DX39" s="127"/>
      <c r="DY39" s="127"/>
      <c r="DZ39" s="127"/>
    </row>
    <row r="40" spans="1:130" s="51" customFormat="1" ht="15.75" customHeight="1">
      <c r="A40" s="59"/>
      <c r="B40" s="128" t="s">
        <v>571</v>
      </c>
      <c r="C40" s="1138"/>
      <c r="D40" s="135"/>
      <c r="E40" s="137"/>
      <c r="F40" s="1089"/>
      <c r="G40" s="1082"/>
      <c r="H40" s="1082"/>
      <c r="I40" s="1083"/>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27"/>
      <c r="BE40" s="127"/>
      <c r="BF40" s="127"/>
      <c r="BG40" s="127"/>
      <c r="BH40" s="127"/>
      <c r="BI40" s="127"/>
      <c r="BJ40" s="127"/>
      <c r="BK40" s="127"/>
      <c r="BL40" s="127"/>
      <c r="BM40" s="127"/>
      <c r="BN40" s="127"/>
      <c r="BO40" s="127"/>
      <c r="BP40" s="127"/>
      <c r="BQ40" s="127"/>
      <c r="BR40" s="127"/>
      <c r="BS40" s="127"/>
      <c r="BT40" s="127"/>
      <c r="BU40" s="127"/>
      <c r="BV40" s="127"/>
      <c r="BW40" s="127"/>
      <c r="BX40" s="127"/>
      <c r="BY40" s="127"/>
      <c r="BZ40" s="127"/>
      <c r="CA40" s="127"/>
      <c r="CB40" s="127"/>
      <c r="CC40" s="127"/>
      <c r="CD40" s="127"/>
      <c r="CE40" s="127"/>
      <c r="CF40" s="127"/>
      <c r="CG40" s="127"/>
      <c r="CH40" s="127"/>
      <c r="CI40" s="127"/>
      <c r="CJ40" s="127"/>
      <c r="CK40" s="127"/>
      <c r="CL40" s="127"/>
      <c r="CM40" s="127"/>
      <c r="CN40" s="127"/>
      <c r="CO40" s="127"/>
      <c r="CP40" s="127"/>
      <c r="CQ40" s="127"/>
      <c r="CR40" s="127"/>
      <c r="CS40" s="127"/>
      <c r="CT40" s="127"/>
      <c r="CU40" s="127"/>
      <c r="CV40" s="127"/>
      <c r="CW40" s="127"/>
      <c r="CX40" s="127"/>
      <c r="CY40" s="127"/>
      <c r="CZ40" s="127"/>
      <c r="DA40" s="127"/>
      <c r="DB40" s="127"/>
      <c r="DC40" s="127"/>
      <c r="DD40" s="127"/>
      <c r="DE40" s="127"/>
      <c r="DF40" s="127"/>
      <c r="DG40" s="127"/>
      <c r="DH40" s="127"/>
      <c r="DI40" s="127"/>
      <c r="DJ40" s="127"/>
      <c r="DK40" s="127"/>
      <c r="DL40" s="127"/>
      <c r="DM40" s="127"/>
      <c r="DN40" s="127"/>
      <c r="DO40" s="127"/>
      <c r="DP40" s="127"/>
      <c r="DQ40" s="127"/>
      <c r="DR40" s="127"/>
      <c r="DS40" s="127"/>
      <c r="DT40" s="127"/>
      <c r="DU40" s="127"/>
      <c r="DV40" s="127"/>
      <c r="DW40" s="127"/>
      <c r="DX40" s="127"/>
      <c r="DY40" s="127"/>
      <c r="DZ40" s="127"/>
    </row>
    <row r="41" spans="1:130" s="51" customFormat="1" ht="15.75" customHeight="1">
      <c r="A41" s="49"/>
      <c r="B41" s="60" t="s">
        <v>576</v>
      </c>
      <c r="C41" s="1134">
        <f>Budget!C44</f>
        <v>208727.74074879411</v>
      </c>
      <c r="D41" s="135">
        <f>E41-C41</f>
        <v>0</v>
      </c>
      <c r="E41" s="1131">
        <f>Budget!E44</f>
        <v>208727.74074879411</v>
      </c>
      <c r="F41" s="1087">
        <f>SUM(J41:BH41)-D41</f>
        <v>0</v>
      </c>
      <c r="G41" s="1075" t="s">
        <v>1382</v>
      </c>
      <c r="H41" s="1139">
        <f>$H$4</f>
        <v>0</v>
      </c>
      <c r="I41" s="1076">
        <v>0</v>
      </c>
      <c r="J41" s="58">
        <f>IFERROR(INDEX('Construction Bell Curve'!$B$3:$BK$60,MATCH($I41,'Construction Bell Curve'!$B$3:$B$60,0),MATCH('Draw Schedule-AM'!J$3,'Construction Bell Curve'!$B$3:$BK$3,0))*$D41*IF($G41="s-curve",1,0),0)+IFERROR(IF(AND(J$3&gt;=$H41,J$3&lt;=$I41),$D41/($I41-$H41+1),0)*IF($G41="straight-line",1,0),0)</f>
        <v>0</v>
      </c>
      <c r="K41" s="58">
        <f>IFERROR(INDEX('Construction Bell Curve'!$B$3:$BK$60,MATCH($I41,'Construction Bell Curve'!$B$3:$B$60,0),MATCH('Draw Schedule-AM'!K$3,'Construction Bell Curve'!$B$3:$BK$3,0))*$D41*IF($G41="s-curve",1,0),0)+IFERROR(IF(AND(K$3&gt;=$H41,K$3&lt;=$I41),$D41/($I41-$H41+1),0)*IF($G41="straight-line",1,0),0)</f>
        <v>0</v>
      </c>
      <c r="L41" s="58">
        <f>IFERROR(INDEX('Construction Bell Curve'!$B$3:$BK$60,MATCH($I41,'Construction Bell Curve'!$B$3:$B$60,0),MATCH('Draw Schedule-AM'!L$3,'Construction Bell Curve'!$B$3:$BK$3,0))*$D41*IF($G41="s-curve",1,0),0)+IFERROR(IF(AND(L$3&gt;=$H41,L$3&lt;=$I41),$D41/($I41-$H41+1),0)*IF($G41="straight-line",1,0),0)</f>
        <v>0</v>
      </c>
      <c r="M41" s="58">
        <f>IFERROR(INDEX('Construction Bell Curve'!$B$3:$BK$60,MATCH($I41,'Construction Bell Curve'!$B$3:$B$60,0),MATCH('Draw Schedule-AM'!M$3,'Construction Bell Curve'!$B$3:$BK$3,0))*$D41*IF($G41="s-curve",1,0),0)+IFERROR(IF(AND(M$3&gt;=$H41,M$3&lt;=$I41),$D41/($I41-$H41+1),0)*IF($G41="straight-line",1,0),0)</f>
        <v>0</v>
      </c>
      <c r="N41" s="58">
        <f>IFERROR(INDEX('Construction Bell Curve'!$B$3:$BK$60,MATCH($I41,'Construction Bell Curve'!$B$3:$B$60,0),MATCH('Draw Schedule-AM'!N$3,'Construction Bell Curve'!$B$3:$BK$3,0))*$D41*IF($G41="s-curve",1,0),0)+IFERROR(IF(AND(N$3&gt;=$H41,N$3&lt;=$I41),$D41/($I41-$H41+1),0)*IF($G41="straight-line",1,0),0)</f>
        <v>0</v>
      </c>
      <c r="O41" s="58">
        <f>IFERROR(INDEX('Construction Bell Curve'!$B$3:$BK$60,MATCH($I41,'Construction Bell Curve'!$B$3:$B$60,0),MATCH('Draw Schedule-AM'!O$3,'Construction Bell Curve'!$B$3:$BK$3,0))*$D41*IF($G41="s-curve",1,0),0)+IFERROR(IF(AND(O$3&gt;=$H41,O$3&lt;=$I41),$D41/($I41-$H41+1),0)*IF($G41="straight-line",1,0),0)</f>
        <v>0</v>
      </c>
      <c r="P41" s="58">
        <f>IFERROR(INDEX('Construction Bell Curve'!$B$3:$BK$60,MATCH($I41,'Construction Bell Curve'!$B$3:$B$60,0),MATCH('Draw Schedule-AM'!P$3,'Construction Bell Curve'!$B$3:$BK$3,0))*$D41*IF($G41="s-curve",1,0),0)+IFERROR(IF(AND(P$3&gt;=$H41,P$3&lt;=$I41),$D41/($I41-$H41+1),0)*IF($G41="straight-line",1,0),0)</f>
        <v>0</v>
      </c>
      <c r="Q41" s="58">
        <f>IFERROR(INDEX('Construction Bell Curve'!$B$3:$BK$60,MATCH($I41,'Construction Bell Curve'!$B$3:$B$60,0),MATCH('Draw Schedule-AM'!Q$3,'Construction Bell Curve'!$B$3:$BK$3,0))*$D41*IF($G41="s-curve",1,0),0)+IFERROR(IF(AND(Q$3&gt;=$H41,Q$3&lt;=$I41),$D41/($I41-$H41+1),0)*IF($G41="straight-line",1,0),0)</f>
        <v>0</v>
      </c>
      <c r="R41" s="58">
        <f>IFERROR(INDEX('Construction Bell Curve'!$B$3:$BK$60,MATCH($I41,'Construction Bell Curve'!$B$3:$B$60,0),MATCH('Draw Schedule-AM'!R$3,'Construction Bell Curve'!$B$3:$BK$3,0))*$D41*IF($G41="s-curve",1,0),0)+IFERROR(IF(AND(R$3&gt;=$H41,R$3&lt;=$I41),$D41/($I41-$H41+1),0)*IF($G41="straight-line",1,0),0)</f>
        <v>0</v>
      </c>
      <c r="S41" s="58">
        <f>IFERROR(INDEX('Construction Bell Curve'!$B$3:$BK$60,MATCH($I41,'Construction Bell Curve'!$B$3:$B$60,0),MATCH('Draw Schedule-AM'!S$3,'Construction Bell Curve'!$B$3:$BK$3,0))*$D41*IF($G41="s-curve",1,0),0)+IFERROR(IF(AND(S$3&gt;=$H41,S$3&lt;=$I41),$D41/($I41-$H41+1),0)*IF($G41="straight-line",1,0),0)</f>
        <v>0</v>
      </c>
      <c r="T41" s="58">
        <f>IFERROR(INDEX('Construction Bell Curve'!$B$3:$BK$60,MATCH($I41,'Construction Bell Curve'!$B$3:$B$60,0),MATCH('Draw Schedule-AM'!T$3,'Construction Bell Curve'!$B$3:$BK$3,0))*$D41*IF($G41="s-curve",1,0),0)+IFERROR(IF(AND(T$3&gt;=$H41,T$3&lt;=$I41),$D41/($I41-$H41+1),0)*IF($G41="straight-line",1,0),0)</f>
        <v>0</v>
      </c>
      <c r="U41" s="58">
        <f>IFERROR(INDEX('Construction Bell Curve'!$B$3:$BK$60,MATCH($I41,'Construction Bell Curve'!$B$3:$B$60,0),MATCH('Draw Schedule-AM'!U$3,'Construction Bell Curve'!$B$3:$BK$3,0))*$D41*IF($G41="s-curve",1,0),0)+IFERROR(IF(AND(U$3&gt;=$H41,U$3&lt;=$I41),$D41/($I41-$H41+1),0)*IF($G41="straight-line",1,0),0)</f>
        <v>0</v>
      </c>
      <c r="V41" s="58">
        <f>IFERROR(INDEX('Construction Bell Curve'!$B$3:$BK$60,MATCH($I41,'Construction Bell Curve'!$B$3:$B$60,0),MATCH('Draw Schedule-AM'!V$3,'Construction Bell Curve'!$B$3:$BK$3,0))*$D41*IF($G41="s-curve",1,0),0)+IFERROR(IF(AND(V$3&gt;=$H41,V$3&lt;=$I41),$D41/($I41-$H41+1),0)*IF($G41="straight-line",1,0),0)</f>
        <v>0</v>
      </c>
      <c r="W41" s="58">
        <f>IFERROR(INDEX('Construction Bell Curve'!$B$3:$BK$60,MATCH($I41,'Construction Bell Curve'!$B$3:$B$60,0),MATCH('Draw Schedule-AM'!W$3,'Construction Bell Curve'!$B$3:$BK$3,0))*$D41*IF($G41="s-curve",1,0),0)+IFERROR(IF(AND(W$3&gt;=$H41,W$3&lt;=$I41),$D41/($I41-$H41+1),0)*IF($G41="straight-line",1,0),0)</f>
        <v>0</v>
      </c>
      <c r="X41" s="58">
        <f>IFERROR(INDEX('Construction Bell Curve'!$B$3:$BK$60,MATCH($I41,'Construction Bell Curve'!$B$3:$B$60,0),MATCH('Draw Schedule-AM'!X$3,'Construction Bell Curve'!$B$3:$BK$3,0))*$D41*IF($G41="s-curve",1,0),0)+IFERROR(IF(AND(X$3&gt;=$H41,X$3&lt;=$I41),$D41/($I41-$H41+1),0)*IF($G41="straight-line",1,0),0)</f>
        <v>0</v>
      </c>
      <c r="Y41" s="58">
        <f>IFERROR(INDEX('Construction Bell Curve'!$B$3:$BK$60,MATCH($I41,'Construction Bell Curve'!$B$3:$B$60,0),MATCH('Draw Schedule-AM'!Y$3,'Construction Bell Curve'!$B$3:$BK$3,0))*$D41*IF($G41="s-curve",1,0),0)+IFERROR(IF(AND(Y$3&gt;=$H41,Y$3&lt;=$I41),$D41/($I41-$H41+1),0)*IF($G41="straight-line",1,0),0)</f>
        <v>0</v>
      </c>
      <c r="Z41" s="58">
        <f>IFERROR(INDEX('Construction Bell Curve'!$B$3:$BK$60,MATCH($I41,'Construction Bell Curve'!$B$3:$B$60,0),MATCH('Draw Schedule-AM'!Z$3,'Construction Bell Curve'!$B$3:$BK$3,0))*$D41*IF($G41="s-curve",1,0),0)+IFERROR(IF(AND(Z$3&gt;=$H41,Z$3&lt;=$I41),$D41/($I41-$H41+1),0)*IF($G41="straight-line",1,0),0)</f>
        <v>0</v>
      </c>
      <c r="AA41" s="58">
        <f>IFERROR(INDEX('Construction Bell Curve'!$B$3:$BK$60,MATCH($I41,'Construction Bell Curve'!$B$3:$B$60,0),MATCH('Draw Schedule-AM'!AA$3,'Construction Bell Curve'!$B$3:$BK$3,0))*$D41*IF($G41="s-curve",1,0),0)+IFERROR(IF(AND(AA$3&gt;=$H41,AA$3&lt;=$I41),$D41/($I41-$H41+1),0)*IF($G41="straight-line",1,0),0)</f>
        <v>0</v>
      </c>
      <c r="AB41" s="58">
        <f>IFERROR(INDEX('Construction Bell Curve'!$B$3:$BK$60,MATCH($I41,'Construction Bell Curve'!$B$3:$B$60,0),MATCH('Draw Schedule-AM'!AB$3,'Construction Bell Curve'!$B$3:$BK$3,0))*$D41*IF($G41="s-curve",1,0),0)+IFERROR(IF(AND(AB$3&gt;=$H41,AB$3&lt;=$I41),$D41/($I41-$H41+1),0)*IF($G41="straight-line",1,0),0)</f>
        <v>0</v>
      </c>
      <c r="AC41" s="58">
        <f>IFERROR(INDEX('Construction Bell Curve'!$B$3:$BK$60,MATCH($I41,'Construction Bell Curve'!$B$3:$B$60,0),MATCH('Draw Schedule-AM'!AC$3,'Construction Bell Curve'!$B$3:$BK$3,0))*$D41*IF($G41="s-curve",1,0),0)+IFERROR(IF(AND(AC$3&gt;=$H41,AC$3&lt;=$I41),$D41/($I41-$H41+1),0)*IF($G41="straight-line",1,0),0)</f>
        <v>0</v>
      </c>
      <c r="AD41" s="58">
        <f>IFERROR(INDEX('Construction Bell Curve'!$B$3:$BK$60,MATCH($I41,'Construction Bell Curve'!$B$3:$B$60,0),MATCH('Draw Schedule-AM'!AD$3,'Construction Bell Curve'!$B$3:$BK$3,0))*$D41*IF($G41="s-curve",1,0),0)+IFERROR(IF(AND(AD$3&gt;=$H41,AD$3&lt;=$I41),$D41/($I41-$H41+1),0)*IF($G41="straight-line",1,0),0)</f>
        <v>0</v>
      </c>
      <c r="AE41" s="58">
        <f>IFERROR(INDEX('Construction Bell Curve'!$B$3:$BK$60,MATCH($I41,'Construction Bell Curve'!$B$3:$B$60,0),MATCH('Draw Schedule-AM'!AE$3,'Construction Bell Curve'!$B$3:$BK$3,0))*$D41*IF($G41="s-curve",1,0),0)+IFERROR(IF(AND(AE$3&gt;=$H41,AE$3&lt;=$I41),$D41/($I41-$H41+1),0)*IF($G41="straight-line",1,0),0)</f>
        <v>0</v>
      </c>
      <c r="AF41" s="58">
        <f>IFERROR(INDEX('Construction Bell Curve'!$B$3:$BK$60,MATCH($I41,'Construction Bell Curve'!$B$3:$B$60,0),MATCH('Draw Schedule-AM'!AF$3,'Construction Bell Curve'!$B$3:$BK$3,0))*$D41*IF($G41="s-curve",1,0),0)+IFERROR(IF(AND(AF$3&gt;=$H41,AF$3&lt;=$I41),$D41/($I41-$H41+1),0)*IF($G41="straight-line",1,0),0)</f>
        <v>0</v>
      </c>
      <c r="AG41" s="58">
        <f>IFERROR(INDEX('Construction Bell Curve'!$B$3:$BK$60,MATCH($I41,'Construction Bell Curve'!$B$3:$B$60,0),MATCH('Draw Schedule-AM'!AG$3,'Construction Bell Curve'!$B$3:$BK$3,0))*$D41*IF($G41="s-curve",1,0),0)+IFERROR(IF(AND(AG$3&gt;=$H41,AG$3&lt;=$I41),$D41/($I41-$H41+1),0)*IF($G41="straight-line",1,0),0)</f>
        <v>0</v>
      </c>
      <c r="AH41" s="58">
        <f>IFERROR(INDEX('Construction Bell Curve'!$B$3:$BK$60,MATCH($I41,'Construction Bell Curve'!$B$3:$B$60,0),MATCH('Draw Schedule-AM'!AH$3,'Construction Bell Curve'!$B$3:$BK$3,0))*$D41*IF($G41="s-curve",1,0),0)+IFERROR(IF(AND(AH$3&gt;=$H41,AH$3&lt;=$I41),$D41/($I41-$H41+1),0)*IF($G41="straight-line",1,0),0)</f>
        <v>0</v>
      </c>
      <c r="AI41" s="58">
        <f>IFERROR(INDEX('Construction Bell Curve'!$B$3:$BK$60,MATCH($I41,'Construction Bell Curve'!$B$3:$B$60,0),MATCH('Draw Schedule-AM'!AI$3,'Construction Bell Curve'!$B$3:$BK$3,0))*$D41*IF($G41="s-curve",1,0),0)+IFERROR(IF(AND(AI$3&gt;=$H41,AI$3&lt;=$I41),$D41/($I41-$H41+1),0)*IF($G41="straight-line",1,0),0)</f>
        <v>0</v>
      </c>
      <c r="AJ41" s="58">
        <f>IFERROR(INDEX('Construction Bell Curve'!$B$3:$BK$60,MATCH($I41,'Construction Bell Curve'!$B$3:$B$60,0),MATCH('Draw Schedule-AM'!AJ$3,'Construction Bell Curve'!$B$3:$BK$3,0))*$D41*IF($G41="s-curve",1,0),0)+IFERROR(IF(AND(AJ$3&gt;=$H41,AJ$3&lt;=$I41),$D41/($I41-$H41+1),0)*IF($G41="straight-line",1,0),0)</f>
        <v>0</v>
      </c>
      <c r="AK41" s="58">
        <f>IFERROR(INDEX('Construction Bell Curve'!$B$3:$BK$60,MATCH($I41,'Construction Bell Curve'!$B$3:$B$60,0),MATCH('Draw Schedule-AM'!AK$3,'Construction Bell Curve'!$B$3:$BK$3,0))*$D41*IF($G41="s-curve",1,0),0)+IFERROR(IF(AND(AK$3&gt;=$H41,AK$3&lt;=$I41),$D41/($I41-$H41+1),0)*IF($G41="straight-line",1,0),0)</f>
        <v>0</v>
      </c>
      <c r="AL41" s="58">
        <f>IFERROR(INDEX('Construction Bell Curve'!$B$3:$BK$60,MATCH($I41,'Construction Bell Curve'!$B$3:$B$60,0),MATCH('Draw Schedule-AM'!AL$3,'Construction Bell Curve'!$B$3:$BK$3,0))*$D41*IF($G41="s-curve",1,0),0)+IFERROR(IF(AND(AL$3&gt;=$H41,AL$3&lt;=$I41),$D41/($I41-$H41+1),0)*IF($G41="straight-line",1,0),0)</f>
        <v>0</v>
      </c>
      <c r="AM41" s="58">
        <f>IFERROR(INDEX('Construction Bell Curve'!$B$3:$BK$60,MATCH($I41,'Construction Bell Curve'!$B$3:$B$60,0),MATCH('Draw Schedule-AM'!AM$3,'Construction Bell Curve'!$B$3:$BK$3,0))*$D41*IF($G41="s-curve",1,0),0)+IFERROR(IF(AND(AM$3&gt;=$H41,AM$3&lt;=$I41),$D41/($I41-$H41+1),0)*IF($G41="straight-line",1,0),0)</f>
        <v>0</v>
      </c>
      <c r="AN41" s="58">
        <f>IFERROR(INDEX('Construction Bell Curve'!$B$3:$BK$60,MATCH($I41,'Construction Bell Curve'!$B$3:$B$60,0),MATCH('Draw Schedule-AM'!AN$3,'Construction Bell Curve'!$B$3:$BK$3,0))*$D41*IF($G41="s-curve",1,0),0)+IFERROR(IF(AND(AN$3&gt;=$H41,AN$3&lt;=$I41),$D41/($I41-$H41+1),0)*IF($G41="straight-line",1,0),0)</f>
        <v>0</v>
      </c>
      <c r="AO41" s="58">
        <f>IFERROR(INDEX('Construction Bell Curve'!$B$3:$BK$60,MATCH($I41,'Construction Bell Curve'!$B$3:$B$60,0),MATCH('Draw Schedule-AM'!AO$3,'Construction Bell Curve'!$B$3:$BK$3,0))*$D41*IF($G41="s-curve",1,0),0)+IFERROR(IF(AND(AO$3&gt;=$H41,AO$3&lt;=$I41),$D41/($I41-$H41+1),0)*IF($G41="straight-line",1,0),0)</f>
        <v>0</v>
      </c>
      <c r="AP41" s="58">
        <f>IFERROR(INDEX('Construction Bell Curve'!$B$3:$BK$60,MATCH($I41,'Construction Bell Curve'!$B$3:$B$60,0),MATCH('Draw Schedule-AM'!AP$3,'Construction Bell Curve'!$B$3:$BK$3,0))*$D41*IF($G41="s-curve",1,0),0)+IFERROR(IF(AND(AP$3&gt;=$H41,AP$3&lt;=$I41),$D41/($I41-$H41+1),0)*IF($G41="straight-line",1,0),0)</f>
        <v>0</v>
      </c>
      <c r="AQ41" s="58">
        <f>IFERROR(INDEX('Construction Bell Curve'!$B$3:$BK$60,MATCH($I41,'Construction Bell Curve'!$B$3:$B$60,0),MATCH('Draw Schedule-AM'!AQ$3,'Construction Bell Curve'!$B$3:$BK$3,0))*$D41*IF($G41="s-curve",1,0),0)+IFERROR(IF(AND(AQ$3&gt;=$H41,AQ$3&lt;=$I41),$D41/($I41-$H41+1),0)*IF($G41="straight-line",1,0),0)</f>
        <v>0</v>
      </c>
      <c r="AR41" s="58">
        <f>IFERROR(INDEX('Construction Bell Curve'!$B$3:$BK$60,MATCH($I41,'Construction Bell Curve'!$B$3:$B$60,0),MATCH('Draw Schedule-AM'!AR$3,'Construction Bell Curve'!$B$3:$BK$3,0))*$D41*IF($G41="s-curve",1,0),0)+IFERROR(IF(AND(AR$3&gt;=$H41,AR$3&lt;=$I41),$D41/($I41-$H41+1),0)*IF($G41="straight-line",1,0),0)</f>
        <v>0</v>
      </c>
      <c r="AS41" s="58">
        <f>IFERROR(INDEX('Construction Bell Curve'!$B$3:$BK$60,MATCH($I41,'Construction Bell Curve'!$B$3:$B$60,0),MATCH('Draw Schedule-AM'!AS$3,'Construction Bell Curve'!$B$3:$BK$3,0))*$D41*IF($G41="s-curve",1,0),0)+IFERROR(IF(AND(AS$3&gt;=$H41,AS$3&lt;=$I41),$D41/($I41-$H41+1),0)*IF($G41="straight-line",1,0),0)</f>
        <v>0</v>
      </c>
      <c r="AT41" s="58">
        <f>IFERROR(INDEX('Construction Bell Curve'!$B$3:$BK$60,MATCH($I41,'Construction Bell Curve'!$B$3:$B$60,0),MATCH('Draw Schedule-AM'!AT$3,'Construction Bell Curve'!$B$3:$BK$3,0))*$D41*IF($G41="s-curve",1,0),0)+IFERROR(IF(AND(AT$3&gt;=$H41,AT$3&lt;=$I41),$D41/($I41-$H41+1),0)*IF($G41="straight-line",1,0),0)</f>
        <v>0</v>
      </c>
      <c r="AU41" s="58">
        <f>IFERROR(INDEX('Construction Bell Curve'!$B$3:$BK$60,MATCH($I41,'Construction Bell Curve'!$B$3:$B$60,0),MATCH('Draw Schedule-AM'!AU$3,'Construction Bell Curve'!$B$3:$BK$3,0))*$D41*IF($G41="s-curve",1,0),0)+IFERROR(IF(AND(AU$3&gt;=$H41,AU$3&lt;=$I41),$D41/($I41-$H41+1),0)*IF($G41="straight-line",1,0),0)</f>
        <v>0</v>
      </c>
      <c r="AV41" s="58">
        <f>IFERROR(INDEX('Construction Bell Curve'!$B$3:$BK$60,MATCH($I41,'Construction Bell Curve'!$B$3:$B$60,0),MATCH('Draw Schedule-AM'!AV$3,'Construction Bell Curve'!$B$3:$BK$3,0))*$D41*IF($G41="s-curve",1,0),0)+IFERROR(IF(AND(AV$3&gt;=$H41,AV$3&lt;=$I41),$D41/($I41-$H41+1),0)*IF($G41="straight-line",1,0),0)</f>
        <v>0</v>
      </c>
      <c r="AW41" s="58">
        <f>IFERROR(INDEX('Construction Bell Curve'!$B$3:$BK$60,MATCH($I41,'Construction Bell Curve'!$B$3:$B$60,0),MATCH('Draw Schedule-AM'!AW$3,'Construction Bell Curve'!$B$3:$BK$3,0))*$D41*IF($G41="s-curve",1,0),0)+IFERROR(IF(AND(AW$3&gt;=$H41,AW$3&lt;=$I41),$D41/($I41-$H41+1),0)*IF($G41="straight-line",1,0),0)</f>
        <v>0</v>
      </c>
      <c r="AX41" s="58">
        <f>IFERROR(INDEX('Construction Bell Curve'!$B$3:$BK$60,MATCH($I41,'Construction Bell Curve'!$B$3:$B$60,0),MATCH('Draw Schedule-AM'!AX$3,'Construction Bell Curve'!$B$3:$BK$3,0))*$D41*IF($G41="s-curve",1,0),0)+IFERROR(IF(AND(AX$3&gt;=$H41,AX$3&lt;=$I41),$D41/($I41-$H41+1),0)*IF($G41="straight-line",1,0),0)</f>
        <v>0</v>
      </c>
      <c r="AY41" s="58">
        <f>IFERROR(INDEX('Construction Bell Curve'!$B$3:$BK$60,MATCH($I41,'Construction Bell Curve'!$B$3:$B$60,0),MATCH('Draw Schedule-AM'!AY$3,'Construction Bell Curve'!$B$3:$BK$3,0))*$D41*IF($G41="s-curve",1,0),0)+IFERROR(IF(AND(AY$3&gt;=$H41,AY$3&lt;=$I41),$D41/($I41-$H41+1),0)*IF($G41="straight-line",1,0),0)</f>
        <v>0</v>
      </c>
      <c r="AZ41" s="58">
        <f>IFERROR(INDEX('Construction Bell Curve'!$B$3:$BK$60,MATCH($I41,'Construction Bell Curve'!$B$3:$B$60,0),MATCH('Draw Schedule-AM'!AZ$3,'Construction Bell Curve'!$B$3:$BK$3,0))*$D41*IF($G41="s-curve",1,0),0)+IFERROR(IF(AND(AZ$3&gt;=$H41,AZ$3&lt;=$I41),$D41/($I41-$H41+1),0)*IF($G41="straight-line",1,0),0)</f>
        <v>0</v>
      </c>
      <c r="BA41" s="58">
        <f>IFERROR(INDEX('Construction Bell Curve'!$B$3:$BK$60,MATCH($I41,'Construction Bell Curve'!$B$3:$B$60,0),MATCH('Draw Schedule-AM'!BA$3,'Construction Bell Curve'!$B$3:$BK$3,0))*$D41*IF($G41="s-curve",1,0),0)+IFERROR(IF(AND(BA$3&gt;=$H41,BA$3&lt;=$I41),$D41/($I41-$H41+1),0)*IF($G41="straight-line",1,0),0)</f>
        <v>0</v>
      </c>
      <c r="BB41" s="58">
        <f>IFERROR(INDEX('Construction Bell Curve'!$B$3:$BK$60,MATCH($I41,'Construction Bell Curve'!$B$3:$B$60,0),MATCH('Draw Schedule-AM'!BB$3,'Construction Bell Curve'!$B$3:$BK$3,0))*$D41*IF($G41="s-curve",1,0),0)+IFERROR(IF(AND(BB$3&gt;=$H41,BB$3&lt;=$I41),$D41/($I41-$H41+1),0)*IF($G41="straight-line",1,0),0)</f>
        <v>0</v>
      </c>
      <c r="BC41" s="58">
        <f>IFERROR(INDEX('Construction Bell Curve'!$B$3:$BK$60,MATCH($I41,'Construction Bell Curve'!$B$3:$B$60,0),MATCH('Draw Schedule-AM'!BC$3,'Construction Bell Curve'!$B$3:$BK$3,0))*$D41*IF($G41="s-curve",1,0),0)+IFERROR(IF(AND(BC$3&gt;=$H41,BC$3&lt;=$I41),$D41/($I41-$H41+1),0)*IF($G41="straight-line",1,0),0)</f>
        <v>0</v>
      </c>
      <c r="BD41" s="58">
        <f>IFERROR(INDEX('Construction Bell Curve'!$B$3:$BK$60,MATCH($I41,'Construction Bell Curve'!$B$3:$B$60,0),MATCH('Draw Schedule-AM'!BD$3,'Construction Bell Curve'!$B$3:$BK$3,0))*$D41*IF($G41="s-curve",1,0),0)+IFERROR(IF(AND(BD$3&gt;=$H41,BD$3&lt;=$I41),$D41/($I41-$H41+1),0)*IF($G41="straight-line",1,0),0)</f>
        <v>0</v>
      </c>
      <c r="BE41" s="58">
        <f>IFERROR(INDEX('Construction Bell Curve'!$B$3:$BK$60,MATCH($I41,'Construction Bell Curve'!$B$3:$B$60,0),MATCH('Draw Schedule-AM'!BE$3,'Construction Bell Curve'!$B$3:$BK$3,0))*$D41*IF($G41="s-curve",1,0),0)+IFERROR(IF(AND(BE$3&gt;=$H41,BE$3&lt;=$I41),$D41/($I41-$H41+1),0)*IF($G41="straight-line",1,0),0)</f>
        <v>0</v>
      </c>
      <c r="BF41" s="58">
        <f>IFERROR(INDEX('Construction Bell Curve'!$B$3:$BK$60,MATCH($I41,'Construction Bell Curve'!$B$3:$B$60,0),MATCH('Draw Schedule-AM'!BF$3,'Construction Bell Curve'!$B$3:$BK$3,0))*$D41*IF($G41="s-curve",1,0),0)+IFERROR(IF(AND(BF$3&gt;=$H41,BF$3&lt;=$I41),$D41/($I41-$H41+1),0)*IF($G41="straight-line",1,0),0)</f>
        <v>0</v>
      </c>
      <c r="BG41" s="58">
        <f>IFERROR(INDEX('Construction Bell Curve'!$B$3:$BK$60,MATCH($I41,'Construction Bell Curve'!$B$3:$B$60,0),MATCH('Draw Schedule-AM'!BG$3,'Construction Bell Curve'!$B$3:$BK$3,0))*$D41*IF($G41="s-curve",1,0),0)+IFERROR(IF(AND(BG$3&gt;=$H41,BG$3&lt;=$I41),$D41/($I41-$H41+1),0)*IF($G41="straight-line",1,0),0)</f>
        <v>0</v>
      </c>
      <c r="BH41" s="58">
        <f>IFERROR(INDEX('Construction Bell Curve'!$B$3:$BK$60,MATCH($I41,'Construction Bell Curve'!$B$3:$B$60,0),MATCH('Draw Schedule-AM'!BH$3,'Construction Bell Curve'!$B$3:$BK$3,0))*$D41*IF($G41="s-curve",1,0),0)+IFERROR(IF(AND(BH$3&gt;=$H41,BH$3&lt;=$I41),$D41/($I41-$H41+1),0)*IF($G41="straight-line",1,0),0)</f>
        <v>0</v>
      </c>
      <c r="BI41" s="58">
        <f>IFERROR(INDEX('Construction Bell Curve'!$B$3:$BK$60,MATCH($I41,'Construction Bell Curve'!$B$3:$B$60,0),MATCH('Draw Schedule-AM'!BI$3,'Construction Bell Curve'!$B$3:$BK$3,0))*$D41*IF($G41="s-curve",1,0),0)+IFERROR(IF(AND(BI$3&gt;=$H41,BI$3&lt;=$I41),$D41/($I41-$H41+1),0)*IF($G41="straight-line",1,0),0)</f>
        <v>0</v>
      </c>
      <c r="BJ41" s="58">
        <f>IFERROR(INDEX('Construction Bell Curve'!$B$3:$BK$60,MATCH($I41,'Construction Bell Curve'!$B$3:$B$60,0),MATCH('Draw Schedule-AM'!BJ$3,'Construction Bell Curve'!$B$3:$BK$3,0))*$D41*IF($G41="s-curve",1,0),0)+IFERROR(IF(AND(BJ$3&gt;=$H41,BJ$3&lt;=$I41),$D41/($I41-$H41+1),0)*IF($G41="straight-line",1,0),0)</f>
        <v>0</v>
      </c>
      <c r="BK41" s="58">
        <f>IFERROR(INDEX('Construction Bell Curve'!$B$3:$BK$60,MATCH($I41,'Construction Bell Curve'!$B$3:$B$60,0),MATCH('Draw Schedule-AM'!BK$3,'Construction Bell Curve'!$B$3:$BK$3,0))*$D41*IF($G41="s-curve",1,0),0)+IFERROR(IF(AND(BK$3&gt;=$H41,BK$3&lt;=$I41),$D41/($I41-$H41+1),0)*IF($G41="straight-line",1,0),0)</f>
        <v>0</v>
      </c>
      <c r="BL41" s="58">
        <f>IFERROR(INDEX('Construction Bell Curve'!$B$3:$BK$60,MATCH($I41,'Construction Bell Curve'!$B$3:$B$60,0),MATCH('Draw Schedule-AM'!BL$3,'Construction Bell Curve'!$B$3:$BK$3,0))*$D41*IF($G41="s-curve",1,0),0)+IFERROR(IF(AND(BL$3&gt;=$H41,BL$3&lt;=$I41),$D41/($I41-$H41+1),0)*IF($G41="straight-line",1,0),0)</f>
        <v>0</v>
      </c>
      <c r="BM41" s="58">
        <f>IFERROR(INDEX('Construction Bell Curve'!$B$3:$BK$60,MATCH($I41,'Construction Bell Curve'!$B$3:$B$60,0),MATCH('Draw Schedule-AM'!BM$3,'Construction Bell Curve'!$B$3:$BK$3,0))*$D41*IF($G41="s-curve",1,0),0)+IFERROR(IF(AND(BM$3&gt;=$H41,BM$3&lt;=$I41),$D41/($I41-$H41+1),0)*IF($G41="straight-line",1,0),0)</f>
        <v>0</v>
      </c>
      <c r="BN41" s="58">
        <f>IFERROR(INDEX('Construction Bell Curve'!$B$3:$BK$60,MATCH($I41,'Construction Bell Curve'!$B$3:$B$60,0),MATCH('Draw Schedule-AM'!BN$3,'Construction Bell Curve'!$B$3:$BK$3,0))*$D41*IF($G41="s-curve",1,0),0)+IFERROR(IF(AND(BN$3&gt;=$H41,BN$3&lt;=$I41),$D41/($I41-$H41+1),0)*IF($G41="straight-line",1,0),0)</f>
        <v>0</v>
      </c>
      <c r="BO41" s="58">
        <f>IFERROR(INDEX('Construction Bell Curve'!$B$3:$BK$60,MATCH($I41,'Construction Bell Curve'!$B$3:$B$60,0),MATCH('Draw Schedule-AM'!BO$3,'Construction Bell Curve'!$B$3:$BK$3,0))*$D41*IF($G41="s-curve",1,0),0)+IFERROR(IF(AND(BO$3&gt;=$H41,BO$3&lt;=$I41),$D41/($I41-$H41+1),0)*IF($G41="straight-line",1,0),0)</f>
        <v>0</v>
      </c>
      <c r="BP41" s="58">
        <f>IFERROR(INDEX('Construction Bell Curve'!$B$3:$BK$60,MATCH($I41,'Construction Bell Curve'!$B$3:$B$60,0),MATCH('Draw Schedule-AM'!BP$3,'Construction Bell Curve'!$B$3:$BK$3,0))*$D41*IF($G41="s-curve",1,0),0)+IFERROR(IF(AND(BP$3&gt;=$H41,BP$3&lt;=$I41),$D41/($I41-$H41+1),0)*IF($G41="straight-line",1,0),0)</f>
        <v>0</v>
      </c>
      <c r="BQ41" s="58">
        <f>IFERROR(INDEX('Construction Bell Curve'!$B$3:$BK$60,MATCH($I41,'Construction Bell Curve'!$B$3:$B$60,0),MATCH('Draw Schedule-AM'!BQ$3,'Construction Bell Curve'!$B$3:$BK$3,0))*$D41*IF($G41="s-curve",1,0),0)+IFERROR(IF(AND(BQ$3&gt;=$H41,BQ$3&lt;=$I41),$D41/($I41-$H41+1),0)*IF($G41="straight-line",1,0),0)</f>
        <v>0</v>
      </c>
      <c r="BR41" s="58">
        <f>IFERROR(INDEX('Construction Bell Curve'!$B$3:$BK$60,MATCH($I41,'Construction Bell Curve'!$B$3:$B$60,0),MATCH('Draw Schedule-AM'!BR$3,'Construction Bell Curve'!$B$3:$BK$3,0))*$D41*IF($G41="s-curve",1,0),0)+IFERROR(IF(AND(BR$3&gt;=$H41,BR$3&lt;=$I41),$D41/($I41-$H41+1),0)*IF($G41="straight-line",1,0),0)</f>
        <v>0</v>
      </c>
      <c r="BS41" s="58">
        <f>IFERROR(INDEX('Construction Bell Curve'!$B$3:$BK$60,MATCH($I41,'Construction Bell Curve'!$B$3:$B$60,0),MATCH('Draw Schedule-AM'!BS$3,'Construction Bell Curve'!$B$3:$BK$3,0))*$D41*IF($G41="s-curve",1,0),0)+IFERROR(IF(AND(BS$3&gt;=$H41,BS$3&lt;=$I41),$D41/($I41-$H41+1),0)*IF($G41="straight-line",1,0),0)</f>
        <v>0</v>
      </c>
      <c r="BT41" s="58">
        <f>IFERROR(INDEX('Construction Bell Curve'!$B$3:$BK$60,MATCH($I41,'Construction Bell Curve'!$B$3:$B$60,0),MATCH('Draw Schedule-AM'!BT$3,'Construction Bell Curve'!$B$3:$BK$3,0))*$D41*IF($G41="s-curve",1,0),0)+IFERROR(IF(AND(BT$3&gt;=$H41,BT$3&lt;=$I41),$D41/($I41-$H41+1),0)*IF($G41="straight-line",1,0),0)</f>
        <v>0</v>
      </c>
      <c r="BU41" s="58">
        <f>IFERROR(INDEX('Construction Bell Curve'!$B$3:$BK$60,MATCH($I41,'Construction Bell Curve'!$B$3:$B$60,0),MATCH('Draw Schedule-AM'!BU$3,'Construction Bell Curve'!$B$3:$BK$3,0))*$D41*IF($G41="s-curve",1,0),0)+IFERROR(IF(AND(BU$3&gt;=$H41,BU$3&lt;=$I41),$D41/($I41-$H41+1),0)*IF($G41="straight-line",1,0),0)</f>
        <v>0</v>
      </c>
      <c r="BV41" s="58">
        <f>IFERROR(INDEX('Construction Bell Curve'!$B$3:$BK$60,MATCH($I41,'Construction Bell Curve'!$B$3:$B$60,0),MATCH('Draw Schedule-AM'!BV$3,'Construction Bell Curve'!$B$3:$BK$3,0))*$D41*IF($G41="s-curve",1,0),0)+IFERROR(IF(AND(BV$3&gt;=$H41,BV$3&lt;=$I41),$D41/($I41-$H41+1),0)*IF($G41="straight-line",1,0),0)</f>
        <v>0</v>
      </c>
      <c r="BW41" s="58">
        <f>IFERROR(INDEX('Construction Bell Curve'!$B$3:$BK$60,MATCH($I41,'Construction Bell Curve'!$B$3:$B$60,0),MATCH('Draw Schedule-AM'!BW$3,'Construction Bell Curve'!$B$3:$BK$3,0))*$D41*IF($G41="s-curve",1,0),0)+IFERROR(IF(AND(BW$3&gt;=$H41,BW$3&lt;=$I41),$D41/($I41-$H41+1),0)*IF($G41="straight-line",1,0),0)</f>
        <v>0</v>
      </c>
      <c r="BX41" s="58">
        <f>IFERROR(INDEX('Construction Bell Curve'!$B$3:$BK$60,MATCH($I41,'Construction Bell Curve'!$B$3:$B$60,0),MATCH('Draw Schedule-AM'!BX$3,'Construction Bell Curve'!$B$3:$BK$3,0))*$D41*IF($G41="s-curve",1,0),0)+IFERROR(IF(AND(BX$3&gt;=$H41,BX$3&lt;=$I41),$D41/($I41-$H41+1),0)*IF($G41="straight-line",1,0),0)</f>
        <v>0</v>
      </c>
      <c r="BY41" s="58">
        <f>IFERROR(INDEX('Construction Bell Curve'!$B$3:$BK$60,MATCH($I41,'Construction Bell Curve'!$B$3:$B$60,0),MATCH('Draw Schedule-AM'!BY$3,'Construction Bell Curve'!$B$3:$BK$3,0))*$D41*IF($G41="s-curve",1,0),0)+IFERROR(IF(AND(BY$3&gt;=$H41,BY$3&lt;=$I41),$D41/($I41-$H41+1),0)*IF($G41="straight-line",1,0),0)</f>
        <v>0</v>
      </c>
      <c r="BZ41" s="58">
        <f>IFERROR(INDEX('Construction Bell Curve'!$B$3:$BK$60,MATCH($I41,'Construction Bell Curve'!$B$3:$B$60,0),MATCH('Draw Schedule-AM'!BZ$3,'Construction Bell Curve'!$B$3:$BK$3,0))*$D41*IF($G41="s-curve",1,0),0)+IFERROR(IF(AND(BZ$3&gt;=$H41,BZ$3&lt;=$I41),$D41/($I41-$H41+1),0)*IF($G41="straight-line",1,0),0)</f>
        <v>0</v>
      </c>
      <c r="CA41" s="58">
        <f>IFERROR(INDEX('Construction Bell Curve'!$B$3:$BK$60,MATCH($I41,'Construction Bell Curve'!$B$3:$B$60,0),MATCH('Draw Schedule-AM'!CA$3,'Construction Bell Curve'!$B$3:$BK$3,0))*$D41*IF($G41="s-curve",1,0),0)+IFERROR(IF(AND(CA$3&gt;=$H41,CA$3&lt;=$I41),$D41/($I41-$H41+1),0)*IF($G41="straight-line",1,0),0)</f>
        <v>0</v>
      </c>
      <c r="CB41" s="58">
        <f>IFERROR(INDEX('Construction Bell Curve'!$B$3:$BK$60,MATCH($I41,'Construction Bell Curve'!$B$3:$B$60,0),MATCH('Draw Schedule-AM'!CB$3,'Construction Bell Curve'!$B$3:$BK$3,0))*$D41*IF($G41="s-curve",1,0),0)+IFERROR(IF(AND(CB$3&gt;=$H41,CB$3&lt;=$I41),$D41/($I41-$H41+1),0)*IF($G41="straight-line",1,0),0)</f>
        <v>0</v>
      </c>
      <c r="CC41" s="58">
        <f>IFERROR(INDEX('Construction Bell Curve'!$B$3:$BK$60,MATCH($I41,'Construction Bell Curve'!$B$3:$B$60,0),MATCH('Draw Schedule-AM'!CC$3,'Construction Bell Curve'!$B$3:$BK$3,0))*$D41*IF($G41="s-curve",1,0),0)+IFERROR(IF(AND(CC$3&gt;=$H41,CC$3&lt;=$I41),$D41/($I41-$H41+1),0)*IF($G41="straight-line",1,0),0)</f>
        <v>0</v>
      </c>
      <c r="CD41" s="58">
        <f>IFERROR(INDEX('Construction Bell Curve'!$B$3:$BK$60,MATCH($I41,'Construction Bell Curve'!$B$3:$B$60,0),MATCH('Draw Schedule-AM'!CD$3,'Construction Bell Curve'!$B$3:$BK$3,0))*$D41*IF($G41="s-curve",1,0),0)+IFERROR(IF(AND(CD$3&gt;=$H41,CD$3&lt;=$I41),$D41/($I41-$H41+1),0)*IF($G41="straight-line",1,0),0)</f>
        <v>0</v>
      </c>
      <c r="CE41" s="58">
        <f>IFERROR(INDEX('Construction Bell Curve'!$B$3:$BK$60,MATCH($I41,'Construction Bell Curve'!$B$3:$B$60,0),MATCH('Draw Schedule-AM'!CE$3,'Construction Bell Curve'!$B$3:$BK$3,0))*$D41*IF($G41="s-curve",1,0),0)+IFERROR(IF(AND(CE$3&gt;=$H41,CE$3&lt;=$I41),$D41/($I41-$H41+1),0)*IF($G41="straight-line",1,0),0)</f>
        <v>0</v>
      </c>
      <c r="CF41" s="58">
        <f>IFERROR(INDEX('Construction Bell Curve'!$B$3:$BK$60,MATCH($I41,'Construction Bell Curve'!$B$3:$B$60,0),MATCH('Draw Schedule-AM'!CF$3,'Construction Bell Curve'!$B$3:$BK$3,0))*$D41*IF($G41="s-curve",1,0),0)+IFERROR(IF(AND(CF$3&gt;=$H41,CF$3&lt;=$I41),$D41/($I41-$H41+1),0)*IF($G41="straight-line",1,0),0)</f>
        <v>0</v>
      </c>
      <c r="CG41" s="58">
        <f>IFERROR(INDEX('Construction Bell Curve'!$B$3:$BK$60,MATCH($I41,'Construction Bell Curve'!$B$3:$B$60,0),MATCH('Draw Schedule-AM'!CG$3,'Construction Bell Curve'!$B$3:$BK$3,0))*$D41*IF($G41="s-curve",1,0),0)+IFERROR(IF(AND(CG$3&gt;=$H41,CG$3&lt;=$I41),$D41/($I41-$H41+1),0)*IF($G41="straight-line",1,0),0)</f>
        <v>0</v>
      </c>
      <c r="CH41" s="58">
        <f>IFERROR(INDEX('Construction Bell Curve'!$B$3:$BK$60,MATCH($I41,'Construction Bell Curve'!$B$3:$B$60,0),MATCH('Draw Schedule-AM'!CH$3,'Construction Bell Curve'!$B$3:$BK$3,0))*$D41*IF($G41="s-curve",1,0),0)+IFERROR(IF(AND(CH$3&gt;=$H41,CH$3&lt;=$I41),$D41/($I41-$H41+1),0)*IF($G41="straight-line",1,0),0)</f>
        <v>0</v>
      </c>
      <c r="CI41" s="58">
        <f>IFERROR(INDEX('Construction Bell Curve'!$B$3:$BK$60,MATCH($I41,'Construction Bell Curve'!$B$3:$B$60,0),MATCH('Draw Schedule-AM'!CI$3,'Construction Bell Curve'!$B$3:$BK$3,0))*$D41*IF($G41="s-curve",1,0),0)+IFERROR(IF(AND(CI$3&gt;=$H41,CI$3&lt;=$I41),$D41/($I41-$H41+1),0)*IF($G41="straight-line",1,0),0)</f>
        <v>0</v>
      </c>
      <c r="CJ41" s="58">
        <f>IFERROR(INDEX('Construction Bell Curve'!$B$3:$BK$60,MATCH($I41,'Construction Bell Curve'!$B$3:$B$60,0),MATCH('Draw Schedule-AM'!CJ$3,'Construction Bell Curve'!$B$3:$BK$3,0))*$D41*IF($G41="s-curve",1,0),0)+IFERROR(IF(AND(CJ$3&gt;=$H41,CJ$3&lt;=$I41),$D41/($I41-$H41+1),0)*IF($G41="straight-line",1,0),0)</f>
        <v>0</v>
      </c>
      <c r="CK41" s="58">
        <f>IFERROR(INDEX('Construction Bell Curve'!$B$3:$BK$60,MATCH($I41,'Construction Bell Curve'!$B$3:$B$60,0),MATCH('Draw Schedule-AM'!CK$3,'Construction Bell Curve'!$B$3:$BK$3,0))*$D41*IF($G41="s-curve",1,0),0)+IFERROR(IF(AND(CK$3&gt;=$H41,CK$3&lt;=$I41),$D41/($I41-$H41+1),0)*IF($G41="straight-line",1,0),0)</f>
        <v>0</v>
      </c>
      <c r="CL41" s="58">
        <f>IFERROR(INDEX('Construction Bell Curve'!$B$3:$BK$60,MATCH($I41,'Construction Bell Curve'!$B$3:$B$60,0),MATCH('Draw Schedule-AM'!CL$3,'Construction Bell Curve'!$B$3:$BK$3,0))*$D41*IF($G41="s-curve",1,0),0)+IFERROR(IF(AND(CL$3&gt;=$H41,CL$3&lt;=$I41),$D41/($I41-$H41+1),0)*IF($G41="straight-line",1,0),0)</f>
        <v>0</v>
      </c>
      <c r="CM41" s="58">
        <f>IFERROR(INDEX('Construction Bell Curve'!$B$3:$BK$60,MATCH($I41,'Construction Bell Curve'!$B$3:$B$60,0),MATCH('Draw Schedule-AM'!CM$3,'Construction Bell Curve'!$B$3:$BK$3,0))*$D41*IF($G41="s-curve",1,0),0)+IFERROR(IF(AND(CM$3&gt;=$H41,CM$3&lt;=$I41),$D41/($I41-$H41+1),0)*IF($G41="straight-line",1,0),0)</f>
        <v>0</v>
      </c>
      <c r="CN41" s="58">
        <f>IFERROR(INDEX('Construction Bell Curve'!$B$3:$BK$60,MATCH($I41,'Construction Bell Curve'!$B$3:$B$60,0),MATCH('Draw Schedule-AM'!CN$3,'Construction Bell Curve'!$B$3:$BK$3,0))*$D41*IF($G41="s-curve",1,0),0)+IFERROR(IF(AND(CN$3&gt;=$H41,CN$3&lt;=$I41),$D41/($I41-$H41+1),0)*IF($G41="straight-line",1,0),0)</f>
        <v>0</v>
      </c>
      <c r="CO41" s="58">
        <f>IFERROR(INDEX('Construction Bell Curve'!$B$3:$BK$60,MATCH($I41,'Construction Bell Curve'!$B$3:$B$60,0),MATCH('Draw Schedule-AM'!CO$3,'Construction Bell Curve'!$B$3:$BK$3,0))*$D41*IF($G41="s-curve",1,0),0)+IFERROR(IF(AND(CO$3&gt;=$H41,CO$3&lt;=$I41),$D41/($I41-$H41+1),0)*IF($G41="straight-line",1,0),0)</f>
        <v>0</v>
      </c>
      <c r="CP41" s="58">
        <f>IFERROR(INDEX('Construction Bell Curve'!$B$3:$BK$60,MATCH($I41,'Construction Bell Curve'!$B$3:$B$60,0),MATCH('Draw Schedule-AM'!CP$3,'Construction Bell Curve'!$B$3:$BK$3,0))*$D41*IF($G41="s-curve",1,0),0)+IFERROR(IF(AND(CP$3&gt;=$H41,CP$3&lt;=$I41),$D41/($I41-$H41+1),0)*IF($G41="straight-line",1,0),0)</f>
        <v>0</v>
      </c>
      <c r="CQ41" s="58">
        <f>IFERROR(INDEX('Construction Bell Curve'!$B$3:$BK$60,MATCH($I41,'Construction Bell Curve'!$B$3:$B$60,0),MATCH('Draw Schedule-AM'!CQ$3,'Construction Bell Curve'!$B$3:$BK$3,0))*$D41*IF($G41="s-curve",1,0),0)+IFERROR(IF(AND(CQ$3&gt;=$H41,CQ$3&lt;=$I41),$D41/($I41-$H41+1),0)*IF($G41="straight-line",1,0),0)</f>
        <v>0</v>
      </c>
      <c r="CR41" s="58">
        <f>IFERROR(INDEX('Construction Bell Curve'!$B$3:$BK$60,MATCH($I41,'Construction Bell Curve'!$B$3:$B$60,0),MATCH('Draw Schedule-AM'!CR$3,'Construction Bell Curve'!$B$3:$BK$3,0))*$D41*IF($G41="s-curve",1,0),0)+IFERROR(IF(AND(CR$3&gt;=$H41,CR$3&lt;=$I41),$D41/($I41-$H41+1),0)*IF($G41="straight-line",1,0),0)</f>
        <v>0</v>
      </c>
      <c r="CS41" s="58">
        <f>IFERROR(INDEX('Construction Bell Curve'!$B$3:$BK$60,MATCH($I41,'Construction Bell Curve'!$B$3:$B$60,0),MATCH('Draw Schedule-AM'!CS$3,'Construction Bell Curve'!$B$3:$BK$3,0))*$D41*IF($G41="s-curve",1,0),0)+IFERROR(IF(AND(CS$3&gt;=$H41,CS$3&lt;=$I41),$D41/($I41-$H41+1),0)*IF($G41="straight-line",1,0),0)</f>
        <v>0</v>
      </c>
      <c r="CT41" s="58">
        <f>IFERROR(INDEX('Construction Bell Curve'!$B$3:$BK$60,MATCH($I41,'Construction Bell Curve'!$B$3:$B$60,0),MATCH('Draw Schedule-AM'!CT$3,'Construction Bell Curve'!$B$3:$BK$3,0))*$D41*IF($G41="s-curve",1,0),0)+IFERROR(IF(AND(CT$3&gt;=$H41,CT$3&lt;=$I41),$D41/($I41-$H41+1),0)*IF($G41="straight-line",1,0),0)</f>
        <v>0</v>
      </c>
      <c r="CU41" s="58">
        <f>IFERROR(INDEX('Construction Bell Curve'!$B$3:$BK$60,MATCH($I41,'Construction Bell Curve'!$B$3:$B$60,0),MATCH('Draw Schedule-AM'!CU$3,'Construction Bell Curve'!$B$3:$BK$3,0))*$D41*IF($G41="s-curve",1,0),0)+IFERROR(IF(AND(CU$3&gt;=$H41,CU$3&lt;=$I41),$D41/($I41-$H41+1),0)*IF($G41="straight-line",1,0),0)</f>
        <v>0</v>
      </c>
      <c r="CV41" s="58">
        <f>IFERROR(INDEX('Construction Bell Curve'!$B$3:$BK$60,MATCH($I41,'Construction Bell Curve'!$B$3:$B$60,0),MATCH('Draw Schedule-AM'!CV$3,'Construction Bell Curve'!$B$3:$BK$3,0))*$D41*IF($G41="s-curve",1,0),0)+IFERROR(IF(AND(CV$3&gt;=$H41,CV$3&lt;=$I41),$D41/($I41-$H41+1),0)*IF($G41="straight-line",1,0),0)</f>
        <v>0</v>
      </c>
      <c r="CW41" s="58">
        <f>IFERROR(INDEX('Construction Bell Curve'!$B$3:$BK$60,MATCH($I41,'Construction Bell Curve'!$B$3:$B$60,0),MATCH('Draw Schedule-AM'!CW$3,'Construction Bell Curve'!$B$3:$BK$3,0))*$D41*IF($G41="s-curve",1,0),0)+IFERROR(IF(AND(CW$3&gt;=$H41,CW$3&lt;=$I41),$D41/($I41-$H41+1),0)*IF($G41="straight-line",1,0),0)</f>
        <v>0</v>
      </c>
      <c r="CX41" s="58">
        <f>IFERROR(INDEX('Construction Bell Curve'!$B$3:$BK$60,MATCH($I41,'Construction Bell Curve'!$B$3:$B$60,0),MATCH('Draw Schedule-AM'!CX$3,'Construction Bell Curve'!$B$3:$BK$3,0))*$D41*IF($G41="s-curve",1,0),0)+IFERROR(IF(AND(CX$3&gt;=$H41,CX$3&lt;=$I41),$D41/($I41-$H41+1),0)*IF($G41="straight-line",1,0),0)</f>
        <v>0</v>
      </c>
      <c r="CY41" s="58">
        <f>IFERROR(INDEX('Construction Bell Curve'!$B$3:$BK$60,MATCH($I41,'Construction Bell Curve'!$B$3:$B$60,0),MATCH('Draw Schedule-AM'!CY$3,'Construction Bell Curve'!$B$3:$BK$3,0))*$D41*IF($G41="s-curve",1,0),0)+IFERROR(IF(AND(CY$3&gt;=$H41,CY$3&lt;=$I41),$D41/($I41-$H41+1),0)*IF($G41="straight-line",1,0),0)</f>
        <v>0</v>
      </c>
      <c r="CZ41" s="58">
        <f>IFERROR(INDEX('Construction Bell Curve'!$B$3:$BK$60,MATCH($I41,'Construction Bell Curve'!$B$3:$B$60,0),MATCH('Draw Schedule-AM'!CZ$3,'Construction Bell Curve'!$B$3:$BK$3,0))*$D41*IF($G41="s-curve",1,0),0)+IFERROR(IF(AND(CZ$3&gt;=$H41,CZ$3&lt;=$I41),$D41/($I41-$H41+1),0)*IF($G41="straight-line",1,0),0)</f>
        <v>0</v>
      </c>
      <c r="DA41" s="58">
        <f>IFERROR(INDEX('Construction Bell Curve'!$B$3:$BK$60,MATCH($I41,'Construction Bell Curve'!$B$3:$B$60,0),MATCH('Draw Schedule-AM'!DA$3,'Construction Bell Curve'!$B$3:$BK$3,0))*$D41*IF($G41="s-curve",1,0),0)+IFERROR(IF(AND(DA$3&gt;=$H41,DA$3&lt;=$I41),$D41/($I41-$H41+1),0)*IF($G41="straight-line",1,0),0)</f>
        <v>0</v>
      </c>
      <c r="DB41" s="58">
        <f>IFERROR(INDEX('Construction Bell Curve'!$B$3:$BK$60,MATCH($I41,'Construction Bell Curve'!$B$3:$B$60,0),MATCH('Draw Schedule-AM'!DB$3,'Construction Bell Curve'!$B$3:$BK$3,0))*$D41*IF($G41="s-curve",1,0),0)+IFERROR(IF(AND(DB$3&gt;=$H41,DB$3&lt;=$I41),$D41/($I41-$H41+1),0)*IF($G41="straight-line",1,0),0)</f>
        <v>0</v>
      </c>
      <c r="DC41" s="58">
        <f>IFERROR(INDEX('Construction Bell Curve'!$B$3:$BK$60,MATCH($I41,'Construction Bell Curve'!$B$3:$B$60,0),MATCH('Draw Schedule-AM'!DC$3,'Construction Bell Curve'!$B$3:$BK$3,0))*$D41*IF($G41="s-curve",1,0),0)+IFERROR(IF(AND(DC$3&gt;=$H41,DC$3&lt;=$I41),$D41/($I41-$H41+1),0)*IF($G41="straight-line",1,0),0)</f>
        <v>0</v>
      </c>
      <c r="DD41" s="58">
        <f>IFERROR(INDEX('Construction Bell Curve'!$B$3:$BK$60,MATCH($I41,'Construction Bell Curve'!$B$3:$B$60,0),MATCH('Draw Schedule-AM'!DD$3,'Construction Bell Curve'!$B$3:$BK$3,0))*$D41*IF($G41="s-curve",1,0),0)+IFERROR(IF(AND(DD$3&gt;=$H41,DD$3&lt;=$I41),$D41/($I41-$H41+1),0)*IF($G41="straight-line",1,0),0)</f>
        <v>0</v>
      </c>
      <c r="DE41" s="58">
        <f>IFERROR(INDEX('Construction Bell Curve'!$B$3:$BK$60,MATCH($I41,'Construction Bell Curve'!$B$3:$B$60,0),MATCH('Draw Schedule-AM'!DE$3,'Construction Bell Curve'!$B$3:$BK$3,0))*$D41*IF($G41="s-curve",1,0),0)+IFERROR(IF(AND(DE$3&gt;=$H41,DE$3&lt;=$I41),$D41/($I41-$H41+1),0)*IF($G41="straight-line",1,0),0)</f>
        <v>0</v>
      </c>
      <c r="DF41" s="58">
        <f>IFERROR(INDEX('Construction Bell Curve'!$B$3:$BK$60,MATCH($I41,'Construction Bell Curve'!$B$3:$B$60,0),MATCH('Draw Schedule-AM'!DF$3,'Construction Bell Curve'!$B$3:$BK$3,0))*$D41*IF($G41="s-curve",1,0),0)+IFERROR(IF(AND(DF$3&gt;=$H41,DF$3&lt;=$I41),$D41/($I41-$H41+1),0)*IF($G41="straight-line",1,0),0)</f>
        <v>0</v>
      </c>
      <c r="DG41" s="58">
        <f>IFERROR(INDEX('Construction Bell Curve'!$B$3:$BK$60,MATCH($I41,'Construction Bell Curve'!$B$3:$B$60,0),MATCH('Draw Schedule-AM'!DG$3,'Construction Bell Curve'!$B$3:$BK$3,0))*$D41*IF($G41="s-curve",1,0),0)+IFERROR(IF(AND(DG$3&gt;=$H41,DG$3&lt;=$I41),$D41/($I41-$H41+1),0)*IF($G41="straight-line",1,0),0)</f>
        <v>0</v>
      </c>
      <c r="DH41" s="58">
        <f>IFERROR(INDEX('Construction Bell Curve'!$B$3:$BK$60,MATCH($I41,'Construction Bell Curve'!$B$3:$B$60,0),MATCH('Draw Schedule-AM'!DH$3,'Construction Bell Curve'!$B$3:$BK$3,0))*$D41*IF($G41="s-curve",1,0),0)+IFERROR(IF(AND(DH$3&gt;=$H41,DH$3&lt;=$I41),$D41/($I41-$H41+1),0)*IF($G41="straight-line",1,0),0)</f>
        <v>0</v>
      </c>
      <c r="DI41" s="58">
        <f>IFERROR(INDEX('Construction Bell Curve'!$B$3:$BK$60,MATCH($I41,'Construction Bell Curve'!$B$3:$B$60,0),MATCH('Draw Schedule-AM'!DI$3,'Construction Bell Curve'!$B$3:$BK$3,0))*$D41*IF($G41="s-curve",1,0),0)+IFERROR(IF(AND(DI$3&gt;=$H41,DI$3&lt;=$I41),$D41/($I41-$H41+1),0)*IF($G41="straight-line",1,0),0)</f>
        <v>0</v>
      </c>
      <c r="DJ41" s="58">
        <f>IFERROR(INDEX('Construction Bell Curve'!$B$3:$BK$60,MATCH($I41,'Construction Bell Curve'!$B$3:$B$60,0),MATCH('Draw Schedule-AM'!DJ$3,'Construction Bell Curve'!$B$3:$BK$3,0))*$D41*IF($G41="s-curve",1,0),0)+IFERROR(IF(AND(DJ$3&gt;=$H41,DJ$3&lt;=$I41),$D41/($I41-$H41+1),0)*IF($G41="straight-line",1,0),0)</f>
        <v>0</v>
      </c>
      <c r="DK41" s="58">
        <f>IFERROR(INDEX('Construction Bell Curve'!$B$3:$BK$60,MATCH($I41,'Construction Bell Curve'!$B$3:$B$60,0),MATCH('Draw Schedule-AM'!DK$3,'Construction Bell Curve'!$B$3:$BK$3,0))*$D41*IF($G41="s-curve",1,0),0)+IFERROR(IF(AND(DK$3&gt;=$H41,DK$3&lt;=$I41),$D41/($I41-$H41+1),0)*IF($G41="straight-line",1,0),0)</f>
        <v>0</v>
      </c>
      <c r="DL41" s="58">
        <f>IFERROR(INDEX('Construction Bell Curve'!$B$3:$BK$60,MATCH($I41,'Construction Bell Curve'!$B$3:$B$60,0),MATCH('Draw Schedule-AM'!DL$3,'Construction Bell Curve'!$B$3:$BK$3,0))*$D41*IF($G41="s-curve",1,0),0)+IFERROR(IF(AND(DL$3&gt;=$H41,DL$3&lt;=$I41),$D41/($I41-$H41+1),0)*IF($G41="straight-line",1,0),0)</f>
        <v>0</v>
      </c>
      <c r="DM41" s="58">
        <f>IFERROR(INDEX('Construction Bell Curve'!$B$3:$BK$60,MATCH($I41,'Construction Bell Curve'!$B$3:$B$60,0),MATCH('Draw Schedule-AM'!DM$3,'Construction Bell Curve'!$B$3:$BK$3,0))*$D41*IF($G41="s-curve",1,0),0)+IFERROR(IF(AND(DM$3&gt;=$H41,DM$3&lt;=$I41),$D41/($I41-$H41+1),0)*IF($G41="straight-line",1,0),0)</f>
        <v>0</v>
      </c>
      <c r="DN41" s="58">
        <f>IFERROR(INDEX('Construction Bell Curve'!$B$3:$BK$60,MATCH($I41,'Construction Bell Curve'!$B$3:$B$60,0),MATCH('Draw Schedule-AM'!DN$3,'Construction Bell Curve'!$B$3:$BK$3,0))*$D41*IF($G41="s-curve",1,0),0)+IFERROR(IF(AND(DN$3&gt;=$H41,DN$3&lt;=$I41),$D41/($I41-$H41+1),0)*IF($G41="straight-line",1,0),0)</f>
        <v>0</v>
      </c>
      <c r="DO41" s="58">
        <f>IFERROR(INDEX('Construction Bell Curve'!$B$3:$BK$60,MATCH($I41,'Construction Bell Curve'!$B$3:$B$60,0),MATCH('Draw Schedule-AM'!DO$3,'Construction Bell Curve'!$B$3:$BK$3,0))*$D41*IF($G41="s-curve",1,0),0)+IFERROR(IF(AND(DO$3&gt;=$H41,DO$3&lt;=$I41),$D41/($I41-$H41+1),0)*IF($G41="straight-line",1,0),0)</f>
        <v>0</v>
      </c>
      <c r="DP41" s="58">
        <f>IFERROR(INDEX('Construction Bell Curve'!$B$3:$BK$60,MATCH($I41,'Construction Bell Curve'!$B$3:$B$60,0),MATCH('Draw Schedule-AM'!DP$3,'Construction Bell Curve'!$B$3:$BK$3,0))*$D41*IF($G41="s-curve",1,0),0)+IFERROR(IF(AND(DP$3&gt;=$H41,DP$3&lt;=$I41),$D41/($I41-$H41+1),0)*IF($G41="straight-line",1,0),0)</f>
        <v>0</v>
      </c>
      <c r="DQ41" s="58">
        <f>IFERROR(INDEX('Construction Bell Curve'!$B$3:$BK$60,MATCH($I41,'Construction Bell Curve'!$B$3:$B$60,0),MATCH('Draw Schedule-AM'!DQ$3,'Construction Bell Curve'!$B$3:$BK$3,0))*$D41*IF($G41="s-curve",1,0),0)+IFERROR(IF(AND(DQ$3&gt;=$H41,DQ$3&lt;=$I41),$D41/($I41-$H41+1),0)*IF($G41="straight-line",1,0),0)</f>
        <v>0</v>
      </c>
      <c r="DR41" s="58">
        <f>IFERROR(INDEX('Construction Bell Curve'!$B$3:$BK$60,MATCH($I41,'Construction Bell Curve'!$B$3:$B$60,0),MATCH('Draw Schedule-AM'!DR$3,'Construction Bell Curve'!$B$3:$BK$3,0))*$D41*IF($G41="s-curve",1,0),0)+IFERROR(IF(AND(DR$3&gt;=$H41,DR$3&lt;=$I41),$D41/($I41-$H41+1),0)*IF($G41="straight-line",1,0),0)</f>
        <v>0</v>
      </c>
      <c r="DS41" s="58">
        <f>IFERROR(INDEX('Construction Bell Curve'!$B$3:$BK$60,MATCH($I41,'Construction Bell Curve'!$B$3:$B$60,0),MATCH('Draw Schedule-AM'!DS$3,'Construction Bell Curve'!$B$3:$BK$3,0))*$D41*IF($G41="s-curve",1,0),0)+IFERROR(IF(AND(DS$3&gt;=$H41,DS$3&lt;=$I41),$D41/($I41-$H41+1),0)*IF($G41="straight-line",1,0),0)</f>
        <v>0</v>
      </c>
      <c r="DT41" s="58">
        <f>IFERROR(INDEX('Construction Bell Curve'!$B$3:$BK$60,MATCH($I41,'Construction Bell Curve'!$B$3:$B$60,0),MATCH('Draw Schedule-AM'!DT$3,'Construction Bell Curve'!$B$3:$BK$3,0))*$D41*IF($G41="s-curve",1,0),0)+IFERROR(IF(AND(DT$3&gt;=$H41,DT$3&lt;=$I41),$D41/($I41-$H41+1),0)*IF($G41="straight-line",1,0),0)</f>
        <v>0</v>
      </c>
      <c r="DU41" s="58">
        <f>IFERROR(INDEX('Construction Bell Curve'!$B$3:$BK$60,MATCH($I41,'Construction Bell Curve'!$B$3:$B$60,0),MATCH('Draw Schedule-AM'!DU$3,'Construction Bell Curve'!$B$3:$BK$3,0))*$D41*IF($G41="s-curve",1,0),0)+IFERROR(IF(AND(DU$3&gt;=$H41,DU$3&lt;=$I41),$D41/($I41-$H41+1),0)*IF($G41="straight-line",1,0),0)</f>
        <v>0</v>
      </c>
      <c r="DV41" s="58">
        <f>IFERROR(INDEX('Construction Bell Curve'!$B$3:$BK$60,MATCH($I41,'Construction Bell Curve'!$B$3:$B$60,0),MATCH('Draw Schedule-AM'!DV$3,'Construction Bell Curve'!$B$3:$BK$3,0))*$D41*IF($G41="s-curve",1,0),0)+IFERROR(IF(AND(DV$3&gt;=$H41,DV$3&lt;=$I41),$D41/($I41-$H41+1),0)*IF($G41="straight-line",1,0),0)</f>
        <v>0</v>
      </c>
      <c r="DW41" s="58">
        <f>IFERROR(INDEX('Construction Bell Curve'!$B$3:$BK$60,MATCH($I41,'Construction Bell Curve'!$B$3:$B$60,0),MATCH('Draw Schedule-AM'!DW$3,'Construction Bell Curve'!$B$3:$BK$3,0))*$D41*IF($G41="s-curve",1,0),0)+IFERROR(IF(AND(DW$3&gt;=$H41,DW$3&lt;=$I41),$D41/($I41-$H41+1),0)*IF($G41="straight-line",1,0),0)</f>
        <v>0</v>
      </c>
      <c r="DX41" s="58">
        <f>IFERROR(INDEX('Construction Bell Curve'!$B$3:$BK$60,MATCH($I41,'Construction Bell Curve'!$B$3:$B$60,0),MATCH('Draw Schedule-AM'!DX$3,'Construction Bell Curve'!$B$3:$BK$3,0))*$D41*IF($G41="s-curve",1,0),0)+IFERROR(IF(AND(DX$3&gt;=$H41,DX$3&lt;=$I41),$D41/($I41-$H41+1),0)*IF($G41="straight-line",1,0),0)</f>
        <v>0</v>
      </c>
      <c r="DY41" s="58">
        <f>IFERROR(INDEX('Construction Bell Curve'!$B$3:$BK$60,MATCH($I41,'Construction Bell Curve'!$B$3:$B$60,0),MATCH('Draw Schedule-AM'!DY$3,'Construction Bell Curve'!$B$3:$BK$3,0))*$D41*IF($G41="s-curve",1,0),0)+IFERROR(IF(AND(DY$3&gt;=$H41,DY$3&lt;=$I41),$D41/($I41-$H41+1),0)*IF($G41="straight-line",1,0),0)</f>
        <v>0</v>
      </c>
      <c r="DZ41" s="58">
        <f>IFERROR(INDEX('Construction Bell Curve'!$B$3:$BK$60,MATCH($I41,'Construction Bell Curve'!$B$3:$B$60,0),MATCH('Draw Schedule-AM'!DZ$3,'Construction Bell Curve'!$B$3:$BK$3,0))*$D41*IF($G41="s-curve",1,0),0)+IFERROR(IF(AND(DZ$3&gt;=$H41,DZ$3&lt;=$I41),$D41/($I41-$H41+1),0)*IF($G41="straight-line",1,0),0)</f>
        <v>0</v>
      </c>
    </row>
    <row r="42" spans="1:130" s="51" customFormat="1" ht="15.75" customHeight="1">
      <c r="A42" s="49"/>
      <c r="B42" s="60" t="s">
        <v>577</v>
      </c>
      <c r="C42" s="1134">
        <f>Budget!C45</f>
        <v>0</v>
      </c>
      <c r="D42" s="135">
        <f>E42-C42</f>
        <v>0</v>
      </c>
      <c r="E42" s="1131">
        <f>Budget!E45</f>
        <v>0</v>
      </c>
      <c r="F42" s="1087">
        <f>SUM(J42:BH42)-D42</f>
        <v>0</v>
      </c>
      <c r="G42" s="1075" t="s">
        <v>1382</v>
      </c>
      <c r="H42" s="1139">
        <f>$H$4</f>
        <v>0</v>
      </c>
      <c r="I42" s="1076">
        <v>0</v>
      </c>
      <c r="J42" s="58">
        <f>IFERROR(INDEX('Construction Bell Curve'!$B$3:$BK$60,MATCH($I42,'Construction Bell Curve'!$B$3:$B$60,0),MATCH('Draw Schedule-AM'!J$3,'Construction Bell Curve'!$B$3:$BK$3,0))*$D42*IF($G42="s-curve",1,0),0)+IFERROR(IF(AND(J$3&gt;=$H42,J$3&lt;=$I42),$D42/($I42-$H42+1),0)*IF($G42="straight-line",1,0),0)</f>
        <v>0</v>
      </c>
      <c r="K42" s="58">
        <f>IFERROR(INDEX('Construction Bell Curve'!$B$3:$BK$60,MATCH($I42,'Construction Bell Curve'!$B$3:$B$60,0),MATCH('Draw Schedule-AM'!K$3,'Construction Bell Curve'!$B$3:$BK$3,0))*$D42*IF($G42="s-curve",1,0),0)+IFERROR(IF(AND(K$3&gt;=$H42,K$3&lt;=$I42),$D42/($I42-$H42+1),0)*IF($G42="straight-line",1,0),0)</f>
        <v>0</v>
      </c>
      <c r="L42" s="58">
        <f>IFERROR(INDEX('Construction Bell Curve'!$B$3:$BK$60,MATCH($I42,'Construction Bell Curve'!$B$3:$B$60,0),MATCH('Draw Schedule-AM'!L$3,'Construction Bell Curve'!$B$3:$BK$3,0))*$D42*IF($G42="s-curve",1,0),0)+IFERROR(IF(AND(L$3&gt;=$H42,L$3&lt;=$I42),$D42/($I42-$H42+1),0)*IF($G42="straight-line",1,0),0)</f>
        <v>0</v>
      </c>
      <c r="M42" s="58">
        <f>IFERROR(INDEX('Construction Bell Curve'!$B$3:$BK$60,MATCH($I42,'Construction Bell Curve'!$B$3:$B$60,0),MATCH('Draw Schedule-AM'!M$3,'Construction Bell Curve'!$B$3:$BK$3,0))*$D42*IF($G42="s-curve",1,0),0)+IFERROR(IF(AND(M$3&gt;=$H42,M$3&lt;=$I42),$D42/($I42-$H42+1),0)*IF($G42="straight-line",1,0),0)</f>
        <v>0</v>
      </c>
      <c r="N42" s="58">
        <f>IFERROR(INDEX('Construction Bell Curve'!$B$3:$BK$60,MATCH($I42,'Construction Bell Curve'!$B$3:$B$60,0),MATCH('Draw Schedule-AM'!N$3,'Construction Bell Curve'!$B$3:$BK$3,0))*$D42*IF($G42="s-curve",1,0),0)+IFERROR(IF(AND(N$3&gt;=$H42,N$3&lt;=$I42),$D42/($I42-$H42+1),0)*IF($G42="straight-line",1,0),0)</f>
        <v>0</v>
      </c>
      <c r="O42" s="58">
        <f>IFERROR(INDEX('Construction Bell Curve'!$B$3:$BK$60,MATCH($I42,'Construction Bell Curve'!$B$3:$B$60,0),MATCH('Draw Schedule-AM'!O$3,'Construction Bell Curve'!$B$3:$BK$3,0))*$D42*IF($G42="s-curve",1,0),0)+IFERROR(IF(AND(O$3&gt;=$H42,O$3&lt;=$I42),$D42/($I42-$H42+1),0)*IF($G42="straight-line",1,0),0)</f>
        <v>0</v>
      </c>
      <c r="P42" s="58">
        <f>IFERROR(INDEX('Construction Bell Curve'!$B$3:$BK$60,MATCH($I42,'Construction Bell Curve'!$B$3:$B$60,0),MATCH('Draw Schedule-AM'!P$3,'Construction Bell Curve'!$B$3:$BK$3,0))*$D42*IF($G42="s-curve",1,0),0)+IFERROR(IF(AND(P$3&gt;=$H42,P$3&lt;=$I42),$D42/($I42-$H42+1),0)*IF($G42="straight-line",1,0),0)</f>
        <v>0</v>
      </c>
      <c r="Q42" s="58">
        <f>IFERROR(INDEX('Construction Bell Curve'!$B$3:$BK$60,MATCH($I42,'Construction Bell Curve'!$B$3:$B$60,0),MATCH('Draw Schedule-AM'!Q$3,'Construction Bell Curve'!$B$3:$BK$3,0))*$D42*IF($G42="s-curve",1,0),0)+IFERROR(IF(AND(Q$3&gt;=$H42,Q$3&lt;=$I42),$D42/($I42-$H42+1),0)*IF($G42="straight-line",1,0),0)</f>
        <v>0</v>
      </c>
      <c r="R42" s="58">
        <f>IFERROR(INDEX('Construction Bell Curve'!$B$3:$BK$60,MATCH($I42,'Construction Bell Curve'!$B$3:$B$60,0),MATCH('Draw Schedule-AM'!R$3,'Construction Bell Curve'!$B$3:$BK$3,0))*$D42*IF($G42="s-curve",1,0),0)+IFERROR(IF(AND(R$3&gt;=$H42,R$3&lt;=$I42),$D42/($I42-$H42+1),0)*IF($G42="straight-line",1,0),0)</f>
        <v>0</v>
      </c>
      <c r="S42" s="58">
        <f>IFERROR(INDEX('Construction Bell Curve'!$B$3:$BK$60,MATCH($I42,'Construction Bell Curve'!$B$3:$B$60,0),MATCH('Draw Schedule-AM'!S$3,'Construction Bell Curve'!$B$3:$BK$3,0))*$D42*IF($G42="s-curve",1,0),0)+IFERROR(IF(AND(S$3&gt;=$H42,S$3&lt;=$I42),$D42/($I42-$H42+1),0)*IF($G42="straight-line",1,0),0)</f>
        <v>0</v>
      </c>
      <c r="T42" s="58">
        <f>IFERROR(INDEX('Construction Bell Curve'!$B$3:$BK$60,MATCH($I42,'Construction Bell Curve'!$B$3:$B$60,0),MATCH('Draw Schedule-AM'!T$3,'Construction Bell Curve'!$B$3:$BK$3,0))*$D42*IF($G42="s-curve",1,0),0)+IFERROR(IF(AND(T$3&gt;=$H42,T$3&lt;=$I42),$D42/($I42-$H42+1),0)*IF($G42="straight-line",1,0),0)</f>
        <v>0</v>
      </c>
      <c r="U42" s="58">
        <f>IFERROR(INDEX('Construction Bell Curve'!$B$3:$BK$60,MATCH($I42,'Construction Bell Curve'!$B$3:$B$60,0),MATCH('Draw Schedule-AM'!U$3,'Construction Bell Curve'!$B$3:$BK$3,0))*$D42*IF($G42="s-curve",1,0),0)+IFERROR(IF(AND(U$3&gt;=$H42,U$3&lt;=$I42),$D42/($I42-$H42+1),0)*IF($G42="straight-line",1,0),0)</f>
        <v>0</v>
      </c>
      <c r="V42" s="58">
        <f>IFERROR(INDEX('Construction Bell Curve'!$B$3:$BK$60,MATCH($I42,'Construction Bell Curve'!$B$3:$B$60,0),MATCH('Draw Schedule-AM'!V$3,'Construction Bell Curve'!$B$3:$BK$3,0))*$D42*IF($G42="s-curve",1,0),0)+IFERROR(IF(AND(V$3&gt;=$H42,V$3&lt;=$I42),$D42/($I42-$H42+1),0)*IF($G42="straight-line",1,0),0)</f>
        <v>0</v>
      </c>
      <c r="W42" s="58">
        <f>IFERROR(INDEX('Construction Bell Curve'!$B$3:$BK$60,MATCH($I42,'Construction Bell Curve'!$B$3:$B$60,0),MATCH('Draw Schedule-AM'!W$3,'Construction Bell Curve'!$B$3:$BK$3,0))*$D42*IF($G42="s-curve",1,0),0)+IFERROR(IF(AND(W$3&gt;=$H42,W$3&lt;=$I42),$D42/($I42-$H42+1),0)*IF($G42="straight-line",1,0),0)</f>
        <v>0</v>
      </c>
      <c r="X42" s="58">
        <f>IFERROR(INDEX('Construction Bell Curve'!$B$3:$BK$60,MATCH($I42,'Construction Bell Curve'!$B$3:$B$60,0),MATCH('Draw Schedule-AM'!X$3,'Construction Bell Curve'!$B$3:$BK$3,0))*$D42*IF($G42="s-curve",1,0),0)+IFERROR(IF(AND(X$3&gt;=$H42,X$3&lt;=$I42),$D42/($I42-$H42+1),0)*IF($G42="straight-line",1,0),0)</f>
        <v>0</v>
      </c>
      <c r="Y42" s="58">
        <f>IFERROR(INDEX('Construction Bell Curve'!$B$3:$BK$60,MATCH($I42,'Construction Bell Curve'!$B$3:$B$60,0),MATCH('Draw Schedule-AM'!Y$3,'Construction Bell Curve'!$B$3:$BK$3,0))*$D42*IF($G42="s-curve",1,0),0)+IFERROR(IF(AND(Y$3&gt;=$H42,Y$3&lt;=$I42),$D42/($I42-$H42+1),0)*IF($G42="straight-line",1,0),0)</f>
        <v>0</v>
      </c>
      <c r="Z42" s="58">
        <f>IFERROR(INDEX('Construction Bell Curve'!$B$3:$BK$60,MATCH($I42,'Construction Bell Curve'!$B$3:$B$60,0),MATCH('Draw Schedule-AM'!Z$3,'Construction Bell Curve'!$B$3:$BK$3,0))*$D42*IF($G42="s-curve",1,0),0)+IFERROR(IF(AND(Z$3&gt;=$H42,Z$3&lt;=$I42),$D42/($I42-$H42+1),0)*IF($G42="straight-line",1,0),0)</f>
        <v>0</v>
      </c>
      <c r="AA42" s="58">
        <f>IFERROR(INDEX('Construction Bell Curve'!$B$3:$BK$60,MATCH($I42,'Construction Bell Curve'!$B$3:$B$60,0),MATCH('Draw Schedule-AM'!AA$3,'Construction Bell Curve'!$B$3:$BK$3,0))*$D42*IF($G42="s-curve",1,0),0)+IFERROR(IF(AND(AA$3&gt;=$H42,AA$3&lt;=$I42),$D42/($I42-$H42+1),0)*IF($G42="straight-line",1,0),0)</f>
        <v>0</v>
      </c>
      <c r="AB42" s="58">
        <f>IFERROR(INDEX('Construction Bell Curve'!$B$3:$BK$60,MATCH($I42,'Construction Bell Curve'!$B$3:$B$60,0),MATCH('Draw Schedule-AM'!AB$3,'Construction Bell Curve'!$B$3:$BK$3,0))*$D42*IF($G42="s-curve",1,0),0)+IFERROR(IF(AND(AB$3&gt;=$H42,AB$3&lt;=$I42),$D42/($I42-$H42+1),0)*IF($G42="straight-line",1,0),0)</f>
        <v>0</v>
      </c>
      <c r="AC42" s="58">
        <f>IFERROR(INDEX('Construction Bell Curve'!$B$3:$BK$60,MATCH($I42,'Construction Bell Curve'!$B$3:$B$60,0),MATCH('Draw Schedule-AM'!AC$3,'Construction Bell Curve'!$B$3:$BK$3,0))*$D42*IF($G42="s-curve",1,0),0)+IFERROR(IF(AND(AC$3&gt;=$H42,AC$3&lt;=$I42),$D42/($I42-$H42+1),0)*IF($G42="straight-line",1,0),0)</f>
        <v>0</v>
      </c>
      <c r="AD42" s="58">
        <f>IFERROR(INDEX('Construction Bell Curve'!$B$3:$BK$60,MATCH($I42,'Construction Bell Curve'!$B$3:$B$60,0),MATCH('Draw Schedule-AM'!AD$3,'Construction Bell Curve'!$B$3:$BK$3,0))*$D42*IF($G42="s-curve",1,0),0)+IFERROR(IF(AND(AD$3&gt;=$H42,AD$3&lt;=$I42),$D42/($I42-$H42+1),0)*IF($G42="straight-line",1,0),0)</f>
        <v>0</v>
      </c>
      <c r="AE42" s="58">
        <f>IFERROR(INDEX('Construction Bell Curve'!$B$3:$BK$60,MATCH($I42,'Construction Bell Curve'!$B$3:$B$60,0),MATCH('Draw Schedule-AM'!AE$3,'Construction Bell Curve'!$B$3:$BK$3,0))*$D42*IF($G42="s-curve",1,0),0)+IFERROR(IF(AND(AE$3&gt;=$H42,AE$3&lt;=$I42),$D42/($I42-$H42+1),0)*IF($G42="straight-line",1,0),0)</f>
        <v>0</v>
      </c>
      <c r="AF42" s="58">
        <f>IFERROR(INDEX('Construction Bell Curve'!$B$3:$BK$60,MATCH($I42,'Construction Bell Curve'!$B$3:$B$60,0),MATCH('Draw Schedule-AM'!AF$3,'Construction Bell Curve'!$B$3:$BK$3,0))*$D42*IF($G42="s-curve",1,0),0)+IFERROR(IF(AND(AF$3&gt;=$H42,AF$3&lt;=$I42),$D42/($I42-$H42+1),0)*IF($G42="straight-line",1,0),0)</f>
        <v>0</v>
      </c>
      <c r="AG42" s="58">
        <f>IFERROR(INDEX('Construction Bell Curve'!$B$3:$BK$60,MATCH($I42,'Construction Bell Curve'!$B$3:$B$60,0),MATCH('Draw Schedule-AM'!AG$3,'Construction Bell Curve'!$B$3:$BK$3,0))*$D42*IF($G42="s-curve",1,0),0)+IFERROR(IF(AND(AG$3&gt;=$H42,AG$3&lt;=$I42),$D42/($I42-$H42+1),0)*IF($G42="straight-line",1,0),0)</f>
        <v>0</v>
      </c>
      <c r="AH42" s="58">
        <f>IFERROR(INDEX('Construction Bell Curve'!$B$3:$BK$60,MATCH($I42,'Construction Bell Curve'!$B$3:$B$60,0),MATCH('Draw Schedule-AM'!AH$3,'Construction Bell Curve'!$B$3:$BK$3,0))*$D42*IF($G42="s-curve",1,0),0)+IFERROR(IF(AND(AH$3&gt;=$H42,AH$3&lt;=$I42),$D42/($I42-$H42+1),0)*IF($G42="straight-line",1,0),0)</f>
        <v>0</v>
      </c>
      <c r="AI42" s="58">
        <f>IFERROR(INDEX('Construction Bell Curve'!$B$3:$BK$60,MATCH($I42,'Construction Bell Curve'!$B$3:$B$60,0),MATCH('Draw Schedule-AM'!AI$3,'Construction Bell Curve'!$B$3:$BK$3,0))*$D42*IF($G42="s-curve",1,0),0)+IFERROR(IF(AND(AI$3&gt;=$H42,AI$3&lt;=$I42),$D42/($I42-$H42+1),0)*IF($G42="straight-line",1,0),0)</f>
        <v>0</v>
      </c>
      <c r="AJ42" s="58">
        <f>IFERROR(INDEX('Construction Bell Curve'!$B$3:$BK$60,MATCH($I42,'Construction Bell Curve'!$B$3:$B$60,0),MATCH('Draw Schedule-AM'!AJ$3,'Construction Bell Curve'!$B$3:$BK$3,0))*$D42*IF($G42="s-curve",1,0),0)+IFERROR(IF(AND(AJ$3&gt;=$H42,AJ$3&lt;=$I42),$D42/($I42-$H42+1),0)*IF($G42="straight-line",1,0),0)</f>
        <v>0</v>
      </c>
      <c r="AK42" s="58">
        <f>IFERROR(INDEX('Construction Bell Curve'!$B$3:$BK$60,MATCH($I42,'Construction Bell Curve'!$B$3:$B$60,0),MATCH('Draw Schedule-AM'!AK$3,'Construction Bell Curve'!$B$3:$BK$3,0))*$D42*IF($G42="s-curve",1,0),0)+IFERROR(IF(AND(AK$3&gt;=$H42,AK$3&lt;=$I42),$D42/($I42-$H42+1),0)*IF($G42="straight-line",1,0),0)</f>
        <v>0</v>
      </c>
      <c r="AL42" s="58">
        <f>IFERROR(INDEX('Construction Bell Curve'!$B$3:$BK$60,MATCH($I42,'Construction Bell Curve'!$B$3:$B$60,0),MATCH('Draw Schedule-AM'!AL$3,'Construction Bell Curve'!$B$3:$BK$3,0))*$D42*IF($G42="s-curve",1,0),0)+IFERROR(IF(AND(AL$3&gt;=$H42,AL$3&lt;=$I42),$D42/($I42-$H42+1),0)*IF($G42="straight-line",1,0),0)</f>
        <v>0</v>
      </c>
      <c r="AM42" s="58">
        <f>IFERROR(INDEX('Construction Bell Curve'!$B$3:$BK$60,MATCH($I42,'Construction Bell Curve'!$B$3:$B$60,0),MATCH('Draw Schedule-AM'!AM$3,'Construction Bell Curve'!$B$3:$BK$3,0))*$D42*IF($G42="s-curve",1,0),0)+IFERROR(IF(AND(AM$3&gt;=$H42,AM$3&lt;=$I42),$D42/($I42-$H42+1),0)*IF($G42="straight-line",1,0),0)</f>
        <v>0</v>
      </c>
      <c r="AN42" s="58">
        <f>IFERROR(INDEX('Construction Bell Curve'!$B$3:$BK$60,MATCH($I42,'Construction Bell Curve'!$B$3:$B$60,0),MATCH('Draw Schedule-AM'!AN$3,'Construction Bell Curve'!$B$3:$BK$3,0))*$D42*IF($G42="s-curve",1,0),0)+IFERROR(IF(AND(AN$3&gt;=$H42,AN$3&lt;=$I42),$D42/($I42-$H42+1),0)*IF($G42="straight-line",1,0),0)</f>
        <v>0</v>
      </c>
      <c r="AO42" s="58">
        <f>IFERROR(INDEX('Construction Bell Curve'!$B$3:$BK$60,MATCH($I42,'Construction Bell Curve'!$B$3:$B$60,0),MATCH('Draw Schedule-AM'!AO$3,'Construction Bell Curve'!$B$3:$BK$3,0))*$D42*IF($G42="s-curve",1,0),0)+IFERROR(IF(AND(AO$3&gt;=$H42,AO$3&lt;=$I42),$D42/($I42-$H42+1),0)*IF($G42="straight-line",1,0),0)</f>
        <v>0</v>
      </c>
      <c r="AP42" s="58">
        <f>IFERROR(INDEX('Construction Bell Curve'!$B$3:$BK$60,MATCH($I42,'Construction Bell Curve'!$B$3:$B$60,0),MATCH('Draw Schedule-AM'!AP$3,'Construction Bell Curve'!$B$3:$BK$3,0))*$D42*IF($G42="s-curve",1,0),0)+IFERROR(IF(AND(AP$3&gt;=$H42,AP$3&lt;=$I42),$D42/($I42-$H42+1),0)*IF($G42="straight-line",1,0),0)</f>
        <v>0</v>
      </c>
      <c r="AQ42" s="58">
        <f>IFERROR(INDEX('Construction Bell Curve'!$B$3:$BK$60,MATCH($I42,'Construction Bell Curve'!$B$3:$B$60,0),MATCH('Draw Schedule-AM'!AQ$3,'Construction Bell Curve'!$B$3:$BK$3,0))*$D42*IF($G42="s-curve",1,0),0)+IFERROR(IF(AND(AQ$3&gt;=$H42,AQ$3&lt;=$I42),$D42/($I42-$H42+1),0)*IF($G42="straight-line",1,0),0)</f>
        <v>0</v>
      </c>
      <c r="AR42" s="58">
        <f>IFERROR(INDEX('Construction Bell Curve'!$B$3:$BK$60,MATCH($I42,'Construction Bell Curve'!$B$3:$B$60,0),MATCH('Draw Schedule-AM'!AR$3,'Construction Bell Curve'!$B$3:$BK$3,0))*$D42*IF($G42="s-curve",1,0),0)+IFERROR(IF(AND(AR$3&gt;=$H42,AR$3&lt;=$I42),$D42/($I42-$H42+1),0)*IF($G42="straight-line",1,0),0)</f>
        <v>0</v>
      </c>
      <c r="AS42" s="58">
        <f>IFERROR(INDEX('Construction Bell Curve'!$B$3:$BK$60,MATCH($I42,'Construction Bell Curve'!$B$3:$B$60,0),MATCH('Draw Schedule-AM'!AS$3,'Construction Bell Curve'!$B$3:$BK$3,0))*$D42*IF($G42="s-curve",1,0),0)+IFERROR(IF(AND(AS$3&gt;=$H42,AS$3&lt;=$I42),$D42/($I42-$H42+1),0)*IF($G42="straight-line",1,0),0)</f>
        <v>0</v>
      </c>
      <c r="AT42" s="58">
        <f>IFERROR(INDEX('Construction Bell Curve'!$B$3:$BK$60,MATCH($I42,'Construction Bell Curve'!$B$3:$B$60,0),MATCH('Draw Schedule-AM'!AT$3,'Construction Bell Curve'!$B$3:$BK$3,0))*$D42*IF($G42="s-curve",1,0),0)+IFERROR(IF(AND(AT$3&gt;=$H42,AT$3&lt;=$I42),$D42/($I42-$H42+1),0)*IF($G42="straight-line",1,0),0)</f>
        <v>0</v>
      </c>
      <c r="AU42" s="58">
        <f>IFERROR(INDEX('Construction Bell Curve'!$B$3:$BK$60,MATCH($I42,'Construction Bell Curve'!$B$3:$B$60,0),MATCH('Draw Schedule-AM'!AU$3,'Construction Bell Curve'!$B$3:$BK$3,0))*$D42*IF($G42="s-curve",1,0),0)+IFERROR(IF(AND(AU$3&gt;=$H42,AU$3&lt;=$I42),$D42/($I42-$H42+1),0)*IF($G42="straight-line",1,0),0)</f>
        <v>0</v>
      </c>
      <c r="AV42" s="58">
        <f>IFERROR(INDEX('Construction Bell Curve'!$B$3:$BK$60,MATCH($I42,'Construction Bell Curve'!$B$3:$B$60,0),MATCH('Draw Schedule-AM'!AV$3,'Construction Bell Curve'!$B$3:$BK$3,0))*$D42*IF($G42="s-curve",1,0),0)+IFERROR(IF(AND(AV$3&gt;=$H42,AV$3&lt;=$I42),$D42/($I42-$H42+1),0)*IF($G42="straight-line",1,0),0)</f>
        <v>0</v>
      </c>
      <c r="AW42" s="58">
        <f>IFERROR(INDEX('Construction Bell Curve'!$B$3:$BK$60,MATCH($I42,'Construction Bell Curve'!$B$3:$B$60,0),MATCH('Draw Schedule-AM'!AW$3,'Construction Bell Curve'!$B$3:$BK$3,0))*$D42*IF($G42="s-curve",1,0),0)+IFERROR(IF(AND(AW$3&gt;=$H42,AW$3&lt;=$I42),$D42/($I42-$H42+1),0)*IF($G42="straight-line",1,0),0)</f>
        <v>0</v>
      </c>
      <c r="AX42" s="58">
        <f>IFERROR(INDEX('Construction Bell Curve'!$B$3:$BK$60,MATCH($I42,'Construction Bell Curve'!$B$3:$B$60,0),MATCH('Draw Schedule-AM'!AX$3,'Construction Bell Curve'!$B$3:$BK$3,0))*$D42*IF($G42="s-curve",1,0),0)+IFERROR(IF(AND(AX$3&gt;=$H42,AX$3&lt;=$I42),$D42/($I42-$H42+1),0)*IF($G42="straight-line",1,0),0)</f>
        <v>0</v>
      </c>
      <c r="AY42" s="58">
        <f>IFERROR(INDEX('Construction Bell Curve'!$B$3:$BK$60,MATCH($I42,'Construction Bell Curve'!$B$3:$B$60,0),MATCH('Draw Schedule-AM'!AY$3,'Construction Bell Curve'!$B$3:$BK$3,0))*$D42*IF($G42="s-curve",1,0),0)+IFERROR(IF(AND(AY$3&gt;=$H42,AY$3&lt;=$I42),$D42/($I42-$H42+1),0)*IF($G42="straight-line",1,0),0)</f>
        <v>0</v>
      </c>
      <c r="AZ42" s="58">
        <f>IFERROR(INDEX('Construction Bell Curve'!$B$3:$BK$60,MATCH($I42,'Construction Bell Curve'!$B$3:$B$60,0),MATCH('Draw Schedule-AM'!AZ$3,'Construction Bell Curve'!$B$3:$BK$3,0))*$D42*IF($G42="s-curve",1,0),0)+IFERROR(IF(AND(AZ$3&gt;=$H42,AZ$3&lt;=$I42),$D42/($I42-$H42+1),0)*IF($G42="straight-line",1,0),0)</f>
        <v>0</v>
      </c>
      <c r="BA42" s="58">
        <f>IFERROR(INDEX('Construction Bell Curve'!$B$3:$BK$60,MATCH($I42,'Construction Bell Curve'!$B$3:$B$60,0),MATCH('Draw Schedule-AM'!BA$3,'Construction Bell Curve'!$B$3:$BK$3,0))*$D42*IF($G42="s-curve",1,0),0)+IFERROR(IF(AND(BA$3&gt;=$H42,BA$3&lt;=$I42),$D42/($I42-$H42+1),0)*IF($G42="straight-line",1,0),0)</f>
        <v>0</v>
      </c>
      <c r="BB42" s="58">
        <f>IFERROR(INDEX('Construction Bell Curve'!$B$3:$BK$60,MATCH($I42,'Construction Bell Curve'!$B$3:$B$60,0),MATCH('Draw Schedule-AM'!BB$3,'Construction Bell Curve'!$B$3:$BK$3,0))*$D42*IF($G42="s-curve",1,0),0)+IFERROR(IF(AND(BB$3&gt;=$H42,BB$3&lt;=$I42),$D42/($I42-$H42+1),0)*IF($G42="straight-line",1,0),0)</f>
        <v>0</v>
      </c>
      <c r="BC42" s="58">
        <f>IFERROR(INDEX('Construction Bell Curve'!$B$3:$BK$60,MATCH($I42,'Construction Bell Curve'!$B$3:$B$60,0),MATCH('Draw Schedule-AM'!BC$3,'Construction Bell Curve'!$B$3:$BK$3,0))*$D42*IF($G42="s-curve",1,0),0)+IFERROR(IF(AND(BC$3&gt;=$H42,BC$3&lt;=$I42),$D42/($I42-$H42+1),0)*IF($G42="straight-line",1,0),0)</f>
        <v>0</v>
      </c>
      <c r="BD42" s="58">
        <f>IFERROR(INDEX('Construction Bell Curve'!$B$3:$BK$60,MATCH($I42,'Construction Bell Curve'!$B$3:$B$60,0),MATCH('Draw Schedule-AM'!BD$3,'Construction Bell Curve'!$B$3:$BK$3,0))*$D42*IF($G42="s-curve",1,0),0)+IFERROR(IF(AND(BD$3&gt;=$H42,BD$3&lt;=$I42),$D42/($I42-$H42+1),0)*IF($G42="straight-line",1,0),0)</f>
        <v>0</v>
      </c>
      <c r="BE42" s="58">
        <f>IFERROR(INDEX('Construction Bell Curve'!$B$3:$BK$60,MATCH($I42,'Construction Bell Curve'!$B$3:$B$60,0),MATCH('Draw Schedule-AM'!BE$3,'Construction Bell Curve'!$B$3:$BK$3,0))*$D42*IF($G42="s-curve",1,0),0)+IFERROR(IF(AND(BE$3&gt;=$H42,BE$3&lt;=$I42),$D42/($I42-$H42+1),0)*IF($G42="straight-line",1,0),0)</f>
        <v>0</v>
      </c>
      <c r="BF42" s="58">
        <f>IFERROR(INDEX('Construction Bell Curve'!$B$3:$BK$60,MATCH($I42,'Construction Bell Curve'!$B$3:$B$60,0),MATCH('Draw Schedule-AM'!BF$3,'Construction Bell Curve'!$B$3:$BK$3,0))*$D42*IF($G42="s-curve",1,0),0)+IFERROR(IF(AND(BF$3&gt;=$H42,BF$3&lt;=$I42),$D42/($I42-$H42+1),0)*IF($G42="straight-line",1,0),0)</f>
        <v>0</v>
      </c>
      <c r="BG42" s="58">
        <f>IFERROR(INDEX('Construction Bell Curve'!$B$3:$BK$60,MATCH($I42,'Construction Bell Curve'!$B$3:$B$60,0),MATCH('Draw Schedule-AM'!BG$3,'Construction Bell Curve'!$B$3:$BK$3,0))*$D42*IF($G42="s-curve",1,0),0)+IFERROR(IF(AND(BG$3&gt;=$H42,BG$3&lt;=$I42),$D42/($I42-$H42+1),0)*IF($G42="straight-line",1,0),0)</f>
        <v>0</v>
      </c>
      <c r="BH42" s="58">
        <f>IFERROR(INDEX('Construction Bell Curve'!$B$3:$BK$60,MATCH($I42,'Construction Bell Curve'!$B$3:$B$60,0),MATCH('Draw Schedule-AM'!BH$3,'Construction Bell Curve'!$B$3:$BK$3,0))*$D42*IF($G42="s-curve",1,0),0)+IFERROR(IF(AND(BH$3&gt;=$H42,BH$3&lt;=$I42),$D42/($I42-$H42+1),0)*IF($G42="straight-line",1,0),0)</f>
        <v>0</v>
      </c>
      <c r="BI42" s="58">
        <f>IFERROR(INDEX('Construction Bell Curve'!$B$3:$BK$60,MATCH($I42,'Construction Bell Curve'!$B$3:$B$60,0),MATCH('Draw Schedule-AM'!BI$3,'Construction Bell Curve'!$B$3:$BK$3,0))*$D42*IF($G42="s-curve",1,0),0)+IFERROR(IF(AND(BI$3&gt;=$H42,BI$3&lt;=$I42),$D42/($I42-$H42+1),0)*IF($G42="straight-line",1,0),0)</f>
        <v>0</v>
      </c>
      <c r="BJ42" s="58">
        <f>IFERROR(INDEX('Construction Bell Curve'!$B$3:$BK$60,MATCH($I42,'Construction Bell Curve'!$B$3:$B$60,0),MATCH('Draw Schedule-AM'!BJ$3,'Construction Bell Curve'!$B$3:$BK$3,0))*$D42*IF($G42="s-curve",1,0),0)+IFERROR(IF(AND(BJ$3&gt;=$H42,BJ$3&lt;=$I42),$D42/($I42-$H42+1),0)*IF($G42="straight-line",1,0),0)</f>
        <v>0</v>
      </c>
      <c r="BK42" s="58">
        <f>IFERROR(INDEX('Construction Bell Curve'!$B$3:$BK$60,MATCH($I42,'Construction Bell Curve'!$B$3:$B$60,0),MATCH('Draw Schedule-AM'!BK$3,'Construction Bell Curve'!$B$3:$BK$3,0))*$D42*IF($G42="s-curve",1,0),0)+IFERROR(IF(AND(BK$3&gt;=$H42,BK$3&lt;=$I42),$D42/($I42-$H42+1),0)*IF($G42="straight-line",1,0),0)</f>
        <v>0</v>
      </c>
      <c r="BL42" s="58">
        <f>IFERROR(INDEX('Construction Bell Curve'!$B$3:$BK$60,MATCH($I42,'Construction Bell Curve'!$B$3:$B$60,0),MATCH('Draw Schedule-AM'!BL$3,'Construction Bell Curve'!$B$3:$BK$3,0))*$D42*IF($G42="s-curve",1,0),0)+IFERROR(IF(AND(BL$3&gt;=$H42,BL$3&lt;=$I42),$D42/($I42-$H42+1),0)*IF($G42="straight-line",1,0),0)</f>
        <v>0</v>
      </c>
      <c r="BM42" s="58">
        <f>IFERROR(INDEX('Construction Bell Curve'!$B$3:$BK$60,MATCH($I42,'Construction Bell Curve'!$B$3:$B$60,0),MATCH('Draw Schedule-AM'!BM$3,'Construction Bell Curve'!$B$3:$BK$3,0))*$D42*IF($G42="s-curve",1,0),0)+IFERROR(IF(AND(BM$3&gt;=$H42,BM$3&lt;=$I42),$D42/($I42-$H42+1),0)*IF($G42="straight-line",1,0),0)</f>
        <v>0</v>
      </c>
      <c r="BN42" s="58">
        <f>IFERROR(INDEX('Construction Bell Curve'!$B$3:$BK$60,MATCH($I42,'Construction Bell Curve'!$B$3:$B$60,0),MATCH('Draw Schedule-AM'!BN$3,'Construction Bell Curve'!$B$3:$BK$3,0))*$D42*IF($G42="s-curve",1,0),0)+IFERROR(IF(AND(BN$3&gt;=$H42,BN$3&lt;=$I42),$D42/($I42-$H42+1),0)*IF($G42="straight-line",1,0),0)</f>
        <v>0</v>
      </c>
      <c r="BO42" s="58">
        <f>IFERROR(INDEX('Construction Bell Curve'!$B$3:$BK$60,MATCH($I42,'Construction Bell Curve'!$B$3:$B$60,0),MATCH('Draw Schedule-AM'!BO$3,'Construction Bell Curve'!$B$3:$BK$3,0))*$D42*IF($G42="s-curve",1,0),0)+IFERROR(IF(AND(BO$3&gt;=$H42,BO$3&lt;=$I42),$D42/($I42-$H42+1),0)*IF($G42="straight-line",1,0),0)</f>
        <v>0</v>
      </c>
      <c r="BP42" s="58">
        <f>IFERROR(INDEX('Construction Bell Curve'!$B$3:$BK$60,MATCH($I42,'Construction Bell Curve'!$B$3:$B$60,0),MATCH('Draw Schedule-AM'!BP$3,'Construction Bell Curve'!$B$3:$BK$3,0))*$D42*IF($G42="s-curve",1,0),0)+IFERROR(IF(AND(BP$3&gt;=$H42,BP$3&lt;=$I42),$D42/($I42-$H42+1),0)*IF($G42="straight-line",1,0),0)</f>
        <v>0</v>
      </c>
      <c r="BQ42" s="58">
        <f>IFERROR(INDEX('Construction Bell Curve'!$B$3:$BK$60,MATCH($I42,'Construction Bell Curve'!$B$3:$B$60,0),MATCH('Draw Schedule-AM'!BQ$3,'Construction Bell Curve'!$B$3:$BK$3,0))*$D42*IF($G42="s-curve",1,0),0)+IFERROR(IF(AND(BQ$3&gt;=$H42,BQ$3&lt;=$I42),$D42/($I42-$H42+1),0)*IF($G42="straight-line",1,0),0)</f>
        <v>0</v>
      </c>
      <c r="BR42" s="58">
        <f>IFERROR(INDEX('Construction Bell Curve'!$B$3:$BK$60,MATCH($I42,'Construction Bell Curve'!$B$3:$B$60,0),MATCH('Draw Schedule-AM'!BR$3,'Construction Bell Curve'!$B$3:$BK$3,0))*$D42*IF($G42="s-curve",1,0),0)+IFERROR(IF(AND(BR$3&gt;=$H42,BR$3&lt;=$I42),$D42/($I42-$H42+1),0)*IF($G42="straight-line",1,0),0)</f>
        <v>0</v>
      </c>
      <c r="BS42" s="58">
        <f>IFERROR(INDEX('Construction Bell Curve'!$B$3:$BK$60,MATCH($I42,'Construction Bell Curve'!$B$3:$B$60,0),MATCH('Draw Schedule-AM'!BS$3,'Construction Bell Curve'!$B$3:$BK$3,0))*$D42*IF($G42="s-curve",1,0),0)+IFERROR(IF(AND(BS$3&gt;=$H42,BS$3&lt;=$I42),$D42/($I42-$H42+1),0)*IF($G42="straight-line",1,0),0)</f>
        <v>0</v>
      </c>
      <c r="BT42" s="58">
        <f>IFERROR(INDEX('Construction Bell Curve'!$B$3:$BK$60,MATCH($I42,'Construction Bell Curve'!$B$3:$B$60,0),MATCH('Draw Schedule-AM'!BT$3,'Construction Bell Curve'!$B$3:$BK$3,0))*$D42*IF($G42="s-curve",1,0),0)+IFERROR(IF(AND(BT$3&gt;=$H42,BT$3&lt;=$I42),$D42/($I42-$H42+1),0)*IF($G42="straight-line",1,0),0)</f>
        <v>0</v>
      </c>
      <c r="BU42" s="58">
        <f>IFERROR(INDEX('Construction Bell Curve'!$B$3:$BK$60,MATCH($I42,'Construction Bell Curve'!$B$3:$B$60,0),MATCH('Draw Schedule-AM'!BU$3,'Construction Bell Curve'!$B$3:$BK$3,0))*$D42*IF($G42="s-curve",1,0),0)+IFERROR(IF(AND(BU$3&gt;=$H42,BU$3&lt;=$I42),$D42/($I42-$H42+1),0)*IF($G42="straight-line",1,0),0)</f>
        <v>0</v>
      </c>
      <c r="BV42" s="58">
        <f>IFERROR(INDEX('Construction Bell Curve'!$B$3:$BK$60,MATCH($I42,'Construction Bell Curve'!$B$3:$B$60,0),MATCH('Draw Schedule-AM'!BV$3,'Construction Bell Curve'!$B$3:$BK$3,0))*$D42*IF($G42="s-curve",1,0),0)+IFERROR(IF(AND(BV$3&gt;=$H42,BV$3&lt;=$I42),$D42/($I42-$H42+1),0)*IF($G42="straight-line",1,0),0)</f>
        <v>0</v>
      </c>
      <c r="BW42" s="58">
        <f>IFERROR(INDEX('Construction Bell Curve'!$B$3:$BK$60,MATCH($I42,'Construction Bell Curve'!$B$3:$B$60,0),MATCH('Draw Schedule-AM'!BW$3,'Construction Bell Curve'!$B$3:$BK$3,0))*$D42*IF($G42="s-curve",1,0),0)+IFERROR(IF(AND(BW$3&gt;=$H42,BW$3&lt;=$I42),$D42/($I42-$H42+1),0)*IF($G42="straight-line",1,0),0)</f>
        <v>0</v>
      </c>
      <c r="BX42" s="58">
        <f>IFERROR(INDEX('Construction Bell Curve'!$B$3:$BK$60,MATCH($I42,'Construction Bell Curve'!$B$3:$B$60,0),MATCH('Draw Schedule-AM'!BX$3,'Construction Bell Curve'!$B$3:$BK$3,0))*$D42*IF($G42="s-curve",1,0),0)+IFERROR(IF(AND(BX$3&gt;=$H42,BX$3&lt;=$I42),$D42/($I42-$H42+1),0)*IF($G42="straight-line",1,0),0)</f>
        <v>0</v>
      </c>
      <c r="BY42" s="58">
        <f>IFERROR(INDEX('Construction Bell Curve'!$B$3:$BK$60,MATCH($I42,'Construction Bell Curve'!$B$3:$B$60,0),MATCH('Draw Schedule-AM'!BY$3,'Construction Bell Curve'!$B$3:$BK$3,0))*$D42*IF($G42="s-curve",1,0),0)+IFERROR(IF(AND(BY$3&gt;=$H42,BY$3&lt;=$I42),$D42/($I42-$H42+1),0)*IF($G42="straight-line",1,0),0)</f>
        <v>0</v>
      </c>
      <c r="BZ42" s="58">
        <f>IFERROR(INDEX('Construction Bell Curve'!$B$3:$BK$60,MATCH($I42,'Construction Bell Curve'!$B$3:$B$60,0),MATCH('Draw Schedule-AM'!BZ$3,'Construction Bell Curve'!$B$3:$BK$3,0))*$D42*IF($G42="s-curve",1,0),0)+IFERROR(IF(AND(BZ$3&gt;=$H42,BZ$3&lt;=$I42),$D42/($I42-$H42+1),0)*IF($G42="straight-line",1,0),0)</f>
        <v>0</v>
      </c>
      <c r="CA42" s="58">
        <f>IFERROR(INDEX('Construction Bell Curve'!$B$3:$BK$60,MATCH($I42,'Construction Bell Curve'!$B$3:$B$60,0),MATCH('Draw Schedule-AM'!CA$3,'Construction Bell Curve'!$B$3:$BK$3,0))*$D42*IF($G42="s-curve",1,0),0)+IFERROR(IF(AND(CA$3&gt;=$H42,CA$3&lt;=$I42),$D42/($I42-$H42+1),0)*IF($G42="straight-line",1,0),0)</f>
        <v>0</v>
      </c>
      <c r="CB42" s="58">
        <f>IFERROR(INDEX('Construction Bell Curve'!$B$3:$BK$60,MATCH($I42,'Construction Bell Curve'!$B$3:$B$60,0),MATCH('Draw Schedule-AM'!CB$3,'Construction Bell Curve'!$B$3:$BK$3,0))*$D42*IF($G42="s-curve",1,0),0)+IFERROR(IF(AND(CB$3&gt;=$H42,CB$3&lt;=$I42),$D42/($I42-$H42+1),0)*IF($G42="straight-line",1,0),0)</f>
        <v>0</v>
      </c>
      <c r="CC42" s="58">
        <f>IFERROR(INDEX('Construction Bell Curve'!$B$3:$BK$60,MATCH($I42,'Construction Bell Curve'!$B$3:$B$60,0),MATCH('Draw Schedule-AM'!CC$3,'Construction Bell Curve'!$B$3:$BK$3,0))*$D42*IF($G42="s-curve",1,0),0)+IFERROR(IF(AND(CC$3&gt;=$H42,CC$3&lt;=$I42),$D42/($I42-$H42+1),0)*IF($G42="straight-line",1,0),0)</f>
        <v>0</v>
      </c>
      <c r="CD42" s="58">
        <f>IFERROR(INDEX('Construction Bell Curve'!$B$3:$BK$60,MATCH($I42,'Construction Bell Curve'!$B$3:$B$60,0),MATCH('Draw Schedule-AM'!CD$3,'Construction Bell Curve'!$B$3:$BK$3,0))*$D42*IF($G42="s-curve",1,0),0)+IFERROR(IF(AND(CD$3&gt;=$H42,CD$3&lt;=$I42),$D42/($I42-$H42+1),0)*IF($G42="straight-line",1,0),0)</f>
        <v>0</v>
      </c>
      <c r="CE42" s="58">
        <f>IFERROR(INDEX('Construction Bell Curve'!$B$3:$BK$60,MATCH($I42,'Construction Bell Curve'!$B$3:$B$60,0),MATCH('Draw Schedule-AM'!CE$3,'Construction Bell Curve'!$B$3:$BK$3,0))*$D42*IF($G42="s-curve",1,0),0)+IFERROR(IF(AND(CE$3&gt;=$H42,CE$3&lt;=$I42),$D42/($I42-$H42+1),0)*IF($G42="straight-line",1,0),0)</f>
        <v>0</v>
      </c>
      <c r="CF42" s="58">
        <f>IFERROR(INDEX('Construction Bell Curve'!$B$3:$BK$60,MATCH($I42,'Construction Bell Curve'!$B$3:$B$60,0),MATCH('Draw Schedule-AM'!CF$3,'Construction Bell Curve'!$B$3:$BK$3,0))*$D42*IF($G42="s-curve",1,0),0)+IFERROR(IF(AND(CF$3&gt;=$H42,CF$3&lt;=$I42),$D42/($I42-$H42+1),0)*IF($G42="straight-line",1,0),0)</f>
        <v>0</v>
      </c>
      <c r="CG42" s="58">
        <f>IFERROR(INDEX('Construction Bell Curve'!$B$3:$BK$60,MATCH($I42,'Construction Bell Curve'!$B$3:$B$60,0),MATCH('Draw Schedule-AM'!CG$3,'Construction Bell Curve'!$B$3:$BK$3,0))*$D42*IF($G42="s-curve",1,0),0)+IFERROR(IF(AND(CG$3&gt;=$H42,CG$3&lt;=$I42),$D42/($I42-$H42+1),0)*IF($G42="straight-line",1,0),0)</f>
        <v>0</v>
      </c>
      <c r="CH42" s="58">
        <f>IFERROR(INDEX('Construction Bell Curve'!$B$3:$BK$60,MATCH($I42,'Construction Bell Curve'!$B$3:$B$60,0),MATCH('Draw Schedule-AM'!CH$3,'Construction Bell Curve'!$B$3:$BK$3,0))*$D42*IF($G42="s-curve",1,0),0)+IFERROR(IF(AND(CH$3&gt;=$H42,CH$3&lt;=$I42),$D42/($I42-$H42+1),0)*IF($G42="straight-line",1,0),0)</f>
        <v>0</v>
      </c>
      <c r="CI42" s="58">
        <f>IFERROR(INDEX('Construction Bell Curve'!$B$3:$BK$60,MATCH($I42,'Construction Bell Curve'!$B$3:$B$60,0),MATCH('Draw Schedule-AM'!CI$3,'Construction Bell Curve'!$B$3:$BK$3,0))*$D42*IF($G42="s-curve",1,0),0)+IFERROR(IF(AND(CI$3&gt;=$H42,CI$3&lt;=$I42),$D42/($I42-$H42+1),0)*IF($G42="straight-line",1,0),0)</f>
        <v>0</v>
      </c>
      <c r="CJ42" s="58">
        <f>IFERROR(INDEX('Construction Bell Curve'!$B$3:$BK$60,MATCH($I42,'Construction Bell Curve'!$B$3:$B$60,0),MATCH('Draw Schedule-AM'!CJ$3,'Construction Bell Curve'!$B$3:$BK$3,0))*$D42*IF($G42="s-curve",1,0),0)+IFERROR(IF(AND(CJ$3&gt;=$H42,CJ$3&lt;=$I42),$D42/($I42-$H42+1),0)*IF($G42="straight-line",1,0),0)</f>
        <v>0</v>
      </c>
      <c r="CK42" s="58">
        <f>IFERROR(INDEX('Construction Bell Curve'!$B$3:$BK$60,MATCH($I42,'Construction Bell Curve'!$B$3:$B$60,0),MATCH('Draw Schedule-AM'!CK$3,'Construction Bell Curve'!$B$3:$BK$3,0))*$D42*IF($G42="s-curve",1,0),0)+IFERROR(IF(AND(CK$3&gt;=$H42,CK$3&lt;=$I42),$D42/($I42-$H42+1),0)*IF($G42="straight-line",1,0),0)</f>
        <v>0</v>
      </c>
      <c r="CL42" s="58">
        <f>IFERROR(INDEX('Construction Bell Curve'!$B$3:$BK$60,MATCH($I42,'Construction Bell Curve'!$B$3:$B$60,0),MATCH('Draw Schedule-AM'!CL$3,'Construction Bell Curve'!$B$3:$BK$3,0))*$D42*IF($G42="s-curve",1,0),0)+IFERROR(IF(AND(CL$3&gt;=$H42,CL$3&lt;=$I42),$D42/($I42-$H42+1),0)*IF($G42="straight-line",1,0),0)</f>
        <v>0</v>
      </c>
      <c r="CM42" s="58">
        <f>IFERROR(INDEX('Construction Bell Curve'!$B$3:$BK$60,MATCH($I42,'Construction Bell Curve'!$B$3:$B$60,0),MATCH('Draw Schedule-AM'!CM$3,'Construction Bell Curve'!$B$3:$BK$3,0))*$D42*IF($G42="s-curve",1,0),0)+IFERROR(IF(AND(CM$3&gt;=$H42,CM$3&lt;=$I42),$D42/($I42-$H42+1),0)*IF($G42="straight-line",1,0),0)</f>
        <v>0</v>
      </c>
      <c r="CN42" s="58">
        <f>IFERROR(INDEX('Construction Bell Curve'!$B$3:$BK$60,MATCH($I42,'Construction Bell Curve'!$B$3:$B$60,0),MATCH('Draw Schedule-AM'!CN$3,'Construction Bell Curve'!$B$3:$BK$3,0))*$D42*IF($G42="s-curve",1,0),0)+IFERROR(IF(AND(CN$3&gt;=$H42,CN$3&lt;=$I42),$D42/($I42-$H42+1),0)*IF($G42="straight-line",1,0),0)</f>
        <v>0</v>
      </c>
      <c r="CO42" s="58">
        <f>IFERROR(INDEX('Construction Bell Curve'!$B$3:$BK$60,MATCH($I42,'Construction Bell Curve'!$B$3:$B$60,0),MATCH('Draw Schedule-AM'!CO$3,'Construction Bell Curve'!$B$3:$BK$3,0))*$D42*IF($G42="s-curve",1,0),0)+IFERROR(IF(AND(CO$3&gt;=$H42,CO$3&lt;=$I42),$D42/($I42-$H42+1),0)*IF($G42="straight-line",1,0),0)</f>
        <v>0</v>
      </c>
      <c r="CP42" s="58">
        <f>IFERROR(INDEX('Construction Bell Curve'!$B$3:$BK$60,MATCH($I42,'Construction Bell Curve'!$B$3:$B$60,0),MATCH('Draw Schedule-AM'!CP$3,'Construction Bell Curve'!$B$3:$BK$3,0))*$D42*IF($G42="s-curve",1,0),0)+IFERROR(IF(AND(CP$3&gt;=$H42,CP$3&lt;=$I42),$D42/($I42-$H42+1),0)*IF($G42="straight-line",1,0),0)</f>
        <v>0</v>
      </c>
      <c r="CQ42" s="58">
        <f>IFERROR(INDEX('Construction Bell Curve'!$B$3:$BK$60,MATCH($I42,'Construction Bell Curve'!$B$3:$B$60,0),MATCH('Draw Schedule-AM'!CQ$3,'Construction Bell Curve'!$B$3:$BK$3,0))*$D42*IF($G42="s-curve",1,0),0)+IFERROR(IF(AND(CQ$3&gt;=$H42,CQ$3&lt;=$I42),$D42/($I42-$H42+1),0)*IF($G42="straight-line",1,0),0)</f>
        <v>0</v>
      </c>
      <c r="CR42" s="58">
        <f>IFERROR(INDEX('Construction Bell Curve'!$B$3:$BK$60,MATCH($I42,'Construction Bell Curve'!$B$3:$B$60,0),MATCH('Draw Schedule-AM'!CR$3,'Construction Bell Curve'!$B$3:$BK$3,0))*$D42*IF($G42="s-curve",1,0),0)+IFERROR(IF(AND(CR$3&gt;=$H42,CR$3&lt;=$I42),$D42/($I42-$H42+1),0)*IF($G42="straight-line",1,0),0)</f>
        <v>0</v>
      </c>
      <c r="CS42" s="58">
        <f>IFERROR(INDEX('Construction Bell Curve'!$B$3:$BK$60,MATCH($I42,'Construction Bell Curve'!$B$3:$B$60,0),MATCH('Draw Schedule-AM'!CS$3,'Construction Bell Curve'!$B$3:$BK$3,0))*$D42*IF($G42="s-curve",1,0),0)+IFERROR(IF(AND(CS$3&gt;=$H42,CS$3&lt;=$I42),$D42/($I42-$H42+1),0)*IF($G42="straight-line",1,0),0)</f>
        <v>0</v>
      </c>
      <c r="CT42" s="58">
        <f>IFERROR(INDEX('Construction Bell Curve'!$B$3:$BK$60,MATCH($I42,'Construction Bell Curve'!$B$3:$B$60,0),MATCH('Draw Schedule-AM'!CT$3,'Construction Bell Curve'!$B$3:$BK$3,0))*$D42*IF($G42="s-curve",1,0),0)+IFERROR(IF(AND(CT$3&gt;=$H42,CT$3&lt;=$I42),$D42/($I42-$H42+1),0)*IF($G42="straight-line",1,0),0)</f>
        <v>0</v>
      </c>
      <c r="CU42" s="58">
        <f>IFERROR(INDEX('Construction Bell Curve'!$B$3:$BK$60,MATCH($I42,'Construction Bell Curve'!$B$3:$B$60,0),MATCH('Draw Schedule-AM'!CU$3,'Construction Bell Curve'!$B$3:$BK$3,0))*$D42*IF($G42="s-curve",1,0),0)+IFERROR(IF(AND(CU$3&gt;=$H42,CU$3&lt;=$I42),$D42/($I42-$H42+1),0)*IF($G42="straight-line",1,0),0)</f>
        <v>0</v>
      </c>
      <c r="CV42" s="58">
        <f>IFERROR(INDEX('Construction Bell Curve'!$B$3:$BK$60,MATCH($I42,'Construction Bell Curve'!$B$3:$B$60,0),MATCH('Draw Schedule-AM'!CV$3,'Construction Bell Curve'!$B$3:$BK$3,0))*$D42*IF($G42="s-curve",1,0),0)+IFERROR(IF(AND(CV$3&gt;=$H42,CV$3&lt;=$I42),$D42/($I42-$H42+1),0)*IF($G42="straight-line",1,0),0)</f>
        <v>0</v>
      </c>
      <c r="CW42" s="58">
        <f>IFERROR(INDEX('Construction Bell Curve'!$B$3:$BK$60,MATCH($I42,'Construction Bell Curve'!$B$3:$B$60,0),MATCH('Draw Schedule-AM'!CW$3,'Construction Bell Curve'!$B$3:$BK$3,0))*$D42*IF($G42="s-curve",1,0),0)+IFERROR(IF(AND(CW$3&gt;=$H42,CW$3&lt;=$I42),$D42/($I42-$H42+1),0)*IF($G42="straight-line",1,0),0)</f>
        <v>0</v>
      </c>
      <c r="CX42" s="58">
        <f>IFERROR(INDEX('Construction Bell Curve'!$B$3:$BK$60,MATCH($I42,'Construction Bell Curve'!$B$3:$B$60,0),MATCH('Draw Schedule-AM'!CX$3,'Construction Bell Curve'!$B$3:$BK$3,0))*$D42*IF($G42="s-curve",1,0),0)+IFERROR(IF(AND(CX$3&gt;=$H42,CX$3&lt;=$I42),$D42/($I42-$H42+1),0)*IF($G42="straight-line",1,0),0)</f>
        <v>0</v>
      </c>
      <c r="CY42" s="58">
        <f>IFERROR(INDEX('Construction Bell Curve'!$B$3:$BK$60,MATCH($I42,'Construction Bell Curve'!$B$3:$B$60,0),MATCH('Draw Schedule-AM'!CY$3,'Construction Bell Curve'!$B$3:$BK$3,0))*$D42*IF($G42="s-curve",1,0),0)+IFERROR(IF(AND(CY$3&gt;=$H42,CY$3&lt;=$I42),$D42/($I42-$H42+1),0)*IF($G42="straight-line",1,0),0)</f>
        <v>0</v>
      </c>
      <c r="CZ42" s="58">
        <f>IFERROR(INDEX('Construction Bell Curve'!$B$3:$BK$60,MATCH($I42,'Construction Bell Curve'!$B$3:$B$60,0),MATCH('Draw Schedule-AM'!CZ$3,'Construction Bell Curve'!$B$3:$BK$3,0))*$D42*IF($G42="s-curve",1,0),0)+IFERROR(IF(AND(CZ$3&gt;=$H42,CZ$3&lt;=$I42),$D42/($I42-$H42+1),0)*IF($G42="straight-line",1,0),0)</f>
        <v>0</v>
      </c>
      <c r="DA42" s="58">
        <f>IFERROR(INDEX('Construction Bell Curve'!$B$3:$BK$60,MATCH($I42,'Construction Bell Curve'!$B$3:$B$60,0),MATCH('Draw Schedule-AM'!DA$3,'Construction Bell Curve'!$B$3:$BK$3,0))*$D42*IF($G42="s-curve",1,0),0)+IFERROR(IF(AND(DA$3&gt;=$H42,DA$3&lt;=$I42),$D42/($I42-$H42+1),0)*IF($G42="straight-line",1,0),0)</f>
        <v>0</v>
      </c>
      <c r="DB42" s="58">
        <f>IFERROR(INDEX('Construction Bell Curve'!$B$3:$BK$60,MATCH($I42,'Construction Bell Curve'!$B$3:$B$60,0),MATCH('Draw Schedule-AM'!DB$3,'Construction Bell Curve'!$B$3:$BK$3,0))*$D42*IF($G42="s-curve",1,0),0)+IFERROR(IF(AND(DB$3&gt;=$H42,DB$3&lt;=$I42),$D42/($I42-$H42+1),0)*IF($G42="straight-line",1,0),0)</f>
        <v>0</v>
      </c>
      <c r="DC42" s="58">
        <f>IFERROR(INDEX('Construction Bell Curve'!$B$3:$BK$60,MATCH($I42,'Construction Bell Curve'!$B$3:$B$60,0),MATCH('Draw Schedule-AM'!DC$3,'Construction Bell Curve'!$B$3:$BK$3,0))*$D42*IF($G42="s-curve",1,0),0)+IFERROR(IF(AND(DC$3&gt;=$H42,DC$3&lt;=$I42),$D42/($I42-$H42+1),0)*IF($G42="straight-line",1,0),0)</f>
        <v>0</v>
      </c>
      <c r="DD42" s="58">
        <f>IFERROR(INDEX('Construction Bell Curve'!$B$3:$BK$60,MATCH($I42,'Construction Bell Curve'!$B$3:$B$60,0),MATCH('Draw Schedule-AM'!DD$3,'Construction Bell Curve'!$B$3:$BK$3,0))*$D42*IF($G42="s-curve",1,0),0)+IFERROR(IF(AND(DD$3&gt;=$H42,DD$3&lt;=$I42),$D42/($I42-$H42+1),0)*IF($G42="straight-line",1,0),0)</f>
        <v>0</v>
      </c>
      <c r="DE42" s="58">
        <f>IFERROR(INDEX('Construction Bell Curve'!$B$3:$BK$60,MATCH($I42,'Construction Bell Curve'!$B$3:$B$60,0),MATCH('Draw Schedule-AM'!DE$3,'Construction Bell Curve'!$B$3:$BK$3,0))*$D42*IF($G42="s-curve",1,0),0)+IFERROR(IF(AND(DE$3&gt;=$H42,DE$3&lt;=$I42),$D42/($I42-$H42+1),0)*IF($G42="straight-line",1,0),0)</f>
        <v>0</v>
      </c>
      <c r="DF42" s="58">
        <f>IFERROR(INDEX('Construction Bell Curve'!$B$3:$BK$60,MATCH($I42,'Construction Bell Curve'!$B$3:$B$60,0),MATCH('Draw Schedule-AM'!DF$3,'Construction Bell Curve'!$B$3:$BK$3,0))*$D42*IF($G42="s-curve",1,0),0)+IFERROR(IF(AND(DF$3&gt;=$H42,DF$3&lt;=$I42),$D42/($I42-$H42+1),0)*IF($G42="straight-line",1,0),0)</f>
        <v>0</v>
      </c>
      <c r="DG42" s="58">
        <f>IFERROR(INDEX('Construction Bell Curve'!$B$3:$BK$60,MATCH($I42,'Construction Bell Curve'!$B$3:$B$60,0),MATCH('Draw Schedule-AM'!DG$3,'Construction Bell Curve'!$B$3:$BK$3,0))*$D42*IF($G42="s-curve",1,0),0)+IFERROR(IF(AND(DG$3&gt;=$H42,DG$3&lt;=$I42),$D42/($I42-$H42+1),0)*IF($G42="straight-line",1,0),0)</f>
        <v>0</v>
      </c>
      <c r="DH42" s="58">
        <f>IFERROR(INDEX('Construction Bell Curve'!$B$3:$BK$60,MATCH($I42,'Construction Bell Curve'!$B$3:$B$60,0),MATCH('Draw Schedule-AM'!DH$3,'Construction Bell Curve'!$B$3:$BK$3,0))*$D42*IF($G42="s-curve",1,0),0)+IFERROR(IF(AND(DH$3&gt;=$H42,DH$3&lt;=$I42),$D42/($I42-$H42+1),0)*IF($G42="straight-line",1,0),0)</f>
        <v>0</v>
      </c>
      <c r="DI42" s="58">
        <f>IFERROR(INDEX('Construction Bell Curve'!$B$3:$BK$60,MATCH($I42,'Construction Bell Curve'!$B$3:$B$60,0),MATCH('Draw Schedule-AM'!DI$3,'Construction Bell Curve'!$B$3:$BK$3,0))*$D42*IF($G42="s-curve",1,0),0)+IFERROR(IF(AND(DI$3&gt;=$H42,DI$3&lt;=$I42),$D42/($I42-$H42+1),0)*IF($G42="straight-line",1,0),0)</f>
        <v>0</v>
      </c>
      <c r="DJ42" s="58">
        <f>IFERROR(INDEX('Construction Bell Curve'!$B$3:$BK$60,MATCH($I42,'Construction Bell Curve'!$B$3:$B$60,0),MATCH('Draw Schedule-AM'!DJ$3,'Construction Bell Curve'!$B$3:$BK$3,0))*$D42*IF($G42="s-curve",1,0),0)+IFERROR(IF(AND(DJ$3&gt;=$H42,DJ$3&lt;=$I42),$D42/($I42-$H42+1),0)*IF($G42="straight-line",1,0),0)</f>
        <v>0</v>
      </c>
      <c r="DK42" s="58">
        <f>IFERROR(INDEX('Construction Bell Curve'!$B$3:$BK$60,MATCH($I42,'Construction Bell Curve'!$B$3:$B$60,0),MATCH('Draw Schedule-AM'!DK$3,'Construction Bell Curve'!$B$3:$BK$3,0))*$D42*IF($G42="s-curve",1,0),0)+IFERROR(IF(AND(DK$3&gt;=$H42,DK$3&lt;=$I42),$D42/($I42-$H42+1),0)*IF($G42="straight-line",1,0),0)</f>
        <v>0</v>
      </c>
      <c r="DL42" s="58">
        <f>IFERROR(INDEX('Construction Bell Curve'!$B$3:$BK$60,MATCH($I42,'Construction Bell Curve'!$B$3:$B$60,0),MATCH('Draw Schedule-AM'!DL$3,'Construction Bell Curve'!$B$3:$BK$3,0))*$D42*IF($G42="s-curve",1,0),0)+IFERROR(IF(AND(DL$3&gt;=$H42,DL$3&lt;=$I42),$D42/($I42-$H42+1),0)*IF($G42="straight-line",1,0),0)</f>
        <v>0</v>
      </c>
      <c r="DM42" s="58">
        <f>IFERROR(INDEX('Construction Bell Curve'!$B$3:$BK$60,MATCH($I42,'Construction Bell Curve'!$B$3:$B$60,0),MATCH('Draw Schedule-AM'!DM$3,'Construction Bell Curve'!$B$3:$BK$3,0))*$D42*IF($G42="s-curve",1,0),0)+IFERROR(IF(AND(DM$3&gt;=$H42,DM$3&lt;=$I42),$D42/($I42-$H42+1),0)*IF($G42="straight-line",1,0),0)</f>
        <v>0</v>
      </c>
      <c r="DN42" s="58">
        <f>IFERROR(INDEX('Construction Bell Curve'!$B$3:$BK$60,MATCH($I42,'Construction Bell Curve'!$B$3:$B$60,0),MATCH('Draw Schedule-AM'!DN$3,'Construction Bell Curve'!$B$3:$BK$3,0))*$D42*IF($G42="s-curve",1,0),0)+IFERROR(IF(AND(DN$3&gt;=$H42,DN$3&lt;=$I42),$D42/($I42-$H42+1),0)*IF($G42="straight-line",1,0),0)</f>
        <v>0</v>
      </c>
      <c r="DO42" s="58">
        <f>IFERROR(INDEX('Construction Bell Curve'!$B$3:$BK$60,MATCH($I42,'Construction Bell Curve'!$B$3:$B$60,0),MATCH('Draw Schedule-AM'!DO$3,'Construction Bell Curve'!$B$3:$BK$3,0))*$D42*IF($G42="s-curve",1,0),0)+IFERROR(IF(AND(DO$3&gt;=$H42,DO$3&lt;=$I42),$D42/($I42-$H42+1),0)*IF($G42="straight-line",1,0),0)</f>
        <v>0</v>
      </c>
      <c r="DP42" s="58">
        <f>IFERROR(INDEX('Construction Bell Curve'!$B$3:$BK$60,MATCH($I42,'Construction Bell Curve'!$B$3:$B$60,0),MATCH('Draw Schedule-AM'!DP$3,'Construction Bell Curve'!$B$3:$BK$3,0))*$D42*IF($G42="s-curve",1,0),0)+IFERROR(IF(AND(DP$3&gt;=$H42,DP$3&lt;=$I42),$D42/($I42-$H42+1),0)*IF($G42="straight-line",1,0),0)</f>
        <v>0</v>
      </c>
      <c r="DQ42" s="58">
        <f>IFERROR(INDEX('Construction Bell Curve'!$B$3:$BK$60,MATCH($I42,'Construction Bell Curve'!$B$3:$B$60,0),MATCH('Draw Schedule-AM'!DQ$3,'Construction Bell Curve'!$B$3:$BK$3,0))*$D42*IF($G42="s-curve",1,0),0)+IFERROR(IF(AND(DQ$3&gt;=$H42,DQ$3&lt;=$I42),$D42/($I42-$H42+1),0)*IF($G42="straight-line",1,0),0)</f>
        <v>0</v>
      </c>
      <c r="DR42" s="58">
        <f>IFERROR(INDEX('Construction Bell Curve'!$B$3:$BK$60,MATCH($I42,'Construction Bell Curve'!$B$3:$B$60,0),MATCH('Draw Schedule-AM'!DR$3,'Construction Bell Curve'!$B$3:$BK$3,0))*$D42*IF($G42="s-curve",1,0),0)+IFERROR(IF(AND(DR$3&gt;=$H42,DR$3&lt;=$I42),$D42/($I42-$H42+1),0)*IF($G42="straight-line",1,0),0)</f>
        <v>0</v>
      </c>
      <c r="DS42" s="58">
        <f>IFERROR(INDEX('Construction Bell Curve'!$B$3:$BK$60,MATCH($I42,'Construction Bell Curve'!$B$3:$B$60,0),MATCH('Draw Schedule-AM'!DS$3,'Construction Bell Curve'!$B$3:$BK$3,0))*$D42*IF($G42="s-curve",1,0),0)+IFERROR(IF(AND(DS$3&gt;=$H42,DS$3&lt;=$I42),$D42/($I42-$H42+1),0)*IF($G42="straight-line",1,0),0)</f>
        <v>0</v>
      </c>
      <c r="DT42" s="58">
        <f>IFERROR(INDEX('Construction Bell Curve'!$B$3:$BK$60,MATCH($I42,'Construction Bell Curve'!$B$3:$B$60,0),MATCH('Draw Schedule-AM'!DT$3,'Construction Bell Curve'!$B$3:$BK$3,0))*$D42*IF($G42="s-curve",1,0),0)+IFERROR(IF(AND(DT$3&gt;=$H42,DT$3&lt;=$I42),$D42/($I42-$H42+1),0)*IF($G42="straight-line",1,0),0)</f>
        <v>0</v>
      </c>
      <c r="DU42" s="58">
        <f>IFERROR(INDEX('Construction Bell Curve'!$B$3:$BK$60,MATCH($I42,'Construction Bell Curve'!$B$3:$B$60,0),MATCH('Draw Schedule-AM'!DU$3,'Construction Bell Curve'!$B$3:$BK$3,0))*$D42*IF($G42="s-curve",1,0),0)+IFERROR(IF(AND(DU$3&gt;=$H42,DU$3&lt;=$I42),$D42/($I42-$H42+1),0)*IF($G42="straight-line",1,0),0)</f>
        <v>0</v>
      </c>
      <c r="DV42" s="58">
        <f>IFERROR(INDEX('Construction Bell Curve'!$B$3:$BK$60,MATCH($I42,'Construction Bell Curve'!$B$3:$B$60,0),MATCH('Draw Schedule-AM'!DV$3,'Construction Bell Curve'!$B$3:$BK$3,0))*$D42*IF($G42="s-curve",1,0),0)+IFERROR(IF(AND(DV$3&gt;=$H42,DV$3&lt;=$I42),$D42/($I42-$H42+1),0)*IF($G42="straight-line",1,0),0)</f>
        <v>0</v>
      </c>
      <c r="DW42" s="58">
        <f>IFERROR(INDEX('Construction Bell Curve'!$B$3:$BK$60,MATCH($I42,'Construction Bell Curve'!$B$3:$B$60,0),MATCH('Draw Schedule-AM'!DW$3,'Construction Bell Curve'!$B$3:$BK$3,0))*$D42*IF($G42="s-curve",1,0),0)+IFERROR(IF(AND(DW$3&gt;=$H42,DW$3&lt;=$I42),$D42/($I42-$H42+1),0)*IF($G42="straight-line",1,0),0)</f>
        <v>0</v>
      </c>
      <c r="DX42" s="58">
        <f>IFERROR(INDEX('Construction Bell Curve'!$B$3:$BK$60,MATCH($I42,'Construction Bell Curve'!$B$3:$B$60,0),MATCH('Draw Schedule-AM'!DX$3,'Construction Bell Curve'!$B$3:$BK$3,0))*$D42*IF($G42="s-curve",1,0),0)+IFERROR(IF(AND(DX$3&gt;=$H42,DX$3&lt;=$I42),$D42/($I42-$H42+1),0)*IF($G42="straight-line",1,0),0)</f>
        <v>0</v>
      </c>
      <c r="DY42" s="58">
        <f>IFERROR(INDEX('Construction Bell Curve'!$B$3:$BK$60,MATCH($I42,'Construction Bell Curve'!$B$3:$B$60,0),MATCH('Draw Schedule-AM'!DY$3,'Construction Bell Curve'!$B$3:$BK$3,0))*$D42*IF($G42="s-curve",1,0),0)+IFERROR(IF(AND(DY$3&gt;=$H42,DY$3&lt;=$I42),$D42/($I42-$H42+1),0)*IF($G42="straight-line",1,0),0)</f>
        <v>0</v>
      </c>
      <c r="DZ42" s="58">
        <f>IFERROR(INDEX('Construction Bell Curve'!$B$3:$BK$60,MATCH($I42,'Construction Bell Curve'!$B$3:$B$60,0),MATCH('Draw Schedule-AM'!DZ$3,'Construction Bell Curve'!$B$3:$BK$3,0))*$D42*IF($G42="s-curve",1,0),0)+IFERROR(IF(AND(DZ$3&gt;=$H42,DZ$3&lt;=$I42),$D42/($I42-$H42+1),0)*IF($G42="straight-line",1,0),0)</f>
        <v>0</v>
      </c>
    </row>
    <row r="43" spans="1:130" s="51" customFormat="1" ht="15.75" customHeight="1">
      <c r="A43" s="49"/>
      <c r="B43" s="60" t="s">
        <v>583</v>
      </c>
      <c r="C43" s="1134">
        <f>Budget!C46</f>
        <v>0</v>
      </c>
      <c r="D43" s="135">
        <f>E43-C43</f>
        <v>0</v>
      </c>
      <c r="E43" s="1131">
        <f>Budget!E46</f>
        <v>0</v>
      </c>
      <c r="F43" s="1087">
        <f>SUM(J43:BH43)-D43</f>
        <v>0</v>
      </c>
      <c r="G43" s="1075" t="s">
        <v>1382</v>
      </c>
      <c r="H43" s="1139">
        <f>$H$4</f>
        <v>0</v>
      </c>
      <c r="I43" s="1076">
        <v>0</v>
      </c>
      <c r="J43" s="58">
        <f>IFERROR(INDEX('Construction Bell Curve'!$B$3:$BK$60,MATCH($I43,'Construction Bell Curve'!$B$3:$B$60,0),MATCH('Draw Schedule-AM'!J$3,'Construction Bell Curve'!$B$3:$BK$3,0))*$D43*IF($G43="s-curve",1,0),0)+IFERROR(IF(AND(J$3&gt;=$H43,J$3&lt;=$I43),$D43/($I43-$H43+1),0)*IF($G43="straight-line",1,0),0)</f>
        <v>0</v>
      </c>
      <c r="K43" s="58">
        <f>IFERROR(INDEX('Construction Bell Curve'!$B$3:$BK$60,MATCH($I43,'Construction Bell Curve'!$B$3:$B$60,0),MATCH('Draw Schedule-AM'!K$3,'Construction Bell Curve'!$B$3:$BK$3,0))*$D43*IF($G43="s-curve",1,0),0)+IFERROR(IF(AND(K$3&gt;=$H43,K$3&lt;=$I43),$D43/($I43-$H43+1),0)*IF($G43="straight-line",1,0),0)</f>
        <v>0</v>
      </c>
      <c r="L43" s="58">
        <f>IFERROR(INDEX('Construction Bell Curve'!$B$3:$BK$60,MATCH($I43,'Construction Bell Curve'!$B$3:$B$60,0),MATCH('Draw Schedule-AM'!L$3,'Construction Bell Curve'!$B$3:$BK$3,0))*$D43*IF($G43="s-curve",1,0),0)+IFERROR(IF(AND(L$3&gt;=$H43,L$3&lt;=$I43),$D43/($I43-$H43+1),0)*IF($G43="straight-line",1,0),0)</f>
        <v>0</v>
      </c>
      <c r="M43" s="58">
        <f>IFERROR(INDEX('Construction Bell Curve'!$B$3:$BK$60,MATCH($I43,'Construction Bell Curve'!$B$3:$B$60,0),MATCH('Draw Schedule-AM'!M$3,'Construction Bell Curve'!$B$3:$BK$3,0))*$D43*IF($G43="s-curve",1,0),0)+IFERROR(IF(AND(M$3&gt;=$H43,M$3&lt;=$I43),$D43/($I43-$H43+1),0)*IF($G43="straight-line",1,0),0)</f>
        <v>0</v>
      </c>
      <c r="N43" s="58">
        <f>IFERROR(INDEX('Construction Bell Curve'!$B$3:$BK$60,MATCH($I43,'Construction Bell Curve'!$B$3:$B$60,0),MATCH('Draw Schedule-AM'!N$3,'Construction Bell Curve'!$B$3:$BK$3,0))*$D43*IF($G43="s-curve",1,0),0)+IFERROR(IF(AND(N$3&gt;=$H43,N$3&lt;=$I43),$D43/($I43-$H43+1),0)*IF($G43="straight-line",1,0),0)</f>
        <v>0</v>
      </c>
      <c r="O43" s="58">
        <f>IFERROR(INDEX('Construction Bell Curve'!$B$3:$BK$60,MATCH($I43,'Construction Bell Curve'!$B$3:$B$60,0),MATCH('Draw Schedule-AM'!O$3,'Construction Bell Curve'!$B$3:$BK$3,0))*$D43*IF($G43="s-curve",1,0),0)+IFERROR(IF(AND(O$3&gt;=$H43,O$3&lt;=$I43),$D43/($I43-$H43+1),0)*IF($G43="straight-line",1,0),0)</f>
        <v>0</v>
      </c>
      <c r="P43" s="58">
        <f>IFERROR(INDEX('Construction Bell Curve'!$B$3:$BK$60,MATCH($I43,'Construction Bell Curve'!$B$3:$B$60,0),MATCH('Draw Schedule-AM'!P$3,'Construction Bell Curve'!$B$3:$BK$3,0))*$D43*IF($G43="s-curve",1,0),0)+IFERROR(IF(AND(P$3&gt;=$H43,P$3&lt;=$I43),$D43/($I43-$H43+1),0)*IF($G43="straight-line",1,0),0)</f>
        <v>0</v>
      </c>
      <c r="Q43" s="58">
        <f>IFERROR(INDEX('Construction Bell Curve'!$B$3:$BK$60,MATCH($I43,'Construction Bell Curve'!$B$3:$B$60,0),MATCH('Draw Schedule-AM'!Q$3,'Construction Bell Curve'!$B$3:$BK$3,0))*$D43*IF($G43="s-curve",1,0),0)+IFERROR(IF(AND(Q$3&gt;=$H43,Q$3&lt;=$I43),$D43/($I43-$H43+1),0)*IF($G43="straight-line",1,0),0)</f>
        <v>0</v>
      </c>
      <c r="R43" s="58">
        <f>IFERROR(INDEX('Construction Bell Curve'!$B$3:$BK$60,MATCH($I43,'Construction Bell Curve'!$B$3:$B$60,0),MATCH('Draw Schedule-AM'!R$3,'Construction Bell Curve'!$B$3:$BK$3,0))*$D43*IF($G43="s-curve",1,0),0)+IFERROR(IF(AND(R$3&gt;=$H43,R$3&lt;=$I43),$D43/($I43-$H43+1),0)*IF($G43="straight-line",1,0),0)</f>
        <v>0</v>
      </c>
      <c r="S43" s="58">
        <f>IFERROR(INDEX('Construction Bell Curve'!$B$3:$BK$60,MATCH($I43,'Construction Bell Curve'!$B$3:$B$60,0),MATCH('Draw Schedule-AM'!S$3,'Construction Bell Curve'!$B$3:$BK$3,0))*$D43*IF($G43="s-curve",1,0),0)+IFERROR(IF(AND(S$3&gt;=$H43,S$3&lt;=$I43),$D43/($I43-$H43+1),0)*IF($G43="straight-line",1,0),0)</f>
        <v>0</v>
      </c>
      <c r="T43" s="58">
        <f>IFERROR(INDEX('Construction Bell Curve'!$B$3:$BK$60,MATCH($I43,'Construction Bell Curve'!$B$3:$B$60,0),MATCH('Draw Schedule-AM'!T$3,'Construction Bell Curve'!$B$3:$BK$3,0))*$D43*IF($G43="s-curve",1,0),0)+IFERROR(IF(AND(T$3&gt;=$H43,T$3&lt;=$I43),$D43/($I43-$H43+1),0)*IF($G43="straight-line",1,0),0)</f>
        <v>0</v>
      </c>
      <c r="U43" s="58">
        <f>IFERROR(INDEX('Construction Bell Curve'!$B$3:$BK$60,MATCH($I43,'Construction Bell Curve'!$B$3:$B$60,0),MATCH('Draw Schedule-AM'!U$3,'Construction Bell Curve'!$B$3:$BK$3,0))*$D43*IF($G43="s-curve",1,0),0)+IFERROR(IF(AND(U$3&gt;=$H43,U$3&lt;=$I43),$D43/($I43-$H43+1),0)*IF($G43="straight-line",1,0),0)</f>
        <v>0</v>
      </c>
      <c r="V43" s="58">
        <f>IFERROR(INDEX('Construction Bell Curve'!$B$3:$BK$60,MATCH($I43,'Construction Bell Curve'!$B$3:$B$60,0),MATCH('Draw Schedule-AM'!V$3,'Construction Bell Curve'!$B$3:$BK$3,0))*$D43*IF($G43="s-curve",1,0),0)+IFERROR(IF(AND(V$3&gt;=$H43,V$3&lt;=$I43),$D43/($I43-$H43+1),0)*IF($G43="straight-line",1,0),0)</f>
        <v>0</v>
      </c>
      <c r="W43" s="58">
        <f>IFERROR(INDEX('Construction Bell Curve'!$B$3:$BK$60,MATCH($I43,'Construction Bell Curve'!$B$3:$B$60,0),MATCH('Draw Schedule-AM'!W$3,'Construction Bell Curve'!$B$3:$BK$3,0))*$D43*IF($G43="s-curve",1,0),0)+IFERROR(IF(AND(W$3&gt;=$H43,W$3&lt;=$I43),$D43/($I43-$H43+1),0)*IF($G43="straight-line",1,0),0)</f>
        <v>0</v>
      </c>
      <c r="X43" s="58">
        <f>IFERROR(INDEX('Construction Bell Curve'!$B$3:$BK$60,MATCH($I43,'Construction Bell Curve'!$B$3:$B$60,0),MATCH('Draw Schedule-AM'!X$3,'Construction Bell Curve'!$B$3:$BK$3,0))*$D43*IF($G43="s-curve",1,0),0)+IFERROR(IF(AND(X$3&gt;=$H43,X$3&lt;=$I43),$D43/($I43-$H43+1),0)*IF($G43="straight-line",1,0),0)</f>
        <v>0</v>
      </c>
      <c r="Y43" s="58">
        <f>IFERROR(INDEX('Construction Bell Curve'!$B$3:$BK$60,MATCH($I43,'Construction Bell Curve'!$B$3:$B$60,0),MATCH('Draw Schedule-AM'!Y$3,'Construction Bell Curve'!$B$3:$BK$3,0))*$D43*IF($G43="s-curve",1,0),0)+IFERROR(IF(AND(Y$3&gt;=$H43,Y$3&lt;=$I43),$D43/($I43-$H43+1),0)*IF($G43="straight-line",1,0),0)</f>
        <v>0</v>
      </c>
      <c r="Z43" s="58">
        <f>IFERROR(INDEX('Construction Bell Curve'!$B$3:$BK$60,MATCH($I43,'Construction Bell Curve'!$B$3:$B$60,0),MATCH('Draw Schedule-AM'!Z$3,'Construction Bell Curve'!$B$3:$BK$3,0))*$D43*IF($G43="s-curve",1,0),0)+IFERROR(IF(AND(Z$3&gt;=$H43,Z$3&lt;=$I43),$D43/($I43-$H43+1),0)*IF($G43="straight-line",1,0),0)</f>
        <v>0</v>
      </c>
      <c r="AA43" s="58">
        <f>IFERROR(INDEX('Construction Bell Curve'!$B$3:$BK$60,MATCH($I43,'Construction Bell Curve'!$B$3:$B$60,0),MATCH('Draw Schedule-AM'!AA$3,'Construction Bell Curve'!$B$3:$BK$3,0))*$D43*IF($G43="s-curve",1,0),0)+IFERROR(IF(AND(AA$3&gt;=$H43,AA$3&lt;=$I43),$D43/($I43-$H43+1),0)*IF($G43="straight-line",1,0),0)</f>
        <v>0</v>
      </c>
      <c r="AB43" s="58">
        <f>IFERROR(INDEX('Construction Bell Curve'!$B$3:$BK$60,MATCH($I43,'Construction Bell Curve'!$B$3:$B$60,0),MATCH('Draw Schedule-AM'!AB$3,'Construction Bell Curve'!$B$3:$BK$3,0))*$D43*IF($G43="s-curve",1,0),0)+IFERROR(IF(AND(AB$3&gt;=$H43,AB$3&lt;=$I43),$D43/($I43-$H43+1),0)*IF($G43="straight-line",1,0),0)</f>
        <v>0</v>
      </c>
      <c r="AC43" s="58">
        <f>IFERROR(INDEX('Construction Bell Curve'!$B$3:$BK$60,MATCH($I43,'Construction Bell Curve'!$B$3:$B$60,0),MATCH('Draw Schedule-AM'!AC$3,'Construction Bell Curve'!$B$3:$BK$3,0))*$D43*IF($G43="s-curve",1,0),0)+IFERROR(IF(AND(AC$3&gt;=$H43,AC$3&lt;=$I43),$D43/($I43-$H43+1),0)*IF($G43="straight-line",1,0),0)</f>
        <v>0</v>
      </c>
      <c r="AD43" s="58">
        <f>IFERROR(INDEX('Construction Bell Curve'!$B$3:$BK$60,MATCH($I43,'Construction Bell Curve'!$B$3:$B$60,0),MATCH('Draw Schedule-AM'!AD$3,'Construction Bell Curve'!$B$3:$BK$3,0))*$D43*IF($G43="s-curve",1,0),0)+IFERROR(IF(AND(AD$3&gt;=$H43,AD$3&lt;=$I43),$D43/($I43-$H43+1),0)*IF($G43="straight-line",1,0),0)</f>
        <v>0</v>
      </c>
      <c r="AE43" s="58">
        <f>IFERROR(INDEX('Construction Bell Curve'!$B$3:$BK$60,MATCH($I43,'Construction Bell Curve'!$B$3:$B$60,0),MATCH('Draw Schedule-AM'!AE$3,'Construction Bell Curve'!$B$3:$BK$3,0))*$D43*IF($G43="s-curve",1,0),0)+IFERROR(IF(AND(AE$3&gt;=$H43,AE$3&lt;=$I43),$D43/($I43-$H43+1),0)*IF($G43="straight-line",1,0),0)</f>
        <v>0</v>
      </c>
      <c r="AF43" s="58">
        <f>IFERROR(INDEX('Construction Bell Curve'!$B$3:$BK$60,MATCH($I43,'Construction Bell Curve'!$B$3:$B$60,0),MATCH('Draw Schedule-AM'!AF$3,'Construction Bell Curve'!$B$3:$BK$3,0))*$D43*IF($G43="s-curve",1,0),0)+IFERROR(IF(AND(AF$3&gt;=$H43,AF$3&lt;=$I43),$D43/($I43-$H43+1),0)*IF($G43="straight-line",1,0),0)</f>
        <v>0</v>
      </c>
      <c r="AG43" s="58">
        <f>IFERROR(INDEX('Construction Bell Curve'!$B$3:$BK$60,MATCH($I43,'Construction Bell Curve'!$B$3:$B$60,0),MATCH('Draw Schedule-AM'!AG$3,'Construction Bell Curve'!$B$3:$BK$3,0))*$D43*IF($G43="s-curve",1,0),0)+IFERROR(IF(AND(AG$3&gt;=$H43,AG$3&lt;=$I43),$D43/($I43-$H43+1),0)*IF($G43="straight-line",1,0),0)</f>
        <v>0</v>
      </c>
      <c r="AH43" s="58">
        <f>IFERROR(INDEX('Construction Bell Curve'!$B$3:$BK$60,MATCH($I43,'Construction Bell Curve'!$B$3:$B$60,0),MATCH('Draw Schedule-AM'!AH$3,'Construction Bell Curve'!$B$3:$BK$3,0))*$D43*IF($G43="s-curve",1,0),0)+IFERROR(IF(AND(AH$3&gt;=$H43,AH$3&lt;=$I43),$D43/($I43-$H43+1),0)*IF($G43="straight-line",1,0),0)</f>
        <v>0</v>
      </c>
      <c r="AI43" s="58">
        <f>IFERROR(INDEX('Construction Bell Curve'!$B$3:$BK$60,MATCH($I43,'Construction Bell Curve'!$B$3:$B$60,0),MATCH('Draw Schedule-AM'!AI$3,'Construction Bell Curve'!$B$3:$BK$3,0))*$D43*IF($G43="s-curve",1,0),0)+IFERROR(IF(AND(AI$3&gt;=$H43,AI$3&lt;=$I43),$D43/($I43-$H43+1),0)*IF($G43="straight-line",1,0),0)</f>
        <v>0</v>
      </c>
      <c r="AJ43" s="58">
        <f>IFERROR(INDEX('Construction Bell Curve'!$B$3:$BK$60,MATCH($I43,'Construction Bell Curve'!$B$3:$B$60,0),MATCH('Draw Schedule-AM'!AJ$3,'Construction Bell Curve'!$B$3:$BK$3,0))*$D43*IF($G43="s-curve",1,0),0)+IFERROR(IF(AND(AJ$3&gt;=$H43,AJ$3&lt;=$I43),$D43/($I43-$H43+1),0)*IF($G43="straight-line",1,0),0)</f>
        <v>0</v>
      </c>
      <c r="AK43" s="58">
        <f>IFERROR(INDEX('Construction Bell Curve'!$B$3:$BK$60,MATCH($I43,'Construction Bell Curve'!$B$3:$B$60,0),MATCH('Draw Schedule-AM'!AK$3,'Construction Bell Curve'!$B$3:$BK$3,0))*$D43*IF($G43="s-curve",1,0),0)+IFERROR(IF(AND(AK$3&gt;=$H43,AK$3&lt;=$I43),$D43/($I43-$H43+1),0)*IF($G43="straight-line",1,0),0)</f>
        <v>0</v>
      </c>
      <c r="AL43" s="58">
        <f>IFERROR(INDEX('Construction Bell Curve'!$B$3:$BK$60,MATCH($I43,'Construction Bell Curve'!$B$3:$B$60,0),MATCH('Draw Schedule-AM'!AL$3,'Construction Bell Curve'!$B$3:$BK$3,0))*$D43*IF($G43="s-curve",1,0),0)+IFERROR(IF(AND(AL$3&gt;=$H43,AL$3&lt;=$I43),$D43/($I43-$H43+1),0)*IF($G43="straight-line",1,0),0)</f>
        <v>0</v>
      </c>
      <c r="AM43" s="58">
        <f>IFERROR(INDEX('Construction Bell Curve'!$B$3:$BK$60,MATCH($I43,'Construction Bell Curve'!$B$3:$B$60,0),MATCH('Draw Schedule-AM'!AM$3,'Construction Bell Curve'!$B$3:$BK$3,0))*$D43*IF($G43="s-curve",1,0),0)+IFERROR(IF(AND(AM$3&gt;=$H43,AM$3&lt;=$I43),$D43/($I43-$H43+1),0)*IF($G43="straight-line",1,0),0)</f>
        <v>0</v>
      </c>
      <c r="AN43" s="58">
        <f>IFERROR(INDEX('Construction Bell Curve'!$B$3:$BK$60,MATCH($I43,'Construction Bell Curve'!$B$3:$B$60,0),MATCH('Draw Schedule-AM'!AN$3,'Construction Bell Curve'!$B$3:$BK$3,0))*$D43*IF($G43="s-curve",1,0),0)+IFERROR(IF(AND(AN$3&gt;=$H43,AN$3&lt;=$I43),$D43/($I43-$H43+1),0)*IF($G43="straight-line",1,0),0)</f>
        <v>0</v>
      </c>
      <c r="AO43" s="58">
        <f>IFERROR(INDEX('Construction Bell Curve'!$B$3:$BK$60,MATCH($I43,'Construction Bell Curve'!$B$3:$B$60,0),MATCH('Draw Schedule-AM'!AO$3,'Construction Bell Curve'!$B$3:$BK$3,0))*$D43*IF($G43="s-curve",1,0),0)+IFERROR(IF(AND(AO$3&gt;=$H43,AO$3&lt;=$I43),$D43/($I43-$H43+1),0)*IF($G43="straight-line",1,0),0)</f>
        <v>0</v>
      </c>
      <c r="AP43" s="58">
        <f>IFERROR(INDEX('Construction Bell Curve'!$B$3:$BK$60,MATCH($I43,'Construction Bell Curve'!$B$3:$B$60,0),MATCH('Draw Schedule-AM'!AP$3,'Construction Bell Curve'!$B$3:$BK$3,0))*$D43*IF($G43="s-curve",1,0),0)+IFERROR(IF(AND(AP$3&gt;=$H43,AP$3&lt;=$I43),$D43/($I43-$H43+1),0)*IF($G43="straight-line",1,0),0)</f>
        <v>0</v>
      </c>
      <c r="AQ43" s="58">
        <f>IFERROR(INDEX('Construction Bell Curve'!$B$3:$BK$60,MATCH($I43,'Construction Bell Curve'!$B$3:$B$60,0),MATCH('Draw Schedule-AM'!AQ$3,'Construction Bell Curve'!$B$3:$BK$3,0))*$D43*IF($G43="s-curve",1,0),0)+IFERROR(IF(AND(AQ$3&gt;=$H43,AQ$3&lt;=$I43),$D43/($I43-$H43+1),0)*IF($G43="straight-line",1,0),0)</f>
        <v>0</v>
      </c>
      <c r="AR43" s="58">
        <f>IFERROR(INDEX('Construction Bell Curve'!$B$3:$BK$60,MATCH($I43,'Construction Bell Curve'!$B$3:$B$60,0),MATCH('Draw Schedule-AM'!AR$3,'Construction Bell Curve'!$B$3:$BK$3,0))*$D43*IF($G43="s-curve",1,0),0)+IFERROR(IF(AND(AR$3&gt;=$H43,AR$3&lt;=$I43),$D43/($I43-$H43+1),0)*IF($G43="straight-line",1,0),0)</f>
        <v>0</v>
      </c>
      <c r="AS43" s="58">
        <f>IFERROR(INDEX('Construction Bell Curve'!$B$3:$BK$60,MATCH($I43,'Construction Bell Curve'!$B$3:$B$60,0),MATCH('Draw Schedule-AM'!AS$3,'Construction Bell Curve'!$B$3:$BK$3,0))*$D43*IF($G43="s-curve",1,0),0)+IFERROR(IF(AND(AS$3&gt;=$H43,AS$3&lt;=$I43),$D43/($I43-$H43+1),0)*IF($G43="straight-line",1,0),0)</f>
        <v>0</v>
      </c>
      <c r="AT43" s="58">
        <f>IFERROR(INDEX('Construction Bell Curve'!$B$3:$BK$60,MATCH($I43,'Construction Bell Curve'!$B$3:$B$60,0),MATCH('Draw Schedule-AM'!AT$3,'Construction Bell Curve'!$B$3:$BK$3,0))*$D43*IF($G43="s-curve",1,0),0)+IFERROR(IF(AND(AT$3&gt;=$H43,AT$3&lt;=$I43),$D43/($I43-$H43+1),0)*IF($G43="straight-line",1,0),0)</f>
        <v>0</v>
      </c>
      <c r="AU43" s="58">
        <f>IFERROR(INDEX('Construction Bell Curve'!$B$3:$BK$60,MATCH($I43,'Construction Bell Curve'!$B$3:$B$60,0),MATCH('Draw Schedule-AM'!AU$3,'Construction Bell Curve'!$B$3:$BK$3,0))*$D43*IF($G43="s-curve",1,0),0)+IFERROR(IF(AND(AU$3&gt;=$H43,AU$3&lt;=$I43),$D43/($I43-$H43+1),0)*IF($G43="straight-line",1,0),0)</f>
        <v>0</v>
      </c>
      <c r="AV43" s="58">
        <f>IFERROR(INDEX('Construction Bell Curve'!$B$3:$BK$60,MATCH($I43,'Construction Bell Curve'!$B$3:$B$60,0),MATCH('Draw Schedule-AM'!AV$3,'Construction Bell Curve'!$B$3:$BK$3,0))*$D43*IF($G43="s-curve",1,0),0)+IFERROR(IF(AND(AV$3&gt;=$H43,AV$3&lt;=$I43),$D43/($I43-$H43+1),0)*IF($G43="straight-line",1,0),0)</f>
        <v>0</v>
      </c>
      <c r="AW43" s="58">
        <f>IFERROR(INDEX('Construction Bell Curve'!$B$3:$BK$60,MATCH($I43,'Construction Bell Curve'!$B$3:$B$60,0),MATCH('Draw Schedule-AM'!AW$3,'Construction Bell Curve'!$B$3:$BK$3,0))*$D43*IF($G43="s-curve",1,0),0)+IFERROR(IF(AND(AW$3&gt;=$H43,AW$3&lt;=$I43),$D43/($I43-$H43+1),0)*IF($G43="straight-line",1,0),0)</f>
        <v>0</v>
      </c>
      <c r="AX43" s="58">
        <f>IFERROR(INDEX('Construction Bell Curve'!$B$3:$BK$60,MATCH($I43,'Construction Bell Curve'!$B$3:$B$60,0),MATCH('Draw Schedule-AM'!AX$3,'Construction Bell Curve'!$B$3:$BK$3,0))*$D43*IF($G43="s-curve",1,0),0)+IFERROR(IF(AND(AX$3&gt;=$H43,AX$3&lt;=$I43),$D43/($I43-$H43+1),0)*IF($G43="straight-line",1,0),0)</f>
        <v>0</v>
      </c>
      <c r="AY43" s="58">
        <f>IFERROR(INDEX('Construction Bell Curve'!$B$3:$BK$60,MATCH($I43,'Construction Bell Curve'!$B$3:$B$60,0),MATCH('Draw Schedule-AM'!AY$3,'Construction Bell Curve'!$B$3:$BK$3,0))*$D43*IF($G43="s-curve",1,0),0)+IFERROR(IF(AND(AY$3&gt;=$H43,AY$3&lt;=$I43),$D43/($I43-$H43+1),0)*IF($G43="straight-line",1,0),0)</f>
        <v>0</v>
      </c>
      <c r="AZ43" s="58">
        <f>IFERROR(INDEX('Construction Bell Curve'!$B$3:$BK$60,MATCH($I43,'Construction Bell Curve'!$B$3:$B$60,0),MATCH('Draw Schedule-AM'!AZ$3,'Construction Bell Curve'!$B$3:$BK$3,0))*$D43*IF($G43="s-curve",1,0),0)+IFERROR(IF(AND(AZ$3&gt;=$H43,AZ$3&lt;=$I43),$D43/($I43-$H43+1),0)*IF($G43="straight-line",1,0),0)</f>
        <v>0</v>
      </c>
      <c r="BA43" s="58">
        <f>IFERROR(INDEX('Construction Bell Curve'!$B$3:$BK$60,MATCH($I43,'Construction Bell Curve'!$B$3:$B$60,0),MATCH('Draw Schedule-AM'!BA$3,'Construction Bell Curve'!$B$3:$BK$3,0))*$D43*IF($G43="s-curve",1,0),0)+IFERROR(IF(AND(BA$3&gt;=$H43,BA$3&lt;=$I43),$D43/($I43-$H43+1),0)*IF($G43="straight-line",1,0),0)</f>
        <v>0</v>
      </c>
      <c r="BB43" s="58">
        <f>IFERROR(INDEX('Construction Bell Curve'!$B$3:$BK$60,MATCH($I43,'Construction Bell Curve'!$B$3:$B$60,0),MATCH('Draw Schedule-AM'!BB$3,'Construction Bell Curve'!$B$3:$BK$3,0))*$D43*IF($G43="s-curve",1,0),0)+IFERROR(IF(AND(BB$3&gt;=$H43,BB$3&lt;=$I43),$D43/($I43-$H43+1),0)*IF($G43="straight-line",1,0),0)</f>
        <v>0</v>
      </c>
      <c r="BC43" s="58">
        <f>IFERROR(INDEX('Construction Bell Curve'!$B$3:$BK$60,MATCH($I43,'Construction Bell Curve'!$B$3:$B$60,0),MATCH('Draw Schedule-AM'!BC$3,'Construction Bell Curve'!$B$3:$BK$3,0))*$D43*IF($G43="s-curve",1,0),0)+IFERROR(IF(AND(BC$3&gt;=$H43,BC$3&lt;=$I43),$D43/($I43-$H43+1),0)*IF($G43="straight-line",1,0),0)</f>
        <v>0</v>
      </c>
      <c r="BD43" s="58">
        <f>IFERROR(INDEX('Construction Bell Curve'!$B$3:$BK$60,MATCH($I43,'Construction Bell Curve'!$B$3:$B$60,0),MATCH('Draw Schedule-AM'!BD$3,'Construction Bell Curve'!$B$3:$BK$3,0))*$D43*IF($G43="s-curve",1,0),0)+IFERROR(IF(AND(BD$3&gt;=$H43,BD$3&lt;=$I43),$D43/($I43-$H43+1),0)*IF($G43="straight-line",1,0),0)</f>
        <v>0</v>
      </c>
      <c r="BE43" s="58">
        <f>IFERROR(INDEX('Construction Bell Curve'!$B$3:$BK$60,MATCH($I43,'Construction Bell Curve'!$B$3:$B$60,0),MATCH('Draw Schedule-AM'!BE$3,'Construction Bell Curve'!$B$3:$BK$3,0))*$D43*IF($G43="s-curve",1,0),0)+IFERROR(IF(AND(BE$3&gt;=$H43,BE$3&lt;=$I43),$D43/($I43-$H43+1),0)*IF($G43="straight-line",1,0),0)</f>
        <v>0</v>
      </c>
      <c r="BF43" s="58">
        <f>IFERROR(INDEX('Construction Bell Curve'!$B$3:$BK$60,MATCH($I43,'Construction Bell Curve'!$B$3:$B$60,0),MATCH('Draw Schedule-AM'!BF$3,'Construction Bell Curve'!$B$3:$BK$3,0))*$D43*IF($G43="s-curve",1,0),0)+IFERROR(IF(AND(BF$3&gt;=$H43,BF$3&lt;=$I43),$D43/($I43-$H43+1),0)*IF($G43="straight-line",1,0),0)</f>
        <v>0</v>
      </c>
      <c r="BG43" s="58">
        <f>IFERROR(INDEX('Construction Bell Curve'!$B$3:$BK$60,MATCH($I43,'Construction Bell Curve'!$B$3:$B$60,0),MATCH('Draw Schedule-AM'!BG$3,'Construction Bell Curve'!$B$3:$BK$3,0))*$D43*IF($G43="s-curve",1,0),0)+IFERROR(IF(AND(BG$3&gt;=$H43,BG$3&lt;=$I43),$D43/($I43-$H43+1),0)*IF($G43="straight-line",1,0),0)</f>
        <v>0</v>
      </c>
      <c r="BH43" s="58">
        <f>IFERROR(INDEX('Construction Bell Curve'!$B$3:$BK$60,MATCH($I43,'Construction Bell Curve'!$B$3:$B$60,0),MATCH('Draw Schedule-AM'!BH$3,'Construction Bell Curve'!$B$3:$BK$3,0))*$D43*IF($G43="s-curve",1,0),0)+IFERROR(IF(AND(BH$3&gt;=$H43,BH$3&lt;=$I43),$D43/($I43-$H43+1),0)*IF($G43="straight-line",1,0),0)</f>
        <v>0</v>
      </c>
      <c r="BI43" s="58">
        <f>IFERROR(INDEX('Construction Bell Curve'!$B$3:$BK$60,MATCH($I43,'Construction Bell Curve'!$B$3:$B$60,0),MATCH('Draw Schedule-AM'!BI$3,'Construction Bell Curve'!$B$3:$BK$3,0))*$D43*IF($G43="s-curve",1,0),0)+IFERROR(IF(AND(BI$3&gt;=$H43,BI$3&lt;=$I43),$D43/($I43-$H43+1),0)*IF($G43="straight-line",1,0),0)</f>
        <v>0</v>
      </c>
      <c r="BJ43" s="58">
        <f>IFERROR(INDEX('Construction Bell Curve'!$B$3:$BK$60,MATCH($I43,'Construction Bell Curve'!$B$3:$B$60,0),MATCH('Draw Schedule-AM'!BJ$3,'Construction Bell Curve'!$B$3:$BK$3,0))*$D43*IF($G43="s-curve",1,0),0)+IFERROR(IF(AND(BJ$3&gt;=$H43,BJ$3&lt;=$I43),$D43/($I43-$H43+1),0)*IF($G43="straight-line",1,0),0)</f>
        <v>0</v>
      </c>
      <c r="BK43" s="58">
        <f>IFERROR(INDEX('Construction Bell Curve'!$B$3:$BK$60,MATCH($I43,'Construction Bell Curve'!$B$3:$B$60,0),MATCH('Draw Schedule-AM'!BK$3,'Construction Bell Curve'!$B$3:$BK$3,0))*$D43*IF($G43="s-curve",1,0),0)+IFERROR(IF(AND(BK$3&gt;=$H43,BK$3&lt;=$I43),$D43/($I43-$H43+1),0)*IF($G43="straight-line",1,0),0)</f>
        <v>0</v>
      </c>
      <c r="BL43" s="58">
        <f>IFERROR(INDEX('Construction Bell Curve'!$B$3:$BK$60,MATCH($I43,'Construction Bell Curve'!$B$3:$B$60,0),MATCH('Draw Schedule-AM'!BL$3,'Construction Bell Curve'!$B$3:$BK$3,0))*$D43*IF($G43="s-curve",1,0),0)+IFERROR(IF(AND(BL$3&gt;=$H43,BL$3&lt;=$I43),$D43/($I43-$H43+1),0)*IF($G43="straight-line",1,0),0)</f>
        <v>0</v>
      </c>
      <c r="BM43" s="58">
        <f>IFERROR(INDEX('Construction Bell Curve'!$B$3:$BK$60,MATCH($I43,'Construction Bell Curve'!$B$3:$B$60,0),MATCH('Draw Schedule-AM'!BM$3,'Construction Bell Curve'!$B$3:$BK$3,0))*$D43*IF($G43="s-curve",1,0),0)+IFERROR(IF(AND(BM$3&gt;=$H43,BM$3&lt;=$I43),$D43/($I43-$H43+1),0)*IF($G43="straight-line",1,0),0)</f>
        <v>0</v>
      </c>
      <c r="BN43" s="58">
        <f>IFERROR(INDEX('Construction Bell Curve'!$B$3:$BK$60,MATCH($I43,'Construction Bell Curve'!$B$3:$B$60,0),MATCH('Draw Schedule-AM'!BN$3,'Construction Bell Curve'!$B$3:$BK$3,0))*$D43*IF($G43="s-curve",1,0),0)+IFERROR(IF(AND(BN$3&gt;=$H43,BN$3&lt;=$I43),$D43/($I43-$H43+1),0)*IF($G43="straight-line",1,0),0)</f>
        <v>0</v>
      </c>
      <c r="BO43" s="58">
        <f>IFERROR(INDEX('Construction Bell Curve'!$B$3:$BK$60,MATCH($I43,'Construction Bell Curve'!$B$3:$B$60,0),MATCH('Draw Schedule-AM'!BO$3,'Construction Bell Curve'!$B$3:$BK$3,0))*$D43*IF($G43="s-curve",1,0),0)+IFERROR(IF(AND(BO$3&gt;=$H43,BO$3&lt;=$I43),$D43/($I43-$H43+1),0)*IF($G43="straight-line",1,0),0)</f>
        <v>0</v>
      </c>
      <c r="BP43" s="58">
        <f>IFERROR(INDEX('Construction Bell Curve'!$B$3:$BK$60,MATCH($I43,'Construction Bell Curve'!$B$3:$B$60,0),MATCH('Draw Schedule-AM'!BP$3,'Construction Bell Curve'!$B$3:$BK$3,0))*$D43*IF($G43="s-curve",1,0),0)+IFERROR(IF(AND(BP$3&gt;=$H43,BP$3&lt;=$I43),$D43/($I43-$H43+1),0)*IF($G43="straight-line",1,0),0)</f>
        <v>0</v>
      </c>
      <c r="BQ43" s="58">
        <f>IFERROR(INDEX('Construction Bell Curve'!$B$3:$BK$60,MATCH($I43,'Construction Bell Curve'!$B$3:$B$60,0),MATCH('Draw Schedule-AM'!BQ$3,'Construction Bell Curve'!$B$3:$BK$3,0))*$D43*IF($G43="s-curve",1,0),0)+IFERROR(IF(AND(BQ$3&gt;=$H43,BQ$3&lt;=$I43),$D43/($I43-$H43+1),0)*IF($G43="straight-line",1,0),0)</f>
        <v>0</v>
      </c>
      <c r="BR43" s="58">
        <f>IFERROR(INDEX('Construction Bell Curve'!$B$3:$BK$60,MATCH($I43,'Construction Bell Curve'!$B$3:$B$60,0),MATCH('Draw Schedule-AM'!BR$3,'Construction Bell Curve'!$B$3:$BK$3,0))*$D43*IF($G43="s-curve",1,0),0)+IFERROR(IF(AND(BR$3&gt;=$H43,BR$3&lt;=$I43),$D43/($I43-$H43+1),0)*IF($G43="straight-line",1,0),0)</f>
        <v>0</v>
      </c>
      <c r="BS43" s="58">
        <f>IFERROR(INDEX('Construction Bell Curve'!$B$3:$BK$60,MATCH($I43,'Construction Bell Curve'!$B$3:$B$60,0),MATCH('Draw Schedule-AM'!BS$3,'Construction Bell Curve'!$B$3:$BK$3,0))*$D43*IF($G43="s-curve",1,0),0)+IFERROR(IF(AND(BS$3&gt;=$H43,BS$3&lt;=$I43),$D43/($I43-$H43+1),0)*IF($G43="straight-line",1,0),0)</f>
        <v>0</v>
      </c>
      <c r="BT43" s="58">
        <f>IFERROR(INDEX('Construction Bell Curve'!$B$3:$BK$60,MATCH($I43,'Construction Bell Curve'!$B$3:$B$60,0),MATCH('Draw Schedule-AM'!BT$3,'Construction Bell Curve'!$B$3:$BK$3,0))*$D43*IF($G43="s-curve",1,0),0)+IFERROR(IF(AND(BT$3&gt;=$H43,BT$3&lt;=$I43),$D43/($I43-$H43+1),0)*IF($G43="straight-line",1,0),0)</f>
        <v>0</v>
      </c>
      <c r="BU43" s="58">
        <f>IFERROR(INDEX('Construction Bell Curve'!$B$3:$BK$60,MATCH($I43,'Construction Bell Curve'!$B$3:$B$60,0),MATCH('Draw Schedule-AM'!BU$3,'Construction Bell Curve'!$B$3:$BK$3,0))*$D43*IF($G43="s-curve",1,0),0)+IFERROR(IF(AND(BU$3&gt;=$H43,BU$3&lt;=$I43),$D43/($I43-$H43+1),0)*IF($G43="straight-line",1,0),0)</f>
        <v>0</v>
      </c>
      <c r="BV43" s="58">
        <f>IFERROR(INDEX('Construction Bell Curve'!$B$3:$BK$60,MATCH($I43,'Construction Bell Curve'!$B$3:$B$60,0),MATCH('Draw Schedule-AM'!BV$3,'Construction Bell Curve'!$B$3:$BK$3,0))*$D43*IF($G43="s-curve",1,0),0)+IFERROR(IF(AND(BV$3&gt;=$H43,BV$3&lt;=$I43),$D43/($I43-$H43+1),0)*IF($G43="straight-line",1,0),0)</f>
        <v>0</v>
      </c>
      <c r="BW43" s="58">
        <f>IFERROR(INDEX('Construction Bell Curve'!$B$3:$BK$60,MATCH($I43,'Construction Bell Curve'!$B$3:$B$60,0),MATCH('Draw Schedule-AM'!BW$3,'Construction Bell Curve'!$B$3:$BK$3,0))*$D43*IF($G43="s-curve",1,0),0)+IFERROR(IF(AND(BW$3&gt;=$H43,BW$3&lt;=$I43),$D43/($I43-$H43+1),0)*IF($G43="straight-line",1,0),0)</f>
        <v>0</v>
      </c>
      <c r="BX43" s="58">
        <f>IFERROR(INDEX('Construction Bell Curve'!$B$3:$BK$60,MATCH($I43,'Construction Bell Curve'!$B$3:$B$60,0),MATCH('Draw Schedule-AM'!BX$3,'Construction Bell Curve'!$B$3:$BK$3,0))*$D43*IF($G43="s-curve",1,0),0)+IFERROR(IF(AND(BX$3&gt;=$H43,BX$3&lt;=$I43),$D43/($I43-$H43+1),0)*IF($G43="straight-line",1,0),0)</f>
        <v>0</v>
      </c>
      <c r="BY43" s="58">
        <f>IFERROR(INDEX('Construction Bell Curve'!$B$3:$BK$60,MATCH($I43,'Construction Bell Curve'!$B$3:$B$60,0),MATCH('Draw Schedule-AM'!BY$3,'Construction Bell Curve'!$B$3:$BK$3,0))*$D43*IF($G43="s-curve",1,0),0)+IFERROR(IF(AND(BY$3&gt;=$H43,BY$3&lt;=$I43),$D43/($I43-$H43+1),0)*IF($G43="straight-line",1,0),0)</f>
        <v>0</v>
      </c>
      <c r="BZ43" s="58">
        <f>IFERROR(INDEX('Construction Bell Curve'!$B$3:$BK$60,MATCH($I43,'Construction Bell Curve'!$B$3:$B$60,0),MATCH('Draw Schedule-AM'!BZ$3,'Construction Bell Curve'!$B$3:$BK$3,0))*$D43*IF($G43="s-curve",1,0),0)+IFERROR(IF(AND(BZ$3&gt;=$H43,BZ$3&lt;=$I43),$D43/($I43-$H43+1),0)*IF($G43="straight-line",1,0),0)</f>
        <v>0</v>
      </c>
      <c r="CA43" s="58">
        <f>IFERROR(INDEX('Construction Bell Curve'!$B$3:$BK$60,MATCH($I43,'Construction Bell Curve'!$B$3:$B$60,0),MATCH('Draw Schedule-AM'!CA$3,'Construction Bell Curve'!$B$3:$BK$3,0))*$D43*IF($G43="s-curve",1,0),0)+IFERROR(IF(AND(CA$3&gt;=$H43,CA$3&lt;=$I43),$D43/($I43-$H43+1),0)*IF($G43="straight-line",1,0),0)</f>
        <v>0</v>
      </c>
      <c r="CB43" s="58">
        <f>IFERROR(INDEX('Construction Bell Curve'!$B$3:$BK$60,MATCH($I43,'Construction Bell Curve'!$B$3:$B$60,0),MATCH('Draw Schedule-AM'!CB$3,'Construction Bell Curve'!$B$3:$BK$3,0))*$D43*IF($G43="s-curve",1,0),0)+IFERROR(IF(AND(CB$3&gt;=$H43,CB$3&lt;=$I43),$D43/($I43-$H43+1),0)*IF($G43="straight-line",1,0),0)</f>
        <v>0</v>
      </c>
      <c r="CC43" s="58">
        <f>IFERROR(INDEX('Construction Bell Curve'!$B$3:$BK$60,MATCH($I43,'Construction Bell Curve'!$B$3:$B$60,0),MATCH('Draw Schedule-AM'!CC$3,'Construction Bell Curve'!$B$3:$BK$3,0))*$D43*IF($G43="s-curve",1,0),0)+IFERROR(IF(AND(CC$3&gt;=$H43,CC$3&lt;=$I43),$D43/($I43-$H43+1),0)*IF($G43="straight-line",1,0),0)</f>
        <v>0</v>
      </c>
      <c r="CD43" s="58">
        <f>IFERROR(INDEX('Construction Bell Curve'!$B$3:$BK$60,MATCH($I43,'Construction Bell Curve'!$B$3:$B$60,0),MATCH('Draw Schedule-AM'!CD$3,'Construction Bell Curve'!$B$3:$BK$3,0))*$D43*IF($G43="s-curve",1,0),0)+IFERROR(IF(AND(CD$3&gt;=$H43,CD$3&lt;=$I43),$D43/($I43-$H43+1),0)*IF($G43="straight-line",1,0),0)</f>
        <v>0</v>
      </c>
      <c r="CE43" s="58">
        <f>IFERROR(INDEX('Construction Bell Curve'!$B$3:$BK$60,MATCH($I43,'Construction Bell Curve'!$B$3:$B$60,0),MATCH('Draw Schedule-AM'!CE$3,'Construction Bell Curve'!$B$3:$BK$3,0))*$D43*IF($G43="s-curve",1,0),0)+IFERROR(IF(AND(CE$3&gt;=$H43,CE$3&lt;=$I43),$D43/($I43-$H43+1),0)*IF($G43="straight-line",1,0),0)</f>
        <v>0</v>
      </c>
      <c r="CF43" s="58">
        <f>IFERROR(INDEX('Construction Bell Curve'!$B$3:$BK$60,MATCH($I43,'Construction Bell Curve'!$B$3:$B$60,0),MATCH('Draw Schedule-AM'!CF$3,'Construction Bell Curve'!$B$3:$BK$3,0))*$D43*IF($G43="s-curve",1,0),0)+IFERROR(IF(AND(CF$3&gt;=$H43,CF$3&lt;=$I43),$D43/($I43-$H43+1),0)*IF($G43="straight-line",1,0),0)</f>
        <v>0</v>
      </c>
      <c r="CG43" s="58">
        <f>IFERROR(INDEX('Construction Bell Curve'!$B$3:$BK$60,MATCH($I43,'Construction Bell Curve'!$B$3:$B$60,0),MATCH('Draw Schedule-AM'!CG$3,'Construction Bell Curve'!$B$3:$BK$3,0))*$D43*IF($G43="s-curve",1,0),0)+IFERROR(IF(AND(CG$3&gt;=$H43,CG$3&lt;=$I43),$D43/($I43-$H43+1),0)*IF($G43="straight-line",1,0),0)</f>
        <v>0</v>
      </c>
      <c r="CH43" s="58">
        <f>IFERROR(INDEX('Construction Bell Curve'!$B$3:$BK$60,MATCH($I43,'Construction Bell Curve'!$B$3:$B$60,0),MATCH('Draw Schedule-AM'!CH$3,'Construction Bell Curve'!$B$3:$BK$3,0))*$D43*IF($G43="s-curve",1,0),0)+IFERROR(IF(AND(CH$3&gt;=$H43,CH$3&lt;=$I43),$D43/($I43-$H43+1),0)*IF($G43="straight-line",1,0),0)</f>
        <v>0</v>
      </c>
      <c r="CI43" s="58">
        <f>IFERROR(INDEX('Construction Bell Curve'!$B$3:$BK$60,MATCH($I43,'Construction Bell Curve'!$B$3:$B$60,0),MATCH('Draw Schedule-AM'!CI$3,'Construction Bell Curve'!$B$3:$BK$3,0))*$D43*IF($G43="s-curve",1,0),0)+IFERROR(IF(AND(CI$3&gt;=$H43,CI$3&lt;=$I43),$D43/($I43-$H43+1),0)*IF($G43="straight-line",1,0),0)</f>
        <v>0</v>
      </c>
      <c r="CJ43" s="58">
        <f>IFERROR(INDEX('Construction Bell Curve'!$B$3:$BK$60,MATCH($I43,'Construction Bell Curve'!$B$3:$B$60,0),MATCH('Draw Schedule-AM'!CJ$3,'Construction Bell Curve'!$B$3:$BK$3,0))*$D43*IF($G43="s-curve",1,0),0)+IFERROR(IF(AND(CJ$3&gt;=$H43,CJ$3&lt;=$I43),$D43/($I43-$H43+1),0)*IF($G43="straight-line",1,0),0)</f>
        <v>0</v>
      </c>
      <c r="CK43" s="58">
        <f>IFERROR(INDEX('Construction Bell Curve'!$B$3:$BK$60,MATCH($I43,'Construction Bell Curve'!$B$3:$B$60,0),MATCH('Draw Schedule-AM'!CK$3,'Construction Bell Curve'!$B$3:$BK$3,0))*$D43*IF($G43="s-curve",1,0),0)+IFERROR(IF(AND(CK$3&gt;=$H43,CK$3&lt;=$I43),$D43/($I43-$H43+1),0)*IF($G43="straight-line",1,0),0)</f>
        <v>0</v>
      </c>
      <c r="CL43" s="58">
        <f>IFERROR(INDEX('Construction Bell Curve'!$B$3:$BK$60,MATCH($I43,'Construction Bell Curve'!$B$3:$B$60,0),MATCH('Draw Schedule-AM'!CL$3,'Construction Bell Curve'!$B$3:$BK$3,0))*$D43*IF($G43="s-curve",1,0),0)+IFERROR(IF(AND(CL$3&gt;=$H43,CL$3&lt;=$I43),$D43/($I43-$H43+1),0)*IF($G43="straight-line",1,0),0)</f>
        <v>0</v>
      </c>
      <c r="CM43" s="58">
        <f>IFERROR(INDEX('Construction Bell Curve'!$B$3:$BK$60,MATCH($I43,'Construction Bell Curve'!$B$3:$B$60,0),MATCH('Draw Schedule-AM'!CM$3,'Construction Bell Curve'!$B$3:$BK$3,0))*$D43*IF($G43="s-curve",1,0),0)+IFERROR(IF(AND(CM$3&gt;=$H43,CM$3&lt;=$I43),$D43/($I43-$H43+1),0)*IF($G43="straight-line",1,0),0)</f>
        <v>0</v>
      </c>
      <c r="CN43" s="58">
        <f>IFERROR(INDEX('Construction Bell Curve'!$B$3:$BK$60,MATCH($I43,'Construction Bell Curve'!$B$3:$B$60,0),MATCH('Draw Schedule-AM'!CN$3,'Construction Bell Curve'!$B$3:$BK$3,0))*$D43*IF($G43="s-curve",1,0),0)+IFERROR(IF(AND(CN$3&gt;=$H43,CN$3&lt;=$I43),$D43/($I43-$H43+1),0)*IF($G43="straight-line",1,0),0)</f>
        <v>0</v>
      </c>
      <c r="CO43" s="58">
        <f>IFERROR(INDEX('Construction Bell Curve'!$B$3:$BK$60,MATCH($I43,'Construction Bell Curve'!$B$3:$B$60,0),MATCH('Draw Schedule-AM'!CO$3,'Construction Bell Curve'!$B$3:$BK$3,0))*$D43*IF($G43="s-curve",1,0),0)+IFERROR(IF(AND(CO$3&gt;=$H43,CO$3&lt;=$I43),$D43/($I43-$H43+1),0)*IF($G43="straight-line",1,0),0)</f>
        <v>0</v>
      </c>
      <c r="CP43" s="58">
        <f>IFERROR(INDEX('Construction Bell Curve'!$B$3:$BK$60,MATCH($I43,'Construction Bell Curve'!$B$3:$B$60,0),MATCH('Draw Schedule-AM'!CP$3,'Construction Bell Curve'!$B$3:$BK$3,0))*$D43*IF($G43="s-curve",1,0),0)+IFERROR(IF(AND(CP$3&gt;=$H43,CP$3&lt;=$I43),$D43/($I43-$H43+1),0)*IF($G43="straight-line",1,0),0)</f>
        <v>0</v>
      </c>
      <c r="CQ43" s="58">
        <f>IFERROR(INDEX('Construction Bell Curve'!$B$3:$BK$60,MATCH($I43,'Construction Bell Curve'!$B$3:$B$60,0),MATCH('Draw Schedule-AM'!CQ$3,'Construction Bell Curve'!$B$3:$BK$3,0))*$D43*IF($G43="s-curve",1,0),0)+IFERROR(IF(AND(CQ$3&gt;=$H43,CQ$3&lt;=$I43),$D43/($I43-$H43+1),0)*IF($G43="straight-line",1,0),0)</f>
        <v>0</v>
      </c>
      <c r="CR43" s="58">
        <f>IFERROR(INDEX('Construction Bell Curve'!$B$3:$BK$60,MATCH($I43,'Construction Bell Curve'!$B$3:$B$60,0),MATCH('Draw Schedule-AM'!CR$3,'Construction Bell Curve'!$B$3:$BK$3,0))*$D43*IF($G43="s-curve",1,0),0)+IFERROR(IF(AND(CR$3&gt;=$H43,CR$3&lt;=$I43),$D43/($I43-$H43+1),0)*IF($G43="straight-line",1,0),0)</f>
        <v>0</v>
      </c>
      <c r="CS43" s="58">
        <f>IFERROR(INDEX('Construction Bell Curve'!$B$3:$BK$60,MATCH($I43,'Construction Bell Curve'!$B$3:$B$60,0),MATCH('Draw Schedule-AM'!CS$3,'Construction Bell Curve'!$B$3:$BK$3,0))*$D43*IF($G43="s-curve",1,0),0)+IFERROR(IF(AND(CS$3&gt;=$H43,CS$3&lt;=$I43),$D43/($I43-$H43+1),0)*IF($G43="straight-line",1,0),0)</f>
        <v>0</v>
      </c>
      <c r="CT43" s="58">
        <f>IFERROR(INDEX('Construction Bell Curve'!$B$3:$BK$60,MATCH($I43,'Construction Bell Curve'!$B$3:$B$60,0),MATCH('Draw Schedule-AM'!CT$3,'Construction Bell Curve'!$B$3:$BK$3,0))*$D43*IF($G43="s-curve",1,0),0)+IFERROR(IF(AND(CT$3&gt;=$H43,CT$3&lt;=$I43),$D43/($I43-$H43+1),0)*IF($G43="straight-line",1,0),0)</f>
        <v>0</v>
      </c>
      <c r="CU43" s="58">
        <f>IFERROR(INDEX('Construction Bell Curve'!$B$3:$BK$60,MATCH($I43,'Construction Bell Curve'!$B$3:$B$60,0),MATCH('Draw Schedule-AM'!CU$3,'Construction Bell Curve'!$B$3:$BK$3,0))*$D43*IF($G43="s-curve",1,0),0)+IFERROR(IF(AND(CU$3&gt;=$H43,CU$3&lt;=$I43),$D43/($I43-$H43+1),0)*IF($G43="straight-line",1,0),0)</f>
        <v>0</v>
      </c>
      <c r="CV43" s="58">
        <f>IFERROR(INDEX('Construction Bell Curve'!$B$3:$BK$60,MATCH($I43,'Construction Bell Curve'!$B$3:$B$60,0),MATCH('Draw Schedule-AM'!CV$3,'Construction Bell Curve'!$B$3:$BK$3,0))*$D43*IF($G43="s-curve",1,0),0)+IFERROR(IF(AND(CV$3&gt;=$H43,CV$3&lt;=$I43),$D43/($I43-$H43+1),0)*IF($G43="straight-line",1,0),0)</f>
        <v>0</v>
      </c>
      <c r="CW43" s="58">
        <f>IFERROR(INDEX('Construction Bell Curve'!$B$3:$BK$60,MATCH($I43,'Construction Bell Curve'!$B$3:$B$60,0),MATCH('Draw Schedule-AM'!CW$3,'Construction Bell Curve'!$B$3:$BK$3,0))*$D43*IF($G43="s-curve",1,0),0)+IFERROR(IF(AND(CW$3&gt;=$H43,CW$3&lt;=$I43),$D43/($I43-$H43+1),0)*IF($G43="straight-line",1,0),0)</f>
        <v>0</v>
      </c>
      <c r="CX43" s="58">
        <f>IFERROR(INDEX('Construction Bell Curve'!$B$3:$BK$60,MATCH($I43,'Construction Bell Curve'!$B$3:$B$60,0),MATCH('Draw Schedule-AM'!CX$3,'Construction Bell Curve'!$B$3:$BK$3,0))*$D43*IF($G43="s-curve",1,0),0)+IFERROR(IF(AND(CX$3&gt;=$H43,CX$3&lt;=$I43),$D43/($I43-$H43+1),0)*IF($G43="straight-line",1,0),0)</f>
        <v>0</v>
      </c>
      <c r="CY43" s="58">
        <f>IFERROR(INDEX('Construction Bell Curve'!$B$3:$BK$60,MATCH($I43,'Construction Bell Curve'!$B$3:$B$60,0),MATCH('Draw Schedule-AM'!CY$3,'Construction Bell Curve'!$B$3:$BK$3,0))*$D43*IF($G43="s-curve",1,0),0)+IFERROR(IF(AND(CY$3&gt;=$H43,CY$3&lt;=$I43),$D43/($I43-$H43+1),0)*IF($G43="straight-line",1,0),0)</f>
        <v>0</v>
      </c>
      <c r="CZ43" s="58">
        <f>IFERROR(INDEX('Construction Bell Curve'!$B$3:$BK$60,MATCH($I43,'Construction Bell Curve'!$B$3:$B$60,0),MATCH('Draw Schedule-AM'!CZ$3,'Construction Bell Curve'!$B$3:$BK$3,0))*$D43*IF($G43="s-curve",1,0),0)+IFERROR(IF(AND(CZ$3&gt;=$H43,CZ$3&lt;=$I43),$D43/($I43-$H43+1),0)*IF($G43="straight-line",1,0),0)</f>
        <v>0</v>
      </c>
      <c r="DA43" s="58">
        <f>IFERROR(INDEX('Construction Bell Curve'!$B$3:$BK$60,MATCH($I43,'Construction Bell Curve'!$B$3:$B$60,0),MATCH('Draw Schedule-AM'!DA$3,'Construction Bell Curve'!$B$3:$BK$3,0))*$D43*IF($G43="s-curve",1,0),0)+IFERROR(IF(AND(DA$3&gt;=$H43,DA$3&lt;=$I43),$D43/($I43-$H43+1),0)*IF($G43="straight-line",1,0),0)</f>
        <v>0</v>
      </c>
      <c r="DB43" s="58">
        <f>IFERROR(INDEX('Construction Bell Curve'!$B$3:$BK$60,MATCH($I43,'Construction Bell Curve'!$B$3:$B$60,0),MATCH('Draw Schedule-AM'!DB$3,'Construction Bell Curve'!$B$3:$BK$3,0))*$D43*IF($G43="s-curve",1,0),0)+IFERROR(IF(AND(DB$3&gt;=$H43,DB$3&lt;=$I43),$D43/($I43-$H43+1),0)*IF($G43="straight-line",1,0),0)</f>
        <v>0</v>
      </c>
      <c r="DC43" s="58">
        <f>IFERROR(INDEX('Construction Bell Curve'!$B$3:$BK$60,MATCH($I43,'Construction Bell Curve'!$B$3:$B$60,0),MATCH('Draw Schedule-AM'!DC$3,'Construction Bell Curve'!$B$3:$BK$3,0))*$D43*IF($G43="s-curve",1,0),0)+IFERROR(IF(AND(DC$3&gt;=$H43,DC$3&lt;=$I43),$D43/($I43-$H43+1),0)*IF($G43="straight-line",1,0),0)</f>
        <v>0</v>
      </c>
      <c r="DD43" s="58">
        <f>IFERROR(INDEX('Construction Bell Curve'!$B$3:$BK$60,MATCH($I43,'Construction Bell Curve'!$B$3:$B$60,0),MATCH('Draw Schedule-AM'!DD$3,'Construction Bell Curve'!$B$3:$BK$3,0))*$D43*IF($G43="s-curve",1,0),0)+IFERROR(IF(AND(DD$3&gt;=$H43,DD$3&lt;=$I43),$D43/($I43-$H43+1),0)*IF($G43="straight-line",1,0),0)</f>
        <v>0</v>
      </c>
      <c r="DE43" s="58">
        <f>IFERROR(INDEX('Construction Bell Curve'!$B$3:$BK$60,MATCH($I43,'Construction Bell Curve'!$B$3:$B$60,0),MATCH('Draw Schedule-AM'!DE$3,'Construction Bell Curve'!$B$3:$BK$3,0))*$D43*IF($G43="s-curve",1,0),0)+IFERROR(IF(AND(DE$3&gt;=$H43,DE$3&lt;=$I43),$D43/($I43-$H43+1),0)*IF($G43="straight-line",1,0),0)</f>
        <v>0</v>
      </c>
      <c r="DF43" s="58">
        <f>IFERROR(INDEX('Construction Bell Curve'!$B$3:$BK$60,MATCH($I43,'Construction Bell Curve'!$B$3:$B$60,0),MATCH('Draw Schedule-AM'!DF$3,'Construction Bell Curve'!$B$3:$BK$3,0))*$D43*IF($G43="s-curve",1,0),0)+IFERROR(IF(AND(DF$3&gt;=$H43,DF$3&lt;=$I43),$D43/($I43-$H43+1),0)*IF($G43="straight-line",1,0),0)</f>
        <v>0</v>
      </c>
      <c r="DG43" s="58">
        <f>IFERROR(INDEX('Construction Bell Curve'!$B$3:$BK$60,MATCH($I43,'Construction Bell Curve'!$B$3:$B$60,0),MATCH('Draw Schedule-AM'!DG$3,'Construction Bell Curve'!$B$3:$BK$3,0))*$D43*IF($G43="s-curve",1,0),0)+IFERROR(IF(AND(DG$3&gt;=$H43,DG$3&lt;=$I43),$D43/($I43-$H43+1),0)*IF($G43="straight-line",1,0),0)</f>
        <v>0</v>
      </c>
      <c r="DH43" s="58">
        <f>IFERROR(INDEX('Construction Bell Curve'!$B$3:$BK$60,MATCH($I43,'Construction Bell Curve'!$B$3:$B$60,0),MATCH('Draw Schedule-AM'!DH$3,'Construction Bell Curve'!$B$3:$BK$3,0))*$D43*IF($G43="s-curve",1,0),0)+IFERROR(IF(AND(DH$3&gt;=$H43,DH$3&lt;=$I43),$D43/($I43-$H43+1),0)*IF($G43="straight-line",1,0),0)</f>
        <v>0</v>
      </c>
      <c r="DI43" s="58">
        <f>IFERROR(INDEX('Construction Bell Curve'!$B$3:$BK$60,MATCH($I43,'Construction Bell Curve'!$B$3:$B$60,0),MATCH('Draw Schedule-AM'!DI$3,'Construction Bell Curve'!$B$3:$BK$3,0))*$D43*IF($G43="s-curve",1,0),0)+IFERROR(IF(AND(DI$3&gt;=$H43,DI$3&lt;=$I43),$D43/($I43-$H43+1),0)*IF($G43="straight-line",1,0),0)</f>
        <v>0</v>
      </c>
      <c r="DJ43" s="58">
        <f>IFERROR(INDEX('Construction Bell Curve'!$B$3:$BK$60,MATCH($I43,'Construction Bell Curve'!$B$3:$B$60,0),MATCH('Draw Schedule-AM'!DJ$3,'Construction Bell Curve'!$B$3:$BK$3,0))*$D43*IF($G43="s-curve",1,0),0)+IFERROR(IF(AND(DJ$3&gt;=$H43,DJ$3&lt;=$I43),$D43/($I43-$H43+1),0)*IF($G43="straight-line",1,0),0)</f>
        <v>0</v>
      </c>
      <c r="DK43" s="58">
        <f>IFERROR(INDEX('Construction Bell Curve'!$B$3:$BK$60,MATCH($I43,'Construction Bell Curve'!$B$3:$B$60,0),MATCH('Draw Schedule-AM'!DK$3,'Construction Bell Curve'!$B$3:$BK$3,0))*$D43*IF($G43="s-curve",1,0),0)+IFERROR(IF(AND(DK$3&gt;=$H43,DK$3&lt;=$I43),$D43/($I43-$H43+1),0)*IF($G43="straight-line",1,0),0)</f>
        <v>0</v>
      </c>
      <c r="DL43" s="58">
        <f>IFERROR(INDEX('Construction Bell Curve'!$B$3:$BK$60,MATCH($I43,'Construction Bell Curve'!$B$3:$B$60,0),MATCH('Draw Schedule-AM'!DL$3,'Construction Bell Curve'!$B$3:$BK$3,0))*$D43*IF($G43="s-curve",1,0),0)+IFERROR(IF(AND(DL$3&gt;=$H43,DL$3&lt;=$I43),$D43/($I43-$H43+1),0)*IF($G43="straight-line",1,0),0)</f>
        <v>0</v>
      </c>
      <c r="DM43" s="58">
        <f>IFERROR(INDEX('Construction Bell Curve'!$B$3:$BK$60,MATCH($I43,'Construction Bell Curve'!$B$3:$B$60,0),MATCH('Draw Schedule-AM'!DM$3,'Construction Bell Curve'!$B$3:$BK$3,0))*$D43*IF($G43="s-curve",1,0),0)+IFERROR(IF(AND(DM$3&gt;=$H43,DM$3&lt;=$I43),$D43/($I43-$H43+1),0)*IF($G43="straight-line",1,0),0)</f>
        <v>0</v>
      </c>
      <c r="DN43" s="58">
        <f>IFERROR(INDEX('Construction Bell Curve'!$B$3:$BK$60,MATCH($I43,'Construction Bell Curve'!$B$3:$B$60,0),MATCH('Draw Schedule-AM'!DN$3,'Construction Bell Curve'!$B$3:$BK$3,0))*$D43*IF($G43="s-curve",1,0),0)+IFERROR(IF(AND(DN$3&gt;=$H43,DN$3&lt;=$I43),$D43/($I43-$H43+1),0)*IF($G43="straight-line",1,0),0)</f>
        <v>0</v>
      </c>
      <c r="DO43" s="58">
        <f>IFERROR(INDEX('Construction Bell Curve'!$B$3:$BK$60,MATCH($I43,'Construction Bell Curve'!$B$3:$B$60,0),MATCH('Draw Schedule-AM'!DO$3,'Construction Bell Curve'!$B$3:$BK$3,0))*$D43*IF($G43="s-curve",1,0),0)+IFERROR(IF(AND(DO$3&gt;=$H43,DO$3&lt;=$I43),$D43/($I43-$H43+1),0)*IF($G43="straight-line",1,0),0)</f>
        <v>0</v>
      </c>
      <c r="DP43" s="58">
        <f>IFERROR(INDEX('Construction Bell Curve'!$B$3:$BK$60,MATCH($I43,'Construction Bell Curve'!$B$3:$B$60,0),MATCH('Draw Schedule-AM'!DP$3,'Construction Bell Curve'!$B$3:$BK$3,0))*$D43*IF($G43="s-curve",1,0),0)+IFERROR(IF(AND(DP$3&gt;=$H43,DP$3&lt;=$I43),$D43/($I43-$H43+1),0)*IF($G43="straight-line",1,0),0)</f>
        <v>0</v>
      </c>
      <c r="DQ43" s="58">
        <f>IFERROR(INDEX('Construction Bell Curve'!$B$3:$BK$60,MATCH($I43,'Construction Bell Curve'!$B$3:$B$60,0),MATCH('Draw Schedule-AM'!DQ$3,'Construction Bell Curve'!$B$3:$BK$3,0))*$D43*IF($G43="s-curve",1,0),0)+IFERROR(IF(AND(DQ$3&gt;=$H43,DQ$3&lt;=$I43),$D43/($I43-$H43+1),0)*IF($G43="straight-line",1,0),0)</f>
        <v>0</v>
      </c>
      <c r="DR43" s="58">
        <f>IFERROR(INDEX('Construction Bell Curve'!$B$3:$BK$60,MATCH($I43,'Construction Bell Curve'!$B$3:$B$60,0),MATCH('Draw Schedule-AM'!DR$3,'Construction Bell Curve'!$B$3:$BK$3,0))*$D43*IF($G43="s-curve",1,0),0)+IFERROR(IF(AND(DR$3&gt;=$H43,DR$3&lt;=$I43),$D43/($I43-$H43+1),0)*IF($G43="straight-line",1,0),0)</f>
        <v>0</v>
      </c>
      <c r="DS43" s="58">
        <f>IFERROR(INDEX('Construction Bell Curve'!$B$3:$BK$60,MATCH($I43,'Construction Bell Curve'!$B$3:$B$60,0),MATCH('Draw Schedule-AM'!DS$3,'Construction Bell Curve'!$B$3:$BK$3,0))*$D43*IF($G43="s-curve",1,0),0)+IFERROR(IF(AND(DS$3&gt;=$H43,DS$3&lt;=$I43),$D43/($I43-$H43+1),0)*IF($G43="straight-line",1,0),0)</f>
        <v>0</v>
      </c>
      <c r="DT43" s="58">
        <f>IFERROR(INDEX('Construction Bell Curve'!$B$3:$BK$60,MATCH($I43,'Construction Bell Curve'!$B$3:$B$60,0),MATCH('Draw Schedule-AM'!DT$3,'Construction Bell Curve'!$B$3:$BK$3,0))*$D43*IF($G43="s-curve",1,0),0)+IFERROR(IF(AND(DT$3&gt;=$H43,DT$3&lt;=$I43),$D43/($I43-$H43+1),0)*IF($G43="straight-line",1,0),0)</f>
        <v>0</v>
      </c>
      <c r="DU43" s="58">
        <f>IFERROR(INDEX('Construction Bell Curve'!$B$3:$BK$60,MATCH($I43,'Construction Bell Curve'!$B$3:$B$60,0),MATCH('Draw Schedule-AM'!DU$3,'Construction Bell Curve'!$B$3:$BK$3,0))*$D43*IF($G43="s-curve",1,0),0)+IFERROR(IF(AND(DU$3&gt;=$H43,DU$3&lt;=$I43),$D43/($I43-$H43+1),0)*IF($G43="straight-line",1,0),0)</f>
        <v>0</v>
      </c>
      <c r="DV43" s="58">
        <f>IFERROR(INDEX('Construction Bell Curve'!$B$3:$BK$60,MATCH($I43,'Construction Bell Curve'!$B$3:$B$60,0),MATCH('Draw Schedule-AM'!DV$3,'Construction Bell Curve'!$B$3:$BK$3,0))*$D43*IF($G43="s-curve",1,0),0)+IFERROR(IF(AND(DV$3&gt;=$H43,DV$3&lt;=$I43),$D43/($I43-$H43+1),0)*IF($G43="straight-line",1,0),0)</f>
        <v>0</v>
      </c>
      <c r="DW43" s="58">
        <f>IFERROR(INDEX('Construction Bell Curve'!$B$3:$BK$60,MATCH($I43,'Construction Bell Curve'!$B$3:$B$60,0),MATCH('Draw Schedule-AM'!DW$3,'Construction Bell Curve'!$B$3:$BK$3,0))*$D43*IF($G43="s-curve",1,0),0)+IFERROR(IF(AND(DW$3&gt;=$H43,DW$3&lt;=$I43),$D43/($I43-$H43+1),0)*IF($G43="straight-line",1,0),0)</f>
        <v>0</v>
      </c>
      <c r="DX43" s="58">
        <f>IFERROR(INDEX('Construction Bell Curve'!$B$3:$BK$60,MATCH($I43,'Construction Bell Curve'!$B$3:$B$60,0),MATCH('Draw Schedule-AM'!DX$3,'Construction Bell Curve'!$B$3:$BK$3,0))*$D43*IF($G43="s-curve",1,0),0)+IFERROR(IF(AND(DX$3&gt;=$H43,DX$3&lt;=$I43),$D43/($I43-$H43+1),0)*IF($G43="straight-line",1,0),0)</f>
        <v>0</v>
      </c>
      <c r="DY43" s="58">
        <f>IFERROR(INDEX('Construction Bell Curve'!$B$3:$BK$60,MATCH($I43,'Construction Bell Curve'!$B$3:$B$60,0),MATCH('Draw Schedule-AM'!DY$3,'Construction Bell Curve'!$B$3:$BK$3,0))*$D43*IF($G43="s-curve",1,0),0)+IFERROR(IF(AND(DY$3&gt;=$H43,DY$3&lt;=$I43),$D43/($I43-$H43+1),0)*IF($G43="straight-line",1,0),0)</f>
        <v>0</v>
      </c>
      <c r="DZ43" s="58">
        <f>IFERROR(INDEX('Construction Bell Curve'!$B$3:$BK$60,MATCH($I43,'Construction Bell Curve'!$B$3:$B$60,0),MATCH('Draw Schedule-AM'!DZ$3,'Construction Bell Curve'!$B$3:$BK$3,0))*$D43*IF($G43="s-curve",1,0),0)+IFERROR(IF(AND(DZ$3&gt;=$H43,DZ$3&lt;=$I43),$D43/($I43-$H43+1),0)*IF($G43="straight-line",1,0),0)</f>
        <v>0</v>
      </c>
    </row>
    <row r="44" spans="1:130" s="51" customFormat="1" ht="15.75" customHeight="1">
      <c r="A44" s="49"/>
      <c r="B44" s="60" t="s">
        <v>584</v>
      </c>
      <c r="C44" s="1134">
        <f>Budget!C47</f>
        <v>0</v>
      </c>
      <c r="D44" s="135">
        <f>E44-C44</f>
        <v>0</v>
      </c>
      <c r="E44" s="1131">
        <f>Budget!E47</f>
        <v>0</v>
      </c>
      <c r="F44" s="1087">
        <f>SUM(J44:BH44)-D44</f>
        <v>0</v>
      </c>
      <c r="G44" s="1075" t="s">
        <v>1382</v>
      </c>
      <c r="H44" s="1139">
        <f>$H$4</f>
        <v>0</v>
      </c>
      <c r="I44" s="1076">
        <v>0</v>
      </c>
      <c r="J44" s="58">
        <f>IFERROR(INDEX('Construction Bell Curve'!$B$3:$BK$60,MATCH($I44,'Construction Bell Curve'!$B$3:$B$60,0),MATCH('Draw Schedule-AM'!J$3,'Construction Bell Curve'!$B$3:$BK$3,0))*$D44*IF($G44="s-curve",1,0),0)+IFERROR(IF(AND(J$3&gt;=$H44,J$3&lt;=$I44),$D44/($I44-$H44+1),0)*IF($G44="straight-line",1,0),0)</f>
        <v>0</v>
      </c>
      <c r="K44" s="58">
        <f>IFERROR(INDEX('Construction Bell Curve'!$B$3:$BK$60,MATCH($I44,'Construction Bell Curve'!$B$3:$B$60,0),MATCH('Draw Schedule-AM'!K$3,'Construction Bell Curve'!$B$3:$BK$3,0))*$D44*IF($G44="s-curve",1,0),0)+IFERROR(IF(AND(K$3&gt;=$H44,K$3&lt;=$I44),$D44/($I44-$H44+1),0)*IF($G44="straight-line",1,0),0)</f>
        <v>0</v>
      </c>
      <c r="L44" s="58">
        <f>IFERROR(INDEX('Construction Bell Curve'!$B$3:$BK$60,MATCH($I44,'Construction Bell Curve'!$B$3:$B$60,0),MATCH('Draw Schedule-AM'!L$3,'Construction Bell Curve'!$B$3:$BK$3,0))*$D44*IF($G44="s-curve",1,0),0)+IFERROR(IF(AND(L$3&gt;=$H44,L$3&lt;=$I44),$D44/($I44-$H44+1),0)*IF($G44="straight-line",1,0),0)</f>
        <v>0</v>
      </c>
      <c r="M44" s="58">
        <f>IFERROR(INDEX('Construction Bell Curve'!$B$3:$BK$60,MATCH($I44,'Construction Bell Curve'!$B$3:$B$60,0),MATCH('Draw Schedule-AM'!M$3,'Construction Bell Curve'!$B$3:$BK$3,0))*$D44*IF($G44="s-curve",1,0),0)+IFERROR(IF(AND(M$3&gt;=$H44,M$3&lt;=$I44),$D44/($I44-$H44+1),0)*IF($G44="straight-line",1,0),0)</f>
        <v>0</v>
      </c>
      <c r="N44" s="58">
        <f>IFERROR(INDEX('Construction Bell Curve'!$B$3:$BK$60,MATCH($I44,'Construction Bell Curve'!$B$3:$B$60,0),MATCH('Draw Schedule-AM'!N$3,'Construction Bell Curve'!$B$3:$BK$3,0))*$D44*IF($G44="s-curve",1,0),0)+IFERROR(IF(AND(N$3&gt;=$H44,N$3&lt;=$I44),$D44/($I44-$H44+1),0)*IF($G44="straight-line",1,0),0)</f>
        <v>0</v>
      </c>
      <c r="O44" s="58">
        <f>IFERROR(INDEX('Construction Bell Curve'!$B$3:$BK$60,MATCH($I44,'Construction Bell Curve'!$B$3:$B$60,0),MATCH('Draw Schedule-AM'!O$3,'Construction Bell Curve'!$B$3:$BK$3,0))*$D44*IF($G44="s-curve",1,0),0)+IFERROR(IF(AND(O$3&gt;=$H44,O$3&lt;=$I44),$D44/($I44-$H44+1),0)*IF($G44="straight-line",1,0),0)</f>
        <v>0</v>
      </c>
      <c r="P44" s="58">
        <f>IFERROR(INDEX('Construction Bell Curve'!$B$3:$BK$60,MATCH($I44,'Construction Bell Curve'!$B$3:$B$60,0),MATCH('Draw Schedule-AM'!P$3,'Construction Bell Curve'!$B$3:$BK$3,0))*$D44*IF($G44="s-curve",1,0),0)+IFERROR(IF(AND(P$3&gt;=$H44,P$3&lt;=$I44),$D44/($I44-$H44+1),0)*IF($G44="straight-line",1,0),0)</f>
        <v>0</v>
      </c>
      <c r="Q44" s="58">
        <f>IFERROR(INDEX('Construction Bell Curve'!$B$3:$BK$60,MATCH($I44,'Construction Bell Curve'!$B$3:$B$60,0),MATCH('Draw Schedule-AM'!Q$3,'Construction Bell Curve'!$B$3:$BK$3,0))*$D44*IF($G44="s-curve",1,0),0)+IFERROR(IF(AND(Q$3&gt;=$H44,Q$3&lt;=$I44),$D44/($I44-$H44+1),0)*IF($G44="straight-line",1,0),0)</f>
        <v>0</v>
      </c>
      <c r="R44" s="58">
        <f>IFERROR(INDEX('Construction Bell Curve'!$B$3:$BK$60,MATCH($I44,'Construction Bell Curve'!$B$3:$B$60,0),MATCH('Draw Schedule-AM'!R$3,'Construction Bell Curve'!$B$3:$BK$3,0))*$D44*IF($G44="s-curve",1,0),0)+IFERROR(IF(AND(R$3&gt;=$H44,R$3&lt;=$I44),$D44/($I44-$H44+1),0)*IF($G44="straight-line",1,0),0)</f>
        <v>0</v>
      </c>
      <c r="S44" s="58">
        <f>IFERROR(INDEX('Construction Bell Curve'!$B$3:$BK$60,MATCH($I44,'Construction Bell Curve'!$B$3:$B$60,0),MATCH('Draw Schedule-AM'!S$3,'Construction Bell Curve'!$B$3:$BK$3,0))*$D44*IF($G44="s-curve",1,0),0)+IFERROR(IF(AND(S$3&gt;=$H44,S$3&lt;=$I44),$D44/($I44-$H44+1),0)*IF($G44="straight-line",1,0),0)</f>
        <v>0</v>
      </c>
      <c r="T44" s="58">
        <f>IFERROR(INDEX('Construction Bell Curve'!$B$3:$BK$60,MATCH($I44,'Construction Bell Curve'!$B$3:$B$60,0),MATCH('Draw Schedule-AM'!T$3,'Construction Bell Curve'!$B$3:$BK$3,0))*$D44*IF($G44="s-curve",1,0),0)+IFERROR(IF(AND(T$3&gt;=$H44,T$3&lt;=$I44),$D44/($I44-$H44+1),0)*IF($G44="straight-line",1,0),0)</f>
        <v>0</v>
      </c>
      <c r="U44" s="58">
        <f>IFERROR(INDEX('Construction Bell Curve'!$B$3:$BK$60,MATCH($I44,'Construction Bell Curve'!$B$3:$B$60,0),MATCH('Draw Schedule-AM'!U$3,'Construction Bell Curve'!$B$3:$BK$3,0))*$D44*IF($G44="s-curve",1,0),0)+IFERROR(IF(AND(U$3&gt;=$H44,U$3&lt;=$I44),$D44/($I44-$H44+1),0)*IF($G44="straight-line",1,0),0)</f>
        <v>0</v>
      </c>
      <c r="V44" s="58">
        <f>IFERROR(INDEX('Construction Bell Curve'!$B$3:$BK$60,MATCH($I44,'Construction Bell Curve'!$B$3:$B$60,0),MATCH('Draw Schedule-AM'!V$3,'Construction Bell Curve'!$B$3:$BK$3,0))*$D44*IF($G44="s-curve",1,0),0)+IFERROR(IF(AND(V$3&gt;=$H44,V$3&lt;=$I44),$D44/($I44-$H44+1),0)*IF($G44="straight-line",1,0),0)</f>
        <v>0</v>
      </c>
      <c r="W44" s="58">
        <f>IFERROR(INDEX('Construction Bell Curve'!$B$3:$BK$60,MATCH($I44,'Construction Bell Curve'!$B$3:$B$60,0),MATCH('Draw Schedule-AM'!W$3,'Construction Bell Curve'!$B$3:$BK$3,0))*$D44*IF($G44="s-curve",1,0),0)+IFERROR(IF(AND(W$3&gt;=$H44,W$3&lt;=$I44),$D44/($I44-$H44+1),0)*IF($G44="straight-line",1,0),0)</f>
        <v>0</v>
      </c>
      <c r="X44" s="58">
        <f>IFERROR(INDEX('Construction Bell Curve'!$B$3:$BK$60,MATCH($I44,'Construction Bell Curve'!$B$3:$B$60,0),MATCH('Draw Schedule-AM'!X$3,'Construction Bell Curve'!$B$3:$BK$3,0))*$D44*IF($G44="s-curve",1,0),0)+IFERROR(IF(AND(X$3&gt;=$H44,X$3&lt;=$I44),$D44/($I44-$H44+1),0)*IF($G44="straight-line",1,0),0)</f>
        <v>0</v>
      </c>
      <c r="Y44" s="58">
        <f>IFERROR(INDEX('Construction Bell Curve'!$B$3:$BK$60,MATCH($I44,'Construction Bell Curve'!$B$3:$B$60,0),MATCH('Draw Schedule-AM'!Y$3,'Construction Bell Curve'!$B$3:$BK$3,0))*$D44*IF($G44="s-curve",1,0),0)+IFERROR(IF(AND(Y$3&gt;=$H44,Y$3&lt;=$I44),$D44/($I44-$H44+1),0)*IF($G44="straight-line",1,0),0)</f>
        <v>0</v>
      </c>
      <c r="Z44" s="58">
        <f>IFERROR(INDEX('Construction Bell Curve'!$B$3:$BK$60,MATCH($I44,'Construction Bell Curve'!$B$3:$B$60,0),MATCH('Draw Schedule-AM'!Z$3,'Construction Bell Curve'!$B$3:$BK$3,0))*$D44*IF($G44="s-curve",1,0),0)+IFERROR(IF(AND(Z$3&gt;=$H44,Z$3&lt;=$I44),$D44/($I44-$H44+1),0)*IF($G44="straight-line",1,0),0)</f>
        <v>0</v>
      </c>
      <c r="AA44" s="58">
        <f>IFERROR(INDEX('Construction Bell Curve'!$B$3:$BK$60,MATCH($I44,'Construction Bell Curve'!$B$3:$B$60,0),MATCH('Draw Schedule-AM'!AA$3,'Construction Bell Curve'!$B$3:$BK$3,0))*$D44*IF($G44="s-curve",1,0),0)+IFERROR(IF(AND(AA$3&gt;=$H44,AA$3&lt;=$I44),$D44/($I44-$H44+1),0)*IF($G44="straight-line",1,0),0)</f>
        <v>0</v>
      </c>
      <c r="AB44" s="58">
        <f>IFERROR(INDEX('Construction Bell Curve'!$B$3:$BK$60,MATCH($I44,'Construction Bell Curve'!$B$3:$B$60,0),MATCH('Draw Schedule-AM'!AB$3,'Construction Bell Curve'!$B$3:$BK$3,0))*$D44*IF($G44="s-curve",1,0),0)+IFERROR(IF(AND(AB$3&gt;=$H44,AB$3&lt;=$I44),$D44/($I44-$H44+1),0)*IF($G44="straight-line",1,0),0)</f>
        <v>0</v>
      </c>
      <c r="AC44" s="58">
        <f>IFERROR(INDEX('Construction Bell Curve'!$B$3:$BK$60,MATCH($I44,'Construction Bell Curve'!$B$3:$B$60,0),MATCH('Draw Schedule-AM'!AC$3,'Construction Bell Curve'!$B$3:$BK$3,0))*$D44*IF($G44="s-curve",1,0),0)+IFERROR(IF(AND(AC$3&gt;=$H44,AC$3&lt;=$I44),$D44/($I44-$H44+1),0)*IF($G44="straight-line",1,0),0)</f>
        <v>0</v>
      </c>
      <c r="AD44" s="58">
        <f>IFERROR(INDEX('Construction Bell Curve'!$B$3:$BK$60,MATCH($I44,'Construction Bell Curve'!$B$3:$B$60,0),MATCH('Draw Schedule-AM'!AD$3,'Construction Bell Curve'!$B$3:$BK$3,0))*$D44*IF($G44="s-curve",1,0),0)+IFERROR(IF(AND(AD$3&gt;=$H44,AD$3&lt;=$I44),$D44/($I44-$H44+1),0)*IF($G44="straight-line",1,0),0)</f>
        <v>0</v>
      </c>
      <c r="AE44" s="58">
        <f>IFERROR(INDEX('Construction Bell Curve'!$B$3:$BK$60,MATCH($I44,'Construction Bell Curve'!$B$3:$B$60,0),MATCH('Draw Schedule-AM'!AE$3,'Construction Bell Curve'!$B$3:$BK$3,0))*$D44*IF($G44="s-curve",1,0),0)+IFERROR(IF(AND(AE$3&gt;=$H44,AE$3&lt;=$I44),$D44/($I44-$H44+1),0)*IF($G44="straight-line",1,0),0)</f>
        <v>0</v>
      </c>
      <c r="AF44" s="58">
        <f>IFERROR(INDEX('Construction Bell Curve'!$B$3:$BK$60,MATCH($I44,'Construction Bell Curve'!$B$3:$B$60,0),MATCH('Draw Schedule-AM'!AF$3,'Construction Bell Curve'!$B$3:$BK$3,0))*$D44*IF($G44="s-curve",1,0),0)+IFERROR(IF(AND(AF$3&gt;=$H44,AF$3&lt;=$I44),$D44/($I44-$H44+1),0)*IF($G44="straight-line",1,0),0)</f>
        <v>0</v>
      </c>
      <c r="AG44" s="58">
        <f>IFERROR(INDEX('Construction Bell Curve'!$B$3:$BK$60,MATCH($I44,'Construction Bell Curve'!$B$3:$B$60,0),MATCH('Draw Schedule-AM'!AG$3,'Construction Bell Curve'!$B$3:$BK$3,0))*$D44*IF($G44="s-curve",1,0),0)+IFERROR(IF(AND(AG$3&gt;=$H44,AG$3&lt;=$I44),$D44/($I44-$H44+1),0)*IF($G44="straight-line",1,0),0)</f>
        <v>0</v>
      </c>
      <c r="AH44" s="58">
        <f>IFERROR(INDEX('Construction Bell Curve'!$B$3:$BK$60,MATCH($I44,'Construction Bell Curve'!$B$3:$B$60,0),MATCH('Draw Schedule-AM'!AH$3,'Construction Bell Curve'!$B$3:$BK$3,0))*$D44*IF($G44="s-curve",1,0),0)+IFERROR(IF(AND(AH$3&gt;=$H44,AH$3&lt;=$I44),$D44/($I44-$H44+1),0)*IF($G44="straight-line",1,0),0)</f>
        <v>0</v>
      </c>
      <c r="AI44" s="58">
        <f>IFERROR(INDEX('Construction Bell Curve'!$B$3:$BK$60,MATCH($I44,'Construction Bell Curve'!$B$3:$B$60,0),MATCH('Draw Schedule-AM'!AI$3,'Construction Bell Curve'!$B$3:$BK$3,0))*$D44*IF($G44="s-curve",1,0),0)+IFERROR(IF(AND(AI$3&gt;=$H44,AI$3&lt;=$I44),$D44/($I44-$H44+1),0)*IF($G44="straight-line",1,0),0)</f>
        <v>0</v>
      </c>
      <c r="AJ44" s="58">
        <f>IFERROR(INDEX('Construction Bell Curve'!$B$3:$BK$60,MATCH($I44,'Construction Bell Curve'!$B$3:$B$60,0),MATCH('Draw Schedule-AM'!AJ$3,'Construction Bell Curve'!$B$3:$BK$3,0))*$D44*IF($G44="s-curve",1,0),0)+IFERROR(IF(AND(AJ$3&gt;=$H44,AJ$3&lt;=$I44),$D44/($I44-$H44+1),0)*IF($G44="straight-line",1,0),0)</f>
        <v>0</v>
      </c>
      <c r="AK44" s="58">
        <f>IFERROR(INDEX('Construction Bell Curve'!$B$3:$BK$60,MATCH($I44,'Construction Bell Curve'!$B$3:$B$60,0),MATCH('Draw Schedule-AM'!AK$3,'Construction Bell Curve'!$B$3:$BK$3,0))*$D44*IF($G44="s-curve",1,0),0)+IFERROR(IF(AND(AK$3&gt;=$H44,AK$3&lt;=$I44),$D44/($I44-$H44+1),0)*IF($G44="straight-line",1,0),0)</f>
        <v>0</v>
      </c>
      <c r="AL44" s="58">
        <f>IFERROR(INDEX('Construction Bell Curve'!$B$3:$BK$60,MATCH($I44,'Construction Bell Curve'!$B$3:$B$60,0),MATCH('Draw Schedule-AM'!AL$3,'Construction Bell Curve'!$B$3:$BK$3,0))*$D44*IF($G44="s-curve",1,0),0)+IFERROR(IF(AND(AL$3&gt;=$H44,AL$3&lt;=$I44),$D44/($I44-$H44+1),0)*IF($G44="straight-line",1,0),0)</f>
        <v>0</v>
      </c>
      <c r="AM44" s="58">
        <f>IFERROR(INDEX('Construction Bell Curve'!$B$3:$BK$60,MATCH($I44,'Construction Bell Curve'!$B$3:$B$60,0),MATCH('Draw Schedule-AM'!AM$3,'Construction Bell Curve'!$B$3:$BK$3,0))*$D44*IF($G44="s-curve",1,0),0)+IFERROR(IF(AND(AM$3&gt;=$H44,AM$3&lt;=$I44),$D44/($I44-$H44+1),0)*IF($G44="straight-line",1,0),0)</f>
        <v>0</v>
      </c>
      <c r="AN44" s="58">
        <f>IFERROR(INDEX('Construction Bell Curve'!$B$3:$BK$60,MATCH($I44,'Construction Bell Curve'!$B$3:$B$60,0),MATCH('Draw Schedule-AM'!AN$3,'Construction Bell Curve'!$B$3:$BK$3,0))*$D44*IF($G44="s-curve",1,0),0)+IFERROR(IF(AND(AN$3&gt;=$H44,AN$3&lt;=$I44),$D44/($I44-$H44+1),0)*IF($G44="straight-line",1,0),0)</f>
        <v>0</v>
      </c>
      <c r="AO44" s="58">
        <f>IFERROR(INDEX('Construction Bell Curve'!$B$3:$BK$60,MATCH($I44,'Construction Bell Curve'!$B$3:$B$60,0),MATCH('Draw Schedule-AM'!AO$3,'Construction Bell Curve'!$B$3:$BK$3,0))*$D44*IF($G44="s-curve",1,0),0)+IFERROR(IF(AND(AO$3&gt;=$H44,AO$3&lt;=$I44),$D44/($I44-$H44+1),0)*IF($G44="straight-line",1,0),0)</f>
        <v>0</v>
      </c>
      <c r="AP44" s="58">
        <f>IFERROR(INDEX('Construction Bell Curve'!$B$3:$BK$60,MATCH($I44,'Construction Bell Curve'!$B$3:$B$60,0),MATCH('Draw Schedule-AM'!AP$3,'Construction Bell Curve'!$B$3:$BK$3,0))*$D44*IF($G44="s-curve",1,0),0)+IFERROR(IF(AND(AP$3&gt;=$H44,AP$3&lt;=$I44),$D44/($I44-$H44+1),0)*IF($G44="straight-line",1,0),0)</f>
        <v>0</v>
      </c>
      <c r="AQ44" s="58">
        <f>IFERROR(INDEX('Construction Bell Curve'!$B$3:$BK$60,MATCH($I44,'Construction Bell Curve'!$B$3:$B$60,0),MATCH('Draw Schedule-AM'!AQ$3,'Construction Bell Curve'!$B$3:$BK$3,0))*$D44*IF($G44="s-curve",1,0),0)+IFERROR(IF(AND(AQ$3&gt;=$H44,AQ$3&lt;=$I44),$D44/($I44-$H44+1),0)*IF($G44="straight-line",1,0),0)</f>
        <v>0</v>
      </c>
      <c r="AR44" s="58">
        <f>IFERROR(INDEX('Construction Bell Curve'!$B$3:$BK$60,MATCH($I44,'Construction Bell Curve'!$B$3:$B$60,0),MATCH('Draw Schedule-AM'!AR$3,'Construction Bell Curve'!$B$3:$BK$3,0))*$D44*IF($G44="s-curve",1,0),0)+IFERROR(IF(AND(AR$3&gt;=$H44,AR$3&lt;=$I44),$D44/($I44-$H44+1),0)*IF($G44="straight-line",1,0),0)</f>
        <v>0</v>
      </c>
      <c r="AS44" s="58">
        <f>IFERROR(INDEX('Construction Bell Curve'!$B$3:$BK$60,MATCH($I44,'Construction Bell Curve'!$B$3:$B$60,0),MATCH('Draw Schedule-AM'!AS$3,'Construction Bell Curve'!$B$3:$BK$3,0))*$D44*IF($G44="s-curve",1,0),0)+IFERROR(IF(AND(AS$3&gt;=$H44,AS$3&lt;=$I44),$D44/($I44-$H44+1),0)*IF($G44="straight-line",1,0),0)</f>
        <v>0</v>
      </c>
      <c r="AT44" s="58">
        <f>IFERROR(INDEX('Construction Bell Curve'!$B$3:$BK$60,MATCH($I44,'Construction Bell Curve'!$B$3:$B$60,0),MATCH('Draw Schedule-AM'!AT$3,'Construction Bell Curve'!$B$3:$BK$3,0))*$D44*IF($G44="s-curve",1,0),0)+IFERROR(IF(AND(AT$3&gt;=$H44,AT$3&lt;=$I44),$D44/($I44-$H44+1),0)*IF($G44="straight-line",1,0),0)</f>
        <v>0</v>
      </c>
      <c r="AU44" s="58">
        <f>IFERROR(INDEX('Construction Bell Curve'!$B$3:$BK$60,MATCH($I44,'Construction Bell Curve'!$B$3:$B$60,0),MATCH('Draw Schedule-AM'!AU$3,'Construction Bell Curve'!$B$3:$BK$3,0))*$D44*IF($G44="s-curve",1,0),0)+IFERROR(IF(AND(AU$3&gt;=$H44,AU$3&lt;=$I44),$D44/($I44-$H44+1),0)*IF($G44="straight-line",1,0),0)</f>
        <v>0</v>
      </c>
      <c r="AV44" s="58">
        <f>IFERROR(INDEX('Construction Bell Curve'!$B$3:$BK$60,MATCH($I44,'Construction Bell Curve'!$B$3:$B$60,0),MATCH('Draw Schedule-AM'!AV$3,'Construction Bell Curve'!$B$3:$BK$3,0))*$D44*IF($G44="s-curve",1,0),0)+IFERROR(IF(AND(AV$3&gt;=$H44,AV$3&lt;=$I44),$D44/($I44-$H44+1),0)*IF($G44="straight-line",1,0),0)</f>
        <v>0</v>
      </c>
      <c r="AW44" s="58">
        <f>IFERROR(INDEX('Construction Bell Curve'!$B$3:$BK$60,MATCH($I44,'Construction Bell Curve'!$B$3:$B$60,0),MATCH('Draw Schedule-AM'!AW$3,'Construction Bell Curve'!$B$3:$BK$3,0))*$D44*IF($G44="s-curve",1,0),0)+IFERROR(IF(AND(AW$3&gt;=$H44,AW$3&lt;=$I44),$D44/($I44-$H44+1),0)*IF($G44="straight-line",1,0),0)</f>
        <v>0</v>
      </c>
      <c r="AX44" s="58">
        <f>IFERROR(INDEX('Construction Bell Curve'!$B$3:$BK$60,MATCH($I44,'Construction Bell Curve'!$B$3:$B$60,0),MATCH('Draw Schedule-AM'!AX$3,'Construction Bell Curve'!$B$3:$BK$3,0))*$D44*IF($G44="s-curve",1,0),0)+IFERROR(IF(AND(AX$3&gt;=$H44,AX$3&lt;=$I44),$D44/($I44-$H44+1),0)*IF($G44="straight-line",1,0),0)</f>
        <v>0</v>
      </c>
      <c r="AY44" s="58">
        <f>IFERROR(INDEX('Construction Bell Curve'!$B$3:$BK$60,MATCH($I44,'Construction Bell Curve'!$B$3:$B$60,0),MATCH('Draw Schedule-AM'!AY$3,'Construction Bell Curve'!$B$3:$BK$3,0))*$D44*IF($G44="s-curve",1,0),0)+IFERROR(IF(AND(AY$3&gt;=$H44,AY$3&lt;=$I44),$D44/($I44-$H44+1),0)*IF($G44="straight-line",1,0),0)</f>
        <v>0</v>
      </c>
      <c r="AZ44" s="58">
        <f>IFERROR(INDEX('Construction Bell Curve'!$B$3:$BK$60,MATCH($I44,'Construction Bell Curve'!$B$3:$B$60,0),MATCH('Draw Schedule-AM'!AZ$3,'Construction Bell Curve'!$B$3:$BK$3,0))*$D44*IF($G44="s-curve",1,0),0)+IFERROR(IF(AND(AZ$3&gt;=$H44,AZ$3&lt;=$I44),$D44/($I44-$H44+1),0)*IF($G44="straight-line",1,0),0)</f>
        <v>0</v>
      </c>
      <c r="BA44" s="58">
        <f>IFERROR(INDEX('Construction Bell Curve'!$B$3:$BK$60,MATCH($I44,'Construction Bell Curve'!$B$3:$B$60,0),MATCH('Draw Schedule-AM'!BA$3,'Construction Bell Curve'!$B$3:$BK$3,0))*$D44*IF($G44="s-curve",1,0),0)+IFERROR(IF(AND(BA$3&gt;=$H44,BA$3&lt;=$I44),$D44/($I44-$H44+1),0)*IF($G44="straight-line",1,0),0)</f>
        <v>0</v>
      </c>
      <c r="BB44" s="58">
        <f>IFERROR(INDEX('Construction Bell Curve'!$B$3:$BK$60,MATCH($I44,'Construction Bell Curve'!$B$3:$B$60,0),MATCH('Draw Schedule-AM'!BB$3,'Construction Bell Curve'!$B$3:$BK$3,0))*$D44*IF($G44="s-curve",1,0),0)+IFERROR(IF(AND(BB$3&gt;=$H44,BB$3&lt;=$I44),$D44/($I44-$H44+1),0)*IF($G44="straight-line",1,0),0)</f>
        <v>0</v>
      </c>
      <c r="BC44" s="58">
        <f>IFERROR(INDEX('Construction Bell Curve'!$B$3:$BK$60,MATCH($I44,'Construction Bell Curve'!$B$3:$B$60,0),MATCH('Draw Schedule-AM'!BC$3,'Construction Bell Curve'!$B$3:$BK$3,0))*$D44*IF($G44="s-curve",1,0),0)+IFERROR(IF(AND(BC$3&gt;=$H44,BC$3&lt;=$I44),$D44/($I44-$H44+1),0)*IF($G44="straight-line",1,0),0)</f>
        <v>0</v>
      </c>
      <c r="BD44" s="58">
        <f>IFERROR(INDEX('Construction Bell Curve'!$B$3:$BK$60,MATCH($I44,'Construction Bell Curve'!$B$3:$B$60,0),MATCH('Draw Schedule-AM'!BD$3,'Construction Bell Curve'!$B$3:$BK$3,0))*$D44*IF($G44="s-curve",1,0),0)+IFERROR(IF(AND(BD$3&gt;=$H44,BD$3&lt;=$I44),$D44/($I44-$H44+1),0)*IF($G44="straight-line",1,0),0)</f>
        <v>0</v>
      </c>
      <c r="BE44" s="58">
        <f>IFERROR(INDEX('Construction Bell Curve'!$B$3:$BK$60,MATCH($I44,'Construction Bell Curve'!$B$3:$B$60,0),MATCH('Draw Schedule-AM'!BE$3,'Construction Bell Curve'!$B$3:$BK$3,0))*$D44*IF($G44="s-curve",1,0),0)+IFERROR(IF(AND(BE$3&gt;=$H44,BE$3&lt;=$I44),$D44/($I44-$H44+1),0)*IF($G44="straight-line",1,0),0)</f>
        <v>0</v>
      </c>
      <c r="BF44" s="58">
        <f>IFERROR(INDEX('Construction Bell Curve'!$B$3:$BK$60,MATCH($I44,'Construction Bell Curve'!$B$3:$B$60,0),MATCH('Draw Schedule-AM'!BF$3,'Construction Bell Curve'!$B$3:$BK$3,0))*$D44*IF($G44="s-curve",1,0),0)+IFERROR(IF(AND(BF$3&gt;=$H44,BF$3&lt;=$I44),$D44/($I44-$H44+1),0)*IF($G44="straight-line",1,0),0)</f>
        <v>0</v>
      </c>
      <c r="BG44" s="58">
        <f>IFERROR(INDEX('Construction Bell Curve'!$B$3:$BK$60,MATCH($I44,'Construction Bell Curve'!$B$3:$B$60,0),MATCH('Draw Schedule-AM'!BG$3,'Construction Bell Curve'!$B$3:$BK$3,0))*$D44*IF($G44="s-curve",1,0),0)+IFERROR(IF(AND(BG$3&gt;=$H44,BG$3&lt;=$I44),$D44/($I44-$H44+1),0)*IF($G44="straight-line",1,0),0)</f>
        <v>0</v>
      </c>
      <c r="BH44" s="58">
        <f>IFERROR(INDEX('Construction Bell Curve'!$B$3:$BK$60,MATCH($I44,'Construction Bell Curve'!$B$3:$B$60,0),MATCH('Draw Schedule-AM'!BH$3,'Construction Bell Curve'!$B$3:$BK$3,0))*$D44*IF($G44="s-curve",1,0),0)+IFERROR(IF(AND(BH$3&gt;=$H44,BH$3&lt;=$I44),$D44/($I44-$H44+1),0)*IF($G44="straight-line",1,0),0)</f>
        <v>0</v>
      </c>
      <c r="BI44" s="58">
        <f>IFERROR(INDEX('Construction Bell Curve'!$B$3:$BK$60,MATCH($I44,'Construction Bell Curve'!$B$3:$B$60,0),MATCH('Draw Schedule-AM'!BI$3,'Construction Bell Curve'!$B$3:$BK$3,0))*$D44*IF($G44="s-curve",1,0),0)+IFERROR(IF(AND(BI$3&gt;=$H44,BI$3&lt;=$I44),$D44/($I44-$H44+1),0)*IF($G44="straight-line",1,0),0)</f>
        <v>0</v>
      </c>
      <c r="BJ44" s="58">
        <f>IFERROR(INDEX('Construction Bell Curve'!$B$3:$BK$60,MATCH($I44,'Construction Bell Curve'!$B$3:$B$60,0),MATCH('Draw Schedule-AM'!BJ$3,'Construction Bell Curve'!$B$3:$BK$3,0))*$D44*IF($G44="s-curve",1,0),0)+IFERROR(IF(AND(BJ$3&gt;=$H44,BJ$3&lt;=$I44),$D44/($I44-$H44+1),0)*IF($G44="straight-line",1,0),0)</f>
        <v>0</v>
      </c>
      <c r="BK44" s="58">
        <f>IFERROR(INDEX('Construction Bell Curve'!$B$3:$BK$60,MATCH($I44,'Construction Bell Curve'!$B$3:$B$60,0),MATCH('Draw Schedule-AM'!BK$3,'Construction Bell Curve'!$B$3:$BK$3,0))*$D44*IF($G44="s-curve",1,0),0)+IFERROR(IF(AND(BK$3&gt;=$H44,BK$3&lt;=$I44),$D44/($I44-$H44+1),0)*IF($G44="straight-line",1,0),0)</f>
        <v>0</v>
      </c>
      <c r="BL44" s="58">
        <f>IFERROR(INDEX('Construction Bell Curve'!$B$3:$BK$60,MATCH($I44,'Construction Bell Curve'!$B$3:$B$60,0),MATCH('Draw Schedule-AM'!BL$3,'Construction Bell Curve'!$B$3:$BK$3,0))*$D44*IF($G44="s-curve",1,0),0)+IFERROR(IF(AND(BL$3&gt;=$H44,BL$3&lt;=$I44),$D44/($I44-$H44+1),0)*IF($G44="straight-line",1,0),0)</f>
        <v>0</v>
      </c>
      <c r="BM44" s="58">
        <f>IFERROR(INDEX('Construction Bell Curve'!$B$3:$BK$60,MATCH($I44,'Construction Bell Curve'!$B$3:$B$60,0),MATCH('Draw Schedule-AM'!BM$3,'Construction Bell Curve'!$B$3:$BK$3,0))*$D44*IF($G44="s-curve",1,0),0)+IFERROR(IF(AND(BM$3&gt;=$H44,BM$3&lt;=$I44),$D44/($I44-$H44+1),0)*IF($G44="straight-line",1,0),0)</f>
        <v>0</v>
      </c>
      <c r="BN44" s="58">
        <f>IFERROR(INDEX('Construction Bell Curve'!$B$3:$BK$60,MATCH($I44,'Construction Bell Curve'!$B$3:$B$60,0),MATCH('Draw Schedule-AM'!BN$3,'Construction Bell Curve'!$B$3:$BK$3,0))*$D44*IF($G44="s-curve",1,0),0)+IFERROR(IF(AND(BN$3&gt;=$H44,BN$3&lt;=$I44),$D44/($I44-$H44+1),0)*IF($G44="straight-line",1,0),0)</f>
        <v>0</v>
      </c>
      <c r="BO44" s="58">
        <f>IFERROR(INDEX('Construction Bell Curve'!$B$3:$BK$60,MATCH($I44,'Construction Bell Curve'!$B$3:$B$60,0),MATCH('Draw Schedule-AM'!BO$3,'Construction Bell Curve'!$B$3:$BK$3,0))*$D44*IF($G44="s-curve",1,0),0)+IFERROR(IF(AND(BO$3&gt;=$H44,BO$3&lt;=$I44),$D44/($I44-$H44+1),0)*IF($G44="straight-line",1,0),0)</f>
        <v>0</v>
      </c>
      <c r="BP44" s="58">
        <f>IFERROR(INDEX('Construction Bell Curve'!$B$3:$BK$60,MATCH($I44,'Construction Bell Curve'!$B$3:$B$60,0),MATCH('Draw Schedule-AM'!BP$3,'Construction Bell Curve'!$B$3:$BK$3,0))*$D44*IF($G44="s-curve",1,0),0)+IFERROR(IF(AND(BP$3&gt;=$H44,BP$3&lt;=$I44),$D44/($I44-$H44+1),0)*IF($G44="straight-line",1,0),0)</f>
        <v>0</v>
      </c>
      <c r="BQ44" s="58">
        <f>IFERROR(INDEX('Construction Bell Curve'!$B$3:$BK$60,MATCH($I44,'Construction Bell Curve'!$B$3:$B$60,0),MATCH('Draw Schedule-AM'!BQ$3,'Construction Bell Curve'!$B$3:$BK$3,0))*$D44*IF($G44="s-curve",1,0),0)+IFERROR(IF(AND(BQ$3&gt;=$H44,BQ$3&lt;=$I44),$D44/($I44-$H44+1),0)*IF($G44="straight-line",1,0),0)</f>
        <v>0</v>
      </c>
      <c r="BR44" s="58">
        <f>IFERROR(INDEX('Construction Bell Curve'!$B$3:$BK$60,MATCH($I44,'Construction Bell Curve'!$B$3:$B$60,0),MATCH('Draw Schedule-AM'!BR$3,'Construction Bell Curve'!$B$3:$BK$3,0))*$D44*IF($G44="s-curve",1,0),0)+IFERROR(IF(AND(BR$3&gt;=$H44,BR$3&lt;=$I44),$D44/($I44-$H44+1),0)*IF($G44="straight-line",1,0),0)</f>
        <v>0</v>
      </c>
      <c r="BS44" s="58">
        <f>IFERROR(INDEX('Construction Bell Curve'!$B$3:$BK$60,MATCH($I44,'Construction Bell Curve'!$B$3:$B$60,0),MATCH('Draw Schedule-AM'!BS$3,'Construction Bell Curve'!$B$3:$BK$3,0))*$D44*IF($G44="s-curve",1,0),0)+IFERROR(IF(AND(BS$3&gt;=$H44,BS$3&lt;=$I44),$D44/($I44-$H44+1),0)*IF($G44="straight-line",1,0),0)</f>
        <v>0</v>
      </c>
      <c r="BT44" s="58">
        <f>IFERROR(INDEX('Construction Bell Curve'!$B$3:$BK$60,MATCH($I44,'Construction Bell Curve'!$B$3:$B$60,0),MATCH('Draw Schedule-AM'!BT$3,'Construction Bell Curve'!$B$3:$BK$3,0))*$D44*IF($G44="s-curve",1,0),0)+IFERROR(IF(AND(BT$3&gt;=$H44,BT$3&lt;=$I44),$D44/($I44-$H44+1),0)*IF($G44="straight-line",1,0),0)</f>
        <v>0</v>
      </c>
      <c r="BU44" s="58">
        <f>IFERROR(INDEX('Construction Bell Curve'!$B$3:$BK$60,MATCH($I44,'Construction Bell Curve'!$B$3:$B$60,0),MATCH('Draw Schedule-AM'!BU$3,'Construction Bell Curve'!$B$3:$BK$3,0))*$D44*IF($G44="s-curve",1,0),0)+IFERROR(IF(AND(BU$3&gt;=$H44,BU$3&lt;=$I44),$D44/($I44-$H44+1),0)*IF($G44="straight-line",1,0),0)</f>
        <v>0</v>
      </c>
      <c r="BV44" s="58">
        <f>IFERROR(INDEX('Construction Bell Curve'!$B$3:$BK$60,MATCH($I44,'Construction Bell Curve'!$B$3:$B$60,0),MATCH('Draw Schedule-AM'!BV$3,'Construction Bell Curve'!$B$3:$BK$3,0))*$D44*IF($G44="s-curve",1,0),0)+IFERROR(IF(AND(BV$3&gt;=$H44,BV$3&lt;=$I44),$D44/($I44-$H44+1),0)*IF($G44="straight-line",1,0),0)</f>
        <v>0</v>
      </c>
      <c r="BW44" s="58">
        <f>IFERROR(INDEX('Construction Bell Curve'!$B$3:$BK$60,MATCH($I44,'Construction Bell Curve'!$B$3:$B$60,0),MATCH('Draw Schedule-AM'!BW$3,'Construction Bell Curve'!$B$3:$BK$3,0))*$D44*IF($G44="s-curve",1,0),0)+IFERROR(IF(AND(BW$3&gt;=$H44,BW$3&lt;=$I44),$D44/($I44-$H44+1),0)*IF($G44="straight-line",1,0),0)</f>
        <v>0</v>
      </c>
      <c r="BX44" s="58">
        <f>IFERROR(INDEX('Construction Bell Curve'!$B$3:$BK$60,MATCH($I44,'Construction Bell Curve'!$B$3:$B$60,0),MATCH('Draw Schedule-AM'!BX$3,'Construction Bell Curve'!$B$3:$BK$3,0))*$D44*IF($G44="s-curve",1,0),0)+IFERROR(IF(AND(BX$3&gt;=$H44,BX$3&lt;=$I44),$D44/($I44-$H44+1),0)*IF($G44="straight-line",1,0),0)</f>
        <v>0</v>
      </c>
      <c r="BY44" s="58">
        <f>IFERROR(INDEX('Construction Bell Curve'!$B$3:$BK$60,MATCH($I44,'Construction Bell Curve'!$B$3:$B$60,0),MATCH('Draw Schedule-AM'!BY$3,'Construction Bell Curve'!$B$3:$BK$3,0))*$D44*IF($G44="s-curve",1,0),0)+IFERROR(IF(AND(BY$3&gt;=$H44,BY$3&lt;=$I44),$D44/($I44-$H44+1),0)*IF($G44="straight-line",1,0),0)</f>
        <v>0</v>
      </c>
      <c r="BZ44" s="58">
        <f>IFERROR(INDEX('Construction Bell Curve'!$B$3:$BK$60,MATCH($I44,'Construction Bell Curve'!$B$3:$B$60,0),MATCH('Draw Schedule-AM'!BZ$3,'Construction Bell Curve'!$B$3:$BK$3,0))*$D44*IF($G44="s-curve",1,0),0)+IFERROR(IF(AND(BZ$3&gt;=$H44,BZ$3&lt;=$I44),$D44/($I44-$H44+1),0)*IF($G44="straight-line",1,0),0)</f>
        <v>0</v>
      </c>
      <c r="CA44" s="58">
        <f>IFERROR(INDEX('Construction Bell Curve'!$B$3:$BK$60,MATCH($I44,'Construction Bell Curve'!$B$3:$B$60,0),MATCH('Draw Schedule-AM'!CA$3,'Construction Bell Curve'!$B$3:$BK$3,0))*$D44*IF($G44="s-curve",1,0),0)+IFERROR(IF(AND(CA$3&gt;=$H44,CA$3&lt;=$I44),$D44/($I44-$H44+1),0)*IF($G44="straight-line",1,0),0)</f>
        <v>0</v>
      </c>
      <c r="CB44" s="58">
        <f>IFERROR(INDEX('Construction Bell Curve'!$B$3:$BK$60,MATCH($I44,'Construction Bell Curve'!$B$3:$B$60,0),MATCH('Draw Schedule-AM'!CB$3,'Construction Bell Curve'!$B$3:$BK$3,0))*$D44*IF($G44="s-curve",1,0),0)+IFERROR(IF(AND(CB$3&gt;=$H44,CB$3&lt;=$I44),$D44/($I44-$H44+1),0)*IF($G44="straight-line",1,0),0)</f>
        <v>0</v>
      </c>
      <c r="CC44" s="58">
        <f>IFERROR(INDEX('Construction Bell Curve'!$B$3:$BK$60,MATCH($I44,'Construction Bell Curve'!$B$3:$B$60,0),MATCH('Draw Schedule-AM'!CC$3,'Construction Bell Curve'!$B$3:$BK$3,0))*$D44*IF($G44="s-curve",1,0),0)+IFERROR(IF(AND(CC$3&gt;=$H44,CC$3&lt;=$I44),$D44/($I44-$H44+1),0)*IF($G44="straight-line",1,0),0)</f>
        <v>0</v>
      </c>
      <c r="CD44" s="58">
        <f>IFERROR(INDEX('Construction Bell Curve'!$B$3:$BK$60,MATCH($I44,'Construction Bell Curve'!$B$3:$B$60,0),MATCH('Draw Schedule-AM'!CD$3,'Construction Bell Curve'!$B$3:$BK$3,0))*$D44*IF($G44="s-curve",1,0),0)+IFERROR(IF(AND(CD$3&gt;=$H44,CD$3&lt;=$I44),$D44/($I44-$H44+1),0)*IF($G44="straight-line",1,0),0)</f>
        <v>0</v>
      </c>
      <c r="CE44" s="58">
        <f>IFERROR(INDEX('Construction Bell Curve'!$B$3:$BK$60,MATCH($I44,'Construction Bell Curve'!$B$3:$B$60,0),MATCH('Draw Schedule-AM'!CE$3,'Construction Bell Curve'!$B$3:$BK$3,0))*$D44*IF($G44="s-curve",1,0),0)+IFERROR(IF(AND(CE$3&gt;=$H44,CE$3&lt;=$I44),$D44/($I44-$H44+1),0)*IF($G44="straight-line",1,0),0)</f>
        <v>0</v>
      </c>
      <c r="CF44" s="58">
        <f>IFERROR(INDEX('Construction Bell Curve'!$B$3:$BK$60,MATCH($I44,'Construction Bell Curve'!$B$3:$B$60,0),MATCH('Draw Schedule-AM'!CF$3,'Construction Bell Curve'!$B$3:$BK$3,0))*$D44*IF($G44="s-curve",1,0),0)+IFERROR(IF(AND(CF$3&gt;=$H44,CF$3&lt;=$I44),$D44/($I44-$H44+1),0)*IF($G44="straight-line",1,0),0)</f>
        <v>0</v>
      </c>
      <c r="CG44" s="58">
        <f>IFERROR(INDEX('Construction Bell Curve'!$B$3:$BK$60,MATCH($I44,'Construction Bell Curve'!$B$3:$B$60,0),MATCH('Draw Schedule-AM'!CG$3,'Construction Bell Curve'!$B$3:$BK$3,0))*$D44*IF($G44="s-curve",1,0),0)+IFERROR(IF(AND(CG$3&gt;=$H44,CG$3&lt;=$I44),$D44/($I44-$H44+1),0)*IF($G44="straight-line",1,0),0)</f>
        <v>0</v>
      </c>
      <c r="CH44" s="58">
        <f>IFERROR(INDEX('Construction Bell Curve'!$B$3:$BK$60,MATCH($I44,'Construction Bell Curve'!$B$3:$B$60,0),MATCH('Draw Schedule-AM'!CH$3,'Construction Bell Curve'!$B$3:$BK$3,0))*$D44*IF($G44="s-curve",1,0),0)+IFERROR(IF(AND(CH$3&gt;=$H44,CH$3&lt;=$I44),$D44/($I44-$H44+1),0)*IF($G44="straight-line",1,0),0)</f>
        <v>0</v>
      </c>
      <c r="CI44" s="58">
        <f>IFERROR(INDEX('Construction Bell Curve'!$B$3:$BK$60,MATCH($I44,'Construction Bell Curve'!$B$3:$B$60,0),MATCH('Draw Schedule-AM'!CI$3,'Construction Bell Curve'!$B$3:$BK$3,0))*$D44*IF($G44="s-curve",1,0),0)+IFERROR(IF(AND(CI$3&gt;=$H44,CI$3&lt;=$I44),$D44/($I44-$H44+1),0)*IF($G44="straight-line",1,0),0)</f>
        <v>0</v>
      </c>
      <c r="CJ44" s="58">
        <f>IFERROR(INDEX('Construction Bell Curve'!$B$3:$BK$60,MATCH($I44,'Construction Bell Curve'!$B$3:$B$60,0),MATCH('Draw Schedule-AM'!CJ$3,'Construction Bell Curve'!$B$3:$BK$3,0))*$D44*IF($G44="s-curve",1,0),0)+IFERROR(IF(AND(CJ$3&gt;=$H44,CJ$3&lt;=$I44),$D44/($I44-$H44+1),0)*IF($G44="straight-line",1,0),0)</f>
        <v>0</v>
      </c>
      <c r="CK44" s="58">
        <f>IFERROR(INDEX('Construction Bell Curve'!$B$3:$BK$60,MATCH($I44,'Construction Bell Curve'!$B$3:$B$60,0),MATCH('Draw Schedule-AM'!CK$3,'Construction Bell Curve'!$B$3:$BK$3,0))*$D44*IF($G44="s-curve",1,0),0)+IFERROR(IF(AND(CK$3&gt;=$H44,CK$3&lt;=$I44),$D44/($I44-$H44+1),0)*IF($G44="straight-line",1,0),0)</f>
        <v>0</v>
      </c>
      <c r="CL44" s="58">
        <f>IFERROR(INDEX('Construction Bell Curve'!$B$3:$BK$60,MATCH($I44,'Construction Bell Curve'!$B$3:$B$60,0),MATCH('Draw Schedule-AM'!CL$3,'Construction Bell Curve'!$B$3:$BK$3,0))*$D44*IF($G44="s-curve",1,0),0)+IFERROR(IF(AND(CL$3&gt;=$H44,CL$3&lt;=$I44),$D44/($I44-$H44+1),0)*IF($G44="straight-line",1,0),0)</f>
        <v>0</v>
      </c>
      <c r="CM44" s="58">
        <f>IFERROR(INDEX('Construction Bell Curve'!$B$3:$BK$60,MATCH($I44,'Construction Bell Curve'!$B$3:$B$60,0),MATCH('Draw Schedule-AM'!CM$3,'Construction Bell Curve'!$B$3:$BK$3,0))*$D44*IF($G44="s-curve",1,0),0)+IFERROR(IF(AND(CM$3&gt;=$H44,CM$3&lt;=$I44),$D44/($I44-$H44+1),0)*IF($G44="straight-line",1,0),0)</f>
        <v>0</v>
      </c>
      <c r="CN44" s="58">
        <f>IFERROR(INDEX('Construction Bell Curve'!$B$3:$BK$60,MATCH($I44,'Construction Bell Curve'!$B$3:$B$60,0),MATCH('Draw Schedule-AM'!CN$3,'Construction Bell Curve'!$B$3:$BK$3,0))*$D44*IF($G44="s-curve",1,0),0)+IFERROR(IF(AND(CN$3&gt;=$H44,CN$3&lt;=$I44),$D44/($I44-$H44+1),0)*IF($G44="straight-line",1,0),0)</f>
        <v>0</v>
      </c>
      <c r="CO44" s="58">
        <f>IFERROR(INDEX('Construction Bell Curve'!$B$3:$BK$60,MATCH($I44,'Construction Bell Curve'!$B$3:$B$60,0),MATCH('Draw Schedule-AM'!CO$3,'Construction Bell Curve'!$B$3:$BK$3,0))*$D44*IF($G44="s-curve",1,0),0)+IFERROR(IF(AND(CO$3&gt;=$H44,CO$3&lt;=$I44),$D44/($I44-$H44+1),0)*IF($G44="straight-line",1,0),0)</f>
        <v>0</v>
      </c>
      <c r="CP44" s="58">
        <f>IFERROR(INDEX('Construction Bell Curve'!$B$3:$BK$60,MATCH($I44,'Construction Bell Curve'!$B$3:$B$60,0),MATCH('Draw Schedule-AM'!CP$3,'Construction Bell Curve'!$B$3:$BK$3,0))*$D44*IF($G44="s-curve",1,0),0)+IFERROR(IF(AND(CP$3&gt;=$H44,CP$3&lt;=$I44),$D44/($I44-$H44+1),0)*IF($G44="straight-line",1,0),0)</f>
        <v>0</v>
      </c>
      <c r="CQ44" s="58">
        <f>IFERROR(INDEX('Construction Bell Curve'!$B$3:$BK$60,MATCH($I44,'Construction Bell Curve'!$B$3:$B$60,0),MATCH('Draw Schedule-AM'!CQ$3,'Construction Bell Curve'!$B$3:$BK$3,0))*$D44*IF($G44="s-curve",1,0),0)+IFERROR(IF(AND(CQ$3&gt;=$H44,CQ$3&lt;=$I44),$D44/($I44-$H44+1),0)*IF($G44="straight-line",1,0),0)</f>
        <v>0</v>
      </c>
      <c r="CR44" s="58">
        <f>IFERROR(INDEX('Construction Bell Curve'!$B$3:$BK$60,MATCH($I44,'Construction Bell Curve'!$B$3:$B$60,0),MATCH('Draw Schedule-AM'!CR$3,'Construction Bell Curve'!$B$3:$BK$3,0))*$D44*IF($G44="s-curve",1,0),0)+IFERROR(IF(AND(CR$3&gt;=$H44,CR$3&lt;=$I44),$D44/($I44-$H44+1),0)*IF($G44="straight-line",1,0),0)</f>
        <v>0</v>
      </c>
      <c r="CS44" s="58">
        <f>IFERROR(INDEX('Construction Bell Curve'!$B$3:$BK$60,MATCH($I44,'Construction Bell Curve'!$B$3:$B$60,0),MATCH('Draw Schedule-AM'!CS$3,'Construction Bell Curve'!$B$3:$BK$3,0))*$D44*IF($G44="s-curve",1,0),0)+IFERROR(IF(AND(CS$3&gt;=$H44,CS$3&lt;=$I44),$D44/($I44-$H44+1),0)*IF($G44="straight-line",1,0),0)</f>
        <v>0</v>
      </c>
      <c r="CT44" s="58">
        <f>IFERROR(INDEX('Construction Bell Curve'!$B$3:$BK$60,MATCH($I44,'Construction Bell Curve'!$B$3:$B$60,0),MATCH('Draw Schedule-AM'!CT$3,'Construction Bell Curve'!$B$3:$BK$3,0))*$D44*IF($G44="s-curve",1,0),0)+IFERROR(IF(AND(CT$3&gt;=$H44,CT$3&lt;=$I44),$D44/($I44-$H44+1),0)*IF($G44="straight-line",1,0),0)</f>
        <v>0</v>
      </c>
      <c r="CU44" s="58">
        <f>IFERROR(INDEX('Construction Bell Curve'!$B$3:$BK$60,MATCH($I44,'Construction Bell Curve'!$B$3:$B$60,0),MATCH('Draw Schedule-AM'!CU$3,'Construction Bell Curve'!$B$3:$BK$3,0))*$D44*IF($G44="s-curve",1,0),0)+IFERROR(IF(AND(CU$3&gt;=$H44,CU$3&lt;=$I44),$D44/($I44-$H44+1),0)*IF($G44="straight-line",1,0),0)</f>
        <v>0</v>
      </c>
      <c r="CV44" s="58">
        <f>IFERROR(INDEX('Construction Bell Curve'!$B$3:$BK$60,MATCH($I44,'Construction Bell Curve'!$B$3:$B$60,0),MATCH('Draw Schedule-AM'!CV$3,'Construction Bell Curve'!$B$3:$BK$3,0))*$D44*IF($G44="s-curve",1,0),0)+IFERROR(IF(AND(CV$3&gt;=$H44,CV$3&lt;=$I44),$D44/($I44-$H44+1),0)*IF($G44="straight-line",1,0),0)</f>
        <v>0</v>
      </c>
      <c r="CW44" s="58">
        <f>IFERROR(INDEX('Construction Bell Curve'!$B$3:$BK$60,MATCH($I44,'Construction Bell Curve'!$B$3:$B$60,0),MATCH('Draw Schedule-AM'!CW$3,'Construction Bell Curve'!$B$3:$BK$3,0))*$D44*IF($G44="s-curve",1,0),0)+IFERROR(IF(AND(CW$3&gt;=$H44,CW$3&lt;=$I44),$D44/($I44-$H44+1),0)*IF($G44="straight-line",1,0),0)</f>
        <v>0</v>
      </c>
      <c r="CX44" s="58">
        <f>IFERROR(INDEX('Construction Bell Curve'!$B$3:$BK$60,MATCH($I44,'Construction Bell Curve'!$B$3:$B$60,0),MATCH('Draw Schedule-AM'!CX$3,'Construction Bell Curve'!$B$3:$BK$3,0))*$D44*IF($G44="s-curve",1,0),0)+IFERROR(IF(AND(CX$3&gt;=$H44,CX$3&lt;=$I44),$D44/($I44-$H44+1),0)*IF($G44="straight-line",1,0),0)</f>
        <v>0</v>
      </c>
      <c r="CY44" s="58">
        <f>IFERROR(INDEX('Construction Bell Curve'!$B$3:$BK$60,MATCH($I44,'Construction Bell Curve'!$B$3:$B$60,0),MATCH('Draw Schedule-AM'!CY$3,'Construction Bell Curve'!$B$3:$BK$3,0))*$D44*IF($G44="s-curve",1,0),0)+IFERROR(IF(AND(CY$3&gt;=$H44,CY$3&lt;=$I44),$D44/($I44-$H44+1),0)*IF($G44="straight-line",1,0),0)</f>
        <v>0</v>
      </c>
      <c r="CZ44" s="58">
        <f>IFERROR(INDEX('Construction Bell Curve'!$B$3:$BK$60,MATCH($I44,'Construction Bell Curve'!$B$3:$B$60,0),MATCH('Draw Schedule-AM'!CZ$3,'Construction Bell Curve'!$B$3:$BK$3,0))*$D44*IF($G44="s-curve",1,0),0)+IFERROR(IF(AND(CZ$3&gt;=$H44,CZ$3&lt;=$I44),$D44/($I44-$H44+1),0)*IF($G44="straight-line",1,0),0)</f>
        <v>0</v>
      </c>
      <c r="DA44" s="58">
        <f>IFERROR(INDEX('Construction Bell Curve'!$B$3:$BK$60,MATCH($I44,'Construction Bell Curve'!$B$3:$B$60,0),MATCH('Draw Schedule-AM'!DA$3,'Construction Bell Curve'!$B$3:$BK$3,0))*$D44*IF($G44="s-curve",1,0),0)+IFERROR(IF(AND(DA$3&gt;=$H44,DA$3&lt;=$I44),$D44/($I44-$H44+1),0)*IF($G44="straight-line",1,0),0)</f>
        <v>0</v>
      </c>
      <c r="DB44" s="58">
        <f>IFERROR(INDEX('Construction Bell Curve'!$B$3:$BK$60,MATCH($I44,'Construction Bell Curve'!$B$3:$B$60,0),MATCH('Draw Schedule-AM'!DB$3,'Construction Bell Curve'!$B$3:$BK$3,0))*$D44*IF($G44="s-curve",1,0),0)+IFERROR(IF(AND(DB$3&gt;=$H44,DB$3&lt;=$I44),$D44/($I44-$H44+1),0)*IF($G44="straight-line",1,0),0)</f>
        <v>0</v>
      </c>
      <c r="DC44" s="58">
        <f>IFERROR(INDEX('Construction Bell Curve'!$B$3:$BK$60,MATCH($I44,'Construction Bell Curve'!$B$3:$B$60,0),MATCH('Draw Schedule-AM'!DC$3,'Construction Bell Curve'!$B$3:$BK$3,0))*$D44*IF($G44="s-curve",1,0),0)+IFERROR(IF(AND(DC$3&gt;=$H44,DC$3&lt;=$I44),$D44/($I44-$H44+1),0)*IF($G44="straight-line",1,0),0)</f>
        <v>0</v>
      </c>
      <c r="DD44" s="58">
        <f>IFERROR(INDEX('Construction Bell Curve'!$B$3:$BK$60,MATCH($I44,'Construction Bell Curve'!$B$3:$B$60,0),MATCH('Draw Schedule-AM'!DD$3,'Construction Bell Curve'!$B$3:$BK$3,0))*$D44*IF($G44="s-curve",1,0),0)+IFERROR(IF(AND(DD$3&gt;=$H44,DD$3&lt;=$I44),$D44/($I44-$H44+1),0)*IF($G44="straight-line",1,0),0)</f>
        <v>0</v>
      </c>
      <c r="DE44" s="58">
        <f>IFERROR(INDEX('Construction Bell Curve'!$B$3:$BK$60,MATCH($I44,'Construction Bell Curve'!$B$3:$B$60,0),MATCH('Draw Schedule-AM'!DE$3,'Construction Bell Curve'!$B$3:$BK$3,0))*$D44*IF($G44="s-curve",1,0),0)+IFERROR(IF(AND(DE$3&gt;=$H44,DE$3&lt;=$I44),$D44/($I44-$H44+1),0)*IF($G44="straight-line",1,0),0)</f>
        <v>0</v>
      </c>
      <c r="DF44" s="58">
        <f>IFERROR(INDEX('Construction Bell Curve'!$B$3:$BK$60,MATCH($I44,'Construction Bell Curve'!$B$3:$B$60,0),MATCH('Draw Schedule-AM'!DF$3,'Construction Bell Curve'!$B$3:$BK$3,0))*$D44*IF($G44="s-curve",1,0),0)+IFERROR(IF(AND(DF$3&gt;=$H44,DF$3&lt;=$I44),$D44/($I44-$H44+1),0)*IF($G44="straight-line",1,0),0)</f>
        <v>0</v>
      </c>
      <c r="DG44" s="58">
        <f>IFERROR(INDEX('Construction Bell Curve'!$B$3:$BK$60,MATCH($I44,'Construction Bell Curve'!$B$3:$B$60,0),MATCH('Draw Schedule-AM'!DG$3,'Construction Bell Curve'!$B$3:$BK$3,0))*$D44*IF($G44="s-curve",1,0),0)+IFERROR(IF(AND(DG$3&gt;=$H44,DG$3&lt;=$I44),$D44/($I44-$H44+1),0)*IF($G44="straight-line",1,0),0)</f>
        <v>0</v>
      </c>
      <c r="DH44" s="58">
        <f>IFERROR(INDEX('Construction Bell Curve'!$B$3:$BK$60,MATCH($I44,'Construction Bell Curve'!$B$3:$B$60,0),MATCH('Draw Schedule-AM'!DH$3,'Construction Bell Curve'!$B$3:$BK$3,0))*$D44*IF($G44="s-curve",1,0),0)+IFERROR(IF(AND(DH$3&gt;=$H44,DH$3&lt;=$I44),$D44/($I44-$H44+1),0)*IF($G44="straight-line",1,0),0)</f>
        <v>0</v>
      </c>
      <c r="DI44" s="58">
        <f>IFERROR(INDEX('Construction Bell Curve'!$B$3:$BK$60,MATCH($I44,'Construction Bell Curve'!$B$3:$B$60,0),MATCH('Draw Schedule-AM'!DI$3,'Construction Bell Curve'!$B$3:$BK$3,0))*$D44*IF($G44="s-curve",1,0),0)+IFERROR(IF(AND(DI$3&gt;=$H44,DI$3&lt;=$I44),$D44/($I44-$H44+1),0)*IF($G44="straight-line",1,0),0)</f>
        <v>0</v>
      </c>
      <c r="DJ44" s="58">
        <f>IFERROR(INDEX('Construction Bell Curve'!$B$3:$BK$60,MATCH($I44,'Construction Bell Curve'!$B$3:$B$60,0),MATCH('Draw Schedule-AM'!DJ$3,'Construction Bell Curve'!$B$3:$BK$3,0))*$D44*IF($G44="s-curve",1,0),0)+IFERROR(IF(AND(DJ$3&gt;=$H44,DJ$3&lt;=$I44),$D44/($I44-$H44+1),0)*IF($G44="straight-line",1,0),0)</f>
        <v>0</v>
      </c>
      <c r="DK44" s="58">
        <f>IFERROR(INDEX('Construction Bell Curve'!$B$3:$BK$60,MATCH($I44,'Construction Bell Curve'!$B$3:$B$60,0),MATCH('Draw Schedule-AM'!DK$3,'Construction Bell Curve'!$B$3:$BK$3,0))*$D44*IF($G44="s-curve",1,0),0)+IFERROR(IF(AND(DK$3&gt;=$H44,DK$3&lt;=$I44),$D44/($I44-$H44+1),0)*IF($G44="straight-line",1,0),0)</f>
        <v>0</v>
      </c>
      <c r="DL44" s="58">
        <f>IFERROR(INDEX('Construction Bell Curve'!$B$3:$BK$60,MATCH($I44,'Construction Bell Curve'!$B$3:$B$60,0),MATCH('Draw Schedule-AM'!DL$3,'Construction Bell Curve'!$B$3:$BK$3,0))*$D44*IF($G44="s-curve",1,0),0)+IFERROR(IF(AND(DL$3&gt;=$H44,DL$3&lt;=$I44),$D44/($I44-$H44+1),0)*IF($G44="straight-line",1,0),0)</f>
        <v>0</v>
      </c>
      <c r="DM44" s="58">
        <f>IFERROR(INDEX('Construction Bell Curve'!$B$3:$BK$60,MATCH($I44,'Construction Bell Curve'!$B$3:$B$60,0),MATCH('Draw Schedule-AM'!DM$3,'Construction Bell Curve'!$B$3:$BK$3,0))*$D44*IF($G44="s-curve",1,0),0)+IFERROR(IF(AND(DM$3&gt;=$H44,DM$3&lt;=$I44),$D44/($I44-$H44+1),0)*IF($G44="straight-line",1,0),0)</f>
        <v>0</v>
      </c>
      <c r="DN44" s="58">
        <f>IFERROR(INDEX('Construction Bell Curve'!$B$3:$BK$60,MATCH($I44,'Construction Bell Curve'!$B$3:$B$60,0),MATCH('Draw Schedule-AM'!DN$3,'Construction Bell Curve'!$B$3:$BK$3,0))*$D44*IF($G44="s-curve",1,0),0)+IFERROR(IF(AND(DN$3&gt;=$H44,DN$3&lt;=$I44),$D44/($I44-$H44+1),0)*IF($G44="straight-line",1,0),0)</f>
        <v>0</v>
      </c>
      <c r="DO44" s="58">
        <f>IFERROR(INDEX('Construction Bell Curve'!$B$3:$BK$60,MATCH($I44,'Construction Bell Curve'!$B$3:$B$60,0),MATCH('Draw Schedule-AM'!DO$3,'Construction Bell Curve'!$B$3:$BK$3,0))*$D44*IF($G44="s-curve",1,0),0)+IFERROR(IF(AND(DO$3&gt;=$H44,DO$3&lt;=$I44),$D44/($I44-$H44+1),0)*IF($G44="straight-line",1,0),0)</f>
        <v>0</v>
      </c>
      <c r="DP44" s="58">
        <f>IFERROR(INDEX('Construction Bell Curve'!$B$3:$BK$60,MATCH($I44,'Construction Bell Curve'!$B$3:$B$60,0),MATCH('Draw Schedule-AM'!DP$3,'Construction Bell Curve'!$B$3:$BK$3,0))*$D44*IF($G44="s-curve",1,0),0)+IFERROR(IF(AND(DP$3&gt;=$H44,DP$3&lt;=$I44),$D44/($I44-$H44+1),0)*IF($G44="straight-line",1,0),0)</f>
        <v>0</v>
      </c>
      <c r="DQ44" s="58">
        <f>IFERROR(INDEX('Construction Bell Curve'!$B$3:$BK$60,MATCH($I44,'Construction Bell Curve'!$B$3:$B$60,0),MATCH('Draw Schedule-AM'!DQ$3,'Construction Bell Curve'!$B$3:$BK$3,0))*$D44*IF($G44="s-curve",1,0),0)+IFERROR(IF(AND(DQ$3&gt;=$H44,DQ$3&lt;=$I44),$D44/($I44-$H44+1),0)*IF($G44="straight-line",1,0),0)</f>
        <v>0</v>
      </c>
      <c r="DR44" s="58">
        <f>IFERROR(INDEX('Construction Bell Curve'!$B$3:$BK$60,MATCH($I44,'Construction Bell Curve'!$B$3:$B$60,0),MATCH('Draw Schedule-AM'!DR$3,'Construction Bell Curve'!$B$3:$BK$3,0))*$D44*IF($G44="s-curve",1,0),0)+IFERROR(IF(AND(DR$3&gt;=$H44,DR$3&lt;=$I44),$D44/($I44-$H44+1),0)*IF($G44="straight-line",1,0),0)</f>
        <v>0</v>
      </c>
      <c r="DS44" s="58">
        <f>IFERROR(INDEX('Construction Bell Curve'!$B$3:$BK$60,MATCH($I44,'Construction Bell Curve'!$B$3:$B$60,0),MATCH('Draw Schedule-AM'!DS$3,'Construction Bell Curve'!$B$3:$BK$3,0))*$D44*IF($G44="s-curve",1,0),0)+IFERROR(IF(AND(DS$3&gt;=$H44,DS$3&lt;=$I44),$D44/($I44-$H44+1),0)*IF($G44="straight-line",1,0),0)</f>
        <v>0</v>
      </c>
      <c r="DT44" s="58">
        <f>IFERROR(INDEX('Construction Bell Curve'!$B$3:$BK$60,MATCH($I44,'Construction Bell Curve'!$B$3:$B$60,0),MATCH('Draw Schedule-AM'!DT$3,'Construction Bell Curve'!$B$3:$BK$3,0))*$D44*IF($G44="s-curve",1,0),0)+IFERROR(IF(AND(DT$3&gt;=$H44,DT$3&lt;=$I44),$D44/($I44-$H44+1),0)*IF($G44="straight-line",1,0),0)</f>
        <v>0</v>
      </c>
      <c r="DU44" s="58">
        <f>IFERROR(INDEX('Construction Bell Curve'!$B$3:$BK$60,MATCH($I44,'Construction Bell Curve'!$B$3:$B$60,0),MATCH('Draw Schedule-AM'!DU$3,'Construction Bell Curve'!$B$3:$BK$3,0))*$D44*IF($G44="s-curve",1,0),0)+IFERROR(IF(AND(DU$3&gt;=$H44,DU$3&lt;=$I44),$D44/($I44-$H44+1),0)*IF($G44="straight-line",1,0),0)</f>
        <v>0</v>
      </c>
      <c r="DV44" s="58">
        <f>IFERROR(INDEX('Construction Bell Curve'!$B$3:$BK$60,MATCH($I44,'Construction Bell Curve'!$B$3:$B$60,0),MATCH('Draw Schedule-AM'!DV$3,'Construction Bell Curve'!$B$3:$BK$3,0))*$D44*IF($G44="s-curve",1,0),0)+IFERROR(IF(AND(DV$3&gt;=$H44,DV$3&lt;=$I44),$D44/($I44-$H44+1),0)*IF($G44="straight-line",1,0),0)</f>
        <v>0</v>
      </c>
      <c r="DW44" s="58">
        <f>IFERROR(INDEX('Construction Bell Curve'!$B$3:$BK$60,MATCH($I44,'Construction Bell Curve'!$B$3:$B$60,0),MATCH('Draw Schedule-AM'!DW$3,'Construction Bell Curve'!$B$3:$BK$3,0))*$D44*IF($G44="s-curve",1,0),0)+IFERROR(IF(AND(DW$3&gt;=$H44,DW$3&lt;=$I44),$D44/($I44-$H44+1),0)*IF($G44="straight-line",1,0),0)</f>
        <v>0</v>
      </c>
      <c r="DX44" s="58">
        <f>IFERROR(INDEX('Construction Bell Curve'!$B$3:$BK$60,MATCH($I44,'Construction Bell Curve'!$B$3:$B$60,0),MATCH('Draw Schedule-AM'!DX$3,'Construction Bell Curve'!$B$3:$BK$3,0))*$D44*IF($G44="s-curve",1,0),0)+IFERROR(IF(AND(DX$3&gt;=$H44,DX$3&lt;=$I44),$D44/($I44-$H44+1),0)*IF($G44="straight-line",1,0),0)</f>
        <v>0</v>
      </c>
      <c r="DY44" s="58">
        <f>IFERROR(INDEX('Construction Bell Curve'!$B$3:$BK$60,MATCH($I44,'Construction Bell Curve'!$B$3:$B$60,0),MATCH('Draw Schedule-AM'!DY$3,'Construction Bell Curve'!$B$3:$BK$3,0))*$D44*IF($G44="s-curve",1,0),0)+IFERROR(IF(AND(DY$3&gt;=$H44,DY$3&lt;=$I44),$D44/($I44-$H44+1),0)*IF($G44="straight-line",1,0),0)</f>
        <v>0</v>
      </c>
      <c r="DZ44" s="58">
        <f>IFERROR(INDEX('Construction Bell Curve'!$B$3:$BK$60,MATCH($I44,'Construction Bell Curve'!$B$3:$B$60,0),MATCH('Draw Schedule-AM'!DZ$3,'Construction Bell Curve'!$B$3:$BK$3,0))*$D44*IF($G44="s-curve",1,0),0)+IFERROR(IF(AND(DZ$3&gt;=$H44,DZ$3&lt;=$I44),$D44/($I44-$H44+1),0)*IF($G44="straight-line",1,0),0)</f>
        <v>0</v>
      </c>
    </row>
    <row r="45" spans="1:130" s="51" customFormat="1" ht="15.75" customHeight="1" thickBot="1">
      <c r="A45" s="59"/>
      <c r="B45" s="65" t="s">
        <v>582</v>
      </c>
      <c r="C45" s="1136">
        <f t="shared" ref="C45" si="32">SUM(C41:C44)</f>
        <v>208727.74074879411</v>
      </c>
      <c r="D45" s="148">
        <f t="shared" ref="D45:F45" si="33">SUM(D41:D44)</f>
        <v>0</v>
      </c>
      <c r="E45" s="145">
        <f>SUM(E41:E44)</f>
        <v>208727.74074879411</v>
      </c>
      <c r="F45" s="1088">
        <f t="shared" si="33"/>
        <v>0</v>
      </c>
      <c r="G45" s="1078"/>
      <c r="H45" s="1140"/>
      <c r="I45" s="1079"/>
      <c r="J45" s="146">
        <f t="shared" ref="J45:K45" si="34">SUM(J41:J44)</f>
        <v>0</v>
      </c>
      <c r="K45" s="146">
        <f t="shared" si="34"/>
        <v>0</v>
      </c>
      <c r="L45" s="146">
        <f t="shared" ref="L45:AC45" si="35">SUM(L41:L44)</f>
        <v>0</v>
      </c>
      <c r="M45" s="146">
        <f t="shared" si="35"/>
        <v>0</v>
      </c>
      <c r="N45" s="146">
        <f t="shared" si="35"/>
        <v>0</v>
      </c>
      <c r="O45" s="146">
        <f t="shared" si="35"/>
        <v>0</v>
      </c>
      <c r="P45" s="146">
        <f t="shared" si="35"/>
        <v>0</v>
      </c>
      <c r="Q45" s="146">
        <f t="shared" si="35"/>
        <v>0</v>
      </c>
      <c r="R45" s="146">
        <f t="shared" si="35"/>
        <v>0</v>
      </c>
      <c r="S45" s="146">
        <f t="shared" si="35"/>
        <v>0</v>
      </c>
      <c r="T45" s="146">
        <f t="shared" si="35"/>
        <v>0</v>
      </c>
      <c r="U45" s="146">
        <f t="shared" si="35"/>
        <v>0</v>
      </c>
      <c r="V45" s="146">
        <f t="shared" si="35"/>
        <v>0</v>
      </c>
      <c r="W45" s="146">
        <f t="shared" si="35"/>
        <v>0</v>
      </c>
      <c r="X45" s="146">
        <f t="shared" si="35"/>
        <v>0</v>
      </c>
      <c r="Y45" s="146">
        <f t="shared" si="35"/>
        <v>0</v>
      </c>
      <c r="Z45" s="146">
        <f t="shared" si="35"/>
        <v>0</v>
      </c>
      <c r="AA45" s="146">
        <f t="shared" si="35"/>
        <v>0</v>
      </c>
      <c r="AB45" s="146">
        <f t="shared" si="35"/>
        <v>0</v>
      </c>
      <c r="AC45" s="146">
        <f t="shared" si="35"/>
        <v>0</v>
      </c>
      <c r="AD45" s="146">
        <f t="shared" ref="AD45:CO45" si="36">SUM(AD41:AD44)</f>
        <v>0</v>
      </c>
      <c r="AE45" s="146">
        <f t="shared" si="36"/>
        <v>0</v>
      </c>
      <c r="AF45" s="146">
        <f t="shared" si="36"/>
        <v>0</v>
      </c>
      <c r="AG45" s="146">
        <f t="shared" si="36"/>
        <v>0</v>
      </c>
      <c r="AH45" s="146">
        <f t="shared" si="36"/>
        <v>0</v>
      </c>
      <c r="AI45" s="146">
        <f t="shared" si="36"/>
        <v>0</v>
      </c>
      <c r="AJ45" s="146">
        <f t="shared" si="36"/>
        <v>0</v>
      </c>
      <c r="AK45" s="146">
        <f t="shared" si="36"/>
        <v>0</v>
      </c>
      <c r="AL45" s="146">
        <f t="shared" si="36"/>
        <v>0</v>
      </c>
      <c r="AM45" s="146">
        <f t="shared" si="36"/>
        <v>0</v>
      </c>
      <c r="AN45" s="146">
        <f t="shared" si="36"/>
        <v>0</v>
      </c>
      <c r="AO45" s="146">
        <f t="shared" si="36"/>
        <v>0</v>
      </c>
      <c r="AP45" s="146">
        <f t="shared" si="36"/>
        <v>0</v>
      </c>
      <c r="AQ45" s="146">
        <f t="shared" si="36"/>
        <v>0</v>
      </c>
      <c r="AR45" s="146">
        <f t="shared" si="36"/>
        <v>0</v>
      </c>
      <c r="AS45" s="146">
        <f t="shared" si="36"/>
        <v>0</v>
      </c>
      <c r="AT45" s="146">
        <f t="shared" si="36"/>
        <v>0</v>
      </c>
      <c r="AU45" s="146">
        <f t="shared" si="36"/>
        <v>0</v>
      </c>
      <c r="AV45" s="146">
        <f t="shared" si="36"/>
        <v>0</v>
      </c>
      <c r="AW45" s="146">
        <f t="shared" si="36"/>
        <v>0</v>
      </c>
      <c r="AX45" s="146">
        <f t="shared" si="36"/>
        <v>0</v>
      </c>
      <c r="AY45" s="146">
        <f t="shared" si="36"/>
        <v>0</v>
      </c>
      <c r="AZ45" s="146">
        <f t="shared" si="36"/>
        <v>0</v>
      </c>
      <c r="BA45" s="146">
        <f t="shared" si="36"/>
        <v>0</v>
      </c>
      <c r="BB45" s="146">
        <f t="shared" si="36"/>
        <v>0</v>
      </c>
      <c r="BC45" s="146">
        <f t="shared" si="36"/>
        <v>0</v>
      </c>
      <c r="BD45" s="146">
        <f t="shared" si="36"/>
        <v>0</v>
      </c>
      <c r="BE45" s="146">
        <f t="shared" si="36"/>
        <v>0</v>
      </c>
      <c r="BF45" s="146">
        <f t="shared" si="36"/>
        <v>0</v>
      </c>
      <c r="BG45" s="146">
        <f t="shared" si="36"/>
        <v>0</v>
      </c>
      <c r="BH45" s="146">
        <f t="shared" si="36"/>
        <v>0</v>
      </c>
      <c r="BI45" s="146">
        <f t="shared" si="36"/>
        <v>0</v>
      </c>
      <c r="BJ45" s="146">
        <f t="shared" si="36"/>
        <v>0</v>
      </c>
      <c r="BK45" s="146">
        <f t="shared" si="36"/>
        <v>0</v>
      </c>
      <c r="BL45" s="146">
        <f t="shared" si="36"/>
        <v>0</v>
      </c>
      <c r="BM45" s="146">
        <f t="shared" si="36"/>
        <v>0</v>
      </c>
      <c r="BN45" s="146">
        <f t="shared" si="36"/>
        <v>0</v>
      </c>
      <c r="BO45" s="146">
        <f t="shared" si="36"/>
        <v>0</v>
      </c>
      <c r="BP45" s="146">
        <f t="shared" si="36"/>
        <v>0</v>
      </c>
      <c r="BQ45" s="146">
        <f t="shared" si="36"/>
        <v>0</v>
      </c>
      <c r="BR45" s="146">
        <f t="shared" si="36"/>
        <v>0</v>
      </c>
      <c r="BS45" s="146">
        <f t="shared" si="36"/>
        <v>0</v>
      </c>
      <c r="BT45" s="146">
        <f t="shared" si="36"/>
        <v>0</v>
      </c>
      <c r="BU45" s="146">
        <f t="shared" si="36"/>
        <v>0</v>
      </c>
      <c r="BV45" s="146">
        <f t="shared" si="36"/>
        <v>0</v>
      </c>
      <c r="BW45" s="146">
        <f t="shared" si="36"/>
        <v>0</v>
      </c>
      <c r="BX45" s="146">
        <f t="shared" si="36"/>
        <v>0</v>
      </c>
      <c r="BY45" s="146">
        <f t="shared" si="36"/>
        <v>0</v>
      </c>
      <c r="BZ45" s="146">
        <f t="shared" si="36"/>
        <v>0</v>
      </c>
      <c r="CA45" s="146">
        <f t="shared" si="36"/>
        <v>0</v>
      </c>
      <c r="CB45" s="146">
        <f t="shared" si="36"/>
        <v>0</v>
      </c>
      <c r="CC45" s="146">
        <f t="shared" si="36"/>
        <v>0</v>
      </c>
      <c r="CD45" s="146">
        <f t="shared" si="36"/>
        <v>0</v>
      </c>
      <c r="CE45" s="146">
        <f t="shared" si="36"/>
        <v>0</v>
      </c>
      <c r="CF45" s="146">
        <f t="shared" si="36"/>
        <v>0</v>
      </c>
      <c r="CG45" s="146">
        <f t="shared" si="36"/>
        <v>0</v>
      </c>
      <c r="CH45" s="146">
        <f t="shared" si="36"/>
        <v>0</v>
      </c>
      <c r="CI45" s="146">
        <f t="shared" si="36"/>
        <v>0</v>
      </c>
      <c r="CJ45" s="146">
        <f t="shared" si="36"/>
        <v>0</v>
      </c>
      <c r="CK45" s="146">
        <f t="shared" si="36"/>
        <v>0</v>
      </c>
      <c r="CL45" s="146">
        <f t="shared" si="36"/>
        <v>0</v>
      </c>
      <c r="CM45" s="146">
        <f t="shared" si="36"/>
        <v>0</v>
      </c>
      <c r="CN45" s="146">
        <f t="shared" si="36"/>
        <v>0</v>
      </c>
      <c r="CO45" s="146">
        <f t="shared" si="36"/>
        <v>0</v>
      </c>
      <c r="CP45" s="146">
        <f t="shared" ref="CP45:DZ45" si="37">SUM(CP41:CP44)</f>
        <v>0</v>
      </c>
      <c r="CQ45" s="146">
        <f t="shared" si="37"/>
        <v>0</v>
      </c>
      <c r="CR45" s="146">
        <f t="shared" si="37"/>
        <v>0</v>
      </c>
      <c r="CS45" s="146">
        <f t="shared" si="37"/>
        <v>0</v>
      </c>
      <c r="CT45" s="146">
        <f t="shared" si="37"/>
        <v>0</v>
      </c>
      <c r="CU45" s="146">
        <f t="shared" si="37"/>
        <v>0</v>
      </c>
      <c r="CV45" s="146">
        <f t="shared" si="37"/>
        <v>0</v>
      </c>
      <c r="CW45" s="146">
        <f t="shared" si="37"/>
        <v>0</v>
      </c>
      <c r="CX45" s="146">
        <f t="shared" si="37"/>
        <v>0</v>
      </c>
      <c r="CY45" s="146">
        <f t="shared" si="37"/>
        <v>0</v>
      </c>
      <c r="CZ45" s="146">
        <f t="shared" si="37"/>
        <v>0</v>
      </c>
      <c r="DA45" s="146">
        <f t="shared" si="37"/>
        <v>0</v>
      </c>
      <c r="DB45" s="146">
        <f t="shared" si="37"/>
        <v>0</v>
      </c>
      <c r="DC45" s="146">
        <f t="shared" si="37"/>
        <v>0</v>
      </c>
      <c r="DD45" s="146">
        <f t="shared" si="37"/>
        <v>0</v>
      </c>
      <c r="DE45" s="146">
        <f t="shared" si="37"/>
        <v>0</v>
      </c>
      <c r="DF45" s="146">
        <f t="shared" si="37"/>
        <v>0</v>
      </c>
      <c r="DG45" s="146">
        <f t="shared" si="37"/>
        <v>0</v>
      </c>
      <c r="DH45" s="146">
        <f t="shared" si="37"/>
        <v>0</v>
      </c>
      <c r="DI45" s="146">
        <f t="shared" si="37"/>
        <v>0</v>
      </c>
      <c r="DJ45" s="146">
        <f t="shared" si="37"/>
        <v>0</v>
      </c>
      <c r="DK45" s="146">
        <f t="shared" si="37"/>
        <v>0</v>
      </c>
      <c r="DL45" s="146">
        <f t="shared" si="37"/>
        <v>0</v>
      </c>
      <c r="DM45" s="146">
        <f t="shared" si="37"/>
        <v>0</v>
      </c>
      <c r="DN45" s="146">
        <f t="shared" si="37"/>
        <v>0</v>
      </c>
      <c r="DO45" s="146">
        <f t="shared" si="37"/>
        <v>0</v>
      </c>
      <c r="DP45" s="146">
        <f t="shared" si="37"/>
        <v>0</v>
      </c>
      <c r="DQ45" s="146">
        <f t="shared" si="37"/>
        <v>0</v>
      </c>
      <c r="DR45" s="146">
        <f t="shared" si="37"/>
        <v>0</v>
      </c>
      <c r="DS45" s="146">
        <f t="shared" si="37"/>
        <v>0</v>
      </c>
      <c r="DT45" s="146">
        <f t="shared" si="37"/>
        <v>0</v>
      </c>
      <c r="DU45" s="146">
        <f t="shared" si="37"/>
        <v>0</v>
      </c>
      <c r="DV45" s="146">
        <f t="shared" si="37"/>
        <v>0</v>
      </c>
      <c r="DW45" s="146">
        <f t="shared" si="37"/>
        <v>0</v>
      </c>
      <c r="DX45" s="146">
        <f t="shared" si="37"/>
        <v>0</v>
      </c>
      <c r="DY45" s="146">
        <f t="shared" si="37"/>
        <v>0</v>
      </c>
      <c r="DZ45" s="146">
        <f t="shared" si="37"/>
        <v>0</v>
      </c>
    </row>
    <row r="46" spans="1:130" s="51" customFormat="1" ht="15.75" customHeight="1" thickTop="1">
      <c r="A46" s="59"/>
      <c r="B46" s="60"/>
      <c r="C46" s="1138"/>
      <c r="D46" s="135"/>
      <c r="E46" s="137"/>
      <c r="F46" s="1089"/>
      <c r="G46" s="1082"/>
      <c r="H46" s="1082"/>
      <c r="I46" s="1083"/>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27"/>
      <c r="BE46" s="127"/>
      <c r="BF46" s="127"/>
      <c r="BG46" s="127"/>
      <c r="BH46" s="127"/>
      <c r="BI46" s="127"/>
      <c r="BJ46" s="127"/>
      <c r="BK46" s="127"/>
      <c r="BL46" s="127"/>
      <c r="BM46" s="127"/>
      <c r="BN46" s="127"/>
      <c r="BO46" s="127"/>
      <c r="BP46" s="127"/>
      <c r="BQ46" s="127"/>
      <c r="BR46" s="127"/>
      <c r="BS46" s="127"/>
      <c r="BT46" s="127"/>
      <c r="BU46" s="127"/>
      <c r="BV46" s="127"/>
      <c r="BW46" s="127"/>
      <c r="BX46" s="127"/>
      <c r="BY46" s="127"/>
      <c r="BZ46" s="127"/>
      <c r="CA46" s="127"/>
      <c r="CB46" s="127"/>
      <c r="CC46" s="127"/>
      <c r="CD46" s="127"/>
      <c r="CE46" s="127"/>
      <c r="CF46" s="127"/>
      <c r="CG46" s="127"/>
      <c r="CH46" s="127"/>
      <c r="CI46" s="127"/>
      <c r="CJ46" s="127"/>
      <c r="CK46" s="127"/>
      <c r="CL46" s="127"/>
      <c r="CM46" s="127"/>
      <c r="CN46" s="127"/>
      <c r="CO46" s="127"/>
      <c r="CP46" s="127"/>
      <c r="CQ46" s="127"/>
      <c r="CR46" s="127"/>
      <c r="CS46" s="127"/>
      <c r="CT46" s="127"/>
      <c r="CU46" s="127"/>
      <c r="CV46" s="127"/>
      <c r="CW46" s="127"/>
      <c r="CX46" s="127"/>
      <c r="CY46" s="127"/>
      <c r="CZ46" s="127"/>
      <c r="DA46" s="127"/>
      <c r="DB46" s="127"/>
      <c r="DC46" s="127"/>
      <c r="DD46" s="127"/>
      <c r="DE46" s="127"/>
      <c r="DF46" s="127"/>
      <c r="DG46" s="127"/>
      <c r="DH46" s="127"/>
      <c r="DI46" s="127"/>
      <c r="DJ46" s="127"/>
      <c r="DK46" s="127"/>
      <c r="DL46" s="127"/>
      <c r="DM46" s="127"/>
      <c r="DN46" s="127"/>
      <c r="DO46" s="127"/>
      <c r="DP46" s="127"/>
      <c r="DQ46" s="127"/>
      <c r="DR46" s="127"/>
      <c r="DS46" s="127"/>
      <c r="DT46" s="127"/>
      <c r="DU46" s="127"/>
      <c r="DV46" s="127"/>
      <c r="DW46" s="127"/>
      <c r="DX46" s="127"/>
      <c r="DY46" s="127"/>
      <c r="DZ46" s="127"/>
    </row>
    <row r="47" spans="1:130" s="51" customFormat="1" ht="15.75" customHeight="1">
      <c r="A47" s="59"/>
      <c r="B47" s="128" t="s">
        <v>585</v>
      </c>
      <c r="C47" s="1138"/>
      <c r="D47" s="135"/>
      <c r="E47" s="137"/>
      <c r="F47" s="1089"/>
      <c r="G47" s="1082"/>
      <c r="H47" s="1082"/>
      <c r="I47" s="1083"/>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27"/>
      <c r="BE47" s="127"/>
      <c r="BF47" s="127"/>
      <c r="BG47" s="127"/>
      <c r="BH47" s="127"/>
      <c r="BI47" s="127"/>
      <c r="BJ47" s="127"/>
      <c r="BK47" s="127"/>
      <c r="BL47" s="127"/>
      <c r="BM47" s="127"/>
      <c r="BN47" s="127"/>
      <c r="BO47" s="127"/>
      <c r="BP47" s="127"/>
      <c r="BQ47" s="127"/>
      <c r="BR47" s="127"/>
      <c r="BS47" s="127"/>
      <c r="BT47" s="127"/>
      <c r="BU47" s="127"/>
      <c r="BV47" s="127"/>
      <c r="BW47" s="127"/>
      <c r="BX47" s="127"/>
      <c r="BY47" s="127"/>
      <c r="BZ47" s="127"/>
      <c r="CA47" s="127"/>
      <c r="CB47" s="127"/>
      <c r="CC47" s="127"/>
      <c r="CD47" s="127"/>
      <c r="CE47" s="127"/>
      <c r="CF47" s="127"/>
      <c r="CG47" s="127"/>
      <c r="CH47" s="127"/>
      <c r="CI47" s="127"/>
      <c r="CJ47" s="127"/>
      <c r="CK47" s="127"/>
      <c r="CL47" s="127"/>
      <c r="CM47" s="127"/>
      <c r="CN47" s="127"/>
      <c r="CO47" s="127"/>
      <c r="CP47" s="127"/>
      <c r="CQ47" s="127"/>
      <c r="CR47" s="127"/>
      <c r="CS47" s="127"/>
      <c r="CT47" s="127"/>
      <c r="CU47" s="127"/>
      <c r="CV47" s="127"/>
      <c r="CW47" s="127"/>
      <c r="CX47" s="127"/>
      <c r="CY47" s="127"/>
      <c r="CZ47" s="127"/>
      <c r="DA47" s="127"/>
      <c r="DB47" s="127"/>
      <c r="DC47" s="127"/>
      <c r="DD47" s="127"/>
      <c r="DE47" s="127"/>
      <c r="DF47" s="127"/>
      <c r="DG47" s="127"/>
      <c r="DH47" s="127"/>
      <c r="DI47" s="127"/>
      <c r="DJ47" s="127"/>
      <c r="DK47" s="127"/>
      <c r="DL47" s="127"/>
      <c r="DM47" s="127"/>
      <c r="DN47" s="127"/>
      <c r="DO47" s="127"/>
      <c r="DP47" s="127"/>
      <c r="DQ47" s="127"/>
      <c r="DR47" s="127"/>
      <c r="DS47" s="127"/>
      <c r="DT47" s="127"/>
      <c r="DU47" s="127"/>
      <c r="DV47" s="127"/>
      <c r="DW47" s="127"/>
      <c r="DX47" s="127"/>
      <c r="DY47" s="127"/>
      <c r="DZ47" s="127"/>
    </row>
    <row r="48" spans="1:130" s="1142" customFormat="1" ht="15.75" customHeight="1">
      <c r="B48" s="1143" t="s">
        <v>63</v>
      </c>
      <c r="C48" s="1134">
        <v>0</v>
      </c>
      <c r="D48" s="1137">
        <f ca="1">E48-C48</f>
        <v>0</v>
      </c>
      <c r="E48" s="1134">
        <f ca="1">Budget!E51</f>
        <v>0</v>
      </c>
      <c r="F48" s="1144">
        <f ca="1">SUM(J48:BH48)-D48</f>
        <v>0</v>
      </c>
      <c r="G48" s="1145" t="s">
        <v>1382</v>
      </c>
      <c r="H48" s="1146">
        <f>$H$4</f>
        <v>0</v>
      </c>
      <c r="I48" s="1147">
        <v>36</v>
      </c>
      <c r="J48" s="361">
        <f ca="1">IFERROR(INDEX('Construction Bell Curve'!$B$3:$BK$60,MATCH($I48,'Construction Bell Curve'!$B$3:$B$60,0),MATCH('Draw Schedule-AM'!J$3,'Construction Bell Curve'!$B$3:$BK$3,0))*$D48*IF($G48="s-curve",1,0),0)+IFERROR(IF(AND(J$3&gt;=$H48,J$3&lt;=$I48),$D48/($I48-$H48+1),0)*IF($G48="straight-line",1,0),0)</f>
        <v>0</v>
      </c>
      <c r="K48" s="361">
        <f ca="1">IFERROR(INDEX('Construction Bell Curve'!$B$3:$BK$60,MATCH($I48,'Construction Bell Curve'!$B$3:$B$60,0),MATCH('Draw Schedule-AM'!K$3,'Construction Bell Curve'!$B$3:$BK$3,0))*$D48*IF($G48="s-curve",1,0),0)+IFERROR(IF(AND(K$3&gt;=$H48,K$3&lt;=$I48),$D48/($I48-$H48+1),0)*IF($G48="straight-line",1,0),0)</f>
        <v>0</v>
      </c>
      <c r="L48" s="361">
        <f ca="1">IFERROR(INDEX('Construction Bell Curve'!$B$3:$BK$60,MATCH($I48,'Construction Bell Curve'!$B$3:$B$60,0),MATCH('Draw Schedule-AM'!L$3,'Construction Bell Curve'!$B$3:$BK$3,0))*$D48*IF($G48="s-curve",1,0),0)+IFERROR(IF(AND(L$3&gt;=$H48,L$3&lt;=$I48),$D48/($I48-$H48+1),0)*IF($G48="straight-line",1,0),0)</f>
        <v>0</v>
      </c>
      <c r="M48" s="361">
        <f ca="1">IFERROR(INDEX('Construction Bell Curve'!$B$3:$BK$60,MATCH($I48,'Construction Bell Curve'!$B$3:$B$60,0),MATCH('Draw Schedule-AM'!M$3,'Construction Bell Curve'!$B$3:$BK$3,0))*$D48*IF($G48="s-curve",1,0),0)+IFERROR(IF(AND(M$3&gt;=$H48,M$3&lt;=$I48),$D48/($I48-$H48+1),0)*IF($G48="straight-line",1,0),0)</f>
        <v>0</v>
      </c>
      <c r="N48" s="361">
        <f ca="1">IFERROR(INDEX('Construction Bell Curve'!$B$3:$BK$60,MATCH($I48,'Construction Bell Curve'!$B$3:$B$60,0),MATCH('Draw Schedule-AM'!N$3,'Construction Bell Curve'!$B$3:$BK$3,0))*$D48*IF($G48="s-curve",1,0),0)+IFERROR(IF(AND(N$3&gt;=$H48,N$3&lt;=$I48),$D48/($I48-$H48+1),0)*IF($G48="straight-line",1,0),0)</f>
        <v>0</v>
      </c>
      <c r="O48" s="361">
        <f ca="1">IFERROR(INDEX('Construction Bell Curve'!$B$3:$BK$60,MATCH($I48,'Construction Bell Curve'!$B$3:$B$60,0),MATCH('Draw Schedule-AM'!O$3,'Construction Bell Curve'!$B$3:$BK$3,0))*$D48*IF($G48="s-curve",1,0),0)+IFERROR(IF(AND(O$3&gt;=$H48,O$3&lt;=$I48),$D48/($I48-$H48+1),0)*IF($G48="straight-line",1,0),0)</f>
        <v>0</v>
      </c>
      <c r="P48" s="361">
        <f ca="1">IFERROR(INDEX('Construction Bell Curve'!$B$3:$BK$60,MATCH($I48,'Construction Bell Curve'!$B$3:$B$60,0),MATCH('Draw Schedule-AM'!P$3,'Construction Bell Curve'!$B$3:$BK$3,0))*$D48*IF($G48="s-curve",1,0),0)+IFERROR(IF(AND(P$3&gt;=$H48,P$3&lt;=$I48),$D48/($I48-$H48+1),0)*IF($G48="straight-line",1,0),0)</f>
        <v>0</v>
      </c>
      <c r="Q48" s="361">
        <f ca="1">IFERROR(INDEX('Construction Bell Curve'!$B$3:$BK$60,MATCH($I48,'Construction Bell Curve'!$B$3:$B$60,0),MATCH('Draw Schedule-AM'!Q$3,'Construction Bell Curve'!$B$3:$BK$3,0))*$D48*IF($G48="s-curve",1,0),0)+IFERROR(IF(AND(Q$3&gt;=$H48,Q$3&lt;=$I48),$D48/($I48-$H48+1),0)*IF($G48="straight-line",1,0),0)</f>
        <v>0</v>
      </c>
      <c r="R48" s="361">
        <f ca="1">IFERROR(INDEX('Construction Bell Curve'!$B$3:$BK$60,MATCH($I48,'Construction Bell Curve'!$B$3:$B$60,0),MATCH('Draw Schedule-AM'!R$3,'Construction Bell Curve'!$B$3:$BK$3,0))*$D48*IF($G48="s-curve",1,0),0)+IFERROR(IF(AND(R$3&gt;=$H48,R$3&lt;=$I48),$D48/($I48-$H48+1),0)*IF($G48="straight-line",1,0),0)</f>
        <v>0</v>
      </c>
      <c r="S48" s="361">
        <f ca="1">IFERROR(INDEX('Construction Bell Curve'!$B$3:$BK$60,MATCH($I48,'Construction Bell Curve'!$B$3:$B$60,0),MATCH('Draw Schedule-AM'!S$3,'Construction Bell Curve'!$B$3:$BK$3,0))*$D48*IF($G48="s-curve",1,0),0)+IFERROR(IF(AND(S$3&gt;=$H48,S$3&lt;=$I48),$D48/($I48-$H48+1),0)*IF($G48="straight-line",1,0),0)</f>
        <v>0</v>
      </c>
      <c r="T48" s="361">
        <f ca="1">IFERROR(INDEX('Construction Bell Curve'!$B$3:$BK$60,MATCH($I48,'Construction Bell Curve'!$B$3:$B$60,0),MATCH('Draw Schedule-AM'!T$3,'Construction Bell Curve'!$B$3:$BK$3,0))*$D48*IF($G48="s-curve",1,0),0)+IFERROR(IF(AND(T$3&gt;=$H48,T$3&lt;=$I48),$D48/($I48-$H48+1),0)*IF($G48="straight-line",1,0),0)</f>
        <v>0</v>
      </c>
      <c r="U48" s="361">
        <f ca="1">IFERROR(INDEX('Construction Bell Curve'!$B$3:$BK$60,MATCH($I48,'Construction Bell Curve'!$B$3:$B$60,0),MATCH('Draw Schedule-AM'!U$3,'Construction Bell Curve'!$B$3:$BK$3,0))*$D48*IF($G48="s-curve",1,0),0)+IFERROR(IF(AND(U$3&gt;=$H48,U$3&lt;=$I48),$D48/($I48-$H48+1),0)*IF($G48="straight-line",1,0),0)</f>
        <v>0</v>
      </c>
      <c r="V48" s="361">
        <f ca="1">IFERROR(INDEX('Construction Bell Curve'!$B$3:$BK$60,MATCH($I48,'Construction Bell Curve'!$B$3:$B$60,0),MATCH('Draw Schedule-AM'!V$3,'Construction Bell Curve'!$B$3:$BK$3,0))*$D48*IF($G48="s-curve",1,0),0)+IFERROR(IF(AND(V$3&gt;=$H48,V$3&lt;=$I48),$D48/($I48-$H48+1),0)*IF($G48="straight-line",1,0),0)</f>
        <v>0</v>
      </c>
      <c r="W48" s="361">
        <f ca="1">IFERROR(INDEX('Construction Bell Curve'!$B$3:$BK$60,MATCH($I48,'Construction Bell Curve'!$B$3:$B$60,0),MATCH('Draw Schedule-AM'!W$3,'Construction Bell Curve'!$B$3:$BK$3,0))*$D48*IF($G48="s-curve",1,0),0)+IFERROR(IF(AND(W$3&gt;=$H48,W$3&lt;=$I48),$D48/($I48-$H48+1),0)*IF($G48="straight-line",1,0),0)</f>
        <v>0</v>
      </c>
      <c r="X48" s="361">
        <f ca="1">IFERROR(INDEX('Construction Bell Curve'!$B$3:$BK$60,MATCH($I48,'Construction Bell Curve'!$B$3:$B$60,0),MATCH('Draw Schedule-AM'!X$3,'Construction Bell Curve'!$B$3:$BK$3,0))*$D48*IF($G48="s-curve",1,0),0)+IFERROR(IF(AND(X$3&gt;=$H48,X$3&lt;=$I48),$D48/($I48-$H48+1),0)*IF($G48="straight-line",1,0),0)</f>
        <v>0</v>
      </c>
      <c r="Y48" s="361">
        <f ca="1">IFERROR(INDEX('Construction Bell Curve'!$B$3:$BK$60,MATCH($I48,'Construction Bell Curve'!$B$3:$B$60,0),MATCH('Draw Schedule-AM'!Y$3,'Construction Bell Curve'!$B$3:$BK$3,0))*$D48*IF($G48="s-curve",1,0),0)+IFERROR(IF(AND(Y$3&gt;=$H48,Y$3&lt;=$I48),$D48/($I48-$H48+1),0)*IF($G48="straight-line",1,0),0)</f>
        <v>0</v>
      </c>
      <c r="Z48" s="361">
        <f ca="1">IFERROR(INDEX('Construction Bell Curve'!$B$3:$BK$60,MATCH($I48,'Construction Bell Curve'!$B$3:$B$60,0),MATCH('Draw Schedule-AM'!Z$3,'Construction Bell Curve'!$B$3:$BK$3,0))*$D48*IF($G48="s-curve",1,0),0)+IFERROR(IF(AND(Z$3&gt;=$H48,Z$3&lt;=$I48),$D48/($I48-$H48+1),0)*IF($G48="straight-line",1,0),0)</f>
        <v>0</v>
      </c>
      <c r="AA48" s="361">
        <f ca="1">IFERROR(INDEX('Construction Bell Curve'!$B$3:$BK$60,MATCH($I48,'Construction Bell Curve'!$B$3:$B$60,0),MATCH('Draw Schedule-AM'!AA$3,'Construction Bell Curve'!$B$3:$BK$3,0))*$D48*IF($G48="s-curve",1,0),0)+IFERROR(IF(AND(AA$3&gt;=$H48,AA$3&lt;=$I48),$D48/($I48-$H48+1),0)*IF($G48="straight-line",1,0),0)</f>
        <v>0</v>
      </c>
      <c r="AB48" s="361">
        <f ca="1">IFERROR(INDEX('Construction Bell Curve'!$B$3:$BK$60,MATCH($I48,'Construction Bell Curve'!$B$3:$B$60,0),MATCH('Draw Schedule-AM'!AB$3,'Construction Bell Curve'!$B$3:$BK$3,0))*$D48*IF($G48="s-curve",1,0),0)+IFERROR(IF(AND(AB$3&gt;=$H48,AB$3&lt;=$I48),$D48/($I48-$H48+1),0)*IF($G48="straight-line",1,0),0)</f>
        <v>0</v>
      </c>
      <c r="AC48" s="361">
        <f ca="1">IFERROR(INDEX('Construction Bell Curve'!$B$3:$BK$60,MATCH($I48,'Construction Bell Curve'!$B$3:$B$60,0),MATCH('Draw Schedule-AM'!AC$3,'Construction Bell Curve'!$B$3:$BK$3,0))*$D48*IF($G48="s-curve",1,0),0)+IFERROR(IF(AND(AC$3&gt;=$H48,AC$3&lt;=$I48),$D48/($I48-$H48+1),0)*IF($G48="straight-line",1,0),0)</f>
        <v>0</v>
      </c>
      <c r="AD48" s="361">
        <f ca="1">IFERROR(INDEX('Construction Bell Curve'!$B$3:$BK$60,MATCH($I48,'Construction Bell Curve'!$B$3:$B$60,0),MATCH('Draw Schedule-AM'!AD$3,'Construction Bell Curve'!$B$3:$BK$3,0))*$D48*IF($G48="s-curve",1,0),0)+IFERROR(IF(AND(AD$3&gt;=$H48,AD$3&lt;=$I48),$D48/($I48-$H48+1),0)*IF($G48="straight-line",1,0),0)</f>
        <v>0</v>
      </c>
      <c r="AE48" s="361">
        <f ca="1">IFERROR(INDEX('Construction Bell Curve'!$B$3:$BK$60,MATCH($I48,'Construction Bell Curve'!$B$3:$B$60,0),MATCH('Draw Schedule-AM'!AE$3,'Construction Bell Curve'!$B$3:$BK$3,0))*$D48*IF($G48="s-curve",1,0),0)+IFERROR(IF(AND(AE$3&gt;=$H48,AE$3&lt;=$I48),$D48/($I48-$H48+1),0)*IF($G48="straight-line",1,0),0)</f>
        <v>0</v>
      </c>
      <c r="AF48" s="361">
        <f ca="1">IFERROR(INDEX('Construction Bell Curve'!$B$3:$BK$60,MATCH($I48,'Construction Bell Curve'!$B$3:$B$60,0),MATCH('Draw Schedule-AM'!AF$3,'Construction Bell Curve'!$B$3:$BK$3,0))*$D48*IF($G48="s-curve",1,0),0)+IFERROR(IF(AND(AF$3&gt;=$H48,AF$3&lt;=$I48),$D48/($I48-$H48+1),0)*IF($G48="straight-line",1,0),0)</f>
        <v>0</v>
      </c>
      <c r="AG48" s="361">
        <f ca="1">IFERROR(INDEX('Construction Bell Curve'!$B$3:$BK$60,MATCH($I48,'Construction Bell Curve'!$B$3:$B$60,0),MATCH('Draw Schedule-AM'!AG$3,'Construction Bell Curve'!$B$3:$BK$3,0))*$D48*IF($G48="s-curve",1,0),0)+IFERROR(IF(AND(AG$3&gt;=$H48,AG$3&lt;=$I48),$D48/($I48-$H48+1),0)*IF($G48="straight-line",1,0),0)</f>
        <v>0</v>
      </c>
      <c r="AH48" s="361">
        <f ca="1">IFERROR(INDEX('Construction Bell Curve'!$B$3:$BK$60,MATCH($I48,'Construction Bell Curve'!$B$3:$B$60,0),MATCH('Draw Schedule-AM'!AH$3,'Construction Bell Curve'!$B$3:$BK$3,0))*$D48*IF($G48="s-curve",1,0),0)+IFERROR(IF(AND(AH$3&gt;=$H48,AH$3&lt;=$I48),$D48/($I48-$H48+1),0)*IF($G48="straight-line",1,0),0)</f>
        <v>0</v>
      </c>
      <c r="AI48" s="361">
        <f ca="1">IFERROR(INDEX('Construction Bell Curve'!$B$3:$BK$60,MATCH($I48,'Construction Bell Curve'!$B$3:$B$60,0),MATCH('Draw Schedule-AM'!AI$3,'Construction Bell Curve'!$B$3:$BK$3,0))*$D48*IF($G48="s-curve",1,0),0)+IFERROR(IF(AND(AI$3&gt;=$H48,AI$3&lt;=$I48),$D48/($I48-$H48+1),0)*IF($G48="straight-line",1,0),0)</f>
        <v>0</v>
      </c>
      <c r="AJ48" s="361">
        <f ca="1">IFERROR(INDEX('Construction Bell Curve'!$B$3:$BK$60,MATCH($I48,'Construction Bell Curve'!$B$3:$B$60,0),MATCH('Draw Schedule-AM'!AJ$3,'Construction Bell Curve'!$B$3:$BK$3,0))*$D48*IF($G48="s-curve",1,0),0)+IFERROR(IF(AND(AJ$3&gt;=$H48,AJ$3&lt;=$I48),$D48/($I48-$H48+1),0)*IF($G48="straight-line",1,0),0)</f>
        <v>0</v>
      </c>
      <c r="AK48" s="361">
        <f ca="1">IFERROR(INDEX('Construction Bell Curve'!$B$3:$BK$60,MATCH($I48,'Construction Bell Curve'!$B$3:$B$60,0),MATCH('Draw Schedule-AM'!AK$3,'Construction Bell Curve'!$B$3:$BK$3,0))*$D48*IF($G48="s-curve",1,0),0)+IFERROR(IF(AND(AK$3&gt;=$H48,AK$3&lt;=$I48),$D48/($I48-$H48+1),0)*IF($G48="straight-line",1,0),0)</f>
        <v>0</v>
      </c>
      <c r="AL48" s="361">
        <f ca="1">IFERROR(INDEX('Construction Bell Curve'!$B$3:$BK$60,MATCH($I48,'Construction Bell Curve'!$B$3:$B$60,0),MATCH('Draw Schedule-AM'!AL$3,'Construction Bell Curve'!$B$3:$BK$3,0))*$D48*IF($G48="s-curve",1,0),0)+IFERROR(IF(AND(AL$3&gt;=$H48,AL$3&lt;=$I48),$D48/($I48-$H48+1),0)*IF($G48="straight-line",1,0),0)</f>
        <v>0</v>
      </c>
      <c r="AM48" s="361">
        <f ca="1">IFERROR(INDEX('Construction Bell Curve'!$B$3:$BK$60,MATCH($I48,'Construction Bell Curve'!$B$3:$B$60,0),MATCH('Draw Schedule-AM'!AM$3,'Construction Bell Curve'!$B$3:$BK$3,0))*$D48*IF($G48="s-curve",1,0),0)+IFERROR(IF(AND(AM$3&gt;=$H48,AM$3&lt;=$I48),$D48/($I48-$H48+1),0)*IF($G48="straight-line",1,0),0)</f>
        <v>0</v>
      </c>
      <c r="AN48" s="361">
        <f ca="1">IFERROR(INDEX('Construction Bell Curve'!$B$3:$BK$60,MATCH($I48,'Construction Bell Curve'!$B$3:$B$60,0),MATCH('Draw Schedule-AM'!AN$3,'Construction Bell Curve'!$B$3:$BK$3,0))*$D48*IF($G48="s-curve",1,0),0)+IFERROR(IF(AND(AN$3&gt;=$H48,AN$3&lt;=$I48),$D48/($I48-$H48+1),0)*IF($G48="straight-line",1,0),0)</f>
        <v>0</v>
      </c>
      <c r="AO48" s="361">
        <f ca="1">IFERROR(INDEX('Construction Bell Curve'!$B$3:$BK$60,MATCH($I48,'Construction Bell Curve'!$B$3:$B$60,0),MATCH('Draw Schedule-AM'!AO$3,'Construction Bell Curve'!$B$3:$BK$3,0))*$D48*IF($G48="s-curve",1,0),0)+IFERROR(IF(AND(AO$3&gt;=$H48,AO$3&lt;=$I48),$D48/($I48-$H48+1),0)*IF($G48="straight-line",1,0),0)</f>
        <v>0</v>
      </c>
      <c r="AP48" s="361">
        <f ca="1">IFERROR(INDEX('Construction Bell Curve'!$B$3:$BK$60,MATCH($I48,'Construction Bell Curve'!$B$3:$B$60,0),MATCH('Draw Schedule-AM'!AP$3,'Construction Bell Curve'!$B$3:$BK$3,0))*$D48*IF($G48="s-curve",1,0),0)+IFERROR(IF(AND(AP$3&gt;=$H48,AP$3&lt;=$I48),$D48/($I48-$H48+1),0)*IF($G48="straight-line",1,0),0)</f>
        <v>0</v>
      </c>
      <c r="AQ48" s="361">
        <f ca="1">IFERROR(INDEX('Construction Bell Curve'!$B$3:$BK$60,MATCH($I48,'Construction Bell Curve'!$B$3:$B$60,0),MATCH('Draw Schedule-AM'!AQ$3,'Construction Bell Curve'!$B$3:$BK$3,0))*$D48*IF($G48="s-curve",1,0),0)+IFERROR(IF(AND(AQ$3&gt;=$H48,AQ$3&lt;=$I48),$D48/($I48-$H48+1),0)*IF($G48="straight-line",1,0),0)</f>
        <v>0</v>
      </c>
      <c r="AR48" s="361">
        <f ca="1">IFERROR(INDEX('Construction Bell Curve'!$B$3:$BK$60,MATCH($I48,'Construction Bell Curve'!$B$3:$B$60,0),MATCH('Draw Schedule-AM'!AR$3,'Construction Bell Curve'!$B$3:$BK$3,0))*$D48*IF($G48="s-curve",1,0),0)+IFERROR(IF(AND(AR$3&gt;=$H48,AR$3&lt;=$I48),$D48/($I48-$H48+1),0)*IF($G48="straight-line",1,0),0)</f>
        <v>0</v>
      </c>
      <c r="AS48" s="361">
        <f ca="1">IFERROR(INDEX('Construction Bell Curve'!$B$3:$BK$60,MATCH($I48,'Construction Bell Curve'!$B$3:$B$60,0),MATCH('Draw Schedule-AM'!AS$3,'Construction Bell Curve'!$B$3:$BK$3,0))*$D48*IF($G48="s-curve",1,0),0)+IFERROR(IF(AND(AS$3&gt;=$H48,AS$3&lt;=$I48),$D48/($I48-$H48+1),0)*IF($G48="straight-line",1,0),0)</f>
        <v>0</v>
      </c>
      <c r="AT48" s="361">
        <f ca="1">IFERROR(INDEX('Construction Bell Curve'!$B$3:$BK$60,MATCH($I48,'Construction Bell Curve'!$B$3:$B$60,0),MATCH('Draw Schedule-AM'!AT$3,'Construction Bell Curve'!$B$3:$BK$3,0))*$D48*IF($G48="s-curve",1,0),0)+IFERROR(IF(AND(AT$3&gt;=$H48,AT$3&lt;=$I48),$D48/($I48-$H48+1),0)*IF($G48="straight-line",1,0),0)</f>
        <v>0</v>
      </c>
      <c r="AU48" s="361">
        <f ca="1">IFERROR(INDEX('Construction Bell Curve'!$B$3:$BK$60,MATCH($I48,'Construction Bell Curve'!$B$3:$B$60,0),MATCH('Draw Schedule-AM'!AU$3,'Construction Bell Curve'!$B$3:$BK$3,0))*$D48*IF($G48="s-curve",1,0),0)+IFERROR(IF(AND(AU$3&gt;=$H48,AU$3&lt;=$I48),$D48/($I48-$H48+1),0)*IF($G48="straight-line",1,0),0)</f>
        <v>0</v>
      </c>
      <c r="AV48" s="361">
        <f ca="1">IFERROR(INDEX('Construction Bell Curve'!$B$3:$BK$60,MATCH($I48,'Construction Bell Curve'!$B$3:$B$60,0),MATCH('Draw Schedule-AM'!AV$3,'Construction Bell Curve'!$B$3:$BK$3,0))*$D48*IF($G48="s-curve",1,0),0)+IFERROR(IF(AND(AV$3&gt;=$H48,AV$3&lt;=$I48),$D48/($I48-$H48+1),0)*IF($G48="straight-line",1,0),0)</f>
        <v>0</v>
      </c>
      <c r="AW48" s="361">
        <f ca="1">IFERROR(INDEX('Construction Bell Curve'!$B$3:$BK$60,MATCH($I48,'Construction Bell Curve'!$B$3:$B$60,0),MATCH('Draw Schedule-AM'!AW$3,'Construction Bell Curve'!$B$3:$BK$3,0))*$D48*IF($G48="s-curve",1,0),0)+IFERROR(IF(AND(AW$3&gt;=$H48,AW$3&lt;=$I48),$D48/($I48-$H48+1),0)*IF($G48="straight-line",1,0),0)</f>
        <v>0</v>
      </c>
      <c r="AX48" s="361">
        <f ca="1">IFERROR(INDEX('Construction Bell Curve'!$B$3:$BK$60,MATCH($I48,'Construction Bell Curve'!$B$3:$B$60,0),MATCH('Draw Schedule-AM'!AX$3,'Construction Bell Curve'!$B$3:$BK$3,0))*$D48*IF($G48="s-curve",1,0),0)+IFERROR(IF(AND(AX$3&gt;=$H48,AX$3&lt;=$I48),$D48/($I48-$H48+1),0)*IF($G48="straight-line",1,0),0)</f>
        <v>0</v>
      </c>
      <c r="AY48" s="361">
        <f ca="1">IFERROR(INDEX('Construction Bell Curve'!$B$3:$BK$60,MATCH($I48,'Construction Bell Curve'!$B$3:$B$60,0),MATCH('Draw Schedule-AM'!AY$3,'Construction Bell Curve'!$B$3:$BK$3,0))*$D48*IF($G48="s-curve",1,0),0)+IFERROR(IF(AND(AY$3&gt;=$H48,AY$3&lt;=$I48),$D48/($I48-$H48+1),0)*IF($G48="straight-line",1,0),0)</f>
        <v>0</v>
      </c>
      <c r="AZ48" s="361">
        <f ca="1">IFERROR(INDEX('Construction Bell Curve'!$B$3:$BK$60,MATCH($I48,'Construction Bell Curve'!$B$3:$B$60,0),MATCH('Draw Schedule-AM'!AZ$3,'Construction Bell Curve'!$B$3:$BK$3,0))*$D48*IF($G48="s-curve",1,0),0)+IFERROR(IF(AND(AZ$3&gt;=$H48,AZ$3&lt;=$I48),$D48/($I48-$H48+1),0)*IF($G48="straight-line",1,0),0)</f>
        <v>0</v>
      </c>
      <c r="BA48" s="361">
        <f ca="1">IFERROR(INDEX('Construction Bell Curve'!$B$3:$BK$60,MATCH($I48,'Construction Bell Curve'!$B$3:$B$60,0),MATCH('Draw Schedule-AM'!BA$3,'Construction Bell Curve'!$B$3:$BK$3,0))*$D48*IF($G48="s-curve",1,0),0)+IFERROR(IF(AND(BA$3&gt;=$H48,BA$3&lt;=$I48),$D48/($I48-$H48+1),0)*IF($G48="straight-line",1,0),0)</f>
        <v>0</v>
      </c>
      <c r="BB48" s="361">
        <f ca="1">IFERROR(INDEX('Construction Bell Curve'!$B$3:$BK$60,MATCH($I48,'Construction Bell Curve'!$B$3:$B$60,0),MATCH('Draw Schedule-AM'!BB$3,'Construction Bell Curve'!$B$3:$BK$3,0))*$D48*IF($G48="s-curve",1,0),0)+IFERROR(IF(AND(BB$3&gt;=$H48,BB$3&lt;=$I48),$D48/($I48-$H48+1),0)*IF($G48="straight-line",1,0),0)</f>
        <v>0</v>
      </c>
      <c r="BC48" s="361">
        <f ca="1">IFERROR(INDEX('Construction Bell Curve'!$B$3:$BK$60,MATCH($I48,'Construction Bell Curve'!$B$3:$B$60,0),MATCH('Draw Schedule-AM'!BC$3,'Construction Bell Curve'!$B$3:$BK$3,0))*$D48*IF($G48="s-curve",1,0),0)+IFERROR(IF(AND(BC$3&gt;=$H48,BC$3&lt;=$I48),$D48/($I48-$H48+1),0)*IF($G48="straight-line",1,0),0)</f>
        <v>0</v>
      </c>
      <c r="BD48" s="361">
        <f ca="1">IFERROR(INDEX('Construction Bell Curve'!$B$3:$BK$60,MATCH($I48,'Construction Bell Curve'!$B$3:$B$60,0),MATCH('Draw Schedule-AM'!BD$3,'Construction Bell Curve'!$B$3:$BK$3,0))*$D48*IF($G48="s-curve",1,0),0)+IFERROR(IF(AND(BD$3&gt;=$H48,BD$3&lt;=$I48),$D48/($I48-$H48+1),0)*IF($G48="straight-line",1,0),0)</f>
        <v>0</v>
      </c>
      <c r="BE48" s="361">
        <f ca="1">IFERROR(INDEX('Construction Bell Curve'!$B$3:$BK$60,MATCH($I48,'Construction Bell Curve'!$B$3:$B$60,0),MATCH('Draw Schedule-AM'!BE$3,'Construction Bell Curve'!$B$3:$BK$3,0))*$D48*IF($G48="s-curve",1,0),0)+IFERROR(IF(AND(BE$3&gt;=$H48,BE$3&lt;=$I48),$D48/($I48-$H48+1),0)*IF($G48="straight-line",1,0),0)</f>
        <v>0</v>
      </c>
      <c r="BF48" s="361">
        <f ca="1">IFERROR(INDEX('Construction Bell Curve'!$B$3:$BK$60,MATCH($I48,'Construction Bell Curve'!$B$3:$B$60,0),MATCH('Draw Schedule-AM'!BF$3,'Construction Bell Curve'!$B$3:$BK$3,0))*$D48*IF($G48="s-curve",1,0),0)+IFERROR(IF(AND(BF$3&gt;=$H48,BF$3&lt;=$I48),$D48/($I48-$H48+1),0)*IF($G48="straight-line",1,0),0)</f>
        <v>0</v>
      </c>
      <c r="BG48" s="361">
        <f ca="1">IFERROR(INDEX('Construction Bell Curve'!$B$3:$BK$60,MATCH($I48,'Construction Bell Curve'!$B$3:$B$60,0),MATCH('Draw Schedule-AM'!BG$3,'Construction Bell Curve'!$B$3:$BK$3,0))*$D48*IF($G48="s-curve",1,0),0)+IFERROR(IF(AND(BG$3&gt;=$H48,BG$3&lt;=$I48),$D48/($I48-$H48+1),0)*IF($G48="straight-line",1,0),0)</f>
        <v>0</v>
      </c>
      <c r="BH48" s="361">
        <f ca="1">IFERROR(INDEX('Construction Bell Curve'!$B$3:$BK$60,MATCH($I48,'Construction Bell Curve'!$B$3:$B$60,0),MATCH('Draw Schedule-AM'!BH$3,'Construction Bell Curve'!$B$3:$BK$3,0))*$D48*IF($G48="s-curve",1,0),0)+IFERROR(IF(AND(BH$3&gt;=$H48,BH$3&lt;=$I48),$D48/($I48-$H48+1),0)*IF($G48="straight-line",1,0),0)</f>
        <v>0</v>
      </c>
      <c r="BI48" s="361">
        <f ca="1">IFERROR(INDEX('Construction Bell Curve'!$B$3:$BK$60,MATCH($I48,'Construction Bell Curve'!$B$3:$B$60,0),MATCH('Draw Schedule-AM'!BI$3,'Construction Bell Curve'!$B$3:$BK$3,0))*$D48*IF($G48="s-curve",1,0),0)+IFERROR(IF(AND(BI$3&gt;=$H48,BI$3&lt;=$I48),$D48/($I48-$H48+1),0)*IF($G48="straight-line",1,0),0)</f>
        <v>0</v>
      </c>
      <c r="BJ48" s="361">
        <f ca="1">IFERROR(INDEX('Construction Bell Curve'!$B$3:$BK$60,MATCH($I48,'Construction Bell Curve'!$B$3:$B$60,0),MATCH('Draw Schedule-AM'!BJ$3,'Construction Bell Curve'!$B$3:$BK$3,0))*$D48*IF($G48="s-curve",1,0),0)+IFERROR(IF(AND(BJ$3&gt;=$H48,BJ$3&lt;=$I48),$D48/($I48-$H48+1),0)*IF($G48="straight-line",1,0),0)</f>
        <v>0</v>
      </c>
      <c r="BK48" s="361">
        <f ca="1">IFERROR(INDEX('Construction Bell Curve'!$B$3:$BK$60,MATCH($I48,'Construction Bell Curve'!$B$3:$B$60,0),MATCH('Draw Schedule-AM'!BK$3,'Construction Bell Curve'!$B$3:$BK$3,0))*$D48*IF($G48="s-curve",1,0),0)+IFERROR(IF(AND(BK$3&gt;=$H48,BK$3&lt;=$I48),$D48/($I48-$H48+1),0)*IF($G48="straight-line",1,0),0)</f>
        <v>0</v>
      </c>
      <c r="BL48" s="361">
        <f ca="1">IFERROR(INDEX('Construction Bell Curve'!$B$3:$BK$60,MATCH($I48,'Construction Bell Curve'!$B$3:$B$60,0),MATCH('Draw Schedule-AM'!BL$3,'Construction Bell Curve'!$B$3:$BK$3,0))*$D48*IF($G48="s-curve",1,0),0)+IFERROR(IF(AND(BL$3&gt;=$H48,BL$3&lt;=$I48),$D48/($I48-$H48+1),0)*IF($G48="straight-line",1,0),0)</f>
        <v>0</v>
      </c>
      <c r="BM48" s="361">
        <f ca="1">IFERROR(INDEX('Construction Bell Curve'!$B$3:$BK$60,MATCH($I48,'Construction Bell Curve'!$B$3:$B$60,0),MATCH('Draw Schedule-AM'!BM$3,'Construction Bell Curve'!$B$3:$BK$3,0))*$D48*IF($G48="s-curve",1,0),0)+IFERROR(IF(AND(BM$3&gt;=$H48,BM$3&lt;=$I48),$D48/($I48-$H48+1),0)*IF($G48="straight-line",1,0),0)</f>
        <v>0</v>
      </c>
      <c r="BN48" s="361">
        <f ca="1">IFERROR(INDEX('Construction Bell Curve'!$B$3:$BK$60,MATCH($I48,'Construction Bell Curve'!$B$3:$B$60,0),MATCH('Draw Schedule-AM'!BN$3,'Construction Bell Curve'!$B$3:$BK$3,0))*$D48*IF($G48="s-curve",1,0),0)+IFERROR(IF(AND(BN$3&gt;=$H48,BN$3&lt;=$I48),$D48/($I48-$H48+1),0)*IF($G48="straight-line",1,0),0)</f>
        <v>0</v>
      </c>
      <c r="BO48" s="361">
        <f ca="1">IFERROR(INDEX('Construction Bell Curve'!$B$3:$BK$60,MATCH($I48,'Construction Bell Curve'!$B$3:$B$60,0),MATCH('Draw Schedule-AM'!BO$3,'Construction Bell Curve'!$B$3:$BK$3,0))*$D48*IF($G48="s-curve",1,0),0)+IFERROR(IF(AND(BO$3&gt;=$H48,BO$3&lt;=$I48),$D48/($I48-$H48+1),0)*IF($G48="straight-line",1,0),0)</f>
        <v>0</v>
      </c>
      <c r="BP48" s="361">
        <f ca="1">IFERROR(INDEX('Construction Bell Curve'!$B$3:$BK$60,MATCH($I48,'Construction Bell Curve'!$B$3:$B$60,0),MATCH('Draw Schedule-AM'!BP$3,'Construction Bell Curve'!$B$3:$BK$3,0))*$D48*IF($G48="s-curve",1,0),0)+IFERROR(IF(AND(BP$3&gt;=$H48,BP$3&lt;=$I48),$D48/($I48-$H48+1),0)*IF($G48="straight-line",1,0),0)</f>
        <v>0</v>
      </c>
      <c r="BQ48" s="361">
        <f ca="1">IFERROR(INDEX('Construction Bell Curve'!$B$3:$BK$60,MATCH($I48,'Construction Bell Curve'!$B$3:$B$60,0),MATCH('Draw Schedule-AM'!BQ$3,'Construction Bell Curve'!$B$3:$BK$3,0))*$D48*IF($G48="s-curve",1,0),0)+IFERROR(IF(AND(BQ$3&gt;=$H48,BQ$3&lt;=$I48),$D48/($I48-$H48+1),0)*IF($G48="straight-line",1,0),0)</f>
        <v>0</v>
      </c>
      <c r="BR48" s="361">
        <f ca="1">IFERROR(INDEX('Construction Bell Curve'!$B$3:$BK$60,MATCH($I48,'Construction Bell Curve'!$B$3:$B$60,0),MATCH('Draw Schedule-AM'!BR$3,'Construction Bell Curve'!$B$3:$BK$3,0))*$D48*IF($G48="s-curve",1,0),0)+IFERROR(IF(AND(BR$3&gt;=$H48,BR$3&lt;=$I48),$D48/($I48-$H48+1),0)*IF($G48="straight-line",1,0),0)</f>
        <v>0</v>
      </c>
      <c r="BS48" s="361">
        <f ca="1">IFERROR(INDEX('Construction Bell Curve'!$B$3:$BK$60,MATCH($I48,'Construction Bell Curve'!$B$3:$B$60,0),MATCH('Draw Schedule-AM'!BS$3,'Construction Bell Curve'!$B$3:$BK$3,0))*$D48*IF($G48="s-curve",1,0),0)+IFERROR(IF(AND(BS$3&gt;=$H48,BS$3&lt;=$I48),$D48/($I48-$H48+1),0)*IF($G48="straight-line",1,0),0)</f>
        <v>0</v>
      </c>
      <c r="BT48" s="361">
        <f ca="1">IFERROR(INDEX('Construction Bell Curve'!$B$3:$BK$60,MATCH($I48,'Construction Bell Curve'!$B$3:$B$60,0),MATCH('Draw Schedule-AM'!BT$3,'Construction Bell Curve'!$B$3:$BK$3,0))*$D48*IF($G48="s-curve",1,0),0)+IFERROR(IF(AND(BT$3&gt;=$H48,BT$3&lt;=$I48),$D48/($I48-$H48+1),0)*IF($G48="straight-line",1,0),0)</f>
        <v>0</v>
      </c>
      <c r="BU48" s="361">
        <f ca="1">IFERROR(INDEX('Construction Bell Curve'!$B$3:$BK$60,MATCH($I48,'Construction Bell Curve'!$B$3:$B$60,0),MATCH('Draw Schedule-AM'!BU$3,'Construction Bell Curve'!$B$3:$BK$3,0))*$D48*IF($G48="s-curve",1,0),0)+IFERROR(IF(AND(BU$3&gt;=$H48,BU$3&lt;=$I48),$D48/($I48-$H48+1),0)*IF($G48="straight-line",1,0),0)</f>
        <v>0</v>
      </c>
      <c r="BV48" s="361">
        <f ca="1">IFERROR(INDEX('Construction Bell Curve'!$B$3:$BK$60,MATCH($I48,'Construction Bell Curve'!$B$3:$B$60,0),MATCH('Draw Schedule-AM'!BV$3,'Construction Bell Curve'!$B$3:$BK$3,0))*$D48*IF($G48="s-curve",1,0),0)+IFERROR(IF(AND(BV$3&gt;=$H48,BV$3&lt;=$I48),$D48/($I48-$H48+1),0)*IF($G48="straight-line",1,0),0)</f>
        <v>0</v>
      </c>
      <c r="BW48" s="361">
        <f ca="1">IFERROR(INDEX('Construction Bell Curve'!$B$3:$BK$60,MATCH($I48,'Construction Bell Curve'!$B$3:$B$60,0),MATCH('Draw Schedule-AM'!BW$3,'Construction Bell Curve'!$B$3:$BK$3,0))*$D48*IF($G48="s-curve",1,0),0)+IFERROR(IF(AND(BW$3&gt;=$H48,BW$3&lt;=$I48),$D48/($I48-$H48+1),0)*IF($G48="straight-line",1,0),0)</f>
        <v>0</v>
      </c>
      <c r="BX48" s="361">
        <f ca="1">IFERROR(INDEX('Construction Bell Curve'!$B$3:$BK$60,MATCH($I48,'Construction Bell Curve'!$B$3:$B$60,0),MATCH('Draw Schedule-AM'!BX$3,'Construction Bell Curve'!$B$3:$BK$3,0))*$D48*IF($G48="s-curve",1,0),0)+IFERROR(IF(AND(BX$3&gt;=$H48,BX$3&lt;=$I48),$D48/($I48-$H48+1),0)*IF($G48="straight-line",1,0),0)</f>
        <v>0</v>
      </c>
      <c r="BY48" s="361">
        <f ca="1">IFERROR(INDEX('Construction Bell Curve'!$B$3:$BK$60,MATCH($I48,'Construction Bell Curve'!$B$3:$B$60,0),MATCH('Draw Schedule-AM'!BY$3,'Construction Bell Curve'!$B$3:$BK$3,0))*$D48*IF($G48="s-curve",1,0),0)+IFERROR(IF(AND(BY$3&gt;=$H48,BY$3&lt;=$I48),$D48/($I48-$H48+1),0)*IF($G48="straight-line",1,0),0)</f>
        <v>0</v>
      </c>
      <c r="BZ48" s="361">
        <f ca="1">IFERROR(INDEX('Construction Bell Curve'!$B$3:$BK$60,MATCH($I48,'Construction Bell Curve'!$B$3:$B$60,0),MATCH('Draw Schedule-AM'!BZ$3,'Construction Bell Curve'!$B$3:$BK$3,0))*$D48*IF($G48="s-curve",1,0),0)+IFERROR(IF(AND(BZ$3&gt;=$H48,BZ$3&lt;=$I48),$D48/($I48-$H48+1),0)*IF($G48="straight-line",1,0),0)</f>
        <v>0</v>
      </c>
      <c r="CA48" s="361">
        <f ca="1">IFERROR(INDEX('Construction Bell Curve'!$B$3:$BK$60,MATCH($I48,'Construction Bell Curve'!$B$3:$B$60,0),MATCH('Draw Schedule-AM'!CA$3,'Construction Bell Curve'!$B$3:$BK$3,0))*$D48*IF($G48="s-curve",1,0),0)+IFERROR(IF(AND(CA$3&gt;=$H48,CA$3&lt;=$I48),$D48/($I48-$H48+1),0)*IF($G48="straight-line",1,0),0)</f>
        <v>0</v>
      </c>
      <c r="CB48" s="361">
        <f ca="1">IFERROR(INDEX('Construction Bell Curve'!$B$3:$BK$60,MATCH($I48,'Construction Bell Curve'!$B$3:$B$60,0),MATCH('Draw Schedule-AM'!CB$3,'Construction Bell Curve'!$B$3:$BK$3,0))*$D48*IF($G48="s-curve",1,0),0)+IFERROR(IF(AND(CB$3&gt;=$H48,CB$3&lt;=$I48),$D48/($I48-$H48+1),0)*IF($G48="straight-line",1,0),0)</f>
        <v>0</v>
      </c>
      <c r="CC48" s="361">
        <f ca="1">IFERROR(INDEX('Construction Bell Curve'!$B$3:$BK$60,MATCH($I48,'Construction Bell Curve'!$B$3:$B$60,0),MATCH('Draw Schedule-AM'!CC$3,'Construction Bell Curve'!$B$3:$BK$3,0))*$D48*IF($G48="s-curve",1,0),0)+IFERROR(IF(AND(CC$3&gt;=$H48,CC$3&lt;=$I48),$D48/($I48-$H48+1),0)*IF($G48="straight-line",1,0),0)</f>
        <v>0</v>
      </c>
      <c r="CD48" s="361">
        <f ca="1">IFERROR(INDEX('Construction Bell Curve'!$B$3:$BK$60,MATCH($I48,'Construction Bell Curve'!$B$3:$B$60,0),MATCH('Draw Schedule-AM'!CD$3,'Construction Bell Curve'!$B$3:$BK$3,0))*$D48*IF($G48="s-curve",1,0),0)+IFERROR(IF(AND(CD$3&gt;=$H48,CD$3&lt;=$I48),$D48/($I48-$H48+1),0)*IF($G48="straight-line",1,0),0)</f>
        <v>0</v>
      </c>
      <c r="CE48" s="361">
        <f ca="1">IFERROR(INDEX('Construction Bell Curve'!$B$3:$BK$60,MATCH($I48,'Construction Bell Curve'!$B$3:$B$60,0),MATCH('Draw Schedule-AM'!CE$3,'Construction Bell Curve'!$B$3:$BK$3,0))*$D48*IF($G48="s-curve",1,0),0)+IFERROR(IF(AND(CE$3&gt;=$H48,CE$3&lt;=$I48),$D48/($I48-$H48+1),0)*IF($G48="straight-line",1,0),0)</f>
        <v>0</v>
      </c>
      <c r="CF48" s="361">
        <f ca="1">IFERROR(INDEX('Construction Bell Curve'!$B$3:$BK$60,MATCH($I48,'Construction Bell Curve'!$B$3:$B$60,0),MATCH('Draw Schedule-AM'!CF$3,'Construction Bell Curve'!$B$3:$BK$3,0))*$D48*IF($G48="s-curve",1,0),0)+IFERROR(IF(AND(CF$3&gt;=$H48,CF$3&lt;=$I48),$D48/($I48-$H48+1),0)*IF($G48="straight-line",1,0),0)</f>
        <v>0</v>
      </c>
      <c r="CG48" s="361">
        <f ca="1">IFERROR(INDEX('Construction Bell Curve'!$B$3:$BK$60,MATCH($I48,'Construction Bell Curve'!$B$3:$B$60,0),MATCH('Draw Schedule-AM'!CG$3,'Construction Bell Curve'!$B$3:$BK$3,0))*$D48*IF($G48="s-curve",1,0),0)+IFERROR(IF(AND(CG$3&gt;=$H48,CG$3&lt;=$I48),$D48/($I48-$H48+1),0)*IF($G48="straight-line",1,0),0)</f>
        <v>0</v>
      </c>
      <c r="CH48" s="361">
        <f ca="1">IFERROR(INDEX('Construction Bell Curve'!$B$3:$BK$60,MATCH($I48,'Construction Bell Curve'!$B$3:$B$60,0),MATCH('Draw Schedule-AM'!CH$3,'Construction Bell Curve'!$B$3:$BK$3,0))*$D48*IF($G48="s-curve",1,0),0)+IFERROR(IF(AND(CH$3&gt;=$H48,CH$3&lt;=$I48),$D48/($I48-$H48+1),0)*IF($G48="straight-line",1,0),0)</f>
        <v>0</v>
      </c>
      <c r="CI48" s="361">
        <f ca="1">IFERROR(INDEX('Construction Bell Curve'!$B$3:$BK$60,MATCH($I48,'Construction Bell Curve'!$B$3:$B$60,0),MATCH('Draw Schedule-AM'!CI$3,'Construction Bell Curve'!$B$3:$BK$3,0))*$D48*IF($G48="s-curve",1,0),0)+IFERROR(IF(AND(CI$3&gt;=$H48,CI$3&lt;=$I48),$D48/($I48-$H48+1),0)*IF($G48="straight-line",1,0),0)</f>
        <v>0</v>
      </c>
      <c r="CJ48" s="361">
        <f ca="1">IFERROR(INDEX('Construction Bell Curve'!$B$3:$BK$60,MATCH($I48,'Construction Bell Curve'!$B$3:$B$60,0),MATCH('Draw Schedule-AM'!CJ$3,'Construction Bell Curve'!$B$3:$BK$3,0))*$D48*IF($G48="s-curve",1,0),0)+IFERROR(IF(AND(CJ$3&gt;=$H48,CJ$3&lt;=$I48),$D48/($I48-$H48+1),0)*IF($G48="straight-line",1,0),0)</f>
        <v>0</v>
      </c>
      <c r="CK48" s="361">
        <f ca="1">IFERROR(INDEX('Construction Bell Curve'!$B$3:$BK$60,MATCH($I48,'Construction Bell Curve'!$B$3:$B$60,0),MATCH('Draw Schedule-AM'!CK$3,'Construction Bell Curve'!$B$3:$BK$3,0))*$D48*IF($G48="s-curve",1,0),0)+IFERROR(IF(AND(CK$3&gt;=$H48,CK$3&lt;=$I48),$D48/($I48-$H48+1),0)*IF($G48="straight-line",1,0),0)</f>
        <v>0</v>
      </c>
      <c r="CL48" s="361">
        <f ca="1">IFERROR(INDEX('Construction Bell Curve'!$B$3:$BK$60,MATCH($I48,'Construction Bell Curve'!$B$3:$B$60,0),MATCH('Draw Schedule-AM'!CL$3,'Construction Bell Curve'!$B$3:$BK$3,0))*$D48*IF($G48="s-curve",1,0),0)+IFERROR(IF(AND(CL$3&gt;=$H48,CL$3&lt;=$I48),$D48/($I48-$H48+1),0)*IF($G48="straight-line",1,0),0)</f>
        <v>0</v>
      </c>
      <c r="CM48" s="361">
        <f ca="1">IFERROR(INDEX('Construction Bell Curve'!$B$3:$BK$60,MATCH($I48,'Construction Bell Curve'!$B$3:$B$60,0),MATCH('Draw Schedule-AM'!CM$3,'Construction Bell Curve'!$B$3:$BK$3,0))*$D48*IF($G48="s-curve",1,0),0)+IFERROR(IF(AND(CM$3&gt;=$H48,CM$3&lt;=$I48),$D48/($I48-$H48+1),0)*IF($G48="straight-line",1,0),0)</f>
        <v>0</v>
      </c>
      <c r="CN48" s="361">
        <f ca="1">IFERROR(INDEX('Construction Bell Curve'!$B$3:$BK$60,MATCH($I48,'Construction Bell Curve'!$B$3:$B$60,0),MATCH('Draw Schedule-AM'!CN$3,'Construction Bell Curve'!$B$3:$BK$3,0))*$D48*IF($G48="s-curve",1,0),0)+IFERROR(IF(AND(CN$3&gt;=$H48,CN$3&lt;=$I48),$D48/($I48-$H48+1),0)*IF($G48="straight-line",1,0),0)</f>
        <v>0</v>
      </c>
      <c r="CO48" s="361">
        <f ca="1">IFERROR(INDEX('Construction Bell Curve'!$B$3:$BK$60,MATCH($I48,'Construction Bell Curve'!$B$3:$B$60,0),MATCH('Draw Schedule-AM'!CO$3,'Construction Bell Curve'!$B$3:$BK$3,0))*$D48*IF($G48="s-curve",1,0),0)+IFERROR(IF(AND(CO$3&gt;=$H48,CO$3&lt;=$I48),$D48/($I48-$H48+1),0)*IF($G48="straight-line",1,0),0)</f>
        <v>0</v>
      </c>
      <c r="CP48" s="361">
        <f ca="1">IFERROR(INDEX('Construction Bell Curve'!$B$3:$BK$60,MATCH($I48,'Construction Bell Curve'!$B$3:$B$60,0),MATCH('Draw Schedule-AM'!CP$3,'Construction Bell Curve'!$B$3:$BK$3,0))*$D48*IF($G48="s-curve",1,0),0)+IFERROR(IF(AND(CP$3&gt;=$H48,CP$3&lt;=$I48),$D48/($I48-$H48+1),0)*IF($G48="straight-line",1,0),0)</f>
        <v>0</v>
      </c>
      <c r="CQ48" s="361">
        <f ca="1">IFERROR(INDEX('Construction Bell Curve'!$B$3:$BK$60,MATCH($I48,'Construction Bell Curve'!$B$3:$B$60,0),MATCH('Draw Schedule-AM'!CQ$3,'Construction Bell Curve'!$B$3:$BK$3,0))*$D48*IF($G48="s-curve",1,0),0)+IFERROR(IF(AND(CQ$3&gt;=$H48,CQ$3&lt;=$I48),$D48/($I48-$H48+1),0)*IF($G48="straight-line",1,0),0)</f>
        <v>0</v>
      </c>
      <c r="CR48" s="361">
        <f ca="1">IFERROR(INDEX('Construction Bell Curve'!$B$3:$BK$60,MATCH($I48,'Construction Bell Curve'!$B$3:$B$60,0),MATCH('Draw Schedule-AM'!CR$3,'Construction Bell Curve'!$B$3:$BK$3,0))*$D48*IF($G48="s-curve",1,0),0)+IFERROR(IF(AND(CR$3&gt;=$H48,CR$3&lt;=$I48),$D48/($I48-$H48+1),0)*IF($G48="straight-line",1,0),0)</f>
        <v>0</v>
      </c>
      <c r="CS48" s="361">
        <f ca="1">IFERROR(INDEX('Construction Bell Curve'!$B$3:$BK$60,MATCH($I48,'Construction Bell Curve'!$B$3:$B$60,0),MATCH('Draw Schedule-AM'!CS$3,'Construction Bell Curve'!$B$3:$BK$3,0))*$D48*IF($G48="s-curve",1,0),0)+IFERROR(IF(AND(CS$3&gt;=$H48,CS$3&lt;=$I48),$D48/($I48-$H48+1),0)*IF($G48="straight-line",1,0),0)</f>
        <v>0</v>
      </c>
      <c r="CT48" s="361">
        <f ca="1">IFERROR(INDEX('Construction Bell Curve'!$B$3:$BK$60,MATCH($I48,'Construction Bell Curve'!$B$3:$B$60,0),MATCH('Draw Schedule-AM'!CT$3,'Construction Bell Curve'!$B$3:$BK$3,0))*$D48*IF($G48="s-curve",1,0),0)+IFERROR(IF(AND(CT$3&gt;=$H48,CT$3&lt;=$I48),$D48/($I48-$H48+1),0)*IF($G48="straight-line",1,0),0)</f>
        <v>0</v>
      </c>
      <c r="CU48" s="361">
        <f ca="1">IFERROR(INDEX('Construction Bell Curve'!$B$3:$BK$60,MATCH($I48,'Construction Bell Curve'!$B$3:$B$60,0),MATCH('Draw Schedule-AM'!CU$3,'Construction Bell Curve'!$B$3:$BK$3,0))*$D48*IF($G48="s-curve",1,0),0)+IFERROR(IF(AND(CU$3&gt;=$H48,CU$3&lt;=$I48),$D48/($I48-$H48+1),0)*IF($G48="straight-line",1,0),0)</f>
        <v>0</v>
      </c>
      <c r="CV48" s="361">
        <f ca="1">IFERROR(INDEX('Construction Bell Curve'!$B$3:$BK$60,MATCH($I48,'Construction Bell Curve'!$B$3:$B$60,0),MATCH('Draw Schedule-AM'!CV$3,'Construction Bell Curve'!$B$3:$BK$3,0))*$D48*IF($G48="s-curve",1,0),0)+IFERROR(IF(AND(CV$3&gt;=$H48,CV$3&lt;=$I48),$D48/($I48-$H48+1),0)*IF($G48="straight-line",1,0),0)</f>
        <v>0</v>
      </c>
      <c r="CW48" s="361">
        <f ca="1">IFERROR(INDEX('Construction Bell Curve'!$B$3:$BK$60,MATCH($I48,'Construction Bell Curve'!$B$3:$B$60,0),MATCH('Draw Schedule-AM'!CW$3,'Construction Bell Curve'!$B$3:$BK$3,0))*$D48*IF($G48="s-curve",1,0),0)+IFERROR(IF(AND(CW$3&gt;=$H48,CW$3&lt;=$I48),$D48/($I48-$H48+1),0)*IF($G48="straight-line",1,0),0)</f>
        <v>0</v>
      </c>
      <c r="CX48" s="361">
        <f ca="1">IFERROR(INDEX('Construction Bell Curve'!$B$3:$BK$60,MATCH($I48,'Construction Bell Curve'!$B$3:$B$60,0),MATCH('Draw Schedule-AM'!CX$3,'Construction Bell Curve'!$B$3:$BK$3,0))*$D48*IF($G48="s-curve",1,0),0)+IFERROR(IF(AND(CX$3&gt;=$H48,CX$3&lt;=$I48),$D48/($I48-$H48+1),0)*IF($G48="straight-line",1,0),0)</f>
        <v>0</v>
      </c>
      <c r="CY48" s="361">
        <f ca="1">IFERROR(INDEX('Construction Bell Curve'!$B$3:$BK$60,MATCH($I48,'Construction Bell Curve'!$B$3:$B$60,0),MATCH('Draw Schedule-AM'!CY$3,'Construction Bell Curve'!$B$3:$BK$3,0))*$D48*IF($G48="s-curve",1,0),0)+IFERROR(IF(AND(CY$3&gt;=$H48,CY$3&lt;=$I48),$D48/($I48-$H48+1),0)*IF($G48="straight-line",1,0),0)</f>
        <v>0</v>
      </c>
      <c r="CZ48" s="361">
        <f ca="1">IFERROR(INDEX('Construction Bell Curve'!$B$3:$BK$60,MATCH($I48,'Construction Bell Curve'!$B$3:$B$60,0),MATCH('Draw Schedule-AM'!CZ$3,'Construction Bell Curve'!$B$3:$BK$3,0))*$D48*IF($G48="s-curve",1,0),0)+IFERROR(IF(AND(CZ$3&gt;=$H48,CZ$3&lt;=$I48),$D48/($I48-$H48+1),0)*IF($G48="straight-line",1,0),0)</f>
        <v>0</v>
      </c>
      <c r="DA48" s="361">
        <f ca="1">IFERROR(INDEX('Construction Bell Curve'!$B$3:$BK$60,MATCH($I48,'Construction Bell Curve'!$B$3:$B$60,0),MATCH('Draw Schedule-AM'!DA$3,'Construction Bell Curve'!$B$3:$BK$3,0))*$D48*IF($G48="s-curve",1,0),0)+IFERROR(IF(AND(DA$3&gt;=$H48,DA$3&lt;=$I48),$D48/($I48-$H48+1),0)*IF($G48="straight-line",1,0),0)</f>
        <v>0</v>
      </c>
      <c r="DB48" s="361">
        <f ca="1">IFERROR(INDEX('Construction Bell Curve'!$B$3:$BK$60,MATCH($I48,'Construction Bell Curve'!$B$3:$B$60,0),MATCH('Draw Schedule-AM'!DB$3,'Construction Bell Curve'!$B$3:$BK$3,0))*$D48*IF($G48="s-curve",1,0),0)+IFERROR(IF(AND(DB$3&gt;=$H48,DB$3&lt;=$I48),$D48/($I48-$H48+1),0)*IF($G48="straight-line",1,0),0)</f>
        <v>0</v>
      </c>
      <c r="DC48" s="361">
        <f ca="1">IFERROR(INDEX('Construction Bell Curve'!$B$3:$BK$60,MATCH($I48,'Construction Bell Curve'!$B$3:$B$60,0),MATCH('Draw Schedule-AM'!DC$3,'Construction Bell Curve'!$B$3:$BK$3,0))*$D48*IF($G48="s-curve",1,0),0)+IFERROR(IF(AND(DC$3&gt;=$H48,DC$3&lt;=$I48),$D48/($I48-$H48+1),0)*IF($G48="straight-line",1,0),0)</f>
        <v>0</v>
      </c>
      <c r="DD48" s="361">
        <f ca="1">IFERROR(INDEX('Construction Bell Curve'!$B$3:$BK$60,MATCH($I48,'Construction Bell Curve'!$B$3:$B$60,0),MATCH('Draw Schedule-AM'!DD$3,'Construction Bell Curve'!$B$3:$BK$3,0))*$D48*IF($G48="s-curve",1,0),0)+IFERROR(IF(AND(DD$3&gt;=$H48,DD$3&lt;=$I48),$D48/($I48-$H48+1),0)*IF($G48="straight-line",1,0),0)</f>
        <v>0</v>
      </c>
      <c r="DE48" s="361">
        <f ca="1">IFERROR(INDEX('Construction Bell Curve'!$B$3:$BK$60,MATCH($I48,'Construction Bell Curve'!$B$3:$B$60,0),MATCH('Draw Schedule-AM'!DE$3,'Construction Bell Curve'!$B$3:$BK$3,0))*$D48*IF($G48="s-curve",1,0),0)+IFERROR(IF(AND(DE$3&gt;=$H48,DE$3&lt;=$I48),$D48/($I48-$H48+1),0)*IF($G48="straight-line",1,0),0)</f>
        <v>0</v>
      </c>
      <c r="DF48" s="361">
        <f ca="1">IFERROR(INDEX('Construction Bell Curve'!$B$3:$BK$60,MATCH($I48,'Construction Bell Curve'!$B$3:$B$60,0),MATCH('Draw Schedule-AM'!DF$3,'Construction Bell Curve'!$B$3:$BK$3,0))*$D48*IF($G48="s-curve",1,0),0)+IFERROR(IF(AND(DF$3&gt;=$H48,DF$3&lt;=$I48),$D48/($I48-$H48+1),0)*IF($G48="straight-line",1,0),0)</f>
        <v>0</v>
      </c>
      <c r="DG48" s="361">
        <f ca="1">IFERROR(INDEX('Construction Bell Curve'!$B$3:$BK$60,MATCH($I48,'Construction Bell Curve'!$B$3:$B$60,0),MATCH('Draw Schedule-AM'!DG$3,'Construction Bell Curve'!$B$3:$BK$3,0))*$D48*IF($G48="s-curve",1,0),0)+IFERROR(IF(AND(DG$3&gt;=$H48,DG$3&lt;=$I48),$D48/($I48-$H48+1),0)*IF($G48="straight-line",1,0),0)</f>
        <v>0</v>
      </c>
      <c r="DH48" s="361">
        <f ca="1">IFERROR(INDEX('Construction Bell Curve'!$B$3:$BK$60,MATCH($I48,'Construction Bell Curve'!$B$3:$B$60,0),MATCH('Draw Schedule-AM'!DH$3,'Construction Bell Curve'!$B$3:$BK$3,0))*$D48*IF($G48="s-curve",1,0),0)+IFERROR(IF(AND(DH$3&gt;=$H48,DH$3&lt;=$I48),$D48/($I48-$H48+1),0)*IF($G48="straight-line",1,0),0)</f>
        <v>0</v>
      </c>
      <c r="DI48" s="361">
        <f ca="1">IFERROR(INDEX('Construction Bell Curve'!$B$3:$BK$60,MATCH($I48,'Construction Bell Curve'!$B$3:$B$60,0),MATCH('Draw Schedule-AM'!DI$3,'Construction Bell Curve'!$B$3:$BK$3,0))*$D48*IF($G48="s-curve",1,0),0)+IFERROR(IF(AND(DI$3&gt;=$H48,DI$3&lt;=$I48),$D48/($I48-$H48+1),0)*IF($G48="straight-line",1,0),0)</f>
        <v>0</v>
      </c>
      <c r="DJ48" s="361">
        <f ca="1">IFERROR(INDEX('Construction Bell Curve'!$B$3:$BK$60,MATCH($I48,'Construction Bell Curve'!$B$3:$B$60,0),MATCH('Draw Schedule-AM'!DJ$3,'Construction Bell Curve'!$B$3:$BK$3,0))*$D48*IF($G48="s-curve",1,0),0)+IFERROR(IF(AND(DJ$3&gt;=$H48,DJ$3&lt;=$I48),$D48/($I48-$H48+1),0)*IF($G48="straight-line",1,0),0)</f>
        <v>0</v>
      </c>
      <c r="DK48" s="361">
        <f ca="1">IFERROR(INDEX('Construction Bell Curve'!$B$3:$BK$60,MATCH($I48,'Construction Bell Curve'!$B$3:$B$60,0),MATCH('Draw Schedule-AM'!DK$3,'Construction Bell Curve'!$B$3:$BK$3,0))*$D48*IF($G48="s-curve",1,0),0)+IFERROR(IF(AND(DK$3&gt;=$H48,DK$3&lt;=$I48),$D48/($I48-$H48+1),0)*IF($G48="straight-line",1,0),0)</f>
        <v>0</v>
      </c>
      <c r="DL48" s="361">
        <f ca="1">IFERROR(INDEX('Construction Bell Curve'!$B$3:$BK$60,MATCH($I48,'Construction Bell Curve'!$B$3:$B$60,0),MATCH('Draw Schedule-AM'!DL$3,'Construction Bell Curve'!$B$3:$BK$3,0))*$D48*IF($G48="s-curve",1,0),0)+IFERROR(IF(AND(DL$3&gt;=$H48,DL$3&lt;=$I48),$D48/($I48-$H48+1),0)*IF($G48="straight-line",1,0),0)</f>
        <v>0</v>
      </c>
      <c r="DM48" s="361">
        <f ca="1">IFERROR(INDEX('Construction Bell Curve'!$B$3:$BK$60,MATCH($I48,'Construction Bell Curve'!$B$3:$B$60,0),MATCH('Draw Schedule-AM'!DM$3,'Construction Bell Curve'!$B$3:$BK$3,0))*$D48*IF($G48="s-curve",1,0),0)+IFERROR(IF(AND(DM$3&gt;=$H48,DM$3&lt;=$I48),$D48/($I48-$H48+1),0)*IF($G48="straight-line",1,0),0)</f>
        <v>0</v>
      </c>
      <c r="DN48" s="361">
        <f ca="1">IFERROR(INDEX('Construction Bell Curve'!$B$3:$BK$60,MATCH($I48,'Construction Bell Curve'!$B$3:$B$60,0),MATCH('Draw Schedule-AM'!DN$3,'Construction Bell Curve'!$B$3:$BK$3,0))*$D48*IF($G48="s-curve",1,0),0)+IFERROR(IF(AND(DN$3&gt;=$H48,DN$3&lt;=$I48),$D48/($I48-$H48+1),0)*IF($G48="straight-line",1,0),0)</f>
        <v>0</v>
      </c>
      <c r="DO48" s="361">
        <f ca="1">IFERROR(INDEX('Construction Bell Curve'!$B$3:$BK$60,MATCH($I48,'Construction Bell Curve'!$B$3:$B$60,0),MATCH('Draw Schedule-AM'!DO$3,'Construction Bell Curve'!$B$3:$BK$3,0))*$D48*IF($G48="s-curve",1,0),0)+IFERROR(IF(AND(DO$3&gt;=$H48,DO$3&lt;=$I48),$D48/($I48-$H48+1),0)*IF($G48="straight-line",1,0),0)</f>
        <v>0</v>
      </c>
      <c r="DP48" s="361">
        <f ca="1">IFERROR(INDEX('Construction Bell Curve'!$B$3:$BK$60,MATCH($I48,'Construction Bell Curve'!$B$3:$B$60,0),MATCH('Draw Schedule-AM'!DP$3,'Construction Bell Curve'!$B$3:$BK$3,0))*$D48*IF($G48="s-curve",1,0),0)+IFERROR(IF(AND(DP$3&gt;=$H48,DP$3&lt;=$I48),$D48/($I48-$H48+1),0)*IF($G48="straight-line",1,0),0)</f>
        <v>0</v>
      </c>
      <c r="DQ48" s="361">
        <f ca="1">IFERROR(INDEX('Construction Bell Curve'!$B$3:$BK$60,MATCH($I48,'Construction Bell Curve'!$B$3:$B$60,0),MATCH('Draw Schedule-AM'!DQ$3,'Construction Bell Curve'!$B$3:$BK$3,0))*$D48*IF($G48="s-curve",1,0),0)+IFERROR(IF(AND(DQ$3&gt;=$H48,DQ$3&lt;=$I48),$D48/($I48-$H48+1),0)*IF($G48="straight-line",1,0),0)</f>
        <v>0</v>
      </c>
      <c r="DR48" s="361">
        <f ca="1">IFERROR(INDEX('Construction Bell Curve'!$B$3:$BK$60,MATCH($I48,'Construction Bell Curve'!$B$3:$B$60,0),MATCH('Draw Schedule-AM'!DR$3,'Construction Bell Curve'!$B$3:$BK$3,0))*$D48*IF($G48="s-curve",1,0),0)+IFERROR(IF(AND(DR$3&gt;=$H48,DR$3&lt;=$I48),$D48/($I48-$H48+1),0)*IF($G48="straight-line",1,0),0)</f>
        <v>0</v>
      </c>
      <c r="DS48" s="361">
        <f ca="1">IFERROR(INDEX('Construction Bell Curve'!$B$3:$BK$60,MATCH($I48,'Construction Bell Curve'!$B$3:$B$60,0),MATCH('Draw Schedule-AM'!DS$3,'Construction Bell Curve'!$B$3:$BK$3,0))*$D48*IF($G48="s-curve",1,0),0)+IFERROR(IF(AND(DS$3&gt;=$H48,DS$3&lt;=$I48),$D48/($I48-$H48+1),0)*IF($G48="straight-line",1,0),0)</f>
        <v>0</v>
      </c>
      <c r="DT48" s="361">
        <f ca="1">IFERROR(INDEX('Construction Bell Curve'!$B$3:$BK$60,MATCH($I48,'Construction Bell Curve'!$B$3:$B$60,0),MATCH('Draw Schedule-AM'!DT$3,'Construction Bell Curve'!$B$3:$BK$3,0))*$D48*IF($G48="s-curve",1,0),0)+IFERROR(IF(AND(DT$3&gt;=$H48,DT$3&lt;=$I48),$D48/($I48-$H48+1),0)*IF($G48="straight-line",1,0),0)</f>
        <v>0</v>
      </c>
      <c r="DU48" s="361">
        <f ca="1">IFERROR(INDEX('Construction Bell Curve'!$B$3:$BK$60,MATCH($I48,'Construction Bell Curve'!$B$3:$B$60,0),MATCH('Draw Schedule-AM'!DU$3,'Construction Bell Curve'!$B$3:$BK$3,0))*$D48*IF($G48="s-curve",1,0),0)+IFERROR(IF(AND(DU$3&gt;=$H48,DU$3&lt;=$I48),$D48/($I48-$H48+1),0)*IF($G48="straight-line",1,0),0)</f>
        <v>0</v>
      </c>
      <c r="DV48" s="361">
        <f ca="1">IFERROR(INDEX('Construction Bell Curve'!$B$3:$BK$60,MATCH($I48,'Construction Bell Curve'!$B$3:$B$60,0),MATCH('Draw Schedule-AM'!DV$3,'Construction Bell Curve'!$B$3:$BK$3,0))*$D48*IF($G48="s-curve",1,0),0)+IFERROR(IF(AND(DV$3&gt;=$H48,DV$3&lt;=$I48),$D48/($I48-$H48+1),0)*IF($G48="straight-line",1,0),0)</f>
        <v>0</v>
      </c>
      <c r="DW48" s="361">
        <f ca="1">IFERROR(INDEX('Construction Bell Curve'!$B$3:$BK$60,MATCH($I48,'Construction Bell Curve'!$B$3:$B$60,0),MATCH('Draw Schedule-AM'!DW$3,'Construction Bell Curve'!$B$3:$BK$3,0))*$D48*IF($G48="s-curve",1,0),0)+IFERROR(IF(AND(DW$3&gt;=$H48,DW$3&lt;=$I48),$D48/($I48-$H48+1),0)*IF($G48="straight-line",1,0),0)</f>
        <v>0</v>
      </c>
      <c r="DX48" s="361">
        <f ca="1">IFERROR(INDEX('Construction Bell Curve'!$B$3:$BK$60,MATCH($I48,'Construction Bell Curve'!$B$3:$B$60,0),MATCH('Draw Schedule-AM'!DX$3,'Construction Bell Curve'!$B$3:$BK$3,0))*$D48*IF($G48="s-curve",1,0),0)+IFERROR(IF(AND(DX$3&gt;=$H48,DX$3&lt;=$I48),$D48/($I48-$H48+1),0)*IF($G48="straight-line",1,0),0)</f>
        <v>0</v>
      </c>
      <c r="DY48" s="361">
        <f ca="1">IFERROR(INDEX('Construction Bell Curve'!$B$3:$BK$60,MATCH($I48,'Construction Bell Curve'!$B$3:$B$60,0),MATCH('Draw Schedule-AM'!DY$3,'Construction Bell Curve'!$B$3:$BK$3,0))*$D48*IF($G48="s-curve",1,0),0)+IFERROR(IF(AND(DY$3&gt;=$H48,DY$3&lt;=$I48),$D48/($I48-$H48+1),0)*IF($G48="straight-line",1,0),0)</f>
        <v>0</v>
      </c>
      <c r="DZ48" s="361">
        <f ca="1">IFERROR(INDEX('Construction Bell Curve'!$B$3:$BK$60,MATCH($I48,'Construction Bell Curve'!$B$3:$B$60,0),MATCH('Draw Schedule-AM'!DZ$3,'Construction Bell Curve'!$B$3:$BK$3,0))*$D48*IF($G48="s-curve",1,0),0)+IFERROR(IF(AND(DZ$3&gt;=$H48,DZ$3&lt;=$I48),$D48/($I48-$H48+1),0)*IF($G48="straight-line",1,0),0)</f>
        <v>0</v>
      </c>
    </row>
    <row r="49" spans="1:130" s="1142" customFormat="1" ht="15.75" customHeight="1">
      <c r="B49" s="1143" t="s">
        <v>3</v>
      </c>
      <c r="C49" s="1134">
        <v>0</v>
      </c>
      <c r="D49" s="1137">
        <f ca="1">E49-C49</f>
        <v>291835.7994772878</v>
      </c>
      <c r="E49" s="1134">
        <f ca="1">Budget!E52</f>
        <v>291835.81018713769</v>
      </c>
      <c r="F49" s="1144">
        <f ca="1">SUM(J49:BH49)-D49</f>
        <v>-1.132343418430537E-2</v>
      </c>
      <c r="G49" s="1145" t="s">
        <v>1382</v>
      </c>
      <c r="H49" s="1146">
        <f>$H$4</f>
        <v>0</v>
      </c>
      <c r="I49" s="1147">
        <v>36</v>
      </c>
      <c r="J49" s="361">
        <f ca="1">IFERROR(INDEX('Construction Bell Curve'!$B$3:$BK$60,MATCH($I49,'Construction Bell Curve'!$B$3:$B$60,0),MATCH('Draw Schedule-AM'!J$3,'Construction Bell Curve'!$B$3:$BK$3,0))*$D49*IF($G49="s-curve",1,0),0)+IFERROR(IF(AND(J$3&gt;=$H49,J$3&lt;=$I49),$D49/($I49-$H49+1),0)*IF($G49="straight-line",1,0),0)</f>
        <v>7887.4540399266971</v>
      </c>
      <c r="K49" s="361">
        <f ca="1">IFERROR(INDEX('Construction Bell Curve'!$B$3:$BK$60,MATCH($I49,'Construction Bell Curve'!$B$3:$B$60,0),MATCH('Draw Schedule-AM'!K$3,'Construction Bell Curve'!$B$3:$BK$3,0))*$D49*IF($G49="s-curve",1,0),0)+IFERROR(IF(AND(K$3&gt;=$H49,K$3&lt;=$I49),$D49/($I49-$H49+1),0)*IF($G49="straight-line",1,0),0)</f>
        <v>7887.4540399266971</v>
      </c>
      <c r="L49" s="361">
        <f ca="1">IFERROR(INDEX('Construction Bell Curve'!$B$3:$BK$60,MATCH($I49,'Construction Bell Curve'!$B$3:$B$60,0),MATCH('Draw Schedule-AM'!L$3,'Construction Bell Curve'!$B$3:$BK$3,0))*$D49*IF($G49="s-curve",1,0),0)+IFERROR(IF(AND(L$3&gt;=$H49,L$3&lt;=$I49),$D49/($I49-$H49+1),0)*IF($G49="straight-line",1,0),0)</f>
        <v>7887.4540399266971</v>
      </c>
      <c r="M49" s="361">
        <f ca="1">IFERROR(INDEX('Construction Bell Curve'!$B$3:$BK$60,MATCH($I49,'Construction Bell Curve'!$B$3:$B$60,0),MATCH('Draw Schedule-AM'!M$3,'Construction Bell Curve'!$B$3:$BK$3,0))*$D49*IF($G49="s-curve",1,0),0)+IFERROR(IF(AND(M$3&gt;=$H49,M$3&lt;=$I49),$D49/($I49-$H49+1),0)*IF($G49="straight-line",1,0),0)</f>
        <v>7887.4540399266971</v>
      </c>
      <c r="N49" s="361">
        <f ca="1">IFERROR(INDEX('Construction Bell Curve'!$B$3:$BK$60,MATCH($I49,'Construction Bell Curve'!$B$3:$B$60,0),MATCH('Draw Schedule-AM'!N$3,'Construction Bell Curve'!$B$3:$BK$3,0))*$D49*IF($G49="s-curve",1,0),0)+IFERROR(IF(AND(N$3&gt;=$H49,N$3&lt;=$I49),$D49/($I49-$H49+1),0)*IF($G49="straight-line",1,0),0)</f>
        <v>7887.4540399266971</v>
      </c>
      <c r="O49" s="361">
        <f ca="1">IFERROR(INDEX('Construction Bell Curve'!$B$3:$BK$60,MATCH($I49,'Construction Bell Curve'!$B$3:$B$60,0),MATCH('Draw Schedule-AM'!O$3,'Construction Bell Curve'!$B$3:$BK$3,0))*$D49*IF($G49="s-curve",1,0),0)+IFERROR(IF(AND(O$3&gt;=$H49,O$3&lt;=$I49),$D49/($I49-$H49+1),0)*IF($G49="straight-line",1,0),0)</f>
        <v>7887.4540399266971</v>
      </c>
      <c r="P49" s="361">
        <f ca="1">IFERROR(INDEX('Construction Bell Curve'!$B$3:$BK$60,MATCH($I49,'Construction Bell Curve'!$B$3:$B$60,0),MATCH('Draw Schedule-AM'!P$3,'Construction Bell Curve'!$B$3:$BK$3,0))*$D49*IF($G49="s-curve",1,0),0)+IFERROR(IF(AND(P$3&gt;=$H49,P$3&lt;=$I49),$D49/($I49-$H49+1),0)*IF($G49="straight-line",1,0),0)</f>
        <v>7887.4540399266971</v>
      </c>
      <c r="Q49" s="361">
        <f ca="1">IFERROR(INDEX('Construction Bell Curve'!$B$3:$BK$60,MATCH($I49,'Construction Bell Curve'!$B$3:$B$60,0),MATCH('Draw Schedule-AM'!Q$3,'Construction Bell Curve'!$B$3:$BK$3,0))*$D49*IF($G49="s-curve",1,0),0)+IFERROR(IF(AND(Q$3&gt;=$H49,Q$3&lt;=$I49),$D49/($I49-$H49+1),0)*IF($G49="straight-line",1,0),0)</f>
        <v>7887.4540399266971</v>
      </c>
      <c r="R49" s="361">
        <f ca="1">IFERROR(INDEX('Construction Bell Curve'!$B$3:$BK$60,MATCH($I49,'Construction Bell Curve'!$B$3:$B$60,0),MATCH('Draw Schedule-AM'!R$3,'Construction Bell Curve'!$B$3:$BK$3,0))*$D49*IF($G49="s-curve",1,0),0)+IFERROR(IF(AND(R$3&gt;=$H49,R$3&lt;=$I49),$D49/($I49-$H49+1),0)*IF($G49="straight-line",1,0),0)</f>
        <v>7887.4540399266971</v>
      </c>
      <c r="S49" s="361">
        <f ca="1">IFERROR(INDEX('Construction Bell Curve'!$B$3:$BK$60,MATCH($I49,'Construction Bell Curve'!$B$3:$B$60,0),MATCH('Draw Schedule-AM'!S$3,'Construction Bell Curve'!$B$3:$BK$3,0))*$D49*IF($G49="s-curve",1,0),0)+IFERROR(IF(AND(S$3&gt;=$H49,S$3&lt;=$I49),$D49/($I49-$H49+1),0)*IF($G49="straight-line",1,0),0)</f>
        <v>7887.4540399266971</v>
      </c>
      <c r="T49" s="361">
        <f ca="1">IFERROR(INDEX('Construction Bell Curve'!$B$3:$BK$60,MATCH($I49,'Construction Bell Curve'!$B$3:$B$60,0),MATCH('Draw Schedule-AM'!T$3,'Construction Bell Curve'!$B$3:$BK$3,0))*$D49*IF($G49="s-curve",1,0),0)+IFERROR(IF(AND(T$3&gt;=$H49,T$3&lt;=$I49),$D49/($I49-$H49+1),0)*IF($G49="straight-line",1,0),0)</f>
        <v>7887.4540399266971</v>
      </c>
      <c r="U49" s="361">
        <f ca="1">IFERROR(INDEX('Construction Bell Curve'!$B$3:$BK$60,MATCH($I49,'Construction Bell Curve'!$B$3:$B$60,0),MATCH('Draw Schedule-AM'!U$3,'Construction Bell Curve'!$B$3:$BK$3,0))*$D49*IF($G49="s-curve",1,0),0)+IFERROR(IF(AND(U$3&gt;=$H49,U$3&lt;=$I49),$D49/($I49-$H49+1),0)*IF($G49="straight-line",1,0),0)</f>
        <v>7887.4540399266971</v>
      </c>
      <c r="V49" s="361">
        <f ca="1">IFERROR(INDEX('Construction Bell Curve'!$B$3:$BK$60,MATCH($I49,'Construction Bell Curve'!$B$3:$B$60,0),MATCH('Draw Schedule-AM'!V$3,'Construction Bell Curve'!$B$3:$BK$3,0))*$D49*IF($G49="s-curve",1,0),0)+IFERROR(IF(AND(V$3&gt;=$H49,V$3&lt;=$I49),$D49/($I49-$H49+1),0)*IF($G49="straight-line",1,0),0)</f>
        <v>7887.4540399266971</v>
      </c>
      <c r="W49" s="361">
        <f ca="1">IFERROR(INDEX('Construction Bell Curve'!$B$3:$BK$60,MATCH($I49,'Construction Bell Curve'!$B$3:$B$60,0),MATCH('Draw Schedule-AM'!W$3,'Construction Bell Curve'!$B$3:$BK$3,0))*$D49*IF($G49="s-curve",1,0),0)+IFERROR(IF(AND(W$3&gt;=$H49,W$3&lt;=$I49),$D49/($I49-$H49+1),0)*IF($G49="straight-line",1,0),0)</f>
        <v>7887.4540399266971</v>
      </c>
      <c r="X49" s="361">
        <f ca="1">IFERROR(INDEX('Construction Bell Curve'!$B$3:$BK$60,MATCH($I49,'Construction Bell Curve'!$B$3:$B$60,0),MATCH('Draw Schedule-AM'!X$3,'Construction Bell Curve'!$B$3:$BK$3,0))*$D49*IF($G49="s-curve",1,0),0)+IFERROR(IF(AND(X$3&gt;=$H49,X$3&lt;=$I49),$D49/($I49-$H49+1),0)*IF($G49="straight-line",1,0),0)</f>
        <v>7887.4540399266971</v>
      </c>
      <c r="Y49" s="361">
        <f ca="1">IFERROR(INDEX('Construction Bell Curve'!$B$3:$BK$60,MATCH($I49,'Construction Bell Curve'!$B$3:$B$60,0),MATCH('Draw Schedule-AM'!Y$3,'Construction Bell Curve'!$B$3:$BK$3,0))*$D49*IF($G49="s-curve",1,0),0)+IFERROR(IF(AND(Y$3&gt;=$H49,Y$3&lt;=$I49),$D49/($I49-$H49+1),0)*IF($G49="straight-line",1,0),0)</f>
        <v>7887.4540399266971</v>
      </c>
      <c r="Z49" s="361">
        <f ca="1">IFERROR(INDEX('Construction Bell Curve'!$B$3:$BK$60,MATCH($I49,'Construction Bell Curve'!$B$3:$B$60,0),MATCH('Draw Schedule-AM'!Z$3,'Construction Bell Curve'!$B$3:$BK$3,0))*$D49*IF($G49="s-curve",1,0),0)+IFERROR(IF(AND(Z$3&gt;=$H49,Z$3&lt;=$I49),$D49/($I49-$H49+1),0)*IF($G49="straight-line",1,0),0)</f>
        <v>7887.4540399266971</v>
      </c>
      <c r="AA49" s="361">
        <f ca="1">IFERROR(INDEX('Construction Bell Curve'!$B$3:$BK$60,MATCH($I49,'Construction Bell Curve'!$B$3:$B$60,0),MATCH('Draw Schedule-AM'!AA$3,'Construction Bell Curve'!$B$3:$BK$3,0))*$D49*IF($G49="s-curve",1,0),0)+IFERROR(IF(AND(AA$3&gt;=$H49,AA$3&lt;=$I49),$D49/($I49-$H49+1),0)*IF($G49="straight-line",1,0),0)</f>
        <v>7887.4540399266971</v>
      </c>
      <c r="AB49" s="361">
        <f ca="1">IFERROR(INDEX('Construction Bell Curve'!$B$3:$BK$60,MATCH($I49,'Construction Bell Curve'!$B$3:$B$60,0),MATCH('Draw Schedule-AM'!AB$3,'Construction Bell Curve'!$B$3:$BK$3,0))*$D49*IF($G49="s-curve",1,0),0)+IFERROR(IF(AND(AB$3&gt;=$H49,AB$3&lt;=$I49),$D49/($I49-$H49+1),0)*IF($G49="straight-line",1,0),0)</f>
        <v>7887.4540399266971</v>
      </c>
      <c r="AC49" s="361">
        <f ca="1">IFERROR(INDEX('Construction Bell Curve'!$B$3:$BK$60,MATCH($I49,'Construction Bell Curve'!$B$3:$B$60,0),MATCH('Draw Schedule-AM'!AC$3,'Construction Bell Curve'!$B$3:$BK$3,0))*$D49*IF($G49="s-curve",1,0),0)+IFERROR(IF(AND(AC$3&gt;=$H49,AC$3&lt;=$I49),$D49/($I49-$H49+1),0)*IF($G49="straight-line",1,0),0)</f>
        <v>7887.4540399266971</v>
      </c>
      <c r="AD49" s="361">
        <f ca="1">IFERROR(INDEX('Construction Bell Curve'!$B$3:$BK$60,MATCH($I49,'Construction Bell Curve'!$B$3:$B$60,0),MATCH('Draw Schedule-AM'!AD$3,'Construction Bell Curve'!$B$3:$BK$3,0))*$D49*IF($G49="s-curve",1,0),0)+IFERROR(IF(AND(AD$3&gt;=$H49,AD$3&lt;=$I49),$D49/($I49-$H49+1),0)*IF($G49="straight-line",1,0),0)</f>
        <v>7887.4540399266971</v>
      </c>
      <c r="AE49" s="361">
        <f ca="1">IFERROR(INDEX('Construction Bell Curve'!$B$3:$BK$60,MATCH($I49,'Construction Bell Curve'!$B$3:$B$60,0),MATCH('Draw Schedule-AM'!AE$3,'Construction Bell Curve'!$B$3:$BK$3,0))*$D49*IF($G49="s-curve",1,0),0)+IFERROR(IF(AND(AE$3&gt;=$H49,AE$3&lt;=$I49),$D49/($I49-$H49+1),0)*IF($G49="straight-line",1,0),0)</f>
        <v>7887.4540399266971</v>
      </c>
      <c r="AF49" s="361">
        <f ca="1">IFERROR(INDEX('Construction Bell Curve'!$B$3:$BK$60,MATCH($I49,'Construction Bell Curve'!$B$3:$B$60,0),MATCH('Draw Schedule-AM'!AF$3,'Construction Bell Curve'!$B$3:$BK$3,0))*$D49*IF($G49="s-curve",1,0),0)+IFERROR(IF(AND(AF$3&gt;=$H49,AF$3&lt;=$I49),$D49/($I49-$H49+1),0)*IF($G49="straight-line",1,0),0)</f>
        <v>7887.4540399266971</v>
      </c>
      <c r="AG49" s="361">
        <f ca="1">IFERROR(INDEX('Construction Bell Curve'!$B$3:$BK$60,MATCH($I49,'Construction Bell Curve'!$B$3:$B$60,0),MATCH('Draw Schedule-AM'!AG$3,'Construction Bell Curve'!$B$3:$BK$3,0))*$D49*IF($G49="s-curve",1,0),0)+IFERROR(IF(AND(AG$3&gt;=$H49,AG$3&lt;=$I49),$D49/($I49-$H49+1),0)*IF($G49="straight-line",1,0),0)</f>
        <v>7887.4540399266971</v>
      </c>
      <c r="AH49" s="361">
        <f ca="1">IFERROR(INDEX('Construction Bell Curve'!$B$3:$BK$60,MATCH($I49,'Construction Bell Curve'!$B$3:$B$60,0),MATCH('Draw Schedule-AM'!AH$3,'Construction Bell Curve'!$B$3:$BK$3,0))*$D49*IF($G49="s-curve",1,0),0)+IFERROR(IF(AND(AH$3&gt;=$H49,AH$3&lt;=$I49),$D49/($I49-$H49+1),0)*IF($G49="straight-line",1,0),0)</f>
        <v>7887.4540399266971</v>
      </c>
      <c r="AI49" s="361">
        <f ca="1">IFERROR(INDEX('Construction Bell Curve'!$B$3:$BK$60,MATCH($I49,'Construction Bell Curve'!$B$3:$B$60,0),MATCH('Draw Schedule-AM'!AI$3,'Construction Bell Curve'!$B$3:$BK$3,0))*$D49*IF($G49="s-curve",1,0),0)+IFERROR(IF(AND(AI$3&gt;=$H49,AI$3&lt;=$I49),$D49/($I49-$H49+1),0)*IF($G49="straight-line",1,0),0)</f>
        <v>7887.4540399266971</v>
      </c>
      <c r="AJ49" s="361">
        <f ca="1">IFERROR(INDEX('Construction Bell Curve'!$B$3:$BK$60,MATCH($I49,'Construction Bell Curve'!$B$3:$B$60,0),MATCH('Draw Schedule-AM'!AJ$3,'Construction Bell Curve'!$B$3:$BK$3,0))*$D49*IF($G49="s-curve",1,0),0)+IFERROR(IF(AND(AJ$3&gt;=$H49,AJ$3&lt;=$I49),$D49/($I49-$H49+1),0)*IF($G49="straight-line",1,0),0)</f>
        <v>7887.4540399266971</v>
      </c>
      <c r="AK49" s="361">
        <f ca="1">IFERROR(INDEX('Construction Bell Curve'!$B$3:$BK$60,MATCH($I49,'Construction Bell Curve'!$B$3:$B$60,0),MATCH('Draw Schedule-AM'!AK$3,'Construction Bell Curve'!$B$3:$BK$3,0))*$D49*IF($G49="s-curve",1,0),0)+IFERROR(IF(AND(AK$3&gt;=$H49,AK$3&lt;=$I49),$D49/($I49-$H49+1),0)*IF($G49="straight-line",1,0),0)</f>
        <v>7887.4540399266971</v>
      </c>
      <c r="AL49" s="361">
        <f ca="1">IFERROR(INDEX('Construction Bell Curve'!$B$3:$BK$60,MATCH($I49,'Construction Bell Curve'!$B$3:$B$60,0),MATCH('Draw Schedule-AM'!AL$3,'Construction Bell Curve'!$B$3:$BK$3,0))*$D49*IF($G49="s-curve",1,0),0)+IFERROR(IF(AND(AL$3&gt;=$H49,AL$3&lt;=$I49),$D49/($I49-$H49+1),0)*IF($G49="straight-line",1,0),0)</f>
        <v>7887.4540399266971</v>
      </c>
      <c r="AM49" s="361">
        <f ca="1">IFERROR(INDEX('Construction Bell Curve'!$B$3:$BK$60,MATCH($I49,'Construction Bell Curve'!$B$3:$B$60,0),MATCH('Draw Schedule-AM'!AM$3,'Construction Bell Curve'!$B$3:$BK$3,0))*$D49*IF($G49="s-curve",1,0),0)+IFERROR(IF(AND(AM$3&gt;=$H49,AM$3&lt;=$I49),$D49/($I49-$H49+1),0)*IF($G49="straight-line",1,0),0)</f>
        <v>7887.4540399266971</v>
      </c>
      <c r="AN49" s="361">
        <f ca="1">IFERROR(INDEX('Construction Bell Curve'!$B$3:$BK$60,MATCH($I49,'Construction Bell Curve'!$B$3:$B$60,0),MATCH('Draw Schedule-AM'!AN$3,'Construction Bell Curve'!$B$3:$BK$3,0))*$D49*IF($G49="s-curve",1,0),0)+IFERROR(IF(AND(AN$3&gt;=$H49,AN$3&lt;=$I49),$D49/($I49-$H49+1),0)*IF($G49="straight-line",1,0),0)</f>
        <v>7887.4540399266971</v>
      </c>
      <c r="AO49" s="361">
        <f ca="1">IFERROR(INDEX('Construction Bell Curve'!$B$3:$BK$60,MATCH($I49,'Construction Bell Curve'!$B$3:$B$60,0),MATCH('Draw Schedule-AM'!AO$3,'Construction Bell Curve'!$B$3:$BK$3,0))*$D49*IF($G49="s-curve",1,0),0)+IFERROR(IF(AND(AO$3&gt;=$H49,AO$3&lt;=$I49),$D49/($I49-$H49+1),0)*IF($G49="straight-line",1,0),0)</f>
        <v>7887.4540399266971</v>
      </c>
      <c r="AP49" s="361">
        <f ca="1">IFERROR(INDEX('Construction Bell Curve'!$B$3:$BK$60,MATCH($I49,'Construction Bell Curve'!$B$3:$B$60,0),MATCH('Draw Schedule-AM'!AP$3,'Construction Bell Curve'!$B$3:$BK$3,0))*$D49*IF($G49="s-curve",1,0),0)+IFERROR(IF(AND(AP$3&gt;=$H49,AP$3&lt;=$I49),$D49/($I49-$H49+1),0)*IF($G49="straight-line",1,0),0)</f>
        <v>7887.4540399266971</v>
      </c>
      <c r="AQ49" s="361">
        <f ca="1">IFERROR(INDEX('Construction Bell Curve'!$B$3:$BK$60,MATCH($I49,'Construction Bell Curve'!$B$3:$B$60,0),MATCH('Draw Schedule-AM'!AQ$3,'Construction Bell Curve'!$B$3:$BK$3,0))*$D49*IF($G49="s-curve",1,0),0)+IFERROR(IF(AND(AQ$3&gt;=$H49,AQ$3&lt;=$I49),$D49/($I49-$H49+1),0)*IF($G49="straight-line",1,0),0)</f>
        <v>7887.4540399266971</v>
      </c>
      <c r="AR49" s="361">
        <f ca="1">IFERROR(INDEX('Construction Bell Curve'!$B$3:$BK$60,MATCH($I49,'Construction Bell Curve'!$B$3:$B$60,0),MATCH('Draw Schedule-AM'!AR$3,'Construction Bell Curve'!$B$3:$BK$3,0))*$D49*IF($G49="s-curve",1,0),0)+IFERROR(IF(AND(AR$3&gt;=$H49,AR$3&lt;=$I49),$D49/($I49-$H49+1),0)*IF($G49="straight-line",1,0),0)</f>
        <v>7887.4540399266971</v>
      </c>
      <c r="AS49" s="361">
        <f ca="1">IFERROR(INDEX('Construction Bell Curve'!$B$3:$BK$60,MATCH($I49,'Construction Bell Curve'!$B$3:$B$60,0),MATCH('Draw Schedule-AM'!AS$3,'Construction Bell Curve'!$B$3:$BK$3,0))*$D49*IF($G49="s-curve",1,0),0)+IFERROR(IF(AND(AS$3&gt;=$H49,AS$3&lt;=$I49),$D49/($I49-$H49+1),0)*IF($G49="straight-line",1,0),0)</f>
        <v>7887.4540399266971</v>
      </c>
      <c r="AT49" s="361">
        <f ca="1">IFERROR(INDEX('Construction Bell Curve'!$B$3:$BK$60,MATCH($I49,'Construction Bell Curve'!$B$3:$B$60,0),MATCH('Draw Schedule-AM'!AT$3,'Construction Bell Curve'!$B$3:$BK$3,0))*$D49*IF($G49="s-curve",1,0),0)+IFERROR(IF(AND(AT$3&gt;=$H49,AT$3&lt;=$I49),$D49/($I49-$H49+1),0)*IF($G49="straight-line",1,0),0)</f>
        <v>7887.4540399266971</v>
      </c>
      <c r="AU49" s="361">
        <f ca="1">IFERROR(INDEX('Construction Bell Curve'!$B$3:$BK$60,MATCH($I49,'Construction Bell Curve'!$B$3:$B$60,0),MATCH('Draw Schedule-AM'!AU$3,'Construction Bell Curve'!$B$3:$BK$3,0))*$D49*IF($G49="s-curve",1,0),0)+IFERROR(IF(AND(AU$3&gt;=$H49,AU$3&lt;=$I49),$D49/($I49-$H49+1),0)*IF($G49="straight-line",1,0),0)</f>
        <v>0</v>
      </c>
      <c r="AV49" s="361">
        <f ca="1">IFERROR(INDEX('Construction Bell Curve'!$B$3:$BK$60,MATCH($I49,'Construction Bell Curve'!$B$3:$B$60,0),MATCH('Draw Schedule-AM'!AV$3,'Construction Bell Curve'!$B$3:$BK$3,0))*$D49*IF($G49="s-curve",1,0),0)+IFERROR(IF(AND(AV$3&gt;=$H49,AV$3&lt;=$I49),$D49/($I49-$H49+1),0)*IF($G49="straight-line",1,0),0)</f>
        <v>0</v>
      </c>
      <c r="AW49" s="361">
        <f ca="1">IFERROR(INDEX('Construction Bell Curve'!$B$3:$BK$60,MATCH($I49,'Construction Bell Curve'!$B$3:$B$60,0),MATCH('Draw Schedule-AM'!AW$3,'Construction Bell Curve'!$B$3:$BK$3,0))*$D49*IF($G49="s-curve",1,0),0)+IFERROR(IF(AND(AW$3&gt;=$H49,AW$3&lt;=$I49),$D49/($I49-$H49+1),0)*IF($G49="straight-line",1,0),0)</f>
        <v>0</v>
      </c>
      <c r="AX49" s="361">
        <f ca="1">IFERROR(INDEX('Construction Bell Curve'!$B$3:$BK$60,MATCH($I49,'Construction Bell Curve'!$B$3:$B$60,0),MATCH('Draw Schedule-AM'!AX$3,'Construction Bell Curve'!$B$3:$BK$3,0))*$D49*IF($G49="s-curve",1,0),0)+IFERROR(IF(AND(AX$3&gt;=$H49,AX$3&lt;=$I49),$D49/($I49-$H49+1),0)*IF($G49="straight-line",1,0),0)</f>
        <v>0</v>
      </c>
      <c r="AY49" s="361">
        <f ca="1">IFERROR(INDEX('Construction Bell Curve'!$B$3:$BK$60,MATCH($I49,'Construction Bell Curve'!$B$3:$B$60,0),MATCH('Draw Schedule-AM'!AY$3,'Construction Bell Curve'!$B$3:$BK$3,0))*$D49*IF($G49="s-curve",1,0),0)+IFERROR(IF(AND(AY$3&gt;=$H49,AY$3&lt;=$I49),$D49/($I49-$H49+1),0)*IF($G49="straight-line",1,0),0)</f>
        <v>0</v>
      </c>
      <c r="AZ49" s="361">
        <f ca="1">IFERROR(INDEX('Construction Bell Curve'!$B$3:$BK$60,MATCH($I49,'Construction Bell Curve'!$B$3:$B$60,0),MATCH('Draw Schedule-AM'!AZ$3,'Construction Bell Curve'!$B$3:$BK$3,0))*$D49*IF($G49="s-curve",1,0),0)+IFERROR(IF(AND(AZ$3&gt;=$H49,AZ$3&lt;=$I49),$D49/($I49-$H49+1),0)*IF($G49="straight-line",1,0),0)</f>
        <v>0</v>
      </c>
      <c r="BA49" s="361">
        <f ca="1">IFERROR(INDEX('Construction Bell Curve'!$B$3:$BK$60,MATCH($I49,'Construction Bell Curve'!$B$3:$B$60,0),MATCH('Draw Schedule-AM'!BA$3,'Construction Bell Curve'!$B$3:$BK$3,0))*$D49*IF($G49="s-curve",1,0),0)+IFERROR(IF(AND(BA$3&gt;=$H49,BA$3&lt;=$I49),$D49/($I49-$H49+1),0)*IF($G49="straight-line",1,0),0)</f>
        <v>0</v>
      </c>
      <c r="BB49" s="361">
        <f ca="1">IFERROR(INDEX('Construction Bell Curve'!$B$3:$BK$60,MATCH($I49,'Construction Bell Curve'!$B$3:$B$60,0),MATCH('Draw Schedule-AM'!BB$3,'Construction Bell Curve'!$B$3:$BK$3,0))*$D49*IF($G49="s-curve",1,0),0)+IFERROR(IF(AND(BB$3&gt;=$H49,BB$3&lt;=$I49),$D49/($I49-$H49+1),0)*IF($G49="straight-line",1,0),0)</f>
        <v>0</v>
      </c>
      <c r="BC49" s="361">
        <f ca="1">IFERROR(INDEX('Construction Bell Curve'!$B$3:$BK$60,MATCH($I49,'Construction Bell Curve'!$B$3:$B$60,0),MATCH('Draw Schedule-AM'!BC$3,'Construction Bell Curve'!$B$3:$BK$3,0))*$D49*IF($G49="s-curve",1,0),0)+IFERROR(IF(AND(BC$3&gt;=$H49,BC$3&lt;=$I49),$D49/($I49-$H49+1),0)*IF($G49="straight-line",1,0),0)</f>
        <v>0</v>
      </c>
      <c r="BD49" s="361">
        <f ca="1">IFERROR(INDEX('Construction Bell Curve'!$B$3:$BK$60,MATCH($I49,'Construction Bell Curve'!$B$3:$B$60,0),MATCH('Draw Schedule-AM'!BD$3,'Construction Bell Curve'!$B$3:$BK$3,0))*$D49*IF($G49="s-curve",1,0),0)+IFERROR(IF(AND(BD$3&gt;=$H49,BD$3&lt;=$I49),$D49/($I49-$H49+1),0)*IF($G49="straight-line",1,0),0)</f>
        <v>0</v>
      </c>
      <c r="BE49" s="361">
        <f ca="1">IFERROR(INDEX('Construction Bell Curve'!$B$3:$BK$60,MATCH($I49,'Construction Bell Curve'!$B$3:$B$60,0),MATCH('Draw Schedule-AM'!BE$3,'Construction Bell Curve'!$B$3:$BK$3,0))*$D49*IF($G49="s-curve",1,0),0)+IFERROR(IF(AND(BE$3&gt;=$H49,BE$3&lt;=$I49),$D49/($I49-$H49+1),0)*IF($G49="straight-line",1,0),0)</f>
        <v>0</v>
      </c>
      <c r="BF49" s="361">
        <f ca="1">IFERROR(INDEX('Construction Bell Curve'!$B$3:$BK$60,MATCH($I49,'Construction Bell Curve'!$B$3:$B$60,0),MATCH('Draw Schedule-AM'!BF$3,'Construction Bell Curve'!$B$3:$BK$3,0))*$D49*IF($G49="s-curve",1,0),0)+IFERROR(IF(AND(BF$3&gt;=$H49,BF$3&lt;=$I49),$D49/($I49-$H49+1),0)*IF($G49="straight-line",1,0),0)</f>
        <v>0</v>
      </c>
      <c r="BG49" s="361">
        <f ca="1">IFERROR(INDEX('Construction Bell Curve'!$B$3:$BK$60,MATCH($I49,'Construction Bell Curve'!$B$3:$B$60,0),MATCH('Draw Schedule-AM'!BG$3,'Construction Bell Curve'!$B$3:$BK$3,0))*$D49*IF($G49="s-curve",1,0),0)+IFERROR(IF(AND(BG$3&gt;=$H49,BG$3&lt;=$I49),$D49/($I49-$H49+1),0)*IF($G49="straight-line",1,0),0)</f>
        <v>0</v>
      </c>
      <c r="BH49" s="361">
        <f ca="1">IFERROR(INDEX('Construction Bell Curve'!$B$3:$BK$60,MATCH($I49,'Construction Bell Curve'!$B$3:$B$60,0),MATCH('Draw Schedule-AM'!BH$3,'Construction Bell Curve'!$B$3:$BK$3,0))*$D49*IF($G49="s-curve",1,0),0)+IFERROR(IF(AND(BH$3&gt;=$H49,BH$3&lt;=$I49),$D49/($I49-$H49+1),0)*IF($G49="straight-line",1,0),0)</f>
        <v>0</v>
      </c>
      <c r="BI49" s="361">
        <f ca="1">IFERROR(INDEX('Construction Bell Curve'!$B$3:$BK$60,MATCH($I49,'Construction Bell Curve'!$B$3:$B$60,0),MATCH('Draw Schedule-AM'!BI$3,'Construction Bell Curve'!$B$3:$BK$3,0))*$D49*IF($G49="s-curve",1,0),0)+IFERROR(IF(AND(BI$3&gt;=$H49,BI$3&lt;=$I49),$D49/($I49-$H49+1),0)*IF($G49="straight-line",1,0),0)</f>
        <v>0</v>
      </c>
      <c r="BJ49" s="361">
        <f ca="1">IFERROR(INDEX('Construction Bell Curve'!$B$3:$BK$60,MATCH($I49,'Construction Bell Curve'!$B$3:$B$60,0),MATCH('Draw Schedule-AM'!BJ$3,'Construction Bell Curve'!$B$3:$BK$3,0))*$D49*IF($G49="s-curve",1,0),0)+IFERROR(IF(AND(BJ$3&gt;=$H49,BJ$3&lt;=$I49),$D49/($I49-$H49+1),0)*IF($G49="straight-line",1,0),0)</f>
        <v>0</v>
      </c>
      <c r="BK49" s="361">
        <f ca="1">IFERROR(INDEX('Construction Bell Curve'!$B$3:$BK$60,MATCH($I49,'Construction Bell Curve'!$B$3:$B$60,0),MATCH('Draw Schedule-AM'!BK$3,'Construction Bell Curve'!$B$3:$BK$3,0))*$D49*IF($G49="s-curve",1,0),0)+IFERROR(IF(AND(BK$3&gt;=$H49,BK$3&lt;=$I49),$D49/($I49-$H49+1),0)*IF($G49="straight-line",1,0),0)</f>
        <v>0</v>
      </c>
      <c r="BL49" s="361">
        <f ca="1">IFERROR(INDEX('Construction Bell Curve'!$B$3:$BK$60,MATCH($I49,'Construction Bell Curve'!$B$3:$B$60,0),MATCH('Draw Schedule-AM'!BL$3,'Construction Bell Curve'!$B$3:$BK$3,0))*$D49*IF($G49="s-curve",1,0),0)+IFERROR(IF(AND(BL$3&gt;=$H49,BL$3&lt;=$I49),$D49/($I49-$H49+1),0)*IF($G49="straight-line",1,0),0)</f>
        <v>0</v>
      </c>
      <c r="BM49" s="361">
        <f ca="1">IFERROR(INDEX('Construction Bell Curve'!$B$3:$BK$60,MATCH($I49,'Construction Bell Curve'!$B$3:$B$60,0),MATCH('Draw Schedule-AM'!BM$3,'Construction Bell Curve'!$B$3:$BK$3,0))*$D49*IF($G49="s-curve",1,0),0)+IFERROR(IF(AND(BM$3&gt;=$H49,BM$3&lt;=$I49),$D49/($I49-$H49+1),0)*IF($G49="straight-line",1,0),0)</f>
        <v>0</v>
      </c>
      <c r="BN49" s="361">
        <f ca="1">IFERROR(INDEX('Construction Bell Curve'!$B$3:$BK$60,MATCH($I49,'Construction Bell Curve'!$B$3:$B$60,0),MATCH('Draw Schedule-AM'!BN$3,'Construction Bell Curve'!$B$3:$BK$3,0))*$D49*IF($G49="s-curve",1,0),0)+IFERROR(IF(AND(BN$3&gt;=$H49,BN$3&lt;=$I49),$D49/($I49-$H49+1),0)*IF($G49="straight-line",1,0),0)</f>
        <v>0</v>
      </c>
      <c r="BO49" s="361">
        <f ca="1">IFERROR(INDEX('Construction Bell Curve'!$B$3:$BK$60,MATCH($I49,'Construction Bell Curve'!$B$3:$B$60,0),MATCH('Draw Schedule-AM'!BO$3,'Construction Bell Curve'!$B$3:$BK$3,0))*$D49*IF($G49="s-curve",1,0),0)+IFERROR(IF(AND(BO$3&gt;=$H49,BO$3&lt;=$I49),$D49/($I49-$H49+1),0)*IF($G49="straight-line",1,0),0)</f>
        <v>0</v>
      </c>
      <c r="BP49" s="361">
        <f ca="1">IFERROR(INDEX('Construction Bell Curve'!$B$3:$BK$60,MATCH($I49,'Construction Bell Curve'!$B$3:$B$60,0),MATCH('Draw Schedule-AM'!BP$3,'Construction Bell Curve'!$B$3:$BK$3,0))*$D49*IF($G49="s-curve",1,0),0)+IFERROR(IF(AND(BP$3&gt;=$H49,BP$3&lt;=$I49),$D49/($I49-$H49+1),0)*IF($G49="straight-line",1,0),0)</f>
        <v>0</v>
      </c>
      <c r="BQ49" s="361">
        <f ca="1">IFERROR(INDEX('Construction Bell Curve'!$B$3:$BK$60,MATCH($I49,'Construction Bell Curve'!$B$3:$B$60,0),MATCH('Draw Schedule-AM'!BQ$3,'Construction Bell Curve'!$B$3:$BK$3,0))*$D49*IF($G49="s-curve",1,0),0)+IFERROR(IF(AND(BQ$3&gt;=$H49,BQ$3&lt;=$I49),$D49/($I49-$H49+1),0)*IF($G49="straight-line",1,0),0)</f>
        <v>0</v>
      </c>
      <c r="BR49" s="361">
        <f ca="1">IFERROR(INDEX('Construction Bell Curve'!$B$3:$BK$60,MATCH($I49,'Construction Bell Curve'!$B$3:$B$60,0),MATCH('Draw Schedule-AM'!BR$3,'Construction Bell Curve'!$B$3:$BK$3,0))*$D49*IF($G49="s-curve",1,0),0)+IFERROR(IF(AND(BR$3&gt;=$H49,BR$3&lt;=$I49),$D49/($I49-$H49+1),0)*IF($G49="straight-line",1,0),0)</f>
        <v>0</v>
      </c>
      <c r="BS49" s="361">
        <f ca="1">IFERROR(INDEX('Construction Bell Curve'!$B$3:$BK$60,MATCH($I49,'Construction Bell Curve'!$B$3:$B$60,0),MATCH('Draw Schedule-AM'!BS$3,'Construction Bell Curve'!$B$3:$BK$3,0))*$D49*IF($G49="s-curve",1,0),0)+IFERROR(IF(AND(BS$3&gt;=$H49,BS$3&lt;=$I49),$D49/($I49-$H49+1),0)*IF($G49="straight-line",1,0),0)</f>
        <v>0</v>
      </c>
      <c r="BT49" s="361">
        <f ca="1">IFERROR(INDEX('Construction Bell Curve'!$B$3:$BK$60,MATCH($I49,'Construction Bell Curve'!$B$3:$B$60,0),MATCH('Draw Schedule-AM'!BT$3,'Construction Bell Curve'!$B$3:$BK$3,0))*$D49*IF($G49="s-curve",1,0),0)+IFERROR(IF(AND(BT$3&gt;=$H49,BT$3&lt;=$I49),$D49/($I49-$H49+1),0)*IF($G49="straight-line",1,0),0)</f>
        <v>0</v>
      </c>
      <c r="BU49" s="361">
        <f ca="1">IFERROR(INDEX('Construction Bell Curve'!$B$3:$BK$60,MATCH($I49,'Construction Bell Curve'!$B$3:$B$60,0),MATCH('Draw Schedule-AM'!BU$3,'Construction Bell Curve'!$B$3:$BK$3,0))*$D49*IF($G49="s-curve",1,0),0)+IFERROR(IF(AND(BU$3&gt;=$H49,BU$3&lt;=$I49),$D49/($I49-$H49+1),0)*IF($G49="straight-line",1,0),0)</f>
        <v>0</v>
      </c>
      <c r="BV49" s="361">
        <f ca="1">IFERROR(INDEX('Construction Bell Curve'!$B$3:$BK$60,MATCH($I49,'Construction Bell Curve'!$B$3:$B$60,0),MATCH('Draw Schedule-AM'!BV$3,'Construction Bell Curve'!$B$3:$BK$3,0))*$D49*IF($G49="s-curve",1,0),0)+IFERROR(IF(AND(BV$3&gt;=$H49,BV$3&lt;=$I49),$D49/($I49-$H49+1),0)*IF($G49="straight-line",1,0),0)</f>
        <v>0</v>
      </c>
      <c r="BW49" s="361">
        <f ca="1">IFERROR(INDEX('Construction Bell Curve'!$B$3:$BK$60,MATCH($I49,'Construction Bell Curve'!$B$3:$B$60,0),MATCH('Draw Schedule-AM'!BW$3,'Construction Bell Curve'!$B$3:$BK$3,0))*$D49*IF($G49="s-curve",1,0),0)+IFERROR(IF(AND(BW$3&gt;=$H49,BW$3&lt;=$I49),$D49/($I49-$H49+1),0)*IF($G49="straight-line",1,0),0)</f>
        <v>0</v>
      </c>
      <c r="BX49" s="361">
        <f ca="1">IFERROR(INDEX('Construction Bell Curve'!$B$3:$BK$60,MATCH($I49,'Construction Bell Curve'!$B$3:$B$60,0),MATCH('Draw Schedule-AM'!BX$3,'Construction Bell Curve'!$B$3:$BK$3,0))*$D49*IF($G49="s-curve",1,0),0)+IFERROR(IF(AND(BX$3&gt;=$H49,BX$3&lt;=$I49),$D49/($I49-$H49+1),0)*IF($G49="straight-line",1,0),0)</f>
        <v>0</v>
      </c>
      <c r="BY49" s="361">
        <f ca="1">IFERROR(INDEX('Construction Bell Curve'!$B$3:$BK$60,MATCH($I49,'Construction Bell Curve'!$B$3:$B$60,0),MATCH('Draw Schedule-AM'!BY$3,'Construction Bell Curve'!$B$3:$BK$3,0))*$D49*IF($G49="s-curve",1,0),0)+IFERROR(IF(AND(BY$3&gt;=$H49,BY$3&lt;=$I49),$D49/($I49-$H49+1),0)*IF($G49="straight-line",1,0),0)</f>
        <v>0</v>
      </c>
      <c r="BZ49" s="361">
        <f ca="1">IFERROR(INDEX('Construction Bell Curve'!$B$3:$BK$60,MATCH($I49,'Construction Bell Curve'!$B$3:$B$60,0),MATCH('Draw Schedule-AM'!BZ$3,'Construction Bell Curve'!$B$3:$BK$3,0))*$D49*IF($G49="s-curve",1,0),0)+IFERROR(IF(AND(BZ$3&gt;=$H49,BZ$3&lt;=$I49),$D49/($I49-$H49+1),0)*IF($G49="straight-line",1,0),0)</f>
        <v>0</v>
      </c>
      <c r="CA49" s="361">
        <f ca="1">IFERROR(INDEX('Construction Bell Curve'!$B$3:$BK$60,MATCH($I49,'Construction Bell Curve'!$B$3:$B$60,0),MATCH('Draw Schedule-AM'!CA$3,'Construction Bell Curve'!$B$3:$BK$3,0))*$D49*IF($G49="s-curve",1,0),0)+IFERROR(IF(AND(CA$3&gt;=$H49,CA$3&lt;=$I49),$D49/($I49-$H49+1),0)*IF($G49="straight-line",1,0),0)</f>
        <v>0</v>
      </c>
      <c r="CB49" s="361">
        <f ca="1">IFERROR(INDEX('Construction Bell Curve'!$B$3:$BK$60,MATCH($I49,'Construction Bell Curve'!$B$3:$B$60,0),MATCH('Draw Schedule-AM'!CB$3,'Construction Bell Curve'!$B$3:$BK$3,0))*$D49*IF($G49="s-curve",1,0),0)+IFERROR(IF(AND(CB$3&gt;=$H49,CB$3&lt;=$I49),$D49/($I49-$H49+1),0)*IF($G49="straight-line",1,0),0)</f>
        <v>0</v>
      </c>
      <c r="CC49" s="361">
        <f ca="1">IFERROR(INDEX('Construction Bell Curve'!$B$3:$BK$60,MATCH($I49,'Construction Bell Curve'!$B$3:$B$60,0),MATCH('Draw Schedule-AM'!CC$3,'Construction Bell Curve'!$B$3:$BK$3,0))*$D49*IF($G49="s-curve",1,0),0)+IFERROR(IF(AND(CC$3&gt;=$H49,CC$3&lt;=$I49),$D49/($I49-$H49+1),0)*IF($G49="straight-line",1,0),0)</f>
        <v>0</v>
      </c>
      <c r="CD49" s="361">
        <f ca="1">IFERROR(INDEX('Construction Bell Curve'!$B$3:$BK$60,MATCH($I49,'Construction Bell Curve'!$B$3:$B$60,0),MATCH('Draw Schedule-AM'!CD$3,'Construction Bell Curve'!$B$3:$BK$3,0))*$D49*IF($G49="s-curve",1,0),0)+IFERROR(IF(AND(CD$3&gt;=$H49,CD$3&lt;=$I49),$D49/($I49-$H49+1),0)*IF($G49="straight-line",1,0),0)</f>
        <v>0</v>
      </c>
      <c r="CE49" s="361">
        <f ca="1">IFERROR(INDEX('Construction Bell Curve'!$B$3:$BK$60,MATCH($I49,'Construction Bell Curve'!$B$3:$B$60,0),MATCH('Draw Schedule-AM'!CE$3,'Construction Bell Curve'!$B$3:$BK$3,0))*$D49*IF($G49="s-curve",1,0),0)+IFERROR(IF(AND(CE$3&gt;=$H49,CE$3&lt;=$I49),$D49/($I49-$H49+1),0)*IF($G49="straight-line",1,0),0)</f>
        <v>0</v>
      </c>
      <c r="CF49" s="361">
        <f ca="1">IFERROR(INDEX('Construction Bell Curve'!$B$3:$BK$60,MATCH($I49,'Construction Bell Curve'!$B$3:$B$60,0),MATCH('Draw Schedule-AM'!CF$3,'Construction Bell Curve'!$B$3:$BK$3,0))*$D49*IF($G49="s-curve",1,0),0)+IFERROR(IF(AND(CF$3&gt;=$H49,CF$3&lt;=$I49),$D49/($I49-$H49+1),0)*IF($G49="straight-line",1,0),0)</f>
        <v>0</v>
      </c>
      <c r="CG49" s="361">
        <f ca="1">IFERROR(INDEX('Construction Bell Curve'!$B$3:$BK$60,MATCH($I49,'Construction Bell Curve'!$B$3:$B$60,0),MATCH('Draw Schedule-AM'!CG$3,'Construction Bell Curve'!$B$3:$BK$3,0))*$D49*IF($G49="s-curve",1,0),0)+IFERROR(IF(AND(CG$3&gt;=$H49,CG$3&lt;=$I49),$D49/($I49-$H49+1),0)*IF($G49="straight-line",1,0),0)</f>
        <v>0</v>
      </c>
      <c r="CH49" s="361">
        <f ca="1">IFERROR(INDEX('Construction Bell Curve'!$B$3:$BK$60,MATCH($I49,'Construction Bell Curve'!$B$3:$B$60,0),MATCH('Draw Schedule-AM'!CH$3,'Construction Bell Curve'!$B$3:$BK$3,0))*$D49*IF($G49="s-curve",1,0),0)+IFERROR(IF(AND(CH$3&gt;=$H49,CH$3&lt;=$I49),$D49/($I49-$H49+1),0)*IF($G49="straight-line",1,0),0)</f>
        <v>0</v>
      </c>
      <c r="CI49" s="361">
        <f ca="1">IFERROR(INDEX('Construction Bell Curve'!$B$3:$BK$60,MATCH($I49,'Construction Bell Curve'!$B$3:$B$60,0),MATCH('Draw Schedule-AM'!CI$3,'Construction Bell Curve'!$B$3:$BK$3,0))*$D49*IF($G49="s-curve",1,0),0)+IFERROR(IF(AND(CI$3&gt;=$H49,CI$3&lt;=$I49),$D49/($I49-$H49+1),0)*IF($G49="straight-line",1,0),0)</f>
        <v>0</v>
      </c>
      <c r="CJ49" s="361">
        <f ca="1">IFERROR(INDEX('Construction Bell Curve'!$B$3:$BK$60,MATCH($I49,'Construction Bell Curve'!$B$3:$B$60,0),MATCH('Draw Schedule-AM'!CJ$3,'Construction Bell Curve'!$B$3:$BK$3,0))*$D49*IF($G49="s-curve",1,0),0)+IFERROR(IF(AND(CJ$3&gt;=$H49,CJ$3&lt;=$I49),$D49/($I49-$H49+1),0)*IF($G49="straight-line",1,0),0)</f>
        <v>0</v>
      </c>
      <c r="CK49" s="361">
        <f ca="1">IFERROR(INDEX('Construction Bell Curve'!$B$3:$BK$60,MATCH($I49,'Construction Bell Curve'!$B$3:$B$60,0),MATCH('Draw Schedule-AM'!CK$3,'Construction Bell Curve'!$B$3:$BK$3,0))*$D49*IF($G49="s-curve",1,0),0)+IFERROR(IF(AND(CK$3&gt;=$H49,CK$3&lt;=$I49),$D49/($I49-$H49+1),0)*IF($G49="straight-line",1,0),0)</f>
        <v>0</v>
      </c>
      <c r="CL49" s="361">
        <f ca="1">IFERROR(INDEX('Construction Bell Curve'!$B$3:$BK$60,MATCH($I49,'Construction Bell Curve'!$B$3:$B$60,0),MATCH('Draw Schedule-AM'!CL$3,'Construction Bell Curve'!$B$3:$BK$3,0))*$D49*IF($G49="s-curve",1,0),0)+IFERROR(IF(AND(CL$3&gt;=$H49,CL$3&lt;=$I49),$D49/($I49-$H49+1),0)*IF($G49="straight-line",1,0),0)</f>
        <v>0</v>
      </c>
      <c r="CM49" s="361">
        <f ca="1">IFERROR(INDEX('Construction Bell Curve'!$B$3:$BK$60,MATCH($I49,'Construction Bell Curve'!$B$3:$B$60,0),MATCH('Draw Schedule-AM'!CM$3,'Construction Bell Curve'!$B$3:$BK$3,0))*$D49*IF($G49="s-curve",1,0),0)+IFERROR(IF(AND(CM$3&gt;=$H49,CM$3&lt;=$I49),$D49/($I49-$H49+1),0)*IF($G49="straight-line",1,0),0)</f>
        <v>0</v>
      </c>
      <c r="CN49" s="361">
        <f ca="1">IFERROR(INDEX('Construction Bell Curve'!$B$3:$BK$60,MATCH($I49,'Construction Bell Curve'!$B$3:$B$60,0),MATCH('Draw Schedule-AM'!CN$3,'Construction Bell Curve'!$B$3:$BK$3,0))*$D49*IF($G49="s-curve",1,0),0)+IFERROR(IF(AND(CN$3&gt;=$H49,CN$3&lt;=$I49),$D49/($I49-$H49+1),0)*IF($G49="straight-line",1,0),0)</f>
        <v>0</v>
      </c>
      <c r="CO49" s="361">
        <f ca="1">IFERROR(INDEX('Construction Bell Curve'!$B$3:$BK$60,MATCH($I49,'Construction Bell Curve'!$B$3:$B$60,0),MATCH('Draw Schedule-AM'!CO$3,'Construction Bell Curve'!$B$3:$BK$3,0))*$D49*IF($G49="s-curve",1,0),0)+IFERROR(IF(AND(CO$3&gt;=$H49,CO$3&lt;=$I49),$D49/($I49-$H49+1),0)*IF($G49="straight-line",1,0),0)</f>
        <v>0</v>
      </c>
      <c r="CP49" s="361">
        <f ca="1">IFERROR(INDEX('Construction Bell Curve'!$B$3:$BK$60,MATCH($I49,'Construction Bell Curve'!$B$3:$B$60,0),MATCH('Draw Schedule-AM'!CP$3,'Construction Bell Curve'!$B$3:$BK$3,0))*$D49*IF($G49="s-curve",1,0),0)+IFERROR(IF(AND(CP$3&gt;=$H49,CP$3&lt;=$I49),$D49/($I49-$H49+1),0)*IF($G49="straight-line",1,0),0)</f>
        <v>0</v>
      </c>
      <c r="CQ49" s="361">
        <f ca="1">IFERROR(INDEX('Construction Bell Curve'!$B$3:$BK$60,MATCH($I49,'Construction Bell Curve'!$B$3:$B$60,0),MATCH('Draw Schedule-AM'!CQ$3,'Construction Bell Curve'!$B$3:$BK$3,0))*$D49*IF($G49="s-curve",1,0),0)+IFERROR(IF(AND(CQ$3&gt;=$H49,CQ$3&lt;=$I49),$D49/($I49-$H49+1),0)*IF($G49="straight-line",1,0),0)</f>
        <v>0</v>
      </c>
      <c r="CR49" s="361">
        <f ca="1">IFERROR(INDEX('Construction Bell Curve'!$B$3:$BK$60,MATCH($I49,'Construction Bell Curve'!$B$3:$B$60,0),MATCH('Draw Schedule-AM'!CR$3,'Construction Bell Curve'!$B$3:$BK$3,0))*$D49*IF($G49="s-curve",1,0),0)+IFERROR(IF(AND(CR$3&gt;=$H49,CR$3&lt;=$I49),$D49/($I49-$H49+1),0)*IF($G49="straight-line",1,0),0)</f>
        <v>0</v>
      </c>
      <c r="CS49" s="361">
        <f ca="1">IFERROR(INDEX('Construction Bell Curve'!$B$3:$BK$60,MATCH($I49,'Construction Bell Curve'!$B$3:$B$60,0),MATCH('Draw Schedule-AM'!CS$3,'Construction Bell Curve'!$B$3:$BK$3,0))*$D49*IF($G49="s-curve",1,0),0)+IFERROR(IF(AND(CS$3&gt;=$H49,CS$3&lt;=$I49),$D49/($I49-$H49+1),0)*IF($G49="straight-line",1,0),0)</f>
        <v>0</v>
      </c>
      <c r="CT49" s="361">
        <f ca="1">IFERROR(INDEX('Construction Bell Curve'!$B$3:$BK$60,MATCH($I49,'Construction Bell Curve'!$B$3:$B$60,0),MATCH('Draw Schedule-AM'!CT$3,'Construction Bell Curve'!$B$3:$BK$3,0))*$D49*IF($G49="s-curve",1,0),0)+IFERROR(IF(AND(CT$3&gt;=$H49,CT$3&lt;=$I49),$D49/($I49-$H49+1),0)*IF($G49="straight-line",1,0),0)</f>
        <v>0</v>
      </c>
      <c r="CU49" s="361">
        <f ca="1">IFERROR(INDEX('Construction Bell Curve'!$B$3:$BK$60,MATCH($I49,'Construction Bell Curve'!$B$3:$B$60,0),MATCH('Draw Schedule-AM'!CU$3,'Construction Bell Curve'!$B$3:$BK$3,0))*$D49*IF($G49="s-curve",1,0),0)+IFERROR(IF(AND(CU$3&gt;=$H49,CU$3&lt;=$I49),$D49/($I49-$H49+1),0)*IF($G49="straight-line",1,0),0)</f>
        <v>0</v>
      </c>
      <c r="CV49" s="361">
        <f ca="1">IFERROR(INDEX('Construction Bell Curve'!$B$3:$BK$60,MATCH($I49,'Construction Bell Curve'!$B$3:$B$60,0),MATCH('Draw Schedule-AM'!CV$3,'Construction Bell Curve'!$B$3:$BK$3,0))*$D49*IF($G49="s-curve",1,0),0)+IFERROR(IF(AND(CV$3&gt;=$H49,CV$3&lt;=$I49),$D49/($I49-$H49+1),0)*IF($G49="straight-line",1,0),0)</f>
        <v>0</v>
      </c>
      <c r="CW49" s="361">
        <f ca="1">IFERROR(INDEX('Construction Bell Curve'!$B$3:$BK$60,MATCH($I49,'Construction Bell Curve'!$B$3:$B$60,0),MATCH('Draw Schedule-AM'!CW$3,'Construction Bell Curve'!$B$3:$BK$3,0))*$D49*IF($G49="s-curve",1,0),0)+IFERROR(IF(AND(CW$3&gt;=$H49,CW$3&lt;=$I49),$D49/($I49-$H49+1),0)*IF($G49="straight-line",1,0),0)</f>
        <v>0</v>
      </c>
      <c r="CX49" s="361">
        <f ca="1">IFERROR(INDEX('Construction Bell Curve'!$B$3:$BK$60,MATCH($I49,'Construction Bell Curve'!$B$3:$B$60,0),MATCH('Draw Schedule-AM'!CX$3,'Construction Bell Curve'!$B$3:$BK$3,0))*$D49*IF($G49="s-curve",1,0),0)+IFERROR(IF(AND(CX$3&gt;=$H49,CX$3&lt;=$I49),$D49/($I49-$H49+1),0)*IF($G49="straight-line",1,0),0)</f>
        <v>0</v>
      </c>
      <c r="CY49" s="361">
        <f ca="1">IFERROR(INDEX('Construction Bell Curve'!$B$3:$BK$60,MATCH($I49,'Construction Bell Curve'!$B$3:$B$60,0),MATCH('Draw Schedule-AM'!CY$3,'Construction Bell Curve'!$B$3:$BK$3,0))*$D49*IF($G49="s-curve",1,0),0)+IFERROR(IF(AND(CY$3&gt;=$H49,CY$3&lt;=$I49),$D49/($I49-$H49+1),0)*IF($G49="straight-line",1,0),0)</f>
        <v>0</v>
      </c>
      <c r="CZ49" s="361">
        <f ca="1">IFERROR(INDEX('Construction Bell Curve'!$B$3:$BK$60,MATCH($I49,'Construction Bell Curve'!$B$3:$B$60,0),MATCH('Draw Schedule-AM'!CZ$3,'Construction Bell Curve'!$B$3:$BK$3,0))*$D49*IF($G49="s-curve",1,0),0)+IFERROR(IF(AND(CZ$3&gt;=$H49,CZ$3&lt;=$I49),$D49/($I49-$H49+1),0)*IF($G49="straight-line",1,0),0)</f>
        <v>0</v>
      </c>
      <c r="DA49" s="361">
        <f ca="1">IFERROR(INDEX('Construction Bell Curve'!$B$3:$BK$60,MATCH($I49,'Construction Bell Curve'!$B$3:$B$60,0),MATCH('Draw Schedule-AM'!DA$3,'Construction Bell Curve'!$B$3:$BK$3,0))*$D49*IF($G49="s-curve",1,0),0)+IFERROR(IF(AND(DA$3&gt;=$H49,DA$3&lt;=$I49),$D49/($I49-$H49+1),0)*IF($G49="straight-line",1,0),0)</f>
        <v>0</v>
      </c>
      <c r="DB49" s="361">
        <f ca="1">IFERROR(INDEX('Construction Bell Curve'!$B$3:$BK$60,MATCH($I49,'Construction Bell Curve'!$B$3:$B$60,0),MATCH('Draw Schedule-AM'!DB$3,'Construction Bell Curve'!$B$3:$BK$3,0))*$D49*IF($G49="s-curve",1,0),0)+IFERROR(IF(AND(DB$3&gt;=$H49,DB$3&lt;=$I49),$D49/($I49-$H49+1),0)*IF($G49="straight-line",1,0),0)</f>
        <v>0</v>
      </c>
      <c r="DC49" s="361">
        <f ca="1">IFERROR(INDEX('Construction Bell Curve'!$B$3:$BK$60,MATCH($I49,'Construction Bell Curve'!$B$3:$B$60,0),MATCH('Draw Schedule-AM'!DC$3,'Construction Bell Curve'!$B$3:$BK$3,0))*$D49*IF($G49="s-curve",1,0),0)+IFERROR(IF(AND(DC$3&gt;=$H49,DC$3&lt;=$I49),$D49/($I49-$H49+1),0)*IF($G49="straight-line",1,0),0)</f>
        <v>0</v>
      </c>
      <c r="DD49" s="361">
        <f ca="1">IFERROR(INDEX('Construction Bell Curve'!$B$3:$BK$60,MATCH($I49,'Construction Bell Curve'!$B$3:$B$60,0),MATCH('Draw Schedule-AM'!DD$3,'Construction Bell Curve'!$B$3:$BK$3,0))*$D49*IF($G49="s-curve",1,0),0)+IFERROR(IF(AND(DD$3&gt;=$H49,DD$3&lt;=$I49),$D49/($I49-$H49+1),0)*IF($G49="straight-line",1,0),0)</f>
        <v>0</v>
      </c>
      <c r="DE49" s="361">
        <f ca="1">IFERROR(INDEX('Construction Bell Curve'!$B$3:$BK$60,MATCH($I49,'Construction Bell Curve'!$B$3:$B$60,0),MATCH('Draw Schedule-AM'!DE$3,'Construction Bell Curve'!$B$3:$BK$3,0))*$D49*IF($G49="s-curve",1,0),0)+IFERROR(IF(AND(DE$3&gt;=$H49,DE$3&lt;=$I49),$D49/($I49-$H49+1),0)*IF($G49="straight-line",1,0),0)</f>
        <v>0</v>
      </c>
      <c r="DF49" s="361">
        <f ca="1">IFERROR(INDEX('Construction Bell Curve'!$B$3:$BK$60,MATCH($I49,'Construction Bell Curve'!$B$3:$B$60,0),MATCH('Draw Schedule-AM'!DF$3,'Construction Bell Curve'!$B$3:$BK$3,0))*$D49*IF($G49="s-curve",1,0),0)+IFERROR(IF(AND(DF$3&gt;=$H49,DF$3&lt;=$I49),$D49/($I49-$H49+1),0)*IF($G49="straight-line",1,0),0)</f>
        <v>0</v>
      </c>
      <c r="DG49" s="361">
        <f ca="1">IFERROR(INDEX('Construction Bell Curve'!$B$3:$BK$60,MATCH($I49,'Construction Bell Curve'!$B$3:$B$60,0),MATCH('Draw Schedule-AM'!DG$3,'Construction Bell Curve'!$B$3:$BK$3,0))*$D49*IF($G49="s-curve",1,0),0)+IFERROR(IF(AND(DG$3&gt;=$H49,DG$3&lt;=$I49),$D49/($I49-$H49+1),0)*IF($G49="straight-line",1,0),0)</f>
        <v>0</v>
      </c>
      <c r="DH49" s="361">
        <f ca="1">IFERROR(INDEX('Construction Bell Curve'!$B$3:$BK$60,MATCH($I49,'Construction Bell Curve'!$B$3:$B$60,0),MATCH('Draw Schedule-AM'!DH$3,'Construction Bell Curve'!$B$3:$BK$3,0))*$D49*IF($G49="s-curve",1,0),0)+IFERROR(IF(AND(DH$3&gt;=$H49,DH$3&lt;=$I49),$D49/($I49-$H49+1),0)*IF($G49="straight-line",1,0),0)</f>
        <v>0</v>
      </c>
      <c r="DI49" s="361">
        <f ca="1">IFERROR(INDEX('Construction Bell Curve'!$B$3:$BK$60,MATCH($I49,'Construction Bell Curve'!$B$3:$B$60,0),MATCH('Draw Schedule-AM'!DI$3,'Construction Bell Curve'!$B$3:$BK$3,0))*$D49*IF($G49="s-curve",1,0),0)+IFERROR(IF(AND(DI$3&gt;=$H49,DI$3&lt;=$I49),$D49/($I49-$H49+1),0)*IF($G49="straight-line",1,0),0)</f>
        <v>0</v>
      </c>
      <c r="DJ49" s="361">
        <f ca="1">IFERROR(INDEX('Construction Bell Curve'!$B$3:$BK$60,MATCH($I49,'Construction Bell Curve'!$B$3:$B$60,0),MATCH('Draw Schedule-AM'!DJ$3,'Construction Bell Curve'!$B$3:$BK$3,0))*$D49*IF($G49="s-curve",1,0),0)+IFERROR(IF(AND(DJ$3&gt;=$H49,DJ$3&lt;=$I49),$D49/($I49-$H49+1),0)*IF($G49="straight-line",1,0),0)</f>
        <v>0</v>
      </c>
      <c r="DK49" s="361">
        <f ca="1">IFERROR(INDEX('Construction Bell Curve'!$B$3:$BK$60,MATCH($I49,'Construction Bell Curve'!$B$3:$B$60,0),MATCH('Draw Schedule-AM'!DK$3,'Construction Bell Curve'!$B$3:$BK$3,0))*$D49*IF($G49="s-curve",1,0),0)+IFERROR(IF(AND(DK$3&gt;=$H49,DK$3&lt;=$I49),$D49/($I49-$H49+1),0)*IF($G49="straight-line",1,0),0)</f>
        <v>0</v>
      </c>
      <c r="DL49" s="361">
        <f ca="1">IFERROR(INDEX('Construction Bell Curve'!$B$3:$BK$60,MATCH($I49,'Construction Bell Curve'!$B$3:$B$60,0),MATCH('Draw Schedule-AM'!DL$3,'Construction Bell Curve'!$B$3:$BK$3,0))*$D49*IF($G49="s-curve",1,0),0)+IFERROR(IF(AND(DL$3&gt;=$H49,DL$3&lt;=$I49),$D49/($I49-$H49+1),0)*IF($G49="straight-line",1,0),0)</f>
        <v>0</v>
      </c>
      <c r="DM49" s="361">
        <f ca="1">IFERROR(INDEX('Construction Bell Curve'!$B$3:$BK$60,MATCH($I49,'Construction Bell Curve'!$B$3:$B$60,0),MATCH('Draw Schedule-AM'!DM$3,'Construction Bell Curve'!$B$3:$BK$3,0))*$D49*IF($G49="s-curve",1,0),0)+IFERROR(IF(AND(DM$3&gt;=$H49,DM$3&lt;=$I49),$D49/($I49-$H49+1),0)*IF($G49="straight-line",1,0),0)</f>
        <v>0</v>
      </c>
      <c r="DN49" s="361">
        <f ca="1">IFERROR(INDEX('Construction Bell Curve'!$B$3:$BK$60,MATCH($I49,'Construction Bell Curve'!$B$3:$B$60,0),MATCH('Draw Schedule-AM'!DN$3,'Construction Bell Curve'!$B$3:$BK$3,0))*$D49*IF($G49="s-curve",1,0),0)+IFERROR(IF(AND(DN$3&gt;=$H49,DN$3&lt;=$I49),$D49/($I49-$H49+1),0)*IF($G49="straight-line",1,0),0)</f>
        <v>0</v>
      </c>
      <c r="DO49" s="361">
        <f ca="1">IFERROR(INDEX('Construction Bell Curve'!$B$3:$BK$60,MATCH($I49,'Construction Bell Curve'!$B$3:$B$60,0),MATCH('Draw Schedule-AM'!DO$3,'Construction Bell Curve'!$B$3:$BK$3,0))*$D49*IF($G49="s-curve",1,0),0)+IFERROR(IF(AND(DO$3&gt;=$H49,DO$3&lt;=$I49),$D49/($I49-$H49+1),0)*IF($G49="straight-line",1,0),0)</f>
        <v>0</v>
      </c>
      <c r="DP49" s="361">
        <f ca="1">IFERROR(INDEX('Construction Bell Curve'!$B$3:$BK$60,MATCH($I49,'Construction Bell Curve'!$B$3:$B$60,0),MATCH('Draw Schedule-AM'!DP$3,'Construction Bell Curve'!$B$3:$BK$3,0))*$D49*IF($G49="s-curve",1,0),0)+IFERROR(IF(AND(DP$3&gt;=$H49,DP$3&lt;=$I49),$D49/($I49-$H49+1),0)*IF($G49="straight-line",1,0),0)</f>
        <v>0</v>
      </c>
      <c r="DQ49" s="361">
        <f ca="1">IFERROR(INDEX('Construction Bell Curve'!$B$3:$BK$60,MATCH($I49,'Construction Bell Curve'!$B$3:$B$60,0),MATCH('Draw Schedule-AM'!DQ$3,'Construction Bell Curve'!$B$3:$BK$3,0))*$D49*IF($G49="s-curve",1,0),0)+IFERROR(IF(AND(DQ$3&gt;=$H49,DQ$3&lt;=$I49),$D49/($I49-$H49+1),0)*IF($G49="straight-line",1,0),0)</f>
        <v>0</v>
      </c>
      <c r="DR49" s="361">
        <f ca="1">IFERROR(INDEX('Construction Bell Curve'!$B$3:$BK$60,MATCH($I49,'Construction Bell Curve'!$B$3:$B$60,0),MATCH('Draw Schedule-AM'!DR$3,'Construction Bell Curve'!$B$3:$BK$3,0))*$D49*IF($G49="s-curve",1,0),0)+IFERROR(IF(AND(DR$3&gt;=$H49,DR$3&lt;=$I49),$D49/($I49-$H49+1),0)*IF($G49="straight-line",1,0),0)</f>
        <v>0</v>
      </c>
      <c r="DS49" s="361">
        <f ca="1">IFERROR(INDEX('Construction Bell Curve'!$B$3:$BK$60,MATCH($I49,'Construction Bell Curve'!$B$3:$B$60,0),MATCH('Draw Schedule-AM'!DS$3,'Construction Bell Curve'!$B$3:$BK$3,0))*$D49*IF($G49="s-curve",1,0),0)+IFERROR(IF(AND(DS$3&gt;=$H49,DS$3&lt;=$I49),$D49/($I49-$H49+1),0)*IF($G49="straight-line",1,0),0)</f>
        <v>0</v>
      </c>
      <c r="DT49" s="361">
        <f ca="1">IFERROR(INDEX('Construction Bell Curve'!$B$3:$BK$60,MATCH($I49,'Construction Bell Curve'!$B$3:$B$60,0),MATCH('Draw Schedule-AM'!DT$3,'Construction Bell Curve'!$B$3:$BK$3,0))*$D49*IF($G49="s-curve",1,0),0)+IFERROR(IF(AND(DT$3&gt;=$H49,DT$3&lt;=$I49),$D49/($I49-$H49+1),0)*IF($G49="straight-line",1,0),0)</f>
        <v>0</v>
      </c>
      <c r="DU49" s="361">
        <f ca="1">IFERROR(INDEX('Construction Bell Curve'!$B$3:$BK$60,MATCH($I49,'Construction Bell Curve'!$B$3:$B$60,0),MATCH('Draw Schedule-AM'!DU$3,'Construction Bell Curve'!$B$3:$BK$3,0))*$D49*IF($G49="s-curve",1,0),0)+IFERROR(IF(AND(DU$3&gt;=$H49,DU$3&lt;=$I49),$D49/($I49-$H49+1),0)*IF($G49="straight-line",1,0),0)</f>
        <v>0</v>
      </c>
      <c r="DV49" s="361">
        <f ca="1">IFERROR(INDEX('Construction Bell Curve'!$B$3:$BK$60,MATCH($I49,'Construction Bell Curve'!$B$3:$B$60,0),MATCH('Draw Schedule-AM'!DV$3,'Construction Bell Curve'!$B$3:$BK$3,0))*$D49*IF($G49="s-curve",1,0),0)+IFERROR(IF(AND(DV$3&gt;=$H49,DV$3&lt;=$I49),$D49/($I49-$H49+1),0)*IF($G49="straight-line",1,0),0)</f>
        <v>0</v>
      </c>
      <c r="DW49" s="361">
        <f ca="1">IFERROR(INDEX('Construction Bell Curve'!$B$3:$BK$60,MATCH($I49,'Construction Bell Curve'!$B$3:$B$60,0),MATCH('Draw Schedule-AM'!DW$3,'Construction Bell Curve'!$B$3:$BK$3,0))*$D49*IF($G49="s-curve",1,0),0)+IFERROR(IF(AND(DW$3&gt;=$H49,DW$3&lt;=$I49),$D49/($I49-$H49+1),0)*IF($G49="straight-line",1,0),0)</f>
        <v>0</v>
      </c>
      <c r="DX49" s="361">
        <f ca="1">IFERROR(INDEX('Construction Bell Curve'!$B$3:$BK$60,MATCH($I49,'Construction Bell Curve'!$B$3:$B$60,0),MATCH('Draw Schedule-AM'!DX$3,'Construction Bell Curve'!$B$3:$BK$3,0))*$D49*IF($G49="s-curve",1,0),0)+IFERROR(IF(AND(DX$3&gt;=$H49,DX$3&lt;=$I49),$D49/($I49-$H49+1),0)*IF($G49="straight-line",1,0),0)</f>
        <v>0</v>
      </c>
      <c r="DY49" s="361">
        <f ca="1">IFERROR(INDEX('Construction Bell Curve'!$B$3:$BK$60,MATCH($I49,'Construction Bell Curve'!$B$3:$B$60,0),MATCH('Draw Schedule-AM'!DY$3,'Construction Bell Curve'!$B$3:$BK$3,0))*$D49*IF($G49="s-curve",1,0),0)+IFERROR(IF(AND(DY$3&gt;=$H49,DY$3&lt;=$I49),$D49/($I49-$H49+1),0)*IF($G49="straight-line",1,0),0)</f>
        <v>0</v>
      </c>
      <c r="DZ49" s="361">
        <f ca="1">IFERROR(INDEX('Construction Bell Curve'!$B$3:$BK$60,MATCH($I49,'Construction Bell Curve'!$B$3:$B$60,0),MATCH('Draw Schedule-AM'!DZ$3,'Construction Bell Curve'!$B$3:$BK$3,0))*$D49*IF($G49="s-curve",1,0),0)+IFERROR(IF(AND(DZ$3&gt;=$H49,DZ$3&lt;=$I49),$D49/($I49-$H49+1),0)*IF($G49="straight-line",1,0),0)</f>
        <v>0</v>
      </c>
    </row>
    <row r="50" spans="1:130" s="51" customFormat="1" ht="15.75" customHeight="1" thickBot="1">
      <c r="A50" s="59"/>
      <c r="B50" s="65" t="s">
        <v>586</v>
      </c>
      <c r="C50" s="1136">
        <f t="shared" ref="C50" si="38">SUM(C48:C49)</f>
        <v>0</v>
      </c>
      <c r="D50" s="148">
        <f t="shared" ref="D50:F50" ca="1" si="39">SUM(D48:D49)</f>
        <v>291835.7994772878</v>
      </c>
      <c r="E50" s="145">
        <f ca="1">SUM(E48:E49)</f>
        <v>291835.81018713769</v>
      </c>
      <c r="F50" s="1088">
        <f t="shared" ca="1" si="39"/>
        <v>-1.132343418430537E-2</v>
      </c>
      <c r="G50" s="1078"/>
      <c r="H50" s="1140"/>
      <c r="I50" s="1079"/>
      <c r="J50" s="146">
        <f t="shared" ref="J50:K50" ca="1" si="40">SUM(J48:J49)</f>
        <v>7887.4540399266971</v>
      </c>
      <c r="K50" s="146">
        <f t="shared" ca="1" si="40"/>
        <v>7887.4540399266971</v>
      </c>
      <c r="L50" s="146">
        <f t="shared" ref="L50:AC50" ca="1" si="41">SUM(L48:L49)</f>
        <v>7887.4540399266971</v>
      </c>
      <c r="M50" s="146">
        <f t="shared" ca="1" si="41"/>
        <v>7887.4540399266971</v>
      </c>
      <c r="N50" s="146">
        <f t="shared" ca="1" si="41"/>
        <v>7887.4540399266971</v>
      </c>
      <c r="O50" s="146">
        <f t="shared" ca="1" si="41"/>
        <v>7887.4540399266971</v>
      </c>
      <c r="P50" s="146">
        <f t="shared" ca="1" si="41"/>
        <v>7887.4540399266971</v>
      </c>
      <c r="Q50" s="146">
        <f t="shared" ca="1" si="41"/>
        <v>7887.4540399266971</v>
      </c>
      <c r="R50" s="146">
        <f t="shared" ca="1" si="41"/>
        <v>7887.4540399266971</v>
      </c>
      <c r="S50" s="146">
        <f t="shared" ca="1" si="41"/>
        <v>7887.4540399266971</v>
      </c>
      <c r="T50" s="146">
        <f t="shared" ca="1" si="41"/>
        <v>7887.4540399266971</v>
      </c>
      <c r="U50" s="146">
        <f t="shared" ca="1" si="41"/>
        <v>7887.4540399266971</v>
      </c>
      <c r="V50" s="146">
        <f t="shared" ca="1" si="41"/>
        <v>7887.4540399266971</v>
      </c>
      <c r="W50" s="146">
        <f t="shared" ca="1" si="41"/>
        <v>7887.4540399266971</v>
      </c>
      <c r="X50" s="146">
        <f t="shared" ca="1" si="41"/>
        <v>7887.4540399266971</v>
      </c>
      <c r="Y50" s="146">
        <f t="shared" ca="1" si="41"/>
        <v>7887.4540399266971</v>
      </c>
      <c r="Z50" s="146">
        <f t="shared" ca="1" si="41"/>
        <v>7887.4540399266971</v>
      </c>
      <c r="AA50" s="146">
        <f t="shared" ca="1" si="41"/>
        <v>7887.4540399266971</v>
      </c>
      <c r="AB50" s="146">
        <f t="shared" ca="1" si="41"/>
        <v>7887.4540399266971</v>
      </c>
      <c r="AC50" s="146">
        <f t="shared" ca="1" si="41"/>
        <v>7887.4540399266971</v>
      </c>
      <c r="AD50" s="146">
        <f t="shared" ref="AD50:CO50" ca="1" si="42">SUM(AD48:AD49)</f>
        <v>7887.4540399266971</v>
      </c>
      <c r="AE50" s="146">
        <f t="shared" ca="1" si="42"/>
        <v>7887.4540399266971</v>
      </c>
      <c r="AF50" s="146">
        <f t="shared" ca="1" si="42"/>
        <v>7887.4540399266971</v>
      </c>
      <c r="AG50" s="146">
        <f t="shared" ca="1" si="42"/>
        <v>7887.4540399266971</v>
      </c>
      <c r="AH50" s="146">
        <f t="shared" ca="1" si="42"/>
        <v>7887.4540399266971</v>
      </c>
      <c r="AI50" s="146">
        <f t="shared" ca="1" si="42"/>
        <v>7887.4540399266971</v>
      </c>
      <c r="AJ50" s="146">
        <f t="shared" ca="1" si="42"/>
        <v>7887.4540399266971</v>
      </c>
      <c r="AK50" s="146">
        <f t="shared" ca="1" si="42"/>
        <v>7887.4540399266971</v>
      </c>
      <c r="AL50" s="146">
        <f t="shared" ca="1" si="42"/>
        <v>7887.4540399266971</v>
      </c>
      <c r="AM50" s="146">
        <f t="shared" ca="1" si="42"/>
        <v>7887.4540399266971</v>
      </c>
      <c r="AN50" s="146">
        <f t="shared" ca="1" si="42"/>
        <v>7887.4540399266971</v>
      </c>
      <c r="AO50" s="146">
        <f t="shared" ca="1" si="42"/>
        <v>7887.4540399266971</v>
      </c>
      <c r="AP50" s="146">
        <f t="shared" ca="1" si="42"/>
        <v>7887.4540399266971</v>
      </c>
      <c r="AQ50" s="146">
        <f t="shared" ca="1" si="42"/>
        <v>7887.4540399266971</v>
      </c>
      <c r="AR50" s="146">
        <f t="shared" ca="1" si="42"/>
        <v>7887.4540399266971</v>
      </c>
      <c r="AS50" s="146">
        <f t="shared" ca="1" si="42"/>
        <v>7887.4540399266971</v>
      </c>
      <c r="AT50" s="146">
        <f t="shared" ca="1" si="42"/>
        <v>7887.4540399266971</v>
      </c>
      <c r="AU50" s="146">
        <f t="shared" ca="1" si="42"/>
        <v>0</v>
      </c>
      <c r="AV50" s="146">
        <f t="shared" ca="1" si="42"/>
        <v>0</v>
      </c>
      <c r="AW50" s="146">
        <f t="shared" ca="1" si="42"/>
        <v>0</v>
      </c>
      <c r="AX50" s="146">
        <f t="shared" ca="1" si="42"/>
        <v>0</v>
      </c>
      <c r="AY50" s="146">
        <f t="shared" ca="1" si="42"/>
        <v>0</v>
      </c>
      <c r="AZ50" s="146">
        <f t="shared" ca="1" si="42"/>
        <v>0</v>
      </c>
      <c r="BA50" s="146">
        <f t="shared" ca="1" si="42"/>
        <v>0</v>
      </c>
      <c r="BB50" s="146">
        <f t="shared" ca="1" si="42"/>
        <v>0</v>
      </c>
      <c r="BC50" s="146">
        <f t="shared" ca="1" si="42"/>
        <v>0</v>
      </c>
      <c r="BD50" s="146">
        <f t="shared" ca="1" si="42"/>
        <v>0</v>
      </c>
      <c r="BE50" s="146">
        <f t="shared" ca="1" si="42"/>
        <v>0</v>
      </c>
      <c r="BF50" s="146">
        <f t="shared" ca="1" si="42"/>
        <v>0</v>
      </c>
      <c r="BG50" s="146">
        <f t="shared" ca="1" si="42"/>
        <v>0</v>
      </c>
      <c r="BH50" s="146">
        <f t="shared" ca="1" si="42"/>
        <v>0</v>
      </c>
      <c r="BI50" s="146">
        <f t="shared" ca="1" si="42"/>
        <v>0</v>
      </c>
      <c r="BJ50" s="146">
        <f t="shared" ca="1" si="42"/>
        <v>0</v>
      </c>
      <c r="BK50" s="146">
        <f t="shared" ca="1" si="42"/>
        <v>0</v>
      </c>
      <c r="BL50" s="146">
        <f t="shared" ca="1" si="42"/>
        <v>0</v>
      </c>
      <c r="BM50" s="146">
        <f t="shared" ca="1" si="42"/>
        <v>0</v>
      </c>
      <c r="BN50" s="146">
        <f t="shared" ca="1" si="42"/>
        <v>0</v>
      </c>
      <c r="BO50" s="146">
        <f t="shared" ca="1" si="42"/>
        <v>0</v>
      </c>
      <c r="BP50" s="146">
        <f t="shared" ca="1" si="42"/>
        <v>0</v>
      </c>
      <c r="BQ50" s="146">
        <f t="shared" ca="1" si="42"/>
        <v>0</v>
      </c>
      <c r="BR50" s="146">
        <f t="shared" ca="1" si="42"/>
        <v>0</v>
      </c>
      <c r="BS50" s="146">
        <f t="shared" ca="1" si="42"/>
        <v>0</v>
      </c>
      <c r="BT50" s="146">
        <f t="shared" ca="1" si="42"/>
        <v>0</v>
      </c>
      <c r="BU50" s="146">
        <f t="shared" ca="1" si="42"/>
        <v>0</v>
      </c>
      <c r="BV50" s="146">
        <f t="shared" ca="1" si="42"/>
        <v>0</v>
      </c>
      <c r="BW50" s="146">
        <f t="shared" ca="1" si="42"/>
        <v>0</v>
      </c>
      <c r="BX50" s="146">
        <f t="shared" ca="1" si="42"/>
        <v>0</v>
      </c>
      <c r="BY50" s="146">
        <f t="shared" ca="1" si="42"/>
        <v>0</v>
      </c>
      <c r="BZ50" s="146">
        <f t="shared" ca="1" si="42"/>
        <v>0</v>
      </c>
      <c r="CA50" s="146">
        <f t="shared" ca="1" si="42"/>
        <v>0</v>
      </c>
      <c r="CB50" s="146">
        <f t="shared" ca="1" si="42"/>
        <v>0</v>
      </c>
      <c r="CC50" s="146">
        <f t="shared" ca="1" si="42"/>
        <v>0</v>
      </c>
      <c r="CD50" s="146">
        <f t="shared" ca="1" si="42"/>
        <v>0</v>
      </c>
      <c r="CE50" s="146">
        <f t="shared" ca="1" si="42"/>
        <v>0</v>
      </c>
      <c r="CF50" s="146">
        <f t="shared" ca="1" si="42"/>
        <v>0</v>
      </c>
      <c r="CG50" s="146">
        <f t="shared" ca="1" si="42"/>
        <v>0</v>
      </c>
      <c r="CH50" s="146">
        <f t="shared" ca="1" si="42"/>
        <v>0</v>
      </c>
      <c r="CI50" s="146">
        <f t="shared" ca="1" si="42"/>
        <v>0</v>
      </c>
      <c r="CJ50" s="146">
        <f t="shared" ca="1" si="42"/>
        <v>0</v>
      </c>
      <c r="CK50" s="146">
        <f t="shared" ca="1" si="42"/>
        <v>0</v>
      </c>
      <c r="CL50" s="146">
        <f t="shared" ca="1" si="42"/>
        <v>0</v>
      </c>
      <c r="CM50" s="146">
        <f t="shared" ca="1" si="42"/>
        <v>0</v>
      </c>
      <c r="CN50" s="146">
        <f t="shared" ca="1" si="42"/>
        <v>0</v>
      </c>
      <c r="CO50" s="146">
        <f t="shared" ca="1" si="42"/>
        <v>0</v>
      </c>
      <c r="CP50" s="146">
        <f t="shared" ref="CP50:DZ50" ca="1" si="43">SUM(CP48:CP49)</f>
        <v>0</v>
      </c>
      <c r="CQ50" s="146">
        <f t="shared" ca="1" si="43"/>
        <v>0</v>
      </c>
      <c r="CR50" s="146">
        <f t="shared" ca="1" si="43"/>
        <v>0</v>
      </c>
      <c r="CS50" s="146">
        <f t="shared" ca="1" si="43"/>
        <v>0</v>
      </c>
      <c r="CT50" s="146">
        <f t="shared" ca="1" si="43"/>
        <v>0</v>
      </c>
      <c r="CU50" s="146">
        <f t="shared" ca="1" si="43"/>
        <v>0</v>
      </c>
      <c r="CV50" s="146">
        <f t="shared" ca="1" si="43"/>
        <v>0</v>
      </c>
      <c r="CW50" s="146">
        <f t="shared" ca="1" si="43"/>
        <v>0</v>
      </c>
      <c r="CX50" s="146">
        <f t="shared" ca="1" si="43"/>
        <v>0</v>
      </c>
      <c r="CY50" s="146">
        <f t="shared" ca="1" si="43"/>
        <v>0</v>
      </c>
      <c r="CZ50" s="146">
        <f t="shared" ca="1" si="43"/>
        <v>0</v>
      </c>
      <c r="DA50" s="146">
        <f t="shared" ca="1" si="43"/>
        <v>0</v>
      </c>
      <c r="DB50" s="146">
        <f t="shared" ca="1" si="43"/>
        <v>0</v>
      </c>
      <c r="DC50" s="146">
        <f t="shared" ca="1" si="43"/>
        <v>0</v>
      </c>
      <c r="DD50" s="146">
        <f t="shared" ca="1" si="43"/>
        <v>0</v>
      </c>
      <c r="DE50" s="146">
        <f t="shared" ca="1" si="43"/>
        <v>0</v>
      </c>
      <c r="DF50" s="146">
        <f t="shared" ca="1" si="43"/>
        <v>0</v>
      </c>
      <c r="DG50" s="146">
        <f t="shared" ca="1" si="43"/>
        <v>0</v>
      </c>
      <c r="DH50" s="146">
        <f t="shared" ca="1" si="43"/>
        <v>0</v>
      </c>
      <c r="DI50" s="146">
        <f t="shared" ca="1" si="43"/>
        <v>0</v>
      </c>
      <c r="DJ50" s="146">
        <f t="shared" ca="1" si="43"/>
        <v>0</v>
      </c>
      <c r="DK50" s="146">
        <f t="shared" ca="1" si="43"/>
        <v>0</v>
      </c>
      <c r="DL50" s="146">
        <f t="shared" ca="1" si="43"/>
        <v>0</v>
      </c>
      <c r="DM50" s="146">
        <f t="shared" ca="1" si="43"/>
        <v>0</v>
      </c>
      <c r="DN50" s="146">
        <f t="shared" ca="1" si="43"/>
        <v>0</v>
      </c>
      <c r="DO50" s="146">
        <f t="shared" ca="1" si="43"/>
        <v>0</v>
      </c>
      <c r="DP50" s="146">
        <f t="shared" ca="1" si="43"/>
        <v>0</v>
      </c>
      <c r="DQ50" s="146">
        <f t="shared" ca="1" si="43"/>
        <v>0</v>
      </c>
      <c r="DR50" s="146">
        <f t="shared" ca="1" si="43"/>
        <v>0</v>
      </c>
      <c r="DS50" s="146">
        <f t="shared" ca="1" si="43"/>
        <v>0</v>
      </c>
      <c r="DT50" s="146">
        <f t="shared" ca="1" si="43"/>
        <v>0</v>
      </c>
      <c r="DU50" s="146">
        <f t="shared" ca="1" si="43"/>
        <v>0</v>
      </c>
      <c r="DV50" s="146">
        <f t="shared" ca="1" si="43"/>
        <v>0</v>
      </c>
      <c r="DW50" s="146">
        <f t="shared" ca="1" si="43"/>
        <v>0</v>
      </c>
      <c r="DX50" s="146">
        <f t="shared" ca="1" si="43"/>
        <v>0</v>
      </c>
      <c r="DY50" s="146">
        <f t="shared" ca="1" si="43"/>
        <v>0</v>
      </c>
      <c r="DZ50" s="146">
        <f t="shared" ca="1" si="43"/>
        <v>0</v>
      </c>
    </row>
    <row r="51" spans="1:130" s="51" customFormat="1" ht="15.75" customHeight="1" thickTop="1">
      <c r="A51" s="59"/>
      <c r="B51" s="60"/>
      <c r="C51" s="1138"/>
      <c r="D51" s="135"/>
      <c r="E51" s="137"/>
      <c r="F51" s="1089"/>
      <c r="G51" s="1082"/>
      <c r="H51" s="1082"/>
      <c r="I51" s="1083"/>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27"/>
      <c r="BE51" s="127"/>
      <c r="BF51" s="127"/>
      <c r="BG51" s="127"/>
      <c r="BH51" s="127"/>
      <c r="BI51" s="127"/>
      <c r="BJ51" s="127"/>
      <c r="BK51" s="127"/>
      <c r="BL51" s="127"/>
      <c r="BM51" s="127"/>
      <c r="BN51" s="127"/>
      <c r="BO51" s="127"/>
      <c r="BP51" s="127"/>
      <c r="BQ51" s="127"/>
      <c r="BR51" s="127"/>
      <c r="BS51" s="127"/>
      <c r="BT51" s="127"/>
      <c r="BU51" s="127"/>
      <c r="BV51" s="127"/>
      <c r="BW51" s="127"/>
      <c r="BX51" s="127"/>
      <c r="BY51" s="127"/>
      <c r="BZ51" s="127"/>
      <c r="CA51" s="127"/>
      <c r="CB51" s="127"/>
      <c r="CC51" s="127"/>
      <c r="CD51" s="127"/>
      <c r="CE51" s="127"/>
      <c r="CF51" s="127"/>
      <c r="CG51" s="127"/>
      <c r="CH51" s="127"/>
      <c r="CI51" s="127"/>
      <c r="CJ51" s="127"/>
      <c r="CK51" s="127"/>
      <c r="CL51" s="127"/>
      <c r="CM51" s="127"/>
      <c r="CN51" s="127"/>
      <c r="CO51" s="127"/>
      <c r="CP51" s="127"/>
      <c r="CQ51" s="127"/>
      <c r="CR51" s="127"/>
      <c r="CS51" s="127"/>
      <c r="CT51" s="127"/>
      <c r="CU51" s="127"/>
      <c r="CV51" s="127"/>
      <c r="CW51" s="127"/>
      <c r="CX51" s="127"/>
      <c r="CY51" s="127"/>
      <c r="CZ51" s="127"/>
      <c r="DA51" s="127"/>
      <c r="DB51" s="127"/>
      <c r="DC51" s="127"/>
      <c r="DD51" s="127"/>
      <c r="DE51" s="127"/>
      <c r="DF51" s="127"/>
      <c r="DG51" s="127"/>
      <c r="DH51" s="127"/>
      <c r="DI51" s="127"/>
      <c r="DJ51" s="127"/>
      <c r="DK51" s="127"/>
      <c r="DL51" s="127"/>
      <c r="DM51" s="127"/>
      <c r="DN51" s="127"/>
      <c r="DO51" s="127"/>
      <c r="DP51" s="127"/>
      <c r="DQ51" s="127"/>
      <c r="DR51" s="127"/>
      <c r="DS51" s="127"/>
      <c r="DT51" s="127"/>
      <c r="DU51" s="127"/>
      <c r="DV51" s="127"/>
      <c r="DW51" s="127"/>
      <c r="DX51" s="127"/>
      <c r="DY51" s="127"/>
      <c r="DZ51" s="127"/>
    </row>
    <row r="52" spans="1:130" s="51" customFormat="1" ht="15.75" customHeight="1">
      <c r="A52" s="49"/>
      <c r="B52" s="60" t="s">
        <v>588</v>
      </c>
      <c r="C52" s="1134">
        <f>Budget!C53</f>
        <v>0</v>
      </c>
      <c r="D52" s="135">
        <f ca="1">Budget!E53</f>
        <v>3274281.389057368</v>
      </c>
      <c r="E52" s="1131">
        <f>Budget!E55</f>
        <v>0</v>
      </c>
      <c r="F52" s="1087">
        <f ca="1">SUM(J52:BH52)-D52</f>
        <v>0.11130103934556246</v>
      </c>
      <c r="G52" s="1075" t="s">
        <v>1382</v>
      </c>
      <c r="H52" s="1139">
        <f>$H$4</f>
        <v>0</v>
      </c>
      <c r="I52" s="1076">
        <v>36</v>
      </c>
      <c r="J52" s="58">
        <f ca="1">IFERROR(INDEX('Construction Bell Curve'!$B$3:$BK$60,MATCH($I52,'Construction Bell Curve'!$B$3:$B$60,0),MATCH('Draw Schedule-AM'!J$3,'Construction Bell Curve'!$B$3:$BK$3,0))*$D52*IF($G52="s-curve",1,0),0)+IFERROR(IF(AND(J$3&gt;=$H52,J$3&lt;=$I52),$D52/($I52-$H52+1),0)*IF($G52="straight-line",1,0),0)</f>
        <v>88494.091596145081</v>
      </c>
      <c r="K52" s="58">
        <f ca="1">IFERROR(INDEX('Construction Bell Curve'!$B$3:$BK$60,MATCH($I52,'Construction Bell Curve'!$B$3:$B$60,0),MATCH('Draw Schedule-AM'!K$3,'Construction Bell Curve'!$B$3:$BK$3,0))*$D52*IF($G52="s-curve",1,0),0)+IFERROR(IF(AND(K$3&gt;=$H52,K$3&lt;=$I52),$D52/($I52-$H52+1),0)*IF($G52="straight-line",1,0),0)</f>
        <v>88494.091596145081</v>
      </c>
      <c r="L52" s="58">
        <f ca="1">IFERROR(INDEX('Construction Bell Curve'!$B$3:$BK$60,MATCH($I52,'Construction Bell Curve'!$B$3:$B$60,0),MATCH('Draw Schedule-AM'!L$3,'Construction Bell Curve'!$B$3:$BK$3,0))*$D52*IF($G52="s-curve",1,0),0)+IFERROR(IF(AND(L$3&gt;=$H52,L$3&lt;=$I52),$D52/($I52-$H52+1),0)*IF($G52="straight-line",1,0),0)</f>
        <v>88494.091596145081</v>
      </c>
      <c r="M52" s="58">
        <f ca="1">IFERROR(INDEX('Construction Bell Curve'!$B$3:$BK$60,MATCH($I52,'Construction Bell Curve'!$B$3:$B$60,0),MATCH('Draw Schedule-AM'!M$3,'Construction Bell Curve'!$B$3:$BK$3,0))*$D52*IF($G52="s-curve",1,0),0)+IFERROR(IF(AND(M$3&gt;=$H52,M$3&lt;=$I52),$D52/($I52-$H52+1),0)*IF($G52="straight-line",1,0),0)</f>
        <v>88494.091596145081</v>
      </c>
      <c r="N52" s="58">
        <f ca="1">IFERROR(INDEX('Construction Bell Curve'!$B$3:$BK$60,MATCH($I52,'Construction Bell Curve'!$B$3:$B$60,0),MATCH('Draw Schedule-AM'!N$3,'Construction Bell Curve'!$B$3:$BK$3,0))*$D52*IF($G52="s-curve",1,0),0)+IFERROR(IF(AND(N$3&gt;=$H52,N$3&lt;=$I52),$D52/($I52-$H52+1),0)*IF($G52="straight-line",1,0),0)</f>
        <v>88494.091596145081</v>
      </c>
      <c r="O52" s="58">
        <f ca="1">IFERROR(INDEX('Construction Bell Curve'!$B$3:$BK$60,MATCH($I52,'Construction Bell Curve'!$B$3:$B$60,0),MATCH('Draw Schedule-AM'!O$3,'Construction Bell Curve'!$B$3:$BK$3,0))*$D52*IF($G52="s-curve",1,0),0)+IFERROR(IF(AND(O$3&gt;=$H52,O$3&lt;=$I52),$D52/($I52-$H52+1),0)*IF($G52="straight-line",1,0),0)</f>
        <v>88494.091596145081</v>
      </c>
      <c r="P52" s="58">
        <f ca="1">IFERROR(INDEX('Construction Bell Curve'!$B$3:$BK$60,MATCH($I52,'Construction Bell Curve'!$B$3:$B$60,0),MATCH('Draw Schedule-AM'!P$3,'Construction Bell Curve'!$B$3:$BK$3,0))*$D52*IF($G52="s-curve",1,0),0)+IFERROR(IF(AND(P$3&gt;=$H52,P$3&lt;=$I52),$D52/($I52-$H52+1),0)*IF($G52="straight-line",1,0),0)</f>
        <v>88494.091596145081</v>
      </c>
      <c r="Q52" s="58">
        <f ca="1">IFERROR(INDEX('Construction Bell Curve'!$B$3:$BK$60,MATCH($I52,'Construction Bell Curve'!$B$3:$B$60,0),MATCH('Draw Schedule-AM'!Q$3,'Construction Bell Curve'!$B$3:$BK$3,0))*$D52*IF($G52="s-curve",1,0),0)+IFERROR(IF(AND(Q$3&gt;=$H52,Q$3&lt;=$I52),$D52/($I52-$H52+1),0)*IF($G52="straight-line",1,0),0)</f>
        <v>88494.091596145081</v>
      </c>
      <c r="R52" s="58">
        <f ca="1">IFERROR(INDEX('Construction Bell Curve'!$B$3:$BK$60,MATCH($I52,'Construction Bell Curve'!$B$3:$B$60,0),MATCH('Draw Schedule-AM'!R$3,'Construction Bell Curve'!$B$3:$BK$3,0))*$D52*IF($G52="s-curve",1,0),0)+IFERROR(IF(AND(R$3&gt;=$H52,R$3&lt;=$I52),$D52/($I52-$H52+1),0)*IF($G52="straight-line",1,0),0)</f>
        <v>88494.091596145081</v>
      </c>
      <c r="S52" s="58">
        <f ca="1">IFERROR(INDEX('Construction Bell Curve'!$B$3:$BK$60,MATCH($I52,'Construction Bell Curve'!$B$3:$B$60,0),MATCH('Draw Schedule-AM'!S$3,'Construction Bell Curve'!$B$3:$BK$3,0))*$D52*IF($G52="s-curve",1,0),0)+IFERROR(IF(AND(S$3&gt;=$H52,S$3&lt;=$I52),$D52/($I52-$H52+1),0)*IF($G52="straight-line",1,0),0)</f>
        <v>88494.091596145081</v>
      </c>
      <c r="T52" s="58">
        <f ca="1">IFERROR(INDEX('Construction Bell Curve'!$B$3:$BK$60,MATCH($I52,'Construction Bell Curve'!$B$3:$B$60,0),MATCH('Draw Schedule-AM'!T$3,'Construction Bell Curve'!$B$3:$BK$3,0))*$D52*IF($G52="s-curve",1,0),0)+IFERROR(IF(AND(T$3&gt;=$H52,T$3&lt;=$I52),$D52/($I52-$H52+1),0)*IF($G52="straight-line",1,0),0)</f>
        <v>88494.091596145081</v>
      </c>
      <c r="U52" s="58">
        <f ca="1">IFERROR(INDEX('Construction Bell Curve'!$B$3:$BK$60,MATCH($I52,'Construction Bell Curve'!$B$3:$B$60,0),MATCH('Draw Schedule-AM'!U$3,'Construction Bell Curve'!$B$3:$BK$3,0))*$D52*IF($G52="s-curve",1,0),0)+IFERROR(IF(AND(U$3&gt;=$H52,U$3&lt;=$I52),$D52/($I52-$H52+1),0)*IF($G52="straight-line",1,0),0)</f>
        <v>88494.091596145081</v>
      </c>
      <c r="V52" s="58">
        <f ca="1">IFERROR(INDEX('Construction Bell Curve'!$B$3:$BK$60,MATCH($I52,'Construction Bell Curve'!$B$3:$B$60,0),MATCH('Draw Schedule-AM'!V$3,'Construction Bell Curve'!$B$3:$BK$3,0))*$D52*IF($G52="s-curve",1,0),0)+IFERROR(IF(AND(V$3&gt;=$H52,V$3&lt;=$I52),$D52/($I52-$H52+1),0)*IF($G52="straight-line",1,0),0)</f>
        <v>88494.091596145081</v>
      </c>
      <c r="W52" s="58">
        <f ca="1">IFERROR(INDEX('Construction Bell Curve'!$B$3:$BK$60,MATCH($I52,'Construction Bell Curve'!$B$3:$B$60,0),MATCH('Draw Schedule-AM'!W$3,'Construction Bell Curve'!$B$3:$BK$3,0))*$D52*IF($G52="s-curve",1,0),0)+IFERROR(IF(AND(W$3&gt;=$H52,W$3&lt;=$I52),$D52/($I52-$H52+1),0)*IF($G52="straight-line",1,0),0)</f>
        <v>88494.091596145081</v>
      </c>
      <c r="X52" s="58">
        <f ca="1">IFERROR(INDEX('Construction Bell Curve'!$B$3:$BK$60,MATCH($I52,'Construction Bell Curve'!$B$3:$B$60,0),MATCH('Draw Schedule-AM'!X$3,'Construction Bell Curve'!$B$3:$BK$3,0))*$D52*IF($G52="s-curve",1,0),0)+IFERROR(IF(AND(X$3&gt;=$H52,X$3&lt;=$I52),$D52/($I52-$H52+1),0)*IF($G52="straight-line",1,0),0)</f>
        <v>88494.091596145081</v>
      </c>
      <c r="Y52" s="58">
        <f ca="1">IFERROR(INDEX('Construction Bell Curve'!$B$3:$BK$60,MATCH($I52,'Construction Bell Curve'!$B$3:$B$60,0),MATCH('Draw Schedule-AM'!Y$3,'Construction Bell Curve'!$B$3:$BK$3,0))*$D52*IF($G52="s-curve",1,0),0)+IFERROR(IF(AND(Y$3&gt;=$H52,Y$3&lt;=$I52),$D52/($I52-$H52+1),0)*IF($G52="straight-line",1,0),0)</f>
        <v>88494.091596145081</v>
      </c>
      <c r="Z52" s="58">
        <f ca="1">IFERROR(INDEX('Construction Bell Curve'!$B$3:$BK$60,MATCH($I52,'Construction Bell Curve'!$B$3:$B$60,0),MATCH('Draw Schedule-AM'!Z$3,'Construction Bell Curve'!$B$3:$BK$3,0))*$D52*IF($G52="s-curve",1,0),0)+IFERROR(IF(AND(Z$3&gt;=$H52,Z$3&lt;=$I52),$D52/($I52-$H52+1),0)*IF($G52="straight-line",1,0),0)</f>
        <v>88494.091596145081</v>
      </c>
      <c r="AA52" s="58">
        <f ca="1">IFERROR(INDEX('Construction Bell Curve'!$B$3:$BK$60,MATCH($I52,'Construction Bell Curve'!$B$3:$B$60,0),MATCH('Draw Schedule-AM'!AA$3,'Construction Bell Curve'!$B$3:$BK$3,0))*$D52*IF($G52="s-curve",1,0),0)+IFERROR(IF(AND(AA$3&gt;=$H52,AA$3&lt;=$I52),$D52/($I52-$H52+1),0)*IF($G52="straight-line",1,0),0)</f>
        <v>88494.091596145081</v>
      </c>
      <c r="AB52" s="58">
        <f ca="1">IFERROR(INDEX('Construction Bell Curve'!$B$3:$BK$60,MATCH($I52,'Construction Bell Curve'!$B$3:$B$60,0),MATCH('Draw Schedule-AM'!AB$3,'Construction Bell Curve'!$B$3:$BK$3,0))*$D52*IF($G52="s-curve",1,0),0)+IFERROR(IF(AND(AB$3&gt;=$H52,AB$3&lt;=$I52),$D52/($I52-$H52+1),0)*IF($G52="straight-line",1,0),0)</f>
        <v>88494.091596145081</v>
      </c>
      <c r="AC52" s="58">
        <f ca="1">IFERROR(INDEX('Construction Bell Curve'!$B$3:$BK$60,MATCH($I52,'Construction Bell Curve'!$B$3:$B$60,0),MATCH('Draw Schedule-AM'!AC$3,'Construction Bell Curve'!$B$3:$BK$3,0))*$D52*IF($G52="s-curve",1,0),0)+IFERROR(IF(AND(AC$3&gt;=$H52,AC$3&lt;=$I52),$D52/($I52-$H52+1),0)*IF($G52="straight-line",1,0),0)</f>
        <v>88494.091596145081</v>
      </c>
      <c r="AD52" s="58">
        <f ca="1">IFERROR(INDEX('Construction Bell Curve'!$B$3:$BK$60,MATCH($I52,'Construction Bell Curve'!$B$3:$B$60,0),MATCH('Draw Schedule-AM'!AD$3,'Construction Bell Curve'!$B$3:$BK$3,0))*$D52*IF($G52="s-curve",1,0),0)+IFERROR(IF(AND(AD$3&gt;=$H52,AD$3&lt;=$I52),$D52/($I52-$H52+1),0)*IF($G52="straight-line",1,0),0)</f>
        <v>88494.091596145081</v>
      </c>
      <c r="AE52" s="58">
        <f ca="1">IFERROR(INDEX('Construction Bell Curve'!$B$3:$BK$60,MATCH($I52,'Construction Bell Curve'!$B$3:$B$60,0),MATCH('Draw Schedule-AM'!AE$3,'Construction Bell Curve'!$B$3:$BK$3,0))*$D52*IF($G52="s-curve",1,0),0)+IFERROR(IF(AND(AE$3&gt;=$H52,AE$3&lt;=$I52),$D52/($I52-$H52+1),0)*IF($G52="straight-line",1,0),0)</f>
        <v>88494.091596145081</v>
      </c>
      <c r="AF52" s="58">
        <f ca="1">IFERROR(INDEX('Construction Bell Curve'!$B$3:$BK$60,MATCH($I52,'Construction Bell Curve'!$B$3:$B$60,0),MATCH('Draw Schedule-AM'!AF$3,'Construction Bell Curve'!$B$3:$BK$3,0))*$D52*IF($G52="s-curve",1,0),0)+IFERROR(IF(AND(AF$3&gt;=$H52,AF$3&lt;=$I52),$D52/($I52-$H52+1),0)*IF($G52="straight-line",1,0),0)</f>
        <v>88494.091596145081</v>
      </c>
      <c r="AG52" s="58">
        <f ca="1">IFERROR(INDEX('Construction Bell Curve'!$B$3:$BK$60,MATCH($I52,'Construction Bell Curve'!$B$3:$B$60,0),MATCH('Draw Schedule-AM'!AG$3,'Construction Bell Curve'!$B$3:$BK$3,0))*$D52*IF($G52="s-curve",1,0),0)+IFERROR(IF(AND(AG$3&gt;=$H52,AG$3&lt;=$I52),$D52/($I52-$H52+1),0)*IF($G52="straight-line",1,0),0)</f>
        <v>88494.091596145081</v>
      </c>
      <c r="AH52" s="58">
        <f ca="1">IFERROR(INDEX('Construction Bell Curve'!$B$3:$BK$60,MATCH($I52,'Construction Bell Curve'!$B$3:$B$60,0),MATCH('Draw Schedule-AM'!AH$3,'Construction Bell Curve'!$B$3:$BK$3,0))*$D52*IF($G52="s-curve",1,0),0)+IFERROR(IF(AND(AH$3&gt;=$H52,AH$3&lt;=$I52),$D52/($I52-$H52+1),0)*IF($G52="straight-line",1,0),0)</f>
        <v>88494.091596145081</v>
      </c>
      <c r="AI52" s="58">
        <f ca="1">IFERROR(INDEX('Construction Bell Curve'!$B$3:$BK$60,MATCH($I52,'Construction Bell Curve'!$B$3:$B$60,0),MATCH('Draw Schedule-AM'!AI$3,'Construction Bell Curve'!$B$3:$BK$3,0))*$D52*IF($G52="s-curve",1,0),0)+IFERROR(IF(AND(AI$3&gt;=$H52,AI$3&lt;=$I52),$D52/($I52-$H52+1),0)*IF($G52="straight-line",1,0),0)</f>
        <v>88494.091596145081</v>
      </c>
      <c r="AJ52" s="58">
        <f ca="1">IFERROR(INDEX('Construction Bell Curve'!$B$3:$BK$60,MATCH($I52,'Construction Bell Curve'!$B$3:$B$60,0),MATCH('Draw Schedule-AM'!AJ$3,'Construction Bell Curve'!$B$3:$BK$3,0))*$D52*IF($G52="s-curve",1,0),0)+IFERROR(IF(AND(AJ$3&gt;=$H52,AJ$3&lt;=$I52),$D52/($I52-$H52+1),0)*IF($G52="straight-line",1,0),0)</f>
        <v>88494.091596145081</v>
      </c>
      <c r="AK52" s="58">
        <f ca="1">IFERROR(INDEX('Construction Bell Curve'!$B$3:$BK$60,MATCH($I52,'Construction Bell Curve'!$B$3:$B$60,0),MATCH('Draw Schedule-AM'!AK$3,'Construction Bell Curve'!$B$3:$BK$3,0))*$D52*IF($G52="s-curve",1,0),0)+IFERROR(IF(AND(AK$3&gt;=$H52,AK$3&lt;=$I52),$D52/($I52-$H52+1),0)*IF($G52="straight-line",1,0),0)</f>
        <v>88494.091596145081</v>
      </c>
      <c r="AL52" s="58">
        <f ca="1">IFERROR(INDEX('Construction Bell Curve'!$B$3:$BK$60,MATCH($I52,'Construction Bell Curve'!$B$3:$B$60,0),MATCH('Draw Schedule-AM'!AL$3,'Construction Bell Curve'!$B$3:$BK$3,0))*$D52*IF($G52="s-curve",1,0),0)+IFERROR(IF(AND(AL$3&gt;=$H52,AL$3&lt;=$I52),$D52/($I52-$H52+1),0)*IF($G52="straight-line",1,0),0)</f>
        <v>88494.091596145081</v>
      </c>
      <c r="AM52" s="58">
        <f ca="1">IFERROR(INDEX('Construction Bell Curve'!$B$3:$BK$60,MATCH($I52,'Construction Bell Curve'!$B$3:$B$60,0),MATCH('Draw Schedule-AM'!AM$3,'Construction Bell Curve'!$B$3:$BK$3,0))*$D52*IF($G52="s-curve",1,0),0)+IFERROR(IF(AND(AM$3&gt;=$H52,AM$3&lt;=$I52),$D52/($I52-$H52+1),0)*IF($G52="straight-line",1,0),0)</f>
        <v>88494.091596145081</v>
      </c>
      <c r="AN52" s="58">
        <f ca="1">IFERROR(INDEX('Construction Bell Curve'!$B$3:$BK$60,MATCH($I52,'Construction Bell Curve'!$B$3:$B$60,0),MATCH('Draw Schedule-AM'!AN$3,'Construction Bell Curve'!$B$3:$BK$3,0))*$D52*IF($G52="s-curve",1,0),0)+IFERROR(IF(AND(AN$3&gt;=$H52,AN$3&lt;=$I52),$D52/($I52-$H52+1),0)*IF($G52="straight-line",1,0),0)</f>
        <v>88494.091596145081</v>
      </c>
      <c r="AO52" s="58">
        <f ca="1">IFERROR(INDEX('Construction Bell Curve'!$B$3:$BK$60,MATCH($I52,'Construction Bell Curve'!$B$3:$B$60,0),MATCH('Draw Schedule-AM'!AO$3,'Construction Bell Curve'!$B$3:$BK$3,0))*$D52*IF($G52="s-curve",1,0),0)+IFERROR(IF(AND(AO$3&gt;=$H52,AO$3&lt;=$I52),$D52/($I52-$H52+1),0)*IF($G52="straight-line",1,0),0)</f>
        <v>88494.091596145081</v>
      </c>
      <c r="AP52" s="58">
        <f ca="1">IFERROR(INDEX('Construction Bell Curve'!$B$3:$BK$60,MATCH($I52,'Construction Bell Curve'!$B$3:$B$60,0),MATCH('Draw Schedule-AM'!AP$3,'Construction Bell Curve'!$B$3:$BK$3,0))*$D52*IF($G52="s-curve",1,0),0)+IFERROR(IF(AND(AP$3&gt;=$H52,AP$3&lt;=$I52),$D52/($I52-$H52+1),0)*IF($G52="straight-line",1,0),0)</f>
        <v>88494.091596145081</v>
      </c>
      <c r="AQ52" s="58">
        <f ca="1">IFERROR(INDEX('Construction Bell Curve'!$B$3:$BK$60,MATCH($I52,'Construction Bell Curve'!$B$3:$B$60,0),MATCH('Draw Schedule-AM'!AQ$3,'Construction Bell Curve'!$B$3:$BK$3,0))*$D52*IF($G52="s-curve",1,0),0)+IFERROR(IF(AND(AQ$3&gt;=$H52,AQ$3&lt;=$I52),$D52/($I52-$H52+1),0)*IF($G52="straight-line",1,0),0)</f>
        <v>88494.091596145081</v>
      </c>
      <c r="AR52" s="58">
        <f ca="1">IFERROR(INDEX('Construction Bell Curve'!$B$3:$BK$60,MATCH($I52,'Construction Bell Curve'!$B$3:$B$60,0),MATCH('Draw Schedule-AM'!AR$3,'Construction Bell Curve'!$B$3:$BK$3,0))*$D52*IF($G52="s-curve",1,0),0)+IFERROR(IF(AND(AR$3&gt;=$H52,AR$3&lt;=$I52),$D52/($I52-$H52+1),0)*IF($G52="straight-line",1,0),0)</f>
        <v>88494.091596145081</v>
      </c>
      <c r="AS52" s="58">
        <f ca="1">IFERROR(INDEX('Construction Bell Curve'!$B$3:$BK$60,MATCH($I52,'Construction Bell Curve'!$B$3:$B$60,0),MATCH('Draw Schedule-AM'!AS$3,'Construction Bell Curve'!$B$3:$BK$3,0))*$D52*IF($G52="s-curve",1,0),0)+IFERROR(IF(AND(AS$3&gt;=$H52,AS$3&lt;=$I52),$D52/($I52-$H52+1),0)*IF($G52="straight-line",1,0),0)</f>
        <v>88494.091596145081</v>
      </c>
      <c r="AT52" s="58">
        <f ca="1">IFERROR(INDEX('Construction Bell Curve'!$B$3:$BK$60,MATCH($I52,'Construction Bell Curve'!$B$3:$B$60,0),MATCH('Draw Schedule-AM'!AT$3,'Construction Bell Curve'!$B$3:$BK$3,0))*$D52*IF($G52="s-curve",1,0),0)+IFERROR(IF(AND(AT$3&gt;=$H52,AT$3&lt;=$I52),$D52/($I52-$H52+1),0)*IF($G52="straight-line",1,0),0)</f>
        <v>88494.091596145081</v>
      </c>
      <c r="AU52" s="58">
        <f ca="1">IFERROR(INDEX('Construction Bell Curve'!$B$3:$BK$60,MATCH($I52,'Construction Bell Curve'!$B$3:$B$60,0),MATCH('Draw Schedule-AM'!AU$3,'Construction Bell Curve'!$B$3:$BK$3,0))*$D52*IF($G52="s-curve",1,0),0)+IFERROR(IF(AND(AU$3&gt;=$H52,AU$3&lt;=$I52),$D52/($I52-$H52+1),0)*IF($G52="straight-line",1,0),0)</f>
        <v>0</v>
      </c>
      <c r="AV52" s="58">
        <f ca="1">IFERROR(INDEX('Construction Bell Curve'!$B$3:$BK$60,MATCH($I52,'Construction Bell Curve'!$B$3:$B$60,0),MATCH('Draw Schedule-AM'!AV$3,'Construction Bell Curve'!$B$3:$BK$3,0))*$D52*IF($G52="s-curve",1,0),0)+IFERROR(IF(AND(AV$3&gt;=$H52,AV$3&lt;=$I52),$D52/($I52-$H52+1),0)*IF($G52="straight-line",1,0),0)</f>
        <v>0</v>
      </c>
      <c r="AW52" s="58">
        <f ca="1">IFERROR(INDEX('Construction Bell Curve'!$B$3:$BK$60,MATCH($I52,'Construction Bell Curve'!$B$3:$B$60,0),MATCH('Draw Schedule-AM'!AW$3,'Construction Bell Curve'!$B$3:$BK$3,0))*$D52*IF($G52="s-curve",1,0),0)+IFERROR(IF(AND(AW$3&gt;=$H52,AW$3&lt;=$I52),$D52/($I52-$H52+1),0)*IF($G52="straight-line",1,0),0)</f>
        <v>0</v>
      </c>
      <c r="AX52" s="58">
        <f ca="1">IFERROR(INDEX('Construction Bell Curve'!$B$3:$BK$60,MATCH($I52,'Construction Bell Curve'!$B$3:$B$60,0),MATCH('Draw Schedule-AM'!AX$3,'Construction Bell Curve'!$B$3:$BK$3,0))*$D52*IF($G52="s-curve",1,0),0)+IFERROR(IF(AND(AX$3&gt;=$H52,AX$3&lt;=$I52),$D52/($I52-$H52+1),0)*IF($G52="straight-line",1,0),0)</f>
        <v>0</v>
      </c>
      <c r="AY52" s="58">
        <f ca="1">IFERROR(INDEX('Construction Bell Curve'!$B$3:$BK$60,MATCH($I52,'Construction Bell Curve'!$B$3:$B$60,0),MATCH('Draw Schedule-AM'!AY$3,'Construction Bell Curve'!$B$3:$BK$3,0))*$D52*IF($G52="s-curve",1,0),0)+IFERROR(IF(AND(AY$3&gt;=$H52,AY$3&lt;=$I52),$D52/($I52-$H52+1),0)*IF($G52="straight-line",1,0),0)</f>
        <v>0</v>
      </c>
      <c r="AZ52" s="58">
        <f ca="1">IFERROR(INDEX('Construction Bell Curve'!$B$3:$BK$60,MATCH($I52,'Construction Bell Curve'!$B$3:$B$60,0),MATCH('Draw Schedule-AM'!AZ$3,'Construction Bell Curve'!$B$3:$BK$3,0))*$D52*IF($G52="s-curve",1,0),0)+IFERROR(IF(AND(AZ$3&gt;=$H52,AZ$3&lt;=$I52),$D52/($I52-$H52+1),0)*IF($G52="straight-line",1,0),0)</f>
        <v>0</v>
      </c>
      <c r="BA52" s="58">
        <f ca="1">IFERROR(INDEX('Construction Bell Curve'!$B$3:$BK$60,MATCH($I52,'Construction Bell Curve'!$B$3:$B$60,0),MATCH('Draw Schedule-AM'!BA$3,'Construction Bell Curve'!$B$3:$BK$3,0))*$D52*IF($G52="s-curve",1,0),0)+IFERROR(IF(AND(BA$3&gt;=$H52,BA$3&lt;=$I52),$D52/($I52-$H52+1),0)*IF($G52="straight-line",1,0),0)</f>
        <v>0</v>
      </c>
      <c r="BB52" s="58">
        <f ca="1">IFERROR(INDEX('Construction Bell Curve'!$B$3:$BK$60,MATCH($I52,'Construction Bell Curve'!$B$3:$B$60,0),MATCH('Draw Schedule-AM'!BB$3,'Construction Bell Curve'!$B$3:$BK$3,0))*$D52*IF($G52="s-curve",1,0),0)+IFERROR(IF(AND(BB$3&gt;=$H52,BB$3&lt;=$I52),$D52/($I52-$H52+1),0)*IF($G52="straight-line",1,0),0)</f>
        <v>0</v>
      </c>
      <c r="BC52" s="58">
        <f ca="1">IFERROR(INDEX('Construction Bell Curve'!$B$3:$BK$60,MATCH($I52,'Construction Bell Curve'!$B$3:$B$60,0),MATCH('Draw Schedule-AM'!BC$3,'Construction Bell Curve'!$B$3:$BK$3,0))*$D52*IF($G52="s-curve",1,0),0)+IFERROR(IF(AND(BC$3&gt;=$H52,BC$3&lt;=$I52),$D52/($I52-$H52+1),0)*IF($G52="straight-line",1,0),0)</f>
        <v>0</v>
      </c>
      <c r="BD52" s="58">
        <f ca="1">IFERROR(INDEX('Construction Bell Curve'!$B$3:$BK$60,MATCH($I52,'Construction Bell Curve'!$B$3:$B$60,0),MATCH('Draw Schedule-AM'!BD$3,'Construction Bell Curve'!$B$3:$BK$3,0))*$D52*IF($G52="s-curve",1,0),0)+IFERROR(IF(AND(BD$3&gt;=$H52,BD$3&lt;=$I52),$D52/($I52-$H52+1),0)*IF($G52="straight-line",1,0),0)</f>
        <v>0</v>
      </c>
      <c r="BE52" s="58">
        <f ca="1">IFERROR(INDEX('Construction Bell Curve'!$B$3:$BK$60,MATCH($I52,'Construction Bell Curve'!$B$3:$B$60,0),MATCH('Draw Schedule-AM'!BE$3,'Construction Bell Curve'!$B$3:$BK$3,0))*$D52*IF($G52="s-curve",1,0),0)+IFERROR(IF(AND(BE$3&gt;=$H52,BE$3&lt;=$I52),$D52/($I52-$H52+1),0)*IF($G52="straight-line",1,0),0)</f>
        <v>0</v>
      </c>
      <c r="BF52" s="58">
        <f ca="1">IFERROR(INDEX('Construction Bell Curve'!$B$3:$BK$60,MATCH($I52,'Construction Bell Curve'!$B$3:$B$60,0),MATCH('Draw Schedule-AM'!BF$3,'Construction Bell Curve'!$B$3:$BK$3,0))*$D52*IF($G52="s-curve",1,0),0)+IFERROR(IF(AND(BF$3&gt;=$H52,BF$3&lt;=$I52),$D52/($I52-$H52+1),0)*IF($G52="straight-line",1,0),0)</f>
        <v>0</v>
      </c>
      <c r="BG52" s="58">
        <f ca="1">IFERROR(INDEX('Construction Bell Curve'!$B$3:$BK$60,MATCH($I52,'Construction Bell Curve'!$B$3:$B$60,0),MATCH('Draw Schedule-AM'!BG$3,'Construction Bell Curve'!$B$3:$BK$3,0))*$D52*IF($G52="s-curve",1,0),0)+IFERROR(IF(AND(BG$3&gt;=$H52,BG$3&lt;=$I52),$D52/($I52-$H52+1),0)*IF($G52="straight-line",1,0),0)</f>
        <v>0</v>
      </c>
      <c r="BH52" s="58">
        <f ca="1">IFERROR(INDEX('Construction Bell Curve'!$B$3:$BK$60,MATCH($I52,'Construction Bell Curve'!$B$3:$B$60,0),MATCH('Draw Schedule-AM'!BH$3,'Construction Bell Curve'!$B$3:$BK$3,0))*$D52*IF($G52="s-curve",1,0),0)+IFERROR(IF(AND(BH$3&gt;=$H52,BH$3&lt;=$I52),$D52/($I52-$H52+1),0)*IF($G52="straight-line",1,0),0)</f>
        <v>0</v>
      </c>
      <c r="BI52" s="58">
        <f ca="1">IFERROR(INDEX('Construction Bell Curve'!$B$3:$BK$60,MATCH($I52,'Construction Bell Curve'!$B$3:$B$60,0),MATCH('Draw Schedule-AM'!BI$3,'Construction Bell Curve'!$B$3:$BK$3,0))*$D52*IF($G52="s-curve",1,0),0)+IFERROR(IF(AND(BI$3&gt;=$H52,BI$3&lt;=$I52),$D52/($I52-$H52+1),0)*IF($G52="straight-line",1,0),0)</f>
        <v>0</v>
      </c>
      <c r="BJ52" s="58">
        <f ca="1">IFERROR(INDEX('Construction Bell Curve'!$B$3:$BK$60,MATCH($I52,'Construction Bell Curve'!$B$3:$B$60,0),MATCH('Draw Schedule-AM'!BJ$3,'Construction Bell Curve'!$B$3:$BK$3,0))*$D52*IF($G52="s-curve",1,0),0)+IFERROR(IF(AND(BJ$3&gt;=$H52,BJ$3&lt;=$I52),$D52/($I52-$H52+1),0)*IF($G52="straight-line",1,0),0)</f>
        <v>0</v>
      </c>
      <c r="BK52" s="58">
        <f ca="1">IFERROR(INDEX('Construction Bell Curve'!$B$3:$BK$60,MATCH($I52,'Construction Bell Curve'!$B$3:$B$60,0),MATCH('Draw Schedule-AM'!BK$3,'Construction Bell Curve'!$B$3:$BK$3,0))*$D52*IF($G52="s-curve",1,0),0)+IFERROR(IF(AND(BK$3&gt;=$H52,BK$3&lt;=$I52),$D52/($I52-$H52+1),0)*IF($G52="straight-line",1,0),0)</f>
        <v>0</v>
      </c>
      <c r="BL52" s="58">
        <f ca="1">IFERROR(INDEX('Construction Bell Curve'!$B$3:$BK$60,MATCH($I52,'Construction Bell Curve'!$B$3:$B$60,0),MATCH('Draw Schedule-AM'!BL$3,'Construction Bell Curve'!$B$3:$BK$3,0))*$D52*IF($G52="s-curve",1,0),0)+IFERROR(IF(AND(BL$3&gt;=$H52,BL$3&lt;=$I52),$D52/($I52-$H52+1),0)*IF($G52="straight-line",1,0),0)</f>
        <v>0</v>
      </c>
      <c r="BM52" s="58">
        <f ca="1">IFERROR(INDEX('Construction Bell Curve'!$B$3:$BK$60,MATCH($I52,'Construction Bell Curve'!$B$3:$B$60,0),MATCH('Draw Schedule-AM'!BM$3,'Construction Bell Curve'!$B$3:$BK$3,0))*$D52*IF($G52="s-curve",1,0),0)+IFERROR(IF(AND(BM$3&gt;=$H52,BM$3&lt;=$I52),$D52/($I52-$H52+1),0)*IF($G52="straight-line",1,0),0)</f>
        <v>0</v>
      </c>
      <c r="BN52" s="58">
        <f ca="1">IFERROR(INDEX('Construction Bell Curve'!$B$3:$BK$60,MATCH($I52,'Construction Bell Curve'!$B$3:$B$60,0),MATCH('Draw Schedule-AM'!BN$3,'Construction Bell Curve'!$B$3:$BK$3,0))*$D52*IF($G52="s-curve",1,0),0)+IFERROR(IF(AND(BN$3&gt;=$H52,BN$3&lt;=$I52),$D52/($I52-$H52+1),0)*IF($G52="straight-line",1,0),0)</f>
        <v>0</v>
      </c>
      <c r="BO52" s="58">
        <f ca="1">IFERROR(INDEX('Construction Bell Curve'!$B$3:$BK$60,MATCH($I52,'Construction Bell Curve'!$B$3:$B$60,0),MATCH('Draw Schedule-AM'!BO$3,'Construction Bell Curve'!$B$3:$BK$3,0))*$D52*IF($G52="s-curve",1,0),0)+IFERROR(IF(AND(BO$3&gt;=$H52,BO$3&lt;=$I52),$D52/($I52-$H52+1),0)*IF($G52="straight-line",1,0),0)</f>
        <v>0</v>
      </c>
      <c r="BP52" s="58">
        <f ca="1">IFERROR(INDEX('Construction Bell Curve'!$B$3:$BK$60,MATCH($I52,'Construction Bell Curve'!$B$3:$B$60,0),MATCH('Draw Schedule-AM'!BP$3,'Construction Bell Curve'!$B$3:$BK$3,0))*$D52*IF($G52="s-curve",1,0),0)+IFERROR(IF(AND(BP$3&gt;=$H52,BP$3&lt;=$I52),$D52/($I52-$H52+1),0)*IF($G52="straight-line",1,0),0)</f>
        <v>0</v>
      </c>
      <c r="BQ52" s="58">
        <f ca="1">IFERROR(INDEX('Construction Bell Curve'!$B$3:$BK$60,MATCH($I52,'Construction Bell Curve'!$B$3:$B$60,0),MATCH('Draw Schedule-AM'!BQ$3,'Construction Bell Curve'!$B$3:$BK$3,0))*$D52*IF($G52="s-curve",1,0),0)+IFERROR(IF(AND(BQ$3&gt;=$H52,BQ$3&lt;=$I52),$D52/($I52-$H52+1),0)*IF($G52="straight-line",1,0),0)</f>
        <v>0</v>
      </c>
      <c r="BR52" s="58">
        <f ca="1">IFERROR(INDEX('Construction Bell Curve'!$B$3:$BK$60,MATCH($I52,'Construction Bell Curve'!$B$3:$B$60,0),MATCH('Draw Schedule-AM'!BR$3,'Construction Bell Curve'!$B$3:$BK$3,0))*$D52*IF($G52="s-curve",1,0),0)+IFERROR(IF(AND(BR$3&gt;=$H52,BR$3&lt;=$I52),$D52/($I52-$H52+1),0)*IF($G52="straight-line",1,0),0)</f>
        <v>0</v>
      </c>
      <c r="BS52" s="58">
        <f ca="1">IFERROR(INDEX('Construction Bell Curve'!$B$3:$BK$60,MATCH($I52,'Construction Bell Curve'!$B$3:$B$60,0),MATCH('Draw Schedule-AM'!BS$3,'Construction Bell Curve'!$B$3:$BK$3,0))*$D52*IF($G52="s-curve",1,0),0)+IFERROR(IF(AND(BS$3&gt;=$H52,BS$3&lt;=$I52),$D52/($I52-$H52+1),0)*IF($G52="straight-line",1,0),0)</f>
        <v>0</v>
      </c>
      <c r="BT52" s="58">
        <f ca="1">IFERROR(INDEX('Construction Bell Curve'!$B$3:$BK$60,MATCH($I52,'Construction Bell Curve'!$B$3:$B$60,0),MATCH('Draw Schedule-AM'!BT$3,'Construction Bell Curve'!$B$3:$BK$3,0))*$D52*IF($G52="s-curve",1,0),0)+IFERROR(IF(AND(BT$3&gt;=$H52,BT$3&lt;=$I52),$D52/($I52-$H52+1),0)*IF($G52="straight-line",1,0),0)</f>
        <v>0</v>
      </c>
      <c r="BU52" s="58">
        <f ca="1">IFERROR(INDEX('Construction Bell Curve'!$B$3:$BK$60,MATCH($I52,'Construction Bell Curve'!$B$3:$B$60,0),MATCH('Draw Schedule-AM'!BU$3,'Construction Bell Curve'!$B$3:$BK$3,0))*$D52*IF($G52="s-curve",1,0),0)+IFERROR(IF(AND(BU$3&gt;=$H52,BU$3&lt;=$I52),$D52/($I52-$H52+1),0)*IF($G52="straight-line",1,0),0)</f>
        <v>0</v>
      </c>
      <c r="BV52" s="58">
        <f ca="1">IFERROR(INDEX('Construction Bell Curve'!$B$3:$BK$60,MATCH($I52,'Construction Bell Curve'!$B$3:$B$60,0),MATCH('Draw Schedule-AM'!BV$3,'Construction Bell Curve'!$B$3:$BK$3,0))*$D52*IF($G52="s-curve",1,0),0)+IFERROR(IF(AND(BV$3&gt;=$H52,BV$3&lt;=$I52),$D52/($I52-$H52+1),0)*IF($G52="straight-line",1,0),0)</f>
        <v>0</v>
      </c>
      <c r="BW52" s="58">
        <f ca="1">IFERROR(INDEX('Construction Bell Curve'!$B$3:$BK$60,MATCH($I52,'Construction Bell Curve'!$B$3:$B$60,0),MATCH('Draw Schedule-AM'!BW$3,'Construction Bell Curve'!$B$3:$BK$3,0))*$D52*IF($G52="s-curve",1,0),0)+IFERROR(IF(AND(BW$3&gt;=$H52,BW$3&lt;=$I52),$D52/($I52-$H52+1),0)*IF($G52="straight-line",1,0),0)</f>
        <v>0</v>
      </c>
      <c r="BX52" s="58">
        <f ca="1">IFERROR(INDEX('Construction Bell Curve'!$B$3:$BK$60,MATCH($I52,'Construction Bell Curve'!$B$3:$B$60,0),MATCH('Draw Schedule-AM'!BX$3,'Construction Bell Curve'!$B$3:$BK$3,0))*$D52*IF($G52="s-curve",1,0),0)+IFERROR(IF(AND(BX$3&gt;=$H52,BX$3&lt;=$I52),$D52/($I52-$H52+1),0)*IF($G52="straight-line",1,0),0)</f>
        <v>0</v>
      </c>
      <c r="BY52" s="58">
        <f ca="1">IFERROR(INDEX('Construction Bell Curve'!$B$3:$BK$60,MATCH($I52,'Construction Bell Curve'!$B$3:$B$60,0),MATCH('Draw Schedule-AM'!BY$3,'Construction Bell Curve'!$B$3:$BK$3,0))*$D52*IF($G52="s-curve",1,0),0)+IFERROR(IF(AND(BY$3&gt;=$H52,BY$3&lt;=$I52),$D52/($I52-$H52+1),0)*IF($G52="straight-line",1,0),0)</f>
        <v>0</v>
      </c>
      <c r="BZ52" s="58">
        <f ca="1">IFERROR(INDEX('Construction Bell Curve'!$B$3:$BK$60,MATCH($I52,'Construction Bell Curve'!$B$3:$B$60,0),MATCH('Draw Schedule-AM'!BZ$3,'Construction Bell Curve'!$B$3:$BK$3,0))*$D52*IF($G52="s-curve",1,0),0)+IFERROR(IF(AND(BZ$3&gt;=$H52,BZ$3&lt;=$I52),$D52/($I52-$H52+1),0)*IF($G52="straight-line",1,0),0)</f>
        <v>0</v>
      </c>
      <c r="CA52" s="58">
        <f ca="1">IFERROR(INDEX('Construction Bell Curve'!$B$3:$BK$60,MATCH($I52,'Construction Bell Curve'!$B$3:$B$60,0),MATCH('Draw Schedule-AM'!CA$3,'Construction Bell Curve'!$B$3:$BK$3,0))*$D52*IF($G52="s-curve",1,0),0)+IFERROR(IF(AND(CA$3&gt;=$H52,CA$3&lt;=$I52),$D52/($I52-$H52+1),0)*IF($G52="straight-line",1,0),0)</f>
        <v>0</v>
      </c>
      <c r="CB52" s="58">
        <f ca="1">IFERROR(INDEX('Construction Bell Curve'!$B$3:$BK$60,MATCH($I52,'Construction Bell Curve'!$B$3:$B$60,0),MATCH('Draw Schedule-AM'!CB$3,'Construction Bell Curve'!$B$3:$BK$3,0))*$D52*IF($G52="s-curve",1,0),0)+IFERROR(IF(AND(CB$3&gt;=$H52,CB$3&lt;=$I52),$D52/($I52-$H52+1),0)*IF($G52="straight-line",1,0),0)</f>
        <v>0</v>
      </c>
      <c r="CC52" s="58">
        <f ca="1">IFERROR(INDEX('Construction Bell Curve'!$B$3:$BK$60,MATCH($I52,'Construction Bell Curve'!$B$3:$B$60,0),MATCH('Draw Schedule-AM'!CC$3,'Construction Bell Curve'!$B$3:$BK$3,0))*$D52*IF($G52="s-curve",1,0),0)+IFERROR(IF(AND(CC$3&gt;=$H52,CC$3&lt;=$I52),$D52/($I52-$H52+1),0)*IF($G52="straight-line",1,0),0)</f>
        <v>0</v>
      </c>
      <c r="CD52" s="58">
        <f ca="1">IFERROR(INDEX('Construction Bell Curve'!$B$3:$BK$60,MATCH($I52,'Construction Bell Curve'!$B$3:$B$60,0),MATCH('Draw Schedule-AM'!CD$3,'Construction Bell Curve'!$B$3:$BK$3,0))*$D52*IF($G52="s-curve",1,0),0)+IFERROR(IF(AND(CD$3&gt;=$H52,CD$3&lt;=$I52),$D52/($I52-$H52+1),0)*IF($G52="straight-line",1,0),0)</f>
        <v>0</v>
      </c>
      <c r="CE52" s="58">
        <f ca="1">IFERROR(INDEX('Construction Bell Curve'!$B$3:$BK$60,MATCH($I52,'Construction Bell Curve'!$B$3:$B$60,0),MATCH('Draw Schedule-AM'!CE$3,'Construction Bell Curve'!$B$3:$BK$3,0))*$D52*IF($G52="s-curve",1,0),0)+IFERROR(IF(AND(CE$3&gt;=$H52,CE$3&lt;=$I52),$D52/($I52-$H52+1),0)*IF($G52="straight-line",1,0),0)</f>
        <v>0</v>
      </c>
      <c r="CF52" s="58">
        <f ca="1">IFERROR(INDEX('Construction Bell Curve'!$B$3:$BK$60,MATCH($I52,'Construction Bell Curve'!$B$3:$B$60,0),MATCH('Draw Schedule-AM'!CF$3,'Construction Bell Curve'!$B$3:$BK$3,0))*$D52*IF($G52="s-curve",1,0),0)+IFERROR(IF(AND(CF$3&gt;=$H52,CF$3&lt;=$I52),$D52/($I52-$H52+1),0)*IF($G52="straight-line",1,0),0)</f>
        <v>0</v>
      </c>
      <c r="CG52" s="58">
        <f ca="1">IFERROR(INDEX('Construction Bell Curve'!$B$3:$BK$60,MATCH($I52,'Construction Bell Curve'!$B$3:$B$60,0),MATCH('Draw Schedule-AM'!CG$3,'Construction Bell Curve'!$B$3:$BK$3,0))*$D52*IF($G52="s-curve",1,0),0)+IFERROR(IF(AND(CG$3&gt;=$H52,CG$3&lt;=$I52),$D52/($I52-$H52+1),0)*IF($G52="straight-line",1,0),0)</f>
        <v>0</v>
      </c>
      <c r="CH52" s="58">
        <f ca="1">IFERROR(INDEX('Construction Bell Curve'!$B$3:$BK$60,MATCH($I52,'Construction Bell Curve'!$B$3:$B$60,0),MATCH('Draw Schedule-AM'!CH$3,'Construction Bell Curve'!$B$3:$BK$3,0))*$D52*IF($G52="s-curve",1,0),0)+IFERROR(IF(AND(CH$3&gt;=$H52,CH$3&lt;=$I52),$D52/($I52-$H52+1),0)*IF($G52="straight-line",1,0),0)</f>
        <v>0</v>
      </c>
      <c r="CI52" s="58">
        <f ca="1">IFERROR(INDEX('Construction Bell Curve'!$B$3:$BK$60,MATCH($I52,'Construction Bell Curve'!$B$3:$B$60,0),MATCH('Draw Schedule-AM'!CI$3,'Construction Bell Curve'!$B$3:$BK$3,0))*$D52*IF($G52="s-curve",1,0),0)+IFERROR(IF(AND(CI$3&gt;=$H52,CI$3&lt;=$I52),$D52/($I52-$H52+1),0)*IF($G52="straight-line",1,0),0)</f>
        <v>0</v>
      </c>
      <c r="CJ52" s="58">
        <f ca="1">IFERROR(INDEX('Construction Bell Curve'!$B$3:$BK$60,MATCH($I52,'Construction Bell Curve'!$B$3:$B$60,0),MATCH('Draw Schedule-AM'!CJ$3,'Construction Bell Curve'!$B$3:$BK$3,0))*$D52*IF($G52="s-curve",1,0),0)+IFERROR(IF(AND(CJ$3&gt;=$H52,CJ$3&lt;=$I52),$D52/($I52-$H52+1),0)*IF($G52="straight-line",1,0),0)</f>
        <v>0</v>
      </c>
      <c r="CK52" s="58">
        <f ca="1">IFERROR(INDEX('Construction Bell Curve'!$B$3:$BK$60,MATCH($I52,'Construction Bell Curve'!$B$3:$B$60,0),MATCH('Draw Schedule-AM'!CK$3,'Construction Bell Curve'!$B$3:$BK$3,0))*$D52*IF($G52="s-curve",1,0),0)+IFERROR(IF(AND(CK$3&gt;=$H52,CK$3&lt;=$I52),$D52/($I52-$H52+1),0)*IF($G52="straight-line",1,0),0)</f>
        <v>0</v>
      </c>
      <c r="CL52" s="58">
        <f ca="1">IFERROR(INDEX('Construction Bell Curve'!$B$3:$BK$60,MATCH($I52,'Construction Bell Curve'!$B$3:$B$60,0),MATCH('Draw Schedule-AM'!CL$3,'Construction Bell Curve'!$B$3:$BK$3,0))*$D52*IF($G52="s-curve",1,0),0)+IFERROR(IF(AND(CL$3&gt;=$H52,CL$3&lt;=$I52),$D52/($I52-$H52+1),0)*IF($G52="straight-line",1,0),0)</f>
        <v>0</v>
      </c>
      <c r="CM52" s="58">
        <f ca="1">IFERROR(INDEX('Construction Bell Curve'!$B$3:$BK$60,MATCH($I52,'Construction Bell Curve'!$B$3:$B$60,0),MATCH('Draw Schedule-AM'!CM$3,'Construction Bell Curve'!$B$3:$BK$3,0))*$D52*IF($G52="s-curve",1,0),0)+IFERROR(IF(AND(CM$3&gt;=$H52,CM$3&lt;=$I52),$D52/($I52-$H52+1),0)*IF($G52="straight-line",1,0),0)</f>
        <v>0</v>
      </c>
      <c r="CN52" s="58">
        <f ca="1">IFERROR(INDEX('Construction Bell Curve'!$B$3:$BK$60,MATCH($I52,'Construction Bell Curve'!$B$3:$B$60,0),MATCH('Draw Schedule-AM'!CN$3,'Construction Bell Curve'!$B$3:$BK$3,0))*$D52*IF($G52="s-curve",1,0),0)+IFERROR(IF(AND(CN$3&gt;=$H52,CN$3&lt;=$I52),$D52/($I52-$H52+1),0)*IF($G52="straight-line",1,0),0)</f>
        <v>0</v>
      </c>
      <c r="CO52" s="58">
        <f ca="1">IFERROR(INDEX('Construction Bell Curve'!$B$3:$BK$60,MATCH($I52,'Construction Bell Curve'!$B$3:$B$60,0),MATCH('Draw Schedule-AM'!CO$3,'Construction Bell Curve'!$B$3:$BK$3,0))*$D52*IF($G52="s-curve",1,0),0)+IFERROR(IF(AND(CO$3&gt;=$H52,CO$3&lt;=$I52),$D52/($I52-$H52+1),0)*IF($G52="straight-line",1,0),0)</f>
        <v>0</v>
      </c>
      <c r="CP52" s="58">
        <f ca="1">IFERROR(INDEX('Construction Bell Curve'!$B$3:$BK$60,MATCH($I52,'Construction Bell Curve'!$B$3:$B$60,0),MATCH('Draw Schedule-AM'!CP$3,'Construction Bell Curve'!$B$3:$BK$3,0))*$D52*IF($G52="s-curve",1,0),0)+IFERROR(IF(AND(CP$3&gt;=$H52,CP$3&lt;=$I52),$D52/($I52-$H52+1),0)*IF($G52="straight-line",1,0),0)</f>
        <v>0</v>
      </c>
      <c r="CQ52" s="58">
        <f ca="1">IFERROR(INDEX('Construction Bell Curve'!$B$3:$BK$60,MATCH($I52,'Construction Bell Curve'!$B$3:$B$60,0),MATCH('Draw Schedule-AM'!CQ$3,'Construction Bell Curve'!$B$3:$BK$3,0))*$D52*IF($G52="s-curve",1,0),0)+IFERROR(IF(AND(CQ$3&gt;=$H52,CQ$3&lt;=$I52),$D52/($I52-$H52+1),0)*IF($G52="straight-line",1,0),0)</f>
        <v>0</v>
      </c>
      <c r="CR52" s="58">
        <f ca="1">IFERROR(INDEX('Construction Bell Curve'!$B$3:$BK$60,MATCH($I52,'Construction Bell Curve'!$B$3:$B$60,0),MATCH('Draw Schedule-AM'!CR$3,'Construction Bell Curve'!$B$3:$BK$3,0))*$D52*IF($G52="s-curve",1,0),0)+IFERROR(IF(AND(CR$3&gt;=$H52,CR$3&lt;=$I52),$D52/($I52-$H52+1),0)*IF($G52="straight-line",1,0),0)</f>
        <v>0</v>
      </c>
      <c r="CS52" s="58">
        <f ca="1">IFERROR(INDEX('Construction Bell Curve'!$B$3:$BK$60,MATCH($I52,'Construction Bell Curve'!$B$3:$B$60,0),MATCH('Draw Schedule-AM'!CS$3,'Construction Bell Curve'!$B$3:$BK$3,0))*$D52*IF($G52="s-curve",1,0),0)+IFERROR(IF(AND(CS$3&gt;=$H52,CS$3&lt;=$I52),$D52/($I52-$H52+1),0)*IF($G52="straight-line",1,0),0)</f>
        <v>0</v>
      </c>
      <c r="CT52" s="58">
        <f ca="1">IFERROR(INDEX('Construction Bell Curve'!$B$3:$BK$60,MATCH($I52,'Construction Bell Curve'!$B$3:$B$60,0),MATCH('Draw Schedule-AM'!CT$3,'Construction Bell Curve'!$B$3:$BK$3,0))*$D52*IF($G52="s-curve",1,0),0)+IFERROR(IF(AND(CT$3&gt;=$H52,CT$3&lt;=$I52),$D52/($I52-$H52+1),0)*IF($G52="straight-line",1,0),0)</f>
        <v>0</v>
      </c>
      <c r="CU52" s="58">
        <f ca="1">IFERROR(INDEX('Construction Bell Curve'!$B$3:$BK$60,MATCH($I52,'Construction Bell Curve'!$B$3:$B$60,0),MATCH('Draw Schedule-AM'!CU$3,'Construction Bell Curve'!$B$3:$BK$3,0))*$D52*IF($G52="s-curve",1,0),0)+IFERROR(IF(AND(CU$3&gt;=$H52,CU$3&lt;=$I52),$D52/($I52-$H52+1),0)*IF($G52="straight-line",1,0),0)</f>
        <v>0</v>
      </c>
      <c r="CV52" s="58">
        <f ca="1">IFERROR(INDEX('Construction Bell Curve'!$B$3:$BK$60,MATCH($I52,'Construction Bell Curve'!$B$3:$B$60,0),MATCH('Draw Schedule-AM'!CV$3,'Construction Bell Curve'!$B$3:$BK$3,0))*$D52*IF($G52="s-curve",1,0),0)+IFERROR(IF(AND(CV$3&gt;=$H52,CV$3&lt;=$I52),$D52/($I52-$H52+1),0)*IF($G52="straight-line",1,0),0)</f>
        <v>0</v>
      </c>
      <c r="CW52" s="58">
        <f ca="1">IFERROR(INDEX('Construction Bell Curve'!$B$3:$BK$60,MATCH($I52,'Construction Bell Curve'!$B$3:$B$60,0),MATCH('Draw Schedule-AM'!CW$3,'Construction Bell Curve'!$B$3:$BK$3,0))*$D52*IF($G52="s-curve",1,0),0)+IFERROR(IF(AND(CW$3&gt;=$H52,CW$3&lt;=$I52),$D52/($I52-$H52+1),0)*IF($G52="straight-line",1,0),0)</f>
        <v>0</v>
      </c>
      <c r="CX52" s="58">
        <f ca="1">IFERROR(INDEX('Construction Bell Curve'!$B$3:$BK$60,MATCH($I52,'Construction Bell Curve'!$B$3:$B$60,0),MATCH('Draw Schedule-AM'!CX$3,'Construction Bell Curve'!$B$3:$BK$3,0))*$D52*IF($G52="s-curve",1,0),0)+IFERROR(IF(AND(CX$3&gt;=$H52,CX$3&lt;=$I52),$D52/($I52-$H52+1),0)*IF($G52="straight-line",1,0),0)</f>
        <v>0</v>
      </c>
      <c r="CY52" s="58">
        <f ca="1">IFERROR(INDEX('Construction Bell Curve'!$B$3:$BK$60,MATCH($I52,'Construction Bell Curve'!$B$3:$B$60,0),MATCH('Draw Schedule-AM'!CY$3,'Construction Bell Curve'!$B$3:$BK$3,0))*$D52*IF($G52="s-curve",1,0),0)+IFERROR(IF(AND(CY$3&gt;=$H52,CY$3&lt;=$I52),$D52/($I52-$H52+1),0)*IF($G52="straight-line",1,0),0)</f>
        <v>0</v>
      </c>
      <c r="CZ52" s="58">
        <f ca="1">IFERROR(INDEX('Construction Bell Curve'!$B$3:$BK$60,MATCH($I52,'Construction Bell Curve'!$B$3:$B$60,0),MATCH('Draw Schedule-AM'!CZ$3,'Construction Bell Curve'!$B$3:$BK$3,0))*$D52*IF($G52="s-curve",1,0),0)+IFERROR(IF(AND(CZ$3&gt;=$H52,CZ$3&lt;=$I52),$D52/($I52-$H52+1),0)*IF($G52="straight-line",1,0),0)</f>
        <v>0</v>
      </c>
      <c r="DA52" s="58">
        <f ca="1">IFERROR(INDEX('Construction Bell Curve'!$B$3:$BK$60,MATCH($I52,'Construction Bell Curve'!$B$3:$B$60,0),MATCH('Draw Schedule-AM'!DA$3,'Construction Bell Curve'!$B$3:$BK$3,0))*$D52*IF($G52="s-curve",1,0),0)+IFERROR(IF(AND(DA$3&gt;=$H52,DA$3&lt;=$I52),$D52/($I52-$H52+1),0)*IF($G52="straight-line",1,0),0)</f>
        <v>0</v>
      </c>
      <c r="DB52" s="58">
        <f ca="1">IFERROR(INDEX('Construction Bell Curve'!$B$3:$BK$60,MATCH($I52,'Construction Bell Curve'!$B$3:$B$60,0),MATCH('Draw Schedule-AM'!DB$3,'Construction Bell Curve'!$B$3:$BK$3,0))*$D52*IF($G52="s-curve",1,0),0)+IFERROR(IF(AND(DB$3&gt;=$H52,DB$3&lt;=$I52),$D52/($I52-$H52+1),0)*IF($G52="straight-line",1,0),0)</f>
        <v>0</v>
      </c>
      <c r="DC52" s="58">
        <f ca="1">IFERROR(INDEX('Construction Bell Curve'!$B$3:$BK$60,MATCH($I52,'Construction Bell Curve'!$B$3:$B$60,0),MATCH('Draw Schedule-AM'!DC$3,'Construction Bell Curve'!$B$3:$BK$3,0))*$D52*IF($G52="s-curve",1,0),0)+IFERROR(IF(AND(DC$3&gt;=$H52,DC$3&lt;=$I52),$D52/($I52-$H52+1),0)*IF($G52="straight-line",1,0),0)</f>
        <v>0</v>
      </c>
      <c r="DD52" s="58">
        <f ca="1">IFERROR(INDEX('Construction Bell Curve'!$B$3:$BK$60,MATCH($I52,'Construction Bell Curve'!$B$3:$B$60,0),MATCH('Draw Schedule-AM'!DD$3,'Construction Bell Curve'!$B$3:$BK$3,0))*$D52*IF($G52="s-curve",1,0),0)+IFERROR(IF(AND(DD$3&gt;=$H52,DD$3&lt;=$I52),$D52/($I52-$H52+1),0)*IF($G52="straight-line",1,0),0)</f>
        <v>0</v>
      </c>
      <c r="DE52" s="58">
        <f ca="1">IFERROR(INDEX('Construction Bell Curve'!$B$3:$BK$60,MATCH($I52,'Construction Bell Curve'!$B$3:$B$60,0),MATCH('Draw Schedule-AM'!DE$3,'Construction Bell Curve'!$B$3:$BK$3,0))*$D52*IF($G52="s-curve",1,0),0)+IFERROR(IF(AND(DE$3&gt;=$H52,DE$3&lt;=$I52),$D52/($I52-$H52+1),0)*IF($G52="straight-line",1,0),0)</f>
        <v>0</v>
      </c>
      <c r="DF52" s="58">
        <f ca="1">IFERROR(INDEX('Construction Bell Curve'!$B$3:$BK$60,MATCH($I52,'Construction Bell Curve'!$B$3:$B$60,0),MATCH('Draw Schedule-AM'!DF$3,'Construction Bell Curve'!$B$3:$BK$3,0))*$D52*IF($G52="s-curve",1,0),0)+IFERROR(IF(AND(DF$3&gt;=$H52,DF$3&lt;=$I52),$D52/($I52-$H52+1),0)*IF($G52="straight-line",1,0),0)</f>
        <v>0</v>
      </c>
      <c r="DG52" s="58">
        <f ca="1">IFERROR(INDEX('Construction Bell Curve'!$B$3:$BK$60,MATCH($I52,'Construction Bell Curve'!$B$3:$B$60,0),MATCH('Draw Schedule-AM'!DG$3,'Construction Bell Curve'!$B$3:$BK$3,0))*$D52*IF($G52="s-curve",1,0),0)+IFERROR(IF(AND(DG$3&gt;=$H52,DG$3&lt;=$I52),$D52/($I52-$H52+1),0)*IF($G52="straight-line",1,0),0)</f>
        <v>0</v>
      </c>
      <c r="DH52" s="58">
        <f ca="1">IFERROR(INDEX('Construction Bell Curve'!$B$3:$BK$60,MATCH($I52,'Construction Bell Curve'!$B$3:$B$60,0),MATCH('Draw Schedule-AM'!DH$3,'Construction Bell Curve'!$B$3:$BK$3,0))*$D52*IF($G52="s-curve",1,0),0)+IFERROR(IF(AND(DH$3&gt;=$H52,DH$3&lt;=$I52),$D52/($I52-$H52+1),0)*IF($G52="straight-line",1,0),0)</f>
        <v>0</v>
      </c>
      <c r="DI52" s="58">
        <f ca="1">IFERROR(INDEX('Construction Bell Curve'!$B$3:$BK$60,MATCH($I52,'Construction Bell Curve'!$B$3:$B$60,0),MATCH('Draw Schedule-AM'!DI$3,'Construction Bell Curve'!$B$3:$BK$3,0))*$D52*IF($G52="s-curve",1,0),0)+IFERROR(IF(AND(DI$3&gt;=$H52,DI$3&lt;=$I52),$D52/($I52-$H52+1),0)*IF($G52="straight-line",1,0),0)</f>
        <v>0</v>
      </c>
      <c r="DJ52" s="58">
        <f ca="1">IFERROR(INDEX('Construction Bell Curve'!$B$3:$BK$60,MATCH($I52,'Construction Bell Curve'!$B$3:$B$60,0),MATCH('Draw Schedule-AM'!DJ$3,'Construction Bell Curve'!$B$3:$BK$3,0))*$D52*IF($G52="s-curve",1,0),0)+IFERROR(IF(AND(DJ$3&gt;=$H52,DJ$3&lt;=$I52),$D52/($I52-$H52+1),0)*IF($G52="straight-line",1,0),0)</f>
        <v>0</v>
      </c>
      <c r="DK52" s="58">
        <f ca="1">IFERROR(INDEX('Construction Bell Curve'!$B$3:$BK$60,MATCH($I52,'Construction Bell Curve'!$B$3:$B$60,0),MATCH('Draw Schedule-AM'!DK$3,'Construction Bell Curve'!$B$3:$BK$3,0))*$D52*IF($G52="s-curve",1,0),0)+IFERROR(IF(AND(DK$3&gt;=$H52,DK$3&lt;=$I52),$D52/($I52-$H52+1),0)*IF($G52="straight-line",1,0),0)</f>
        <v>0</v>
      </c>
      <c r="DL52" s="58">
        <f ca="1">IFERROR(INDEX('Construction Bell Curve'!$B$3:$BK$60,MATCH($I52,'Construction Bell Curve'!$B$3:$B$60,0),MATCH('Draw Schedule-AM'!DL$3,'Construction Bell Curve'!$B$3:$BK$3,0))*$D52*IF($G52="s-curve",1,0),0)+IFERROR(IF(AND(DL$3&gt;=$H52,DL$3&lt;=$I52),$D52/($I52-$H52+1),0)*IF($G52="straight-line",1,0),0)</f>
        <v>0</v>
      </c>
      <c r="DM52" s="58">
        <f ca="1">IFERROR(INDEX('Construction Bell Curve'!$B$3:$BK$60,MATCH($I52,'Construction Bell Curve'!$B$3:$B$60,0),MATCH('Draw Schedule-AM'!DM$3,'Construction Bell Curve'!$B$3:$BK$3,0))*$D52*IF($G52="s-curve",1,0),0)+IFERROR(IF(AND(DM$3&gt;=$H52,DM$3&lt;=$I52),$D52/($I52-$H52+1),0)*IF($G52="straight-line",1,0),0)</f>
        <v>0</v>
      </c>
      <c r="DN52" s="58">
        <f ca="1">IFERROR(INDEX('Construction Bell Curve'!$B$3:$BK$60,MATCH($I52,'Construction Bell Curve'!$B$3:$B$60,0),MATCH('Draw Schedule-AM'!DN$3,'Construction Bell Curve'!$B$3:$BK$3,0))*$D52*IF($G52="s-curve",1,0),0)+IFERROR(IF(AND(DN$3&gt;=$H52,DN$3&lt;=$I52),$D52/($I52-$H52+1),0)*IF($G52="straight-line",1,0),0)</f>
        <v>0</v>
      </c>
      <c r="DO52" s="58">
        <f ca="1">IFERROR(INDEX('Construction Bell Curve'!$B$3:$BK$60,MATCH($I52,'Construction Bell Curve'!$B$3:$B$60,0),MATCH('Draw Schedule-AM'!DO$3,'Construction Bell Curve'!$B$3:$BK$3,0))*$D52*IF($G52="s-curve",1,0),0)+IFERROR(IF(AND(DO$3&gt;=$H52,DO$3&lt;=$I52),$D52/($I52-$H52+1),0)*IF($G52="straight-line",1,0),0)</f>
        <v>0</v>
      </c>
      <c r="DP52" s="58">
        <f ca="1">IFERROR(INDEX('Construction Bell Curve'!$B$3:$BK$60,MATCH($I52,'Construction Bell Curve'!$B$3:$B$60,0),MATCH('Draw Schedule-AM'!DP$3,'Construction Bell Curve'!$B$3:$BK$3,0))*$D52*IF($G52="s-curve",1,0),0)+IFERROR(IF(AND(DP$3&gt;=$H52,DP$3&lt;=$I52),$D52/($I52-$H52+1),0)*IF($G52="straight-line",1,0),0)</f>
        <v>0</v>
      </c>
      <c r="DQ52" s="58">
        <f ca="1">IFERROR(INDEX('Construction Bell Curve'!$B$3:$BK$60,MATCH($I52,'Construction Bell Curve'!$B$3:$B$60,0),MATCH('Draw Schedule-AM'!DQ$3,'Construction Bell Curve'!$B$3:$BK$3,0))*$D52*IF($G52="s-curve",1,0),0)+IFERROR(IF(AND(DQ$3&gt;=$H52,DQ$3&lt;=$I52),$D52/($I52-$H52+1),0)*IF($G52="straight-line",1,0),0)</f>
        <v>0</v>
      </c>
      <c r="DR52" s="58">
        <f ca="1">IFERROR(INDEX('Construction Bell Curve'!$B$3:$BK$60,MATCH($I52,'Construction Bell Curve'!$B$3:$B$60,0),MATCH('Draw Schedule-AM'!DR$3,'Construction Bell Curve'!$B$3:$BK$3,0))*$D52*IF($G52="s-curve",1,0),0)+IFERROR(IF(AND(DR$3&gt;=$H52,DR$3&lt;=$I52),$D52/($I52-$H52+1),0)*IF($G52="straight-line",1,0),0)</f>
        <v>0</v>
      </c>
      <c r="DS52" s="58">
        <f ca="1">IFERROR(INDEX('Construction Bell Curve'!$B$3:$BK$60,MATCH($I52,'Construction Bell Curve'!$B$3:$B$60,0),MATCH('Draw Schedule-AM'!DS$3,'Construction Bell Curve'!$B$3:$BK$3,0))*$D52*IF($G52="s-curve",1,0),0)+IFERROR(IF(AND(DS$3&gt;=$H52,DS$3&lt;=$I52),$D52/($I52-$H52+1),0)*IF($G52="straight-line",1,0),0)</f>
        <v>0</v>
      </c>
      <c r="DT52" s="58">
        <f ca="1">IFERROR(INDEX('Construction Bell Curve'!$B$3:$BK$60,MATCH($I52,'Construction Bell Curve'!$B$3:$B$60,0),MATCH('Draw Schedule-AM'!DT$3,'Construction Bell Curve'!$B$3:$BK$3,0))*$D52*IF($G52="s-curve",1,0),0)+IFERROR(IF(AND(DT$3&gt;=$H52,DT$3&lt;=$I52),$D52/($I52-$H52+1),0)*IF($G52="straight-line",1,0),0)</f>
        <v>0</v>
      </c>
      <c r="DU52" s="58">
        <f ca="1">IFERROR(INDEX('Construction Bell Curve'!$B$3:$BK$60,MATCH($I52,'Construction Bell Curve'!$B$3:$B$60,0),MATCH('Draw Schedule-AM'!DU$3,'Construction Bell Curve'!$B$3:$BK$3,0))*$D52*IF($G52="s-curve",1,0),0)+IFERROR(IF(AND(DU$3&gt;=$H52,DU$3&lt;=$I52),$D52/($I52-$H52+1),0)*IF($G52="straight-line",1,0),0)</f>
        <v>0</v>
      </c>
      <c r="DV52" s="58">
        <f ca="1">IFERROR(INDEX('Construction Bell Curve'!$B$3:$BK$60,MATCH($I52,'Construction Bell Curve'!$B$3:$B$60,0),MATCH('Draw Schedule-AM'!DV$3,'Construction Bell Curve'!$B$3:$BK$3,0))*$D52*IF($G52="s-curve",1,0),0)+IFERROR(IF(AND(DV$3&gt;=$H52,DV$3&lt;=$I52),$D52/($I52-$H52+1),0)*IF($G52="straight-line",1,0),0)</f>
        <v>0</v>
      </c>
      <c r="DW52" s="58">
        <f ca="1">IFERROR(INDEX('Construction Bell Curve'!$B$3:$BK$60,MATCH($I52,'Construction Bell Curve'!$B$3:$B$60,0),MATCH('Draw Schedule-AM'!DW$3,'Construction Bell Curve'!$B$3:$BK$3,0))*$D52*IF($G52="s-curve",1,0),0)+IFERROR(IF(AND(DW$3&gt;=$H52,DW$3&lt;=$I52),$D52/($I52-$H52+1),0)*IF($G52="straight-line",1,0),0)</f>
        <v>0</v>
      </c>
      <c r="DX52" s="58">
        <f ca="1">IFERROR(INDEX('Construction Bell Curve'!$B$3:$BK$60,MATCH($I52,'Construction Bell Curve'!$B$3:$B$60,0),MATCH('Draw Schedule-AM'!DX$3,'Construction Bell Curve'!$B$3:$BK$3,0))*$D52*IF($G52="s-curve",1,0),0)+IFERROR(IF(AND(DX$3&gt;=$H52,DX$3&lt;=$I52),$D52/($I52-$H52+1),0)*IF($G52="straight-line",1,0),0)</f>
        <v>0</v>
      </c>
      <c r="DY52" s="58">
        <f ca="1">IFERROR(INDEX('Construction Bell Curve'!$B$3:$BK$60,MATCH($I52,'Construction Bell Curve'!$B$3:$B$60,0),MATCH('Draw Schedule-AM'!DY$3,'Construction Bell Curve'!$B$3:$BK$3,0))*$D52*IF($G52="s-curve",1,0),0)+IFERROR(IF(AND(DY$3&gt;=$H52,DY$3&lt;=$I52),$D52/($I52-$H52+1),0)*IF($G52="straight-line",1,0),0)</f>
        <v>0</v>
      </c>
      <c r="DZ52" s="58">
        <f ca="1">IFERROR(INDEX('Construction Bell Curve'!$B$3:$BK$60,MATCH($I52,'Construction Bell Curve'!$B$3:$B$60,0),MATCH('Draw Schedule-AM'!DZ$3,'Construction Bell Curve'!$B$3:$BK$3,0))*$D52*IF($G52="s-curve",1,0),0)+IFERROR(IF(AND(DZ$3&gt;=$H52,DZ$3&lt;=$I52),$D52/($I52-$H52+1),0)*IF($G52="straight-line",1,0),0)</f>
        <v>0</v>
      </c>
    </row>
    <row r="53" spans="1:130" s="51" customFormat="1" ht="15.75" customHeight="1" thickBot="1">
      <c r="A53" s="59"/>
      <c r="B53" s="65" t="s">
        <v>589</v>
      </c>
      <c r="C53" s="1136">
        <f t="shared" ref="C53" si="44">SUM(C52:C52)</f>
        <v>0</v>
      </c>
      <c r="D53" s="145">
        <f t="shared" ref="D53:F53" ca="1" si="45">SUM(D52:D52)</f>
        <v>3274281.389057368</v>
      </c>
      <c r="E53" s="145">
        <f>SUM(E52:E52)</f>
        <v>0</v>
      </c>
      <c r="F53" s="1088">
        <f t="shared" ca="1" si="45"/>
        <v>0.11130103934556246</v>
      </c>
      <c r="G53" s="146"/>
      <c r="H53" s="146"/>
      <c r="I53" s="147"/>
      <c r="J53" s="146">
        <f t="shared" ref="J53:K53" ca="1" si="46">SUM(J52:J52)</f>
        <v>88494.091596145081</v>
      </c>
      <c r="K53" s="146">
        <f t="shared" ca="1" si="46"/>
        <v>88494.091596145081</v>
      </c>
      <c r="L53" s="146">
        <f t="shared" ref="L53:AC53" ca="1" si="47">SUM(L52:L52)</f>
        <v>88494.091596145081</v>
      </c>
      <c r="M53" s="146">
        <f t="shared" ca="1" si="47"/>
        <v>88494.091596145081</v>
      </c>
      <c r="N53" s="146">
        <f t="shared" ca="1" si="47"/>
        <v>88494.091596145081</v>
      </c>
      <c r="O53" s="146">
        <f t="shared" ca="1" si="47"/>
        <v>88494.091596145081</v>
      </c>
      <c r="P53" s="146">
        <f t="shared" ca="1" si="47"/>
        <v>88494.091596145081</v>
      </c>
      <c r="Q53" s="146">
        <f t="shared" ca="1" si="47"/>
        <v>88494.091596145081</v>
      </c>
      <c r="R53" s="146">
        <f t="shared" ca="1" si="47"/>
        <v>88494.091596145081</v>
      </c>
      <c r="S53" s="146">
        <f t="shared" ca="1" si="47"/>
        <v>88494.091596145081</v>
      </c>
      <c r="T53" s="146">
        <f t="shared" ca="1" si="47"/>
        <v>88494.091596145081</v>
      </c>
      <c r="U53" s="146">
        <f t="shared" ca="1" si="47"/>
        <v>88494.091596145081</v>
      </c>
      <c r="V53" s="146">
        <f t="shared" ca="1" si="47"/>
        <v>88494.091596145081</v>
      </c>
      <c r="W53" s="146">
        <f t="shared" ca="1" si="47"/>
        <v>88494.091596145081</v>
      </c>
      <c r="X53" s="146">
        <f t="shared" ca="1" si="47"/>
        <v>88494.091596145081</v>
      </c>
      <c r="Y53" s="146">
        <f t="shared" ca="1" si="47"/>
        <v>88494.091596145081</v>
      </c>
      <c r="Z53" s="146">
        <f t="shared" ca="1" si="47"/>
        <v>88494.091596145081</v>
      </c>
      <c r="AA53" s="146">
        <f t="shared" ca="1" si="47"/>
        <v>88494.091596145081</v>
      </c>
      <c r="AB53" s="146">
        <f t="shared" ca="1" si="47"/>
        <v>88494.091596145081</v>
      </c>
      <c r="AC53" s="146">
        <f t="shared" ca="1" si="47"/>
        <v>88494.091596145081</v>
      </c>
      <c r="AD53" s="146">
        <f t="shared" ref="AD53:CO53" ca="1" si="48">SUM(AD52:AD52)</f>
        <v>88494.091596145081</v>
      </c>
      <c r="AE53" s="146">
        <f t="shared" ca="1" si="48"/>
        <v>88494.091596145081</v>
      </c>
      <c r="AF53" s="146">
        <f t="shared" ca="1" si="48"/>
        <v>88494.091596145081</v>
      </c>
      <c r="AG53" s="146">
        <f t="shared" ca="1" si="48"/>
        <v>88494.091596145081</v>
      </c>
      <c r="AH53" s="146">
        <f t="shared" ca="1" si="48"/>
        <v>88494.091596145081</v>
      </c>
      <c r="AI53" s="146">
        <f t="shared" ca="1" si="48"/>
        <v>88494.091596145081</v>
      </c>
      <c r="AJ53" s="146">
        <f t="shared" ca="1" si="48"/>
        <v>88494.091596145081</v>
      </c>
      <c r="AK53" s="146">
        <f t="shared" ca="1" si="48"/>
        <v>88494.091596145081</v>
      </c>
      <c r="AL53" s="146">
        <f t="shared" ca="1" si="48"/>
        <v>88494.091596145081</v>
      </c>
      <c r="AM53" s="146">
        <f t="shared" ca="1" si="48"/>
        <v>88494.091596145081</v>
      </c>
      <c r="AN53" s="146">
        <f t="shared" ca="1" si="48"/>
        <v>88494.091596145081</v>
      </c>
      <c r="AO53" s="146">
        <f t="shared" ca="1" si="48"/>
        <v>88494.091596145081</v>
      </c>
      <c r="AP53" s="146">
        <f t="shared" ca="1" si="48"/>
        <v>88494.091596145081</v>
      </c>
      <c r="AQ53" s="146">
        <f t="shared" ca="1" si="48"/>
        <v>88494.091596145081</v>
      </c>
      <c r="AR53" s="146">
        <f t="shared" ca="1" si="48"/>
        <v>88494.091596145081</v>
      </c>
      <c r="AS53" s="146">
        <f t="shared" ca="1" si="48"/>
        <v>88494.091596145081</v>
      </c>
      <c r="AT53" s="146">
        <f t="shared" ca="1" si="48"/>
        <v>88494.091596145081</v>
      </c>
      <c r="AU53" s="146">
        <f t="shared" ca="1" si="48"/>
        <v>0</v>
      </c>
      <c r="AV53" s="146">
        <f t="shared" ca="1" si="48"/>
        <v>0</v>
      </c>
      <c r="AW53" s="146">
        <f t="shared" ca="1" si="48"/>
        <v>0</v>
      </c>
      <c r="AX53" s="146">
        <f t="shared" ca="1" si="48"/>
        <v>0</v>
      </c>
      <c r="AY53" s="146">
        <f t="shared" ca="1" si="48"/>
        <v>0</v>
      </c>
      <c r="AZ53" s="146">
        <f t="shared" ca="1" si="48"/>
        <v>0</v>
      </c>
      <c r="BA53" s="146">
        <f t="shared" ca="1" si="48"/>
        <v>0</v>
      </c>
      <c r="BB53" s="146">
        <f t="shared" ca="1" si="48"/>
        <v>0</v>
      </c>
      <c r="BC53" s="146">
        <f t="shared" ca="1" si="48"/>
        <v>0</v>
      </c>
      <c r="BD53" s="146">
        <f t="shared" ca="1" si="48"/>
        <v>0</v>
      </c>
      <c r="BE53" s="146">
        <f t="shared" ca="1" si="48"/>
        <v>0</v>
      </c>
      <c r="BF53" s="146">
        <f t="shared" ca="1" si="48"/>
        <v>0</v>
      </c>
      <c r="BG53" s="146">
        <f t="shared" ca="1" si="48"/>
        <v>0</v>
      </c>
      <c r="BH53" s="146">
        <f t="shared" ca="1" si="48"/>
        <v>0</v>
      </c>
      <c r="BI53" s="146">
        <f t="shared" ca="1" si="48"/>
        <v>0</v>
      </c>
      <c r="BJ53" s="146">
        <f t="shared" ca="1" si="48"/>
        <v>0</v>
      </c>
      <c r="BK53" s="146">
        <f t="shared" ca="1" si="48"/>
        <v>0</v>
      </c>
      <c r="BL53" s="146">
        <f t="shared" ca="1" si="48"/>
        <v>0</v>
      </c>
      <c r="BM53" s="146">
        <f t="shared" ca="1" si="48"/>
        <v>0</v>
      </c>
      <c r="BN53" s="146">
        <f t="shared" ca="1" si="48"/>
        <v>0</v>
      </c>
      <c r="BO53" s="146">
        <f t="shared" ca="1" si="48"/>
        <v>0</v>
      </c>
      <c r="BP53" s="146">
        <f t="shared" ca="1" si="48"/>
        <v>0</v>
      </c>
      <c r="BQ53" s="146">
        <f t="shared" ca="1" si="48"/>
        <v>0</v>
      </c>
      <c r="BR53" s="146">
        <f t="shared" ca="1" si="48"/>
        <v>0</v>
      </c>
      <c r="BS53" s="146">
        <f t="shared" ca="1" si="48"/>
        <v>0</v>
      </c>
      <c r="BT53" s="146">
        <f t="shared" ca="1" si="48"/>
        <v>0</v>
      </c>
      <c r="BU53" s="146">
        <f t="shared" ca="1" si="48"/>
        <v>0</v>
      </c>
      <c r="BV53" s="146">
        <f t="shared" ca="1" si="48"/>
        <v>0</v>
      </c>
      <c r="BW53" s="146">
        <f t="shared" ca="1" si="48"/>
        <v>0</v>
      </c>
      <c r="BX53" s="146">
        <f t="shared" ca="1" si="48"/>
        <v>0</v>
      </c>
      <c r="BY53" s="146">
        <f t="shared" ca="1" si="48"/>
        <v>0</v>
      </c>
      <c r="BZ53" s="146">
        <f t="shared" ca="1" si="48"/>
        <v>0</v>
      </c>
      <c r="CA53" s="146">
        <f t="shared" ca="1" si="48"/>
        <v>0</v>
      </c>
      <c r="CB53" s="146">
        <f t="shared" ca="1" si="48"/>
        <v>0</v>
      </c>
      <c r="CC53" s="146">
        <f t="shared" ca="1" si="48"/>
        <v>0</v>
      </c>
      <c r="CD53" s="146">
        <f t="shared" ca="1" si="48"/>
        <v>0</v>
      </c>
      <c r="CE53" s="146">
        <f t="shared" ca="1" si="48"/>
        <v>0</v>
      </c>
      <c r="CF53" s="146">
        <f t="shared" ca="1" si="48"/>
        <v>0</v>
      </c>
      <c r="CG53" s="146">
        <f t="shared" ca="1" si="48"/>
        <v>0</v>
      </c>
      <c r="CH53" s="146">
        <f t="shared" ca="1" si="48"/>
        <v>0</v>
      </c>
      <c r="CI53" s="146">
        <f t="shared" ca="1" si="48"/>
        <v>0</v>
      </c>
      <c r="CJ53" s="146">
        <f t="shared" ca="1" si="48"/>
        <v>0</v>
      </c>
      <c r="CK53" s="146">
        <f t="shared" ca="1" si="48"/>
        <v>0</v>
      </c>
      <c r="CL53" s="146">
        <f t="shared" ca="1" si="48"/>
        <v>0</v>
      </c>
      <c r="CM53" s="146">
        <f t="shared" ca="1" si="48"/>
        <v>0</v>
      </c>
      <c r="CN53" s="146">
        <f t="shared" ca="1" si="48"/>
        <v>0</v>
      </c>
      <c r="CO53" s="146">
        <f t="shared" ca="1" si="48"/>
        <v>0</v>
      </c>
      <c r="CP53" s="146">
        <f t="shared" ref="CP53:DZ53" ca="1" si="49">SUM(CP52:CP52)</f>
        <v>0</v>
      </c>
      <c r="CQ53" s="146">
        <f t="shared" ca="1" si="49"/>
        <v>0</v>
      </c>
      <c r="CR53" s="146">
        <f t="shared" ca="1" si="49"/>
        <v>0</v>
      </c>
      <c r="CS53" s="146">
        <f t="shared" ca="1" si="49"/>
        <v>0</v>
      </c>
      <c r="CT53" s="146">
        <f t="shared" ca="1" si="49"/>
        <v>0</v>
      </c>
      <c r="CU53" s="146">
        <f t="shared" ca="1" si="49"/>
        <v>0</v>
      </c>
      <c r="CV53" s="146">
        <f t="shared" ca="1" si="49"/>
        <v>0</v>
      </c>
      <c r="CW53" s="146">
        <f t="shared" ca="1" si="49"/>
        <v>0</v>
      </c>
      <c r="CX53" s="146">
        <f t="shared" ca="1" si="49"/>
        <v>0</v>
      </c>
      <c r="CY53" s="146">
        <f t="shared" ca="1" si="49"/>
        <v>0</v>
      </c>
      <c r="CZ53" s="146">
        <f t="shared" ca="1" si="49"/>
        <v>0</v>
      </c>
      <c r="DA53" s="146">
        <f t="shared" ca="1" si="49"/>
        <v>0</v>
      </c>
      <c r="DB53" s="146">
        <f t="shared" ca="1" si="49"/>
        <v>0</v>
      </c>
      <c r="DC53" s="146">
        <f t="shared" ca="1" si="49"/>
        <v>0</v>
      </c>
      <c r="DD53" s="146">
        <f t="shared" ca="1" si="49"/>
        <v>0</v>
      </c>
      <c r="DE53" s="146">
        <f t="shared" ca="1" si="49"/>
        <v>0</v>
      </c>
      <c r="DF53" s="146">
        <f t="shared" ca="1" si="49"/>
        <v>0</v>
      </c>
      <c r="DG53" s="146">
        <f t="shared" ca="1" si="49"/>
        <v>0</v>
      </c>
      <c r="DH53" s="146">
        <f t="shared" ca="1" si="49"/>
        <v>0</v>
      </c>
      <c r="DI53" s="146">
        <f t="shared" ca="1" si="49"/>
        <v>0</v>
      </c>
      <c r="DJ53" s="146">
        <f t="shared" ca="1" si="49"/>
        <v>0</v>
      </c>
      <c r="DK53" s="146">
        <f t="shared" ca="1" si="49"/>
        <v>0</v>
      </c>
      <c r="DL53" s="146">
        <f t="shared" ca="1" si="49"/>
        <v>0</v>
      </c>
      <c r="DM53" s="146">
        <f t="shared" ca="1" si="49"/>
        <v>0</v>
      </c>
      <c r="DN53" s="146">
        <f t="shared" ca="1" si="49"/>
        <v>0</v>
      </c>
      <c r="DO53" s="146">
        <f t="shared" ca="1" si="49"/>
        <v>0</v>
      </c>
      <c r="DP53" s="146">
        <f t="shared" ca="1" si="49"/>
        <v>0</v>
      </c>
      <c r="DQ53" s="146">
        <f t="shared" ca="1" si="49"/>
        <v>0</v>
      </c>
      <c r="DR53" s="146">
        <f t="shared" ca="1" si="49"/>
        <v>0</v>
      </c>
      <c r="DS53" s="146">
        <f t="shared" ca="1" si="49"/>
        <v>0</v>
      </c>
      <c r="DT53" s="146">
        <f t="shared" ca="1" si="49"/>
        <v>0</v>
      </c>
      <c r="DU53" s="146">
        <f t="shared" ca="1" si="49"/>
        <v>0</v>
      </c>
      <c r="DV53" s="146">
        <f t="shared" ca="1" si="49"/>
        <v>0</v>
      </c>
      <c r="DW53" s="146">
        <f t="shared" ca="1" si="49"/>
        <v>0</v>
      </c>
      <c r="DX53" s="146">
        <f t="shared" ca="1" si="49"/>
        <v>0</v>
      </c>
      <c r="DY53" s="146">
        <f t="shared" ca="1" si="49"/>
        <v>0</v>
      </c>
      <c r="DZ53" s="146">
        <f t="shared" ca="1" si="49"/>
        <v>0</v>
      </c>
    </row>
    <row r="54" spans="1:130" s="51" customFormat="1" ht="15.75" customHeight="1" thickTop="1">
      <c r="A54" s="59"/>
      <c r="B54" s="60"/>
      <c r="C54" s="137"/>
      <c r="D54" s="137"/>
      <c r="E54" s="137"/>
      <c r="F54" s="1089"/>
      <c r="G54" s="127"/>
      <c r="H54" s="127"/>
      <c r="I54" s="138"/>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27"/>
      <c r="BE54" s="127"/>
      <c r="BF54" s="127"/>
      <c r="BG54" s="127"/>
      <c r="BH54" s="127"/>
      <c r="BI54" s="127"/>
      <c r="BJ54" s="127"/>
      <c r="BK54" s="127"/>
      <c r="BL54" s="127"/>
      <c r="BM54" s="127"/>
      <c r="BN54" s="127"/>
      <c r="BO54" s="127"/>
      <c r="BP54" s="127"/>
      <c r="BQ54" s="127"/>
      <c r="BR54" s="127"/>
      <c r="BS54" s="127"/>
      <c r="BT54" s="127"/>
      <c r="BU54" s="127"/>
      <c r="BV54" s="127"/>
      <c r="BW54" s="127"/>
      <c r="BX54" s="127"/>
      <c r="BY54" s="127"/>
      <c r="BZ54" s="127"/>
      <c r="CA54" s="127"/>
      <c r="CB54" s="127"/>
      <c r="CC54" s="127"/>
      <c r="CD54" s="127"/>
      <c r="CE54" s="127"/>
      <c r="CF54" s="127"/>
      <c r="CG54" s="127"/>
      <c r="CH54" s="127"/>
      <c r="CI54" s="127"/>
      <c r="CJ54" s="127"/>
      <c r="CK54" s="127"/>
      <c r="CL54" s="127"/>
      <c r="CM54" s="127"/>
      <c r="CN54" s="127"/>
      <c r="CO54" s="127"/>
      <c r="CP54" s="127"/>
      <c r="CQ54" s="127"/>
      <c r="CR54" s="127"/>
      <c r="CS54" s="127"/>
      <c r="CT54" s="127"/>
      <c r="CU54" s="127"/>
      <c r="CV54" s="127"/>
      <c r="CW54" s="127"/>
      <c r="CX54" s="127"/>
      <c r="CY54" s="127"/>
      <c r="CZ54" s="127"/>
      <c r="DA54" s="127"/>
      <c r="DB54" s="127"/>
      <c r="DC54" s="127"/>
      <c r="DD54" s="127"/>
      <c r="DE54" s="127"/>
      <c r="DF54" s="127"/>
      <c r="DG54" s="127"/>
      <c r="DH54" s="127"/>
      <c r="DI54" s="127"/>
      <c r="DJ54" s="127"/>
      <c r="DK54" s="127"/>
      <c r="DL54" s="127"/>
      <c r="DM54" s="127"/>
      <c r="DN54" s="127"/>
      <c r="DO54" s="127"/>
      <c r="DP54" s="127"/>
      <c r="DQ54" s="127"/>
      <c r="DR54" s="127"/>
      <c r="DS54" s="127"/>
      <c r="DT54" s="127"/>
      <c r="DU54" s="127"/>
      <c r="DV54" s="127"/>
      <c r="DW54" s="127"/>
      <c r="DX54" s="127"/>
      <c r="DY54" s="127"/>
      <c r="DZ54" s="127"/>
    </row>
    <row r="55" spans="1:130" s="51" customFormat="1" ht="15.75" customHeight="1" thickBot="1">
      <c r="A55" s="59"/>
      <c r="B55" s="1074" t="s">
        <v>558</v>
      </c>
      <c r="C55" s="150">
        <f>C50+C45+C33+C17+C10+C53+C38</f>
        <v>208727.74074879411</v>
      </c>
      <c r="D55" s="150">
        <f ca="1">D50+D45+D33+D17+D10+D53+D38</f>
        <v>36916464.271867968</v>
      </c>
      <c r="E55" s="150">
        <f ca="1">E50+E45+E33+E17+E10+E53+E38</f>
        <v>33850910.634269238</v>
      </c>
      <c r="F55" s="1090">
        <f ca="1">F50+F45+F33+F17+F10+F53</f>
        <v>9.9977605161257088E-2</v>
      </c>
      <c r="G55" s="150"/>
      <c r="H55" s="150"/>
      <c r="I55" s="150"/>
      <c r="J55" s="150">
        <f t="shared" ref="J55:BU55" ca="1" si="50">J50+J45+J33+J17+J10+J53+J38</f>
        <v>11178100.552046327</v>
      </c>
      <c r="K55" s="150">
        <f t="shared" ca="1" si="50"/>
        <v>1178100.5520463265</v>
      </c>
      <c r="L55" s="150">
        <f t="shared" ca="1" si="50"/>
        <v>1178100.5520463265</v>
      </c>
      <c r="M55" s="150">
        <f t="shared" ca="1" si="50"/>
        <v>1178100.5520463265</v>
      </c>
      <c r="N55" s="150">
        <f t="shared" ca="1" si="50"/>
        <v>1178100.5520463265</v>
      </c>
      <c r="O55" s="150">
        <f t="shared" ca="1" si="50"/>
        <v>1178100.5520463265</v>
      </c>
      <c r="P55" s="150">
        <f t="shared" ca="1" si="50"/>
        <v>1178100.5520463265</v>
      </c>
      <c r="Q55" s="150">
        <f t="shared" ca="1" si="50"/>
        <v>1178100.5520463265</v>
      </c>
      <c r="R55" s="150">
        <f t="shared" ca="1" si="50"/>
        <v>1178100.5520463265</v>
      </c>
      <c r="S55" s="150">
        <f t="shared" ca="1" si="50"/>
        <v>1178100.5520463265</v>
      </c>
      <c r="T55" s="150">
        <f t="shared" ca="1" si="50"/>
        <v>1178100.5520463265</v>
      </c>
      <c r="U55" s="150">
        <f t="shared" ca="1" si="50"/>
        <v>1178100.5520463265</v>
      </c>
      <c r="V55" s="150">
        <f t="shared" ca="1" si="50"/>
        <v>1178100.5520463265</v>
      </c>
      <c r="W55" s="150">
        <f t="shared" ca="1" si="50"/>
        <v>870381.54563607171</v>
      </c>
      <c r="X55" s="150">
        <f t="shared" ca="1" si="50"/>
        <v>870381.54563607171</v>
      </c>
      <c r="Y55" s="150">
        <f t="shared" ca="1" si="50"/>
        <v>870381.54563607171</v>
      </c>
      <c r="Z55" s="150">
        <f t="shared" ca="1" si="50"/>
        <v>870381.54563607171</v>
      </c>
      <c r="AA55" s="150">
        <f t="shared" ca="1" si="50"/>
        <v>870381.54563607171</v>
      </c>
      <c r="AB55" s="150">
        <f t="shared" ca="1" si="50"/>
        <v>870381.54563607171</v>
      </c>
      <c r="AC55" s="150">
        <f t="shared" ca="1" si="50"/>
        <v>870381.54563607171</v>
      </c>
      <c r="AD55" s="150">
        <f t="shared" ca="1" si="50"/>
        <v>870381.54563607171</v>
      </c>
      <c r="AE55" s="150">
        <f t="shared" ca="1" si="50"/>
        <v>870381.54563607171</v>
      </c>
      <c r="AF55" s="150">
        <f t="shared" ca="1" si="50"/>
        <v>870381.54563607171</v>
      </c>
      <c r="AG55" s="150">
        <f t="shared" ca="1" si="50"/>
        <v>870381.54563607171</v>
      </c>
      <c r="AH55" s="150">
        <f t="shared" ca="1" si="50"/>
        <v>870381.54563607171</v>
      </c>
      <c r="AI55" s="150">
        <f t="shared" ca="1" si="50"/>
        <v>96381.54563607178</v>
      </c>
      <c r="AJ55" s="150">
        <f t="shared" ca="1" si="50"/>
        <v>96381.54563607178</v>
      </c>
      <c r="AK55" s="150">
        <f t="shared" ca="1" si="50"/>
        <v>96381.54563607178</v>
      </c>
      <c r="AL55" s="150">
        <f t="shared" ca="1" si="50"/>
        <v>96381.54563607178</v>
      </c>
      <c r="AM55" s="150">
        <f t="shared" ca="1" si="50"/>
        <v>96381.54563607178</v>
      </c>
      <c r="AN55" s="150">
        <f t="shared" ca="1" si="50"/>
        <v>96381.54563607178</v>
      </c>
      <c r="AO55" s="150">
        <f t="shared" ca="1" si="50"/>
        <v>96381.54563607178</v>
      </c>
      <c r="AP55" s="150">
        <f t="shared" ca="1" si="50"/>
        <v>96381.54563607178</v>
      </c>
      <c r="AQ55" s="150">
        <f t="shared" ca="1" si="50"/>
        <v>96381.54563607178</v>
      </c>
      <c r="AR55" s="150">
        <f t="shared" ca="1" si="50"/>
        <v>96381.54563607178</v>
      </c>
      <c r="AS55" s="150">
        <f t="shared" ca="1" si="50"/>
        <v>96381.54563607178</v>
      </c>
      <c r="AT55" s="150">
        <f t="shared" ca="1" si="50"/>
        <v>96381.54563607178</v>
      </c>
      <c r="AU55" s="150">
        <f t="shared" ca="1" si="50"/>
        <v>0</v>
      </c>
      <c r="AV55" s="150">
        <f t="shared" ca="1" si="50"/>
        <v>0</v>
      </c>
      <c r="AW55" s="150">
        <f t="shared" ca="1" si="50"/>
        <v>0</v>
      </c>
      <c r="AX55" s="150">
        <f t="shared" ca="1" si="50"/>
        <v>0</v>
      </c>
      <c r="AY55" s="150">
        <f t="shared" ca="1" si="50"/>
        <v>0</v>
      </c>
      <c r="AZ55" s="150">
        <f t="shared" ca="1" si="50"/>
        <v>0</v>
      </c>
      <c r="BA55" s="150">
        <f t="shared" ca="1" si="50"/>
        <v>0</v>
      </c>
      <c r="BB55" s="150">
        <f t="shared" ca="1" si="50"/>
        <v>0</v>
      </c>
      <c r="BC55" s="150">
        <f t="shared" ca="1" si="50"/>
        <v>0</v>
      </c>
      <c r="BD55" s="150">
        <f t="shared" ca="1" si="50"/>
        <v>0</v>
      </c>
      <c r="BE55" s="150">
        <f t="shared" ca="1" si="50"/>
        <v>0</v>
      </c>
      <c r="BF55" s="150">
        <f t="shared" ca="1" si="50"/>
        <v>0</v>
      </c>
      <c r="BG55" s="150">
        <f t="shared" ca="1" si="50"/>
        <v>0</v>
      </c>
      <c r="BH55" s="150">
        <f t="shared" ca="1" si="50"/>
        <v>0</v>
      </c>
      <c r="BI55" s="150">
        <f t="shared" ca="1" si="50"/>
        <v>0</v>
      </c>
      <c r="BJ55" s="150">
        <f t="shared" ca="1" si="50"/>
        <v>0</v>
      </c>
      <c r="BK55" s="150">
        <f t="shared" ca="1" si="50"/>
        <v>0</v>
      </c>
      <c r="BL55" s="150">
        <f t="shared" ca="1" si="50"/>
        <v>0</v>
      </c>
      <c r="BM55" s="150">
        <f t="shared" ca="1" si="50"/>
        <v>0</v>
      </c>
      <c r="BN55" s="150">
        <f t="shared" ca="1" si="50"/>
        <v>0</v>
      </c>
      <c r="BO55" s="150">
        <f t="shared" ca="1" si="50"/>
        <v>0</v>
      </c>
      <c r="BP55" s="150">
        <f t="shared" ca="1" si="50"/>
        <v>0</v>
      </c>
      <c r="BQ55" s="150">
        <f t="shared" ca="1" si="50"/>
        <v>0</v>
      </c>
      <c r="BR55" s="150">
        <f t="shared" ca="1" si="50"/>
        <v>0</v>
      </c>
      <c r="BS55" s="150">
        <f t="shared" ca="1" si="50"/>
        <v>0</v>
      </c>
      <c r="BT55" s="150">
        <f t="shared" ca="1" si="50"/>
        <v>0</v>
      </c>
      <c r="BU55" s="150">
        <f t="shared" ca="1" si="50"/>
        <v>0</v>
      </c>
      <c r="BV55" s="150">
        <f t="shared" ref="BV55:DZ55" ca="1" si="51">BV50+BV45+BV33+BV17+BV10+BV53+BV38</f>
        <v>0</v>
      </c>
      <c r="BW55" s="150">
        <f t="shared" ca="1" si="51"/>
        <v>0</v>
      </c>
      <c r="BX55" s="150">
        <f t="shared" ca="1" si="51"/>
        <v>0</v>
      </c>
      <c r="BY55" s="150">
        <f t="shared" ca="1" si="51"/>
        <v>0</v>
      </c>
      <c r="BZ55" s="150">
        <f t="shared" ca="1" si="51"/>
        <v>0</v>
      </c>
      <c r="CA55" s="150">
        <f t="shared" ca="1" si="51"/>
        <v>0</v>
      </c>
      <c r="CB55" s="150">
        <f t="shared" ca="1" si="51"/>
        <v>0</v>
      </c>
      <c r="CC55" s="150">
        <f t="shared" ca="1" si="51"/>
        <v>0</v>
      </c>
      <c r="CD55" s="150">
        <f t="shared" ca="1" si="51"/>
        <v>0</v>
      </c>
      <c r="CE55" s="150">
        <f t="shared" ca="1" si="51"/>
        <v>0</v>
      </c>
      <c r="CF55" s="150">
        <f t="shared" ca="1" si="51"/>
        <v>0</v>
      </c>
      <c r="CG55" s="150">
        <f t="shared" ca="1" si="51"/>
        <v>0</v>
      </c>
      <c r="CH55" s="150">
        <f t="shared" ca="1" si="51"/>
        <v>0</v>
      </c>
      <c r="CI55" s="150">
        <f t="shared" ca="1" si="51"/>
        <v>0</v>
      </c>
      <c r="CJ55" s="150">
        <f t="shared" ca="1" si="51"/>
        <v>0</v>
      </c>
      <c r="CK55" s="150">
        <f t="shared" ca="1" si="51"/>
        <v>0</v>
      </c>
      <c r="CL55" s="150">
        <f t="shared" ca="1" si="51"/>
        <v>0</v>
      </c>
      <c r="CM55" s="150">
        <f t="shared" ca="1" si="51"/>
        <v>0</v>
      </c>
      <c r="CN55" s="150">
        <f t="shared" ca="1" si="51"/>
        <v>0</v>
      </c>
      <c r="CO55" s="150">
        <f t="shared" ca="1" si="51"/>
        <v>0</v>
      </c>
      <c r="CP55" s="150">
        <f t="shared" ca="1" si="51"/>
        <v>0</v>
      </c>
      <c r="CQ55" s="150">
        <f t="shared" ca="1" si="51"/>
        <v>0</v>
      </c>
      <c r="CR55" s="150">
        <f t="shared" ca="1" si="51"/>
        <v>0</v>
      </c>
      <c r="CS55" s="150">
        <f t="shared" ca="1" si="51"/>
        <v>0</v>
      </c>
      <c r="CT55" s="150">
        <f t="shared" ca="1" si="51"/>
        <v>0</v>
      </c>
      <c r="CU55" s="150">
        <f t="shared" ca="1" si="51"/>
        <v>0</v>
      </c>
      <c r="CV55" s="150">
        <f t="shared" ca="1" si="51"/>
        <v>0</v>
      </c>
      <c r="CW55" s="150">
        <f t="shared" ca="1" si="51"/>
        <v>0</v>
      </c>
      <c r="CX55" s="150">
        <f t="shared" ca="1" si="51"/>
        <v>0</v>
      </c>
      <c r="CY55" s="150">
        <f t="shared" ca="1" si="51"/>
        <v>0</v>
      </c>
      <c r="CZ55" s="150">
        <f t="shared" ca="1" si="51"/>
        <v>0</v>
      </c>
      <c r="DA55" s="150">
        <f t="shared" ca="1" si="51"/>
        <v>0</v>
      </c>
      <c r="DB55" s="150">
        <f t="shared" ca="1" si="51"/>
        <v>0</v>
      </c>
      <c r="DC55" s="150">
        <f t="shared" ca="1" si="51"/>
        <v>0</v>
      </c>
      <c r="DD55" s="150">
        <f t="shared" ca="1" si="51"/>
        <v>0</v>
      </c>
      <c r="DE55" s="150">
        <f t="shared" ca="1" si="51"/>
        <v>0</v>
      </c>
      <c r="DF55" s="150">
        <f t="shared" ca="1" si="51"/>
        <v>0</v>
      </c>
      <c r="DG55" s="150">
        <f t="shared" ca="1" si="51"/>
        <v>0</v>
      </c>
      <c r="DH55" s="150">
        <f t="shared" ca="1" si="51"/>
        <v>0</v>
      </c>
      <c r="DI55" s="150">
        <f t="shared" ca="1" si="51"/>
        <v>0</v>
      </c>
      <c r="DJ55" s="150">
        <f t="shared" ca="1" si="51"/>
        <v>0</v>
      </c>
      <c r="DK55" s="150">
        <f t="shared" ca="1" si="51"/>
        <v>0</v>
      </c>
      <c r="DL55" s="150">
        <f t="shared" ca="1" si="51"/>
        <v>0</v>
      </c>
      <c r="DM55" s="150">
        <f t="shared" ca="1" si="51"/>
        <v>0</v>
      </c>
      <c r="DN55" s="150">
        <f t="shared" ca="1" si="51"/>
        <v>0</v>
      </c>
      <c r="DO55" s="150">
        <f t="shared" ca="1" si="51"/>
        <v>0</v>
      </c>
      <c r="DP55" s="150">
        <f t="shared" ca="1" si="51"/>
        <v>0</v>
      </c>
      <c r="DQ55" s="150">
        <f t="shared" ca="1" si="51"/>
        <v>0</v>
      </c>
      <c r="DR55" s="150">
        <f t="shared" ca="1" si="51"/>
        <v>0</v>
      </c>
      <c r="DS55" s="150">
        <f t="shared" ca="1" si="51"/>
        <v>0</v>
      </c>
      <c r="DT55" s="150">
        <f t="shared" ca="1" si="51"/>
        <v>0</v>
      </c>
      <c r="DU55" s="150">
        <f t="shared" ca="1" si="51"/>
        <v>0</v>
      </c>
      <c r="DV55" s="150">
        <f t="shared" ca="1" si="51"/>
        <v>0</v>
      </c>
      <c r="DW55" s="150">
        <f t="shared" ca="1" si="51"/>
        <v>0</v>
      </c>
      <c r="DX55" s="150">
        <f t="shared" ca="1" si="51"/>
        <v>0</v>
      </c>
      <c r="DY55" s="150">
        <f t="shared" ca="1" si="51"/>
        <v>0</v>
      </c>
      <c r="DZ55" s="150">
        <f t="shared" ca="1" si="51"/>
        <v>0</v>
      </c>
    </row>
    <row r="56" spans="1:130" s="61" customFormat="1" ht="15.75" customHeight="1" thickTop="1"/>
    <row r="57" spans="1:130" s="49" customFormat="1" ht="15.75" customHeight="1">
      <c r="A57" s="59"/>
      <c r="B57" s="66"/>
      <c r="C57" s="61"/>
      <c r="D57" s="61"/>
      <c r="E57" s="61"/>
      <c r="F57" s="1091"/>
      <c r="G57" s="61"/>
      <c r="H57" s="61"/>
      <c r="I57" s="61"/>
      <c r="J57" s="61"/>
      <c r="K57" s="61"/>
      <c r="L57" s="61"/>
      <c r="M57" s="61"/>
      <c r="N57" s="61"/>
      <c r="O57" s="61"/>
      <c r="P57" s="61"/>
      <c r="Q57" s="61"/>
      <c r="R57" s="61"/>
      <c r="S57" s="61"/>
      <c r="T57" s="61"/>
      <c r="U57" s="61"/>
      <c r="V57" s="61"/>
      <c r="W57" s="61"/>
      <c r="X57" s="61"/>
      <c r="Y57" s="61"/>
      <c r="Z57" s="61"/>
      <c r="AA57" s="61"/>
      <c r="AB57" s="61"/>
      <c r="AC57" s="61"/>
      <c r="AD57" s="61"/>
      <c r="AE57" s="61"/>
      <c r="AF57" s="61"/>
      <c r="AG57" s="61"/>
      <c r="AH57" s="61"/>
      <c r="AI57" s="61"/>
      <c r="AJ57" s="61"/>
      <c r="AK57" s="61"/>
      <c r="AL57" s="61"/>
      <c r="AM57" s="61"/>
      <c r="AN57" s="61"/>
      <c r="AO57" s="61"/>
      <c r="AP57" s="61"/>
      <c r="AQ57" s="61"/>
      <c r="AR57" s="61"/>
      <c r="AS57" s="61"/>
      <c r="AT57" s="61"/>
      <c r="AU57" s="61"/>
      <c r="AV57" s="61"/>
      <c r="AW57" s="61"/>
      <c r="AX57" s="61"/>
      <c r="AY57" s="61"/>
      <c r="AZ57" s="61"/>
      <c r="BA57" s="61"/>
      <c r="BB57" s="61"/>
      <c r="BC57" s="61"/>
      <c r="BD57" s="61"/>
      <c r="BE57" s="61"/>
      <c r="BF57" s="61"/>
      <c r="BG57" s="61"/>
      <c r="BH57" s="61"/>
      <c r="BI57" s="61"/>
      <c r="BJ57" s="61"/>
      <c r="BK57" s="61"/>
      <c r="BL57" s="61"/>
      <c r="BM57" s="61"/>
      <c r="BN57" s="61"/>
      <c r="BO57" s="61"/>
      <c r="BP57" s="61"/>
      <c r="BQ57" s="61"/>
      <c r="BR57" s="61"/>
      <c r="BS57" s="61"/>
      <c r="BT57" s="61"/>
      <c r="BU57" s="61"/>
      <c r="BV57" s="61"/>
      <c r="BW57" s="61"/>
      <c r="BX57" s="61"/>
      <c r="BY57" s="61"/>
      <c r="BZ57" s="61"/>
      <c r="CA57" s="61"/>
      <c r="CB57" s="61"/>
      <c r="CC57" s="61"/>
      <c r="CD57" s="61"/>
      <c r="CE57" s="61"/>
      <c r="CF57" s="61"/>
      <c r="CG57" s="61"/>
      <c r="CH57" s="61"/>
      <c r="CI57" s="61"/>
      <c r="CJ57" s="61"/>
      <c r="CK57" s="61"/>
      <c r="CL57" s="61"/>
      <c r="CM57" s="61"/>
      <c r="CN57" s="61"/>
      <c r="CO57" s="61"/>
      <c r="CP57" s="61"/>
      <c r="CQ57" s="61"/>
      <c r="CR57" s="61"/>
      <c r="CS57" s="61"/>
      <c r="CT57" s="61"/>
      <c r="CU57" s="61"/>
      <c r="CV57" s="61"/>
      <c r="CW57" s="61"/>
      <c r="CX57" s="61"/>
      <c r="CY57" s="61"/>
      <c r="CZ57" s="61"/>
      <c r="DA57" s="61"/>
      <c r="DB57" s="61"/>
      <c r="DC57" s="61"/>
      <c r="DD57" s="61"/>
      <c r="DE57" s="61"/>
      <c r="DF57" s="61"/>
      <c r="DG57" s="61"/>
      <c r="DH57" s="61"/>
      <c r="DI57" s="61"/>
      <c r="DJ57" s="61"/>
      <c r="DK57" s="61"/>
      <c r="DL57" s="61"/>
      <c r="DM57" s="61"/>
      <c r="DN57" s="61"/>
      <c r="DO57" s="61"/>
      <c r="DP57" s="61"/>
      <c r="DQ57" s="61"/>
      <c r="DR57" s="61"/>
      <c r="DS57" s="61"/>
      <c r="DT57" s="61"/>
      <c r="DU57" s="61"/>
      <c r="DV57" s="61"/>
      <c r="DW57" s="61"/>
      <c r="DX57" s="61"/>
      <c r="DY57" s="61"/>
      <c r="DZ57" s="61"/>
    </row>
    <row r="58" spans="1:130" s="49" customFormat="1" ht="15.75" customHeight="1">
      <c r="A58" s="59"/>
      <c r="B58" s="66"/>
      <c r="C58" s="61"/>
      <c r="D58" s="61"/>
      <c r="E58" s="61"/>
      <c r="F58" s="1091"/>
      <c r="G58" s="61"/>
      <c r="H58" s="61"/>
      <c r="I58" s="61"/>
      <c r="J58" s="61"/>
      <c r="K58" s="61"/>
      <c r="L58" s="61"/>
      <c r="M58" s="61"/>
      <c r="N58" s="61"/>
      <c r="O58" s="61"/>
      <c r="P58" s="61"/>
      <c r="Q58" s="61"/>
      <c r="R58" s="61"/>
      <c r="S58" s="61"/>
      <c r="T58" s="61"/>
      <c r="U58" s="61"/>
      <c r="V58" s="61"/>
      <c r="W58" s="61"/>
      <c r="X58" s="61"/>
      <c r="Y58" s="61"/>
      <c r="Z58" s="61"/>
      <c r="AA58" s="61"/>
      <c r="AB58" s="61"/>
      <c r="AC58" s="61"/>
      <c r="AD58" s="61"/>
      <c r="AE58" s="61"/>
      <c r="AF58" s="61"/>
      <c r="AG58" s="61"/>
      <c r="AH58" s="61"/>
      <c r="AI58" s="61"/>
      <c r="AJ58" s="61"/>
      <c r="AK58" s="61"/>
      <c r="AL58" s="61"/>
      <c r="AM58" s="61"/>
      <c r="AN58" s="61"/>
      <c r="AO58" s="61"/>
      <c r="AP58" s="61"/>
      <c r="AQ58" s="61"/>
      <c r="AR58" s="61"/>
      <c r="AS58" s="61"/>
      <c r="AT58" s="61"/>
      <c r="AU58" s="61"/>
      <c r="AV58" s="61"/>
      <c r="AW58" s="61"/>
      <c r="AX58" s="61"/>
      <c r="AY58" s="61"/>
      <c r="AZ58" s="61"/>
      <c r="BA58" s="61"/>
      <c r="BB58" s="61"/>
      <c r="BC58" s="61"/>
      <c r="BD58" s="61"/>
      <c r="BE58" s="61"/>
      <c r="BF58" s="61"/>
      <c r="BG58" s="61"/>
      <c r="BH58" s="61"/>
      <c r="BI58" s="61"/>
      <c r="BJ58" s="61"/>
      <c r="BK58" s="61"/>
      <c r="BL58" s="61"/>
      <c r="BM58" s="61"/>
      <c r="BN58" s="61"/>
      <c r="BO58" s="61"/>
      <c r="BP58" s="61"/>
      <c r="BQ58" s="61"/>
      <c r="BR58" s="61"/>
      <c r="BS58" s="61"/>
      <c r="BT58" s="61"/>
      <c r="BU58" s="61"/>
      <c r="BV58" s="61"/>
      <c r="BW58" s="61"/>
      <c r="BX58" s="61"/>
      <c r="BY58" s="61"/>
      <c r="BZ58" s="61"/>
      <c r="CA58" s="61"/>
      <c r="CB58" s="61"/>
      <c r="CC58" s="61"/>
      <c r="CD58" s="61"/>
      <c r="CE58" s="61"/>
      <c r="CF58" s="61"/>
      <c r="CG58" s="61"/>
      <c r="CH58" s="61"/>
      <c r="CI58" s="61"/>
      <c r="CJ58" s="61"/>
      <c r="CK58" s="61"/>
      <c r="CL58" s="61"/>
      <c r="CM58" s="61"/>
      <c r="CN58" s="61"/>
      <c r="CO58" s="61"/>
      <c r="CP58" s="61"/>
      <c r="CQ58" s="61"/>
      <c r="CR58" s="61"/>
      <c r="CS58" s="61"/>
      <c r="CT58" s="61"/>
      <c r="CU58" s="61"/>
      <c r="CV58" s="61"/>
      <c r="CW58" s="61"/>
      <c r="CX58" s="61"/>
      <c r="CY58" s="61"/>
      <c r="CZ58" s="61"/>
      <c r="DA58" s="61"/>
      <c r="DB58" s="61"/>
      <c r="DC58" s="61"/>
      <c r="DD58" s="61"/>
      <c r="DE58" s="61"/>
      <c r="DF58" s="61"/>
      <c r="DG58" s="61"/>
      <c r="DH58" s="61"/>
      <c r="DI58" s="61"/>
      <c r="DJ58" s="61"/>
      <c r="DK58" s="61"/>
      <c r="DL58" s="61"/>
      <c r="DM58" s="61"/>
      <c r="DN58" s="61"/>
      <c r="DO58" s="61"/>
      <c r="DP58" s="61"/>
      <c r="DQ58" s="61"/>
      <c r="DR58" s="61"/>
      <c r="DS58" s="61"/>
      <c r="DT58" s="61"/>
      <c r="DU58" s="61"/>
      <c r="DV58" s="61"/>
      <c r="DW58" s="61"/>
      <c r="DX58" s="61"/>
      <c r="DY58" s="61"/>
      <c r="DZ58" s="61"/>
    </row>
    <row r="59" spans="1:130" s="49" customFormat="1" ht="15.75" customHeight="1">
      <c r="A59" s="59"/>
      <c r="B59" s="66"/>
      <c r="C59" s="61"/>
      <c r="D59" s="61"/>
      <c r="E59" s="61"/>
      <c r="F59" s="1091"/>
      <c r="G59" s="61"/>
      <c r="H59" s="61"/>
      <c r="I59" s="61"/>
      <c r="J59" s="61"/>
      <c r="K59" s="61"/>
      <c r="L59" s="61"/>
      <c r="M59" s="61"/>
      <c r="N59" s="61"/>
      <c r="O59" s="61"/>
      <c r="P59" s="61"/>
      <c r="Q59" s="61"/>
      <c r="R59" s="61"/>
      <c r="S59" s="61"/>
      <c r="T59" s="61"/>
      <c r="U59" s="61"/>
      <c r="V59" s="61"/>
      <c r="W59" s="61"/>
      <c r="X59" s="61"/>
      <c r="Y59" s="61"/>
      <c r="Z59" s="61"/>
      <c r="AA59" s="61"/>
      <c r="AB59" s="61"/>
      <c r="AC59" s="61"/>
      <c r="AD59" s="61"/>
      <c r="AE59" s="61"/>
      <c r="AF59" s="61"/>
      <c r="AG59" s="61"/>
      <c r="AH59" s="61"/>
      <c r="AI59" s="61"/>
      <c r="AJ59" s="61"/>
      <c r="AK59" s="61"/>
      <c r="AL59" s="61"/>
      <c r="AM59" s="61"/>
      <c r="AN59" s="61"/>
      <c r="AO59" s="61"/>
      <c r="AP59" s="61"/>
      <c r="AQ59" s="61"/>
      <c r="AR59" s="61"/>
      <c r="AS59" s="61"/>
      <c r="AT59" s="61"/>
      <c r="AU59" s="61"/>
      <c r="AV59" s="61"/>
      <c r="AW59" s="61"/>
      <c r="AX59" s="61"/>
      <c r="AY59" s="61"/>
      <c r="AZ59" s="61"/>
      <c r="BA59" s="61"/>
      <c r="BB59" s="61"/>
      <c r="BC59" s="61"/>
      <c r="BD59" s="61"/>
      <c r="BE59" s="61"/>
      <c r="BF59" s="61"/>
      <c r="BG59" s="61"/>
      <c r="BH59" s="61"/>
      <c r="BI59" s="61"/>
      <c r="BJ59" s="61"/>
      <c r="BK59" s="61"/>
      <c r="BL59" s="61"/>
      <c r="BM59" s="61"/>
      <c r="BN59" s="61"/>
      <c r="BO59" s="61"/>
      <c r="BP59" s="61"/>
      <c r="BQ59" s="61"/>
      <c r="BR59" s="61"/>
      <c r="BS59" s="61"/>
      <c r="BT59" s="61"/>
      <c r="BU59" s="61"/>
      <c r="BV59" s="61"/>
      <c r="BW59" s="61"/>
      <c r="BX59" s="61"/>
      <c r="BY59" s="61"/>
      <c r="BZ59" s="61"/>
      <c r="CA59" s="61"/>
      <c r="CB59" s="61"/>
      <c r="CC59" s="61"/>
      <c r="CD59" s="61"/>
      <c r="CE59" s="61"/>
      <c r="CF59" s="61"/>
      <c r="CG59" s="61"/>
      <c r="CH59" s="61"/>
      <c r="CI59" s="61"/>
      <c r="CJ59" s="61"/>
      <c r="CK59" s="61"/>
      <c r="CL59" s="61"/>
      <c r="CM59" s="61"/>
      <c r="CN59" s="61"/>
      <c r="CO59" s="61"/>
      <c r="CP59" s="61"/>
      <c r="CQ59" s="61"/>
      <c r="CR59" s="61"/>
      <c r="CS59" s="61"/>
      <c r="CT59" s="61"/>
      <c r="CU59" s="61"/>
      <c r="CV59" s="61"/>
      <c r="CW59" s="61"/>
      <c r="CX59" s="61"/>
      <c r="CY59" s="61"/>
      <c r="CZ59" s="61"/>
      <c r="DA59" s="61"/>
      <c r="DB59" s="61"/>
      <c r="DC59" s="61"/>
      <c r="DD59" s="61"/>
      <c r="DE59" s="61"/>
      <c r="DF59" s="61"/>
      <c r="DG59" s="61"/>
      <c r="DH59" s="61"/>
      <c r="DI59" s="61"/>
      <c r="DJ59" s="61"/>
      <c r="DK59" s="61"/>
      <c r="DL59" s="61"/>
      <c r="DM59" s="61"/>
      <c r="DN59" s="61"/>
      <c r="DO59" s="61"/>
      <c r="DP59" s="61"/>
      <c r="DQ59" s="61"/>
      <c r="DR59" s="61"/>
      <c r="DS59" s="61"/>
      <c r="DT59" s="61"/>
      <c r="DU59" s="61"/>
      <c r="DV59" s="61"/>
      <c r="DW59" s="61"/>
      <c r="DX59" s="61"/>
      <c r="DY59" s="61"/>
      <c r="DZ59" s="61"/>
    </row>
    <row r="60" spans="1:130" s="49" customFormat="1" ht="15.75" customHeight="1">
      <c r="A60" s="59"/>
      <c r="B60" s="66"/>
      <c r="C60" s="61"/>
      <c r="D60" s="61"/>
      <c r="E60" s="61"/>
      <c r="F60" s="1091"/>
      <c r="G60" s="61"/>
      <c r="H60" s="61"/>
      <c r="I60" s="61"/>
      <c r="J60" s="61"/>
      <c r="K60" s="61"/>
      <c r="L60" s="61"/>
      <c r="M60" s="61"/>
      <c r="N60" s="61"/>
      <c r="O60" s="61"/>
      <c r="P60" s="61"/>
      <c r="Q60" s="61"/>
      <c r="R60" s="61"/>
      <c r="S60" s="61"/>
      <c r="T60" s="61"/>
      <c r="U60" s="61"/>
      <c r="V60" s="61"/>
      <c r="W60" s="61"/>
      <c r="X60" s="61"/>
      <c r="Y60" s="61"/>
      <c r="Z60" s="61"/>
      <c r="AA60" s="61"/>
      <c r="AB60" s="61"/>
      <c r="AC60" s="61"/>
      <c r="AD60" s="61"/>
      <c r="AE60" s="61"/>
      <c r="AF60" s="61"/>
      <c r="AG60" s="61"/>
      <c r="AH60" s="61"/>
      <c r="AI60" s="61"/>
      <c r="AJ60" s="61"/>
      <c r="AK60" s="61"/>
      <c r="AL60" s="61"/>
      <c r="AM60" s="61"/>
      <c r="AN60" s="61"/>
      <c r="AO60" s="61"/>
      <c r="AP60" s="61"/>
      <c r="AQ60" s="61"/>
      <c r="AR60" s="61"/>
      <c r="AS60" s="61"/>
      <c r="AT60" s="61"/>
      <c r="AU60" s="61"/>
      <c r="AV60" s="61"/>
      <c r="AW60" s="61"/>
      <c r="AX60" s="61"/>
      <c r="AY60" s="61"/>
      <c r="AZ60" s="61"/>
      <c r="BA60" s="61"/>
      <c r="BB60" s="61"/>
      <c r="BC60" s="61"/>
      <c r="BD60" s="61"/>
      <c r="BE60" s="61"/>
      <c r="BF60" s="61"/>
      <c r="BG60" s="61"/>
      <c r="BH60" s="61"/>
      <c r="BI60" s="61"/>
      <c r="BJ60" s="61"/>
      <c r="BK60" s="61"/>
      <c r="BL60" s="61"/>
      <c r="BM60" s="61"/>
      <c r="BN60" s="61"/>
      <c r="BO60" s="61"/>
      <c r="BP60" s="61"/>
      <c r="BQ60" s="61"/>
      <c r="BR60" s="61"/>
      <c r="BS60" s="61"/>
      <c r="BT60" s="61"/>
      <c r="BU60" s="61"/>
      <c r="BV60" s="61"/>
      <c r="BW60" s="61"/>
      <c r="BX60" s="61"/>
      <c r="BY60" s="61"/>
      <c r="BZ60" s="61"/>
      <c r="CA60" s="61"/>
      <c r="CB60" s="61"/>
      <c r="CC60" s="61"/>
      <c r="CD60" s="61"/>
      <c r="CE60" s="61"/>
      <c r="CF60" s="61"/>
      <c r="CG60" s="61"/>
      <c r="CH60" s="61"/>
      <c r="CI60" s="61"/>
      <c r="CJ60" s="61"/>
      <c r="CK60" s="61"/>
      <c r="CL60" s="61"/>
      <c r="CM60" s="61"/>
      <c r="CN60" s="61"/>
      <c r="CO60" s="61"/>
      <c r="CP60" s="61"/>
      <c r="CQ60" s="61"/>
      <c r="CR60" s="61"/>
      <c r="CS60" s="61"/>
      <c r="CT60" s="61"/>
      <c r="CU60" s="61"/>
      <c r="CV60" s="61"/>
      <c r="CW60" s="61"/>
      <c r="CX60" s="61"/>
      <c r="CY60" s="61"/>
      <c r="CZ60" s="61"/>
      <c r="DA60" s="61"/>
      <c r="DB60" s="61"/>
      <c r="DC60" s="61"/>
      <c r="DD60" s="61"/>
      <c r="DE60" s="61"/>
      <c r="DF60" s="61"/>
      <c r="DG60" s="61"/>
      <c r="DH60" s="61"/>
      <c r="DI60" s="61"/>
      <c r="DJ60" s="61"/>
      <c r="DK60" s="61"/>
      <c r="DL60" s="61"/>
      <c r="DM60" s="61"/>
      <c r="DN60" s="61"/>
      <c r="DO60" s="61"/>
      <c r="DP60" s="61"/>
      <c r="DQ60" s="61"/>
      <c r="DR60" s="61"/>
      <c r="DS60" s="61"/>
      <c r="DT60" s="61"/>
      <c r="DU60" s="61"/>
      <c r="DV60" s="61"/>
      <c r="DW60" s="61"/>
      <c r="DX60" s="61"/>
      <c r="DY60" s="61"/>
      <c r="DZ60" s="61"/>
    </row>
    <row r="61" spans="1:130" s="49" customFormat="1" ht="15.75" customHeight="1">
      <c r="A61" s="59"/>
      <c r="B61" s="66"/>
      <c r="C61" s="61"/>
      <c r="D61" s="61"/>
      <c r="E61" s="61"/>
      <c r="F61" s="1091"/>
      <c r="G61" s="61"/>
      <c r="H61" s="61"/>
      <c r="I61" s="61"/>
      <c r="J61" s="61"/>
      <c r="K61" s="61"/>
      <c r="L61" s="61"/>
      <c r="M61" s="61"/>
      <c r="N61" s="61"/>
      <c r="O61" s="61"/>
      <c r="P61" s="61"/>
      <c r="Q61" s="61"/>
      <c r="R61" s="61"/>
      <c r="S61" s="61"/>
      <c r="T61" s="61"/>
      <c r="U61" s="61"/>
      <c r="V61" s="61"/>
      <c r="W61" s="61"/>
      <c r="X61" s="61"/>
      <c r="Y61" s="61"/>
      <c r="Z61" s="61"/>
      <c r="AA61" s="61"/>
      <c r="AB61" s="61"/>
      <c r="AC61" s="61"/>
      <c r="AD61" s="61"/>
      <c r="AE61" s="61"/>
      <c r="AF61" s="61"/>
      <c r="AG61" s="61"/>
      <c r="AH61" s="61"/>
      <c r="AI61" s="61"/>
      <c r="AJ61" s="61"/>
      <c r="AK61" s="61"/>
      <c r="AL61" s="61"/>
      <c r="AM61" s="61"/>
      <c r="AN61" s="61"/>
      <c r="AO61" s="61"/>
      <c r="AP61" s="61"/>
      <c r="AQ61" s="61"/>
      <c r="AR61" s="61"/>
      <c r="AS61" s="61"/>
      <c r="AT61" s="61"/>
      <c r="AU61" s="61"/>
      <c r="AV61" s="61"/>
      <c r="AW61" s="61"/>
      <c r="AX61" s="61"/>
      <c r="AY61" s="61"/>
      <c r="AZ61" s="61"/>
      <c r="BA61" s="61"/>
      <c r="BB61" s="61"/>
      <c r="BC61" s="61"/>
      <c r="BD61" s="61"/>
      <c r="BE61" s="61"/>
      <c r="BF61" s="61"/>
      <c r="BG61" s="61"/>
      <c r="BH61" s="61"/>
      <c r="BI61" s="61"/>
      <c r="BJ61" s="61"/>
      <c r="BK61" s="61"/>
      <c r="BL61" s="61"/>
      <c r="BM61" s="61"/>
      <c r="BN61" s="61"/>
      <c r="BO61" s="61"/>
      <c r="BP61" s="61"/>
      <c r="BQ61" s="61"/>
      <c r="BR61" s="61"/>
      <c r="BS61" s="61"/>
      <c r="BT61" s="61"/>
      <c r="BU61" s="61"/>
      <c r="BV61" s="61"/>
      <c r="BW61" s="61"/>
      <c r="BX61" s="61"/>
      <c r="BY61" s="61"/>
      <c r="BZ61" s="61"/>
      <c r="CA61" s="61"/>
      <c r="CB61" s="61"/>
      <c r="CC61" s="61"/>
      <c r="CD61" s="61"/>
      <c r="CE61" s="61"/>
      <c r="CF61" s="61"/>
      <c r="CG61" s="61"/>
      <c r="CH61" s="61"/>
      <c r="CI61" s="61"/>
      <c r="CJ61" s="61"/>
      <c r="CK61" s="61"/>
      <c r="CL61" s="61"/>
      <c r="CM61" s="61"/>
      <c r="CN61" s="61"/>
      <c r="CO61" s="61"/>
      <c r="CP61" s="61"/>
      <c r="CQ61" s="61"/>
      <c r="CR61" s="61"/>
      <c r="CS61" s="61"/>
      <c r="CT61" s="61"/>
      <c r="CU61" s="61"/>
      <c r="CV61" s="61"/>
      <c r="CW61" s="61"/>
      <c r="CX61" s="61"/>
      <c r="CY61" s="61"/>
      <c r="CZ61" s="61"/>
      <c r="DA61" s="61"/>
      <c r="DB61" s="61"/>
      <c r="DC61" s="61"/>
      <c r="DD61" s="61"/>
      <c r="DE61" s="61"/>
      <c r="DF61" s="61"/>
      <c r="DG61" s="61"/>
      <c r="DH61" s="61"/>
      <c r="DI61" s="61"/>
      <c r="DJ61" s="61"/>
      <c r="DK61" s="61"/>
      <c r="DL61" s="61"/>
      <c r="DM61" s="61"/>
      <c r="DN61" s="61"/>
      <c r="DO61" s="61"/>
      <c r="DP61" s="61"/>
      <c r="DQ61" s="61"/>
      <c r="DR61" s="61"/>
      <c r="DS61" s="61"/>
      <c r="DT61" s="61"/>
      <c r="DU61" s="61"/>
      <c r="DV61" s="61"/>
      <c r="DW61" s="61"/>
      <c r="DX61" s="61"/>
      <c r="DY61" s="61"/>
      <c r="DZ61" s="61"/>
    </row>
    <row r="62" spans="1:130" s="49" customFormat="1" ht="15.75" customHeight="1">
      <c r="A62" s="59"/>
      <c r="B62" s="66"/>
      <c r="C62" s="61"/>
      <c r="D62" s="61"/>
      <c r="E62" s="61"/>
      <c r="F62" s="1091"/>
      <c r="G62" s="61"/>
      <c r="H62" s="61"/>
      <c r="I62" s="61"/>
      <c r="J62" s="61"/>
      <c r="K62" s="61"/>
      <c r="L62" s="61"/>
      <c r="M62" s="61"/>
      <c r="N62" s="61"/>
      <c r="O62" s="61"/>
      <c r="P62" s="61"/>
      <c r="Q62" s="61"/>
      <c r="R62" s="61"/>
      <c r="S62" s="61"/>
      <c r="T62" s="61"/>
      <c r="U62" s="61"/>
      <c r="V62" s="61"/>
      <c r="W62" s="61"/>
      <c r="X62" s="61"/>
      <c r="Y62" s="61"/>
      <c r="Z62" s="61"/>
      <c r="AA62" s="61"/>
      <c r="AB62" s="61"/>
      <c r="AC62" s="61"/>
      <c r="AD62" s="61"/>
      <c r="AE62" s="61"/>
      <c r="AF62" s="61"/>
      <c r="AG62" s="61"/>
      <c r="AH62" s="61"/>
      <c r="AI62" s="61"/>
      <c r="AJ62" s="61"/>
      <c r="AK62" s="61"/>
      <c r="AL62" s="61"/>
      <c r="AM62" s="61"/>
      <c r="AN62" s="61"/>
      <c r="AO62" s="61"/>
      <c r="AP62" s="61"/>
      <c r="AQ62" s="61"/>
      <c r="AR62" s="61"/>
      <c r="AS62" s="61"/>
      <c r="AT62" s="61"/>
      <c r="AU62" s="61"/>
      <c r="AV62" s="61"/>
      <c r="AW62" s="61"/>
      <c r="AX62" s="61"/>
      <c r="AY62" s="61"/>
      <c r="AZ62" s="61"/>
      <c r="BA62" s="61"/>
      <c r="BB62" s="61"/>
      <c r="BC62" s="61"/>
      <c r="BD62" s="61"/>
      <c r="BE62" s="61"/>
      <c r="BF62" s="61"/>
      <c r="BG62" s="61"/>
      <c r="BH62" s="61"/>
      <c r="BI62" s="61"/>
      <c r="BJ62" s="61"/>
      <c r="BK62" s="61"/>
      <c r="BL62" s="61"/>
      <c r="BM62" s="61"/>
      <c r="BN62" s="61"/>
      <c r="BO62" s="61"/>
      <c r="BP62" s="61"/>
      <c r="BQ62" s="61"/>
      <c r="BR62" s="61"/>
      <c r="BS62" s="61"/>
      <c r="BT62" s="61"/>
      <c r="BU62" s="61"/>
      <c r="BV62" s="61"/>
      <c r="BW62" s="61"/>
      <c r="BX62" s="61"/>
      <c r="BY62" s="61"/>
      <c r="BZ62" s="61"/>
      <c r="CA62" s="61"/>
      <c r="CB62" s="61"/>
      <c r="CC62" s="61"/>
      <c r="CD62" s="61"/>
      <c r="CE62" s="61"/>
      <c r="CF62" s="61"/>
      <c r="CG62" s="61"/>
      <c r="CH62" s="61"/>
      <c r="CI62" s="61"/>
      <c r="CJ62" s="61"/>
      <c r="CK62" s="61"/>
      <c r="CL62" s="61"/>
      <c r="CM62" s="61"/>
      <c r="CN62" s="61"/>
      <c r="CO62" s="61"/>
      <c r="CP62" s="61"/>
      <c r="CQ62" s="61"/>
      <c r="CR62" s="61"/>
      <c r="CS62" s="61"/>
      <c r="CT62" s="61"/>
      <c r="CU62" s="61"/>
      <c r="CV62" s="61"/>
      <c r="CW62" s="61"/>
      <c r="CX62" s="61"/>
      <c r="CY62" s="61"/>
      <c r="CZ62" s="61"/>
      <c r="DA62" s="61"/>
      <c r="DB62" s="61"/>
      <c r="DC62" s="61"/>
      <c r="DD62" s="61"/>
      <c r="DE62" s="61"/>
      <c r="DF62" s="61"/>
      <c r="DG62" s="61"/>
      <c r="DH62" s="61"/>
      <c r="DI62" s="61"/>
      <c r="DJ62" s="61"/>
      <c r="DK62" s="61"/>
      <c r="DL62" s="61"/>
      <c r="DM62" s="61"/>
      <c r="DN62" s="61"/>
      <c r="DO62" s="61"/>
      <c r="DP62" s="61"/>
      <c r="DQ62" s="61"/>
      <c r="DR62" s="61"/>
      <c r="DS62" s="61"/>
      <c r="DT62" s="61"/>
      <c r="DU62" s="61"/>
      <c r="DV62" s="61"/>
      <c r="DW62" s="61"/>
      <c r="DX62" s="61"/>
      <c r="DY62" s="61"/>
      <c r="DZ62" s="61"/>
    </row>
    <row r="63" spans="1:130" s="49" customFormat="1" ht="15.75" customHeight="1">
      <c r="A63" s="59"/>
      <c r="B63" s="66"/>
      <c r="C63" s="61"/>
      <c r="D63" s="61"/>
      <c r="E63" s="61"/>
      <c r="F63" s="1091"/>
      <c r="G63" s="61"/>
      <c r="H63" s="61"/>
      <c r="I63" s="61"/>
      <c r="J63" s="61"/>
      <c r="K63" s="61"/>
      <c r="L63" s="61"/>
      <c r="M63" s="61"/>
      <c r="N63" s="61"/>
      <c r="O63" s="61"/>
      <c r="P63" s="61"/>
      <c r="Q63" s="61"/>
      <c r="R63" s="61"/>
      <c r="S63" s="61"/>
      <c r="T63" s="61"/>
      <c r="U63" s="61"/>
      <c r="V63" s="61"/>
      <c r="W63" s="61"/>
      <c r="X63" s="61"/>
      <c r="Y63" s="61"/>
      <c r="Z63" s="61"/>
      <c r="AA63" s="61"/>
      <c r="AB63" s="61"/>
      <c r="AC63" s="61"/>
      <c r="AD63" s="61"/>
      <c r="AE63" s="61"/>
      <c r="AF63" s="61"/>
      <c r="AG63" s="61"/>
      <c r="AH63" s="61"/>
      <c r="AI63" s="61"/>
      <c r="AJ63" s="61"/>
      <c r="AK63" s="61"/>
      <c r="AL63" s="61"/>
      <c r="AM63" s="61"/>
      <c r="AN63" s="61"/>
      <c r="AO63" s="61"/>
      <c r="AP63" s="61"/>
      <c r="AQ63" s="61"/>
      <c r="AR63" s="61"/>
      <c r="AS63" s="61"/>
      <c r="AT63" s="61"/>
      <c r="AU63" s="61"/>
      <c r="AV63" s="61"/>
      <c r="AW63" s="61"/>
      <c r="AX63" s="61"/>
      <c r="AY63" s="61"/>
      <c r="AZ63" s="61"/>
      <c r="BA63" s="61"/>
      <c r="BB63" s="61"/>
      <c r="BC63" s="61"/>
      <c r="BD63" s="61"/>
      <c r="BE63" s="61"/>
      <c r="BF63" s="61"/>
      <c r="BG63" s="61"/>
      <c r="BH63" s="61"/>
      <c r="BI63" s="61"/>
      <c r="BJ63" s="61"/>
      <c r="BK63" s="61"/>
      <c r="BL63" s="61"/>
      <c r="BM63" s="61"/>
      <c r="BN63" s="61"/>
      <c r="BO63" s="61"/>
      <c r="BP63" s="61"/>
      <c r="BQ63" s="61"/>
      <c r="BR63" s="61"/>
      <c r="BS63" s="61"/>
      <c r="BT63" s="61"/>
      <c r="BU63" s="61"/>
      <c r="BV63" s="61"/>
      <c r="BW63" s="61"/>
      <c r="BX63" s="61"/>
      <c r="BY63" s="61"/>
      <c r="BZ63" s="61"/>
      <c r="CA63" s="61"/>
      <c r="CB63" s="61"/>
      <c r="CC63" s="61"/>
      <c r="CD63" s="61"/>
      <c r="CE63" s="61"/>
      <c r="CF63" s="61"/>
      <c r="CG63" s="61"/>
      <c r="CH63" s="61"/>
      <c r="CI63" s="61"/>
      <c r="CJ63" s="61"/>
      <c r="CK63" s="61"/>
      <c r="CL63" s="61"/>
      <c r="CM63" s="61"/>
      <c r="CN63" s="61"/>
      <c r="CO63" s="61"/>
      <c r="CP63" s="61"/>
      <c r="CQ63" s="61"/>
      <c r="CR63" s="61"/>
      <c r="CS63" s="61"/>
      <c r="CT63" s="61"/>
      <c r="CU63" s="61"/>
      <c r="CV63" s="61"/>
      <c r="CW63" s="61"/>
      <c r="CX63" s="61"/>
      <c r="CY63" s="61"/>
      <c r="CZ63" s="61"/>
      <c r="DA63" s="61"/>
      <c r="DB63" s="61"/>
      <c r="DC63" s="61"/>
      <c r="DD63" s="61"/>
      <c r="DE63" s="61"/>
      <c r="DF63" s="61"/>
      <c r="DG63" s="61"/>
      <c r="DH63" s="61"/>
      <c r="DI63" s="61"/>
      <c r="DJ63" s="61"/>
      <c r="DK63" s="61"/>
      <c r="DL63" s="61"/>
      <c r="DM63" s="61"/>
      <c r="DN63" s="61"/>
      <c r="DO63" s="61"/>
      <c r="DP63" s="61"/>
      <c r="DQ63" s="61"/>
      <c r="DR63" s="61"/>
      <c r="DS63" s="61"/>
      <c r="DT63" s="61"/>
      <c r="DU63" s="61"/>
      <c r="DV63" s="61"/>
      <c r="DW63" s="61"/>
      <c r="DX63" s="61"/>
      <c r="DY63" s="61"/>
      <c r="DZ63" s="61"/>
    </row>
    <row r="64" spans="1:130" s="49" customFormat="1" ht="15.75" customHeight="1">
      <c r="A64" s="59"/>
      <c r="B64" s="66"/>
      <c r="C64" s="61"/>
      <c r="D64" s="61"/>
      <c r="E64" s="61"/>
      <c r="F64" s="1091"/>
      <c r="G64" s="61"/>
      <c r="H64" s="61"/>
      <c r="I64" s="61"/>
      <c r="J64" s="61"/>
      <c r="K64" s="61"/>
      <c r="L64" s="61"/>
      <c r="M64" s="61"/>
      <c r="N64" s="61"/>
      <c r="O64" s="61"/>
      <c r="P64" s="61"/>
      <c r="Q64" s="61"/>
      <c r="R64" s="61"/>
      <c r="S64" s="61"/>
      <c r="T64" s="61"/>
      <c r="U64" s="61"/>
      <c r="V64" s="61"/>
      <c r="W64" s="61"/>
      <c r="X64" s="61"/>
      <c r="Y64" s="61"/>
      <c r="Z64" s="61"/>
      <c r="AA64" s="61"/>
      <c r="AB64" s="61"/>
      <c r="AC64" s="61"/>
      <c r="AD64" s="61"/>
      <c r="AE64" s="61"/>
      <c r="AF64" s="61"/>
      <c r="AG64" s="61"/>
      <c r="AH64" s="61"/>
      <c r="AI64" s="61"/>
      <c r="AJ64" s="61"/>
      <c r="AK64" s="61"/>
      <c r="AL64" s="61"/>
      <c r="AM64" s="61"/>
      <c r="AN64" s="61"/>
      <c r="AO64" s="61"/>
      <c r="AP64" s="61"/>
      <c r="AQ64" s="61"/>
      <c r="AR64" s="61"/>
      <c r="AS64" s="61"/>
      <c r="AT64" s="61"/>
      <c r="AU64" s="61"/>
      <c r="AV64" s="61"/>
      <c r="AW64" s="61"/>
      <c r="AX64" s="61"/>
      <c r="AY64" s="61"/>
      <c r="AZ64" s="61"/>
      <c r="BA64" s="61"/>
      <c r="BB64" s="61"/>
      <c r="BC64" s="61"/>
      <c r="BD64" s="61"/>
      <c r="BE64" s="61"/>
      <c r="BF64" s="61"/>
      <c r="BG64" s="61"/>
      <c r="BH64" s="61"/>
      <c r="BI64" s="61"/>
      <c r="BJ64" s="61"/>
      <c r="BK64" s="61"/>
      <c r="BL64" s="61"/>
      <c r="BM64" s="61"/>
      <c r="BN64" s="61"/>
      <c r="BO64" s="61"/>
      <c r="BP64" s="61"/>
      <c r="BQ64" s="61"/>
      <c r="BR64" s="61"/>
      <c r="BS64" s="61"/>
      <c r="BT64" s="61"/>
      <c r="BU64" s="61"/>
      <c r="BV64" s="61"/>
      <c r="BW64" s="61"/>
      <c r="BX64" s="61"/>
      <c r="BY64" s="61"/>
      <c r="BZ64" s="61"/>
      <c r="CA64" s="61"/>
      <c r="CB64" s="61"/>
      <c r="CC64" s="61"/>
      <c r="CD64" s="61"/>
      <c r="CE64" s="61"/>
      <c r="CF64" s="61"/>
      <c r="CG64" s="61"/>
      <c r="CH64" s="61"/>
      <c r="CI64" s="61"/>
      <c r="CJ64" s="61"/>
      <c r="CK64" s="61"/>
      <c r="CL64" s="61"/>
      <c r="CM64" s="61"/>
      <c r="CN64" s="61"/>
      <c r="CO64" s="61"/>
      <c r="CP64" s="61"/>
      <c r="CQ64" s="61"/>
      <c r="CR64" s="61"/>
      <c r="CS64" s="61"/>
      <c r="CT64" s="61"/>
      <c r="CU64" s="61"/>
      <c r="CV64" s="61"/>
      <c r="CW64" s="61"/>
      <c r="CX64" s="61"/>
      <c r="CY64" s="61"/>
      <c r="CZ64" s="61"/>
      <c r="DA64" s="61"/>
      <c r="DB64" s="61"/>
      <c r="DC64" s="61"/>
      <c r="DD64" s="61"/>
      <c r="DE64" s="61"/>
      <c r="DF64" s="61"/>
      <c r="DG64" s="61"/>
      <c r="DH64" s="61"/>
      <c r="DI64" s="61"/>
      <c r="DJ64" s="61"/>
      <c r="DK64" s="61"/>
      <c r="DL64" s="61"/>
      <c r="DM64" s="61"/>
      <c r="DN64" s="61"/>
      <c r="DO64" s="61"/>
      <c r="DP64" s="61"/>
      <c r="DQ64" s="61"/>
      <c r="DR64" s="61"/>
      <c r="DS64" s="61"/>
      <c r="DT64" s="61"/>
      <c r="DU64" s="61"/>
      <c r="DV64" s="61"/>
      <c r="DW64" s="61"/>
      <c r="DX64" s="61"/>
      <c r="DY64" s="61"/>
      <c r="DZ64" s="61"/>
    </row>
    <row r="65" spans="1:130" s="49" customFormat="1" ht="15.75" customHeight="1">
      <c r="A65" s="59"/>
      <c r="B65" s="66"/>
      <c r="C65" s="61"/>
      <c r="D65" s="61"/>
      <c r="E65" s="61"/>
      <c r="F65" s="1091"/>
      <c r="G65" s="61"/>
      <c r="H65" s="61"/>
      <c r="I65" s="61"/>
      <c r="J65" s="61"/>
      <c r="K65" s="61"/>
      <c r="L65" s="61"/>
      <c r="M65" s="61"/>
      <c r="N65" s="61"/>
      <c r="O65" s="61"/>
      <c r="P65" s="61"/>
      <c r="Q65" s="61"/>
      <c r="R65" s="61"/>
      <c r="S65" s="61"/>
      <c r="T65" s="61"/>
      <c r="U65" s="61"/>
      <c r="V65" s="61"/>
      <c r="W65" s="61"/>
      <c r="X65" s="61"/>
      <c r="Y65" s="61"/>
      <c r="Z65" s="61"/>
      <c r="AA65" s="61"/>
      <c r="AB65" s="61"/>
      <c r="AC65" s="61"/>
      <c r="AD65" s="61"/>
      <c r="AE65" s="61"/>
      <c r="AF65" s="61"/>
      <c r="AG65" s="61"/>
      <c r="AH65" s="61"/>
      <c r="AI65" s="61"/>
      <c r="AJ65" s="61"/>
      <c r="AK65" s="61"/>
      <c r="AL65" s="61"/>
      <c r="AM65" s="61"/>
      <c r="AN65" s="61"/>
      <c r="AO65" s="61"/>
      <c r="AP65" s="61"/>
      <c r="AQ65" s="61"/>
      <c r="AR65" s="61"/>
      <c r="AS65" s="61"/>
      <c r="AT65" s="61"/>
      <c r="AU65" s="61"/>
      <c r="AV65" s="61"/>
      <c r="AW65" s="61"/>
      <c r="AX65" s="61"/>
      <c r="AY65" s="61"/>
      <c r="AZ65" s="61"/>
      <c r="BA65" s="61"/>
      <c r="BB65" s="61"/>
      <c r="BC65" s="61"/>
      <c r="BD65" s="61"/>
      <c r="BE65" s="61"/>
      <c r="BF65" s="61"/>
      <c r="BG65" s="61"/>
      <c r="BH65" s="61"/>
      <c r="BI65" s="61"/>
      <c r="BJ65" s="61"/>
      <c r="BK65" s="61"/>
      <c r="BL65" s="61"/>
      <c r="BM65" s="61"/>
      <c r="BN65" s="61"/>
      <c r="BO65" s="61"/>
      <c r="BP65" s="61"/>
      <c r="BQ65" s="61"/>
      <c r="BR65" s="61"/>
      <c r="BS65" s="61"/>
      <c r="BT65" s="61"/>
      <c r="BU65" s="61"/>
      <c r="BV65" s="61"/>
      <c r="BW65" s="61"/>
      <c r="BX65" s="61"/>
      <c r="BY65" s="61"/>
      <c r="BZ65" s="61"/>
      <c r="CA65" s="61"/>
      <c r="CB65" s="61"/>
      <c r="CC65" s="61"/>
      <c r="CD65" s="61"/>
      <c r="CE65" s="61"/>
      <c r="CF65" s="61"/>
      <c r="CG65" s="61"/>
      <c r="CH65" s="61"/>
      <c r="CI65" s="61"/>
      <c r="CJ65" s="61"/>
      <c r="CK65" s="61"/>
      <c r="CL65" s="61"/>
      <c r="CM65" s="61"/>
      <c r="CN65" s="61"/>
      <c r="CO65" s="61"/>
      <c r="CP65" s="61"/>
      <c r="CQ65" s="61"/>
      <c r="CR65" s="61"/>
      <c r="CS65" s="61"/>
      <c r="CT65" s="61"/>
      <c r="CU65" s="61"/>
      <c r="CV65" s="61"/>
      <c r="CW65" s="61"/>
      <c r="CX65" s="61"/>
      <c r="CY65" s="61"/>
      <c r="CZ65" s="61"/>
      <c r="DA65" s="61"/>
      <c r="DB65" s="61"/>
      <c r="DC65" s="61"/>
      <c r="DD65" s="61"/>
      <c r="DE65" s="61"/>
      <c r="DF65" s="61"/>
      <c r="DG65" s="61"/>
      <c r="DH65" s="61"/>
      <c r="DI65" s="61"/>
      <c r="DJ65" s="61"/>
      <c r="DK65" s="61"/>
      <c r="DL65" s="61"/>
      <c r="DM65" s="61"/>
      <c r="DN65" s="61"/>
      <c r="DO65" s="61"/>
      <c r="DP65" s="61"/>
      <c r="DQ65" s="61"/>
      <c r="DR65" s="61"/>
      <c r="DS65" s="61"/>
      <c r="DT65" s="61"/>
      <c r="DU65" s="61"/>
      <c r="DV65" s="61"/>
      <c r="DW65" s="61"/>
      <c r="DX65" s="61"/>
      <c r="DY65" s="61"/>
      <c r="DZ65" s="61"/>
    </row>
    <row r="66" spans="1:130" s="49" customFormat="1" ht="15.75" customHeight="1">
      <c r="A66" s="59"/>
      <c r="B66" s="66"/>
      <c r="C66" s="61"/>
      <c r="D66" s="61"/>
      <c r="E66" s="61"/>
      <c r="F66" s="1091"/>
      <c r="G66" s="61"/>
      <c r="H66" s="61"/>
      <c r="I66" s="61"/>
      <c r="J66" s="61"/>
      <c r="K66" s="61"/>
      <c r="L66" s="61"/>
      <c r="M66" s="61"/>
      <c r="N66" s="61"/>
      <c r="O66" s="61"/>
      <c r="P66" s="61"/>
      <c r="Q66" s="61"/>
      <c r="R66" s="61"/>
      <c r="S66" s="61"/>
      <c r="T66" s="61"/>
      <c r="U66" s="61"/>
      <c r="V66" s="61"/>
      <c r="W66" s="61"/>
      <c r="X66" s="61"/>
      <c r="Y66" s="61"/>
      <c r="Z66" s="61"/>
      <c r="AA66" s="61"/>
      <c r="AB66" s="61"/>
      <c r="AC66" s="61"/>
      <c r="AD66" s="61"/>
      <c r="AE66" s="61"/>
      <c r="AF66" s="61"/>
      <c r="AG66" s="61"/>
      <c r="AH66" s="61"/>
      <c r="AI66" s="61"/>
      <c r="AJ66" s="61"/>
      <c r="AK66" s="61"/>
      <c r="AL66" s="61"/>
      <c r="AM66" s="61"/>
      <c r="AN66" s="61"/>
      <c r="AO66" s="61"/>
      <c r="AP66" s="61"/>
      <c r="AQ66" s="61"/>
      <c r="AR66" s="61"/>
      <c r="AS66" s="61"/>
      <c r="AT66" s="61"/>
      <c r="AU66" s="61"/>
      <c r="AV66" s="61"/>
      <c r="AW66" s="61"/>
      <c r="AX66" s="61"/>
      <c r="AY66" s="61"/>
      <c r="AZ66" s="61"/>
      <c r="BA66" s="61"/>
      <c r="BB66" s="61"/>
      <c r="BC66" s="61"/>
      <c r="BD66" s="61"/>
      <c r="BE66" s="61"/>
      <c r="BF66" s="61"/>
      <c r="BG66" s="61"/>
      <c r="BH66" s="61"/>
      <c r="BI66" s="61"/>
      <c r="BJ66" s="61"/>
      <c r="BK66" s="61"/>
      <c r="BL66" s="61"/>
      <c r="BM66" s="61"/>
      <c r="BN66" s="61"/>
      <c r="BO66" s="61"/>
      <c r="BP66" s="61"/>
      <c r="BQ66" s="61"/>
      <c r="BR66" s="61"/>
      <c r="BS66" s="61"/>
      <c r="BT66" s="61"/>
      <c r="BU66" s="61"/>
      <c r="BV66" s="61"/>
      <c r="BW66" s="61"/>
      <c r="BX66" s="61"/>
      <c r="BY66" s="61"/>
      <c r="BZ66" s="61"/>
      <c r="CA66" s="61"/>
      <c r="CB66" s="61"/>
      <c r="CC66" s="61"/>
      <c r="CD66" s="61"/>
      <c r="CE66" s="61"/>
      <c r="CF66" s="61"/>
      <c r="CG66" s="61"/>
      <c r="CH66" s="61"/>
      <c r="CI66" s="61"/>
      <c r="CJ66" s="61"/>
      <c r="CK66" s="61"/>
      <c r="CL66" s="61"/>
      <c r="CM66" s="61"/>
      <c r="CN66" s="61"/>
      <c r="CO66" s="61"/>
      <c r="CP66" s="61"/>
      <c r="CQ66" s="61"/>
      <c r="CR66" s="61"/>
      <c r="CS66" s="61"/>
      <c r="CT66" s="61"/>
      <c r="CU66" s="61"/>
      <c r="CV66" s="61"/>
      <c r="CW66" s="61"/>
      <c r="CX66" s="61"/>
      <c r="CY66" s="61"/>
      <c r="CZ66" s="61"/>
      <c r="DA66" s="61"/>
      <c r="DB66" s="61"/>
      <c r="DC66" s="61"/>
      <c r="DD66" s="61"/>
      <c r="DE66" s="61"/>
      <c r="DF66" s="61"/>
      <c r="DG66" s="61"/>
      <c r="DH66" s="61"/>
      <c r="DI66" s="61"/>
      <c r="DJ66" s="61"/>
      <c r="DK66" s="61"/>
      <c r="DL66" s="61"/>
      <c r="DM66" s="61"/>
      <c r="DN66" s="61"/>
      <c r="DO66" s="61"/>
      <c r="DP66" s="61"/>
      <c r="DQ66" s="61"/>
      <c r="DR66" s="61"/>
      <c r="DS66" s="61"/>
      <c r="DT66" s="61"/>
      <c r="DU66" s="61"/>
      <c r="DV66" s="61"/>
      <c r="DW66" s="61"/>
      <c r="DX66" s="61"/>
      <c r="DY66" s="61"/>
      <c r="DZ66" s="61"/>
    </row>
    <row r="67" spans="1:130" s="49" customFormat="1" ht="15.75" customHeight="1">
      <c r="A67" s="59"/>
      <c r="B67" s="66"/>
      <c r="C67" s="61"/>
      <c r="D67" s="61"/>
      <c r="E67" s="61"/>
      <c r="F67" s="1091"/>
      <c r="G67" s="61"/>
      <c r="H67" s="61"/>
      <c r="I67" s="61"/>
      <c r="J67" s="61"/>
      <c r="K67" s="61"/>
      <c r="L67" s="61"/>
      <c r="M67" s="61"/>
      <c r="N67" s="61"/>
      <c r="O67" s="61"/>
      <c r="P67" s="61"/>
      <c r="Q67" s="61"/>
      <c r="R67" s="61"/>
      <c r="S67" s="61"/>
      <c r="T67" s="61"/>
      <c r="U67" s="61"/>
      <c r="V67" s="61"/>
      <c r="W67" s="61"/>
      <c r="X67" s="61"/>
      <c r="Y67" s="61"/>
      <c r="Z67" s="61"/>
      <c r="AA67" s="61"/>
      <c r="AB67" s="61"/>
      <c r="AC67" s="61"/>
      <c r="AD67" s="61"/>
      <c r="AE67" s="61"/>
      <c r="AF67" s="61"/>
      <c r="AG67" s="61"/>
      <c r="AH67" s="61"/>
      <c r="AI67" s="61"/>
      <c r="AJ67" s="61"/>
      <c r="AK67" s="61"/>
      <c r="AL67" s="61"/>
      <c r="AM67" s="61"/>
      <c r="AN67" s="61"/>
      <c r="AO67" s="61"/>
      <c r="AP67" s="61"/>
      <c r="AQ67" s="61"/>
      <c r="AR67" s="61"/>
      <c r="AS67" s="61"/>
      <c r="AT67" s="61"/>
      <c r="AU67" s="61"/>
      <c r="AV67" s="61"/>
      <c r="AW67" s="61"/>
      <c r="AX67" s="61"/>
      <c r="AY67" s="61"/>
      <c r="AZ67" s="61"/>
      <c r="BA67" s="61"/>
      <c r="BB67" s="61"/>
      <c r="BC67" s="61"/>
      <c r="BD67" s="61"/>
      <c r="BE67" s="61"/>
      <c r="BF67" s="61"/>
      <c r="BG67" s="61"/>
      <c r="BH67" s="61"/>
      <c r="BI67" s="61"/>
      <c r="BJ67" s="61"/>
      <c r="BK67" s="61"/>
      <c r="BL67" s="61"/>
      <c r="BM67" s="61"/>
      <c r="BN67" s="61"/>
      <c r="BO67" s="61"/>
      <c r="BP67" s="61"/>
      <c r="BQ67" s="61"/>
      <c r="BR67" s="61"/>
      <c r="BS67" s="61"/>
      <c r="BT67" s="61"/>
      <c r="BU67" s="61"/>
      <c r="BV67" s="61"/>
      <c r="BW67" s="61"/>
      <c r="BX67" s="61"/>
      <c r="BY67" s="61"/>
      <c r="BZ67" s="61"/>
      <c r="CA67" s="61"/>
      <c r="CB67" s="61"/>
      <c r="CC67" s="61"/>
      <c r="CD67" s="61"/>
      <c r="CE67" s="61"/>
      <c r="CF67" s="61"/>
      <c r="CG67" s="61"/>
      <c r="CH67" s="61"/>
      <c r="CI67" s="61"/>
      <c r="CJ67" s="61"/>
      <c r="CK67" s="61"/>
      <c r="CL67" s="61"/>
      <c r="CM67" s="61"/>
      <c r="CN67" s="61"/>
      <c r="CO67" s="61"/>
      <c r="CP67" s="61"/>
      <c r="CQ67" s="61"/>
      <c r="CR67" s="61"/>
      <c r="CS67" s="61"/>
      <c r="CT67" s="61"/>
      <c r="CU67" s="61"/>
      <c r="CV67" s="61"/>
      <c r="CW67" s="61"/>
      <c r="CX67" s="61"/>
      <c r="CY67" s="61"/>
      <c r="CZ67" s="61"/>
      <c r="DA67" s="61"/>
      <c r="DB67" s="61"/>
      <c r="DC67" s="61"/>
      <c r="DD67" s="61"/>
      <c r="DE67" s="61"/>
      <c r="DF67" s="61"/>
      <c r="DG67" s="61"/>
      <c r="DH67" s="61"/>
      <c r="DI67" s="61"/>
      <c r="DJ67" s="61"/>
      <c r="DK67" s="61"/>
      <c r="DL67" s="61"/>
      <c r="DM67" s="61"/>
      <c r="DN67" s="61"/>
      <c r="DO67" s="61"/>
      <c r="DP67" s="61"/>
      <c r="DQ67" s="61"/>
      <c r="DR67" s="61"/>
      <c r="DS67" s="61"/>
      <c r="DT67" s="61"/>
      <c r="DU67" s="61"/>
      <c r="DV67" s="61"/>
      <c r="DW67" s="61"/>
      <c r="DX67" s="61"/>
      <c r="DY67" s="61"/>
      <c r="DZ67" s="61"/>
    </row>
    <row r="68" spans="1:130" s="49" customFormat="1" ht="15.75" customHeight="1">
      <c r="A68" s="59"/>
      <c r="B68" s="66"/>
      <c r="C68" s="61"/>
      <c r="D68" s="61"/>
      <c r="E68" s="61"/>
      <c r="F68" s="1091"/>
      <c r="G68" s="61"/>
      <c r="H68" s="61"/>
      <c r="I68" s="61"/>
      <c r="J68" s="61"/>
      <c r="K68" s="61"/>
      <c r="L68" s="61"/>
      <c r="M68" s="61"/>
      <c r="N68" s="61"/>
      <c r="O68" s="61"/>
      <c r="P68" s="61"/>
      <c r="Q68" s="61"/>
      <c r="R68" s="61"/>
      <c r="S68" s="61"/>
      <c r="T68" s="61"/>
      <c r="U68" s="61"/>
      <c r="V68" s="61"/>
      <c r="W68" s="61"/>
      <c r="X68" s="61"/>
      <c r="Y68" s="61"/>
      <c r="Z68" s="61"/>
      <c r="AA68" s="61"/>
      <c r="AB68" s="61"/>
      <c r="AC68" s="61"/>
      <c r="AD68" s="61"/>
      <c r="AE68" s="61"/>
      <c r="AF68" s="61"/>
      <c r="AG68" s="61"/>
      <c r="AH68" s="61"/>
      <c r="AI68" s="61"/>
      <c r="AJ68" s="61"/>
      <c r="AK68" s="61"/>
      <c r="AL68" s="61"/>
      <c r="AM68" s="61"/>
      <c r="AN68" s="61"/>
      <c r="AO68" s="61"/>
      <c r="AP68" s="61"/>
      <c r="AQ68" s="61"/>
      <c r="AR68" s="61"/>
      <c r="AS68" s="61"/>
      <c r="AT68" s="61"/>
      <c r="AU68" s="61"/>
      <c r="AV68" s="61"/>
      <c r="AW68" s="61"/>
      <c r="AX68" s="61"/>
      <c r="AY68" s="61"/>
      <c r="AZ68" s="61"/>
      <c r="BA68" s="61"/>
      <c r="BB68" s="61"/>
      <c r="BC68" s="61"/>
      <c r="BD68" s="61"/>
      <c r="BE68" s="61"/>
      <c r="BF68" s="61"/>
      <c r="BG68" s="61"/>
      <c r="BH68" s="61"/>
      <c r="BI68" s="61"/>
      <c r="BJ68" s="61"/>
      <c r="BK68" s="61"/>
      <c r="BL68" s="61"/>
      <c r="BM68" s="61"/>
      <c r="BN68" s="61"/>
      <c r="BO68" s="61"/>
      <c r="BP68" s="61"/>
      <c r="BQ68" s="61"/>
      <c r="BR68" s="61"/>
      <c r="BS68" s="61"/>
      <c r="BT68" s="61"/>
      <c r="BU68" s="61"/>
      <c r="BV68" s="61"/>
      <c r="BW68" s="61"/>
      <c r="BX68" s="61"/>
      <c r="BY68" s="61"/>
      <c r="BZ68" s="61"/>
      <c r="CA68" s="61"/>
      <c r="CB68" s="61"/>
      <c r="CC68" s="61"/>
      <c r="CD68" s="61"/>
      <c r="CE68" s="61"/>
      <c r="CF68" s="61"/>
      <c r="CG68" s="61"/>
      <c r="CH68" s="61"/>
      <c r="CI68" s="61"/>
      <c r="CJ68" s="61"/>
      <c r="CK68" s="61"/>
      <c r="CL68" s="61"/>
      <c r="CM68" s="61"/>
      <c r="CN68" s="61"/>
      <c r="CO68" s="61"/>
      <c r="CP68" s="61"/>
      <c r="CQ68" s="61"/>
      <c r="CR68" s="61"/>
      <c r="CS68" s="61"/>
      <c r="CT68" s="61"/>
      <c r="CU68" s="61"/>
      <c r="CV68" s="61"/>
      <c r="CW68" s="61"/>
      <c r="CX68" s="61"/>
      <c r="CY68" s="61"/>
      <c r="CZ68" s="61"/>
      <c r="DA68" s="61"/>
      <c r="DB68" s="61"/>
      <c r="DC68" s="61"/>
      <c r="DD68" s="61"/>
      <c r="DE68" s="61"/>
      <c r="DF68" s="61"/>
      <c r="DG68" s="61"/>
      <c r="DH68" s="61"/>
      <c r="DI68" s="61"/>
      <c r="DJ68" s="61"/>
      <c r="DK68" s="61"/>
      <c r="DL68" s="61"/>
      <c r="DM68" s="61"/>
      <c r="DN68" s="61"/>
      <c r="DO68" s="61"/>
      <c r="DP68" s="61"/>
      <c r="DQ68" s="61"/>
      <c r="DR68" s="61"/>
      <c r="DS68" s="61"/>
      <c r="DT68" s="61"/>
      <c r="DU68" s="61"/>
      <c r="DV68" s="61"/>
      <c r="DW68" s="61"/>
      <c r="DX68" s="61"/>
      <c r="DY68" s="61"/>
      <c r="DZ68" s="61"/>
    </row>
    <row r="69" spans="1:130" s="49" customFormat="1" ht="15.75" customHeight="1">
      <c r="A69" s="59"/>
      <c r="B69" s="66"/>
      <c r="C69" s="61"/>
      <c r="D69" s="61"/>
      <c r="E69" s="61"/>
      <c r="F69" s="1091"/>
      <c r="G69" s="61"/>
      <c r="H69" s="61"/>
      <c r="I69" s="61"/>
      <c r="J69" s="61"/>
      <c r="K69" s="61"/>
      <c r="L69" s="61"/>
      <c r="M69" s="61"/>
      <c r="N69" s="61"/>
      <c r="O69" s="61"/>
      <c r="P69" s="61"/>
      <c r="Q69" s="61"/>
      <c r="R69" s="61"/>
      <c r="S69" s="61"/>
      <c r="T69" s="61"/>
      <c r="U69" s="61"/>
      <c r="V69" s="61"/>
      <c r="W69" s="61"/>
      <c r="X69" s="61"/>
      <c r="Y69" s="61"/>
      <c r="Z69" s="61"/>
      <c r="AA69" s="61"/>
      <c r="AB69" s="61"/>
      <c r="AC69" s="61"/>
      <c r="AD69" s="61"/>
      <c r="AE69" s="61"/>
      <c r="AF69" s="61"/>
      <c r="AG69" s="61"/>
      <c r="AH69" s="61"/>
      <c r="AI69" s="61"/>
      <c r="AJ69" s="61"/>
      <c r="AK69" s="61"/>
      <c r="AL69" s="61"/>
      <c r="AM69" s="61"/>
      <c r="AN69" s="61"/>
      <c r="AO69" s="61"/>
      <c r="AP69" s="61"/>
      <c r="AQ69" s="61"/>
      <c r="AR69" s="61"/>
      <c r="AS69" s="61"/>
      <c r="AT69" s="61"/>
      <c r="AU69" s="61"/>
      <c r="AV69" s="61"/>
      <c r="AW69" s="61"/>
      <c r="AX69" s="61"/>
      <c r="AY69" s="61"/>
      <c r="AZ69" s="61"/>
      <c r="BA69" s="61"/>
      <c r="BB69" s="61"/>
      <c r="BC69" s="61"/>
      <c r="BD69" s="61"/>
      <c r="BE69" s="61"/>
      <c r="BF69" s="61"/>
      <c r="BG69" s="61"/>
      <c r="BH69" s="61"/>
      <c r="BI69" s="61"/>
      <c r="BJ69" s="61"/>
      <c r="BK69" s="61"/>
      <c r="BL69" s="61"/>
      <c r="BM69" s="61"/>
      <c r="BN69" s="61"/>
      <c r="BO69" s="61"/>
      <c r="BP69" s="61"/>
      <c r="BQ69" s="61"/>
      <c r="BR69" s="61"/>
      <c r="BS69" s="61"/>
      <c r="BT69" s="61"/>
      <c r="BU69" s="61"/>
      <c r="BV69" s="61"/>
      <c r="BW69" s="61"/>
      <c r="BX69" s="61"/>
      <c r="BY69" s="61"/>
      <c r="BZ69" s="61"/>
      <c r="CA69" s="61"/>
      <c r="CB69" s="61"/>
      <c r="CC69" s="61"/>
      <c r="CD69" s="61"/>
      <c r="CE69" s="61"/>
      <c r="CF69" s="61"/>
      <c r="CG69" s="61"/>
      <c r="CH69" s="61"/>
      <c r="CI69" s="61"/>
      <c r="CJ69" s="61"/>
      <c r="CK69" s="61"/>
      <c r="CL69" s="61"/>
      <c r="CM69" s="61"/>
      <c r="CN69" s="61"/>
      <c r="CO69" s="61"/>
      <c r="CP69" s="61"/>
      <c r="CQ69" s="61"/>
      <c r="CR69" s="61"/>
      <c r="CS69" s="61"/>
      <c r="CT69" s="61"/>
      <c r="CU69" s="61"/>
      <c r="CV69" s="61"/>
      <c r="CW69" s="61"/>
      <c r="CX69" s="61"/>
      <c r="CY69" s="61"/>
      <c r="CZ69" s="61"/>
      <c r="DA69" s="61"/>
      <c r="DB69" s="61"/>
      <c r="DC69" s="61"/>
      <c r="DD69" s="61"/>
      <c r="DE69" s="61"/>
      <c r="DF69" s="61"/>
      <c r="DG69" s="61"/>
      <c r="DH69" s="61"/>
      <c r="DI69" s="61"/>
      <c r="DJ69" s="61"/>
      <c r="DK69" s="61"/>
      <c r="DL69" s="61"/>
      <c r="DM69" s="61"/>
      <c r="DN69" s="61"/>
      <c r="DO69" s="61"/>
      <c r="DP69" s="61"/>
      <c r="DQ69" s="61"/>
      <c r="DR69" s="61"/>
      <c r="DS69" s="61"/>
      <c r="DT69" s="61"/>
      <c r="DU69" s="61"/>
      <c r="DV69" s="61"/>
      <c r="DW69" s="61"/>
      <c r="DX69" s="61"/>
      <c r="DY69" s="61"/>
      <c r="DZ69" s="61"/>
    </row>
    <row r="70" spans="1:130" s="49" customFormat="1" ht="15.75" customHeight="1">
      <c r="A70" s="59"/>
      <c r="B70" s="66"/>
      <c r="C70" s="61"/>
      <c r="D70" s="61"/>
      <c r="E70" s="61"/>
      <c r="F70" s="1091"/>
      <c r="G70" s="61"/>
      <c r="H70" s="61"/>
      <c r="I70" s="61"/>
      <c r="J70" s="61"/>
      <c r="K70" s="61"/>
      <c r="L70" s="61"/>
      <c r="M70" s="61"/>
      <c r="N70" s="61"/>
      <c r="O70" s="61"/>
      <c r="P70" s="61"/>
      <c r="Q70" s="61"/>
      <c r="R70" s="61"/>
      <c r="S70" s="61"/>
      <c r="T70" s="61"/>
      <c r="U70" s="61"/>
      <c r="V70" s="61"/>
      <c r="W70" s="61"/>
      <c r="X70" s="61"/>
      <c r="Y70" s="61"/>
      <c r="Z70" s="61"/>
      <c r="AA70" s="61"/>
      <c r="AB70" s="61"/>
      <c r="AC70" s="61"/>
      <c r="AD70" s="61"/>
      <c r="AE70" s="61"/>
      <c r="AF70" s="61"/>
      <c r="AG70" s="61"/>
      <c r="AH70" s="61"/>
      <c r="AI70" s="61"/>
      <c r="AJ70" s="61"/>
      <c r="AK70" s="61"/>
      <c r="AL70" s="61"/>
      <c r="AM70" s="61"/>
      <c r="AN70" s="61"/>
      <c r="AO70" s="61"/>
      <c r="AP70" s="61"/>
      <c r="AQ70" s="61"/>
      <c r="AR70" s="61"/>
      <c r="AS70" s="61"/>
      <c r="AT70" s="61"/>
      <c r="AU70" s="61"/>
      <c r="AV70" s="61"/>
      <c r="AW70" s="61"/>
      <c r="AX70" s="61"/>
      <c r="AY70" s="61"/>
      <c r="AZ70" s="61"/>
      <c r="BA70" s="61"/>
      <c r="BB70" s="61"/>
      <c r="BC70" s="61"/>
      <c r="BD70" s="61"/>
      <c r="BE70" s="61"/>
      <c r="BF70" s="61"/>
      <c r="BG70" s="61"/>
      <c r="BH70" s="61"/>
      <c r="BI70" s="61"/>
      <c r="BJ70" s="61"/>
      <c r="BK70" s="61"/>
      <c r="BL70" s="61"/>
      <c r="BM70" s="61"/>
      <c r="BN70" s="61"/>
      <c r="BO70" s="61"/>
      <c r="BP70" s="61"/>
      <c r="BQ70" s="61"/>
      <c r="BR70" s="61"/>
      <c r="BS70" s="61"/>
      <c r="BT70" s="61"/>
      <c r="BU70" s="61"/>
      <c r="BV70" s="61"/>
      <c r="BW70" s="61"/>
      <c r="BX70" s="61"/>
      <c r="BY70" s="61"/>
      <c r="BZ70" s="61"/>
      <c r="CA70" s="61"/>
      <c r="CB70" s="61"/>
      <c r="CC70" s="61"/>
      <c r="CD70" s="61"/>
      <c r="CE70" s="61"/>
      <c r="CF70" s="61"/>
      <c r="CG70" s="61"/>
      <c r="CH70" s="61"/>
      <c r="CI70" s="61"/>
      <c r="CJ70" s="61"/>
      <c r="CK70" s="61"/>
      <c r="CL70" s="61"/>
      <c r="CM70" s="61"/>
      <c r="CN70" s="61"/>
      <c r="CO70" s="61"/>
      <c r="CP70" s="61"/>
      <c r="CQ70" s="61"/>
      <c r="CR70" s="61"/>
      <c r="CS70" s="61"/>
      <c r="CT70" s="61"/>
      <c r="CU70" s="61"/>
      <c r="CV70" s="61"/>
      <c r="CW70" s="61"/>
      <c r="CX70" s="61"/>
      <c r="CY70" s="61"/>
      <c r="CZ70" s="61"/>
      <c r="DA70" s="61"/>
      <c r="DB70" s="61"/>
      <c r="DC70" s="61"/>
      <c r="DD70" s="61"/>
      <c r="DE70" s="61"/>
      <c r="DF70" s="61"/>
      <c r="DG70" s="61"/>
      <c r="DH70" s="61"/>
      <c r="DI70" s="61"/>
      <c r="DJ70" s="61"/>
      <c r="DK70" s="61"/>
      <c r="DL70" s="61"/>
      <c r="DM70" s="61"/>
      <c r="DN70" s="61"/>
      <c r="DO70" s="61"/>
      <c r="DP70" s="61"/>
      <c r="DQ70" s="61"/>
      <c r="DR70" s="61"/>
      <c r="DS70" s="61"/>
      <c r="DT70" s="61"/>
      <c r="DU70" s="61"/>
      <c r="DV70" s="61"/>
      <c r="DW70" s="61"/>
      <c r="DX70" s="61"/>
      <c r="DY70" s="61"/>
      <c r="DZ70" s="61"/>
    </row>
    <row r="71" spans="1:130" s="49" customFormat="1" ht="15.75" customHeight="1">
      <c r="A71" s="59"/>
      <c r="B71" s="66"/>
      <c r="C71" s="61"/>
      <c r="D71" s="61"/>
      <c r="E71" s="61"/>
      <c r="F71" s="1091"/>
      <c r="G71" s="61"/>
      <c r="H71" s="61"/>
      <c r="I71" s="61"/>
      <c r="J71" s="61"/>
      <c r="K71" s="61"/>
      <c r="L71" s="61"/>
      <c r="M71" s="61"/>
      <c r="N71" s="61"/>
      <c r="O71" s="61"/>
      <c r="P71" s="61"/>
      <c r="Q71" s="61"/>
      <c r="R71" s="61"/>
      <c r="S71" s="61"/>
      <c r="T71" s="61"/>
      <c r="U71" s="61"/>
      <c r="V71" s="61"/>
      <c r="W71" s="61"/>
      <c r="X71" s="61"/>
      <c r="Y71" s="61"/>
      <c r="Z71" s="61"/>
      <c r="AA71" s="61"/>
      <c r="AB71" s="61"/>
      <c r="AC71" s="61"/>
      <c r="AD71" s="61"/>
      <c r="AE71" s="61"/>
      <c r="AF71" s="61"/>
      <c r="AG71" s="61"/>
      <c r="AH71" s="61"/>
      <c r="AI71" s="61"/>
      <c r="AJ71" s="61"/>
      <c r="AK71" s="61"/>
      <c r="AL71" s="61"/>
      <c r="AM71" s="61"/>
      <c r="AN71" s="61"/>
      <c r="AO71" s="61"/>
      <c r="AP71" s="61"/>
      <c r="AQ71" s="61"/>
      <c r="AR71" s="61"/>
      <c r="AS71" s="61"/>
      <c r="AT71" s="61"/>
      <c r="AU71" s="61"/>
      <c r="AV71" s="61"/>
      <c r="AW71" s="61"/>
      <c r="AX71" s="61"/>
      <c r="AY71" s="61"/>
      <c r="AZ71" s="61"/>
      <c r="BA71" s="61"/>
      <c r="BB71" s="61"/>
      <c r="BC71" s="61"/>
      <c r="BD71" s="61"/>
      <c r="BE71" s="61"/>
      <c r="BF71" s="61"/>
      <c r="BG71" s="61"/>
      <c r="BH71" s="61"/>
      <c r="BI71" s="61"/>
      <c r="BJ71" s="61"/>
      <c r="BK71" s="61"/>
      <c r="BL71" s="61"/>
      <c r="BM71" s="61"/>
      <c r="BN71" s="61"/>
      <c r="BO71" s="61"/>
      <c r="BP71" s="61"/>
      <c r="BQ71" s="61"/>
      <c r="BR71" s="61"/>
      <c r="BS71" s="61"/>
      <c r="BT71" s="61"/>
      <c r="BU71" s="61"/>
      <c r="BV71" s="61"/>
      <c r="BW71" s="61"/>
      <c r="BX71" s="61"/>
      <c r="BY71" s="61"/>
      <c r="BZ71" s="61"/>
      <c r="CA71" s="61"/>
      <c r="CB71" s="61"/>
      <c r="CC71" s="61"/>
      <c r="CD71" s="61"/>
      <c r="CE71" s="61"/>
      <c r="CF71" s="61"/>
      <c r="CG71" s="61"/>
      <c r="CH71" s="61"/>
      <c r="CI71" s="61"/>
      <c r="CJ71" s="61"/>
      <c r="CK71" s="61"/>
      <c r="CL71" s="61"/>
      <c r="CM71" s="61"/>
      <c r="CN71" s="61"/>
      <c r="CO71" s="61"/>
      <c r="CP71" s="61"/>
      <c r="CQ71" s="61"/>
      <c r="CR71" s="61"/>
      <c r="CS71" s="61"/>
      <c r="CT71" s="61"/>
      <c r="CU71" s="61"/>
      <c r="CV71" s="61"/>
      <c r="CW71" s="61"/>
      <c r="CX71" s="61"/>
      <c r="CY71" s="61"/>
      <c r="CZ71" s="61"/>
      <c r="DA71" s="61"/>
      <c r="DB71" s="61"/>
      <c r="DC71" s="61"/>
      <c r="DD71" s="61"/>
      <c r="DE71" s="61"/>
      <c r="DF71" s="61"/>
      <c r="DG71" s="61"/>
      <c r="DH71" s="61"/>
      <c r="DI71" s="61"/>
      <c r="DJ71" s="61"/>
      <c r="DK71" s="61"/>
      <c r="DL71" s="61"/>
      <c r="DM71" s="61"/>
      <c r="DN71" s="61"/>
      <c r="DO71" s="61"/>
      <c r="DP71" s="61"/>
      <c r="DQ71" s="61"/>
      <c r="DR71" s="61"/>
      <c r="DS71" s="61"/>
      <c r="DT71" s="61"/>
      <c r="DU71" s="61"/>
      <c r="DV71" s="61"/>
      <c r="DW71" s="61"/>
      <c r="DX71" s="61"/>
      <c r="DY71" s="61"/>
      <c r="DZ71" s="61"/>
    </row>
    <row r="72" spans="1:130" s="49" customFormat="1" ht="15.75" customHeight="1">
      <c r="A72" s="59"/>
      <c r="B72" s="66"/>
      <c r="C72" s="61"/>
      <c r="D72" s="61"/>
      <c r="E72" s="61"/>
      <c r="F72" s="1091"/>
      <c r="G72" s="61"/>
      <c r="H72" s="61"/>
      <c r="I72" s="61"/>
      <c r="J72" s="61"/>
      <c r="K72" s="61"/>
      <c r="L72" s="61"/>
      <c r="M72" s="61"/>
      <c r="N72" s="61"/>
      <c r="O72" s="61"/>
      <c r="P72" s="61"/>
      <c r="Q72" s="61"/>
      <c r="R72" s="61"/>
      <c r="S72" s="61"/>
      <c r="T72" s="61"/>
      <c r="U72" s="61"/>
      <c r="V72" s="61"/>
      <c r="W72" s="61"/>
      <c r="X72" s="61"/>
      <c r="Y72" s="61"/>
      <c r="Z72" s="61"/>
      <c r="AA72" s="61"/>
      <c r="AB72" s="61"/>
      <c r="AC72" s="61"/>
      <c r="AD72" s="61"/>
      <c r="AE72" s="61"/>
      <c r="AF72" s="61"/>
      <c r="AG72" s="61"/>
      <c r="AH72" s="61"/>
      <c r="AI72" s="61"/>
      <c r="AJ72" s="61"/>
      <c r="AK72" s="61"/>
      <c r="AL72" s="61"/>
      <c r="AM72" s="61"/>
      <c r="AN72" s="61"/>
      <c r="AO72" s="61"/>
      <c r="AP72" s="61"/>
      <c r="AQ72" s="61"/>
      <c r="AR72" s="61"/>
      <c r="AS72" s="61"/>
      <c r="AT72" s="61"/>
      <c r="AU72" s="61"/>
      <c r="AV72" s="61"/>
      <c r="AW72" s="61"/>
      <c r="AX72" s="61"/>
      <c r="AY72" s="61"/>
      <c r="AZ72" s="61"/>
      <c r="BA72" s="61"/>
      <c r="BB72" s="61"/>
      <c r="BC72" s="61"/>
      <c r="BD72" s="61"/>
      <c r="BE72" s="61"/>
      <c r="BF72" s="61"/>
      <c r="BG72" s="61"/>
      <c r="BH72" s="61"/>
      <c r="BI72" s="61"/>
      <c r="BJ72" s="61"/>
      <c r="BK72" s="61"/>
      <c r="BL72" s="61"/>
      <c r="BM72" s="61"/>
      <c r="BN72" s="61"/>
      <c r="BO72" s="61"/>
      <c r="BP72" s="61"/>
      <c r="BQ72" s="61"/>
      <c r="BR72" s="61"/>
      <c r="BS72" s="61"/>
      <c r="BT72" s="61"/>
      <c r="BU72" s="61"/>
      <c r="BV72" s="61"/>
      <c r="BW72" s="61"/>
      <c r="BX72" s="61"/>
      <c r="BY72" s="61"/>
      <c r="BZ72" s="61"/>
      <c r="CA72" s="61"/>
      <c r="CB72" s="61"/>
      <c r="CC72" s="61"/>
      <c r="CD72" s="61"/>
      <c r="CE72" s="61"/>
      <c r="CF72" s="61"/>
      <c r="CG72" s="61"/>
      <c r="CH72" s="61"/>
      <c r="CI72" s="61"/>
      <c r="CJ72" s="61"/>
      <c r="CK72" s="61"/>
      <c r="CL72" s="61"/>
      <c r="CM72" s="61"/>
      <c r="CN72" s="61"/>
      <c r="CO72" s="61"/>
      <c r="CP72" s="61"/>
      <c r="CQ72" s="61"/>
      <c r="CR72" s="61"/>
      <c r="CS72" s="61"/>
      <c r="CT72" s="61"/>
      <c r="CU72" s="61"/>
      <c r="CV72" s="61"/>
      <c r="CW72" s="61"/>
      <c r="CX72" s="61"/>
      <c r="CY72" s="61"/>
      <c r="CZ72" s="61"/>
      <c r="DA72" s="61"/>
      <c r="DB72" s="61"/>
      <c r="DC72" s="61"/>
      <c r="DD72" s="61"/>
      <c r="DE72" s="61"/>
      <c r="DF72" s="61"/>
      <c r="DG72" s="61"/>
      <c r="DH72" s="61"/>
      <c r="DI72" s="61"/>
      <c r="DJ72" s="61"/>
      <c r="DK72" s="61"/>
      <c r="DL72" s="61"/>
      <c r="DM72" s="61"/>
      <c r="DN72" s="61"/>
      <c r="DO72" s="61"/>
      <c r="DP72" s="61"/>
      <c r="DQ72" s="61"/>
      <c r="DR72" s="61"/>
      <c r="DS72" s="61"/>
      <c r="DT72" s="61"/>
      <c r="DU72" s="61"/>
      <c r="DV72" s="61"/>
      <c r="DW72" s="61"/>
      <c r="DX72" s="61"/>
      <c r="DY72" s="61"/>
      <c r="DZ72" s="61"/>
    </row>
    <row r="73" spans="1:130" s="49" customFormat="1" ht="15.75" customHeight="1">
      <c r="A73" s="59"/>
      <c r="B73" s="66"/>
      <c r="C73" s="61"/>
      <c r="D73" s="61"/>
      <c r="E73" s="61"/>
      <c r="F73" s="1091"/>
      <c r="G73" s="61"/>
      <c r="H73" s="61"/>
      <c r="I73" s="61"/>
      <c r="J73" s="61"/>
      <c r="K73" s="61"/>
      <c r="L73" s="61"/>
      <c r="M73" s="61"/>
      <c r="N73" s="61"/>
      <c r="O73" s="61"/>
      <c r="P73" s="61"/>
      <c r="Q73" s="61"/>
      <c r="R73" s="61"/>
      <c r="S73" s="61"/>
      <c r="T73" s="61"/>
      <c r="U73" s="61"/>
      <c r="V73" s="61"/>
      <c r="W73" s="61"/>
      <c r="X73" s="61"/>
      <c r="Y73" s="61"/>
      <c r="Z73" s="61"/>
      <c r="AA73" s="61"/>
      <c r="AB73" s="61"/>
      <c r="AC73" s="61"/>
      <c r="AD73" s="61"/>
      <c r="AE73" s="61"/>
      <c r="AF73" s="61"/>
      <c r="AG73" s="61"/>
      <c r="AH73" s="61"/>
      <c r="AI73" s="61"/>
      <c r="AJ73" s="61"/>
      <c r="AK73" s="61"/>
      <c r="AL73" s="61"/>
      <c r="AM73" s="61"/>
      <c r="AN73" s="61"/>
      <c r="AO73" s="61"/>
      <c r="AP73" s="61"/>
      <c r="AQ73" s="61"/>
      <c r="AR73" s="61"/>
      <c r="AS73" s="61"/>
      <c r="AT73" s="61"/>
      <c r="AU73" s="61"/>
      <c r="AV73" s="61"/>
      <c r="AW73" s="61"/>
      <c r="AX73" s="61"/>
      <c r="AY73" s="61"/>
      <c r="AZ73" s="61"/>
      <c r="BA73" s="61"/>
      <c r="BB73" s="61"/>
      <c r="BC73" s="61"/>
      <c r="BD73" s="61"/>
      <c r="BE73" s="61"/>
      <c r="BF73" s="61"/>
      <c r="BG73" s="61"/>
      <c r="BH73" s="61"/>
      <c r="BI73" s="61"/>
      <c r="BJ73" s="61"/>
      <c r="BK73" s="61"/>
      <c r="BL73" s="61"/>
      <c r="BM73" s="61"/>
      <c r="BN73" s="61"/>
      <c r="BO73" s="61"/>
      <c r="BP73" s="61"/>
      <c r="BQ73" s="61"/>
      <c r="BR73" s="61"/>
      <c r="BS73" s="61"/>
      <c r="BT73" s="61"/>
      <c r="BU73" s="61"/>
      <c r="BV73" s="61"/>
      <c r="BW73" s="61"/>
      <c r="BX73" s="61"/>
      <c r="BY73" s="61"/>
      <c r="BZ73" s="61"/>
      <c r="CA73" s="61"/>
      <c r="CB73" s="61"/>
      <c r="CC73" s="61"/>
      <c r="CD73" s="61"/>
      <c r="CE73" s="61"/>
      <c r="CF73" s="61"/>
      <c r="CG73" s="61"/>
      <c r="CH73" s="61"/>
      <c r="CI73" s="61"/>
      <c r="CJ73" s="61"/>
      <c r="CK73" s="61"/>
      <c r="CL73" s="61"/>
      <c r="CM73" s="61"/>
      <c r="CN73" s="61"/>
      <c r="CO73" s="61"/>
      <c r="CP73" s="61"/>
      <c r="CQ73" s="61"/>
      <c r="CR73" s="61"/>
      <c r="CS73" s="61"/>
      <c r="CT73" s="61"/>
      <c r="CU73" s="61"/>
      <c r="CV73" s="61"/>
      <c r="CW73" s="61"/>
      <c r="CX73" s="61"/>
      <c r="CY73" s="61"/>
      <c r="CZ73" s="61"/>
      <c r="DA73" s="61"/>
      <c r="DB73" s="61"/>
      <c r="DC73" s="61"/>
      <c r="DD73" s="61"/>
      <c r="DE73" s="61"/>
      <c r="DF73" s="61"/>
      <c r="DG73" s="61"/>
      <c r="DH73" s="61"/>
      <c r="DI73" s="61"/>
      <c r="DJ73" s="61"/>
      <c r="DK73" s="61"/>
      <c r="DL73" s="61"/>
      <c r="DM73" s="61"/>
      <c r="DN73" s="61"/>
      <c r="DO73" s="61"/>
      <c r="DP73" s="61"/>
      <c r="DQ73" s="61"/>
      <c r="DR73" s="61"/>
      <c r="DS73" s="61"/>
      <c r="DT73" s="61"/>
      <c r="DU73" s="61"/>
      <c r="DV73" s="61"/>
      <c r="DW73" s="61"/>
      <c r="DX73" s="61"/>
      <c r="DY73" s="61"/>
      <c r="DZ73" s="61"/>
    </row>
    <row r="74" spans="1:130" s="49" customFormat="1" ht="15.75" customHeight="1">
      <c r="A74" s="59"/>
      <c r="B74" s="66"/>
      <c r="C74" s="61"/>
      <c r="D74" s="61"/>
      <c r="E74" s="61"/>
      <c r="F74" s="1091"/>
      <c r="G74" s="61"/>
      <c r="H74" s="61"/>
      <c r="I74" s="61"/>
      <c r="J74" s="61"/>
      <c r="K74" s="61"/>
      <c r="L74" s="61"/>
      <c r="M74" s="61"/>
      <c r="N74" s="61"/>
      <c r="O74" s="61"/>
      <c r="P74" s="61"/>
      <c r="Q74" s="61"/>
      <c r="R74" s="61"/>
      <c r="S74" s="61"/>
      <c r="T74" s="61"/>
      <c r="U74" s="61"/>
      <c r="V74" s="61"/>
      <c r="W74" s="61"/>
      <c r="X74" s="61"/>
      <c r="Y74" s="61"/>
      <c r="Z74" s="61"/>
      <c r="AA74" s="61"/>
      <c r="AB74" s="61"/>
      <c r="AC74" s="61"/>
      <c r="AD74" s="61"/>
      <c r="AE74" s="61"/>
      <c r="AF74" s="61"/>
      <c r="AG74" s="61"/>
      <c r="AH74" s="61"/>
      <c r="AI74" s="61"/>
      <c r="AJ74" s="61"/>
      <c r="AK74" s="61"/>
      <c r="AL74" s="61"/>
      <c r="AM74" s="61"/>
      <c r="AN74" s="61"/>
      <c r="AO74" s="61"/>
      <c r="AP74" s="61"/>
      <c r="AQ74" s="61"/>
      <c r="AR74" s="61"/>
      <c r="AS74" s="61"/>
      <c r="AT74" s="61"/>
      <c r="AU74" s="61"/>
      <c r="AV74" s="61"/>
      <c r="AW74" s="61"/>
      <c r="AX74" s="61"/>
      <c r="AY74" s="61"/>
      <c r="AZ74" s="61"/>
      <c r="BA74" s="61"/>
      <c r="BB74" s="61"/>
      <c r="BC74" s="61"/>
      <c r="BD74" s="61"/>
      <c r="BE74" s="61"/>
      <c r="BF74" s="61"/>
      <c r="BG74" s="61"/>
      <c r="BH74" s="61"/>
      <c r="BI74" s="61"/>
      <c r="BJ74" s="61"/>
      <c r="BK74" s="61"/>
      <c r="BL74" s="61"/>
      <c r="BM74" s="61"/>
      <c r="BN74" s="61"/>
      <c r="BO74" s="61"/>
      <c r="BP74" s="61"/>
      <c r="BQ74" s="61"/>
      <c r="BR74" s="61"/>
      <c r="BS74" s="61"/>
      <c r="BT74" s="61"/>
      <c r="BU74" s="61"/>
      <c r="BV74" s="61"/>
      <c r="BW74" s="61"/>
      <c r="BX74" s="61"/>
      <c r="BY74" s="61"/>
      <c r="BZ74" s="61"/>
      <c r="CA74" s="61"/>
      <c r="CB74" s="61"/>
      <c r="CC74" s="61"/>
      <c r="CD74" s="61"/>
      <c r="CE74" s="61"/>
      <c r="CF74" s="61"/>
      <c r="CG74" s="61"/>
      <c r="CH74" s="61"/>
      <c r="CI74" s="61"/>
      <c r="CJ74" s="61"/>
      <c r="CK74" s="61"/>
      <c r="CL74" s="61"/>
      <c r="CM74" s="61"/>
      <c r="CN74" s="61"/>
      <c r="CO74" s="61"/>
      <c r="CP74" s="61"/>
      <c r="CQ74" s="61"/>
      <c r="CR74" s="61"/>
      <c r="CS74" s="61"/>
      <c r="CT74" s="61"/>
      <c r="CU74" s="61"/>
      <c r="CV74" s="61"/>
      <c r="CW74" s="61"/>
      <c r="CX74" s="61"/>
      <c r="CY74" s="61"/>
      <c r="CZ74" s="61"/>
      <c r="DA74" s="61"/>
      <c r="DB74" s="61"/>
      <c r="DC74" s="61"/>
      <c r="DD74" s="61"/>
      <c r="DE74" s="61"/>
      <c r="DF74" s="61"/>
      <c r="DG74" s="61"/>
      <c r="DH74" s="61"/>
      <c r="DI74" s="61"/>
      <c r="DJ74" s="61"/>
      <c r="DK74" s="61"/>
      <c r="DL74" s="61"/>
      <c r="DM74" s="61"/>
      <c r="DN74" s="61"/>
      <c r="DO74" s="61"/>
      <c r="DP74" s="61"/>
      <c r="DQ74" s="61"/>
      <c r="DR74" s="61"/>
      <c r="DS74" s="61"/>
      <c r="DT74" s="61"/>
      <c r="DU74" s="61"/>
      <c r="DV74" s="61"/>
      <c r="DW74" s="61"/>
      <c r="DX74" s="61"/>
      <c r="DY74" s="61"/>
      <c r="DZ74" s="61"/>
    </row>
    <row r="75" spans="1:130" s="49" customFormat="1" ht="15.75" customHeight="1">
      <c r="A75" s="59"/>
      <c r="B75" s="66"/>
      <c r="C75" s="61"/>
      <c r="D75" s="61"/>
      <c r="E75" s="61"/>
      <c r="F75" s="1091"/>
      <c r="G75" s="61"/>
      <c r="H75" s="61"/>
      <c r="I75" s="61"/>
      <c r="J75" s="61"/>
      <c r="K75" s="61"/>
      <c r="L75" s="61"/>
      <c r="M75" s="61"/>
      <c r="N75" s="61"/>
      <c r="O75" s="61"/>
      <c r="P75" s="61"/>
      <c r="Q75" s="61"/>
      <c r="R75" s="61"/>
      <c r="S75" s="61"/>
      <c r="T75" s="61"/>
      <c r="U75" s="61"/>
      <c r="V75" s="61"/>
      <c r="W75" s="61"/>
      <c r="X75" s="61"/>
      <c r="Y75" s="61"/>
      <c r="Z75" s="61"/>
      <c r="AA75" s="61"/>
      <c r="AB75" s="61"/>
      <c r="AC75" s="61"/>
      <c r="AD75" s="61"/>
      <c r="AE75" s="61"/>
      <c r="AF75" s="61"/>
      <c r="AG75" s="61"/>
      <c r="AH75" s="61"/>
      <c r="AI75" s="61"/>
      <c r="AJ75" s="61"/>
      <c r="AK75" s="61"/>
      <c r="AL75" s="61"/>
      <c r="AM75" s="61"/>
      <c r="AN75" s="61"/>
      <c r="AO75" s="61"/>
      <c r="AP75" s="61"/>
      <c r="AQ75" s="61"/>
      <c r="AR75" s="61"/>
      <c r="AS75" s="61"/>
      <c r="AT75" s="61"/>
      <c r="AU75" s="61"/>
      <c r="AV75" s="61"/>
      <c r="AW75" s="61"/>
      <c r="AX75" s="61"/>
      <c r="AY75" s="61"/>
      <c r="AZ75" s="61"/>
      <c r="BA75" s="61"/>
      <c r="BB75" s="61"/>
      <c r="BC75" s="61"/>
      <c r="BD75" s="61"/>
      <c r="BE75" s="61"/>
      <c r="BF75" s="61"/>
      <c r="BG75" s="61"/>
      <c r="BH75" s="61"/>
      <c r="BI75" s="61"/>
      <c r="BJ75" s="61"/>
      <c r="BK75" s="61"/>
      <c r="BL75" s="61"/>
      <c r="BM75" s="61"/>
      <c r="BN75" s="61"/>
      <c r="BO75" s="61"/>
      <c r="BP75" s="61"/>
      <c r="BQ75" s="61"/>
      <c r="BR75" s="61"/>
      <c r="BS75" s="61"/>
      <c r="BT75" s="61"/>
      <c r="BU75" s="61"/>
      <c r="BV75" s="61"/>
      <c r="BW75" s="61"/>
      <c r="BX75" s="61"/>
      <c r="BY75" s="61"/>
      <c r="BZ75" s="61"/>
      <c r="CA75" s="61"/>
      <c r="CB75" s="61"/>
      <c r="CC75" s="61"/>
      <c r="CD75" s="61"/>
      <c r="CE75" s="61"/>
      <c r="CF75" s="61"/>
      <c r="CG75" s="61"/>
      <c r="CH75" s="61"/>
      <c r="CI75" s="61"/>
      <c r="CJ75" s="61"/>
      <c r="CK75" s="61"/>
      <c r="CL75" s="61"/>
      <c r="CM75" s="61"/>
      <c r="CN75" s="61"/>
      <c r="CO75" s="61"/>
      <c r="CP75" s="61"/>
      <c r="CQ75" s="61"/>
      <c r="CR75" s="61"/>
      <c r="CS75" s="61"/>
      <c r="CT75" s="61"/>
      <c r="CU75" s="61"/>
      <c r="CV75" s="61"/>
      <c r="CW75" s="61"/>
      <c r="CX75" s="61"/>
      <c r="CY75" s="61"/>
      <c r="CZ75" s="61"/>
      <c r="DA75" s="61"/>
      <c r="DB75" s="61"/>
      <c r="DC75" s="61"/>
      <c r="DD75" s="61"/>
      <c r="DE75" s="61"/>
      <c r="DF75" s="61"/>
      <c r="DG75" s="61"/>
      <c r="DH75" s="61"/>
      <c r="DI75" s="61"/>
      <c r="DJ75" s="61"/>
      <c r="DK75" s="61"/>
      <c r="DL75" s="61"/>
      <c r="DM75" s="61"/>
      <c r="DN75" s="61"/>
      <c r="DO75" s="61"/>
      <c r="DP75" s="61"/>
      <c r="DQ75" s="61"/>
      <c r="DR75" s="61"/>
      <c r="DS75" s="61"/>
      <c r="DT75" s="61"/>
      <c r="DU75" s="61"/>
      <c r="DV75" s="61"/>
      <c r="DW75" s="61"/>
      <c r="DX75" s="61"/>
      <c r="DY75" s="61"/>
      <c r="DZ75" s="61"/>
    </row>
    <row r="76" spans="1:130" s="49" customFormat="1" ht="15.75" customHeight="1">
      <c r="A76" s="59"/>
      <c r="B76" s="66"/>
      <c r="C76" s="61"/>
      <c r="D76" s="61"/>
      <c r="E76" s="61"/>
      <c r="F76" s="1091"/>
      <c r="G76" s="61"/>
      <c r="H76" s="61"/>
      <c r="I76" s="61"/>
      <c r="J76" s="61"/>
      <c r="K76" s="61"/>
      <c r="L76" s="61"/>
      <c r="M76" s="61"/>
      <c r="N76" s="61"/>
      <c r="O76" s="61"/>
      <c r="P76" s="61"/>
      <c r="Q76" s="61"/>
      <c r="R76" s="61"/>
      <c r="S76" s="61"/>
      <c r="T76" s="61"/>
      <c r="U76" s="61"/>
      <c r="V76" s="61"/>
      <c r="W76" s="61"/>
      <c r="X76" s="61"/>
      <c r="Y76" s="61"/>
      <c r="Z76" s="61"/>
      <c r="AA76" s="61"/>
      <c r="AB76" s="61"/>
      <c r="AC76" s="61"/>
      <c r="AD76" s="61"/>
      <c r="AE76" s="61"/>
      <c r="AF76" s="61"/>
      <c r="AG76" s="61"/>
      <c r="AH76" s="61"/>
      <c r="AI76" s="61"/>
      <c r="AJ76" s="61"/>
      <c r="AK76" s="61"/>
      <c r="AL76" s="61"/>
      <c r="AM76" s="61"/>
      <c r="AN76" s="61"/>
      <c r="AO76" s="61"/>
      <c r="AP76" s="61"/>
      <c r="AQ76" s="61"/>
      <c r="AR76" s="61"/>
      <c r="AS76" s="61"/>
      <c r="AT76" s="61"/>
      <c r="AU76" s="61"/>
      <c r="AV76" s="61"/>
      <c r="AW76" s="61"/>
      <c r="AX76" s="61"/>
      <c r="AY76" s="61"/>
      <c r="AZ76" s="61"/>
      <c r="BA76" s="61"/>
      <c r="BB76" s="61"/>
      <c r="BC76" s="61"/>
      <c r="BD76" s="61"/>
      <c r="BE76" s="61"/>
      <c r="BF76" s="61"/>
      <c r="BG76" s="61"/>
      <c r="BH76" s="61"/>
      <c r="BI76" s="61"/>
      <c r="BJ76" s="61"/>
      <c r="BK76" s="61"/>
      <c r="BL76" s="61"/>
      <c r="BM76" s="61"/>
      <c r="BN76" s="61"/>
      <c r="BO76" s="61"/>
      <c r="BP76" s="61"/>
      <c r="BQ76" s="61"/>
      <c r="BR76" s="61"/>
      <c r="BS76" s="61"/>
      <c r="BT76" s="61"/>
      <c r="BU76" s="61"/>
      <c r="BV76" s="61"/>
      <c r="BW76" s="61"/>
      <c r="BX76" s="61"/>
      <c r="BY76" s="61"/>
      <c r="BZ76" s="61"/>
      <c r="CA76" s="61"/>
      <c r="CB76" s="61"/>
      <c r="CC76" s="61"/>
      <c r="CD76" s="61"/>
      <c r="CE76" s="61"/>
      <c r="CF76" s="61"/>
      <c r="CG76" s="61"/>
      <c r="CH76" s="61"/>
      <c r="CI76" s="61"/>
      <c r="CJ76" s="61"/>
      <c r="CK76" s="61"/>
      <c r="CL76" s="61"/>
      <c r="CM76" s="61"/>
      <c r="CN76" s="61"/>
      <c r="CO76" s="61"/>
      <c r="CP76" s="61"/>
      <c r="CQ76" s="61"/>
      <c r="CR76" s="61"/>
      <c r="CS76" s="61"/>
      <c r="CT76" s="61"/>
      <c r="CU76" s="61"/>
      <c r="CV76" s="61"/>
      <c r="CW76" s="61"/>
      <c r="CX76" s="61"/>
      <c r="CY76" s="61"/>
      <c r="CZ76" s="61"/>
      <c r="DA76" s="61"/>
      <c r="DB76" s="61"/>
      <c r="DC76" s="61"/>
      <c r="DD76" s="61"/>
      <c r="DE76" s="61"/>
      <c r="DF76" s="61"/>
      <c r="DG76" s="61"/>
      <c r="DH76" s="61"/>
      <c r="DI76" s="61"/>
      <c r="DJ76" s="61"/>
      <c r="DK76" s="61"/>
      <c r="DL76" s="61"/>
      <c r="DM76" s="61"/>
      <c r="DN76" s="61"/>
      <c r="DO76" s="61"/>
      <c r="DP76" s="61"/>
      <c r="DQ76" s="61"/>
      <c r="DR76" s="61"/>
      <c r="DS76" s="61"/>
      <c r="DT76" s="61"/>
      <c r="DU76" s="61"/>
      <c r="DV76" s="61"/>
      <c r="DW76" s="61"/>
      <c r="DX76" s="61"/>
      <c r="DY76" s="61"/>
      <c r="DZ76" s="61"/>
    </row>
    <row r="77" spans="1:130" s="49" customFormat="1" ht="15.75" customHeight="1">
      <c r="A77" s="59"/>
      <c r="B77" s="66"/>
      <c r="C77" s="61"/>
      <c r="D77" s="61"/>
      <c r="E77" s="61"/>
      <c r="F77" s="1091"/>
      <c r="G77" s="61"/>
      <c r="H77" s="61"/>
      <c r="I77" s="61"/>
      <c r="J77" s="61"/>
      <c r="K77" s="61"/>
      <c r="L77" s="61"/>
      <c r="M77" s="61"/>
      <c r="N77" s="61"/>
      <c r="O77" s="61"/>
      <c r="P77" s="61"/>
      <c r="Q77" s="61"/>
      <c r="R77" s="61"/>
      <c r="S77" s="61"/>
      <c r="T77" s="61"/>
      <c r="U77" s="61"/>
      <c r="V77" s="61"/>
      <c r="W77" s="61"/>
      <c r="X77" s="61"/>
      <c r="Y77" s="61"/>
      <c r="Z77" s="61"/>
      <c r="AA77" s="61"/>
      <c r="AB77" s="61"/>
      <c r="AC77" s="61"/>
      <c r="AD77" s="61"/>
      <c r="AE77" s="61"/>
      <c r="AF77" s="61"/>
      <c r="AG77" s="61"/>
      <c r="AH77" s="61"/>
      <c r="AI77" s="61"/>
      <c r="AJ77" s="61"/>
      <c r="AK77" s="61"/>
      <c r="AL77" s="61"/>
      <c r="AM77" s="61"/>
      <c r="AN77" s="61"/>
      <c r="AO77" s="61"/>
      <c r="AP77" s="61"/>
      <c r="AQ77" s="61"/>
      <c r="AR77" s="61"/>
      <c r="AS77" s="61"/>
      <c r="AT77" s="61"/>
      <c r="AU77" s="61"/>
      <c r="AV77" s="61"/>
      <c r="AW77" s="61"/>
      <c r="AX77" s="61"/>
      <c r="AY77" s="61"/>
      <c r="AZ77" s="61"/>
      <c r="BA77" s="61"/>
      <c r="BB77" s="61"/>
      <c r="BC77" s="61"/>
      <c r="BD77" s="61"/>
      <c r="BE77" s="61"/>
      <c r="BF77" s="61"/>
      <c r="BG77" s="61"/>
      <c r="BH77" s="61"/>
      <c r="BI77" s="61"/>
      <c r="BJ77" s="61"/>
      <c r="BK77" s="61"/>
      <c r="BL77" s="61"/>
      <c r="BM77" s="61"/>
      <c r="BN77" s="61"/>
      <c r="BO77" s="61"/>
      <c r="BP77" s="61"/>
      <c r="BQ77" s="61"/>
      <c r="BR77" s="61"/>
      <c r="BS77" s="61"/>
      <c r="BT77" s="61"/>
      <c r="BU77" s="61"/>
      <c r="BV77" s="61"/>
      <c r="BW77" s="61"/>
      <c r="BX77" s="61"/>
      <c r="BY77" s="61"/>
      <c r="BZ77" s="61"/>
      <c r="CA77" s="61"/>
      <c r="CB77" s="61"/>
      <c r="CC77" s="61"/>
      <c r="CD77" s="61"/>
      <c r="CE77" s="61"/>
      <c r="CF77" s="61"/>
      <c r="CG77" s="61"/>
      <c r="CH77" s="61"/>
      <c r="CI77" s="61"/>
      <c r="CJ77" s="61"/>
      <c r="CK77" s="61"/>
      <c r="CL77" s="61"/>
      <c r="CM77" s="61"/>
      <c r="CN77" s="61"/>
      <c r="CO77" s="61"/>
      <c r="CP77" s="61"/>
      <c r="CQ77" s="61"/>
      <c r="CR77" s="61"/>
      <c r="CS77" s="61"/>
      <c r="CT77" s="61"/>
      <c r="CU77" s="61"/>
      <c r="CV77" s="61"/>
      <c r="CW77" s="61"/>
      <c r="CX77" s="61"/>
      <c r="CY77" s="61"/>
      <c r="CZ77" s="61"/>
      <c r="DA77" s="61"/>
      <c r="DB77" s="61"/>
      <c r="DC77" s="61"/>
      <c r="DD77" s="61"/>
      <c r="DE77" s="61"/>
      <c r="DF77" s="61"/>
      <c r="DG77" s="61"/>
      <c r="DH77" s="61"/>
      <c r="DI77" s="61"/>
      <c r="DJ77" s="61"/>
      <c r="DK77" s="61"/>
      <c r="DL77" s="61"/>
      <c r="DM77" s="61"/>
      <c r="DN77" s="61"/>
      <c r="DO77" s="61"/>
      <c r="DP77" s="61"/>
      <c r="DQ77" s="61"/>
      <c r="DR77" s="61"/>
      <c r="DS77" s="61"/>
      <c r="DT77" s="61"/>
      <c r="DU77" s="61"/>
      <c r="DV77" s="61"/>
      <c r="DW77" s="61"/>
      <c r="DX77" s="61"/>
      <c r="DY77" s="61"/>
      <c r="DZ77" s="61"/>
    </row>
    <row r="78" spans="1:130" s="49" customFormat="1" ht="15.75" customHeight="1">
      <c r="A78" s="59"/>
      <c r="B78" s="66"/>
      <c r="C78" s="61"/>
      <c r="D78" s="61"/>
      <c r="E78" s="61"/>
      <c r="F78" s="1091"/>
      <c r="G78" s="61"/>
      <c r="H78" s="61"/>
      <c r="I78" s="61"/>
      <c r="J78" s="61"/>
      <c r="K78" s="61"/>
      <c r="L78" s="61"/>
      <c r="M78" s="61"/>
      <c r="N78" s="61"/>
      <c r="O78" s="61"/>
      <c r="P78" s="61"/>
      <c r="Q78" s="61"/>
      <c r="R78" s="61"/>
      <c r="S78" s="61"/>
      <c r="T78" s="61"/>
      <c r="U78" s="61"/>
      <c r="V78" s="61"/>
      <c r="W78" s="61"/>
      <c r="X78" s="61"/>
      <c r="Y78" s="61"/>
      <c r="Z78" s="61"/>
      <c r="AA78" s="61"/>
      <c r="AB78" s="61"/>
      <c r="AC78" s="61"/>
      <c r="AD78" s="61"/>
      <c r="AE78" s="61"/>
      <c r="AF78" s="61"/>
      <c r="AG78" s="61"/>
      <c r="AH78" s="61"/>
      <c r="AI78" s="61"/>
      <c r="AJ78" s="61"/>
      <c r="AK78" s="61"/>
      <c r="AL78" s="61"/>
      <c r="AM78" s="61"/>
      <c r="AN78" s="61"/>
      <c r="AO78" s="61"/>
      <c r="AP78" s="61"/>
      <c r="AQ78" s="61"/>
      <c r="AR78" s="61"/>
      <c r="AS78" s="61"/>
      <c r="AT78" s="61"/>
      <c r="AU78" s="61"/>
      <c r="AV78" s="61"/>
      <c r="AW78" s="61"/>
      <c r="AX78" s="61"/>
      <c r="AY78" s="61"/>
      <c r="AZ78" s="61"/>
      <c r="BA78" s="61"/>
      <c r="BB78" s="61"/>
      <c r="BC78" s="61"/>
      <c r="BD78" s="61"/>
      <c r="BE78" s="61"/>
      <c r="BF78" s="61"/>
      <c r="BG78" s="61"/>
      <c r="BH78" s="61"/>
      <c r="BI78" s="61"/>
      <c r="BJ78" s="61"/>
      <c r="BK78" s="61"/>
      <c r="BL78" s="61"/>
      <c r="BM78" s="61"/>
      <c r="BN78" s="61"/>
      <c r="BO78" s="61"/>
      <c r="BP78" s="61"/>
      <c r="BQ78" s="61"/>
      <c r="BR78" s="61"/>
      <c r="BS78" s="61"/>
      <c r="BT78" s="61"/>
      <c r="BU78" s="61"/>
      <c r="BV78" s="61"/>
      <c r="BW78" s="61"/>
      <c r="BX78" s="61"/>
      <c r="BY78" s="61"/>
      <c r="BZ78" s="61"/>
      <c r="CA78" s="61"/>
      <c r="CB78" s="61"/>
      <c r="CC78" s="61"/>
      <c r="CD78" s="61"/>
      <c r="CE78" s="61"/>
      <c r="CF78" s="61"/>
      <c r="CG78" s="61"/>
      <c r="CH78" s="61"/>
      <c r="CI78" s="61"/>
      <c r="CJ78" s="61"/>
      <c r="CK78" s="61"/>
      <c r="CL78" s="61"/>
      <c r="CM78" s="61"/>
      <c r="CN78" s="61"/>
      <c r="CO78" s="61"/>
      <c r="CP78" s="61"/>
      <c r="CQ78" s="61"/>
      <c r="CR78" s="61"/>
      <c r="CS78" s="61"/>
      <c r="CT78" s="61"/>
      <c r="CU78" s="61"/>
      <c r="CV78" s="61"/>
      <c r="CW78" s="61"/>
      <c r="CX78" s="61"/>
      <c r="CY78" s="61"/>
      <c r="CZ78" s="61"/>
      <c r="DA78" s="61"/>
      <c r="DB78" s="61"/>
      <c r="DC78" s="61"/>
      <c r="DD78" s="61"/>
      <c r="DE78" s="61"/>
      <c r="DF78" s="61"/>
      <c r="DG78" s="61"/>
      <c r="DH78" s="61"/>
      <c r="DI78" s="61"/>
      <c r="DJ78" s="61"/>
      <c r="DK78" s="61"/>
      <c r="DL78" s="61"/>
      <c r="DM78" s="61"/>
      <c r="DN78" s="61"/>
      <c r="DO78" s="61"/>
      <c r="DP78" s="61"/>
      <c r="DQ78" s="61"/>
      <c r="DR78" s="61"/>
      <c r="DS78" s="61"/>
      <c r="DT78" s="61"/>
      <c r="DU78" s="61"/>
      <c r="DV78" s="61"/>
      <c r="DW78" s="61"/>
      <c r="DX78" s="61"/>
      <c r="DY78" s="61"/>
      <c r="DZ78" s="61"/>
    </row>
    <row r="79" spans="1:130" s="49" customFormat="1" ht="15.75" customHeight="1">
      <c r="A79" s="59"/>
      <c r="B79" s="66"/>
      <c r="C79" s="61"/>
      <c r="D79" s="61"/>
      <c r="E79" s="61"/>
      <c r="F79" s="1091"/>
      <c r="G79" s="61"/>
      <c r="H79" s="61"/>
      <c r="I79" s="61"/>
      <c r="J79" s="61"/>
      <c r="K79" s="61"/>
      <c r="L79" s="61"/>
      <c r="M79" s="61"/>
      <c r="N79" s="61"/>
      <c r="O79" s="61"/>
      <c r="P79" s="61"/>
      <c r="Q79" s="61"/>
      <c r="R79" s="61"/>
      <c r="S79" s="61"/>
      <c r="T79" s="61"/>
      <c r="U79" s="61"/>
      <c r="V79" s="61"/>
      <c r="W79" s="61"/>
      <c r="X79" s="61"/>
      <c r="Y79" s="61"/>
      <c r="Z79" s="61"/>
      <c r="AA79" s="61"/>
      <c r="AB79" s="61"/>
      <c r="AC79" s="61"/>
      <c r="AD79" s="61"/>
      <c r="AE79" s="61"/>
      <c r="AF79" s="61"/>
      <c r="AG79" s="61"/>
      <c r="AH79" s="61"/>
      <c r="AI79" s="61"/>
      <c r="AJ79" s="61"/>
      <c r="AK79" s="61"/>
      <c r="AL79" s="61"/>
      <c r="AM79" s="61"/>
      <c r="AN79" s="61"/>
      <c r="AO79" s="61"/>
      <c r="AP79" s="61"/>
      <c r="AQ79" s="61"/>
      <c r="AR79" s="61"/>
      <c r="AS79" s="61"/>
      <c r="AT79" s="61"/>
      <c r="AU79" s="61"/>
      <c r="AV79" s="61"/>
      <c r="AW79" s="61"/>
      <c r="AX79" s="61"/>
      <c r="AY79" s="61"/>
      <c r="AZ79" s="61"/>
      <c r="BA79" s="61"/>
      <c r="BB79" s="61"/>
      <c r="BC79" s="61"/>
      <c r="BD79" s="61"/>
      <c r="BE79" s="61"/>
      <c r="BF79" s="61"/>
      <c r="BG79" s="61"/>
      <c r="BH79" s="61"/>
      <c r="BI79" s="61"/>
      <c r="BJ79" s="61"/>
      <c r="BK79" s="61"/>
      <c r="BL79" s="61"/>
      <c r="BM79" s="61"/>
      <c r="BN79" s="61"/>
      <c r="BO79" s="61"/>
      <c r="BP79" s="61"/>
      <c r="BQ79" s="61"/>
      <c r="BR79" s="61"/>
      <c r="BS79" s="61"/>
      <c r="BT79" s="61"/>
      <c r="BU79" s="61"/>
      <c r="BV79" s="61"/>
      <c r="BW79" s="61"/>
      <c r="BX79" s="61"/>
      <c r="BY79" s="61"/>
      <c r="BZ79" s="61"/>
      <c r="CA79" s="61"/>
      <c r="CB79" s="61"/>
      <c r="CC79" s="61"/>
      <c r="CD79" s="61"/>
      <c r="CE79" s="61"/>
      <c r="CF79" s="61"/>
      <c r="CG79" s="61"/>
      <c r="CH79" s="61"/>
      <c r="CI79" s="61"/>
      <c r="CJ79" s="61"/>
      <c r="CK79" s="61"/>
      <c r="CL79" s="61"/>
      <c r="CM79" s="61"/>
      <c r="CN79" s="61"/>
      <c r="CO79" s="61"/>
      <c r="CP79" s="61"/>
      <c r="CQ79" s="61"/>
      <c r="CR79" s="61"/>
      <c r="CS79" s="61"/>
      <c r="CT79" s="61"/>
      <c r="CU79" s="61"/>
      <c r="CV79" s="61"/>
      <c r="CW79" s="61"/>
      <c r="CX79" s="61"/>
      <c r="CY79" s="61"/>
      <c r="CZ79" s="61"/>
      <c r="DA79" s="61"/>
      <c r="DB79" s="61"/>
      <c r="DC79" s="61"/>
      <c r="DD79" s="61"/>
      <c r="DE79" s="61"/>
      <c r="DF79" s="61"/>
      <c r="DG79" s="61"/>
      <c r="DH79" s="61"/>
      <c r="DI79" s="61"/>
      <c r="DJ79" s="61"/>
      <c r="DK79" s="61"/>
      <c r="DL79" s="61"/>
      <c r="DM79" s="61"/>
      <c r="DN79" s="61"/>
      <c r="DO79" s="61"/>
      <c r="DP79" s="61"/>
      <c r="DQ79" s="61"/>
      <c r="DR79" s="61"/>
      <c r="DS79" s="61"/>
      <c r="DT79" s="61"/>
      <c r="DU79" s="61"/>
      <c r="DV79" s="61"/>
      <c r="DW79" s="61"/>
      <c r="DX79" s="61"/>
      <c r="DY79" s="61"/>
      <c r="DZ79" s="61"/>
    </row>
    <row r="80" spans="1:130" s="49" customFormat="1" ht="15.75" customHeight="1">
      <c r="A80" s="59"/>
      <c r="B80" s="66"/>
      <c r="C80" s="61"/>
      <c r="D80" s="61"/>
      <c r="E80" s="61"/>
      <c r="F80" s="109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c r="BG80" s="61"/>
      <c r="BH80" s="61"/>
      <c r="BI80" s="61"/>
      <c r="BJ80" s="61"/>
      <c r="BK80" s="61"/>
      <c r="BL80" s="61"/>
      <c r="BM80" s="61"/>
      <c r="BN80" s="61"/>
      <c r="BO80" s="61"/>
      <c r="BP80" s="61"/>
      <c r="BQ80" s="61"/>
      <c r="BR80" s="61"/>
      <c r="BS80" s="61"/>
      <c r="BT80" s="61"/>
      <c r="BU80" s="61"/>
      <c r="BV80" s="61"/>
      <c r="BW80" s="61"/>
      <c r="BX80" s="61"/>
      <c r="BY80" s="61"/>
      <c r="BZ80" s="61"/>
      <c r="CA80" s="61"/>
      <c r="CB80" s="61"/>
      <c r="CC80" s="61"/>
      <c r="CD80" s="61"/>
      <c r="CE80" s="61"/>
      <c r="CF80" s="61"/>
      <c r="CG80" s="61"/>
      <c r="CH80" s="61"/>
      <c r="CI80" s="61"/>
      <c r="CJ80" s="61"/>
      <c r="CK80" s="61"/>
      <c r="CL80" s="61"/>
      <c r="CM80" s="61"/>
      <c r="CN80" s="61"/>
      <c r="CO80" s="61"/>
      <c r="CP80" s="61"/>
      <c r="CQ80" s="61"/>
      <c r="CR80" s="61"/>
      <c r="CS80" s="61"/>
      <c r="CT80" s="61"/>
      <c r="CU80" s="61"/>
      <c r="CV80" s="61"/>
      <c r="CW80" s="61"/>
      <c r="CX80" s="61"/>
      <c r="CY80" s="61"/>
      <c r="CZ80" s="61"/>
      <c r="DA80" s="61"/>
      <c r="DB80" s="61"/>
      <c r="DC80" s="61"/>
      <c r="DD80" s="61"/>
      <c r="DE80" s="61"/>
      <c r="DF80" s="61"/>
      <c r="DG80" s="61"/>
      <c r="DH80" s="61"/>
      <c r="DI80" s="61"/>
      <c r="DJ80" s="61"/>
      <c r="DK80" s="61"/>
      <c r="DL80" s="61"/>
      <c r="DM80" s="61"/>
      <c r="DN80" s="61"/>
      <c r="DO80" s="61"/>
      <c r="DP80" s="61"/>
      <c r="DQ80" s="61"/>
      <c r="DR80" s="61"/>
      <c r="DS80" s="61"/>
      <c r="DT80" s="61"/>
      <c r="DU80" s="61"/>
      <c r="DV80" s="61"/>
      <c r="DW80" s="61"/>
      <c r="DX80" s="61"/>
      <c r="DY80" s="61"/>
      <c r="DZ80" s="61"/>
    </row>
    <row r="81" spans="1:130" s="49" customFormat="1" ht="15.75" customHeight="1">
      <c r="A81" s="59"/>
      <c r="B81" s="66"/>
      <c r="C81" s="61"/>
      <c r="D81" s="61"/>
      <c r="E81" s="61"/>
      <c r="F81" s="1091"/>
      <c r="G81" s="61"/>
      <c r="H81" s="61"/>
      <c r="I81" s="61"/>
      <c r="J81" s="61"/>
      <c r="K81" s="61"/>
      <c r="L81" s="61"/>
      <c r="M81" s="61"/>
      <c r="N81" s="61"/>
      <c r="O81" s="61"/>
      <c r="P81" s="61"/>
      <c r="Q81" s="61"/>
      <c r="R81" s="61"/>
      <c r="S81" s="61"/>
      <c r="T81" s="61"/>
      <c r="U81" s="61"/>
      <c r="V81" s="61"/>
      <c r="W81" s="61"/>
      <c r="X81" s="61"/>
      <c r="Y81" s="61"/>
      <c r="Z81" s="61"/>
      <c r="AA81" s="61"/>
      <c r="AB81" s="61"/>
      <c r="AC81" s="61"/>
      <c r="AD81" s="61"/>
      <c r="AE81" s="61"/>
      <c r="AF81" s="61"/>
      <c r="AG81" s="61"/>
      <c r="AH81" s="61"/>
      <c r="AI81" s="61"/>
      <c r="AJ81" s="61"/>
      <c r="AK81" s="61"/>
      <c r="AL81" s="61"/>
      <c r="AM81" s="61"/>
      <c r="AN81" s="61"/>
      <c r="AO81" s="61"/>
      <c r="AP81" s="61"/>
      <c r="AQ81" s="61"/>
      <c r="AR81" s="61"/>
      <c r="AS81" s="61"/>
      <c r="AT81" s="61"/>
      <c r="AU81" s="61"/>
      <c r="AV81" s="61"/>
      <c r="AW81" s="61"/>
      <c r="AX81" s="61"/>
      <c r="AY81" s="61"/>
      <c r="AZ81" s="61"/>
      <c r="BA81" s="61"/>
      <c r="BB81" s="61"/>
      <c r="BC81" s="61"/>
      <c r="BD81" s="61"/>
      <c r="BE81" s="61"/>
      <c r="BF81" s="61"/>
      <c r="BG81" s="61"/>
      <c r="BH81" s="61"/>
      <c r="BI81" s="61"/>
      <c r="BJ81" s="61"/>
      <c r="BK81" s="61"/>
      <c r="BL81" s="61"/>
      <c r="BM81" s="61"/>
      <c r="BN81" s="61"/>
      <c r="BO81" s="61"/>
      <c r="BP81" s="61"/>
      <c r="BQ81" s="61"/>
      <c r="BR81" s="61"/>
      <c r="BS81" s="61"/>
      <c r="BT81" s="61"/>
      <c r="BU81" s="61"/>
      <c r="BV81" s="61"/>
      <c r="BW81" s="61"/>
      <c r="BX81" s="61"/>
      <c r="BY81" s="61"/>
      <c r="BZ81" s="61"/>
      <c r="CA81" s="61"/>
      <c r="CB81" s="61"/>
      <c r="CC81" s="61"/>
      <c r="CD81" s="61"/>
      <c r="CE81" s="61"/>
      <c r="CF81" s="61"/>
      <c r="CG81" s="61"/>
      <c r="CH81" s="61"/>
      <c r="CI81" s="61"/>
      <c r="CJ81" s="61"/>
      <c r="CK81" s="61"/>
      <c r="CL81" s="61"/>
      <c r="CM81" s="61"/>
      <c r="CN81" s="61"/>
      <c r="CO81" s="61"/>
      <c r="CP81" s="61"/>
      <c r="CQ81" s="61"/>
      <c r="CR81" s="61"/>
      <c r="CS81" s="61"/>
      <c r="CT81" s="61"/>
      <c r="CU81" s="61"/>
      <c r="CV81" s="61"/>
      <c r="CW81" s="61"/>
      <c r="CX81" s="61"/>
      <c r="CY81" s="61"/>
      <c r="CZ81" s="61"/>
      <c r="DA81" s="61"/>
      <c r="DB81" s="61"/>
      <c r="DC81" s="61"/>
      <c r="DD81" s="61"/>
      <c r="DE81" s="61"/>
      <c r="DF81" s="61"/>
      <c r="DG81" s="61"/>
      <c r="DH81" s="61"/>
      <c r="DI81" s="61"/>
      <c r="DJ81" s="61"/>
      <c r="DK81" s="61"/>
      <c r="DL81" s="61"/>
      <c r="DM81" s="61"/>
      <c r="DN81" s="61"/>
      <c r="DO81" s="61"/>
      <c r="DP81" s="61"/>
      <c r="DQ81" s="61"/>
      <c r="DR81" s="61"/>
      <c r="DS81" s="61"/>
      <c r="DT81" s="61"/>
      <c r="DU81" s="61"/>
      <c r="DV81" s="61"/>
      <c r="DW81" s="61"/>
      <c r="DX81" s="61"/>
      <c r="DY81" s="61"/>
      <c r="DZ81" s="61"/>
    </row>
    <row r="82" spans="1:130" s="49" customFormat="1" ht="15.75" customHeight="1">
      <c r="A82" s="59"/>
      <c r="B82" s="66"/>
      <c r="C82" s="61"/>
      <c r="D82" s="61"/>
      <c r="E82" s="61"/>
      <c r="F82" s="109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c r="BG82" s="61"/>
      <c r="BH82" s="61"/>
      <c r="BI82" s="61"/>
      <c r="BJ82" s="61"/>
      <c r="BK82" s="61"/>
      <c r="BL82" s="61"/>
      <c r="BM82" s="61"/>
      <c r="BN82" s="61"/>
      <c r="BO82" s="61"/>
      <c r="BP82" s="61"/>
      <c r="BQ82" s="61"/>
      <c r="BR82" s="61"/>
      <c r="BS82" s="61"/>
      <c r="BT82" s="61"/>
      <c r="BU82" s="61"/>
      <c r="BV82" s="61"/>
      <c r="BW82" s="61"/>
      <c r="BX82" s="61"/>
      <c r="BY82" s="61"/>
      <c r="BZ82" s="61"/>
      <c r="CA82" s="61"/>
      <c r="CB82" s="61"/>
      <c r="CC82" s="61"/>
      <c r="CD82" s="61"/>
      <c r="CE82" s="61"/>
      <c r="CF82" s="61"/>
      <c r="CG82" s="61"/>
      <c r="CH82" s="61"/>
      <c r="CI82" s="61"/>
      <c r="CJ82" s="61"/>
      <c r="CK82" s="61"/>
      <c r="CL82" s="61"/>
      <c r="CM82" s="61"/>
      <c r="CN82" s="61"/>
      <c r="CO82" s="61"/>
      <c r="CP82" s="61"/>
      <c r="CQ82" s="61"/>
      <c r="CR82" s="61"/>
      <c r="CS82" s="61"/>
      <c r="CT82" s="61"/>
      <c r="CU82" s="61"/>
      <c r="CV82" s="61"/>
      <c r="CW82" s="61"/>
      <c r="CX82" s="61"/>
      <c r="CY82" s="61"/>
      <c r="CZ82" s="61"/>
      <c r="DA82" s="61"/>
      <c r="DB82" s="61"/>
      <c r="DC82" s="61"/>
      <c r="DD82" s="61"/>
      <c r="DE82" s="61"/>
      <c r="DF82" s="61"/>
      <c r="DG82" s="61"/>
      <c r="DH82" s="61"/>
      <c r="DI82" s="61"/>
      <c r="DJ82" s="61"/>
      <c r="DK82" s="61"/>
      <c r="DL82" s="61"/>
      <c r="DM82" s="61"/>
      <c r="DN82" s="61"/>
      <c r="DO82" s="61"/>
      <c r="DP82" s="61"/>
      <c r="DQ82" s="61"/>
      <c r="DR82" s="61"/>
      <c r="DS82" s="61"/>
      <c r="DT82" s="61"/>
      <c r="DU82" s="61"/>
      <c r="DV82" s="61"/>
      <c r="DW82" s="61"/>
      <c r="DX82" s="61"/>
      <c r="DY82" s="61"/>
      <c r="DZ82" s="61"/>
    </row>
    <row r="83" spans="1:130" s="49" customFormat="1" ht="15.75" customHeight="1">
      <c r="A83" s="59"/>
      <c r="B83" s="66"/>
      <c r="C83" s="61"/>
      <c r="D83" s="61"/>
      <c r="E83" s="61"/>
      <c r="F83" s="109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c r="BG83" s="61"/>
      <c r="BH83" s="61"/>
      <c r="BI83" s="61"/>
      <c r="BJ83" s="61"/>
      <c r="BK83" s="61"/>
      <c r="BL83" s="61"/>
      <c r="BM83" s="61"/>
      <c r="BN83" s="61"/>
      <c r="BO83" s="61"/>
      <c r="BP83" s="61"/>
      <c r="BQ83" s="61"/>
      <c r="BR83" s="61"/>
      <c r="BS83" s="61"/>
      <c r="BT83" s="61"/>
      <c r="BU83" s="61"/>
      <c r="BV83" s="61"/>
      <c r="BW83" s="61"/>
      <c r="BX83" s="61"/>
      <c r="BY83" s="61"/>
      <c r="BZ83" s="61"/>
      <c r="CA83" s="61"/>
      <c r="CB83" s="61"/>
      <c r="CC83" s="61"/>
      <c r="CD83" s="61"/>
      <c r="CE83" s="61"/>
      <c r="CF83" s="61"/>
      <c r="CG83" s="61"/>
      <c r="CH83" s="61"/>
      <c r="CI83" s="61"/>
      <c r="CJ83" s="61"/>
      <c r="CK83" s="61"/>
      <c r="CL83" s="61"/>
      <c r="CM83" s="61"/>
      <c r="CN83" s="61"/>
      <c r="CO83" s="61"/>
      <c r="CP83" s="61"/>
      <c r="CQ83" s="61"/>
      <c r="CR83" s="61"/>
      <c r="CS83" s="61"/>
      <c r="CT83" s="61"/>
      <c r="CU83" s="61"/>
      <c r="CV83" s="61"/>
      <c r="CW83" s="61"/>
      <c r="CX83" s="61"/>
      <c r="CY83" s="61"/>
      <c r="CZ83" s="61"/>
      <c r="DA83" s="61"/>
      <c r="DB83" s="61"/>
      <c r="DC83" s="61"/>
      <c r="DD83" s="61"/>
      <c r="DE83" s="61"/>
      <c r="DF83" s="61"/>
      <c r="DG83" s="61"/>
      <c r="DH83" s="61"/>
      <c r="DI83" s="61"/>
      <c r="DJ83" s="61"/>
      <c r="DK83" s="61"/>
      <c r="DL83" s="61"/>
      <c r="DM83" s="61"/>
      <c r="DN83" s="61"/>
      <c r="DO83" s="61"/>
      <c r="DP83" s="61"/>
      <c r="DQ83" s="61"/>
      <c r="DR83" s="61"/>
      <c r="DS83" s="61"/>
      <c r="DT83" s="61"/>
      <c r="DU83" s="61"/>
      <c r="DV83" s="61"/>
      <c r="DW83" s="61"/>
      <c r="DX83" s="61"/>
      <c r="DY83" s="61"/>
      <c r="DZ83" s="61"/>
    </row>
    <row r="84" spans="1:130" s="49" customFormat="1" ht="15.75" customHeight="1">
      <c r="A84" s="59"/>
      <c r="B84" s="66"/>
      <c r="C84" s="61"/>
      <c r="D84" s="61"/>
      <c r="E84" s="61"/>
      <c r="F84" s="109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c r="BG84" s="61"/>
      <c r="BH84" s="61"/>
      <c r="BI84" s="61"/>
      <c r="BJ84" s="61"/>
      <c r="BK84" s="61"/>
      <c r="BL84" s="61"/>
      <c r="BM84" s="61"/>
      <c r="BN84" s="61"/>
      <c r="BO84" s="61"/>
      <c r="BP84" s="61"/>
      <c r="BQ84" s="61"/>
      <c r="BR84" s="61"/>
      <c r="BS84" s="61"/>
      <c r="BT84" s="61"/>
      <c r="BU84" s="61"/>
      <c r="BV84" s="61"/>
      <c r="BW84" s="61"/>
      <c r="BX84" s="61"/>
      <c r="BY84" s="61"/>
      <c r="BZ84" s="61"/>
      <c r="CA84" s="61"/>
      <c r="CB84" s="61"/>
      <c r="CC84" s="61"/>
      <c r="CD84" s="61"/>
      <c r="CE84" s="61"/>
      <c r="CF84" s="61"/>
      <c r="CG84" s="61"/>
      <c r="CH84" s="61"/>
      <c r="CI84" s="61"/>
      <c r="CJ84" s="61"/>
      <c r="CK84" s="61"/>
      <c r="CL84" s="61"/>
      <c r="CM84" s="61"/>
      <c r="CN84" s="61"/>
      <c r="CO84" s="61"/>
      <c r="CP84" s="61"/>
      <c r="CQ84" s="61"/>
      <c r="CR84" s="61"/>
      <c r="CS84" s="61"/>
      <c r="CT84" s="61"/>
      <c r="CU84" s="61"/>
      <c r="CV84" s="61"/>
      <c r="CW84" s="61"/>
      <c r="CX84" s="61"/>
      <c r="CY84" s="61"/>
      <c r="CZ84" s="61"/>
      <c r="DA84" s="61"/>
      <c r="DB84" s="61"/>
      <c r="DC84" s="61"/>
      <c r="DD84" s="61"/>
      <c r="DE84" s="61"/>
      <c r="DF84" s="61"/>
      <c r="DG84" s="61"/>
      <c r="DH84" s="61"/>
      <c r="DI84" s="61"/>
      <c r="DJ84" s="61"/>
      <c r="DK84" s="61"/>
      <c r="DL84" s="61"/>
      <c r="DM84" s="61"/>
      <c r="DN84" s="61"/>
      <c r="DO84" s="61"/>
      <c r="DP84" s="61"/>
      <c r="DQ84" s="61"/>
      <c r="DR84" s="61"/>
      <c r="DS84" s="61"/>
      <c r="DT84" s="61"/>
      <c r="DU84" s="61"/>
      <c r="DV84" s="61"/>
      <c r="DW84" s="61"/>
      <c r="DX84" s="61"/>
      <c r="DY84" s="61"/>
      <c r="DZ84" s="61"/>
    </row>
    <row r="85" spans="1:130" s="49" customFormat="1" ht="15.75" customHeight="1">
      <c r="A85" s="59"/>
      <c r="B85" s="66"/>
      <c r="C85" s="61"/>
      <c r="D85" s="61"/>
      <c r="E85" s="61"/>
      <c r="F85" s="109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c r="BG85" s="61"/>
      <c r="BH85" s="61"/>
      <c r="BI85" s="61"/>
      <c r="BJ85" s="61"/>
      <c r="BK85" s="61"/>
      <c r="BL85" s="61"/>
      <c r="BM85" s="61"/>
      <c r="BN85" s="61"/>
      <c r="BO85" s="61"/>
      <c r="BP85" s="61"/>
      <c r="BQ85" s="61"/>
      <c r="BR85" s="61"/>
      <c r="BS85" s="61"/>
      <c r="BT85" s="61"/>
      <c r="BU85" s="61"/>
      <c r="BV85" s="61"/>
      <c r="BW85" s="61"/>
      <c r="BX85" s="61"/>
      <c r="BY85" s="61"/>
      <c r="BZ85" s="61"/>
      <c r="CA85" s="61"/>
      <c r="CB85" s="61"/>
      <c r="CC85" s="61"/>
      <c r="CD85" s="61"/>
      <c r="CE85" s="61"/>
      <c r="CF85" s="61"/>
      <c r="CG85" s="61"/>
      <c r="CH85" s="61"/>
      <c r="CI85" s="61"/>
      <c r="CJ85" s="61"/>
      <c r="CK85" s="61"/>
      <c r="CL85" s="61"/>
      <c r="CM85" s="61"/>
      <c r="CN85" s="61"/>
      <c r="CO85" s="61"/>
      <c r="CP85" s="61"/>
      <c r="CQ85" s="61"/>
      <c r="CR85" s="61"/>
      <c r="CS85" s="61"/>
      <c r="CT85" s="61"/>
      <c r="CU85" s="61"/>
      <c r="CV85" s="61"/>
      <c r="CW85" s="61"/>
      <c r="CX85" s="61"/>
      <c r="CY85" s="61"/>
      <c r="CZ85" s="61"/>
      <c r="DA85" s="61"/>
      <c r="DB85" s="61"/>
      <c r="DC85" s="61"/>
      <c r="DD85" s="61"/>
      <c r="DE85" s="61"/>
      <c r="DF85" s="61"/>
      <c r="DG85" s="61"/>
      <c r="DH85" s="61"/>
      <c r="DI85" s="61"/>
      <c r="DJ85" s="61"/>
      <c r="DK85" s="61"/>
      <c r="DL85" s="61"/>
      <c r="DM85" s="61"/>
      <c r="DN85" s="61"/>
      <c r="DO85" s="61"/>
      <c r="DP85" s="61"/>
      <c r="DQ85" s="61"/>
      <c r="DR85" s="61"/>
      <c r="DS85" s="61"/>
      <c r="DT85" s="61"/>
      <c r="DU85" s="61"/>
      <c r="DV85" s="61"/>
      <c r="DW85" s="61"/>
      <c r="DX85" s="61"/>
      <c r="DY85" s="61"/>
      <c r="DZ85" s="61"/>
    </row>
    <row r="86" spans="1:130" s="49" customFormat="1" ht="15.75" customHeight="1">
      <c r="A86" s="59"/>
      <c r="B86" s="66"/>
      <c r="C86" s="61"/>
      <c r="D86" s="61"/>
      <c r="E86" s="61"/>
      <c r="F86" s="109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c r="BG86" s="61"/>
      <c r="BH86" s="61"/>
      <c r="BI86" s="61"/>
      <c r="BJ86" s="61"/>
      <c r="BK86" s="61"/>
      <c r="BL86" s="61"/>
      <c r="BM86" s="61"/>
      <c r="BN86" s="61"/>
      <c r="BO86" s="61"/>
      <c r="BP86" s="61"/>
      <c r="BQ86" s="61"/>
      <c r="BR86" s="61"/>
      <c r="BS86" s="61"/>
      <c r="BT86" s="61"/>
      <c r="BU86" s="61"/>
      <c r="BV86" s="61"/>
      <c r="BW86" s="61"/>
      <c r="BX86" s="61"/>
      <c r="BY86" s="61"/>
      <c r="BZ86" s="61"/>
      <c r="CA86" s="61"/>
      <c r="CB86" s="61"/>
      <c r="CC86" s="61"/>
      <c r="CD86" s="61"/>
      <c r="CE86" s="61"/>
      <c r="CF86" s="61"/>
      <c r="CG86" s="61"/>
      <c r="CH86" s="61"/>
      <c r="CI86" s="61"/>
      <c r="CJ86" s="61"/>
      <c r="CK86" s="61"/>
      <c r="CL86" s="61"/>
      <c r="CM86" s="61"/>
      <c r="CN86" s="61"/>
      <c r="CO86" s="61"/>
      <c r="CP86" s="61"/>
      <c r="CQ86" s="61"/>
      <c r="CR86" s="61"/>
      <c r="CS86" s="61"/>
      <c r="CT86" s="61"/>
      <c r="CU86" s="61"/>
      <c r="CV86" s="61"/>
      <c r="CW86" s="61"/>
      <c r="CX86" s="61"/>
      <c r="CY86" s="61"/>
      <c r="CZ86" s="61"/>
      <c r="DA86" s="61"/>
      <c r="DB86" s="61"/>
      <c r="DC86" s="61"/>
      <c r="DD86" s="61"/>
      <c r="DE86" s="61"/>
      <c r="DF86" s="61"/>
      <c r="DG86" s="61"/>
      <c r="DH86" s="61"/>
      <c r="DI86" s="61"/>
      <c r="DJ86" s="61"/>
      <c r="DK86" s="61"/>
      <c r="DL86" s="61"/>
      <c r="DM86" s="61"/>
      <c r="DN86" s="61"/>
      <c r="DO86" s="61"/>
      <c r="DP86" s="61"/>
      <c r="DQ86" s="61"/>
      <c r="DR86" s="61"/>
      <c r="DS86" s="61"/>
      <c r="DT86" s="61"/>
      <c r="DU86" s="61"/>
      <c r="DV86" s="61"/>
      <c r="DW86" s="61"/>
      <c r="DX86" s="61"/>
      <c r="DY86" s="61"/>
      <c r="DZ86" s="61"/>
    </row>
    <row r="87" spans="1:130" s="49" customFormat="1" ht="15.75" customHeight="1">
      <c r="A87" s="59"/>
      <c r="B87" s="66"/>
      <c r="C87" s="61"/>
      <c r="D87" s="61"/>
      <c r="E87" s="61"/>
      <c r="F87" s="109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c r="BG87" s="61"/>
      <c r="BH87" s="61"/>
      <c r="BI87" s="61"/>
      <c r="BJ87" s="61"/>
      <c r="BK87" s="61"/>
      <c r="BL87" s="61"/>
      <c r="BM87" s="61"/>
      <c r="BN87" s="61"/>
      <c r="BO87" s="61"/>
      <c r="BP87" s="61"/>
      <c r="BQ87" s="61"/>
      <c r="BR87" s="61"/>
      <c r="BS87" s="61"/>
      <c r="BT87" s="61"/>
      <c r="BU87" s="61"/>
      <c r="BV87" s="61"/>
      <c r="BW87" s="61"/>
      <c r="BX87" s="61"/>
      <c r="BY87" s="61"/>
      <c r="BZ87" s="61"/>
      <c r="CA87" s="61"/>
      <c r="CB87" s="61"/>
      <c r="CC87" s="61"/>
      <c r="CD87" s="61"/>
      <c r="CE87" s="61"/>
      <c r="CF87" s="61"/>
      <c r="CG87" s="61"/>
      <c r="CH87" s="61"/>
      <c r="CI87" s="61"/>
      <c r="CJ87" s="61"/>
      <c r="CK87" s="61"/>
      <c r="CL87" s="61"/>
      <c r="CM87" s="61"/>
      <c r="CN87" s="61"/>
      <c r="CO87" s="61"/>
      <c r="CP87" s="61"/>
      <c r="CQ87" s="61"/>
      <c r="CR87" s="61"/>
      <c r="CS87" s="61"/>
      <c r="CT87" s="61"/>
      <c r="CU87" s="61"/>
      <c r="CV87" s="61"/>
      <c r="CW87" s="61"/>
      <c r="CX87" s="61"/>
      <c r="CY87" s="61"/>
      <c r="CZ87" s="61"/>
      <c r="DA87" s="61"/>
      <c r="DB87" s="61"/>
      <c r="DC87" s="61"/>
      <c r="DD87" s="61"/>
      <c r="DE87" s="61"/>
      <c r="DF87" s="61"/>
      <c r="DG87" s="61"/>
      <c r="DH87" s="61"/>
      <c r="DI87" s="61"/>
      <c r="DJ87" s="61"/>
      <c r="DK87" s="61"/>
      <c r="DL87" s="61"/>
      <c r="DM87" s="61"/>
      <c r="DN87" s="61"/>
      <c r="DO87" s="61"/>
      <c r="DP87" s="61"/>
      <c r="DQ87" s="61"/>
      <c r="DR87" s="61"/>
      <c r="DS87" s="61"/>
      <c r="DT87" s="61"/>
      <c r="DU87" s="61"/>
      <c r="DV87" s="61"/>
      <c r="DW87" s="61"/>
      <c r="DX87" s="61"/>
      <c r="DY87" s="61"/>
      <c r="DZ87" s="61"/>
    </row>
    <row r="88" spans="1:130" s="49" customFormat="1" ht="15.75" customHeight="1">
      <c r="A88" s="59"/>
      <c r="B88" s="66"/>
      <c r="C88" s="61"/>
      <c r="D88" s="61"/>
      <c r="E88" s="61"/>
      <c r="F88" s="109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c r="BG88" s="61"/>
      <c r="BH88" s="61"/>
      <c r="BI88" s="61"/>
      <c r="BJ88" s="61"/>
      <c r="BK88" s="61"/>
      <c r="BL88" s="61"/>
      <c r="BM88" s="61"/>
      <c r="BN88" s="61"/>
      <c r="BO88" s="61"/>
      <c r="BP88" s="61"/>
      <c r="BQ88" s="61"/>
      <c r="BR88" s="61"/>
      <c r="BS88" s="61"/>
      <c r="BT88" s="61"/>
      <c r="BU88" s="61"/>
      <c r="BV88" s="61"/>
      <c r="BW88" s="61"/>
      <c r="BX88" s="61"/>
      <c r="BY88" s="61"/>
      <c r="BZ88" s="61"/>
      <c r="CA88" s="61"/>
      <c r="CB88" s="61"/>
      <c r="CC88" s="61"/>
      <c r="CD88" s="61"/>
      <c r="CE88" s="61"/>
      <c r="CF88" s="61"/>
      <c r="CG88" s="61"/>
      <c r="CH88" s="61"/>
      <c r="CI88" s="61"/>
      <c r="CJ88" s="61"/>
      <c r="CK88" s="61"/>
      <c r="CL88" s="61"/>
      <c r="CM88" s="61"/>
      <c r="CN88" s="61"/>
      <c r="CO88" s="61"/>
      <c r="CP88" s="61"/>
      <c r="CQ88" s="61"/>
      <c r="CR88" s="61"/>
      <c r="CS88" s="61"/>
      <c r="CT88" s="61"/>
      <c r="CU88" s="61"/>
      <c r="CV88" s="61"/>
      <c r="CW88" s="61"/>
      <c r="CX88" s="61"/>
      <c r="CY88" s="61"/>
      <c r="CZ88" s="61"/>
      <c r="DA88" s="61"/>
      <c r="DB88" s="61"/>
      <c r="DC88" s="61"/>
      <c r="DD88" s="61"/>
      <c r="DE88" s="61"/>
      <c r="DF88" s="61"/>
      <c r="DG88" s="61"/>
      <c r="DH88" s="61"/>
      <c r="DI88" s="61"/>
      <c r="DJ88" s="61"/>
      <c r="DK88" s="61"/>
      <c r="DL88" s="61"/>
      <c r="DM88" s="61"/>
      <c r="DN88" s="61"/>
      <c r="DO88" s="61"/>
      <c r="DP88" s="61"/>
      <c r="DQ88" s="61"/>
      <c r="DR88" s="61"/>
      <c r="DS88" s="61"/>
      <c r="DT88" s="61"/>
      <c r="DU88" s="61"/>
      <c r="DV88" s="61"/>
      <c r="DW88" s="61"/>
      <c r="DX88" s="61"/>
      <c r="DY88" s="61"/>
      <c r="DZ88" s="61"/>
    </row>
    <row r="89" spans="1:130" s="49" customFormat="1" ht="15.75" customHeight="1">
      <c r="A89" s="59"/>
      <c r="B89" s="66"/>
      <c r="C89" s="61"/>
      <c r="D89" s="61"/>
      <c r="E89" s="61"/>
      <c r="F89" s="109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c r="BG89" s="61"/>
      <c r="BH89" s="61"/>
      <c r="BI89" s="61"/>
      <c r="BJ89" s="61"/>
      <c r="BK89" s="61"/>
      <c r="BL89" s="61"/>
      <c r="BM89" s="61"/>
      <c r="BN89" s="61"/>
      <c r="BO89" s="61"/>
      <c r="BP89" s="61"/>
      <c r="BQ89" s="61"/>
      <c r="BR89" s="61"/>
      <c r="BS89" s="61"/>
      <c r="BT89" s="61"/>
      <c r="BU89" s="61"/>
      <c r="BV89" s="61"/>
      <c r="BW89" s="61"/>
      <c r="BX89" s="61"/>
      <c r="BY89" s="61"/>
      <c r="BZ89" s="61"/>
      <c r="CA89" s="61"/>
      <c r="CB89" s="61"/>
      <c r="CC89" s="61"/>
      <c r="CD89" s="61"/>
      <c r="CE89" s="61"/>
      <c r="CF89" s="61"/>
      <c r="CG89" s="61"/>
      <c r="CH89" s="61"/>
      <c r="CI89" s="61"/>
      <c r="CJ89" s="61"/>
      <c r="CK89" s="61"/>
      <c r="CL89" s="61"/>
      <c r="CM89" s="61"/>
      <c r="CN89" s="61"/>
      <c r="CO89" s="61"/>
      <c r="CP89" s="61"/>
      <c r="CQ89" s="61"/>
      <c r="CR89" s="61"/>
      <c r="CS89" s="61"/>
      <c r="CT89" s="61"/>
      <c r="CU89" s="61"/>
      <c r="CV89" s="61"/>
      <c r="CW89" s="61"/>
      <c r="CX89" s="61"/>
      <c r="CY89" s="61"/>
      <c r="CZ89" s="61"/>
      <c r="DA89" s="61"/>
      <c r="DB89" s="61"/>
      <c r="DC89" s="61"/>
      <c r="DD89" s="61"/>
      <c r="DE89" s="61"/>
      <c r="DF89" s="61"/>
      <c r="DG89" s="61"/>
      <c r="DH89" s="61"/>
      <c r="DI89" s="61"/>
      <c r="DJ89" s="61"/>
      <c r="DK89" s="61"/>
      <c r="DL89" s="61"/>
      <c r="DM89" s="61"/>
      <c r="DN89" s="61"/>
      <c r="DO89" s="61"/>
      <c r="DP89" s="61"/>
      <c r="DQ89" s="61"/>
      <c r="DR89" s="61"/>
      <c r="DS89" s="61"/>
      <c r="DT89" s="61"/>
      <c r="DU89" s="61"/>
      <c r="DV89" s="61"/>
      <c r="DW89" s="61"/>
      <c r="DX89" s="61"/>
      <c r="DY89" s="61"/>
      <c r="DZ89" s="61"/>
    </row>
    <row r="90" spans="1:130" s="49" customFormat="1" ht="15.75" customHeight="1">
      <c r="A90" s="59"/>
      <c r="B90" s="66"/>
      <c r="C90" s="61"/>
      <c r="D90" s="61"/>
      <c r="E90" s="61"/>
      <c r="F90" s="109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c r="BG90" s="61"/>
      <c r="BH90" s="61"/>
      <c r="BI90" s="61"/>
      <c r="BJ90" s="61"/>
      <c r="BK90" s="61"/>
      <c r="BL90" s="61"/>
      <c r="BM90" s="61"/>
      <c r="BN90" s="61"/>
      <c r="BO90" s="61"/>
      <c r="BP90" s="61"/>
      <c r="BQ90" s="61"/>
      <c r="BR90" s="61"/>
      <c r="BS90" s="61"/>
      <c r="BT90" s="61"/>
      <c r="BU90" s="61"/>
      <c r="BV90" s="61"/>
      <c r="BW90" s="61"/>
      <c r="BX90" s="61"/>
      <c r="BY90" s="61"/>
      <c r="BZ90" s="61"/>
      <c r="CA90" s="61"/>
      <c r="CB90" s="61"/>
      <c r="CC90" s="61"/>
      <c r="CD90" s="61"/>
      <c r="CE90" s="61"/>
      <c r="CF90" s="61"/>
      <c r="CG90" s="61"/>
      <c r="CH90" s="61"/>
      <c r="CI90" s="61"/>
      <c r="CJ90" s="61"/>
      <c r="CK90" s="61"/>
      <c r="CL90" s="61"/>
      <c r="CM90" s="61"/>
      <c r="CN90" s="61"/>
      <c r="CO90" s="61"/>
      <c r="CP90" s="61"/>
      <c r="CQ90" s="61"/>
      <c r="CR90" s="61"/>
      <c r="CS90" s="61"/>
      <c r="CT90" s="61"/>
      <c r="CU90" s="61"/>
      <c r="CV90" s="61"/>
      <c r="CW90" s="61"/>
      <c r="CX90" s="61"/>
      <c r="CY90" s="61"/>
      <c r="CZ90" s="61"/>
      <c r="DA90" s="61"/>
      <c r="DB90" s="61"/>
      <c r="DC90" s="61"/>
      <c r="DD90" s="61"/>
      <c r="DE90" s="61"/>
      <c r="DF90" s="61"/>
      <c r="DG90" s="61"/>
      <c r="DH90" s="61"/>
      <c r="DI90" s="61"/>
      <c r="DJ90" s="61"/>
      <c r="DK90" s="61"/>
      <c r="DL90" s="61"/>
      <c r="DM90" s="61"/>
      <c r="DN90" s="61"/>
      <c r="DO90" s="61"/>
      <c r="DP90" s="61"/>
      <c r="DQ90" s="61"/>
      <c r="DR90" s="61"/>
      <c r="DS90" s="61"/>
      <c r="DT90" s="61"/>
      <c r="DU90" s="61"/>
      <c r="DV90" s="61"/>
      <c r="DW90" s="61"/>
      <c r="DX90" s="61"/>
      <c r="DY90" s="61"/>
      <c r="DZ90" s="61"/>
    </row>
    <row r="91" spans="1:130" s="49" customFormat="1" ht="15.75" customHeight="1">
      <c r="A91" s="59"/>
      <c r="B91" s="66"/>
      <c r="C91" s="61"/>
      <c r="D91" s="61"/>
      <c r="E91" s="61"/>
      <c r="F91" s="109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c r="BG91" s="61"/>
      <c r="BH91" s="61"/>
      <c r="BI91" s="61"/>
      <c r="BJ91" s="61"/>
      <c r="BK91" s="61"/>
      <c r="BL91" s="61"/>
      <c r="BM91" s="61"/>
      <c r="BN91" s="61"/>
      <c r="BO91" s="61"/>
      <c r="BP91" s="61"/>
      <c r="BQ91" s="61"/>
      <c r="BR91" s="61"/>
      <c r="BS91" s="61"/>
      <c r="BT91" s="61"/>
      <c r="BU91" s="61"/>
      <c r="BV91" s="61"/>
      <c r="BW91" s="61"/>
      <c r="BX91" s="61"/>
      <c r="BY91" s="61"/>
      <c r="BZ91" s="61"/>
      <c r="CA91" s="61"/>
      <c r="CB91" s="61"/>
      <c r="CC91" s="61"/>
      <c r="CD91" s="61"/>
      <c r="CE91" s="61"/>
      <c r="CF91" s="61"/>
      <c r="CG91" s="61"/>
      <c r="CH91" s="61"/>
      <c r="CI91" s="61"/>
      <c r="CJ91" s="61"/>
      <c r="CK91" s="61"/>
      <c r="CL91" s="61"/>
      <c r="CM91" s="61"/>
      <c r="CN91" s="61"/>
      <c r="CO91" s="61"/>
      <c r="CP91" s="61"/>
      <c r="CQ91" s="61"/>
      <c r="CR91" s="61"/>
      <c r="CS91" s="61"/>
      <c r="CT91" s="61"/>
      <c r="CU91" s="61"/>
      <c r="CV91" s="61"/>
      <c r="CW91" s="61"/>
      <c r="CX91" s="61"/>
      <c r="CY91" s="61"/>
      <c r="CZ91" s="61"/>
      <c r="DA91" s="61"/>
      <c r="DB91" s="61"/>
      <c r="DC91" s="61"/>
      <c r="DD91" s="61"/>
      <c r="DE91" s="61"/>
      <c r="DF91" s="61"/>
      <c r="DG91" s="61"/>
      <c r="DH91" s="61"/>
      <c r="DI91" s="61"/>
      <c r="DJ91" s="61"/>
      <c r="DK91" s="61"/>
      <c r="DL91" s="61"/>
      <c r="DM91" s="61"/>
      <c r="DN91" s="61"/>
      <c r="DO91" s="61"/>
      <c r="DP91" s="61"/>
      <c r="DQ91" s="61"/>
      <c r="DR91" s="61"/>
      <c r="DS91" s="61"/>
      <c r="DT91" s="61"/>
      <c r="DU91" s="61"/>
      <c r="DV91" s="61"/>
      <c r="DW91" s="61"/>
      <c r="DX91" s="61"/>
      <c r="DY91" s="61"/>
      <c r="DZ91" s="61"/>
    </row>
    <row r="92" spans="1:130" s="49" customFormat="1" ht="15.75" customHeight="1">
      <c r="A92" s="59"/>
      <c r="B92" s="66"/>
      <c r="C92" s="61"/>
      <c r="D92" s="61"/>
      <c r="E92" s="61"/>
      <c r="F92" s="109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c r="BG92" s="61"/>
      <c r="BH92" s="61"/>
      <c r="BI92" s="61"/>
      <c r="BJ92" s="61"/>
      <c r="BK92" s="61"/>
      <c r="BL92" s="61"/>
      <c r="BM92" s="61"/>
      <c r="BN92" s="61"/>
      <c r="BO92" s="61"/>
      <c r="BP92" s="61"/>
      <c r="BQ92" s="61"/>
      <c r="BR92" s="61"/>
      <c r="BS92" s="61"/>
      <c r="BT92" s="61"/>
      <c r="BU92" s="61"/>
      <c r="BV92" s="61"/>
      <c r="BW92" s="61"/>
      <c r="BX92" s="61"/>
      <c r="BY92" s="61"/>
      <c r="BZ92" s="61"/>
      <c r="CA92" s="61"/>
      <c r="CB92" s="61"/>
      <c r="CC92" s="61"/>
      <c r="CD92" s="61"/>
      <c r="CE92" s="61"/>
      <c r="CF92" s="61"/>
      <c r="CG92" s="61"/>
      <c r="CH92" s="61"/>
      <c r="CI92" s="61"/>
      <c r="CJ92" s="61"/>
      <c r="CK92" s="61"/>
      <c r="CL92" s="61"/>
      <c r="CM92" s="61"/>
      <c r="CN92" s="61"/>
      <c r="CO92" s="61"/>
      <c r="CP92" s="61"/>
      <c r="CQ92" s="61"/>
      <c r="CR92" s="61"/>
      <c r="CS92" s="61"/>
      <c r="CT92" s="61"/>
      <c r="CU92" s="61"/>
      <c r="CV92" s="61"/>
      <c r="CW92" s="61"/>
      <c r="CX92" s="61"/>
      <c r="CY92" s="61"/>
      <c r="CZ92" s="61"/>
      <c r="DA92" s="61"/>
      <c r="DB92" s="61"/>
      <c r="DC92" s="61"/>
      <c r="DD92" s="61"/>
      <c r="DE92" s="61"/>
      <c r="DF92" s="61"/>
      <c r="DG92" s="61"/>
      <c r="DH92" s="61"/>
      <c r="DI92" s="61"/>
      <c r="DJ92" s="61"/>
      <c r="DK92" s="61"/>
      <c r="DL92" s="61"/>
      <c r="DM92" s="61"/>
      <c r="DN92" s="61"/>
      <c r="DO92" s="61"/>
      <c r="DP92" s="61"/>
      <c r="DQ92" s="61"/>
      <c r="DR92" s="61"/>
      <c r="DS92" s="61"/>
      <c r="DT92" s="61"/>
      <c r="DU92" s="61"/>
      <c r="DV92" s="61"/>
      <c r="DW92" s="61"/>
      <c r="DX92" s="61"/>
      <c r="DY92" s="61"/>
      <c r="DZ92" s="61"/>
    </row>
    <row r="93" spans="1:130" s="49" customFormat="1" ht="15.75" customHeight="1">
      <c r="A93" s="59"/>
      <c r="B93" s="66"/>
      <c r="C93" s="61"/>
      <c r="D93" s="61"/>
      <c r="E93" s="61"/>
      <c r="F93" s="109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c r="BG93" s="61"/>
      <c r="BH93" s="61"/>
      <c r="BI93" s="61"/>
      <c r="BJ93" s="61"/>
      <c r="BK93" s="61"/>
      <c r="BL93" s="61"/>
      <c r="BM93" s="61"/>
      <c r="BN93" s="61"/>
      <c r="BO93" s="61"/>
      <c r="BP93" s="61"/>
      <c r="BQ93" s="61"/>
      <c r="BR93" s="61"/>
      <c r="BS93" s="61"/>
      <c r="BT93" s="61"/>
      <c r="BU93" s="61"/>
      <c r="BV93" s="61"/>
      <c r="BW93" s="61"/>
      <c r="BX93" s="61"/>
      <c r="BY93" s="61"/>
      <c r="BZ93" s="61"/>
      <c r="CA93" s="61"/>
      <c r="CB93" s="61"/>
      <c r="CC93" s="61"/>
      <c r="CD93" s="61"/>
      <c r="CE93" s="61"/>
      <c r="CF93" s="61"/>
      <c r="CG93" s="61"/>
      <c r="CH93" s="61"/>
      <c r="CI93" s="61"/>
      <c r="CJ93" s="61"/>
      <c r="CK93" s="61"/>
      <c r="CL93" s="61"/>
      <c r="CM93" s="61"/>
      <c r="CN93" s="61"/>
      <c r="CO93" s="61"/>
      <c r="CP93" s="61"/>
      <c r="CQ93" s="61"/>
      <c r="CR93" s="61"/>
      <c r="CS93" s="61"/>
      <c r="CT93" s="61"/>
      <c r="CU93" s="61"/>
      <c r="CV93" s="61"/>
      <c r="CW93" s="61"/>
      <c r="CX93" s="61"/>
      <c r="CY93" s="61"/>
      <c r="CZ93" s="61"/>
      <c r="DA93" s="61"/>
      <c r="DB93" s="61"/>
      <c r="DC93" s="61"/>
      <c r="DD93" s="61"/>
      <c r="DE93" s="61"/>
      <c r="DF93" s="61"/>
      <c r="DG93" s="61"/>
      <c r="DH93" s="61"/>
      <c r="DI93" s="61"/>
      <c r="DJ93" s="61"/>
      <c r="DK93" s="61"/>
      <c r="DL93" s="61"/>
      <c r="DM93" s="61"/>
      <c r="DN93" s="61"/>
      <c r="DO93" s="61"/>
      <c r="DP93" s="61"/>
      <c r="DQ93" s="61"/>
      <c r="DR93" s="61"/>
      <c r="DS93" s="61"/>
      <c r="DT93" s="61"/>
      <c r="DU93" s="61"/>
      <c r="DV93" s="61"/>
      <c r="DW93" s="61"/>
      <c r="DX93" s="61"/>
      <c r="DY93" s="61"/>
      <c r="DZ93" s="61"/>
    </row>
    <row r="94" spans="1:130" s="49" customFormat="1" ht="15.75" customHeight="1">
      <c r="A94" s="59"/>
      <c r="B94" s="66"/>
      <c r="C94" s="61"/>
      <c r="D94" s="61"/>
      <c r="E94" s="61"/>
      <c r="F94" s="109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c r="BG94" s="61"/>
      <c r="BH94" s="61"/>
      <c r="BI94" s="61"/>
      <c r="BJ94" s="61"/>
      <c r="BK94" s="61"/>
      <c r="BL94" s="61"/>
      <c r="BM94" s="61"/>
      <c r="BN94" s="61"/>
      <c r="BO94" s="61"/>
      <c r="BP94" s="61"/>
      <c r="BQ94" s="61"/>
      <c r="BR94" s="61"/>
      <c r="BS94" s="61"/>
      <c r="BT94" s="61"/>
      <c r="BU94" s="61"/>
      <c r="BV94" s="61"/>
      <c r="BW94" s="61"/>
      <c r="BX94" s="61"/>
      <c r="BY94" s="61"/>
      <c r="BZ94" s="61"/>
      <c r="CA94" s="61"/>
      <c r="CB94" s="61"/>
      <c r="CC94" s="61"/>
      <c r="CD94" s="61"/>
      <c r="CE94" s="61"/>
      <c r="CF94" s="61"/>
      <c r="CG94" s="61"/>
      <c r="CH94" s="61"/>
      <c r="CI94" s="61"/>
      <c r="CJ94" s="61"/>
      <c r="CK94" s="61"/>
      <c r="CL94" s="61"/>
      <c r="CM94" s="61"/>
      <c r="CN94" s="61"/>
      <c r="CO94" s="61"/>
      <c r="CP94" s="61"/>
      <c r="CQ94" s="61"/>
      <c r="CR94" s="61"/>
      <c r="CS94" s="61"/>
      <c r="CT94" s="61"/>
      <c r="CU94" s="61"/>
      <c r="CV94" s="61"/>
      <c r="CW94" s="61"/>
      <c r="CX94" s="61"/>
      <c r="CY94" s="61"/>
      <c r="CZ94" s="61"/>
      <c r="DA94" s="61"/>
      <c r="DB94" s="61"/>
      <c r="DC94" s="61"/>
      <c r="DD94" s="61"/>
      <c r="DE94" s="61"/>
      <c r="DF94" s="61"/>
      <c r="DG94" s="61"/>
      <c r="DH94" s="61"/>
      <c r="DI94" s="61"/>
      <c r="DJ94" s="61"/>
      <c r="DK94" s="61"/>
      <c r="DL94" s="61"/>
      <c r="DM94" s="61"/>
      <c r="DN94" s="61"/>
      <c r="DO94" s="61"/>
      <c r="DP94" s="61"/>
      <c r="DQ94" s="61"/>
      <c r="DR94" s="61"/>
      <c r="DS94" s="61"/>
      <c r="DT94" s="61"/>
      <c r="DU94" s="61"/>
      <c r="DV94" s="61"/>
      <c r="DW94" s="61"/>
      <c r="DX94" s="61"/>
      <c r="DY94" s="61"/>
      <c r="DZ94" s="61"/>
    </row>
    <row r="95" spans="1:130" s="49" customFormat="1" ht="15.75" customHeight="1">
      <c r="A95" s="59"/>
      <c r="B95" s="66"/>
      <c r="C95" s="61"/>
      <c r="D95" s="61"/>
      <c r="E95" s="61"/>
      <c r="F95" s="109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c r="BG95" s="61"/>
      <c r="BH95" s="61"/>
      <c r="BI95" s="61"/>
      <c r="BJ95" s="61"/>
      <c r="BK95" s="61"/>
      <c r="BL95" s="61"/>
      <c r="BM95" s="61"/>
      <c r="BN95" s="61"/>
      <c r="BO95" s="61"/>
      <c r="BP95" s="61"/>
      <c r="BQ95" s="61"/>
      <c r="BR95" s="61"/>
      <c r="BS95" s="61"/>
      <c r="BT95" s="61"/>
      <c r="BU95" s="61"/>
      <c r="BV95" s="61"/>
      <c r="BW95" s="61"/>
      <c r="BX95" s="61"/>
      <c r="BY95" s="61"/>
      <c r="BZ95" s="61"/>
      <c r="CA95" s="61"/>
      <c r="CB95" s="61"/>
      <c r="CC95" s="61"/>
      <c r="CD95" s="61"/>
      <c r="CE95" s="61"/>
      <c r="CF95" s="61"/>
      <c r="CG95" s="61"/>
      <c r="CH95" s="61"/>
      <c r="CI95" s="61"/>
      <c r="CJ95" s="61"/>
      <c r="CK95" s="61"/>
      <c r="CL95" s="61"/>
      <c r="CM95" s="61"/>
      <c r="CN95" s="61"/>
      <c r="CO95" s="61"/>
      <c r="CP95" s="61"/>
      <c r="CQ95" s="61"/>
      <c r="CR95" s="61"/>
      <c r="CS95" s="61"/>
      <c r="CT95" s="61"/>
      <c r="CU95" s="61"/>
      <c r="CV95" s="61"/>
      <c r="CW95" s="61"/>
      <c r="CX95" s="61"/>
      <c r="CY95" s="61"/>
      <c r="CZ95" s="61"/>
      <c r="DA95" s="61"/>
      <c r="DB95" s="61"/>
      <c r="DC95" s="61"/>
      <c r="DD95" s="61"/>
      <c r="DE95" s="61"/>
      <c r="DF95" s="61"/>
      <c r="DG95" s="61"/>
      <c r="DH95" s="61"/>
      <c r="DI95" s="61"/>
      <c r="DJ95" s="61"/>
      <c r="DK95" s="61"/>
      <c r="DL95" s="61"/>
      <c r="DM95" s="61"/>
      <c r="DN95" s="61"/>
      <c r="DO95" s="61"/>
      <c r="DP95" s="61"/>
      <c r="DQ95" s="61"/>
      <c r="DR95" s="61"/>
      <c r="DS95" s="61"/>
      <c r="DT95" s="61"/>
      <c r="DU95" s="61"/>
      <c r="DV95" s="61"/>
      <c r="DW95" s="61"/>
      <c r="DX95" s="61"/>
      <c r="DY95" s="61"/>
      <c r="DZ95" s="61"/>
    </row>
    <row r="96" spans="1:130" s="49" customFormat="1" ht="15.75" customHeight="1">
      <c r="A96" s="59"/>
      <c r="B96" s="66"/>
      <c r="C96" s="61"/>
      <c r="D96" s="61"/>
      <c r="E96" s="61"/>
      <c r="F96" s="109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c r="BG96" s="61"/>
      <c r="BH96" s="61"/>
      <c r="BI96" s="61"/>
      <c r="BJ96" s="61"/>
      <c r="BK96" s="61"/>
      <c r="BL96" s="61"/>
      <c r="BM96" s="61"/>
      <c r="BN96" s="61"/>
      <c r="BO96" s="61"/>
      <c r="BP96" s="61"/>
      <c r="BQ96" s="61"/>
      <c r="BR96" s="61"/>
      <c r="BS96" s="61"/>
      <c r="BT96" s="61"/>
      <c r="BU96" s="61"/>
      <c r="BV96" s="61"/>
      <c r="BW96" s="61"/>
      <c r="BX96" s="61"/>
      <c r="BY96" s="61"/>
      <c r="BZ96" s="61"/>
      <c r="CA96" s="61"/>
      <c r="CB96" s="61"/>
      <c r="CC96" s="61"/>
      <c r="CD96" s="61"/>
      <c r="CE96" s="61"/>
      <c r="CF96" s="61"/>
      <c r="CG96" s="61"/>
      <c r="CH96" s="61"/>
      <c r="CI96" s="61"/>
      <c r="CJ96" s="61"/>
      <c r="CK96" s="61"/>
      <c r="CL96" s="61"/>
      <c r="CM96" s="61"/>
      <c r="CN96" s="61"/>
      <c r="CO96" s="61"/>
      <c r="CP96" s="61"/>
      <c r="CQ96" s="61"/>
      <c r="CR96" s="61"/>
      <c r="CS96" s="61"/>
      <c r="CT96" s="61"/>
      <c r="CU96" s="61"/>
      <c r="CV96" s="61"/>
      <c r="CW96" s="61"/>
      <c r="CX96" s="61"/>
      <c r="CY96" s="61"/>
      <c r="CZ96" s="61"/>
      <c r="DA96" s="61"/>
      <c r="DB96" s="61"/>
      <c r="DC96" s="61"/>
      <c r="DD96" s="61"/>
      <c r="DE96" s="61"/>
      <c r="DF96" s="61"/>
      <c r="DG96" s="61"/>
      <c r="DH96" s="61"/>
      <c r="DI96" s="61"/>
      <c r="DJ96" s="61"/>
      <c r="DK96" s="61"/>
      <c r="DL96" s="61"/>
      <c r="DM96" s="61"/>
      <c r="DN96" s="61"/>
      <c r="DO96" s="61"/>
      <c r="DP96" s="61"/>
      <c r="DQ96" s="61"/>
      <c r="DR96" s="61"/>
      <c r="DS96" s="61"/>
      <c r="DT96" s="61"/>
      <c r="DU96" s="61"/>
      <c r="DV96" s="61"/>
      <c r="DW96" s="61"/>
      <c r="DX96" s="61"/>
      <c r="DY96" s="61"/>
      <c r="DZ96" s="61"/>
    </row>
    <row r="97" spans="1:130" s="49" customFormat="1" ht="15.75" customHeight="1">
      <c r="A97" s="59"/>
      <c r="B97" s="66"/>
      <c r="C97" s="61"/>
      <c r="D97" s="61"/>
      <c r="E97" s="61"/>
      <c r="F97" s="109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c r="BG97" s="61"/>
      <c r="BH97" s="61"/>
      <c r="BI97" s="61"/>
      <c r="BJ97" s="61"/>
      <c r="BK97" s="61"/>
      <c r="BL97" s="61"/>
      <c r="BM97" s="61"/>
      <c r="BN97" s="61"/>
      <c r="BO97" s="61"/>
      <c r="BP97" s="61"/>
      <c r="BQ97" s="61"/>
      <c r="BR97" s="61"/>
      <c r="BS97" s="61"/>
      <c r="BT97" s="61"/>
      <c r="BU97" s="61"/>
      <c r="BV97" s="61"/>
      <c r="BW97" s="61"/>
      <c r="BX97" s="61"/>
      <c r="BY97" s="61"/>
      <c r="BZ97" s="61"/>
      <c r="CA97" s="61"/>
      <c r="CB97" s="61"/>
      <c r="CC97" s="61"/>
      <c r="CD97" s="61"/>
      <c r="CE97" s="61"/>
      <c r="CF97" s="61"/>
      <c r="CG97" s="61"/>
      <c r="CH97" s="61"/>
      <c r="CI97" s="61"/>
      <c r="CJ97" s="61"/>
      <c r="CK97" s="61"/>
      <c r="CL97" s="61"/>
      <c r="CM97" s="61"/>
      <c r="CN97" s="61"/>
      <c r="CO97" s="61"/>
      <c r="CP97" s="61"/>
      <c r="CQ97" s="61"/>
      <c r="CR97" s="61"/>
      <c r="CS97" s="61"/>
      <c r="CT97" s="61"/>
      <c r="CU97" s="61"/>
      <c r="CV97" s="61"/>
      <c r="CW97" s="61"/>
      <c r="CX97" s="61"/>
      <c r="CY97" s="61"/>
      <c r="CZ97" s="61"/>
      <c r="DA97" s="61"/>
      <c r="DB97" s="61"/>
      <c r="DC97" s="61"/>
      <c r="DD97" s="61"/>
      <c r="DE97" s="61"/>
      <c r="DF97" s="61"/>
      <c r="DG97" s="61"/>
      <c r="DH97" s="61"/>
      <c r="DI97" s="61"/>
      <c r="DJ97" s="61"/>
      <c r="DK97" s="61"/>
      <c r="DL97" s="61"/>
      <c r="DM97" s="61"/>
      <c r="DN97" s="61"/>
      <c r="DO97" s="61"/>
      <c r="DP97" s="61"/>
      <c r="DQ97" s="61"/>
      <c r="DR97" s="61"/>
      <c r="DS97" s="61"/>
      <c r="DT97" s="61"/>
      <c r="DU97" s="61"/>
      <c r="DV97" s="61"/>
      <c r="DW97" s="61"/>
      <c r="DX97" s="61"/>
      <c r="DY97" s="61"/>
      <c r="DZ97" s="61"/>
    </row>
    <row r="98" spans="1:130" s="49" customFormat="1" ht="15.75" customHeight="1">
      <c r="A98" s="59"/>
      <c r="B98" s="66"/>
      <c r="C98" s="61"/>
      <c r="D98" s="61"/>
      <c r="E98" s="61"/>
      <c r="F98" s="109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c r="BG98" s="61"/>
      <c r="BH98" s="61"/>
      <c r="BI98" s="61"/>
      <c r="BJ98" s="61"/>
      <c r="BK98" s="61"/>
      <c r="BL98" s="61"/>
      <c r="BM98" s="61"/>
      <c r="BN98" s="61"/>
      <c r="BO98" s="61"/>
      <c r="BP98" s="61"/>
      <c r="BQ98" s="61"/>
      <c r="BR98" s="61"/>
      <c r="BS98" s="61"/>
      <c r="BT98" s="61"/>
      <c r="BU98" s="61"/>
      <c r="BV98" s="61"/>
      <c r="BW98" s="61"/>
      <c r="BX98" s="61"/>
      <c r="BY98" s="61"/>
      <c r="BZ98" s="61"/>
      <c r="CA98" s="61"/>
      <c r="CB98" s="61"/>
      <c r="CC98" s="61"/>
      <c r="CD98" s="61"/>
      <c r="CE98" s="61"/>
      <c r="CF98" s="61"/>
      <c r="CG98" s="61"/>
      <c r="CH98" s="61"/>
      <c r="CI98" s="61"/>
      <c r="CJ98" s="61"/>
      <c r="CK98" s="61"/>
      <c r="CL98" s="61"/>
      <c r="CM98" s="61"/>
      <c r="CN98" s="61"/>
      <c r="CO98" s="61"/>
      <c r="CP98" s="61"/>
      <c r="CQ98" s="61"/>
      <c r="CR98" s="61"/>
      <c r="CS98" s="61"/>
      <c r="CT98" s="61"/>
      <c r="CU98" s="61"/>
      <c r="CV98" s="61"/>
      <c r="CW98" s="61"/>
      <c r="CX98" s="61"/>
      <c r="CY98" s="61"/>
      <c r="CZ98" s="61"/>
      <c r="DA98" s="61"/>
      <c r="DB98" s="61"/>
      <c r="DC98" s="61"/>
      <c r="DD98" s="61"/>
      <c r="DE98" s="61"/>
      <c r="DF98" s="61"/>
      <c r="DG98" s="61"/>
      <c r="DH98" s="61"/>
      <c r="DI98" s="61"/>
      <c r="DJ98" s="61"/>
      <c r="DK98" s="61"/>
      <c r="DL98" s="61"/>
      <c r="DM98" s="61"/>
      <c r="DN98" s="61"/>
      <c r="DO98" s="61"/>
      <c r="DP98" s="61"/>
      <c r="DQ98" s="61"/>
      <c r="DR98" s="61"/>
      <c r="DS98" s="61"/>
      <c r="DT98" s="61"/>
      <c r="DU98" s="61"/>
      <c r="DV98" s="61"/>
      <c r="DW98" s="61"/>
      <c r="DX98" s="61"/>
      <c r="DY98" s="61"/>
      <c r="DZ98" s="61"/>
    </row>
    <row r="99" spans="1:130" s="49" customFormat="1" ht="15.75" customHeight="1">
      <c r="A99" s="59"/>
      <c r="B99" s="66"/>
      <c r="C99" s="61"/>
      <c r="D99" s="61"/>
      <c r="E99" s="61"/>
      <c r="F99" s="109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c r="BG99" s="61"/>
      <c r="BH99" s="61"/>
      <c r="BI99" s="61"/>
      <c r="BJ99" s="61"/>
      <c r="BK99" s="61"/>
      <c r="BL99" s="61"/>
      <c r="BM99" s="61"/>
      <c r="BN99" s="61"/>
      <c r="BO99" s="61"/>
      <c r="BP99" s="61"/>
      <c r="BQ99" s="61"/>
      <c r="BR99" s="61"/>
      <c r="BS99" s="61"/>
      <c r="BT99" s="61"/>
      <c r="BU99" s="61"/>
      <c r="BV99" s="61"/>
      <c r="BW99" s="61"/>
      <c r="BX99" s="61"/>
      <c r="BY99" s="61"/>
      <c r="BZ99" s="61"/>
      <c r="CA99" s="61"/>
      <c r="CB99" s="61"/>
      <c r="CC99" s="61"/>
      <c r="CD99" s="61"/>
      <c r="CE99" s="61"/>
      <c r="CF99" s="61"/>
      <c r="CG99" s="61"/>
      <c r="CH99" s="61"/>
      <c r="CI99" s="61"/>
      <c r="CJ99" s="61"/>
      <c r="CK99" s="61"/>
      <c r="CL99" s="61"/>
      <c r="CM99" s="61"/>
      <c r="CN99" s="61"/>
      <c r="CO99" s="61"/>
      <c r="CP99" s="61"/>
      <c r="CQ99" s="61"/>
      <c r="CR99" s="61"/>
      <c r="CS99" s="61"/>
      <c r="CT99" s="61"/>
      <c r="CU99" s="61"/>
      <c r="CV99" s="61"/>
      <c r="CW99" s="61"/>
      <c r="CX99" s="61"/>
      <c r="CY99" s="61"/>
      <c r="CZ99" s="61"/>
      <c r="DA99" s="61"/>
      <c r="DB99" s="61"/>
      <c r="DC99" s="61"/>
      <c r="DD99" s="61"/>
      <c r="DE99" s="61"/>
      <c r="DF99" s="61"/>
      <c r="DG99" s="61"/>
      <c r="DH99" s="61"/>
      <c r="DI99" s="61"/>
      <c r="DJ99" s="61"/>
      <c r="DK99" s="61"/>
      <c r="DL99" s="61"/>
      <c r="DM99" s="61"/>
      <c r="DN99" s="61"/>
      <c r="DO99" s="61"/>
      <c r="DP99" s="61"/>
      <c r="DQ99" s="61"/>
      <c r="DR99" s="61"/>
      <c r="DS99" s="61"/>
      <c r="DT99" s="61"/>
      <c r="DU99" s="61"/>
      <c r="DV99" s="61"/>
      <c r="DW99" s="61"/>
      <c r="DX99" s="61"/>
      <c r="DY99" s="61"/>
      <c r="DZ99" s="61"/>
    </row>
    <row r="100" spans="1:130" s="49" customFormat="1" ht="15.75" customHeight="1">
      <c r="A100" s="59"/>
      <c r="B100" s="66"/>
      <c r="C100" s="61"/>
      <c r="D100" s="61"/>
      <c r="E100" s="61"/>
      <c r="F100" s="109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c r="BG100" s="61"/>
      <c r="BH100" s="61"/>
      <c r="BI100" s="61"/>
      <c r="BJ100" s="61"/>
      <c r="BK100" s="61"/>
      <c r="BL100" s="61"/>
      <c r="BM100" s="61"/>
      <c r="BN100" s="61"/>
      <c r="BO100" s="61"/>
      <c r="BP100" s="61"/>
      <c r="BQ100" s="61"/>
      <c r="BR100" s="61"/>
      <c r="BS100" s="61"/>
      <c r="BT100" s="61"/>
      <c r="BU100" s="61"/>
      <c r="BV100" s="61"/>
      <c r="BW100" s="61"/>
      <c r="BX100" s="61"/>
      <c r="BY100" s="61"/>
      <c r="BZ100" s="61"/>
      <c r="CA100" s="61"/>
      <c r="CB100" s="61"/>
      <c r="CC100" s="61"/>
      <c r="CD100" s="61"/>
      <c r="CE100" s="61"/>
      <c r="CF100" s="61"/>
      <c r="CG100" s="61"/>
      <c r="CH100" s="61"/>
      <c r="CI100" s="61"/>
      <c r="CJ100" s="61"/>
      <c r="CK100" s="61"/>
      <c r="CL100" s="61"/>
      <c r="CM100" s="61"/>
      <c r="CN100" s="61"/>
      <c r="CO100" s="61"/>
      <c r="CP100" s="61"/>
      <c r="CQ100" s="61"/>
      <c r="CR100" s="61"/>
      <c r="CS100" s="61"/>
      <c r="CT100" s="61"/>
      <c r="CU100" s="61"/>
      <c r="CV100" s="61"/>
      <c r="CW100" s="61"/>
      <c r="CX100" s="61"/>
      <c r="CY100" s="61"/>
      <c r="CZ100" s="61"/>
      <c r="DA100" s="61"/>
      <c r="DB100" s="61"/>
      <c r="DC100" s="61"/>
      <c r="DD100" s="61"/>
      <c r="DE100" s="61"/>
      <c r="DF100" s="61"/>
      <c r="DG100" s="61"/>
      <c r="DH100" s="61"/>
      <c r="DI100" s="61"/>
      <c r="DJ100" s="61"/>
      <c r="DK100" s="61"/>
      <c r="DL100" s="61"/>
      <c r="DM100" s="61"/>
      <c r="DN100" s="61"/>
      <c r="DO100" s="61"/>
      <c r="DP100" s="61"/>
      <c r="DQ100" s="61"/>
      <c r="DR100" s="61"/>
      <c r="DS100" s="61"/>
      <c r="DT100" s="61"/>
      <c r="DU100" s="61"/>
      <c r="DV100" s="61"/>
      <c r="DW100" s="61"/>
      <c r="DX100" s="61"/>
      <c r="DY100" s="61"/>
      <c r="DZ100" s="61"/>
    </row>
    <row r="101" spans="1:130" s="49" customFormat="1" ht="15.75" customHeight="1">
      <c r="A101" s="59"/>
      <c r="B101" s="66"/>
      <c r="C101" s="61"/>
      <c r="D101" s="61"/>
      <c r="E101" s="61"/>
      <c r="F101" s="109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c r="BG101" s="61"/>
      <c r="BH101" s="61"/>
      <c r="BI101" s="61"/>
      <c r="BJ101" s="61"/>
      <c r="BK101" s="61"/>
      <c r="BL101" s="61"/>
      <c r="BM101" s="61"/>
      <c r="BN101" s="61"/>
      <c r="BO101" s="61"/>
      <c r="BP101" s="61"/>
      <c r="BQ101" s="61"/>
      <c r="BR101" s="61"/>
      <c r="BS101" s="61"/>
      <c r="BT101" s="61"/>
      <c r="BU101" s="61"/>
      <c r="BV101" s="61"/>
      <c r="BW101" s="61"/>
      <c r="BX101" s="61"/>
      <c r="BY101" s="61"/>
      <c r="BZ101" s="61"/>
      <c r="CA101" s="61"/>
      <c r="CB101" s="61"/>
      <c r="CC101" s="61"/>
      <c r="CD101" s="61"/>
      <c r="CE101" s="61"/>
      <c r="CF101" s="61"/>
      <c r="CG101" s="61"/>
      <c r="CH101" s="61"/>
      <c r="CI101" s="61"/>
      <c r="CJ101" s="61"/>
      <c r="CK101" s="61"/>
      <c r="CL101" s="61"/>
      <c r="CM101" s="61"/>
      <c r="CN101" s="61"/>
      <c r="CO101" s="61"/>
      <c r="CP101" s="61"/>
      <c r="CQ101" s="61"/>
      <c r="CR101" s="61"/>
      <c r="CS101" s="61"/>
      <c r="CT101" s="61"/>
      <c r="CU101" s="61"/>
      <c r="CV101" s="61"/>
      <c r="CW101" s="61"/>
      <c r="CX101" s="61"/>
      <c r="CY101" s="61"/>
      <c r="CZ101" s="61"/>
      <c r="DA101" s="61"/>
      <c r="DB101" s="61"/>
      <c r="DC101" s="61"/>
      <c r="DD101" s="61"/>
      <c r="DE101" s="61"/>
      <c r="DF101" s="61"/>
      <c r="DG101" s="61"/>
      <c r="DH101" s="61"/>
      <c r="DI101" s="61"/>
      <c r="DJ101" s="61"/>
      <c r="DK101" s="61"/>
      <c r="DL101" s="61"/>
      <c r="DM101" s="61"/>
      <c r="DN101" s="61"/>
      <c r="DO101" s="61"/>
      <c r="DP101" s="61"/>
      <c r="DQ101" s="61"/>
      <c r="DR101" s="61"/>
      <c r="DS101" s="61"/>
      <c r="DT101" s="61"/>
      <c r="DU101" s="61"/>
      <c r="DV101" s="61"/>
      <c r="DW101" s="61"/>
      <c r="DX101" s="61"/>
      <c r="DY101" s="61"/>
      <c r="DZ101" s="61"/>
    </row>
    <row r="102" spans="1:130" s="49" customFormat="1" ht="15.75" customHeight="1">
      <c r="A102" s="59"/>
      <c r="B102" s="66"/>
      <c r="C102" s="61"/>
      <c r="D102" s="61"/>
      <c r="E102" s="61"/>
      <c r="F102" s="109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c r="BG102" s="61"/>
      <c r="BH102" s="61"/>
      <c r="BI102" s="61"/>
      <c r="BJ102" s="61"/>
      <c r="BK102" s="61"/>
      <c r="BL102" s="61"/>
      <c r="BM102" s="61"/>
      <c r="BN102" s="61"/>
      <c r="BO102" s="61"/>
      <c r="BP102" s="61"/>
      <c r="BQ102" s="61"/>
      <c r="BR102" s="61"/>
      <c r="BS102" s="61"/>
      <c r="BT102" s="61"/>
      <c r="BU102" s="61"/>
      <c r="BV102" s="61"/>
      <c r="BW102" s="61"/>
      <c r="BX102" s="61"/>
      <c r="BY102" s="61"/>
      <c r="BZ102" s="61"/>
      <c r="CA102" s="61"/>
      <c r="CB102" s="61"/>
      <c r="CC102" s="61"/>
      <c r="CD102" s="61"/>
      <c r="CE102" s="61"/>
      <c r="CF102" s="61"/>
      <c r="CG102" s="61"/>
      <c r="CH102" s="61"/>
      <c r="CI102" s="61"/>
      <c r="CJ102" s="61"/>
      <c r="CK102" s="61"/>
      <c r="CL102" s="61"/>
      <c r="CM102" s="61"/>
      <c r="CN102" s="61"/>
      <c r="CO102" s="61"/>
      <c r="CP102" s="61"/>
      <c r="CQ102" s="61"/>
      <c r="CR102" s="61"/>
      <c r="CS102" s="61"/>
      <c r="CT102" s="61"/>
      <c r="CU102" s="61"/>
      <c r="CV102" s="61"/>
      <c r="CW102" s="61"/>
      <c r="CX102" s="61"/>
      <c r="CY102" s="61"/>
      <c r="CZ102" s="61"/>
      <c r="DA102" s="61"/>
      <c r="DB102" s="61"/>
      <c r="DC102" s="61"/>
      <c r="DD102" s="61"/>
      <c r="DE102" s="61"/>
      <c r="DF102" s="61"/>
      <c r="DG102" s="61"/>
      <c r="DH102" s="61"/>
      <c r="DI102" s="61"/>
      <c r="DJ102" s="61"/>
      <c r="DK102" s="61"/>
      <c r="DL102" s="61"/>
      <c r="DM102" s="61"/>
      <c r="DN102" s="61"/>
      <c r="DO102" s="61"/>
      <c r="DP102" s="61"/>
      <c r="DQ102" s="61"/>
      <c r="DR102" s="61"/>
      <c r="DS102" s="61"/>
      <c r="DT102" s="61"/>
      <c r="DU102" s="61"/>
      <c r="DV102" s="61"/>
      <c r="DW102" s="61"/>
      <c r="DX102" s="61"/>
      <c r="DY102" s="61"/>
      <c r="DZ102" s="61"/>
    </row>
    <row r="103" spans="1:130" s="49" customFormat="1" ht="15.75" customHeight="1">
      <c r="A103" s="59"/>
      <c r="B103" s="66"/>
      <c r="C103" s="61"/>
      <c r="D103" s="61"/>
      <c r="E103" s="61"/>
      <c r="F103" s="109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c r="BG103" s="61"/>
      <c r="BH103" s="61"/>
      <c r="BI103" s="61"/>
      <c r="BJ103" s="61"/>
      <c r="BK103" s="61"/>
      <c r="BL103" s="61"/>
      <c r="BM103" s="61"/>
      <c r="BN103" s="61"/>
      <c r="BO103" s="61"/>
      <c r="BP103" s="61"/>
      <c r="BQ103" s="61"/>
      <c r="BR103" s="61"/>
      <c r="BS103" s="61"/>
      <c r="BT103" s="61"/>
      <c r="BU103" s="61"/>
      <c r="BV103" s="61"/>
      <c r="BW103" s="61"/>
      <c r="BX103" s="61"/>
      <c r="BY103" s="61"/>
      <c r="BZ103" s="61"/>
      <c r="CA103" s="61"/>
      <c r="CB103" s="61"/>
      <c r="CC103" s="61"/>
      <c r="CD103" s="61"/>
      <c r="CE103" s="61"/>
      <c r="CF103" s="61"/>
      <c r="CG103" s="61"/>
      <c r="CH103" s="61"/>
      <c r="CI103" s="61"/>
      <c r="CJ103" s="61"/>
      <c r="CK103" s="61"/>
      <c r="CL103" s="61"/>
      <c r="CM103" s="61"/>
      <c r="CN103" s="61"/>
      <c r="CO103" s="61"/>
      <c r="CP103" s="61"/>
      <c r="CQ103" s="61"/>
      <c r="CR103" s="61"/>
      <c r="CS103" s="61"/>
      <c r="CT103" s="61"/>
      <c r="CU103" s="61"/>
      <c r="CV103" s="61"/>
      <c r="CW103" s="61"/>
      <c r="CX103" s="61"/>
      <c r="CY103" s="61"/>
      <c r="CZ103" s="61"/>
      <c r="DA103" s="61"/>
      <c r="DB103" s="61"/>
      <c r="DC103" s="61"/>
      <c r="DD103" s="61"/>
      <c r="DE103" s="61"/>
      <c r="DF103" s="61"/>
      <c r="DG103" s="61"/>
      <c r="DH103" s="61"/>
      <c r="DI103" s="61"/>
      <c r="DJ103" s="61"/>
      <c r="DK103" s="61"/>
      <c r="DL103" s="61"/>
      <c r="DM103" s="61"/>
      <c r="DN103" s="61"/>
      <c r="DO103" s="61"/>
      <c r="DP103" s="61"/>
      <c r="DQ103" s="61"/>
      <c r="DR103" s="61"/>
      <c r="DS103" s="61"/>
      <c r="DT103" s="61"/>
      <c r="DU103" s="61"/>
      <c r="DV103" s="61"/>
      <c r="DW103" s="61"/>
      <c r="DX103" s="61"/>
      <c r="DY103" s="61"/>
      <c r="DZ103" s="61"/>
    </row>
    <row r="104" spans="1:130" s="49" customFormat="1" ht="15.75" customHeight="1">
      <c r="A104" s="59"/>
      <c r="B104" s="66"/>
      <c r="C104" s="61"/>
      <c r="D104" s="61"/>
      <c r="E104" s="61"/>
      <c r="F104" s="109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c r="BG104" s="61"/>
      <c r="BH104" s="61"/>
      <c r="BI104" s="61"/>
      <c r="BJ104" s="61"/>
      <c r="BK104" s="61"/>
      <c r="BL104" s="61"/>
      <c r="BM104" s="61"/>
      <c r="BN104" s="61"/>
      <c r="BO104" s="61"/>
      <c r="BP104" s="61"/>
      <c r="BQ104" s="61"/>
      <c r="BR104" s="61"/>
      <c r="BS104" s="61"/>
      <c r="BT104" s="61"/>
      <c r="BU104" s="61"/>
      <c r="BV104" s="61"/>
      <c r="BW104" s="61"/>
      <c r="BX104" s="61"/>
      <c r="BY104" s="61"/>
      <c r="BZ104" s="61"/>
      <c r="CA104" s="61"/>
      <c r="CB104" s="61"/>
      <c r="CC104" s="61"/>
      <c r="CD104" s="61"/>
      <c r="CE104" s="61"/>
      <c r="CF104" s="61"/>
      <c r="CG104" s="61"/>
      <c r="CH104" s="61"/>
      <c r="CI104" s="61"/>
      <c r="CJ104" s="61"/>
      <c r="CK104" s="61"/>
      <c r="CL104" s="61"/>
      <c r="CM104" s="61"/>
      <c r="CN104" s="61"/>
      <c r="CO104" s="61"/>
      <c r="CP104" s="61"/>
      <c r="CQ104" s="61"/>
      <c r="CR104" s="61"/>
      <c r="CS104" s="61"/>
      <c r="CT104" s="61"/>
      <c r="CU104" s="61"/>
      <c r="CV104" s="61"/>
      <c r="CW104" s="61"/>
      <c r="CX104" s="61"/>
      <c r="CY104" s="61"/>
      <c r="CZ104" s="61"/>
      <c r="DA104" s="61"/>
      <c r="DB104" s="61"/>
      <c r="DC104" s="61"/>
      <c r="DD104" s="61"/>
      <c r="DE104" s="61"/>
      <c r="DF104" s="61"/>
      <c r="DG104" s="61"/>
      <c r="DH104" s="61"/>
      <c r="DI104" s="61"/>
      <c r="DJ104" s="61"/>
      <c r="DK104" s="61"/>
      <c r="DL104" s="61"/>
      <c r="DM104" s="61"/>
      <c r="DN104" s="61"/>
      <c r="DO104" s="61"/>
      <c r="DP104" s="61"/>
      <c r="DQ104" s="61"/>
      <c r="DR104" s="61"/>
      <c r="DS104" s="61"/>
      <c r="DT104" s="61"/>
      <c r="DU104" s="61"/>
      <c r="DV104" s="61"/>
      <c r="DW104" s="61"/>
      <c r="DX104" s="61"/>
      <c r="DY104" s="61"/>
      <c r="DZ104" s="61"/>
    </row>
    <row r="105" spans="1:130" s="49" customFormat="1" ht="15.75" customHeight="1">
      <c r="A105" s="59"/>
      <c r="B105" s="66"/>
      <c r="C105" s="61"/>
      <c r="D105" s="61"/>
      <c r="E105" s="61"/>
      <c r="F105" s="109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c r="BG105" s="61"/>
      <c r="BH105" s="61"/>
      <c r="BI105" s="61"/>
      <c r="BJ105" s="61"/>
      <c r="BK105" s="61"/>
      <c r="BL105" s="61"/>
      <c r="BM105" s="61"/>
      <c r="BN105" s="61"/>
      <c r="BO105" s="61"/>
      <c r="BP105" s="61"/>
      <c r="BQ105" s="61"/>
      <c r="BR105" s="61"/>
      <c r="BS105" s="61"/>
      <c r="BT105" s="61"/>
      <c r="BU105" s="61"/>
      <c r="BV105" s="61"/>
      <c r="BW105" s="61"/>
      <c r="BX105" s="61"/>
      <c r="BY105" s="61"/>
      <c r="BZ105" s="61"/>
      <c r="CA105" s="61"/>
      <c r="CB105" s="61"/>
      <c r="CC105" s="61"/>
      <c r="CD105" s="61"/>
      <c r="CE105" s="61"/>
      <c r="CF105" s="61"/>
      <c r="CG105" s="61"/>
      <c r="CH105" s="61"/>
      <c r="CI105" s="61"/>
      <c r="CJ105" s="61"/>
      <c r="CK105" s="61"/>
      <c r="CL105" s="61"/>
      <c r="CM105" s="61"/>
      <c r="CN105" s="61"/>
      <c r="CO105" s="61"/>
      <c r="CP105" s="61"/>
      <c r="CQ105" s="61"/>
      <c r="CR105" s="61"/>
      <c r="CS105" s="61"/>
      <c r="CT105" s="61"/>
      <c r="CU105" s="61"/>
      <c r="CV105" s="61"/>
      <c r="CW105" s="61"/>
      <c r="CX105" s="61"/>
      <c r="CY105" s="61"/>
      <c r="CZ105" s="61"/>
      <c r="DA105" s="61"/>
      <c r="DB105" s="61"/>
      <c r="DC105" s="61"/>
      <c r="DD105" s="61"/>
      <c r="DE105" s="61"/>
      <c r="DF105" s="61"/>
      <c r="DG105" s="61"/>
      <c r="DH105" s="61"/>
      <c r="DI105" s="61"/>
      <c r="DJ105" s="61"/>
      <c r="DK105" s="61"/>
      <c r="DL105" s="61"/>
      <c r="DM105" s="61"/>
      <c r="DN105" s="61"/>
      <c r="DO105" s="61"/>
      <c r="DP105" s="61"/>
      <c r="DQ105" s="61"/>
      <c r="DR105" s="61"/>
      <c r="DS105" s="61"/>
      <c r="DT105" s="61"/>
      <c r="DU105" s="61"/>
      <c r="DV105" s="61"/>
      <c r="DW105" s="61"/>
      <c r="DX105" s="61"/>
      <c r="DY105" s="61"/>
      <c r="DZ105" s="61"/>
    </row>
    <row r="106" spans="1:130" s="49" customFormat="1" ht="15.75" customHeight="1">
      <c r="A106" s="59"/>
      <c r="B106" s="66"/>
      <c r="C106" s="61"/>
      <c r="D106" s="61"/>
      <c r="E106" s="61"/>
      <c r="F106" s="109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c r="BG106" s="61"/>
      <c r="BH106" s="61"/>
      <c r="BI106" s="61"/>
      <c r="BJ106" s="61"/>
      <c r="BK106" s="61"/>
      <c r="BL106" s="61"/>
      <c r="BM106" s="61"/>
      <c r="BN106" s="61"/>
      <c r="BO106" s="61"/>
      <c r="BP106" s="61"/>
      <c r="BQ106" s="61"/>
      <c r="BR106" s="61"/>
      <c r="BS106" s="61"/>
      <c r="BT106" s="61"/>
      <c r="BU106" s="61"/>
      <c r="BV106" s="61"/>
      <c r="BW106" s="61"/>
      <c r="BX106" s="61"/>
      <c r="BY106" s="61"/>
      <c r="BZ106" s="61"/>
      <c r="CA106" s="61"/>
      <c r="CB106" s="61"/>
      <c r="CC106" s="61"/>
      <c r="CD106" s="61"/>
      <c r="CE106" s="61"/>
      <c r="CF106" s="61"/>
      <c r="CG106" s="61"/>
      <c r="CH106" s="61"/>
      <c r="CI106" s="61"/>
      <c r="CJ106" s="61"/>
      <c r="CK106" s="61"/>
      <c r="CL106" s="61"/>
      <c r="CM106" s="61"/>
      <c r="CN106" s="61"/>
      <c r="CO106" s="61"/>
      <c r="CP106" s="61"/>
      <c r="CQ106" s="61"/>
      <c r="CR106" s="61"/>
      <c r="CS106" s="61"/>
      <c r="CT106" s="61"/>
      <c r="CU106" s="61"/>
      <c r="CV106" s="61"/>
      <c r="CW106" s="61"/>
      <c r="CX106" s="61"/>
      <c r="CY106" s="61"/>
      <c r="CZ106" s="61"/>
      <c r="DA106" s="61"/>
      <c r="DB106" s="61"/>
      <c r="DC106" s="61"/>
      <c r="DD106" s="61"/>
      <c r="DE106" s="61"/>
      <c r="DF106" s="61"/>
      <c r="DG106" s="61"/>
      <c r="DH106" s="61"/>
      <c r="DI106" s="61"/>
      <c r="DJ106" s="61"/>
      <c r="DK106" s="61"/>
      <c r="DL106" s="61"/>
      <c r="DM106" s="61"/>
      <c r="DN106" s="61"/>
      <c r="DO106" s="61"/>
      <c r="DP106" s="61"/>
      <c r="DQ106" s="61"/>
      <c r="DR106" s="61"/>
      <c r="DS106" s="61"/>
      <c r="DT106" s="61"/>
      <c r="DU106" s="61"/>
      <c r="DV106" s="61"/>
      <c r="DW106" s="61"/>
      <c r="DX106" s="61"/>
      <c r="DY106" s="61"/>
      <c r="DZ106" s="61"/>
    </row>
    <row r="107" spans="1:130" s="49" customFormat="1" ht="15.75" customHeight="1">
      <c r="A107" s="59"/>
      <c r="B107" s="66"/>
      <c r="C107" s="61"/>
      <c r="D107" s="61"/>
      <c r="E107" s="61"/>
      <c r="F107" s="109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c r="BG107" s="61"/>
      <c r="BH107" s="61"/>
      <c r="BI107" s="61"/>
      <c r="BJ107" s="61"/>
      <c r="BK107" s="61"/>
      <c r="BL107" s="61"/>
      <c r="BM107" s="61"/>
      <c r="BN107" s="61"/>
      <c r="BO107" s="61"/>
      <c r="BP107" s="61"/>
      <c r="BQ107" s="61"/>
      <c r="BR107" s="61"/>
      <c r="BS107" s="61"/>
      <c r="BT107" s="61"/>
      <c r="BU107" s="61"/>
      <c r="BV107" s="61"/>
      <c r="BW107" s="61"/>
      <c r="BX107" s="61"/>
      <c r="BY107" s="61"/>
      <c r="BZ107" s="61"/>
      <c r="CA107" s="61"/>
      <c r="CB107" s="61"/>
      <c r="CC107" s="61"/>
      <c r="CD107" s="61"/>
      <c r="CE107" s="61"/>
      <c r="CF107" s="61"/>
      <c r="CG107" s="61"/>
      <c r="CH107" s="61"/>
      <c r="CI107" s="61"/>
      <c r="CJ107" s="61"/>
      <c r="CK107" s="61"/>
      <c r="CL107" s="61"/>
      <c r="CM107" s="61"/>
      <c r="CN107" s="61"/>
      <c r="CO107" s="61"/>
      <c r="CP107" s="61"/>
      <c r="CQ107" s="61"/>
      <c r="CR107" s="61"/>
      <c r="CS107" s="61"/>
      <c r="CT107" s="61"/>
      <c r="CU107" s="61"/>
      <c r="CV107" s="61"/>
      <c r="CW107" s="61"/>
      <c r="CX107" s="61"/>
      <c r="CY107" s="61"/>
      <c r="CZ107" s="61"/>
      <c r="DA107" s="61"/>
      <c r="DB107" s="61"/>
      <c r="DC107" s="61"/>
      <c r="DD107" s="61"/>
      <c r="DE107" s="61"/>
      <c r="DF107" s="61"/>
      <c r="DG107" s="61"/>
      <c r="DH107" s="61"/>
      <c r="DI107" s="61"/>
      <c r="DJ107" s="61"/>
      <c r="DK107" s="61"/>
      <c r="DL107" s="61"/>
      <c r="DM107" s="61"/>
      <c r="DN107" s="61"/>
      <c r="DO107" s="61"/>
      <c r="DP107" s="61"/>
      <c r="DQ107" s="61"/>
      <c r="DR107" s="61"/>
      <c r="DS107" s="61"/>
      <c r="DT107" s="61"/>
      <c r="DU107" s="61"/>
      <c r="DV107" s="61"/>
      <c r="DW107" s="61"/>
      <c r="DX107" s="61"/>
      <c r="DY107" s="61"/>
      <c r="DZ107" s="61"/>
    </row>
    <row r="108" spans="1:130" s="49" customFormat="1" ht="15.75" customHeight="1">
      <c r="A108" s="59"/>
      <c r="B108" s="66"/>
      <c r="C108" s="61"/>
      <c r="D108" s="61"/>
      <c r="E108" s="61"/>
      <c r="F108" s="109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c r="BG108" s="61"/>
      <c r="BH108" s="61"/>
      <c r="BI108" s="61"/>
      <c r="BJ108" s="61"/>
      <c r="BK108" s="61"/>
      <c r="BL108" s="61"/>
      <c r="BM108" s="61"/>
      <c r="BN108" s="61"/>
      <c r="BO108" s="61"/>
      <c r="BP108" s="61"/>
      <c r="BQ108" s="61"/>
      <c r="BR108" s="61"/>
      <c r="BS108" s="61"/>
      <c r="BT108" s="61"/>
      <c r="BU108" s="61"/>
      <c r="BV108" s="61"/>
      <c r="BW108" s="61"/>
      <c r="BX108" s="61"/>
      <c r="BY108" s="61"/>
      <c r="BZ108" s="61"/>
      <c r="CA108" s="61"/>
      <c r="CB108" s="61"/>
      <c r="CC108" s="61"/>
      <c r="CD108" s="61"/>
      <c r="CE108" s="61"/>
      <c r="CF108" s="61"/>
      <c r="CG108" s="61"/>
      <c r="CH108" s="61"/>
      <c r="CI108" s="61"/>
      <c r="CJ108" s="61"/>
      <c r="CK108" s="61"/>
      <c r="CL108" s="61"/>
      <c r="CM108" s="61"/>
      <c r="CN108" s="61"/>
      <c r="CO108" s="61"/>
      <c r="CP108" s="61"/>
      <c r="CQ108" s="61"/>
      <c r="CR108" s="61"/>
      <c r="CS108" s="61"/>
      <c r="CT108" s="61"/>
      <c r="CU108" s="61"/>
      <c r="CV108" s="61"/>
      <c r="CW108" s="61"/>
      <c r="CX108" s="61"/>
      <c r="CY108" s="61"/>
      <c r="CZ108" s="61"/>
      <c r="DA108" s="61"/>
      <c r="DB108" s="61"/>
      <c r="DC108" s="61"/>
      <c r="DD108" s="61"/>
      <c r="DE108" s="61"/>
      <c r="DF108" s="61"/>
      <c r="DG108" s="61"/>
      <c r="DH108" s="61"/>
      <c r="DI108" s="61"/>
      <c r="DJ108" s="61"/>
      <c r="DK108" s="61"/>
      <c r="DL108" s="61"/>
      <c r="DM108" s="61"/>
      <c r="DN108" s="61"/>
      <c r="DO108" s="61"/>
      <c r="DP108" s="61"/>
      <c r="DQ108" s="61"/>
      <c r="DR108" s="61"/>
      <c r="DS108" s="61"/>
      <c r="DT108" s="61"/>
      <c r="DU108" s="61"/>
      <c r="DV108" s="61"/>
      <c r="DW108" s="61"/>
      <c r="DX108" s="61"/>
      <c r="DY108" s="61"/>
      <c r="DZ108" s="61"/>
    </row>
    <row r="109" spans="1:130" s="49" customFormat="1" ht="15.75" customHeight="1">
      <c r="A109" s="59"/>
      <c r="B109" s="66"/>
      <c r="C109" s="61"/>
      <c r="D109" s="61"/>
      <c r="E109" s="61"/>
      <c r="F109" s="109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61"/>
      <c r="DR109" s="61"/>
      <c r="DS109" s="61"/>
      <c r="DT109" s="61"/>
      <c r="DU109" s="61"/>
      <c r="DV109" s="61"/>
      <c r="DW109" s="61"/>
      <c r="DX109" s="61"/>
      <c r="DY109" s="61"/>
      <c r="DZ109" s="61"/>
    </row>
    <row r="110" spans="1:130" s="49" customFormat="1" ht="15.75" customHeight="1">
      <c r="A110" s="59"/>
      <c r="B110" s="66"/>
      <c r="C110" s="61"/>
      <c r="D110" s="61"/>
      <c r="E110" s="61"/>
      <c r="F110" s="109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c r="BG110" s="61"/>
      <c r="BH110" s="61"/>
      <c r="BI110" s="61"/>
      <c r="BJ110" s="61"/>
      <c r="BK110" s="61"/>
      <c r="BL110" s="61"/>
      <c r="BM110" s="61"/>
      <c r="BN110" s="61"/>
      <c r="BO110" s="61"/>
      <c r="BP110" s="61"/>
      <c r="BQ110" s="61"/>
      <c r="BR110" s="61"/>
      <c r="BS110" s="61"/>
      <c r="BT110" s="61"/>
      <c r="BU110" s="61"/>
      <c r="BV110" s="61"/>
      <c r="BW110" s="61"/>
      <c r="BX110" s="61"/>
      <c r="BY110" s="61"/>
      <c r="BZ110" s="61"/>
      <c r="CA110" s="61"/>
      <c r="CB110" s="61"/>
      <c r="CC110" s="61"/>
      <c r="CD110" s="61"/>
      <c r="CE110" s="61"/>
      <c r="CF110" s="61"/>
      <c r="CG110" s="61"/>
      <c r="CH110" s="61"/>
      <c r="CI110" s="61"/>
      <c r="CJ110" s="61"/>
      <c r="CK110" s="61"/>
      <c r="CL110" s="61"/>
      <c r="CM110" s="61"/>
      <c r="CN110" s="61"/>
      <c r="CO110" s="61"/>
      <c r="CP110" s="61"/>
      <c r="CQ110" s="61"/>
      <c r="CR110" s="61"/>
      <c r="CS110" s="61"/>
      <c r="CT110" s="61"/>
      <c r="CU110" s="61"/>
      <c r="CV110" s="61"/>
      <c r="CW110" s="61"/>
      <c r="CX110" s="61"/>
      <c r="CY110" s="61"/>
      <c r="CZ110" s="61"/>
      <c r="DA110" s="61"/>
      <c r="DB110" s="61"/>
      <c r="DC110" s="61"/>
      <c r="DD110" s="61"/>
      <c r="DE110" s="61"/>
      <c r="DF110" s="61"/>
      <c r="DG110" s="61"/>
      <c r="DH110" s="61"/>
      <c r="DI110" s="61"/>
      <c r="DJ110" s="61"/>
      <c r="DK110" s="61"/>
      <c r="DL110" s="61"/>
      <c r="DM110" s="61"/>
      <c r="DN110" s="61"/>
      <c r="DO110" s="61"/>
      <c r="DP110" s="61"/>
      <c r="DQ110" s="61"/>
      <c r="DR110" s="61"/>
      <c r="DS110" s="61"/>
      <c r="DT110" s="61"/>
      <c r="DU110" s="61"/>
      <c r="DV110" s="61"/>
      <c r="DW110" s="61"/>
      <c r="DX110" s="61"/>
      <c r="DY110" s="61"/>
      <c r="DZ110" s="61"/>
    </row>
    <row r="111" spans="1:130" s="49" customFormat="1" ht="15.75" customHeight="1">
      <c r="A111" s="59"/>
      <c r="B111" s="66"/>
      <c r="C111" s="61"/>
      <c r="D111" s="61"/>
      <c r="E111" s="61"/>
      <c r="F111" s="109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c r="BG111" s="61"/>
      <c r="BH111" s="61"/>
      <c r="BI111" s="61"/>
      <c r="BJ111" s="61"/>
      <c r="BK111" s="61"/>
      <c r="BL111" s="61"/>
      <c r="BM111" s="61"/>
      <c r="BN111" s="61"/>
      <c r="BO111" s="61"/>
      <c r="BP111" s="61"/>
      <c r="BQ111" s="61"/>
      <c r="BR111" s="61"/>
      <c r="BS111" s="61"/>
      <c r="BT111" s="61"/>
      <c r="BU111" s="61"/>
      <c r="BV111" s="61"/>
      <c r="BW111" s="61"/>
      <c r="BX111" s="61"/>
      <c r="BY111" s="61"/>
      <c r="BZ111" s="61"/>
      <c r="CA111" s="61"/>
      <c r="CB111" s="61"/>
      <c r="CC111" s="61"/>
      <c r="CD111" s="61"/>
      <c r="CE111" s="61"/>
      <c r="CF111" s="61"/>
      <c r="CG111" s="61"/>
      <c r="CH111" s="61"/>
      <c r="CI111" s="61"/>
      <c r="CJ111" s="61"/>
      <c r="CK111" s="61"/>
      <c r="CL111" s="61"/>
      <c r="CM111" s="61"/>
      <c r="CN111" s="61"/>
      <c r="CO111" s="61"/>
      <c r="CP111" s="61"/>
      <c r="CQ111" s="61"/>
      <c r="CR111" s="61"/>
      <c r="CS111" s="61"/>
      <c r="CT111" s="61"/>
      <c r="CU111" s="61"/>
      <c r="CV111" s="61"/>
      <c r="CW111" s="61"/>
      <c r="CX111" s="61"/>
      <c r="CY111" s="61"/>
      <c r="CZ111" s="61"/>
      <c r="DA111" s="61"/>
      <c r="DB111" s="61"/>
      <c r="DC111" s="61"/>
      <c r="DD111" s="61"/>
      <c r="DE111" s="61"/>
      <c r="DF111" s="61"/>
      <c r="DG111" s="61"/>
      <c r="DH111" s="61"/>
      <c r="DI111" s="61"/>
      <c r="DJ111" s="61"/>
      <c r="DK111" s="61"/>
      <c r="DL111" s="61"/>
      <c r="DM111" s="61"/>
      <c r="DN111" s="61"/>
      <c r="DO111" s="61"/>
      <c r="DP111" s="61"/>
      <c r="DQ111" s="61"/>
      <c r="DR111" s="61"/>
      <c r="DS111" s="61"/>
      <c r="DT111" s="61"/>
      <c r="DU111" s="61"/>
      <c r="DV111" s="61"/>
      <c r="DW111" s="61"/>
      <c r="DX111" s="61"/>
      <c r="DY111" s="61"/>
      <c r="DZ111" s="61"/>
    </row>
    <row r="112" spans="1:130" s="49" customFormat="1" ht="15.75" customHeight="1">
      <c r="A112" s="59"/>
      <c r="B112" s="66"/>
      <c r="C112" s="61"/>
      <c r="D112" s="61"/>
      <c r="E112" s="61"/>
      <c r="F112" s="109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c r="BG112" s="61"/>
      <c r="BH112" s="61"/>
      <c r="BI112" s="61"/>
      <c r="BJ112" s="61"/>
      <c r="BK112" s="61"/>
      <c r="BL112" s="61"/>
      <c r="BM112" s="61"/>
      <c r="BN112" s="61"/>
      <c r="BO112" s="61"/>
      <c r="BP112" s="61"/>
      <c r="BQ112" s="61"/>
      <c r="BR112" s="61"/>
      <c r="BS112" s="61"/>
      <c r="BT112" s="61"/>
      <c r="BU112" s="61"/>
      <c r="BV112" s="61"/>
      <c r="BW112" s="61"/>
      <c r="BX112" s="61"/>
      <c r="BY112" s="61"/>
      <c r="BZ112" s="61"/>
      <c r="CA112" s="61"/>
      <c r="CB112" s="61"/>
      <c r="CC112" s="61"/>
      <c r="CD112" s="61"/>
      <c r="CE112" s="61"/>
      <c r="CF112" s="61"/>
      <c r="CG112" s="61"/>
      <c r="CH112" s="61"/>
      <c r="CI112" s="61"/>
      <c r="CJ112" s="61"/>
      <c r="CK112" s="61"/>
      <c r="CL112" s="61"/>
      <c r="CM112" s="61"/>
      <c r="CN112" s="61"/>
      <c r="CO112" s="61"/>
      <c r="CP112" s="61"/>
      <c r="CQ112" s="61"/>
      <c r="CR112" s="61"/>
      <c r="CS112" s="61"/>
      <c r="CT112" s="61"/>
      <c r="CU112" s="61"/>
      <c r="CV112" s="61"/>
      <c r="CW112" s="61"/>
      <c r="CX112" s="61"/>
      <c r="CY112" s="61"/>
      <c r="CZ112" s="61"/>
      <c r="DA112" s="61"/>
      <c r="DB112" s="61"/>
      <c r="DC112" s="61"/>
      <c r="DD112" s="61"/>
      <c r="DE112" s="61"/>
      <c r="DF112" s="61"/>
      <c r="DG112" s="61"/>
      <c r="DH112" s="61"/>
      <c r="DI112" s="61"/>
      <c r="DJ112" s="61"/>
      <c r="DK112" s="61"/>
      <c r="DL112" s="61"/>
      <c r="DM112" s="61"/>
      <c r="DN112" s="61"/>
      <c r="DO112" s="61"/>
      <c r="DP112" s="61"/>
      <c r="DQ112" s="61"/>
      <c r="DR112" s="61"/>
      <c r="DS112" s="61"/>
      <c r="DT112" s="61"/>
      <c r="DU112" s="61"/>
      <c r="DV112" s="61"/>
      <c r="DW112" s="61"/>
      <c r="DX112" s="61"/>
      <c r="DY112" s="61"/>
      <c r="DZ112" s="61"/>
    </row>
    <row r="113" spans="1:130" s="49" customFormat="1" ht="15.75" customHeight="1">
      <c r="A113" s="59"/>
      <c r="B113" s="66"/>
      <c r="C113" s="61"/>
      <c r="D113" s="61"/>
      <c r="E113" s="61"/>
      <c r="F113" s="109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c r="BG113" s="61"/>
      <c r="BH113" s="61"/>
      <c r="BI113" s="61"/>
      <c r="BJ113" s="61"/>
      <c r="BK113" s="61"/>
      <c r="BL113" s="61"/>
      <c r="BM113" s="61"/>
      <c r="BN113" s="61"/>
      <c r="BO113" s="61"/>
      <c r="BP113" s="61"/>
      <c r="BQ113" s="61"/>
      <c r="BR113" s="61"/>
      <c r="BS113" s="61"/>
      <c r="BT113" s="61"/>
      <c r="BU113" s="61"/>
      <c r="BV113" s="61"/>
      <c r="BW113" s="61"/>
      <c r="BX113" s="61"/>
      <c r="BY113" s="61"/>
      <c r="BZ113" s="61"/>
      <c r="CA113" s="61"/>
      <c r="CB113" s="61"/>
      <c r="CC113" s="61"/>
      <c r="CD113" s="61"/>
      <c r="CE113" s="61"/>
      <c r="CF113" s="61"/>
      <c r="CG113" s="61"/>
      <c r="CH113" s="61"/>
      <c r="CI113" s="61"/>
      <c r="CJ113" s="61"/>
      <c r="CK113" s="61"/>
      <c r="CL113" s="61"/>
      <c r="CM113" s="61"/>
      <c r="CN113" s="61"/>
      <c r="CO113" s="61"/>
      <c r="CP113" s="61"/>
      <c r="CQ113" s="61"/>
      <c r="CR113" s="61"/>
      <c r="CS113" s="61"/>
      <c r="CT113" s="61"/>
      <c r="CU113" s="61"/>
      <c r="CV113" s="61"/>
      <c r="CW113" s="61"/>
      <c r="CX113" s="61"/>
      <c r="CY113" s="61"/>
      <c r="CZ113" s="61"/>
      <c r="DA113" s="61"/>
      <c r="DB113" s="61"/>
      <c r="DC113" s="61"/>
      <c r="DD113" s="61"/>
      <c r="DE113" s="61"/>
      <c r="DF113" s="61"/>
      <c r="DG113" s="61"/>
      <c r="DH113" s="61"/>
      <c r="DI113" s="61"/>
      <c r="DJ113" s="61"/>
      <c r="DK113" s="61"/>
      <c r="DL113" s="61"/>
      <c r="DM113" s="61"/>
      <c r="DN113" s="61"/>
      <c r="DO113" s="61"/>
      <c r="DP113" s="61"/>
      <c r="DQ113" s="61"/>
      <c r="DR113" s="61"/>
      <c r="DS113" s="61"/>
      <c r="DT113" s="61"/>
      <c r="DU113" s="61"/>
      <c r="DV113" s="61"/>
      <c r="DW113" s="61"/>
      <c r="DX113" s="61"/>
      <c r="DY113" s="61"/>
      <c r="DZ113" s="61"/>
    </row>
    <row r="114" spans="1:130" s="49" customFormat="1" ht="15.75" customHeight="1">
      <c r="A114" s="59"/>
      <c r="B114" s="66"/>
      <c r="C114" s="61"/>
      <c r="D114" s="61"/>
      <c r="E114" s="61"/>
      <c r="F114" s="109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row>
    <row r="115" spans="1:130" s="49" customFormat="1" ht="15.75" customHeight="1">
      <c r="A115" s="59"/>
      <c r="B115" s="66"/>
      <c r="C115" s="61"/>
      <c r="D115" s="61"/>
      <c r="E115" s="61"/>
      <c r="F115" s="109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c r="BG115" s="61"/>
      <c r="BH115" s="61"/>
      <c r="BI115" s="61"/>
      <c r="BJ115" s="61"/>
      <c r="BK115" s="61"/>
      <c r="BL115" s="61"/>
      <c r="BM115" s="61"/>
      <c r="BN115" s="61"/>
      <c r="BO115" s="61"/>
      <c r="BP115" s="61"/>
      <c r="BQ115" s="61"/>
      <c r="BR115" s="61"/>
      <c r="BS115" s="61"/>
      <c r="BT115" s="61"/>
      <c r="BU115" s="61"/>
      <c r="BV115" s="61"/>
      <c r="BW115" s="61"/>
      <c r="BX115" s="61"/>
      <c r="BY115" s="61"/>
      <c r="BZ115" s="61"/>
      <c r="CA115" s="61"/>
      <c r="CB115" s="61"/>
      <c r="CC115" s="61"/>
      <c r="CD115" s="61"/>
      <c r="CE115" s="61"/>
      <c r="CF115" s="61"/>
      <c r="CG115" s="61"/>
      <c r="CH115" s="61"/>
      <c r="CI115" s="61"/>
      <c r="CJ115" s="61"/>
      <c r="CK115" s="61"/>
      <c r="CL115" s="61"/>
      <c r="CM115" s="61"/>
      <c r="CN115" s="61"/>
      <c r="CO115" s="61"/>
      <c r="CP115" s="61"/>
      <c r="CQ115" s="61"/>
      <c r="CR115" s="61"/>
      <c r="CS115" s="61"/>
      <c r="CT115" s="61"/>
      <c r="CU115" s="61"/>
      <c r="CV115" s="61"/>
      <c r="CW115" s="61"/>
      <c r="CX115" s="61"/>
      <c r="CY115" s="61"/>
      <c r="CZ115" s="61"/>
      <c r="DA115" s="61"/>
      <c r="DB115" s="61"/>
      <c r="DC115" s="61"/>
      <c r="DD115" s="61"/>
      <c r="DE115" s="61"/>
      <c r="DF115" s="61"/>
      <c r="DG115" s="61"/>
      <c r="DH115" s="61"/>
      <c r="DI115" s="61"/>
      <c r="DJ115" s="61"/>
      <c r="DK115" s="61"/>
      <c r="DL115" s="61"/>
      <c r="DM115" s="61"/>
      <c r="DN115" s="61"/>
      <c r="DO115" s="61"/>
      <c r="DP115" s="61"/>
      <c r="DQ115" s="61"/>
      <c r="DR115" s="61"/>
      <c r="DS115" s="61"/>
      <c r="DT115" s="61"/>
      <c r="DU115" s="61"/>
      <c r="DV115" s="61"/>
      <c r="DW115" s="61"/>
      <c r="DX115" s="61"/>
      <c r="DY115" s="61"/>
      <c r="DZ115" s="61"/>
    </row>
    <row r="116" spans="1:130" s="49" customFormat="1" ht="15.75" customHeight="1">
      <c r="A116" s="59"/>
      <c r="B116" s="66"/>
      <c r="C116" s="61"/>
      <c r="D116" s="61"/>
      <c r="E116" s="61"/>
      <c r="F116" s="109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c r="BG116" s="61"/>
      <c r="BH116" s="61"/>
      <c r="BI116" s="61"/>
      <c r="BJ116" s="61"/>
      <c r="BK116" s="61"/>
      <c r="BL116" s="61"/>
      <c r="BM116" s="61"/>
      <c r="BN116" s="61"/>
      <c r="BO116" s="61"/>
      <c r="BP116" s="61"/>
      <c r="BQ116" s="61"/>
      <c r="BR116" s="61"/>
      <c r="BS116" s="61"/>
      <c r="BT116" s="61"/>
      <c r="BU116" s="61"/>
      <c r="BV116" s="61"/>
      <c r="BW116" s="61"/>
      <c r="BX116" s="61"/>
      <c r="BY116" s="61"/>
      <c r="BZ116" s="61"/>
      <c r="CA116" s="61"/>
      <c r="CB116" s="61"/>
      <c r="CC116" s="61"/>
      <c r="CD116" s="61"/>
      <c r="CE116" s="61"/>
      <c r="CF116" s="61"/>
      <c r="CG116" s="61"/>
      <c r="CH116" s="61"/>
      <c r="CI116" s="61"/>
      <c r="CJ116" s="61"/>
      <c r="CK116" s="61"/>
      <c r="CL116" s="61"/>
      <c r="CM116" s="61"/>
      <c r="CN116" s="61"/>
      <c r="CO116" s="61"/>
      <c r="CP116" s="61"/>
      <c r="CQ116" s="61"/>
      <c r="CR116" s="61"/>
      <c r="CS116" s="61"/>
      <c r="CT116" s="61"/>
      <c r="CU116" s="61"/>
      <c r="CV116" s="61"/>
      <c r="CW116" s="61"/>
      <c r="CX116" s="61"/>
      <c r="CY116" s="61"/>
      <c r="CZ116" s="61"/>
      <c r="DA116" s="61"/>
      <c r="DB116" s="61"/>
      <c r="DC116" s="61"/>
      <c r="DD116" s="61"/>
      <c r="DE116" s="61"/>
      <c r="DF116" s="61"/>
      <c r="DG116" s="61"/>
      <c r="DH116" s="61"/>
      <c r="DI116" s="61"/>
      <c r="DJ116" s="61"/>
      <c r="DK116" s="61"/>
      <c r="DL116" s="61"/>
      <c r="DM116" s="61"/>
      <c r="DN116" s="61"/>
      <c r="DO116" s="61"/>
      <c r="DP116" s="61"/>
      <c r="DQ116" s="61"/>
      <c r="DR116" s="61"/>
      <c r="DS116" s="61"/>
      <c r="DT116" s="61"/>
      <c r="DU116" s="61"/>
      <c r="DV116" s="61"/>
      <c r="DW116" s="61"/>
      <c r="DX116" s="61"/>
      <c r="DY116" s="61"/>
      <c r="DZ116" s="61"/>
    </row>
    <row r="117" spans="1:130" s="49" customFormat="1" ht="15.75" customHeight="1">
      <c r="A117" s="59"/>
      <c r="B117" s="66"/>
      <c r="C117" s="61"/>
      <c r="D117" s="61"/>
      <c r="E117" s="61"/>
      <c r="F117" s="109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c r="BG117" s="61"/>
      <c r="BH117" s="61"/>
      <c r="BI117" s="61"/>
      <c r="BJ117" s="61"/>
      <c r="BK117" s="61"/>
      <c r="BL117" s="61"/>
      <c r="BM117" s="61"/>
      <c r="BN117" s="61"/>
      <c r="BO117" s="61"/>
      <c r="BP117" s="61"/>
      <c r="BQ117" s="61"/>
      <c r="BR117" s="61"/>
      <c r="BS117" s="61"/>
      <c r="BT117" s="61"/>
      <c r="BU117" s="61"/>
      <c r="BV117" s="61"/>
      <c r="BW117" s="61"/>
      <c r="BX117" s="61"/>
      <c r="BY117" s="61"/>
      <c r="BZ117" s="61"/>
      <c r="CA117" s="61"/>
      <c r="CB117" s="61"/>
      <c r="CC117" s="61"/>
      <c r="CD117" s="61"/>
      <c r="CE117" s="61"/>
      <c r="CF117" s="61"/>
      <c r="CG117" s="61"/>
      <c r="CH117" s="61"/>
      <c r="CI117" s="61"/>
      <c r="CJ117" s="61"/>
      <c r="CK117" s="61"/>
      <c r="CL117" s="61"/>
      <c r="CM117" s="61"/>
      <c r="CN117" s="61"/>
      <c r="CO117" s="61"/>
      <c r="CP117" s="61"/>
      <c r="CQ117" s="61"/>
      <c r="CR117" s="61"/>
      <c r="CS117" s="61"/>
      <c r="CT117" s="61"/>
      <c r="CU117" s="61"/>
      <c r="CV117" s="61"/>
      <c r="CW117" s="61"/>
      <c r="CX117" s="61"/>
      <c r="CY117" s="61"/>
      <c r="CZ117" s="61"/>
      <c r="DA117" s="61"/>
      <c r="DB117" s="61"/>
      <c r="DC117" s="61"/>
      <c r="DD117" s="61"/>
      <c r="DE117" s="61"/>
      <c r="DF117" s="61"/>
      <c r="DG117" s="61"/>
      <c r="DH117" s="61"/>
      <c r="DI117" s="61"/>
      <c r="DJ117" s="61"/>
      <c r="DK117" s="61"/>
      <c r="DL117" s="61"/>
      <c r="DM117" s="61"/>
      <c r="DN117" s="61"/>
      <c r="DO117" s="61"/>
      <c r="DP117" s="61"/>
      <c r="DQ117" s="61"/>
      <c r="DR117" s="61"/>
      <c r="DS117" s="61"/>
      <c r="DT117" s="61"/>
      <c r="DU117" s="61"/>
      <c r="DV117" s="61"/>
      <c r="DW117" s="61"/>
      <c r="DX117" s="61"/>
      <c r="DY117" s="61"/>
      <c r="DZ117" s="61"/>
    </row>
  </sheetData>
  <dataValidations count="1">
    <dataValidation type="list" allowBlank="1" showInputMessage="1" showErrorMessage="1" sqref="G8:G9 G36:G37 G20:G32 G41:G44 G48:G49 G52 G13:G16" xr:uid="{23D88152-EFBE-4C7C-9401-D519BA45110A}">
      <formula1>"Straight-Line,S-Curve"</formula1>
    </dataValidation>
  </dataValidations>
  <pageMargins left="0.7" right="0.7" top="0.75" bottom="0.75" header="0.3" footer="0.3"/>
  <pageSetup scale="10"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D8169-DE3A-4E31-B63B-94501762A30E}">
  <sheetPr>
    <tabColor theme="9" tint="0.59999389629810485"/>
  </sheetPr>
  <dimension ref="A1:BK120"/>
  <sheetViews>
    <sheetView showGridLines="0" zoomScale="85" zoomScaleNormal="85" workbookViewId="0">
      <selection activeCell="B78" sqref="B78:B81"/>
    </sheetView>
  </sheetViews>
  <sheetFormatPr defaultColWidth="9.140625" defaultRowHeight="15.75"/>
  <cols>
    <col min="1" max="1" width="2.42578125" style="105" customWidth="1"/>
    <col min="2" max="2" width="18.7109375" style="107" customWidth="1"/>
    <col min="3" max="3" width="18.7109375" style="107" hidden="1" customWidth="1"/>
    <col min="4" max="63" width="14.140625" style="105" customWidth="1"/>
    <col min="64" max="16384" width="9.140625" style="105"/>
  </cols>
  <sheetData>
    <row r="1" spans="1:63" s="49" customFormat="1" ht="15.75" customHeight="1">
      <c r="B1" s="50"/>
      <c r="C1" s="50"/>
    </row>
    <row r="2" spans="1:63" s="49" customFormat="1" ht="15.75" customHeight="1">
      <c r="B2" s="123" t="s">
        <v>1393</v>
      </c>
      <c r="C2" s="531"/>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c r="BG2" s="124"/>
      <c r="BH2" s="124"/>
      <c r="BI2" s="124"/>
      <c r="BJ2" s="124"/>
      <c r="BK2" s="124"/>
    </row>
    <row r="3" spans="1:63" s="49" customFormat="1" ht="15.75" customHeight="1">
      <c r="B3" s="52" t="s">
        <v>1383</v>
      </c>
      <c r="C3" s="615"/>
      <c r="D3" s="120">
        <v>1</v>
      </c>
      <c r="E3" s="120">
        <f t="shared" ref="E3:AY3" si="0">D3+1</f>
        <v>2</v>
      </c>
      <c r="F3" s="120">
        <f t="shared" si="0"/>
        <v>3</v>
      </c>
      <c r="G3" s="120">
        <f t="shared" si="0"/>
        <v>4</v>
      </c>
      <c r="H3" s="120">
        <f t="shared" si="0"/>
        <v>5</v>
      </c>
      <c r="I3" s="120">
        <f t="shared" si="0"/>
        <v>6</v>
      </c>
      <c r="J3" s="120">
        <f t="shared" si="0"/>
        <v>7</v>
      </c>
      <c r="K3" s="120">
        <f t="shared" si="0"/>
        <v>8</v>
      </c>
      <c r="L3" s="120">
        <f t="shared" si="0"/>
        <v>9</v>
      </c>
      <c r="M3" s="120">
        <f t="shared" si="0"/>
        <v>10</v>
      </c>
      <c r="N3" s="120">
        <f t="shared" si="0"/>
        <v>11</v>
      </c>
      <c r="O3" s="120">
        <f t="shared" si="0"/>
        <v>12</v>
      </c>
      <c r="P3" s="120">
        <f t="shared" si="0"/>
        <v>13</v>
      </c>
      <c r="Q3" s="120">
        <f t="shared" si="0"/>
        <v>14</v>
      </c>
      <c r="R3" s="120">
        <f t="shared" si="0"/>
        <v>15</v>
      </c>
      <c r="S3" s="120">
        <f t="shared" si="0"/>
        <v>16</v>
      </c>
      <c r="T3" s="120">
        <f t="shared" si="0"/>
        <v>17</v>
      </c>
      <c r="U3" s="120">
        <f t="shared" si="0"/>
        <v>18</v>
      </c>
      <c r="V3" s="120">
        <f t="shared" si="0"/>
        <v>19</v>
      </c>
      <c r="W3" s="120">
        <f t="shared" si="0"/>
        <v>20</v>
      </c>
      <c r="X3" s="120">
        <f t="shared" si="0"/>
        <v>21</v>
      </c>
      <c r="Y3" s="120">
        <f t="shared" si="0"/>
        <v>22</v>
      </c>
      <c r="Z3" s="120">
        <f t="shared" si="0"/>
        <v>23</v>
      </c>
      <c r="AA3" s="120">
        <f t="shared" si="0"/>
        <v>24</v>
      </c>
      <c r="AB3" s="120">
        <f t="shared" si="0"/>
        <v>25</v>
      </c>
      <c r="AC3" s="120">
        <f t="shared" si="0"/>
        <v>26</v>
      </c>
      <c r="AD3" s="120">
        <f t="shared" si="0"/>
        <v>27</v>
      </c>
      <c r="AE3" s="120">
        <f t="shared" si="0"/>
        <v>28</v>
      </c>
      <c r="AF3" s="120">
        <f t="shared" si="0"/>
        <v>29</v>
      </c>
      <c r="AG3" s="120">
        <f t="shared" si="0"/>
        <v>30</v>
      </c>
      <c r="AH3" s="120">
        <f t="shared" si="0"/>
        <v>31</v>
      </c>
      <c r="AI3" s="120">
        <f t="shared" si="0"/>
        <v>32</v>
      </c>
      <c r="AJ3" s="120">
        <f t="shared" si="0"/>
        <v>33</v>
      </c>
      <c r="AK3" s="120">
        <f t="shared" si="0"/>
        <v>34</v>
      </c>
      <c r="AL3" s="120">
        <f t="shared" si="0"/>
        <v>35</v>
      </c>
      <c r="AM3" s="120">
        <f t="shared" si="0"/>
        <v>36</v>
      </c>
      <c r="AN3" s="120">
        <f t="shared" si="0"/>
        <v>37</v>
      </c>
      <c r="AO3" s="120">
        <f t="shared" si="0"/>
        <v>38</v>
      </c>
      <c r="AP3" s="120">
        <f t="shared" si="0"/>
        <v>39</v>
      </c>
      <c r="AQ3" s="120">
        <f t="shared" si="0"/>
        <v>40</v>
      </c>
      <c r="AR3" s="120">
        <f t="shared" si="0"/>
        <v>41</v>
      </c>
      <c r="AS3" s="120">
        <f t="shared" si="0"/>
        <v>42</v>
      </c>
      <c r="AT3" s="120">
        <f t="shared" si="0"/>
        <v>43</v>
      </c>
      <c r="AU3" s="120">
        <f t="shared" si="0"/>
        <v>44</v>
      </c>
      <c r="AV3" s="120">
        <f t="shared" si="0"/>
        <v>45</v>
      </c>
      <c r="AW3" s="120">
        <f t="shared" si="0"/>
        <v>46</v>
      </c>
      <c r="AX3" s="120">
        <f t="shared" si="0"/>
        <v>47</v>
      </c>
      <c r="AY3" s="120">
        <f t="shared" si="0"/>
        <v>48</v>
      </c>
      <c r="AZ3" s="120">
        <f t="shared" ref="AZ3:BK3" si="1">AY3+1</f>
        <v>49</v>
      </c>
      <c r="BA3" s="120">
        <f t="shared" si="1"/>
        <v>50</v>
      </c>
      <c r="BB3" s="120">
        <f t="shared" si="1"/>
        <v>51</v>
      </c>
      <c r="BC3" s="120">
        <f t="shared" si="1"/>
        <v>52</v>
      </c>
      <c r="BD3" s="120">
        <f t="shared" si="1"/>
        <v>53</v>
      </c>
      <c r="BE3" s="120">
        <f t="shared" si="1"/>
        <v>54</v>
      </c>
      <c r="BF3" s="120">
        <f t="shared" si="1"/>
        <v>55</v>
      </c>
      <c r="BG3" s="120">
        <f t="shared" si="1"/>
        <v>56</v>
      </c>
      <c r="BH3" s="120">
        <f t="shared" si="1"/>
        <v>57</v>
      </c>
      <c r="BI3" s="120">
        <f t="shared" si="1"/>
        <v>58</v>
      </c>
      <c r="BJ3" s="120">
        <f t="shared" si="1"/>
        <v>59</v>
      </c>
      <c r="BK3" s="120">
        <f t="shared" si="1"/>
        <v>60</v>
      </c>
    </row>
    <row r="4" spans="1:63" s="51" customFormat="1" ht="15.75" customHeight="1">
      <c r="A4" s="49"/>
      <c r="B4" s="1067">
        <v>4</v>
      </c>
      <c r="C4" s="1066">
        <f t="shared" ref="C4:C37" ca="1" si="2">SUMIF(D$3:BK$3,"&lt;="&amp;$B4,D64:AM64)</f>
        <v>1.6604139312549417</v>
      </c>
      <c r="D4" s="1093">
        <f t="shared" ref="D4:AI4" ca="1" si="3">IFERROR(IF(D$3&lt;=$B4,D64/$C4*100,"")/100,0)</f>
        <v>0.19552502014541473</v>
      </c>
      <c r="E4" s="1093">
        <f t="shared" ca="1" si="3"/>
        <v>0.60225946143694387</v>
      </c>
      <c r="F4" s="1093">
        <f t="shared" ca="1" si="3"/>
        <v>0.19552502014541473</v>
      </c>
      <c r="G4" s="1093">
        <f t="shared" ca="1" si="3"/>
        <v>6.6904982722266852E-3</v>
      </c>
      <c r="H4" s="1093">
        <f t="shared" si="3"/>
        <v>0</v>
      </c>
      <c r="I4" s="1093">
        <f t="shared" si="3"/>
        <v>0</v>
      </c>
      <c r="J4" s="1093">
        <f t="shared" si="3"/>
        <v>0</v>
      </c>
      <c r="K4" s="1093">
        <f t="shared" si="3"/>
        <v>0</v>
      </c>
      <c r="L4" s="1093">
        <f t="shared" si="3"/>
        <v>0</v>
      </c>
      <c r="M4" s="1093">
        <f t="shared" si="3"/>
        <v>0</v>
      </c>
      <c r="N4" s="1093">
        <f t="shared" si="3"/>
        <v>0</v>
      </c>
      <c r="O4" s="1093">
        <f t="shared" si="3"/>
        <v>0</v>
      </c>
      <c r="P4" s="1093">
        <f t="shared" si="3"/>
        <v>0</v>
      </c>
      <c r="Q4" s="1093">
        <f t="shared" si="3"/>
        <v>0</v>
      </c>
      <c r="R4" s="1093">
        <f t="shared" si="3"/>
        <v>0</v>
      </c>
      <c r="S4" s="1093">
        <f t="shared" si="3"/>
        <v>0</v>
      </c>
      <c r="T4" s="1093">
        <f t="shared" si="3"/>
        <v>0</v>
      </c>
      <c r="U4" s="1093">
        <f t="shared" si="3"/>
        <v>0</v>
      </c>
      <c r="V4" s="1093">
        <f t="shared" si="3"/>
        <v>0</v>
      </c>
      <c r="W4" s="1093">
        <f t="shared" si="3"/>
        <v>0</v>
      </c>
      <c r="X4" s="1093">
        <f t="shared" si="3"/>
        <v>0</v>
      </c>
      <c r="Y4" s="1093">
        <f t="shared" si="3"/>
        <v>0</v>
      </c>
      <c r="Z4" s="1093">
        <f t="shared" si="3"/>
        <v>0</v>
      </c>
      <c r="AA4" s="1093">
        <f t="shared" si="3"/>
        <v>0</v>
      </c>
      <c r="AB4" s="1093">
        <f t="shared" si="3"/>
        <v>0</v>
      </c>
      <c r="AC4" s="1093">
        <f t="shared" si="3"/>
        <v>0</v>
      </c>
      <c r="AD4" s="1093">
        <f t="shared" si="3"/>
        <v>0</v>
      </c>
      <c r="AE4" s="1093">
        <f t="shared" si="3"/>
        <v>0</v>
      </c>
      <c r="AF4" s="1093">
        <f t="shared" si="3"/>
        <v>0</v>
      </c>
      <c r="AG4" s="1093">
        <f t="shared" si="3"/>
        <v>0</v>
      </c>
      <c r="AH4" s="1093">
        <f t="shared" si="3"/>
        <v>0</v>
      </c>
      <c r="AI4" s="1093">
        <f t="shared" si="3"/>
        <v>0</v>
      </c>
      <c r="AJ4" s="1093">
        <f t="shared" ref="AJ4:BK4" si="4">IFERROR(IF(AJ$3&lt;=$B4,AJ64/$C4*100,"")/100,0)</f>
        <v>0</v>
      </c>
      <c r="AK4" s="1093">
        <f t="shared" si="4"/>
        <v>0</v>
      </c>
      <c r="AL4" s="1093">
        <f t="shared" si="4"/>
        <v>0</v>
      </c>
      <c r="AM4" s="1093">
        <f t="shared" si="4"/>
        <v>0</v>
      </c>
      <c r="AN4" s="1093">
        <f t="shared" si="4"/>
        <v>0</v>
      </c>
      <c r="AO4" s="1093">
        <f t="shared" si="4"/>
        <v>0</v>
      </c>
      <c r="AP4" s="1093">
        <f t="shared" si="4"/>
        <v>0</v>
      </c>
      <c r="AQ4" s="1093">
        <f t="shared" si="4"/>
        <v>0</v>
      </c>
      <c r="AR4" s="1093">
        <f t="shared" si="4"/>
        <v>0</v>
      </c>
      <c r="AS4" s="1093">
        <f t="shared" si="4"/>
        <v>0</v>
      </c>
      <c r="AT4" s="1093">
        <f t="shared" si="4"/>
        <v>0</v>
      </c>
      <c r="AU4" s="1093">
        <f t="shared" si="4"/>
        <v>0</v>
      </c>
      <c r="AV4" s="1093">
        <f t="shared" si="4"/>
        <v>0</v>
      </c>
      <c r="AW4" s="1093">
        <f t="shared" si="4"/>
        <v>0</v>
      </c>
      <c r="AX4" s="1093">
        <f t="shared" si="4"/>
        <v>0</v>
      </c>
      <c r="AY4" s="1093">
        <f t="shared" si="4"/>
        <v>0</v>
      </c>
      <c r="AZ4" s="1093">
        <f t="shared" si="4"/>
        <v>0</v>
      </c>
      <c r="BA4" s="1093">
        <f t="shared" si="4"/>
        <v>0</v>
      </c>
      <c r="BB4" s="1093">
        <f t="shared" si="4"/>
        <v>0</v>
      </c>
      <c r="BC4" s="1093">
        <f t="shared" si="4"/>
        <v>0</v>
      </c>
      <c r="BD4" s="1093">
        <f t="shared" si="4"/>
        <v>0</v>
      </c>
      <c r="BE4" s="1093">
        <f t="shared" si="4"/>
        <v>0</v>
      </c>
      <c r="BF4" s="1093">
        <f t="shared" si="4"/>
        <v>0</v>
      </c>
      <c r="BG4" s="1093">
        <f t="shared" si="4"/>
        <v>0</v>
      </c>
      <c r="BH4" s="1093">
        <f t="shared" si="4"/>
        <v>0</v>
      </c>
      <c r="BI4" s="1093">
        <f t="shared" si="4"/>
        <v>0</v>
      </c>
      <c r="BJ4" s="1093">
        <f t="shared" si="4"/>
        <v>0</v>
      </c>
      <c r="BK4" s="1093">
        <f t="shared" si="4"/>
        <v>0</v>
      </c>
    </row>
    <row r="5" spans="1:63" s="51" customFormat="1" ht="15.75" customHeight="1">
      <c r="A5" s="49"/>
      <c r="B5" s="1064">
        <f>B4+1</f>
        <v>5</v>
      </c>
      <c r="C5" s="1066">
        <f t="shared" ca="1" si="2"/>
        <v>2.0774468175280156</v>
      </c>
      <c r="D5" s="1093">
        <f t="shared" ref="D5:AI5" ca="1" si="5">IFERROR(IF(D$3&lt;=$B5,D65/$C5*100,"")/100,0)</f>
        <v>9.5260536834871803E-2</v>
      </c>
      <c r="E5" s="1093">
        <f t="shared" ca="1" si="5"/>
        <v>0.40206574934378936</v>
      </c>
      <c r="F5" s="1093">
        <f t="shared" ca="1" si="5"/>
        <v>0.40206574934378936</v>
      </c>
      <c r="G5" s="1093">
        <f t="shared" ca="1" si="5"/>
        <v>9.5260536834871803E-2</v>
      </c>
      <c r="H5" s="1093">
        <f t="shared" ca="1" si="5"/>
        <v>5.3474276426777852E-3</v>
      </c>
      <c r="I5" s="1093">
        <f t="shared" si="5"/>
        <v>0</v>
      </c>
      <c r="J5" s="1093">
        <f t="shared" si="5"/>
        <v>0</v>
      </c>
      <c r="K5" s="1093">
        <f t="shared" si="5"/>
        <v>0</v>
      </c>
      <c r="L5" s="1093">
        <f t="shared" si="5"/>
        <v>0</v>
      </c>
      <c r="M5" s="1093">
        <f t="shared" si="5"/>
        <v>0</v>
      </c>
      <c r="N5" s="1093">
        <f t="shared" si="5"/>
        <v>0</v>
      </c>
      <c r="O5" s="1093">
        <f t="shared" si="5"/>
        <v>0</v>
      </c>
      <c r="P5" s="1093">
        <f t="shared" si="5"/>
        <v>0</v>
      </c>
      <c r="Q5" s="1093">
        <f t="shared" si="5"/>
        <v>0</v>
      </c>
      <c r="R5" s="1093">
        <f t="shared" si="5"/>
        <v>0</v>
      </c>
      <c r="S5" s="1093">
        <f t="shared" si="5"/>
        <v>0</v>
      </c>
      <c r="T5" s="1093">
        <f t="shared" si="5"/>
        <v>0</v>
      </c>
      <c r="U5" s="1093">
        <f t="shared" si="5"/>
        <v>0</v>
      </c>
      <c r="V5" s="1093">
        <f t="shared" si="5"/>
        <v>0</v>
      </c>
      <c r="W5" s="1093">
        <f t="shared" si="5"/>
        <v>0</v>
      </c>
      <c r="X5" s="1093">
        <f t="shared" si="5"/>
        <v>0</v>
      </c>
      <c r="Y5" s="1093">
        <f t="shared" si="5"/>
        <v>0</v>
      </c>
      <c r="Z5" s="1093">
        <f t="shared" si="5"/>
        <v>0</v>
      </c>
      <c r="AA5" s="1093">
        <f t="shared" si="5"/>
        <v>0</v>
      </c>
      <c r="AB5" s="1093">
        <f t="shared" si="5"/>
        <v>0</v>
      </c>
      <c r="AC5" s="1093">
        <f t="shared" si="5"/>
        <v>0</v>
      </c>
      <c r="AD5" s="1093">
        <f t="shared" si="5"/>
        <v>0</v>
      </c>
      <c r="AE5" s="1093">
        <f t="shared" si="5"/>
        <v>0</v>
      </c>
      <c r="AF5" s="1093">
        <f t="shared" si="5"/>
        <v>0</v>
      </c>
      <c r="AG5" s="1093">
        <f t="shared" si="5"/>
        <v>0</v>
      </c>
      <c r="AH5" s="1093">
        <f t="shared" si="5"/>
        <v>0</v>
      </c>
      <c r="AI5" s="1093">
        <f t="shared" si="5"/>
        <v>0</v>
      </c>
      <c r="AJ5" s="1093">
        <f t="shared" ref="AJ5:BK5" si="6">IFERROR(IF(AJ$3&lt;=$B5,AJ65/$C5*100,"")/100,0)</f>
        <v>0</v>
      </c>
      <c r="AK5" s="1093">
        <f t="shared" si="6"/>
        <v>0</v>
      </c>
      <c r="AL5" s="1093">
        <f t="shared" si="6"/>
        <v>0</v>
      </c>
      <c r="AM5" s="1093">
        <f t="shared" si="6"/>
        <v>0</v>
      </c>
      <c r="AN5" s="1093">
        <f t="shared" si="6"/>
        <v>0</v>
      </c>
      <c r="AO5" s="1093">
        <f t="shared" si="6"/>
        <v>0</v>
      </c>
      <c r="AP5" s="1093">
        <f t="shared" si="6"/>
        <v>0</v>
      </c>
      <c r="AQ5" s="1093">
        <f t="shared" si="6"/>
        <v>0</v>
      </c>
      <c r="AR5" s="1093">
        <f t="shared" si="6"/>
        <v>0</v>
      </c>
      <c r="AS5" s="1093">
        <f t="shared" si="6"/>
        <v>0</v>
      </c>
      <c r="AT5" s="1093">
        <f t="shared" si="6"/>
        <v>0</v>
      </c>
      <c r="AU5" s="1093">
        <f t="shared" si="6"/>
        <v>0</v>
      </c>
      <c r="AV5" s="1093">
        <f t="shared" si="6"/>
        <v>0</v>
      </c>
      <c r="AW5" s="1093">
        <f t="shared" si="6"/>
        <v>0</v>
      </c>
      <c r="AX5" s="1093">
        <f t="shared" si="6"/>
        <v>0</v>
      </c>
      <c r="AY5" s="1093">
        <f t="shared" si="6"/>
        <v>0</v>
      </c>
      <c r="AZ5" s="1093">
        <f t="shared" si="6"/>
        <v>0</v>
      </c>
      <c r="BA5" s="1093">
        <f t="shared" si="6"/>
        <v>0</v>
      </c>
      <c r="BB5" s="1093">
        <f t="shared" si="6"/>
        <v>0</v>
      </c>
      <c r="BC5" s="1093">
        <f t="shared" si="6"/>
        <v>0</v>
      </c>
      <c r="BD5" s="1093">
        <f t="shared" si="6"/>
        <v>0</v>
      </c>
      <c r="BE5" s="1093">
        <f t="shared" si="6"/>
        <v>0</v>
      </c>
      <c r="BF5" s="1093">
        <f t="shared" si="6"/>
        <v>0</v>
      </c>
      <c r="BG5" s="1093">
        <f t="shared" si="6"/>
        <v>0</v>
      </c>
      <c r="BH5" s="1093">
        <f t="shared" si="6"/>
        <v>0</v>
      </c>
      <c r="BI5" s="1093">
        <f t="shared" si="6"/>
        <v>0</v>
      </c>
      <c r="BJ5" s="1093">
        <f t="shared" si="6"/>
        <v>0</v>
      </c>
      <c r="BK5" s="1093">
        <f t="shared" si="6"/>
        <v>0</v>
      </c>
    </row>
    <row r="6" spans="1:63" s="51" customFormat="1" ht="15.75" customHeight="1">
      <c r="A6" s="59"/>
      <c r="B6" s="1064">
        <f t="shared" ref="B6:B37" si="7">B5+1</f>
        <v>6</v>
      </c>
      <c r="C6" s="1066">
        <f t="shared" ca="1" si="2"/>
        <v>2.4948408824367347</v>
      </c>
      <c r="D6" s="1093">
        <f t="shared" ref="D6:AI6" ca="1" si="8">IFERROR(IF(D$3&lt;=$B6,D66/$C6*100,"")/100,0)</f>
        <v>5.4246058010893841E-2</v>
      </c>
      <c r="E6" s="1093">
        <f t="shared" ca="1" si="8"/>
        <v>0.24311396529634755</v>
      </c>
      <c r="F6" s="1093">
        <f t="shared" ca="1" si="8"/>
        <v>0.40082716578834104</v>
      </c>
      <c r="G6" s="1093">
        <f t="shared" ca="1" si="8"/>
        <v>0.24311396529634755</v>
      </c>
      <c r="H6" s="1093">
        <f t="shared" ca="1" si="8"/>
        <v>5.4246058010893841E-2</v>
      </c>
      <c r="I6" s="1093">
        <f t="shared" ca="1" si="8"/>
        <v>4.4527875971761546E-3</v>
      </c>
      <c r="J6" s="1093">
        <f t="shared" si="8"/>
        <v>0</v>
      </c>
      <c r="K6" s="1093">
        <f t="shared" si="8"/>
        <v>0</v>
      </c>
      <c r="L6" s="1093">
        <f t="shared" si="8"/>
        <v>0</v>
      </c>
      <c r="M6" s="1093">
        <f t="shared" si="8"/>
        <v>0</v>
      </c>
      <c r="N6" s="1093">
        <f t="shared" si="8"/>
        <v>0</v>
      </c>
      <c r="O6" s="1093">
        <f t="shared" si="8"/>
        <v>0</v>
      </c>
      <c r="P6" s="1093">
        <f t="shared" si="8"/>
        <v>0</v>
      </c>
      <c r="Q6" s="1093">
        <f t="shared" si="8"/>
        <v>0</v>
      </c>
      <c r="R6" s="1093">
        <f t="shared" si="8"/>
        <v>0</v>
      </c>
      <c r="S6" s="1093">
        <f t="shared" si="8"/>
        <v>0</v>
      </c>
      <c r="T6" s="1093">
        <f t="shared" si="8"/>
        <v>0</v>
      </c>
      <c r="U6" s="1093">
        <f t="shared" si="8"/>
        <v>0</v>
      </c>
      <c r="V6" s="1093">
        <f t="shared" si="8"/>
        <v>0</v>
      </c>
      <c r="W6" s="1093">
        <f t="shared" si="8"/>
        <v>0</v>
      </c>
      <c r="X6" s="1093">
        <f t="shared" si="8"/>
        <v>0</v>
      </c>
      <c r="Y6" s="1093">
        <f t="shared" si="8"/>
        <v>0</v>
      </c>
      <c r="Z6" s="1093">
        <f t="shared" si="8"/>
        <v>0</v>
      </c>
      <c r="AA6" s="1093">
        <f t="shared" si="8"/>
        <v>0</v>
      </c>
      <c r="AB6" s="1093">
        <f t="shared" si="8"/>
        <v>0</v>
      </c>
      <c r="AC6" s="1093">
        <f t="shared" si="8"/>
        <v>0</v>
      </c>
      <c r="AD6" s="1093">
        <f t="shared" si="8"/>
        <v>0</v>
      </c>
      <c r="AE6" s="1093">
        <f t="shared" si="8"/>
        <v>0</v>
      </c>
      <c r="AF6" s="1093">
        <f t="shared" si="8"/>
        <v>0</v>
      </c>
      <c r="AG6" s="1093">
        <f t="shared" si="8"/>
        <v>0</v>
      </c>
      <c r="AH6" s="1093">
        <f t="shared" si="8"/>
        <v>0</v>
      </c>
      <c r="AI6" s="1093">
        <f t="shared" si="8"/>
        <v>0</v>
      </c>
      <c r="AJ6" s="1093">
        <f t="shared" ref="AJ6:BK6" si="9">IFERROR(IF(AJ$3&lt;=$B6,AJ66/$C6*100,"")/100,0)</f>
        <v>0</v>
      </c>
      <c r="AK6" s="1093">
        <f t="shared" si="9"/>
        <v>0</v>
      </c>
      <c r="AL6" s="1093">
        <f t="shared" si="9"/>
        <v>0</v>
      </c>
      <c r="AM6" s="1093">
        <f t="shared" si="9"/>
        <v>0</v>
      </c>
      <c r="AN6" s="1093">
        <f t="shared" si="9"/>
        <v>0</v>
      </c>
      <c r="AO6" s="1093">
        <f t="shared" si="9"/>
        <v>0</v>
      </c>
      <c r="AP6" s="1093">
        <f t="shared" si="9"/>
        <v>0</v>
      </c>
      <c r="AQ6" s="1093">
        <f t="shared" si="9"/>
        <v>0</v>
      </c>
      <c r="AR6" s="1093">
        <f t="shared" si="9"/>
        <v>0</v>
      </c>
      <c r="AS6" s="1093">
        <f t="shared" si="9"/>
        <v>0</v>
      </c>
      <c r="AT6" s="1093">
        <f t="shared" si="9"/>
        <v>0</v>
      </c>
      <c r="AU6" s="1093">
        <f t="shared" si="9"/>
        <v>0</v>
      </c>
      <c r="AV6" s="1093">
        <f t="shared" si="9"/>
        <v>0</v>
      </c>
      <c r="AW6" s="1093">
        <f t="shared" si="9"/>
        <v>0</v>
      </c>
      <c r="AX6" s="1093">
        <f t="shared" si="9"/>
        <v>0</v>
      </c>
      <c r="AY6" s="1093">
        <f t="shared" si="9"/>
        <v>0</v>
      </c>
      <c r="AZ6" s="1093">
        <f t="shared" si="9"/>
        <v>0</v>
      </c>
      <c r="BA6" s="1093">
        <f t="shared" si="9"/>
        <v>0</v>
      </c>
      <c r="BB6" s="1093">
        <f t="shared" si="9"/>
        <v>0</v>
      </c>
      <c r="BC6" s="1093">
        <f t="shared" si="9"/>
        <v>0</v>
      </c>
      <c r="BD6" s="1093">
        <f t="shared" si="9"/>
        <v>0</v>
      </c>
      <c r="BE6" s="1093">
        <f t="shared" si="9"/>
        <v>0</v>
      </c>
      <c r="BF6" s="1093">
        <f t="shared" si="9"/>
        <v>0</v>
      </c>
      <c r="BG6" s="1093">
        <f t="shared" si="9"/>
        <v>0</v>
      </c>
      <c r="BH6" s="1093">
        <f t="shared" si="9"/>
        <v>0</v>
      </c>
      <c r="BI6" s="1093">
        <f t="shared" si="9"/>
        <v>0</v>
      </c>
      <c r="BJ6" s="1093">
        <f t="shared" si="9"/>
        <v>0</v>
      </c>
      <c r="BK6" s="1093">
        <f t="shared" si="9"/>
        <v>0</v>
      </c>
    </row>
    <row r="7" spans="1:63" s="51" customFormat="1" ht="15.75" customHeight="1">
      <c r="A7" s="49"/>
      <c r="B7" s="1064">
        <f t="shared" si="7"/>
        <v>7</v>
      </c>
      <c r="C7" s="1066">
        <f t="shared" ca="1" si="2"/>
        <v>2.9120844251416669</v>
      </c>
      <c r="D7" s="1093">
        <f t="shared" ref="D7:AI7" ca="1" si="10">IFERROR(IF(D$3&lt;=$B7,D67/$C7*100,"")/100,0)</f>
        <v>3.4569361692870726E-2</v>
      </c>
      <c r="E7" s="1093">
        <f t="shared" ca="1" si="10"/>
        <v>0.1502582596584516</v>
      </c>
      <c r="F7" s="1093">
        <f t="shared" ca="1" si="10"/>
        <v>0.31326498261950836</v>
      </c>
      <c r="G7" s="1093">
        <f t="shared" ca="1" si="10"/>
        <v>0.31326498261950836</v>
      </c>
      <c r="H7" s="1093">
        <f t="shared" ca="1" si="10"/>
        <v>0.1502582596584516</v>
      </c>
      <c r="I7" s="1093">
        <f t="shared" ca="1" si="10"/>
        <v>3.4569361692870726E-2</v>
      </c>
      <c r="J7" s="1093">
        <f t="shared" ca="1" si="10"/>
        <v>3.8147920583387188E-3</v>
      </c>
      <c r="K7" s="1093">
        <f t="shared" si="10"/>
        <v>0</v>
      </c>
      <c r="L7" s="1093">
        <f t="shared" si="10"/>
        <v>0</v>
      </c>
      <c r="M7" s="1093">
        <f t="shared" si="10"/>
        <v>0</v>
      </c>
      <c r="N7" s="1093">
        <f t="shared" si="10"/>
        <v>0</v>
      </c>
      <c r="O7" s="1093">
        <f t="shared" si="10"/>
        <v>0</v>
      </c>
      <c r="P7" s="1093">
        <f t="shared" si="10"/>
        <v>0</v>
      </c>
      <c r="Q7" s="1093">
        <f t="shared" si="10"/>
        <v>0</v>
      </c>
      <c r="R7" s="1093">
        <f t="shared" si="10"/>
        <v>0</v>
      </c>
      <c r="S7" s="1093">
        <f t="shared" si="10"/>
        <v>0</v>
      </c>
      <c r="T7" s="1093">
        <f t="shared" si="10"/>
        <v>0</v>
      </c>
      <c r="U7" s="1093">
        <f t="shared" si="10"/>
        <v>0</v>
      </c>
      <c r="V7" s="1093">
        <f t="shared" si="10"/>
        <v>0</v>
      </c>
      <c r="W7" s="1093">
        <f t="shared" si="10"/>
        <v>0</v>
      </c>
      <c r="X7" s="1093">
        <f t="shared" si="10"/>
        <v>0</v>
      </c>
      <c r="Y7" s="1093">
        <f t="shared" si="10"/>
        <v>0</v>
      </c>
      <c r="Z7" s="1093">
        <f t="shared" si="10"/>
        <v>0</v>
      </c>
      <c r="AA7" s="1093">
        <f t="shared" si="10"/>
        <v>0</v>
      </c>
      <c r="AB7" s="1093">
        <f t="shared" si="10"/>
        <v>0</v>
      </c>
      <c r="AC7" s="1093">
        <f t="shared" si="10"/>
        <v>0</v>
      </c>
      <c r="AD7" s="1093">
        <f t="shared" si="10"/>
        <v>0</v>
      </c>
      <c r="AE7" s="1093">
        <f t="shared" si="10"/>
        <v>0</v>
      </c>
      <c r="AF7" s="1093">
        <f t="shared" si="10"/>
        <v>0</v>
      </c>
      <c r="AG7" s="1093">
        <f t="shared" si="10"/>
        <v>0</v>
      </c>
      <c r="AH7" s="1093">
        <f t="shared" si="10"/>
        <v>0</v>
      </c>
      <c r="AI7" s="1093">
        <f t="shared" si="10"/>
        <v>0</v>
      </c>
      <c r="AJ7" s="1093">
        <f t="shared" ref="AJ7:BK7" si="11">IFERROR(IF(AJ$3&lt;=$B7,AJ67/$C7*100,"")/100,0)</f>
        <v>0</v>
      </c>
      <c r="AK7" s="1093">
        <f t="shared" si="11"/>
        <v>0</v>
      </c>
      <c r="AL7" s="1093">
        <f t="shared" si="11"/>
        <v>0</v>
      </c>
      <c r="AM7" s="1093">
        <f t="shared" si="11"/>
        <v>0</v>
      </c>
      <c r="AN7" s="1093">
        <f t="shared" si="11"/>
        <v>0</v>
      </c>
      <c r="AO7" s="1093">
        <f t="shared" si="11"/>
        <v>0</v>
      </c>
      <c r="AP7" s="1093">
        <f t="shared" si="11"/>
        <v>0</v>
      </c>
      <c r="AQ7" s="1093">
        <f t="shared" si="11"/>
        <v>0</v>
      </c>
      <c r="AR7" s="1093">
        <f t="shared" si="11"/>
        <v>0</v>
      </c>
      <c r="AS7" s="1093">
        <f t="shared" si="11"/>
        <v>0</v>
      </c>
      <c r="AT7" s="1093">
        <f t="shared" si="11"/>
        <v>0</v>
      </c>
      <c r="AU7" s="1093">
        <f t="shared" si="11"/>
        <v>0</v>
      </c>
      <c r="AV7" s="1093">
        <f t="shared" si="11"/>
        <v>0</v>
      </c>
      <c r="AW7" s="1093">
        <f t="shared" si="11"/>
        <v>0</v>
      </c>
      <c r="AX7" s="1093">
        <f t="shared" si="11"/>
        <v>0</v>
      </c>
      <c r="AY7" s="1093">
        <f t="shared" si="11"/>
        <v>0</v>
      </c>
      <c r="AZ7" s="1093">
        <f t="shared" si="11"/>
        <v>0</v>
      </c>
      <c r="BA7" s="1093">
        <f t="shared" si="11"/>
        <v>0</v>
      </c>
      <c r="BB7" s="1093">
        <f t="shared" si="11"/>
        <v>0</v>
      </c>
      <c r="BC7" s="1093">
        <f t="shared" si="11"/>
        <v>0</v>
      </c>
      <c r="BD7" s="1093">
        <f t="shared" si="11"/>
        <v>0</v>
      </c>
      <c r="BE7" s="1093">
        <f t="shared" si="11"/>
        <v>0</v>
      </c>
      <c r="BF7" s="1093">
        <f t="shared" si="11"/>
        <v>0</v>
      </c>
      <c r="BG7" s="1093">
        <f t="shared" si="11"/>
        <v>0</v>
      </c>
      <c r="BH7" s="1093">
        <f t="shared" si="11"/>
        <v>0</v>
      </c>
      <c r="BI7" s="1093">
        <f t="shared" si="11"/>
        <v>0</v>
      </c>
      <c r="BJ7" s="1093">
        <f t="shared" si="11"/>
        <v>0</v>
      </c>
      <c r="BK7" s="1093">
        <f t="shared" si="11"/>
        <v>0</v>
      </c>
    </row>
    <row r="8" spans="1:63" s="51" customFormat="1" ht="15.75" customHeight="1">
      <c r="A8" s="49"/>
      <c r="B8" s="1064">
        <f t="shared" si="7"/>
        <v>8</v>
      </c>
      <c r="C8" s="1066">
        <f t="shared" ca="1" si="2"/>
        <v>3.3292121526694118</v>
      </c>
      <c r="D8" s="1093">
        <f t="shared" ref="D8:AI8" ca="1" si="12">IFERROR(IF(D$3&lt;=$B8,D68/$C8*100,"")/100,0)</f>
        <v>2.3897398264161596E-2</v>
      </c>
      <c r="E8" s="1093">
        <f t="shared" ca="1" si="12"/>
        <v>9.7516304900556891E-2</v>
      </c>
      <c r="F8" s="1093">
        <f t="shared" ca="1" si="12"/>
        <v>0.22673220190661797</v>
      </c>
      <c r="G8" s="1093">
        <f t="shared" ca="1" si="12"/>
        <v>0.30037136539892334</v>
      </c>
      <c r="H8" s="1093">
        <f t="shared" ca="1" si="12"/>
        <v>0.22673220190661797</v>
      </c>
      <c r="I8" s="1093">
        <f t="shared" ca="1" si="12"/>
        <v>9.7516304900556891E-2</v>
      </c>
      <c r="J8" s="1093">
        <f t="shared" ca="1" si="12"/>
        <v>2.3897398264161596E-2</v>
      </c>
      <c r="K8" s="1093">
        <f t="shared" ca="1" si="12"/>
        <v>3.3368244584037541E-3</v>
      </c>
      <c r="L8" s="1093">
        <f t="shared" si="12"/>
        <v>0</v>
      </c>
      <c r="M8" s="1093">
        <f t="shared" si="12"/>
        <v>0</v>
      </c>
      <c r="N8" s="1093">
        <f t="shared" si="12"/>
        <v>0</v>
      </c>
      <c r="O8" s="1093">
        <f t="shared" si="12"/>
        <v>0</v>
      </c>
      <c r="P8" s="1093">
        <f t="shared" si="12"/>
        <v>0</v>
      </c>
      <c r="Q8" s="1093">
        <f t="shared" si="12"/>
        <v>0</v>
      </c>
      <c r="R8" s="1093">
        <f t="shared" si="12"/>
        <v>0</v>
      </c>
      <c r="S8" s="1093">
        <f t="shared" si="12"/>
        <v>0</v>
      </c>
      <c r="T8" s="1093">
        <f t="shared" si="12"/>
        <v>0</v>
      </c>
      <c r="U8" s="1093">
        <f t="shared" si="12"/>
        <v>0</v>
      </c>
      <c r="V8" s="1093">
        <f t="shared" si="12"/>
        <v>0</v>
      </c>
      <c r="W8" s="1093">
        <f t="shared" si="12"/>
        <v>0</v>
      </c>
      <c r="X8" s="1093">
        <f t="shared" si="12"/>
        <v>0</v>
      </c>
      <c r="Y8" s="1093">
        <f t="shared" si="12"/>
        <v>0</v>
      </c>
      <c r="Z8" s="1093">
        <f t="shared" si="12"/>
        <v>0</v>
      </c>
      <c r="AA8" s="1093">
        <f t="shared" si="12"/>
        <v>0</v>
      </c>
      <c r="AB8" s="1093">
        <f t="shared" si="12"/>
        <v>0</v>
      </c>
      <c r="AC8" s="1093">
        <f t="shared" si="12"/>
        <v>0</v>
      </c>
      <c r="AD8" s="1093">
        <f t="shared" si="12"/>
        <v>0</v>
      </c>
      <c r="AE8" s="1093">
        <f t="shared" si="12"/>
        <v>0</v>
      </c>
      <c r="AF8" s="1093">
        <f t="shared" si="12"/>
        <v>0</v>
      </c>
      <c r="AG8" s="1093">
        <f t="shared" si="12"/>
        <v>0</v>
      </c>
      <c r="AH8" s="1093">
        <f t="shared" si="12"/>
        <v>0</v>
      </c>
      <c r="AI8" s="1093">
        <f t="shared" si="12"/>
        <v>0</v>
      </c>
      <c r="AJ8" s="1093">
        <f t="shared" ref="AJ8:BK8" si="13">IFERROR(IF(AJ$3&lt;=$B8,AJ68/$C8*100,"")/100,0)</f>
        <v>0</v>
      </c>
      <c r="AK8" s="1093">
        <f t="shared" si="13"/>
        <v>0</v>
      </c>
      <c r="AL8" s="1093">
        <f t="shared" si="13"/>
        <v>0</v>
      </c>
      <c r="AM8" s="1093">
        <f t="shared" si="13"/>
        <v>0</v>
      </c>
      <c r="AN8" s="1093">
        <f t="shared" si="13"/>
        <v>0</v>
      </c>
      <c r="AO8" s="1093">
        <f t="shared" si="13"/>
        <v>0</v>
      </c>
      <c r="AP8" s="1093">
        <f t="shared" si="13"/>
        <v>0</v>
      </c>
      <c r="AQ8" s="1093">
        <f t="shared" si="13"/>
        <v>0</v>
      </c>
      <c r="AR8" s="1093">
        <f t="shared" si="13"/>
        <v>0</v>
      </c>
      <c r="AS8" s="1093">
        <f t="shared" si="13"/>
        <v>0</v>
      </c>
      <c r="AT8" s="1093">
        <f t="shared" si="13"/>
        <v>0</v>
      </c>
      <c r="AU8" s="1093">
        <f t="shared" si="13"/>
        <v>0</v>
      </c>
      <c r="AV8" s="1093">
        <f t="shared" si="13"/>
        <v>0</v>
      </c>
      <c r="AW8" s="1093">
        <f t="shared" si="13"/>
        <v>0</v>
      </c>
      <c r="AX8" s="1093">
        <f t="shared" si="13"/>
        <v>0</v>
      </c>
      <c r="AY8" s="1093">
        <f t="shared" si="13"/>
        <v>0</v>
      </c>
      <c r="AZ8" s="1093">
        <f t="shared" si="13"/>
        <v>0</v>
      </c>
      <c r="BA8" s="1093">
        <f t="shared" si="13"/>
        <v>0</v>
      </c>
      <c r="BB8" s="1093">
        <f t="shared" si="13"/>
        <v>0</v>
      </c>
      <c r="BC8" s="1093">
        <f t="shared" si="13"/>
        <v>0</v>
      </c>
      <c r="BD8" s="1093">
        <f t="shared" si="13"/>
        <v>0</v>
      </c>
      <c r="BE8" s="1093">
        <f t="shared" si="13"/>
        <v>0</v>
      </c>
      <c r="BF8" s="1093">
        <f t="shared" si="13"/>
        <v>0</v>
      </c>
      <c r="BG8" s="1093">
        <f t="shared" si="13"/>
        <v>0</v>
      </c>
      <c r="BH8" s="1093">
        <f t="shared" si="13"/>
        <v>0</v>
      </c>
      <c r="BI8" s="1093">
        <f t="shared" si="13"/>
        <v>0</v>
      </c>
      <c r="BJ8" s="1093">
        <f t="shared" si="13"/>
        <v>0</v>
      </c>
      <c r="BK8" s="1093">
        <f t="shared" si="13"/>
        <v>0</v>
      </c>
    </row>
    <row r="9" spans="1:63" s="51" customFormat="1" ht="15.75" customHeight="1">
      <c r="A9" s="49"/>
      <c r="B9" s="1064">
        <f t="shared" si="7"/>
        <v>9</v>
      </c>
      <c r="C9" s="1066">
        <f t="shared" ca="1" si="2"/>
        <v>3.7462507285646929</v>
      </c>
      <c r="D9" s="1093">
        <f t="shared" ref="D9:AI9" ca="1" si="14">IFERROR(IF(D$3&lt;=$B9,D69/$C9*100,"")/100,0)</f>
        <v>1.7545149371706127E-2</v>
      </c>
      <c r="E9" s="1093">
        <f t="shared" ca="1" si="14"/>
        <v>6.6560469878862299E-2</v>
      </c>
      <c r="F9" s="1093">
        <f t="shared" ca="1" si="14"/>
        <v>0.16190338118266165</v>
      </c>
      <c r="G9" s="1093">
        <f t="shared" ca="1" si="14"/>
        <v>0.25250831763446663</v>
      </c>
      <c r="H9" s="1093">
        <f t="shared" ca="1" si="14"/>
        <v>0.25250831763446663</v>
      </c>
      <c r="I9" s="1093">
        <f t="shared" ca="1" si="14"/>
        <v>0.16190338118266165</v>
      </c>
      <c r="J9" s="1093">
        <f t="shared" ca="1" si="14"/>
        <v>6.6560469878862299E-2</v>
      </c>
      <c r="K9" s="1093">
        <f t="shared" ca="1" si="14"/>
        <v>1.7545149371706127E-2</v>
      </c>
      <c r="L9" s="1093">
        <f t="shared" ca="1" si="14"/>
        <v>2.9653638646067117E-3</v>
      </c>
      <c r="M9" s="1093">
        <f t="shared" si="14"/>
        <v>0</v>
      </c>
      <c r="N9" s="1093">
        <f t="shared" si="14"/>
        <v>0</v>
      </c>
      <c r="O9" s="1093">
        <f t="shared" si="14"/>
        <v>0</v>
      </c>
      <c r="P9" s="1093">
        <f t="shared" si="14"/>
        <v>0</v>
      </c>
      <c r="Q9" s="1093">
        <f t="shared" si="14"/>
        <v>0</v>
      </c>
      <c r="R9" s="1093">
        <f t="shared" si="14"/>
        <v>0</v>
      </c>
      <c r="S9" s="1093">
        <f t="shared" si="14"/>
        <v>0</v>
      </c>
      <c r="T9" s="1093">
        <f t="shared" si="14"/>
        <v>0</v>
      </c>
      <c r="U9" s="1093">
        <f t="shared" si="14"/>
        <v>0</v>
      </c>
      <c r="V9" s="1093">
        <f t="shared" si="14"/>
        <v>0</v>
      </c>
      <c r="W9" s="1093">
        <f t="shared" si="14"/>
        <v>0</v>
      </c>
      <c r="X9" s="1093">
        <f t="shared" si="14"/>
        <v>0</v>
      </c>
      <c r="Y9" s="1093">
        <f t="shared" si="14"/>
        <v>0</v>
      </c>
      <c r="Z9" s="1093">
        <f t="shared" si="14"/>
        <v>0</v>
      </c>
      <c r="AA9" s="1093">
        <f t="shared" si="14"/>
        <v>0</v>
      </c>
      <c r="AB9" s="1093">
        <f t="shared" si="14"/>
        <v>0</v>
      </c>
      <c r="AC9" s="1093">
        <f t="shared" si="14"/>
        <v>0</v>
      </c>
      <c r="AD9" s="1093">
        <f t="shared" si="14"/>
        <v>0</v>
      </c>
      <c r="AE9" s="1093">
        <f t="shared" si="14"/>
        <v>0</v>
      </c>
      <c r="AF9" s="1093">
        <f t="shared" si="14"/>
        <v>0</v>
      </c>
      <c r="AG9" s="1093">
        <f t="shared" si="14"/>
        <v>0</v>
      </c>
      <c r="AH9" s="1093">
        <f t="shared" si="14"/>
        <v>0</v>
      </c>
      <c r="AI9" s="1093">
        <f t="shared" si="14"/>
        <v>0</v>
      </c>
      <c r="AJ9" s="1093">
        <f t="shared" ref="AJ9:BK9" si="15">IFERROR(IF(AJ$3&lt;=$B9,AJ69/$C9*100,"")/100,0)</f>
        <v>0</v>
      </c>
      <c r="AK9" s="1093">
        <f t="shared" si="15"/>
        <v>0</v>
      </c>
      <c r="AL9" s="1093">
        <f t="shared" si="15"/>
        <v>0</v>
      </c>
      <c r="AM9" s="1093">
        <f t="shared" si="15"/>
        <v>0</v>
      </c>
      <c r="AN9" s="1093">
        <f t="shared" si="15"/>
        <v>0</v>
      </c>
      <c r="AO9" s="1093">
        <f t="shared" si="15"/>
        <v>0</v>
      </c>
      <c r="AP9" s="1093">
        <f t="shared" si="15"/>
        <v>0</v>
      </c>
      <c r="AQ9" s="1093">
        <f t="shared" si="15"/>
        <v>0</v>
      </c>
      <c r="AR9" s="1093">
        <f t="shared" si="15"/>
        <v>0</v>
      </c>
      <c r="AS9" s="1093">
        <f t="shared" si="15"/>
        <v>0</v>
      </c>
      <c r="AT9" s="1093">
        <f t="shared" si="15"/>
        <v>0</v>
      </c>
      <c r="AU9" s="1093">
        <f t="shared" si="15"/>
        <v>0</v>
      </c>
      <c r="AV9" s="1093">
        <f t="shared" si="15"/>
        <v>0</v>
      </c>
      <c r="AW9" s="1093">
        <f t="shared" si="15"/>
        <v>0</v>
      </c>
      <c r="AX9" s="1093">
        <f t="shared" si="15"/>
        <v>0</v>
      </c>
      <c r="AY9" s="1093">
        <f t="shared" si="15"/>
        <v>0</v>
      </c>
      <c r="AZ9" s="1093">
        <f t="shared" si="15"/>
        <v>0</v>
      </c>
      <c r="BA9" s="1093">
        <f t="shared" si="15"/>
        <v>0</v>
      </c>
      <c r="BB9" s="1093">
        <f t="shared" si="15"/>
        <v>0</v>
      </c>
      <c r="BC9" s="1093">
        <f t="shared" si="15"/>
        <v>0</v>
      </c>
      <c r="BD9" s="1093">
        <f t="shared" si="15"/>
        <v>0</v>
      </c>
      <c r="BE9" s="1093">
        <f t="shared" si="15"/>
        <v>0</v>
      </c>
      <c r="BF9" s="1093">
        <f t="shared" si="15"/>
        <v>0</v>
      </c>
      <c r="BG9" s="1093">
        <f t="shared" si="15"/>
        <v>0</v>
      </c>
      <c r="BH9" s="1093">
        <f t="shared" si="15"/>
        <v>0</v>
      </c>
      <c r="BI9" s="1093">
        <f t="shared" si="15"/>
        <v>0</v>
      </c>
      <c r="BJ9" s="1093">
        <f t="shared" si="15"/>
        <v>0</v>
      </c>
      <c r="BK9" s="1093">
        <f t="shared" si="15"/>
        <v>0</v>
      </c>
    </row>
    <row r="10" spans="1:63" s="51" customFormat="1" ht="15.75" customHeight="1">
      <c r="A10" s="49"/>
      <c r="B10" s="1064">
        <f t="shared" si="7"/>
        <v>10</v>
      </c>
      <c r="C10" s="1066">
        <f t="shared" ca="1" si="2"/>
        <v>4.1632208551162266</v>
      </c>
      <c r="D10" s="1093">
        <f t="shared" ref="D10:AI10" ca="1" si="16">IFERROR(IF(D$3&lt;=$B10,D70/$C10*100,"")/100,0)</f>
        <v>1.3483493859123306E-2</v>
      </c>
      <c r="E10" s="1093">
        <f t="shared" ca="1" si="16"/>
        <v>4.7534998975712499E-2</v>
      </c>
      <c r="F10" s="1093">
        <f t="shared" ca="1" si="16"/>
        <v>0.11691723136950484</v>
      </c>
      <c r="G10" s="1093">
        <f t="shared" ca="1" si="16"/>
        <v>0.20063077133772508</v>
      </c>
      <c r="H10" s="1093">
        <f t="shared" ca="1" si="16"/>
        <v>0.2401986430220461</v>
      </c>
      <c r="I10" s="1093">
        <f t="shared" ca="1" si="16"/>
        <v>0.20063077133772508</v>
      </c>
      <c r="J10" s="1093">
        <f t="shared" ca="1" si="16"/>
        <v>0.11691723136950484</v>
      </c>
      <c r="K10" s="1093">
        <f t="shared" ca="1" si="16"/>
        <v>4.7534998975712499E-2</v>
      </c>
      <c r="L10" s="1093">
        <f t="shared" ca="1" si="16"/>
        <v>1.3483493859123306E-2</v>
      </c>
      <c r="M10" s="1093">
        <f t="shared" ca="1" si="16"/>
        <v>2.6683658938224095E-3</v>
      </c>
      <c r="N10" s="1093">
        <f t="shared" si="16"/>
        <v>0</v>
      </c>
      <c r="O10" s="1093">
        <f t="shared" si="16"/>
        <v>0</v>
      </c>
      <c r="P10" s="1093">
        <f t="shared" si="16"/>
        <v>0</v>
      </c>
      <c r="Q10" s="1093">
        <f t="shared" si="16"/>
        <v>0</v>
      </c>
      <c r="R10" s="1093">
        <f t="shared" si="16"/>
        <v>0</v>
      </c>
      <c r="S10" s="1093">
        <f t="shared" si="16"/>
        <v>0</v>
      </c>
      <c r="T10" s="1093">
        <f t="shared" si="16"/>
        <v>0</v>
      </c>
      <c r="U10" s="1093">
        <f t="shared" si="16"/>
        <v>0</v>
      </c>
      <c r="V10" s="1093">
        <f t="shared" si="16"/>
        <v>0</v>
      </c>
      <c r="W10" s="1093">
        <f t="shared" si="16"/>
        <v>0</v>
      </c>
      <c r="X10" s="1093">
        <f t="shared" si="16"/>
        <v>0</v>
      </c>
      <c r="Y10" s="1093">
        <f t="shared" si="16"/>
        <v>0</v>
      </c>
      <c r="Z10" s="1093">
        <f t="shared" si="16"/>
        <v>0</v>
      </c>
      <c r="AA10" s="1093">
        <f t="shared" si="16"/>
        <v>0</v>
      </c>
      <c r="AB10" s="1093">
        <f t="shared" si="16"/>
        <v>0</v>
      </c>
      <c r="AC10" s="1093">
        <f t="shared" si="16"/>
        <v>0</v>
      </c>
      <c r="AD10" s="1093">
        <f t="shared" si="16"/>
        <v>0</v>
      </c>
      <c r="AE10" s="1093">
        <f t="shared" si="16"/>
        <v>0</v>
      </c>
      <c r="AF10" s="1093">
        <f t="shared" si="16"/>
        <v>0</v>
      </c>
      <c r="AG10" s="1093">
        <f t="shared" si="16"/>
        <v>0</v>
      </c>
      <c r="AH10" s="1093">
        <f t="shared" si="16"/>
        <v>0</v>
      </c>
      <c r="AI10" s="1093">
        <f t="shared" si="16"/>
        <v>0</v>
      </c>
      <c r="AJ10" s="1093">
        <f t="shared" ref="AJ10:BK10" si="17">IFERROR(IF(AJ$3&lt;=$B10,AJ70/$C10*100,"")/100,0)</f>
        <v>0</v>
      </c>
      <c r="AK10" s="1093">
        <f t="shared" si="17"/>
        <v>0</v>
      </c>
      <c r="AL10" s="1093">
        <f t="shared" si="17"/>
        <v>0</v>
      </c>
      <c r="AM10" s="1093">
        <f t="shared" si="17"/>
        <v>0</v>
      </c>
      <c r="AN10" s="1093">
        <f t="shared" si="17"/>
        <v>0</v>
      </c>
      <c r="AO10" s="1093">
        <f t="shared" si="17"/>
        <v>0</v>
      </c>
      <c r="AP10" s="1093">
        <f t="shared" si="17"/>
        <v>0</v>
      </c>
      <c r="AQ10" s="1093">
        <f t="shared" si="17"/>
        <v>0</v>
      </c>
      <c r="AR10" s="1093">
        <f t="shared" si="17"/>
        <v>0</v>
      </c>
      <c r="AS10" s="1093">
        <f t="shared" si="17"/>
        <v>0</v>
      </c>
      <c r="AT10" s="1093">
        <f t="shared" si="17"/>
        <v>0</v>
      </c>
      <c r="AU10" s="1093">
        <f t="shared" si="17"/>
        <v>0</v>
      </c>
      <c r="AV10" s="1093">
        <f t="shared" si="17"/>
        <v>0</v>
      </c>
      <c r="AW10" s="1093">
        <f t="shared" si="17"/>
        <v>0</v>
      </c>
      <c r="AX10" s="1093">
        <f t="shared" si="17"/>
        <v>0</v>
      </c>
      <c r="AY10" s="1093">
        <f t="shared" si="17"/>
        <v>0</v>
      </c>
      <c r="AZ10" s="1093">
        <f t="shared" si="17"/>
        <v>0</v>
      </c>
      <c r="BA10" s="1093">
        <f t="shared" si="17"/>
        <v>0</v>
      </c>
      <c r="BB10" s="1093">
        <f t="shared" si="17"/>
        <v>0</v>
      </c>
      <c r="BC10" s="1093">
        <f t="shared" si="17"/>
        <v>0</v>
      </c>
      <c r="BD10" s="1093">
        <f t="shared" si="17"/>
        <v>0</v>
      </c>
      <c r="BE10" s="1093">
        <f t="shared" si="17"/>
        <v>0</v>
      </c>
      <c r="BF10" s="1093">
        <f t="shared" si="17"/>
        <v>0</v>
      </c>
      <c r="BG10" s="1093">
        <f t="shared" si="17"/>
        <v>0</v>
      </c>
      <c r="BH10" s="1093">
        <f t="shared" si="17"/>
        <v>0</v>
      </c>
      <c r="BI10" s="1093">
        <f t="shared" si="17"/>
        <v>0</v>
      </c>
      <c r="BJ10" s="1093">
        <f t="shared" si="17"/>
        <v>0</v>
      </c>
      <c r="BK10" s="1093">
        <f t="shared" si="17"/>
        <v>0</v>
      </c>
    </row>
    <row r="11" spans="1:63" s="51" customFormat="1" ht="15.75" customHeight="1">
      <c r="A11" s="49"/>
      <c r="B11" s="1064">
        <f t="shared" si="7"/>
        <v>11</v>
      </c>
      <c r="C11" s="1066">
        <f t="shared" ca="1" si="2"/>
        <v>4.5801379656618408</v>
      </c>
      <c r="D11" s="1093">
        <f t="shared" ref="D11:AI11" ca="1" si="18">IFERROR(IF(D$3&lt;=$B11,D71/$C11*100,"")/100,0)</f>
        <v>1.0736288623617423E-2</v>
      </c>
      <c r="E11" s="1093">
        <f t="shared" ca="1" si="18"/>
        <v>3.5293969308173648E-2</v>
      </c>
      <c r="F11" s="1093">
        <f t="shared" ca="1" si="18"/>
        <v>8.6165864149116048E-2</v>
      </c>
      <c r="G11" s="1093">
        <f t="shared" ca="1" si="18"/>
        <v>0.15622783366380602</v>
      </c>
      <c r="H11" s="1093">
        <f t="shared" ca="1" si="18"/>
        <v>0.2103633082393056</v>
      </c>
      <c r="I11" s="1093">
        <f t="shared" ca="1" si="18"/>
        <v>0.2103633082393056</v>
      </c>
      <c r="J11" s="1093">
        <f t="shared" ca="1" si="18"/>
        <v>0.15622783366380602</v>
      </c>
      <c r="K11" s="1093">
        <f t="shared" ca="1" si="18"/>
        <v>8.6165864149116048E-2</v>
      </c>
      <c r="L11" s="1093">
        <f t="shared" ca="1" si="18"/>
        <v>3.5293969308173648E-2</v>
      </c>
      <c r="M11" s="1093">
        <f t="shared" ca="1" si="18"/>
        <v>1.0736288623617423E-2</v>
      </c>
      <c r="N11" s="1093">
        <f t="shared" ca="1" si="18"/>
        <v>2.4254720319624758E-3</v>
      </c>
      <c r="O11" s="1093">
        <f t="shared" si="18"/>
        <v>0</v>
      </c>
      <c r="P11" s="1093">
        <f t="shared" si="18"/>
        <v>0</v>
      </c>
      <c r="Q11" s="1093">
        <f t="shared" si="18"/>
        <v>0</v>
      </c>
      <c r="R11" s="1093">
        <f t="shared" si="18"/>
        <v>0</v>
      </c>
      <c r="S11" s="1093">
        <f t="shared" si="18"/>
        <v>0</v>
      </c>
      <c r="T11" s="1093">
        <f t="shared" si="18"/>
        <v>0</v>
      </c>
      <c r="U11" s="1093">
        <f t="shared" si="18"/>
        <v>0</v>
      </c>
      <c r="V11" s="1093">
        <f t="shared" si="18"/>
        <v>0</v>
      </c>
      <c r="W11" s="1093">
        <f t="shared" si="18"/>
        <v>0</v>
      </c>
      <c r="X11" s="1093">
        <f t="shared" si="18"/>
        <v>0</v>
      </c>
      <c r="Y11" s="1093">
        <f t="shared" si="18"/>
        <v>0</v>
      </c>
      <c r="Z11" s="1093">
        <f t="shared" si="18"/>
        <v>0</v>
      </c>
      <c r="AA11" s="1093">
        <f t="shared" si="18"/>
        <v>0</v>
      </c>
      <c r="AB11" s="1093">
        <f t="shared" si="18"/>
        <v>0</v>
      </c>
      <c r="AC11" s="1093">
        <f t="shared" si="18"/>
        <v>0</v>
      </c>
      <c r="AD11" s="1093">
        <f t="shared" si="18"/>
        <v>0</v>
      </c>
      <c r="AE11" s="1093">
        <f t="shared" si="18"/>
        <v>0</v>
      </c>
      <c r="AF11" s="1093">
        <f t="shared" si="18"/>
        <v>0</v>
      </c>
      <c r="AG11" s="1093">
        <f t="shared" si="18"/>
        <v>0</v>
      </c>
      <c r="AH11" s="1093">
        <f t="shared" si="18"/>
        <v>0</v>
      </c>
      <c r="AI11" s="1093">
        <f t="shared" si="18"/>
        <v>0</v>
      </c>
      <c r="AJ11" s="1093">
        <f t="shared" ref="AJ11:BK11" si="19">IFERROR(IF(AJ$3&lt;=$B11,AJ71/$C11*100,"")/100,0)</f>
        <v>0</v>
      </c>
      <c r="AK11" s="1093">
        <f t="shared" si="19"/>
        <v>0</v>
      </c>
      <c r="AL11" s="1093">
        <f t="shared" si="19"/>
        <v>0</v>
      </c>
      <c r="AM11" s="1093">
        <f t="shared" si="19"/>
        <v>0</v>
      </c>
      <c r="AN11" s="1093">
        <f t="shared" si="19"/>
        <v>0</v>
      </c>
      <c r="AO11" s="1093">
        <f t="shared" si="19"/>
        <v>0</v>
      </c>
      <c r="AP11" s="1093">
        <f t="shared" si="19"/>
        <v>0</v>
      </c>
      <c r="AQ11" s="1093">
        <f t="shared" si="19"/>
        <v>0</v>
      </c>
      <c r="AR11" s="1093">
        <f t="shared" si="19"/>
        <v>0</v>
      </c>
      <c r="AS11" s="1093">
        <f t="shared" si="19"/>
        <v>0</v>
      </c>
      <c r="AT11" s="1093">
        <f t="shared" si="19"/>
        <v>0</v>
      </c>
      <c r="AU11" s="1093">
        <f t="shared" si="19"/>
        <v>0</v>
      </c>
      <c r="AV11" s="1093">
        <f t="shared" si="19"/>
        <v>0</v>
      </c>
      <c r="AW11" s="1093">
        <f t="shared" si="19"/>
        <v>0</v>
      </c>
      <c r="AX11" s="1093">
        <f t="shared" si="19"/>
        <v>0</v>
      </c>
      <c r="AY11" s="1093">
        <f t="shared" si="19"/>
        <v>0</v>
      </c>
      <c r="AZ11" s="1093">
        <f t="shared" si="19"/>
        <v>0</v>
      </c>
      <c r="BA11" s="1093">
        <f t="shared" si="19"/>
        <v>0</v>
      </c>
      <c r="BB11" s="1093">
        <f t="shared" si="19"/>
        <v>0</v>
      </c>
      <c r="BC11" s="1093">
        <f t="shared" si="19"/>
        <v>0</v>
      </c>
      <c r="BD11" s="1093">
        <f t="shared" si="19"/>
        <v>0</v>
      </c>
      <c r="BE11" s="1093">
        <f t="shared" si="19"/>
        <v>0</v>
      </c>
      <c r="BF11" s="1093">
        <f t="shared" si="19"/>
        <v>0</v>
      </c>
      <c r="BG11" s="1093">
        <f t="shared" si="19"/>
        <v>0</v>
      </c>
      <c r="BH11" s="1093">
        <f t="shared" si="19"/>
        <v>0</v>
      </c>
      <c r="BI11" s="1093">
        <f t="shared" si="19"/>
        <v>0</v>
      </c>
      <c r="BJ11" s="1093">
        <f t="shared" si="19"/>
        <v>0</v>
      </c>
      <c r="BK11" s="1093">
        <f t="shared" si="19"/>
        <v>0</v>
      </c>
    </row>
    <row r="12" spans="1:63" s="51" customFormat="1" ht="15.75" customHeight="1">
      <c r="A12" s="49"/>
      <c r="B12" s="1064">
        <f t="shared" si="7"/>
        <v>12</v>
      </c>
      <c r="C12" s="1066">
        <f t="shared" ca="1" si="2"/>
        <v>4.9970134895694391</v>
      </c>
      <c r="D12" s="1093">
        <f t="shared" ref="D12:AI12" ca="1" si="20">IFERROR(IF(D$3&lt;=$B12,D72/$C12*100,"")/100,0)</f>
        <v>8.7926385860513621E-3</v>
      </c>
      <c r="E12" s="1093">
        <f t="shared" ca="1" si="20"/>
        <v>2.7083233519202225E-2</v>
      </c>
      <c r="F12" s="1093">
        <f t="shared" ca="1" si="20"/>
        <v>6.4969299769955788E-2</v>
      </c>
      <c r="G12" s="1093">
        <f t="shared" ca="1" si="20"/>
        <v>0.12137863165242212</v>
      </c>
      <c r="H12" s="1093">
        <f t="shared" ca="1" si="20"/>
        <v>0.17660486697237926</v>
      </c>
      <c r="I12" s="1093">
        <f t="shared" ca="1" si="20"/>
        <v>0.20011953181382419</v>
      </c>
      <c r="J12" s="1093">
        <f t="shared" ca="1" si="20"/>
        <v>0.17660486697237926</v>
      </c>
      <c r="K12" s="1093">
        <f t="shared" ca="1" si="20"/>
        <v>0.12137863165242212</v>
      </c>
      <c r="L12" s="1093">
        <f t="shared" ca="1" si="20"/>
        <v>6.4969299769955788E-2</v>
      </c>
      <c r="M12" s="1093">
        <f t="shared" ca="1" si="20"/>
        <v>2.7083233519202225E-2</v>
      </c>
      <c r="N12" s="1093">
        <f t="shared" ca="1" si="20"/>
        <v>8.7926385860513621E-3</v>
      </c>
      <c r="O12" s="1093">
        <f t="shared" ca="1" si="20"/>
        <v>2.2231271861544439E-3</v>
      </c>
      <c r="P12" s="1093">
        <f t="shared" si="20"/>
        <v>0</v>
      </c>
      <c r="Q12" s="1093">
        <f t="shared" si="20"/>
        <v>0</v>
      </c>
      <c r="R12" s="1093">
        <f t="shared" si="20"/>
        <v>0</v>
      </c>
      <c r="S12" s="1093">
        <f t="shared" si="20"/>
        <v>0</v>
      </c>
      <c r="T12" s="1093">
        <f t="shared" si="20"/>
        <v>0</v>
      </c>
      <c r="U12" s="1093">
        <f t="shared" si="20"/>
        <v>0</v>
      </c>
      <c r="V12" s="1093">
        <f t="shared" si="20"/>
        <v>0</v>
      </c>
      <c r="W12" s="1093">
        <f t="shared" si="20"/>
        <v>0</v>
      </c>
      <c r="X12" s="1093">
        <f t="shared" si="20"/>
        <v>0</v>
      </c>
      <c r="Y12" s="1093">
        <f t="shared" si="20"/>
        <v>0</v>
      </c>
      <c r="Z12" s="1093">
        <f t="shared" si="20"/>
        <v>0</v>
      </c>
      <c r="AA12" s="1093">
        <f t="shared" si="20"/>
        <v>0</v>
      </c>
      <c r="AB12" s="1093">
        <f t="shared" si="20"/>
        <v>0</v>
      </c>
      <c r="AC12" s="1093">
        <f t="shared" si="20"/>
        <v>0</v>
      </c>
      <c r="AD12" s="1093">
        <f t="shared" si="20"/>
        <v>0</v>
      </c>
      <c r="AE12" s="1093">
        <f t="shared" si="20"/>
        <v>0</v>
      </c>
      <c r="AF12" s="1093">
        <f t="shared" si="20"/>
        <v>0</v>
      </c>
      <c r="AG12" s="1093">
        <f t="shared" si="20"/>
        <v>0</v>
      </c>
      <c r="AH12" s="1093">
        <f t="shared" si="20"/>
        <v>0</v>
      </c>
      <c r="AI12" s="1093">
        <f t="shared" si="20"/>
        <v>0</v>
      </c>
      <c r="AJ12" s="1093">
        <f t="shared" ref="AJ12:BK12" si="21">IFERROR(IF(AJ$3&lt;=$B12,AJ72/$C12*100,"")/100,0)</f>
        <v>0</v>
      </c>
      <c r="AK12" s="1093">
        <f t="shared" si="21"/>
        <v>0</v>
      </c>
      <c r="AL12" s="1093">
        <f t="shared" si="21"/>
        <v>0</v>
      </c>
      <c r="AM12" s="1093">
        <f t="shared" si="21"/>
        <v>0</v>
      </c>
      <c r="AN12" s="1093">
        <f t="shared" si="21"/>
        <v>0</v>
      </c>
      <c r="AO12" s="1093">
        <f t="shared" si="21"/>
        <v>0</v>
      </c>
      <c r="AP12" s="1093">
        <f t="shared" si="21"/>
        <v>0</v>
      </c>
      <c r="AQ12" s="1093">
        <f t="shared" si="21"/>
        <v>0</v>
      </c>
      <c r="AR12" s="1093">
        <f t="shared" si="21"/>
        <v>0</v>
      </c>
      <c r="AS12" s="1093">
        <f t="shared" si="21"/>
        <v>0</v>
      </c>
      <c r="AT12" s="1093">
        <f t="shared" si="21"/>
        <v>0</v>
      </c>
      <c r="AU12" s="1093">
        <f t="shared" si="21"/>
        <v>0</v>
      </c>
      <c r="AV12" s="1093">
        <f t="shared" si="21"/>
        <v>0</v>
      </c>
      <c r="AW12" s="1093">
        <f t="shared" si="21"/>
        <v>0</v>
      </c>
      <c r="AX12" s="1093">
        <f t="shared" si="21"/>
        <v>0</v>
      </c>
      <c r="AY12" s="1093">
        <f t="shared" si="21"/>
        <v>0</v>
      </c>
      <c r="AZ12" s="1093">
        <f t="shared" si="21"/>
        <v>0</v>
      </c>
      <c r="BA12" s="1093">
        <f t="shared" si="21"/>
        <v>0</v>
      </c>
      <c r="BB12" s="1093">
        <f t="shared" si="21"/>
        <v>0</v>
      </c>
      <c r="BC12" s="1093">
        <f t="shared" si="21"/>
        <v>0</v>
      </c>
      <c r="BD12" s="1093">
        <f t="shared" si="21"/>
        <v>0</v>
      </c>
      <c r="BE12" s="1093">
        <f t="shared" si="21"/>
        <v>0</v>
      </c>
      <c r="BF12" s="1093">
        <f t="shared" si="21"/>
        <v>0</v>
      </c>
      <c r="BG12" s="1093">
        <f t="shared" si="21"/>
        <v>0</v>
      </c>
      <c r="BH12" s="1093">
        <f t="shared" si="21"/>
        <v>0</v>
      </c>
      <c r="BI12" s="1093">
        <f t="shared" si="21"/>
        <v>0</v>
      </c>
      <c r="BJ12" s="1093">
        <f t="shared" si="21"/>
        <v>0</v>
      </c>
      <c r="BK12" s="1093">
        <f t="shared" si="21"/>
        <v>0</v>
      </c>
    </row>
    <row r="13" spans="1:63" s="51" customFormat="1" ht="15.75" customHeight="1">
      <c r="A13" s="59"/>
      <c r="B13" s="1064">
        <f t="shared" si="7"/>
        <v>13</v>
      </c>
      <c r="C13" s="1066">
        <f t="shared" ca="1" si="2"/>
        <v>5.4138559454010222</v>
      </c>
      <c r="D13" s="1093">
        <f t="shared" ref="D13:AI13" ca="1" si="22">IFERROR(IF(D$3&lt;=$B13,D73/$C13*100,"")/100,0)</f>
        <v>7.3661870014784222E-3</v>
      </c>
      <c r="E13" s="1093">
        <f t="shared" ca="1" si="22"/>
        <v>2.1370019080844967E-2</v>
      </c>
      <c r="F13" s="1093">
        <f t="shared" ca="1" si="22"/>
        <v>5.0101951935875653E-2</v>
      </c>
      <c r="G13" s="1093">
        <f t="shared" ca="1" si="22"/>
        <v>9.4927479136179618E-2</v>
      </c>
      <c r="H13" s="1093">
        <f t="shared" ca="1" si="22"/>
        <v>0.14535059572100872</v>
      </c>
      <c r="I13" s="1093">
        <f t="shared" ca="1" si="22"/>
        <v>0.17985778890776716</v>
      </c>
      <c r="J13" s="1093">
        <f t="shared" ca="1" si="22"/>
        <v>0.17985778890776716</v>
      </c>
      <c r="K13" s="1093">
        <f t="shared" ca="1" si="22"/>
        <v>0.14535059572100872</v>
      </c>
      <c r="L13" s="1093">
        <f t="shared" ca="1" si="22"/>
        <v>9.4927479136179618E-2</v>
      </c>
      <c r="M13" s="1093">
        <f t="shared" ca="1" si="22"/>
        <v>5.0101951935875653E-2</v>
      </c>
      <c r="N13" s="1093">
        <f t="shared" ca="1" si="22"/>
        <v>2.1370019080844967E-2</v>
      </c>
      <c r="O13" s="1093">
        <f t="shared" ca="1" si="22"/>
        <v>7.3661870014784222E-3</v>
      </c>
      <c r="P13" s="1093">
        <f t="shared" ca="1" si="22"/>
        <v>2.0519564336910754E-3</v>
      </c>
      <c r="Q13" s="1093">
        <f t="shared" si="22"/>
        <v>0</v>
      </c>
      <c r="R13" s="1093">
        <f t="shared" si="22"/>
        <v>0</v>
      </c>
      <c r="S13" s="1093">
        <f t="shared" si="22"/>
        <v>0</v>
      </c>
      <c r="T13" s="1093">
        <f t="shared" si="22"/>
        <v>0</v>
      </c>
      <c r="U13" s="1093">
        <f t="shared" si="22"/>
        <v>0</v>
      </c>
      <c r="V13" s="1093">
        <f t="shared" si="22"/>
        <v>0</v>
      </c>
      <c r="W13" s="1093">
        <f t="shared" si="22"/>
        <v>0</v>
      </c>
      <c r="X13" s="1093">
        <f t="shared" si="22"/>
        <v>0</v>
      </c>
      <c r="Y13" s="1093">
        <f t="shared" si="22"/>
        <v>0</v>
      </c>
      <c r="Z13" s="1093">
        <f t="shared" si="22"/>
        <v>0</v>
      </c>
      <c r="AA13" s="1093">
        <f t="shared" si="22"/>
        <v>0</v>
      </c>
      <c r="AB13" s="1093">
        <f t="shared" si="22"/>
        <v>0</v>
      </c>
      <c r="AC13" s="1093">
        <f t="shared" si="22"/>
        <v>0</v>
      </c>
      <c r="AD13" s="1093">
        <f t="shared" si="22"/>
        <v>0</v>
      </c>
      <c r="AE13" s="1093">
        <f t="shared" si="22"/>
        <v>0</v>
      </c>
      <c r="AF13" s="1093">
        <f t="shared" si="22"/>
        <v>0</v>
      </c>
      <c r="AG13" s="1093">
        <f t="shared" si="22"/>
        <v>0</v>
      </c>
      <c r="AH13" s="1093">
        <f t="shared" si="22"/>
        <v>0</v>
      </c>
      <c r="AI13" s="1093">
        <f t="shared" si="22"/>
        <v>0</v>
      </c>
      <c r="AJ13" s="1093">
        <f t="shared" ref="AJ13:BK13" si="23">IFERROR(IF(AJ$3&lt;=$B13,AJ73/$C13*100,"")/100,0)</f>
        <v>0</v>
      </c>
      <c r="AK13" s="1093">
        <f t="shared" si="23"/>
        <v>0</v>
      </c>
      <c r="AL13" s="1093">
        <f t="shared" si="23"/>
        <v>0</v>
      </c>
      <c r="AM13" s="1093">
        <f t="shared" si="23"/>
        <v>0</v>
      </c>
      <c r="AN13" s="1093">
        <f t="shared" si="23"/>
        <v>0</v>
      </c>
      <c r="AO13" s="1093">
        <f t="shared" si="23"/>
        <v>0</v>
      </c>
      <c r="AP13" s="1093">
        <f t="shared" si="23"/>
        <v>0</v>
      </c>
      <c r="AQ13" s="1093">
        <f t="shared" si="23"/>
        <v>0</v>
      </c>
      <c r="AR13" s="1093">
        <f t="shared" si="23"/>
        <v>0</v>
      </c>
      <c r="AS13" s="1093">
        <f t="shared" si="23"/>
        <v>0</v>
      </c>
      <c r="AT13" s="1093">
        <f t="shared" si="23"/>
        <v>0</v>
      </c>
      <c r="AU13" s="1093">
        <f t="shared" si="23"/>
        <v>0</v>
      </c>
      <c r="AV13" s="1093">
        <f t="shared" si="23"/>
        <v>0</v>
      </c>
      <c r="AW13" s="1093">
        <f t="shared" si="23"/>
        <v>0</v>
      </c>
      <c r="AX13" s="1093">
        <f t="shared" si="23"/>
        <v>0</v>
      </c>
      <c r="AY13" s="1093">
        <f t="shared" si="23"/>
        <v>0</v>
      </c>
      <c r="AZ13" s="1093">
        <f t="shared" si="23"/>
        <v>0</v>
      </c>
      <c r="BA13" s="1093">
        <f t="shared" si="23"/>
        <v>0</v>
      </c>
      <c r="BB13" s="1093">
        <f t="shared" si="23"/>
        <v>0</v>
      </c>
      <c r="BC13" s="1093">
        <f t="shared" si="23"/>
        <v>0</v>
      </c>
      <c r="BD13" s="1093">
        <f t="shared" si="23"/>
        <v>0</v>
      </c>
      <c r="BE13" s="1093">
        <f t="shared" si="23"/>
        <v>0</v>
      </c>
      <c r="BF13" s="1093">
        <f t="shared" si="23"/>
        <v>0</v>
      </c>
      <c r="BG13" s="1093">
        <f t="shared" si="23"/>
        <v>0</v>
      </c>
      <c r="BH13" s="1093">
        <f t="shared" si="23"/>
        <v>0</v>
      </c>
      <c r="BI13" s="1093">
        <f t="shared" si="23"/>
        <v>0</v>
      </c>
      <c r="BJ13" s="1093">
        <f t="shared" si="23"/>
        <v>0</v>
      </c>
      <c r="BK13" s="1093">
        <f t="shared" si="23"/>
        <v>0</v>
      </c>
    </row>
    <row r="14" spans="1:63" s="51" customFormat="1" ht="15.75" customHeight="1">
      <c r="A14" s="59"/>
      <c r="B14" s="1064">
        <f t="shared" si="7"/>
        <v>14</v>
      </c>
      <c r="C14" s="1066">
        <f t="shared" ca="1" si="2"/>
        <v>5.8306717554464358</v>
      </c>
      <c r="D14" s="1093">
        <f t="shared" ref="D14:AI14" ca="1" si="24">IFERROR(IF(D$3&lt;=$B14,D74/$C14*100,"")/100,0)</f>
        <v>6.2871043836648386E-3</v>
      </c>
      <c r="E14" s="1093">
        <f t="shared" ca="1" si="24"/>
        <v>1.7265403369493899E-2</v>
      </c>
      <c r="F14" s="1093">
        <f t="shared" ca="1" si="24"/>
        <v>3.9457940464390572E-2</v>
      </c>
      <c r="G14" s="1093">
        <f t="shared" ca="1" si="24"/>
        <v>7.5045338865378536E-2</v>
      </c>
      <c r="H14" s="1093">
        <f t="shared" ca="1" si="24"/>
        <v>0.11878036584005405</v>
      </c>
      <c r="I14" s="1093">
        <f t="shared" ca="1" si="24"/>
        <v>0.1564578002485576</v>
      </c>
      <c r="J14" s="1093">
        <f t="shared" ca="1" si="24"/>
        <v>0.1715068249324615</v>
      </c>
      <c r="K14" s="1093">
        <f t="shared" ca="1" si="24"/>
        <v>0.1564578002485576</v>
      </c>
      <c r="L14" s="1093">
        <f t="shared" ca="1" si="24"/>
        <v>0.11878036584005405</v>
      </c>
      <c r="M14" s="1093">
        <f t="shared" ca="1" si="24"/>
        <v>7.5045338865378536E-2</v>
      </c>
      <c r="N14" s="1093">
        <f t="shared" ca="1" si="24"/>
        <v>3.9457940464390572E-2</v>
      </c>
      <c r="O14" s="1093">
        <f t="shared" ca="1" si="24"/>
        <v>1.7265403369493899E-2</v>
      </c>
      <c r="P14" s="1093">
        <f t="shared" ca="1" si="24"/>
        <v>6.2871043836648386E-3</v>
      </c>
      <c r="Q14" s="1093">
        <f t="shared" ca="1" si="24"/>
        <v>1.9052687244596441E-3</v>
      </c>
      <c r="R14" s="1093">
        <f t="shared" si="24"/>
        <v>0</v>
      </c>
      <c r="S14" s="1093">
        <f t="shared" si="24"/>
        <v>0</v>
      </c>
      <c r="T14" s="1093">
        <f t="shared" si="24"/>
        <v>0</v>
      </c>
      <c r="U14" s="1093">
        <f t="shared" si="24"/>
        <v>0</v>
      </c>
      <c r="V14" s="1093">
        <f t="shared" si="24"/>
        <v>0</v>
      </c>
      <c r="W14" s="1093">
        <f t="shared" si="24"/>
        <v>0</v>
      </c>
      <c r="X14" s="1093">
        <f t="shared" si="24"/>
        <v>0</v>
      </c>
      <c r="Y14" s="1093">
        <f t="shared" si="24"/>
        <v>0</v>
      </c>
      <c r="Z14" s="1093">
        <f t="shared" si="24"/>
        <v>0</v>
      </c>
      <c r="AA14" s="1093">
        <f t="shared" si="24"/>
        <v>0</v>
      </c>
      <c r="AB14" s="1093">
        <f t="shared" si="24"/>
        <v>0</v>
      </c>
      <c r="AC14" s="1093">
        <f t="shared" si="24"/>
        <v>0</v>
      </c>
      <c r="AD14" s="1093">
        <f t="shared" si="24"/>
        <v>0</v>
      </c>
      <c r="AE14" s="1093">
        <f t="shared" si="24"/>
        <v>0</v>
      </c>
      <c r="AF14" s="1093">
        <f t="shared" si="24"/>
        <v>0</v>
      </c>
      <c r="AG14" s="1093">
        <f t="shared" si="24"/>
        <v>0</v>
      </c>
      <c r="AH14" s="1093">
        <f t="shared" si="24"/>
        <v>0</v>
      </c>
      <c r="AI14" s="1093">
        <f t="shared" si="24"/>
        <v>0</v>
      </c>
      <c r="AJ14" s="1093">
        <f t="shared" ref="AJ14:BK14" si="25">IFERROR(IF(AJ$3&lt;=$B14,AJ74/$C14*100,"")/100,0)</f>
        <v>0</v>
      </c>
      <c r="AK14" s="1093">
        <f t="shared" si="25"/>
        <v>0</v>
      </c>
      <c r="AL14" s="1093">
        <f t="shared" si="25"/>
        <v>0</v>
      </c>
      <c r="AM14" s="1093">
        <f t="shared" si="25"/>
        <v>0</v>
      </c>
      <c r="AN14" s="1093">
        <f t="shared" si="25"/>
        <v>0</v>
      </c>
      <c r="AO14" s="1093">
        <f t="shared" si="25"/>
        <v>0</v>
      </c>
      <c r="AP14" s="1093">
        <f t="shared" si="25"/>
        <v>0</v>
      </c>
      <c r="AQ14" s="1093">
        <f t="shared" si="25"/>
        <v>0</v>
      </c>
      <c r="AR14" s="1093">
        <f t="shared" si="25"/>
        <v>0</v>
      </c>
      <c r="AS14" s="1093">
        <f t="shared" si="25"/>
        <v>0</v>
      </c>
      <c r="AT14" s="1093">
        <f t="shared" si="25"/>
        <v>0</v>
      </c>
      <c r="AU14" s="1093">
        <f t="shared" si="25"/>
        <v>0</v>
      </c>
      <c r="AV14" s="1093">
        <f t="shared" si="25"/>
        <v>0</v>
      </c>
      <c r="AW14" s="1093">
        <f t="shared" si="25"/>
        <v>0</v>
      </c>
      <c r="AX14" s="1093">
        <f t="shared" si="25"/>
        <v>0</v>
      </c>
      <c r="AY14" s="1093">
        <f t="shared" si="25"/>
        <v>0</v>
      </c>
      <c r="AZ14" s="1093">
        <f t="shared" si="25"/>
        <v>0</v>
      </c>
      <c r="BA14" s="1093">
        <f t="shared" si="25"/>
        <v>0</v>
      </c>
      <c r="BB14" s="1093">
        <f t="shared" si="25"/>
        <v>0</v>
      </c>
      <c r="BC14" s="1093">
        <f t="shared" si="25"/>
        <v>0</v>
      </c>
      <c r="BD14" s="1093">
        <f t="shared" si="25"/>
        <v>0</v>
      </c>
      <c r="BE14" s="1093">
        <f t="shared" si="25"/>
        <v>0</v>
      </c>
      <c r="BF14" s="1093">
        <f t="shared" si="25"/>
        <v>0</v>
      </c>
      <c r="BG14" s="1093">
        <f t="shared" si="25"/>
        <v>0</v>
      </c>
      <c r="BH14" s="1093">
        <f t="shared" si="25"/>
        <v>0</v>
      </c>
      <c r="BI14" s="1093">
        <f t="shared" si="25"/>
        <v>0</v>
      </c>
      <c r="BJ14" s="1093">
        <f t="shared" si="25"/>
        <v>0</v>
      </c>
      <c r="BK14" s="1093">
        <f t="shared" si="25"/>
        <v>0</v>
      </c>
    </row>
    <row r="15" spans="1:63" s="51" customFormat="1" ht="15.75" customHeight="1">
      <c r="A15" s="59"/>
      <c r="B15" s="1064">
        <f t="shared" si="7"/>
        <v>15</v>
      </c>
      <c r="C15" s="1066">
        <f t="shared" ca="1" si="2"/>
        <v>6.2474658256575628</v>
      </c>
      <c r="D15" s="1093">
        <f t="shared" ref="D15:AI15" ca="1" si="26">IFERROR(IF(D$3&lt;=$B15,D75/$C15*100,"")/100,0)</f>
        <v>5.4498024774734559E-3</v>
      </c>
      <c r="E15" s="1093">
        <f t="shared" ca="1" si="26"/>
        <v>1.4233229911269992E-2</v>
      </c>
      <c r="F15" s="1093">
        <f t="shared" ca="1" si="26"/>
        <v>3.1676635712174592E-2</v>
      </c>
      <c r="G15" s="1093">
        <f t="shared" ca="1" si="26"/>
        <v>6.0074133948847502E-2</v>
      </c>
      <c r="H15" s="1093">
        <f t="shared" ca="1" si="26"/>
        <v>9.7084270108639514E-2</v>
      </c>
      <c r="I15" s="1093">
        <f t="shared" ca="1" si="26"/>
        <v>0.13369744384689891</v>
      </c>
      <c r="J15" s="1093">
        <f t="shared" ca="1" si="26"/>
        <v>0.15689540377815298</v>
      </c>
      <c r="K15" s="1093">
        <f t="shared" ca="1" si="26"/>
        <v>0.15689540377815298</v>
      </c>
      <c r="L15" s="1093">
        <f t="shared" ca="1" si="26"/>
        <v>0.13369744384689891</v>
      </c>
      <c r="M15" s="1093">
        <f t="shared" ca="1" si="26"/>
        <v>9.7084270108639514E-2</v>
      </c>
      <c r="N15" s="1093">
        <f t="shared" ca="1" si="26"/>
        <v>6.0074133948847502E-2</v>
      </c>
      <c r="O15" s="1093">
        <f t="shared" ca="1" si="26"/>
        <v>3.1676635712174592E-2</v>
      </c>
      <c r="P15" s="1093">
        <f t="shared" ca="1" si="26"/>
        <v>1.4233229911269992E-2</v>
      </c>
      <c r="Q15" s="1093">
        <f t="shared" ca="1" si="26"/>
        <v>5.4498024774734559E-3</v>
      </c>
      <c r="R15" s="1093">
        <f t="shared" ca="1" si="26"/>
        <v>1.7781604330861713E-3</v>
      </c>
      <c r="S15" s="1093">
        <f t="shared" si="26"/>
        <v>0</v>
      </c>
      <c r="T15" s="1093">
        <f t="shared" si="26"/>
        <v>0</v>
      </c>
      <c r="U15" s="1093">
        <f t="shared" si="26"/>
        <v>0</v>
      </c>
      <c r="V15" s="1093">
        <f t="shared" si="26"/>
        <v>0</v>
      </c>
      <c r="W15" s="1093">
        <f t="shared" si="26"/>
        <v>0</v>
      </c>
      <c r="X15" s="1093">
        <f t="shared" si="26"/>
        <v>0</v>
      </c>
      <c r="Y15" s="1093">
        <f t="shared" si="26"/>
        <v>0</v>
      </c>
      <c r="Z15" s="1093">
        <f t="shared" si="26"/>
        <v>0</v>
      </c>
      <c r="AA15" s="1093">
        <f t="shared" si="26"/>
        <v>0</v>
      </c>
      <c r="AB15" s="1093">
        <f t="shared" si="26"/>
        <v>0</v>
      </c>
      <c r="AC15" s="1093">
        <f t="shared" si="26"/>
        <v>0</v>
      </c>
      <c r="AD15" s="1093">
        <f t="shared" si="26"/>
        <v>0</v>
      </c>
      <c r="AE15" s="1093">
        <f t="shared" si="26"/>
        <v>0</v>
      </c>
      <c r="AF15" s="1093">
        <f t="shared" si="26"/>
        <v>0</v>
      </c>
      <c r="AG15" s="1093">
        <f t="shared" si="26"/>
        <v>0</v>
      </c>
      <c r="AH15" s="1093">
        <f t="shared" si="26"/>
        <v>0</v>
      </c>
      <c r="AI15" s="1093">
        <f t="shared" si="26"/>
        <v>0</v>
      </c>
      <c r="AJ15" s="1093">
        <f t="shared" ref="AJ15:BK15" si="27">IFERROR(IF(AJ$3&lt;=$B15,AJ75/$C15*100,"")/100,0)</f>
        <v>0</v>
      </c>
      <c r="AK15" s="1093">
        <f t="shared" si="27"/>
        <v>0</v>
      </c>
      <c r="AL15" s="1093">
        <f t="shared" si="27"/>
        <v>0</v>
      </c>
      <c r="AM15" s="1093">
        <f t="shared" si="27"/>
        <v>0</v>
      </c>
      <c r="AN15" s="1093">
        <f t="shared" si="27"/>
        <v>0</v>
      </c>
      <c r="AO15" s="1093">
        <f t="shared" si="27"/>
        <v>0</v>
      </c>
      <c r="AP15" s="1093">
        <f t="shared" si="27"/>
        <v>0</v>
      </c>
      <c r="AQ15" s="1093">
        <f t="shared" si="27"/>
        <v>0</v>
      </c>
      <c r="AR15" s="1093">
        <f t="shared" si="27"/>
        <v>0</v>
      </c>
      <c r="AS15" s="1093">
        <f t="shared" si="27"/>
        <v>0</v>
      </c>
      <c r="AT15" s="1093">
        <f t="shared" si="27"/>
        <v>0</v>
      </c>
      <c r="AU15" s="1093">
        <f t="shared" si="27"/>
        <v>0</v>
      </c>
      <c r="AV15" s="1093">
        <f t="shared" si="27"/>
        <v>0</v>
      </c>
      <c r="AW15" s="1093">
        <f t="shared" si="27"/>
        <v>0</v>
      </c>
      <c r="AX15" s="1093">
        <f t="shared" si="27"/>
        <v>0</v>
      </c>
      <c r="AY15" s="1093">
        <f t="shared" si="27"/>
        <v>0</v>
      </c>
      <c r="AZ15" s="1093">
        <f t="shared" si="27"/>
        <v>0</v>
      </c>
      <c r="BA15" s="1093">
        <f t="shared" si="27"/>
        <v>0</v>
      </c>
      <c r="BB15" s="1093">
        <f t="shared" si="27"/>
        <v>0</v>
      </c>
      <c r="BC15" s="1093">
        <f t="shared" si="27"/>
        <v>0</v>
      </c>
      <c r="BD15" s="1093">
        <f t="shared" si="27"/>
        <v>0</v>
      </c>
      <c r="BE15" s="1093">
        <f t="shared" si="27"/>
        <v>0</v>
      </c>
      <c r="BF15" s="1093">
        <f t="shared" si="27"/>
        <v>0</v>
      </c>
      <c r="BG15" s="1093">
        <f t="shared" si="27"/>
        <v>0</v>
      </c>
      <c r="BH15" s="1093">
        <f t="shared" si="27"/>
        <v>0</v>
      </c>
      <c r="BI15" s="1093">
        <f t="shared" si="27"/>
        <v>0</v>
      </c>
      <c r="BJ15" s="1093">
        <f t="shared" si="27"/>
        <v>0</v>
      </c>
      <c r="BK15" s="1093">
        <f t="shared" si="27"/>
        <v>0</v>
      </c>
    </row>
    <row r="16" spans="1:63" s="51" customFormat="1" ht="15.75" customHeight="1">
      <c r="A16" s="59"/>
      <c r="B16" s="1064">
        <f t="shared" si="7"/>
        <v>16</v>
      </c>
      <c r="C16" s="1066">
        <f t="shared" ca="1" si="2"/>
        <v>6.6642419539709765</v>
      </c>
      <c r="D16" s="1093">
        <f t="shared" ref="D16:AI16" ca="1" si="28">IFERROR(IF(D$3&lt;=$B16,D76/$C16*100,"")/100,0)</f>
        <v>4.7859596909071061E-3</v>
      </c>
      <c r="E16" s="1093">
        <f t="shared" ca="1" si="28"/>
        <v>1.1938268338354839E-2</v>
      </c>
      <c r="F16" s="1093">
        <f t="shared" ca="1" si="28"/>
        <v>2.5872653646828222E-2</v>
      </c>
      <c r="G16" s="1093">
        <f t="shared" ca="1" si="28"/>
        <v>4.871558829956666E-2</v>
      </c>
      <c r="H16" s="1093">
        <f t="shared" ca="1" si="28"/>
        <v>7.969338368918083E-2</v>
      </c>
      <c r="I16" s="1093">
        <f t="shared" ca="1" si="28"/>
        <v>0.11326713633787353</v>
      </c>
      <c r="J16" s="1093">
        <f t="shared" ca="1" si="28"/>
        <v>0.13986624417262072</v>
      </c>
      <c r="K16" s="1093">
        <f t="shared" ca="1" si="28"/>
        <v>0.15005457588527932</v>
      </c>
      <c r="L16" s="1093">
        <f t="shared" ca="1" si="28"/>
        <v>0.13986624417262072</v>
      </c>
      <c r="M16" s="1093">
        <f t="shared" ca="1" si="28"/>
        <v>0.11326713633787353</v>
      </c>
      <c r="N16" s="1093">
        <f t="shared" ca="1" si="28"/>
        <v>7.969338368918083E-2</v>
      </c>
      <c r="O16" s="1093">
        <f t="shared" ca="1" si="28"/>
        <v>4.871558829956666E-2</v>
      </c>
      <c r="P16" s="1093">
        <f t="shared" ca="1" si="28"/>
        <v>2.5872653646828222E-2</v>
      </c>
      <c r="Q16" s="1093">
        <f t="shared" ca="1" si="28"/>
        <v>1.1938268338354839E-2</v>
      </c>
      <c r="R16" s="1093">
        <f t="shared" ca="1" si="28"/>
        <v>4.7859596909071061E-3</v>
      </c>
      <c r="S16" s="1093">
        <f t="shared" ca="1" si="28"/>
        <v>1.6669557640569853E-3</v>
      </c>
      <c r="T16" s="1093">
        <f t="shared" si="28"/>
        <v>0</v>
      </c>
      <c r="U16" s="1093">
        <f t="shared" si="28"/>
        <v>0</v>
      </c>
      <c r="V16" s="1093">
        <f t="shared" si="28"/>
        <v>0</v>
      </c>
      <c r="W16" s="1093">
        <f t="shared" si="28"/>
        <v>0</v>
      </c>
      <c r="X16" s="1093">
        <f t="shared" si="28"/>
        <v>0</v>
      </c>
      <c r="Y16" s="1093">
        <f t="shared" si="28"/>
        <v>0</v>
      </c>
      <c r="Z16" s="1093">
        <f t="shared" si="28"/>
        <v>0</v>
      </c>
      <c r="AA16" s="1093">
        <f t="shared" si="28"/>
        <v>0</v>
      </c>
      <c r="AB16" s="1093">
        <f t="shared" si="28"/>
        <v>0</v>
      </c>
      <c r="AC16" s="1093">
        <f t="shared" si="28"/>
        <v>0</v>
      </c>
      <c r="AD16" s="1093">
        <f t="shared" si="28"/>
        <v>0</v>
      </c>
      <c r="AE16" s="1093">
        <f t="shared" si="28"/>
        <v>0</v>
      </c>
      <c r="AF16" s="1093">
        <f t="shared" si="28"/>
        <v>0</v>
      </c>
      <c r="AG16" s="1093">
        <f t="shared" si="28"/>
        <v>0</v>
      </c>
      <c r="AH16" s="1093">
        <f t="shared" si="28"/>
        <v>0</v>
      </c>
      <c r="AI16" s="1093">
        <f t="shared" si="28"/>
        <v>0</v>
      </c>
      <c r="AJ16" s="1093">
        <f t="shared" ref="AJ16:BK16" si="29">IFERROR(IF(AJ$3&lt;=$B16,AJ76/$C16*100,"")/100,0)</f>
        <v>0</v>
      </c>
      <c r="AK16" s="1093">
        <f t="shared" si="29"/>
        <v>0</v>
      </c>
      <c r="AL16" s="1093">
        <f t="shared" si="29"/>
        <v>0</v>
      </c>
      <c r="AM16" s="1093">
        <f t="shared" si="29"/>
        <v>0</v>
      </c>
      <c r="AN16" s="1093">
        <f t="shared" si="29"/>
        <v>0</v>
      </c>
      <c r="AO16" s="1093">
        <f t="shared" si="29"/>
        <v>0</v>
      </c>
      <c r="AP16" s="1093">
        <f t="shared" si="29"/>
        <v>0</v>
      </c>
      <c r="AQ16" s="1093">
        <f t="shared" si="29"/>
        <v>0</v>
      </c>
      <c r="AR16" s="1093">
        <f t="shared" si="29"/>
        <v>0</v>
      </c>
      <c r="AS16" s="1093">
        <f t="shared" si="29"/>
        <v>0</v>
      </c>
      <c r="AT16" s="1093">
        <f t="shared" si="29"/>
        <v>0</v>
      </c>
      <c r="AU16" s="1093">
        <f t="shared" si="29"/>
        <v>0</v>
      </c>
      <c r="AV16" s="1093">
        <f t="shared" si="29"/>
        <v>0</v>
      </c>
      <c r="AW16" s="1093">
        <f t="shared" si="29"/>
        <v>0</v>
      </c>
      <c r="AX16" s="1093">
        <f t="shared" si="29"/>
        <v>0</v>
      </c>
      <c r="AY16" s="1093">
        <f t="shared" si="29"/>
        <v>0</v>
      </c>
      <c r="AZ16" s="1093">
        <f t="shared" si="29"/>
        <v>0</v>
      </c>
      <c r="BA16" s="1093">
        <f t="shared" si="29"/>
        <v>0</v>
      </c>
      <c r="BB16" s="1093">
        <f t="shared" si="29"/>
        <v>0</v>
      </c>
      <c r="BC16" s="1093">
        <f t="shared" si="29"/>
        <v>0</v>
      </c>
      <c r="BD16" s="1093">
        <f t="shared" si="29"/>
        <v>0</v>
      </c>
      <c r="BE16" s="1093">
        <f t="shared" si="29"/>
        <v>0</v>
      </c>
      <c r="BF16" s="1093">
        <f t="shared" si="29"/>
        <v>0</v>
      </c>
      <c r="BG16" s="1093">
        <f t="shared" si="29"/>
        <v>0</v>
      </c>
      <c r="BH16" s="1093">
        <f t="shared" si="29"/>
        <v>0</v>
      </c>
      <c r="BI16" s="1093">
        <f t="shared" si="29"/>
        <v>0</v>
      </c>
      <c r="BJ16" s="1093">
        <f t="shared" si="29"/>
        <v>0</v>
      </c>
      <c r="BK16" s="1093">
        <f t="shared" si="29"/>
        <v>0</v>
      </c>
    </row>
    <row r="17" spans="1:63" s="51" customFormat="1" ht="15.75" customHeight="1">
      <c r="A17" s="59"/>
      <c r="B17" s="1064">
        <f t="shared" si="7"/>
        <v>17</v>
      </c>
      <c r="C17" s="1066">
        <f t="shared" ca="1" si="2"/>
        <v>7.0810031186090123</v>
      </c>
      <c r="D17" s="1093">
        <f t="shared" ref="D17:AI17" ca="1" si="30">IFERROR(IF(D$3&lt;=$B17,D77/$C17*100,"")/100,0)</f>
        <v>4.2498321595284749E-3</v>
      </c>
      <c r="E17" s="1093">
        <f t="shared" ca="1" si="30"/>
        <v>1.0163997389499213E-2</v>
      </c>
      <c r="F17" s="1093">
        <f t="shared" ca="1" si="30"/>
        <v>2.1461414597716413E-2</v>
      </c>
      <c r="G17" s="1093">
        <f t="shared" ca="1" si="30"/>
        <v>4.0008583682418657E-2</v>
      </c>
      <c r="H17" s="1093">
        <f t="shared" ca="1" si="30"/>
        <v>6.5848978750627535E-2</v>
      </c>
      <c r="I17" s="1093">
        <f t="shared" ca="1" si="30"/>
        <v>9.5685458823103767E-2</v>
      </c>
      <c r="J17" s="1093">
        <f t="shared" ca="1" si="30"/>
        <v>0.12275632460064465</v>
      </c>
      <c r="K17" s="1093">
        <f t="shared" ca="1" si="30"/>
        <v>0.13904098748229463</v>
      </c>
      <c r="L17" s="1093">
        <f t="shared" ca="1" si="30"/>
        <v>0.13904098748229463</v>
      </c>
      <c r="M17" s="1093">
        <f t="shared" ca="1" si="30"/>
        <v>0.12275632460064465</v>
      </c>
      <c r="N17" s="1093">
        <f t="shared" ca="1" si="30"/>
        <v>9.5685458823103767E-2</v>
      </c>
      <c r="O17" s="1093">
        <f t="shared" ca="1" si="30"/>
        <v>6.5848978750627535E-2</v>
      </c>
      <c r="P17" s="1093">
        <f t="shared" ca="1" si="30"/>
        <v>4.0008583682418657E-2</v>
      </c>
      <c r="Q17" s="1093">
        <f t="shared" ca="1" si="30"/>
        <v>2.1461414597716413E-2</v>
      </c>
      <c r="R17" s="1093">
        <f t="shared" ca="1" si="30"/>
        <v>1.0163997389499213E-2</v>
      </c>
      <c r="S17" s="1093">
        <f t="shared" ca="1" si="30"/>
        <v>4.2498321595284749E-3</v>
      </c>
      <c r="T17" s="1093">
        <f t="shared" ca="1" si="30"/>
        <v>1.568845028333295E-3</v>
      </c>
      <c r="U17" s="1093">
        <f t="shared" si="30"/>
        <v>0</v>
      </c>
      <c r="V17" s="1093">
        <f t="shared" si="30"/>
        <v>0</v>
      </c>
      <c r="W17" s="1093">
        <f t="shared" si="30"/>
        <v>0</v>
      </c>
      <c r="X17" s="1093">
        <f t="shared" si="30"/>
        <v>0</v>
      </c>
      <c r="Y17" s="1093">
        <f t="shared" si="30"/>
        <v>0</v>
      </c>
      <c r="Z17" s="1093">
        <f t="shared" si="30"/>
        <v>0</v>
      </c>
      <c r="AA17" s="1093">
        <f t="shared" si="30"/>
        <v>0</v>
      </c>
      <c r="AB17" s="1093">
        <f t="shared" si="30"/>
        <v>0</v>
      </c>
      <c r="AC17" s="1093">
        <f t="shared" si="30"/>
        <v>0</v>
      </c>
      <c r="AD17" s="1093">
        <f t="shared" si="30"/>
        <v>0</v>
      </c>
      <c r="AE17" s="1093">
        <f t="shared" si="30"/>
        <v>0</v>
      </c>
      <c r="AF17" s="1093">
        <f t="shared" si="30"/>
        <v>0</v>
      </c>
      <c r="AG17" s="1093">
        <f t="shared" si="30"/>
        <v>0</v>
      </c>
      <c r="AH17" s="1093">
        <f t="shared" si="30"/>
        <v>0</v>
      </c>
      <c r="AI17" s="1093">
        <f t="shared" si="30"/>
        <v>0</v>
      </c>
      <c r="AJ17" s="1093">
        <f t="shared" ref="AJ17:BK17" si="31">IFERROR(IF(AJ$3&lt;=$B17,AJ77/$C17*100,"")/100,0)</f>
        <v>0</v>
      </c>
      <c r="AK17" s="1093">
        <f t="shared" si="31"/>
        <v>0</v>
      </c>
      <c r="AL17" s="1093">
        <f t="shared" si="31"/>
        <v>0</v>
      </c>
      <c r="AM17" s="1093">
        <f t="shared" si="31"/>
        <v>0</v>
      </c>
      <c r="AN17" s="1093">
        <f t="shared" si="31"/>
        <v>0</v>
      </c>
      <c r="AO17" s="1093">
        <f t="shared" si="31"/>
        <v>0</v>
      </c>
      <c r="AP17" s="1093">
        <f t="shared" si="31"/>
        <v>0</v>
      </c>
      <c r="AQ17" s="1093">
        <f t="shared" si="31"/>
        <v>0</v>
      </c>
      <c r="AR17" s="1093">
        <f t="shared" si="31"/>
        <v>0</v>
      </c>
      <c r="AS17" s="1093">
        <f t="shared" si="31"/>
        <v>0</v>
      </c>
      <c r="AT17" s="1093">
        <f t="shared" si="31"/>
        <v>0</v>
      </c>
      <c r="AU17" s="1093">
        <f t="shared" si="31"/>
        <v>0</v>
      </c>
      <c r="AV17" s="1093">
        <f t="shared" si="31"/>
        <v>0</v>
      </c>
      <c r="AW17" s="1093">
        <f t="shared" si="31"/>
        <v>0</v>
      </c>
      <c r="AX17" s="1093">
        <f t="shared" si="31"/>
        <v>0</v>
      </c>
      <c r="AY17" s="1093">
        <f t="shared" si="31"/>
        <v>0</v>
      </c>
      <c r="AZ17" s="1093">
        <f t="shared" si="31"/>
        <v>0</v>
      </c>
      <c r="BA17" s="1093">
        <f t="shared" si="31"/>
        <v>0</v>
      </c>
      <c r="BB17" s="1093">
        <f t="shared" si="31"/>
        <v>0</v>
      </c>
      <c r="BC17" s="1093">
        <f t="shared" si="31"/>
        <v>0</v>
      </c>
      <c r="BD17" s="1093">
        <f t="shared" si="31"/>
        <v>0</v>
      </c>
      <c r="BE17" s="1093">
        <f t="shared" si="31"/>
        <v>0</v>
      </c>
      <c r="BF17" s="1093">
        <f t="shared" si="31"/>
        <v>0</v>
      </c>
      <c r="BG17" s="1093">
        <f t="shared" si="31"/>
        <v>0</v>
      </c>
      <c r="BH17" s="1093">
        <f t="shared" si="31"/>
        <v>0</v>
      </c>
      <c r="BI17" s="1093">
        <f t="shared" si="31"/>
        <v>0</v>
      </c>
      <c r="BJ17" s="1093">
        <f t="shared" si="31"/>
        <v>0</v>
      </c>
      <c r="BK17" s="1093">
        <f t="shared" si="31"/>
        <v>0</v>
      </c>
    </row>
    <row r="18" spans="1:63" s="51" customFormat="1" ht="15.75" customHeight="1">
      <c r="A18" s="59"/>
      <c r="B18" s="1064">
        <f t="shared" si="7"/>
        <v>18</v>
      </c>
      <c r="C18" s="1066">
        <f t="shared" ca="1" si="2"/>
        <v>7.4977516834550091</v>
      </c>
      <c r="D18" s="1093">
        <f t="shared" ref="D18:AI18" ca="1" si="32">IFERROR(IF(D$3&lt;=$B18,D78/$C18*100,"")/100,0)</f>
        <v>3.8098755454364715E-3</v>
      </c>
      <c r="E18" s="1093">
        <f t="shared" ca="1" si="32"/>
        <v>8.7664317773514661E-3</v>
      </c>
      <c r="F18" s="1093">
        <f t="shared" ca="1" si="32"/>
        <v>1.8050115414631789E-2</v>
      </c>
      <c r="G18" s="1093">
        <f t="shared" ca="1" si="32"/>
        <v>3.325693078466866E-2</v>
      </c>
      <c r="H18" s="1093">
        <f t="shared" ca="1" si="32"/>
        <v>5.4831409182885135E-2</v>
      </c>
      <c r="I18" s="1093">
        <f t="shared" ca="1" si="32"/>
        <v>8.0895004972095924E-2</v>
      </c>
      <c r="J18" s="1093">
        <f t="shared" ca="1" si="32"/>
        <v>0.10679700218450332</v>
      </c>
      <c r="K18" s="1093">
        <f t="shared" ca="1" si="32"/>
        <v>0.12616575059349813</v>
      </c>
      <c r="L18" s="1093">
        <f t="shared" ca="1" si="32"/>
        <v>0.13337331539088715</v>
      </c>
      <c r="M18" s="1093">
        <f t="shared" ca="1" si="32"/>
        <v>0.12616575059349813</v>
      </c>
      <c r="N18" s="1093">
        <f t="shared" ca="1" si="32"/>
        <v>0.10679700218450332</v>
      </c>
      <c r="O18" s="1093">
        <f t="shared" ca="1" si="32"/>
        <v>8.0895004972095924E-2</v>
      </c>
      <c r="P18" s="1093">
        <f t="shared" ca="1" si="32"/>
        <v>5.4831409182885135E-2</v>
      </c>
      <c r="Q18" s="1093">
        <f t="shared" ca="1" si="32"/>
        <v>3.325693078466866E-2</v>
      </c>
      <c r="R18" s="1093">
        <f t="shared" ca="1" si="32"/>
        <v>1.8050115414631789E-2</v>
      </c>
      <c r="S18" s="1093">
        <f t="shared" ca="1" si="32"/>
        <v>8.7664317773514661E-3</v>
      </c>
      <c r="T18" s="1093">
        <f t="shared" ca="1" si="32"/>
        <v>3.8098755454364715E-3</v>
      </c>
      <c r="U18" s="1093">
        <f t="shared" ca="1" si="32"/>
        <v>1.4816436989712647E-3</v>
      </c>
      <c r="V18" s="1093">
        <f t="shared" si="32"/>
        <v>0</v>
      </c>
      <c r="W18" s="1093">
        <f t="shared" si="32"/>
        <v>0</v>
      </c>
      <c r="X18" s="1093">
        <f t="shared" si="32"/>
        <v>0</v>
      </c>
      <c r="Y18" s="1093">
        <f t="shared" si="32"/>
        <v>0</v>
      </c>
      <c r="Z18" s="1093">
        <f t="shared" si="32"/>
        <v>0</v>
      </c>
      <c r="AA18" s="1093">
        <f t="shared" si="32"/>
        <v>0</v>
      </c>
      <c r="AB18" s="1093">
        <f t="shared" si="32"/>
        <v>0</v>
      </c>
      <c r="AC18" s="1093">
        <f t="shared" si="32"/>
        <v>0</v>
      </c>
      <c r="AD18" s="1093">
        <f t="shared" si="32"/>
        <v>0</v>
      </c>
      <c r="AE18" s="1093">
        <f t="shared" si="32"/>
        <v>0</v>
      </c>
      <c r="AF18" s="1093">
        <f t="shared" si="32"/>
        <v>0</v>
      </c>
      <c r="AG18" s="1093">
        <f t="shared" si="32"/>
        <v>0</v>
      </c>
      <c r="AH18" s="1093">
        <f t="shared" si="32"/>
        <v>0</v>
      </c>
      <c r="AI18" s="1093">
        <f t="shared" si="32"/>
        <v>0</v>
      </c>
      <c r="AJ18" s="1093">
        <f t="shared" ref="AJ18:BK18" si="33">IFERROR(IF(AJ$3&lt;=$B18,AJ78/$C18*100,"")/100,0)</f>
        <v>0</v>
      </c>
      <c r="AK18" s="1093">
        <f t="shared" si="33"/>
        <v>0</v>
      </c>
      <c r="AL18" s="1093">
        <f t="shared" si="33"/>
        <v>0</v>
      </c>
      <c r="AM18" s="1093">
        <f t="shared" si="33"/>
        <v>0</v>
      </c>
      <c r="AN18" s="1093">
        <f t="shared" si="33"/>
        <v>0</v>
      </c>
      <c r="AO18" s="1093">
        <f t="shared" si="33"/>
        <v>0</v>
      </c>
      <c r="AP18" s="1093">
        <f t="shared" si="33"/>
        <v>0</v>
      </c>
      <c r="AQ18" s="1093">
        <f t="shared" si="33"/>
        <v>0</v>
      </c>
      <c r="AR18" s="1093">
        <f t="shared" si="33"/>
        <v>0</v>
      </c>
      <c r="AS18" s="1093">
        <f t="shared" si="33"/>
        <v>0</v>
      </c>
      <c r="AT18" s="1093">
        <f t="shared" si="33"/>
        <v>0</v>
      </c>
      <c r="AU18" s="1093">
        <f t="shared" si="33"/>
        <v>0</v>
      </c>
      <c r="AV18" s="1093">
        <f t="shared" si="33"/>
        <v>0</v>
      </c>
      <c r="AW18" s="1093">
        <f t="shared" si="33"/>
        <v>0</v>
      </c>
      <c r="AX18" s="1093">
        <f t="shared" si="33"/>
        <v>0</v>
      </c>
      <c r="AY18" s="1093">
        <f t="shared" si="33"/>
        <v>0</v>
      </c>
      <c r="AZ18" s="1093">
        <f t="shared" si="33"/>
        <v>0</v>
      </c>
      <c r="BA18" s="1093">
        <f t="shared" si="33"/>
        <v>0</v>
      </c>
      <c r="BB18" s="1093">
        <f t="shared" si="33"/>
        <v>0</v>
      </c>
      <c r="BC18" s="1093">
        <f t="shared" si="33"/>
        <v>0</v>
      </c>
      <c r="BD18" s="1093">
        <f t="shared" si="33"/>
        <v>0</v>
      </c>
      <c r="BE18" s="1093">
        <f t="shared" si="33"/>
        <v>0</v>
      </c>
      <c r="BF18" s="1093">
        <f t="shared" si="33"/>
        <v>0</v>
      </c>
      <c r="BG18" s="1093">
        <f t="shared" si="33"/>
        <v>0</v>
      </c>
      <c r="BH18" s="1093">
        <f t="shared" si="33"/>
        <v>0</v>
      </c>
      <c r="BI18" s="1093">
        <f t="shared" si="33"/>
        <v>0</v>
      </c>
      <c r="BJ18" s="1093">
        <f t="shared" si="33"/>
        <v>0</v>
      </c>
      <c r="BK18" s="1093">
        <f t="shared" si="33"/>
        <v>0</v>
      </c>
    </row>
    <row r="19" spans="1:63" s="51" customFormat="1" ht="15.75" customHeight="1">
      <c r="A19" s="59"/>
      <c r="B19" s="1064">
        <f t="shared" si="7"/>
        <v>19</v>
      </c>
      <c r="C19" s="1066">
        <f t="shared" ca="1" si="2"/>
        <v>7.9144895460439528</v>
      </c>
      <c r="D19" s="1093">
        <f t="shared" ref="D19:AI19" ca="1" si="34">IFERROR(IF(D$3&lt;=$B19,D79/$C19*100,"")/100,0)</f>
        <v>3.443770700406384E-3</v>
      </c>
      <c r="E19" s="1093">
        <f t="shared" ca="1" si="34"/>
        <v>7.6472869541971715E-3</v>
      </c>
      <c r="F19" s="1093">
        <f t="shared" ca="1" si="34"/>
        <v>1.5369912740209339E-2</v>
      </c>
      <c r="G19" s="1093">
        <f t="shared" ca="1" si="34"/>
        <v>2.7959298577046515E-2</v>
      </c>
      <c r="H19" s="1093">
        <f t="shared" ca="1" si="34"/>
        <v>4.6033288086948308E-2</v>
      </c>
      <c r="I19" s="1093">
        <f t="shared" ca="1" si="34"/>
        <v>6.8597545595521947E-2</v>
      </c>
      <c r="J19" s="1093">
        <f t="shared" ca="1" si="34"/>
        <v>9.2520082648787055E-2</v>
      </c>
      <c r="K19" s="1093">
        <f t="shared" ca="1" si="34"/>
        <v>0.11294169522008821</v>
      </c>
      <c r="L19" s="1093">
        <f t="shared" ca="1" si="34"/>
        <v>0.12478530564069018</v>
      </c>
      <c r="M19" s="1093">
        <f t="shared" ca="1" si="34"/>
        <v>0.12478530564069018</v>
      </c>
      <c r="N19" s="1093">
        <f t="shared" ca="1" si="34"/>
        <v>0.11294169522008821</v>
      </c>
      <c r="O19" s="1093">
        <f t="shared" ca="1" si="34"/>
        <v>9.2520082648787055E-2</v>
      </c>
      <c r="P19" s="1093">
        <f t="shared" ca="1" si="34"/>
        <v>6.8597545595521947E-2</v>
      </c>
      <c r="Q19" s="1093">
        <f t="shared" ca="1" si="34"/>
        <v>4.6033288086948308E-2</v>
      </c>
      <c r="R19" s="1093">
        <f t="shared" ca="1" si="34"/>
        <v>2.7959298577046515E-2</v>
      </c>
      <c r="S19" s="1093">
        <f t="shared" ca="1" si="34"/>
        <v>1.5369912740209339E-2</v>
      </c>
      <c r="T19" s="1093">
        <f t="shared" ca="1" si="34"/>
        <v>7.6472869541971715E-3</v>
      </c>
      <c r="U19" s="1093">
        <f t="shared" ca="1" si="34"/>
        <v>3.443770700406384E-3</v>
      </c>
      <c r="V19" s="1093">
        <f t="shared" ca="1" si="34"/>
        <v>1.4036276722097793E-3</v>
      </c>
      <c r="W19" s="1093">
        <f t="shared" si="34"/>
        <v>0</v>
      </c>
      <c r="X19" s="1093">
        <f t="shared" si="34"/>
        <v>0</v>
      </c>
      <c r="Y19" s="1093">
        <f t="shared" si="34"/>
        <v>0</v>
      </c>
      <c r="Z19" s="1093">
        <f t="shared" si="34"/>
        <v>0</v>
      </c>
      <c r="AA19" s="1093">
        <f t="shared" si="34"/>
        <v>0</v>
      </c>
      <c r="AB19" s="1093">
        <f t="shared" si="34"/>
        <v>0</v>
      </c>
      <c r="AC19" s="1093">
        <f t="shared" si="34"/>
        <v>0</v>
      </c>
      <c r="AD19" s="1093">
        <f t="shared" si="34"/>
        <v>0</v>
      </c>
      <c r="AE19" s="1093">
        <f t="shared" si="34"/>
        <v>0</v>
      </c>
      <c r="AF19" s="1093">
        <f t="shared" si="34"/>
        <v>0</v>
      </c>
      <c r="AG19" s="1093">
        <f t="shared" si="34"/>
        <v>0</v>
      </c>
      <c r="AH19" s="1093">
        <f t="shared" si="34"/>
        <v>0</v>
      </c>
      <c r="AI19" s="1093">
        <f t="shared" si="34"/>
        <v>0</v>
      </c>
      <c r="AJ19" s="1093">
        <f t="shared" ref="AJ19:BK19" si="35">IFERROR(IF(AJ$3&lt;=$B19,AJ79/$C19*100,"")/100,0)</f>
        <v>0</v>
      </c>
      <c r="AK19" s="1093">
        <f t="shared" si="35"/>
        <v>0</v>
      </c>
      <c r="AL19" s="1093">
        <f t="shared" si="35"/>
        <v>0</v>
      </c>
      <c r="AM19" s="1093">
        <f t="shared" si="35"/>
        <v>0</v>
      </c>
      <c r="AN19" s="1093">
        <f t="shared" si="35"/>
        <v>0</v>
      </c>
      <c r="AO19" s="1093">
        <f t="shared" si="35"/>
        <v>0</v>
      </c>
      <c r="AP19" s="1093">
        <f t="shared" si="35"/>
        <v>0</v>
      </c>
      <c r="AQ19" s="1093">
        <f t="shared" si="35"/>
        <v>0</v>
      </c>
      <c r="AR19" s="1093">
        <f t="shared" si="35"/>
        <v>0</v>
      </c>
      <c r="AS19" s="1093">
        <f t="shared" si="35"/>
        <v>0</v>
      </c>
      <c r="AT19" s="1093">
        <f t="shared" si="35"/>
        <v>0</v>
      </c>
      <c r="AU19" s="1093">
        <f t="shared" si="35"/>
        <v>0</v>
      </c>
      <c r="AV19" s="1093">
        <f t="shared" si="35"/>
        <v>0</v>
      </c>
      <c r="AW19" s="1093">
        <f t="shared" si="35"/>
        <v>0</v>
      </c>
      <c r="AX19" s="1093">
        <f t="shared" si="35"/>
        <v>0</v>
      </c>
      <c r="AY19" s="1093">
        <f t="shared" si="35"/>
        <v>0</v>
      </c>
      <c r="AZ19" s="1093">
        <f t="shared" si="35"/>
        <v>0</v>
      </c>
      <c r="BA19" s="1093">
        <f t="shared" si="35"/>
        <v>0</v>
      </c>
      <c r="BB19" s="1093">
        <f t="shared" si="35"/>
        <v>0</v>
      </c>
      <c r="BC19" s="1093">
        <f t="shared" si="35"/>
        <v>0</v>
      </c>
      <c r="BD19" s="1093">
        <f t="shared" si="35"/>
        <v>0</v>
      </c>
      <c r="BE19" s="1093">
        <f t="shared" si="35"/>
        <v>0</v>
      </c>
      <c r="BF19" s="1093">
        <f t="shared" si="35"/>
        <v>0</v>
      </c>
      <c r="BG19" s="1093">
        <f t="shared" si="35"/>
        <v>0</v>
      </c>
      <c r="BH19" s="1093">
        <f t="shared" si="35"/>
        <v>0</v>
      </c>
      <c r="BI19" s="1093">
        <f t="shared" si="35"/>
        <v>0</v>
      </c>
      <c r="BJ19" s="1093">
        <f t="shared" si="35"/>
        <v>0</v>
      </c>
      <c r="BK19" s="1093">
        <f t="shared" si="35"/>
        <v>0</v>
      </c>
    </row>
    <row r="20" spans="1:63" s="51" customFormat="1" ht="15.75" customHeight="1">
      <c r="A20" s="59"/>
      <c r="B20" s="1064">
        <f t="shared" si="7"/>
        <v>20</v>
      </c>
      <c r="C20" s="1066">
        <f t="shared" ca="1" si="2"/>
        <v>8.3312182455328809</v>
      </c>
      <c r="D20" s="1093">
        <f t="shared" ref="D20:AI20" ca="1" si="36">IFERROR(IF(D$3&lt;=$B20,D80/$C20*100,"")/100,0)</f>
        <v>3.1353649711342402E-3</v>
      </c>
      <c r="E20" s="1093">
        <f t="shared" ca="1" si="36"/>
        <v>6.7378816854585036E-3</v>
      </c>
      <c r="F20" s="1093">
        <f t="shared" ca="1" si="36"/>
        <v>1.3233421818423791E-2</v>
      </c>
      <c r="G20" s="1093">
        <f t="shared" ca="1" si="36"/>
        <v>2.3753872873241093E-2</v>
      </c>
      <c r="H20" s="1093">
        <f t="shared" ca="1" si="36"/>
        <v>3.8968186619336889E-2</v>
      </c>
      <c r="I20" s="1093">
        <f t="shared" ca="1" si="36"/>
        <v>5.8425099621050448E-2</v>
      </c>
      <c r="J20" s="1093">
        <f t="shared" ca="1" si="36"/>
        <v>8.0057536749334468E-2</v>
      </c>
      <c r="K20" s="1093">
        <f t="shared" ca="1" si="36"/>
        <v>0.10025787187355654</v>
      </c>
      <c r="L20" s="1093">
        <f t="shared" ca="1" si="36"/>
        <v>0.1147488222800665</v>
      </c>
      <c r="M20" s="1093">
        <f t="shared" ca="1" si="36"/>
        <v>0.12003046499666364</v>
      </c>
      <c r="N20" s="1093">
        <f t="shared" ca="1" si="36"/>
        <v>0.1147488222800665</v>
      </c>
      <c r="O20" s="1093">
        <f t="shared" ca="1" si="36"/>
        <v>0.10025787187355654</v>
      </c>
      <c r="P20" s="1093">
        <f t="shared" ca="1" si="36"/>
        <v>8.0057536749334468E-2</v>
      </c>
      <c r="Q20" s="1093">
        <f t="shared" ca="1" si="36"/>
        <v>5.8425099621050448E-2</v>
      </c>
      <c r="R20" s="1093">
        <f t="shared" ca="1" si="36"/>
        <v>3.8968186619336889E-2</v>
      </c>
      <c r="S20" s="1093">
        <f t="shared" ca="1" si="36"/>
        <v>2.3753872873241093E-2</v>
      </c>
      <c r="T20" s="1093">
        <f t="shared" ca="1" si="36"/>
        <v>1.3233421818423791E-2</v>
      </c>
      <c r="U20" s="1093">
        <f t="shared" ca="1" si="36"/>
        <v>6.7378816854585036E-3</v>
      </c>
      <c r="V20" s="1093">
        <f t="shared" ca="1" si="36"/>
        <v>3.1353649711342402E-3</v>
      </c>
      <c r="W20" s="1093">
        <f t="shared" ca="1" si="36"/>
        <v>1.3334180201315508E-3</v>
      </c>
      <c r="X20" s="1093">
        <f t="shared" si="36"/>
        <v>0</v>
      </c>
      <c r="Y20" s="1093">
        <f t="shared" si="36"/>
        <v>0</v>
      </c>
      <c r="Z20" s="1093">
        <f t="shared" si="36"/>
        <v>0</v>
      </c>
      <c r="AA20" s="1093">
        <f t="shared" si="36"/>
        <v>0</v>
      </c>
      <c r="AB20" s="1093">
        <f t="shared" si="36"/>
        <v>0</v>
      </c>
      <c r="AC20" s="1093">
        <f t="shared" si="36"/>
        <v>0</v>
      </c>
      <c r="AD20" s="1093">
        <f t="shared" si="36"/>
        <v>0</v>
      </c>
      <c r="AE20" s="1093">
        <f t="shared" si="36"/>
        <v>0</v>
      </c>
      <c r="AF20" s="1093">
        <f t="shared" si="36"/>
        <v>0</v>
      </c>
      <c r="AG20" s="1093">
        <f t="shared" si="36"/>
        <v>0</v>
      </c>
      <c r="AH20" s="1093">
        <f t="shared" si="36"/>
        <v>0</v>
      </c>
      <c r="AI20" s="1093">
        <f t="shared" si="36"/>
        <v>0</v>
      </c>
      <c r="AJ20" s="1093">
        <f t="shared" ref="AJ20:BK20" si="37">IFERROR(IF(AJ$3&lt;=$B20,AJ80/$C20*100,"")/100,0)</f>
        <v>0</v>
      </c>
      <c r="AK20" s="1093">
        <f t="shared" si="37"/>
        <v>0</v>
      </c>
      <c r="AL20" s="1093">
        <f t="shared" si="37"/>
        <v>0</v>
      </c>
      <c r="AM20" s="1093">
        <f t="shared" si="37"/>
        <v>0</v>
      </c>
      <c r="AN20" s="1093">
        <f t="shared" si="37"/>
        <v>0</v>
      </c>
      <c r="AO20" s="1093">
        <f t="shared" si="37"/>
        <v>0</v>
      </c>
      <c r="AP20" s="1093">
        <f t="shared" si="37"/>
        <v>0</v>
      </c>
      <c r="AQ20" s="1093">
        <f t="shared" si="37"/>
        <v>0</v>
      </c>
      <c r="AR20" s="1093">
        <f t="shared" si="37"/>
        <v>0</v>
      </c>
      <c r="AS20" s="1093">
        <f t="shared" si="37"/>
        <v>0</v>
      </c>
      <c r="AT20" s="1093">
        <f t="shared" si="37"/>
        <v>0</v>
      </c>
      <c r="AU20" s="1093">
        <f t="shared" si="37"/>
        <v>0</v>
      </c>
      <c r="AV20" s="1093">
        <f t="shared" si="37"/>
        <v>0</v>
      </c>
      <c r="AW20" s="1093">
        <f t="shared" si="37"/>
        <v>0</v>
      </c>
      <c r="AX20" s="1093">
        <f t="shared" si="37"/>
        <v>0</v>
      </c>
      <c r="AY20" s="1093">
        <f t="shared" si="37"/>
        <v>0</v>
      </c>
      <c r="AZ20" s="1093">
        <f t="shared" si="37"/>
        <v>0</v>
      </c>
      <c r="BA20" s="1093">
        <f t="shared" si="37"/>
        <v>0</v>
      </c>
      <c r="BB20" s="1093">
        <f t="shared" si="37"/>
        <v>0</v>
      </c>
      <c r="BC20" s="1093">
        <f t="shared" si="37"/>
        <v>0</v>
      </c>
      <c r="BD20" s="1093">
        <f t="shared" si="37"/>
        <v>0</v>
      </c>
      <c r="BE20" s="1093">
        <f t="shared" si="37"/>
        <v>0</v>
      </c>
      <c r="BF20" s="1093">
        <f t="shared" si="37"/>
        <v>0</v>
      </c>
      <c r="BG20" s="1093">
        <f t="shared" si="37"/>
        <v>0</v>
      </c>
      <c r="BH20" s="1093">
        <f t="shared" si="37"/>
        <v>0</v>
      </c>
      <c r="BI20" s="1093">
        <f t="shared" si="37"/>
        <v>0</v>
      </c>
      <c r="BJ20" s="1093">
        <f t="shared" si="37"/>
        <v>0</v>
      </c>
      <c r="BK20" s="1093">
        <f t="shared" si="37"/>
        <v>0</v>
      </c>
    </row>
    <row r="21" spans="1:63" s="51" customFormat="1" ht="15.75" customHeight="1">
      <c r="A21" s="59"/>
      <c r="B21" s="1064">
        <f t="shared" si="7"/>
        <v>21</v>
      </c>
      <c r="C21" s="1066">
        <f t="shared" ca="1" si="2"/>
        <v>8.7479390424634929</v>
      </c>
      <c r="D21" s="1093">
        <f t="shared" ref="D21:AI21" ca="1" si="38">IFERROR(IF(D$3&lt;=$B21,D81/$C21*100,"")/100,0)</f>
        <v>2.872732521716046E-3</v>
      </c>
      <c r="E21" s="1093">
        <f t="shared" ca="1" si="38"/>
        <v>5.9891982346359897E-3</v>
      </c>
      <c r="F21" s="1093">
        <f t="shared" ca="1" si="38"/>
        <v>1.1507727624099745E-2</v>
      </c>
      <c r="G21" s="1093">
        <f t="shared" ca="1" si="38"/>
        <v>2.0377825990754422E-2</v>
      </c>
      <c r="H21" s="1093">
        <f t="shared" ca="1" si="38"/>
        <v>3.3256268206027825E-2</v>
      </c>
      <c r="I21" s="1093">
        <f t="shared" ca="1" si="38"/>
        <v>5.001918001214687E-2</v>
      </c>
      <c r="J21" s="1093">
        <f t="shared" ca="1" si="38"/>
        <v>6.9334120501807858E-2</v>
      </c>
      <c r="K21" s="1093">
        <f t="shared" ca="1" si="38"/>
        <v>8.8573711490455093E-2</v>
      </c>
      <c r="L21" s="1093">
        <f t="shared" ca="1" si="38"/>
        <v>0.10428217119487916</v>
      </c>
      <c r="M21" s="1093">
        <f t="shared" ca="1" si="38"/>
        <v>0.11315211486658741</v>
      </c>
      <c r="N21" s="1093">
        <f t="shared" ca="1" si="38"/>
        <v>0.11315211486658741</v>
      </c>
      <c r="O21" s="1093">
        <f t="shared" ca="1" si="38"/>
        <v>0.10428217119487916</v>
      </c>
      <c r="P21" s="1093">
        <f t="shared" ca="1" si="38"/>
        <v>8.8573711490455093E-2</v>
      </c>
      <c r="Q21" s="1093">
        <f t="shared" ca="1" si="38"/>
        <v>6.9334120501807858E-2</v>
      </c>
      <c r="R21" s="1093">
        <f t="shared" ca="1" si="38"/>
        <v>5.001918001214687E-2</v>
      </c>
      <c r="S21" s="1093">
        <f t="shared" ca="1" si="38"/>
        <v>3.3256268206027825E-2</v>
      </c>
      <c r="T21" s="1093">
        <f t="shared" ca="1" si="38"/>
        <v>2.0377825990754422E-2</v>
      </c>
      <c r="U21" s="1093">
        <f t="shared" ca="1" si="38"/>
        <v>1.1507727624099745E-2</v>
      </c>
      <c r="V21" s="1093">
        <f t="shared" ca="1" si="38"/>
        <v>5.9891982346359897E-3</v>
      </c>
      <c r="W21" s="1093">
        <f t="shared" ca="1" si="38"/>
        <v>2.872732521716046E-3</v>
      </c>
      <c r="X21" s="1093">
        <f t="shared" ca="1" si="38"/>
        <v>1.2698987137790938E-3</v>
      </c>
      <c r="Y21" s="1093">
        <f t="shared" si="38"/>
        <v>0</v>
      </c>
      <c r="Z21" s="1093">
        <f t="shared" si="38"/>
        <v>0</v>
      </c>
      <c r="AA21" s="1093">
        <f t="shared" si="38"/>
        <v>0</v>
      </c>
      <c r="AB21" s="1093">
        <f t="shared" si="38"/>
        <v>0</v>
      </c>
      <c r="AC21" s="1093">
        <f t="shared" si="38"/>
        <v>0</v>
      </c>
      <c r="AD21" s="1093">
        <f t="shared" si="38"/>
        <v>0</v>
      </c>
      <c r="AE21" s="1093">
        <f t="shared" si="38"/>
        <v>0</v>
      </c>
      <c r="AF21" s="1093">
        <f t="shared" si="38"/>
        <v>0</v>
      </c>
      <c r="AG21" s="1093">
        <f t="shared" si="38"/>
        <v>0</v>
      </c>
      <c r="AH21" s="1093">
        <f t="shared" si="38"/>
        <v>0</v>
      </c>
      <c r="AI21" s="1093">
        <f t="shared" si="38"/>
        <v>0</v>
      </c>
      <c r="AJ21" s="1093">
        <f t="shared" ref="AJ21:BK21" si="39">IFERROR(IF(AJ$3&lt;=$B21,AJ81/$C21*100,"")/100,0)</f>
        <v>0</v>
      </c>
      <c r="AK21" s="1093">
        <f t="shared" si="39"/>
        <v>0</v>
      </c>
      <c r="AL21" s="1093">
        <f t="shared" si="39"/>
        <v>0</v>
      </c>
      <c r="AM21" s="1093">
        <f t="shared" si="39"/>
        <v>0</v>
      </c>
      <c r="AN21" s="1093">
        <f t="shared" si="39"/>
        <v>0</v>
      </c>
      <c r="AO21" s="1093">
        <f t="shared" si="39"/>
        <v>0</v>
      </c>
      <c r="AP21" s="1093">
        <f t="shared" si="39"/>
        <v>0</v>
      </c>
      <c r="AQ21" s="1093">
        <f t="shared" si="39"/>
        <v>0</v>
      </c>
      <c r="AR21" s="1093">
        <f t="shared" si="39"/>
        <v>0</v>
      </c>
      <c r="AS21" s="1093">
        <f t="shared" si="39"/>
        <v>0</v>
      </c>
      <c r="AT21" s="1093">
        <f t="shared" si="39"/>
        <v>0</v>
      </c>
      <c r="AU21" s="1093">
        <f t="shared" si="39"/>
        <v>0</v>
      </c>
      <c r="AV21" s="1093">
        <f t="shared" si="39"/>
        <v>0</v>
      </c>
      <c r="AW21" s="1093">
        <f t="shared" si="39"/>
        <v>0</v>
      </c>
      <c r="AX21" s="1093">
        <f t="shared" si="39"/>
        <v>0</v>
      </c>
      <c r="AY21" s="1093">
        <f t="shared" si="39"/>
        <v>0</v>
      </c>
      <c r="AZ21" s="1093">
        <f t="shared" si="39"/>
        <v>0</v>
      </c>
      <c r="BA21" s="1093">
        <f t="shared" si="39"/>
        <v>0</v>
      </c>
      <c r="BB21" s="1093">
        <f t="shared" si="39"/>
        <v>0</v>
      </c>
      <c r="BC21" s="1093">
        <f t="shared" si="39"/>
        <v>0</v>
      </c>
      <c r="BD21" s="1093">
        <f t="shared" si="39"/>
        <v>0</v>
      </c>
      <c r="BE21" s="1093">
        <f t="shared" si="39"/>
        <v>0</v>
      </c>
      <c r="BF21" s="1093">
        <f t="shared" si="39"/>
        <v>0</v>
      </c>
      <c r="BG21" s="1093">
        <f t="shared" si="39"/>
        <v>0</v>
      </c>
      <c r="BH21" s="1093">
        <f t="shared" si="39"/>
        <v>0</v>
      </c>
      <c r="BI21" s="1093">
        <f t="shared" si="39"/>
        <v>0</v>
      </c>
      <c r="BJ21" s="1093">
        <f t="shared" si="39"/>
        <v>0</v>
      </c>
      <c r="BK21" s="1093">
        <f t="shared" si="39"/>
        <v>0</v>
      </c>
    </row>
    <row r="22" spans="1:63" s="51" customFormat="1" ht="15.75" customHeight="1">
      <c r="A22" s="59"/>
      <c r="B22" s="1064">
        <f t="shared" si="7"/>
        <v>22</v>
      </c>
      <c r="C22" s="1066">
        <f t="shared" ca="1" si="2"/>
        <v>9.1646529784074193</v>
      </c>
      <c r="D22" s="1093">
        <f t="shared" ref="D22:AI22" ca="1" si="40">IFERROR(IF(D$3&lt;=$B22,D82/$C22*100,"")/100,0)</f>
        <v>2.6469102006847268E-3</v>
      </c>
      <c r="E22" s="1093">
        <f t="shared" ca="1" si="40"/>
        <v>5.3655804809183937E-3</v>
      </c>
      <c r="F22" s="1093">
        <f t="shared" ca="1" si="40"/>
        <v>1.0096975998593915E-2</v>
      </c>
      <c r="G22" s="1093">
        <f t="shared" ca="1" si="40"/>
        <v>1.7638556437230283E-2</v>
      </c>
      <c r="H22" s="1093">
        <f t="shared" ca="1" si="40"/>
        <v>2.8604335206516219E-2</v>
      </c>
      <c r="I22" s="1093">
        <f t="shared" ca="1" si="40"/>
        <v>4.3062355624730625E-2</v>
      </c>
      <c r="J22" s="1093">
        <f t="shared" ca="1" si="40"/>
        <v>6.0181195708842609E-2</v>
      </c>
      <c r="K22" s="1093">
        <f t="shared" ca="1" si="40"/>
        <v>7.8076609550037132E-2</v>
      </c>
      <c r="L22" s="1093">
        <f t="shared" ca="1" si="40"/>
        <v>9.4032543670509033E-2</v>
      </c>
      <c r="M22" s="1093">
        <f t="shared" ca="1" si="40"/>
        <v>0.10513141926040478</v>
      </c>
      <c r="N22" s="1093">
        <f t="shared" ca="1" si="40"/>
        <v>0.10911487891097153</v>
      </c>
      <c r="O22" s="1093">
        <f t="shared" ca="1" si="40"/>
        <v>0.10513141926040478</v>
      </c>
      <c r="P22" s="1093">
        <f t="shared" ca="1" si="40"/>
        <v>9.4032543670509033E-2</v>
      </c>
      <c r="Q22" s="1093">
        <f t="shared" ca="1" si="40"/>
        <v>7.8076609550037132E-2</v>
      </c>
      <c r="R22" s="1093">
        <f t="shared" ca="1" si="40"/>
        <v>6.0181195708842609E-2</v>
      </c>
      <c r="S22" s="1093">
        <f t="shared" ca="1" si="40"/>
        <v>4.3062355624730625E-2</v>
      </c>
      <c r="T22" s="1093">
        <f t="shared" ca="1" si="40"/>
        <v>2.8604335206516219E-2</v>
      </c>
      <c r="U22" s="1093">
        <f t="shared" ca="1" si="40"/>
        <v>1.7638556437230283E-2</v>
      </c>
      <c r="V22" s="1093">
        <f t="shared" ca="1" si="40"/>
        <v>1.0096975998593915E-2</v>
      </c>
      <c r="W22" s="1093">
        <f t="shared" ca="1" si="40"/>
        <v>5.3655804809183937E-3</v>
      </c>
      <c r="X22" s="1093">
        <f t="shared" ca="1" si="40"/>
        <v>2.6469102006847268E-3</v>
      </c>
      <c r="Y22" s="1093">
        <f t="shared" ca="1" si="40"/>
        <v>1.212156812092711E-3</v>
      </c>
      <c r="Z22" s="1093">
        <f t="shared" si="40"/>
        <v>0</v>
      </c>
      <c r="AA22" s="1093">
        <f t="shared" si="40"/>
        <v>0</v>
      </c>
      <c r="AB22" s="1093">
        <f t="shared" si="40"/>
        <v>0</v>
      </c>
      <c r="AC22" s="1093">
        <f t="shared" si="40"/>
        <v>0</v>
      </c>
      <c r="AD22" s="1093">
        <f t="shared" si="40"/>
        <v>0</v>
      </c>
      <c r="AE22" s="1093">
        <f t="shared" si="40"/>
        <v>0</v>
      </c>
      <c r="AF22" s="1093">
        <f t="shared" si="40"/>
        <v>0</v>
      </c>
      <c r="AG22" s="1093">
        <f t="shared" si="40"/>
        <v>0</v>
      </c>
      <c r="AH22" s="1093">
        <f t="shared" si="40"/>
        <v>0</v>
      </c>
      <c r="AI22" s="1093">
        <f t="shared" si="40"/>
        <v>0</v>
      </c>
      <c r="AJ22" s="1093">
        <f t="shared" ref="AJ22:BK22" si="41">IFERROR(IF(AJ$3&lt;=$B22,AJ82/$C22*100,"")/100,0)</f>
        <v>0</v>
      </c>
      <c r="AK22" s="1093">
        <f t="shared" si="41"/>
        <v>0</v>
      </c>
      <c r="AL22" s="1093">
        <f t="shared" si="41"/>
        <v>0</v>
      </c>
      <c r="AM22" s="1093">
        <f t="shared" si="41"/>
        <v>0</v>
      </c>
      <c r="AN22" s="1093">
        <f t="shared" si="41"/>
        <v>0</v>
      </c>
      <c r="AO22" s="1093">
        <f t="shared" si="41"/>
        <v>0</v>
      </c>
      <c r="AP22" s="1093">
        <f t="shared" si="41"/>
        <v>0</v>
      </c>
      <c r="AQ22" s="1093">
        <f t="shared" si="41"/>
        <v>0</v>
      </c>
      <c r="AR22" s="1093">
        <f t="shared" si="41"/>
        <v>0</v>
      </c>
      <c r="AS22" s="1093">
        <f t="shared" si="41"/>
        <v>0</v>
      </c>
      <c r="AT22" s="1093">
        <f t="shared" si="41"/>
        <v>0</v>
      </c>
      <c r="AU22" s="1093">
        <f t="shared" si="41"/>
        <v>0</v>
      </c>
      <c r="AV22" s="1093">
        <f t="shared" si="41"/>
        <v>0</v>
      </c>
      <c r="AW22" s="1093">
        <f t="shared" si="41"/>
        <v>0</v>
      </c>
      <c r="AX22" s="1093">
        <f t="shared" si="41"/>
        <v>0</v>
      </c>
      <c r="AY22" s="1093">
        <f t="shared" si="41"/>
        <v>0</v>
      </c>
      <c r="AZ22" s="1093">
        <f t="shared" si="41"/>
        <v>0</v>
      </c>
      <c r="BA22" s="1093">
        <f t="shared" si="41"/>
        <v>0</v>
      </c>
      <c r="BB22" s="1093">
        <f t="shared" si="41"/>
        <v>0</v>
      </c>
      <c r="BC22" s="1093">
        <f t="shared" si="41"/>
        <v>0</v>
      </c>
      <c r="BD22" s="1093">
        <f t="shared" si="41"/>
        <v>0</v>
      </c>
      <c r="BE22" s="1093">
        <f t="shared" si="41"/>
        <v>0</v>
      </c>
      <c r="BF22" s="1093">
        <f t="shared" si="41"/>
        <v>0</v>
      </c>
      <c r="BG22" s="1093">
        <f t="shared" si="41"/>
        <v>0</v>
      </c>
      <c r="BH22" s="1093">
        <f t="shared" si="41"/>
        <v>0</v>
      </c>
      <c r="BI22" s="1093">
        <f t="shared" si="41"/>
        <v>0</v>
      </c>
      <c r="BJ22" s="1093">
        <f t="shared" si="41"/>
        <v>0</v>
      </c>
      <c r="BK22" s="1093">
        <f t="shared" si="41"/>
        <v>0</v>
      </c>
    </row>
    <row r="23" spans="1:63" s="51" customFormat="1" ht="15.75" customHeight="1">
      <c r="A23" s="59"/>
      <c r="B23" s="1064">
        <f t="shared" si="7"/>
        <v>23</v>
      </c>
      <c r="C23" s="1066">
        <f t="shared" ca="1" si="2"/>
        <v>9.5813609210900772</v>
      </c>
      <c r="D23" s="1093">
        <f t="shared" ref="D23:AI23" ca="1" si="42">IFERROR(IF(D$3&lt;=$B23,D83/$C23*100,"")/100,0)</f>
        <v>2.4510533456094177E-3</v>
      </c>
      <c r="E23" s="1093">
        <f t="shared" ca="1" si="42"/>
        <v>4.8406410955292118E-3</v>
      </c>
      <c r="F23" s="1093">
        <f t="shared" ca="1" si="42"/>
        <v>8.9309568590819882E-3</v>
      </c>
      <c r="G23" s="1093">
        <f t="shared" ca="1" si="42"/>
        <v>1.5393525218842147E-2</v>
      </c>
      <c r="H23" s="1093">
        <f t="shared" ca="1" si="42"/>
        <v>2.4786954612237032E-2</v>
      </c>
      <c r="I23" s="1093">
        <f t="shared" ca="1" si="42"/>
        <v>3.7286639473016407E-2</v>
      </c>
      <c r="J23" s="1093">
        <f t="shared" ca="1" si="42"/>
        <v>5.2399640032552958E-2</v>
      </c>
      <c r="K23" s="1093">
        <f t="shared" ca="1" si="42"/>
        <v>6.879364984551635E-2</v>
      </c>
      <c r="L23" s="1093">
        <f t="shared" ca="1" si="42"/>
        <v>8.4374922619715742E-2</v>
      </c>
      <c r="M23" s="1093">
        <f t="shared" ca="1" si="42"/>
        <v>9.6677054821184522E-2</v>
      </c>
      <c r="N23" s="1093">
        <f t="shared" ca="1" si="42"/>
        <v>0.10348524294131504</v>
      </c>
      <c r="O23" s="1093">
        <f t="shared" ca="1" si="42"/>
        <v>0.10348524294131504</v>
      </c>
      <c r="P23" s="1093">
        <f t="shared" ca="1" si="42"/>
        <v>9.6677054821184522E-2</v>
      </c>
      <c r="Q23" s="1093">
        <f t="shared" ca="1" si="42"/>
        <v>8.4374922619715742E-2</v>
      </c>
      <c r="R23" s="1093">
        <f t="shared" ca="1" si="42"/>
        <v>6.879364984551635E-2</v>
      </c>
      <c r="S23" s="1093">
        <f t="shared" ca="1" si="42"/>
        <v>5.2399640032552958E-2</v>
      </c>
      <c r="T23" s="1093">
        <f t="shared" ca="1" si="42"/>
        <v>3.7286639473016407E-2</v>
      </c>
      <c r="U23" s="1093">
        <f t="shared" ca="1" si="42"/>
        <v>2.4786954612237032E-2</v>
      </c>
      <c r="V23" s="1093">
        <f t="shared" ca="1" si="42"/>
        <v>1.5393525218842147E-2</v>
      </c>
      <c r="W23" s="1093">
        <f t="shared" ca="1" si="42"/>
        <v>8.9309568590819882E-3</v>
      </c>
      <c r="X23" s="1093">
        <f t="shared" ca="1" si="42"/>
        <v>4.8406410955292118E-3</v>
      </c>
      <c r="Y23" s="1093">
        <f t="shared" ca="1" si="42"/>
        <v>2.4510533456094177E-3</v>
      </c>
      <c r="Z23" s="1093">
        <f t="shared" ca="1" si="42"/>
        <v>1.1594382707982185E-3</v>
      </c>
      <c r="AA23" s="1093">
        <f t="shared" si="42"/>
        <v>0</v>
      </c>
      <c r="AB23" s="1093">
        <f t="shared" si="42"/>
        <v>0</v>
      </c>
      <c r="AC23" s="1093">
        <f t="shared" si="42"/>
        <v>0</v>
      </c>
      <c r="AD23" s="1093">
        <f t="shared" si="42"/>
        <v>0</v>
      </c>
      <c r="AE23" s="1093">
        <f t="shared" si="42"/>
        <v>0</v>
      </c>
      <c r="AF23" s="1093">
        <f t="shared" si="42"/>
        <v>0</v>
      </c>
      <c r="AG23" s="1093">
        <f t="shared" si="42"/>
        <v>0</v>
      </c>
      <c r="AH23" s="1093">
        <f t="shared" si="42"/>
        <v>0</v>
      </c>
      <c r="AI23" s="1093">
        <f t="shared" si="42"/>
        <v>0</v>
      </c>
      <c r="AJ23" s="1093">
        <f t="shared" ref="AJ23:BK23" si="43">IFERROR(IF(AJ$3&lt;=$B23,AJ83/$C23*100,"")/100,0)</f>
        <v>0</v>
      </c>
      <c r="AK23" s="1093">
        <f t="shared" si="43"/>
        <v>0</v>
      </c>
      <c r="AL23" s="1093">
        <f t="shared" si="43"/>
        <v>0</v>
      </c>
      <c r="AM23" s="1093">
        <f t="shared" si="43"/>
        <v>0</v>
      </c>
      <c r="AN23" s="1093">
        <f t="shared" si="43"/>
        <v>0</v>
      </c>
      <c r="AO23" s="1093">
        <f t="shared" si="43"/>
        <v>0</v>
      </c>
      <c r="AP23" s="1093">
        <f t="shared" si="43"/>
        <v>0</v>
      </c>
      <c r="AQ23" s="1093">
        <f t="shared" si="43"/>
        <v>0</v>
      </c>
      <c r="AR23" s="1093">
        <f t="shared" si="43"/>
        <v>0</v>
      </c>
      <c r="AS23" s="1093">
        <f t="shared" si="43"/>
        <v>0</v>
      </c>
      <c r="AT23" s="1093">
        <f t="shared" si="43"/>
        <v>0</v>
      </c>
      <c r="AU23" s="1093">
        <f t="shared" si="43"/>
        <v>0</v>
      </c>
      <c r="AV23" s="1093">
        <f t="shared" si="43"/>
        <v>0</v>
      </c>
      <c r="AW23" s="1093">
        <f t="shared" si="43"/>
        <v>0</v>
      </c>
      <c r="AX23" s="1093">
        <f t="shared" si="43"/>
        <v>0</v>
      </c>
      <c r="AY23" s="1093">
        <f t="shared" si="43"/>
        <v>0</v>
      </c>
      <c r="AZ23" s="1093">
        <f t="shared" si="43"/>
        <v>0</v>
      </c>
      <c r="BA23" s="1093">
        <f t="shared" si="43"/>
        <v>0</v>
      </c>
      <c r="BB23" s="1093">
        <f t="shared" si="43"/>
        <v>0</v>
      </c>
      <c r="BC23" s="1093">
        <f t="shared" si="43"/>
        <v>0</v>
      </c>
      <c r="BD23" s="1093">
        <f t="shared" si="43"/>
        <v>0</v>
      </c>
      <c r="BE23" s="1093">
        <f t="shared" si="43"/>
        <v>0</v>
      </c>
      <c r="BF23" s="1093">
        <f t="shared" si="43"/>
        <v>0</v>
      </c>
      <c r="BG23" s="1093">
        <f t="shared" si="43"/>
        <v>0</v>
      </c>
      <c r="BH23" s="1093">
        <f t="shared" si="43"/>
        <v>0</v>
      </c>
      <c r="BI23" s="1093">
        <f t="shared" si="43"/>
        <v>0</v>
      </c>
      <c r="BJ23" s="1093">
        <f t="shared" si="43"/>
        <v>0</v>
      </c>
      <c r="BK23" s="1093">
        <f t="shared" si="43"/>
        <v>0</v>
      </c>
    </row>
    <row r="24" spans="1:63" s="51" customFormat="1" ht="15.75" customHeight="1">
      <c r="A24" s="59"/>
      <c r="B24" s="1064">
        <f t="shared" si="7"/>
        <v>24</v>
      </c>
      <c r="C24" s="1066">
        <f t="shared" ca="1" si="2"/>
        <v>9.9980635989068265</v>
      </c>
      <c r="D24" s="1093">
        <f t="shared" ref="D24:AI24" ca="1" si="44">IFERROR(IF(D$3&lt;=$B24,D84/$C24*100,"")/100,0)</f>
        <v>2.2798595606157803E-3</v>
      </c>
      <c r="E24" s="1093">
        <f t="shared" ca="1" si="44"/>
        <v>4.3945443223837284E-3</v>
      </c>
      <c r="F24" s="1093">
        <f t="shared" ca="1" si="44"/>
        <v>7.9574917613973381E-3</v>
      </c>
      <c r="G24" s="1093">
        <f t="shared" ca="1" si="44"/>
        <v>1.3536149465123432E-2</v>
      </c>
      <c r="H24" s="1093">
        <f t="shared" ca="1" si="44"/>
        <v>2.1630705255118943E-2</v>
      </c>
      <c r="I24" s="1093">
        <f t="shared" ca="1" si="44"/>
        <v>3.2471534527330551E-2</v>
      </c>
      <c r="J24" s="1093">
        <f t="shared" ca="1" si="44"/>
        <v>4.5792203384430664E-2</v>
      </c>
      <c r="K24" s="1093">
        <f t="shared" ca="1" si="44"/>
        <v>6.0664813112306121E-2</v>
      </c>
      <c r="L24" s="1093">
        <f t="shared" ca="1" si="44"/>
        <v>7.5498579752137238E-2</v>
      </c>
      <c r="M24" s="1093">
        <f t="shared" ca="1" si="44"/>
        <v>8.8266782247823111E-2</v>
      </c>
      <c r="N24" s="1093">
        <f t="shared" ca="1" si="44"/>
        <v>9.6942095325570715E-2</v>
      </c>
      <c r="O24" s="1093">
        <f t="shared" ca="1" si="44"/>
        <v>0.10001936776130715</v>
      </c>
      <c r="P24" s="1093">
        <f t="shared" ca="1" si="44"/>
        <v>9.6942095325570715E-2</v>
      </c>
      <c r="Q24" s="1093">
        <f t="shared" ca="1" si="44"/>
        <v>8.8266782247823111E-2</v>
      </c>
      <c r="R24" s="1093">
        <f t="shared" ca="1" si="44"/>
        <v>7.5498579752137238E-2</v>
      </c>
      <c r="S24" s="1093">
        <f t="shared" ca="1" si="44"/>
        <v>6.0664813112306121E-2</v>
      </c>
      <c r="T24" s="1093">
        <f t="shared" ca="1" si="44"/>
        <v>4.5792203384430664E-2</v>
      </c>
      <c r="U24" s="1093">
        <f t="shared" ca="1" si="44"/>
        <v>3.2471534527330551E-2</v>
      </c>
      <c r="V24" s="1093">
        <f t="shared" ca="1" si="44"/>
        <v>2.1630705255118943E-2</v>
      </c>
      <c r="W24" s="1093">
        <f t="shared" ca="1" si="44"/>
        <v>1.3536149465123432E-2</v>
      </c>
      <c r="X24" s="1093">
        <f t="shared" ca="1" si="44"/>
        <v>7.9574917613973381E-3</v>
      </c>
      <c r="Y24" s="1093">
        <f t="shared" ca="1" si="44"/>
        <v>4.3945443223837284E-3</v>
      </c>
      <c r="Z24" s="1093">
        <f t="shared" ca="1" si="44"/>
        <v>2.2798595606157803E-3</v>
      </c>
      <c r="AA24" s="1093">
        <f t="shared" ca="1" si="44"/>
        <v>1.1111148102175453E-3</v>
      </c>
      <c r="AB24" s="1093">
        <f t="shared" si="44"/>
        <v>0</v>
      </c>
      <c r="AC24" s="1093">
        <f t="shared" si="44"/>
        <v>0</v>
      </c>
      <c r="AD24" s="1093">
        <f t="shared" si="44"/>
        <v>0</v>
      </c>
      <c r="AE24" s="1093">
        <f t="shared" si="44"/>
        <v>0</v>
      </c>
      <c r="AF24" s="1093">
        <f t="shared" si="44"/>
        <v>0</v>
      </c>
      <c r="AG24" s="1093">
        <f t="shared" si="44"/>
        <v>0</v>
      </c>
      <c r="AH24" s="1093">
        <f t="shared" si="44"/>
        <v>0</v>
      </c>
      <c r="AI24" s="1093">
        <f t="shared" si="44"/>
        <v>0</v>
      </c>
      <c r="AJ24" s="1093">
        <f t="shared" ref="AJ24:BK24" si="45">IFERROR(IF(AJ$3&lt;=$B24,AJ84/$C24*100,"")/100,0)</f>
        <v>0</v>
      </c>
      <c r="AK24" s="1093">
        <f t="shared" si="45"/>
        <v>0</v>
      </c>
      <c r="AL24" s="1093">
        <f t="shared" si="45"/>
        <v>0</v>
      </c>
      <c r="AM24" s="1093">
        <f t="shared" si="45"/>
        <v>0</v>
      </c>
      <c r="AN24" s="1093">
        <f t="shared" si="45"/>
        <v>0</v>
      </c>
      <c r="AO24" s="1093">
        <f t="shared" si="45"/>
        <v>0</v>
      </c>
      <c r="AP24" s="1093">
        <f t="shared" si="45"/>
        <v>0</v>
      </c>
      <c r="AQ24" s="1093">
        <f t="shared" si="45"/>
        <v>0</v>
      </c>
      <c r="AR24" s="1093">
        <f t="shared" si="45"/>
        <v>0</v>
      </c>
      <c r="AS24" s="1093">
        <f t="shared" si="45"/>
        <v>0</v>
      </c>
      <c r="AT24" s="1093">
        <f t="shared" si="45"/>
        <v>0</v>
      </c>
      <c r="AU24" s="1093">
        <f t="shared" si="45"/>
        <v>0</v>
      </c>
      <c r="AV24" s="1093">
        <f t="shared" si="45"/>
        <v>0</v>
      </c>
      <c r="AW24" s="1093">
        <f t="shared" si="45"/>
        <v>0</v>
      </c>
      <c r="AX24" s="1093">
        <f t="shared" si="45"/>
        <v>0</v>
      </c>
      <c r="AY24" s="1093">
        <f t="shared" si="45"/>
        <v>0</v>
      </c>
      <c r="AZ24" s="1093">
        <f t="shared" si="45"/>
        <v>0</v>
      </c>
      <c r="BA24" s="1093">
        <f t="shared" si="45"/>
        <v>0</v>
      </c>
      <c r="BB24" s="1093">
        <f t="shared" si="45"/>
        <v>0</v>
      </c>
      <c r="BC24" s="1093">
        <f t="shared" si="45"/>
        <v>0</v>
      </c>
      <c r="BD24" s="1093">
        <f t="shared" si="45"/>
        <v>0</v>
      </c>
      <c r="BE24" s="1093">
        <f t="shared" si="45"/>
        <v>0</v>
      </c>
      <c r="BF24" s="1093">
        <f t="shared" si="45"/>
        <v>0</v>
      </c>
      <c r="BG24" s="1093">
        <f t="shared" si="45"/>
        <v>0</v>
      </c>
      <c r="BH24" s="1093">
        <f t="shared" si="45"/>
        <v>0</v>
      </c>
      <c r="BI24" s="1093">
        <f t="shared" si="45"/>
        <v>0</v>
      </c>
      <c r="BJ24" s="1093">
        <f t="shared" si="45"/>
        <v>0</v>
      </c>
      <c r="BK24" s="1093">
        <f t="shared" si="45"/>
        <v>0</v>
      </c>
    </row>
    <row r="25" spans="1:63" s="51" customFormat="1" ht="15.75" customHeight="1">
      <c r="A25" s="59"/>
      <c r="B25" s="1064">
        <f t="shared" si="7"/>
        <v>25</v>
      </c>
      <c r="C25" s="1066">
        <f t="shared" ca="1" si="2"/>
        <v>10.414761627600576</v>
      </c>
      <c r="D25" s="1093">
        <f t="shared" ref="D25:AI25" ca="1" si="46">IFERROR(IF(D$3&lt;=$B25,D85/$C25*100,"")/100,0)</f>
        <v>2.1291675717367321E-3</v>
      </c>
      <c r="E25" s="1093">
        <f t="shared" ca="1" si="46"/>
        <v>4.0121653854459033E-3</v>
      </c>
      <c r="F25" s="1093">
        <f t="shared" ca="1" si="46"/>
        <v>7.1372752933486997E-3</v>
      </c>
      <c r="G25" s="1093">
        <f t="shared" ca="1" si="46"/>
        <v>1.1985901594234773E-2</v>
      </c>
      <c r="H25" s="1093">
        <f t="shared" ca="1" si="46"/>
        <v>1.9001750223370979E-2</v>
      </c>
      <c r="I25" s="1093">
        <f t="shared" ca="1" si="46"/>
        <v>2.8438136871549502E-2</v>
      </c>
      <c r="J25" s="1093">
        <f t="shared" ca="1" si="46"/>
        <v>4.0178462443546163E-2</v>
      </c>
      <c r="K25" s="1093">
        <f t="shared" ca="1" si="46"/>
        <v>5.3588317752526787E-2</v>
      </c>
      <c r="L25" s="1093">
        <f t="shared" ca="1" si="46"/>
        <v>6.7473241154756475E-2</v>
      </c>
      <c r="M25" s="1093">
        <f t="shared" ca="1" si="46"/>
        <v>8.0200607683395167E-2</v>
      </c>
      <c r="N25" s="1093">
        <f t="shared" ca="1" si="46"/>
        <v>8.9992928223034993E-2</v>
      </c>
      <c r="O25" s="1093">
        <f t="shared" ca="1" si="46"/>
        <v>9.5328716431942698E-2</v>
      </c>
      <c r="P25" s="1093">
        <f t="shared" ca="1" si="46"/>
        <v>9.5328716431942698E-2</v>
      </c>
      <c r="Q25" s="1093">
        <f t="shared" ca="1" si="46"/>
        <v>8.9992928223034993E-2</v>
      </c>
      <c r="R25" s="1093">
        <f t="shared" ca="1" si="46"/>
        <v>8.0200607683395167E-2</v>
      </c>
      <c r="S25" s="1093">
        <f t="shared" ca="1" si="46"/>
        <v>6.7473241154756475E-2</v>
      </c>
      <c r="T25" s="1093">
        <f t="shared" ca="1" si="46"/>
        <v>5.3588317752526787E-2</v>
      </c>
      <c r="U25" s="1093">
        <f t="shared" ca="1" si="46"/>
        <v>4.0178462443546163E-2</v>
      </c>
      <c r="V25" s="1093">
        <f t="shared" ca="1" si="46"/>
        <v>2.8438136871549502E-2</v>
      </c>
      <c r="W25" s="1093">
        <f t="shared" ca="1" si="46"/>
        <v>1.9001750223370979E-2</v>
      </c>
      <c r="X25" s="1093">
        <f t="shared" ca="1" si="46"/>
        <v>1.1985901594234773E-2</v>
      </c>
      <c r="Y25" s="1093">
        <f t="shared" ca="1" si="46"/>
        <v>7.1372752933486997E-3</v>
      </c>
      <c r="Z25" s="1093">
        <f t="shared" ca="1" si="46"/>
        <v>4.0121653854459033E-3</v>
      </c>
      <c r="AA25" s="1093">
        <f t="shared" ca="1" si="46"/>
        <v>2.1291675717367321E-3</v>
      </c>
      <c r="AB25" s="1093">
        <f t="shared" ca="1" si="46"/>
        <v>1.0666587422223769E-3</v>
      </c>
      <c r="AC25" s="1093">
        <f t="shared" si="46"/>
        <v>0</v>
      </c>
      <c r="AD25" s="1093">
        <f t="shared" si="46"/>
        <v>0</v>
      </c>
      <c r="AE25" s="1093">
        <f t="shared" si="46"/>
        <v>0</v>
      </c>
      <c r="AF25" s="1093">
        <f t="shared" si="46"/>
        <v>0</v>
      </c>
      <c r="AG25" s="1093">
        <f t="shared" si="46"/>
        <v>0</v>
      </c>
      <c r="AH25" s="1093">
        <f t="shared" si="46"/>
        <v>0</v>
      </c>
      <c r="AI25" s="1093">
        <f t="shared" si="46"/>
        <v>0</v>
      </c>
      <c r="AJ25" s="1093">
        <f t="shared" ref="AJ25:BK25" si="47">IFERROR(IF(AJ$3&lt;=$B25,AJ85/$C25*100,"")/100,0)</f>
        <v>0</v>
      </c>
      <c r="AK25" s="1093">
        <f t="shared" si="47"/>
        <v>0</v>
      </c>
      <c r="AL25" s="1093">
        <f t="shared" si="47"/>
        <v>0</v>
      </c>
      <c r="AM25" s="1093">
        <f t="shared" si="47"/>
        <v>0</v>
      </c>
      <c r="AN25" s="1093">
        <f t="shared" si="47"/>
        <v>0</v>
      </c>
      <c r="AO25" s="1093">
        <f t="shared" si="47"/>
        <v>0</v>
      </c>
      <c r="AP25" s="1093">
        <f t="shared" si="47"/>
        <v>0</v>
      </c>
      <c r="AQ25" s="1093">
        <f t="shared" si="47"/>
        <v>0</v>
      </c>
      <c r="AR25" s="1093">
        <f t="shared" si="47"/>
        <v>0</v>
      </c>
      <c r="AS25" s="1093">
        <f t="shared" si="47"/>
        <v>0</v>
      </c>
      <c r="AT25" s="1093">
        <f t="shared" si="47"/>
        <v>0</v>
      </c>
      <c r="AU25" s="1093">
        <f t="shared" si="47"/>
        <v>0</v>
      </c>
      <c r="AV25" s="1093">
        <f t="shared" si="47"/>
        <v>0</v>
      </c>
      <c r="AW25" s="1093">
        <f t="shared" si="47"/>
        <v>0</v>
      </c>
      <c r="AX25" s="1093">
        <f t="shared" si="47"/>
        <v>0</v>
      </c>
      <c r="AY25" s="1093">
        <f t="shared" si="47"/>
        <v>0</v>
      </c>
      <c r="AZ25" s="1093">
        <f t="shared" si="47"/>
        <v>0</v>
      </c>
      <c r="BA25" s="1093">
        <f t="shared" si="47"/>
        <v>0</v>
      </c>
      <c r="BB25" s="1093">
        <f t="shared" si="47"/>
        <v>0</v>
      </c>
      <c r="BC25" s="1093">
        <f t="shared" si="47"/>
        <v>0</v>
      </c>
      <c r="BD25" s="1093">
        <f t="shared" si="47"/>
        <v>0</v>
      </c>
      <c r="BE25" s="1093">
        <f t="shared" si="47"/>
        <v>0</v>
      </c>
      <c r="BF25" s="1093">
        <f t="shared" si="47"/>
        <v>0</v>
      </c>
      <c r="BG25" s="1093">
        <f t="shared" si="47"/>
        <v>0</v>
      </c>
      <c r="BH25" s="1093">
        <f t="shared" si="47"/>
        <v>0</v>
      </c>
      <c r="BI25" s="1093">
        <f t="shared" si="47"/>
        <v>0</v>
      </c>
      <c r="BJ25" s="1093">
        <f t="shared" si="47"/>
        <v>0</v>
      </c>
      <c r="BK25" s="1093">
        <f t="shared" si="47"/>
        <v>0</v>
      </c>
    </row>
    <row r="26" spans="1:63" s="51" customFormat="1" ht="15.75" customHeight="1">
      <c r="A26" s="59"/>
      <c r="B26" s="1064">
        <f t="shared" si="7"/>
        <v>26</v>
      </c>
      <c r="C26" s="1066">
        <f t="shared" ca="1" si="2"/>
        <v>10.831455531082966</v>
      </c>
      <c r="D26" s="1093">
        <f t="shared" ref="D26:AI26" ca="1" si="48">IFERROR(IF(D$3&lt;=$B26,D86/$C26*100,"")/100,0)</f>
        <v>1.995672931131883E-3</v>
      </c>
      <c r="E26" s="1093">
        <f t="shared" ca="1" si="48"/>
        <v>3.6818205252699219E-3</v>
      </c>
      <c r="F26" s="1093">
        <f t="shared" ca="1" si="48"/>
        <v>6.4403245540635874E-3</v>
      </c>
      <c r="G26" s="1093">
        <f t="shared" ca="1" si="48"/>
        <v>1.068131651578671E-2</v>
      </c>
      <c r="H26" s="1093">
        <f t="shared" ca="1" si="48"/>
        <v>1.6796303242339966E-2</v>
      </c>
      <c r="I26" s="1093">
        <f t="shared" ca="1" si="48"/>
        <v>2.5042317681667724E-2</v>
      </c>
      <c r="J26" s="1093">
        <f t="shared" ca="1" si="48"/>
        <v>3.540032310204333E-2</v>
      </c>
      <c r="K26" s="1093">
        <f t="shared" ca="1" si="48"/>
        <v>4.7447334832196236E-2</v>
      </c>
      <c r="L26" s="1093">
        <f t="shared" ca="1" si="48"/>
        <v>6.0295973435487447E-2</v>
      </c>
      <c r="M26" s="1093">
        <f t="shared" ca="1" si="48"/>
        <v>7.2650179336801068E-2</v>
      </c>
      <c r="N26" s="1093">
        <f t="shared" ca="1" si="48"/>
        <v>8.2995961766025431E-2</v>
      </c>
      <c r="O26" s="1093">
        <f t="shared" ca="1" si="48"/>
        <v>8.9897812626447707E-2</v>
      </c>
      <c r="P26" s="1093">
        <f t="shared" ca="1" si="48"/>
        <v>9.2323695290102578E-2</v>
      </c>
      <c r="Q26" s="1093">
        <f t="shared" ca="1" si="48"/>
        <v>8.9897812626447707E-2</v>
      </c>
      <c r="R26" s="1093">
        <f t="shared" ca="1" si="48"/>
        <v>8.2995961766025431E-2</v>
      </c>
      <c r="S26" s="1093">
        <f t="shared" ca="1" si="48"/>
        <v>7.2650179336801068E-2</v>
      </c>
      <c r="T26" s="1093">
        <f t="shared" ca="1" si="48"/>
        <v>6.0295973435487447E-2</v>
      </c>
      <c r="U26" s="1093">
        <f t="shared" ca="1" si="48"/>
        <v>4.7447334832196236E-2</v>
      </c>
      <c r="V26" s="1093">
        <f t="shared" ca="1" si="48"/>
        <v>3.540032310204333E-2</v>
      </c>
      <c r="W26" s="1093">
        <f t="shared" ca="1" si="48"/>
        <v>2.5042317681667724E-2</v>
      </c>
      <c r="X26" s="1093">
        <f t="shared" ca="1" si="48"/>
        <v>1.6796303242339966E-2</v>
      </c>
      <c r="Y26" s="1093">
        <f t="shared" ca="1" si="48"/>
        <v>1.068131651578671E-2</v>
      </c>
      <c r="Z26" s="1093">
        <f t="shared" ca="1" si="48"/>
        <v>6.4403245540635874E-3</v>
      </c>
      <c r="AA26" s="1093">
        <f t="shared" ca="1" si="48"/>
        <v>3.6818205252699219E-3</v>
      </c>
      <c r="AB26" s="1093">
        <f t="shared" ca="1" si="48"/>
        <v>1.995672931131883E-3</v>
      </c>
      <c r="AC26" s="1093">
        <f t="shared" ca="1" si="48"/>
        <v>1.0256236113754872E-3</v>
      </c>
      <c r="AD26" s="1093">
        <f t="shared" si="48"/>
        <v>0</v>
      </c>
      <c r="AE26" s="1093">
        <f t="shared" si="48"/>
        <v>0</v>
      </c>
      <c r="AF26" s="1093">
        <f t="shared" si="48"/>
        <v>0</v>
      </c>
      <c r="AG26" s="1093">
        <f t="shared" si="48"/>
        <v>0</v>
      </c>
      <c r="AH26" s="1093">
        <f t="shared" si="48"/>
        <v>0</v>
      </c>
      <c r="AI26" s="1093">
        <f t="shared" si="48"/>
        <v>0</v>
      </c>
      <c r="AJ26" s="1093">
        <f t="shared" ref="AJ26:BK26" si="49">IFERROR(IF(AJ$3&lt;=$B26,AJ86/$C26*100,"")/100,0)</f>
        <v>0</v>
      </c>
      <c r="AK26" s="1093">
        <f t="shared" si="49"/>
        <v>0</v>
      </c>
      <c r="AL26" s="1093">
        <f t="shared" si="49"/>
        <v>0</v>
      </c>
      <c r="AM26" s="1093">
        <f t="shared" si="49"/>
        <v>0</v>
      </c>
      <c r="AN26" s="1093">
        <f t="shared" si="49"/>
        <v>0</v>
      </c>
      <c r="AO26" s="1093">
        <f t="shared" si="49"/>
        <v>0</v>
      </c>
      <c r="AP26" s="1093">
        <f t="shared" si="49"/>
        <v>0</v>
      </c>
      <c r="AQ26" s="1093">
        <f t="shared" si="49"/>
        <v>0</v>
      </c>
      <c r="AR26" s="1093">
        <f t="shared" si="49"/>
        <v>0</v>
      </c>
      <c r="AS26" s="1093">
        <f t="shared" si="49"/>
        <v>0</v>
      </c>
      <c r="AT26" s="1093">
        <f t="shared" si="49"/>
        <v>0</v>
      </c>
      <c r="AU26" s="1093">
        <f t="shared" si="49"/>
        <v>0</v>
      </c>
      <c r="AV26" s="1093">
        <f t="shared" si="49"/>
        <v>0</v>
      </c>
      <c r="AW26" s="1093">
        <f t="shared" si="49"/>
        <v>0</v>
      </c>
      <c r="AX26" s="1093">
        <f t="shared" si="49"/>
        <v>0</v>
      </c>
      <c r="AY26" s="1093">
        <f t="shared" si="49"/>
        <v>0</v>
      </c>
      <c r="AZ26" s="1093">
        <f t="shared" si="49"/>
        <v>0</v>
      </c>
      <c r="BA26" s="1093">
        <f t="shared" si="49"/>
        <v>0</v>
      </c>
      <c r="BB26" s="1093">
        <f t="shared" si="49"/>
        <v>0</v>
      </c>
      <c r="BC26" s="1093">
        <f t="shared" si="49"/>
        <v>0</v>
      </c>
      <c r="BD26" s="1093">
        <f t="shared" si="49"/>
        <v>0</v>
      </c>
      <c r="BE26" s="1093">
        <f t="shared" si="49"/>
        <v>0</v>
      </c>
      <c r="BF26" s="1093">
        <f t="shared" si="49"/>
        <v>0</v>
      </c>
      <c r="BG26" s="1093">
        <f t="shared" si="49"/>
        <v>0</v>
      </c>
      <c r="BH26" s="1093">
        <f t="shared" si="49"/>
        <v>0</v>
      </c>
      <c r="BI26" s="1093">
        <f t="shared" si="49"/>
        <v>0</v>
      </c>
      <c r="BJ26" s="1093">
        <f t="shared" si="49"/>
        <v>0</v>
      </c>
      <c r="BK26" s="1093">
        <f t="shared" si="49"/>
        <v>0</v>
      </c>
    </row>
    <row r="27" spans="1:63" s="51" customFormat="1" ht="15.75" customHeight="1">
      <c r="A27" s="59"/>
      <c r="B27" s="1064">
        <f t="shared" si="7"/>
        <v>27</v>
      </c>
      <c r="C27" s="1066">
        <f t="shared" ca="1" si="2"/>
        <v>11.24814575783402</v>
      </c>
      <c r="D27" s="1093">
        <f t="shared" ref="D27:AI27" ca="1" si="50">IFERROR(IF(D$3&lt;=$B27,D87/$C27*100,"")/100,0)</f>
        <v>1.8767232313796054E-3</v>
      </c>
      <c r="E27" s="1093">
        <f t="shared" ca="1" si="50"/>
        <v>3.394375804024781E-3</v>
      </c>
      <c r="F27" s="1093">
        <f t="shared" ca="1" si="50"/>
        <v>5.843499011448385E-3</v>
      </c>
      <c r="G27" s="1093">
        <f t="shared" ca="1" si="50"/>
        <v>9.5750132963045281E-3</v>
      </c>
      <c r="H27" s="1093">
        <f t="shared" ca="1" si="50"/>
        <v>1.4933415726813901E-2</v>
      </c>
      <c r="I27" s="1093">
        <f t="shared" ca="1" si="50"/>
        <v>2.2168294592344637E-2</v>
      </c>
      <c r="J27" s="1093">
        <f t="shared" ca="1" si="50"/>
        <v>3.1322669760935E-2</v>
      </c>
      <c r="K27" s="1093">
        <f t="shared" ca="1" si="50"/>
        <v>4.212487432120595E-2</v>
      </c>
      <c r="L27" s="1093">
        <f t="shared" ca="1" si="50"/>
        <v>5.3922724044556565E-2</v>
      </c>
      <c r="M27" s="1093">
        <f t="shared" ca="1" si="50"/>
        <v>6.5698943825085301E-2</v>
      </c>
      <c r="N27" s="1093">
        <f t="shared" ca="1" si="50"/>
        <v>7.6190059222730505E-2</v>
      </c>
      <c r="O27" s="1093">
        <f t="shared" ca="1" si="50"/>
        <v>8.4099147474856556E-2</v>
      </c>
      <c r="P27" s="1093">
        <f t="shared" ca="1" si="50"/>
        <v>8.8356445117565713E-2</v>
      </c>
      <c r="Q27" s="1093">
        <f t="shared" ca="1" si="50"/>
        <v>8.8356445117565713E-2</v>
      </c>
      <c r="R27" s="1093">
        <f t="shared" ca="1" si="50"/>
        <v>8.4099147474856556E-2</v>
      </c>
      <c r="S27" s="1093">
        <f t="shared" ca="1" si="50"/>
        <v>7.6190059222730505E-2</v>
      </c>
      <c r="T27" s="1093">
        <f t="shared" ca="1" si="50"/>
        <v>6.5698943825085301E-2</v>
      </c>
      <c r="U27" s="1093">
        <f t="shared" ca="1" si="50"/>
        <v>5.3922724044556565E-2</v>
      </c>
      <c r="V27" s="1093">
        <f t="shared" ca="1" si="50"/>
        <v>4.212487432120595E-2</v>
      </c>
      <c r="W27" s="1093">
        <f t="shared" ca="1" si="50"/>
        <v>3.1322669760935E-2</v>
      </c>
      <c r="X27" s="1093">
        <f t="shared" ca="1" si="50"/>
        <v>2.2168294592344637E-2</v>
      </c>
      <c r="Y27" s="1093">
        <f t="shared" ca="1" si="50"/>
        <v>1.4933415726813901E-2</v>
      </c>
      <c r="Z27" s="1093">
        <f t="shared" ca="1" si="50"/>
        <v>9.5750132963045281E-3</v>
      </c>
      <c r="AA27" s="1093">
        <f t="shared" ca="1" si="50"/>
        <v>5.843499011448385E-3</v>
      </c>
      <c r="AB27" s="1093">
        <f t="shared" ca="1" si="50"/>
        <v>3.394375804024781E-3</v>
      </c>
      <c r="AC27" s="1093">
        <f t="shared" ca="1" si="50"/>
        <v>1.8767232313796054E-3</v>
      </c>
      <c r="AD27" s="1093">
        <f t="shared" ca="1" si="50"/>
        <v>9.8762914149696178E-4</v>
      </c>
      <c r="AE27" s="1093">
        <f t="shared" si="50"/>
        <v>0</v>
      </c>
      <c r="AF27" s="1093">
        <f t="shared" si="50"/>
        <v>0</v>
      </c>
      <c r="AG27" s="1093">
        <f t="shared" si="50"/>
        <v>0</v>
      </c>
      <c r="AH27" s="1093">
        <f t="shared" si="50"/>
        <v>0</v>
      </c>
      <c r="AI27" s="1093">
        <f t="shared" si="50"/>
        <v>0</v>
      </c>
      <c r="AJ27" s="1093">
        <f t="shared" ref="AJ27:BK27" si="51">IFERROR(IF(AJ$3&lt;=$B27,AJ87/$C27*100,"")/100,0)</f>
        <v>0</v>
      </c>
      <c r="AK27" s="1093">
        <f t="shared" si="51"/>
        <v>0</v>
      </c>
      <c r="AL27" s="1093">
        <f t="shared" si="51"/>
        <v>0</v>
      </c>
      <c r="AM27" s="1093">
        <f t="shared" si="51"/>
        <v>0</v>
      </c>
      <c r="AN27" s="1093">
        <f t="shared" si="51"/>
        <v>0</v>
      </c>
      <c r="AO27" s="1093">
        <f t="shared" si="51"/>
        <v>0</v>
      </c>
      <c r="AP27" s="1093">
        <f t="shared" si="51"/>
        <v>0</v>
      </c>
      <c r="AQ27" s="1093">
        <f t="shared" si="51"/>
        <v>0</v>
      </c>
      <c r="AR27" s="1093">
        <f t="shared" si="51"/>
        <v>0</v>
      </c>
      <c r="AS27" s="1093">
        <f t="shared" si="51"/>
        <v>0</v>
      </c>
      <c r="AT27" s="1093">
        <f t="shared" si="51"/>
        <v>0</v>
      </c>
      <c r="AU27" s="1093">
        <f t="shared" si="51"/>
        <v>0</v>
      </c>
      <c r="AV27" s="1093">
        <f t="shared" si="51"/>
        <v>0</v>
      </c>
      <c r="AW27" s="1093">
        <f t="shared" si="51"/>
        <v>0</v>
      </c>
      <c r="AX27" s="1093">
        <f t="shared" si="51"/>
        <v>0</v>
      </c>
      <c r="AY27" s="1093">
        <f t="shared" si="51"/>
        <v>0</v>
      </c>
      <c r="AZ27" s="1093">
        <f t="shared" si="51"/>
        <v>0</v>
      </c>
      <c r="BA27" s="1093">
        <f t="shared" si="51"/>
        <v>0</v>
      </c>
      <c r="BB27" s="1093">
        <f t="shared" si="51"/>
        <v>0</v>
      </c>
      <c r="BC27" s="1093">
        <f t="shared" si="51"/>
        <v>0</v>
      </c>
      <c r="BD27" s="1093">
        <f t="shared" si="51"/>
        <v>0</v>
      </c>
      <c r="BE27" s="1093">
        <f t="shared" si="51"/>
        <v>0</v>
      </c>
      <c r="BF27" s="1093">
        <f t="shared" si="51"/>
        <v>0</v>
      </c>
      <c r="BG27" s="1093">
        <f t="shared" si="51"/>
        <v>0</v>
      </c>
      <c r="BH27" s="1093">
        <f t="shared" si="51"/>
        <v>0</v>
      </c>
      <c r="BI27" s="1093">
        <f t="shared" si="51"/>
        <v>0</v>
      </c>
      <c r="BJ27" s="1093">
        <f t="shared" si="51"/>
        <v>0</v>
      </c>
      <c r="BK27" s="1093">
        <f t="shared" si="51"/>
        <v>0</v>
      </c>
    </row>
    <row r="28" spans="1:63" s="51" customFormat="1" ht="15.75" customHeight="1">
      <c r="A28" s="59"/>
      <c r="B28" s="1064">
        <f t="shared" si="7"/>
        <v>28</v>
      </c>
      <c r="C28" s="1066">
        <f t="shared" ca="1" si="2"/>
        <v>11.664832693930373</v>
      </c>
      <c r="D28" s="1093">
        <f t="shared" ref="D28:AI28" ca="1" si="52">IFERROR(IF(D$3&lt;=$B28,D88/$C28*100,"")/100,0)</f>
        <v>1.7701683859473955E-3</v>
      </c>
      <c r="E28" s="1093">
        <f t="shared" ca="1" si="52"/>
        <v>3.1426118929637563E-3</v>
      </c>
      <c r="F28" s="1093">
        <f t="shared" ca="1" si="52"/>
        <v>5.3287436193250647E-3</v>
      </c>
      <c r="G28" s="1093">
        <f t="shared" ca="1" si="52"/>
        <v>8.6301194722903669E-3</v>
      </c>
      <c r="H28" s="1093">
        <f t="shared" ca="1" si="52"/>
        <v>1.3349552165521514E-2</v>
      </c>
      <c r="I28" s="1093">
        <f t="shared" ca="1" si="52"/>
        <v>1.972306890552496E-2</v>
      </c>
      <c r="J28" s="1093">
        <f t="shared" ca="1" si="52"/>
        <v>2.7831729427827794E-2</v>
      </c>
      <c r="K28" s="1093">
        <f t="shared" ca="1" si="52"/>
        <v>3.7511445657334615E-2</v>
      </c>
      <c r="L28" s="1093">
        <f t="shared" ca="1" si="52"/>
        <v>4.8288678053200688E-2</v>
      </c>
      <c r="M28" s="1093">
        <f t="shared" ca="1" si="52"/>
        <v>5.9372418137258513E-2</v>
      </c>
      <c r="N28" s="1093">
        <f t="shared" ca="1" si="52"/>
        <v>6.9723963169488409E-2</v>
      </c>
      <c r="O28" s="1093">
        <f t="shared" ca="1" si="52"/>
        <v>7.8205500307194586E-2</v>
      </c>
      <c r="P28" s="1093">
        <f t="shared" ca="1" si="52"/>
        <v>8.3781945141871025E-2</v>
      </c>
      <c r="Q28" s="1093">
        <f t="shared" ca="1" si="52"/>
        <v>8.5727761918122966E-2</v>
      </c>
      <c r="R28" s="1093">
        <f t="shared" ca="1" si="52"/>
        <v>8.3781945141871025E-2</v>
      </c>
      <c r="S28" s="1093">
        <f t="shared" ca="1" si="52"/>
        <v>7.8205500307194586E-2</v>
      </c>
      <c r="T28" s="1093">
        <f t="shared" ca="1" si="52"/>
        <v>6.9723963169488409E-2</v>
      </c>
      <c r="U28" s="1093">
        <f t="shared" ca="1" si="52"/>
        <v>5.9372418137258513E-2</v>
      </c>
      <c r="V28" s="1093">
        <f t="shared" ca="1" si="52"/>
        <v>4.8288678053200688E-2</v>
      </c>
      <c r="W28" s="1093">
        <f t="shared" ca="1" si="52"/>
        <v>3.7511445657334615E-2</v>
      </c>
      <c r="X28" s="1093">
        <f t="shared" ca="1" si="52"/>
        <v>2.7831729427827794E-2</v>
      </c>
      <c r="Y28" s="1093">
        <f t="shared" ca="1" si="52"/>
        <v>1.972306890552496E-2</v>
      </c>
      <c r="Z28" s="1093">
        <f t="shared" ca="1" si="52"/>
        <v>1.3349552165521514E-2</v>
      </c>
      <c r="AA28" s="1093">
        <f t="shared" ca="1" si="52"/>
        <v>8.6301194722903669E-3</v>
      </c>
      <c r="AB28" s="1093">
        <f t="shared" ca="1" si="52"/>
        <v>5.3287436193250647E-3</v>
      </c>
      <c r="AC28" s="1093">
        <f t="shared" ca="1" si="52"/>
        <v>3.1426118929637563E-3</v>
      </c>
      <c r="AD28" s="1093">
        <f t="shared" ca="1" si="52"/>
        <v>1.7701683859473955E-3</v>
      </c>
      <c r="AE28" s="1093">
        <f t="shared" ca="1" si="52"/>
        <v>9.5234941037968869E-4</v>
      </c>
      <c r="AF28" s="1093">
        <f t="shared" si="52"/>
        <v>0</v>
      </c>
      <c r="AG28" s="1093">
        <f t="shared" si="52"/>
        <v>0</v>
      </c>
      <c r="AH28" s="1093">
        <f t="shared" si="52"/>
        <v>0</v>
      </c>
      <c r="AI28" s="1093">
        <f t="shared" si="52"/>
        <v>0</v>
      </c>
      <c r="AJ28" s="1093">
        <f t="shared" ref="AJ28:BK28" si="53">IFERROR(IF(AJ$3&lt;=$B28,AJ88/$C28*100,"")/100,0)</f>
        <v>0</v>
      </c>
      <c r="AK28" s="1093">
        <f t="shared" si="53"/>
        <v>0</v>
      </c>
      <c r="AL28" s="1093">
        <f t="shared" si="53"/>
        <v>0</v>
      </c>
      <c r="AM28" s="1093">
        <f t="shared" si="53"/>
        <v>0</v>
      </c>
      <c r="AN28" s="1093">
        <f t="shared" si="53"/>
        <v>0</v>
      </c>
      <c r="AO28" s="1093">
        <f t="shared" si="53"/>
        <v>0</v>
      </c>
      <c r="AP28" s="1093">
        <f t="shared" si="53"/>
        <v>0</v>
      </c>
      <c r="AQ28" s="1093">
        <f t="shared" si="53"/>
        <v>0</v>
      </c>
      <c r="AR28" s="1093">
        <f t="shared" si="53"/>
        <v>0</v>
      </c>
      <c r="AS28" s="1093">
        <f t="shared" si="53"/>
        <v>0</v>
      </c>
      <c r="AT28" s="1093">
        <f t="shared" si="53"/>
        <v>0</v>
      </c>
      <c r="AU28" s="1093">
        <f t="shared" si="53"/>
        <v>0</v>
      </c>
      <c r="AV28" s="1093">
        <f t="shared" si="53"/>
        <v>0</v>
      </c>
      <c r="AW28" s="1093">
        <f t="shared" si="53"/>
        <v>0</v>
      </c>
      <c r="AX28" s="1093">
        <f t="shared" si="53"/>
        <v>0</v>
      </c>
      <c r="AY28" s="1093">
        <f t="shared" si="53"/>
        <v>0</v>
      </c>
      <c r="AZ28" s="1093">
        <f t="shared" si="53"/>
        <v>0</v>
      </c>
      <c r="BA28" s="1093">
        <f t="shared" si="53"/>
        <v>0</v>
      </c>
      <c r="BB28" s="1093">
        <f t="shared" si="53"/>
        <v>0</v>
      </c>
      <c r="BC28" s="1093">
        <f t="shared" si="53"/>
        <v>0</v>
      </c>
      <c r="BD28" s="1093">
        <f t="shared" si="53"/>
        <v>0</v>
      </c>
      <c r="BE28" s="1093">
        <f t="shared" si="53"/>
        <v>0</v>
      </c>
      <c r="BF28" s="1093">
        <f t="shared" si="53"/>
        <v>0</v>
      </c>
      <c r="BG28" s="1093">
        <f t="shared" si="53"/>
        <v>0</v>
      </c>
      <c r="BH28" s="1093">
        <f t="shared" si="53"/>
        <v>0</v>
      </c>
      <c r="BI28" s="1093">
        <f t="shared" si="53"/>
        <v>0</v>
      </c>
      <c r="BJ28" s="1093">
        <f t="shared" si="53"/>
        <v>0</v>
      </c>
      <c r="BK28" s="1093">
        <f t="shared" si="53"/>
        <v>0</v>
      </c>
    </row>
    <row r="29" spans="1:63" s="51" customFormat="1" ht="15.75" customHeight="1">
      <c r="A29" s="59"/>
      <c r="B29" s="1064">
        <f t="shared" si="7"/>
        <v>29</v>
      </c>
      <c r="C29" s="1066">
        <f t="shared" ca="1" si="2"/>
        <v>12.081516673478774</v>
      </c>
      <c r="D29" s="1093">
        <f t="shared" ref="D29:AI29" ca="1" si="54">IFERROR(IF(D$3&lt;=$B29,D89/$C29*100,"")/100,0)</f>
        <v>1.6742496680346689E-3</v>
      </c>
      <c r="E29" s="1093">
        <f t="shared" ca="1" si="54"/>
        <v>2.9207647597998833E-3</v>
      </c>
      <c r="F29" s="1093">
        <f t="shared" ca="1" si="54"/>
        <v>4.8818277243076859E-3</v>
      </c>
      <c r="G29" s="1093">
        <f t="shared" ca="1" si="54"/>
        <v>7.8176789237756478E-3</v>
      </c>
      <c r="H29" s="1093">
        <f t="shared" ca="1" si="54"/>
        <v>1.1994515802148999E-2</v>
      </c>
      <c r="I29" s="1093">
        <f t="shared" ca="1" si="54"/>
        <v>1.7631819165444401E-2</v>
      </c>
      <c r="J29" s="1093">
        <f t="shared" ca="1" si="54"/>
        <v>2.4832533839020999E-2</v>
      </c>
      <c r="K29" s="1093">
        <f t="shared" ca="1" si="54"/>
        <v>3.3508459307796071E-2</v>
      </c>
      <c r="L29" s="1093">
        <f t="shared" ca="1" si="54"/>
        <v>4.3320892408293281E-2</v>
      </c>
      <c r="M29" s="1093">
        <f t="shared" ca="1" si="54"/>
        <v>5.3659897663820309E-2</v>
      </c>
      <c r="N29" s="1093">
        <f t="shared" ca="1" si="54"/>
        <v>6.368128181479818E-2</v>
      </c>
      <c r="O29" s="1093">
        <f t="shared" ca="1" si="54"/>
        <v>7.2407451812396731E-2</v>
      </c>
      <c r="P29" s="1093">
        <f t="shared" ca="1" si="54"/>
        <v>7.8879516910154907E-2</v>
      </c>
      <c r="Q29" s="1093">
        <f t="shared" ca="1" si="54"/>
        <v>8.2329358463796354E-2</v>
      </c>
      <c r="R29" s="1093">
        <f t="shared" ca="1" si="54"/>
        <v>8.2329358463796354E-2</v>
      </c>
      <c r="S29" s="1093">
        <f t="shared" ca="1" si="54"/>
        <v>7.8879516910154907E-2</v>
      </c>
      <c r="T29" s="1093">
        <f t="shared" ca="1" si="54"/>
        <v>7.2407451812396731E-2</v>
      </c>
      <c r="U29" s="1093">
        <f t="shared" ca="1" si="54"/>
        <v>6.368128181479818E-2</v>
      </c>
      <c r="V29" s="1093">
        <f t="shared" ca="1" si="54"/>
        <v>5.3659897663820309E-2</v>
      </c>
      <c r="W29" s="1093">
        <f t="shared" ca="1" si="54"/>
        <v>4.3320892408293281E-2</v>
      </c>
      <c r="X29" s="1093">
        <f t="shared" ca="1" si="54"/>
        <v>3.3508459307796071E-2</v>
      </c>
      <c r="Y29" s="1093">
        <f t="shared" ca="1" si="54"/>
        <v>2.4832533839020999E-2</v>
      </c>
      <c r="Z29" s="1093">
        <f t="shared" ca="1" si="54"/>
        <v>1.7631819165444401E-2</v>
      </c>
      <c r="AA29" s="1093">
        <f t="shared" ca="1" si="54"/>
        <v>1.1994515802148999E-2</v>
      </c>
      <c r="AB29" s="1093">
        <f t="shared" ca="1" si="54"/>
        <v>7.8176789237756478E-3</v>
      </c>
      <c r="AC29" s="1093">
        <f t="shared" ca="1" si="54"/>
        <v>4.8818277243076859E-3</v>
      </c>
      <c r="AD29" s="1093">
        <f t="shared" ca="1" si="54"/>
        <v>2.9207647597998833E-3</v>
      </c>
      <c r="AE29" s="1093">
        <f t="shared" ca="1" si="54"/>
        <v>1.6742496680346689E-3</v>
      </c>
      <c r="AF29" s="1093">
        <f t="shared" ca="1" si="54"/>
        <v>9.1950347282379423E-4</v>
      </c>
      <c r="AG29" s="1093">
        <f t="shared" si="54"/>
        <v>0</v>
      </c>
      <c r="AH29" s="1093">
        <f t="shared" si="54"/>
        <v>0</v>
      </c>
      <c r="AI29" s="1093">
        <f t="shared" si="54"/>
        <v>0</v>
      </c>
      <c r="AJ29" s="1093">
        <f t="shared" ref="AJ29:BK29" si="55">IFERROR(IF(AJ$3&lt;=$B29,AJ89/$C29*100,"")/100,0)</f>
        <v>0</v>
      </c>
      <c r="AK29" s="1093">
        <f t="shared" si="55"/>
        <v>0</v>
      </c>
      <c r="AL29" s="1093">
        <f t="shared" si="55"/>
        <v>0</v>
      </c>
      <c r="AM29" s="1093">
        <f t="shared" si="55"/>
        <v>0</v>
      </c>
      <c r="AN29" s="1093">
        <f t="shared" si="55"/>
        <v>0</v>
      </c>
      <c r="AO29" s="1093">
        <f t="shared" si="55"/>
        <v>0</v>
      </c>
      <c r="AP29" s="1093">
        <f t="shared" si="55"/>
        <v>0</v>
      </c>
      <c r="AQ29" s="1093">
        <f t="shared" si="55"/>
        <v>0</v>
      </c>
      <c r="AR29" s="1093">
        <f t="shared" si="55"/>
        <v>0</v>
      </c>
      <c r="AS29" s="1093">
        <f t="shared" si="55"/>
        <v>0</v>
      </c>
      <c r="AT29" s="1093">
        <f t="shared" si="55"/>
        <v>0</v>
      </c>
      <c r="AU29" s="1093">
        <f t="shared" si="55"/>
        <v>0</v>
      </c>
      <c r="AV29" s="1093">
        <f t="shared" si="55"/>
        <v>0</v>
      </c>
      <c r="AW29" s="1093">
        <f t="shared" si="55"/>
        <v>0</v>
      </c>
      <c r="AX29" s="1093">
        <f t="shared" si="55"/>
        <v>0</v>
      </c>
      <c r="AY29" s="1093">
        <f t="shared" si="55"/>
        <v>0</v>
      </c>
      <c r="AZ29" s="1093">
        <f t="shared" si="55"/>
        <v>0</v>
      </c>
      <c r="BA29" s="1093">
        <f t="shared" si="55"/>
        <v>0</v>
      </c>
      <c r="BB29" s="1093">
        <f t="shared" si="55"/>
        <v>0</v>
      </c>
      <c r="BC29" s="1093">
        <f t="shared" si="55"/>
        <v>0</v>
      </c>
      <c r="BD29" s="1093">
        <f t="shared" si="55"/>
        <v>0</v>
      </c>
      <c r="BE29" s="1093">
        <f t="shared" si="55"/>
        <v>0</v>
      </c>
      <c r="BF29" s="1093">
        <f t="shared" si="55"/>
        <v>0</v>
      </c>
      <c r="BG29" s="1093">
        <f t="shared" si="55"/>
        <v>0</v>
      </c>
      <c r="BH29" s="1093">
        <f t="shared" si="55"/>
        <v>0</v>
      </c>
      <c r="BI29" s="1093">
        <f t="shared" si="55"/>
        <v>0</v>
      </c>
      <c r="BJ29" s="1093">
        <f t="shared" si="55"/>
        <v>0</v>
      </c>
      <c r="BK29" s="1093">
        <f t="shared" si="55"/>
        <v>0</v>
      </c>
    </row>
    <row r="30" spans="1:63" s="51" customFormat="1" ht="15.75" customHeight="1">
      <c r="A30" s="59"/>
      <c r="B30" s="1064">
        <f t="shared" si="7"/>
        <v>30</v>
      </c>
      <c r="C30" s="1066">
        <f t="shared" ca="1" si="2"/>
        <v>12.498197987034782</v>
      </c>
      <c r="D30" s="1093">
        <f t="shared" ref="D30:AI30" ca="1" si="56">IFERROR(IF(D$3&lt;=$B30,D90/$C30*100,"")/100,0)</f>
        <v>1.5875164375658633E-3</v>
      </c>
      <c r="E30" s="1093">
        <f t="shared" ca="1" si="56"/>
        <v>2.7241891006942794E-3</v>
      </c>
      <c r="F30" s="1093">
        <f t="shared" ca="1" si="56"/>
        <v>4.4914285157241132E-3</v>
      </c>
      <c r="G30" s="1093">
        <f t="shared" ca="1" si="56"/>
        <v>7.1147550672209427E-3</v>
      </c>
      <c r="H30" s="1093">
        <f t="shared" ca="1" si="56"/>
        <v>1.0828383689953149E-2</v>
      </c>
      <c r="I30" s="1093">
        <f t="shared" ca="1" si="56"/>
        <v>1.583417859829939E-2</v>
      </c>
      <c r="J30" s="1093">
        <f t="shared" ca="1" si="56"/>
        <v>2.2246191070234348E-2</v>
      </c>
      <c r="K30" s="1093">
        <f t="shared" ca="1" si="56"/>
        <v>3.0029216951174473E-2</v>
      </c>
      <c r="L30" s="1093">
        <f t="shared" ca="1" si="56"/>
        <v>3.8945794942991975E-2</v>
      </c>
      <c r="M30" s="1093">
        <f t="shared" ca="1" si="56"/>
        <v>4.8529448832689982E-2</v>
      </c>
      <c r="N30" s="1093">
        <f t="shared" ca="1" si="56"/>
        <v>5.8100298765227903E-2</v>
      </c>
      <c r="O30" s="1093">
        <f t="shared" ca="1" si="56"/>
        <v>6.6831251375418579E-2</v>
      </c>
      <c r="P30" s="1093">
        <f t="shared" ca="1" si="56"/>
        <v>7.3859955438715735E-2</v>
      </c>
      <c r="Q30" s="1093">
        <f t="shared" ca="1" si="56"/>
        <v>7.8427200011040074E-2</v>
      </c>
      <c r="R30" s="1093">
        <f t="shared" ca="1" si="56"/>
        <v>8.0011534545809476E-2</v>
      </c>
      <c r="S30" s="1093">
        <f t="shared" ca="1" si="56"/>
        <v>7.8427200011040074E-2</v>
      </c>
      <c r="T30" s="1093">
        <f t="shared" ca="1" si="56"/>
        <v>7.3859955438715735E-2</v>
      </c>
      <c r="U30" s="1093">
        <f t="shared" ca="1" si="56"/>
        <v>6.6831251375418579E-2</v>
      </c>
      <c r="V30" s="1093">
        <f t="shared" ca="1" si="56"/>
        <v>5.8100298765227903E-2</v>
      </c>
      <c r="W30" s="1093">
        <f t="shared" ca="1" si="56"/>
        <v>4.8529448832689982E-2</v>
      </c>
      <c r="X30" s="1093">
        <f t="shared" ca="1" si="56"/>
        <v>3.8945794942991975E-2</v>
      </c>
      <c r="Y30" s="1093">
        <f t="shared" ca="1" si="56"/>
        <v>3.0029216951174473E-2</v>
      </c>
      <c r="Z30" s="1093">
        <f t="shared" ca="1" si="56"/>
        <v>2.2246191070234348E-2</v>
      </c>
      <c r="AA30" s="1093">
        <f t="shared" ca="1" si="56"/>
        <v>1.583417859829939E-2</v>
      </c>
      <c r="AB30" s="1093">
        <f t="shared" ca="1" si="56"/>
        <v>1.0828383689953149E-2</v>
      </c>
      <c r="AC30" s="1093">
        <f t="shared" ca="1" si="56"/>
        <v>7.1147550672209427E-3</v>
      </c>
      <c r="AD30" s="1093">
        <f t="shared" ca="1" si="56"/>
        <v>4.4914285157241132E-3</v>
      </c>
      <c r="AE30" s="1093">
        <f t="shared" ca="1" si="56"/>
        <v>2.7241891006942794E-3</v>
      </c>
      <c r="AF30" s="1093">
        <f t="shared" ca="1" si="56"/>
        <v>1.5875164375658633E-3</v>
      </c>
      <c r="AG30" s="1093">
        <f t="shared" ca="1" si="56"/>
        <v>8.8884786028885221E-4</v>
      </c>
      <c r="AH30" s="1093">
        <f t="shared" si="56"/>
        <v>0</v>
      </c>
      <c r="AI30" s="1093">
        <f t="shared" si="56"/>
        <v>0</v>
      </c>
      <c r="AJ30" s="1093">
        <f t="shared" ref="AJ30:BK30" si="57">IFERROR(IF(AJ$3&lt;=$B30,AJ90/$C30*100,"")/100,0)</f>
        <v>0</v>
      </c>
      <c r="AK30" s="1093">
        <f t="shared" si="57"/>
        <v>0</v>
      </c>
      <c r="AL30" s="1093">
        <f t="shared" si="57"/>
        <v>0</v>
      </c>
      <c r="AM30" s="1093">
        <f t="shared" si="57"/>
        <v>0</v>
      </c>
      <c r="AN30" s="1093">
        <f t="shared" si="57"/>
        <v>0</v>
      </c>
      <c r="AO30" s="1093">
        <f t="shared" si="57"/>
        <v>0</v>
      </c>
      <c r="AP30" s="1093">
        <f t="shared" si="57"/>
        <v>0</v>
      </c>
      <c r="AQ30" s="1093">
        <f t="shared" si="57"/>
        <v>0</v>
      </c>
      <c r="AR30" s="1093">
        <f t="shared" si="57"/>
        <v>0</v>
      </c>
      <c r="AS30" s="1093">
        <f t="shared" si="57"/>
        <v>0</v>
      </c>
      <c r="AT30" s="1093">
        <f t="shared" si="57"/>
        <v>0</v>
      </c>
      <c r="AU30" s="1093">
        <f t="shared" si="57"/>
        <v>0</v>
      </c>
      <c r="AV30" s="1093">
        <f t="shared" si="57"/>
        <v>0</v>
      </c>
      <c r="AW30" s="1093">
        <f t="shared" si="57"/>
        <v>0</v>
      </c>
      <c r="AX30" s="1093">
        <f t="shared" si="57"/>
        <v>0</v>
      </c>
      <c r="AY30" s="1093">
        <f t="shared" si="57"/>
        <v>0</v>
      </c>
      <c r="AZ30" s="1093">
        <f t="shared" si="57"/>
        <v>0</v>
      </c>
      <c r="BA30" s="1093">
        <f t="shared" si="57"/>
        <v>0</v>
      </c>
      <c r="BB30" s="1093">
        <f t="shared" si="57"/>
        <v>0</v>
      </c>
      <c r="BC30" s="1093">
        <f t="shared" si="57"/>
        <v>0</v>
      </c>
      <c r="BD30" s="1093">
        <f t="shared" si="57"/>
        <v>0</v>
      </c>
      <c r="BE30" s="1093">
        <f t="shared" si="57"/>
        <v>0</v>
      </c>
      <c r="BF30" s="1093">
        <f t="shared" si="57"/>
        <v>0</v>
      </c>
      <c r="BG30" s="1093">
        <f t="shared" si="57"/>
        <v>0</v>
      </c>
      <c r="BH30" s="1093">
        <f t="shared" si="57"/>
        <v>0</v>
      </c>
      <c r="BI30" s="1093">
        <f t="shared" si="57"/>
        <v>0</v>
      </c>
      <c r="BJ30" s="1093">
        <f t="shared" si="57"/>
        <v>0</v>
      </c>
      <c r="BK30" s="1093">
        <f t="shared" si="57"/>
        <v>0</v>
      </c>
    </row>
    <row r="31" spans="1:63" s="51" customFormat="1" ht="15.75" customHeight="1">
      <c r="A31" s="59"/>
      <c r="B31" s="1064">
        <f t="shared" si="7"/>
        <v>31</v>
      </c>
      <c r="C31" s="1066">
        <f t="shared" ca="1" si="2"/>
        <v>12.9148768884441</v>
      </c>
      <c r="D31" s="1093">
        <f t="shared" ref="D31:AI31" ca="1" si="58">IFERROR(IF(D$3&lt;=$B31,D91/$C31*100,"")/100,0)</f>
        <v>1.5087629205585637E-3</v>
      </c>
      <c r="E31" s="1093">
        <f t="shared" ca="1" si="58"/>
        <v>2.5491086555261694E-3</v>
      </c>
      <c r="F31" s="1093">
        <f t="shared" ca="1" si="58"/>
        <v>4.1484570384013571E-3</v>
      </c>
      <c r="G31" s="1093">
        <f t="shared" ca="1" si="58"/>
        <v>6.5030298879813157E-3</v>
      </c>
      <c r="H31" s="1093">
        <f t="shared" ca="1" si="58"/>
        <v>9.819193243203371E-3</v>
      </c>
      <c r="I31" s="1093">
        <f t="shared" ca="1" si="58"/>
        <v>1.4281267964605887E-2</v>
      </c>
      <c r="J31" s="1093">
        <f t="shared" ca="1" si="58"/>
        <v>2.0007306850127891E-2</v>
      </c>
      <c r="K31" s="1093">
        <f t="shared" ca="1" si="58"/>
        <v>2.6998609765747479E-2</v>
      </c>
      <c r="L31" s="1093">
        <f t="shared" ca="1" si="58"/>
        <v>3.5093369923297299E-2</v>
      </c>
      <c r="M31" s="1093">
        <f t="shared" ca="1" si="58"/>
        <v>4.3937935900440442E-2</v>
      </c>
      <c r="N31" s="1093">
        <f t="shared" ca="1" si="58"/>
        <v>5.2988927741041844E-2</v>
      </c>
      <c r="O31" s="1093">
        <f t="shared" ca="1" si="58"/>
        <v>6.1554742064922924E-2</v>
      </c>
      <c r="P31" s="1093">
        <f t="shared" ca="1" si="58"/>
        <v>6.8876140630560689E-2</v>
      </c>
      <c r="Q31" s="1093">
        <f t="shared" ca="1" si="58"/>
        <v>7.4234706582199148E-2</v>
      </c>
      <c r="R31" s="1093">
        <f t="shared" ca="1" si="58"/>
        <v>7.7068355564828314E-2</v>
      </c>
      <c r="S31" s="1093">
        <f t="shared" ca="1" si="58"/>
        <v>7.7068355564828314E-2</v>
      </c>
      <c r="T31" s="1093">
        <f t="shared" ca="1" si="58"/>
        <v>7.4234706582199148E-2</v>
      </c>
      <c r="U31" s="1093">
        <f t="shared" ca="1" si="58"/>
        <v>6.8876140630560689E-2</v>
      </c>
      <c r="V31" s="1093">
        <f t="shared" ca="1" si="58"/>
        <v>6.1554742064922924E-2</v>
      </c>
      <c r="W31" s="1093">
        <f t="shared" ca="1" si="58"/>
        <v>5.2988927741041844E-2</v>
      </c>
      <c r="X31" s="1093">
        <f t="shared" ca="1" si="58"/>
        <v>4.3937935900440442E-2</v>
      </c>
      <c r="Y31" s="1093">
        <f t="shared" ca="1" si="58"/>
        <v>3.5093369923297299E-2</v>
      </c>
      <c r="Z31" s="1093">
        <f t="shared" ca="1" si="58"/>
        <v>2.6998609765747479E-2</v>
      </c>
      <c r="AA31" s="1093">
        <f t="shared" ca="1" si="58"/>
        <v>2.0007306850127891E-2</v>
      </c>
      <c r="AB31" s="1093">
        <f t="shared" ca="1" si="58"/>
        <v>1.4281267964605887E-2</v>
      </c>
      <c r="AC31" s="1093">
        <f t="shared" ca="1" si="58"/>
        <v>9.819193243203371E-3</v>
      </c>
      <c r="AD31" s="1093">
        <f t="shared" ca="1" si="58"/>
        <v>6.5030298879813157E-3</v>
      </c>
      <c r="AE31" s="1093">
        <f t="shared" ca="1" si="58"/>
        <v>4.1484570384013571E-3</v>
      </c>
      <c r="AF31" s="1093">
        <f t="shared" ca="1" si="58"/>
        <v>2.5491086555261694E-3</v>
      </c>
      <c r="AG31" s="1093">
        <f t="shared" ca="1" si="58"/>
        <v>1.5087629205585637E-3</v>
      </c>
      <c r="AH31" s="1093">
        <f t="shared" ca="1" si="58"/>
        <v>8.6017053311459365E-4</v>
      </c>
      <c r="AI31" s="1093">
        <f t="shared" si="58"/>
        <v>0</v>
      </c>
      <c r="AJ31" s="1093">
        <f t="shared" ref="AJ31:BK31" si="59">IFERROR(IF(AJ$3&lt;=$B31,AJ91/$C31*100,"")/100,0)</f>
        <v>0</v>
      </c>
      <c r="AK31" s="1093">
        <f t="shared" si="59"/>
        <v>0</v>
      </c>
      <c r="AL31" s="1093">
        <f t="shared" si="59"/>
        <v>0</v>
      </c>
      <c r="AM31" s="1093">
        <f t="shared" si="59"/>
        <v>0</v>
      </c>
      <c r="AN31" s="1093">
        <f t="shared" si="59"/>
        <v>0</v>
      </c>
      <c r="AO31" s="1093">
        <f t="shared" si="59"/>
        <v>0</v>
      </c>
      <c r="AP31" s="1093">
        <f t="shared" si="59"/>
        <v>0</v>
      </c>
      <c r="AQ31" s="1093">
        <f t="shared" si="59"/>
        <v>0</v>
      </c>
      <c r="AR31" s="1093">
        <f t="shared" si="59"/>
        <v>0</v>
      </c>
      <c r="AS31" s="1093">
        <f t="shared" si="59"/>
        <v>0</v>
      </c>
      <c r="AT31" s="1093">
        <f t="shared" si="59"/>
        <v>0</v>
      </c>
      <c r="AU31" s="1093">
        <f t="shared" si="59"/>
        <v>0</v>
      </c>
      <c r="AV31" s="1093">
        <f t="shared" si="59"/>
        <v>0</v>
      </c>
      <c r="AW31" s="1093">
        <f t="shared" si="59"/>
        <v>0</v>
      </c>
      <c r="AX31" s="1093">
        <f t="shared" si="59"/>
        <v>0</v>
      </c>
      <c r="AY31" s="1093">
        <f t="shared" si="59"/>
        <v>0</v>
      </c>
      <c r="AZ31" s="1093">
        <f t="shared" si="59"/>
        <v>0</v>
      </c>
      <c r="BA31" s="1093">
        <f t="shared" si="59"/>
        <v>0</v>
      </c>
      <c r="BB31" s="1093">
        <f t="shared" si="59"/>
        <v>0</v>
      </c>
      <c r="BC31" s="1093">
        <f t="shared" si="59"/>
        <v>0</v>
      </c>
      <c r="BD31" s="1093">
        <f t="shared" si="59"/>
        <v>0</v>
      </c>
      <c r="BE31" s="1093">
        <f t="shared" si="59"/>
        <v>0</v>
      </c>
      <c r="BF31" s="1093">
        <f t="shared" si="59"/>
        <v>0</v>
      </c>
      <c r="BG31" s="1093">
        <f t="shared" si="59"/>
        <v>0</v>
      </c>
      <c r="BH31" s="1093">
        <f t="shared" si="59"/>
        <v>0</v>
      </c>
      <c r="BI31" s="1093">
        <f t="shared" si="59"/>
        <v>0</v>
      </c>
      <c r="BJ31" s="1093">
        <f t="shared" si="59"/>
        <v>0</v>
      </c>
      <c r="BK31" s="1093">
        <f t="shared" si="59"/>
        <v>0</v>
      </c>
    </row>
    <row r="32" spans="1:63" s="51" customFormat="1" ht="15.75" customHeight="1">
      <c r="A32" s="59"/>
      <c r="B32" s="1064">
        <f t="shared" si="7"/>
        <v>32</v>
      </c>
      <c r="C32" s="1066">
        <f t="shared" ca="1" si="2"/>
        <v>13.331553600439209</v>
      </c>
      <c r="D32" s="1093">
        <f t="shared" ref="D32:AI32" ca="1" si="60">IFERROR(IF(D$3&lt;=$B32,D92/$C32*100,"")/100,0)</f>
        <v>1.436979695787144E-3</v>
      </c>
      <c r="E32" s="1093">
        <f t="shared" ca="1" si="60"/>
        <v>2.3924288434850026E-3</v>
      </c>
      <c r="F32" s="1093">
        <f t="shared" ca="1" si="60"/>
        <v>3.8455570826320456E-3</v>
      </c>
      <c r="G32" s="1093">
        <f t="shared" ca="1" si="60"/>
        <v>5.967759730239287E-3</v>
      </c>
      <c r="H32" s="1093">
        <f t="shared" ca="1" si="60"/>
        <v>8.9411880996915667E-3</v>
      </c>
      <c r="I32" s="1093">
        <f t="shared" ca="1" si="60"/>
        <v>1.2933348134914474E-2</v>
      </c>
      <c r="J32" s="1093">
        <f t="shared" ca="1" si="60"/>
        <v>1.8061696445065164E-2</v>
      </c>
      <c r="K32" s="1093">
        <f t="shared" ca="1" si="60"/>
        <v>2.4352185580805378E-2</v>
      </c>
      <c r="L32" s="1093">
        <f t="shared" ca="1" si="60"/>
        <v>3.1699264458514884E-2</v>
      </c>
      <c r="M32" s="1093">
        <f t="shared" ca="1" si="60"/>
        <v>3.9837516838086166E-2</v>
      </c>
      <c r="N32" s="1093">
        <f t="shared" ca="1" si="60"/>
        <v>4.8335606197012625E-2</v>
      </c>
      <c r="O32" s="1093">
        <f t="shared" ca="1" si="60"/>
        <v>5.6620527855368558E-2</v>
      </c>
      <c r="P32" s="1093">
        <f t="shared" ca="1" si="60"/>
        <v>6.403427439372282E-2</v>
      </c>
      <c r="Q32" s="1093">
        <f t="shared" ca="1" si="60"/>
        <v>6.9917019448417425E-2</v>
      </c>
      <c r="R32" s="1093">
        <f t="shared" ca="1" si="60"/>
        <v>7.3702998045593826E-2</v>
      </c>
      <c r="S32" s="1093">
        <f t="shared" ca="1" si="60"/>
        <v>7.5010012333975459E-2</v>
      </c>
      <c r="T32" s="1093">
        <f t="shared" ca="1" si="60"/>
        <v>7.3702998045593826E-2</v>
      </c>
      <c r="U32" s="1093">
        <f t="shared" ca="1" si="60"/>
        <v>6.9917019448417425E-2</v>
      </c>
      <c r="V32" s="1093">
        <f t="shared" ca="1" si="60"/>
        <v>6.403427439372282E-2</v>
      </c>
      <c r="W32" s="1093">
        <f t="shared" ca="1" si="60"/>
        <v>5.6620527855368558E-2</v>
      </c>
      <c r="X32" s="1093">
        <f t="shared" ca="1" si="60"/>
        <v>4.8335606197012625E-2</v>
      </c>
      <c r="Y32" s="1093">
        <f t="shared" ca="1" si="60"/>
        <v>3.9837516838086166E-2</v>
      </c>
      <c r="Z32" s="1093">
        <f t="shared" ca="1" si="60"/>
        <v>3.1699264458514884E-2</v>
      </c>
      <c r="AA32" s="1093">
        <f t="shared" ca="1" si="60"/>
        <v>2.4352185580805378E-2</v>
      </c>
      <c r="AB32" s="1093">
        <f t="shared" ca="1" si="60"/>
        <v>1.8061696445065164E-2</v>
      </c>
      <c r="AC32" s="1093">
        <f t="shared" ca="1" si="60"/>
        <v>1.2933348134914474E-2</v>
      </c>
      <c r="AD32" s="1093">
        <f t="shared" ca="1" si="60"/>
        <v>8.9411880996915667E-3</v>
      </c>
      <c r="AE32" s="1093">
        <f t="shared" ca="1" si="60"/>
        <v>5.967759730239287E-3</v>
      </c>
      <c r="AF32" s="1093">
        <f t="shared" ca="1" si="60"/>
        <v>3.8455570826320456E-3</v>
      </c>
      <c r="AG32" s="1093">
        <f t="shared" ca="1" si="60"/>
        <v>2.3924288434850026E-3</v>
      </c>
      <c r="AH32" s="1093">
        <f t="shared" ca="1" si="60"/>
        <v>1.436979695787144E-3</v>
      </c>
      <c r="AI32" s="1093">
        <f t="shared" ca="1" si="60"/>
        <v>8.3328596735164596E-4</v>
      </c>
      <c r="AJ32" s="1093">
        <f t="shared" ref="AJ32:BK32" si="61">IFERROR(IF(AJ$3&lt;=$B32,AJ92/$C32*100,"")/100,0)</f>
        <v>0</v>
      </c>
      <c r="AK32" s="1093">
        <f t="shared" si="61"/>
        <v>0</v>
      </c>
      <c r="AL32" s="1093">
        <f t="shared" si="61"/>
        <v>0</v>
      </c>
      <c r="AM32" s="1093">
        <f t="shared" si="61"/>
        <v>0</v>
      </c>
      <c r="AN32" s="1093">
        <f t="shared" si="61"/>
        <v>0</v>
      </c>
      <c r="AO32" s="1093">
        <f t="shared" si="61"/>
        <v>0</v>
      </c>
      <c r="AP32" s="1093">
        <f t="shared" si="61"/>
        <v>0</v>
      </c>
      <c r="AQ32" s="1093">
        <f t="shared" si="61"/>
        <v>0</v>
      </c>
      <c r="AR32" s="1093">
        <f t="shared" si="61"/>
        <v>0</v>
      </c>
      <c r="AS32" s="1093">
        <f t="shared" si="61"/>
        <v>0</v>
      </c>
      <c r="AT32" s="1093">
        <f t="shared" si="61"/>
        <v>0</v>
      </c>
      <c r="AU32" s="1093">
        <f t="shared" si="61"/>
        <v>0</v>
      </c>
      <c r="AV32" s="1093">
        <f t="shared" si="61"/>
        <v>0</v>
      </c>
      <c r="AW32" s="1093">
        <f t="shared" si="61"/>
        <v>0</v>
      </c>
      <c r="AX32" s="1093">
        <f t="shared" si="61"/>
        <v>0</v>
      </c>
      <c r="AY32" s="1093">
        <f t="shared" si="61"/>
        <v>0</v>
      </c>
      <c r="AZ32" s="1093">
        <f t="shared" si="61"/>
        <v>0</v>
      </c>
      <c r="BA32" s="1093">
        <f t="shared" si="61"/>
        <v>0</v>
      </c>
      <c r="BB32" s="1093">
        <f t="shared" si="61"/>
        <v>0</v>
      </c>
      <c r="BC32" s="1093">
        <f t="shared" si="61"/>
        <v>0</v>
      </c>
      <c r="BD32" s="1093">
        <f t="shared" si="61"/>
        <v>0</v>
      </c>
      <c r="BE32" s="1093">
        <f t="shared" si="61"/>
        <v>0</v>
      </c>
      <c r="BF32" s="1093">
        <f t="shared" si="61"/>
        <v>0</v>
      </c>
      <c r="BG32" s="1093">
        <f t="shared" si="61"/>
        <v>0</v>
      </c>
      <c r="BH32" s="1093">
        <f t="shared" si="61"/>
        <v>0</v>
      </c>
      <c r="BI32" s="1093">
        <f t="shared" si="61"/>
        <v>0</v>
      </c>
      <c r="BJ32" s="1093">
        <f t="shared" si="61"/>
        <v>0</v>
      </c>
      <c r="BK32" s="1093">
        <f t="shared" si="61"/>
        <v>0</v>
      </c>
    </row>
    <row r="33" spans="1:63" s="51" customFormat="1" ht="15.75" customHeight="1">
      <c r="A33" s="59"/>
      <c r="B33" s="1064">
        <f t="shared" si="7"/>
        <v>33</v>
      </c>
      <c r="C33" s="1066">
        <f t="shared" ca="1" si="2"/>
        <v>13.74822831924655</v>
      </c>
      <c r="D33" s="1093">
        <f t="shared" ref="D33:AI33" ca="1" si="62">IFERROR(IF(D$3&lt;=$B33,D93/$C33*100,"")/100,0)</f>
        <v>1.3713160957168965E-3</v>
      </c>
      <c r="E33" s="1093">
        <f t="shared" ca="1" si="62"/>
        <v>2.2515946558398833E-3</v>
      </c>
      <c r="F33" s="1093">
        <f t="shared" ca="1" si="62"/>
        <v>3.5767287241290414E-3</v>
      </c>
      <c r="G33" s="1093">
        <f t="shared" ca="1" si="62"/>
        <v>5.4969900817884061E-3</v>
      </c>
      <c r="H33" s="1093">
        <f t="shared" ca="1" si="62"/>
        <v>8.1734810844867924E-3</v>
      </c>
      <c r="I33" s="1093">
        <f t="shared" ca="1" si="62"/>
        <v>1.1757969465852523E-2</v>
      </c>
      <c r="J33" s="1093">
        <f t="shared" ca="1" si="62"/>
        <v>1.6364425067350374E-2</v>
      </c>
      <c r="K33" s="1093">
        <f t="shared" ca="1" si="62"/>
        <v>2.2034963385654235E-2</v>
      </c>
      <c r="L33" s="1093">
        <f t="shared" ca="1" si="62"/>
        <v>2.8705629305046002E-2</v>
      </c>
      <c r="M33" s="1093">
        <f t="shared" ca="1" si="62"/>
        <v>3.6179700621707819E-2</v>
      </c>
      <c r="N33" s="1093">
        <f t="shared" ca="1" si="62"/>
        <v>4.4117005160841945E-2</v>
      </c>
      <c r="O33" s="1093">
        <f t="shared" ca="1" si="62"/>
        <v>5.2046344855575931E-2</v>
      </c>
      <c r="P33" s="1093">
        <f t="shared" ca="1" si="62"/>
        <v>5.9404261952556957E-2</v>
      </c>
      <c r="Q33" s="1093">
        <f t="shared" ca="1" si="62"/>
        <v>6.5597627396306368E-2</v>
      </c>
      <c r="R33" s="1093">
        <f t="shared" ca="1" si="62"/>
        <v>7.0081246272310285E-2</v>
      </c>
      <c r="S33" s="1093">
        <f t="shared" ca="1" si="62"/>
        <v>7.2436700307147342E-2</v>
      </c>
      <c r="T33" s="1093">
        <f t="shared" ca="1" si="62"/>
        <v>7.2436700307147342E-2</v>
      </c>
      <c r="U33" s="1093">
        <f t="shared" ca="1" si="62"/>
        <v>7.0081246272310285E-2</v>
      </c>
      <c r="V33" s="1093">
        <f t="shared" ca="1" si="62"/>
        <v>6.5597627396306368E-2</v>
      </c>
      <c r="W33" s="1093">
        <f t="shared" ca="1" si="62"/>
        <v>5.9404261952556957E-2</v>
      </c>
      <c r="X33" s="1093">
        <f t="shared" ca="1" si="62"/>
        <v>5.2046344855575931E-2</v>
      </c>
      <c r="Y33" s="1093">
        <f t="shared" ca="1" si="62"/>
        <v>4.4117005160841945E-2</v>
      </c>
      <c r="Z33" s="1093">
        <f t="shared" ca="1" si="62"/>
        <v>3.6179700621707819E-2</v>
      </c>
      <c r="AA33" s="1093">
        <f t="shared" ca="1" si="62"/>
        <v>2.8705629305046002E-2</v>
      </c>
      <c r="AB33" s="1093">
        <f t="shared" ca="1" si="62"/>
        <v>2.2034963385654235E-2</v>
      </c>
      <c r="AC33" s="1093">
        <f t="shared" ca="1" si="62"/>
        <v>1.6364425067350374E-2</v>
      </c>
      <c r="AD33" s="1093">
        <f t="shared" ca="1" si="62"/>
        <v>1.1757969465852523E-2</v>
      </c>
      <c r="AE33" s="1093">
        <f t="shared" ca="1" si="62"/>
        <v>8.1734810844867924E-3</v>
      </c>
      <c r="AF33" s="1093">
        <f t="shared" ca="1" si="62"/>
        <v>5.4969900817884061E-3</v>
      </c>
      <c r="AG33" s="1093">
        <f t="shared" ca="1" si="62"/>
        <v>3.5767287241290414E-3</v>
      </c>
      <c r="AH33" s="1093">
        <f t="shared" ca="1" si="62"/>
        <v>2.2515946558398833E-3</v>
      </c>
      <c r="AI33" s="1093">
        <f t="shared" ca="1" si="62"/>
        <v>1.3713160957168965E-3</v>
      </c>
      <c r="AJ33" s="1093">
        <f t="shared" ref="AJ33:BK33" ca="1" si="63">IFERROR(IF(AJ$3&lt;=$B33,AJ93/$C33*100,"")/100,0)</f>
        <v>8.0803113537840322E-4</v>
      </c>
      <c r="AK33" s="1093">
        <f t="shared" si="63"/>
        <v>0</v>
      </c>
      <c r="AL33" s="1093">
        <f t="shared" si="63"/>
        <v>0</v>
      </c>
      <c r="AM33" s="1093">
        <f t="shared" si="63"/>
        <v>0</v>
      </c>
      <c r="AN33" s="1093">
        <f t="shared" si="63"/>
        <v>0</v>
      </c>
      <c r="AO33" s="1093">
        <f t="shared" si="63"/>
        <v>0</v>
      </c>
      <c r="AP33" s="1093">
        <f t="shared" si="63"/>
        <v>0</v>
      </c>
      <c r="AQ33" s="1093">
        <f t="shared" si="63"/>
        <v>0</v>
      </c>
      <c r="AR33" s="1093">
        <f t="shared" si="63"/>
        <v>0</v>
      </c>
      <c r="AS33" s="1093">
        <f t="shared" si="63"/>
        <v>0</v>
      </c>
      <c r="AT33" s="1093">
        <f t="shared" si="63"/>
        <v>0</v>
      </c>
      <c r="AU33" s="1093">
        <f t="shared" si="63"/>
        <v>0</v>
      </c>
      <c r="AV33" s="1093">
        <f t="shared" si="63"/>
        <v>0</v>
      </c>
      <c r="AW33" s="1093">
        <f t="shared" si="63"/>
        <v>0</v>
      </c>
      <c r="AX33" s="1093">
        <f t="shared" si="63"/>
        <v>0</v>
      </c>
      <c r="AY33" s="1093">
        <f t="shared" si="63"/>
        <v>0</v>
      </c>
      <c r="AZ33" s="1093">
        <f t="shared" si="63"/>
        <v>0</v>
      </c>
      <c r="BA33" s="1093">
        <f t="shared" si="63"/>
        <v>0</v>
      </c>
      <c r="BB33" s="1093">
        <f t="shared" si="63"/>
        <v>0</v>
      </c>
      <c r="BC33" s="1093">
        <f t="shared" si="63"/>
        <v>0</v>
      </c>
      <c r="BD33" s="1093">
        <f t="shared" si="63"/>
        <v>0</v>
      </c>
      <c r="BE33" s="1093">
        <f t="shared" si="63"/>
        <v>0</v>
      </c>
      <c r="BF33" s="1093">
        <f t="shared" si="63"/>
        <v>0</v>
      </c>
      <c r="BG33" s="1093">
        <f t="shared" si="63"/>
        <v>0</v>
      </c>
      <c r="BH33" s="1093">
        <f t="shared" si="63"/>
        <v>0</v>
      </c>
      <c r="BI33" s="1093">
        <f t="shared" si="63"/>
        <v>0</v>
      </c>
      <c r="BJ33" s="1093">
        <f t="shared" si="63"/>
        <v>0</v>
      </c>
      <c r="BK33" s="1093">
        <f t="shared" si="63"/>
        <v>0</v>
      </c>
    </row>
    <row r="34" spans="1:63" s="51" customFormat="1" ht="15.75" customHeight="1">
      <c r="A34" s="59"/>
      <c r="B34" s="1064">
        <f t="shared" si="7"/>
        <v>34</v>
      </c>
      <c r="C34" s="1066">
        <f t="shared" ca="1" si="2"/>
        <v>14.164901218401685</v>
      </c>
      <c r="D34" s="1093">
        <f t="shared" ref="D34:AI34" ca="1" si="64">IFERROR(IF(D$3&lt;=$B34,D94/$C34*100,"")/100,0)</f>
        <v>1.3110507957201617E-3</v>
      </c>
      <c r="E34" s="1093">
        <f t="shared" ca="1" si="64"/>
        <v>2.1244817956154864E-3</v>
      </c>
      <c r="F34" s="1093">
        <f t="shared" ca="1" si="64"/>
        <v>3.3370427319168194E-3</v>
      </c>
      <c r="G34" s="1093">
        <f t="shared" ca="1" si="64"/>
        <v>5.0809600506835561E-3</v>
      </c>
      <c r="H34" s="1093">
        <f t="shared" ca="1" si="64"/>
        <v>7.499029307438205E-3</v>
      </c>
      <c r="I34" s="1093">
        <f t="shared" ca="1" si="64"/>
        <v>1.0728514188208256E-2</v>
      </c>
      <c r="J34" s="1093">
        <f t="shared" ca="1" si="64"/>
        <v>1.4878164878737303E-2</v>
      </c>
      <c r="K34" s="1093">
        <f t="shared" ca="1" si="64"/>
        <v>2.0000203422407117E-2</v>
      </c>
      <c r="L34" s="1093">
        <f t="shared" ca="1" si="64"/>
        <v>2.6061218471051938E-2</v>
      </c>
      <c r="M34" s="1093">
        <f t="shared" ca="1" si="64"/>
        <v>3.2917760364235361E-2</v>
      </c>
      <c r="N34" s="1093">
        <f t="shared" ca="1" si="64"/>
        <v>4.0303345731731471E-2</v>
      </c>
      <c r="O34" s="1093">
        <f t="shared" ca="1" si="64"/>
        <v>4.7832951454100152E-2</v>
      </c>
      <c r="P34" s="1093">
        <f t="shared" ca="1" si="64"/>
        <v>5.502860666874574E-2</v>
      </c>
      <c r="Q34" s="1093">
        <f t="shared" ca="1" si="64"/>
        <v>6.1365618010587625E-2</v>
      </c>
      <c r="R34" s="1093">
        <f t="shared" ca="1" si="64"/>
        <v>6.6334119141393727E-2</v>
      </c>
      <c r="S34" s="1093">
        <f t="shared" ca="1" si="64"/>
        <v>6.950628534546871E-2</v>
      </c>
      <c r="T34" s="1093">
        <f t="shared" ca="1" si="64"/>
        <v>7.0597033087734892E-2</v>
      </c>
      <c r="U34" s="1093">
        <f t="shared" ca="1" si="64"/>
        <v>6.950628534546871E-2</v>
      </c>
      <c r="V34" s="1093">
        <f t="shared" ca="1" si="64"/>
        <v>6.6334119141393727E-2</v>
      </c>
      <c r="W34" s="1093">
        <f t="shared" ca="1" si="64"/>
        <v>6.1365618010587625E-2</v>
      </c>
      <c r="X34" s="1093">
        <f t="shared" ca="1" si="64"/>
        <v>5.502860666874574E-2</v>
      </c>
      <c r="Y34" s="1093">
        <f t="shared" ca="1" si="64"/>
        <v>4.7832951454100152E-2</v>
      </c>
      <c r="Z34" s="1093">
        <f t="shared" ca="1" si="64"/>
        <v>4.0303345731731471E-2</v>
      </c>
      <c r="AA34" s="1093">
        <f t="shared" ca="1" si="64"/>
        <v>3.2917760364235361E-2</v>
      </c>
      <c r="AB34" s="1093">
        <f t="shared" ca="1" si="64"/>
        <v>2.6061218471051938E-2</v>
      </c>
      <c r="AC34" s="1093">
        <f t="shared" ca="1" si="64"/>
        <v>2.0000203422407117E-2</v>
      </c>
      <c r="AD34" s="1093">
        <f t="shared" ca="1" si="64"/>
        <v>1.4878164878737303E-2</v>
      </c>
      <c r="AE34" s="1093">
        <f t="shared" ca="1" si="64"/>
        <v>1.0728514188208256E-2</v>
      </c>
      <c r="AF34" s="1093">
        <f t="shared" ca="1" si="64"/>
        <v>7.499029307438205E-3</v>
      </c>
      <c r="AG34" s="1093">
        <f t="shared" ca="1" si="64"/>
        <v>5.0809600506835561E-3</v>
      </c>
      <c r="AH34" s="1093">
        <f t="shared" ca="1" si="64"/>
        <v>3.3370427319168194E-3</v>
      </c>
      <c r="AI34" s="1093">
        <f t="shared" ca="1" si="64"/>
        <v>2.1244817956154864E-3</v>
      </c>
      <c r="AJ34" s="1093">
        <f t="shared" ref="AJ34:BK34" ca="1" si="65">IFERROR(IF(AJ$3&lt;=$B34,AJ94/$C34*100,"")/100,0)</f>
        <v>1.3110507957201617E-3</v>
      </c>
      <c r="AK34" s="1093">
        <f t="shared" ca="1" si="65"/>
        <v>7.8426219618182445E-4</v>
      </c>
      <c r="AL34" s="1093">
        <f t="shared" si="65"/>
        <v>0</v>
      </c>
      <c r="AM34" s="1093">
        <f t="shared" si="65"/>
        <v>0</v>
      </c>
      <c r="AN34" s="1093">
        <f t="shared" si="65"/>
        <v>0</v>
      </c>
      <c r="AO34" s="1093">
        <f t="shared" si="65"/>
        <v>0</v>
      </c>
      <c r="AP34" s="1093">
        <f t="shared" si="65"/>
        <v>0</v>
      </c>
      <c r="AQ34" s="1093">
        <f t="shared" si="65"/>
        <v>0</v>
      </c>
      <c r="AR34" s="1093">
        <f t="shared" si="65"/>
        <v>0</v>
      </c>
      <c r="AS34" s="1093">
        <f t="shared" si="65"/>
        <v>0</v>
      </c>
      <c r="AT34" s="1093">
        <f t="shared" si="65"/>
        <v>0</v>
      </c>
      <c r="AU34" s="1093">
        <f t="shared" si="65"/>
        <v>0</v>
      </c>
      <c r="AV34" s="1093">
        <f t="shared" si="65"/>
        <v>0</v>
      </c>
      <c r="AW34" s="1093">
        <f t="shared" si="65"/>
        <v>0</v>
      </c>
      <c r="AX34" s="1093">
        <f t="shared" si="65"/>
        <v>0</v>
      </c>
      <c r="AY34" s="1093">
        <f t="shared" si="65"/>
        <v>0</v>
      </c>
      <c r="AZ34" s="1093">
        <f t="shared" si="65"/>
        <v>0</v>
      </c>
      <c r="BA34" s="1093">
        <f t="shared" si="65"/>
        <v>0</v>
      </c>
      <c r="BB34" s="1093">
        <f t="shared" si="65"/>
        <v>0</v>
      </c>
      <c r="BC34" s="1093">
        <f t="shared" si="65"/>
        <v>0</v>
      </c>
      <c r="BD34" s="1093">
        <f t="shared" si="65"/>
        <v>0</v>
      </c>
      <c r="BE34" s="1093">
        <f t="shared" si="65"/>
        <v>0</v>
      </c>
      <c r="BF34" s="1093">
        <f t="shared" si="65"/>
        <v>0</v>
      </c>
      <c r="BG34" s="1093">
        <f t="shared" si="65"/>
        <v>0</v>
      </c>
      <c r="BH34" s="1093">
        <f t="shared" si="65"/>
        <v>0</v>
      </c>
      <c r="BI34" s="1093">
        <f t="shared" si="65"/>
        <v>0</v>
      </c>
      <c r="BJ34" s="1093">
        <f t="shared" si="65"/>
        <v>0</v>
      </c>
      <c r="BK34" s="1093">
        <f t="shared" si="65"/>
        <v>0</v>
      </c>
    </row>
    <row r="35" spans="1:63" s="51" customFormat="1" ht="15.75" customHeight="1">
      <c r="A35" s="59"/>
      <c r="B35" s="1064">
        <f t="shared" si="7"/>
        <v>35</v>
      </c>
      <c r="C35" s="1066">
        <f t="shared" ca="1" si="2"/>
        <v>14.581572451926206</v>
      </c>
      <c r="D35" s="1093">
        <f t="shared" ref="D35:AI35" ca="1" si="66">IFERROR(IF(D$3&lt;=$B35,D95/$C35*100,"")/100,0)</f>
        <v>1.2555686091866379E-3</v>
      </c>
      <c r="E35" s="1093">
        <f t="shared" ca="1" si="66"/>
        <v>2.0093125058209182E-3</v>
      </c>
      <c r="F35" s="1093">
        <f t="shared" ca="1" si="66"/>
        <v>3.122421907785557E-3</v>
      </c>
      <c r="G35" s="1093">
        <f t="shared" ca="1" si="66"/>
        <v>4.7116469820228839E-3</v>
      </c>
      <c r="H35" s="1093">
        <f t="shared" ca="1" si="66"/>
        <v>6.9038438827356777E-3</v>
      </c>
      <c r="I35" s="1093">
        <f t="shared" ca="1" si="66"/>
        <v>9.823047420406069E-3</v>
      </c>
      <c r="J35" s="1093">
        <f t="shared" ca="1" si="66"/>
        <v>1.357183525549554E-2</v>
      </c>
      <c r="K35" s="1093">
        <f t="shared" ca="1" si="66"/>
        <v>1.8208240372079618E-2</v>
      </c>
      <c r="L35" s="1093">
        <f t="shared" ca="1" si="66"/>
        <v>2.3721078836222986E-2</v>
      </c>
      <c r="M35" s="1093">
        <f t="shared" ca="1" si="66"/>
        <v>3.0008062514716473E-2</v>
      </c>
      <c r="N35" s="1093">
        <f t="shared" ca="1" si="66"/>
        <v>3.6861969464660388E-2</v>
      </c>
      <c r="O35" s="1093">
        <f t="shared" ca="1" si="66"/>
        <v>4.3969970504035685E-2</v>
      </c>
      <c r="P35" s="1093">
        <f t="shared" ca="1" si="66"/>
        <v>5.0929671349056453E-2</v>
      </c>
      <c r="Q35" s="1093">
        <f t="shared" ca="1" si="66"/>
        <v>5.7282588291836384E-2</v>
      </c>
      <c r="R35" s="1093">
        <f t="shared" ca="1" si="66"/>
        <v>6.2562119403524116E-2</v>
      </c>
      <c r="S35" s="1093">
        <f t="shared" ca="1" si="66"/>
        <v>6.6349450824825323E-2</v>
      </c>
      <c r="T35" s="1093">
        <f t="shared" ca="1" si="66"/>
        <v>6.8328245998943701E-2</v>
      </c>
      <c r="U35" s="1093">
        <f t="shared" ca="1" si="66"/>
        <v>6.8328245998943701E-2</v>
      </c>
      <c r="V35" s="1093">
        <f t="shared" ca="1" si="66"/>
        <v>6.6349450824825323E-2</v>
      </c>
      <c r="W35" s="1093">
        <f t="shared" ca="1" si="66"/>
        <v>6.2562119403524116E-2</v>
      </c>
      <c r="X35" s="1093">
        <f t="shared" ca="1" si="66"/>
        <v>5.7282588291836384E-2</v>
      </c>
      <c r="Y35" s="1093">
        <f t="shared" ca="1" si="66"/>
        <v>5.0929671349056453E-2</v>
      </c>
      <c r="Z35" s="1093">
        <f t="shared" ca="1" si="66"/>
        <v>4.3969970504035685E-2</v>
      </c>
      <c r="AA35" s="1093">
        <f t="shared" ca="1" si="66"/>
        <v>3.6861969464660388E-2</v>
      </c>
      <c r="AB35" s="1093">
        <f t="shared" ca="1" si="66"/>
        <v>3.0008062514716473E-2</v>
      </c>
      <c r="AC35" s="1093">
        <f t="shared" ca="1" si="66"/>
        <v>2.3721078836222986E-2</v>
      </c>
      <c r="AD35" s="1093">
        <f t="shared" ca="1" si="66"/>
        <v>1.8208240372079618E-2</v>
      </c>
      <c r="AE35" s="1093">
        <f t="shared" ca="1" si="66"/>
        <v>1.357183525549554E-2</v>
      </c>
      <c r="AF35" s="1093">
        <f t="shared" ca="1" si="66"/>
        <v>9.823047420406069E-3</v>
      </c>
      <c r="AG35" s="1093">
        <f t="shared" ca="1" si="66"/>
        <v>6.9038438827356777E-3</v>
      </c>
      <c r="AH35" s="1093">
        <f t="shared" ca="1" si="66"/>
        <v>4.7116469820228839E-3</v>
      </c>
      <c r="AI35" s="1093">
        <f t="shared" ca="1" si="66"/>
        <v>3.122421907785557E-3</v>
      </c>
      <c r="AJ35" s="1093">
        <f t="shared" ref="AJ35:BK35" ca="1" si="67">IFERROR(IF(AJ$3&lt;=$B35,AJ95/$C35*100,"")/100,0)</f>
        <v>2.0093125058209182E-3</v>
      </c>
      <c r="AK35" s="1093">
        <f t="shared" ca="1" si="67"/>
        <v>1.2555686091866379E-3</v>
      </c>
      <c r="AL35" s="1093">
        <f t="shared" ca="1" si="67"/>
        <v>7.6185175329117696E-4</v>
      </c>
      <c r="AM35" s="1093">
        <f t="shared" si="67"/>
        <v>0</v>
      </c>
      <c r="AN35" s="1093">
        <f t="shared" si="67"/>
        <v>0</v>
      </c>
      <c r="AO35" s="1093">
        <f t="shared" si="67"/>
        <v>0</v>
      </c>
      <c r="AP35" s="1093">
        <f t="shared" si="67"/>
        <v>0</v>
      </c>
      <c r="AQ35" s="1093">
        <f t="shared" si="67"/>
        <v>0</v>
      </c>
      <c r="AR35" s="1093">
        <f t="shared" si="67"/>
        <v>0</v>
      </c>
      <c r="AS35" s="1093">
        <f t="shared" si="67"/>
        <v>0</v>
      </c>
      <c r="AT35" s="1093">
        <f t="shared" si="67"/>
        <v>0</v>
      </c>
      <c r="AU35" s="1093">
        <f t="shared" si="67"/>
        <v>0</v>
      </c>
      <c r="AV35" s="1093">
        <f t="shared" si="67"/>
        <v>0</v>
      </c>
      <c r="AW35" s="1093">
        <f t="shared" si="67"/>
        <v>0</v>
      </c>
      <c r="AX35" s="1093">
        <f t="shared" si="67"/>
        <v>0</v>
      </c>
      <c r="AY35" s="1093">
        <f t="shared" si="67"/>
        <v>0</v>
      </c>
      <c r="AZ35" s="1093">
        <f t="shared" si="67"/>
        <v>0</v>
      </c>
      <c r="BA35" s="1093">
        <f t="shared" si="67"/>
        <v>0</v>
      </c>
      <c r="BB35" s="1093">
        <f t="shared" si="67"/>
        <v>0</v>
      </c>
      <c r="BC35" s="1093">
        <f t="shared" si="67"/>
        <v>0</v>
      </c>
      <c r="BD35" s="1093">
        <f t="shared" si="67"/>
        <v>0</v>
      </c>
      <c r="BE35" s="1093">
        <f t="shared" si="67"/>
        <v>0</v>
      </c>
      <c r="BF35" s="1093">
        <f t="shared" si="67"/>
        <v>0</v>
      </c>
      <c r="BG35" s="1093">
        <f t="shared" si="67"/>
        <v>0</v>
      </c>
      <c r="BH35" s="1093">
        <f t="shared" si="67"/>
        <v>0</v>
      </c>
      <c r="BI35" s="1093">
        <f t="shared" si="67"/>
        <v>0</v>
      </c>
      <c r="BJ35" s="1093">
        <f t="shared" si="67"/>
        <v>0</v>
      </c>
      <c r="BK35" s="1093">
        <f t="shared" si="67"/>
        <v>0</v>
      </c>
    </row>
    <row r="36" spans="1:63" s="51" customFormat="1" ht="15.75" customHeight="1">
      <c r="A36" s="59"/>
      <c r="B36" s="1064">
        <f t="shared" si="7"/>
        <v>36</v>
      </c>
      <c r="C36" s="1066">
        <f t="shared" ca="1" si="2"/>
        <v>14.998242156987223</v>
      </c>
      <c r="D36" s="1093">
        <f t="shared" ref="D36:AI36" ca="1" si="68">IFERROR(IF(D$3&lt;=$B36,D96/$C36*100,"")/100,0)</f>
        <v>1.2043420309336898E-3</v>
      </c>
      <c r="E36" s="1093">
        <f t="shared" ca="1" si="68"/>
        <v>1.9045899169752092E-3</v>
      </c>
      <c r="F36" s="1093">
        <f t="shared" ca="1" si="68"/>
        <v>2.9294722117110599E-3</v>
      </c>
      <c r="G36" s="1093">
        <f t="shared" ca="1" si="68"/>
        <v>4.3824154809975202E-3</v>
      </c>
      <c r="H36" s="1093">
        <f t="shared" ca="1" si="68"/>
        <v>6.3763769001412927E-3</v>
      </c>
      <c r="I36" s="1093">
        <f t="shared" ca="1" si="68"/>
        <v>9.0234096649495776E-3</v>
      </c>
      <c r="J36" s="1093">
        <f t="shared" ca="1" si="68"/>
        <v>1.2419486346999888E-2</v>
      </c>
      <c r="K36" s="1093">
        <f t="shared" ca="1" si="68"/>
        <v>1.6625428911422834E-2</v>
      </c>
      <c r="L36" s="1093">
        <f t="shared" ca="1" si="68"/>
        <v>2.1646034512591471E-2</v>
      </c>
      <c r="M36" s="1093">
        <f t="shared" ca="1" si="68"/>
        <v>2.7410698280775712E-2</v>
      </c>
      <c r="N36" s="1093">
        <f t="shared" ca="1" si="68"/>
        <v>3.375966405584499E-2</v>
      </c>
      <c r="O36" s="1093">
        <f t="shared" ca="1" si="68"/>
        <v>4.0440116472587377E-2</v>
      </c>
      <c r="P36" s="1093">
        <f t="shared" ca="1" si="68"/>
        <v>4.7115406623069518E-2</v>
      </c>
      <c r="Q36" s="1093">
        <f t="shared" ca="1" si="68"/>
        <v>5.3388750130545733E-2</v>
      </c>
      <c r="R36" s="1093">
        <f t="shared" ca="1" si="68"/>
        <v>5.8840022273774738E-2</v>
      </c>
      <c r="S36" s="1093">
        <f t="shared" ca="1" si="68"/>
        <v>6.3071355896602316E-2</v>
      </c>
      <c r="T36" s="1093">
        <f t="shared" ca="1" si="68"/>
        <v>6.5754846896139252E-2</v>
      </c>
      <c r="U36" s="1093">
        <f t="shared" ca="1" si="68"/>
        <v>6.6674480217945448E-2</v>
      </c>
      <c r="V36" s="1093">
        <f t="shared" ca="1" si="68"/>
        <v>6.5754846896139252E-2</v>
      </c>
      <c r="W36" s="1093">
        <f t="shared" ca="1" si="68"/>
        <v>6.3071355896602316E-2</v>
      </c>
      <c r="X36" s="1093">
        <f t="shared" ca="1" si="68"/>
        <v>5.8840022273774738E-2</v>
      </c>
      <c r="Y36" s="1093">
        <f t="shared" ca="1" si="68"/>
        <v>5.3388750130545733E-2</v>
      </c>
      <c r="Z36" s="1093">
        <f t="shared" ca="1" si="68"/>
        <v>4.7115406623069518E-2</v>
      </c>
      <c r="AA36" s="1093">
        <f t="shared" ca="1" si="68"/>
        <v>4.0440116472587377E-2</v>
      </c>
      <c r="AB36" s="1093">
        <f t="shared" ca="1" si="68"/>
        <v>3.375966405584499E-2</v>
      </c>
      <c r="AC36" s="1093">
        <f t="shared" ca="1" si="68"/>
        <v>2.7410698280775712E-2</v>
      </c>
      <c r="AD36" s="1093">
        <f t="shared" ca="1" si="68"/>
        <v>2.1646034512591471E-2</v>
      </c>
      <c r="AE36" s="1093">
        <f t="shared" ca="1" si="68"/>
        <v>1.6625428911422834E-2</v>
      </c>
      <c r="AF36" s="1093">
        <f t="shared" ca="1" si="68"/>
        <v>1.2419486346999888E-2</v>
      </c>
      <c r="AG36" s="1093">
        <f t="shared" ca="1" si="68"/>
        <v>9.0234096649495776E-3</v>
      </c>
      <c r="AH36" s="1093">
        <f t="shared" ca="1" si="68"/>
        <v>6.3763769001412927E-3</v>
      </c>
      <c r="AI36" s="1093">
        <f t="shared" ca="1" si="68"/>
        <v>4.3824154809975202E-3</v>
      </c>
      <c r="AJ36" s="1093">
        <f t="shared" ref="AJ36:BK36" ca="1" si="69">IFERROR(IF(AJ$3&lt;=$B36,AJ96/$C36*100,"")/100,0)</f>
        <v>2.9294722117110599E-3</v>
      </c>
      <c r="AK36" s="1093">
        <f t="shared" ca="1" si="69"/>
        <v>1.9045899169752092E-3</v>
      </c>
      <c r="AL36" s="1093">
        <f t="shared" ca="1" si="69"/>
        <v>1.2043420309336898E-3</v>
      </c>
      <c r="AM36" s="1093">
        <f t="shared" ca="1" si="69"/>
        <v>7.4068656993026103E-4</v>
      </c>
      <c r="AN36" s="1093">
        <f t="shared" si="69"/>
        <v>0</v>
      </c>
      <c r="AO36" s="1093">
        <f t="shared" si="69"/>
        <v>0</v>
      </c>
      <c r="AP36" s="1093">
        <f t="shared" si="69"/>
        <v>0</v>
      </c>
      <c r="AQ36" s="1093">
        <f t="shared" si="69"/>
        <v>0</v>
      </c>
      <c r="AR36" s="1093">
        <f t="shared" si="69"/>
        <v>0</v>
      </c>
      <c r="AS36" s="1093">
        <f t="shared" si="69"/>
        <v>0</v>
      </c>
      <c r="AT36" s="1093">
        <f t="shared" si="69"/>
        <v>0</v>
      </c>
      <c r="AU36" s="1093">
        <f t="shared" si="69"/>
        <v>0</v>
      </c>
      <c r="AV36" s="1093">
        <f t="shared" si="69"/>
        <v>0</v>
      </c>
      <c r="AW36" s="1093">
        <f t="shared" si="69"/>
        <v>0</v>
      </c>
      <c r="AX36" s="1093">
        <f t="shared" si="69"/>
        <v>0</v>
      </c>
      <c r="AY36" s="1093">
        <f t="shared" si="69"/>
        <v>0</v>
      </c>
      <c r="AZ36" s="1093">
        <f t="shared" si="69"/>
        <v>0</v>
      </c>
      <c r="BA36" s="1093">
        <f t="shared" si="69"/>
        <v>0</v>
      </c>
      <c r="BB36" s="1093">
        <f t="shared" si="69"/>
        <v>0</v>
      </c>
      <c r="BC36" s="1093">
        <f t="shared" si="69"/>
        <v>0</v>
      </c>
      <c r="BD36" s="1093">
        <f t="shared" si="69"/>
        <v>0</v>
      </c>
      <c r="BE36" s="1093">
        <f t="shared" si="69"/>
        <v>0</v>
      </c>
      <c r="BF36" s="1093">
        <f t="shared" si="69"/>
        <v>0</v>
      </c>
      <c r="BG36" s="1093">
        <f t="shared" si="69"/>
        <v>0</v>
      </c>
      <c r="BH36" s="1093">
        <f t="shared" si="69"/>
        <v>0</v>
      </c>
      <c r="BI36" s="1093">
        <f t="shared" si="69"/>
        <v>0</v>
      </c>
      <c r="BJ36" s="1093">
        <f t="shared" si="69"/>
        <v>0</v>
      </c>
      <c r="BK36" s="1093">
        <f t="shared" si="69"/>
        <v>0</v>
      </c>
    </row>
    <row r="37" spans="1:63" s="51" customFormat="1" ht="15.75" customHeight="1">
      <c r="A37" s="59"/>
      <c r="B37" s="1064">
        <f t="shared" si="7"/>
        <v>37</v>
      </c>
      <c r="C37" s="1066">
        <f t="shared" ca="1" si="2"/>
        <v>15.41491045613474</v>
      </c>
      <c r="D37" s="1093">
        <f t="shared" ref="D37:AI37" ca="1" si="70">IFERROR(IF(D$3&lt;=$B37,D97/$C37*100,"")/100,0)</f>
        <v>1.156916446092276E-3</v>
      </c>
      <c r="E37" s="1093">
        <f t="shared" ca="1" si="70"/>
        <v>1.8090464184957245E-3</v>
      </c>
      <c r="F37" s="1093">
        <f t="shared" ca="1" si="70"/>
        <v>2.7553512645792817E-3</v>
      </c>
      <c r="G37" s="1093">
        <f t="shared" ca="1" si="70"/>
        <v>4.0877448549817563E-3</v>
      </c>
      <c r="H37" s="1093">
        <f t="shared" ca="1" si="70"/>
        <v>5.9070430337332894E-3</v>
      </c>
      <c r="I37" s="1093">
        <f t="shared" ca="1" si="70"/>
        <v>8.3144980364874554E-3</v>
      </c>
      <c r="J37" s="1093">
        <f t="shared" ca="1" si="70"/>
        <v>1.1399386571508604E-2</v>
      </c>
      <c r="K37" s="1093">
        <f t="shared" ca="1" si="70"/>
        <v>1.5223218262346204E-2</v>
      </c>
      <c r="L37" s="1093">
        <f t="shared" ca="1" si="70"/>
        <v>1.9802089214444801E-2</v>
      </c>
      <c r="M37" s="1093">
        <f t="shared" ca="1" si="70"/>
        <v>2.508967857835338E-2</v>
      </c>
      <c r="N37" s="1093">
        <f t="shared" ca="1" si="70"/>
        <v>3.0964119053820523E-2</v>
      </c>
      <c r="O37" s="1093">
        <f t="shared" ca="1" si="70"/>
        <v>3.7222188633531654E-2</v>
      </c>
      <c r="P37" s="1093">
        <f t="shared" ca="1" si="70"/>
        <v>4.3583753428632764E-2</v>
      </c>
      <c r="Q37" s="1093">
        <f t="shared" ca="1" si="70"/>
        <v>4.9708069659355786E-2</v>
      </c>
      <c r="R37" s="1093">
        <f t="shared" ca="1" si="70"/>
        <v>5.5221565407600447E-2</v>
      </c>
      <c r="S37" s="1093">
        <f t="shared" ca="1" si="70"/>
        <v>5.9754425509515E-2</v>
      </c>
      <c r="T37" s="1093">
        <f t="shared" ca="1" si="70"/>
        <v>6.2981207538136186E-2</v>
      </c>
      <c r="U37" s="1093">
        <f t="shared" ca="1" si="70"/>
        <v>6.4659365260962623E-2</v>
      </c>
      <c r="V37" s="1093">
        <f t="shared" ca="1" si="70"/>
        <v>6.4659365260962623E-2</v>
      </c>
      <c r="W37" s="1093">
        <f t="shared" ca="1" si="70"/>
        <v>6.2981207538136186E-2</v>
      </c>
      <c r="X37" s="1093">
        <f t="shared" ca="1" si="70"/>
        <v>5.9754425509515E-2</v>
      </c>
      <c r="Y37" s="1093">
        <f t="shared" ca="1" si="70"/>
        <v>5.5221565407600447E-2</v>
      </c>
      <c r="Z37" s="1093">
        <f t="shared" ca="1" si="70"/>
        <v>4.9708069659355786E-2</v>
      </c>
      <c r="AA37" s="1093">
        <f t="shared" ca="1" si="70"/>
        <v>4.3583753428632764E-2</v>
      </c>
      <c r="AB37" s="1093">
        <f t="shared" ca="1" si="70"/>
        <v>3.7222188633531654E-2</v>
      </c>
      <c r="AC37" s="1093">
        <f t="shared" ca="1" si="70"/>
        <v>3.0964119053820523E-2</v>
      </c>
      <c r="AD37" s="1093">
        <f t="shared" ca="1" si="70"/>
        <v>2.508967857835338E-2</v>
      </c>
      <c r="AE37" s="1093">
        <f t="shared" ca="1" si="70"/>
        <v>1.9802089214444801E-2</v>
      </c>
      <c r="AF37" s="1093">
        <f t="shared" ca="1" si="70"/>
        <v>1.5223218262346204E-2</v>
      </c>
      <c r="AG37" s="1093">
        <f t="shared" ca="1" si="70"/>
        <v>1.1399386571508604E-2</v>
      </c>
      <c r="AH37" s="1093">
        <f t="shared" ca="1" si="70"/>
        <v>8.3144980364874554E-3</v>
      </c>
      <c r="AI37" s="1093">
        <f t="shared" ca="1" si="70"/>
        <v>5.9070430337332894E-3</v>
      </c>
      <c r="AJ37" s="1093">
        <f t="shared" ref="AJ37:BK37" ca="1" si="71">IFERROR(IF(AJ$3&lt;=$B37,AJ97/$C37*100,"")/100,0)</f>
        <v>4.0877448549817563E-3</v>
      </c>
      <c r="AK37" s="1093">
        <f t="shared" ca="1" si="71"/>
        <v>2.7553512645792817E-3</v>
      </c>
      <c r="AL37" s="1093">
        <f t="shared" ca="1" si="71"/>
        <v>1.8090464184957245E-3</v>
      </c>
      <c r="AM37" s="1093">
        <f t="shared" ca="1" si="71"/>
        <v>1.156916446092276E-3</v>
      </c>
      <c r="AN37" s="1093">
        <f t="shared" ca="1" si="71"/>
        <v>7.2066565484467089E-4</v>
      </c>
      <c r="AO37" s="1093">
        <f t="shared" si="71"/>
        <v>0</v>
      </c>
      <c r="AP37" s="1093">
        <f t="shared" si="71"/>
        <v>0</v>
      </c>
      <c r="AQ37" s="1093">
        <f t="shared" si="71"/>
        <v>0</v>
      </c>
      <c r="AR37" s="1093">
        <f t="shared" si="71"/>
        <v>0</v>
      </c>
      <c r="AS37" s="1093">
        <f t="shared" si="71"/>
        <v>0</v>
      </c>
      <c r="AT37" s="1093">
        <f t="shared" si="71"/>
        <v>0</v>
      </c>
      <c r="AU37" s="1093">
        <f t="shared" si="71"/>
        <v>0</v>
      </c>
      <c r="AV37" s="1093">
        <f t="shared" si="71"/>
        <v>0</v>
      </c>
      <c r="AW37" s="1093">
        <f t="shared" si="71"/>
        <v>0</v>
      </c>
      <c r="AX37" s="1093">
        <f t="shared" si="71"/>
        <v>0</v>
      </c>
      <c r="AY37" s="1093">
        <f t="shared" si="71"/>
        <v>0</v>
      </c>
      <c r="AZ37" s="1093">
        <f t="shared" si="71"/>
        <v>0</v>
      </c>
      <c r="BA37" s="1093">
        <f t="shared" si="71"/>
        <v>0</v>
      </c>
      <c r="BB37" s="1093">
        <f t="shared" si="71"/>
        <v>0</v>
      </c>
      <c r="BC37" s="1093">
        <f t="shared" si="71"/>
        <v>0</v>
      </c>
      <c r="BD37" s="1093">
        <f t="shared" si="71"/>
        <v>0</v>
      </c>
      <c r="BE37" s="1093">
        <f t="shared" si="71"/>
        <v>0</v>
      </c>
      <c r="BF37" s="1093">
        <f t="shared" si="71"/>
        <v>0</v>
      </c>
      <c r="BG37" s="1093">
        <f t="shared" si="71"/>
        <v>0</v>
      </c>
      <c r="BH37" s="1093">
        <f t="shared" si="71"/>
        <v>0</v>
      </c>
      <c r="BI37" s="1093">
        <f t="shared" si="71"/>
        <v>0</v>
      </c>
      <c r="BJ37" s="1093">
        <f t="shared" si="71"/>
        <v>0</v>
      </c>
      <c r="BK37" s="1093">
        <f t="shared" si="71"/>
        <v>0</v>
      </c>
    </row>
    <row r="38" spans="1:63" s="51" customFormat="1" ht="15.75" customHeight="1">
      <c r="A38" s="59"/>
      <c r="B38" s="1064">
        <f t="shared" ref="B38:B60" si="72">B37+1</f>
        <v>38</v>
      </c>
      <c r="C38" s="1066">
        <f t="shared" ref="C38:C60" ca="1" si="73">SUMIF(D$3:BK$3,"&lt;="&amp;$B38,D98:AM98)</f>
        <v>15.831577459192907</v>
      </c>
      <c r="D38" s="1093">
        <f t="shared" ref="D38:BK38" ca="1" si="74">IFERROR(IF(D$3&lt;=$B38,D98/$C38*100,"")/100,0)</f>
        <v>1.1128981922525593E-3</v>
      </c>
      <c r="E38" s="1093">
        <f t="shared" ca="1" si="74"/>
        <v>1.7216027447417917E-3</v>
      </c>
      <c r="F38" s="1093">
        <f t="shared" ca="1" si="74"/>
        <v>2.5976651595217065E-3</v>
      </c>
      <c r="G38" s="1093">
        <f t="shared" ca="1" si="74"/>
        <v>3.8230159193294523E-3</v>
      </c>
      <c r="H38" s="1093">
        <f t="shared" ca="1" si="74"/>
        <v>5.4878439962181167E-3</v>
      </c>
      <c r="I38" s="1093">
        <f t="shared" ca="1" si="74"/>
        <v>7.6836950720510222E-3</v>
      </c>
      <c r="J38" s="1093">
        <f t="shared" ca="1" si="74"/>
        <v>1.0493278503467172E-2</v>
      </c>
      <c r="K38" s="1093">
        <f t="shared" ca="1" si="74"/>
        <v>1.3977354870235225E-2</v>
      </c>
      <c r="L38" s="1093">
        <f t="shared" ca="1" si="74"/>
        <v>1.8159818233443859E-2</v>
      </c>
      <c r="M38" s="1093">
        <f t="shared" ca="1" si="74"/>
        <v>2.3012866423025132E-2</v>
      </c>
      <c r="N38" s="1093">
        <f t="shared" ca="1" si="74"/>
        <v>2.844478462530874E-2</v>
      </c>
      <c r="O38" s="1093">
        <f t="shared" ca="1" si="74"/>
        <v>3.4293143491192543E-2</v>
      </c>
      <c r="P38" s="1093">
        <f t="shared" ca="1" si="74"/>
        <v>4.0325954643501506E-2</v>
      </c>
      <c r="Q38" s="1093">
        <f t="shared" ca="1" si="74"/>
        <v>4.6252448867484981E-2</v>
      </c>
      <c r="R38" s="1093">
        <f t="shared" ca="1" si="74"/>
        <v>5.1743704713313639E-2</v>
      </c>
      <c r="S38" s="1093">
        <f t="shared" ca="1" si="74"/>
        <v>5.6461579298456098E-2</v>
      </c>
      <c r="T38" s="1093">
        <f t="shared" ca="1" si="74"/>
        <v>6.0092633554995951E-2</v>
      </c>
      <c r="U38" s="1093">
        <f t="shared" ca="1" si="74"/>
        <v>6.2382412588940478E-2</v>
      </c>
      <c r="V38" s="1093">
        <f t="shared" ca="1" si="74"/>
        <v>6.3164899554550138E-2</v>
      </c>
      <c r="W38" s="1093">
        <f t="shared" ca="1" si="74"/>
        <v>6.2382412588940478E-2</v>
      </c>
      <c r="X38" s="1093">
        <f t="shared" ca="1" si="74"/>
        <v>6.0092633554995951E-2</v>
      </c>
      <c r="Y38" s="1093">
        <f t="shared" ca="1" si="74"/>
        <v>5.6461579298456098E-2</v>
      </c>
      <c r="Z38" s="1093">
        <f t="shared" ca="1" si="74"/>
        <v>5.1743704713313639E-2</v>
      </c>
      <c r="AA38" s="1093">
        <f t="shared" ca="1" si="74"/>
        <v>4.6252448867484981E-2</v>
      </c>
      <c r="AB38" s="1093">
        <f t="shared" ca="1" si="74"/>
        <v>4.0325954643501506E-2</v>
      </c>
      <c r="AC38" s="1093">
        <f t="shared" ca="1" si="74"/>
        <v>3.4293143491192543E-2</v>
      </c>
      <c r="AD38" s="1093">
        <f t="shared" ca="1" si="74"/>
        <v>2.844478462530874E-2</v>
      </c>
      <c r="AE38" s="1093">
        <f t="shared" ca="1" si="74"/>
        <v>2.3012866423025132E-2</v>
      </c>
      <c r="AF38" s="1093">
        <f t="shared" ca="1" si="74"/>
        <v>1.8159818233443859E-2</v>
      </c>
      <c r="AG38" s="1093">
        <f t="shared" ca="1" si="74"/>
        <v>1.3977354870235225E-2</v>
      </c>
      <c r="AH38" s="1093">
        <f t="shared" ca="1" si="74"/>
        <v>1.0493278503467172E-2</v>
      </c>
      <c r="AI38" s="1093">
        <f t="shared" ca="1" si="74"/>
        <v>7.6836950720510222E-3</v>
      </c>
      <c r="AJ38" s="1093">
        <f t="shared" ca="1" si="74"/>
        <v>5.4878439962181167E-3</v>
      </c>
      <c r="AK38" s="1093">
        <f t="shared" ca="1" si="74"/>
        <v>3.8230159193294523E-3</v>
      </c>
      <c r="AL38" s="1093">
        <f t="shared" ca="1" si="74"/>
        <v>2.5976651595217065E-3</v>
      </c>
      <c r="AM38" s="1093">
        <f t="shared" ca="1" si="74"/>
        <v>1.7216027447417917E-3</v>
      </c>
      <c r="AN38" s="1093">
        <f t="shared" ca="1" si="74"/>
        <v>1.1128981922525593E-3</v>
      </c>
      <c r="AO38" s="1093">
        <f t="shared" ca="1" si="74"/>
        <v>7.0169865048992045E-4</v>
      </c>
      <c r="AP38" s="1093">
        <f t="shared" si="74"/>
        <v>0</v>
      </c>
      <c r="AQ38" s="1093">
        <f t="shared" si="74"/>
        <v>0</v>
      </c>
      <c r="AR38" s="1093">
        <f t="shared" si="74"/>
        <v>0</v>
      </c>
      <c r="AS38" s="1093">
        <f t="shared" si="74"/>
        <v>0</v>
      </c>
      <c r="AT38" s="1093">
        <f t="shared" si="74"/>
        <v>0</v>
      </c>
      <c r="AU38" s="1093">
        <f t="shared" si="74"/>
        <v>0</v>
      </c>
      <c r="AV38" s="1093">
        <f t="shared" si="74"/>
        <v>0</v>
      </c>
      <c r="AW38" s="1093">
        <f t="shared" si="74"/>
        <v>0</v>
      </c>
      <c r="AX38" s="1093">
        <f t="shared" si="74"/>
        <v>0</v>
      </c>
      <c r="AY38" s="1093">
        <f t="shared" si="74"/>
        <v>0</v>
      </c>
      <c r="AZ38" s="1093">
        <f t="shared" si="74"/>
        <v>0</v>
      </c>
      <c r="BA38" s="1093">
        <f t="shared" si="74"/>
        <v>0</v>
      </c>
      <c r="BB38" s="1093">
        <f t="shared" si="74"/>
        <v>0</v>
      </c>
      <c r="BC38" s="1093">
        <f t="shared" si="74"/>
        <v>0</v>
      </c>
      <c r="BD38" s="1093">
        <f t="shared" si="74"/>
        <v>0</v>
      </c>
      <c r="BE38" s="1093">
        <f t="shared" si="74"/>
        <v>0</v>
      </c>
      <c r="BF38" s="1093">
        <f t="shared" si="74"/>
        <v>0</v>
      </c>
      <c r="BG38" s="1093">
        <f t="shared" si="74"/>
        <v>0</v>
      </c>
      <c r="BH38" s="1093">
        <f t="shared" si="74"/>
        <v>0</v>
      </c>
      <c r="BI38" s="1093">
        <f t="shared" si="74"/>
        <v>0</v>
      </c>
      <c r="BJ38" s="1093">
        <f t="shared" si="74"/>
        <v>0</v>
      </c>
      <c r="BK38" s="1093">
        <f t="shared" si="74"/>
        <v>0</v>
      </c>
    </row>
    <row r="39" spans="1:63" s="51" customFormat="1" ht="15.75" customHeight="1">
      <c r="A39" s="59"/>
      <c r="B39" s="1064">
        <f t="shared" si="72"/>
        <v>39</v>
      </c>
      <c r="C39" s="1066">
        <f t="shared" ca="1" si="73"/>
        <v>16.248243264865806</v>
      </c>
      <c r="D39" s="1093">
        <f t="shared" ref="D39:BK39" ca="1" si="75">IFERROR(IF(D$3&lt;=$B39,D99/$C39*100,"")/100,0)</f>
        <v>1.0719448600869689E-3</v>
      </c>
      <c r="E39" s="1093">
        <f t="shared" ca="1" si="75"/>
        <v>1.6413353163018038E-3</v>
      </c>
      <c r="F39" s="1093">
        <f t="shared" ca="1" si="75"/>
        <v>2.4543868923431636E-3</v>
      </c>
      <c r="G39" s="1093">
        <f t="shared" ca="1" si="75"/>
        <v>3.5843430820714796E-3</v>
      </c>
      <c r="H39" s="1093">
        <f t="shared" ca="1" si="75"/>
        <v>5.1120720044545327E-3</v>
      </c>
      <c r="I39" s="1093">
        <f t="shared" ca="1" si="75"/>
        <v>7.120413140559988E-3</v>
      </c>
      <c r="J39" s="1093">
        <f t="shared" ca="1" si="75"/>
        <v>9.6857725057618426E-3</v>
      </c>
      <c r="K39" s="1093">
        <f t="shared" ca="1" si="75"/>
        <v>1.286720370202999E-2</v>
      </c>
      <c r="L39" s="1093">
        <f t="shared" ca="1" si="75"/>
        <v>1.6693789349569835E-2</v>
      </c>
      <c r="M39" s="1093">
        <f t="shared" ca="1" si="75"/>
        <v>2.1151760600490187E-2</v>
      </c>
      <c r="N39" s="1093">
        <f t="shared" ca="1" si="75"/>
        <v>2.617332852500116E-2</v>
      </c>
      <c r="O39" s="1093">
        <f t="shared" ca="1" si="75"/>
        <v>3.1629493042771857E-2</v>
      </c>
      <c r="P39" s="1093">
        <f t="shared" ca="1" si="75"/>
        <v>3.7328999192433175E-2</v>
      </c>
      <c r="Q39" s="1093">
        <f t="shared" ca="1" si="75"/>
        <v>4.3025041951536454E-2</v>
      </c>
      <c r="R39" s="1093">
        <f t="shared" ca="1" si="75"/>
        <v>4.8430293292895416E-2</v>
      </c>
      <c r="S39" s="1093">
        <f t="shared" ca="1" si="75"/>
        <v>5.3239471600932523E-2</v>
      </c>
      <c r="T39" s="1093">
        <f t="shared" ca="1" si="75"/>
        <v>5.715723539340558E-2</v>
      </c>
      <c r="U39" s="1093">
        <f t="shared" ca="1" si="75"/>
        <v>5.9927965376448906E-2</v>
      </c>
      <c r="V39" s="1093">
        <f t="shared" ca="1" si="75"/>
        <v>6.1363297936261871E-2</v>
      </c>
      <c r="W39" s="1093">
        <f t="shared" ca="1" si="75"/>
        <v>6.1363297936261871E-2</v>
      </c>
      <c r="X39" s="1093">
        <f t="shared" ca="1" si="75"/>
        <v>5.9927965376448906E-2</v>
      </c>
      <c r="Y39" s="1093">
        <f t="shared" ca="1" si="75"/>
        <v>5.715723539340558E-2</v>
      </c>
      <c r="Z39" s="1093">
        <f t="shared" ca="1" si="75"/>
        <v>5.3239471600932523E-2</v>
      </c>
      <c r="AA39" s="1093">
        <f t="shared" ca="1" si="75"/>
        <v>4.8430293292895416E-2</v>
      </c>
      <c r="AB39" s="1093">
        <f t="shared" ca="1" si="75"/>
        <v>4.3025041951536454E-2</v>
      </c>
      <c r="AC39" s="1093">
        <f t="shared" ca="1" si="75"/>
        <v>3.7328999192433175E-2</v>
      </c>
      <c r="AD39" s="1093">
        <f t="shared" ca="1" si="75"/>
        <v>3.1629493042771857E-2</v>
      </c>
      <c r="AE39" s="1093">
        <f t="shared" ca="1" si="75"/>
        <v>2.617332852500116E-2</v>
      </c>
      <c r="AF39" s="1093">
        <f t="shared" ca="1" si="75"/>
        <v>2.1151760600490187E-2</v>
      </c>
      <c r="AG39" s="1093">
        <f t="shared" ca="1" si="75"/>
        <v>1.6693789349569835E-2</v>
      </c>
      <c r="AH39" s="1093">
        <f t="shared" ca="1" si="75"/>
        <v>1.286720370202999E-2</v>
      </c>
      <c r="AI39" s="1093">
        <f t="shared" ca="1" si="75"/>
        <v>9.6857725057618426E-3</v>
      </c>
      <c r="AJ39" s="1093">
        <f t="shared" ca="1" si="75"/>
        <v>7.120413140559988E-3</v>
      </c>
      <c r="AK39" s="1093">
        <f t="shared" ca="1" si="75"/>
        <v>5.1120720044545327E-3</v>
      </c>
      <c r="AL39" s="1093">
        <f t="shared" ca="1" si="75"/>
        <v>3.5843430820714796E-3</v>
      </c>
      <c r="AM39" s="1093">
        <f t="shared" ca="1" si="75"/>
        <v>2.4543868923431636E-3</v>
      </c>
      <c r="AN39" s="1093">
        <f t="shared" ca="1" si="75"/>
        <v>1.6413353163018038E-3</v>
      </c>
      <c r="AO39" s="1093">
        <f t="shared" ca="1" si="75"/>
        <v>1.0719448600869689E-3</v>
      </c>
      <c r="AP39" s="1093">
        <f t="shared" ca="1" si="75"/>
        <v>6.8370446928645576E-4</v>
      </c>
      <c r="AQ39" s="1093">
        <f t="shared" si="75"/>
        <v>0</v>
      </c>
      <c r="AR39" s="1093">
        <f t="shared" si="75"/>
        <v>0</v>
      </c>
      <c r="AS39" s="1093">
        <f t="shared" si="75"/>
        <v>0</v>
      </c>
      <c r="AT39" s="1093">
        <f t="shared" si="75"/>
        <v>0</v>
      </c>
      <c r="AU39" s="1093">
        <f t="shared" si="75"/>
        <v>0</v>
      </c>
      <c r="AV39" s="1093">
        <f t="shared" si="75"/>
        <v>0</v>
      </c>
      <c r="AW39" s="1093">
        <f t="shared" si="75"/>
        <v>0</v>
      </c>
      <c r="AX39" s="1093">
        <f t="shared" si="75"/>
        <v>0</v>
      </c>
      <c r="AY39" s="1093">
        <f t="shared" si="75"/>
        <v>0</v>
      </c>
      <c r="AZ39" s="1093">
        <f t="shared" si="75"/>
        <v>0</v>
      </c>
      <c r="BA39" s="1093">
        <f t="shared" si="75"/>
        <v>0</v>
      </c>
      <c r="BB39" s="1093">
        <f t="shared" si="75"/>
        <v>0</v>
      </c>
      <c r="BC39" s="1093">
        <f t="shared" si="75"/>
        <v>0</v>
      </c>
      <c r="BD39" s="1093">
        <f t="shared" si="75"/>
        <v>0</v>
      </c>
      <c r="BE39" s="1093">
        <f t="shared" si="75"/>
        <v>0</v>
      </c>
      <c r="BF39" s="1093">
        <f t="shared" si="75"/>
        <v>0</v>
      </c>
      <c r="BG39" s="1093">
        <f t="shared" si="75"/>
        <v>0</v>
      </c>
      <c r="BH39" s="1093">
        <f t="shared" si="75"/>
        <v>0</v>
      </c>
      <c r="BI39" s="1093">
        <f t="shared" si="75"/>
        <v>0</v>
      </c>
      <c r="BJ39" s="1093">
        <f t="shared" si="75"/>
        <v>0</v>
      </c>
      <c r="BK39" s="1093">
        <f t="shared" si="75"/>
        <v>0</v>
      </c>
    </row>
    <row r="40" spans="1:63" s="51" customFormat="1" ht="15.75" customHeight="1">
      <c r="A40" s="59"/>
      <c r="B40" s="1064">
        <f t="shared" si="72"/>
        <v>40</v>
      </c>
      <c r="C40" s="1066">
        <f t="shared" ca="1" si="73"/>
        <v>16.664907962106703</v>
      </c>
      <c r="D40" s="1093">
        <f t="shared" ref="D40:BK40" ca="1" si="76">IFERROR(IF(D$3&lt;=$B40,D100/$C40*100,"")/100,0)</f>
        <v>1.0337573631254118E-3</v>
      </c>
      <c r="E40" s="1093">
        <f t="shared" ca="1" si="76"/>
        <v>1.567449992122015E-3</v>
      </c>
      <c r="F40" s="1093">
        <f t="shared" ca="1" si="76"/>
        <v>2.3237914328552239E-3</v>
      </c>
      <c r="G40" s="1093">
        <f t="shared" ca="1" si="76"/>
        <v>3.3684412156235765E-3</v>
      </c>
      <c r="H40" s="1093">
        <f t="shared" ca="1" si="76"/>
        <v>4.7740742942675172E-3</v>
      </c>
      <c r="I40" s="1093">
        <f t="shared" ca="1" si="76"/>
        <v>6.615729625100663E-3</v>
      </c>
      <c r="J40" s="1093">
        <f t="shared" ca="1" si="76"/>
        <v>8.9638524011106425E-3</v>
      </c>
      <c r="K40" s="1093">
        <f t="shared" ca="1" si="76"/>
        <v>1.1875175040486529E-2</v>
      </c>
      <c r="L40" s="1093">
        <f t="shared" ca="1" si="76"/>
        <v>1.5382032231918086E-2</v>
      </c>
      <c r="M40" s="1093">
        <f t="shared" ca="1" si="76"/>
        <v>1.9481203742412304E-2</v>
      </c>
      <c r="N40" s="1093">
        <f t="shared" ca="1" si="76"/>
        <v>2.4123828586919673E-2</v>
      </c>
      <c r="O40" s="1093">
        <f t="shared" ca="1" si="76"/>
        <v>2.9208217475114019E-2</v>
      </c>
      <c r="P40" s="1093">
        <f t="shared" ca="1" si="76"/>
        <v>3.4577393105443562E-2</v>
      </c>
      <c r="Q40" s="1093">
        <f t="shared" ca="1" si="76"/>
        <v>4.0022831951731848E-2</v>
      </c>
      <c r="R40" s="1093">
        <f t="shared" ca="1" si="76"/>
        <v>4.5295155767159957E-2</v>
      </c>
      <c r="S40" s="1093">
        <f t="shared" ca="1" si="76"/>
        <v>5.0121501619483345E-2</v>
      </c>
      <c r="T40" s="1093">
        <f t="shared" ca="1" si="76"/>
        <v>5.4228146949750894E-2</v>
      </c>
      <c r="U40" s="1093">
        <f t="shared" ca="1" si="76"/>
        <v>5.7365902290422675E-2</v>
      </c>
      <c r="V40" s="1093">
        <f t="shared" ca="1" si="76"/>
        <v>5.9335043845404577E-2</v>
      </c>
      <c r="W40" s="1093">
        <f t="shared" ca="1" si="76"/>
        <v>6.0006332004583392E-2</v>
      </c>
      <c r="X40" s="1093">
        <f t="shared" ca="1" si="76"/>
        <v>5.9335043845404577E-2</v>
      </c>
      <c r="Y40" s="1093">
        <f t="shared" ca="1" si="76"/>
        <v>5.7365902290422675E-2</v>
      </c>
      <c r="Z40" s="1093">
        <f t="shared" ca="1" si="76"/>
        <v>5.4228146949750894E-2</v>
      </c>
      <c r="AA40" s="1093">
        <f t="shared" ca="1" si="76"/>
        <v>5.0121501619483345E-2</v>
      </c>
      <c r="AB40" s="1093">
        <f t="shared" ca="1" si="76"/>
        <v>4.5295155767159957E-2</v>
      </c>
      <c r="AC40" s="1093">
        <f t="shared" ca="1" si="76"/>
        <v>4.0022831951731848E-2</v>
      </c>
      <c r="AD40" s="1093">
        <f t="shared" ca="1" si="76"/>
        <v>3.4577393105443562E-2</v>
      </c>
      <c r="AE40" s="1093">
        <f t="shared" ca="1" si="76"/>
        <v>2.9208217475114019E-2</v>
      </c>
      <c r="AF40" s="1093">
        <f t="shared" ca="1" si="76"/>
        <v>2.4123828586919673E-2</v>
      </c>
      <c r="AG40" s="1093">
        <f t="shared" ca="1" si="76"/>
        <v>1.9481203742412304E-2</v>
      </c>
      <c r="AH40" s="1093">
        <f t="shared" ca="1" si="76"/>
        <v>1.5382032231918086E-2</v>
      </c>
      <c r="AI40" s="1093">
        <f t="shared" ca="1" si="76"/>
        <v>1.1875175040486529E-2</v>
      </c>
      <c r="AJ40" s="1093">
        <f t="shared" ca="1" si="76"/>
        <v>8.9638524011106425E-3</v>
      </c>
      <c r="AK40" s="1093">
        <f t="shared" ca="1" si="76"/>
        <v>6.615729625100663E-3</v>
      </c>
      <c r="AL40" s="1093">
        <f t="shared" ca="1" si="76"/>
        <v>4.7740742942675172E-3</v>
      </c>
      <c r="AM40" s="1093">
        <f t="shared" ca="1" si="76"/>
        <v>3.3684412156235765E-3</v>
      </c>
      <c r="AN40" s="1093">
        <f t="shared" ca="1" si="76"/>
        <v>2.3237914328552239E-3</v>
      </c>
      <c r="AO40" s="1093">
        <f t="shared" ca="1" si="76"/>
        <v>1.567449992122015E-3</v>
      </c>
      <c r="AP40" s="1093">
        <f t="shared" ca="1" si="76"/>
        <v>1.0337573631254118E-3</v>
      </c>
      <c r="AQ40" s="1093">
        <f t="shared" ca="1" si="76"/>
        <v>6.6661013451153536E-4</v>
      </c>
      <c r="AR40" s="1093">
        <f t="shared" si="76"/>
        <v>0</v>
      </c>
      <c r="AS40" s="1093">
        <f t="shared" si="76"/>
        <v>0</v>
      </c>
      <c r="AT40" s="1093">
        <f t="shared" si="76"/>
        <v>0</v>
      </c>
      <c r="AU40" s="1093">
        <f t="shared" si="76"/>
        <v>0</v>
      </c>
      <c r="AV40" s="1093">
        <f t="shared" si="76"/>
        <v>0</v>
      </c>
      <c r="AW40" s="1093">
        <f t="shared" si="76"/>
        <v>0</v>
      </c>
      <c r="AX40" s="1093">
        <f t="shared" si="76"/>
        <v>0</v>
      </c>
      <c r="AY40" s="1093">
        <f t="shared" si="76"/>
        <v>0</v>
      </c>
      <c r="AZ40" s="1093">
        <f t="shared" si="76"/>
        <v>0</v>
      </c>
      <c r="BA40" s="1093">
        <f t="shared" si="76"/>
        <v>0</v>
      </c>
      <c r="BB40" s="1093">
        <f t="shared" si="76"/>
        <v>0</v>
      </c>
      <c r="BC40" s="1093">
        <f t="shared" si="76"/>
        <v>0</v>
      </c>
      <c r="BD40" s="1093">
        <f t="shared" si="76"/>
        <v>0</v>
      </c>
      <c r="BE40" s="1093">
        <f t="shared" si="76"/>
        <v>0</v>
      </c>
      <c r="BF40" s="1093">
        <f t="shared" si="76"/>
        <v>0</v>
      </c>
      <c r="BG40" s="1093">
        <f t="shared" si="76"/>
        <v>0</v>
      </c>
      <c r="BH40" s="1093">
        <f t="shared" si="76"/>
        <v>0</v>
      </c>
      <c r="BI40" s="1093">
        <f t="shared" si="76"/>
        <v>0</v>
      </c>
      <c r="BJ40" s="1093">
        <f t="shared" si="76"/>
        <v>0</v>
      </c>
      <c r="BK40" s="1093">
        <f t="shared" si="76"/>
        <v>0</v>
      </c>
    </row>
    <row r="41" spans="1:63" s="51" customFormat="1" ht="15.75" customHeight="1">
      <c r="A41" s="59"/>
      <c r="B41" s="1064">
        <f t="shared" si="72"/>
        <v>41</v>
      </c>
      <c r="C41" s="1066">
        <f t="shared" ca="1" si="73"/>
        <v>17.081571631290338</v>
      </c>
      <c r="D41" s="1093">
        <f t="shared" ref="D41:BK41" ca="1" si="77">IFERROR(IF(D$3&lt;=$B41,D101/$C41*100,"")/100,0)</f>
        <v>9.9807341550914135E-4</v>
      </c>
      <c r="E41" s="1093">
        <f t="shared" ca="1" si="77"/>
        <v>1.4992608374638284E-3</v>
      </c>
      <c r="F41" s="1093">
        <f t="shared" ca="1" si="77"/>
        <v>2.2044037013266181E-3</v>
      </c>
      <c r="G41" s="1093">
        <f t="shared" ca="1" si="77"/>
        <v>3.1725194412217874E-3</v>
      </c>
      <c r="H41" s="1093">
        <f t="shared" ca="1" si="77"/>
        <v>4.4690650749699386E-3</v>
      </c>
      <c r="I41" s="1093">
        <f t="shared" ca="1" si="77"/>
        <v>6.1620936002725534E-3</v>
      </c>
      <c r="J41" s="1093">
        <f t="shared" ca="1" si="77"/>
        <v>8.3164719861582859E-3</v>
      </c>
      <c r="K41" s="1093">
        <f t="shared" ca="1" si="77"/>
        <v>1.0986242801450269E-2</v>
      </c>
      <c r="L41" s="1093">
        <f t="shared" ca="1" si="77"/>
        <v>1.4205564053817413E-2</v>
      </c>
      <c r="M41" s="1093">
        <f t="shared" ca="1" si="77"/>
        <v>1.7979060689105753E-2</v>
      </c>
      <c r="N41" s="1093">
        <f t="shared" ca="1" si="77"/>
        <v>2.2272796030760524E-2</v>
      </c>
      <c r="O41" s="1093">
        <f t="shared" ca="1" si="77"/>
        <v>2.7007333495413403E-2</v>
      </c>
      <c r="P41" s="1093">
        <f t="shared" ca="1" si="77"/>
        <v>3.2054418333371165E-2</v>
      </c>
      <c r="Q41" s="1093">
        <f t="shared" ca="1" si="77"/>
        <v>3.7238597805298874E-2</v>
      </c>
      <c r="R41" s="1093">
        <f t="shared" ca="1" si="77"/>
        <v>4.2344593146684838E-2</v>
      </c>
      <c r="S41" s="1093">
        <f t="shared" ca="1" si="77"/>
        <v>4.7130477000577278E-2</v>
      </c>
      <c r="T41" s="1093">
        <f t="shared" ca="1" si="77"/>
        <v>5.1345800826294564E-2</v>
      </c>
      <c r="U41" s="1093">
        <f t="shared" ca="1" si="77"/>
        <v>5.4752916092357155E-2</v>
      </c>
      <c r="V41" s="1093">
        <f t="shared" ca="1" si="77"/>
        <v>5.7149021990529049E-2</v>
      </c>
      <c r="W41" s="1093">
        <f t="shared" ca="1" si="77"/>
        <v>5.8386114781979706E-2</v>
      </c>
      <c r="X41" s="1093">
        <f t="shared" ca="1" si="77"/>
        <v>5.8386114781979706E-2</v>
      </c>
      <c r="Y41" s="1093">
        <f t="shared" ca="1" si="77"/>
        <v>5.7149021990529049E-2</v>
      </c>
      <c r="Z41" s="1093">
        <f t="shared" ca="1" si="77"/>
        <v>5.4752916092357155E-2</v>
      </c>
      <c r="AA41" s="1093">
        <f t="shared" ca="1" si="77"/>
        <v>5.1345800826294564E-2</v>
      </c>
      <c r="AB41" s="1093">
        <f t="shared" ca="1" si="77"/>
        <v>4.7130477000577278E-2</v>
      </c>
      <c r="AC41" s="1093">
        <f t="shared" ca="1" si="77"/>
        <v>4.2344593146684838E-2</v>
      </c>
      <c r="AD41" s="1093">
        <f t="shared" ca="1" si="77"/>
        <v>3.7238597805298874E-2</v>
      </c>
      <c r="AE41" s="1093">
        <f t="shared" ca="1" si="77"/>
        <v>3.2054418333371165E-2</v>
      </c>
      <c r="AF41" s="1093">
        <f t="shared" ca="1" si="77"/>
        <v>2.7007333495413403E-2</v>
      </c>
      <c r="AG41" s="1093">
        <f t="shared" ca="1" si="77"/>
        <v>2.2272796030760524E-2</v>
      </c>
      <c r="AH41" s="1093">
        <f t="shared" ca="1" si="77"/>
        <v>1.7979060689105753E-2</v>
      </c>
      <c r="AI41" s="1093">
        <f t="shared" ca="1" si="77"/>
        <v>1.4205564053817413E-2</v>
      </c>
      <c r="AJ41" s="1093">
        <f t="shared" ca="1" si="77"/>
        <v>1.0986242801450269E-2</v>
      </c>
      <c r="AK41" s="1093">
        <f t="shared" ca="1" si="77"/>
        <v>8.3164719861582859E-3</v>
      </c>
      <c r="AL41" s="1093">
        <f t="shared" ca="1" si="77"/>
        <v>6.1620936002725534E-3</v>
      </c>
      <c r="AM41" s="1093">
        <f t="shared" ca="1" si="77"/>
        <v>4.4690650749699386E-3</v>
      </c>
      <c r="AN41" s="1093">
        <f t="shared" ca="1" si="77"/>
        <v>3.1725194412217874E-3</v>
      </c>
      <c r="AO41" s="1093">
        <f t="shared" ca="1" si="77"/>
        <v>2.2044037013266181E-3</v>
      </c>
      <c r="AP41" s="1093">
        <f t="shared" ca="1" si="77"/>
        <v>1.4992608374638284E-3</v>
      </c>
      <c r="AQ41" s="1093">
        <f t="shared" ca="1" si="77"/>
        <v>9.9807341550914135E-4</v>
      </c>
      <c r="AR41" s="1093">
        <f t="shared" ca="1" si="77"/>
        <v>6.503497908759544E-4</v>
      </c>
      <c r="AS41" s="1093">
        <f t="shared" si="77"/>
        <v>0</v>
      </c>
      <c r="AT41" s="1093">
        <f t="shared" si="77"/>
        <v>0</v>
      </c>
      <c r="AU41" s="1093">
        <f t="shared" si="77"/>
        <v>0</v>
      </c>
      <c r="AV41" s="1093">
        <f t="shared" si="77"/>
        <v>0</v>
      </c>
      <c r="AW41" s="1093">
        <f t="shared" si="77"/>
        <v>0</v>
      </c>
      <c r="AX41" s="1093">
        <f t="shared" si="77"/>
        <v>0</v>
      </c>
      <c r="AY41" s="1093">
        <f t="shared" si="77"/>
        <v>0</v>
      </c>
      <c r="AZ41" s="1093">
        <f t="shared" si="77"/>
        <v>0</v>
      </c>
      <c r="BA41" s="1093">
        <f t="shared" si="77"/>
        <v>0</v>
      </c>
      <c r="BB41" s="1093">
        <f t="shared" si="77"/>
        <v>0</v>
      </c>
      <c r="BC41" s="1093">
        <f t="shared" si="77"/>
        <v>0</v>
      </c>
      <c r="BD41" s="1093">
        <f t="shared" si="77"/>
        <v>0</v>
      </c>
      <c r="BE41" s="1093">
        <f t="shared" si="77"/>
        <v>0</v>
      </c>
      <c r="BF41" s="1093">
        <f t="shared" si="77"/>
        <v>0</v>
      </c>
      <c r="BG41" s="1093">
        <f t="shared" si="77"/>
        <v>0</v>
      </c>
      <c r="BH41" s="1093">
        <f t="shared" si="77"/>
        <v>0</v>
      </c>
      <c r="BI41" s="1093">
        <f t="shared" si="77"/>
        <v>0</v>
      </c>
      <c r="BJ41" s="1093">
        <f t="shared" si="77"/>
        <v>0</v>
      </c>
      <c r="BK41" s="1093">
        <f t="shared" si="77"/>
        <v>0</v>
      </c>
    </row>
    <row r="42" spans="1:63" s="51" customFormat="1" ht="15.75" customHeight="1">
      <c r="A42" s="59"/>
      <c r="B42" s="1064">
        <f t="shared" si="72"/>
        <v>42</v>
      </c>
      <c r="C42" s="1066">
        <f t="shared" ca="1" si="73"/>
        <v>17.49823434522046</v>
      </c>
      <c r="D42" s="1093">
        <f t="shared" ref="D42:BK42" ca="1" si="78">IFERROR(IF(D$3&lt;=$B42,D102/$C42*100,"")/100,0)</f>
        <v>9.6466213766308083E-4</v>
      </c>
      <c r="E42" s="1093">
        <f t="shared" ca="1" si="78"/>
        <v>1.4361728440411845E-3</v>
      </c>
      <c r="F42" s="1093">
        <f t="shared" ca="1" si="78"/>
        <v>2.0949566242031113E-3</v>
      </c>
      <c r="G42" s="1093">
        <f t="shared" ca="1" si="78"/>
        <v>2.9941958734903146E-3</v>
      </c>
      <c r="H42" s="1093">
        <f t="shared" ca="1" si="78"/>
        <v>4.1929745550826616E-3</v>
      </c>
      <c r="I42" s="1093">
        <f t="shared" ca="1" si="78"/>
        <v>5.7530890138292679E-3</v>
      </c>
      <c r="J42" s="1093">
        <f t="shared" ca="1" si="78"/>
        <v>7.7342250976069902E-3</v>
      </c>
      <c r="K42" s="1093">
        <f t="shared" ca="1" si="78"/>
        <v>1.0187540986599009E-2</v>
      </c>
      <c r="L42" s="1093">
        <f t="shared" ca="1" si="78"/>
        <v>1.314797221564531E-2</v>
      </c>
      <c r="M42" s="1093">
        <f t="shared" ca="1" si="78"/>
        <v>1.6625895007836164E-2</v>
      </c>
      <c r="N42" s="1093">
        <f t="shared" ca="1" si="78"/>
        <v>2.0599094827889033E-2</v>
      </c>
      <c r="O42" s="1093">
        <f t="shared" ca="1" si="78"/>
        <v>2.5006222288924108E-2</v>
      </c>
      <c r="P42" s="1093">
        <f t="shared" ca="1" si="78"/>
        <v>2.9743007823121306E-2</v>
      </c>
      <c r="Q42" s="1093">
        <f t="shared" ca="1" si="78"/>
        <v>3.46623920874796E-2</v>
      </c>
      <c r="R42" s="1093">
        <f t="shared" ca="1" si="78"/>
        <v>3.9579383298999481E-2</v>
      </c>
      <c r="S42" s="1093">
        <f t="shared" ca="1" si="78"/>
        <v>4.4280892208698283E-2</v>
      </c>
      <c r="T42" s="1093">
        <f t="shared" ca="1" si="78"/>
        <v>4.8540086948847601E-2</v>
      </c>
      <c r="U42" s="1093">
        <f t="shared" ca="1" si="78"/>
        <v>5.2134064433633671E-2</v>
      </c>
      <c r="V42" s="1093">
        <f t="shared" ca="1" si="78"/>
        <v>5.4862989164829512E-2</v>
      </c>
      <c r="W42" s="1093">
        <f t="shared" ca="1" si="78"/>
        <v>5.6568439069345583E-2</v>
      </c>
      <c r="X42" s="1093">
        <f t="shared" ca="1" si="78"/>
        <v>5.7148623127975438E-2</v>
      </c>
      <c r="Y42" s="1093">
        <f t="shared" ca="1" si="78"/>
        <v>5.6568439069345583E-2</v>
      </c>
      <c r="Z42" s="1093">
        <f t="shared" ca="1" si="78"/>
        <v>5.4862989164829512E-2</v>
      </c>
      <c r="AA42" s="1093">
        <f t="shared" ca="1" si="78"/>
        <v>5.2134064433633671E-2</v>
      </c>
      <c r="AB42" s="1093">
        <f t="shared" ca="1" si="78"/>
        <v>4.8540086948847601E-2</v>
      </c>
      <c r="AC42" s="1093">
        <f t="shared" ca="1" si="78"/>
        <v>4.4280892208698283E-2</v>
      </c>
      <c r="AD42" s="1093">
        <f t="shared" ca="1" si="78"/>
        <v>3.9579383298999481E-2</v>
      </c>
      <c r="AE42" s="1093">
        <f t="shared" ca="1" si="78"/>
        <v>3.46623920874796E-2</v>
      </c>
      <c r="AF42" s="1093">
        <f t="shared" ca="1" si="78"/>
        <v>2.9743007823121306E-2</v>
      </c>
      <c r="AG42" s="1093">
        <f t="shared" ca="1" si="78"/>
        <v>2.5006222288924108E-2</v>
      </c>
      <c r="AH42" s="1093">
        <f t="shared" ca="1" si="78"/>
        <v>2.0599094827889033E-2</v>
      </c>
      <c r="AI42" s="1093">
        <f t="shared" ca="1" si="78"/>
        <v>1.6625895007836164E-2</v>
      </c>
      <c r="AJ42" s="1093">
        <f t="shared" ca="1" si="78"/>
        <v>1.314797221564531E-2</v>
      </c>
      <c r="AK42" s="1093">
        <f t="shared" ca="1" si="78"/>
        <v>1.0187540986599009E-2</v>
      </c>
      <c r="AL42" s="1093">
        <f t="shared" ca="1" si="78"/>
        <v>7.7342250976069902E-3</v>
      </c>
      <c r="AM42" s="1093">
        <f t="shared" ca="1" si="78"/>
        <v>5.7530890138292679E-3</v>
      </c>
      <c r="AN42" s="1093">
        <f t="shared" ca="1" si="78"/>
        <v>4.1929745550826616E-3</v>
      </c>
      <c r="AO42" s="1093">
        <f t="shared" ca="1" si="78"/>
        <v>2.9941958734903146E-3</v>
      </c>
      <c r="AP42" s="1093">
        <f t="shared" ca="1" si="78"/>
        <v>2.0949566242031113E-3</v>
      </c>
      <c r="AQ42" s="1093">
        <f t="shared" ca="1" si="78"/>
        <v>1.4361728440411845E-3</v>
      </c>
      <c r="AR42" s="1093">
        <f t="shared" ca="1" si="78"/>
        <v>9.6466213766308083E-4</v>
      </c>
      <c r="AS42" s="1093">
        <f t="shared" ca="1" si="78"/>
        <v>6.3486385649399329E-4</v>
      </c>
      <c r="AT42" s="1093">
        <f t="shared" si="78"/>
        <v>0</v>
      </c>
      <c r="AU42" s="1093">
        <f t="shared" si="78"/>
        <v>0</v>
      </c>
      <c r="AV42" s="1093">
        <f t="shared" si="78"/>
        <v>0</v>
      </c>
      <c r="AW42" s="1093">
        <f t="shared" si="78"/>
        <v>0</v>
      </c>
      <c r="AX42" s="1093">
        <f t="shared" si="78"/>
        <v>0</v>
      </c>
      <c r="AY42" s="1093">
        <f t="shared" si="78"/>
        <v>0</v>
      </c>
      <c r="AZ42" s="1093">
        <f t="shared" si="78"/>
        <v>0</v>
      </c>
      <c r="BA42" s="1093">
        <f t="shared" si="78"/>
        <v>0</v>
      </c>
      <c r="BB42" s="1093">
        <f t="shared" si="78"/>
        <v>0</v>
      </c>
      <c r="BC42" s="1093">
        <f t="shared" si="78"/>
        <v>0</v>
      </c>
      <c r="BD42" s="1093">
        <f t="shared" si="78"/>
        <v>0</v>
      </c>
      <c r="BE42" s="1093">
        <f t="shared" si="78"/>
        <v>0</v>
      </c>
      <c r="BF42" s="1093">
        <f t="shared" si="78"/>
        <v>0</v>
      </c>
      <c r="BG42" s="1093">
        <f t="shared" si="78"/>
        <v>0</v>
      </c>
      <c r="BH42" s="1093">
        <f t="shared" si="78"/>
        <v>0</v>
      </c>
      <c r="BI42" s="1093">
        <f t="shared" si="78"/>
        <v>0</v>
      </c>
      <c r="BJ42" s="1093">
        <f t="shared" si="78"/>
        <v>0</v>
      </c>
      <c r="BK42" s="1093">
        <f t="shared" si="78"/>
        <v>0</v>
      </c>
    </row>
    <row r="43" spans="1:63" s="51" customFormat="1" ht="15.75" customHeight="1">
      <c r="A43" s="59"/>
      <c r="B43" s="1064">
        <f t="shared" si="72"/>
        <v>43</v>
      </c>
      <c r="C43" s="1066">
        <f t="shared" ca="1" si="73"/>
        <v>17.914896169998862</v>
      </c>
      <c r="D43" s="1093">
        <f t="shared" ref="D43:BK43" ca="1" si="79">IFERROR(IF(D$3&lt;=$B43,D103/$C43*100,"")/100,0)</f>
        <v>9.3331957116062135E-4</v>
      </c>
      <c r="E43" s="1093">
        <f t="shared" ca="1" si="79"/>
        <v>1.3776677851369259E-3</v>
      </c>
      <c r="F43" s="1093">
        <f t="shared" ca="1" si="79"/>
        <v>1.9943571153118642E-3</v>
      </c>
      <c r="G43" s="1093">
        <f t="shared" ca="1" si="79"/>
        <v>2.8314287938331338E-3</v>
      </c>
      <c r="H43" s="1093">
        <f t="shared" ca="1" si="79"/>
        <v>3.9423270964463715E-3</v>
      </c>
      <c r="I43" s="1093">
        <f t="shared" ca="1" si="79"/>
        <v>5.3832426893680304E-3</v>
      </c>
      <c r="J43" s="1093">
        <f t="shared" ca="1" si="79"/>
        <v>7.2090752203475082E-3</v>
      </c>
      <c r="K43" s="1093">
        <f t="shared" ca="1" si="79"/>
        <v>9.4680261392351868E-3</v>
      </c>
      <c r="L43" s="1093">
        <f t="shared" ca="1" si="79"/>
        <v>1.2195051339267711E-2</v>
      </c>
      <c r="M43" s="1093">
        <f t="shared" ca="1" si="79"/>
        <v>1.5404659780828889E-2</v>
      </c>
      <c r="N43" s="1093">
        <f t="shared" ca="1" si="79"/>
        <v>1.9083801158972014E-2</v>
      </c>
      <c r="O43" s="1093">
        <f t="shared" ca="1" si="79"/>
        <v>2.318579266819791E-2</v>
      </c>
      <c r="P43" s="1093">
        <f t="shared" ca="1" si="79"/>
        <v>2.7626337088814075E-2</v>
      </c>
      <c r="Q43" s="1093">
        <f t="shared" ca="1" si="79"/>
        <v>3.2282633731601132E-2</v>
      </c>
      <c r="R43" s="1093">
        <f t="shared" ca="1" si="79"/>
        <v>3.699635212978248E-2</v>
      </c>
      <c r="S43" s="1093">
        <f t="shared" ca="1" si="79"/>
        <v>4.1580828985274952E-2</v>
      </c>
      <c r="T43" s="1093">
        <f t="shared" ca="1" si="79"/>
        <v>4.5832302543334057E-2</v>
      </c>
      <c r="U43" s="1093">
        <f t="shared" ca="1" si="79"/>
        <v>4.954439187904721E-2</v>
      </c>
      <c r="V43" s="1093">
        <f t="shared" ca="1" si="79"/>
        <v>5.2524463087783288E-2</v>
      </c>
      <c r="W43" s="1093">
        <f t="shared" ca="1" si="79"/>
        <v>5.4610107911271577E-2</v>
      </c>
      <c r="X43" s="1093">
        <f t="shared" ca="1" si="79"/>
        <v>5.5683784138374708E-2</v>
      </c>
      <c r="Y43" s="1093">
        <f t="shared" ca="1" si="79"/>
        <v>5.5683784138374708E-2</v>
      </c>
      <c r="Z43" s="1093">
        <f t="shared" ca="1" si="79"/>
        <v>5.4610107911271577E-2</v>
      </c>
      <c r="AA43" s="1093">
        <f t="shared" ca="1" si="79"/>
        <v>5.2524463087783288E-2</v>
      </c>
      <c r="AB43" s="1093">
        <f t="shared" ca="1" si="79"/>
        <v>4.954439187904721E-2</v>
      </c>
      <c r="AC43" s="1093">
        <f t="shared" ca="1" si="79"/>
        <v>4.5832302543334057E-2</v>
      </c>
      <c r="AD43" s="1093">
        <f t="shared" ca="1" si="79"/>
        <v>4.1580828985274952E-2</v>
      </c>
      <c r="AE43" s="1093">
        <f t="shared" ca="1" si="79"/>
        <v>3.699635212978248E-2</v>
      </c>
      <c r="AF43" s="1093">
        <f t="shared" ca="1" si="79"/>
        <v>3.2282633731601132E-2</v>
      </c>
      <c r="AG43" s="1093">
        <f t="shared" ca="1" si="79"/>
        <v>2.7626337088814075E-2</v>
      </c>
      <c r="AH43" s="1093">
        <f t="shared" ca="1" si="79"/>
        <v>2.318579266819791E-2</v>
      </c>
      <c r="AI43" s="1093">
        <f t="shared" ca="1" si="79"/>
        <v>1.9083801158972014E-2</v>
      </c>
      <c r="AJ43" s="1093">
        <f t="shared" ca="1" si="79"/>
        <v>1.5404659780828889E-2</v>
      </c>
      <c r="AK43" s="1093">
        <f t="shared" ca="1" si="79"/>
        <v>1.2195051339267711E-2</v>
      </c>
      <c r="AL43" s="1093">
        <f t="shared" ca="1" si="79"/>
        <v>9.4680261392351868E-3</v>
      </c>
      <c r="AM43" s="1093">
        <f t="shared" ca="1" si="79"/>
        <v>7.2090752203475082E-3</v>
      </c>
      <c r="AN43" s="1093">
        <f t="shared" ca="1" si="79"/>
        <v>5.3832426893680304E-3</v>
      </c>
      <c r="AO43" s="1093">
        <f t="shared" ca="1" si="79"/>
        <v>3.9423270964463715E-3</v>
      </c>
      <c r="AP43" s="1093">
        <f t="shared" ca="1" si="79"/>
        <v>2.8314287938331338E-3</v>
      </c>
      <c r="AQ43" s="1093">
        <f t="shared" ca="1" si="79"/>
        <v>1.9943571153118642E-3</v>
      </c>
      <c r="AR43" s="1093">
        <f t="shared" ca="1" si="79"/>
        <v>1.3776677851369259E-3</v>
      </c>
      <c r="AS43" s="1093">
        <f t="shared" ca="1" si="79"/>
        <v>9.3331957116062135E-4</v>
      </c>
      <c r="AT43" s="1093">
        <f t="shared" ca="1" si="79"/>
        <v>6.2009829322069753E-4</v>
      </c>
      <c r="AU43" s="1093">
        <f t="shared" si="79"/>
        <v>0</v>
      </c>
      <c r="AV43" s="1093">
        <f t="shared" si="79"/>
        <v>0</v>
      </c>
      <c r="AW43" s="1093">
        <f t="shared" si="79"/>
        <v>0</v>
      </c>
      <c r="AX43" s="1093">
        <f t="shared" si="79"/>
        <v>0</v>
      </c>
      <c r="AY43" s="1093">
        <f t="shared" si="79"/>
        <v>0</v>
      </c>
      <c r="AZ43" s="1093">
        <f t="shared" si="79"/>
        <v>0</v>
      </c>
      <c r="BA43" s="1093">
        <f t="shared" si="79"/>
        <v>0</v>
      </c>
      <c r="BB43" s="1093">
        <f t="shared" si="79"/>
        <v>0</v>
      </c>
      <c r="BC43" s="1093">
        <f t="shared" si="79"/>
        <v>0</v>
      </c>
      <c r="BD43" s="1093">
        <f t="shared" si="79"/>
        <v>0</v>
      </c>
      <c r="BE43" s="1093">
        <f t="shared" si="79"/>
        <v>0</v>
      </c>
      <c r="BF43" s="1093">
        <f t="shared" si="79"/>
        <v>0</v>
      </c>
      <c r="BG43" s="1093">
        <f t="shared" si="79"/>
        <v>0</v>
      </c>
      <c r="BH43" s="1093">
        <f t="shared" si="79"/>
        <v>0</v>
      </c>
      <c r="BI43" s="1093">
        <f t="shared" si="79"/>
        <v>0</v>
      </c>
      <c r="BJ43" s="1093">
        <f t="shared" si="79"/>
        <v>0</v>
      </c>
      <c r="BK43" s="1093">
        <f t="shared" si="79"/>
        <v>0</v>
      </c>
    </row>
    <row r="44" spans="1:63" s="51" customFormat="1" ht="15.75" customHeight="1">
      <c r="A44" s="59"/>
      <c r="B44" s="1064">
        <f t="shared" si="72"/>
        <v>44</v>
      </c>
      <c r="C44" s="1066">
        <f t="shared" ca="1" si="73"/>
        <v>18.331557165777735</v>
      </c>
      <c r="D44" s="1093">
        <f t="shared" ref="D44:BK44" ca="1" si="80">IFERROR(IF(D$3&lt;=$B44,D104/$C44*100,"")/100,0)</f>
        <v>9.0386493079328912E-4</v>
      </c>
      <c r="E44" s="1093">
        <f t="shared" ca="1" si="80"/>
        <v>1.3232925732882272E-3</v>
      </c>
      <c r="F44" s="1093">
        <f t="shared" ca="1" si="80"/>
        <v>1.9016583291206451E-3</v>
      </c>
      <c r="G44" s="1093">
        <f t="shared" ca="1" si="80"/>
        <v>2.6824607800985589E-3</v>
      </c>
      <c r="H44" s="1093">
        <f t="shared" ca="1" si="80"/>
        <v>3.7141423788183817E-3</v>
      </c>
      <c r="I44" s="1093">
        <f t="shared" ca="1" si="80"/>
        <v>5.0478680191539558E-3</v>
      </c>
      <c r="J44" s="1093">
        <f t="shared" ca="1" si="80"/>
        <v>6.7341333310087133E-3</v>
      </c>
      <c r="K44" s="1093">
        <f t="shared" ca="1" si="80"/>
        <v>8.8181951661503426E-3</v>
      </c>
      <c r="L44" s="1093">
        <f t="shared" ca="1" si="80"/>
        <v>1.1334489860340101E-2</v>
      </c>
      <c r="M44" s="1093">
        <f t="shared" ca="1" si="80"/>
        <v>1.4300411223938768E-2</v>
      </c>
      <c r="N44" s="1093">
        <f t="shared" ca="1" si="80"/>
        <v>1.7710032182341125E-2</v>
      </c>
      <c r="O44" s="1093">
        <f t="shared" ca="1" si="80"/>
        <v>2.1528533673624964E-2</v>
      </c>
      <c r="P44" s="1093">
        <f t="shared" ca="1" si="80"/>
        <v>2.5688209066154523E-2</v>
      </c>
      <c r="Q44" s="1093">
        <f t="shared" ca="1" si="80"/>
        <v>3.0086902575129092E-2</v>
      </c>
      <c r="R44" s="1093">
        <f t="shared" ca="1" si="80"/>
        <v>3.4589589544767034E-2</v>
      </c>
      <c r="S44" s="1093">
        <f t="shared" ca="1" si="80"/>
        <v>3.9033510671560197E-2</v>
      </c>
      <c r="T44" s="1093">
        <f t="shared" ca="1" si="80"/>
        <v>4.3236854822862769E-2</v>
      </c>
      <c r="U44" s="1093">
        <f t="shared" ca="1" si="80"/>
        <v>4.7010497996643835E-2</v>
      </c>
      <c r="V44" s="1093">
        <f t="shared" ca="1" si="80"/>
        <v>5.0171823438267177E-2</v>
      </c>
      <c r="W44" s="1093">
        <f t="shared" ca="1" si="80"/>
        <v>5.2559254292252083E-2</v>
      </c>
      <c r="X44" s="1093">
        <f t="shared" ca="1" si="80"/>
        <v>5.4045903393963007E-2</v>
      </c>
      <c r="Y44" s="1093">
        <f t="shared" ca="1" si="80"/>
        <v>5.4550739522927702E-2</v>
      </c>
      <c r="Z44" s="1093">
        <f t="shared" ca="1" si="80"/>
        <v>5.4045903393963007E-2</v>
      </c>
      <c r="AA44" s="1093">
        <f t="shared" ca="1" si="80"/>
        <v>5.2559254292252083E-2</v>
      </c>
      <c r="AB44" s="1093">
        <f t="shared" ca="1" si="80"/>
        <v>5.0171823438267177E-2</v>
      </c>
      <c r="AC44" s="1093">
        <f t="shared" ca="1" si="80"/>
        <v>4.7010497996643835E-2</v>
      </c>
      <c r="AD44" s="1093">
        <f t="shared" ca="1" si="80"/>
        <v>4.3236854822862769E-2</v>
      </c>
      <c r="AE44" s="1093">
        <f t="shared" ca="1" si="80"/>
        <v>3.9033510671560197E-2</v>
      </c>
      <c r="AF44" s="1093">
        <f t="shared" ca="1" si="80"/>
        <v>3.4589589544767034E-2</v>
      </c>
      <c r="AG44" s="1093">
        <f t="shared" ca="1" si="80"/>
        <v>3.0086902575129092E-2</v>
      </c>
      <c r="AH44" s="1093">
        <f t="shared" ca="1" si="80"/>
        <v>2.5688209066154523E-2</v>
      </c>
      <c r="AI44" s="1093">
        <f t="shared" ca="1" si="80"/>
        <v>2.1528533673624964E-2</v>
      </c>
      <c r="AJ44" s="1093">
        <f t="shared" ca="1" si="80"/>
        <v>1.7710032182341125E-2</v>
      </c>
      <c r="AK44" s="1093">
        <f t="shared" ca="1" si="80"/>
        <v>1.4300411223938768E-2</v>
      </c>
      <c r="AL44" s="1093">
        <f t="shared" ca="1" si="80"/>
        <v>1.1334489860340101E-2</v>
      </c>
      <c r="AM44" s="1093">
        <f t="shared" ca="1" si="80"/>
        <v>8.8181951661503426E-3</v>
      </c>
      <c r="AN44" s="1093">
        <f t="shared" ca="1" si="80"/>
        <v>6.7341333310087133E-3</v>
      </c>
      <c r="AO44" s="1093">
        <f t="shared" ca="1" si="80"/>
        <v>5.0478680191539558E-3</v>
      </c>
      <c r="AP44" s="1093">
        <f t="shared" ca="1" si="80"/>
        <v>3.7141423788183817E-3</v>
      </c>
      <c r="AQ44" s="1093">
        <f t="shared" ca="1" si="80"/>
        <v>2.6824607800985589E-3</v>
      </c>
      <c r="AR44" s="1093">
        <f t="shared" ca="1" si="80"/>
        <v>1.9016583291206451E-3</v>
      </c>
      <c r="AS44" s="1093">
        <f t="shared" ca="1" si="80"/>
        <v>1.3232925732882272E-3</v>
      </c>
      <c r="AT44" s="1093">
        <f t="shared" ca="1" si="80"/>
        <v>9.0386493079328912E-4</v>
      </c>
      <c r="AU44" s="1093">
        <f t="shared" ca="1" si="80"/>
        <v>6.0600397651876161E-4</v>
      </c>
      <c r="AV44" s="1093">
        <f t="shared" si="80"/>
        <v>0</v>
      </c>
      <c r="AW44" s="1093">
        <f t="shared" si="80"/>
        <v>0</v>
      </c>
      <c r="AX44" s="1093">
        <f t="shared" si="80"/>
        <v>0</v>
      </c>
      <c r="AY44" s="1093">
        <f t="shared" si="80"/>
        <v>0</v>
      </c>
      <c r="AZ44" s="1093">
        <f t="shared" si="80"/>
        <v>0</v>
      </c>
      <c r="BA44" s="1093">
        <f t="shared" si="80"/>
        <v>0</v>
      </c>
      <c r="BB44" s="1093">
        <f t="shared" si="80"/>
        <v>0</v>
      </c>
      <c r="BC44" s="1093">
        <f t="shared" si="80"/>
        <v>0</v>
      </c>
      <c r="BD44" s="1093">
        <f t="shared" si="80"/>
        <v>0</v>
      </c>
      <c r="BE44" s="1093">
        <f t="shared" si="80"/>
        <v>0</v>
      </c>
      <c r="BF44" s="1093">
        <f t="shared" si="80"/>
        <v>0</v>
      </c>
      <c r="BG44" s="1093">
        <f t="shared" si="80"/>
        <v>0</v>
      </c>
      <c r="BH44" s="1093">
        <f t="shared" si="80"/>
        <v>0</v>
      </c>
      <c r="BI44" s="1093">
        <f t="shared" si="80"/>
        <v>0</v>
      </c>
      <c r="BJ44" s="1093">
        <f t="shared" si="80"/>
        <v>0</v>
      </c>
      <c r="BK44" s="1093">
        <f t="shared" si="80"/>
        <v>0</v>
      </c>
    </row>
    <row r="45" spans="1:63" s="51" customFormat="1" ht="15.75" customHeight="1">
      <c r="A45" s="59"/>
      <c r="B45" s="1064">
        <f t="shared" si="72"/>
        <v>45</v>
      </c>
      <c r="C45" s="1066">
        <f t="shared" ca="1" si="73"/>
        <v>18.748217387413042</v>
      </c>
      <c r="D45" s="1093">
        <f t="shared" ref="D45:BK45" ca="1" si="81">IFERROR(IF(D$3&lt;=$B45,D105/$C45*100,"")/100,0)</f>
        <v>8.7613745773576566E-4</v>
      </c>
      <c r="E45" s="1093">
        <f t="shared" ca="1" si="81"/>
        <v>1.2726496277666928E-3</v>
      </c>
      <c r="F45" s="1093">
        <f t="shared" ca="1" si="81"/>
        <v>1.8160369079919948E-3</v>
      </c>
      <c r="G45" s="1093">
        <f t="shared" ca="1" si="81"/>
        <v>2.545773114152584E-3</v>
      </c>
      <c r="H45" s="1093">
        <f t="shared" ca="1" si="81"/>
        <v>3.505854837199535E-3</v>
      </c>
      <c r="I45" s="1093">
        <f t="shared" ca="1" si="81"/>
        <v>4.7429371882089146E-3</v>
      </c>
      <c r="J45" s="1093">
        <f t="shared" ca="1" si="81"/>
        <v>6.3034748712228004E-3</v>
      </c>
      <c r="K45" s="1093">
        <f t="shared" ca="1" si="81"/>
        <v>8.2298493938499501E-3</v>
      </c>
      <c r="L45" s="1093">
        <f t="shared" ca="1" si="81"/>
        <v>1.0555600833627922E-2</v>
      </c>
      <c r="M45" s="1093">
        <f t="shared" ca="1" si="81"/>
        <v>1.3300048939303599E-2</v>
      </c>
      <c r="N45" s="1093">
        <f t="shared" ca="1" si="81"/>
        <v>1.6462763091483833E-2</v>
      </c>
      <c r="O45" s="1093">
        <f t="shared" ca="1" si="81"/>
        <v>2.0018495150550767E-2</v>
      </c>
      <c r="P45" s="1093">
        <f t="shared" ca="1" si="81"/>
        <v>2.3913290243900126E-2</v>
      </c>
      <c r="Q45" s="1093">
        <f t="shared" ca="1" si="81"/>
        <v>2.8062506062399198E-2</v>
      </c>
      <c r="R45" s="1093">
        <f t="shared" ca="1" si="81"/>
        <v>3.2351377583227661E-2</v>
      </c>
      <c r="S45" s="1093">
        <f t="shared" ca="1" si="81"/>
        <v>3.663855305617246E-2</v>
      </c>
      <c r="T45" s="1093">
        <f t="shared" ca="1" si="81"/>
        <v>4.0762710895627281E-2</v>
      </c>
      <c r="U45" s="1093">
        <f t="shared" ca="1" si="81"/>
        <v>4.4551980284378706E-2</v>
      </c>
      <c r="V45" s="1093">
        <f t="shared" ca="1" si="81"/>
        <v>4.7835484367114926E-2</v>
      </c>
      <c r="W45" s="1093">
        <f t="shared" ca="1" si="81"/>
        <v>5.0455968658751127E-2</v>
      </c>
      <c r="X45" s="1093">
        <f t="shared" ca="1" si="81"/>
        <v>5.2282233187931217E-2</v>
      </c>
      <c r="Y45" s="1093">
        <f t="shared" ca="1" si="81"/>
        <v>5.3220006172719353E-2</v>
      </c>
      <c r="Z45" s="1093">
        <f t="shared" ca="1" si="81"/>
        <v>5.3220006172719353E-2</v>
      </c>
      <c r="AA45" s="1093">
        <f t="shared" ca="1" si="81"/>
        <v>5.2282233187931217E-2</v>
      </c>
      <c r="AB45" s="1093">
        <f t="shared" ca="1" si="81"/>
        <v>5.0455968658751127E-2</v>
      </c>
      <c r="AC45" s="1093">
        <f t="shared" ca="1" si="81"/>
        <v>4.7835484367114926E-2</v>
      </c>
      <c r="AD45" s="1093">
        <f t="shared" ca="1" si="81"/>
        <v>4.4551980284378706E-2</v>
      </c>
      <c r="AE45" s="1093">
        <f t="shared" ca="1" si="81"/>
        <v>4.0762710895627281E-2</v>
      </c>
      <c r="AF45" s="1093">
        <f t="shared" ca="1" si="81"/>
        <v>3.663855305617246E-2</v>
      </c>
      <c r="AG45" s="1093">
        <f t="shared" ca="1" si="81"/>
        <v>3.2351377583227661E-2</v>
      </c>
      <c r="AH45" s="1093">
        <f t="shared" ca="1" si="81"/>
        <v>2.8062506062399198E-2</v>
      </c>
      <c r="AI45" s="1093">
        <f t="shared" ca="1" si="81"/>
        <v>2.3913290243900126E-2</v>
      </c>
      <c r="AJ45" s="1093">
        <f t="shared" ca="1" si="81"/>
        <v>2.0018495150550767E-2</v>
      </c>
      <c r="AK45" s="1093">
        <f t="shared" ca="1" si="81"/>
        <v>1.6462763091483833E-2</v>
      </c>
      <c r="AL45" s="1093">
        <f t="shared" ca="1" si="81"/>
        <v>1.3300048939303599E-2</v>
      </c>
      <c r="AM45" s="1093">
        <f t="shared" ca="1" si="81"/>
        <v>1.0555600833627922E-2</v>
      </c>
      <c r="AN45" s="1093">
        <f t="shared" ca="1" si="81"/>
        <v>8.2298493938499501E-3</v>
      </c>
      <c r="AO45" s="1093">
        <f t="shared" ca="1" si="81"/>
        <v>6.3034748712228004E-3</v>
      </c>
      <c r="AP45" s="1093">
        <f t="shared" ca="1" si="81"/>
        <v>4.7429371882089146E-3</v>
      </c>
      <c r="AQ45" s="1093">
        <f t="shared" ca="1" si="81"/>
        <v>3.505854837199535E-3</v>
      </c>
      <c r="AR45" s="1093">
        <f t="shared" ca="1" si="81"/>
        <v>2.545773114152584E-3</v>
      </c>
      <c r="AS45" s="1093">
        <f t="shared" ca="1" si="81"/>
        <v>1.8160369079919948E-3</v>
      </c>
      <c r="AT45" s="1093">
        <f t="shared" ca="1" si="81"/>
        <v>1.2726496277666928E-3</v>
      </c>
      <c r="AU45" s="1093">
        <f t="shared" ca="1" si="81"/>
        <v>8.7613745773576566E-4</v>
      </c>
      <c r="AV45" s="1093">
        <f t="shared" ca="1" si="81"/>
        <v>5.9253614936748773E-4</v>
      </c>
      <c r="AW45" s="1093">
        <f t="shared" si="81"/>
        <v>0</v>
      </c>
      <c r="AX45" s="1093">
        <f t="shared" si="81"/>
        <v>0</v>
      </c>
      <c r="AY45" s="1093">
        <f t="shared" si="81"/>
        <v>0</v>
      </c>
      <c r="AZ45" s="1093">
        <f t="shared" si="81"/>
        <v>0</v>
      </c>
      <c r="BA45" s="1093">
        <f t="shared" si="81"/>
        <v>0</v>
      </c>
      <c r="BB45" s="1093">
        <f t="shared" si="81"/>
        <v>0</v>
      </c>
      <c r="BC45" s="1093">
        <f t="shared" si="81"/>
        <v>0</v>
      </c>
      <c r="BD45" s="1093">
        <f t="shared" si="81"/>
        <v>0</v>
      </c>
      <c r="BE45" s="1093">
        <f t="shared" si="81"/>
        <v>0</v>
      </c>
      <c r="BF45" s="1093">
        <f t="shared" si="81"/>
        <v>0</v>
      </c>
      <c r="BG45" s="1093">
        <f t="shared" si="81"/>
        <v>0</v>
      </c>
      <c r="BH45" s="1093">
        <f t="shared" si="81"/>
        <v>0</v>
      </c>
      <c r="BI45" s="1093">
        <f t="shared" si="81"/>
        <v>0</v>
      </c>
      <c r="BJ45" s="1093">
        <f t="shared" si="81"/>
        <v>0</v>
      </c>
      <c r="BK45" s="1093">
        <f t="shared" si="81"/>
        <v>0</v>
      </c>
    </row>
    <row r="46" spans="1:63" s="51" customFormat="1" ht="15.75" customHeight="1">
      <c r="A46" s="59"/>
      <c r="B46" s="1064">
        <f t="shared" si="72"/>
        <v>46</v>
      </c>
      <c r="C46" s="1066">
        <f t="shared" ca="1" si="73"/>
        <v>19.164876885033824</v>
      </c>
      <c r="D46" s="1093">
        <f t="shared" ref="D46:BK46" ca="1" si="82">IFERROR(IF(D$3&lt;=$B46,D106/$C46*100,"")/100,0)</f>
        <v>8.4999376543025873E-4</v>
      </c>
      <c r="E46" s="1093">
        <f t="shared" ca="1" si="82"/>
        <v>1.2253888653711391E-3</v>
      </c>
      <c r="F46" s="1093">
        <f t="shared" ca="1" si="82"/>
        <v>1.7367742290333435E-3</v>
      </c>
      <c r="G46" s="1093">
        <f t="shared" ca="1" si="82"/>
        <v>2.4200483887243294E-3</v>
      </c>
      <c r="H46" s="1093">
        <f t="shared" ca="1" si="82"/>
        <v>3.3152476834567395E-3</v>
      </c>
      <c r="I46" s="1093">
        <f t="shared" ca="1" si="82"/>
        <v>4.4649762975713745E-3</v>
      </c>
      <c r="J46" s="1093">
        <f t="shared" ca="1" si="82"/>
        <v>5.9119885227957632E-3</v>
      </c>
      <c r="K46" s="1093">
        <f t="shared" ca="1" si="82"/>
        <v>7.6958971275629161E-3</v>
      </c>
      <c r="L46" s="1093">
        <f t="shared" ca="1" si="82"/>
        <v>9.8490915029674723E-3</v>
      </c>
      <c r="M46" s="1093">
        <f t="shared" ca="1" si="82"/>
        <v>1.2392083690346244E-2</v>
      </c>
      <c r="N46" s="1093">
        <f t="shared" ca="1" si="82"/>
        <v>1.5328644431315984E-2</v>
      </c>
      <c r="O46" s="1093">
        <f t="shared" ca="1" si="82"/>
        <v>1.8641223341461795E-2</v>
      </c>
      <c r="P46" s="1093">
        <f t="shared" ca="1" si="82"/>
        <v>2.2287241359972114E-2</v>
      </c>
      <c r="Q46" s="1093">
        <f t="shared" ca="1" si="82"/>
        <v>2.6196873911522863E-2</v>
      </c>
      <c r="R46" s="1093">
        <f t="shared" ca="1" si="82"/>
        <v>3.0272889125770672E-2</v>
      </c>
      <c r="S46" s="1093">
        <f t="shared" ca="1" si="82"/>
        <v>3.4392957085141299E-2</v>
      </c>
      <c r="T46" s="1093">
        <f t="shared" ca="1" si="82"/>
        <v>3.8414608574026586E-2</v>
      </c>
      <c r="U46" s="1093">
        <f t="shared" ca="1" si="82"/>
        <v>4.2182717434509458E-2</v>
      </c>
      <c r="V46" s="1093">
        <f t="shared" ca="1" si="82"/>
        <v>4.553904746660354E-2</v>
      </c>
      <c r="W46" s="1093">
        <f t="shared" ca="1" si="82"/>
        <v>4.8333091863122887E-2</v>
      </c>
      <c r="X46" s="1093">
        <f t="shared" ca="1" si="82"/>
        <v>5.0433192471406388E-2</v>
      </c>
      <c r="Y46" s="1093">
        <f t="shared" ca="1" si="82"/>
        <v>5.1736803141257372E-2</v>
      </c>
      <c r="Z46" s="1093">
        <f t="shared" ca="1" si="82"/>
        <v>5.2178785493838309E-2</v>
      </c>
      <c r="AA46" s="1093">
        <f t="shared" ca="1" si="82"/>
        <v>5.1736803141257372E-2</v>
      </c>
      <c r="AB46" s="1093">
        <f t="shared" ca="1" si="82"/>
        <v>5.0433192471406388E-2</v>
      </c>
      <c r="AC46" s="1093">
        <f t="shared" ca="1" si="82"/>
        <v>4.8333091863122887E-2</v>
      </c>
      <c r="AD46" s="1093">
        <f t="shared" ca="1" si="82"/>
        <v>4.553904746660354E-2</v>
      </c>
      <c r="AE46" s="1093">
        <f t="shared" ca="1" si="82"/>
        <v>4.2182717434509458E-2</v>
      </c>
      <c r="AF46" s="1093">
        <f t="shared" ca="1" si="82"/>
        <v>3.8414608574026586E-2</v>
      </c>
      <c r="AG46" s="1093">
        <f t="shared" ca="1" si="82"/>
        <v>3.4392957085141299E-2</v>
      </c>
      <c r="AH46" s="1093">
        <f t="shared" ca="1" si="82"/>
        <v>3.0272889125770672E-2</v>
      </c>
      <c r="AI46" s="1093">
        <f t="shared" ca="1" si="82"/>
        <v>2.6196873911522863E-2</v>
      </c>
      <c r="AJ46" s="1093">
        <f t="shared" ca="1" si="82"/>
        <v>2.2287241359972114E-2</v>
      </c>
      <c r="AK46" s="1093">
        <f t="shared" ca="1" si="82"/>
        <v>1.8641223341461795E-2</v>
      </c>
      <c r="AL46" s="1093">
        <f t="shared" ca="1" si="82"/>
        <v>1.5328644431315984E-2</v>
      </c>
      <c r="AM46" s="1093">
        <f t="shared" ca="1" si="82"/>
        <v>1.2392083690346244E-2</v>
      </c>
      <c r="AN46" s="1093">
        <f t="shared" ca="1" si="82"/>
        <v>9.8490915029674723E-3</v>
      </c>
      <c r="AO46" s="1093">
        <f t="shared" ca="1" si="82"/>
        <v>7.6958971275629161E-3</v>
      </c>
      <c r="AP46" s="1093">
        <f t="shared" ca="1" si="82"/>
        <v>5.9119885227957632E-3</v>
      </c>
      <c r="AQ46" s="1093">
        <f t="shared" ca="1" si="82"/>
        <v>4.4649762975713745E-3</v>
      </c>
      <c r="AR46" s="1093">
        <f t="shared" ca="1" si="82"/>
        <v>3.3152476834567395E-3</v>
      </c>
      <c r="AS46" s="1093">
        <f t="shared" ca="1" si="82"/>
        <v>2.4200483887243294E-3</v>
      </c>
      <c r="AT46" s="1093">
        <f t="shared" ca="1" si="82"/>
        <v>1.7367742290333435E-3</v>
      </c>
      <c r="AU46" s="1093">
        <f t="shared" ca="1" si="82"/>
        <v>1.2253888653711391E-3</v>
      </c>
      <c r="AV46" s="1093">
        <f t="shared" ca="1" si="82"/>
        <v>8.4999376543025873E-4</v>
      </c>
      <c r="AW46" s="1093">
        <f t="shared" ca="1" si="82"/>
        <v>5.7965394742073763E-4</v>
      </c>
      <c r="AX46" s="1093">
        <f t="shared" si="82"/>
        <v>0</v>
      </c>
      <c r="AY46" s="1093">
        <f t="shared" si="82"/>
        <v>0</v>
      </c>
      <c r="AZ46" s="1093">
        <f t="shared" si="82"/>
        <v>0</v>
      </c>
      <c r="BA46" s="1093">
        <f t="shared" si="82"/>
        <v>0</v>
      </c>
      <c r="BB46" s="1093">
        <f t="shared" si="82"/>
        <v>0</v>
      </c>
      <c r="BC46" s="1093">
        <f t="shared" si="82"/>
        <v>0</v>
      </c>
      <c r="BD46" s="1093">
        <f t="shared" si="82"/>
        <v>0</v>
      </c>
      <c r="BE46" s="1093">
        <f t="shared" si="82"/>
        <v>0</v>
      </c>
      <c r="BF46" s="1093">
        <f t="shared" si="82"/>
        <v>0</v>
      </c>
      <c r="BG46" s="1093">
        <f t="shared" si="82"/>
        <v>0</v>
      </c>
      <c r="BH46" s="1093">
        <f t="shared" si="82"/>
        <v>0</v>
      </c>
      <c r="BI46" s="1093">
        <f t="shared" si="82"/>
        <v>0</v>
      </c>
      <c r="BJ46" s="1093">
        <f t="shared" si="82"/>
        <v>0</v>
      </c>
      <c r="BK46" s="1093">
        <f t="shared" si="82"/>
        <v>0</v>
      </c>
    </row>
    <row r="47" spans="1:63" s="51" customFormat="1" ht="15.75" customHeight="1">
      <c r="A47" s="59"/>
      <c r="B47" s="1064">
        <f t="shared" si="72"/>
        <v>47</v>
      </c>
      <c r="C47" s="1066">
        <f t="shared" ca="1" si="73"/>
        <v>19.5815357045397</v>
      </c>
      <c r="D47" s="1093">
        <f t="shared" ref="D47:BK47" ca="1" si="83">IFERROR(IF(D$3&lt;=$B47,D107/$C47*100,"")/100,0)</f>
        <v>8.2530559139433165E-4</v>
      </c>
      <c r="E47" s="1093">
        <f t="shared" ca="1" si="83"/>
        <v>1.181201009529739E-3</v>
      </c>
      <c r="F47" s="1093">
        <f t="shared" ca="1" si="83"/>
        <v>1.6632408719972043E-3</v>
      </c>
      <c r="G47" s="1093">
        <f t="shared" ca="1" si="83"/>
        <v>2.3041396907005243E-3</v>
      </c>
      <c r="H47" s="1093">
        <f t="shared" ca="1" si="83"/>
        <v>3.1403986257995185E-3</v>
      </c>
      <c r="I47" s="1093">
        <f t="shared" ca="1" si="83"/>
        <v>4.2109789397260086E-3</v>
      </c>
      <c r="J47" s="1093">
        <f t="shared" ca="1" si="83"/>
        <v>5.5552508863002895E-3</v>
      </c>
      <c r="K47" s="1093">
        <f t="shared" ca="1" si="83"/>
        <v>7.2101882272886057E-3</v>
      </c>
      <c r="L47" s="1093">
        <f t="shared" ca="1" si="83"/>
        <v>9.2068664752632742E-3</v>
      </c>
      <c r="M47" s="1093">
        <f t="shared" ca="1" si="83"/>
        <v>1.1566431874267029E-2</v>
      </c>
      <c r="N47" s="1093">
        <f t="shared" ca="1" si="83"/>
        <v>1.4295826898799303E-2</v>
      </c>
      <c r="O47" s="1093">
        <f t="shared" ca="1" si="83"/>
        <v>1.7383670226981448E-2</v>
      </c>
      <c r="P47" s="1093">
        <f t="shared" ca="1" si="83"/>
        <v>2.0796774640968855E-2</v>
      </c>
      <c r="Q47" s="1093">
        <f t="shared" ca="1" si="83"/>
        <v>2.4477824344518142E-2</v>
      </c>
      <c r="R47" s="1093">
        <f t="shared" ca="1" si="83"/>
        <v>2.8344706168272601E-2</v>
      </c>
      <c r="S47" s="1093">
        <f t="shared" ca="1" si="83"/>
        <v>3.2291886834616895E-2</v>
      </c>
      <c r="T47" s="1093">
        <f t="shared" ca="1" si="83"/>
        <v>3.6194051631574888E-2</v>
      </c>
      <c r="U47" s="1093">
        <f t="shared" ca="1" si="83"/>
        <v>3.9911982315856041E-2</v>
      </c>
      <c r="V47" s="1093">
        <f t="shared" ca="1" si="83"/>
        <v>4.3300380489106803E-2</v>
      </c>
      <c r="W47" s="1093">
        <f t="shared" ca="1" si="83"/>
        <v>4.6217073683249413E-2</v>
      </c>
      <c r="X47" s="1093">
        <f t="shared" ca="1" si="83"/>
        <v>4.8532816156456798E-2</v>
      </c>
      <c r="Y47" s="1093">
        <f t="shared" ca="1" si="83"/>
        <v>5.0140753715025334E-2</v>
      </c>
      <c r="Z47" s="1093">
        <f t="shared" ca="1" si="83"/>
        <v>5.0964590709907304E-2</v>
      </c>
      <c r="AA47" s="1093">
        <f t="shared" ca="1" si="83"/>
        <v>5.0964590709907304E-2</v>
      </c>
      <c r="AB47" s="1093">
        <f t="shared" ca="1" si="83"/>
        <v>5.0140753715025334E-2</v>
      </c>
      <c r="AC47" s="1093">
        <f t="shared" ca="1" si="83"/>
        <v>4.8532816156456798E-2</v>
      </c>
      <c r="AD47" s="1093">
        <f t="shared" ca="1" si="83"/>
        <v>4.6217073683249413E-2</v>
      </c>
      <c r="AE47" s="1093">
        <f t="shared" ca="1" si="83"/>
        <v>4.3300380489106803E-2</v>
      </c>
      <c r="AF47" s="1093">
        <f t="shared" ca="1" si="83"/>
        <v>3.9911982315856041E-2</v>
      </c>
      <c r="AG47" s="1093">
        <f t="shared" ca="1" si="83"/>
        <v>3.6194051631574888E-2</v>
      </c>
      <c r="AH47" s="1093">
        <f t="shared" ca="1" si="83"/>
        <v>3.2291886834616895E-2</v>
      </c>
      <c r="AI47" s="1093">
        <f t="shared" ca="1" si="83"/>
        <v>2.8344706168272601E-2</v>
      </c>
      <c r="AJ47" s="1093">
        <f t="shared" ca="1" si="83"/>
        <v>2.4477824344518142E-2</v>
      </c>
      <c r="AK47" s="1093">
        <f t="shared" ca="1" si="83"/>
        <v>2.0796774640968855E-2</v>
      </c>
      <c r="AL47" s="1093">
        <f t="shared" ca="1" si="83"/>
        <v>1.7383670226981448E-2</v>
      </c>
      <c r="AM47" s="1093">
        <f t="shared" ca="1" si="83"/>
        <v>1.4295826898799303E-2</v>
      </c>
      <c r="AN47" s="1093">
        <f t="shared" ca="1" si="83"/>
        <v>1.1566431874267029E-2</v>
      </c>
      <c r="AO47" s="1093">
        <f t="shared" ca="1" si="83"/>
        <v>9.2068664752632742E-3</v>
      </c>
      <c r="AP47" s="1093">
        <f t="shared" ca="1" si="83"/>
        <v>7.2101882272886057E-3</v>
      </c>
      <c r="AQ47" s="1093">
        <f t="shared" ca="1" si="83"/>
        <v>5.5552508863002895E-3</v>
      </c>
      <c r="AR47" s="1093">
        <f t="shared" ca="1" si="83"/>
        <v>4.2109789397260086E-3</v>
      </c>
      <c r="AS47" s="1093">
        <f t="shared" ca="1" si="83"/>
        <v>3.1403986257995185E-3</v>
      </c>
      <c r="AT47" s="1093">
        <f t="shared" ca="1" si="83"/>
        <v>2.3041396907005243E-3</v>
      </c>
      <c r="AU47" s="1093">
        <f t="shared" ca="1" si="83"/>
        <v>1.6632408719972043E-3</v>
      </c>
      <c r="AV47" s="1093">
        <f t="shared" ca="1" si="83"/>
        <v>1.181201009529739E-3</v>
      </c>
      <c r="AW47" s="1093">
        <f t="shared" ca="1" si="83"/>
        <v>8.2530559139433165E-4</v>
      </c>
      <c r="AX47" s="1093">
        <f t="shared" ca="1" si="83"/>
        <v>5.6731998479909031E-4</v>
      </c>
      <c r="AY47" s="1093">
        <f t="shared" si="83"/>
        <v>0</v>
      </c>
      <c r="AZ47" s="1093">
        <f t="shared" si="83"/>
        <v>0</v>
      </c>
      <c r="BA47" s="1093">
        <f t="shared" si="83"/>
        <v>0</v>
      </c>
      <c r="BB47" s="1093">
        <f t="shared" si="83"/>
        <v>0</v>
      </c>
      <c r="BC47" s="1093">
        <f t="shared" si="83"/>
        <v>0</v>
      </c>
      <c r="BD47" s="1093">
        <f t="shared" si="83"/>
        <v>0</v>
      </c>
      <c r="BE47" s="1093">
        <f t="shared" si="83"/>
        <v>0</v>
      </c>
      <c r="BF47" s="1093">
        <f t="shared" si="83"/>
        <v>0</v>
      </c>
      <c r="BG47" s="1093">
        <f t="shared" si="83"/>
        <v>0</v>
      </c>
      <c r="BH47" s="1093">
        <f t="shared" si="83"/>
        <v>0</v>
      </c>
      <c r="BI47" s="1093">
        <f t="shared" si="83"/>
        <v>0</v>
      </c>
      <c r="BJ47" s="1093">
        <f t="shared" si="83"/>
        <v>0</v>
      </c>
      <c r="BK47" s="1093">
        <f t="shared" si="83"/>
        <v>0</v>
      </c>
    </row>
    <row r="48" spans="1:63" s="51" customFormat="1" ht="15.75" customHeight="1">
      <c r="A48" s="59"/>
      <c r="B48" s="1064">
        <f t="shared" si="72"/>
        <v>48</v>
      </c>
      <c r="C48" s="1066">
        <f t="shared" ca="1" si="73"/>
        <v>19.998193888036997</v>
      </c>
      <c r="D48" s="1093">
        <f t="shared" ref="D48:BK48" ca="1" si="84">IFERROR(IF(D$3&lt;=$B48,D108/$C48*100,"")/100,0)</f>
        <v>8.019578850540285E-4</v>
      </c>
      <c r="E48" s="1093">
        <f t="shared" ca="1" si="84"/>
        <v>1.139811975582851E-3</v>
      </c>
      <c r="F48" s="1093">
        <f t="shared" ca="1" si="84"/>
        <v>1.594883695033915E-3</v>
      </c>
      <c r="G48" s="1093">
        <f t="shared" ca="1" si="84"/>
        <v>2.1970450866410831E-3</v>
      </c>
      <c r="H48" s="1093">
        <f t="shared" ca="1" si="84"/>
        <v>2.9796350158216773E-3</v>
      </c>
      <c r="I48" s="1093">
        <f t="shared" ca="1" si="84"/>
        <v>3.978334701806272E-3</v>
      </c>
      <c r="J48" s="1093">
        <f t="shared" ca="1" si="84"/>
        <v>5.2294223105598071E-3</v>
      </c>
      <c r="K48" s="1093">
        <f t="shared" ca="1" si="84"/>
        <v>6.7673752937044392E-3</v>
      </c>
      <c r="L48" s="1093">
        <f t="shared" ca="1" si="84"/>
        <v>8.6218597968937653E-3</v>
      </c>
      <c r="M48" s="1093">
        <f t="shared" ca="1" si="84"/>
        <v>1.0814234927448025E-2</v>
      </c>
      <c r="N48" s="1093">
        <f t="shared" ca="1" si="84"/>
        <v>1.3353797684004597E-2</v>
      </c>
      <c r="O48" s="1093">
        <f t="shared" ca="1" si="84"/>
        <v>1.6234089397070911E-2</v>
      </c>
      <c r="P48" s="1093">
        <f t="shared" ca="1" si="84"/>
        <v>1.9429660982775109E-2</v>
      </c>
      <c r="Q48" s="1093">
        <f t="shared" ca="1" si="84"/>
        <v>2.2893735521060835E-2</v>
      </c>
      <c r="R48" s="1093">
        <f t="shared" ca="1" si="84"/>
        <v>2.6557197815401171E-2</v>
      </c>
      <c r="S48" s="1093">
        <f t="shared" ca="1" si="84"/>
        <v>3.0329271888671031E-2</v>
      </c>
      <c r="T48" s="1093">
        <f t="shared" ca="1" si="84"/>
        <v>3.4100116990979264E-2</v>
      </c>
      <c r="U48" s="1093">
        <f t="shared" ca="1" si="84"/>
        <v>3.7745388719356079E-2</v>
      </c>
      <c r="V48" s="1093">
        <f t="shared" ca="1" si="84"/>
        <v>4.1132592623313549E-2</v>
      </c>
      <c r="W48" s="1093">
        <f t="shared" ca="1" si="84"/>
        <v>4.4128830209637517E-2</v>
      </c>
      <c r="X48" s="1093">
        <f t="shared" ca="1" si="84"/>
        <v>4.6609333701735693E-2</v>
      </c>
      <c r="Y48" s="1093">
        <f t="shared" ca="1" si="84"/>
        <v>4.8466038478411966E-2</v>
      </c>
      <c r="Z48" s="1093">
        <f t="shared" ca="1" si="84"/>
        <v>4.9615377459351094E-2</v>
      </c>
      <c r="AA48" s="1093">
        <f t="shared" ca="1" si="84"/>
        <v>5.000451568769939E-2</v>
      </c>
      <c r="AB48" s="1093">
        <f t="shared" ca="1" si="84"/>
        <v>4.9615377459351094E-2</v>
      </c>
      <c r="AC48" s="1093">
        <f t="shared" ca="1" si="84"/>
        <v>4.8466038478411966E-2</v>
      </c>
      <c r="AD48" s="1093">
        <f t="shared" ca="1" si="84"/>
        <v>4.6609333701735693E-2</v>
      </c>
      <c r="AE48" s="1093">
        <f t="shared" ca="1" si="84"/>
        <v>4.4128830209637517E-2</v>
      </c>
      <c r="AF48" s="1093">
        <f t="shared" ca="1" si="84"/>
        <v>4.1132592623313549E-2</v>
      </c>
      <c r="AG48" s="1093">
        <f t="shared" ca="1" si="84"/>
        <v>3.7745388719356079E-2</v>
      </c>
      <c r="AH48" s="1093">
        <f t="shared" ca="1" si="84"/>
        <v>3.4100116990979264E-2</v>
      </c>
      <c r="AI48" s="1093">
        <f t="shared" ca="1" si="84"/>
        <v>3.0329271888671031E-2</v>
      </c>
      <c r="AJ48" s="1093">
        <f t="shared" ca="1" si="84"/>
        <v>2.6557197815401171E-2</v>
      </c>
      <c r="AK48" s="1093">
        <f t="shared" ca="1" si="84"/>
        <v>2.2893735521060835E-2</v>
      </c>
      <c r="AL48" s="1093">
        <f t="shared" ca="1" si="84"/>
        <v>1.9429660982775109E-2</v>
      </c>
      <c r="AM48" s="1093">
        <f t="shared" ca="1" si="84"/>
        <v>1.6234089397070911E-2</v>
      </c>
      <c r="AN48" s="1093">
        <f t="shared" ca="1" si="84"/>
        <v>1.3353797684004597E-2</v>
      </c>
      <c r="AO48" s="1093">
        <f t="shared" ca="1" si="84"/>
        <v>1.0814234927448025E-2</v>
      </c>
      <c r="AP48" s="1093">
        <f t="shared" ca="1" si="84"/>
        <v>8.6218597968937653E-3</v>
      </c>
      <c r="AQ48" s="1093">
        <f t="shared" ca="1" si="84"/>
        <v>6.7673752937044392E-3</v>
      </c>
      <c r="AR48" s="1093">
        <f t="shared" ca="1" si="84"/>
        <v>5.2294223105598071E-3</v>
      </c>
      <c r="AS48" s="1093">
        <f t="shared" ca="1" si="84"/>
        <v>3.978334701806272E-3</v>
      </c>
      <c r="AT48" s="1093">
        <f t="shared" ca="1" si="84"/>
        <v>2.9796350158216773E-3</v>
      </c>
      <c r="AU48" s="1093">
        <f t="shared" ca="1" si="84"/>
        <v>2.1970450866410831E-3</v>
      </c>
      <c r="AV48" s="1093">
        <f t="shared" ca="1" si="84"/>
        <v>1.594883695033915E-3</v>
      </c>
      <c r="AW48" s="1093">
        <f t="shared" ca="1" si="84"/>
        <v>1.139811975582851E-3</v>
      </c>
      <c r="AX48" s="1093">
        <f t="shared" ca="1" si="84"/>
        <v>8.019578850540285E-4</v>
      </c>
      <c r="AY48" s="1093">
        <f t="shared" ca="1" si="84"/>
        <v>5.554999916711356E-4</v>
      </c>
      <c r="AZ48" s="1093">
        <f t="shared" si="84"/>
        <v>0</v>
      </c>
      <c r="BA48" s="1093">
        <f t="shared" si="84"/>
        <v>0</v>
      </c>
      <c r="BB48" s="1093">
        <f t="shared" si="84"/>
        <v>0</v>
      </c>
      <c r="BC48" s="1093">
        <f t="shared" si="84"/>
        <v>0</v>
      </c>
      <c r="BD48" s="1093">
        <f t="shared" si="84"/>
        <v>0</v>
      </c>
      <c r="BE48" s="1093">
        <f t="shared" si="84"/>
        <v>0</v>
      </c>
      <c r="BF48" s="1093">
        <f t="shared" si="84"/>
        <v>0</v>
      </c>
      <c r="BG48" s="1093">
        <f t="shared" si="84"/>
        <v>0</v>
      </c>
      <c r="BH48" s="1093">
        <f t="shared" si="84"/>
        <v>0</v>
      </c>
      <c r="BI48" s="1093">
        <f t="shared" si="84"/>
        <v>0</v>
      </c>
      <c r="BJ48" s="1093">
        <f t="shared" si="84"/>
        <v>0</v>
      </c>
      <c r="BK48" s="1093">
        <f t="shared" si="84"/>
        <v>0</v>
      </c>
    </row>
    <row r="49" spans="1:63" s="51" customFormat="1" ht="15.75" customHeight="1">
      <c r="A49" s="59"/>
      <c r="B49" s="1064">
        <f t="shared" si="72"/>
        <v>49</v>
      </c>
      <c r="C49" s="1066">
        <f t="shared" ca="1" si="73"/>
        <v>20.414851474222072</v>
      </c>
      <c r="D49" s="1093">
        <f t="shared" ref="D49:BK49" ca="1" si="85">IFERROR(IF(D$3&lt;=$B49,D109/$C49*100,"")/100,0)</f>
        <v>7.7984717501503866E-4</v>
      </c>
      <c r="E49" s="1093">
        <f t="shared" ca="1" si="85"/>
        <v>1.1009781389451892E-3</v>
      </c>
      <c r="F49" s="1093">
        <f t="shared" ca="1" si="85"/>
        <v>1.5312150325670973E-3</v>
      </c>
      <c r="G49" s="1093">
        <f t="shared" ca="1" si="85"/>
        <v>2.0978864044867477E-3</v>
      </c>
      <c r="H49" s="1093">
        <f t="shared" ca="1" si="85"/>
        <v>2.8314966286206102E-3</v>
      </c>
      <c r="I49" s="1093">
        <f t="shared" ca="1" si="85"/>
        <v>3.7647697927573466E-3</v>
      </c>
      <c r="J49" s="1093">
        <f t="shared" ca="1" si="85"/>
        <v>4.9311600380738943E-3</v>
      </c>
      <c r="K49" s="1093">
        <f t="shared" ca="1" si="85"/>
        <v>6.3627969740206033E-3</v>
      </c>
      <c r="L49" s="1093">
        <f t="shared" ca="1" si="85"/>
        <v>8.0878917541638892E-3</v>
      </c>
      <c r="M49" s="1093">
        <f t="shared" ca="1" si="85"/>
        <v>1.012770144880722E-2</v>
      </c>
      <c r="N49" s="1093">
        <f t="shared" ca="1" si="85"/>
        <v>1.249323032503759E-2</v>
      </c>
      <c r="O49" s="1093">
        <f t="shared" ca="1" si="85"/>
        <v>1.5181927002881448E-2</v>
      </c>
      <c r="P49" s="1093">
        <f t="shared" ca="1" si="85"/>
        <v>1.8174704027343374E-2</v>
      </c>
      <c r="Q49" s="1093">
        <f t="shared" ca="1" si="85"/>
        <v>2.1433647864290573E-2</v>
      </c>
      <c r="R49" s="1093">
        <f t="shared" ca="1" si="85"/>
        <v>2.490079033550989E-2</v>
      </c>
      <c r="S49" s="1093">
        <f t="shared" ca="1" si="85"/>
        <v>2.8498268093432051E-2</v>
      </c>
      <c r="T49" s="1093">
        <f t="shared" ca="1" si="85"/>
        <v>3.2130101674694357E-2</v>
      </c>
      <c r="U49" s="1093">
        <f t="shared" ca="1" si="85"/>
        <v>3.5685684209331457E-2</v>
      </c>
      <c r="V49" s="1093">
        <f t="shared" ca="1" si="85"/>
        <v>3.904489435712865E-2</v>
      </c>
      <c r="W49" s="1093">
        <f t="shared" ca="1" si="85"/>
        <v>4.2084558185286058E-2</v>
      </c>
      <c r="X49" s="1093">
        <f t="shared" ca="1" si="85"/>
        <v>4.468580523255105E-2</v>
      </c>
      <c r="Y49" s="1093">
        <f t="shared" ca="1" si="85"/>
        <v>4.674172116523935E-2</v>
      </c>
      <c r="Z49" s="1093">
        <f t="shared" ca="1" si="85"/>
        <v>4.8164616688796499E-2</v>
      </c>
      <c r="AA49" s="1093">
        <f t="shared" ca="1" si="85"/>
        <v>4.8892226202908187E-2</v>
      </c>
      <c r="AB49" s="1093">
        <f t="shared" ca="1" si="85"/>
        <v>4.8892226202908187E-2</v>
      </c>
      <c r="AC49" s="1093">
        <f t="shared" ca="1" si="85"/>
        <v>4.8164616688796499E-2</v>
      </c>
      <c r="AD49" s="1093">
        <f t="shared" ca="1" si="85"/>
        <v>4.674172116523935E-2</v>
      </c>
      <c r="AE49" s="1093">
        <f t="shared" ca="1" si="85"/>
        <v>4.468580523255105E-2</v>
      </c>
      <c r="AF49" s="1093">
        <f t="shared" ca="1" si="85"/>
        <v>4.2084558185286058E-2</v>
      </c>
      <c r="AG49" s="1093">
        <f t="shared" ca="1" si="85"/>
        <v>3.904489435712865E-2</v>
      </c>
      <c r="AH49" s="1093">
        <f t="shared" ca="1" si="85"/>
        <v>3.5685684209331457E-2</v>
      </c>
      <c r="AI49" s="1093">
        <f t="shared" ca="1" si="85"/>
        <v>3.2130101674694357E-2</v>
      </c>
      <c r="AJ49" s="1093">
        <f t="shared" ca="1" si="85"/>
        <v>2.8498268093432051E-2</v>
      </c>
      <c r="AK49" s="1093">
        <f t="shared" ca="1" si="85"/>
        <v>2.490079033550989E-2</v>
      </c>
      <c r="AL49" s="1093">
        <f t="shared" ca="1" si="85"/>
        <v>2.1433647864290573E-2</v>
      </c>
      <c r="AM49" s="1093">
        <f t="shared" ca="1" si="85"/>
        <v>1.8174704027343374E-2</v>
      </c>
      <c r="AN49" s="1093">
        <f t="shared" ca="1" si="85"/>
        <v>1.5181927002881448E-2</v>
      </c>
      <c r="AO49" s="1093">
        <f t="shared" ca="1" si="85"/>
        <v>1.249323032503759E-2</v>
      </c>
      <c r="AP49" s="1093">
        <f t="shared" ca="1" si="85"/>
        <v>1.012770144880722E-2</v>
      </c>
      <c r="AQ49" s="1093">
        <f t="shared" ca="1" si="85"/>
        <v>8.0878917541638892E-3</v>
      </c>
      <c r="AR49" s="1093">
        <f t="shared" ca="1" si="85"/>
        <v>6.3627969740206033E-3</v>
      </c>
      <c r="AS49" s="1093">
        <f t="shared" ca="1" si="85"/>
        <v>4.9311600380738943E-3</v>
      </c>
      <c r="AT49" s="1093">
        <f t="shared" ca="1" si="85"/>
        <v>3.7647697927573466E-3</v>
      </c>
      <c r="AU49" s="1093">
        <f t="shared" ca="1" si="85"/>
        <v>2.8314966286206102E-3</v>
      </c>
      <c r="AV49" s="1093">
        <f t="shared" ca="1" si="85"/>
        <v>2.0978864044867477E-3</v>
      </c>
      <c r="AW49" s="1093">
        <f t="shared" ca="1" si="85"/>
        <v>1.5312150325670973E-3</v>
      </c>
      <c r="AX49" s="1093">
        <f t="shared" ca="1" si="85"/>
        <v>1.1009781389451892E-3</v>
      </c>
      <c r="AY49" s="1093">
        <f t="shared" ca="1" si="85"/>
        <v>7.7984717501503866E-4</v>
      </c>
      <c r="AZ49" s="1093">
        <f t="shared" ca="1" si="85"/>
        <v>5.4416249622338362E-4</v>
      </c>
      <c r="BA49" s="1093">
        <f t="shared" si="85"/>
        <v>0</v>
      </c>
      <c r="BB49" s="1093">
        <f t="shared" si="85"/>
        <v>0</v>
      </c>
      <c r="BC49" s="1093">
        <f t="shared" si="85"/>
        <v>0</v>
      </c>
      <c r="BD49" s="1093">
        <f t="shared" si="85"/>
        <v>0</v>
      </c>
      <c r="BE49" s="1093">
        <f t="shared" si="85"/>
        <v>0</v>
      </c>
      <c r="BF49" s="1093">
        <f t="shared" si="85"/>
        <v>0</v>
      </c>
      <c r="BG49" s="1093">
        <f t="shared" si="85"/>
        <v>0</v>
      </c>
      <c r="BH49" s="1093">
        <f t="shared" si="85"/>
        <v>0</v>
      </c>
      <c r="BI49" s="1093">
        <f t="shared" si="85"/>
        <v>0</v>
      </c>
      <c r="BJ49" s="1093">
        <f t="shared" si="85"/>
        <v>0</v>
      </c>
      <c r="BK49" s="1093">
        <f t="shared" si="85"/>
        <v>0</v>
      </c>
    </row>
    <row r="50" spans="1:63" s="51" customFormat="1" ht="15.75" customHeight="1">
      <c r="A50" s="59"/>
      <c r="B50" s="1064">
        <f t="shared" si="72"/>
        <v>50</v>
      </c>
      <c r="C50" s="1066">
        <f t="shared" ca="1" si="73"/>
        <v>20.831508498719113</v>
      </c>
      <c r="D50" s="1093">
        <f t="shared" ref="D50:BK50" ca="1" si="86">IFERROR(IF(D$3&lt;=$B50,D110/$C50*100,"")/100,0)</f>
        <v>7.5888016973009356E-4</v>
      </c>
      <c r="E50" s="1093">
        <f t="shared" ca="1" si="86"/>
        <v>1.064482330994834E-3</v>
      </c>
      <c r="F50" s="1093">
        <f t="shared" ca="1" si="86"/>
        <v>1.4718036284262742E-3</v>
      </c>
      <c r="G50" s="1093">
        <f t="shared" ca="1" si="86"/>
        <v>2.0058915129693364E-3</v>
      </c>
      <c r="H50" s="1093">
        <f t="shared" ca="1" si="86"/>
        <v>2.6947046507738662E-3</v>
      </c>
      <c r="I50" s="1093">
        <f t="shared" ca="1" si="86"/>
        <v>3.568297555376763E-3</v>
      </c>
      <c r="J50" s="1093">
        <f t="shared" ca="1" si="86"/>
        <v>4.6575455659993541E-3</v>
      </c>
      <c r="K50" s="1093">
        <f t="shared" ca="1" si="86"/>
        <v>5.9923796686883442E-3</v>
      </c>
      <c r="L50" s="1093">
        <f t="shared" ca="1" si="86"/>
        <v>7.5995467458188602E-3</v>
      </c>
      <c r="M50" s="1093">
        <f t="shared" ca="1" si="86"/>
        <v>9.49996967794162E-3</v>
      </c>
      <c r="N50" s="1093">
        <f t="shared" ca="1" si="86"/>
        <v>1.1705848711893263E-2</v>
      </c>
      <c r="O50" s="1093">
        <f t="shared" ca="1" si="86"/>
        <v>1.4217713358035407E-2</v>
      </c>
      <c r="P50" s="1093">
        <f t="shared" ca="1" si="86"/>
        <v>1.7021693296128883E-2</v>
      </c>
      <c r="Q50" s="1093">
        <f t="shared" ca="1" si="86"/>
        <v>2.0087316717306621E-2</v>
      </c>
      <c r="R50" s="1093">
        <f t="shared" ca="1" si="86"/>
        <v>2.3366154975761888E-2</v>
      </c>
      <c r="S50" s="1093">
        <f t="shared" ca="1" si="86"/>
        <v>2.6791605391947481E-2</v>
      </c>
      <c r="T50" s="1093">
        <f t="shared" ca="1" si="86"/>
        <v>3.0280035677023275E-2</v>
      </c>
      <c r="U50" s="1093">
        <f t="shared" ca="1" si="86"/>
        <v>3.373340547620958E-2</v>
      </c>
      <c r="V50" s="1093">
        <f t="shared" ca="1" si="86"/>
        <v>3.7043341048583901E-2</v>
      </c>
      <c r="W50" s="1093">
        <f t="shared" ca="1" si="86"/>
        <v>4.0096482281282271E-2</v>
      </c>
      <c r="X50" s="1093">
        <f t="shared" ca="1" si="86"/>
        <v>4.2780765903678158E-2</v>
      </c>
      <c r="Y50" s="1093">
        <f t="shared" ca="1" si="86"/>
        <v>4.4992175946850302E-2</v>
      </c>
      <c r="Z50" s="1093">
        <f t="shared" ca="1" si="86"/>
        <v>4.6641402241650677E-2</v>
      </c>
      <c r="AA50" s="1093">
        <f t="shared" ca="1" si="86"/>
        <v>4.7659815800898925E-2</v>
      </c>
      <c r="AB50" s="1093">
        <f t="shared" ca="1" si="86"/>
        <v>4.8004204787257143E-2</v>
      </c>
      <c r="AC50" s="1093">
        <f t="shared" ca="1" si="86"/>
        <v>4.7659815800898925E-2</v>
      </c>
      <c r="AD50" s="1093">
        <f t="shared" ca="1" si="86"/>
        <v>4.6641402241650677E-2</v>
      </c>
      <c r="AE50" s="1093">
        <f t="shared" ca="1" si="86"/>
        <v>4.4992175946850302E-2</v>
      </c>
      <c r="AF50" s="1093">
        <f t="shared" ca="1" si="86"/>
        <v>4.2780765903678158E-2</v>
      </c>
      <c r="AG50" s="1093">
        <f t="shared" ca="1" si="86"/>
        <v>4.0096482281282271E-2</v>
      </c>
      <c r="AH50" s="1093">
        <f t="shared" ca="1" si="86"/>
        <v>3.7043341048583901E-2</v>
      </c>
      <c r="AI50" s="1093">
        <f t="shared" ca="1" si="86"/>
        <v>3.373340547620958E-2</v>
      </c>
      <c r="AJ50" s="1093">
        <f t="shared" ca="1" si="86"/>
        <v>3.0280035677023275E-2</v>
      </c>
      <c r="AK50" s="1093">
        <f t="shared" ca="1" si="86"/>
        <v>2.6791605391947481E-2</v>
      </c>
      <c r="AL50" s="1093">
        <f t="shared" ca="1" si="86"/>
        <v>2.3366154975761888E-2</v>
      </c>
      <c r="AM50" s="1093">
        <f t="shared" ca="1" si="86"/>
        <v>2.0087316717306621E-2</v>
      </c>
      <c r="AN50" s="1093">
        <f t="shared" ca="1" si="86"/>
        <v>1.7021693296128883E-2</v>
      </c>
      <c r="AO50" s="1093">
        <f t="shared" ca="1" si="86"/>
        <v>1.4217713358035407E-2</v>
      </c>
      <c r="AP50" s="1093">
        <f t="shared" ca="1" si="86"/>
        <v>1.1705848711893263E-2</v>
      </c>
      <c r="AQ50" s="1093">
        <f t="shared" ca="1" si="86"/>
        <v>9.49996967794162E-3</v>
      </c>
      <c r="AR50" s="1093">
        <f t="shared" ca="1" si="86"/>
        <v>7.5995467458188602E-3</v>
      </c>
      <c r="AS50" s="1093">
        <f t="shared" ca="1" si="86"/>
        <v>5.9923796686883442E-3</v>
      </c>
      <c r="AT50" s="1093">
        <f t="shared" ca="1" si="86"/>
        <v>4.6575455659993541E-3</v>
      </c>
      <c r="AU50" s="1093">
        <f t="shared" ca="1" si="86"/>
        <v>3.568297555376763E-3</v>
      </c>
      <c r="AV50" s="1093">
        <f t="shared" ca="1" si="86"/>
        <v>2.6947046507738662E-3</v>
      </c>
      <c r="AW50" s="1093">
        <f t="shared" ca="1" si="86"/>
        <v>2.0058915129693364E-3</v>
      </c>
      <c r="AX50" s="1093">
        <f t="shared" ca="1" si="86"/>
        <v>1.4718036284262742E-3</v>
      </c>
      <c r="AY50" s="1093">
        <f t="shared" ca="1" si="86"/>
        <v>1.064482330994834E-3</v>
      </c>
      <c r="AZ50" s="1093">
        <f t="shared" ca="1" si="86"/>
        <v>7.5888016973009356E-4</v>
      </c>
      <c r="BA50" s="1093">
        <f t="shared" ca="1" si="86"/>
        <v>5.3327854480271443E-4</v>
      </c>
      <c r="BB50" s="1093">
        <f t="shared" si="86"/>
        <v>0</v>
      </c>
      <c r="BC50" s="1093">
        <f t="shared" si="86"/>
        <v>0</v>
      </c>
      <c r="BD50" s="1093">
        <f t="shared" si="86"/>
        <v>0</v>
      </c>
      <c r="BE50" s="1093">
        <f t="shared" si="86"/>
        <v>0</v>
      </c>
      <c r="BF50" s="1093">
        <f t="shared" si="86"/>
        <v>0</v>
      </c>
      <c r="BG50" s="1093">
        <f t="shared" si="86"/>
        <v>0</v>
      </c>
      <c r="BH50" s="1093">
        <f t="shared" si="86"/>
        <v>0</v>
      </c>
      <c r="BI50" s="1093">
        <f t="shared" si="86"/>
        <v>0</v>
      </c>
      <c r="BJ50" s="1093">
        <f t="shared" si="86"/>
        <v>0</v>
      </c>
      <c r="BK50" s="1093">
        <f t="shared" si="86"/>
        <v>0</v>
      </c>
    </row>
    <row r="51" spans="1:63" s="51" customFormat="1" ht="15.75" customHeight="1">
      <c r="A51" s="59"/>
      <c r="B51" s="1064">
        <f t="shared" si="72"/>
        <v>51</v>
      </c>
      <c r="C51" s="1066">
        <f t="shared" ca="1" si="73"/>
        <v>21.248164994378655</v>
      </c>
      <c r="D51" s="1093">
        <f t="shared" ref="D51:BK51" ca="1" si="87">IFERROR(IF(D$3&lt;=$B51,D111/$C51*100,"")/100,0)</f>
        <v>7.3897255392085988E-4</v>
      </c>
      <c r="E51" s="1093">
        <f t="shared" ca="1" si="87"/>
        <v>1.0301304375149338E-3</v>
      </c>
      <c r="F51" s="1093">
        <f t="shared" ca="1" si="87"/>
        <v>1.4162669944979874E-3</v>
      </c>
      <c r="G51" s="1093">
        <f t="shared" ca="1" si="87"/>
        <v>1.9203794617298031E-3</v>
      </c>
      <c r="H51" s="1093">
        <f t="shared" ca="1" si="87"/>
        <v>2.5681357389469627E-3</v>
      </c>
      <c r="I51" s="1093">
        <f t="shared" ca="1" si="87"/>
        <v>3.3871770683077001E-3</v>
      </c>
      <c r="J51" s="1093">
        <f t="shared" ca="1" si="87"/>
        <v>4.4060237106852643E-3</v>
      </c>
      <c r="K51" s="1093">
        <f t="shared" ca="1" si="87"/>
        <v>5.6525545624119648E-3</v>
      </c>
      <c r="L51" s="1093">
        <f t="shared" ca="1" si="87"/>
        <v>7.1520690721478845E-3</v>
      </c>
      <c r="M51" s="1093">
        <f t="shared" ca="1" si="87"/>
        <v>8.9249879967300948E-3</v>
      </c>
      <c r="N51" s="1093">
        <f t="shared" ca="1" si="87"/>
        <v>1.0984305041364724E-2</v>
      </c>
      <c r="O51" s="1093">
        <f t="shared" ca="1" si="87"/>
        <v>1.3332958676727394E-2</v>
      </c>
      <c r="P51" s="1093">
        <f t="shared" ca="1" si="87"/>
        <v>1.5961344999992109E-2</v>
      </c>
      <c r="Q51" s="1093">
        <f t="shared" ca="1" si="87"/>
        <v>1.8845229916662192E-2</v>
      </c>
      <c r="R51" s="1093">
        <f t="shared" ca="1" si="87"/>
        <v>2.1944333734878693E-2</v>
      </c>
      <c r="S51" s="1093">
        <f t="shared" ca="1" si="87"/>
        <v>2.5201846521550712E-2</v>
      </c>
      <c r="T51" s="1093">
        <f t="shared" ca="1" si="87"/>
        <v>2.8545084240125921E-2</v>
      </c>
      <c r="U51" s="1093">
        <f t="shared" ca="1" si="87"/>
        <v>3.1887413925446369E-2</v>
      </c>
      <c r="V51" s="1093">
        <f t="shared" ca="1" si="87"/>
        <v>3.5131466041172552E-2</v>
      </c>
      <c r="W51" s="1093">
        <f t="shared" ca="1" si="87"/>
        <v>3.8173523758833788E-2</v>
      </c>
      <c r="X51" s="1093">
        <f t="shared" ca="1" si="87"/>
        <v>4.0908846366550143E-2</v>
      </c>
      <c r="Y51" s="1093">
        <f t="shared" ca="1" si="87"/>
        <v>4.3237563981931182E-2</v>
      </c>
      <c r="Z51" s="1093">
        <f t="shared" ca="1" si="87"/>
        <v>4.5070689967840749E-2</v>
      </c>
      <c r="AA51" s="1093">
        <f t="shared" ca="1" si="87"/>
        <v>4.6335750227705509E-2</v>
      </c>
      <c r="AB51" s="1093">
        <f t="shared" ca="1" si="87"/>
        <v>4.6981534274829199E-2</v>
      </c>
      <c r="AC51" s="1093">
        <f t="shared" ca="1" si="87"/>
        <v>4.6981534274829199E-2</v>
      </c>
      <c r="AD51" s="1093">
        <f t="shared" ca="1" si="87"/>
        <v>4.6335750227705509E-2</v>
      </c>
      <c r="AE51" s="1093">
        <f t="shared" ca="1" si="87"/>
        <v>4.5070689967840749E-2</v>
      </c>
      <c r="AF51" s="1093">
        <f t="shared" ca="1" si="87"/>
        <v>4.3237563981931182E-2</v>
      </c>
      <c r="AG51" s="1093">
        <f t="shared" ca="1" si="87"/>
        <v>4.0908846366550143E-2</v>
      </c>
      <c r="AH51" s="1093">
        <f t="shared" ca="1" si="87"/>
        <v>3.8173523758833788E-2</v>
      </c>
      <c r="AI51" s="1093">
        <f t="shared" ca="1" si="87"/>
        <v>3.5131466041172552E-2</v>
      </c>
      <c r="AJ51" s="1093">
        <f t="shared" ca="1" si="87"/>
        <v>3.1887413925446369E-2</v>
      </c>
      <c r="AK51" s="1093">
        <f t="shared" ca="1" si="87"/>
        <v>2.8545084240125921E-2</v>
      </c>
      <c r="AL51" s="1093">
        <f t="shared" ca="1" si="87"/>
        <v>2.5201846521550712E-2</v>
      </c>
      <c r="AM51" s="1093">
        <f t="shared" ca="1" si="87"/>
        <v>2.1944333734878693E-2</v>
      </c>
      <c r="AN51" s="1093">
        <f t="shared" ca="1" si="87"/>
        <v>1.8845229916662192E-2</v>
      </c>
      <c r="AO51" s="1093">
        <f t="shared" ca="1" si="87"/>
        <v>1.5961344999992109E-2</v>
      </c>
      <c r="AP51" s="1093">
        <f t="shared" ca="1" si="87"/>
        <v>1.3332958676727394E-2</v>
      </c>
      <c r="AQ51" s="1093">
        <f t="shared" ca="1" si="87"/>
        <v>1.0984305041364724E-2</v>
      </c>
      <c r="AR51" s="1093">
        <f t="shared" ca="1" si="87"/>
        <v>8.9249879967300948E-3</v>
      </c>
      <c r="AS51" s="1093">
        <f t="shared" ca="1" si="87"/>
        <v>7.1520690721478845E-3</v>
      </c>
      <c r="AT51" s="1093">
        <f t="shared" ca="1" si="87"/>
        <v>5.6525545624119648E-3</v>
      </c>
      <c r="AU51" s="1093">
        <f t="shared" ca="1" si="87"/>
        <v>4.4060237106852643E-3</v>
      </c>
      <c r="AV51" s="1093">
        <f t="shared" ca="1" si="87"/>
        <v>3.3871770683077001E-3</v>
      </c>
      <c r="AW51" s="1093">
        <f t="shared" ca="1" si="87"/>
        <v>2.5681357389469627E-3</v>
      </c>
      <c r="AX51" s="1093">
        <f t="shared" ca="1" si="87"/>
        <v>1.9203794617298031E-3</v>
      </c>
      <c r="AY51" s="1093">
        <f t="shared" ca="1" si="87"/>
        <v>1.4162669944979874E-3</v>
      </c>
      <c r="AZ51" s="1093">
        <f t="shared" ca="1" si="87"/>
        <v>1.0301304375149338E-3</v>
      </c>
      <c r="BA51" s="1093">
        <f t="shared" ca="1" si="87"/>
        <v>7.3897255392085988E-4</v>
      </c>
      <c r="BB51" s="1093">
        <f t="shared" ca="1" si="87"/>
        <v>5.228214549906435E-4</v>
      </c>
      <c r="BC51" s="1093">
        <f t="shared" si="87"/>
        <v>0</v>
      </c>
      <c r="BD51" s="1093">
        <f t="shared" si="87"/>
        <v>0</v>
      </c>
      <c r="BE51" s="1093">
        <f t="shared" si="87"/>
        <v>0</v>
      </c>
      <c r="BF51" s="1093">
        <f t="shared" si="87"/>
        <v>0</v>
      </c>
      <c r="BG51" s="1093">
        <f t="shared" si="87"/>
        <v>0</v>
      </c>
      <c r="BH51" s="1093">
        <f t="shared" si="87"/>
        <v>0</v>
      </c>
      <c r="BI51" s="1093">
        <f t="shared" si="87"/>
        <v>0</v>
      </c>
      <c r="BJ51" s="1093">
        <f t="shared" si="87"/>
        <v>0</v>
      </c>
      <c r="BK51" s="1093">
        <f t="shared" si="87"/>
        <v>0</v>
      </c>
    </row>
    <row r="52" spans="1:63" s="51" customFormat="1" ht="15.75" customHeight="1">
      <c r="A52" s="59"/>
      <c r="B52" s="1064">
        <f t="shared" si="72"/>
        <v>52</v>
      </c>
      <c r="C52" s="1066">
        <f t="shared" ca="1" si="73"/>
        <v>21.664820991542008</v>
      </c>
      <c r="D52" s="1093">
        <f t="shared" ref="D52:BK52" ca="1" si="88">IFERROR(IF(D$3&lt;=$B52,D112/$C52*100,"")/100,0)</f>
        <v>7.2004794983888129E-4</v>
      </c>
      <c r="E52" s="1093">
        <f t="shared" ca="1" si="88"/>
        <v>9.9774849820268236E-4</v>
      </c>
      <c r="F52" s="1093">
        <f t="shared" ca="1" si="88"/>
        <v>1.3642649456624355E-3</v>
      </c>
      <c r="G52" s="1093">
        <f t="shared" ca="1" si="88"/>
        <v>1.8407479714906815E-3</v>
      </c>
      <c r="H52" s="1093">
        <f t="shared" ca="1" si="88"/>
        <v>2.4508002375940039E-3</v>
      </c>
      <c r="I52" s="1093">
        <f t="shared" ca="1" si="88"/>
        <v>3.2198783936555576E-3</v>
      </c>
      <c r="J52" s="1093">
        <f t="shared" ca="1" si="88"/>
        <v>4.1743513355991047E-3</v>
      </c>
      <c r="K52" s="1093">
        <f t="shared" ca="1" si="88"/>
        <v>5.3401874356281583E-3</v>
      </c>
      <c r="L52" s="1093">
        <f t="shared" ca="1" si="88"/>
        <v>6.7412739360112909E-3</v>
      </c>
      <c r="M52" s="1093">
        <f t="shared" ca="1" si="88"/>
        <v>8.3974112561103192E-3</v>
      </c>
      <c r="N52" s="1093">
        <f t="shared" ca="1" si="88"/>
        <v>1.0322071031846266E-2</v>
      </c>
      <c r="O52" s="1093">
        <f t="shared" ca="1" si="88"/>
        <v>1.2520054999306534E-2</v>
      </c>
      <c r="P52" s="1093">
        <f t="shared" ca="1" si="88"/>
        <v>1.498523654938551E-2</v>
      </c>
      <c r="Q52" s="1093">
        <f t="shared" ca="1" si="88"/>
        <v>1.7698601138474487E-2</v>
      </c>
      <c r="R52" s="1093">
        <f t="shared" ca="1" si="88"/>
        <v>2.0626818821298826E-2</v>
      </c>
      <c r="S52" s="1093">
        <f t="shared" ca="1" si="88"/>
        <v>2.3721575982740606E-2</v>
      </c>
      <c r="T52" s="1093">
        <f t="shared" ca="1" si="88"/>
        <v>2.6919859967378747E-2</v>
      </c>
      <c r="U52" s="1093">
        <f t="shared" ca="1" si="88"/>
        <v>3.0145328928626324E-2</v>
      </c>
      <c r="V52" s="1093">
        <f t="shared" ca="1" si="88"/>
        <v>3.3310812848217596E-2</v>
      </c>
      <c r="W52" s="1093">
        <f t="shared" ca="1" si="88"/>
        <v>3.6321887317646136E-2</v>
      </c>
      <c r="X52" s="1093">
        <f t="shared" ca="1" si="88"/>
        <v>3.9081349880552917E-2</v>
      </c>
      <c r="Y52" s="1093">
        <f t="shared" ca="1" si="88"/>
        <v>4.1494322500016272E-2</v>
      </c>
      <c r="Z52" s="1093">
        <f t="shared" ca="1" si="88"/>
        <v>4.347361680161952E-2</v>
      </c>
      <c r="AA52" s="1093">
        <f t="shared" ca="1" si="88"/>
        <v>4.4944943703210886E-2</v>
      </c>
      <c r="AB52" s="1093">
        <f t="shared" ca="1" si="88"/>
        <v>4.5851535219078865E-2</v>
      </c>
      <c r="AC52" s="1093">
        <f t="shared" ca="1" si="88"/>
        <v>4.6157778104439551E-2</v>
      </c>
      <c r="AD52" s="1093">
        <f t="shared" ca="1" si="88"/>
        <v>4.5851535219078865E-2</v>
      </c>
      <c r="AE52" s="1093">
        <f t="shared" ca="1" si="88"/>
        <v>4.4944943703210886E-2</v>
      </c>
      <c r="AF52" s="1093">
        <f t="shared" ca="1" si="88"/>
        <v>4.347361680161952E-2</v>
      </c>
      <c r="AG52" s="1093">
        <f t="shared" ca="1" si="88"/>
        <v>4.1494322500016272E-2</v>
      </c>
      <c r="AH52" s="1093">
        <f t="shared" ca="1" si="88"/>
        <v>3.9081349880552917E-2</v>
      </c>
      <c r="AI52" s="1093">
        <f t="shared" ca="1" si="88"/>
        <v>3.6321887317646136E-2</v>
      </c>
      <c r="AJ52" s="1093">
        <f t="shared" ca="1" si="88"/>
        <v>3.3310812848217596E-2</v>
      </c>
      <c r="AK52" s="1093">
        <f t="shared" ca="1" si="88"/>
        <v>3.0145328928626324E-2</v>
      </c>
      <c r="AL52" s="1093">
        <f t="shared" ca="1" si="88"/>
        <v>2.6919859967378747E-2</v>
      </c>
      <c r="AM52" s="1093">
        <f t="shared" ca="1" si="88"/>
        <v>2.3721575982740606E-2</v>
      </c>
      <c r="AN52" s="1093">
        <f t="shared" ca="1" si="88"/>
        <v>2.0626818821298826E-2</v>
      </c>
      <c r="AO52" s="1093">
        <f t="shared" ca="1" si="88"/>
        <v>1.7698601138474487E-2</v>
      </c>
      <c r="AP52" s="1093">
        <f t="shared" ca="1" si="88"/>
        <v>1.498523654938551E-2</v>
      </c>
      <c r="AQ52" s="1093">
        <f t="shared" ca="1" si="88"/>
        <v>1.2520054999306534E-2</v>
      </c>
      <c r="AR52" s="1093">
        <f t="shared" ca="1" si="88"/>
        <v>1.0322071031846266E-2</v>
      </c>
      <c r="AS52" s="1093">
        <f t="shared" ca="1" si="88"/>
        <v>8.3974112561103192E-3</v>
      </c>
      <c r="AT52" s="1093">
        <f t="shared" ca="1" si="88"/>
        <v>6.7412739360112909E-3</v>
      </c>
      <c r="AU52" s="1093">
        <f t="shared" ca="1" si="88"/>
        <v>5.3401874356281583E-3</v>
      </c>
      <c r="AV52" s="1093">
        <f t="shared" ca="1" si="88"/>
        <v>4.1743513355991047E-3</v>
      </c>
      <c r="AW52" s="1093">
        <f t="shared" ca="1" si="88"/>
        <v>3.2198783936555576E-3</v>
      </c>
      <c r="AX52" s="1093">
        <f t="shared" ca="1" si="88"/>
        <v>2.4508002375940039E-3</v>
      </c>
      <c r="AY52" s="1093">
        <f t="shared" ca="1" si="88"/>
        <v>1.8407479714906815E-3</v>
      </c>
      <c r="AZ52" s="1093">
        <f t="shared" ca="1" si="88"/>
        <v>1.3642649456624355E-3</v>
      </c>
      <c r="BA52" s="1093">
        <f t="shared" ca="1" si="88"/>
        <v>9.9774849820268236E-4</v>
      </c>
      <c r="BB52" s="1093">
        <f t="shared" ca="1" si="88"/>
        <v>7.2004794983888129E-4</v>
      </c>
      <c r="BC52" s="1093">
        <f t="shared" ca="1" si="88"/>
        <v>5.1276659717517542E-4</v>
      </c>
      <c r="BD52" s="1093">
        <f t="shared" si="88"/>
        <v>0</v>
      </c>
      <c r="BE52" s="1093">
        <f t="shared" si="88"/>
        <v>0</v>
      </c>
      <c r="BF52" s="1093">
        <f t="shared" si="88"/>
        <v>0</v>
      </c>
      <c r="BG52" s="1093">
        <f t="shared" si="88"/>
        <v>0</v>
      </c>
      <c r="BH52" s="1093">
        <f t="shared" si="88"/>
        <v>0</v>
      </c>
      <c r="BI52" s="1093">
        <f t="shared" si="88"/>
        <v>0</v>
      </c>
      <c r="BJ52" s="1093">
        <f t="shared" si="88"/>
        <v>0</v>
      </c>
      <c r="BK52" s="1093">
        <f t="shared" si="88"/>
        <v>0</v>
      </c>
    </row>
    <row r="53" spans="1:63" s="51" customFormat="1" ht="15.75" customHeight="1">
      <c r="A53" s="59"/>
      <c r="B53" s="1064">
        <f t="shared" si="72"/>
        <v>53</v>
      </c>
      <c r="C53" s="1066">
        <f t="shared" ca="1" si="73"/>
        <v>22.08147651827602</v>
      </c>
      <c r="D53" s="1093">
        <f t="shared" ref="D53:BK53" ca="1" si="89">IFERROR(IF(D$3&lt;=$B53,D113/$C53*100,"")/100,0)</f>
        <v>7.0203701786276137E-4</v>
      </c>
      <c r="E53" s="1093">
        <f t="shared" ca="1" si="89"/>
        <v>9.6718022457785912E-4</v>
      </c>
      <c r="F53" s="1093">
        <f t="shared" ca="1" si="89"/>
        <v>1.3154941095034187E-3</v>
      </c>
      <c r="G53" s="1093">
        <f t="shared" ca="1" si="89"/>
        <v>1.7664628629805775E-3</v>
      </c>
      <c r="H53" s="1093">
        <f t="shared" ca="1" si="89"/>
        <v>2.3418238218999759E-3</v>
      </c>
      <c r="I53" s="1093">
        <f t="shared" ca="1" si="89"/>
        <v>3.0650533036548576E-3</v>
      </c>
      <c r="J53" s="1093">
        <f t="shared" ca="1" si="89"/>
        <v>3.9605540814605681E-3</v>
      </c>
      <c r="K53" s="1093">
        <f t="shared" ca="1" si="89"/>
        <v>5.052519152707542E-3</v>
      </c>
      <c r="L53" s="1093">
        <f t="shared" ca="1" si="89"/>
        <v>6.3634713504989006E-3</v>
      </c>
      <c r="M53" s="1093">
        <f t="shared" ca="1" si="89"/>
        <v>7.9125109139093729E-3</v>
      </c>
      <c r="N53" s="1093">
        <f t="shared" ca="1" si="89"/>
        <v>9.7133414388677741E-3</v>
      </c>
      <c r="O53" s="1093">
        <f t="shared" ca="1" si="89"/>
        <v>1.1772185378033772E-2</v>
      </c>
      <c r="P53" s="1093">
        <f t="shared" ca="1" si="89"/>
        <v>1.4085738898695056E-2</v>
      </c>
      <c r="Q53" s="1093">
        <f t="shared" ca="1" si="89"/>
        <v>1.6639347027616207E-2</v>
      </c>
      <c r="R53" s="1093">
        <f t="shared" ca="1" si="89"/>
        <v>1.94055979453325E-2</v>
      </c>
      <c r="S53" s="1093">
        <f t="shared" ca="1" si="89"/>
        <v>2.2343534932000319E-2</v>
      </c>
      <c r="T53" s="1093">
        <f t="shared" ca="1" si="89"/>
        <v>2.539866216045341E-2</v>
      </c>
      <c r="U53" s="1093">
        <f t="shared" ca="1" si="89"/>
        <v>2.8503874927896401E-2</v>
      </c>
      <c r="V53" s="1093">
        <f t="shared" ca="1" si="89"/>
        <v>3.1581377596290851E-2</v>
      </c>
      <c r="W53" s="1093">
        <f t="shared" ca="1" si="89"/>
        <v>3.454556825324559E-2</v>
      </c>
      <c r="X53" s="1093">
        <f t="shared" ca="1" si="89"/>
        <v>3.7306775683847895E-2</v>
      </c>
      <c r="Y53" s="1093">
        <f t="shared" ca="1" si="89"/>
        <v>3.9775641708471393E-2</v>
      </c>
      <c r="Z53" s="1093">
        <f t="shared" ca="1" si="89"/>
        <v>4.1867861438435058E-2</v>
      </c>
      <c r="AA53" s="1093">
        <f t="shared" ca="1" si="89"/>
        <v>4.3508936279525116E-2</v>
      </c>
      <c r="AB53" s="1093">
        <f t="shared" ca="1" si="89"/>
        <v>4.4638568333744424E-2</v>
      </c>
      <c r="AC53" s="1093">
        <f t="shared" ca="1" si="89"/>
        <v>4.5214335558060322E-2</v>
      </c>
      <c r="AD53" s="1093">
        <f t="shared" ca="1" si="89"/>
        <v>4.5214335558060322E-2</v>
      </c>
      <c r="AE53" s="1093">
        <f t="shared" ca="1" si="89"/>
        <v>4.4638568333744424E-2</v>
      </c>
      <c r="AF53" s="1093">
        <f t="shared" ca="1" si="89"/>
        <v>4.3508936279525116E-2</v>
      </c>
      <c r="AG53" s="1093">
        <f t="shared" ca="1" si="89"/>
        <v>4.1867861438435058E-2</v>
      </c>
      <c r="AH53" s="1093">
        <f t="shared" ca="1" si="89"/>
        <v>3.9775641708471393E-2</v>
      </c>
      <c r="AI53" s="1093">
        <f t="shared" ca="1" si="89"/>
        <v>3.7306775683847895E-2</v>
      </c>
      <c r="AJ53" s="1093">
        <f t="shared" ca="1" si="89"/>
        <v>3.454556825324559E-2</v>
      </c>
      <c r="AK53" s="1093">
        <f t="shared" ca="1" si="89"/>
        <v>3.1581377596290851E-2</v>
      </c>
      <c r="AL53" s="1093">
        <f t="shared" ca="1" si="89"/>
        <v>2.8503874927896401E-2</v>
      </c>
      <c r="AM53" s="1093">
        <f t="shared" ca="1" si="89"/>
        <v>2.539866216045341E-2</v>
      </c>
      <c r="AN53" s="1093">
        <f t="shared" ca="1" si="89"/>
        <v>2.2343534932000319E-2</v>
      </c>
      <c r="AO53" s="1093">
        <f t="shared" ca="1" si="89"/>
        <v>1.94055979453325E-2</v>
      </c>
      <c r="AP53" s="1093">
        <f t="shared" ca="1" si="89"/>
        <v>1.6639347027616207E-2</v>
      </c>
      <c r="AQ53" s="1093">
        <f t="shared" ca="1" si="89"/>
        <v>1.4085738898695056E-2</v>
      </c>
      <c r="AR53" s="1093">
        <f t="shared" ca="1" si="89"/>
        <v>1.1772185378033772E-2</v>
      </c>
      <c r="AS53" s="1093">
        <f t="shared" ca="1" si="89"/>
        <v>9.7133414388677741E-3</v>
      </c>
      <c r="AT53" s="1093">
        <f t="shared" ca="1" si="89"/>
        <v>7.9125109139093729E-3</v>
      </c>
      <c r="AU53" s="1093">
        <f t="shared" ca="1" si="89"/>
        <v>6.3634713504989006E-3</v>
      </c>
      <c r="AV53" s="1093">
        <f t="shared" ca="1" si="89"/>
        <v>5.052519152707542E-3</v>
      </c>
      <c r="AW53" s="1093">
        <f t="shared" ca="1" si="89"/>
        <v>3.9605540814605681E-3</v>
      </c>
      <c r="AX53" s="1093">
        <f t="shared" ca="1" si="89"/>
        <v>3.0650533036548576E-3</v>
      </c>
      <c r="AY53" s="1093">
        <f t="shared" ca="1" si="89"/>
        <v>2.3418238218999759E-3</v>
      </c>
      <c r="AZ53" s="1093">
        <f t="shared" ca="1" si="89"/>
        <v>1.7664628629805775E-3</v>
      </c>
      <c r="BA53" s="1093">
        <f t="shared" ca="1" si="89"/>
        <v>1.3154941095034187E-3</v>
      </c>
      <c r="BB53" s="1093">
        <f t="shared" ca="1" si="89"/>
        <v>9.6718022457785912E-4</v>
      </c>
      <c r="BC53" s="1093">
        <f t="shared" ca="1" si="89"/>
        <v>7.0203701786276137E-4</v>
      </c>
      <c r="BD53" s="1093">
        <f t="shared" ca="1" si="89"/>
        <v>5.0309120085551353E-4</v>
      </c>
      <c r="BE53" s="1093">
        <f t="shared" si="89"/>
        <v>0</v>
      </c>
      <c r="BF53" s="1093">
        <f t="shared" si="89"/>
        <v>0</v>
      </c>
      <c r="BG53" s="1093">
        <f t="shared" si="89"/>
        <v>0</v>
      </c>
      <c r="BH53" s="1093">
        <f t="shared" si="89"/>
        <v>0</v>
      </c>
      <c r="BI53" s="1093">
        <f t="shared" si="89"/>
        <v>0</v>
      </c>
      <c r="BJ53" s="1093">
        <f t="shared" si="89"/>
        <v>0</v>
      </c>
      <c r="BK53" s="1093">
        <f t="shared" si="89"/>
        <v>0</v>
      </c>
    </row>
    <row r="54" spans="1:63" s="51" customFormat="1" ht="15.75" customHeight="1">
      <c r="A54" s="59"/>
      <c r="B54" s="1064">
        <f t="shared" si="72"/>
        <v>54</v>
      </c>
      <c r="C54" s="1066">
        <f t="shared" ca="1" si="73"/>
        <v>22.498131600581939</v>
      </c>
      <c r="D54" s="1093">
        <f t="shared" ref="D54:BK54" ca="1" si="90">IFERROR(IF(D$3&lt;=$B54,D114/$C54*100,"")/100,0)</f>
        <v>6.8487667530534979E-4</v>
      </c>
      <c r="E54" s="1093">
        <f t="shared" ca="1" si="90"/>
        <v>9.3828486864771631E-4</v>
      </c>
      <c r="F54" s="1093">
        <f t="shared" ca="1" si="90"/>
        <v>1.2696832471106845E-3</v>
      </c>
      <c r="G54" s="1093">
        <f t="shared" ca="1" si="90"/>
        <v>1.6970490918253947E-3</v>
      </c>
      <c r="H54" s="1093">
        <f t="shared" ca="1" si="90"/>
        <v>2.2404319726465568E-3</v>
      </c>
      <c r="I54" s="1093">
        <f t="shared" ca="1" si="90"/>
        <v>2.9215105406721997E-3</v>
      </c>
      <c r="J54" s="1093">
        <f t="shared" ca="1" si="90"/>
        <v>3.7628897423793257E-3</v>
      </c>
      <c r="K54" s="1093">
        <f t="shared" ca="1" si="90"/>
        <v>4.7871150859143483E-3</v>
      </c>
      <c r="L54" s="1093">
        <f t="shared" ca="1" si="90"/>
        <v>6.0154009959259066E-3</v>
      </c>
      <c r="M54" s="1093">
        <f t="shared" ca="1" si="90"/>
        <v>7.4660971737399206E-3</v>
      </c>
      <c r="N54" s="1093">
        <f t="shared" ca="1" si="90"/>
        <v>9.1529487910397087E-3</v>
      </c>
      <c r="O54" s="1093">
        <f t="shared" ca="1" si="90"/>
        <v>1.1083240742126622E-2</v>
      </c>
      <c r="P54" s="1093">
        <f t="shared" ca="1" si="90"/>
        <v>1.3255949492877329E-2</v>
      </c>
      <c r="Q54" s="1093">
        <f t="shared" ca="1" si="90"/>
        <v>1.5660053965831713E-2</v>
      </c>
      <c r="R54" s="1093">
        <f t="shared" ca="1" si="90"/>
        <v>1.8273174759834438E-2</v>
      </c>
      <c r="S54" s="1093">
        <f t="shared" ca="1" si="90"/>
        <v>2.1060714498758997E-2</v>
      </c>
      <c r="T54" s="1093">
        <f t="shared" ca="1" si="90"/>
        <v>2.3975657926353054E-2</v>
      </c>
      <c r="U54" s="1093">
        <f t="shared" ca="1" si="90"/>
        <v>2.6959156897141841E-2</v>
      </c>
      <c r="V54" s="1093">
        <f t="shared" ca="1" si="90"/>
        <v>2.9941973284897238E-2</v>
      </c>
      <c r="W54" s="1093">
        <f t="shared" ca="1" si="90"/>
        <v>3.2846785208652349E-2</v>
      </c>
      <c r="X54" s="1093">
        <f t="shared" ca="1" si="90"/>
        <v>3.5591284517870636E-2</v>
      </c>
      <c r="Y54" s="1093">
        <f t="shared" ca="1" si="90"/>
        <v>3.8091913882000394E-2</v>
      </c>
      <c r="Z54" s="1093">
        <f t="shared" ca="1" si="90"/>
        <v>4.026801901568023E-2</v>
      </c>
      <c r="AA54" s="1093">
        <f t="shared" ca="1" si="90"/>
        <v>4.2046134572450322E-2</v>
      </c>
      <c r="AB54" s="1093">
        <f t="shared" ca="1" si="90"/>
        <v>4.3364088955707356E-2</v>
      </c>
      <c r="AC54" s="1093">
        <f t="shared" ca="1" si="90"/>
        <v>4.4174609295144059E-2</v>
      </c>
      <c r="AD54" s="1093">
        <f t="shared" ca="1" si="90"/>
        <v>4.4448135416459825E-2</v>
      </c>
      <c r="AE54" s="1093">
        <f t="shared" ca="1" si="90"/>
        <v>4.4174609295144059E-2</v>
      </c>
      <c r="AF54" s="1093">
        <f t="shared" ca="1" si="90"/>
        <v>4.3364088955707356E-2</v>
      </c>
      <c r="AG54" s="1093">
        <f t="shared" ca="1" si="90"/>
        <v>4.2046134572450322E-2</v>
      </c>
      <c r="AH54" s="1093">
        <f t="shared" ca="1" si="90"/>
        <v>4.026801901568023E-2</v>
      </c>
      <c r="AI54" s="1093">
        <f t="shared" ca="1" si="90"/>
        <v>3.8091913882000394E-2</v>
      </c>
      <c r="AJ54" s="1093">
        <f t="shared" ca="1" si="90"/>
        <v>3.5591284517870636E-2</v>
      </c>
      <c r="AK54" s="1093">
        <f t="shared" ca="1" si="90"/>
        <v>3.2846785208652349E-2</v>
      </c>
      <c r="AL54" s="1093">
        <f t="shared" ca="1" si="90"/>
        <v>2.9941973284897238E-2</v>
      </c>
      <c r="AM54" s="1093">
        <f t="shared" ca="1" si="90"/>
        <v>2.6959156897141841E-2</v>
      </c>
      <c r="AN54" s="1093">
        <f t="shared" ca="1" si="90"/>
        <v>2.3975657926353054E-2</v>
      </c>
      <c r="AO54" s="1093">
        <f t="shared" ca="1" si="90"/>
        <v>2.1060714498758997E-2</v>
      </c>
      <c r="AP54" s="1093">
        <f t="shared" ca="1" si="90"/>
        <v>1.8273174759834438E-2</v>
      </c>
      <c r="AQ54" s="1093">
        <f t="shared" ca="1" si="90"/>
        <v>1.5660053965831713E-2</v>
      </c>
      <c r="AR54" s="1093">
        <f t="shared" ca="1" si="90"/>
        <v>1.3255949492877329E-2</v>
      </c>
      <c r="AS54" s="1093">
        <f t="shared" ca="1" si="90"/>
        <v>1.1083240742126622E-2</v>
      </c>
      <c r="AT54" s="1093">
        <f t="shared" ca="1" si="90"/>
        <v>9.1529487910397087E-3</v>
      </c>
      <c r="AU54" s="1093">
        <f t="shared" ca="1" si="90"/>
        <v>7.4660971737399206E-3</v>
      </c>
      <c r="AV54" s="1093">
        <f t="shared" ca="1" si="90"/>
        <v>6.0154009959259066E-3</v>
      </c>
      <c r="AW54" s="1093">
        <f t="shared" ca="1" si="90"/>
        <v>4.7871150859143483E-3</v>
      </c>
      <c r="AX54" s="1093">
        <f t="shared" ca="1" si="90"/>
        <v>3.7628897423793257E-3</v>
      </c>
      <c r="AY54" s="1093">
        <f t="shared" ca="1" si="90"/>
        <v>2.9215105406721997E-3</v>
      </c>
      <c r="AZ54" s="1093">
        <f t="shared" ca="1" si="90"/>
        <v>2.2404319726465568E-3</v>
      </c>
      <c r="BA54" s="1093">
        <f t="shared" ca="1" si="90"/>
        <v>1.6970490918253947E-3</v>
      </c>
      <c r="BB54" s="1093">
        <f t="shared" ca="1" si="90"/>
        <v>1.2696832471106845E-3</v>
      </c>
      <c r="BC54" s="1093">
        <f t="shared" ca="1" si="90"/>
        <v>9.3828486864771631E-4</v>
      </c>
      <c r="BD54" s="1093">
        <f t="shared" ca="1" si="90"/>
        <v>6.8487667530534979E-4</v>
      </c>
      <c r="BE54" s="1093">
        <f t="shared" ca="1" si="90"/>
        <v>4.9377418247277744E-4</v>
      </c>
      <c r="BF54" s="1093">
        <f t="shared" si="90"/>
        <v>0</v>
      </c>
      <c r="BG54" s="1093">
        <f t="shared" si="90"/>
        <v>0</v>
      </c>
      <c r="BH54" s="1093">
        <f t="shared" si="90"/>
        <v>0</v>
      </c>
      <c r="BI54" s="1093">
        <f t="shared" si="90"/>
        <v>0</v>
      </c>
      <c r="BJ54" s="1093">
        <f t="shared" si="90"/>
        <v>0</v>
      </c>
      <c r="BK54" s="1093">
        <f t="shared" si="90"/>
        <v>0</v>
      </c>
    </row>
    <row r="55" spans="1:63" s="51" customFormat="1" ht="15.75" customHeight="1">
      <c r="A55" s="59"/>
      <c r="B55" s="1064">
        <f t="shared" si="72"/>
        <v>55</v>
      </c>
      <c r="C55" s="1066">
        <f t="shared" ca="1" si="73"/>
        <v>22.914786262581913</v>
      </c>
      <c r="D55" s="1093">
        <f t="shared" ref="D55:BK55" ca="1" si="91">IFERROR(IF(D$3&lt;=$B55,D115/$C55*100,"")/100,0)</f>
        <v>6.6850941585961808E-4</v>
      </c>
      <c r="E55" s="1093">
        <f t="shared" ca="1" si="91"/>
        <v>9.1093538673924304E-4</v>
      </c>
      <c r="F55" s="1093">
        <f t="shared" ca="1" si="91"/>
        <v>1.2265892514332017E-3</v>
      </c>
      <c r="G55" s="1093">
        <f t="shared" ca="1" si="91"/>
        <v>1.6320831189713949E-3</v>
      </c>
      <c r="H55" s="1093">
        <f t="shared" ca="1" si="91"/>
        <v>2.1459368013233586E-3</v>
      </c>
      <c r="I55" s="1093">
        <f t="shared" ca="1" si="91"/>
        <v>2.7881948410904901E-3</v>
      </c>
      <c r="J55" s="1093">
        <f t="shared" ca="1" si="91"/>
        <v>3.5798171777528583E-3</v>
      </c>
      <c r="K55" s="1093">
        <f t="shared" ca="1" si="91"/>
        <v>4.5418220328657145E-3</v>
      </c>
      <c r="L55" s="1093">
        <f t="shared" ca="1" si="91"/>
        <v>5.6941763686357257E-3</v>
      </c>
      <c r="M55" s="1093">
        <f t="shared" ca="1" si="91"/>
        <v>7.0544515202934262E-3</v>
      </c>
      <c r="N55" s="1093">
        <f t="shared" ca="1" si="91"/>
        <v>8.6362882383401521E-3</v>
      </c>
      <c r="O55" s="1093">
        <f t="shared" ca="1" si="91"/>
        <v>1.0447744435360659E-2</v>
      </c>
      <c r="P55" s="1093">
        <f t="shared" ca="1" si="91"/>
        <v>1.2489627605757878E-2</v>
      </c>
      <c r="Q55" s="1093">
        <f t="shared" ca="1" si="91"/>
        <v>1.4753938713296937E-2</v>
      </c>
      <c r="R55" s="1093">
        <f t="shared" ca="1" si="91"/>
        <v>1.7222571540100404E-2</v>
      </c>
      <c r="S55" s="1093">
        <f t="shared" ca="1" si="91"/>
        <v>1.9866417427051301E-2</v>
      </c>
      <c r="T55" s="1093">
        <f t="shared" ca="1" si="91"/>
        <v>2.2645017065441201E-2</v>
      </c>
      <c r="U55" s="1093">
        <f t="shared" ca="1" si="91"/>
        <v>2.5506876821403179E-2</v>
      </c>
      <c r="V55" s="1093">
        <f t="shared" ca="1" si="91"/>
        <v>2.8390526997384119E-2</v>
      </c>
      <c r="W55" s="1093">
        <f t="shared" ca="1" si="91"/>
        <v>3.1226345472186712E-2</v>
      </c>
      <c r="X55" s="1093">
        <f t="shared" ca="1" si="91"/>
        <v>3.3939106370982235E-2</v>
      </c>
      <c r="Y55" s="1093">
        <f t="shared" ca="1" si="91"/>
        <v>3.6451145641938812E-2</v>
      </c>
      <c r="Z55" s="1093">
        <f t="shared" ca="1" si="91"/>
        <v>3.8685970723146647E-2</v>
      </c>
      <c r="AA55" s="1093">
        <f t="shared" ca="1" si="91"/>
        <v>4.0572087350367908E-2</v>
      </c>
      <c r="AB55" s="1093">
        <f t="shared" ca="1" si="91"/>
        <v>4.2046779909196787E-2</v>
      </c>
      <c r="AC55" s="1093">
        <f t="shared" ca="1" si="91"/>
        <v>4.3059567971641864E-2</v>
      </c>
      <c r="AD55" s="1093">
        <f t="shared" ca="1" si="91"/>
        <v>4.3575073805425094E-2</v>
      </c>
      <c r="AE55" s="1093">
        <f t="shared" ca="1" si="91"/>
        <v>4.3575073805425094E-2</v>
      </c>
      <c r="AF55" s="1093">
        <f t="shared" ca="1" si="91"/>
        <v>4.3059567971641864E-2</v>
      </c>
      <c r="AG55" s="1093">
        <f t="shared" ca="1" si="91"/>
        <v>4.2046779909196787E-2</v>
      </c>
      <c r="AH55" s="1093">
        <f t="shared" ca="1" si="91"/>
        <v>4.0572087350367908E-2</v>
      </c>
      <c r="AI55" s="1093">
        <f t="shared" ca="1" si="91"/>
        <v>3.8685970723146647E-2</v>
      </c>
      <c r="AJ55" s="1093">
        <f t="shared" ca="1" si="91"/>
        <v>3.6451145641938812E-2</v>
      </c>
      <c r="AK55" s="1093">
        <f t="shared" ca="1" si="91"/>
        <v>3.3939106370982235E-2</v>
      </c>
      <c r="AL55" s="1093">
        <f t="shared" ca="1" si="91"/>
        <v>3.1226345472186712E-2</v>
      </c>
      <c r="AM55" s="1093">
        <f t="shared" ca="1" si="91"/>
        <v>2.8390526997384119E-2</v>
      </c>
      <c r="AN55" s="1093">
        <f t="shared" ca="1" si="91"/>
        <v>2.5506876821403179E-2</v>
      </c>
      <c r="AO55" s="1093">
        <f t="shared" ca="1" si="91"/>
        <v>2.2645017065441201E-2</v>
      </c>
      <c r="AP55" s="1093">
        <f t="shared" ca="1" si="91"/>
        <v>1.9866417427051301E-2</v>
      </c>
      <c r="AQ55" s="1093">
        <f t="shared" ca="1" si="91"/>
        <v>1.7222571540100404E-2</v>
      </c>
      <c r="AR55" s="1093">
        <f t="shared" ca="1" si="91"/>
        <v>1.4753938713296937E-2</v>
      </c>
      <c r="AS55" s="1093">
        <f t="shared" ca="1" si="91"/>
        <v>1.2489627605757878E-2</v>
      </c>
      <c r="AT55" s="1093">
        <f t="shared" ca="1" si="91"/>
        <v>1.0447744435360659E-2</v>
      </c>
      <c r="AU55" s="1093">
        <f t="shared" ca="1" si="91"/>
        <v>8.6362882383401521E-3</v>
      </c>
      <c r="AV55" s="1093">
        <f t="shared" ca="1" si="91"/>
        <v>7.0544515202934262E-3</v>
      </c>
      <c r="AW55" s="1093">
        <f t="shared" ca="1" si="91"/>
        <v>5.6941763686357257E-3</v>
      </c>
      <c r="AX55" s="1093">
        <f t="shared" ca="1" si="91"/>
        <v>4.5418220328657145E-3</v>
      </c>
      <c r="AY55" s="1093">
        <f t="shared" ca="1" si="91"/>
        <v>3.5798171777528583E-3</v>
      </c>
      <c r="AZ55" s="1093">
        <f t="shared" ca="1" si="91"/>
        <v>2.7881948410904901E-3</v>
      </c>
      <c r="BA55" s="1093">
        <f t="shared" ca="1" si="91"/>
        <v>2.1459368013233586E-3</v>
      </c>
      <c r="BB55" s="1093">
        <f t="shared" ca="1" si="91"/>
        <v>1.6320831189713949E-3</v>
      </c>
      <c r="BC55" s="1093">
        <f t="shared" ca="1" si="91"/>
        <v>1.2265892514332017E-3</v>
      </c>
      <c r="BD55" s="1093">
        <f t="shared" ca="1" si="91"/>
        <v>9.1093538673924304E-4</v>
      </c>
      <c r="BE55" s="1093">
        <f t="shared" ca="1" si="91"/>
        <v>6.6850941585961808E-4</v>
      </c>
      <c r="BF55" s="1093">
        <f t="shared" ca="1" si="91"/>
        <v>4.8479599202644298E-4</v>
      </c>
      <c r="BG55" s="1093">
        <f t="shared" si="91"/>
        <v>0</v>
      </c>
      <c r="BH55" s="1093">
        <f t="shared" si="91"/>
        <v>0</v>
      </c>
      <c r="BI55" s="1093">
        <f t="shared" si="91"/>
        <v>0</v>
      </c>
      <c r="BJ55" s="1093">
        <f t="shared" si="91"/>
        <v>0</v>
      </c>
      <c r="BK55" s="1093">
        <f t="shared" si="91"/>
        <v>0</v>
      </c>
    </row>
    <row r="56" spans="1:63" s="51" customFormat="1" ht="15.75" customHeight="1">
      <c r="A56" s="59"/>
      <c r="B56" s="1064">
        <f t="shared" si="72"/>
        <v>56</v>
      </c>
      <c r="C56" s="1066">
        <f t="shared" ca="1" si="73"/>
        <v>23.331440526685427</v>
      </c>
      <c r="D56" s="1093">
        <f t="shared" ref="D56:BK56" ca="1" si="92">IFERROR(IF(D$3&lt;=$B56,D116/$C56*100,"")/100,0)</f>
        <v>6.5288271501207399E-4</v>
      </c>
      <c r="E56" s="1093">
        <f t="shared" ca="1" si="92"/>
        <v>8.8501685262614132E-4</v>
      </c>
      <c r="F56" s="1093">
        <f t="shared" ca="1" si="92"/>
        <v>1.1859937137672857E-3</v>
      </c>
      <c r="G56" s="1093">
        <f t="shared" ca="1" si="92"/>
        <v>1.5711863959471455E-3</v>
      </c>
      <c r="H56" s="1093">
        <f t="shared" ca="1" si="92"/>
        <v>2.0577258328749902E-3</v>
      </c>
      <c r="I56" s="1093">
        <f t="shared" ca="1" si="92"/>
        <v>2.6641690947964143E-3</v>
      </c>
      <c r="J56" s="1093">
        <f t="shared" ca="1" si="92"/>
        <v>3.409969848506833E-3</v>
      </c>
      <c r="K56" s="1093">
        <f t="shared" ca="1" si="92"/>
        <v>4.3147314310814783E-3</v>
      </c>
      <c r="L56" s="1093">
        <f t="shared" ca="1" si="92"/>
        <v>5.3972368202078406E-3</v>
      </c>
      <c r="M56" s="1093">
        <f t="shared" ca="1" si="92"/>
        <v>6.6742682421001261E-3</v>
      </c>
      <c r="N56" s="1093">
        <f t="shared" ca="1" si="92"/>
        <v>8.1592514342404224E-3</v>
      </c>
      <c r="O56" s="1093">
        <f t="shared" ca="1" si="92"/>
        <v>9.8607841522116851E-3</v>
      </c>
      <c r="P56" s="1093">
        <f t="shared" ca="1" si="92"/>
        <v>1.1781133164689463E-2</v>
      </c>
      <c r="Q56" s="1093">
        <f t="shared" ca="1" si="92"/>
        <v>1.3914805945523476E-2</v>
      </c>
      <c r="R56" s="1093">
        <f t="shared" ca="1" si="92"/>
        <v>1.6247319461801482E-2</v>
      </c>
      <c r="S56" s="1093">
        <f t="shared" ca="1" si="92"/>
        <v>1.875429582668944E-2</v>
      </c>
      <c r="T56" s="1093">
        <f t="shared" ca="1" si="92"/>
        <v>2.1401010553815297E-2</v>
      </c>
      <c r="U56" s="1093">
        <f t="shared" ca="1" si="92"/>
        <v>2.4142502039571901E-2</v>
      </c>
      <c r="V56" s="1093">
        <f t="shared" ca="1" si="92"/>
        <v>2.692432033396509E-2</v>
      </c>
      <c r="W56" s="1093">
        <f t="shared" ca="1" si="92"/>
        <v>2.9683950436453718E-2</v>
      </c>
      <c r="X56" s="1093">
        <f t="shared" ca="1" si="92"/>
        <v>3.2352893132580329E-2</v>
      </c>
      <c r="Y56" s="1093">
        <f t="shared" ca="1" si="92"/>
        <v>3.4859329161421031E-2</v>
      </c>
      <c r="Z56" s="1093">
        <f t="shared" ca="1" si="92"/>
        <v>3.713123581939743E-2</v>
      </c>
      <c r="AA56" s="1093">
        <f t="shared" ca="1" si="92"/>
        <v>3.9099775077546153E-2</v>
      </c>
      <c r="AB56" s="1093">
        <f t="shared" ca="1" si="92"/>
        <v>4.0702734865800026E-2</v>
      </c>
      <c r="AC56" s="1093">
        <f t="shared" ca="1" si="92"/>
        <v>4.1887785357024344E-2</v>
      </c>
      <c r="AD56" s="1093">
        <f t="shared" ca="1" si="92"/>
        <v>4.261531319087139E-2</v>
      </c>
      <c r="AE56" s="1093">
        <f t="shared" ca="1" si="92"/>
        <v>4.2860619722826204E-2</v>
      </c>
      <c r="AF56" s="1093">
        <f t="shared" ca="1" si="92"/>
        <v>4.261531319087139E-2</v>
      </c>
      <c r="AG56" s="1093">
        <f t="shared" ca="1" si="92"/>
        <v>4.1887785357024344E-2</v>
      </c>
      <c r="AH56" s="1093">
        <f t="shared" ca="1" si="92"/>
        <v>4.0702734865800026E-2</v>
      </c>
      <c r="AI56" s="1093">
        <f t="shared" ca="1" si="92"/>
        <v>3.9099775077546153E-2</v>
      </c>
      <c r="AJ56" s="1093">
        <f t="shared" ca="1" si="92"/>
        <v>3.713123581939743E-2</v>
      </c>
      <c r="AK56" s="1093">
        <f t="shared" ca="1" si="92"/>
        <v>3.4859329161421031E-2</v>
      </c>
      <c r="AL56" s="1093">
        <f t="shared" ca="1" si="92"/>
        <v>3.2352893132580329E-2</v>
      </c>
      <c r="AM56" s="1093">
        <f t="shared" ca="1" si="92"/>
        <v>2.9683950436453718E-2</v>
      </c>
      <c r="AN56" s="1093">
        <f t="shared" ca="1" si="92"/>
        <v>2.692432033396509E-2</v>
      </c>
      <c r="AO56" s="1093">
        <f t="shared" ca="1" si="92"/>
        <v>2.4142502039571901E-2</v>
      </c>
      <c r="AP56" s="1093">
        <f t="shared" ca="1" si="92"/>
        <v>2.1401010553815297E-2</v>
      </c>
      <c r="AQ56" s="1093">
        <f t="shared" ca="1" si="92"/>
        <v>1.875429582668944E-2</v>
      </c>
      <c r="AR56" s="1093">
        <f t="shared" ca="1" si="92"/>
        <v>1.6247319461801482E-2</v>
      </c>
      <c r="AS56" s="1093">
        <f t="shared" ca="1" si="92"/>
        <v>1.3914805945523476E-2</v>
      </c>
      <c r="AT56" s="1093">
        <f t="shared" ca="1" si="92"/>
        <v>1.1781133164689463E-2</v>
      </c>
      <c r="AU56" s="1093">
        <f t="shared" ca="1" si="92"/>
        <v>9.8607841522116851E-3</v>
      </c>
      <c r="AV56" s="1093">
        <f t="shared" ca="1" si="92"/>
        <v>8.1592514342404224E-3</v>
      </c>
      <c r="AW56" s="1093">
        <f t="shared" ca="1" si="92"/>
        <v>6.6742682421001261E-3</v>
      </c>
      <c r="AX56" s="1093">
        <f t="shared" ca="1" si="92"/>
        <v>5.3972368202078406E-3</v>
      </c>
      <c r="AY56" s="1093">
        <f t="shared" ca="1" si="92"/>
        <v>4.3147314310814783E-3</v>
      </c>
      <c r="AZ56" s="1093">
        <f t="shared" ca="1" si="92"/>
        <v>3.409969848506833E-3</v>
      </c>
      <c r="BA56" s="1093">
        <f t="shared" ca="1" si="92"/>
        <v>2.6641690947964143E-3</v>
      </c>
      <c r="BB56" s="1093">
        <f t="shared" ca="1" si="92"/>
        <v>2.0577258328749902E-3</v>
      </c>
      <c r="BC56" s="1093">
        <f t="shared" ca="1" si="92"/>
        <v>1.5711863959471455E-3</v>
      </c>
      <c r="BD56" s="1093">
        <f t="shared" ca="1" si="92"/>
        <v>1.1859937137672857E-3</v>
      </c>
      <c r="BE56" s="1093">
        <f t="shared" ca="1" si="92"/>
        <v>8.8501685262614132E-4</v>
      </c>
      <c r="BF56" s="1093">
        <f t="shared" ca="1" si="92"/>
        <v>6.5288271501207399E-4</v>
      </c>
      <c r="BG56" s="1093">
        <f t="shared" ca="1" si="92"/>
        <v>4.7613847612779629E-4</v>
      </c>
      <c r="BH56" s="1093">
        <f t="shared" si="92"/>
        <v>0</v>
      </c>
      <c r="BI56" s="1093">
        <f t="shared" si="92"/>
        <v>0</v>
      </c>
      <c r="BJ56" s="1093">
        <f t="shared" si="92"/>
        <v>0</v>
      </c>
      <c r="BK56" s="1093">
        <f t="shared" si="92"/>
        <v>0</v>
      </c>
    </row>
    <row r="57" spans="1:63" s="51" customFormat="1" ht="15.75" customHeight="1">
      <c r="A57" s="59"/>
      <c r="B57" s="1064">
        <f t="shared" si="72"/>
        <v>57</v>
      </c>
      <c r="C57" s="1066">
        <f t="shared" ca="1" si="73"/>
        <v>23.748094413738468</v>
      </c>
      <c r="D57" s="1093">
        <f t="shared" ref="D57:BK57" ca="1" si="93">IFERROR(IF(D$3&lt;=$B57,D117/$C57*100,"")/100,0)</f>
        <v>6.3794850912862017E-4</v>
      </c>
      <c r="E57" s="1093">
        <f t="shared" ca="1" si="93"/>
        <v>8.6042508194496519E-4</v>
      </c>
      <c r="F57" s="1093">
        <f t="shared" ca="1" si="93"/>
        <v>1.1476999683634047E-3</v>
      </c>
      <c r="G57" s="1093">
        <f t="shared" ca="1" si="93"/>
        <v>1.5140197841324724E-3</v>
      </c>
      <c r="H57" s="1093">
        <f t="shared" ca="1" si="93"/>
        <v>1.9752524248326264E-3</v>
      </c>
      <c r="I57" s="1093">
        <f t="shared" ca="1" si="93"/>
        <v>2.5485991254766954E-3</v>
      </c>
      <c r="J57" s="1093">
        <f t="shared" ca="1" si="93"/>
        <v>3.2521332273840135E-3</v>
      </c>
      <c r="K57" s="1093">
        <f t="shared" ca="1" si="93"/>
        <v>4.1041478756019701E-3</v>
      </c>
      <c r="L57" s="1093">
        <f t="shared" ca="1" si="93"/>
        <v>5.1223063032637241E-3</v>
      </c>
      <c r="M57" s="1093">
        <f t="shared" ca="1" si="93"/>
        <v>6.322603713326224E-3</v>
      </c>
      <c r="N57" s="1093">
        <f t="shared" ca="1" si="93"/>
        <v>7.7181684359125483E-3</v>
      </c>
      <c r="O57" s="1093">
        <f t="shared" ca="1" si="93"/>
        <v>9.3179508404995157E-3</v>
      </c>
      <c r="P57" s="1093">
        <f t="shared" ca="1" si="93"/>
        <v>1.1125369669102264E-2</v>
      </c>
      <c r="Q57" s="1093">
        <f t="shared" ca="1" si="93"/>
        <v>1.3137004806117238E-2</v>
      </c>
      <c r="R57" s="1093">
        <f t="shared" ca="1" si="93"/>
        <v>1.5341440495680954E-2</v>
      </c>
      <c r="S57" s="1093">
        <f t="shared" ca="1" si="93"/>
        <v>1.771837111470681E-2</v>
      </c>
      <c r="T57" s="1093">
        <f t="shared" ca="1" si="93"/>
        <v>2.0238080567932405E-2</v>
      </c>
      <c r="U57" s="1093">
        <f t="shared" ca="1" si="93"/>
        <v>2.2861394604610941E-2</v>
      </c>
      <c r="V57" s="1093">
        <f t="shared" ca="1" si="93"/>
        <v>2.5540182262445043E-2</v>
      </c>
      <c r="W57" s="1093">
        <f t="shared" ca="1" si="93"/>
        <v>2.8218448851220015E-2</v>
      </c>
      <c r="X57" s="1093">
        <f t="shared" ca="1" si="93"/>
        <v>3.0834020370886495E-2</v>
      </c>
      <c r="Y57" s="1093">
        <f t="shared" ca="1" si="93"/>
        <v>3.3320771282700584E-2</v>
      </c>
      <c r="Z57" s="1093">
        <f t="shared" ca="1" si="93"/>
        <v>3.5611298433390497E-2</v>
      </c>
      <c r="AA57" s="1093">
        <f t="shared" ca="1" si="93"/>
        <v>3.7639898619181669E-2</v>
      </c>
      <c r="AB57" s="1093">
        <f t="shared" ca="1" si="93"/>
        <v>3.9345670796006267E-2</v>
      </c>
      <c r="AC57" s="1093">
        <f t="shared" ca="1" si="93"/>
        <v>4.0675540779560398E-2</v>
      </c>
      <c r="AD57" s="1093">
        <f t="shared" ca="1" si="93"/>
        <v>4.1586999772992322E-2</v>
      </c>
      <c r="AE57" s="1093">
        <f t="shared" ca="1" si="93"/>
        <v>4.2050359905863373E-2</v>
      </c>
      <c r="AF57" s="1093">
        <f t="shared" ca="1" si="93"/>
        <v>4.2050359905863373E-2</v>
      </c>
      <c r="AG57" s="1093">
        <f t="shared" ca="1" si="93"/>
        <v>4.1586999772992322E-2</v>
      </c>
      <c r="AH57" s="1093">
        <f t="shared" ca="1" si="93"/>
        <v>4.0675540779560398E-2</v>
      </c>
      <c r="AI57" s="1093">
        <f t="shared" ca="1" si="93"/>
        <v>3.9345670796006267E-2</v>
      </c>
      <c r="AJ57" s="1093">
        <f t="shared" ca="1" si="93"/>
        <v>3.7639898619181669E-2</v>
      </c>
      <c r="AK57" s="1093">
        <f t="shared" ca="1" si="93"/>
        <v>3.5611298433390497E-2</v>
      </c>
      <c r="AL57" s="1093">
        <f t="shared" ca="1" si="93"/>
        <v>3.3320771282700584E-2</v>
      </c>
      <c r="AM57" s="1093">
        <f t="shared" ca="1" si="93"/>
        <v>3.0834020370886495E-2</v>
      </c>
      <c r="AN57" s="1093">
        <f t="shared" ca="1" si="93"/>
        <v>2.8218448851220015E-2</v>
      </c>
      <c r="AO57" s="1093">
        <f t="shared" ca="1" si="93"/>
        <v>2.5540182262445043E-2</v>
      </c>
      <c r="AP57" s="1093">
        <f t="shared" ca="1" si="93"/>
        <v>2.2861394604610941E-2</v>
      </c>
      <c r="AQ57" s="1093">
        <f t="shared" ca="1" si="93"/>
        <v>2.0238080567932405E-2</v>
      </c>
      <c r="AR57" s="1093">
        <f t="shared" ca="1" si="93"/>
        <v>1.771837111470681E-2</v>
      </c>
      <c r="AS57" s="1093">
        <f t="shared" ca="1" si="93"/>
        <v>1.5341440495680954E-2</v>
      </c>
      <c r="AT57" s="1093">
        <f t="shared" ca="1" si="93"/>
        <v>1.3137004806117238E-2</v>
      </c>
      <c r="AU57" s="1093">
        <f t="shared" ca="1" si="93"/>
        <v>1.1125369669102264E-2</v>
      </c>
      <c r="AV57" s="1093">
        <f t="shared" ca="1" si="93"/>
        <v>9.3179508404995157E-3</v>
      </c>
      <c r="AW57" s="1093">
        <f t="shared" ca="1" si="93"/>
        <v>7.7181684359125483E-3</v>
      </c>
      <c r="AX57" s="1093">
        <f t="shared" ca="1" si="93"/>
        <v>6.322603713326224E-3</v>
      </c>
      <c r="AY57" s="1093">
        <f t="shared" ca="1" si="93"/>
        <v>5.1223063032637241E-3</v>
      </c>
      <c r="AZ57" s="1093">
        <f t="shared" ca="1" si="93"/>
        <v>4.1041478756019701E-3</v>
      </c>
      <c r="BA57" s="1093">
        <f t="shared" ca="1" si="93"/>
        <v>3.2521332273840135E-3</v>
      </c>
      <c r="BB57" s="1093">
        <f t="shared" ca="1" si="93"/>
        <v>2.5485991254766954E-3</v>
      </c>
      <c r="BC57" s="1093">
        <f t="shared" ca="1" si="93"/>
        <v>1.9752524248326264E-3</v>
      </c>
      <c r="BD57" s="1093">
        <f t="shared" ca="1" si="93"/>
        <v>1.5140197841324724E-3</v>
      </c>
      <c r="BE57" s="1093">
        <f t="shared" ca="1" si="93"/>
        <v>1.1476999683634047E-3</v>
      </c>
      <c r="BF57" s="1093">
        <f t="shared" ca="1" si="93"/>
        <v>8.6042508194496519E-4</v>
      </c>
      <c r="BG57" s="1093">
        <f t="shared" ca="1" si="93"/>
        <v>6.3794850912862017E-4</v>
      </c>
      <c r="BH57" s="1093">
        <f t="shared" ca="1" si="93"/>
        <v>4.6778475547139736E-4</v>
      </c>
      <c r="BI57" s="1093">
        <f t="shared" si="93"/>
        <v>0</v>
      </c>
      <c r="BJ57" s="1093">
        <f t="shared" si="93"/>
        <v>0</v>
      </c>
      <c r="BK57" s="1093">
        <f t="shared" si="93"/>
        <v>0</v>
      </c>
    </row>
    <row r="58" spans="1:63" s="51" customFormat="1" ht="15.75" customHeight="1">
      <c r="A58" s="59"/>
      <c r="B58" s="1064">
        <f t="shared" si="72"/>
        <v>58</v>
      </c>
      <c r="C58" s="1066">
        <f t="shared" ca="1" si="73"/>
        <v>24.164747943157408</v>
      </c>
      <c r="D58" s="1093">
        <f t="shared" ref="D58:BK58" ca="1" si="94">IFERROR(IF(D$3&lt;=$B58,D118/$C58*100,"")/100,0)</f>
        <v>6.2366273787223053E-4</v>
      </c>
      <c r="E58" s="1093">
        <f t="shared" ca="1" si="94"/>
        <v>8.370654362920781E-4</v>
      </c>
      <c r="F58" s="1093">
        <f t="shared" ca="1" si="94"/>
        <v>1.1115305408037613E-3</v>
      </c>
      <c r="G58" s="1093">
        <f t="shared" ca="1" si="94"/>
        <v>1.4602787592834631E-3</v>
      </c>
      <c r="H58" s="1093">
        <f t="shared" ca="1" si="94"/>
        <v>1.8980275589798111E-3</v>
      </c>
      <c r="I58" s="1093">
        <f t="shared" ca="1" si="94"/>
        <v>2.4407406684734422E-3</v>
      </c>
      <c r="J58" s="1093">
        <f t="shared" ca="1" si="94"/>
        <v>3.1052254638926115E-3</v>
      </c>
      <c r="K58" s="1093">
        <f t="shared" ca="1" si="94"/>
        <v>3.9085621123659924E-3</v>
      </c>
      <c r="L58" s="1093">
        <f t="shared" ca="1" si="94"/>
        <v>4.867357824182952E-3</v>
      </c>
      <c r="M58" s="1093">
        <f t="shared" ca="1" si="94"/>
        <v>5.9968323689882155E-3</v>
      </c>
      <c r="N58" s="1093">
        <f t="shared" ca="1" si="94"/>
        <v>7.3097566867830746E-3</v>
      </c>
      <c r="O58" s="1093">
        <f t="shared" ca="1" si="94"/>
        <v>8.8152840547794133E-3</v>
      </c>
      <c r="P58" s="1093">
        <f t="shared" ca="1" si="94"/>
        <v>1.0517731474040717E-2</v>
      </c>
      <c r="Q58" s="1093">
        <f t="shared" ca="1" si="94"/>
        <v>1.2415385930222849E-2</v>
      </c>
      <c r="R58" s="1093">
        <f t="shared" ca="1" si="94"/>
        <v>1.449942390679456E-2</v>
      </c>
      <c r="S58" s="1093">
        <f t="shared" ca="1" si="94"/>
        <v>1.675304086688632E-2</v>
      </c>
      <c r="T58" s="1093">
        <f t="shared" ca="1" si="94"/>
        <v>1.9150888440706261E-2</v>
      </c>
      <c r="U58" s="1093">
        <f t="shared" ca="1" si="94"/>
        <v>2.1658909299278595E-2</v>
      </c>
      <c r="V58" s="1093">
        <f t="shared" ca="1" si="94"/>
        <v>2.4234642443278834E-2</v>
      </c>
      <c r="W58" s="1093">
        <f t="shared" ca="1" si="94"/>
        <v>2.6828045127869134E-2</v>
      </c>
      <c r="X58" s="1093">
        <f t="shared" ca="1" si="94"/>
        <v>2.9382843202814046E-2</v>
      </c>
      <c r="Y58" s="1093">
        <f t="shared" ca="1" si="94"/>
        <v>3.1838381672499166E-2</v>
      </c>
      <c r="Z58" s="1093">
        <f t="shared" ca="1" si="94"/>
        <v>3.4131905103061876E-2</v>
      </c>
      <c r="AA58" s="1093">
        <f t="shared" ca="1" si="94"/>
        <v>3.6201157091038133E-2</v>
      </c>
      <c r="AB58" s="1093">
        <f t="shared" ca="1" si="94"/>
        <v>3.7987153552676428E-2</v>
      </c>
      <c r="AC58" s="1093">
        <f t="shared" ca="1" si="94"/>
        <v>3.9436960029034296E-2</v>
      </c>
      <c r="AD58" s="1093">
        <f t="shared" ca="1" si="94"/>
        <v>4.0506291707103584E-2</v>
      </c>
      <c r="AE58" s="1093">
        <f t="shared" ca="1" si="94"/>
        <v>4.1161758415064274E-2</v>
      </c>
      <c r="AF58" s="1093">
        <f t="shared" ca="1" si="94"/>
        <v>4.1382595934883908E-2</v>
      </c>
      <c r="AG58" s="1093">
        <f t="shared" ca="1" si="94"/>
        <v>4.1161758415064274E-2</v>
      </c>
      <c r="AH58" s="1093">
        <f t="shared" ca="1" si="94"/>
        <v>4.0506291707103584E-2</v>
      </c>
      <c r="AI58" s="1093">
        <f t="shared" ca="1" si="94"/>
        <v>3.9436960029034296E-2</v>
      </c>
      <c r="AJ58" s="1093">
        <f t="shared" ca="1" si="94"/>
        <v>3.7987153552676428E-2</v>
      </c>
      <c r="AK58" s="1093">
        <f t="shared" ca="1" si="94"/>
        <v>3.6201157091038133E-2</v>
      </c>
      <c r="AL58" s="1093">
        <f t="shared" ca="1" si="94"/>
        <v>3.4131905103061876E-2</v>
      </c>
      <c r="AM58" s="1093">
        <f t="shared" ca="1" si="94"/>
        <v>3.1838381672499166E-2</v>
      </c>
      <c r="AN58" s="1093">
        <f t="shared" ca="1" si="94"/>
        <v>2.9382843202814046E-2</v>
      </c>
      <c r="AO58" s="1093">
        <f t="shared" ca="1" si="94"/>
        <v>2.6828045127869134E-2</v>
      </c>
      <c r="AP58" s="1093">
        <f t="shared" ca="1" si="94"/>
        <v>2.4234642443278834E-2</v>
      </c>
      <c r="AQ58" s="1093">
        <f t="shared" ca="1" si="94"/>
        <v>2.1658909299278595E-2</v>
      </c>
      <c r="AR58" s="1093">
        <f t="shared" ca="1" si="94"/>
        <v>1.9150888440706261E-2</v>
      </c>
      <c r="AS58" s="1093">
        <f t="shared" ca="1" si="94"/>
        <v>1.675304086688632E-2</v>
      </c>
      <c r="AT58" s="1093">
        <f t="shared" ca="1" si="94"/>
        <v>1.449942390679456E-2</v>
      </c>
      <c r="AU58" s="1093">
        <f t="shared" ca="1" si="94"/>
        <v>1.2415385930222849E-2</v>
      </c>
      <c r="AV58" s="1093">
        <f t="shared" ca="1" si="94"/>
        <v>1.0517731474040717E-2</v>
      </c>
      <c r="AW58" s="1093">
        <f t="shared" ca="1" si="94"/>
        <v>8.8152840547794133E-3</v>
      </c>
      <c r="AX58" s="1093">
        <f t="shared" ca="1" si="94"/>
        <v>7.3097566867830746E-3</v>
      </c>
      <c r="AY58" s="1093">
        <f t="shared" ca="1" si="94"/>
        <v>5.9968323689882155E-3</v>
      </c>
      <c r="AZ58" s="1093">
        <f t="shared" ca="1" si="94"/>
        <v>4.867357824182952E-3</v>
      </c>
      <c r="BA58" s="1093">
        <f t="shared" ca="1" si="94"/>
        <v>3.9085621123659924E-3</v>
      </c>
      <c r="BB58" s="1093">
        <f t="shared" ca="1" si="94"/>
        <v>3.1052254638926115E-3</v>
      </c>
      <c r="BC58" s="1093">
        <f t="shared" ca="1" si="94"/>
        <v>2.4407406684734422E-3</v>
      </c>
      <c r="BD58" s="1093">
        <f t="shared" ca="1" si="94"/>
        <v>1.8980275589798111E-3</v>
      </c>
      <c r="BE58" s="1093">
        <f t="shared" ca="1" si="94"/>
        <v>1.4602787592834631E-3</v>
      </c>
      <c r="BF58" s="1093">
        <f t="shared" ca="1" si="94"/>
        <v>1.1115305408037613E-3</v>
      </c>
      <c r="BG58" s="1093">
        <f t="shared" ca="1" si="94"/>
        <v>8.370654362920781E-4</v>
      </c>
      <c r="BH58" s="1093">
        <f t="shared" ca="1" si="94"/>
        <v>6.2366273787223053E-4</v>
      </c>
      <c r="BI58" s="1093">
        <f t="shared" ca="1" si="94"/>
        <v>4.5971911498410544E-4</v>
      </c>
      <c r="BJ58" s="1093">
        <f t="shared" si="94"/>
        <v>0</v>
      </c>
      <c r="BK58" s="1093">
        <f t="shared" si="94"/>
        <v>0</v>
      </c>
    </row>
    <row r="59" spans="1:63" s="51" customFormat="1" ht="15.75" customHeight="1">
      <c r="A59" s="59"/>
      <c r="B59" s="1064">
        <f t="shared" si="72"/>
        <v>59</v>
      </c>
      <c r="C59" s="1066">
        <f t="shared" ca="1" si="73"/>
        <v>24.581401133049457</v>
      </c>
      <c r="D59" s="1093">
        <f t="shared" ref="D59:BK59" ca="1" si="95">IFERROR(IF(D$3&lt;=$B59,D119/$C59*100,"")/100,0)</f>
        <v>6.0998494122577423E-4</v>
      </c>
      <c r="E59" s="1093">
        <f t="shared" ca="1" si="95"/>
        <v>8.1485178061654982E-4</v>
      </c>
      <c r="F59" s="1093">
        <f t="shared" ca="1" si="95"/>
        <v>1.0773249385108458E-3</v>
      </c>
      <c r="G59" s="1093">
        <f t="shared" ca="1" si="95"/>
        <v>1.4096892784892158E-3</v>
      </c>
      <c r="H59" s="1093">
        <f t="shared" ca="1" si="95"/>
        <v>1.8256127880583355E-3</v>
      </c>
      <c r="I59" s="1093">
        <f t="shared" ca="1" si="95"/>
        <v>2.3399281970536887E-3</v>
      </c>
      <c r="J59" s="1093">
        <f t="shared" ca="1" si="95"/>
        <v>2.9682807911594628E-3</v>
      </c>
      <c r="K59" s="1093">
        <f t="shared" ca="1" si="95"/>
        <v>3.7266278175083047E-3</v>
      </c>
      <c r="L59" s="1093">
        <f t="shared" ca="1" si="95"/>
        <v>4.6305827584072166E-3</v>
      </c>
      <c r="M59" s="1093">
        <f t="shared" ca="1" si="95"/>
        <v>5.6946084525772399E-3</v>
      </c>
      <c r="N59" s="1093">
        <f t="shared" ca="1" si="95"/>
        <v>6.9310762327046025E-3</v>
      </c>
      <c r="O59" s="1093">
        <f t="shared" ca="1" si="95"/>
        <v>8.3492232106670752E-3</v>
      </c>
      <c r="P59" s="1093">
        <f t="shared" ca="1" si="95"/>
        <v>9.9540554821776137E-3</v>
      </c>
      <c r="Q59" s="1093">
        <f t="shared" ca="1" si="95"/>
        <v>1.17452599054499E-2</v>
      </c>
      <c r="R59" s="1093">
        <f t="shared" ca="1" si="95"/>
        <v>1.3716199557225804E-2</v>
      </c>
      <c r="S59" s="1093">
        <f t="shared" ca="1" si="95"/>
        <v>1.5853076219865307E-2</v>
      </c>
      <c r="T59" s="1093">
        <f t="shared" ca="1" si="95"/>
        <v>1.8134345651684116E-2</v>
      </c>
      <c r="U59" s="1093">
        <f t="shared" ca="1" si="95"/>
        <v>2.0530466620322693E-2</v>
      </c>
      <c r="V59" s="1093">
        <f t="shared" ca="1" si="95"/>
        <v>2.3004051973012321E-2</v>
      </c>
      <c r="W59" s="1093">
        <f t="shared" ca="1" si="95"/>
        <v>2.5510469359852916E-2</v>
      </c>
      <c r="X59" s="1093">
        <f t="shared" ca="1" si="95"/>
        <v>2.7998911464033528E-2</v>
      </c>
      <c r="Y59" s="1093">
        <f t="shared" ca="1" si="95"/>
        <v>3.0413922466456564E-2</v>
      </c>
      <c r="Z59" s="1093">
        <f t="shared" ca="1" si="95"/>
        <v>3.2697331529256655E-2</v>
      </c>
      <c r="AA59" s="1093">
        <f t="shared" ca="1" si="95"/>
        <v>3.4790508478040383E-2</v>
      </c>
      <c r="AB59" s="1093">
        <f t="shared" ca="1" si="95"/>
        <v>3.6636825055562823E-2</v>
      </c>
      <c r="AC59" s="1093">
        <f t="shared" ca="1" si="95"/>
        <v>3.8184180499569488E-2</v>
      </c>
      <c r="AD59" s="1093">
        <f t="shared" ca="1" si="95"/>
        <v>3.9387435683190967E-2</v>
      </c>
      <c r="AE59" s="1093">
        <f t="shared" ca="1" si="95"/>
        <v>4.0210597719081059E-2</v>
      </c>
      <c r="AF59" s="1093">
        <f t="shared" ca="1" si="95"/>
        <v>4.0628607695665904E-2</v>
      </c>
      <c r="AG59" s="1093">
        <f t="shared" ca="1" si="95"/>
        <v>4.0628607695665904E-2</v>
      </c>
      <c r="AH59" s="1093">
        <f t="shared" ca="1" si="95"/>
        <v>4.0210597719081059E-2</v>
      </c>
      <c r="AI59" s="1093">
        <f t="shared" ca="1" si="95"/>
        <v>3.9387435683190967E-2</v>
      </c>
      <c r="AJ59" s="1093">
        <f t="shared" ca="1" si="95"/>
        <v>3.8184180499569488E-2</v>
      </c>
      <c r="AK59" s="1093">
        <f t="shared" ca="1" si="95"/>
        <v>3.6636825055562823E-2</v>
      </c>
      <c r="AL59" s="1093">
        <f t="shared" ca="1" si="95"/>
        <v>3.4790508478040383E-2</v>
      </c>
      <c r="AM59" s="1093">
        <f t="shared" ca="1" si="95"/>
        <v>3.2697331529256655E-2</v>
      </c>
      <c r="AN59" s="1093">
        <f t="shared" ca="1" si="95"/>
        <v>3.0413922466456564E-2</v>
      </c>
      <c r="AO59" s="1093">
        <f t="shared" ca="1" si="95"/>
        <v>2.7998911464033528E-2</v>
      </c>
      <c r="AP59" s="1093">
        <f t="shared" ca="1" si="95"/>
        <v>2.5510469359852916E-2</v>
      </c>
      <c r="AQ59" s="1093">
        <f t="shared" ca="1" si="95"/>
        <v>2.3004051973012321E-2</v>
      </c>
      <c r="AR59" s="1093">
        <f t="shared" ca="1" si="95"/>
        <v>2.0530466620322693E-2</v>
      </c>
      <c r="AS59" s="1093">
        <f t="shared" ca="1" si="95"/>
        <v>1.8134345651684116E-2</v>
      </c>
      <c r="AT59" s="1093">
        <f t="shared" ca="1" si="95"/>
        <v>1.5853076219865307E-2</v>
      </c>
      <c r="AU59" s="1093">
        <f t="shared" ca="1" si="95"/>
        <v>1.3716199557225804E-2</v>
      </c>
      <c r="AV59" s="1093">
        <f t="shared" ca="1" si="95"/>
        <v>1.17452599054499E-2</v>
      </c>
      <c r="AW59" s="1093">
        <f t="shared" ca="1" si="95"/>
        <v>9.9540554821776137E-3</v>
      </c>
      <c r="AX59" s="1093">
        <f t="shared" ca="1" si="95"/>
        <v>8.3492232106670752E-3</v>
      </c>
      <c r="AY59" s="1093">
        <f t="shared" ca="1" si="95"/>
        <v>6.9310762327046025E-3</v>
      </c>
      <c r="AZ59" s="1093">
        <f t="shared" ca="1" si="95"/>
        <v>5.6946084525772399E-3</v>
      </c>
      <c r="BA59" s="1093">
        <f t="shared" ca="1" si="95"/>
        <v>4.6305827584072166E-3</v>
      </c>
      <c r="BB59" s="1093">
        <f t="shared" ca="1" si="95"/>
        <v>3.7266278175083047E-3</v>
      </c>
      <c r="BC59" s="1093">
        <f t="shared" ca="1" si="95"/>
        <v>2.9682807911594628E-3</v>
      </c>
      <c r="BD59" s="1093">
        <f t="shared" ca="1" si="95"/>
        <v>2.3399281970536887E-3</v>
      </c>
      <c r="BE59" s="1093">
        <f t="shared" ca="1" si="95"/>
        <v>1.8256127880583355E-3</v>
      </c>
      <c r="BF59" s="1093">
        <f t="shared" ca="1" si="95"/>
        <v>1.4096892784892158E-3</v>
      </c>
      <c r="BG59" s="1093">
        <f t="shared" ca="1" si="95"/>
        <v>1.0773249385108458E-3</v>
      </c>
      <c r="BH59" s="1093">
        <f t="shared" ca="1" si="95"/>
        <v>8.1485178061654982E-4</v>
      </c>
      <c r="BI59" s="1093">
        <f t="shared" ca="1" si="95"/>
        <v>6.0998494122577423E-4</v>
      </c>
      <c r="BJ59" s="1093">
        <f t="shared" ca="1" si="95"/>
        <v>4.5192690514725653E-4</v>
      </c>
      <c r="BK59" s="1093">
        <f t="shared" si="95"/>
        <v>0</v>
      </c>
    </row>
    <row r="60" spans="1:63" s="51" customFormat="1" ht="15.75" customHeight="1">
      <c r="A60" s="59"/>
      <c r="B60" s="1068">
        <f t="shared" si="72"/>
        <v>60</v>
      </c>
      <c r="C60" s="1069">
        <f t="shared" ca="1" si="73"/>
        <v>24.986945003782644</v>
      </c>
      <c r="D60" s="1094">
        <f t="shared" ref="D60:BK60" ca="1" si="96">IFERROR(IF(D$3&lt;=$B60,D120/$C60*100,"")/100,0)</f>
        <v>5.9714327088842038E-4</v>
      </c>
      <c r="E60" s="1094">
        <f t="shared" ca="1" si="96"/>
        <v>7.94058446975677E-4</v>
      </c>
      <c r="F60" s="1094">
        <f t="shared" ca="1" si="96"/>
        <v>1.0454023030812226E-3</v>
      </c>
      <c r="G60" s="1094">
        <f t="shared" ca="1" si="96"/>
        <v>1.3626097439861122E-3</v>
      </c>
      <c r="H60" s="1094">
        <f t="shared" ca="1" si="96"/>
        <v>1.7583955788415125E-3</v>
      </c>
      <c r="I60" s="1094">
        <f t="shared" ca="1" si="96"/>
        <v>2.24656366857316E-3</v>
      </c>
      <c r="J60" s="1094">
        <f t="shared" ca="1" si="96"/>
        <v>2.841698083894925E-3</v>
      </c>
      <c r="K60" s="1094">
        <f t="shared" ca="1" si="96"/>
        <v>3.5587230630205065E-3</v>
      </c>
      <c r="L60" s="1094">
        <f t="shared" ca="1" si="96"/>
        <v>4.4123251276934798E-3</v>
      </c>
      <c r="M60" s="1094">
        <f t="shared" ca="1" si="96"/>
        <v>5.416239689010601E-3</v>
      </c>
      <c r="N60" s="1094">
        <f t="shared" ca="1" si="96"/>
        <v>6.5824155995163058E-3</v>
      </c>
      <c r="O60" s="1094">
        <f t="shared" ca="1" si="96"/>
        <v>7.9200838299222174E-3</v>
      </c>
      <c r="P60" s="1094">
        <f t="shared" ca="1" si="96"/>
        <v>9.4347698976475596E-3</v>
      </c>
      <c r="Q60" s="1094">
        <f t="shared" ca="1" si="96"/>
        <v>1.11273026939109E-2</v>
      </c>
      <c r="R60" s="1094">
        <f t="shared" ca="1" si="96"/>
        <v>1.2992883576171571E-2</v>
      </c>
      <c r="S60" s="1094">
        <f t="shared" ca="1" si="96"/>
        <v>1.5020287545939816E-2</v>
      </c>
      <c r="T60" s="1094">
        <f t="shared" ca="1" si="96"/>
        <v>1.719127160786205E-2</v>
      </c>
      <c r="U60" s="1094">
        <f t="shared" ca="1" si="96"/>
        <v>1.948026282870054E-2</v>
      </c>
      <c r="V60" s="1094">
        <f t="shared" ca="1" si="96"/>
        <v>2.1854389424439128E-2</v>
      </c>
      <c r="W60" s="1094">
        <f t="shared" ca="1" si="96"/>
        <v>2.427390221657005E-2</v>
      </c>
      <c r="X60" s="1094">
        <f t="shared" ca="1" si="96"/>
        <v>2.6693011520916392E-2</v>
      </c>
      <c r="Y60" s="1094">
        <f t="shared" ca="1" si="96"/>
        <v>2.9061137204398652E-2</v>
      </c>
      <c r="Z60" s="1094">
        <f t="shared" ca="1" si="96"/>
        <v>3.1324539199305022E-2</v>
      </c>
      <c r="AA60" s="1094">
        <f t="shared" ca="1" si="96"/>
        <v>3.3428264691214744E-2</v>
      </c>
      <c r="AB60" s="1094">
        <f t="shared" ca="1" si="96"/>
        <v>3.5318319324391154E-2</v>
      </c>
      <c r="AC60" s="1094">
        <f t="shared" ca="1" si="96"/>
        <v>3.6943945978465551E-2</v>
      </c>
      <c r="AD60" s="1094">
        <f t="shared" ca="1" si="96"/>
        <v>3.8259878576127511E-2</v>
      </c>
      <c r="AE60" s="1094">
        <f t="shared" ca="1" si="96"/>
        <v>3.922843201353219E-2</v>
      </c>
      <c r="AF60" s="1094">
        <f t="shared" ca="1" si="96"/>
        <v>3.9821293841326044E-2</v>
      </c>
      <c r="AG60" s="1094">
        <f t="shared" ca="1" si="96"/>
        <v>4.0020898907354024E-2</v>
      </c>
      <c r="AH60" s="1094">
        <f t="shared" ca="1" si="96"/>
        <v>3.9821293841326044E-2</v>
      </c>
      <c r="AI60" s="1094">
        <f t="shared" ca="1" si="96"/>
        <v>3.922843201353219E-2</v>
      </c>
      <c r="AJ60" s="1094">
        <f t="shared" ca="1" si="96"/>
        <v>3.8259878576127511E-2</v>
      </c>
      <c r="AK60" s="1094">
        <f t="shared" ca="1" si="96"/>
        <v>3.6943945978465551E-2</v>
      </c>
      <c r="AL60" s="1094">
        <f t="shared" ca="1" si="96"/>
        <v>3.5318319324391154E-2</v>
      </c>
      <c r="AM60" s="1094">
        <f t="shared" ca="1" si="96"/>
        <v>3.3428264691214744E-2</v>
      </c>
      <c r="AN60" s="1094">
        <f t="shared" ca="1" si="96"/>
        <v>3.1324539199305022E-2</v>
      </c>
      <c r="AO60" s="1094">
        <f t="shared" ca="1" si="96"/>
        <v>2.9061137204398652E-2</v>
      </c>
      <c r="AP60" s="1094">
        <f t="shared" ca="1" si="96"/>
        <v>2.6693011520916392E-2</v>
      </c>
      <c r="AQ60" s="1094">
        <f t="shared" ca="1" si="96"/>
        <v>2.427390221657005E-2</v>
      </c>
      <c r="AR60" s="1094">
        <f t="shared" ca="1" si="96"/>
        <v>2.1854389424439128E-2</v>
      </c>
      <c r="AS60" s="1094">
        <f t="shared" ca="1" si="96"/>
        <v>1.948026282870054E-2</v>
      </c>
      <c r="AT60" s="1094">
        <f t="shared" ca="1" si="96"/>
        <v>1.719127160786205E-2</v>
      </c>
      <c r="AU60" s="1094">
        <f t="shared" ca="1" si="96"/>
        <v>1.5020287545939816E-2</v>
      </c>
      <c r="AV60" s="1094">
        <f t="shared" ca="1" si="96"/>
        <v>1.2992883576171571E-2</v>
      </c>
      <c r="AW60" s="1094">
        <f t="shared" ca="1" si="96"/>
        <v>1.11273026939109E-2</v>
      </c>
      <c r="AX60" s="1094">
        <f t="shared" ca="1" si="96"/>
        <v>9.4347698976475596E-3</v>
      </c>
      <c r="AY60" s="1094">
        <f t="shared" ca="1" si="96"/>
        <v>7.9200838299222174E-3</v>
      </c>
      <c r="AZ60" s="1094">
        <f t="shared" ca="1" si="96"/>
        <v>6.5824155995163058E-3</v>
      </c>
      <c r="BA60" s="1094">
        <f t="shared" ca="1" si="96"/>
        <v>5.416239689010601E-3</v>
      </c>
      <c r="BB60" s="1094">
        <f t="shared" ca="1" si="96"/>
        <v>4.4123251276934798E-3</v>
      </c>
      <c r="BC60" s="1094">
        <f t="shared" ca="1" si="96"/>
        <v>3.5587230630205065E-3</v>
      </c>
      <c r="BD60" s="1094">
        <f t="shared" ca="1" si="96"/>
        <v>2.841698083894925E-3</v>
      </c>
      <c r="BE60" s="1094">
        <f t="shared" ca="1" si="96"/>
        <v>2.24656366857316E-3</v>
      </c>
      <c r="BF60" s="1094">
        <f t="shared" ca="1" si="96"/>
        <v>1.7583955788415125E-3</v>
      </c>
      <c r="BG60" s="1094">
        <f t="shared" ca="1" si="96"/>
        <v>1.3626097439861122E-3</v>
      </c>
      <c r="BH60" s="1094">
        <f t="shared" ca="1" si="96"/>
        <v>1.0454023030812226E-3</v>
      </c>
      <c r="BI60" s="1094">
        <f t="shared" ca="1" si="96"/>
        <v>7.94058446975677E-4</v>
      </c>
      <c r="BJ60" s="1094">
        <f t="shared" ca="1" si="96"/>
        <v>5.9714327088842038E-4</v>
      </c>
      <c r="BK60" s="1094">
        <f t="shared" ca="1" si="96"/>
        <v>0</v>
      </c>
    </row>
    <row r="62" spans="1:63" s="49" customFormat="1" ht="15.75" customHeight="1">
      <c r="B62" s="123" t="s">
        <v>693</v>
      </c>
      <c r="C62" s="531"/>
      <c r="D62" s="124"/>
      <c r="E62" s="124"/>
      <c r="F62" s="124"/>
      <c r="G62" s="124"/>
      <c r="H62" s="124"/>
      <c r="I62" s="124"/>
      <c r="J62" s="124"/>
      <c r="K62" s="124"/>
      <c r="L62" s="124"/>
      <c r="M62" s="124"/>
      <c r="N62" s="124"/>
      <c r="O62" s="124"/>
      <c r="P62" s="124"/>
      <c r="Q62" s="124"/>
      <c r="R62" s="124"/>
      <c r="S62" s="124"/>
      <c r="T62" s="124"/>
      <c r="U62" s="124"/>
      <c r="V62" s="124"/>
      <c r="W62" s="124"/>
      <c r="X62" s="124"/>
      <c r="Y62" s="124"/>
      <c r="Z62" s="124"/>
      <c r="AA62" s="124"/>
      <c r="AB62" s="124"/>
      <c r="AC62" s="124"/>
      <c r="AD62" s="124"/>
      <c r="AE62" s="124"/>
      <c r="AF62" s="124"/>
      <c r="AG62" s="124"/>
      <c r="AH62" s="124"/>
      <c r="AI62" s="124"/>
      <c r="AJ62" s="124"/>
      <c r="AK62" s="124"/>
      <c r="AL62" s="124"/>
      <c r="AM62" s="124"/>
      <c r="AN62" s="124"/>
      <c r="AO62" s="124"/>
      <c r="AP62" s="124"/>
      <c r="AQ62" s="124"/>
      <c r="AR62" s="124"/>
      <c r="AS62" s="124"/>
      <c r="AT62" s="124"/>
      <c r="AU62" s="124"/>
      <c r="AV62" s="124"/>
      <c r="AW62" s="124"/>
      <c r="AX62" s="124"/>
      <c r="AY62" s="124"/>
      <c r="AZ62" s="124"/>
      <c r="BA62" s="124"/>
      <c r="BB62" s="124"/>
      <c r="BC62" s="124"/>
      <c r="BD62" s="124"/>
      <c r="BE62" s="124"/>
      <c r="BF62" s="124"/>
      <c r="BG62" s="124"/>
      <c r="BH62" s="124"/>
      <c r="BI62" s="124"/>
      <c r="BJ62" s="124"/>
      <c r="BK62" s="124"/>
    </row>
    <row r="63" spans="1:63" s="49" customFormat="1" ht="15.75" customHeight="1">
      <c r="B63" s="52" t="s">
        <v>1383</v>
      </c>
      <c r="C63" s="615"/>
      <c r="D63" s="120">
        <v>1</v>
      </c>
      <c r="E63" s="120">
        <f t="shared" ref="E63:BK63" si="97">D63+1</f>
        <v>2</v>
      </c>
      <c r="F63" s="120">
        <f t="shared" si="97"/>
        <v>3</v>
      </c>
      <c r="G63" s="120">
        <f t="shared" si="97"/>
        <v>4</v>
      </c>
      <c r="H63" s="120">
        <f t="shared" si="97"/>
        <v>5</v>
      </c>
      <c r="I63" s="120">
        <f t="shared" si="97"/>
        <v>6</v>
      </c>
      <c r="J63" s="120">
        <f t="shared" si="97"/>
        <v>7</v>
      </c>
      <c r="K63" s="120">
        <f t="shared" si="97"/>
        <v>8</v>
      </c>
      <c r="L63" s="120">
        <f t="shared" si="97"/>
        <v>9</v>
      </c>
      <c r="M63" s="120">
        <f t="shared" si="97"/>
        <v>10</v>
      </c>
      <c r="N63" s="120">
        <f t="shared" si="97"/>
        <v>11</v>
      </c>
      <c r="O63" s="120">
        <f t="shared" si="97"/>
        <v>12</v>
      </c>
      <c r="P63" s="120">
        <f t="shared" si="97"/>
        <v>13</v>
      </c>
      <c r="Q63" s="120">
        <f t="shared" si="97"/>
        <v>14</v>
      </c>
      <c r="R63" s="120">
        <f t="shared" si="97"/>
        <v>15</v>
      </c>
      <c r="S63" s="120">
        <f t="shared" si="97"/>
        <v>16</v>
      </c>
      <c r="T63" s="120">
        <f t="shared" si="97"/>
        <v>17</v>
      </c>
      <c r="U63" s="120">
        <f t="shared" si="97"/>
        <v>18</v>
      </c>
      <c r="V63" s="120">
        <f t="shared" si="97"/>
        <v>19</v>
      </c>
      <c r="W63" s="120">
        <f t="shared" si="97"/>
        <v>20</v>
      </c>
      <c r="X63" s="120">
        <f t="shared" si="97"/>
        <v>21</v>
      </c>
      <c r="Y63" s="120">
        <f t="shared" si="97"/>
        <v>22</v>
      </c>
      <c r="Z63" s="120">
        <f t="shared" si="97"/>
        <v>23</v>
      </c>
      <c r="AA63" s="120">
        <f t="shared" si="97"/>
        <v>24</v>
      </c>
      <c r="AB63" s="120">
        <f t="shared" si="97"/>
        <v>25</v>
      </c>
      <c r="AC63" s="120">
        <f t="shared" si="97"/>
        <v>26</v>
      </c>
      <c r="AD63" s="120">
        <f t="shared" si="97"/>
        <v>27</v>
      </c>
      <c r="AE63" s="120">
        <f t="shared" si="97"/>
        <v>28</v>
      </c>
      <c r="AF63" s="120">
        <f t="shared" si="97"/>
        <v>29</v>
      </c>
      <c r="AG63" s="120">
        <f t="shared" si="97"/>
        <v>30</v>
      </c>
      <c r="AH63" s="120">
        <f t="shared" si="97"/>
        <v>31</v>
      </c>
      <c r="AI63" s="120">
        <f t="shared" si="97"/>
        <v>32</v>
      </c>
      <c r="AJ63" s="120">
        <f t="shared" si="97"/>
        <v>33</v>
      </c>
      <c r="AK63" s="120">
        <f t="shared" si="97"/>
        <v>34</v>
      </c>
      <c r="AL63" s="120">
        <f t="shared" si="97"/>
        <v>35</v>
      </c>
      <c r="AM63" s="120">
        <f t="shared" si="97"/>
        <v>36</v>
      </c>
      <c r="AN63" s="120">
        <f t="shared" si="97"/>
        <v>37</v>
      </c>
      <c r="AO63" s="120">
        <f t="shared" si="97"/>
        <v>38</v>
      </c>
      <c r="AP63" s="120">
        <f t="shared" si="97"/>
        <v>39</v>
      </c>
      <c r="AQ63" s="120">
        <f t="shared" si="97"/>
        <v>40</v>
      </c>
      <c r="AR63" s="120">
        <f t="shared" si="97"/>
        <v>41</v>
      </c>
      <c r="AS63" s="120">
        <f t="shared" si="97"/>
        <v>42</v>
      </c>
      <c r="AT63" s="120">
        <f t="shared" si="97"/>
        <v>43</v>
      </c>
      <c r="AU63" s="120">
        <f t="shared" si="97"/>
        <v>44</v>
      </c>
      <c r="AV63" s="120">
        <f t="shared" si="97"/>
        <v>45</v>
      </c>
      <c r="AW63" s="120">
        <f t="shared" si="97"/>
        <v>46</v>
      </c>
      <c r="AX63" s="120">
        <f t="shared" si="97"/>
        <v>47</v>
      </c>
      <c r="AY63" s="120">
        <f t="shared" si="97"/>
        <v>48</v>
      </c>
      <c r="AZ63" s="120">
        <f t="shared" si="97"/>
        <v>49</v>
      </c>
      <c r="BA63" s="120">
        <f t="shared" si="97"/>
        <v>50</v>
      </c>
      <c r="BB63" s="120">
        <f t="shared" si="97"/>
        <v>51</v>
      </c>
      <c r="BC63" s="120">
        <f t="shared" si="97"/>
        <v>52</v>
      </c>
      <c r="BD63" s="120">
        <f t="shared" si="97"/>
        <v>53</v>
      </c>
      <c r="BE63" s="120">
        <f t="shared" si="97"/>
        <v>54</v>
      </c>
      <c r="BF63" s="120">
        <f t="shared" si="97"/>
        <v>55</v>
      </c>
      <c r="BG63" s="120">
        <f t="shared" si="97"/>
        <v>56</v>
      </c>
      <c r="BH63" s="120">
        <f t="shared" si="97"/>
        <v>57</v>
      </c>
      <c r="BI63" s="120">
        <f t="shared" si="97"/>
        <v>58</v>
      </c>
      <c r="BJ63" s="120">
        <f t="shared" si="97"/>
        <v>59</v>
      </c>
      <c r="BK63" s="120">
        <f t="shared" si="97"/>
        <v>60</v>
      </c>
    </row>
    <row r="64" spans="1:63">
      <c r="B64" s="1064">
        <v>4</v>
      </c>
      <c r="D64" s="1065">
        <f t="shared" ref="D64:S79" si="98">IF(D$3&lt;=$B64,EXP(-0.5*((D$3-($B64/2))/($B64/6))^2),"")</f>
        <v>0.32465246735834974</v>
      </c>
      <c r="E64" s="1065">
        <f t="shared" si="98"/>
        <v>1</v>
      </c>
      <c r="F64" s="1065">
        <f t="shared" si="98"/>
        <v>0.32465246735834974</v>
      </c>
      <c r="G64" s="1065">
        <f t="shared" si="98"/>
        <v>1.1108996538242306E-2</v>
      </c>
      <c r="H64" s="1065" t="str">
        <f t="shared" si="98"/>
        <v/>
      </c>
      <c r="I64" s="1065" t="str">
        <f t="shared" si="98"/>
        <v/>
      </c>
      <c r="J64" s="1065" t="str">
        <f t="shared" si="98"/>
        <v/>
      </c>
      <c r="K64" s="1065" t="str">
        <f t="shared" si="98"/>
        <v/>
      </c>
      <c r="L64" s="1065" t="str">
        <f t="shared" si="98"/>
        <v/>
      </c>
      <c r="M64" s="1065" t="str">
        <f t="shared" si="98"/>
        <v/>
      </c>
      <c r="N64" s="1065" t="str">
        <f t="shared" si="98"/>
        <v/>
      </c>
      <c r="O64" s="1065" t="str">
        <f t="shared" si="98"/>
        <v/>
      </c>
      <c r="P64" s="1065" t="str">
        <f t="shared" si="98"/>
        <v/>
      </c>
      <c r="Q64" s="1065" t="str">
        <f t="shared" si="98"/>
        <v/>
      </c>
      <c r="R64" s="1065" t="str">
        <f t="shared" si="98"/>
        <v/>
      </c>
      <c r="S64" s="1065" t="str">
        <f t="shared" si="98"/>
        <v/>
      </c>
      <c r="T64" s="1065" t="str">
        <f t="shared" ref="T64:AI79" si="99">IF(T$3&lt;=$B64,EXP(-0.5*((T$3-($B64/2))/($B64/6))^2),"")</f>
        <v/>
      </c>
      <c r="U64" s="1065" t="str">
        <f t="shared" si="99"/>
        <v/>
      </c>
      <c r="V64" s="1065" t="str">
        <f t="shared" si="99"/>
        <v/>
      </c>
      <c r="W64" s="1065" t="str">
        <f t="shared" si="99"/>
        <v/>
      </c>
      <c r="X64" s="1065" t="str">
        <f t="shared" si="99"/>
        <v/>
      </c>
      <c r="Y64" s="1065" t="str">
        <f t="shared" si="99"/>
        <v/>
      </c>
      <c r="Z64" s="1065" t="str">
        <f t="shared" si="99"/>
        <v/>
      </c>
      <c r="AA64" s="1065" t="str">
        <f t="shared" si="99"/>
        <v/>
      </c>
      <c r="AB64" s="1065" t="str">
        <f t="shared" si="99"/>
        <v/>
      </c>
      <c r="AC64" s="1065" t="str">
        <f t="shared" si="99"/>
        <v/>
      </c>
      <c r="AD64" s="1065" t="str">
        <f t="shared" si="99"/>
        <v/>
      </c>
      <c r="AE64" s="1065" t="str">
        <f t="shared" si="99"/>
        <v/>
      </c>
      <c r="AF64" s="1065" t="str">
        <f t="shared" si="99"/>
        <v/>
      </c>
      <c r="AG64" s="1065" t="str">
        <f t="shared" si="99"/>
        <v/>
      </c>
      <c r="AH64" s="1065" t="str">
        <f t="shared" si="99"/>
        <v/>
      </c>
      <c r="AI64" s="1065" t="str">
        <f t="shared" si="99"/>
        <v/>
      </c>
      <c r="AJ64" s="1065" t="str">
        <f t="shared" ref="AJ64:AY79" si="100">IF(AJ$3&lt;=$B64,EXP(-0.5*((AJ$3-($B64/2))/($B64/6))^2),"")</f>
        <v/>
      </c>
      <c r="AK64" s="1065" t="str">
        <f t="shared" si="100"/>
        <v/>
      </c>
      <c r="AL64" s="1065" t="str">
        <f t="shared" si="100"/>
        <v/>
      </c>
      <c r="AM64" s="1065" t="str">
        <f t="shared" si="100"/>
        <v/>
      </c>
      <c r="AN64" s="1065" t="str">
        <f t="shared" si="100"/>
        <v/>
      </c>
      <c r="AO64" s="1065" t="str">
        <f t="shared" si="100"/>
        <v/>
      </c>
      <c r="AP64" s="1065" t="str">
        <f t="shared" si="100"/>
        <v/>
      </c>
      <c r="AQ64" s="1065" t="str">
        <f t="shared" si="100"/>
        <v/>
      </c>
      <c r="AR64" s="1065" t="str">
        <f t="shared" si="100"/>
        <v/>
      </c>
      <c r="AS64" s="1065" t="str">
        <f t="shared" si="100"/>
        <v/>
      </c>
      <c r="AT64" s="1065" t="str">
        <f t="shared" si="100"/>
        <v/>
      </c>
      <c r="AU64" s="1065" t="str">
        <f t="shared" si="100"/>
        <v/>
      </c>
      <c r="AV64" s="1065" t="str">
        <f t="shared" si="100"/>
        <v/>
      </c>
      <c r="AW64" s="1065" t="str">
        <f t="shared" si="100"/>
        <v/>
      </c>
      <c r="AX64" s="1065" t="str">
        <f t="shared" si="100"/>
        <v/>
      </c>
      <c r="AY64" s="1065" t="str">
        <f t="shared" si="100"/>
        <v/>
      </c>
      <c r="AZ64" s="1065" t="str">
        <f t="shared" ref="AZ64:BJ86" si="101">IF(AZ$3&lt;=$B64,EXP(-0.5*((AZ$3-($B64/2))/($B64/6))^2),"")</f>
        <v/>
      </c>
      <c r="BA64" s="1065" t="str">
        <f t="shared" si="101"/>
        <v/>
      </c>
      <c r="BB64" s="1065" t="str">
        <f t="shared" si="101"/>
        <v/>
      </c>
      <c r="BC64" s="1065" t="str">
        <f t="shared" si="101"/>
        <v/>
      </c>
      <c r="BD64" s="1065" t="str">
        <f t="shared" si="101"/>
        <v/>
      </c>
      <c r="BE64" s="1065" t="str">
        <f t="shared" si="101"/>
        <v/>
      </c>
      <c r="BF64" s="1065" t="str">
        <f t="shared" si="101"/>
        <v/>
      </c>
      <c r="BG64" s="1065" t="str">
        <f t="shared" si="101"/>
        <v/>
      </c>
      <c r="BH64" s="1065" t="str">
        <f t="shared" si="101"/>
        <v/>
      </c>
      <c r="BI64" s="1065" t="str">
        <f t="shared" si="101"/>
        <v/>
      </c>
      <c r="BJ64" s="1065" t="str">
        <f t="shared" si="101"/>
        <v/>
      </c>
    </row>
    <row r="65" spans="2:62">
      <c r="B65" s="1064">
        <f>B64+1</f>
        <v>5</v>
      </c>
      <c r="D65" s="1065">
        <f t="shared" si="98"/>
        <v>0.19789869908361474</v>
      </c>
      <c r="E65" s="1065">
        <f t="shared" si="98"/>
        <v>0.835270211411272</v>
      </c>
      <c r="F65" s="1065">
        <f t="shared" si="98"/>
        <v>0.835270211411272</v>
      </c>
      <c r="G65" s="1065">
        <f t="shared" si="98"/>
        <v>0.19789869908361474</v>
      </c>
      <c r="H65" s="1065">
        <f t="shared" si="98"/>
        <v>1.1108996538242306E-2</v>
      </c>
      <c r="I65" s="1065" t="str">
        <f t="shared" si="98"/>
        <v/>
      </c>
      <c r="J65" s="1065" t="str">
        <f t="shared" si="98"/>
        <v/>
      </c>
      <c r="K65" s="1065" t="str">
        <f t="shared" si="98"/>
        <v/>
      </c>
      <c r="L65" s="1065" t="str">
        <f t="shared" si="98"/>
        <v/>
      </c>
      <c r="M65" s="1065" t="str">
        <f t="shared" si="98"/>
        <v/>
      </c>
      <c r="N65" s="1065" t="str">
        <f t="shared" si="98"/>
        <v/>
      </c>
      <c r="O65" s="1065" t="str">
        <f t="shared" si="98"/>
        <v/>
      </c>
      <c r="P65" s="1065" t="str">
        <f t="shared" si="98"/>
        <v/>
      </c>
      <c r="Q65" s="1065" t="str">
        <f t="shared" si="98"/>
        <v/>
      </c>
      <c r="R65" s="1065" t="str">
        <f t="shared" si="98"/>
        <v/>
      </c>
      <c r="S65" s="1065" t="str">
        <f t="shared" si="98"/>
        <v/>
      </c>
      <c r="T65" s="1065" t="str">
        <f t="shared" si="99"/>
        <v/>
      </c>
      <c r="U65" s="1065" t="str">
        <f t="shared" si="99"/>
        <v/>
      </c>
      <c r="V65" s="1065" t="str">
        <f t="shared" si="99"/>
        <v/>
      </c>
      <c r="W65" s="1065" t="str">
        <f t="shared" si="99"/>
        <v/>
      </c>
      <c r="X65" s="1065" t="str">
        <f t="shared" si="99"/>
        <v/>
      </c>
      <c r="Y65" s="1065" t="str">
        <f t="shared" si="99"/>
        <v/>
      </c>
      <c r="Z65" s="1065" t="str">
        <f t="shared" si="99"/>
        <v/>
      </c>
      <c r="AA65" s="1065" t="str">
        <f t="shared" si="99"/>
        <v/>
      </c>
      <c r="AB65" s="1065" t="str">
        <f t="shared" si="99"/>
        <v/>
      </c>
      <c r="AC65" s="1065" t="str">
        <f t="shared" si="99"/>
        <v/>
      </c>
      <c r="AD65" s="1065" t="str">
        <f t="shared" si="99"/>
        <v/>
      </c>
      <c r="AE65" s="1065" t="str">
        <f t="shared" si="99"/>
        <v/>
      </c>
      <c r="AF65" s="1065" t="str">
        <f t="shared" si="99"/>
        <v/>
      </c>
      <c r="AG65" s="1065" t="str">
        <f t="shared" si="99"/>
        <v/>
      </c>
      <c r="AH65" s="1065" t="str">
        <f t="shared" si="99"/>
        <v/>
      </c>
      <c r="AI65" s="1065" t="str">
        <f t="shared" si="99"/>
        <v/>
      </c>
      <c r="AJ65" s="1065" t="str">
        <f t="shared" si="100"/>
        <v/>
      </c>
      <c r="AK65" s="1065" t="str">
        <f t="shared" si="100"/>
        <v/>
      </c>
      <c r="AL65" s="1065" t="str">
        <f t="shared" si="100"/>
        <v/>
      </c>
      <c r="AM65" s="1065" t="str">
        <f t="shared" si="100"/>
        <v/>
      </c>
      <c r="AN65" s="1065" t="str">
        <f t="shared" si="100"/>
        <v/>
      </c>
      <c r="AO65" s="1065" t="str">
        <f t="shared" si="100"/>
        <v/>
      </c>
      <c r="AP65" s="1065" t="str">
        <f t="shared" si="100"/>
        <v/>
      </c>
      <c r="AQ65" s="1065" t="str">
        <f t="shared" si="100"/>
        <v/>
      </c>
      <c r="AR65" s="1065" t="str">
        <f t="shared" si="100"/>
        <v/>
      </c>
      <c r="AS65" s="1065" t="str">
        <f t="shared" si="100"/>
        <v/>
      </c>
      <c r="AT65" s="1065" t="str">
        <f t="shared" si="100"/>
        <v/>
      </c>
      <c r="AU65" s="1065" t="str">
        <f t="shared" si="100"/>
        <v/>
      </c>
      <c r="AV65" s="1065" t="str">
        <f t="shared" si="100"/>
        <v/>
      </c>
      <c r="AW65" s="1065" t="str">
        <f t="shared" si="100"/>
        <v/>
      </c>
      <c r="AX65" s="1065" t="str">
        <f t="shared" si="100"/>
        <v/>
      </c>
      <c r="AY65" s="1065" t="str">
        <f t="shared" si="100"/>
        <v/>
      </c>
      <c r="AZ65" s="1065" t="str">
        <f t="shared" si="101"/>
        <v/>
      </c>
      <c r="BA65" s="1065" t="str">
        <f t="shared" si="101"/>
        <v/>
      </c>
      <c r="BB65" s="1065" t="str">
        <f t="shared" si="101"/>
        <v/>
      </c>
      <c r="BC65" s="1065" t="str">
        <f t="shared" si="101"/>
        <v/>
      </c>
      <c r="BD65" s="1065" t="str">
        <f t="shared" si="101"/>
        <v/>
      </c>
      <c r="BE65" s="1065" t="str">
        <f t="shared" si="101"/>
        <v/>
      </c>
      <c r="BF65" s="1065" t="str">
        <f t="shared" si="101"/>
        <v/>
      </c>
      <c r="BG65" s="1065" t="str">
        <f t="shared" si="101"/>
        <v/>
      </c>
      <c r="BH65" s="1065" t="str">
        <f t="shared" si="101"/>
        <v/>
      </c>
      <c r="BI65" s="1065" t="str">
        <f t="shared" si="101"/>
        <v/>
      </c>
      <c r="BJ65" s="1065" t="str">
        <f t="shared" si="101"/>
        <v/>
      </c>
    </row>
    <row r="66" spans="2:62">
      <c r="B66" s="1064">
        <f t="shared" ref="B66:B96" si="102">B65+1</f>
        <v>6</v>
      </c>
      <c r="D66" s="1065">
        <f t="shared" si="98"/>
        <v>0.1353352832366127</v>
      </c>
      <c r="E66" s="1065">
        <f t="shared" si="98"/>
        <v>0.60653065971263342</v>
      </c>
      <c r="F66" s="1065">
        <f t="shared" si="98"/>
        <v>1</v>
      </c>
      <c r="G66" s="1065">
        <f t="shared" si="98"/>
        <v>0.60653065971263342</v>
      </c>
      <c r="H66" s="1065">
        <f t="shared" si="98"/>
        <v>0.1353352832366127</v>
      </c>
      <c r="I66" s="1065">
        <f t="shared" si="98"/>
        <v>1.1108996538242306E-2</v>
      </c>
      <c r="J66" s="1065" t="str">
        <f t="shared" si="98"/>
        <v/>
      </c>
      <c r="K66" s="1065" t="str">
        <f t="shared" si="98"/>
        <v/>
      </c>
      <c r="L66" s="1065" t="str">
        <f t="shared" si="98"/>
        <v/>
      </c>
      <c r="M66" s="1065" t="str">
        <f t="shared" si="98"/>
        <v/>
      </c>
      <c r="N66" s="1065" t="str">
        <f t="shared" si="98"/>
        <v/>
      </c>
      <c r="O66" s="1065" t="str">
        <f t="shared" si="98"/>
        <v/>
      </c>
      <c r="P66" s="1065" t="str">
        <f t="shared" si="98"/>
        <v/>
      </c>
      <c r="Q66" s="1065" t="str">
        <f t="shared" si="98"/>
        <v/>
      </c>
      <c r="R66" s="1065" t="str">
        <f t="shared" si="98"/>
        <v/>
      </c>
      <c r="S66" s="1065" t="str">
        <f t="shared" si="98"/>
        <v/>
      </c>
      <c r="T66" s="1065" t="str">
        <f t="shared" si="99"/>
        <v/>
      </c>
      <c r="U66" s="1065" t="str">
        <f t="shared" si="99"/>
        <v/>
      </c>
      <c r="V66" s="1065" t="str">
        <f t="shared" si="99"/>
        <v/>
      </c>
      <c r="W66" s="1065" t="str">
        <f t="shared" si="99"/>
        <v/>
      </c>
      <c r="X66" s="1065" t="str">
        <f t="shared" si="99"/>
        <v/>
      </c>
      <c r="Y66" s="1065" t="str">
        <f t="shared" si="99"/>
        <v/>
      </c>
      <c r="Z66" s="1065" t="str">
        <f t="shared" si="99"/>
        <v/>
      </c>
      <c r="AA66" s="1065" t="str">
        <f t="shared" si="99"/>
        <v/>
      </c>
      <c r="AB66" s="1065" t="str">
        <f t="shared" si="99"/>
        <v/>
      </c>
      <c r="AC66" s="1065" t="str">
        <f t="shared" si="99"/>
        <v/>
      </c>
      <c r="AD66" s="1065" t="str">
        <f t="shared" si="99"/>
        <v/>
      </c>
      <c r="AE66" s="1065" t="str">
        <f t="shared" si="99"/>
        <v/>
      </c>
      <c r="AF66" s="1065" t="str">
        <f t="shared" si="99"/>
        <v/>
      </c>
      <c r="AG66" s="1065" t="str">
        <f t="shared" si="99"/>
        <v/>
      </c>
      <c r="AH66" s="1065" t="str">
        <f t="shared" si="99"/>
        <v/>
      </c>
      <c r="AI66" s="1065" t="str">
        <f t="shared" si="99"/>
        <v/>
      </c>
      <c r="AJ66" s="1065" t="str">
        <f t="shared" si="100"/>
        <v/>
      </c>
      <c r="AK66" s="1065" t="str">
        <f t="shared" si="100"/>
        <v/>
      </c>
      <c r="AL66" s="1065" t="str">
        <f t="shared" si="100"/>
        <v/>
      </c>
      <c r="AM66" s="1065" t="str">
        <f t="shared" si="100"/>
        <v/>
      </c>
      <c r="AN66" s="1065" t="str">
        <f t="shared" si="100"/>
        <v/>
      </c>
      <c r="AO66" s="1065" t="str">
        <f t="shared" si="100"/>
        <v/>
      </c>
      <c r="AP66" s="1065" t="str">
        <f t="shared" si="100"/>
        <v/>
      </c>
      <c r="AQ66" s="1065" t="str">
        <f t="shared" si="100"/>
        <v/>
      </c>
      <c r="AR66" s="1065" t="str">
        <f t="shared" si="100"/>
        <v/>
      </c>
      <c r="AS66" s="1065" t="str">
        <f t="shared" si="100"/>
        <v/>
      </c>
      <c r="AT66" s="1065" t="str">
        <f t="shared" si="100"/>
        <v/>
      </c>
      <c r="AU66" s="1065" t="str">
        <f t="shared" si="100"/>
        <v/>
      </c>
      <c r="AV66" s="1065" t="str">
        <f t="shared" si="100"/>
        <v/>
      </c>
      <c r="AW66" s="1065" t="str">
        <f t="shared" si="100"/>
        <v/>
      </c>
      <c r="AX66" s="1065" t="str">
        <f t="shared" si="100"/>
        <v/>
      </c>
      <c r="AY66" s="1065" t="str">
        <f t="shared" si="100"/>
        <v/>
      </c>
      <c r="AZ66" s="1065" t="str">
        <f t="shared" si="101"/>
        <v/>
      </c>
      <c r="BA66" s="1065" t="str">
        <f t="shared" si="101"/>
        <v/>
      </c>
      <c r="BB66" s="1065" t="str">
        <f t="shared" si="101"/>
        <v/>
      </c>
      <c r="BC66" s="1065" t="str">
        <f t="shared" si="101"/>
        <v/>
      </c>
      <c r="BD66" s="1065" t="str">
        <f t="shared" si="101"/>
        <v/>
      </c>
      <c r="BE66" s="1065" t="str">
        <f t="shared" si="101"/>
        <v/>
      </c>
      <c r="BF66" s="1065" t="str">
        <f t="shared" si="101"/>
        <v/>
      </c>
      <c r="BG66" s="1065" t="str">
        <f t="shared" si="101"/>
        <v/>
      </c>
      <c r="BH66" s="1065" t="str">
        <f t="shared" si="101"/>
        <v/>
      </c>
      <c r="BI66" s="1065" t="str">
        <f t="shared" si="101"/>
        <v/>
      </c>
      <c r="BJ66" s="1065" t="str">
        <f t="shared" si="101"/>
        <v/>
      </c>
    </row>
    <row r="67" spans="2:62">
      <c r="B67" s="1064">
        <f t="shared" si="102"/>
        <v>7</v>
      </c>
      <c r="D67" s="1065">
        <f t="shared" si="98"/>
        <v>0.10066889977289781</v>
      </c>
      <c r="E67" s="1065">
        <f t="shared" si="98"/>
        <v>0.43756473770026932</v>
      </c>
      <c r="F67" s="1065">
        <f t="shared" si="98"/>
        <v>0.9122540768285452</v>
      </c>
      <c r="G67" s="1065">
        <f t="shared" si="98"/>
        <v>0.9122540768285452</v>
      </c>
      <c r="H67" s="1065">
        <f t="shared" si="98"/>
        <v>0.43756473770026932</v>
      </c>
      <c r="I67" s="1065">
        <f t="shared" si="98"/>
        <v>0.10066889977289781</v>
      </c>
      <c r="J67" s="1065">
        <f t="shared" si="98"/>
        <v>1.1108996538242306E-2</v>
      </c>
      <c r="K67" s="1065" t="str">
        <f t="shared" si="98"/>
        <v/>
      </c>
      <c r="L67" s="1065" t="str">
        <f t="shared" si="98"/>
        <v/>
      </c>
      <c r="M67" s="1065" t="str">
        <f t="shared" si="98"/>
        <v/>
      </c>
      <c r="N67" s="1065" t="str">
        <f t="shared" si="98"/>
        <v/>
      </c>
      <c r="O67" s="1065" t="str">
        <f t="shared" si="98"/>
        <v/>
      </c>
      <c r="P67" s="1065" t="str">
        <f t="shared" si="98"/>
        <v/>
      </c>
      <c r="Q67" s="1065" t="str">
        <f t="shared" si="98"/>
        <v/>
      </c>
      <c r="R67" s="1065" t="str">
        <f t="shared" si="98"/>
        <v/>
      </c>
      <c r="S67" s="1065" t="str">
        <f t="shared" si="98"/>
        <v/>
      </c>
      <c r="T67" s="1065" t="str">
        <f t="shared" si="99"/>
        <v/>
      </c>
      <c r="U67" s="1065" t="str">
        <f t="shared" si="99"/>
        <v/>
      </c>
      <c r="V67" s="1065" t="str">
        <f t="shared" si="99"/>
        <v/>
      </c>
      <c r="W67" s="1065" t="str">
        <f t="shared" si="99"/>
        <v/>
      </c>
      <c r="X67" s="1065" t="str">
        <f t="shared" si="99"/>
        <v/>
      </c>
      <c r="Y67" s="1065" t="str">
        <f t="shared" si="99"/>
        <v/>
      </c>
      <c r="Z67" s="1065" t="str">
        <f t="shared" si="99"/>
        <v/>
      </c>
      <c r="AA67" s="1065" t="str">
        <f t="shared" si="99"/>
        <v/>
      </c>
      <c r="AB67" s="1065" t="str">
        <f t="shared" si="99"/>
        <v/>
      </c>
      <c r="AC67" s="1065" t="str">
        <f t="shared" si="99"/>
        <v/>
      </c>
      <c r="AD67" s="1065" t="str">
        <f t="shared" si="99"/>
        <v/>
      </c>
      <c r="AE67" s="1065" t="str">
        <f t="shared" si="99"/>
        <v/>
      </c>
      <c r="AF67" s="1065" t="str">
        <f t="shared" si="99"/>
        <v/>
      </c>
      <c r="AG67" s="1065" t="str">
        <f t="shared" si="99"/>
        <v/>
      </c>
      <c r="AH67" s="1065" t="str">
        <f t="shared" si="99"/>
        <v/>
      </c>
      <c r="AI67" s="1065" t="str">
        <f t="shared" si="99"/>
        <v/>
      </c>
      <c r="AJ67" s="1065" t="str">
        <f t="shared" si="100"/>
        <v/>
      </c>
      <c r="AK67" s="1065" t="str">
        <f t="shared" si="100"/>
        <v/>
      </c>
      <c r="AL67" s="1065" t="str">
        <f t="shared" si="100"/>
        <v/>
      </c>
      <c r="AM67" s="1065" t="str">
        <f t="shared" si="100"/>
        <v/>
      </c>
      <c r="AN67" s="1065" t="str">
        <f t="shared" si="100"/>
        <v/>
      </c>
      <c r="AO67" s="1065" t="str">
        <f t="shared" si="100"/>
        <v/>
      </c>
      <c r="AP67" s="1065" t="str">
        <f t="shared" si="100"/>
        <v/>
      </c>
      <c r="AQ67" s="1065" t="str">
        <f t="shared" si="100"/>
        <v/>
      </c>
      <c r="AR67" s="1065" t="str">
        <f t="shared" si="100"/>
        <v/>
      </c>
      <c r="AS67" s="1065" t="str">
        <f t="shared" si="100"/>
        <v/>
      </c>
      <c r="AT67" s="1065" t="str">
        <f t="shared" si="100"/>
        <v/>
      </c>
      <c r="AU67" s="1065" t="str">
        <f t="shared" si="100"/>
        <v/>
      </c>
      <c r="AV67" s="1065" t="str">
        <f t="shared" si="100"/>
        <v/>
      </c>
      <c r="AW67" s="1065" t="str">
        <f t="shared" si="100"/>
        <v/>
      </c>
      <c r="AX67" s="1065" t="str">
        <f t="shared" si="100"/>
        <v/>
      </c>
      <c r="AY67" s="1065" t="str">
        <f t="shared" si="100"/>
        <v/>
      </c>
      <c r="AZ67" s="1065" t="str">
        <f t="shared" si="101"/>
        <v/>
      </c>
      <c r="BA67" s="1065" t="str">
        <f t="shared" si="101"/>
        <v/>
      </c>
      <c r="BB67" s="1065" t="str">
        <f t="shared" si="101"/>
        <v/>
      </c>
      <c r="BC67" s="1065" t="str">
        <f t="shared" si="101"/>
        <v/>
      </c>
      <c r="BD67" s="1065" t="str">
        <f t="shared" si="101"/>
        <v/>
      </c>
      <c r="BE67" s="1065" t="str">
        <f t="shared" si="101"/>
        <v/>
      </c>
      <c r="BF67" s="1065" t="str">
        <f t="shared" si="101"/>
        <v/>
      </c>
      <c r="BG67" s="1065" t="str">
        <f t="shared" si="101"/>
        <v/>
      </c>
      <c r="BH67" s="1065" t="str">
        <f t="shared" si="101"/>
        <v/>
      </c>
      <c r="BI67" s="1065" t="str">
        <f t="shared" si="101"/>
        <v/>
      </c>
      <c r="BJ67" s="1065" t="str">
        <f t="shared" si="101"/>
        <v/>
      </c>
    </row>
    <row r="68" spans="2:62">
      <c r="B68" s="1064">
        <f t="shared" si="102"/>
        <v>8</v>
      </c>
      <c r="D68" s="1065">
        <f t="shared" si="98"/>
        <v>7.9559508718227687E-2</v>
      </c>
      <c r="E68" s="1065">
        <f t="shared" si="98"/>
        <v>0.32465246735834974</v>
      </c>
      <c r="F68" s="1065">
        <f t="shared" si="98"/>
        <v>0.75483960198900735</v>
      </c>
      <c r="G68" s="1065">
        <f t="shared" si="98"/>
        <v>1</v>
      </c>
      <c r="H68" s="1065">
        <f t="shared" si="98"/>
        <v>0.75483960198900735</v>
      </c>
      <c r="I68" s="1065">
        <f t="shared" si="98"/>
        <v>0.32465246735834974</v>
      </c>
      <c r="J68" s="1065">
        <f t="shared" si="98"/>
        <v>7.9559508718227687E-2</v>
      </c>
      <c r="K68" s="1065">
        <f t="shared" si="98"/>
        <v>1.1108996538242306E-2</v>
      </c>
      <c r="L68" s="1065" t="str">
        <f t="shared" si="98"/>
        <v/>
      </c>
      <c r="M68" s="1065" t="str">
        <f t="shared" si="98"/>
        <v/>
      </c>
      <c r="N68" s="1065" t="str">
        <f t="shared" si="98"/>
        <v/>
      </c>
      <c r="O68" s="1065" t="str">
        <f t="shared" si="98"/>
        <v/>
      </c>
      <c r="P68" s="1065" t="str">
        <f t="shared" si="98"/>
        <v/>
      </c>
      <c r="Q68" s="1065" t="str">
        <f t="shared" si="98"/>
        <v/>
      </c>
      <c r="R68" s="1065" t="str">
        <f t="shared" si="98"/>
        <v/>
      </c>
      <c r="S68" s="1065" t="str">
        <f t="shared" si="98"/>
        <v/>
      </c>
      <c r="T68" s="1065" t="str">
        <f t="shared" si="99"/>
        <v/>
      </c>
      <c r="U68" s="1065" t="str">
        <f t="shared" si="99"/>
        <v/>
      </c>
      <c r="V68" s="1065" t="str">
        <f t="shared" si="99"/>
        <v/>
      </c>
      <c r="W68" s="1065" t="str">
        <f t="shared" si="99"/>
        <v/>
      </c>
      <c r="X68" s="1065" t="str">
        <f t="shared" si="99"/>
        <v/>
      </c>
      <c r="Y68" s="1065" t="str">
        <f t="shared" si="99"/>
        <v/>
      </c>
      <c r="Z68" s="1065" t="str">
        <f t="shared" si="99"/>
        <v/>
      </c>
      <c r="AA68" s="1065" t="str">
        <f t="shared" si="99"/>
        <v/>
      </c>
      <c r="AB68" s="1065" t="str">
        <f t="shared" si="99"/>
        <v/>
      </c>
      <c r="AC68" s="1065" t="str">
        <f t="shared" si="99"/>
        <v/>
      </c>
      <c r="AD68" s="1065" t="str">
        <f t="shared" si="99"/>
        <v/>
      </c>
      <c r="AE68" s="1065" t="str">
        <f t="shared" si="99"/>
        <v/>
      </c>
      <c r="AF68" s="1065" t="str">
        <f t="shared" si="99"/>
        <v/>
      </c>
      <c r="AG68" s="1065" t="str">
        <f t="shared" si="99"/>
        <v/>
      </c>
      <c r="AH68" s="1065" t="str">
        <f t="shared" si="99"/>
        <v/>
      </c>
      <c r="AI68" s="1065" t="str">
        <f t="shared" si="99"/>
        <v/>
      </c>
      <c r="AJ68" s="1065" t="str">
        <f t="shared" si="100"/>
        <v/>
      </c>
      <c r="AK68" s="1065" t="str">
        <f t="shared" si="100"/>
        <v/>
      </c>
      <c r="AL68" s="1065" t="str">
        <f t="shared" si="100"/>
        <v/>
      </c>
      <c r="AM68" s="1065" t="str">
        <f t="shared" si="100"/>
        <v/>
      </c>
      <c r="AN68" s="1065" t="str">
        <f t="shared" si="100"/>
        <v/>
      </c>
      <c r="AO68" s="1065" t="str">
        <f t="shared" si="100"/>
        <v/>
      </c>
      <c r="AP68" s="1065" t="str">
        <f t="shared" si="100"/>
        <v/>
      </c>
      <c r="AQ68" s="1065" t="str">
        <f t="shared" si="100"/>
        <v/>
      </c>
      <c r="AR68" s="1065" t="str">
        <f t="shared" si="100"/>
        <v/>
      </c>
      <c r="AS68" s="1065" t="str">
        <f t="shared" si="100"/>
        <v/>
      </c>
      <c r="AT68" s="1065" t="str">
        <f t="shared" si="100"/>
        <v/>
      </c>
      <c r="AU68" s="1065" t="str">
        <f t="shared" si="100"/>
        <v/>
      </c>
      <c r="AV68" s="1065" t="str">
        <f t="shared" si="100"/>
        <v/>
      </c>
      <c r="AW68" s="1065" t="str">
        <f t="shared" si="100"/>
        <v/>
      </c>
      <c r="AX68" s="1065" t="str">
        <f t="shared" si="100"/>
        <v/>
      </c>
      <c r="AY68" s="1065" t="str">
        <f t="shared" si="100"/>
        <v/>
      </c>
      <c r="AZ68" s="1065" t="str">
        <f t="shared" si="101"/>
        <v/>
      </c>
      <c r="BA68" s="1065" t="str">
        <f t="shared" si="101"/>
        <v/>
      </c>
      <c r="BB68" s="1065" t="str">
        <f t="shared" si="101"/>
        <v/>
      </c>
      <c r="BC68" s="1065" t="str">
        <f t="shared" si="101"/>
        <v/>
      </c>
      <c r="BD68" s="1065" t="str">
        <f t="shared" si="101"/>
        <v/>
      </c>
      <c r="BE68" s="1065" t="str">
        <f t="shared" si="101"/>
        <v/>
      </c>
      <c r="BF68" s="1065" t="str">
        <f t="shared" si="101"/>
        <v/>
      </c>
      <c r="BG68" s="1065" t="str">
        <f t="shared" si="101"/>
        <v/>
      </c>
      <c r="BH68" s="1065" t="str">
        <f t="shared" si="101"/>
        <v/>
      </c>
      <c r="BI68" s="1065" t="str">
        <f t="shared" si="101"/>
        <v/>
      </c>
      <c r="BJ68" s="1065" t="str">
        <f t="shared" si="101"/>
        <v/>
      </c>
    </row>
    <row r="69" spans="2:62">
      <c r="B69" s="1064">
        <f t="shared" si="102"/>
        <v>9</v>
      </c>
      <c r="D69" s="1065">
        <f t="shared" si="98"/>
        <v>6.5728528616530446E-2</v>
      </c>
      <c r="E69" s="1065">
        <f t="shared" si="98"/>
        <v>0.24935220877729616</v>
      </c>
      <c r="F69" s="1065">
        <f t="shared" si="98"/>
        <v>0.60653065971263342</v>
      </c>
      <c r="G69" s="1065">
        <f t="shared" si="98"/>
        <v>0.94595946890676541</v>
      </c>
      <c r="H69" s="1065">
        <f t="shared" si="98"/>
        <v>0.94595946890676541</v>
      </c>
      <c r="I69" s="1065">
        <f t="shared" si="98"/>
        <v>0.60653065971263342</v>
      </c>
      <c r="J69" s="1065">
        <f t="shared" si="98"/>
        <v>0.24935220877729616</v>
      </c>
      <c r="K69" s="1065">
        <f t="shared" si="98"/>
        <v>6.5728528616530446E-2</v>
      </c>
      <c r="L69" s="1065">
        <f t="shared" si="98"/>
        <v>1.1108996538242306E-2</v>
      </c>
      <c r="M69" s="1065" t="str">
        <f t="shared" si="98"/>
        <v/>
      </c>
      <c r="N69" s="1065" t="str">
        <f t="shared" si="98"/>
        <v/>
      </c>
      <c r="O69" s="1065" t="str">
        <f t="shared" si="98"/>
        <v/>
      </c>
      <c r="P69" s="1065" t="str">
        <f t="shared" si="98"/>
        <v/>
      </c>
      <c r="Q69" s="1065" t="str">
        <f t="shared" si="98"/>
        <v/>
      </c>
      <c r="R69" s="1065" t="str">
        <f t="shared" si="98"/>
        <v/>
      </c>
      <c r="S69" s="1065" t="str">
        <f t="shared" si="98"/>
        <v/>
      </c>
      <c r="T69" s="1065" t="str">
        <f t="shared" si="99"/>
        <v/>
      </c>
      <c r="U69" s="1065" t="str">
        <f t="shared" si="99"/>
        <v/>
      </c>
      <c r="V69" s="1065" t="str">
        <f t="shared" si="99"/>
        <v/>
      </c>
      <c r="W69" s="1065" t="str">
        <f t="shared" si="99"/>
        <v/>
      </c>
      <c r="X69" s="1065" t="str">
        <f t="shared" si="99"/>
        <v/>
      </c>
      <c r="Y69" s="1065" t="str">
        <f t="shared" si="99"/>
        <v/>
      </c>
      <c r="Z69" s="1065" t="str">
        <f t="shared" si="99"/>
        <v/>
      </c>
      <c r="AA69" s="1065" t="str">
        <f t="shared" si="99"/>
        <v/>
      </c>
      <c r="AB69" s="1065" t="str">
        <f t="shared" si="99"/>
        <v/>
      </c>
      <c r="AC69" s="1065" t="str">
        <f t="shared" si="99"/>
        <v/>
      </c>
      <c r="AD69" s="1065" t="str">
        <f t="shared" si="99"/>
        <v/>
      </c>
      <c r="AE69" s="1065" t="str">
        <f t="shared" si="99"/>
        <v/>
      </c>
      <c r="AF69" s="1065" t="str">
        <f t="shared" si="99"/>
        <v/>
      </c>
      <c r="AG69" s="1065" t="str">
        <f t="shared" si="99"/>
        <v/>
      </c>
      <c r="AH69" s="1065" t="str">
        <f t="shared" si="99"/>
        <v/>
      </c>
      <c r="AI69" s="1065" t="str">
        <f t="shared" si="99"/>
        <v/>
      </c>
      <c r="AJ69" s="1065" t="str">
        <f t="shared" si="100"/>
        <v/>
      </c>
      <c r="AK69" s="1065" t="str">
        <f t="shared" si="100"/>
        <v/>
      </c>
      <c r="AL69" s="1065" t="str">
        <f t="shared" si="100"/>
        <v/>
      </c>
      <c r="AM69" s="1065" t="str">
        <f t="shared" si="100"/>
        <v/>
      </c>
      <c r="AN69" s="1065" t="str">
        <f t="shared" si="100"/>
        <v/>
      </c>
      <c r="AO69" s="1065" t="str">
        <f t="shared" si="100"/>
        <v/>
      </c>
      <c r="AP69" s="1065" t="str">
        <f t="shared" si="100"/>
        <v/>
      </c>
      <c r="AQ69" s="1065" t="str">
        <f t="shared" si="100"/>
        <v/>
      </c>
      <c r="AR69" s="1065" t="str">
        <f t="shared" si="100"/>
        <v/>
      </c>
      <c r="AS69" s="1065" t="str">
        <f t="shared" si="100"/>
        <v/>
      </c>
      <c r="AT69" s="1065" t="str">
        <f t="shared" si="100"/>
        <v/>
      </c>
      <c r="AU69" s="1065" t="str">
        <f t="shared" si="100"/>
        <v/>
      </c>
      <c r="AV69" s="1065" t="str">
        <f t="shared" si="100"/>
        <v/>
      </c>
      <c r="AW69" s="1065" t="str">
        <f t="shared" si="100"/>
        <v/>
      </c>
      <c r="AX69" s="1065" t="str">
        <f t="shared" si="100"/>
        <v/>
      </c>
      <c r="AY69" s="1065" t="str">
        <f t="shared" si="100"/>
        <v/>
      </c>
      <c r="AZ69" s="1065" t="str">
        <f t="shared" si="101"/>
        <v/>
      </c>
      <c r="BA69" s="1065" t="str">
        <f t="shared" si="101"/>
        <v/>
      </c>
      <c r="BB69" s="1065" t="str">
        <f t="shared" si="101"/>
        <v/>
      </c>
      <c r="BC69" s="1065" t="str">
        <f t="shared" si="101"/>
        <v/>
      </c>
      <c r="BD69" s="1065" t="str">
        <f t="shared" si="101"/>
        <v/>
      </c>
      <c r="BE69" s="1065" t="str">
        <f t="shared" si="101"/>
        <v/>
      </c>
      <c r="BF69" s="1065" t="str">
        <f t="shared" si="101"/>
        <v/>
      </c>
      <c r="BG69" s="1065" t="str">
        <f t="shared" si="101"/>
        <v/>
      </c>
      <c r="BH69" s="1065" t="str">
        <f t="shared" si="101"/>
        <v/>
      </c>
      <c r="BI69" s="1065" t="str">
        <f t="shared" si="101"/>
        <v/>
      </c>
      <c r="BJ69" s="1065" t="str">
        <f t="shared" si="101"/>
        <v/>
      </c>
    </row>
    <row r="70" spans="2:62">
      <c r="B70" s="1064">
        <f t="shared" si="102"/>
        <v>10</v>
      </c>
      <c r="D70" s="1065">
        <f t="shared" si="98"/>
        <v>5.6134762834133725E-2</v>
      </c>
      <c r="E70" s="1065">
        <f t="shared" si="98"/>
        <v>0.19789869908361474</v>
      </c>
      <c r="F70" s="1065">
        <f t="shared" si="98"/>
        <v>0.48675225595997168</v>
      </c>
      <c r="G70" s="1065">
        <f t="shared" si="98"/>
        <v>0.835270211411272</v>
      </c>
      <c r="H70" s="1065">
        <f t="shared" si="98"/>
        <v>1</v>
      </c>
      <c r="I70" s="1065">
        <f t="shared" si="98"/>
        <v>0.835270211411272</v>
      </c>
      <c r="J70" s="1065">
        <f t="shared" si="98"/>
        <v>0.48675225595997168</v>
      </c>
      <c r="K70" s="1065">
        <f t="shared" si="98"/>
        <v>0.19789869908361474</v>
      </c>
      <c r="L70" s="1065">
        <f t="shared" si="98"/>
        <v>5.6134762834133725E-2</v>
      </c>
      <c r="M70" s="1065">
        <f t="shared" si="98"/>
        <v>1.1108996538242306E-2</v>
      </c>
      <c r="N70" s="1065" t="str">
        <f t="shared" si="98"/>
        <v/>
      </c>
      <c r="O70" s="1065" t="str">
        <f t="shared" si="98"/>
        <v/>
      </c>
      <c r="P70" s="1065" t="str">
        <f t="shared" si="98"/>
        <v/>
      </c>
      <c r="Q70" s="1065" t="str">
        <f t="shared" si="98"/>
        <v/>
      </c>
      <c r="R70" s="1065" t="str">
        <f t="shared" si="98"/>
        <v/>
      </c>
      <c r="S70" s="1065" t="str">
        <f t="shared" si="98"/>
        <v/>
      </c>
      <c r="T70" s="1065" t="str">
        <f t="shared" si="99"/>
        <v/>
      </c>
      <c r="U70" s="1065" t="str">
        <f t="shared" si="99"/>
        <v/>
      </c>
      <c r="V70" s="1065" t="str">
        <f t="shared" si="99"/>
        <v/>
      </c>
      <c r="W70" s="1065" t="str">
        <f t="shared" si="99"/>
        <v/>
      </c>
      <c r="X70" s="1065" t="str">
        <f t="shared" si="99"/>
        <v/>
      </c>
      <c r="Y70" s="1065" t="str">
        <f t="shared" si="99"/>
        <v/>
      </c>
      <c r="Z70" s="1065" t="str">
        <f t="shared" si="99"/>
        <v/>
      </c>
      <c r="AA70" s="1065" t="str">
        <f t="shared" si="99"/>
        <v/>
      </c>
      <c r="AB70" s="1065" t="str">
        <f t="shared" si="99"/>
        <v/>
      </c>
      <c r="AC70" s="1065" t="str">
        <f t="shared" si="99"/>
        <v/>
      </c>
      <c r="AD70" s="1065" t="str">
        <f t="shared" si="99"/>
        <v/>
      </c>
      <c r="AE70" s="1065" t="str">
        <f t="shared" si="99"/>
        <v/>
      </c>
      <c r="AF70" s="1065" t="str">
        <f t="shared" si="99"/>
        <v/>
      </c>
      <c r="AG70" s="1065" t="str">
        <f t="shared" si="99"/>
        <v/>
      </c>
      <c r="AH70" s="1065" t="str">
        <f t="shared" si="99"/>
        <v/>
      </c>
      <c r="AI70" s="1065" t="str">
        <f t="shared" si="99"/>
        <v/>
      </c>
      <c r="AJ70" s="1065" t="str">
        <f t="shared" si="100"/>
        <v/>
      </c>
      <c r="AK70" s="1065" t="str">
        <f t="shared" si="100"/>
        <v/>
      </c>
      <c r="AL70" s="1065" t="str">
        <f t="shared" si="100"/>
        <v/>
      </c>
      <c r="AM70" s="1065" t="str">
        <f t="shared" si="100"/>
        <v/>
      </c>
      <c r="AN70" s="1065" t="str">
        <f t="shared" si="100"/>
        <v/>
      </c>
      <c r="AO70" s="1065" t="str">
        <f t="shared" si="100"/>
        <v/>
      </c>
      <c r="AP70" s="1065" t="str">
        <f t="shared" si="100"/>
        <v/>
      </c>
      <c r="AQ70" s="1065" t="str">
        <f t="shared" si="100"/>
        <v/>
      </c>
      <c r="AR70" s="1065" t="str">
        <f t="shared" si="100"/>
        <v/>
      </c>
      <c r="AS70" s="1065" t="str">
        <f t="shared" si="100"/>
        <v/>
      </c>
      <c r="AT70" s="1065" t="str">
        <f t="shared" si="100"/>
        <v/>
      </c>
      <c r="AU70" s="1065" t="str">
        <f t="shared" si="100"/>
        <v/>
      </c>
      <c r="AV70" s="1065" t="str">
        <f t="shared" si="100"/>
        <v/>
      </c>
      <c r="AW70" s="1065" t="str">
        <f t="shared" si="100"/>
        <v/>
      </c>
      <c r="AX70" s="1065" t="str">
        <f t="shared" si="100"/>
        <v/>
      </c>
      <c r="AY70" s="1065" t="str">
        <f t="shared" si="100"/>
        <v/>
      </c>
      <c r="AZ70" s="1065" t="str">
        <f t="shared" si="101"/>
        <v/>
      </c>
      <c r="BA70" s="1065" t="str">
        <f t="shared" si="101"/>
        <v/>
      </c>
      <c r="BB70" s="1065" t="str">
        <f t="shared" si="101"/>
        <v/>
      </c>
      <c r="BC70" s="1065" t="str">
        <f t="shared" si="101"/>
        <v/>
      </c>
      <c r="BD70" s="1065" t="str">
        <f t="shared" si="101"/>
        <v/>
      </c>
      <c r="BE70" s="1065" t="str">
        <f t="shared" si="101"/>
        <v/>
      </c>
      <c r="BF70" s="1065" t="str">
        <f t="shared" si="101"/>
        <v/>
      </c>
      <c r="BG70" s="1065" t="str">
        <f t="shared" si="101"/>
        <v/>
      </c>
      <c r="BH70" s="1065" t="str">
        <f t="shared" si="101"/>
        <v/>
      </c>
      <c r="BI70" s="1065" t="str">
        <f t="shared" si="101"/>
        <v/>
      </c>
      <c r="BJ70" s="1065" t="str">
        <f t="shared" si="101"/>
        <v/>
      </c>
    </row>
    <row r="71" spans="2:62">
      <c r="B71" s="1064">
        <f t="shared" si="102"/>
        <v>11</v>
      </c>
      <c r="D71" s="1065">
        <f t="shared" si="98"/>
        <v>4.9173683135333469E-2</v>
      </c>
      <c r="E71" s="1065">
        <f t="shared" si="98"/>
        <v>0.16165124878726989</v>
      </c>
      <c r="F71" s="1065">
        <f t="shared" si="98"/>
        <v>0.39465154573342698</v>
      </c>
      <c r="G71" s="1065">
        <f t="shared" si="98"/>
        <v>0.71554503225670096</v>
      </c>
      <c r="H71" s="1065">
        <f t="shared" si="98"/>
        <v>0.96349297464906791</v>
      </c>
      <c r="I71" s="1065">
        <f t="shared" si="98"/>
        <v>0.96349297464906791</v>
      </c>
      <c r="J71" s="1065">
        <f t="shared" si="98"/>
        <v>0.71554503225670096</v>
      </c>
      <c r="K71" s="1065">
        <f t="shared" si="98"/>
        <v>0.39465154573342698</v>
      </c>
      <c r="L71" s="1065">
        <f t="shared" si="98"/>
        <v>0.16165124878726989</v>
      </c>
      <c r="M71" s="1065">
        <f t="shared" si="98"/>
        <v>4.9173683135333469E-2</v>
      </c>
      <c r="N71" s="1065">
        <f t="shared" si="98"/>
        <v>1.1108996538242306E-2</v>
      </c>
      <c r="O71" s="1065" t="str">
        <f t="shared" si="98"/>
        <v/>
      </c>
      <c r="P71" s="1065" t="str">
        <f t="shared" si="98"/>
        <v/>
      </c>
      <c r="Q71" s="1065" t="str">
        <f t="shared" si="98"/>
        <v/>
      </c>
      <c r="R71" s="1065" t="str">
        <f t="shared" si="98"/>
        <v/>
      </c>
      <c r="S71" s="1065" t="str">
        <f t="shared" si="98"/>
        <v/>
      </c>
      <c r="T71" s="1065" t="str">
        <f t="shared" si="99"/>
        <v/>
      </c>
      <c r="U71" s="1065" t="str">
        <f t="shared" si="99"/>
        <v/>
      </c>
      <c r="V71" s="1065" t="str">
        <f t="shared" si="99"/>
        <v/>
      </c>
      <c r="W71" s="1065" t="str">
        <f t="shared" si="99"/>
        <v/>
      </c>
      <c r="X71" s="1065" t="str">
        <f t="shared" si="99"/>
        <v/>
      </c>
      <c r="Y71" s="1065" t="str">
        <f t="shared" si="99"/>
        <v/>
      </c>
      <c r="Z71" s="1065" t="str">
        <f t="shared" si="99"/>
        <v/>
      </c>
      <c r="AA71" s="1065" t="str">
        <f t="shared" si="99"/>
        <v/>
      </c>
      <c r="AB71" s="1065" t="str">
        <f t="shared" si="99"/>
        <v/>
      </c>
      <c r="AC71" s="1065" t="str">
        <f t="shared" si="99"/>
        <v/>
      </c>
      <c r="AD71" s="1065" t="str">
        <f t="shared" si="99"/>
        <v/>
      </c>
      <c r="AE71" s="1065" t="str">
        <f t="shared" si="99"/>
        <v/>
      </c>
      <c r="AF71" s="1065" t="str">
        <f t="shared" si="99"/>
        <v/>
      </c>
      <c r="AG71" s="1065" t="str">
        <f t="shared" si="99"/>
        <v/>
      </c>
      <c r="AH71" s="1065" t="str">
        <f t="shared" si="99"/>
        <v/>
      </c>
      <c r="AI71" s="1065" t="str">
        <f t="shared" si="99"/>
        <v/>
      </c>
      <c r="AJ71" s="1065" t="str">
        <f t="shared" si="100"/>
        <v/>
      </c>
      <c r="AK71" s="1065" t="str">
        <f t="shared" si="100"/>
        <v/>
      </c>
      <c r="AL71" s="1065" t="str">
        <f t="shared" si="100"/>
        <v/>
      </c>
      <c r="AM71" s="1065" t="str">
        <f t="shared" si="100"/>
        <v/>
      </c>
      <c r="AN71" s="1065" t="str">
        <f t="shared" si="100"/>
        <v/>
      </c>
      <c r="AO71" s="1065" t="str">
        <f t="shared" si="100"/>
        <v/>
      </c>
      <c r="AP71" s="1065" t="str">
        <f t="shared" si="100"/>
        <v/>
      </c>
      <c r="AQ71" s="1065" t="str">
        <f t="shared" si="100"/>
        <v/>
      </c>
      <c r="AR71" s="1065" t="str">
        <f t="shared" si="100"/>
        <v/>
      </c>
      <c r="AS71" s="1065" t="str">
        <f t="shared" si="100"/>
        <v/>
      </c>
      <c r="AT71" s="1065" t="str">
        <f t="shared" si="100"/>
        <v/>
      </c>
      <c r="AU71" s="1065" t="str">
        <f t="shared" si="100"/>
        <v/>
      </c>
      <c r="AV71" s="1065" t="str">
        <f t="shared" si="100"/>
        <v/>
      </c>
      <c r="AW71" s="1065" t="str">
        <f t="shared" si="100"/>
        <v/>
      </c>
      <c r="AX71" s="1065" t="str">
        <f t="shared" si="100"/>
        <v/>
      </c>
      <c r="AY71" s="1065" t="str">
        <f t="shared" si="100"/>
        <v/>
      </c>
      <c r="AZ71" s="1065" t="str">
        <f t="shared" si="101"/>
        <v/>
      </c>
      <c r="BA71" s="1065" t="str">
        <f t="shared" si="101"/>
        <v/>
      </c>
      <c r="BB71" s="1065" t="str">
        <f t="shared" si="101"/>
        <v/>
      </c>
      <c r="BC71" s="1065" t="str">
        <f t="shared" si="101"/>
        <v/>
      </c>
      <c r="BD71" s="1065" t="str">
        <f t="shared" si="101"/>
        <v/>
      </c>
      <c r="BE71" s="1065" t="str">
        <f t="shared" si="101"/>
        <v/>
      </c>
      <c r="BF71" s="1065" t="str">
        <f t="shared" si="101"/>
        <v/>
      </c>
      <c r="BG71" s="1065" t="str">
        <f t="shared" si="101"/>
        <v/>
      </c>
      <c r="BH71" s="1065" t="str">
        <f t="shared" si="101"/>
        <v/>
      </c>
      <c r="BI71" s="1065" t="str">
        <f t="shared" si="101"/>
        <v/>
      </c>
      <c r="BJ71" s="1065" t="str">
        <f t="shared" si="101"/>
        <v/>
      </c>
    </row>
    <row r="72" spans="2:62">
      <c r="B72" s="1064">
        <f t="shared" si="102"/>
        <v>12</v>
      </c>
      <c r="D72" s="1065">
        <f t="shared" si="98"/>
        <v>4.393693362340742E-2</v>
      </c>
      <c r="E72" s="1065">
        <f t="shared" si="98"/>
        <v>0.1353352832366127</v>
      </c>
      <c r="F72" s="1065">
        <f t="shared" si="98"/>
        <v>0.32465246735834974</v>
      </c>
      <c r="G72" s="1065">
        <f t="shared" si="98"/>
        <v>0.60653065971263342</v>
      </c>
      <c r="H72" s="1065">
        <f t="shared" si="98"/>
        <v>0.88249690258459546</v>
      </c>
      <c r="I72" s="1065">
        <f t="shared" si="98"/>
        <v>1</v>
      </c>
      <c r="J72" s="1065">
        <f t="shared" si="98"/>
        <v>0.88249690258459546</v>
      </c>
      <c r="K72" s="1065">
        <f t="shared" si="98"/>
        <v>0.60653065971263342</v>
      </c>
      <c r="L72" s="1065">
        <f t="shared" si="98"/>
        <v>0.32465246735834974</v>
      </c>
      <c r="M72" s="1065">
        <f t="shared" si="98"/>
        <v>0.1353352832366127</v>
      </c>
      <c r="N72" s="1065">
        <f t="shared" si="98"/>
        <v>4.393693362340742E-2</v>
      </c>
      <c r="O72" s="1065">
        <f t="shared" si="98"/>
        <v>1.1108996538242306E-2</v>
      </c>
      <c r="P72" s="1065" t="str">
        <f t="shared" si="98"/>
        <v/>
      </c>
      <c r="Q72" s="1065" t="str">
        <f t="shared" si="98"/>
        <v/>
      </c>
      <c r="R72" s="1065" t="str">
        <f t="shared" si="98"/>
        <v/>
      </c>
      <c r="S72" s="1065" t="str">
        <f t="shared" si="98"/>
        <v/>
      </c>
      <c r="T72" s="1065" t="str">
        <f t="shared" si="99"/>
        <v/>
      </c>
      <c r="U72" s="1065" t="str">
        <f t="shared" si="99"/>
        <v/>
      </c>
      <c r="V72" s="1065" t="str">
        <f t="shared" si="99"/>
        <v/>
      </c>
      <c r="W72" s="1065" t="str">
        <f t="shared" si="99"/>
        <v/>
      </c>
      <c r="X72" s="1065" t="str">
        <f t="shared" si="99"/>
        <v/>
      </c>
      <c r="Y72" s="1065" t="str">
        <f t="shared" si="99"/>
        <v/>
      </c>
      <c r="Z72" s="1065" t="str">
        <f t="shared" si="99"/>
        <v/>
      </c>
      <c r="AA72" s="1065" t="str">
        <f t="shared" si="99"/>
        <v/>
      </c>
      <c r="AB72" s="1065" t="str">
        <f t="shared" si="99"/>
        <v/>
      </c>
      <c r="AC72" s="1065" t="str">
        <f t="shared" si="99"/>
        <v/>
      </c>
      <c r="AD72" s="1065" t="str">
        <f t="shared" si="99"/>
        <v/>
      </c>
      <c r="AE72" s="1065" t="str">
        <f t="shared" si="99"/>
        <v/>
      </c>
      <c r="AF72" s="1065" t="str">
        <f t="shared" si="99"/>
        <v/>
      </c>
      <c r="AG72" s="1065" t="str">
        <f t="shared" si="99"/>
        <v/>
      </c>
      <c r="AH72" s="1065" t="str">
        <f t="shared" si="99"/>
        <v/>
      </c>
      <c r="AI72" s="1065" t="str">
        <f t="shared" si="99"/>
        <v/>
      </c>
      <c r="AJ72" s="1065" t="str">
        <f t="shared" si="100"/>
        <v/>
      </c>
      <c r="AK72" s="1065" t="str">
        <f t="shared" si="100"/>
        <v/>
      </c>
      <c r="AL72" s="1065" t="str">
        <f t="shared" si="100"/>
        <v/>
      </c>
      <c r="AM72" s="1065" t="str">
        <f t="shared" si="100"/>
        <v/>
      </c>
      <c r="AN72" s="1065" t="str">
        <f t="shared" si="100"/>
        <v/>
      </c>
      <c r="AO72" s="1065" t="str">
        <f t="shared" si="100"/>
        <v/>
      </c>
      <c r="AP72" s="1065" t="str">
        <f t="shared" si="100"/>
        <v/>
      </c>
      <c r="AQ72" s="1065" t="str">
        <f t="shared" si="100"/>
        <v/>
      </c>
      <c r="AR72" s="1065" t="str">
        <f t="shared" si="100"/>
        <v/>
      </c>
      <c r="AS72" s="1065" t="str">
        <f t="shared" si="100"/>
        <v/>
      </c>
      <c r="AT72" s="1065" t="str">
        <f t="shared" si="100"/>
        <v/>
      </c>
      <c r="AU72" s="1065" t="str">
        <f t="shared" si="100"/>
        <v/>
      </c>
      <c r="AV72" s="1065" t="str">
        <f t="shared" si="100"/>
        <v/>
      </c>
      <c r="AW72" s="1065" t="str">
        <f t="shared" si="100"/>
        <v/>
      </c>
      <c r="AX72" s="1065" t="str">
        <f t="shared" si="100"/>
        <v/>
      </c>
      <c r="AY72" s="1065" t="str">
        <f t="shared" si="100"/>
        <v/>
      </c>
      <c r="AZ72" s="1065" t="str">
        <f t="shared" si="101"/>
        <v/>
      </c>
      <c r="BA72" s="1065" t="str">
        <f t="shared" si="101"/>
        <v/>
      </c>
      <c r="BB72" s="1065" t="str">
        <f t="shared" si="101"/>
        <v/>
      </c>
      <c r="BC72" s="1065" t="str">
        <f t="shared" si="101"/>
        <v/>
      </c>
      <c r="BD72" s="1065" t="str">
        <f t="shared" si="101"/>
        <v/>
      </c>
      <c r="BE72" s="1065" t="str">
        <f t="shared" si="101"/>
        <v/>
      </c>
      <c r="BF72" s="1065" t="str">
        <f t="shared" si="101"/>
        <v/>
      </c>
      <c r="BG72" s="1065" t="str">
        <f t="shared" si="101"/>
        <v/>
      </c>
      <c r="BH72" s="1065" t="str">
        <f t="shared" si="101"/>
        <v/>
      </c>
      <c r="BI72" s="1065" t="str">
        <f t="shared" si="101"/>
        <v/>
      </c>
      <c r="BJ72" s="1065" t="str">
        <f t="shared" si="101"/>
        <v/>
      </c>
    </row>
    <row r="73" spans="2:62">
      <c r="B73" s="1064">
        <f t="shared" si="102"/>
        <v>13</v>
      </c>
      <c r="D73" s="1065">
        <f t="shared" si="98"/>
        <v>3.9879475292889689E-2</v>
      </c>
      <c r="E73" s="1065">
        <f t="shared" si="98"/>
        <v>0.1156942048541658</v>
      </c>
      <c r="F73" s="1065">
        <f t="shared" si="98"/>
        <v>0.27124475036423662</v>
      </c>
      <c r="G73" s="1065">
        <f t="shared" si="98"/>
        <v>0.51392369730333742</v>
      </c>
      <c r="H73" s="1065">
        <f t="shared" si="98"/>
        <v>0.78690718681176341</v>
      </c>
      <c r="I73" s="1065">
        <f t="shared" si="98"/>
        <v>0.97372415980499716</v>
      </c>
      <c r="J73" s="1065">
        <f t="shared" si="98"/>
        <v>0.97372415980499716</v>
      </c>
      <c r="K73" s="1065">
        <f t="shared" si="98"/>
        <v>0.78690718681176341</v>
      </c>
      <c r="L73" s="1065">
        <f t="shared" si="98"/>
        <v>0.51392369730333742</v>
      </c>
      <c r="M73" s="1065">
        <f t="shared" si="98"/>
        <v>0.27124475036423662</v>
      </c>
      <c r="N73" s="1065">
        <f t="shared" si="98"/>
        <v>0.1156942048541658</v>
      </c>
      <c r="O73" s="1065">
        <f t="shared" si="98"/>
        <v>3.9879475292889689E-2</v>
      </c>
      <c r="P73" s="1065">
        <f t="shared" si="98"/>
        <v>1.1108996538242306E-2</v>
      </c>
      <c r="Q73" s="1065" t="str">
        <f t="shared" si="98"/>
        <v/>
      </c>
      <c r="R73" s="1065" t="str">
        <f t="shared" si="98"/>
        <v/>
      </c>
      <c r="S73" s="1065" t="str">
        <f t="shared" si="98"/>
        <v/>
      </c>
      <c r="T73" s="1065" t="str">
        <f t="shared" si="99"/>
        <v/>
      </c>
      <c r="U73" s="1065" t="str">
        <f t="shared" si="99"/>
        <v/>
      </c>
      <c r="V73" s="1065" t="str">
        <f t="shared" si="99"/>
        <v/>
      </c>
      <c r="W73" s="1065" t="str">
        <f t="shared" si="99"/>
        <v/>
      </c>
      <c r="X73" s="1065" t="str">
        <f t="shared" si="99"/>
        <v/>
      </c>
      <c r="Y73" s="1065" t="str">
        <f t="shared" si="99"/>
        <v/>
      </c>
      <c r="Z73" s="1065" t="str">
        <f t="shared" si="99"/>
        <v/>
      </c>
      <c r="AA73" s="1065" t="str">
        <f t="shared" si="99"/>
        <v/>
      </c>
      <c r="AB73" s="1065" t="str">
        <f t="shared" si="99"/>
        <v/>
      </c>
      <c r="AC73" s="1065" t="str">
        <f t="shared" si="99"/>
        <v/>
      </c>
      <c r="AD73" s="1065" t="str">
        <f t="shared" si="99"/>
        <v/>
      </c>
      <c r="AE73" s="1065" t="str">
        <f t="shared" si="99"/>
        <v/>
      </c>
      <c r="AF73" s="1065" t="str">
        <f t="shared" si="99"/>
        <v/>
      </c>
      <c r="AG73" s="1065" t="str">
        <f t="shared" si="99"/>
        <v/>
      </c>
      <c r="AH73" s="1065" t="str">
        <f t="shared" si="99"/>
        <v/>
      </c>
      <c r="AI73" s="1065" t="str">
        <f t="shared" si="99"/>
        <v/>
      </c>
      <c r="AJ73" s="1065" t="str">
        <f t="shared" si="100"/>
        <v/>
      </c>
      <c r="AK73" s="1065" t="str">
        <f t="shared" si="100"/>
        <v/>
      </c>
      <c r="AL73" s="1065" t="str">
        <f t="shared" si="100"/>
        <v/>
      </c>
      <c r="AM73" s="1065" t="str">
        <f t="shared" si="100"/>
        <v/>
      </c>
      <c r="AN73" s="1065" t="str">
        <f t="shared" si="100"/>
        <v/>
      </c>
      <c r="AO73" s="1065" t="str">
        <f t="shared" si="100"/>
        <v/>
      </c>
      <c r="AP73" s="1065" t="str">
        <f t="shared" si="100"/>
        <v/>
      </c>
      <c r="AQ73" s="1065" t="str">
        <f t="shared" si="100"/>
        <v/>
      </c>
      <c r="AR73" s="1065" t="str">
        <f t="shared" si="100"/>
        <v/>
      </c>
      <c r="AS73" s="1065" t="str">
        <f t="shared" si="100"/>
        <v/>
      </c>
      <c r="AT73" s="1065" t="str">
        <f t="shared" si="100"/>
        <v/>
      </c>
      <c r="AU73" s="1065" t="str">
        <f t="shared" si="100"/>
        <v/>
      </c>
      <c r="AV73" s="1065" t="str">
        <f t="shared" si="100"/>
        <v/>
      </c>
      <c r="AW73" s="1065" t="str">
        <f t="shared" si="100"/>
        <v/>
      </c>
      <c r="AX73" s="1065" t="str">
        <f t="shared" si="100"/>
        <v/>
      </c>
      <c r="AY73" s="1065" t="str">
        <f t="shared" si="100"/>
        <v/>
      </c>
      <c r="AZ73" s="1065" t="str">
        <f t="shared" si="101"/>
        <v/>
      </c>
      <c r="BA73" s="1065" t="str">
        <f t="shared" si="101"/>
        <v/>
      </c>
      <c r="BB73" s="1065" t="str">
        <f t="shared" si="101"/>
        <v/>
      </c>
      <c r="BC73" s="1065" t="str">
        <f t="shared" si="101"/>
        <v/>
      </c>
      <c r="BD73" s="1065" t="str">
        <f t="shared" si="101"/>
        <v/>
      </c>
      <c r="BE73" s="1065" t="str">
        <f t="shared" si="101"/>
        <v/>
      </c>
      <c r="BF73" s="1065" t="str">
        <f t="shared" si="101"/>
        <v/>
      </c>
      <c r="BG73" s="1065" t="str">
        <f t="shared" si="101"/>
        <v/>
      </c>
      <c r="BH73" s="1065" t="str">
        <f t="shared" si="101"/>
        <v/>
      </c>
      <c r="BI73" s="1065" t="str">
        <f t="shared" si="101"/>
        <v/>
      </c>
      <c r="BJ73" s="1065" t="str">
        <f t="shared" si="101"/>
        <v/>
      </c>
    </row>
    <row r="74" spans="2:62">
      <c r="B74" s="1064">
        <f t="shared" si="102"/>
        <v>14</v>
      </c>
      <c r="D74" s="1065">
        <f t="shared" si="98"/>
        <v>3.6658041953378045E-2</v>
      </c>
      <c r="E74" s="1065">
        <f t="shared" si="98"/>
        <v>0.10066889977289781</v>
      </c>
      <c r="F74" s="1065">
        <f t="shared" si="98"/>
        <v>0.23006629899380912</v>
      </c>
      <c r="G74" s="1065">
        <f t="shared" si="98"/>
        <v>0.43756473770026932</v>
      </c>
      <c r="H74" s="1065">
        <f t="shared" si="98"/>
        <v>0.69256932420519779</v>
      </c>
      <c r="I74" s="1065">
        <f t="shared" si="98"/>
        <v>0.9122540768285452</v>
      </c>
      <c r="J74" s="1065">
        <f t="shared" si="98"/>
        <v>1</v>
      </c>
      <c r="K74" s="1065">
        <f t="shared" si="98"/>
        <v>0.9122540768285452</v>
      </c>
      <c r="L74" s="1065">
        <f t="shared" si="98"/>
        <v>0.69256932420519779</v>
      </c>
      <c r="M74" s="1065">
        <f t="shared" si="98"/>
        <v>0.43756473770026932</v>
      </c>
      <c r="N74" s="1065">
        <f t="shared" si="98"/>
        <v>0.23006629899380912</v>
      </c>
      <c r="O74" s="1065">
        <f t="shared" si="98"/>
        <v>0.10066889977289781</v>
      </c>
      <c r="P74" s="1065">
        <f t="shared" si="98"/>
        <v>3.6658041953378045E-2</v>
      </c>
      <c r="Q74" s="1065">
        <f t="shared" si="98"/>
        <v>1.1108996538242306E-2</v>
      </c>
      <c r="R74" s="1065" t="str">
        <f t="shared" si="98"/>
        <v/>
      </c>
      <c r="S74" s="1065" t="str">
        <f t="shared" si="98"/>
        <v/>
      </c>
      <c r="T74" s="1065" t="str">
        <f t="shared" si="99"/>
        <v/>
      </c>
      <c r="U74" s="1065" t="str">
        <f t="shared" si="99"/>
        <v/>
      </c>
      <c r="V74" s="1065" t="str">
        <f t="shared" si="99"/>
        <v/>
      </c>
      <c r="W74" s="1065" t="str">
        <f t="shared" si="99"/>
        <v/>
      </c>
      <c r="X74" s="1065" t="str">
        <f t="shared" si="99"/>
        <v/>
      </c>
      <c r="Y74" s="1065" t="str">
        <f t="shared" si="99"/>
        <v/>
      </c>
      <c r="Z74" s="1065" t="str">
        <f t="shared" si="99"/>
        <v/>
      </c>
      <c r="AA74" s="1065" t="str">
        <f t="shared" si="99"/>
        <v/>
      </c>
      <c r="AB74" s="1065" t="str">
        <f t="shared" si="99"/>
        <v/>
      </c>
      <c r="AC74" s="1065" t="str">
        <f t="shared" si="99"/>
        <v/>
      </c>
      <c r="AD74" s="1065" t="str">
        <f t="shared" si="99"/>
        <v/>
      </c>
      <c r="AE74" s="1065" t="str">
        <f t="shared" si="99"/>
        <v/>
      </c>
      <c r="AF74" s="1065" t="str">
        <f t="shared" si="99"/>
        <v/>
      </c>
      <c r="AG74" s="1065" t="str">
        <f t="shared" si="99"/>
        <v/>
      </c>
      <c r="AH74" s="1065" t="str">
        <f t="shared" si="99"/>
        <v/>
      </c>
      <c r="AI74" s="1065" t="str">
        <f t="shared" si="99"/>
        <v/>
      </c>
      <c r="AJ74" s="1065" t="str">
        <f t="shared" si="100"/>
        <v/>
      </c>
      <c r="AK74" s="1065" t="str">
        <f t="shared" si="100"/>
        <v/>
      </c>
      <c r="AL74" s="1065" t="str">
        <f t="shared" si="100"/>
        <v/>
      </c>
      <c r="AM74" s="1065" t="str">
        <f t="shared" si="100"/>
        <v/>
      </c>
      <c r="AN74" s="1065" t="str">
        <f t="shared" si="100"/>
        <v/>
      </c>
      <c r="AO74" s="1065" t="str">
        <f t="shared" si="100"/>
        <v/>
      </c>
      <c r="AP74" s="1065" t="str">
        <f t="shared" si="100"/>
        <v/>
      </c>
      <c r="AQ74" s="1065" t="str">
        <f t="shared" si="100"/>
        <v/>
      </c>
      <c r="AR74" s="1065" t="str">
        <f t="shared" si="100"/>
        <v/>
      </c>
      <c r="AS74" s="1065" t="str">
        <f t="shared" si="100"/>
        <v/>
      </c>
      <c r="AT74" s="1065" t="str">
        <f t="shared" si="100"/>
        <v/>
      </c>
      <c r="AU74" s="1065" t="str">
        <f t="shared" si="100"/>
        <v/>
      </c>
      <c r="AV74" s="1065" t="str">
        <f t="shared" si="100"/>
        <v/>
      </c>
      <c r="AW74" s="1065" t="str">
        <f t="shared" si="100"/>
        <v/>
      </c>
      <c r="AX74" s="1065" t="str">
        <f t="shared" si="100"/>
        <v/>
      </c>
      <c r="AY74" s="1065" t="str">
        <f t="shared" si="100"/>
        <v/>
      </c>
      <c r="AZ74" s="1065" t="str">
        <f t="shared" si="101"/>
        <v/>
      </c>
      <c r="BA74" s="1065" t="str">
        <f t="shared" si="101"/>
        <v/>
      </c>
      <c r="BB74" s="1065" t="str">
        <f t="shared" si="101"/>
        <v/>
      </c>
      <c r="BC74" s="1065" t="str">
        <f t="shared" si="101"/>
        <v/>
      </c>
      <c r="BD74" s="1065" t="str">
        <f t="shared" si="101"/>
        <v/>
      </c>
      <c r="BE74" s="1065" t="str">
        <f t="shared" si="101"/>
        <v/>
      </c>
      <c r="BF74" s="1065" t="str">
        <f t="shared" si="101"/>
        <v/>
      </c>
      <c r="BG74" s="1065" t="str">
        <f t="shared" si="101"/>
        <v/>
      </c>
      <c r="BH74" s="1065" t="str">
        <f t="shared" si="101"/>
        <v/>
      </c>
      <c r="BI74" s="1065" t="str">
        <f t="shared" si="101"/>
        <v/>
      </c>
      <c r="BJ74" s="1065" t="str">
        <f t="shared" si="101"/>
        <v/>
      </c>
    </row>
    <row r="75" spans="2:62">
      <c r="B75" s="1064">
        <f t="shared" si="102"/>
        <v>15</v>
      </c>
      <c r="D75" s="1065">
        <f t="shared" si="98"/>
        <v>3.4047454734599331E-2</v>
      </c>
      <c r="E75" s="1065">
        <f t="shared" si="98"/>
        <v>8.8921617459386301E-2</v>
      </c>
      <c r="F75" s="1065">
        <f t="shared" si="98"/>
        <v>0.19789869908361465</v>
      </c>
      <c r="G75" s="1065">
        <f t="shared" si="98"/>
        <v>0.37531109885139957</v>
      </c>
      <c r="H75" s="1065">
        <f t="shared" si="98"/>
        <v>0.60653065971263342</v>
      </c>
      <c r="I75" s="1065">
        <f t="shared" si="98"/>
        <v>0.835270211411272</v>
      </c>
      <c r="J75" s="1065">
        <f t="shared" si="98"/>
        <v>0.98019867330675525</v>
      </c>
      <c r="K75" s="1065">
        <f t="shared" si="98"/>
        <v>0.98019867330675525</v>
      </c>
      <c r="L75" s="1065">
        <f t="shared" si="98"/>
        <v>0.835270211411272</v>
      </c>
      <c r="M75" s="1065">
        <f t="shared" si="98"/>
        <v>0.60653065971263342</v>
      </c>
      <c r="N75" s="1065">
        <f t="shared" si="98"/>
        <v>0.37531109885139957</v>
      </c>
      <c r="O75" s="1065">
        <f t="shared" si="98"/>
        <v>0.19789869908361465</v>
      </c>
      <c r="P75" s="1065">
        <f t="shared" si="98"/>
        <v>8.8921617459386301E-2</v>
      </c>
      <c r="Q75" s="1065">
        <f t="shared" si="98"/>
        <v>3.4047454734599331E-2</v>
      </c>
      <c r="R75" s="1065">
        <f t="shared" si="98"/>
        <v>1.1108996538242306E-2</v>
      </c>
      <c r="S75" s="1065" t="str">
        <f t="shared" si="98"/>
        <v/>
      </c>
      <c r="T75" s="1065" t="str">
        <f t="shared" si="99"/>
        <v/>
      </c>
      <c r="U75" s="1065" t="str">
        <f t="shared" si="99"/>
        <v/>
      </c>
      <c r="V75" s="1065" t="str">
        <f t="shared" si="99"/>
        <v/>
      </c>
      <c r="W75" s="1065" t="str">
        <f t="shared" si="99"/>
        <v/>
      </c>
      <c r="X75" s="1065" t="str">
        <f t="shared" si="99"/>
        <v/>
      </c>
      <c r="Y75" s="1065" t="str">
        <f t="shared" si="99"/>
        <v/>
      </c>
      <c r="Z75" s="1065" t="str">
        <f t="shared" si="99"/>
        <v/>
      </c>
      <c r="AA75" s="1065" t="str">
        <f t="shared" si="99"/>
        <v/>
      </c>
      <c r="AB75" s="1065" t="str">
        <f t="shared" si="99"/>
        <v/>
      </c>
      <c r="AC75" s="1065" t="str">
        <f t="shared" si="99"/>
        <v/>
      </c>
      <c r="AD75" s="1065" t="str">
        <f t="shared" si="99"/>
        <v/>
      </c>
      <c r="AE75" s="1065" t="str">
        <f t="shared" si="99"/>
        <v/>
      </c>
      <c r="AF75" s="1065" t="str">
        <f t="shared" si="99"/>
        <v/>
      </c>
      <c r="AG75" s="1065" t="str">
        <f t="shared" si="99"/>
        <v/>
      </c>
      <c r="AH75" s="1065" t="str">
        <f t="shared" si="99"/>
        <v/>
      </c>
      <c r="AI75" s="1065" t="str">
        <f t="shared" si="99"/>
        <v/>
      </c>
      <c r="AJ75" s="1065" t="str">
        <f t="shared" si="100"/>
        <v/>
      </c>
      <c r="AK75" s="1065" t="str">
        <f t="shared" si="100"/>
        <v/>
      </c>
      <c r="AL75" s="1065" t="str">
        <f t="shared" si="100"/>
        <v/>
      </c>
      <c r="AM75" s="1065" t="str">
        <f t="shared" si="100"/>
        <v/>
      </c>
      <c r="AN75" s="1065" t="str">
        <f t="shared" si="100"/>
        <v/>
      </c>
      <c r="AO75" s="1065" t="str">
        <f t="shared" si="100"/>
        <v/>
      </c>
      <c r="AP75" s="1065" t="str">
        <f t="shared" si="100"/>
        <v/>
      </c>
      <c r="AQ75" s="1065" t="str">
        <f t="shared" si="100"/>
        <v/>
      </c>
      <c r="AR75" s="1065" t="str">
        <f t="shared" si="100"/>
        <v/>
      </c>
      <c r="AS75" s="1065" t="str">
        <f t="shared" si="100"/>
        <v/>
      </c>
      <c r="AT75" s="1065" t="str">
        <f t="shared" si="100"/>
        <v/>
      </c>
      <c r="AU75" s="1065" t="str">
        <f t="shared" si="100"/>
        <v/>
      </c>
      <c r="AV75" s="1065" t="str">
        <f t="shared" si="100"/>
        <v/>
      </c>
      <c r="AW75" s="1065" t="str">
        <f t="shared" si="100"/>
        <v/>
      </c>
      <c r="AX75" s="1065" t="str">
        <f t="shared" si="100"/>
        <v/>
      </c>
      <c r="AY75" s="1065" t="str">
        <f t="shared" si="100"/>
        <v/>
      </c>
      <c r="AZ75" s="1065" t="str">
        <f t="shared" si="101"/>
        <v/>
      </c>
      <c r="BA75" s="1065" t="str">
        <f t="shared" si="101"/>
        <v/>
      </c>
      <c r="BB75" s="1065" t="str">
        <f t="shared" si="101"/>
        <v/>
      </c>
      <c r="BC75" s="1065" t="str">
        <f t="shared" si="101"/>
        <v/>
      </c>
      <c r="BD75" s="1065" t="str">
        <f t="shared" si="101"/>
        <v/>
      </c>
      <c r="BE75" s="1065" t="str">
        <f t="shared" si="101"/>
        <v/>
      </c>
      <c r="BF75" s="1065" t="str">
        <f t="shared" si="101"/>
        <v/>
      </c>
      <c r="BG75" s="1065" t="str">
        <f t="shared" si="101"/>
        <v/>
      </c>
      <c r="BH75" s="1065" t="str">
        <f t="shared" si="101"/>
        <v/>
      </c>
      <c r="BI75" s="1065" t="str">
        <f t="shared" si="101"/>
        <v/>
      </c>
      <c r="BJ75" s="1065" t="str">
        <f t="shared" si="101"/>
        <v/>
      </c>
    </row>
    <row r="76" spans="2:62">
      <c r="B76" s="1064">
        <f t="shared" si="102"/>
        <v>16</v>
      </c>
      <c r="D76" s="1065">
        <f t="shared" si="98"/>
        <v>3.1894793362157101E-2</v>
      </c>
      <c r="E76" s="1065">
        <f t="shared" si="98"/>
        <v>7.9559508718227687E-2</v>
      </c>
      <c r="F76" s="1065">
        <f t="shared" si="98"/>
        <v>0.17242162389375282</v>
      </c>
      <c r="G76" s="1065">
        <f t="shared" si="98"/>
        <v>0.32465246735834974</v>
      </c>
      <c r="H76" s="1065">
        <f t="shared" si="98"/>
        <v>0.53109599103534522</v>
      </c>
      <c r="I76" s="1065">
        <f t="shared" si="98"/>
        <v>0.75483960198900735</v>
      </c>
      <c r="J76" s="1065">
        <f t="shared" si="98"/>
        <v>0.93210249235952758</v>
      </c>
      <c r="K76" s="1065">
        <f t="shared" si="98"/>
        <v>1</v>
      </c>
      <c r="L76" s="1065">
        <f t="shared" si="98"/>
        <v>0.93210249235952758</v>
      </c>
      <c r="M76" s="1065">
        <f t="shared" si="98"/>
        <v>0.75483960198900735</v>
      </c>
      <c r="N76" s="1065">
        <f t="shared" si="98"/>
        <v>0.53109599103534522</v>
      </c>
      <c r="O76" s="1065">
        <f t="shared" si="98"/>
        <v>0.32465246735834974</v>
      </c>
      <c r="P76" s="1065">
        <f t="shared" si="98"/>
        <v>0.17242162389375282</v>
      </c>
      <c r="Q76" s="1065">
        <f t="shared" si="98"/>
        <v>7.9559508718227687E-2</v>
      </c>
      <c r="R76" s="1065">
        <f t="shared" si="98"/>
        <v>3.1894793362157101E-2</v>
      </c>
      <c r="S76" s="1065">
        <f t="shared" si="98"/>
        <v>1.1108996538242306E-2</v>
      </c>
      <c r="T76" s="1065" t="str">
        <f t="shared" si="99"/>
        <v/>
      </c>
      <c r="U76" s="1065" t="str">
        <f t="shared" si="99"/>
        <v/>
      </c>
      <c r="V76" s="1065" t="str">
        <f t="shared" si="99"/>
        <v/>
      </c>
      <c r="W76" s="1065" t="str">
        <f t="shared" si="99"/>
        <v/>
      </c>
      <c r="X76" s="1065" t="str">
        <f t="shared" si="99"/>
        <v/>
      </c>
      <c r="Y76" s="1065" t="str">
        <f t="shared" si="99"/>
        <v/>
      </c>
      <c r="Z76" s="1065" t="str">
        <f t="shared" si="99"/>
        <v/>
      </c>
      <c r="AA76" s="1065" t="str">
        <f t="shared" si="99"/>
        <v/>
      </c>
      <c r="AB76" s="1065" t="str">
        <f t="shared" si="99"/>
        <v/>
      </c>
      <c r="AC76" s="1065" t="str">
        <f t="shared" si="99"/>
        <v/>
      </c>
      <c r="AD76" s="1065" t="str">
        <f t="shared" si="99"/>
        <v/>
      </c>
      <c r="AE76" s="1065" t="str">
        <f t="shared" si="99"/>
        <v/>
      </c>
      <c r="AF76" s="1065" t="str">
        <f t="shared" si="99"/>
        <v/>
      </c>
      <c r="AG76" s="1065" t="str">
        <f t="shared" si="99"/>
        <v/>
      </c>
      <c r="AH76" s="1065" t="str">
        <f t="shared" si="99"/>
        <v/>
      </c>
      <c r="AI76" s="1065" t="str">
        <f t="shared" si="99"/>
        <v/>
      </c>
      <c r="AJ76" s="1065" t="str">
        <f t="shared" si="100"/>
        <v/>
      </c>
      <c r="AK76" s="1065" t="str">
        <f t="shared" si="100"/>
        <v/>
      </c>
      <c r="AL76" s="1065" t="str">
        <f t="shared" si="100"/>
        <v/>
      </c>
      <c r="AM76" s="1065" t="str">
        <f t="shared" si="100"/>
        <v/>
      </c>
      <c r="AN76" s="1065" t="str">
        <f t="shared" si="100"/>
        <v/>
      </c>
      <c r="AO76" s="1065" t="str">
        <f t="shared" si="100"/>
        <v/>
      </c>
      <c r="AP76" s="1065" t="str">
        <f t="shared" si="100"/>
        <v/>
      </c>
      <c r="AQ76" s="1065" t="str">
        <f t="shared" si="100"/>
        <v/>
      </c>
      <c r="AR76" s="1065" t="str">
        <f t="shared" si="100"/>
        <v/>
      </c>
      <c r="AS76" s="1065" t="str">
        <f t="shared" si="100"/>
        <v/>
      </c>
      <c r="AT76" s="1065" t="str">
        <f t="shared" si="100"/>
        <v/>
      </c>
      <c r="AU76" s="1065" t="str">
        <f t="shared" si="100"/>
        <v/>
      </c>
      <c r="AV76" s="1065" t="str">
        <f t="shared" si="100"/>
        <v/>
      </c>
      <c r="AW76" s="1065" t="str">
        <f t="shared" si="100"/>
        <v/>
      </c>
      <c r="AX76" s="1065" t="str">
        <f t="shared" si="100"/>
        <v/>
      </c>
      <c r="AY76" s="1065" t="str">
        <f t="shared" si="100"/>
        <v/>
      </c>
      <c r="AZ76" s="1065" t="str">
        <f t="shared" si="101"/>
        <v/>
      </c>
      <c r="BA76" s="1065" t="str">
        <f t="shared" si="101"/>
        <v/>
      </c>
      <c r="BB76" s="1065" t="str">
        <f t="shared" si="101"/>
        <v/>
      </c>
      <c r="BC76" s="1065" t="str">
        <f t="shared" si="101"/>
        <v/>
      </c>
      <c r="BD76" s="1065" t="str">
        <f t="shared" si="101"/>
        <v/>
      </c>
      <c r="BE76" s="1065" t="str">
        <f t="shared" si="101"/>
        <v/>
      </c>
      <c r="BF76" s="1065" t="str">
        <f t="shared" si="101"/>
        <v/>
      </c>
      <c r="BG76" s="1065" t="str">
        <f t="shared" si="101"/>
        <v/>
      </c>
      <c r="BH76" s="1065" t="str">
        <f t="shared" si="101"/>
        <v/>
      </c>
      <c r="BI76" s="1065" t="str">
        <f t="shared" si="101"/>
        <v/>
      </c>
      <c r="BJ76" s="1065" t="str">
        <f t="shared" si="101"/>
        <v/>
      </c>
    </row>
    <row r="77" spans="2:62">
      <c r="B77" s="1064">
        <f t="shared" si="102"/>
        <v>17</v>
      </c>
      <c r="D77" s="1065">
        <f t="shared" si="98"/>
        <v>3.0093074775186003E-2</v>
      </c>
      <c r="E77" s="1065">
        <f t="shared" si="98"/>
        <v>7.1971297212577792E-2</v>
      </c>
      <c r="F77" s="1065">
        <f t="shared" si="98"/>
        <v>0.15196834369619089</v>
      </c>
      <c r="G77" s="1065">
        <f t="shared" si="98"/>
        <v>0.28330090582633616</v>
      </c>
      <c r="H77" s="1065">
        <f t="shared" si="98"/>
        <v>0.46627682389041214</v>
      </c>
      <c r="I77" s="1065">
        <f t="shared" si="98"/>
        <v>0.67754903233193198</v>
      </c>
      <c r="J77" s="1065">
        <f t="shared" si="98"/>
        <v>0.86923791732614497</v>
      </c>
      <c r="K77" s="1065">
        <f t="shared" si="98"/>
        <v>0.98454966597660498</v>
      </c>
      <c r="L77" s="1065">
        <f t="shared" si="98"/>
        <v>0.98454966597660498</v>
      </c>
      <c r="M77" s="1065">
        <f t="shared" si="98"/>
        <v>0.86923791732614497</v>
      </c>
      <c r="N77" s="1065">
        <f t="shared" si="98"/>
        <v>0.67754903233193198</v>
      </c>
      <c r="O77" s="1065">
        <f t="shared" si="98"/>
        <v>0.46627682389041214</v>
      </c>
      <c r="P77" s="1065">
        <f t="shared" si="98"/>
        <v>0.28330090582633616</v>
      </c>
      <c r="Q77" s="1065">
        <f t="shared" si="98"/>
        <v>0.15196834369619089</v>
      </c>
      <c r="R77" s="1065">
        <f t="shared" si="98"/>
        <v>7.1971297212577792E-2</v>
      </c>
      <c r="S77" s="1065">
        <f t="shared" si="98"/>
        <v>3.0093074775186003E-2</v>
      </c>
      <c r="T77" s="1065">
        <f t="shared" si="99"/>
        <v>1.1108996538242306E-2</v>
      </c>
      <c r="U77" s="1065" t="str">
        <f t="shared" si="99"/>
        <v/>
      </c>
      <c r="V77" s="1065" t="str">
        <f t="shared" si="99"/>
        <v/>
      </c>
      <c r="W77" s="1065" t="str">
        <f t="shared" si="99"/>
        <v/>
      </c>
      <c r="X77" s="1065" t="str">
        <f t="shared" si="99"/>
        <v/>
      </c>
      <c r="Y77" s="1065" t="str">
        <f t="shared" si="99"/>
        <v/>
      </c>
      <c r="Z77" s="1065" t="str">
        <f t="shared" si="99"/>
        <v/>
      </c>
      <c r="AA77" s="1065" t="str">
        <f t="shared" si="99"/>
        <v/>
      </c>
      <c r="AB77" s="1065" t="str">
        <f t="shared" si="99"/>
        <v/>
      </c>
      <c r="AC77" s="1065" t="str">
        <f t="shared" si="99"/>
        <v/>
      </c>
      <c r="AD77" s="1065" t="str">
        <f t="shared" si="99"/>
        <v/>
      </c>
      <c r="AE77" s="1065" t="str">
        <f t="shared" si="99"/>
        <v/>
      </c>
      <c r="AF77" s="1065" t="str">
        <f t="shared" si="99"/>
        <v/>
      </c>
      <c r="AG77" s="1065" t="str">
        <f t="shared" si="99"/>
        <v/>
      </c>
      <c r="AH77" s="1065" t="str">
        <f t="shared" si="99"/>
        <v/>
      </c>
      <c r="AI77" s="1065" t="str">
        <f t="shared" si="99"/>
        <v/>
      </c>
      <c r="AJ77" s="1065" t="str">
        <f t="shared" si="100"/>
        <v/>
      </c>
      <c r="AK77" s="1065" t="str">
        <f t="shared" si="100"/>
        <v/>
      </c>
      <c r="AL77" s="1065" t="str">
        <f t="shared" si="100"/>
        <v/>
      </c>
      <c r="AM77" s="1065" t="str">
        <f t="shared" si="100"/>
        <v/>
      </c>
      <c r="AN77" s="1065" t="str">
        <f t="shared" si="100"/>
        <v/>
      </c>
      <c r="AO77" s="1065" t="str">
        <f t="shared" si="100"/>
        <v/>
      </c>
      <c r="AP77" s="1065" t="str">
        <f t="shared" si="100"/>
        <v/>
      </c>
      <c r="AQ77" s="1065" t="str">
        <f t="shared" si="100"/>
        <v/>
      </c>
      <c r="AR77" s="1065" t="str">
        <f t="shared" si="100"/>
        <v/>
      </c>
      <c r="AS77" s="1065" t="str">
        <f t="shared" si="100"/>
        <v/>
      </c>
      <c r="AT77" s="1065" t="str">
        <f t="shared" si="100"/>
        <v/>
      </c>
      <c r="AU77" s="1065" t="str">
        <f t="shared" si="100"/>
        <v/>
      </c>
      <c r="AV77" s="1065" t="str">
        <f t="shared" si="100"/>
        <v/>
      </c>
      <c r="AW77" s="1065" t="str">
        <f t="shared" si="100"/>
        <v/>
      </c>
      <c r="AX77" s="1065" t="str">
        <f t="shared" si="100"/>
        <v/>
      </c>
      <c r="AY77" s="1065" t="str">
        <f t="shared" si="100"/>
        <v/>
      </c>
      <c r="AZ77" s="1065" t="str">
        <f t="shared" si="101"/>
        <v/>
      </c>
      <c r="BA77" s="1065" t="str">
        <f t="shared" si="101"/>
        <v/>
      </c>
      <c r="BB77" s="1065" t="str">
        <f t="shared" si="101"/>
        <v/>
      </c>
      <c r="BC77" s="1065" t="str">
        <f t="shared" si="101"/>
        <v/>
      </c>
      <c r="BD77" s="1065" t="str">
        <f t="shared" si="101"/>
        <v/>
      </c>
      <c r="BE77" s="1065" t="str">
        <f t="shared" si="101"/>
        <v/>
      </c>
      <c r="BF77" s="1065" t="str">
        <f t="shared" si="101"/>
        <v/>
      </c>
      <c r="BG77" s="1065" t="str">
        <f t="shared" si="101"/>
        <v/>
      </c>
      <c r="BH77" s="1065" t="str">
        <f t="shared" si="101"/>
        <v/>
      </c>
      <c r="BI77" s="1065" t="str">
        <f t="shared" si="101"/>
        <v/>
      </c>
      <c r="BJ77" s="1065" t="str">
        <f t="shared" si="101"/>
        <v/>
      </c>
    </row>
    <row r="78" spans="2:62">
      <c r="B78" s="1064">
        <f t="shared" si="102"/>
        <v>18</v>
      </c>
      <c r="D78" s="1065">
        <f t="shared" si="98"/>
        <v>2.8565500784550377E-2</v>
      </c>
      <c r="E78" s="1065">
        <f t="shared" si="98"/>
        <v>6.5728528616530446E-2</v>
      </c>
      <c r="F78" s="1065">
        <f t="shared" si="98"/>
        <v>0.1353352832366127</v>
      </c>
      <c r="G78" s="1065">
        <f t="shared" si="98"/>
        <v>0.24935220877729616</v>
      </c>
      <c r="H78" s="1065">
        <f t="shared" si="98"/>
        <v>0.41111229050718745</v>
      </c>
      <c r="I78" s="1065">
        <f t="shared" si="98"/>
        <v>0.60653065971263342</v>
      </c>
      <c r="J78" s="1065">
        <f t="shared" si="98"/>
        <v>0.80073740291680806</v>
      </c>
      <c r="K78" s="1065">
        <f t="shared" si="98"/>
        <v>0.94595946890676541</v>
      </c>
      <c r="L78" s="1065">
        <f t="shared" si="98"/>
        <v>1</v>
      </c>
      <c r="M78" s="1065">
        <f t="shared" si="98"/>
        <v>0.94595946890676541</v>
      </c>
      <c r="N78" s="1065">
        <f t="shared" si="98"/>
        <v>0.80073740291680806</v>
      </c>
      <c r="O78" s="1065">
        <f t="shared" si="98"/>
        <v>0.60653065971263342</v>
      </c>
      <c r="P78" s="1065">
        <f t="shared" si="98"/>
        <v>0.41111229050718745</v>
      </c>
      <c r="Q78" s="1065">
        <f t="shared" si="98"/>
        <v>0.24935220877729616</v>
      </c>
      <c r="R78" s="1065">
        <f t="shared" si="98"/>
        <v>0.1353352832366127</v>
      </c>
      <c r="S78" s="1065">
        <f t="shared" si="98"/>
        <v>6.5728528616530446E-2</v>
      </c>
      <c r="T78" s="1065">
        <f t="shared" si="99"/>
        <v>2.8565500784550377E-2</v>
      </c>
      <c r="U78" s="1065">
        <f t="shared" si="99"/>
        <v>1.1108996538242306E-2</v>
      </c>
      <c r="V78" s="1065" t="str">
        <f t="shared" si="99"/>
        <v/>
      </c>
      <c r="W78" s="1065" t="str">
        <f t="shared" si="99"/>
        <v/>
      </c>
      <c r="X78" s="1065" t="str">
        <f t="shared" si="99"/>
        <v/>
      </c>
      <c r="Y78" s="1065" t="str">
        <f t="shared" si="99"/>
        <v/>
      </c>
      <c r="Z78" s="1065" t="str">
        <f t="shared" si="99"/>
        <v/>
      </c>
      <c r="AA78" s="1065" t="str">
        <f t="shared" si="99"/>
        <v/>
      </c>
      <c r="AB78" s="1065" t="str">
        <f t="shared" si="99"/>
        <v/>
      </c>
      <c r="AC78" s="1065" t="str">
        <f t="shared" si="99"/>
        <v/>
      </c>
      <c r="AD78" s="1065" t="str">
        <f t="shared" si="99"/>
        <v/>
      </c>
      <c r="AE78" s="1065" t="str">
        <f t="shared" si="99"/>
        <v/>
      </c>
      <c r="AF78" s="1065" t="str">
        <f t="shared" si="99"/>
        <v/>
      </c>
      <c r="AG78" s="1065" t="str">
        <f t="shared" si="99"/>
        <v/>
      </c>
      <c r="AH78" s="1065" t="str">
        <f t="shared" si="99"/>
        <v/>
      </c>
      <c r="AI78" s="1065" t="str">
        <f t="shared" si="99"/>
        <v/>
      </c>
      <c r="AJ78" s="1065" t="str">
        <f t="shared" si="100"/>
        <v/>
      </c>
      <c r="AK78" s="1065" t="str">
        <f t="shared" si="100"/>
        <v/>
      </c>
      <c r="AL78" s="1065" t="str">
        <f t="shared" si="100"/>
        <v/>
      </c>
      <c r="AM78" s="1065" t="str">
        <f t="shared" si="100"/>
        <v/>
      </c>
      <c r="AN78" s="1065" t="str">
        <f t="shared" si="100"/>
        <v/>
      </c>
      <c r="AO78" s="1065" t="str">
        <f t="shared" si="100"/>
        <v/>
      </c>
      <c r="AP78" s="1065" t="str">
        <f t="shared" si="100"/>
        <v/>
      </c>
      <c r="AQ78" s="1065" t="str">
        <f t="shared" si="100"/>
        <v/>
      </c>
      <c r="AR78" s="1065" t="str">
        <f t="shared" si="100"/>
        <v/>
      </c>
      <c r="AS78" s="1065" t="str">
        <f t="shared" si="100"/>
        <v/>
      </c>
      <c r="AT78" s="1065" t="str">
        <f t="shared" si="100"/>
        <v/>
      </c>
      <c r="AU78" s="1065" t="str">
        <f t="shared" si="100"/>
        <v/>
      </c>
      <c r="AV78" s="1065" t="str">
        <f t="shared" si="100"/>
        <v/>
      </c>
      <c r="AW78" s="1065" t="str">
        <f t="shared" si="100"/>
        <v/>
      </c>
      <c r="AX78" s="1065" t="str">
        <f t="shared" si="100"/>
        <v/>
      </c>
      <c r="AY78" s="1065" t="str">
        <f t="shared" si="100"/>
        <v/>
      </c>
      <c r="AZ78" s="1065" t="str">
        <f t="shared" si="101"/>
        <v/>
      </c>
      <c r="BA78" s="1065" t="str">
        <f t="shared" si="101"/>
        <v/>
      </c>
      <c r="BB78" s="1065" t="str">
        <f t="shared" si="101"/>
        <v/>
      </c>
      <c r="BC78" s="1065" t="str">
        <f t="shared" si="101"/>
        <v/>
      </c>
      <c r="BD78" s="1065" t="str">
        <f t="shared" si="101"/>
        <v/>
      </c>
      <c r="BE78" s="1065" t="str">
        <f t="shared" si="101"/>
        <v/>
      </c>
      <c r="BF78" s="1065" t="str">
        <f t="shared" si="101"/>
        <v/>
      </c>
      <c r="BG78" s="1065" t="str">
        <f t="shared" si="101"/>
        <v/>
      </c>
      <c r="BH78" s="1065" t="str">
        <f t="shared" si="101"/>
        <v/>
      </c>
      <c r="BI78" s="1065" t="str">
        <f t="shared" si="101"/>
        <v/>
      </c>
      <c r="BJ78" s="1065" t="str">
        <f t="shared" si="101"/>
        <v/>
      </c>
    </row>
    <row r="79" spans="2:62">
      <c r="B79" s="1064">
        <f t="shared" si="102"/>
        <v>19</v>
      </c>
      <c r="D79" s="1065">
        <f t="shared" si="98"/>
        <v>2.7255687207338789E-2</v>
      </c>
      <c r="E79" s="1065">
        <f t="shared" si="98"/>
        <v>6.0524372654591804E-2</v>
      </c>
      <c r="F79" s="1065">
        <f t="shared" si="98"/>
        <v>0.12164501370599458</v>
      </c>
      <c r="G79" s="1065">
        <f t="shared" si="98"/>
        <v>0.22128357630275622</v>
      </c>
      <c r="H79" s="1065">
        <f t="shared" si="98"/>
        <v>0.36432997733418199</v>
      </c>
      <c r="I79" s="1065">
        <f t="shared" si="98"/>
        <v>0.54291455750003181</v>
      </c>
      <c r="J79" s="1065">
        <f t="shared" si="98"/>
        <v>0.73224922692294769</v>
      </c>
      <c r="K79" s="1065">
        <f t="shared" si="98"/>
        <v>0.89387586613187042</v>
      </c>
      <c r="L79" s="1065">
        <f t="shared" si="98"/>
        <v>0.98761199699314195</v>
      </c>
      <c r="M79" s="1065">
        <f t="shared" si="98"/>
        <v>0.98761199699314195</v>
      </c>
      <c r="N79" s="1065">
        <f t="shared" si="98"/>
        <v>0.89387586613187042</v>
      </c>
      <c r="O79" s="1065">
        <f t="shared" si="98"/>
        <v>0.73224922692294769</v>
      </c>
      <c r="P79" s="1065">
        <f t="shared" si="98"/>
        <v>0.54291455750003181</v>
      </c>
      <c r="Q79" s="1065">
        <f t="shared" si="98"/>
        <v>0.36432997733418199</v>
      </c>
      <c r="R79" s="1065">
        <f t="shared" si="98"/>
        <v>0.22128357630275622</v>
      </c>
      <c r="S79" s="1065">
        <f t="shared" ref="D79:S86" si="103">IF(S$3&lt;=$B79,EXP(-0.5*((S$3-($B79/2))/($B79/6))^2),"")</f>
        <v>0.12164501370599458</v>
      </c>
      <c r="T79" s="1065">
        <f t="shared" si="99"/>
        <v>6.0524372654591804E-2</v>
      </c>
      <c r="U79" s="1065">
        <f t="shared" si="99"/>
        <v>2.7255687207338789E-2</v>
      </c>
      <c r="V79" s="1065">
        <f t="shared" si="99"/>
        <v>1.1108996538242306E-2</v>
      </c>
      <c r="W79" s="1065" t="str">
        <f t="shared" si="99"/>
        <v/>
      </c>
      <c r="X79" s="1065" t="str">
        <f t="shared" si="99"/>
        <v/>
      </c>
      <c r="Y79" s="1065" t="str">
        <f t="shared" si="99"/>
        <v/>
      </c>
      <c r="Z79" s="1065" t="str">
        <f t="shared" si="99"/>
        <v/>
      </c>
      <c r="AA79" s="1065" t="str">
        <f t="shared" si="99"/>
        <v/>
      </c>
      <c r="AB79" s="1065" t="str">
        <f t="shared" si="99"/>
        <v/>
      </c>
      <c r="AC79" s="1065" t="str">
        <f t="shared" si="99"/>
        <v/>
      </c>
      <c r="AD79" s="1065" t="str">
        <f t="shared" si="99"/>
        <v/>
      </c>
      <c r="AE79" s="1065" t="str">
        <f t="shared" si="99"/>
        <v/>
      </c>
      <c r="AF79" s="1065" t="str">
        <f t="shared" si="99"/>
        <v/>
      </c>
      <c r="AG79" s="1065" t="str">
        <f t="shared" si="99"/>
        <v/>
      </c>
      <c r="AH79" s="1065" t="str">
        <f t="shared" si="99"/>
        <v/>
      </c>
      <c r="AI79" s="1065" t="str">
        <f t="shared" ref="T79:AI86" si="104">IF(AI$3&lt;=$B79,EXP(-0.5*((AI$3-($B79/2))/($B79/6))^2),"")</f>
        <v/>
      </c>
      <c r="AJ79" s="1065" t="str">
        <f t="shared" si="100"/>
        <v/>
      </c>
      <c r="AK79" s="1065" t="str">
        <f t="shared" si="100"/>
        <v/>
      </c>
      <c r="AL79" s="1065" t="str">
        <f t="shared" si="100"/>
        <v/>
      </c>
      <c r="AM79" s="1065" t="str">
        <f t="shared" si="100"/>
        <v/>
      </c>
      <c r="AN79" s="1065" t="str">
        <f t="shared" si="100"/>
        <v/>
      </c>
      <c r="AO79" s="1065" t="str">
        <f t="shared" si="100"/>
        <v/>
      </c>
      <c r="AP79" s="1065" t="str">
        <f t="shared" si="100"/>
        <v/>
      </c>
      <c r="AQ79" s="1065" t="str">
        <f t="shared" si="100"/>
        <v/>
      </c>
      <c r="AR79" s="1065" t="str">
        <f t="shared" si="100"/>
        <v/>
      </c>
      <c r="AS79" s="1065" t="str">
        <f t="shared" si="100"/>
        <v/>
      </c>
      <c r="AT79" s="1065" t="str">
        <f t="shared" si="100"/>
        <v/>
      </c>
      <c r="AU79" s="1065" t="str">
        <f t="shared" si="100"/>
        <v/>
      </c>
      <c r="AV79" s="1065" t="str">
        <f t="shared" si="100"/>
        <v/>
      </c>
      <c r="AW79" s="1065" t="str">
        <f t="shared" si="100"/>
        <v/>
      </c>
      <c r="AX79" s="1065" t="str">
        <f t="shared" si="100"/>
        <v/>
      </c>
      <c r="AY79" s="1065" t="str">
        <f t="shared" ref="AJ79:AY86" si="105">IF(AY$3&lt;=$B79,EXP(-0.5*((AY$3-($B79/2))/($B79/6))^2),"")</f>
        <v/>
      </c>
      <c r="AZ79" s="1065" t="str">
        <f t="shared" si="101"/>
        <v/>
      </c>
      <c r="BA79" s="1065" t="str">
        <f t="shared" si="101"/>
        <v/>
      </c>
      <c r="BB79" s="1065" t="str">
        <f t="shared" si="101"/>
        <v/>
      </c>
      <c r="BC79" s="1065" t="str">
        <f t="shared" si="101"/>
        <v/>
      </c>
      <c r="BD79" s="1065" t="str">
        <f t="shared" si="101"/>
        <v/>
      </c>
      <c r="BE79" s="1065" t="str">
        <f t="shared" si="101"/>
        <v/>
      </c>
      <c r="BF79" s="1065" t="str">
        <f t="shared" si="101"/>
        <v/>
      </c>
      <c r="BG79" s="1065" t="str">
        <f t="shared" si="101"/>
        <v/>
      </c>
      <c r="BH79" s="1065" t="str">
        <f t="shared" si="101"/>
        <v/>
      </c>
      <c r="BI79" s="1065" t="str">
        <f t="shared" si="101"/>
        <v/>
      </c>
      <c r="BJ79" s="1065" t="str">
        <f t="shared" si="101"/>
        <v/>
      </c>
    </row>
    <row r="80" spans="2:62">
      <c r="B80" s="1064">
        <f t="shared" si="102"/>
        <v>20</v>
      </c>
      <c r="D80" s="1065">
        <f t="shared" si="103"/>
        <v>2.6121409853918257E-2</v>
      </c>
      <c r="E80" s="1065">
        <f t="shared" si="103"/>
        <v>5.6134762834133725E-2</v>
      </c>
      <c r="F80" s="1065">
        <f t="shared" si="103"/>
        <v>0.11025052530448522</v>
      </c>
      <c r="G80" s="1065">
        <f t="shared" si="103"/>
        <v>0.19789869908361474</v>
      </c>
      <c r="H80" s="1065">
        <f t="shared" si="103"/>
        <v>0.32465246735834974</v>
      </c>
      <c r="I80" s="1065">
        <f t="shared" si="103"/>
        <v>0.48675225595997168</v>
      </c>
      <c r="J80" s="1065">
        <f t="shared" si="103"/>
        <v>0.66697681085847449</v>
      </c>
      <c r="K80" s="1065">
        <f t="shared" si="103"/>
        <v>0.835270211411272</v>
      </c>
      <c r="L80" s="1065">
        <f t="shared" si="103"/>
        <v>0.95599748183309996</v>
      </c>
      <c r="M80" s="1065">
        <f t="shared" si="103"/>
        <v>1</v>
      </c>
      <c r="N80" s="1065">
        <f t="shared" si="103"/>
        <v>0.95599748183309996</v>
      </c>
      <c r="O80" s="1065">
        <f t="shared" si="103"/>
        <v>0.835270211411272</v>
      </c>
      <c r="P80" s="1065">
        <f t="shared" si="103"/>
        <v>0.66697681085847449</v>
      </c>
      <c r="Q80" s="1065">
        <f t="shared" si="103"/>
        <v>0.48675225595997168</v>
      </c>
      <c r="R80" s="1065">
        <f t="shared" si="103"/>
        <v>0.32465246735834974</v>
      </c>
      <c r="S80" s="1065">
        <f t="shared" si="103"/>
        <v>0.19789869908361474</v>
      </c>
      <c r="T80" s="1065">
        <f t="shared" si="104"/>
        <v>0.11025052530448522</v>
      </c>
      <c r="U80" s="1065">
        <f t="shared" si="104"/>
        <v>5.6134762834133725E-2</v>
      </c>
      <c r="V80" s="1065">
        <f t="shared" si="104"/>
        <v>2.6121409853918257E-2</v>
      </c>
      <c r="W80" s="1065">
        <f t="shared" si="104"/>
        <v>1.1108996538242306E-2</v>
      </c>
      <c r="X80" s="1065" t="str">
        <f t="shared" si="104"/>
        <v/>
      </c>
      <c r="Y80" s="1065" t="str">
        <f t="shared" si="104"/>
        <v/>
      </c>
      <c r="Z80" s="1065" t="str">
        <f t="shared" si="104"/>
        <v/>
      </c>
      <c r="AA80" s="1065" t="str">
        <f t="shared" si="104"/>
        <v/>
      </c>
      <c r="AB80" s="1065" t="str">
        <f t="shared" si="104"/>
        <v/>
      </c>
      <c r="AC80" s="1065" t="str">
        <f t="shared" si="104"/>
        <v/>
      </c>
      <c r="AD80" s="1065" t="str">
        <f t="shared" si="104"/>
        <v/>
      </c>
      <c r="AE80" s="1065" t="str">
        <f t="shared" si="104"/>
        <v/>
      </c>
      <c r="AF80" s="1065" t="str">
        <f t="shared" si="104"/>
        <v/>
      </c>
      <c r="AG80" s="1065" t="str">
        <f t="shared" si="104"/>
        <v/>
      </c>
      <c r="AH80" s="1065" t="str">
        <f t="shared" si="104"/>
        <v/>
      </c>
      <c r="AI80" s="1065" t="str">
        <f t="shared" si="104"/>
        <v/>
      </c>
      <c r="AJ80" s="1065" t="str">
        <f t="shared" si="105"/>
        <v/>
      </c>
      <c r="AK80" s="1065" t="str">
        <f t="shared" si="105"/>
        <v/>
      </c>
      <c r="AL80" s="1065" t="str">
        <f t="shared" si="105"/>
        <v/>
      </c>
      <c r="AM80" s="1065" t="str">
        <f t="shared" si="105"/>
        <v/>
      </c>
      <c r="AN80" s="1065" t="str">
        <f t="shared" si="105"/>
        <v/>
      </c>
      <c r="AO80" s="1065" t="str">
        <f t="shared" si="105"/>
        <v/>
      </c>
      <c r="AP80" s="1065" t="str">
        <f t="shared" si="105"/>
        <v/>
      </c>
      <c r="AQ80" s="1065" t="str">
        <f t="shared" si="105"/>
        <v/>
      </c>
      <c r="AR80" s="1065" t="str">
        <f t="shared" si="105"/>
        <v/>
      </c>
      <c r="AS80" s="1065" t="str">
        <f t="shared" si="105"/>
        <v/>
      </c>
      <c r="AT80" s="1065" t="str">
        <f t="shared" si="105"/>
        <v/>
      </c>
      <c r="AU80" s="1065" t="str">
        <f t="shared" si="105"/>
        <v/>
      </c>
      <c r="AV80" s="1065" t="str">
        <f t="shared" si="105"/>
        <v/>
      </c>
      <c r="AW80" s="1065" t="str">
        <f t="shared" si="105"/>
        <v/>
      </c>
      <c r="AX80" s="1065" t="str">
        <f t="shared" si="105"/>
        <v/>
      </c>
      <c r="AY80" s="1065" t="str">
        <f t="shared" si="105"/>
        <v/>
      </c>
      <c r="AZ80" s="1065" t="str">
        <f t="shared" si="101"/>
        <v/>
      </c>
      <c r="BA80" s="1065" t="str">
        <f t="shared" si="101"/>
        <v/>
      </c>
      <c r="BB80" s="1065" t="str">
        <f t="shared" si="101"/>
        <v/>
      </c>
      <c r="BC80" s="1065" t="str">
        <f t="shared" si="101"/>
        <v/>
      </c>
      <c r="BD80" s="1065" t="str">
        <f t="shared" si="101"/>
        <v/>
      </c>
      <c r="BE80" s="1065" t="str">
        <f t="shared" si="101"/>
        <v/>
      </c>
      <c r="BF80" s="1065" t="str">
        <f t="shared" si="101"/>
        <v/>
      </c>
      <c r="BG80" s="1065" t="str">
        <f t="shared" si="101"/>
        <v/>
      </c>
      <c r="BH80" s="1065" t="str">
        <f t="shared" si="101"/>
        <v/>
      </c>
      <c r="BI80" s="1065" t="str">
        <f t="shared" si="101"/>
        <v/>
      </c>
      <c r="BJ80" s="1065" t="str">
        <f t="shared" si="101"/>
        <v/>
      </c>
    </row>
    <row r="81" spans="2:62">
      <c r="B81" s="1064">
        <f t="shared" si="102"/>
        <v>21</v>
      </c>
      <c r="D81" s="1065">
        <f t="shared" si="103"/>
        <v>2.5130488985274403E-2</v>
      </c>
      <c r="E81" s="1065">
        <f t="shared" si="103"/>
        <v>5.2393141069825601E-2</v>
      </c>
      <c r="F81" s="1065">
        <f t="shared" si="103"/>
        <v>0.10066889977289781</v>
      </c>
      <c r="G81" s="1065">
        <f t="shared" si="103"/>
        <v>0.17826397958504792</v>
      </c>
      <c r="H81" s="1065">
        <f t="shared" si="103"/>
        <v>0.29092380704614818</v>
      </c>
      <c r="I81" s="1065">
        <f t="shared" si="103"/>
        <v>0.43756473770026916</v>
      </c>
      <c r="J81" s="1065">
        <f t="shared" si="103"/>
        <v>0.60653065971263342</v>
      </c>
      <c r="K81" s="1065">
        <f t="shared" si="103"/>
        <v>0.77483742888324936</v>
      </c>
      <c r="L81" s="1065">
        <f t="shared" si="103"/>
        <v>0.9122540768285452</v>
      </c>
      <c r="M81" s="1065">
        <f t="shared" si="103"/>
        <v>0.98984780337873379</v>
      </c>
      <c r="N81" s="1065">
        <f t="shared" si="103"/>
        <v>0.98984780337873379</v>
      </c>
      <c r="O81" s="1065">
        <f t="shared" si="103"/>
        <v>0.9122540768285452</v>
      </c>
      <c r="P81" s="1065">
        <f t="shared" si="103"/>
        <v>0.77483742888324936</v>
      </c>
      <c r="Q81" s="1065">
        <f t="shared" si="103"/>
        <v>0.60653065971263342</v>
      </c>
      <c r="R81" s="1065">
        <f t="shared" si="103"/>
        <v>0.43756473770026916</v>
      </c>
      <c r="S81" s="1065">
        <f t="shared" si="103"/>
        <v>0.29092380704614818</v>
      </c>
      <c r="T81" s="1065">
        <f t="shared" si="104"/>
        <v>0.17826397958504792</v>
      </c>
      <c r="U81" s="1065">
        <f t="shared" si="104"/>
        <v>0.10066889977289781</v>
      </c>
      <c r="V81" s="1065">
        <f t="shared" si="104"/>
        <v>5.2393141069825601E-2</v>
      </c>
      <c r="W81" s="1065">
        <f t="shared" si="104"/>
        <v>2.5130488985274403E-2</v>
      </c>
      <c r="X81" s="1065">
        <f t="shared" si="104"/>
        <v>1.1108996538242306E-2</v>
      </c>
      <c r="Y81" s="1065" t="str">
        <f t="shared" si="104"/>
        <v/>
      </c>
      <c r="Z81" s="1065" t="str">
        <f t="shared" si="104"/>
        <v/>
      </c>
      <c r="AA81" s="1065" t="str">
        <f t="shared" si="104"/>
        <v/>
      </c>
      <c r="AB81" s="1065" t="str">
        <f t="shared" si="104"/>
        <v/>
      </c>
      <c r="AC81" s="1065" t="str">
        <f t="shared" si="104"/>
        <v/>
      </c>
      <c r="AD81" s="1065" t="str">
        <f t="shared" si="104"/>
        <v/>
      </c>
      <c r="AE81" s="1065" t="str">
        <f t="shared" si="104"/>
        <v/>
      </c>
      <c r="AF81" s="1065" t="str">
        <f t="shared" si="104"/>
        <v/>
      </c>
      <c r="AG81" s="1065" t="str">
        <f t="shared" si="104"/>
        <v/>
      </c>
      <c r="AH81" s="1065" t="str">
        <f t="shared" si="104"/>
        <v/>
      </c>
      <c r="AI81" s="1065" t="str">
        <f t="shared" si="104"/>
        <v/>
      </c>
      <c r="AJ81" s="1065" t="str">
        <f t="shared" si="105"/>
        <v/>
      </c>
      <c r="AK81" s="1065" t="str">
        <f t="shared" si="105"/>
        <v/>
      </c>
      <c r="AL81" s="1065" t="str">
        <f t="shared" si="105"/>
        <v/>
      </c>
      <c r="AM81" s="1065" t="str">
        <f t="shared" si="105"/>
        <v/>
      </c>
      <c r="AN81" s="1065" t="str">
        <f t="shared" si="105"/>
        <v/>
      </c>
      <c r="AO81" s="1065" t="str">
        <f t="shared" si="105"/>
        <v/>
      </c>
      <c r="AP81" s="1065" t="str">
        <f t="shared" si="105"/>
        <v/>
      </c>
      <c r="AQ81" s="1065" t="str">
        <f t="shared" si="105"/>
        <v/>
      </c>
      <c r="AR81" s="1065" t="str">
        <f t="shared" si="105"/>
        <v/>
      </c>
      <c r="AS81" s="1065" t="str">
        <f t="shared" si="105"/>
        <v/>
      </c>
      <c r="AT81" s="1065" t="str">
        <f t="shared" si="105"/>
        <v/>
      </c>
      <c r="AU81" s="1065" t="str">
        <f t="shared" si="105"/>
        <v/>
      </c>
      <c r="AV81" s="1065" t="str">
        <f t="shared" si="105"/>
        <v/>
      </c>
      <c r="AW81" s="1065" t="str">
        <f t="shared" si="105"/>
        <v/>
      </c>
      <c r="AX81" s="1065" t="str">
        <f t="shared" si="105"/>
        <v/>
      </c>
      <c r="AY81" s="1065" t="str">
        <f t="shared" si="105"/>
        <v/>
      </c>
      <c r="AZ81" s="1065" t="str">
        <f t="shared" si="101"/>
        <v/>
      </c>
      <c r="BA81" s="1065" t="str">
        <f t="shared" si="101"/>
        <v/>
      </c>
      <c r="BB81" s="1065" t="str">
        <f t="shared" si="101"/>
        <v/>
      </c>
      <c r="BC81" s="1065" t="str">
        <f t="shared" si="101"/>
        <v/>
      </c>
      <c r="BD81" s="1065" t="str">
        <f t="shared" si="101"/>
        <v/>
      </c>
      <c r="BE81" s="1065" t="str">
        <f t="shared" si="101"/>
        <v/>
      </c>
      <c r="BF81" s="1065" t="str">
        <f t="shared" si="101"/>
        <v/>
      </c>
      <c r="BG81" s="1065" t="str">
        <f t="shared" si="101"/>
        <v/>
      </c>
      <c r="BH81" s="1065" t="str">
        <f t="shared" si="101"/>
        <v/>
      </c>
      <c r="BI81" s="1065" t="str">
        <f t="shared" si="101"/>
        <v/>
      </c>
      <c r="BJ81" s="1065" t="str">
        <f t="shared" si="101"/>
        <v/>
      </c>
    </row>
    <row r="82" spans="2:62">
      <c r="B82" s="1064">
        <f t="shared" si="102"/>
        <v>22</v>
      </c>
      <c r="D82" s="1065">
        <f t="shared" si="103"/>
        <v>2.425801345428226E-2</v>
      </c>
      <c r="E82" s="1065">
        <f t="shared" si="103"/>
        <v>4.9173683135333469E-2</v>
      </c>
      <c r="F82" s="1065">
        <f t="shared" si="103"/>
        <v>9.2535281158421953E-2</v>
      </c>
      <c r="G82" s="1065">
        <f t="shared" si="103"/>
        <v>0.16165124878726989</v>
      </c>
      <c r="H82" s="1065">
        <f t="shared" si="103"/>
        <v>0.26214880584576306</v>
      </c>
      <c r="I82" s="1065">
        <f t="shared" si="103"/>
        <v>0.39465154573342698</v>
      </c>
      <c r="J82" s="1065">
        <f t="shared" si="103"/>
        <v>0.55153977449716429</v>
      </c>
      <c r="K82" s="1065">
        <f t="shared" si="103"/>
        <v>0.71554503225670096</v>
      </c>
      <c r="L82" s="1065">
        <f t="shared" si="103"/>
        <v>0.8617756314171563</v>
      </c>
      <c r="M82" s="1065">
        <f t="shared" si="103"/>
        <v>0.96349297464906791</v>
      </c>
      <c r="N82" s="1065">
        <f t="shared" si="103"/>
        <v>1</v>
      </c>
      <c r="O82" s="1065">
        <f t="shared" si="103"/>
        <v>0.96349297464906791</v>
      </c>
      <c r="P82" s="1065">
        <f t="shared" si="103"/>
        <v>0.8617756314171563</v>
      </c>
      <c r="Q82" s="1065">
        <f t="shared" si="103"/>
        <v>0.71554503225670096</v>
      </c>
      <c r="R82" s="1065">
        <f t="shared" si="103"/>
        <v>0.55153977449716429</v>
      </c>
      <c r="S82" s="1065">
        <f t="shared" si="103"/>
        <v>0.39465154573342698</v>
      </c>
      <c r="T82" s="1065">
        <f t="shared" si="104"/>
        <v>0.26214880584576306</v>
      </c>
      <c r="U82" s="1065">
        <f t="shared" si="104"/>
        <v>0.16165124878726989</v>
      </c>
      <c r="V82" s="1065">
        <f t="shared" si="104"/>
        <v>9.2535281158421953E-2</v>
      </c>
      <c r="W82" s="1065">
        <f t="shared" si="104"/>
        <v>4.9173683135333469E-2</v>
      </c>
      <c r="X82" s="1065">
        <f t="shared" si="104"/>
        <v>2.425801345428226E-2</v>
      </c>
      <c r="Y82" s="1065">
        <f t="shared" si="104"/>
        <v>1.1108996538242306E-2</v>
      </c>
      <c r="Z82" s="1065" t="str">
        <f t="shared" si="104"/>
        <v/>
      </c>
      <c r="AA82" s="1065" t="str">
        <f t="shared" si="104"/>
        <v/>
      </c>
      <c r="AB82" s="1065" t="str">
        <f t="shared" si="104"/>
        <v/>
      </c>
      <c r="AC82" s="1065" t="str">
        <f t="shared" si="104"/>
        <v/>
      </c>
      <c r="AD82" s="1065" t="str">
        <f t="shared" si="104"/>
        <v/>
      </c>
      <c r="AE82" s="1065" t="str">
        <f t="shared" si="104"/>
        <v/>
      </c>
      <c r="AF82" s="1065" t="str">
        <f t="shared" si="104"/>
        <v/>
      </c>
      <c r="AG82" s="1065" t="str">
        <f t="shared" si="104"/>
        <v/>
      </c>
      <c r="AH82" s="1065" t="str">
        <f t="shared" si="104"/>
        <v/>
      </c>
      <c r="AI82" s="1065" t="str">
        <f t="shared" si="104"/>
        <v/>
      </c>
      <c r="AJ82" s="1065" t="str">
        <f t="shared" si="105"/>
        <v/>
      </c>
      <c r="AK82" s="1065" t="str">
        <f t="shared" si="105"/>
        <v/>
      </c>
      <c r="AL82" s="1065" t="str">
        <f t="shared" si="105"/>
        <v/>
      </c>
      <c r="AM82" s="1065" t="str">
        <f t="shared" si="105"/>
        <v/>
      </c>
      <c r="AN82" s="1065" t="str">
        <f t="shared" si="105"/>
        <v/>
      </c>
      <c r="AO82" s="1065" t="str">
        <f t="shared" si="105"/>
        <v/>
      </c>
      <c r="AP82" s="1065" t="str">
        <f t="shared" si="105"/>
        <v/>
      </c>
      <c r="AQ82" s="1065" t="str">
        <f t="shared" si="105"/>
        <v/>
      </c>
      <c r="AR82" s="1065" t="str">
        <f t="shared" si="105"/>
        <v/>
      </c>
      <c r="AS82" s="1065" t="str">
        <f t="shared" si="105"/>
        <v/>
      </c>
      <c r="AT82" s="1065" t="str">
        <f t="shared" si="105"/>
        <v/>
      </c>
      <c r="AU82" s="1065" t="str">
        <f t="shared" si="105"/>
        <v/>
      </c>
      <c r="AV82" s="1065" t="str">
        <f t="shared" si="105"/>
        <v/>
      </c>
      <c r="AW82" s="1065" t="str">
        <f t="shared" si="105"/>
        <v/>
      </c>
      <c r="AX82" s="1065" t="str">
        <f t="shared" si="105"/>
        <v/>
      </c>
      <c r="AY82" s="1065" t="str">
        <f t="shared" si="105"/>
        <v/>
      </c>
      <c r="AZ82" s="1065" t="str">
        <f t="shared" si="101"/>
        <v/>
      </c>
      <c r="BA82" s="1065" t="str">
        <f t="shared" si="101"/>
        <v/>
      </c>
      <c r="BB82" s="1065" t="str">
        <f t="shared" si="101"/>
        <v/>
      </c>
      <c r="BC82" s="1065" t="str">
        <f t="shared" si="101"/>
        <v/>
      </c>
      <c r="BD82" s="1065" t="str">
        <f t="shared" si="101"/>
        <v/>
      </c>
      <c r="BE82" s="1065" t="str">
        <f t="shared" si="101"/>
        <v/>
      </c>
      <c r="BF82" s="1065" t="str">
        <f t="shared" si="101"/>
        <v/>
      </c>
      <c r="BG82" s="1065" t="str">
        <f t="shared" si="101"/>
        <v/>
      </c>
      <c r="BH82" s="1065" t="str">
        <f t="shared" si="101"/>
        <v/>
      </c>
      <c r="BI82" s="1065" t="str">
        <f t="shared" si="101"/>
        <v/>
      </c>
      <c r="BJ82" s="1065" t="str">
        <f t="shared" si="101"/>
        <v/>
      </c>
    </row>
    <row r="83" spans="2:62">
      <c r="B83" s="1064">
        <f t="shared" si="102"/>
        <v>23</v>
      </c>
      <c r="D83" s="1065">
        <f t="shared" si="103"/>
        <v>2.3484426741129168E-2</v>
      </c>
      <c r="E83" s="1065">
        <f t="shared" si="103"/>
        <v>4.6379929425726246E-2</v>
      </c>
      <c r="F83" s="1065">
        <f t="shared" si="103"/>
        <v>8.5570721037549535E-2</v>
      </c>
      <c r="G83" s="1065">
        <f t="shared" si="103"/>
        <v>0.14749092096962874</v>
      </c>
      <c r="H83" s="1065">
        <f t="shared" si="103"/>
        <v>0.23749275827452135</v>
      </c>
      <c r="I83" s="1065">
        <f t="shared" si="103"/>
        <v>0.35725675032553411</v>
      </c>
      <c r="J83" s="1065">
        <f t="shared" si="103"/>
        <v>0.50205986328709018</v>
      </c>
      <c r="K83" s="1065">
        <f t="shared" si="103"/>
        <v>0.65913678824898481</v>
      </c>
      <c r="L83" s="1065">
        <f t="shared" si="103"/>
        <v>0.80842658630854358</v>
      </c>
      <c r="M83" s="1065">
        <f t="shared" si="103"/>
        <v>0.92629775502978029</v>
      </c>
      <c r="N83" s="1065">
        <f t="shared" si="103"/>
        <v>0.99152946262742869</v>
      </c>
      <c r="O83" s="1065">
        <f t="shared" si="103"/>
        <v>0.99152946262742869</v>
      </c>
      <c r="P83" s="1065">
        <f t="shared" si="103"/>
        <v>0.92629775502978029</v>
      </c>
      <c r="Q83" s="1065">
        <f t="shared" si="103"/>
        <v>0.80842658630854358</v>
      </c>
      <c r="R83" s="1065">
        <f t="shared" si="103"/>
        <v>0.65913678824898481</v>
      </c>
      <c r="S83" s="1065">
        <f t="shared" si="103"/>
        <v>0.50205986328709018</v>
      </c>
      <c r="T83" s="1065">
        <f t="shared" si="104"/>
        <v>0.35725675032553411</v>
      </c>
      <c r="U83" s="1065">
        <f t="shared" si="104"/>
        <v>0.23749275827452135</v>
      </c>
      <c r="V83" s="1065">
        <f t="shared" si="104"/>
        <v>0.14749092096962874</v>
      </c>
      <c r="W83" s="1065">
        <f t="shared" si="104"/>
        <v>8.5570721037549535E-2</v>
      </c>
      <c r="X83" s="1065">
        <f t="shared" si="104"/>
        <v>4.6379929425726246E-2</v>
      </c>
      <c r="Y83" s="1065">
        <f t="shared" si="104"/>
        <v>2.3484426741129168E-2</v>
      </c>
      <c r="Z83" s="1065">
        <f t="shared" si="104"/>
        <v>1.1108996538242306E-2</v>
      </c>
      <c r="AA83" s="1065" t="str">
        <f t="shared" si="104"/>
        <v/>
      </c>
      <c r="AB83" s="1065" t="str">
        <f t="shared" si="104"/>
        <v/>
      </c>
      <c r="AC83" s="1065" t="str">
        <f t="shared" si="104"/>
        <v/>
      </c>
      <c r="AD83" s="1065" t="str">
        <f t="shared" si="104"/>
        <v/>
      </c>
      <c r="AE83" s="1065" t="str">
        <f t="shared" si="104"/>
        <v/>
      </c>
      <c r="AF83" s="1065" t="str">
        <f t="shared" si="104"/>
        <v/>
      </c>
      <c r="AG83" s="1065" t="str">
        <f t="shared" si="104"/>
        <v/>
      </c>
      <c r="AH83" s="1065" t="str">
        <f t="shared" si="104"/>
        <v/>
      </c>
      <c r="AI83" s="1065" t="str">
        <f t="shared" si="104"/>
        <v/>
      </c>
      <c r="AJ83" s="1065" t="str">
        <f t="shared" si="105"/>
        <v/>
      </c>
      <c r="AK83" s="1065" t="str">
        <f t="shared" si="105"/>
        <v/>
      </c>
      <c r="AL83" s="1065" t="str">
        <f t="shared" si="105"/>
        <v/>
      </c>
      <c r="AM83" s="1065" t="str">
        <f t="shared" si="105"/>
        <v/>
      </c>
      <c r="AN83" s="1065" t="str">
        <f t="shared" si="105"/>
        <v/>
      </c>
      <c r="AO83" s="1065" t="str">
        <f t="shared" si="105"/>
        <v/>
      </c>
      <c r="AP83" s="1065" t="str">
        <f t="shared" si="105"/>
        <v/>
      </c>
      <c r="AQ83" s="1065" t="str">
        <f t="shared" si="105"/>
        <v/>
      </c>
      <c r="AR83" s="1065" t="str">
        <f t="shared" si="105"/>
        <v/>
      </c>
      <c r="AS83" s="1065" t="str">
        <f t="shared" si="105"/>
        <v/>
      </c>
      <c r="AT83" s="1065" t="str">
        <f t="shared" si="105"/>
        <v/>
      </c>
      <c r="AU83" s="1065" t="str">
        <f t="shared" si="105"/>
        <v/>
      </c>
      <c r="AV83" s="1065" t="str">
        <f t="shared" si="105"/>
        <v/>
      </c>
      <c r="AW83" s="1065" t="str">
        <f t="shared" si="105"/>
        <v/>
      </c>
      <c r="AX83" s="1065" t="str">
        <f t="shared" si="105"/>
        <v/>
      </c>
      <c r="AY83" s="1065" t="str">
        <f t="shared" si="105"/>
        <v/>
      </c>
      <c r="AZ83" s="1065" t="str">
        <f t="shared" si="101"/>
        <v/>
      </c>
      <c r="BA83" s="1065" t="str">
        <f t="shared" si="101"/>
        <v/>
      </c>
      <c r="BB83" s="1065" t="str">
        <f t="shared" si="101"/>
        <v/>
      </c>
      <c r="BC83" s="1065" t="str">
        <f t="shared" si="101"/>
        <v/>
      </c>
      <c r="BD83" s="1065" t="str">
        <f t="shared" si="101"/>
        <v/>
      </c>
      <c r="BE83" s="1065" t="str">
        <f t="shared" si="101"/>
        <v/>
      </c>
      <c r="BF83" s="1065" t="str">
        <f t="shared" si="101"/>
        <v/>
      </c>
      <c r="BG83" s="1065" t="str">
        <f t="shared" si="101"/>
        <v/>
      </c>
      <c r="BH83" s="1065" t="str">
        <f t="shared" si="101"/>
        <v/>
      </c>
      <c r="BI83" s="1065" t="str">
        <f t="shared" si="101"/>
        <v/>
      </c>
      <c r="BJ83" s="1065" t="str">
        <f t="shared" si="101"/>
        <v/>
      </c>
    </row>
    <row r="84" spans="2:62">
      <c r="B84" s="1064">
        <f t="shared" si="102"/>
        <v>24</v>
      </c>
      <c r="D84" s="1065">
        <f t="shared" si="103"/>
        <v>2.2794180883612344E-2</v>
      </c>
      <c r="E84" s="1065">
        <f t="shared" si="103"/>
        <v>4.393693362340742E-2</v>
      </c>
      <c r="F84" s="1065">
        <f t="shared" si="103"/>
        <v>7.9559508718227687E-2</v>
      </c>
      <c r="G84" s="1065">
        <f t="shared" si="103"/>
        <v>0.1353352832366127</v>
      </c>
      <c r="H84" s="1065">
        <f t="shared" si="103"/>
        <v>0.21626516682988731</v>
      </c>
      <c r="I84" s="1065">
        <f t="shared" si="103"/>
        <v>0.32465246735834974</v>
      </c>
      <c r="J84" s="1065">
        <f t="shared" si="103"/>
        <v>0.45783336177161427</v>
      </c>
      <c r="K84" s="1065">
        <f t="shared" si="103"/>
        <v>0.60653065971263342</v>
      </c>
      <c r="L84" s="1065">
        <f t="shared" si="103"/>
        <v>0.75483960198900735</v>
      </c>
      <c r="M84" s="1065">
        <f t="shared" si="103"/>
        <v>0.88249690258459546</v>
      </c>
      <c r="N84" s="1065">
        <f t="shared" si="103"/>
        <v>0.96923323447634413</v>
      </c>
      <c r="O84" s="1065">
        <f t="shared" si="103"/>
        <v>1</v>
      </c>
      <c r="P84" s="1065">
        <f t="shared" si="103"/>
        <v>0.96923323447634413</v>
      </c>
      <c r="Q84" s="1065">
        <f t="shared" si="103"/>
        <v>0.88249690258459546</v>
      </c>
      <c r="R84" s="1065">
        <f t="shared" si="103"/>
        <v>0.75483960198900735</v>
      </c>
      <c r="S84" s="1065">
        <f t="shared" si="103"/>
        <v>0.60653065971263342</v>
      </c>
      <c r="T84" s="1065">
        <f t="shared" si="104"/>
        <v>0.45783336177161427</v>
      </c>
      <c r="U84" s="1065">
        <f t="shared" si="104"/>
        <v>0.32465246735834974</v>
      </c>
      <c r="V84" s="1065">
        <f t="shared" si="104"/>
        <v>0.21626516682988731</v>
      </c>
      <c r="W84" s="1065">
        <f t="shared" si="104"/>
        <v>0.1353352832366127</v>
      </c>
      <c r="X84" s="1065">
        <f t="shared" si="104"/>
        <v>7.9559508718227687E-2</v>
      </c>
      <c r="Y84" s="1065">
        <f t="shared" si="104"/>
        <v>4.393693362340742E-2</v>
      </c>
      <c r="Z84" s="1065">
        <f t="shared" si="104"/>
        <v>2.2794180883612344E-2</v>
      </c>
      <c r="AA84" s="1065">
        <f t="shared" si="104"/>
        <v>1.1108996538242306E-2</v>
      </c>
      <c r="AB84" s="1065" t="str">
        <f t="shared" si="104"/>
        <v/>
      </c>
      <c r="AC84" s="1065" t="str">
        <f t="shared" si="104"/>
        <v/>
      </c>
      <c r="AD84" s="1065" t="str">
        <f t="shared" si="104"/>
        <v/>
      </c>
      <c r="AE84" s="1065" t="str">
        <f t="shared" si="104"/>
        <v/>
      </c>
      <c r="AF84" s="1065" t="str">
        <f t="shared" si="104"/>
        <v/>
      </c>
      <c r="AG84" s="1065" t="str">
        <f t="shared" si="104"/>
        <v/>
      </c>
      <c r="AH84" s="1065" t="str">
        <f t="shared" si="104"/>
        <v/>
      </c>
      <c r="AI84" s="1065" t="str">
        <f t="shared" si="104"/>
        <v/>
      </c>
      <c r="AJ84" s="1065" t="str">
        <f t="shared" si="105"/>
        <v/>
      </c>
      <c r="AK84" s="1065" t="str">
        <f t="shared" si="105"/>
        <v/>
      </c>
      <c r="AL84" s="1065" t="str">
        <f t="shared" si="105"/>
        <v/>
      </c>
      <c r="AM84" s="1065" t="str">
        <f t="shared" si="105"/>
        <v/>
      </c>
      <c r="AN84" s="1065" t="str">
        <f t="shared" si="105"/>
        <v/>
      </c>
      <c r="AO84" s="1065" t="str">
        <f t="shared" si="105"/>
        <v/>
      </c>
      <c r="AP84" s="1065" t="str">
        <f t="shared" si="105"/>
        <v/>
      </c>
      <c r="AQ84" s="1065" t="str">
        <f t="shared" si="105"/>
        <v/>
      </c>
      <c r="AR84" s="1065" t="str">
        <f t="shared" si="105"/>
        <v/>
      </c>
      <c r="AS84" s="1065" t="str">
        <f t="shared" si="105"/>
        <v/>
      </c>
      <c r="AT84" s="1065" t="str">
        <f t="shared" si="105"/>
        <v/>
      </c>
      <c r="AU84" s="1065" t="str">
        <f t="shared" si="105"/>
        <v/>
      </c>
      <c r="AV84" s="1065" t="str">
        <f t="shared" si="105"/>
        <v/>
      </c>
      <c r="AW84" s="1065" t="str">
        <f t="shared" si="105"/>
        <v/>
      </c>
      <c r="AX84" s="1065" t="str">
        <f t="shared" si="105"/>
        <v/>
      </c>
      <c r="AY84" s="1065" t="str">
        <f t="shared" si="105"/>
        <v/>
      </c>
      <c r="AZ84" s="1065" t="str">
        <f t="shared" si="101"/>
        <v/>
      </c>
      <c r="BA84" s="1065" t="str">
        <f t="shared" si="101"/>
        <v/>
      </c>
      <c r="BB84" s="1065" t="str">
        <f t="shared" si="101"/>
        <v/>
      </c>
      <c r="BC84" s="1065" t="str">
        <f t="shared" si="101"/>
        <v/>
      </c>
      <c r="BD84" s="1065" t="str">
        <f t="shared" si="101"/>
        <v/>
      </c>
      <c r="BE84" s="1065" t="str">
        <f t="shared" si="101"/>
        <v/>
      </c>
      <c r="BF84" s="1065" t="str">
        <f t="shared" si="101"/>
        <v/>
      </c>
      <c r="BG84" s="1065" t="str">
        <f t="shared" si="101"/>
        <v/>
      </c>
      <c r="BH84" s="1065" t="str">
        <f t="shared" si="101"/>
        <v/>
      </c>
      <c r="BI84" s="1065" t="str">
        <f t="shared" si="101"/>
        <v/>
      </c>
      <c r="BJ84" s="1065" t="str">
        <f t="shared" si="101"/>
        <v/>
      </c>
    </row>
    <row r="85" spans="2:62">
      <c r="B85" s="1064">
        <f t="shared" si="102"/>
        <v>25</v>
      </c>
      <c r="D85" s="1065">
        <f t="shared" si="103"/>
        <v>2.2174772724855216E-2</v>
      </c>
      <c r="E85" s="1065">
        <f t="shared" si="103"/>
        <v>4.1785746099929272E-2</v>
      </c>
      <c r="F85" s="1065">
        <f t="shared" si="103"/>
        <v>7.4333020850789674E-2</v>
      </c>
      <c r="G85" s="1065">
        <f t="shared" si="103"/>
        <v>0.12483030799583289</v>
      </c>
      <c r="H85" s="1065">
        <f t="shared" si="103"/>
        <v>0.19789869908361474</v>
      </c>
      <c r="I85" s="1065">
        <f t="shared" si="103"/>
        <v>0.29617641665026684</v>
      </c>
      <c r="J85" s="1065">
        <f t="shared" si="103"/>
        <v>0.41844910891303549</v>
      </c>
      <c r="K85" s="1065">
        <f t="shared" si="103"/>
        <v>0.55810955541668272</v>
      </c>
      <c r="L85" s="1065">
        <f t="shared" si="103"/>
        <v>0.70271772286839773</v>
      </c>
      <c r="M85" s="1065">
        <f t="shared" si="103"/>
        <v>0.835270211411272</v>
      </c>
      <c r="N85" s="1065">
        <f t="shared" si="103"/>
        <v>0.93725489561267772</v>
      </c>
      <c r="O85" s="1065">
        <f t="shared" si="103"/>
        <v>0.99282585790381339</v>
      </c>
      <c r="P85" s="1065">
        <f t="shared" si="103"/>
        <v>0.99282585790381339</v>
      </c>
      <c r="Q85" s="1065">
        <f t="shared" si="103"/>
        <v>0.93725489561267772</v>
      </c>
      <c r="R85" s="1065">
        <f t="shared" si="103"/>
        <v>0.835270211411272</v>
      </c>
      <c r="S85" s="1065">
        <f t="shared" si="103"/>
        <v>0.70271772286839773</v>
      </c>
      <c r="T85" s="1065">
        <f t="shared" si="104"/>
        <v>0.55810955541668272</v>
      </c>
      <c r="U85" s="1065">
        <f t="shared" si="104"/>
        <v>0.41844910891303549</v>
      </c>
      <c r="V85" s="1065">
        <f t="shared" si="104"/>
        <v>0.29617641665026684</v>
      </c>
      <c r="W85" s="1065">
        <f t="shared" si="104"/>
        <v>0.19789869908361474</v>
      </c>
      <c r="X85" s="1065">
        <f t="shared" si="104"/>
        <v>0.12483030799583289</v>
      </c>
      <c r="Y85" s="1065">
        <f t="shared" si="104"/>
        <v>7.4333020850789674E-2</v>
      </c>
      <c r="Z85" s="1065">
        <f t="shared" si="104"/>
        <v>4.1785746099929272E-2</v>
      </c>
      <c r="AA85" s="1065">
        <f t="shared" si="104"/>
        <v>2.2174772724855216E-2</v>
      </c>
      <c r="AB85" s="1065">
        <f t="shared" si="104"/>
        <v>1.1108996538242306E-2</v>
      </c>
      <c r="AC85" s="1065" t="str">
        <f t="shared" si="104"/>
        <v/>
      </c>
      <c r="AD85" s="1065" t="str">
        <f t="shared" si="104"/>
        <v/>
      </c>
      <c r="AE85" s="1065" t="str">
        <f t="shared" si="104"/>
        <v/>
      </c>
      <c r="AF85" s="1065" t="str">
        <f t="shared" si="104"/>
        <v/>
      </c>
      <c r="AG85" s="1065" t="str">
        <f t="shared" si="104"/>
        <v/>
      </c>
      <c r="AH85" s="1065" t="str">
        <f t="shared" si="104"/>
        <v/>
      </c>
      <c r="AI85" s="1065" t="str">
        <f t="shared" si="104"/>
        <v/>
      </c>
      <c r="AJ85" s="1065" t="str">
        <f t="shared" si="105"/>
        <v/>
      </c>
      <c r="AK85" s="1065" t="str">
        <f t="shared" si="105"/>
        <v/>
      </c>
      <c r="AL85" s="1065" t="str">
        <f t="shared" si="105"/>
        <v/>
      </c>
      <c r="AM85" s="1065" t="str">
        <f t="shared" si="105"/>
        <v/>
      </c>
      <c r="AN85" s="1065" t="str">
        <f t="shared" si="105"/>
        <v/>
      </c>
      <c r="AO85" s="1065" t="str">
        <f t="shared" si="105"/>
        <v/>
      </c>
      <c r="AP85" s="1065" t="str">
        <f t="shared" si="105"/>
        <v/>
      </c>
      <c r="AQ85" s="1065" t="str">
        <f t="shared" si="105"/>
        <v/>
      </c>
      <c r="AR85" s="1065" t="str">
        <f t="shared" si="105"/>
        <v/>
      </c>
      <c r="AS85" s="1065" t="str">
        <f t="shared" si="105"/>
        <v/>
      </c>
      <c r="AT85" s="1065" t="str">
        <f t="shared" si="105"/>
        <v/>
      </c>
      <c r="AU85" s="1065" t="str">
        <f t="shared" si="105"/>
        <v/>
      </c>
      <c r="AV85" s="1065" t="str">
        <f t="shared" si="105"/>
        <v/>
      </c>
      <c r="AW85" s="1065" t="str">
        <f t="shared" si="105"/>
        <v/>
      </c>
      <c r="AX85" s="1065" t="str">
        <f t="shared" si="105"/>
        <v/>
      </c>
      <c r="AY85" s="1065" t="str">
        <f t="shared" si="105"/>
        <v/>
      </c>
      <c r="AZ85" s="1065" t="str">
        <f t="shared" si="101"/>
        <v/>
      </c>
      <c r="BA85" s="1065" t="str">
        <f t="shared" si="101"/>
        <v/>
      </c>
      <c r="BB85" s="1065" t="str">
        <f t="shared" si="101"/>
        <v/>
      </c>
      <c r="BC85" s="1065" t="str">
        <f t="shared" si="101"/>
        <v/>
      </c>
      <c r="BD85" s="1065" t="str">
        <f t="shared" si="101"/>
        <v/>
      </c>
      <c r="BE85" s="1065" t="str">
        <f t="shared" si="101"/>
        <v/>
      </c>
      <c r="BF85" s="1065" t="str">
        <f t="shared" si="101"/>
        <v/>
      </c>
      <c r="BG85" s="1065" t="str">
        <f t="shared" si="101"/>
        <v/>
      </c>
      <c r="BH85" s="1065" t="str">
        <f t="shared" si="101"/>
        <v/>
      </c>
      <c r="BI85" s="1065" t="str">
        <f t="shared" si="101"/>
        <v/>
      </c>
      <c r="BJ85" s="1065" t="str">
        <f t="shared" si="101"/>
        <v/>
      </c>
    </row>
    <row r="86" spans="2:62">
      <c r="B86" s="1064">
        <f t="shared" si="102"/>
        <v>26</v>
      </c>
      <c r="D86" s="1065">
        <f t="shared" si="103"/>
        <v>2.1616042608140987E-2</v>
      </c>
      <c r="E86" s="1065">
        <f t="shared" si="103"/>
        <v>3.9879475292889689E-2</v>
      </c>
      <c r="F86" s="1065">
        <f t="shared" si="103"/>
        <v>6.975808901308149E-2</v>
      </c>
      <c r="G86" s="1065">
        <f t="shared" si="103"/>
        <v>0.1156942048541658</v>
      </c>
      <c r="H86" s="1065">
        <f t="shared" si="103"/>
        <v>0.18192841165598997</v>
      </c>
      <c r="I86" s="1065">
        <f t="shared" si="103"/>
        <v>0.27124475036423662</v>
      </c>
      <c r="J86" s="1065">
        <f t="shared" si="103"/>
        <v>0.38343702546575131</v>
      </c>
      <c r="K86" s="1065">
        <f t="shared" si="103"/>
        <v>0.51392369730333742</v>
      </c>
      <c r="L86" s="1065">
        <f t="shared" si="103"/>
        <v>0.6530931549698421</v>
      </c>
      <c r="M86" s="1065">
        <f t="shared" si="103"/>
        <v>0.78690718681176341</v>
      </c>
      <c r="N86" s="1065">
        <f t="shared" si="103"/>
        <v>0.8989670691281666</v>
      </c>
      <c r="O86" s="1065">
        <f t="shared" si="103"/>
        <v>0.97372415980499716</v>
      </c>
      <c r="P86" s="1065">
        <f t="shared" si="103"/>
        <v>1</v>
      </c>
      <c r="Q86" s="1065">
        <f t="shared" si="103"/>
        <v>0.97372415980499716</v>
      </c>
      <c r="R86" s="1065">
        <f t="shared" si="103"/>
        <v>0.8989670691281666</v>
      </c>
      <c r="S86" s="1065">
        <f t="shared" si="103"/>
        <v>0.78690718681176341</v>
      </c>
      <c r="T86" s="1065">
        <f t="shared" si="104"/>
        <v>0.6530931549698421</v>
      </c>
      <c r="U86" s="1065">
        <f t="shared" si="104"/>
        <v>0.51392369730333742</v>
      </c>
      <c r="V86" s="1065">
        <f t="shared" si="104"/>
        <v>0.38343702546575131</v>
      </c>
      <c r="W86" s="1065">
        <f t="shared" si="104"/>
        <v>0.27124475036423662</v>
      </c>
      <c r="X86" s="1065">
        <f t="shared" si="104"/>
        <v>0.18192841165598997</v>
      </c>
      <c r="Y86" s="1065">
        <f t="shared" si="104"/>
        <v>0.1156942048541658</v>
      </c>
      <c r="Z86" s="1065">
        <f t="shared" si="104"/>
        <v>6.975808901308149E-2</v>
      </c>
      <c r="AA86" s="1065">
        <f t="shared" si="104"/>
        <v>3.9879475292889689E-2</v>
      </c>
      <c r="AB86" s="1065">
        <f t="shared" si="104"/>
        <v>2.1616042608140987E-2</v>
      </c>
      <c r="AC86" s="1065">
        <f t="shared" si="104"/>
        <v>1.1108996538242306E-2</v>
      </c>
      <c r="AD86" s="1065" t="str">
        <f t="shared" si="104"/>
        <v/>
      </c>
      <c r="AE86" s="1065" t="str">
        <f t="shared" si="104"/>
        <v/>
      </c>
      <c r="AF86" s="1065" t="str">
        <f t="shared" si="104"/>
        <v/>
      </c>
      <c r="AG86" s="1065" t="str">
        <f t="shared" si="104"/>
        <v/>
      </c>
      <c r="AH86" s="1065" t="str">
        <f t="shared" si="104"/>
        <v/>
      </c>
      <c r="AI86" s="1065" t="str">
        <f t="shared" si="104"/>
        <v/>
      </c>
      <c r="AJ86" s="1065" t="str">
        <f t="shared" si="105"/>
        <v/>
      </c>
      <c r="AK86" s="1065" t="str">
        <f t="shared" si="105"/>
        <v/>
      </c>
      <c r="AL86" s="1065" t="str">
        <f t="shared" si="105"/>
        <v/>
      </c>
      <c r="AM86" s="1065" t="str">
        <f t="shared" si="105"/>
        <v/>
      </c>
      <c r="AN86" s="1065" t="str">
        <f t="shared" si="105"/>
        <v/>
      </c>
      <c r="AO86" s="1065" t="str">
        <f t="shared" si="105"/>
        <v/>
      </c>
      <c r="AP86" s="1065" t="str">
        <f t="shared" si="105"/>
        <v/>
      </c>
      <c r="AQ86" s="1065" t="str">
        <f t="shared" si="105"/>
        <v/>
      </c>
      <c r="AR86" s="1065" t="str">
        <f t="shared" si="105"/>
        <v/>
      </c>
      <c r="AS86" s="1065" t="str">
        <f t="shared" si="105"/>
        <v/>
      </c>
      <c r="AT86" s="1065" t="str">
        <f t="shared" si="105"/>
        <v/>
      </c>
      <c r="AU86" s="1065" t="str">
        <f t="shared" si="105"/>
        <v/>
      </c>
      <c r="AV86" s="1065" t="str">
        <f t="shared" si="105"/>
        <v/>
      </c>
      <c r="AW86" s="1065" t="str">
        <f t="shared" si="105"/>
        <v/>
      </c>
      <c r="AX86" s="1065" t="str">
        <f t="shared" si="105"/>
        <v/>
      </c>
      <c r="AY86" s="1065" t="str">
        <f t="shared" si="105"/>
        <v/>
      </c>
      <c r="AZ86" s="1065" t="str">
        <f t="shared" si="101"/>
        <v/>
      </c>
      <c r="BA86" s="1065" t="str">
        <f t="shared" si="101"/>
        <v/>
      </c>
      <c r="BB86" s="1065" t="str">
        <f t="shared" si="101"/>
        <v/>
      </c>
      <c r="BC86" s="1065" t="str">
        <f t="shared" si="101"/>
        <v/>
      </c>
      <c r="BD86" s="1065" t="str">
        <f t="shared" si="101"/>
        <v/>
      </c>
      <c r="BE86" s="1065" t="str">
        <f t="shared" si="101"/>
        <v/>
      </c>
      <c r="BF86" s="1065" t="str">
        <f t="shared" si="101"/>
        <v/>
      </c>
      <c r="BG86" s="1065" t="str">
        <f t="shared" si="101"/>
        <v/>
      </c>
      <c r="BH86" s="1065" t="str">
        <f t="shared" si="101"/>
        <v/>
      </c>
      <c r="BI86" s="1065" t="str">
        <f t="shared" si="101"/>
        <v/>
      </c>
      <c r="BJ86" s="1065" t="str">
        <f t="shared" si="101"/>
        <v/>
      </c>
    </row>
    <row r="87" spans="2:62">
      <c r="B87" s="1064">
        <f t="shared" si="102"/>
        <v>27</v>
      </c>
      <c r="D87" s="1065">
        <f t="shared" ref="D87:S94" si="106">IF(D$3&lt;=$B87,EXP(-0.5*((D$3-($B87/2))/($B87/6))^2),"")</f>
        <v>2.110965645367106E-2</v>
      </c>
      <c r="E87" s="1065">
        <f t="shared" si="106"/>
        <v>3.818043380053579E-2</v>
      </c>
      <c r="F87" s="1065">
        <f t="shared" si="106"/>
        <v>6.5728528616530446E-2</v>
      </c>
      <c r="G87" s="1065">
        <f t="shared" si="106"/>
        <v>0.10770114519003211</v>
      </c>
      <c r="H87" s="1065">
        <f t="shared" si="106"/>
        <v>0.16797323675753362</v>
      </c>
      <c r="I87" s="1065">
        <f t="shared" si="106"/>
        <v>0.24935220877729616</v>
      </c>
      <c r="J87" s="1065">
        <f t="shared" si="106"/>
        <v>0.35232195499549696</v>
      </c>
      <c r="K87" s="1065">
        <f t="shared" si="106"/>
        <v>0.473826726395364</v>
      </c>
      <c r="L87" s="1065">
        <f t="shared" si="106"/>
        <v>0.60653065971263342</v>
      </c>
      <c r="M87" s="1065">
        <f t="shared" si="106"/>
        <v>0.7389912962803088</v>
      </c>
      <c r="N87" s="1065">
        <f t="shared" si="106"/>
        <v>0.85699689143527891</v>
      </c>
      <c r="O87" s="1065">
        <f t="shared" si="106"/>
        <v>0.94595946890676541</v>
      </c>
      <c r="P87" s="1065">
        <f t="shared" si="106"/>
        <v>0.99384617332644121</v>
      </c>
      <c r="Q87" s="1065">
        <f t="shared" si="106"/>
        <v>0.99384617332644121</v>
      </c>
      <c r="R87" s="1065">
        <f t="shared" si="106"/>
        <v>0.94595946890676541</v>
      </c>
      <c r="S87" s="1065">
        <f t="shared" si="106"/>
        <v>0.85699689143527891</v>
      </c>
      <c r="T87" s="1065">
        <f t="shared" ref="T87:AI94" si="107">IF(T$3&lt;=$B87,EXP(-0.5*((T$3-($B87/2))/($B87/6))^2),"")</f>
        <v>0.7389912962803088</v>
      </c>
      <c r="U87" s="1065">
        <f t="shared" si="107"/>
        <v>0.60653065971263342</v>
      </c>
      <c r="V87" s="1065">
        <f t="shared" si="107"/>
        <v>0.473826726395364</v>
      </c>
      <c r="W87" s="1065">
        <f t="shared" si="107"/>
        <v>0.35232195499549696</v>
      </c>
      <c r="X87" s="1065">
        <f t="shared" si="107"/>
        <v>0.24935220877729616</v>
      </c>
      <c r="Y87" s="1065">
        <f t="shared" si="107"/>
        <v>0.16797323675753362</v>
      </c>
      <c r="Z87" s="1065">
        <f t="shared" si="107"/>
        <v>0.10770114519003211</v>
      </c>
      <c r="AA87" s="1065">
        <f t="shared" si="107"/>
        <v>6.5728528616530446E-2</v>
      </c>
      <c r="AB87" s="1065">
        <f t="shared" si="107"/>
        <v>3.818043380053579E-2</v>
      </c>
      <c r="AC87" s="1065">
        <f t="shared" si="107"/>
        <v>2.110965645367106E-2</v>
      </c>
      <c r="AD87" s="1065">
        <f t="shared" si="107"/>
        <v>1.1108996538242306E-2</v>
      </c>
      <c r="AE87" s="1065" t="str">
        <f t="shared" si="107"/>
        <v/>
      </c>
      <c r="AF87" s="1065" t="str">
        <f t="shared" si="107"/>
        <v/>
      </c>
      <c r="AG87" s="1065" t="str">
        <f t="shared" si="107"/>
        <v/>
      </c>
      <c r="AH87" s="1065" t="str">
        <f t="shared" si="107"/>
        <v/>
      </c>
      <c r="AI87" s="1065" t="str">
        <f t="shared" si="107"/>
        <v/>
      </c>
      <c r="AJ87" s="1065" t="str">
        <f t="shared" ref="AJ87:AY94" si="108">IF(AJ$3&lt;=$B87,EXP(-0.5*((AJ$3-($B87/2))/($B87/6))^2),"")</f>
        <v/>
      </c>
      <c r="AK87" s="1065" t="str">
        <f t="shared" si="108"/>
        <v/>
      </c>
      <c r="AL87" s="1065" t="str">
        <f t="shared" si="108"/>
        <v/>
      </c>
      <c r="AM87" s="1065" t="str">
        <f t="shared" si="108"/>
        <v/>
      </c>
      <c r="AN87" s="1065" t="str">
        <f t="shared" si="108"/>
        <v/>
      </c>
      <c r="AO87" s="1065" t="str">
        <f t="shared" si="108"/>
        <v/>
      </c>
      <c r="AP87" s="1065" t="str">
        <f t="shared" si="108"/>
        <v/>
      </c>
      <c r="AQ87" s="1065" t="str">
        <f t="shared" si="108"/>
        <v/>
      </c>
      <c r="AR87" s="1065" t="str">
        <f t="shared" si="108"/>
        <v/>
      </c>
      <c r="AS87" s="1065" t="str">
        <f t="shared" si="108"/>
        <v/>
      </c>
      <c r="AT87" s="1065" t="str">
        <f t="shared" si="108"/>
        <v/>
      </c>
      <c r="AU87" s="1065" t="str">
        <f t="shared" si="108"/>
        <v/>
      </c>
      <c r="AV87" s="1065" t="str">
        <f t="shared" si="108"/>
        <v/>
      </c>
      <c r="AW87" s="1065" t="str">
        <f t="shared" si="108"/>
        <v/>
      </c>
      <c r="AX87" s="1065" t="str">
        <f t="shared" si="108"/>
        <v/>
      </c>
      <c r="AY87" s="1065" t="str">
        <f t="shared" si="108"/>
        <v/>
      </c>
      <c r="AZ87" s="1065" t="str">
        <f t="shared" ref="AZ87:BJ94" si="109">IF(AZ$3&lt;=$B87,EXP(-0.5*((AZ$3-($B87/2))/($B87/6))^2),"")</f>
        <v/>
      </c>
      <c r="BA87" s="1065" t="str">
        <f t="shared" si="109"/>
        <v/>
      </c>
      <c r="BB87" s="1065" t="str">
        <f t="shared" si="109"/>
        <v/>
      </c>
      <c r="BC87" s="1065" t="str">
        <f t="shared" si="109"/>
        <v/>
      </c>
      <c r="BD87" s="1065" t="str">
        <f t="shared" si="109"/>
        <v/>
      </c>
      <c r="BE87" s="1065" t="str">
        <f t="shared" si="109"/>
        <v/>
      </c>
      <c r="BF87" s="1065" t="str">
        <f t="shared" si="109"/>
        <v/>
      </c>
      <c r="BG87" s="1065" t="str">
        <f t="shared" si="109"/>
        <v/>
      </c>
      <c r="BH87" s="1065" t="str">
        <f t="shared" si="109"/>
        <v/>
      </c>
      <c r="BI87" s="1065" t="str">
        <f t="shared" si="109"/>
        <v/>
      </c>
      <c r="BJ87" s="1065" t="str">
        <f t="shared" si="109"/>
        <v/>
      </c>
    </row>
    <row r="88" spans="2:62">
      <c r="B88" s="1064">
        <f t="shared" si="102"/>
        <v>28</v>
      </c>
      <c r="D88" s="1065">
        <f t="shared" si="106"/>
        <v>2.0648718062161137E-2</v>
      </c>
      <c r="E88" s="1065">
        <f t="shared" si="106"/>
        <v>3.6658041953378045E-2</v>
      </c>
      <c r="F88" s="1065">
        <f t="shared" si="106"/>
        <v>6.2158902788275884E-2</v>
      </c>
      <c r="G88" s="1065">
        <f t="shared" si="106"/>
        <v>0.10066889977289781</v>
      </c>
      <c r="H88" s="1065">
        <f t="shared" si="106"/>
        <v>0.15572029254970438</v>
      </c>
      <c r="I88" s="1065">
        <f t="shared" si="106"/>
        <v>0.23006629899380912</v>
      </c>
      <c r="J88" s="1065">
        <f t="shared" si="106"/>
        <v>0.32465246735834974</v>
      </c>
      <c r="K88" s="1065">
        <f t="shared" si="106"/>
        <v>0.43756473770026932</v>
      </c>
      <c r="L88" s="1065">
        <f t="shared" si="106"/>
        <v>0.56327935050165345</v>
      </c>
      <c r="M88" s="1065">
        <f t="shared" si="106"/>
        <v>0.69256932420519779</v>
      </c>
      <c r="N88" s="1065">
        <f t="shared" si="106"/>
        <v>0.81331836512984568</v>
      </c>
      <c r="O88" s="1065">
        <f t="shared" si="106"/>
        <v>0.9122540768285452</v>
      </c>
      <c r="P88" s="1065">
        <f t="shared" si="106"/>
        <v>0.97730237285197818</v>
      </c>
      <c r="Q88" s="1065">
        <f t="shared" si="106"/>
        <v>1</v>
      </c>
      <c r="R88" s="1065">
        <f t="shared" si="106"/>
        <v>0.97730237285197818</v>
      </c>
      <c r="S88" s="1065">
        <f t="shared" si="106"/>
        <v>0.9122540768285452</v>
      </c>
      <c r="T88" s="1065">
        <f t="shared" si="107"/>
        <v>0.81331836512984568</v>
      </c>
      <c r="U88" s="1065">
        <f t="shared" si="107"/>
        <v>0.69256932420519779</v>
      </c>
      <c r="V88" s="1065">
        <f t="shared" si="107"/>
        <v>0.56327935050165345</v>
      </c>
      <c r="W88" s="1065">
        <f t="shared" si="107"/>
        <v>0.43756473770026932</v>
      </c>
      <c r="X88" s="1065">
        <f t="shared" si="107"/>
        <v>0.32465246735834974</v>
      </c>
      <c r="Y88" s="1065">
        <f t="shared" si="107"/>
        <v>0.23006629899380912</v>
      </c>
      <c r="Z88" s="1065">
        <f t="shared" si="107"/>
        <v>0.15572029254970438</v>
      </c>
      <c r="AA88" s="1065">
        <f t="shared" si="107"/>
        <v>0.10066889977289781</v>
      </c>
      <c r="AB88" s="1065">
        <f t="shared" si="107"/>
        <v>6.2158902788275884E-2</v>
      </c>
      <c r="AC88" s="1065">
        <f t="shared" si="107"/>
        <v>3.6658041953378045E-2</v>
      </c>
      <c r="AD88" s="1065">
        <f t="shared" si="107"/>
        <v>2.0648718062161137E-2</v>
      </c>
      <c r="AE88" s="1065">
        <f t="shared" si="107"/>
        <v>1.1108996538242306E-2</v>
      </c>
      <c r="AF88" s="1065" t="str">
        <f t="shared" si="107"/>
        <v/>
      </c>
      <c r="AG88" s="1065" t="str">
        <f t="shared" si="107"/>
        <v/>
      </c>
      <c r="AH88" s="1065" t="str">
        <f t="shared" si="107"/>
        <v/>
      </c>
      <c r="AI88" s="1065" t="str">
        <f t="shared" si="107"/>
        <v/>
      </c>
      <c r="AJ88" s="1065" t="str">
        <f t="shared" si="108"/>
        <v/>
      </c>
      <c r="AK88" s="1065" t="str">
        <f t="shared" si="108"/>
        <v/>
      </c>
      <c r="AL88" s="1065" t="str">
        <f t="shared" si="108"/>
        <v/>
      </c>
      <c r="AM88" s="1065" t="str">
        <f t="shared" si="108"/>
        <v/>
      </c>
      <c r="AN88" s="1065" t="str">
        <f t="shared" si="108"/>
        <v/>
      </c>
      <c r="AO88" s="1065" t="str">
        <f t="shared" si="108"/>
        <v/>
      </c>
      <c r="AP88" s="1065" t="str">
        <f t="shared" si="108"/>
        <v/>
      </c>
      <c r="AQ88" s="1065" t="str">
        <f t="shared" si="108"/>
        <v/>
      </c>
      <c r="AR88" s="1065" t="str">
        <f t="shared" si="108"/>
        <v/>
      </c>
      <c r="AS88" s="1065" t="str">
        <f t="shared" si="108"/>
        <v/>
      </c>
      <c r="AT88" s="1065" t="str">
        <f t="shared" si="108"/>
        <v/>
      </c>
      <c r="AU88" s="1065" t="str">
        <f t="shared" si="108"/>
        <v/>
      </c>
      <c r="AV88" s="1065" t="str">
        <f t="shared" si="108"/>
        <v/>
      </c>
      <c r="AW88" s="1065" t="str">
        <f t="shared" si="108"/>
        <v/>
      </c>
      <c r="AX88" s="1065" t="str">
        <f t="shared" si="108"/>
        <v/>
      </c>
      <c r="AY88" s="1065" t="str">
        <f t="shared" si="108"/>
        <v/>
      </c>
      <c r="AZ88" s="1065" t="str">
        <f t="shared" si="109"/>
        <v/>
      </c>
      <c r="BA88" s="1065" t="str">
        <f t="shared" si="109"/>
        <v/>
      </c>
      <c r="BB88" s="1065" t="str">
        <f t="shared" si="109"/>
        <v/>
      </c>
      <c r="BC88" s="1065" t="str">
        <f t="shared" si="109"/>
        <v/>
      </c>
      <c r="BD88" s="1065" t="str">
        <f t="shared" si="109"/>
        <v/>
      </c>
      <c r="BE88" s="1065" t="str">
        <f t="shared" si="109"/>
        <v/>
      </c>
      <c r="BF88" s="1065" t="str">
        <f t="shared" si="109"/>
        <v/>
      </c>
      <c r="BG88" s="1065" t="str">
        <f t="shared" si="109"/>
        <v/>
      </c>
      <c r="BH88" s="1065" t="str">
        <f t="shared" si="109"/>
        <v/>
      </c>
      <c r="BI88" s="1065" t="str">
        <f t="shared" si="109"/>
        <v/>
      </c>
      <c r="BJ88" s="1065" t="str">
        <f t="shared" si="109"/>
        <v/>
      </c>
    </row>
    <row r="89" spans="2:62">
      <c r="B89" s="1064">
        <f t="shared" si="102"/>
        <v>29</v>
      </c>
      <c r="D89" s="1065">
        <f t="shared" si="106"/>
        <v>2.0227475279927153E-2</v>
      </c>
      <c r="E89" s="1065">
        <f t="shared" si="106"/>
        <v>3.5287268144831518E-2</v>
      </c>
      <c r="F89" s="1065">
        <f t="shared" si="106"/>
        <v>5.8979883048274249E-2</v>
      </c>
      <c r="G89" s="1065">
        <f t="shared" si="106"/>
        <v>9.4449418265499088E-2</v>
      </c>
      <c r="H89" s="1065">
        <f t="shared" si="106"/>
        <v>0.14491194265396776</v>
      </c>
      <c r="I89" s="1065">
        <f t="shared" si="106"/>
        <v>0.21301911723107914</v>
      </c>
      <c r="J89" s="1065">
        <f t="shared" si="106"/>
        <v>0.30001467162085804</v>
      </c>
      <c r="K89" s="1065">
        <f t="shared" si="106"/>
        <v>0.4048330098297232</v>
      </c>
      <c r="L89" s="1065">
        <f t="shared" si="106"/>
        <v>0.52338208394077534</v>
      </c>
      <c r="M89" s="1065">
        <f t="shared" si="106"/>
        <v>0.64829294832260975</v>
      </c>
      <c r="N89" s="1065">
        <f t="shared" si="106"/>
        <v>0.76936646803398479</v>
      </c>
      <c r="O89" s="1065">
        <f t="shared" si="106"/>
        <v>0.874791836355582</v>
      </c>
      <c r="P89" s="1065">
        <f t="shared" si="106"/>
        <v>0.95298419874598739</v>
      </c>
      <c r="Q89" s="1065">
        <f t="shared" si="106"/>
        <v>0.99466351699716649</v>
      </c>
      <c r="R89" s="1065">
        <f t="shared" si="106"/>
        <v>0.99466351699716649</v>
      </c>
      <c r="S89" s="1065">
        <f t="shared" si="106"/>
        <v>0.95298419874598739</v>
      </c>
      <c r="T89" s="1065">
        <f t="shared" si="107"/>
        <v>0.874791836355582</v>
      </c>
      <c r="U89" s="1065">
        <f t="shared" si="107"/>
        <v>0.76936646803398479</v>
      </c>
      <c r="V89" s="1065">
        <f t="shared" si="107"/>
        <v>0.64829294832260975</v>
      </c>
      <c r="W89" s="1065">
        <f t="shared" si="107"/>
        <v>0.52338208394077534</v>
      </c>
      <c r="X89" s="1065">
        <f t="shared" si="107"/>
        <v>0.4048330098297232</v>
      </c>
      <c r="Y89" s="1065">
        <f t="shared" si="107"/>
        <v>0.30001467162085804</v>
      </c>
      <c r="Z89" s="1065">
        <f t="shared" si="107"/>
        <v>0.21301911723107914</v>
      </c>
      <c r="AA89" s="1065">
        <f t="shared" si="107"/>
        <v>0.14491194265396776</v>
      </c>
      <c r="AB89" s="1065">
        <f t="shared" si="107"/>
        <v>9.4449418265499088E-2</v>
      </c>
      <c r="AC89" s="1065">
        <f t="shared" si="107"/>
        <v>5.8979883048274249E-2</v>
      </c>
      <c r="AD89" s="1065">
        <f t="shared" si="107"/>
        <v>3.5287268144831518E-2</v>
      </c>
      <c r="AE89" s="1065">
        <f t="shared" si="107"/>
        <v>2.0227475279927153E-2</v>
      </c>
      <c r="AF89" s="1065">
        <f t="shared" si="107"/>
        <v>1.1108996538242306E-2</v>
      </c>
      <c r="AG89" s="1065" t="str">
        <f t="shared" si="107"/>
        <v/>
      </c>
      <c r="AH89" s="1065" t="str">
        <f t="shared" si="107"/>
        <v/>
      </c>
      <c r="AI89" s="1065" t="str">
        <f t="shared" si="107"/>
        <v/>
      </c>
      <c r="AJ89" s="1065" t="str">
        <f t="shared" si="108"/>
        <v/>
      </c>
      <c r="AK89" s="1065" t="str">
        <f t="shared" si="108"/>
        <v/>
      </c>
      <c r="AL89" s="1065" t="str">
        <f t="shared" si="108"/>
        <v/>
      </c>
      <c r="AM89" s="1065" t="str">
        <f t="shared" si="108"/>
        <v/>
      </c>
      <c r="AN89" s="1065" t="str">
        <f t="shared" si="108"/>
        <v/>
      </c>
      <c r="AO89" s="1065" t="str">
        <f t="shared" si="108"/>
        <v/>
      </c>
      <c r="AP89" s="1065" t="str">
        <f t="shared" si="108"/>
        <v/>
      </c>
      <c r="AQ89" s="1065" t="str">
        <f t="shared" si="108"/>
        <v/>
      </c>
      <c r="AR89" s="1065" t="str">
        <f t="shared" si="108"/>
        <v/>
      </c>
      <c r="AS89" s="1065" t="str">
        <f t="shared" si="108"/>
        <v/>
      </c>
      <c r="AT89" s="1065" t="str">
        <f t="shared" si="108"/>
        <v/>
      </c>
      <c r="AU89" s="1065" t="str">
        <f t="shared" si="108"/>
        <v/>
      </c>
      <c r="AV89" s="1065" t="str">
        <f t="shared" si="108"/>
        <v/>
      </c>
      <c r="AW89" s="1065" t="str">
        <f t="shared" si="108"/>
        <v/>
      </c>
      <c r="AX89" s="1065" t="str">
        <f t="shared" si="108"/>
        <v/>
      </c>
      <c r="AY89" s="1065" t="str">
        <f t="shared" si="108"/>
        <v/>
      </c>
      <c r="AZ89" s="1065" t="str">
        <f t="shared" si="109"/>
        <v/>
      </c>
      <c r="BA89" s="1065" t="str">
        <f t="shared" si="109"/>
        <v/>
      </c>
      <c r="BB89" s="1065" t="str">
        <f t="shared" si="109"/>
        <v/>
      </c>
      <c r="BC89" s="1065" t="str">
        <f t="shared" si="109"/>
        <v/>
      </c>
      <c r="BD89" s="1065" t="str">
        <f t="shared" si="109"/>
        <v/>
      </c>
      <c r="BE89" s="1065" t="str">
        <f t="shared" si="109"/>
        <v/>
      </c>
      <c r="BF89" s="1065" t="str">
        <f t="shared" si="109"/>
        <v/>
      </c>
      <c r="BG89" s="1065" t="str">
        <f t="shared" si="109"/>
        <v/>
      </c>
      <c r="BH89" s="1065" t="str">
        <f t="shared" si="109"/>
        <v/>
      </c>
      <c r="BI89" s="1065" t="str">
        <f t="shared" si="109"/>
        <v/>
      </c>
      <c r="BJ89" s="1065" t="str">
        <f t="shared" si="109"/>
        <v/>
      </c>
    </row>
    <row r="90" spans="2:62">
      <c r="B90" s="1064">
        <f t="shared" si="102"/>
        <v>30</v>
      </c>
      <c r="D90" s="1065">
        <f t="shared" si="106"/>
        <v>1.9841094744370298E-2</v>
      </c>
      <c r="E90" s="1065">
        <f t="shared" si="106"/>
        <v>3.4047454734599331E-2</v>
      </c>
      <c r="F90" s="1065">
        <f t="shared" si="106"/>
        <v>5.6134762834133725E-2</v>
      </c>
      <c r="G90" s="1065">
        <f t="shared" si="106"/>
        <v>8.8921617459386301E-2</v>
      </c>
      <c r="H90" s="1065">
        <f t="shared" si="106"/>
        <v>0.1353352832366127</v>
      </c>
      <c r="I90" s="1065">
        <f t="shared" si="106"/>
        <v>0.19789869908361465</v>
      </c>
      <c r="J90" s="1065">
        <f t="shared" si="106"/>
        <v>0.27803730045319408</v>
      </c>
      <c r="K90" s="1065">
        <f t="shared" si="106"/>
        <v>0.37531109885139957</v>
      </c>
      <c r="L90" s="1065">
        <f t="shared" si="106"/>
        <v>0.48675225595997168</v>
      </c>
      <c r="M90" s="1065">
        <f t="shared" si="106"/>
        <v>0.60653065971263342</v>
      </c>
      <c r="N90" s="1065">
        <f t="shared" si="106"/>
        <v>0.72614903707369083</v>
      </c>
      <c r="O90" s="1065">
        <f t="shared" si="106"/>
        <v>0.835270211411272</v>
      </c>
      <c r="P90" s="1065">
        <f t="shared" si="106"/>
        <v>0.92311634638663576</v>
      </c>
      <c r="Q90" s="1065">
        <f t="shared" si="106"/>
        <v>0.98019867330675525</v>
      </c>
      <c r="R90" s="1065">
        <f t="shared" si="106"/>
        <v>1</v>
      </c>
      <c r="S90" s="1065">
        <f t="shared" si="106"/>
        <v>0.98019867330675525</v>
      </c>
      <c r="T90" s="1065">
        <f t="shared" si="107"/>
        <v>0.92311634638663576</v>
      </c>
      <c r="U90" s="1065">
        <f t="shared" si="107"/>
        <v>0.835270211411272</v>
      </c>
      <c r="V90" s="1065">
        <f t="shared" si="107"/>
        <v>0.72614903707369083</v>
      </c>
      <c r="W90" s="1065">
        <f t="shared" si="107"/>
        <v>0.60653065971263342</v>
      </c>
      <c r="X90" s="1065">
        <f t="shared" si="107"/>
        <v>0.48675225595997168</v>
      </c>
      <c r="Y90" s="1065">
        <f t="shared" si="107"/>
        <v>0.37531109885139957</v>
      </c>
      <c r="Z90" s="1065">
        <f t="shared" si="107"/>
        <v>0.27803730045319408</v>
      </c>
      <c r="AA90" s="1065">
        <f t="shared" si="107"/>
        <v>0.19789869908361465</v>
      </c>
      <c r="AB90" s="1065">
        <f t="shared" si="107"/>
        <v>0.1353352832366127</v>
      </c>
      <c r="AC90" s="1065">
        <f t="shared" si="107"/>
        <v>8.8921617459386301E-2</v>
      </c>
      <c r="AD90" s="1065">
        <f t="shared" si="107"/>
        <v>5.6134762834133725E-2</v>
      </c>
      <c r="AE90" s="1065">
        <f t="shared" si="107"/>
        <v>3.4047454734599331E-2</v>
      </c>
      <c r="AF90" s="1065">
        <f t="shared" si="107"/>
        <v>1.9841094744370298E-2</v>
      </c>
      <c r="AG90" s="1065">
        <f t="shared" si="107"/>
        <v>1.1108996538242306E-2</v>
      </c>
      <c r="AH90" s="1065" t="str">
        <f t="shared" si="107"/>
        <v/>
      </c>
      <c r="AI90" s="1065" t="str">
        <f t="shared" si="107"/>
        <v/>
      </c>
      <c r="AJ90" s="1065" t="str">
        <f t="shared" si="108"/>
        <v/>
      </c>
      <c r="AK90" s="1065" t="str">
        <f t="shared" si="108"/>
        <v/>
      </c>
      <c r="AL90" s="1065" t="str">
        <f t="shared" si="108"/>
        <v/>
      </c>
      <c r="AM90" s="1065" t="str">
        <f t="shared" si="108"/>
        <v/>
      </c>
      <c r="AN90" s="1065" t="str">
        <f t="shared" si="108"/>
        <v/>
      </c>
      <c r="AO90" s="1065" t="str">
        <f t="shared" si="108"/>
        <v/>
      </c>
      <c r="AP90" s="1065" t="str">
        <f t="shared" si="108"/>
        <v/>
      </c>
      <c r="AQ90" s="1065" t="str">
        <f t="shared" si="108"/>
        <v/>
      </c>
      <c r="AR90" s="1065" t="str">
        <f t="shared" si="108"/>
        <v/>
      </c>
      <c r="AS90" s="1065" t="str">
        <f t="shared" si="108"/>
        <v/>
      </c>
      <c r="AT90" s="1065" t="str">
        <f t="shared" si="108"/>
        <v/>
      </c>
      <c r="AU90" s="1065" t="str">
        <f t="shared" si="108"/>
        <v/>
      </c>
      <c r="AV90" s="1065" t="str">
        <f t="shared" si="108"/>
        <v/>
      </c>
      <c r="AW90" s="1065" t="str">
        <f t="shared" si="108"/>
        <v/>
      </c>
      <c r="AX90" s="1065" t="str">
        <f t="shared" si="108"/>
        <v/>
      </c>
      <c r="AY90" s="1065" t="str">
        <f t="shared" si="108"/>
        <v/>
      </c>
      <c r="AZ90" s="1065" t="str">
        <f t="shared" si="109"/>
        <v/>
      </c>
      <c r="BA90" s="1065" t="str">
        <f t="shared" si="109"/>
        <v/>
      </c>
      <c r="BB90" s="1065" t="str">
        <f t="shared" si="109"/>
        <v/>
      </c>
      <c r="BC90" s="1065" t="str">
        <f t="shared" si="109"/>
        <v/>
      </c>
      <c r="BD90" s="1065" t="str">
        <f t="shared" si="109"/>
        <v/>
      </c>
      <c r="BE90" s="1065" t="str">
        <f t="shared" si="109"/>
        <v/>
      </c>
      <c r="BF90" s="1065" t="str">
        <f t="shared" si="109"/>
        <v/>
      </c>
      <c r="BG90" s="1065" t="str">
        <f t="shared" si="109"/>
        <v/>
      </c>
      <c r="BH90" s="1065" t="str">
        <f t="shared" si="109"/>
        <v/>
      </c>
      <c r="BI90" s="1065" t="str">
        <f t="shared" si="109"/>
        <v/>
      </c>
      <c r="BJ90" s="1065" t="str">
        <f t="shared" si="109"/>
        <v/>
      </c>
    </row>
    <row r="91" spans="2:62">
      <c r="B91" s="1064">
        <f t="shared" si="102"/>
        <v>31</v>
      </c>
      <c r="D91" s="1065">
        <f t="shared" si="106"/>
        <v>1.9485487372863215E-2</v>
      </c>
      <c r="E91" s="1065">
        <f t="shared" si="106"/>
        <v>3.2921424461387738E-2</v>
      </c>
      <c r="F91" s="1065">
        <f t="shared" si="106"/>
        <v>5.3576811927952946E-2</v>
      </c>
      <c r="G91" s="1065">
        <f t="shared" si="106"/>
        <v>8.3985830405151118E-2</v>
      </c>
      <c r="H91" s="1065">
        <f t="shared" si="106"/>
        <v>0.12681367187981368</v>
      </c>
      <c r="I91" s="1065">
        <f t="shared" si="106"/>
        <v>0.18444081757376568</v>
      </c>
      <c r="J91" s="1065">
        <f t="shared" si="106"/>
        <v>0.25839190483872604</v>
      </c>
      <c r="K91" s="1065">
        <f t="shared" si="106"/>
        <v>0.34868372128377328</v>
      </c>
      <c r="L91" s="1065">
        <f t="shared" si="106"/>
        <v>0.45322655216001162</v>
      </c>
      <c r="M91" s="1065">
        <f t="shared" si="106"/>
        <v>0.56745303288653659</v>
      </c>
      <c r="N91" s="1065">
        <f t="shared" si="106"/>
        <v>0.68434547822621572</v>
      </c>
      <c r="O91" s="1065">
        <f t="shared" si="106"/>
        <v>0.79497191566841097</v>
      </c>
      <c r="P91" s="1065">
        <f t="shared" si="106"/>
        <v>0.88952687679485398</v>
      </c>
      <c r="Q91" s="1065">
        <f t="shared" si="106"/>
        <v>0.9587320963588728</v>
      </c>
      <c r="R91" s="1065">
        <f t="shared" si="106"/>
        <v>0.99532832411459338</v>
      </c>
      <c r="S91" s="1065">
        <f t="shared" si="106"/>
        <v>0.99532832411459338</v>
      </c>
      <c r="T91" s="1065">
        <f t="shared" si="107"/>
        <v>0.9587320963588728</v>
      </c>
      <c r="U91" s="1065">
        <f t="shared" si="107"/>
        <v>0.88952687679485398</v>
      </c>
      <c r="V91" s="1065">
        <f t="shared" si="107"/>
        <v>0.79497191566841097</v>
      </c>
      <c r="W91" s="1065">
        <f t="shared" si="107"/>
        <v>0.68434547822621572</v>
      </c>
      <c r="X91" s="1065">
        <f t="shared" si="107"/>
        <v>0.56745303288653659</v>
      </c>
      <c r="Y91" s="1065">
        <f t="shared" si="107"/>
        <v>0.45322655216001162</v>
      </c>
      <c r="Z91" s="1065">
        <f t="shared" si="107"/>
        <v>0.34868372128377328</v>
      </c>
      <c r="AA91" s="1065">
        <f t="shared" si="107"/>
        <v>0.25839190483872604</v>
      </c>
      <c r="AB91" s="1065">
        <f t="shared" si="107"/>
        <v>0.18444081757376568</v>
      </c>
      <c r="AC91" s="1065">
        <f t="shared" si="107"/>
        <v>0.12681367187981368</v>
      </c>
      <c r="AD91" s="1065">
        <f t="shared" si="107"/>
        <v>8.3985830405151118E-2</v>
      </c>
      <c r="AE91" s="1065">
        <f t="shared" si="107"/>
        <v>5.3576811927952946E-2</v>
      </c>
      <c r="AF91" s="1065">
        <f t="shared" si="107"/>
        <v>3.2921424461387738E-2</v>
      </c>
      <c r="AG91" s="1065">
        <f t="shared" si="107"/>
        <v>1.9485487372863215E-2</v>
      </c>
      <c r="AH91" s="1065">
        <f t="shared" si="107"/>
        <v>1.1108996538242306E-2</v>
      </c>
      <c r="AI91" s="1065" t="str">
        <f t="shared" si="107"/>
        <v/>
      </c>
      <c r="AJ91" s="1065" t="str">
        <f t="shared" si="108"/>
        <v/>
      </c>
      <c r="AK91" s="1065" t="str">
        <f t="shared" si="108"/>
        <v/>
      </c>
      <c r="AL91" s="1065" t="str">
        <f t="shared" si="108"/>
        <v/>
      </c>
      <c r="AM91" s="1065" t="str">
        <f t="shared" si="108"/>
        <v/>
      </c>
      <c r="AN91" s="1065" t="str">
        <f t="shared" si="108"/>
        <v/>
      </c>
      <c r="AO91" s="1065" t="str">
        <f t="shared" si="108"/>
        <v/>
      </c>
      <c r="AP91" s="1065" t="str">
        <f t="shared" si="108"/>
        <v/>
      </c>
      <c r="AQ91" s="1065" t="str">
        <f t="shared" si="108"/>
        <v/>
      </c>
      <c r="AR91" s="1065" t="str">
        <f t="shared" si="108"/>
        <v/>
      </c>
      <c r="AS91" s="1065" t="str">
        <f t="shared" si="108"/>
        <v/>
      </c>
      <c r="AT91" s="1065" t="str">
        <f t="shared" si="108"/>
        <v/>
      </c>
      <c r="AU91" s="1065" t="str">
        <f t="shared" si="108"/>
        <v/>
      </c>
      <c r="AV91" s="1065" t="str">
        <f t="shared" si="108"/>
        <v/>
      </c>
      <c r="AW91" s="1065" t="str">
        <f t="shared" si="108"/>
        <v/>
      </c>
      <c r="AX91" s="1065" t="str">
        <f t="shared" si="108"/>
        <v/>
      </c>
      <c r="AY91" s="1065" t="str">
        <f t="shared" si="108"/>
        <v/>
      </c>
      <c r="AZ91" s="1065" t="str">
        <f t="shared" si="109"/>
        <v/>
      </c>
      <c r="BA91" s="1065" t="str">
        <f t="shared" si="109"/>
        <v/>
      </c>
      <c r="BB91" s="1065" t="str">
        <f t="shared" si="109"/>
        <v/>
      </c>
      <c r="BC91" s="1065" t="str">
        <f t="shared" si="109"/>
        <v/>
      </c>
      <c r="BD91" s="1065" t="str">
        <f t="shared" si="109"/>
        <v/>
      </c>
      <c r="BE91" s="1065" t="str">
        <f t="shared" si="109"/>
        <v/>
      </c>
      <c r="BF91" s="1065" t="str">
        <f t="shared" si="109"/>
        <v/>
      </c>
      <c r="BG91" s="1065" t="str">
        <f t="shared" si="109"/>
        <v/>
      </c>
      <c r="BH91" s="1065" t="str">
        <f t="shared" si="109"/>
        <v/>
      </c>
      <c r="BI91" s="1065" t="str">
        <f t="shared" si="109"/>
        <v/>
      </c>
      <c r="BJ91" s="1065" t="str">
        <f t="shared" si="109"/>
        <v/>
      </c>
    </row>
    <row r="92" spans="2:62">
      <c r="B92" s="1064">
        <f t="shared" si="102"/>
        <v>32</v>
      </c>
      <c r="D92" s="1065">
        <f t="shared" si="106"/>
        <v>1.9157171837129137E-2</v>
      </c>
      <c r="E92" s="1065">
        <f t="shared" si="106"/>
        <v>3.1894793362157101E-2</v>
      </c>
      <c r="F92" s="1065">
        <f t="shared" si="106"/>
        <v>5.1267250370657748E-2</v>
      </c>
      <c r="G92" s="1065">
        <f t="shared" si="106"/>
        <v>7.9559508718227687E-2</v>
      </c>
      <c r="H92" s="1065">
        <f t="shared" si="106"/>
        <v>0.11919992840264731</v>
      </c>
      <c r="I92" s="1065">
        <f t="shared" si="106"/>
        <v>0.17242162389375282</v>
      </c>
      <c r="J92" s="1065">
        <f t="shared" si="106"/>
        <v>0.24079047427224856</v>
      </c>
      <c r="K92" s="1065">
        <f t="shared" si="106"/>
        <v>0.32465246735834974</v>
      </c>
      <c r="L92" s="1065">
        <f t="shared" si="106"/>
        <v>0.42260044322318879</v>
      </c>
      <c r="M92" s="1065">
        <f t="shared" si="106"/>
        <v>0.53109599103534522</v>
      </c>
      <c r="N92" s="1065">
        <f t="shared" si="106"/>
        <v>0.64438872482519527</v>
      </c>
      <c r="O92" s="1065">
        <f t="shared" si="106"/>
        <v>0.75483960198900735</v>
      </c>
      <c r="P92" s="1065">
        <f t="shared" si="106"/>
        <v>0.85367636134514768</v>
      </c>
      <c r="Q92" s="1065">
        <f t="shared" si="106"/>
        <v>0.93210249235952758</v>
      </c>
      <c r="R92" s="1065">
        <f t="shared" si="106"/>
        <v>0.98257546895790038</v>
      </c>
      <c r="S92" s="1065">
        <f t="shared" si="106"/>
        <v>1</v>
      </c>
      <c r="T92" s="1065">
        <f t="shared" si="107"/>
        <v>0.98257546895790038</v>
      </c>
      <c r="U92" s="1065">
        <f t="shared" si="107"/>
        <v>0.93210249235952758</v>
      </c>
      <c r="V92" s="1065">
        <f t="shared" si="107"/>
        <v>0.85367636134514768</v>
      </c>
      <c r="W92" s="1065">
        <f t="shared" si="107"/>
        <v>0.75483960198900735</v>
      </c>
      <c r="X92" s="1065">
        <f t="shared" si="107"/>
        <v>0.64438872482519527</v>
      </c>
      <c r="Y92" s="1065">
        <f t="shared" si="107"/>
        <v>0.53109599103534522</v>
      </c>
      <c r="Z92" s="1065">
        <f t="shared" si="107"/>
        <v>0.42260044322318879</v>
      </c>
      <c r="AA92" s="1065">
        <f t="shared" si="107"/>
        <v>0.32465246735834974</v>
      </c>
      <c r="AB92" s="1065">
        <f t="shared" si="107"/>
        <v>0.24079047427224856</v>
      </c>
      <c r="AC92" s="1065">
        <f t="shared" si="107"/>
        <v>0.17242162389375282</v>
      </c>
      <c r="AD92" s="1065">
        <f t="shared" si="107"/>
        <v>0.11919992840264731</v>
      </c>
      <c r="AE92" s="1065">
        <f t="shared" si="107"/>
        <v>7.9559508718227687E-2</v>
      </c>
      <c r="AF92" s="1065">
        <f t="shared" si="107"/>
        <v>5.1267250370657748E-2</v>
      </c>
      <c r="AG92" s="1065">
        <f t="shared" si="107"/>
        <v>3.1894793362157101E-2</v>
      </c>
      <c r="AH92" s="1065">
        <f t="shared" si="107"/>
        <v>1.9157171837129137E-2</v>
      </c>
      <c r="AI92" s="1065">
        <f t="shared" si="107"/>
        <v>1.1108996538242306E-2</v>
      </c>
      <c r="AJ92" s="1065" t="str">
        <f t="shared" si="108"/>
        <v/>
      </c>
      <c r="AK92" s="1065" t="str">
        <f t="shared" si="108"/>
        <v/>
      </c>
      <c r="AL92" s="1065" t="str">
        <f t="shared" si="108"/>
        <v/>
      </c>
      <c r="AM92" s="1065" t="str">
        <f t="shared" si="108"/>
        <v/>
      </c>
      <c r="AN92" s="1065" t="str">
        <f t="shared" si="108"/>
        <v/>
      </c>
      <c r="AO92" s="1065" t="str">
        <f t="shared" si="108"/>
        <v/>
      </c>
      <c r="AP92" s="1065" t="str">
        <f t="shared" si="108"/>
        <v/>
      </c>
      <c r="AQ92" s="1065" t="str">
        <f t="shared" si="108"/>
        <v/>
      </c>
      <c r="AR92" s="1065" t="str">
        <f t="shared" si="108"/>
        <v/>
      </c>
      <c r="AS92" s="1065" t="str">
        <f t="shared" si="108"/>
        <v/>
      </c>
      <c r="AT92" s="1065" t="str">
        <f t="shared" si="108"/>
        <v/>
      </c>
      <c r="AU92" s="1065" t="str">
        <f t="shared" si="108"/>
        <v/>
      </c>
      <c r="AV92" s="1065" t="str">
        <f t="shared" si="108"/>
        <v/>
      </c>
      <c r="AW92" s="1065" t="str">
        <f t="shared" si="108"/>
        <v/>
      </c>
      <c r="AX92" s="1065" t="str">
        <f t="shared" si="108"/>
        <v/>
      </c>
      <c r="AY92" s="1065" t="str">
        <f t="shared" si="108"/>
        <v/>
      </c>
      <c r="AZ92" s="1065" t="str">
        <f t="shared" si="109"/>
        <v/>
      </c>
      <c r="BA92" s="1065" t="str">
        <f t="shared" si="109"/>
        <v/>
      </c>
      <c r="BB92" s="1065" t="str">
        <f t="shared" si="109"/>
        <v/>
      </c>
      <c r="BC92" s="1065" t="str">
        <f t="shared" si="109"/>
        <v/>
      </c>
      <c r="BD92" s="1065" t="str">
        <f t="shared" si="109"/>
        <v/>
      </c>
      <c r="BE92" s="1065" t="str">
        <f t="shared" si="109"/>
        <v/>
      </c>
      <c r="BF92" s="1065" t="str">
        <f t="shared" si="109"/>
        <v/>
      </c>
      <c r="BG92" s="1065" t="str">
        <f t="shared" si="109"/>
        <v/>
      </c>
      <c r="BH92" s="1065" t="str">
        <f t="shared" si="109"/>
        <v/>
      </c>
      <c r="BI92" s="1065" t="str">
        <f t="shared" si="109"/>
        <v/>
      </c>
      <c r="BJ92" s="1065" t="str">
        <f t="shared" si="109"/>
        <v/>
      </c>
    </row>
    <row r="93" spans="2:62">
      <c r="B93" s="1064">
        <f t="shared" si="102"/>
        <v>33</v>
      </c>
      <c r="D93" s="1065">
        <f t="shared" si="106"/>
        <v>1.885316678177365E-2</v>
      </c>
      <c r="E93" s="1065">
        <f t="shared" si="106"/>
        <v>3.0955437410882074E-2</v>
      </c>
      <c r="F93" s="1065">
        <f t="shared" si="106"/>
        <v>4.9173683135333469E-2</v>
      </c>
      <c r="G93" s="1065">
        <f t="shared" si="106"/>
        <v>7.5573874713060776E-2</v>
      </c>
      <c r="H93" s="1065">
        <f t="shared" si="106"/>
        <v>0.11237088411256733</v>
      </c>
      <c r="I93" s="1065">
        <f t="shared" si="106"/>
        <v>0.16165124878726989</v>
      </c>
      <c r="J93" s="1065">
        <f t="shared" si="106"/>
        <v>0.22498185213913452</v>
      </c>
      <c r="K93" s="1065">
        <f t="shared" si="106"/>
        <v>0.3029417076322124</v>
      </c>
      <c r="L93" s="1065">
        <f t="shared" si="106"/>
        <v>0.39465154573342709</v>
      </c>
      <c r="M93" s="1065">
        <f t="shared" si="106"/>
        <v>0.49740678466922544</v>
      </c>
      <c r="N93" s="1065">
        <f t="shared" si="106"/>
        <v>0.60653065971263342</v>
      </c>
      <c r="O93" s="1065">
        <f t="shared" si="106"/>
        <v>0.71554503225670096</v>
      </c>
      <c r="P93" s="1065">
        <f t="shared" si="106"/>
        <v>0.81670335646008396</v>
      </c>
      <c r="Q93" s="1065">
        <f t="shared" si="106"/>
        <v>0.90185115864528265</v>
      </c>
      <c r="R93" s="1065">
        <f t="shared" si="106"/>
        <v>0.96349297464906791</v>
      </c>
      <c r="S93" s="1065">
        <f t="shared" si="106"/>
        <v>0.99587629451549842</v>
      </c>
      <c r="T93" s="1065">
        <f t="shared" si="107"/>
        <v>0.99587629451549842</v>
      </c>
      <c r="U93" s="1065">
        <f t="shared" si="107"/>
        <v>0.96349297464906791</v>
      </c>
      <c r="V93" s="1065">
        <f t="shared" si="107"/>
        <v>0.90185115864528265</v>
      </c>
      <c r="W93" s="1065">
        <f t="shared" si="107"/>
        <v>0.81670335646008396</v>
      </c>
      <c r="X93" s="1065">
        <f t="shared" si="107"/>
        <v>0.71554503225670096</v>
      </c>
      <c r="Y93" s="1065">
        <f t="shared" si="107"/>
        <v>0.60653065971263342</v>
      </c>
      <c r="Z93" s="1065">
        <f t="shared" si="107"/>
        <v>0.49740678466922544</v>
      </c>
      <c r="AA93" s="1065">
        <f t="shared" si="107"/>
        <v>0.39465154573342709</v>
      </c>
      <c r="AB93" s="1065">
        <f t="shared" si="107"/>
        <v>0.3029417076322124</v>
      </c>
      <c r="AC93" s="1065">
        <f t="shared" si="107"/>
        <v>0.22498185213913452</v>
      </c>
      <c r="AD93" s="1065">
        <f t="shared" si="107"/>
        <v>0.16165124878726989</v>
      </c>
      <c r="AE93" s="1065">
        <f t="shared" si="107"/>
        <v>0.11237088411256733</v>
      </c>
      <c r="AF93" s="1065">
        <f t="shared" si="107"/>
        <v>7.5573874713060776E-2</v>
      </c>
      <c r="AG93" s="1065">
        <f t="shared" si="107"/>
        <v>4.9173683135333469E-2</v>
      </c>
      <c r="AH93" s="1065">
        <f t="shared" si="107"/>
        <v>3.0955437410882074E-2</v>
      </c>
      <c r="AI93" s="1065">
        <f t="shared" si="107"/>
        <v>1.885316678177365E-2</v>
      </c>
      <c r="AJ93" s="1065">
        <f t="shared" si="108"/>
        <v>1.1108996538242306E-2</v>
      </c>
      <c r="AK93" s="1065" t="str">
        <f t="shared" si="108"/>
        <v/>
      </c>
      <c r="AL93" s="1065" t="str">
        <f t="shared" si="108"/>
        <v/>
      </c>
      <c r="AM93" s="1065" t="str">
        <f t="shared" si="108"/>
        <v/>
      </c>
      <c r="AN93" s="1065" t="str">
        <f t="shared" si="108"/>
        <v/>
      </c>
      <c r="AO93" s="1065" t="str">
        <f t="shared" si="108"/>
        <v/>
      </c>
      <c r="AP93" s="1065" t="str">
        <f t="shared" si="108"/>
        <v/>
      </c>
      <c r="AQ93" s="1065" t="str">
        <f t="shared" si="108"/>
        <v/>
      </c>
      <c r="AR93" s="1065" t="str">
        <f t="shared" si="108"/>
        <v/>
      </c>
      <c r="AS93" s="1065" t="str">
        <f t="shared" si="108"/>
        <v/>
      </c>
      <c r="AT93" s="1065" t="str">
        <f t="shared" si="108"/>
        <v/>
      </c>
      <c r="AU93" s="1065" t="str">
        <f t="shared" si="108"/>
        <v/>
      </c>
      <c r="AV93" s="1065" t="str">
        <f t="shared" si="108"/>
        <v/>
      </c>
      <c r="AW93" s="1065" t="str">
        <f t="shared" si="108"/>
        <v/>
      </c>
      <c r="AX93" s="1065" t="str">
        <f t="shared" si="108"/>
        <v/>
      </c>
      <c r="AY93" s="1065" t="str">
        <f t="shared" si="108"/>
        <v/>
      </c>
      <c r="AZ93" s="1065" t="str">
        <f t="shared" si="109"/>
        <v/>
      </c>
      <c r="BA93" s="1065" t="str">
        <f t="shared" si="109"/>
        <v/>
      </c>
      <c r="BB93" s="1065" t="str">
        <f t="shared" si="109"/>
        <v/>
      </c>
      <c r="BC93" s="1065" t="str">
        <f t="shared" si="109"/>
        <v/>
      </c>
      <c r="BD93" s="1065" t="str">
        <f t="shared" si="109"/>
        <v/>
      </c>
      <c r="BE93" s="1065" t="str">
        <f t="shared" si="109"/>
        <v/>
      </c>
      <c r="BF93" s="1065" t="str">
        <f t="shared" si="109"/>
        <v/>
      </c>
      <c r="BG93" s="1065" t="str">
        <f t="shared" si="109"/>
        <v/>
      </c>
      <c r="BH93" s="1065" t="str">
        <f t="shared" si="109"/>
        <v/>
      </c>
      <c r="BI93" s="1065" t="str">
        <f t="shared" si="109"/>
        <v/>
      </c>
      <c r="BJ93" s="1065" t="str">
        <f t="shared" si="109"/>
        <v/>
      </c>
    </row>
    <row r="94" spans="2:62">
      <c r="B94" s="1064">
        <f t="shared" si="102"/>
        <v>34</v>
      </c>
      <c r="D94" s="1065">
        <f t="shared" si="106"/>
        <v>1.8570905013683015E-2</v>
      </c>
      <c r="E94" s="1065">
        <f t="shared" si="106"/>
        <v>3.0093074775186003E-2</v>
      </c>
      <c r="F94" s="1065">
        <f t="shared" si="106"/>
        <v>4.7268880659187044E-2</v>
      </c>
      <c r="G94" s="1065">
        <f t="shared" si="106"/>
        <v>7.1971297212577792E-2</v>
      </c>
      <c r="H94" s="1065">
        <f t="shared" si="106"/>
        <v>0.10622300937376138</v>
      </c>
      <c r="I94" s="1065">
        <f t="shared" si="106"/>
        <v>0.15196834369619089</v>
      </c>
      <c r="J94" s="1065">
        <f t="shared" si="106"/>
        <v>0.21074773581840719</v>
      </c>
      <c r="K94" s="1065">
        <f t="shared" si="106"/>
        <v>0.28330090582633616</v>
      </c>
      <c r="L94" s="1065">
        <f t="shared" si="106"/>
        <v>0.36915458527363615</v>
      </c>
      <c r="M94" s="1065">
        <f t="shared" si="106"/>
        <v>0.46627682389041214</v>
      </c>
      <c r="N94" s="1065">
        <f t="shared" si="106"/>
        <v>0.57089291106106743</v>
      </c>
      <c r="O94" s="1065">
        <f t="shared" si="106"/>
        <v>0.67754903233193198</v>
      </c>
      <c r="P94" s="1065">
        <f t="shared" si="106"/>
        <v>0.7794747776490637</v>
      </c>
      <c r="Q94" s="1065">
        <f t="shared" si="106"/>
        <v>0.86923791732614497</v>
      </c>
      <c r="R94" s="1065">
        <f t="shared" si="106"/>
        <v>0.9396162450475305</v>
      </c>
      <c r="S94" s="1065">
        <f t="shared" si="106"/>
        <v>0.98454966597660498</v>
      </c>
      <c r="T94" s="1065">
        <f t="shared" si="107"/>
        <v>1</v>
      </c>
      <c r="U94" s="1065">
        <f t="shared" si="107"/>
        <v>0.98454966597660498</v>
      </c>
      <c r="V94" s="1065">
        <f t="shared" si="107"/>
        <v>0.9396162450475305</v>
      </c>
      <c r="W94" s="1065">
        <f t="shared" si="107"/>
        <v>0.86923791732614497</v>
      </c>
      <c r="X94" s="1065">
        <f t="shared" si="107"/>
        <v>0.7794747776490637</v>
      </c>
      <c r="Y94" s="1065">
        <f t="shared" si="107"/>
        <v>0.67754903233193198</v>
      </c>
      <c r="Z94" s="1065">
        <f t="shared" si="107"/>
        <v>0.57089291106106743</v>
      </c>
      <c r="AA94" s="1065">
        <f t="shared" si="107"/>
        <v>0.46627682389041214</v>
      </c>
      <c r="AB94" s="1065">
        <f t="shared" si="107"/>
        <v>0.36915458527363615</v>
      </c>
      <c r="AC94" s="1065">
        <f t="shared" si="107"/>
        <v>0.28330090582633616</v>
      </c>
      <c r="AD94" s="1065">
        <f t="shared" si="107"/>
        <v>0.21074773581840719</v>
      </c>
      <c r="AE94" s="1065">
        <f t="shared" si="107"/>
        <v>0.15196834369619089</v>
      </c>
      <c r="AF94" s="1065">
        <f t="shared" si="107"/>
        <v>0.10622300937376138</v>
      </c>
      <c r="AG94" s="1065">
        <f t="shared" si="107"/>
        <v>7.1971297212577792E-2</v>
      </c>
      <c r="AH94" s="1065">
        <f t="shared" si="107"/>
        <v>4.7268880659187044E-2</v>
      </c>
      <c r="AI94" s="1065">
        <f t="shared" si="107"/>
        <v>3.0093074775186003E-2</v>
      </c>
      <c r="AJ94" s="1065">
        <f t="shared" si="108"/>
        <v>1.8570905013683015E-2</v>
      </c>
      <c r="AK94" s="1065">
        <f t="shared" si="108"/>
        <v>1.1108996538242306E-2</v>
      </c>
      <c r="AL94" s="1065" t="str">
        <f t="shared" si="108"/>
        <v/>
      </c>
      <c r="AM94" s="1065" t="str">
        <f t="shared" si="108"/>
        <v/>
      </c>
      <c r="AN94" s="1065" t="str">
        <f t="shared" si="108"/>
        <v/>
      </c>
      <c r="AO94" s="1065" t="str">
        <f t="shared" si="108"/>
        <v/>
      </c>
      <c r="AP94" s="1065" t="str">
        <f t="shared" si="108"/>
        <v/>
      </c>
      <c r="AQ94" s="1065" t="str">
        <f t="shared" si="108"/>
        <v/>
      </c>
      <c r="AR94" s="1065" t="str">
        <f t="shared" si="108"/>
        <v/>
      </c>
      <c r="AS94" s="1065" t="str">
        <f t="shared" si="108"/>
        <v/>
      </c>
      <c r="AT94" s="1065" t="str">
        <f t="shared" si="108"/>
        <v/>
      </c>
      <c r="AU94" s="1065" t="str">
        <f t="shared" si="108"/>
        <v/>
      </c>
      <c r="AV94" s="1065" t="str">
        <f t="shared" si="108"/>
        <v/>
      </c>
      <c r="AW94" s="1065" t="str">
        <f t="shared" si="108"/>
        <v/>
      </c>
      <c r="AX94" s="1065" t="str">
        <f t="shared" si="108"/>
        <v/>
      </c>
      <c r="AY94" s="1065" t="str">
        <f t="shared" si="108"/>
        <v/>
      </c>
      <c r="AZ94" s="1065" t="str">
        <f t="shared" si="109"/>
        <v/>
      </c>
      <c r="BA94" s="1065" t="str">
        <f t="shared" si="109"/>
        <v/>
      </c>
      <c r="BB94" s="1065" t="str">
        <f t="shared" si="109"/>
        <v/>
      </c>
      <c r="BC94" s="1065" t="str">
        <f t="shared" si="109"/>
        <v/>
      </c>
      <c r="BD94" s="1065" t="str">
        <f t="shared" si="109"/>
        <v/>
      </c>
      <c r="BE94" s="1065" t="str">
        <f t="shared" si="109"/>
        <v/>
      </c>
      <c r="BF94" s="1065" t="str">
        <f t="shared" si="109"/>
        <v/>
      </c>
      <c r="BG94" s="1065" t="str">
        <f t="shared" si="109"/>
        <v/>
      </c>
      <c r="BH94" s="1065" t="str">
        <f t="shared" si="109"/>
        <v/>
      </c>
      <c r="BI94" s="1065" t="str">
        <f t="shared" si="109"/>
        <v/>
      </c>
      <c r="BJ94" s="1065" t="str">
        <f t="shared" si="109"/>
        <v/>
      </c>
    </row>
    <row r="95" spans="2:62">
      <c r="B95" s="1064">
        <f t="shared" si="102"/>
        <v>35</v>
      </c>
      <c r="D95" s="1065">
        <f>IF(D$3&lt;=$B95,EXP(-0.5*((D$3-($B95/2))/($B95/6))^2),"")</f>
        <v>1.8308164643219178E-2</v>
      </c>
      <c r="E95" s="1065">
        <f t="shared" ref="E95:T109" si="110">IF(E$3&lt;=$B95,EXP(-0.5*((E$3-($B95/2))/($B95/6))^2),"")</f>
        <v>2.9298935882189115E-2</v>
      </c>
      <c r="F95" s="1065">
        <f t="shared" si="110"/>
        <v>4.5529821273856748E-2</v>
      </c>
      <c r="G95" s="1065">
        <f t="shared" si="110"/>
        <v>6.8703221836266135E-2</v>
      </c>
      <c r="H95" s="1065">
        <f t="shared" si="110"/>
        <v>0.10066889977289781</v>
      </c>
      <c r="I95" s="1065">
        <f t="shared" si="110"/>
        <v>0.14323547765935793</v>
      </c>
      <c r="J95" s="1065">
        <f t="shared" si="110"/>
        <v>0.19789869908361465</v>
      </c>
      <c r="K95" s="1065">
        <f t="shared" si="110"/>
        <v>0.26550477620756674</v>
      </c>
      <c r="L95" s="1065">
        <f t="shared" si="110"/>
        <v>0.34589062968823886</v>
      </c>
      <c r="M95" s="1065">
        <f t="shared" si="110"/>
        <v>0.43756473770026916</v>
      </c>
      <c r="N95" s="1065">
        <f t="shared" si="110"/>
        <v>0.53750547846963692</v>
      </c>
      <c r="O95" s="1065">
        <f t="shared" si="110"/>
        <v>0.6411513106136546</v>
      </c>
      <c r="P95" s="1065">
        <f t="shared" si="110"/>
        <v>0.74263469272905702</v>
      </c>
      <c r="Q95" s="1065">
        <f t="shared" si="110"/>
        <v>0.835270211411272</v>
      </c>
      <c r="R95" s="1065">
        <f t="shared" si="110"/>
        <v>0.9122540768285452</v>
      </c>
      <c r="S95" s="1065">
        <f t="shared" si="110"/>
        <v>0.96747932434770545</v>
      </c>
      <c r="T95" s="1065">
        <f t="shared" si="110"/>
        <v>0.99633326954663448</v>
      </c>
      <c r="U95" s="1065">
        <f t="shared" ref="U95:AJ109" si="111">IF(U$3&lt;=$B95,EXP(-0.5*((U$3-($B95/2))/($B95/6))^2),"")</f>
        <v>0.99633326954663448</v>
      </c>
      <c r="V95" s="1065">
        <f t="shared" si="111"/>
        <v>0.96747932434770545</v>
      </c>
      <c r="W95" s="1065">
        <f t="shared" si="111"/>
        <v>0.9122540768285452</v>
      </c>
      <c r="X95" s="1065">
        <f t="shared" si="111"/>
        <v>0.835270211411272</v>
      </c>
      <c r="Y95" s="1065">
        <f t="shared" si="111"/>
        <v>0.74263469272905702</v>
      </c>
      <c r="Z95" s="1065">
        <f t="shared" si="111"/>
        <v>0.6411513106136546</v>
      </c>
      <c r="AA95" s="1065">
        <f t="shared" si="111"/>
        <v>0.53750547846963692</v>
      </c>
      <c r="AB95" s="1065">
        <f t="shared" si="111"/>
        <v>0.43756473770026916</v>
      </c>
      <c r="AC95" s="1065">
        <f t="shared" si="111"/>
        <v>0.34589062968823886</v>
      </c>
      <c r="AD95" s="1065">
        <f t="shared" si="111"/>
        <v>0.26550477620756674</v>
      </c>
      <c r="AE95" s="1065">
        <f t="shared" si="111"/>
        <v>0.19789869908361465</v>
      </c>
      <c r="AF95" s="1065">
        <f t="shared" si="111"/>
        <v>0.14323547765935793</v>
      </c>
      <c r="AG95" s="1065">
        <f t="shared" si="111"/>
        <v>0.10066889977289781</v>
      </c>
      <c r="AH95" s="1065">
        <f t="shared" si="111"/>
        <v>6.8703221836266135E-2</v>
      </c>
      <c r="AI95" s="1065">
        <f t="shared" si="111"/>
        <v>4.5529821273856748E-2</v>
      </c>
      <c r="AJ95" s="1065">
        <f t="shared" si="111"/>
        <v>2.9298935882189115E-2</v>
      </c>
      <c r="AK95" s="1065">
        <f t="shared" ref="AK95:AZ109" si="112">IF(AK$3&lt;=$B95,EXP(-0.5*((AK$3-($B95/2))/($B95/6))^2),"")</f>
        <v>1.8308164643219178E-2</v>
      </c>
      <c r="AL95" s="1065">
        <f t="shared" si="112"/>
        <v>1.1108996538242306E-2</v>
      </c>
      <c r="AM95" s="1065" t="str">
        <f t="shared" si="112"/>
        <v/>
      </c>
      <c r="AN95" s="1065" t="str">
        <f t="shared" si="112"/>
        <v/>
      </c>
      <c r="AO95" s="1065" t="str">
        <f t="shared" si="112"/>
        <v/>
      </c>
      <c r="AP95" s="1065" t="str">
        <f t="shared" si="112"/>
        <v/>
      </c>
      <c r="AQ95" s="1065" t="str">
        <f t="shared" si="112"/>
        <v/>
      </c>
      <c r="AR95" s="1065" t="str">
        <f t="shared" si="112"/>
        <v/>
      </c>
      <c r="AS95" s="1065" t="str">
        <f t="shared" si="112"/>
        <v/>
      </c>
      <c r="AT95" s="1065" t="str">
        <f t="shared" si="112"/>
        <v/>
      </c>
      <c r="AU95" s="1065" t="str">
        <f t="shared" si="112"/>
        <v/>
      </c>
      <c r="AV95" s="1065" t="str">
        <f t="shared" si="112"/>
        <v/>
      </c>
      <c r="AW95" s="1065" t="str">
        <f t="shared" si="112"/>
        <v/>
      </c>
      <c r="AX95" s="1065" t="str">
        <f t="shared" si="112"/>
        <v/>
      </c>
      <c r="AY95" s="1065" t="str">
        <f t="shared" si="112"/>
        <v/>
      </c>
      <c r="AZ95" s="1065" t="str">
        <f t="shared" si="112"/>
        <v/>
      </c>
      <c r="BA95" s="1065" t="str">
        <f t="shared" ref="BA95:BJ110" si="113">IF(BA$3&lt;=$B95,EXP(-0.5*((BA$3-($B95/2))/($B95/6))^2),"")</f>
        <v/>
      </c>
      <c r="BB95" s="1065" t="str">
        <f t="shared" si="113"/>
        <v/>
      </c>
      <c r="BC95" s="1065" t="str">
        <f t="shared" si="113"/>
        <v/>
      </c>
      <c r="BD95" s="1065" t="str">
        <f t="shared" si="113"/>
        <v/>
      </c>
      <c r="BE95" s="1065" t="str">
        <f t="shared" si="113"/>
        <v/>
      </c>
      <c r="BF95" s="1065" t="str">
        <f t="shared" si="113"/>
        <v/>
      </c>
      <c r="BG95" s="1065" t="str">
        <f t="shared" si="113"/>
        <v/>
      </c>
      <c r="BH95" s="1065" t="str">
        <f t="shared" si="113"/>
        <v/>
      </c>
      <c r="BI95" s="1065" t="str">
        <f t="shared" si="113"/>
        <v/>
      </c>
      <c r="BJ95" s="1065" t="str">
        <f t="shared" si="113"/>
        <v/>
      </c>
    </row>
    <row r="96" spans="2:62">
      <c r="B96" s="1064">
        <f t="shared" si="102"/>
        <v>36</v>
      </c>
      <c r="D96" s="1065">
        <f>IF(D$3&lt;=$B96,EXP(-0.5*((D$3-($B96/2))/($B96/6))^2),"")</f>
        <v>1.8063013419781275E-2</v>
      </c>
      <c r="E96" s="1065">
        <f t="shared" si="110"/>
        <v>2.8565500784550377E-2</v>
      </c>
      <c r="F96" s="1065">
        <f t="shared" si="110"/>
        <v>4.393693362340742E-2</v>
      </c>
      <c r="G96" s="1065">
        <f t="shared" si="110"/>
        <v>6.5728528616530446E-2</v>
      </c>
      <c r="H96" s="1065">
        <f t="shared" si="110"/>
        <v>9.5634444832538648E-2</v>
      </c>
      <c r="I96" s="1065">
        <f t="shared" si="110"/>
        <v>0.1353352832366127</v>
      </c>
      <c r="J96" s="1065">
        <f t="shared" si="110"/>
        <v>0.18627046369770095</v>
      </c>
      <c r="K96" s="1065">
        <f t="shared" si="110"/>
        <v>0.24935220877729616</v>
      </c>
      <c r="L96" s="1065">
        <f t="shared" si="110"/>
        <v>0.32465246735834974</v>
      </c>
      <c r="M96" s="1065">
        <f t="shared" si="110"/>
        <v>0.41111229050718745</v>
      </c>
      <c r="N96" s="1065">
        <f t="shared" si="110"/>
        <v>0.50633561664810056</v>
      </c>
      <c r="O96" s="1065">
        <f t="shared" si="110"/>
        <v>0.60653065971263342</v>
      </c>
      <c r="P96" s="1065">
        <f t="shared" si="110"/>
        <v>0.70664827785771622</v>
      </c>
      <c r="Q96" s="1065">
        <f t="shared" si="110"/>
        <v>0.80073740291680806</v>
      </c>
      <c r="R96" s="1065">
        <f t="shared" si="110"/>
        <v>0.88249690258459546</v>
      </c>
      <c r="S96" s="1065">
        <f t="shared" si="110"/>
        <v>0.94595946890676541</v>
      </c>
      <c r="T96" s="1065">
        <f t="shared" si="110"/>
        <v>0.98620711674391626</v>
      </c>
      <c r="U96" s="1065">
        <f t="shared" si="111"/>
        <v>1</v>
      </c>
      <c r="V96" s="1065">
        <f t="shared" si="111"/>
        <v>0.98620711674391626</v>
      </c>
      <c r="W96" s="1065">
        <f t="shared" si="111"/>
        <v>0.94595946890676541</v>
      </c>
      <c r="X96" s="1065">
        <f t="shared" si="111"/>
        <v>0.88249690258459546</v>
      </c>
      <c r="Y96" s="1065">
        <f t="shared" si="111"/>
        <v>0.80073740291680806</v>
      </c>
      <c r="Z96" s="1065">
        <f t="shared" si="111"/>
        <v>0.70664827785771622</v>
      </c>
      <c r="AA96" s="1065">
        <f t="shared" si="111"/>
        <v>0.60653065971263342</v>
      </c>
      <c r="AB96" s="1065">
        <f t="shared" si="111"/>
        <v>0.50633561664810056</v>
      </c>
      <c r="AC96" s="1065">
        <f t="shared" si="111"/>
        <v>0.41111229050718745</v>
      </c>
      <c r="AD96" s="1065">
        <f t="shared" si="111"/>
        <v>0.32465246735834974</v>
      </c>
      <c r="AE96" s="1065">
        <f t="shared" si="111"/>
        <v>0.24935220877729616</v>
      </c>
      <c r="AF96" s="1065">
        <f t="shared" si="111"/>
        <v>0.18627046369770095</v>
      </c>
      <c r="AG96" s="1065">
        <f t="shared" si="111"/>
        <v>0.1353352832366127</v>
      </c>
      <c r="AH96" s="1065">
        <f t="shared" si="111"/>
        <v>9.5634444832538648E-2</v>
      </c>
      <c r="AI96" s="1065">
        <f t="shared" si="111"/>
        <v>6.5728528616530446E-2</v>
      </c>
      <c r="AJ96" s="1065">
        <f t="shared" si="111"/>
        <v>4.393693362340742E-2</v>
      </c>
      <c r="AK96" s="1065">
        <f t="shared" si="112"/>
        <v>2.8565500784550377E-2</v>
      </c>
      <c r="AL96" s="1065">
        <f t="shared" si="112"/>
        <v>1.8063013419781275E-2</v>
      </c>
      <c r="AM96" s="1065">
        <f t="shared" si="112"/>
        <v>1.1108996538242306E-2</v>
      </c>
      <c r="AN96" s="1065" t="str">
        <f t="shared" si="112"/>
        <v/>
      </c>
      <c r="AO96" s="1065" t="str">
        <f t="shared" si="112"/>
        <v/>
      </c>
      <c r="AP96" s="1065" t="str">
        <f t="shared" si="112"/>
        <v/>
      </c>
      <c r="AQ96" s="1065" t="str">
        <f t="shared" si="112"/>
        <v/>
      </c>
      <c r="AR96" s="1065" t="str">
        <f t="shared" si="112"/>
        <v/>
      </c>
      <c r="AS96" s="1065" t="str">
        <f t="shared" si="112"/>
        <v/>
      </c>
      <c r="AT96" s="1065" t="str">
        <f t="shared" si="112"/>
        <v/>
      </c>
      <c r="AU96" s="1065" t="str">
        <f t="shared" si="112"/>
        <v/>
      </c>
      <c r="AV96" s="1065" t="str">
        <f t="shared" si="112"/>
        <v/>
      </c>
      <c r="AW96" s="1065" t="str">
        <f t="shared" si="112"/>
        <v/>
      </c>
      <c r="AX96" s="1065" t="str">
        <f t="shared" si="112"/>
        <v/>
      </c>
      <c r="AY96" s="1065" t="str">
        <f t="shared" si="112"/>
        <v/>
      </c>
      <c r="AZ96" s="1065" t="str">
        <f t="shared" si="112"/>
        <v/>
      </c>
      <c r="BA96" s="1065" t="str">
        <f t="shared" si="113"/>
        <v/>
      </c>
      <c r="BB96" s="1065" t="str">
        <f t="shared" si="113"/>
        <v/>
      </c>
      <c r="BC96" s="1065" t="str">
        <f t="shared" si="113"/>
        <v/>
      </c>
      <c r="BD96" s="1065" t="str">
        <f t="shared" si="113"/>
        <v/>
      </c>
      <c r="BE96" s="1065" t="str">
        <f t="shared" si="113"/>
        <v/>
      </c>
      <c r="BF96" s="1065" t="str">
        <f t="shared" si="113"/>
        <v/>
      </c>
      <c r="BG96" s="1065" t="str">
        <f t="shared" si="113"/>
        <v/>
      </c>
      <c r="BH96" s="1065" t="str">
        <f t="shared" si="113"/>
        <v/>
      </c>
      <c r="BI96" s="1065" t="str">
        <f t="shared" si="113"/>
        <v/>
      </c>
      <c r="BJ96" s="1065" t="str">
        <f t="shared" si="113"/>
        <v/>
      </c>
    </row>
    <row r="97" spans="2:62">
      <c r="B97" s="1064">
        <f t="shared" ref="B97:B120" si="114">B96+1</f>
        <v>37</v>
      </c>
      <c r="D97" s="1065">
        <f t="shared" ref="D97:D120" si="115">IF(D$3&lt;=$B97,EXP(-0.5*((D$3-($B97/2))/($B97/6))^2),"")</f>
        <v>1.7833763421742067E-2</v>
      </c>
      <c r="E97" s="1065">
        <f t="shared" si="110"/>
        <v>2.7886288552102845E-2</v>
      </c>
      <c r="F97" s="1065">
        <f t="shared" si="110"/>
        <v>4.2473493018687247E-2</v>
      </c>
      <c r="G97" s="1065">
        <f t="shared" si="110"/>
        <v>6.3012220907069261E-2</v>
      </c>
      <c r="H97" s="1065">
        <f t="shared" si="110"/>
        <v>9.1056539425533156E-2</v>
      </c>
      <c r="I97" s="1065">
        <f t="shared" si="110"/>
        <v>0.12816724272016225</v>
      </c>
      <c r="J97" s="1065">
        <f t="shared" si="110"/>
        <v>0.17572052325466989</v>
      </c>
      <c r="K97" s="1065">
        <f t="shared" si="110"/>
        <v>0.23466454636826181</v>
      </c>
      <c r="L97" s="1065">
        <f t="shared" si="110"/>
        <v>0.30524743208505811</v>
      </c>
      <c r="M97" s="1065">
        <f t="shared" si="110"/>
        <v>0.38675514865851929</v>
      </c>
      <c r="N97" s="1065">
        <f t="shared" si="110"/>
        <v>0.47730912256773889</v>
      </c>
      <c r="O97" s="1065">
        <f t="shared" si="110"/>
        <v>0.57377670476724674</v>
      </c>
      <c r="P97" s="1065">
        <f t="shared" si="110"/>
        <v>0.67183965644462951</v>
      </c>
      <c r="Q97" s="1065">
        <f t="shared" si="110"/>
        <v>0.76624544274627748</v>
      </c>
      <c r="R97" s="1065">
        <f t="shared" si="110"/>
        <v>0.85123548600574861</v>
      </c>
      <c r="S97" s="1065">
        <f t="shared" si="110"/>
        <v>0.92110911858694711</v>
      </c>
      <c r="T97" s="1065">
        <f t="shared" si="110"/>
        <v>0.97084967461960758</v>
      </c>
      <c r="U97" s="1065">
        <f t="shared" si="111"/>
        <v>0.99671832564824814</v>
      </c>
      <c r="V97" s="1065">
        <f t="shared" si="111"/>
        <v>0.99671832564824814</v>
      </c>
      <c r="W97" s="1065">
        <f t="shared" si="111"/>
        <v>0.97084967461960758</v>
      </c>
      <c r="X97" s="1065">
        <f t="shared" si="111"/>
        <v>0.92110911858694711</v>
      </c>
      <c r="Y97" s="1065">
        <f t="shared" si="111"/>
        <v>0.85123548600574861</v>
      </c>
      <c r="Z97" s="1065">
        <f t="shared" si="111"/>
        <v>0.76624544274627748</v>
      </c>
      <c r="AA97" s="1065">
        <f t="shared" si="111"/>
        <v>0.67183965644462951</v>
      </c>
      <c r="AB97" s="1065">
        <f t="shared" si="111"/>
        <v>0.57377670476724674</v>
      </c>
      <c r="AC97" s="1065">
        <f t="shared" si="111"/>
        <v>0.47730912256773889</v>
      </c>
      <c r="AD97" s="1065">
        <f t="shared" si="111"/>
        <v>0.38675514865851929</v>
      </c>
      <c r="AE97" s="1065">
        <f t="shared" si="111"/>
        <v>0.30524743208505811</v>
      </c>
      <c r="AF97" s="1065">
        <f t="shared" si="111"/>
        <v>0.23466454636826181</v>
      </c>
      <c r="AG97" s="1065">
        <f t="shared" si="111"/>
        <v>0.17572052325466989</v>
      </c>
      <c r="AH97" s="1065">
        <f t="shared" si="111"/>
        <v>0.12816724272016225</v>
      </c>
      <c r="AI97" s="1065">
        <f t="shared" si="111"/>
        <v>9.1056539425533156E-2</v>
      </c>
      <c r="AJ97" s="1065">
        <f t="shared" si="111"/>
        <v>6.3012220907069261E-2</v>
      </c>
      <c r="AK97" s="1065">
        <f t="shared" si="112"/>
        <v>4.2473493018687247E-2</v>
      </c>
      <c r="AL97" s="1065">
        <f t="shared" si="112"/>
        <v>2.7886288552102845E-2</v>
      </c>
      <c r="AM97" s="1065">
        <f t="shared" si="112"/>
        <v>1.7833763421742067E-2</v>
      </c>
      <c r="AN97" s="1065">
        <f t="shared" si="112"/>
        <v>1.1108996538242306E-2</v>
      </c>
      <c r="AO97" s="1065" t="str">
        <f t="shared" si="112"/>
        <v/>
      </c>
      <c r="AP97" s="1065" t="str">
        <f t="shared" si="112"/>
        <v/>
      </c>
      <c r="AQ97" s="1065" t="str">
        <f t="shared" si="112"/>
        <v/>
      </c>
      <c r="AR97" s="1065" t="str">
        <f t="shared" si="112"/>
        <v/>
      </c>
      <c r="AS97" s="1065" t="str">
        <f t="shared" si="112"/>
        <v/>
      </c>
      <c r="AT97" s="1065" t="str">
        <f t="shared" si="112"/>
        <v/>
      </c>
      <c r="AU97" s="1065" t="str">
        <f t="shared" si="112"/>
        <v/>
      </c>
      <c r="AV97" s="1065" t="str">
        <f t="shared" si="112"/>
        <v/>
      </c>
      <c r="AW97" s="1065" t="str">
        <f t="shared" si="112"/>
        <v/>
      </c>
      <c r="AX97" s="1065" t="str">
        <f t="shared" si="112"/>
        <v/>
      </c>
      <c r="AY97" s="1065" t="str">
        <f t="shared" si="112"/>
        <v/>
      </c>
      <c r="AZ97" s="1065" t="str">
        <f t="shared" si="112"/>
        <v/>
      </c>
      <c r="BA97" s="1065" t="str">
        <f t="shared" si="113"/>
        <v/>
      </c>
      <c r="BB97" s="1065" t="str">
        <f t="shared" si="113"/>
        <v/>
      </c>
      <c r="BC97" s="1065" t="str">
        <f t="shared" si="113"/>
        <v/>
      </c>
      <c r="BD97" s="1065" t="str">
        <f t="shared" si="113"/>
        <v/>
      </c>
      <c r="BE97" s="1065" t="str">
        <f t="shared" si="113"/>
        <v/>
      </c>
      <c r="BF97" s="1065" t="str">
        <f t="shared" si="113"/>
        <v/>
      </c>
      <c r="BG97" s="1065" t="str">
        <f t="shared" si="113"/>
        <v/>
      </c>
      <c r="BH97" s="1065" t="str">
        <f t="shared" si="113"/>
        <v/>
      </c>
      <c r="BI97" s="1065" t="str">
        <f t="shared" si="113"/>
        <v/>
      </c>
      <c r="BJ97" s="1065" t="str">
        <f t="shared" si="113"/>
        <v/>
      </c>
    </row>
    <row r="98" spans="2:62">
      <c r="B98" s="1064">
        <f t="shared" si="114"/>
        <v>38</v>
      </c>
      <c r="D98" s="1065">
        <f t="shared" si="115"/>
        <v>1.7618933934842151E-2</v>
      </c>
      <c r="E98" s="1065">
        <f t="shared" si="110"/>
        <v>2.7255687207338789E-2</v>
      </c>
      <c r="F98" s="1065">
        <f t="shared" si="110"/>
        <v>4.1125137186014599E-2</v>
      </c>
      <c r="G98" s="1065">
        <f t="shared" si="110"/>
        <v>6.0524372654591804E-2</v>
      </c>
      <c r="H98" s="1065">
        <f t="shared" si="110"/>
        <v>8.6881227310093859E-2</v>
      </c>
      <c r="I98" s="1065">
        <f t="shared" si="110"/>
        <v>0.12164501370599458</v>
      </c>
      <c r="J98" s="1065">
        <f t="shared" si="110"/>
        <v>0.16612515142852435</v>
      </c>
      <c r="K98" s="1065">
        <f t="shared" si="110"/>
        <v>0.22128357630275622</v>
      </c>
      <c r="L98" s="1065">
        <f t="shared" si="110"/>
        <v>0.28749856900763016</v>
      </c>
      <c r="M98" s="1065">
        <f t="shared" si="110"/>
        <v>0.36432997733418199</v>
      </c>
      <c r="N98" s="1065">
        <f t="shared" si="110"/>
        <v>0.45032581110563485</v>
      </c>
      <c r="O98" s="1065">
        <f t="shared" si="110"/>
        <v>0.54291455750003181</v>
      </c>
      <c r="P98" s="1065">
        <f t="shared" si="110"/>
        <v>0.638423474554494</v>
      </c>
      <c r="Q98" s="1065">
        <f t="shared" si="110"/>
        <v>0.73224922692294769</v>
      </c>
      <c r="R98" s="1065">
        <f t="shared" si="110"/>
        <v>0.81918446919443</v>
      </c>
      <c r="S98" s="1065">
        <f t="shared" si="110"/>
        <v>0.89387586613187042</v>
      </c>
      <c r="T98" s="1065">
        <f t="shared" si="110"/>
        <v>0.95136118285281313</v>
      </c>
      <c r="U98" s="1065">
        <f t="shared" si="111"/>
        <v>0.98761199699314195</v>
      </c>
      <c r="V98" s="1065">
        <f t="shared" si="111"/>
        <v>1</v>
      </c>
      <c r="W98" s="1065">
        <f t="shared" si="111"/>
        <v>0.98761199699314195</v>
      </c>
      <c r="X98" s="1065">
        <f t="shared" si="111"/>
        <v>0.95136118285281313</v>
      </c>
      <c r="Y98" s="1065">
        <f t="shared" si="111"/>
        <v>0.89387586613187042</v>
      </c>
      <c r="Z98" s="1065">
        <f t="shared" si="111"/>
        <v>0.81918446919443</v>
      </c>
      <c r="AA98" s="1065">
        <f t="shared" si="111"/>
        <v>0.73224922692294769</v>
      </c>
      <c r="AB98" s="1065">
        <f t="shared" si="111"/>
        <v>0.638423474554494</v>
      </c>
      <c r="AC98" s="1065">
        <f t="shared" si="111"/>
        <v>0.54291455750003181</v>
      </c>
      <c r="AD98" s="1065">
        <f t="shared" si="111"/>
        <v>0.45032581110563485</v>
      </c>
      <c r="AE98" s="1065">
        <f t="shared" si="111"/>
        <v>0.36432997733418199</v>
      </c>
      <c r="AF98" s="1065">
        <f t="shared" si="111"/>
        <v>0.28749856900763016</v>
      </c>
      <c r="AG98" s="1065">
        <f t="shared" si="111"/>
        <v>0.22128357630275622</v>
      </c>
      <c r="AH98" s="1065">
        <f t="shared" si="111"/>
        <v>0.16612515142852435</v>
      </c>
      <c r="AI98" s="1065">
        <f t="shared" si="111"/>
        <v>0.12164501370599458</v>
      </c>
      <c r="AJ98" s="1065">
        <f t="shared" si="111"/>
        <v>8.6881227310093859E-2</v>
      </c>
      <c r="AK98" s="1065">
        <f t="shared" si="112"/>
        <v>6.0524372654591804E-2</v>
      </c>
      <c r="AL98" s="1065">
        <f t="shared" si="112"/>
        <v>4.1125137186014599E-2</v>
      </c>
      <c r="AM98" s="1065">
        <f t="shared" si="112"/>
        <v>2.7255687207338789E-2</v>
      </c>
      <c r="AN98" s="1065">
        <f t="shared" si="112"/>
        <v>1.7618933934842151E-2</v>
      </c>
      <c r="AO98" s="1065">
        <f t="shared" si="112"/>
        <v>1.1108996538242306E-2</v>
      </c>
      <c r="AP98" s="1065" t="str">
        <f t="shared" si="112"/>
        <v/>
      </c>
      <c r="AQ98" s="1065" t="str">
        <f t="shared" si="112"/>
        <v/>
      </c>
      <c r="AR98" s="1065" t="str">
        <f t="shared" si="112"/>
        <v/>
      </c>
      <c r="AS98" s="1065" t="str">
        <f t="shared" si="112"/>
        <v/>
      </c>
      <c r="AT98" s="1065" t="str">
        <f t="shared" si="112"/>
        <v/>
      </c>
      <c r="AU98" s="1065" t="str">
        <f t="shared" si="112"/>
        <v/>
      </c>
      <c r="AV98" s="1065" t="str">
        <f t="shared" si="112"/>
        <v/>
      </c>
      <c r="AW98" s="1065" t="str">
        <f t="shared" si="112"/>
        <v/>
      </c>
      <c r="AX98" s="1065" t="str">
        <f t="shared" si="112"/>
        <v/>
      </c>
      <c r="AY98" s="1065" t="str">
        <f t="shared" si="112"/>
        <v/>
      </c>
      <c r="AZ98" s="1065" t="str">
        <f t="shared" si="112"/>
        <v/>
      </c>
      <c r="BA98" s="1065" t="str">
        <f t="shared" si="113"/>
        <v/>
      </c>
      <c r="BB98" s="1065" t="str">
        <f t="shared" si="113"/>
        <v/>
      </c>
      <c r="BC98" s="1065" t="str">
        <f t="shared" si="113"/>
        <v/>
      </c>
      <c r="BD98" s="1065" t="str">
        <f t="shared" si="113"/>
        <v/>
      </c>
      <c r="BE98" s="1065" t="str">
        <f t="shared" si="113"/>
        <v/>
      </c>
      <c r="BF98" s="1065" t="str">
        <f t="shared" si="113"/>
        <v/>
      </c>
      <c r="BG98" s="1065" t="str">
        <f t="shared" si="113"/>
        <v/>
      </c>
      <c r="BH98" s="1065" t="str">
        <f t="shared" si="113"/>
        <v/>
      </c>
      <c r="BI98" s="1065" t="str">
        <f t="shared" si="113"/>
        <v/>
      </c>
      <c r="BJ98" s="1065" t="str">
        <f t="shared" si="113"/>
        <v/>
      </c>
    </row>
    <row r="99" spans="2:62">
      <c r="B99" s="1064">
        <f t="shared" si="114"/>
        <v>39</v>
      </c>
      <c r="D99" s="1065">
        <f t="shared" si="115"/>
        <v>1.741722085321561E-2</v>
      </c>
      <c r="E99" s="1065">
        <f t="shared" si="110"/>
        <v>2.666881549848717E-2</v>
      </c>
      <c r="F99" s="1065">
        <f t="shared" si="110"/>
        <v>3.9879475292889724E-2</v>
      </c>
      <c r="G99" s="1065">
        <f t="shared" si="110"/>
        <v>5.8239278342236266E-2</v>
      </c>
      <c r="H99" s="1065">
        <f t="shared" si="110"/>
        <v>8.3062189515887411E-2</v>
      </c>
      <c r="I99" s="1065">
        <f t="shared" si="110"/>
        <v>0.1156942048541658</v>
      </c>
      <c r="J99" s="1065">
        <f t="shared" si="110"/>
        <v>0.15737678788176726</v>
      </c>
      <c r="K99" s="1065">
        <f t="shared" si="110"/>
        <v>0.20906945588916515</v>
      </c>
      <c r="L99" s="1065">
        <f t="shared" si="110"/>
        <v>0.27124475036423662</v>
      </c>
      <c r="M99" s="1065">
        <f t="shared" si="110"/>
        <v>0.34367895171696861</v>
      </c>
      <c r="N99" s="1065">
        <f t="shared" si="110"/>
        <v>0.42527060892547019</v>
      </c>
      <c r="O99" s="1065">
        <f t="shared" si="110"/>
        <v>0.51392369730333765</v>
      </c>
      <c r="P99" s="1065">
        <f t="shared" si="110"/>
        <v>0.60653065971263342</v>
      </c>
      <c r="Q99" s="1065">
        <f t="shared" si="110"/>
        <v>0.69908134810962097</v>
      </c>
      <c r="R99" s="1065">
        <f t="shared" si="110"/>
        <v>0.78690718681176353</v>
      </c>
      <c r="S99" s="1065">
        <f t="shared" si="110"/>
        <v>0.86504788586486625</v>
      </c>
      <c r="T99" s="1065">
        <f t="shared" si="110"/>
        <v>0.92870466501925164</v>
      </c>
      <c r="U99" s="1065">
        <f t="shared" si="111"/>
        <v>0.97372415980499716</v>
      </c>
      <c r="V99" s="1065">
        <f t="shared" si="111"/>
        <v>0.99704579240282076</v>
      </c>
      <c r="W99" s="1065">
        <f t="shared" si="111"/>
        <v>0.99704579240282076</v>
      </c>
      <c r="X99" s="1065">
        <f t="shared" si="111"/>
        <v>0.97372415980499716</v>
      </c>
      <c r="Y99" s="1065">
        <f t="shared" si="111"/>
        <v>0.92870466501925164</v>
      </c>
      <c r="Z99" s="1065">
        <f t="shared" si="111"/>
        <v>0.86504788586486625</v>
      </c>
      <c r="AA99" s="1065">
        <f t="shared" si="111"/>
        <v>0.78690718681176353</v>
      </c>
      <c r="AB99" s="1065">
        <f t="shared" si="111"/>
        <v>0.69908134810962097</v>
      </c>
      <c r="AC99" s="1065">
        <f t="shared" si="111"/>
        <v>0.60653065971263342</v>
      </c>
      <c r="AD99" s="1065">
        <f t="shared" si="111"/>
        <v>0.51392369730333765</v>
      </c>
      <c r="AE99" s="1065">
        <f t="shared" si="111"/>
        <v>0.42527060892547019</v>
      </c>
      <c r="AF99" s="1065">
        <f t="shared" si="111"/>
        <v>0.34367895171696861</v>
      </c>
      <c r="AG99" s="1065">
        <f t="shared" si="111"/>
        <v>0.27124475036423662</v>
      </c>
      <c r="AH99" s="1065">
        <f t="shared" si="111"/>
        <v>0.20906945588916515</v>
      </c>
      <c r="AI99" s="1065">
        <f t="shared" si="111"/>
        <v>0.15737678788176726</v>
      </c>
      <c r="AJ99" s="1065">
        <f t="shared" si="111"/>
        <v>0.1156942048541658</v>
      </c>
      <c r="AK99" s="1065">
        <f t="shared" si="112"/>
        <v>8.3062189515887411E-2</v>
      </c>
      <c r="AL99" s="1065">
        <f t="shared" si="112"/>
        <v>5.8239278342236266E-2</v>
      </c>
      <c r="AM99" s="1065">
        <f t="shared" si="112"/>
        <v>3.9879475292889724E-2</v>
      </c>
      <c r="AN99" s="1065">
        <f t="shared" si="112"/>
        <v>2.666881549848717E-2</v>
      </c>
      <c r="AO99" s="1065">
        <f t="shared" si="112"/>
        <v>1.741722085321561E-2</v>
      </c>
      <c r="AP99" s="1065">
        <f t="shared" si="112"/>
        <v>1.1108996538242306E-2</v>
      </c>
      <c r="AQ99" s="1065" t="str">
        <f t="shared" si="112"/>
        <v/>
      </c>
      <c r="AR99" s="1065" t="str">
        <f t="shared" si="112"/>
        <v/>
      </c>
      <c r="AS99" s="1065" t="str">
        <f t="shared" si="112"/>
        <v/>
      </c>
      <c r="AT99" s="1065" t="str">
        <f t="shared" si="112"/>
        <v/>
      </c>
      <c r="AU99" s="1065" t="str">
        <f t="shared" si="112"/>
        <v/>
      </c>
      <c r="AV99" s="1065" t="str">
        <f t="shared" si="112"/>
        <v/>
      </c>
      <c r="AW99" s="1065" t="str">
        <f t="shared" si="112"/>
        <v/>
      </c>
      <c r="AX99" s="1065" t="str">
        <f t="shared" si="112"/>
        <v/>
      </c>
      <c r="AY99" s="1065" t="str">
        <f t="shared" si="112"/>
        <v/>
      </c>
      <c r="AZ99" s="1065" t="str">
        <f t="shared" si="112"/>
        <v/>
      </c>
      <c r="BA99" s="1065" t="str">
        <f t="shared" si="113"/>
        <v/>
      </c>
      <c r="BB99" s="1065" t="str">
        <f t="shared" si="113"/>
        <v/>
      </c>
      <c r="BC99" s="1065" t="str">
        <f t="shared" si="113"/>
        <v/>
      </c>
      <c r="BD99" s="1065" t="str">
        <f t="shared" si="113"/>
        <v/>
      </c>
      <c r="BE99" s="1065" t="str">
        <f t="shared" si="113"/>
        <v/>
      </c>
      <c r="BF99" s="1065" t="str">
        <f t="shared" si="113"/>
        <v/>
      </c>
      <c r="BG99" s="1065" t="str">
        <f t="shared" si="113"/>
        <v/>
      </c>
      <c r="BH99" s="1065" t="str">
        <f t="shared" si="113"/>
        <v/>
      </c>
      <c r="BI99" s="1065" t="str">
        <f t="shared" si="113"/>
        <v/>
      </c>
      <c r="BJ99" s="1065" t="str">
        <f t="shared" si="113"/>
        <v/>
      </c>
    </row>
    <row r="100" spans="2:62">
      <c r="B100" s="1064">
        <f t="shared" si="114"/>
        <v>40</v>
      </c>
      <c r="D100" s="1065">
        <f t="shared" si="115"/>
        <v>1.7227471311635108E-2</v>
      </c>
      <c r="E100" s="1065">
        <f t="shared" si="110"/>
        <v>2.6121409853918257E-2</v>
      </c>
      <c r="F100" s="1065">
        <f t="shared" si="110"/>
        <v>3.8725770351664364E-2</v>
      </c>
      <c r="G100" s="1065">
        <f t="shared" si="110"/>
        <v>5.6134762834133725E-2</v>
      </c>
      <c r="H100" s="1065">
        <f t="shared" si="110"/>
        <v>7.9559508718227687E-2</v>
      </c>
      <c r="I100" s="1065">
        <f t="shared" si="110"/>
        <v>0.11025052530448522</v>
      </c>
      <c r="J100" s="1065">
        <f t="shared" si="110"/>
        <v>0.14938177525041804</v>
      </c>
      <c r="K100" s="1065">
        <f t="shared" si="110"/>
        <v>0.19789869908361474</v>
      </c>
      <c r="L100" s="1065">
        <f t="shared" si="110"/>
        <v>0.25634015141507366</v>
      </c>
      <c r="M100" s="1065">
        <f t="shared" si="110"/>
        <v>0.32465246735834974</v>
      </c>
      <c r="N100" s="1065">
        <f t="shared" si="110"/>
        <v>0.40202138309465496</v>
      </c>
      <c r="O100" s="1065">
        <f t="shared" si="110"/>
        <v>0.48675225595997168</v>
      </c>
      <c r="P100" s="1065">
        <f t="shared" si="110"/>
        <v>0.57622907367179987</v>
      </c>
      <c r="Q100" s="1065">
        <f t="shared" si="110"/>
        <v>0.66697681085847449</v>
      </c>
      <c r="R100" s="1065">
        <f t="shared" si="110"/>
        <v>0.75483960198900735</v>
      </c>
      <c r="S100" s="1065">
        <f t="shared" si="110"/>
        <v>0.835270211411272</v>
      </c>
      <c r="T100" s="1065">
        <f t="shared" si="110"/>
        <v>0.90370707787319604</v>
      </c>
      <c r="U100" s="1065">
        <f t="shared" si="111"/>
        <v>0.95599748183309996</v>
      </c>
      <c r="V100" s="1065">
        <f t="shared" si="111"/>
        <v>0.98881304461123309</v>
      </c>
      <c r="W100" s="1065">
        <f t="shared" si="111"/>
        <v>1</v>
      </c>
      <c r="X100" s="1065">
        <f t="shared" si="111"/>
        <v>0.98881304461123309</v>
      </c>
      <c r="Y100" s="1065">
        <f t="shared" si="111"/>
        <v>0.95599748183309996</v>
      </c>
      <c r="Z100" s="1065">
        <f t="shared" si="111"/>
        <v>0.90370707787319604</v>
      </c>
      <c r="AA100" s="1065">
        <f t="shared" si="111"/>
        <v>0.835270211411272</v>
      </c>
      <c r="AB100" s="1065">
        <f t="shared" si="111"/>
        <v>0.75483960198900735</v>
      </c>
      <c r="AC100" s="1065">
        <f t="shared" si="111"/>
        <v>0.66697681085847449</v>
      </c>
      <c r="AD100" s="1065">
        <f t="shared" si="111"/>
        <v>0.57622907367179987</v>
      </c>
      <c r="AE100" s="1065">
        <f t="shared" si="111"/>
        <v>0.48675225595997168</v>
      </c>
      <c r="AF100" s="1065">
        <f t="shared" si="111"/>
        <v>0.40202138309465496</v>
      </c>
      <c r="AG100" s="1065">
        <f t="shared" si="111"/>
        <v>0.32465246735834974</v>
      </c>
      <c r="AH100" s="1065">
        <f t="shared" si="111"/>
        <v>0.25634015141507366</v>
      </c>
      <c r="AI100" s="1065">
        <f t="shared" si="111"/>
        <v>0.19789869908361474</v>
      </c>
      <c r="AJ100" s="1065">
        <f t="shared" si="111"/>
        <v>0.14938177525041804</v>
      </c>
      <c r="AK100" s="1065">
        <f t="shared" si="112"/>
        <v>0.11025052530448522</v>
      </c>
      <c r="AL100" s="1065">
        <f t="shared" si="112"/>
        <v>7.9559508718227687E-2</v>
      </c>
      <c r="AM100" s="1065">
        <f t="shared" si="112"/>
        <v>5.6134762834133725E-2</v>
      </c>
      <c r="AN100" s="1065">
        <f t="shared" si="112"/>
        <v>3.8725770351664364E-2</v>
      </c>
      <c r="AO100" s="1065">
        <f t="shared" si="112"/>
        <v>2.6121409853918257E-2</v>
      </c>
      <c r="AP100" s="1065">
        <f t="shared" si="112"/>
        <v>1.7227471311635108E-2</v>
      </c>
      <c r="AQ100" s="1065">
        <f t="shared" si="112"/>
        <v>1.1108996538242306E-2</v>
      </c>
      <c r="AR100" s="1065" t="str">
        <f t="shared" si="112"/>
        <v/>
      </c>
      <c r="AS100" s="1065" t="str">
        <f t="shared" si="112"/>
        <v/>
      </c>
      <c r="AT100" s="1065" t="str">
        <f t="shared" si="112"/>
        <v/>
      </c>
      <c r="AU100" s="1065" t="str">
        <f t="shared" si="112"/>
        <v/>
      </c>
      <c r="AV100" s="1065" t="str">
        <f t="shared" si="112"/>
        <v/>
      </c>
      <c r="AW100" s="1065" t="str">
        <f t="shared" si="112"/>
        <v/>
      </c>
      <c r="AX100" s="1065" t="str">
        <f t="shared" si="112"/>
        <v/>
      </c>
      <c r="AY100" s="1065" t="str">
        <f t="shared" si="112"/>
        <v/>
      </c>
      <c r="AZ100" s="1065" t="str">
        <f t="shared" si="112"/>
        <v/>
      </c>
      <c r="BA100" s="1065" t="str">
        <f t="shared" si="113"/>
        <v/>
      </c>
      <c r="BB100" s="1065" t="str">
        <f t="shared" si="113"/>
        <v/>
      </c>
      <c r="BC100" s="1065" t="str">
        <f t="shared" si="113"/>
        <v/>
      </c>
      <c r="BD100" s="1065" t="str">
        <f t="shared" si="113"/>
        <v/>
      </c>
      <c r="BE100" s="1065" t="str">
        <f t="shared" si="113"/>
        <v/>
      </c>
      <c r="BF100" s="1065" t="str">
        <f t="shared" si="113"/>
        <v/>
      </c>
      <c r="BG100" s="1065" t="str">
        <f t="shared" si="113"/>
        <v/>
      </c>
      <c r="BH100" s="1065" t="str">
        <f t="shared" si="113"/>
        <v/>
      </c>
      <c r="BI100" s="1065" t="str">
        <f t="shared" si="113"/>
        <v/>
      </c>
      <c r="BJ100" s="1065" t="str">
        <f t="shared" si="113"/>
        <v/>
      </c>
    </row>
    <row r="101" spans="2:62">
      <c r="B101" s="1064">
        <f t="shared" si="114"/>
        <v>41</v>
      </c>
      <c r="D101" s="1065">
        <f t="shared" si="115"/>
        <v>1.7048662540306004E-2</v>
      </c>
      <c r="E101" s="1065">
        <f t="shared" si="110"/>
        <v>2.5609731389126724E-2</v>
      </c>
      <c r="F101" s="1065">
        <f t="shared" si="110"/>
        <v>3.765467972849218E-2</v>
      </c>
      <c r="G101" s="1065">
        <f t="shared" si="110"/>
        <v>5.4191618086891158E-2</v>
      </c>
      <c r="H101" s="1065">
        <f t="shared" si="110"/>
        <v>7.633865520299693E-2</v>
      </c>
      <c r="I101" s="1065">
        <f t="shared" si="110"/>
        <v>0.1052582432317714</v>
      </c>
      <c r="J101" s="1065">
        <f t="shared" si="110"/>
        <v>0.14205841195118218</v>
      </c>
      <c r="K101" s="1065">
        <f t="shared" si="110"/>
        <v>0.18766229337172061</v>
      </c>
      <c r="L101" s="1065">
        <f t="shared" si="110"/>
        <v>0.24265335994816528</v>
      </c>
      <c r="M101" s="1065">
        <f t="shared" si="110"/>
        <v>0.30711061302427617</v>
      </c>
      <c r="N101" s="1065">
        <f t="shared" si="110"/>
        <v>0.38045436082855499</v>
      </c>
      <c r="O101" s="1065">
        <f t="shared" si="110"/>
        <v>0.46132770167205089</v>
      </c>
      <c r="P101" s="1065">
        <f t="shared" si="110"/>
        <v>0.5475398428608258</v>
      </c>
      <c r="Q101" s="1065">
        <f t="shared" si="110"/>
        <v>0.63609377586002391</v>
      </c>
      <c r="R101" s="1065">
        <f t="shared" si="110"/>
        <v>0.72331220103294291</v>
      </c>
      <c r="S101" s="1065">
        <f t="shared" si="110"/>
        <v>0.80506261890224251</v>
      </c>
      <c r="T101" s="1065">
        <f t="shared" si="110"/>
        <v>0.87706697478031725</v>
      </c>
      <c r="U101" s="1065">
        <f t="shared" si="111"/>
        <v>0.93526585825362818</v>
      </c>
      <c r="V101" s="1065">
        <f t="shared" si="111"/>
        <v>0.97619511278940874</v>
      </c>
      <c r="W101" s="1065">
        <f t="shared" si="111"/>
        <v>0.99732660192112588</v>
      </c>
      <c r="X101" s="1065">
        <f t="shared" si="111"/>
        <v>0.99732660192112588</v>
      </c>
      <c r="Y101" s="1065">
        <f t="shared" si="111"/>
        <v>0.97619511278940874</v>
      </c>
      <c r="Z101" s="1065">
        <f t="shared" si="111"/>
        <v>0.93526585825362818</v>
      </c>
      <c r="AA101" s="1065">
        <f t="shared" si="111"/>
        <v>0.87706697478031725</v>
      </c>
      <c r="AB101" s="1065">
        <f t="shared" si="111"/>
        <v>0.80506261890224251</v>
      </c>
      <c r="AC101" s="1065">
        <f t="shared" si="111"/>
        <v>0.72331220103294291</v>
      </c>
      <c r="AD101" s="1065">
        <f t="shared" si="111"/>
        <v>0.63609377586002391</v>
      </c>
      <c r="AE101" s="1065">
        <f t="shared" si="111"/>
        <v>0.5475398428608258</v>
      </c>
      <c r="AF101" s="1065">
        <f t="shared" si="111"/>
        <v>0.46132770167205089</v>
      </c>
      <c r="AG101" s="1065">
        <f t="shared" si="111"/>
        <v>0.38045436082855499</v>
      </c>
      <c r="AH101" s="1065">
        <f t="shared" si="111"/>
        <v>0.30711061302427617</v>
      </c>
      <c r="AI101" s="1065">
        <f t="shared" si="111"/>
        <v>0.24265335994816528</v>
      </c>
      <c r="AJ101" s="1065">
        <f t="shared" si="111"/>
        <v>0.18766229337172061</v>
      </c>
      <c r="AK101" s="1065">
        <f t="shared" si="112"/>
        <v>0.14205841195118218</v>
      </c>
      <c r="AL101" s="1065">
        <f t="shared" si="112"/>
        <v>0.1052582432317714</v>
      </c>
      <c r="AM101" s="1065">
        <f t="shared" si="112"/>
        <v>7.633865520299693E-2</v>
      </c>
      <c r="AN101" s="1065">
        <f t="shared" si="112"/>
        <v>5.4191618086891158E-2</v>
      </c>
      <c r="AO101" s="1065">
        <f t="shared" si="112"/>
        <v>3.765467972849218E-2</v>
      </c>
      <c r="AP101" s="1065">
        <f t="shared" si="112"/>
        <v>2.5609731389126724E-2</v>
      </c>
      <c r="AQ101" s="1065">
        <f t="shared" si="112"/>
        <v>1.7048662540306004E-2</v>
      </c>
      <c r="AR101" s="1065">
        <f t="shared" si="112"/>
        <v>1.1108996538242306E-2</v>
      </c>
      <c r="AS101" s="1065" t="str">
        <f t="shared" si="112"/>
        <v/>
      </c>
      <c r="AT101" s="1065" t="str">
        <f t="shared" si="112"/>
        <v/>
      </c>
      <c r="AU101" s="1065" t="str">
        <f t="shared" si="112"/>
        <v/>
      </c>
      <c r="AV101" s="1065" t="str">
        <f t="shared" si="112"/>
        <v/>
      </c>
      <c r="AW101" s="1065" t="str">
        <f t="shared" si="112"/>
        <v/>
      </c>
      <c r="AX101" s="1065" t="str">
        <f t="shared" si="112"/>
        <v/>
      </c>
      <c r="AY101" s="1065" t="str">
        <f t="shared" si="112"/>
        <v/>
      </c>
      <c r="AZ101" s="1065" t="str">
        <f t="shared" si="112"/>
        <v/>
      </c>
      <c r="BA101" s="1065" t="str">
        <f t="shared" si="113"/>
        <v/>
      </c>
      <c r="BB101" s="1065" t="str">
        <f t="shared" si="113"/>
        <v/>
      </c>
      <c r="BC101" s="1065" t="str">
        <f t="shared" si="113"/>
        <v/>
      </c>
      <c r="BD101" s="1065" t="str">
        <f t="shared" si="113"/>
        <v/>
      </c>
      <c r="BE101" s="1065" t="str">
        <f t="shared" si="113"/>
        <v/>
      </c>
      <c r="BF101" s="1065" t="str">
        <f t="shared" si="113"/>
        <v/>
      </c>
      <c r="BG101" s="1065" t="str">
        <f t="shared" si="113"/>
        <v/>
      </c>
      <c r="BH101" s="1065" t="str">
        <f t="shared" si="113"/>
        <v/>
      </c>
      <c r="BI101" s="1065" t="str">
        <f t="shared" si="113"/>
        <v/>
      </c>
      <c r="BJ101" s="1065" t="str">
        <f t="shared" si="113"/>
        <v/>
      </c>
    </row>
    <row r="102" spans="2:62">
      <c r="B102" s="1064">
        <f t="shared" si="114"/>
        <v>42</v>
      </c>
      <c r="D102" s="1065">
        <f t="shared" si="115"/>
        <v>1.6879884148789909E-2</v>
      </c>
      <c r="E102" s="1065">
        <f t="shared" si="110"/>
        <v>2.5130488985274403E-2</v>
      </c>
      <c r="F102" s="1065">
        <f t="shared" si="110"/>
        <v>3.6658041953377997E-2</v>
      </c>
      <c r="G102" s="1065">
        <f t="shared" si="110"/>
        <v>5.2393141069825601E-2</v>
      </c>
      <c r="H102" s="1065">
        <f t="shared" si="110"/>
        <v>7.3369651368382902E-2</v>
      </c>
      <c r="I102" s="1065">
        <f t="shared" si="110"/>
        <v>0.10066889977289781</v>
      </c>
      <c r="J102" s="1065">
        <f t="shared" si="110"/>
        <v>0.1353352832366127</v>
      </c>
      <c r="K102" s="1065">
        <f t="shared" si="110"/>
        <v>0.17826397958504792</v>
      </c>
      <c r="L102" s="1065">
        <f t="shared" si="110"/>
        <v>0.23006629899380912</v>
      </c>
      <c r="M102" s="1065">
        <f t="shared" si="110"/>
        <v>0.29092380704614818</v>
      </c>
      <c r="N102" s="1065">
        <f t="shared" si="110"/>
        <v>0.36044778859782101</v>
      </c>
      <c r="O102" s="1065">
        <f t="shared" si="110"/>
        <v>0.43756473770026916</v>
      </c>
      <c r="P102" s="1065">
        <f t="shared" si="110"/>
        <v>0.52045012102070209</v>
      </c>
      <c r="Q102" s="1065">
        <f t="shared" si="110"/>
        <v>0.60653065971263342</v>
      </c>
      <c r="R102" s="1065">
        <f t="shared" si="110"/>
        <v>0.69256932420519779</v>
      </c>
      <c r="S102" s="1065">
        <f t="shared" si="110"/>
        <v>0.77483742888324936</v>
      </c>
      <c r="T102" s="1065">
        <f t="shared" si="110"/>
        <v>0.84936581656831245</v>
      </c>
      <c r="U102" s="1065">
        <f t="shared" si="111"/>
        <v>0.9122540768285452</v>
      </c>
      <c r="V102" s="1065">
        <f t="shared" si="111"/>
        <v>0.96000544128547771</v>
      </c>
      <c r="W102" s="1065">
        <f t="shared" si="111"/>
        <v>0.98984780337873379</v>
      </c>
      <c r="X102" s="1065">
        <f t="shared" si="111"/>
        <v>1</v>
      </c>
      <c r="Y102" s="1065">
        <f t="shared" si="111"/>
        <v>0.98984780337873379</v>
      </c>
      <c r="Z102" s="1065">
        <f t="shared" si="111"/>
        <v>0.96000544128547771</v>
      </c>
      <c r="AA102" s="1065">
        <f t="shared" si="111"/>
        <v>0.9122540768285452</v>
      </c>
      <c r="AB102" s="1065">
        <f t="shared" si="111"/>
        <v>0.84936581656831245</v>
      </c>
      <c r="AC102" s="1065">
        <f t="shared" si="111"/>
        <v>0.77483742888324936</v>
      </c>
      <c r="AD102" s="1065">
        <f t="shared" si="111"/>
        <v>0.69256932420519779</v>
      </c>
      <c r="AE102" s="1065">
        <f t="shared" si="111"/>
        <v>0.60653065971263342</v>
      </c>
      <c r="AF102" s="1065">
        <f t="shared" si="111"/>
        <v>0.52045012102070209</v>
      </c>
      <c r="AG102" s="1065">
        <f t="shared" si="111"/>
        <v>0.43756473770026916</v>
      </c>
      <c r="AH102" s="1065">
        <f t="shared" si="111"/>
        <v>0.36044778859782101</v>
      </c>
      <c r="AI102" s="1065">
        <f t="shared" si="111"/>
        <v>0.29092380704614818</v>
      </c>
      <c r="AJ102" s="1065">
        <f t="shared" si="111"/>
        <v>0.23006629899380912</v>
      </c>
      <c r="AK102" s="1065">
        <f t="shared" si="112"/>
        <v>0.17826397958504792</v>
      </c>
      <c r="AL102" s="1065">
        <f t="shared" si="112"/>
        <v>0.1353352832366127</v>
      </c>
      <c r="AM102" s="1065">
        <f t="shared" si="112"/>
        <v>0.10066889977289781</v>
      </c>
      <c r="AN102" s="1065">
        <f t="shared" si="112"/>
        <v>7.3369651368382902E-2</v>
      </c>
      <c r="AO102" s="1065">
        <f t="shared" si="112"/>
        <v>5.2393141069825601E-2</v>
      </c>
      <c r="AP102" s="1065">
        <f t="shared" si="112"/>
        <v>3.6658041953377997E-2</v>
      </c>
      <c r="AQ102" s="1065">
        <f t="shared" si="112"/>
        <v>2.5130488985274403E-2</v>
      </c>
      <c r="AR102" s="1065">
        <f t="shared" si="112"/>
        <v>1.6879884148789909E-2</v>
      </c>
      <c r="AS102" s="1065">
        <f t="shared" si="112"/>
        <v>1.1108996538242306E-2</v>
      </c>
      <c r="AT102" s="1065" t="str">
        <f t="shared" si="112"/>
        <v/>
      </c>
      <c r="AU102" s="1065" t="str">
        <f t="shared" si="112"/>
        <v/>
      </c>
      <c r="AV102" s="1065" t="str">
        <f t="shared" si="112"/>
        <v/>
      </c>
      <c r="AW102" s="1065" t="str">
        <f t="shared" si="112"/>
        <v/>
      </c>
      <c r="AX102" s="1065" t="str">
        <f t="shared" si="112"/>
        <v/>
      </c>
      <c r="AY102" s="1065" t="str">
        <f t="shared" si="112"/>
        <v/>
      </c>
      <c r="AZ102" s="1065" t="str">
        <f t="shared" si="112"/>
        <v/>
      </c>
      <c r="BA102" s="1065" t="str">
        <f t="shared" si="113"/>
        <v/>
      </c>
      <c r="BB102" s="1065" t="str">
        <f t="shared" si="113"/>
        <v/>
      </c>
      <c r="BC102" s="1065" t="str">
        <f t="shared" si="113"/>
        <v/>
      </c>
      <c r="BD102" s="1065" t="str">
        <f t="shared" si="113"/>
        <v/>
      </c>
      <c r="BE102" s="1065" t="str">
        <f t="shared" si="113"/>
        <v/>
      </c>
      <c r="BF102" s="1065" t="str">
        <f t="shared" si="113"/>
        <v/>
      </c>
      <c r="BG102" s="1065" t="str">
        <f t="shared" si="113"/>
        <v/>
      </c>
      <c r="BH102" s="1065" t="str">
        <f t="shared" si="113"/>
        <v/>
      </c>
      <c r="BI102" s="1065" t="str">
        <f t="shared" si="113"/>
        <v/>
      </c>
      <c r="BJ102" s="1065" t="str">
        <f t="shared" si="113"/>
        <v/>
      </c>
    </row>
    <row r="103" spans="2:62">
      <c r="B103" s="1064">
        <f t="shared" si="114"/>
        <v>43</v>
      </c>
      <c r="D103" s="1065">
        <f t="shared" si="115"/>
        <v>1.6720323210770396E-2</v>
      </c>
      <c r="E103" s="1065">
        <f t="shared" si="110"/>
        <v>2.468077532748033E-2</v>
      </c>
      <c r="F103" s="1065">
        <f t="shared" si="110"/>
        <v>3.5728700646710493E-2</v>
      </c>
      <c r="G103" s="1065">
        <f t="shared" si="110"/>
        <v>5.0724752854265712E-2</v>
      </c>
      <c r="H103" s="1065">
        <f t="shared" si="110"/>
        <v>7.0626380601009828E-2</v>
      </c>
      <c r="I103" s="1065">
        <f t="shared" si="110"/>
        <v>9.6440233837933695E-2</v>
      </c>
      <c r="J103" s="1065">
        <f t="shared" si="110"/>
        <v>0.12914983405423727</v>
      </c>
      <c r="K103" s="1065">
        <f t="shared" si="110"/>
        <v>0.16961870521923356</v>
      </c>
      <c r="L103" s="1065">
        <f t="shared" si="110"/>
        <v>0.2184730785307866</v>
      </c>
      <c r="M103" s="1065">
        <f t="shared" si="110"/>
        <v>0.27597288050770696</v>
      </c>
      <c r="N103" s="1065">
        <f t="shared" si="110"/>
        <v>0.34188431629188759</v>
      </c>
      <c r="O103" s="1065">
        <f t="shared" si="110"/>
        <v>0.41537106826988635</v>
      </c>
      <c r="P103" s="1065">
        <f t="shared" si="110"/>
        <v>0.49492296050349277</v>
      </c>
      <c r="Q103" s="1065">
        <f t="shared" si="110"/>
        <v>0.5783400313957372</v>
      </c>
      <c r="R103" s="1065">
        <f t="shared" si="110"/>
        <v>0.66278580707376944</v>
      </c>
      <c r="S103" s="1065">
        <f t="shared" si="110"/>
        <v>0.74491623393367989</v>
      </c>
      <c r="T103" s="1065">
        <f t="shared" si="110"/>
        <v>0.82108094129580422</v>
      </c>
      <c r="U103" s="1065">
        <f t="shared" si="111"/>
        <v>0.88758263631886558</v>
      </c>
      <c r="V103" s="1065">
        <f t="shared" si="111"/>
        <v>0.94097030260257553</v>
      </c>
      <c r="W103" s="1065">
        <f t="shared" si="111"/>
        <v>0.97833441306286373</v>
      </c>
      <c r="X103" s="1065">
        <f t="shared" si="111"/>
        <v>0.99756921119161246</v>
      </c>
      <c r="Y103" s="1065">
        <f t="shared" si="111"/>
        <v>0.99756921119161246</v>
      </c>
      <c r="Z103" s="1065">
        <f t="shared" si="111"/>
        <v>0.97833441306286373</v>
      </c>
      <c r="AA103" s="1065">
        <f t="shared" si="111"/>
        <v>0.94097030260257553</v>
      </c>
      <c r="AB103" s="1065">
        <f t="shared" si="111"/>
        <v>0.88758263631886558</v>
      </c>
      <c r="AC103" s="1065">
        <f t="shared" si="111"/>
        <v>0.82108094129580422</v>
      </c>
      <c r="AD103" s="1065">
        <f t="shared" si="111"/>
        <v>0.74491623393367989</v>
      </c>
      <c r="AE103" s="1065">
        <f t="shared" si="111"/>
        <v>0.66278580707376944</v>
      </c>
      <c r="AF103" s="1065">
        <f t="shared" si="111"/>
        <v>0.5783400313957372</v>
      </c>
      <c r="AG103" s="1065">
        <f t="shared" si="111"/>
        <v>0.49492296050349277</v>
      </c>
      <c r="AH103" s="1065">
        <f t="shared" si="111"/>
        <v>0.41537106826988635</v>
      </c>
      <c r="AI103" s="1065">
        <f t="shared" si="111"/>
        <v>0.34188431629188759</v>
      </c>
      <c r="AJ103" s="1065">
        <f t="shared" si="111"/>
        <v>0.27597288050770696</v>
      </c>
      <c r="AK103" s="1065">
        <f t="shared" si="112"/>
        <v>0.2184730785307866</v>
      </c>
      <c r="AL103" s="1065">
        <f t="shared" si="112"/>
        <v>0.16961870521923356</v>
      </c>
      <c r="AM103" s="1065">
        <f t="shared" si="112"/>
        <v>0.12914983405423727</v>
      </c>
      <c r="AN103" s="1065">
        <f t="shared" si="112"/>
        <v>9.6440233837933695E-2</v>
      </c>
      <c r="AO103" s="1065">
        <f t="shared" si="112"/>
        <v>7.0626380601009828E-2</v>
      </c>
      <c r="AP103" s="1065">
        <f t="shared" si="112"/>
        <v>5.0724752854265712E-2</v>
      </c>
      <c r="AQ103" s="1065">
        <f t="shared" si="112"/>
        <v>3.5728700646710493E-2</v>
      </c>
      <c r="AR103" s="1065">
        <f t="shared" si="112"/>
        <v>2.468077532748033E-2</v>
      </c>
      <c r="AS103" s="1065">
        <f t="shared" si="112"/>
        <v>1.6720323210770396E-2</v>
      </c>
      <c r="AT103" s="1065">
        <f t="shared" si="112"/>
        <v>1.1108996538242306E-2</v>
      </c>
      <c r="AU103" s="1065" t="str">
        <f t="shared" si="112"/>
        <v/>
      </c>
      <c r="AV103" s="1065" t="str">
        <f t="shared" si="112"/>
        <v/>
      </c>
      <c r="AW103" s="1065" t="str">
        <f t="shared" si="112"/>
        <v/>
      </c>
      <c r="AX103" s="1065" t="str">
        <f t="shared" si="112"/>
        <v/>
      </c>
      <c r="AY103" s="1065" t="str">
        <f t="shared" si="112"/>
        <v/>
      </c>
      <c r="AZ103" s="1065" t="str">
        <f t="shared" si="112"/>
        <v/>
      </c>
      <c r="BA103" s="1065" t="str">
        <f t="shared" si="113"/>
        <v/>
      </c>
      <c r="BB103" s="1065" t="str">
        <f t="shared" si="113"/>
        <v/>
      </c>
      <c r="BC103" s="1065" t="str">
        <f t="shared" si="113"/>
        <v/>
      </c>
      <c r="BD103" s="1065" t="str">
        <f t="shared" si="113"/>
        <v/>
      </c>
      <c r="BE103" s="1065" t="str">
        <f t="shared" si="113"/>
        <v/>
      </c>
      <c r="BF103" s="1065" t="str">
        <f t="shared" si="113"/>
        <v/>
      </c>
      <c r="BG103" s="1065" t="str">
        <f t="shared" si="113"/>
        <v/>
      </c>
      <c r="BH103" s="1065" t="str">
        <f t="shared" si="113"/>
        <v/>
      </c>
      <c r="BI103" s="1065" t="str">
        <f t="shared" si="113"/>
        <v/>
      </c>
      <c r="BJ103" s="1065" t="str">
        <f t="shared" si="113"/>
        <v/>
      </c>
    </row>
    <row r="104" spans="2:62">
      <c r="B104" s="1064">
        <f t="shared" si="114"/>
        <v>44</v>
      </c>
      <c r="D104" s="1065">
        <f t="shared" si="115"/>
        <v>1.6569251648978916E-2</v>
      </c>
      <c r="E104" s="1065">
        <f t="shared" si="110"/>
        <v>2.425801345428226E-2</v>
      </c>
      <c r="F104" s="1065">
        <f t="shared" si="110"/>
        <v>3.4860358370052476E-2</v>
      </c>
      <c r="G104" s="1065">
        <f t="shared" si="110"/>
        <v>4.9173683135333469E-2</v>
      </c>
      <c r="H104" s="1065">
        <f t="shared" si="110"/>
        <v>6.8086013339146878E-2</v>
      </c>
      <c r="I104" s="1065">
        <f t="shared" si="110"/>
        <v>9.2535281158421953E-2</v>
      </c>
      <c r="J104" s="1065">
        <f t="shared" si="110"/>
        <v>0.12344715011935546</v>
      </c>
      <c r="K104" s="1065">
        <f t="shared" si="110"/>
        <v>0.16165124878726989</v>
      </c>
      <c r="L104" s="1065">
        <f t="shared" si="110"/>
        <v>0.20777884881975262</v>
      </c>
      <c r="M104" s="1065">
        <f t="shared" si="110"/>
        <v>0.26214880584576306</v>
      </c>
      <c r="N104" s="1065">
        <f t="shared" si="110"/>
        <v>0.32465246735834974</v>
      </c>
      <c r="O104" s="1065">
        <f t="shared" si="110"/>
        <v>0.39465154573342698</v>
      </c>
      <c r="P104" s="1065">
        <f t="shared" si="110"/>
        <v>0.47090487298266154</v>
      </c>
      <c r="Q104" s="1065">
        <f t="shared" si="110"/>
        <v>0.55153977449716429</v>
      </c>
      <c r="R104" s="1065">
        <f t="shared" si="110"/>
        <v>0.63408103808068472</v>
      </c>
      <c r="S104" s="1065">
        <f t="shared" si="110"/>
        <v>0.71554503225670096</v>
      </c>
      <c r="T104" s="1065">
        <f t="shared" si="110"/>
        <v>0.79259887585374167</v>
      </c>
      <c r="U104" s="1065">
        <f t="shared" si="111"/>
        <v>0.8617756314171563</v>
      </c>
      <c r="V104" s="1065">
        <f t="shared" si="111"/>
        <v>0.91972764946990182</v>
      </c>
      <c r="W104" s="1065">
        <f t="shared" si="111"/>
        <v>0.96349297464906791</v>
      </c>
      <c r="X104" s="1065">
        <f t="shared" si="111"/>
        <v>0.99074556764253374</v>
      </c>
      <c r="Y104" s="1065">
        <f t="shared" si="111"/>
        <v>1</v>
      </c>
      <c r="Z104" s="1065">
        <f t="shared" si="111"/>
        <v>0.99074556764253374</v>
      </c>
      <c r="AA104" s="1065">
        <f t="shared" si="111"/>
        <v>0.96349297464906791</v>
      </c>
      <c r="AB104" s="1065">
        <f t="shared" si="111"/>
        <v>0.91972764946990182</v>
      </c>
      <c r="AC104" s="1065">
        <f t="shared" si="111"/>
        <v>0.8617756314171563</v>
      </c>
      <c r="AD104" s="1065">
        <f t="shared" si="111"/>
        <v>0.79259887585374167</v>
      </c>
      <c r="AE104" s="1065">
        <f t="shared" si="111"/>
        <v>0.71554503225670096</v>
      </c>
      <c r="AF104" s="1065">
        <f t="shared" si="111"/>
        <v>0.63408103808068472</v>
      </c>
      <c r="AG104" s="1065">
        <f t="shared" si="111"/>
        <v>0.55153977449716429</v>
      </c>
      <c r="AH104" s="1065">
        <f t="shared" si="111"/>
        <v>0.47090487298266154</v>
      </c>
      <c r="AI104" s="1065">
        <f t="shared" si="111"/>
        <v>0.39465154573342698</v>
      </c>
      <c r="AJ104" s="1065">
        <f t="shared" si="111"/>
        <v>0.32465246735834974</v>
      </c>
      <c r="AK104" s="1065">
        <f t="shared" si="112"/>
        <v>0.26214880584576306</v>
      </c>
      <c r="AL104" s="1065">
        <f t="shared" si="112"/>
        <v>0.20777884881975262</v>
      </c>
      <c r="AM104" s="1065">
        <f t="shared" si="112"/>
        <v>0.16165124878726989</v>
      </c>
      <c r="AN104" s="1065">
        <f t="shared" si="112"/>
        <v>0.12344715011935546</v>
      </c>
      <c r="AO104" s="1065">
        <f t="shared" si="112"/>
        <v>9.2535281158421953E-2</v>
      </c>
      <c r="AP104" s="1065">
        <f t="shared" si="112"/>
        <v>6.8086013339146878E-2</v>
      </c>
      <c r="AQ104" s="1065">
        <f t="shared" si="112"/>
        <v>4.9173683135333469E-2</v>
      </c>
      <c r="AR104" s="1065">
        <f t="shared" si="112"/>
        <v>3.4860358370052476E-2</v>
      </c>
      <c r="AS104" s="1065">
        <f t="shared" si="112"/>
        <v>2.425801345428226E-2</v>
      </c>
      <c r="AT104" s="1065">
        <f t="shared" si="112"/>
        <v>1.6569251648978916E-2</v>
      </c>
      <c r="AU104" s="1065">
        <f t="shared" si="112"/>
        <v>1.1108996538242306E-2</v>
      </c>
      <c r="AV104" s="1065" t="str">
        <f t="shared" si="112"/>
        <v/>
      </c>
      <c r="AW104" s="1065" t="str">
        <f t="shared" si="112"/>
        <v/>
      </c>
      <c r="AX104" s="1065" t="str">
        <f t="shared" si="112"/>
        <v/>
      </c>
      <c r="AY104" s="1065" t="str">
        <f t="shared" si="112"/>
        <v/>
      </c>
      <c r="AZ104" s="1065" t="str">
        <f t="shared" si="112"/>
        <v/>
      </c>
      <c r="BA104" s="1065" t="str">
        <f t="shared" si="113"/>
        <v/>
      </c>
      <c r="BB104" s="1065" t="str">
        <f t="shared" si="113"/>
        <v/>
      </c>
      <c r="BC104" s="1065" t="str">
        <f t="shared" si="113"/>
        <v/>
      </c>
      <c r="BD104" s="1065" t="str">
        <f t="shared" si="113"/>
        <v/>
      </c>
      <c r="BE104" s="1065" t="str">
        <f t="shared" si="113"/>
        <v/>
      </c>
      <c r="BF104" s="1065" t="str">
        <f t="shared" si="113"/>
        <v/>
      </c>
      <c r="BG104" s="1065" t="str">
        <f t="shared" si="113"/>
        <v/>
      </c>
      <c r="BH104" s="1065" t="str">
        <f t="shared" si="113"/>
        <v/>
      </c>
      <c r="BI104" s="1065" t="str">
        <f t="shared" si="113"/>
        <v/>
      </c>
      <c r="BJ104" s="1065" t="str">
        <f t="shared" si="113"/>
        <v/>
      </c>
    </row>
    <row r="105" spans="2:62">
      <c r="B105" s="1064">
        <f t="shared" si="114"/>
        <v>45</v>
      </c>
      <c r="D105" s="1065">
        <f t="shared" si="115"/>
        <v>1.6426015518885544E-2</v>
      </c>
      <c r="E105" s="1065">
        <f t="shared" si="110"/>
        <v>2.3859911879380247E-2</v>
      </c>
      <c r="F105" s="1065">
        <f t="shared" si="110"/>
        <v>3.4047454734599331E-2</v>
      </c>
      <c r="G105" s="1065">
        <f t="shared" si="110"/>
        <v>4.7728707763164131E-2</v>
      </c>
      <c r="H105" s="1065">
        <f t="shared" si="110"/>
        <v>6.5728528616530446E-2</v>
      </c>
      <c r="I105" s="1065">
        <f t="shared" si="110"/>
        <v>8.8921617459386301E-2</v>
      </c>
      <c r="J105" s="1065">
        <f t="shared" si="110"/>
        <v>0.1181789171817805</v>
      </c>
      <c r="K105" s="1065">
        <f t="shared" si="110"/>
        <v>0.15429500550156833</v>
      </c>
      <c r="L105" s="1065">
        <f t="shared" si="110"/>
        <v>0.19789869908361465</v>
      </c>
      <c r="M105" s="1065">
        <f t="shared" si="110"/>
        <v>0.24935220877729616</v>
      </c>
      <c r="N105" s="1065">
        <f t="shared" si="110"/>
        <v>0.3086474612366189</v>
      </c>
      <c r="O105" s="1065">
        <f t="shared" si="110"/>
        <v>0.37531109885139957</v>
      </c>
      <c r="P105" s="1065">
        <f t="shared" si="110"/>
        <v>0.44833156394094303</v>
      </c>
      <c r="Q105" s="1065">
        <f t="shared" si="110"/>
        <v>0.52612196409345657</v>
      </c>
      <c r="R105" s="1065">
        <f t="shared" si="110"/>
        <v>0.60653065971263342</v>
      </c>
      <c r="S105" s="1065">
        <f t="shared" si="110"/>
        <v>0.68690755745738774</v>
      </c>
      <c r="T105" s="1065">
        <f t="shared" si="110"/>
        <v>0.7642281651714905</v>
      </c>
      <c r="U105" s="1065">
        <f t="shared" si="111"/>
        <v>0.835270211411272</v>
      </c>
      <c r="V105" s="1065">
        <f t="shared" si="111"/>
        <v>0.8968300597468688</v>
      </c>
      <c r="W105" s="1065">
        <f t="shared" si="111"/>
        <v>0.94595946890676541</v>
      </c>
      <c r="X105" s="1065">
        <f t="shared" si="111"/>
        <v>0.98019867330675525</v>
      </c>
      <c r="Y105" s="1065">
        <f t="shared" si="111"/>
        <v>0.99778024508560637</v>
      </c>
      <c r="Z105" s="1065">
        <f t="shared" si="111"/>
        <v>0.99778024508560637</v>
      </c>
      <c r="AA105" s="1065">
        <f t="shared" si="111"/>
        <v>0.98019867330675525</v>
      </c>
      <c r="AB105" s="1065">
        <f t="shared" si="111"/>
        <v>0.94595946890676541</v>
      </c>
      <c r="AC105" s="1065">
        <f t="shared" si="111"/>
        <v>0.8968300597468688</v>
      </c>
      <c r="AD105" s="1065">
        <f t="shared" si="111"/>
        <v>0.835270211411272</v>
      </c>
      <c r="AE105" s="1065">
        <f t="shared" si="111"/>
        <v>0.7642281651714905</v>
      </c>
      <c r="AF105" s="1065">
        <f t="shared" si="111"/>
        <v>0.68690755745738774</v>
      </c>
      <c r="AG105" s="1065">
        <f t="shared" si="111"/>
        <v>0.60653065971263342</v>
      </c>
      <c r="AH105" s="1065">
        <f t="shared" si="111"/>
        <v>0.52612196409345657</v>
      </c>
      <c r="AI105" s="1065">
        <f t="shared" si="111"/>
        <v>0.44833156394094303</v>
      </c>
      <c r="AJ105" s="1065">
        <f t="shared" si="111"/>
        <v>0.37531109885139957</v>
      </c>
      <c r="AK105" s="1065">
        <f t="shared" si="112"/>
        <v>0.3086474612366189</v>
      </c>
      <c r="AL105" s="1065">
        <f t="shared" si="112"/>
        <v>0.24935220877729616</v>
      </c>
      <c r="AM105" s="1065">
        <f t="shared" si="112"/>
        <v>0.19789869908361465</v>
      </c>
      <c r="AN105" s="1065">
        <f t="shared" si="112"/>
        <v>0.15429500550156833</v>
      </c>
      <c r="AO105" s="1065">
        <f t="shared" si="112"/>
        <v>0.1181789171817805</v>
      </c>
      <c r="AP105" s="1065">
        <f t="shared" si="112"/>
        <v>8.8921617459386301E-2</v>
      </c>
      <c r="AQ105" s="1065">
        <f t="shared" si="112"/>
        <v>6.5728528616530446E-2</v>
      </c>
      <c r="AR105" s="1065">
        <f t="shared" si="112"/>
        <v>4.7728707763164131E-2</v>
      </c>
      <c r="AS105" s="1065">
        <f t="shared" si="112"/>
        <v>3.4047454734599331E-2</v>
      </c>
      <c r="AT105" s="1065">
        <f t="shared" si="112"/>
        <v>2.3859911879380247E-2</v>
      </c>
      <c r="AU105" s="1065">
        <f t="shared" si="112"/>
        <v>1.6426015518885544E-2</v>
      </c>
      <c r="AV105" s="1065">
        <f t="shared" si="112"/>
        <v>1.1108996538242306E-2</v>
      </c>
      <c r="AW105" s="1065" t="str">
        <f t="shared" si="112"/>
        <v/>
      </c>
      <c r="AX105" s="1065" t="str">
        <f t="shared" si="112"/>
        <v/>
      </c>
      <c r="AY105" s="1065" t="str">
        <f t="shared" si="112"/>
        <v/>
      </c>
      <c r="AZ105" s="1065" t="str">
        <f t="shared" si="112"/>
        <v/>
      </c>
      <c r="BA105" s="1065" t="str">
        <f t="shared" si="113"/>
        <v/>
      </c>
      <c r="BB105" s="1065" t="str">
        <f t="shared" si="113"/>
        <v/>
      </c>
      <c r="BC105" s="1065" t="str">
        <f t="shared" si="113"/>
        <v/>
      </c>
      <c r="BD105" s="1065" t="str">
        <f t="shared" si="113"/>
        <v/>
      </c>
      <c r="BE105" s="1065" t="str">
        <f t="shared" si="113"/>
        <v/>
      </c>
      <c r="BF105" s="1065" t="str">
        <f t="shared" si="113"/>
        <v/>
      </c>
      <c r="BG105" s="1065" t="str">
        <f t="shared" si="113"/>
        <v/>
      </c>
      <c r="BH105" s="1065" t="str">
        <f t="shared" si="113"/>
        <v/>
      </c>
      <c r="BI105" s="1065" t="str">
        <f t="shared" si="113"/>
        <v/>
      </c>
      <c r="BJ105" s="1065" t="str">
        <f t="shared" si="113"/>
        <v/>
      </c>
    </row>
    <row r="106" spans="2:62">
      <c r="B106" s="1064">
        <f t="shared" si="114"/>
        <v>46</v>
      </c>
      <c r="D106" s="1065">
        <f t="shared" si="115"/>
        <v>1.6290025867517228E-2</v>
      </c>
      <c r="E106" s="1065">
        <f t="shared" si="110"/>
        <v>2.3484426741129168E-2</v>
      </c>
      <c r="F106" s="1065">
        <f t="shared" si="110"/>
        <v>3.3285064276523564E-2</v>
      </c>
      <c r="G106" s="1065">
        <f t="shared" si="110"/>
        <v>4.6379929425726246E-2</v>
      </c>
      <c r="H106" s="1065">
        <f t="shared" si="110"/>
        <v>6.3536313696841998E-2</v>
      </c>
      <c r="I106" s="1065">
        <f t="shared" si="110"/>
        <v>8.5570721037549535E-2</v>
      </c>
      <c r="J106" s="1065">
        <f t="shared" si="110"/>
        <v>0.11330253218511378</v>
      </c>
      <c r="K106" s="1065">
        <f t="shared" si="110"/>
        <v>0.14749092096962874</v>
      </c>
      <c r="L106" s="1065">
        <f t="shared" si="110"/>
        <v>0.18875662608380436</v>
      </c>
      <c r="M106" s="1065">
        <f t="shared" si="110"/>
        <v>0.23749275827452135</v>
      </c>
      <c r="N106" s="1065">
        <f t="shared" si="110"/>
        <v>0.29377158334063014</v>
      </c>
      <c r="O106" s="1065">
        <f t="shared" si="110"/>
        <v>0.35725675032553411</v>
      </c>
      <c r="P106" s="1065">
        <f t="shared" si="110"/>
        <v>0.42713223677089934</v>
      </c>
      <c r="Q106" s="1065">
        <f t="shared" si="110"/>
        <v>0.50205986328709018</v>
      </c>
      <c r="R106" s="1065">
        <f t="shared" si="110"/>
        <v>0.58017619304967416</v>
      </c>
      <c r="S106" s="1065">
        <f t="shared" si="110"/>
        <v>0.65913678824898481</v>
      </c>
      <c r="T106" s="1065">
        <f t="shared" si="110"/>
        <v>0.7362112439079842</v>
      </c>
      <c r="U106" s="1065">
        <f t="shared" si="111"/>
        <v>0.80842658630854358</v>
      </c>
      <c r="V106" s="1065">
        <f t="shared" si="111"/>
        <v>0.8727502381591683</v>
      </c>
      <c r="W106" s="1065">
        <f t="shared" si="111"/>
        <v>0.92629775502978029</v>
      </c>
      <c r="X106" s="1065">
        <f t="shared" si="111"/>
        <v>0.96654592463371813</v>
      </c>
      <c r="Y106" s="1065">
        <f t="shared" si="111"/>
        <v>0.99152946262742869</v>
      </c>
      <c r="Z106" s="1065">
        <f t="shared" si="111"/>
        <v>1</v>
      </c>
      <c r="AA106" s="1065">
        <f t="shared" si="111"/>
        <v>0.99152946262742869</v>
      </c>
      <c r="AB106" s="1065">
        <f t="shared" si="111"/>
        <v>0.96654592463371813</v>
      </c>
      <c r="AC106" s="1065">
        <f t="shared" si="111"/>
        <v>0.92629775502978029</v>
      </c>
      <c r="AD106" s="1065">
        <f t="shared" si="111"/>
        <v>0.8727502381591683</v>
      </c>
      <c r="AE106" s="1065">
        <f t="shared" si="111"/>
        <v>0.80842658630854358</v>
      </c>
      <c r="AF106" s="1065">
        <f t="shared" si="111"/>
        <v>0.7362112439079842</v>
      </c>
      <c r="AG106" s="1065">
        <f t="shared" si="111"/>
        <v>0.65913678824898481</v>
      </c>
      <c r="AH106" s="1065">
        <f t="shared" si="111"/>
        <v>0.58017619304967416</v>
      </c>
      <c r="AI106" s="1065">
        <f t="shared" si="111"/>
        <v>0.50205986328709018</v>
      </c>
      <c r="AJ106" s="1065">
        <f t="shared" si="111"/>
        <v>0.42713223677089934</v>
      </c>
      <c r="AK106" s="1065">
        <f t="shared" si="112"/>
        <v>0.35725675032553411</v>
      </c>
      <c r="AL106" s="1065">
        <f t="shared" si="112"/>
        <v>0.29377158334063014</v>
      </c>
      <c r="AM106" s="1065">
        <f t="shared" si="112"/>
        <v>0.23749275827452135</v>
      </c>
      <c r="AN106" s="1065">
        <f t="shared" si="112"/>
        <v>0.18875662608380436</v>
      </c>
      <c r="AO106" s="1065">
        <f t="shared" si="112"/>
        <v>0.14749092096962874</v>
      </c>
      <c r="AP106" s="1065">
        <f t="shared" si="112"/>
        <v>0.11330253218511378</v>
      </c>
      <c r="AQ106" s="1065">
        <f t="shared" si="112"/>
        <v>8.5570721037549535E-2</v>
      </c>
      <c r="AR106" s="1065">
        <f t="shared" si="112"/>
        <v>6.3536313696841998E-2</v>
      </c>
      <c r="AS106" s="1065">
        <f t="shared" si="112"/>
        <v>4.6379929425726246E-2</v>
      </c>
      <c r="AT106" s="1065">
        <f t="shared" si="112"/>
        <v>3.3285064276523564E-2</v>
      </c>
      <c r="AU106" s="1065">
        <f t="shared" si="112"/>
        <v>2.3484426741129168E-2</v>
      </c>
      <c r="AV106" s="1065">
        <f t="shared" si="112"/>
        <v>1.6290025867517228E-2</v>
      </c>
      <c r="AW106" s="1065">
        <f t="shared" si="112"/>
        <v>1.1108996538242306E-2</v>
      </c>
      <c r="AX106" s="1065" t="str">
        <f t="shared" si="112"/>
        <v/>
      </c>
      <c r="AY106" s="1065" t="str">
        <f t="shared" si="112"/>
        <v/>
      </c>
      <c r="AZ106" s="1065" t="str">
        <f t="shared" si="112"/>
        <v/>
      </c>
      <c r="BA106" s="1065" t="str">
        <f t="shared" si="113"/>
        <v/>
      </c>
      <c r="BB106" s="1065" t="str">
        <f t="shared" si="113"/>
        <v/>
      </c>
      <c r="BC106" s="1065" t="str">
        <f t="shared" si="113"/>
        <v/>
      </c>
      <c r="BD106" s="1065" t="str">
        <f t="shared" si="113"/>
        <v/>
      </c>
      <c r="BE106" s="1065" t="str">
        <f t="shared" si="113"/>
        <v/>
      </c>
      <c r="BF106" s="1065" t="str">
        <f t="shared" si="113"/>
        <v/>
      </c>
      <c r="BG106" s="1065" t="str">
        <f t="shared" si="113"/>
        <v/>
      </c>
      <c r="BH106" s="1065" t="str">
        <f t="shared" si="113"/>
        <v/>
      </c>
      <c r="BI106" s="1065" t="str">
        <f t="shared" si="113"/>
        <v/>
      </c>
      <c r="BJ106" s="1065" t="str">
        <f t="shared" si="113"/>
        <v/>
      </c>
    </row>
    <row r="107" spans="2:62">
      <c r="B107" s="1064">
        <f t="shared" si="114"/>
        <v>47</v>
      </c>
      <c r="D107" s="1065">
        <f t="shared" si="115"/>
        <v>1.6160750905044357E-2</v>
      </c>
      <c r="E107" s="1065">
        <f t="shared" si="110"/>
        <v>2.3129729742344923E-2</v>
      </c>
      <c r="F107" s="1065">
        <f t="shared" si="110"/>
        <v>3.2568810520263003E-2</v>
      </c>
      <c r="G107" s="1065">
        <f t="shared" si="110"/>
        <v>4.5118593621699378E-2</v>
      </c>
      <c r="H107" s="1065">
        <f t="shared" si="110"/>
        <v>6.1493827817580678E-2</v>
      </c>
      <c r="I107" s="1065">
        <f t="shared" si="110"/>
        <v>8.2457434459309559E-2</v>
      </c>
      <c r="J107" s="1065">
        <f t="shared" si="110"/>
        <v>0.10878034357776493</v>
      </c>
      <c r="K107" s="1065">
        <f t="shared" si="110"/>
        <v>0.14118655820910361</v>
      </c>
      <c r="L107" s="1065">
        <f t="shared" si="110"/>
        <v>0.18028458461229738</v>
      </c>
      <c r="M107" s="1065">
        <f t="shared" si="110"/>
        <v>0.22648849872008586</v>
      </c>
      <c r="N107" s="1065">
        <f t="shared" si="110"/>
        <v>0.27993424484475765</v>
      </c>
      <c r="O107" s="1065">
        <f t="shared" si="110"/>
        <v>0.34039895922558094</v>
      </c>
      <c r="P107" s="1065">
        <f t="shared" si="110"/>
        <v>0.40723278517139744</v>
      </c>
      <c r="Q107" s="1065">
        <f t="shared" si="110"/>
        <v>0.47931339137163309</v>
      </c>
      <c r="R107" s="1065">
        <f t="shared" si="110"/>
        <v>0.55503287586871652</v>
      </c>
      <c r="S107" s="1065">
        <f t="shared" si="110"/>
        <v>0.63232473501900621</v>
      </c>
      <c r="T107" s="1065">
        <f t="shared" si="110"/>
        <v>0.70873511431563707</v>
      </c>
      <c r="U107" s="1065">
        <f t="shared" si="111"/>
        <v>0.78153790675689216</v>
      </c>
      <c r="V107" s="1065">
        <f t="shared" si="111"/>
        <v>0.84788794656759903</v>
      </c>
      <c r="W107" s="1065">
        <f t="shared" si="111"/>
        <v>0.90500127848789058</v>
      </c>
      <c r="X107" s="1065">
        <f t="shared" si="111"/>
        <v>0.95034707240951999</v>
      </c>
      <c r="Y107" s="1065">
        <f t="shared" si="111"/>
        <v>0.98183295912330026</v>
      </c>
      <c r="Z107" s="1065">
        <f t="shared" si="111"/>
        <v>0.99796495265330198</v>
      </c>
      <c r="AA107" s="1065">
        <f t="shared" si="111"/>
        <v>0.99796495265330198</v>
      </c>
      <c r="AB107" s="1065">
        <f t="shared" si="111"/>
        <v>0.98183295912330026</v>
      </c>
      <c r="AC107" s="1065">
        <f t="shared" si="111"/>
        <v>0.95034707240951999</v>
      </c>
      <c r="AD107" s="1065">
        <f t="shared" si="111"/>
        <v>0.90500127848789058</v>
      </c>
      <c r="AE107" s="1065">
        <f t="shared" si="111"/>
        <v>0.84788794656759903</v>
      </c>
      <c r="AF107" s="1065">
        <f t="shared" si="111"/>
        <v>0.78153790675689216</v>
      </c>
      <c r="AG107" s="1065">
        <f t="shared" si="111"/>
        <v>0.70873511431563707</v>
      </c>
      <c r="AH107" s="1065">
        <f t="shared" si="111"/>
        <v>0.63232473501900621</v>
      </c>
      <c r="AI107" s="1065">
        <f t="shared" si="111"/>
        <v>0.55503287586871652</v>
      </c>
      <c r="AJ107" s="1065">
        <f t="shared" si="111"/>
        <v>0.47931339137163309</v>
      </c>
      <c r="AK107" s="1065">
        <f t="shared" si="112"/>
        <v>0.40723278517139744</v>
      </c>
      <c r="AL107" s="1065">
        <f t="shared" si="112"/>
        <v>0.34039895922558094</v>
      </c>
      <c r="AM107" s="1065">
        <f t="shared" si="112"/>
        <v>0.27993424484475765</v>
      </c>
      <c r="AN107" s="1065">
        <f t="shared" si="112"/>
        <v>0.22648849872008586</v>
      </c>
      <c r="AO107" s="1065">
        <f t="shared" si="112"/>
        <v>0.18028458461229738</v>
      </c>
      <c r="AP107" s="1065">
        <f t="shared" si="112"/>
        <v>0.14118655820910361</v>
      </c>
      <c r="AQ107" s="1065">
        <f t="shared" si="112"/>
        <v>0.10878034357776493</v>
      </c>
      <c r="AR107" s="1065">
        <f t="shared" si="112"/>
        <v>8.2457434459309559E-2</v>
      </c>
      <c r="AS107" s="1065">
        <f t="shared" si="112"/>
        <v>6.1493827817580678E-2</v>
      </c>
      <c r="AT107" s="1065">
        <f t="shared" si="112"/>
        <v>4.5118593621699378E-2</v>
      </c>
      <c r="AU107" s="1065">
        <f t="shared" si="112"/>
        <v>3.2568810520263003E-2</v>
      </c>
      <c r="AV107" s="1065">
        <f t="shared" si="112"/>
        <v>2.3129729742344923E-2</v>
      </c>
      <c r="AW107" s="1065">
        <f t="shared" si="112"/>
        <v>1.6160750905044357E-2</v>
      </c>
      <c r="AX107" s="1065">
        <f t="shared" si="112"/>
        <v>1.1108996538242306E-2</v>
      </c>
      <c r="AY107" s="1065" t="str">
        <f t="shared" si="112"/>
        <v/>
      </c>
      <c r="AZ107" s="1065" t="str">
        <f t="shared" si="112"/>
        <v/>
      </c>
      <c r="BA107" s="1065" t="str">
        <f t="shared" si="113"/>
        <v/>
      </c>
      <c r="BB107" s="1065" t="str">
        <f t="shared" si="113"/>
        <v/>
      </c>
      <c r="BC107" s="1065" t="str">
        <f t="shared" si="113"/>
        <v/>
      </c>
      <c r="BD107" s="1065" t="str">
        <f t="shared" si="113"/>
        <v/>
      </c>
      <c r="BE107" s="1065" t="str">
        <f t="shared" si="113"/>
        <v/>
      </c>
      <c r="BF107" s="1065" t="str">
        <f t="shared" si="113"/>
        <v/>
      </c>
      <c r="BG107" s="1065" t="str">
        <f t="shared" si="113"/>
        <v/>
      </c>
      <c r="BH107" s="1065" t="str">
        <f t="shared" si="113"/>
        <v/>
      </c>
      <c r="BI107" s="1065" t="str">
        <f t="shared" si="113"/>
        <v/>
      </c>
      <c r="BJ107" s="1065" t="str">
        <f t="shared" si="113"/>
        <v/>
      </c>
    </row>
    <row r="108" spans="2:62">
      <c r="B108" s="1064">
        <f t="shared" si="114"/>
        <v>48</v>
      </c>
      <c r="D108" s="1065">
        <f t="shared" si="115"/>
        <v>1.6037709275350549E-2</v>
      </c>
      <c r="E108" s="1065">
        <f t="shared" si="110"/>
        <v>2.2794180883612344E-2</v>
      </c>
      <c r="F108" s="1065">
        <f t="shared" si="110"/>
        <v>3.1894793362157101E-2</v>
      </c>
      <c r="G108" s="1065">
        <f t="shared" si="110"/>
        <v>4.393693362340742E-2</v>
      </c>
      <c r="H108" s="1065">
        <f t="shared" si="110"/>
        <v>5.9587318761986086E-2</v>
      </c>
      <c r="I108" s="1065">
        <f t="shared" si="110"/>
        <v>7.9559508718227687E-2</v>
      </c>
      <c r="J108" s="1065">
        <f t="shared" si="110"/>
        <v>0.10457900128900145</v>
      </c>
      <c r="K108" s="1065">
        <f t="shared" si="110"/>
        <v>0.1353352832366127</v>
      </c>
      <c r="L108" s="1065">
        <f t="shared" si="110"/>
        <v>0.17242162389375282</v>
      </c>
      <c r="M108" s="1065">
        <f t="shared" si="110"/>
        <v>0.21626516682988731</v>
      </c>
      <c r="N108" s="1065">
        <f t="shared" si="110"/>
        <v>0.26705183522634335</v>
      </c>
      <c r="O108" s="1065">
        <f t="shared" si="110"/>
        <v>0.32465246735834974</v>
      </c>
      <c r="P108" s="1065">
        <f t="shared" si="110"/>
        <v>0.38855812751236413</v>
      </c>
      <c r="Q108" s="1065">
        <f t="shared" si="110"/>
        <v>0.45783336177161427</v>
      </c>
      <c r="R108" s="1065">
        <f t="shared" si="110"/>
        <v>0.53109599103534522</v>
      </c>
      <c r="S108" s="1065">
        <f t="shared" si="110"/>
        <v>0.60653065971263342</v>
      </c>
      <c r="T108" s="1065">
        <f t="shared" si="110"/>
        <v>0.68194075119034814</v>
      </c>
      <c r="U108" s="1065">
        <f t="shared" si="111"/>
        <v>0.75483960198900735</v>
      </c>
      <c r="V108" s="1065">
        <f t="shared" si="111"/>
        <v>0.82257756239866464</v>
      </c>
      <c r="W108" s="1065">
        <f t="shared" si="111"/>
        <v>0.88249690258459546</v>
      </c>
      <c r="X108" s="1065">
        <f t="shared" si="111"/>
        <v>0.93210249235952758</v>
      </c>
      <c r="Y108" s="1065">
        <f t="shared" si="111"/>
        <v>0.96923323447634413</v>
      </c>
      <c r="Z108" s="1065">
        <f t="shared" si="111"/>
        <v>0.99221793826024351</v>
      </c>
      <c r="AA108" s="1065">
        <f t="shared" si="111"/>
        <v>1</v>
      </c>
      <c r="AB108" s="1065">
        <f t="shared" si="111"/>
        <v>0.99221793826024351</v>
      </c>
      <c r="AC108" s="1065">
        <f t="shared" si="111"/>
        <v>0.96923323447634413</v>
      </c>
      <c r="AD108" s="1065">
        <f t="shared" si="111"/>
        <v>0.93210249235952758</v>
      </c>
      <c r="AE108" s="1065">
        <f t="shared" si="111"/>
        <v>0.88249690258459546</v>
      </c>
      <c r="AF108" s="1065">
        <f t="shared" si="111"/>
        <v>0.82257756239866464</v>
      </c>
      <c r="AG108" s="1065">
        <f t="shared" si="111"/>
        <v>0.75483960198900735</v>
      </c>
      <c r="AH108" s="1065">
        <f t="shared" si="111"/>
        <v>0.68194075119034814</v>
      </c>
      <c r="AI108" s="1065">
        <f t="shared" si="111"/>
        <v>0.60653065971263342</v>
      </c>
      <c r="AJ108" s="1065">
        <f t="shared" si="111"/>
        <v>0.53109599103534522</v>
      </c>
      <c r="AK108" s="1065">
        <f t="shared" si="112"/>
        <v>0.45783336177161427</v>
      </c>
      <c r="AL108" s="1065">
        <f t="shared" si="112"/>
        <v>0.38855812751236413</v>
      </c>
      <c r="AM108" s="1065">
        <f t="shared" si="112"/>
        <v>0.32465246735834974</v>
      </c>
      <c r="AN108" s="1065">
        <f t="shared" si="112"/>
        <v>0.26705183522634335</v>
      </c>
      <c r="AO108" s="1065">
        <f t="shared" si="112"/>
        <v>0.21626516682988731</v>
      </c>
      <c r="AP108" s="1065">
        <f t="shared" si="112"/>
        <v>0.17242162389375282</v>
      </c>
      <c r="AQ108" s="1065">
        <f t="shared" si="112"/>
        <v>0.1353352832366127</v>
      </c>
      <c r="AR108" s="1065">
        <f t="shared" si="112"/>
        <v>0.10457900128900145</v>
      </c>
      <c r="AS108" s="1065">
        <f t="shared" si="112"/>
        <v>7.9559508718227687E-2</v>
      </c>
      <c r="AT108" s="1065">
        <f t="shared" si="112"/>
        <v>5.9587318761986086E-2</v>
      </c>
      <c r="AU108" s="1065">
        <f t="shared" si="112"/>
        <v>4.393693362340742E-2</v>
      </c>
      <c r="AV108" s="1065">
        <f t="shared" si="112"/>
        <v>3.1894793362157101E-2</v>
      </c>
      <c r="AW108" s="1065">
        <f t="shared" si="112"/>
        <v>2.2794180883612344E-2</v>
      </c>
      <c r="AX108" s="1065">
        <f t="shared" si="112"/>
        <v>1.6037709275350549E-2</v>
      </c>
      <c r="AY108" s="1065">
        <f t="shared" si="112"/>
        <v>1.1108996538242306E-2</v>
      </c>
      <c r="AZ108" s="1065" t="str">
        <f t="shared" si="112"/>
        <v/>
      </c>
      <c r="BA108" s="1065" t="str">
        <f t="shared" si="113"/>
        <v/>
      </c>
      <c r="BB108" s="1065" t="str">
        <f t="shared" si="113"/>
        <v/>
      </c>
      <c r="BC108" s="1065" t="str">
        <f t="shared" si="113"/>
        <v/>
      </c>
      <c r="BD108" s="1065" t="str">
        <f t="shared" si="113"/>
        <v/>
      </c>
      <c r="BE108" s="1065" t="str">
        <f t="shared" si="113"/>
        <v/>
      </c>
      <c r="BF108" s="1065" t="str">
        <f t="shared" si="113"/>
        <v/>
      </c>
      <c r="BG108" s="1065" t="str">
        <f t="shared" si="113"/>
        <v/>
      </c>
      <c r="BH108" s="1065" t="str">
        <f t="shared" si="113"/>
        <v/>
      </c>
      <c r="BI108" s="1065" t="str">
        <f t="shared" si="113"/>
        <v/>
      </c>
      <c r="BJ108" s="1065" t="str">
        <f t="shared" si="113"/>
        <v/>
      </c>
    </row>
    <row r="109" spans="2:62">
      <c r="B109" s="1064">
        <f t="shared" si="114"/>
        <v>49</v>
      </c>
      <c r="D109" s="1065">
        <f t="shared" si="115"/>
        <v>1.592046425052368E-2</v>
      </c>
      <c r="E109" s="1065">
        <f t="shared" si="110"/>
        <v>2.2476305182931467E-2</v>
      </c>
      <c r="F109" s="1065">
        <f t="shared" si="110"/>
        <v>3.1259527464953404E-2</v>
      </c>
      <c r="G109" s="1065">
        <f t="shared" si="110"/>
        <v>4.2828039357386723E-2</v>
      </c>
      <c r="H109" s="1065">
        <f t="shared" si="110"/>
        <v>5.7804583123050292E-2</v>
      </c>
      <c r="I109" s="1065">
        <f t="shared" si="110"/>
        <v>7.6857216153779037E-2</v>
      </c>
      <c r="J109" s="1065">
        <f t="shared" si="110"/>
        <v>0.10066889977289781</v>
      </c>
      <c r="K109" s="1065">
        <f t="shared" si="110"/>
        <v>0.12989555518526025</v>
      </c>
      <c r="L109" s="1065">
        <f t="shared" si="110"/>
        <v>0.16511310890084122</v>
      </c>
      <c r="M109" s="1065">
        <f t="shared" si="110"/>
        <v>0.20675552085266308</v>
      </c>
      <c r="N109" s="1065">
        <f t="shared" si="110"/>
        <v>0.25504744151888953</v>
      </c>
      <c r="O109" s="1065">
        <f t="shared" si="110"/>
        <v>0.30993678485630621</v>
      </c>
      <c r="P109" s="1065">
        <f t="shared" si="110"/>
        <v>0.37103388330616072</v>
      </c>
      <c r="Q109" s="1065">
        <f t="shared" si="110"/>
        <v>0.43756473770026916</v>
      </c>
      <c r="R109" s="1065">
        <f t="shared" si="110"/>
        <v>0.50834593629017877</v>
      </c>
      <c r="S109" s="1065">
        <f t="shared" si="110"/>
        <v>0.58178791039997713</v>
      </c>
      <c r="T109" s="1065">
        <f t="shared" ref="E109:T120" si="116">IF(T$3&lt;=$B109,EXP(-0.5*((T$3-($B109/2))/($B109/6))^2),"")</f>
        <v>0.65593125354053916</v>
      </c>
      <c r="U109" s="1065">
        <f t="shared" si="111"/>
        <v>0.72851794288949356</v>
      </c>
      <c r="V109" s="1065">
        <f t="shared" si="111"/>
        <v>0.7970957191274729</v>
      </c>
      <c r="W109" s="1065">
        <f t="shared" si="111"/>
        <v>0.85915000471087166</v>
      </c>
      <c r="X109" s="1065">
        <f t="shared" si="111"/>
        <v>0.9122540768285452</v>
      </c>
      <c r="Y109" s="1065">
        <f t="shared" si="111"/>
        <v>0.95422529523786359</v>
      </c>
      <c r="Z109" s="1065">
        <f t="shared" si="111"/>
        <v>0.98327349601461822</v>
      </c>
      <c r="AA109" s="1065">
        <f t="shared" si="111"/>
        <v>0.99812753617643923</v>
      </c>
      <c r="AB109" s="1065">
        <f t="shared" si="111"/>
        <v>0.99812753617643923</v>
      </c>
      <c r="AC109" s="1065">
        <f t="shared" si="111"/>
        <v>0.98327349601461822</v>
      </c>
      <c r="AD109" s="1065">
        <f t="shared" si="111"/>
        <v>0.95422529523786359</v>
      </c>
      <c r="AE109" s="1065">
        <f t="shared" si="111"/>
        <v>0.9122540768285452</v>
      </c>
      <c r="AF109" s="1065">
        <f t="shared" si="111"/>
        <v>0.85915000471087166</v>
      </c>
      <c r="AG109" s="1065">
        <f t="shared" si="111"/>
        <v>0.7970957191274729</v>
      </c>
      <c r="AH109" s="1065">
        <f t="shared" si="111"/>
        <v>0.72851794288949356</v>
      </c>
      <c r="AI109" s="1065">
        <f t="shared" si="111"/>
        <v>0.65593125354053916</v>
      </c>
      <c r="AJ109" s="1065">
        <f t="shared" ref="U109:AJ120" si="117">IF(AJ$3&lt;=$B109,EXP(-0.5*((AJ$3-($B109/2))/($B109/6))^2),"")</f>
        <v>0.58178791039997713</v>
      </c>
      <c r="AK109" s="1065">
        <f t="shared" si="112"/>
        <v>0.50834593629017877</v>
      </c>
      <c r="AL109" s="1065">
        <f t="shared" si="112"/>
        <v>0.43756473770026916</v>
      </c>
      <c r="AM109" s="1065">
        <f t="shared" si="112"/>
        <v>0.37103388330616072</v>
      </c>
      <c r="AN109" s="1065">
        <f t="shared" si="112"/>
        <v>0.30993678485630621</v>
      </c>
      <c r="AO109" s="1065">
        <f t="shared" si="112"/>
        <v>0.25504744151888953</v>
      </c>
      <c r="AP109" s="1065">
        <f t="shared" si="112"/>
        <v>0.20675552085266308</v>
      </c>
      <c r="AQ109" s="1065">
        <f t="shared" si="112"/>
        <v>0.16511310890084122</v>
      </c>
      <c r="AR109" s="1065">
        <f t="shared" si="112"/>
        <v>0.12989555518526025</v>
      </c>
      <c r="AS109" s="1065">
        <f t="shared" si="112"/>
        <v>0.10066889977289781</v>
      </c>
      <c r="AT109" s="1065">
        <f t="shared" si="112"/>
        <v>7.6857216153779037E-2</v>
      </c>
      <c r="AU109" s="1065">
        <f t="shared" si="112"/>
        <v>5.7804583123050292E-2</v>
      </c>
      <c r="AV109" s="1065">
        <f t="shared" si="112"/>
        <v>4.2828039357386723E-2</v>
      </c>
      <c r="AW109" s="1065">
        <f t="shared" si="112"/>
        <v>3.1259527464953404E-2</v>
      </c>
      <c r="AX109" s="1065">
        <f t="shared" si="112"/>
        <v>2.2476305182931467E-2</v>
      </c>
      <c r="AY109" s="1065">
        <f t="shared" si="112"/>
        <v>1.592046425052368E-2</v>
      </c>
      <c r="AZ109" s="1065">
        <f t="shared" ref="AK109:AZ120" si="118">IF(AZ$3&lt;=$B109,EXP(-0.5*((AZ$3-($B109/2))/($B109/6))^2),"")</f>
        <v>1.1108996538242306E-2</v>
      </c>
      <c r="BA109" s="1065" t="str">
        <f t="shared" si="113"/>
        <v/>
      </c>
      <c r="BB109" s="1065" t="str">
        <f t="shared" si="113"/>
        <v/>
      </c>
      <c r="BC109" s="1065" t="str">
        <f t="shared" si="113"/>
        <v/>
      </c>
      <c r="BD109" s="1065" t="str">
        <f t="shared" si="113"/>
        <v/>
      </c>
      <c r="BE109" s="1065" t="str">
        <f t="shared" si="113"/>
        <v/>
      </c>
      <c r="BF109" s="1065" t="str">
        <f t="shared" si="113"/>
        <v/>
      </c>
      <c r="BG109" s="1065" t="str">
        <f t="shared" si="113"/>
        <v/>
      </c>
      <c r="BH109" s="1065" t="str">
        <f t="shared" si="113"/>
        <v/>
      </c>
      <c r="BI109" s="1065" t="str">
        <f t="shared" si="113"/>
        <v/>
      </c>
      <c r="BJ109" s="1065" t="str">
        <f t="shared" si="113"/>
        <v/>
      </c>
    </row>
    <row r="110" spans="2:62">
      <c r="B110" s="1064">
        <f t="shared" si="114"/>
        <v>50</v>
      </c>
      <c r="D110" s="1065">
        <f t="shared" si="115"/>
        <v>1.5808618705241848E-2</v>
      </c>
      <c r="E110" s="1065">
        <f t="shared" si="116"/>
        <v>2.2174772724855216E-2</v>
      </c>
      <c r="F110" s="1065">
        <f t="shared" si="116"/>
        <v>3.0659889794007557E-2</v>
      </c>
      <c r="G110" s="1065">
        <f t="shared" si="116"/>
        <v>4.1785746099929272E-2</v>
      </c>
      <c r="H110" s="1065">
        <f t="shared" si="116"/>
        <v>5.6134762834133725E-2</v>
      </c>
      <c r="I110" s="1065">
        <f t="shared" si="116"/>
        <v>7.4333020850789674E-2</v>
      </c>
      <c r="J110" s="1065">
        <f t="shared" si="116"/>
        <v>9.7023700041287075E-2</v>
      </c>
      <c r="K110" s="1065">
        <f t="shared" si="116"/>
        <v>0.12483030799583289</v>
      </c>
      <c r="L110" s="1065">
        <f t="shared" si="116"/>
        <v>0.15831002262193877</v>
      </c>
      <c r="M110" s="1065">
        <f t="shared" si="116"/>
        <v>0.19789869908361474</v>
      </c>
      <c r="N110" s="1065">
        <f t="shared" si="116"/>
        <v>0.2438504869265247</v>
      </c>
      <c r="O110" s="1065">
        <f t="shared" si="116"/>
        <v>0.29617641665026684</v>
      </c>
      <c r="P110" s="1065">
        <f t="shared" si="116"/>
        <v>0.35458754856089897</v>
      </c>
      <c r="Q110" s="1065">
        <f t="shared" si="116"/>
        <v>0.41844910891303549</v>
      </c>
      <c r="R110" s="1065">
        <f t="shared" si="116"/>
        <v>0.48675225595997168</v>
      </c>
      <c r="S110" s="1065">
        <f t="shared" si="116"/>
        <v>0.55810955541668272</v>
      </c>
      <c r="T110" s="1065">
        <f t="shared" si="116"/>
        <v>0.63077882054742829</v>
      </c>
      <c r="U110" s="1065">
        <f t="shared" si="117"/>
        <v>0.70271772286839773</v>
      </c>
      <c r="V110" s="1065">
        <f t="shared" si="117"/>
        <v>0.7716686738745262</v>
      </c>
      <c r="W110" s="1065">
        <f t="shared" si="117"/>
        <v>0.835270211411272</v>
      </c>
      <c r="X110" s="1065">
        <f t="shared" si="117"/>
        <v>0.8911878885041844</v>
      </c>
      <c r="Y110" s="1065">
        <f t="shared" si="117"/>
        <v>0.93725489561267772</v>
      </c>
      <c r="Z110" s="1065">
        <f t="shared" si="117"/>
        <v>0.97161076718912276</v>
      </c>
      <c r="AA110" s="1065">
        <f t="shared" si="117"/>
        <v>0.99282585790381339</v>
      </c>
      <c r="AB110" s="1065">
        <f t="shared" si="117"/>
        <v>1</v>
      </c>
      <c r="AC110" s="1065">
        <f t="shared" si="117"/>
        <v>0.99282585790381339</v>
      </c>
      <c r="AD110" s="1065">
        <f t="shared" si="117"/>
        <v>0.97161076718912276</v>
      </c>
      <c r="AE110" s="1065">
        <f t="shared" si="117"/>
        <v>0.93725489561267772</v>
      </c>
      <c r="AF110" s="1065">
        <f t="shared" si="117"/>
        <v>0.8911878885041844</v>
      </c>
      <c r="AG110" s="1065">
        <f t="shared" si="117"/>
        <v>0.835270211411272</v>
      </c>
      <c r="AH110" s="1065">
        <f t="shared" si="117"/>
        <v>0.7716686738745262</v>
      </c>
      <c r="AI110" s="1065">
        <f t="shared" si="117"/>
        <v>0.70271772286839773</v>
      </c>
      <c r="AJ110" s="1065">
        <f t="shared" si="117"/>
        <v>0.63077882054742829</v>
      </c>
      <c r="AK110" s="1065">
        <f t="shared" si="118"/>
        <v>0.55810955541668272</v>
      </c>
      <c r="AL110" s="1065">
        <f t="shared" si="118"/>
        <v>0.48675225595997168</v>
      </c>
      <c r="AM110" s="1065">
        <f t="shared" si="118"/>
        <v>0.41844910891303549</v>
      </c>
      <c r="AN110" s="1065">
        <f t="shared" si="118"/>
        <v>0.35458754856089897</v>
      </c>
      <c r="AO110" s="1065">
        <f t="shared" si="118"/>
        <v>0.29617641665026684</v>
      </c>
      <c r="AP110" s="1065">
        <f t="shared" si="118"/>
        <v>0.2438504869265247</v>
      </c>
      <c r="AQ110" s="1065">
        <f t="shared" si="118"/>
        <v>0.19789869908361474</v>
      </c>
      <c r="AR110" s="1065">
        <f t="shared" si="118"/>
        <v>0.15831002262193877</v>
      </c>
      <c r="AS110" s="1065">
        <f t="shared" si="118"/>
        <v>0.12483030799583289</v>
      </c>
      <c r="AT110" s="1065">
        <f t="shared" si="118"/>
        <v>9.7023700041287075E-2</v>
      </c>
      <c r="AU110" s="1065">
        <f t="shared" si="118"/>
        <v>7.4333020850789674E-2</v>
      </c>
      <c r="AV110" s="1065">
        <f t="shared" si="118"/>
        <v>5.6134762834133725E-2</v>
      </c>
      <c r="AW110" s="1065">
        <f t="shared" si="118"/>
        <v>4.1785746099929272E-2</v>
      </c>
      <c r="AX110" s="1065">
        <f t="shared" si="118"/>
        <v>3.0659889794007557E-2</v>
      </c>
      <c r="AY110" s="1065">
        <f t="shared" si="118"/>
        <v>2.2174772724855216E-2</v>
      </c>
      <c r="AZ110" s="1065">
        <f t="shared" si="118"/>
        <v>1.5808618705241848E-2</v>
      </c>
      <c r="BA110" s="1065">
        <f t="shared" si="113"/>
        <v>1.1108996538242306E-2</v>
      </c>
      <c r="BB110" s="1065" t="str">
        <f t="shared" si="113"/>
        <v/>
      </c>
      <c r="BC110" s="1065" t="str">
        <f t="shared" si="113"/>
        <v/>
      </c>
      <c r="BD110" s="1065" t="str">
        <f t="shared" si="113"/>
        <v/>
      </c>
      <c r="BE110" s="1065" t="str">
        <f t="shared" si="113"/>
        <v/>
      </c>
      <c r="BF110" s="1065" t="str">
        <f t="shared" si="113"/>
        <v/>
      </c>
      <c r="BG110" s="1065" t="str">
        <f t="shared" si="113"/>
        <v/>
      </c>
      <c r="BH110" s="1065" t="str">
        <f t="shared" si="113"/>
        <v/>
      </c>
      <c r="BI110" s="1065" t="str">
        <f t="shared" si="113"/>
        <v/>
      </c>
      <c r="BJ110" s="1065" t="str">
        <f t="shared" si="113"/>
        <v/>
      </c>
    </row>
    <row r="111" spans="2:62">
      <c r="B111" s="1064">
        <f t="shared" si="114"/>
        <v>51</v>
      </c>
      <c r="D111" s="1065">
        <f t="shared" si="115"/>
        <v>1.5701810752027808E-2</v>
      </c>
      <c r="E111" s="1065">
        <f t="shared" si="116"/>
        <v>2.1888381502048783E-2</v>
      </c>
      <c r="F111" s="1065">
        <f t="shared" si="116"/>
        <v>3.0093074775186003E-2</v>
      </c>
      <c r="G111" s="1065">
        <f t="shared" si="116"/>
        <v>4.0804539654650925E-2</v>
      </c>
      <c r="H111" s="1065">
        <f t="shared" si="116"/>
        <v>5.4568171909105609E-2</v>
      </c>
      <c r="I111" s="1065">
        <f t="shared" si="116"/>
        <v>7.1971297212577792E-2</v>
      </c>
      <c r="J111" s="1065">
        <f t="shared" si="116"/>
        <v>9.3619918773784977E-2</v>
      </c>
      <c r="K111" s="1065">
        <f t="shared" si="116"/>
        <v>0.12010641198185724</v>
      </c>
      <c r="L111" s="1065">
        <f t="shared" si="116"/>
        <v>0.15196834369619089</v>
      </c>
      <c r="M111" s="1065">
        <f t="shared" si="116"/>
        <v>0.18963961752737007</v>
      </c>
      <c r="N111" s="1065">
        <f t="shared" si="116"/>
        <v>0.23339632586750292</v>
      </c>
      <c r="O111" s="1065">
        <f t="shared" si="116"/>
        <v>0.28330090582633616</v>
      </c>
      <c r="P111" s="1065">
        <f t="shared" si="116"/>
        <v>0.33914929209203309</v>
      </c>
      <c r="Q111" s="1065">
        <f t="shared" si="116"/>
        <v>0.40042655462623894</v>
      </c>
      <c r="R111" s="1065">
        <f t="shared" si="116"/>
        <v>0.46627682389041203</v>
      </c>
      <c r="S111" s="1065">
        <f t="shared" si="116"/>
        <v>0.53549299305291731</v>
      </c>
      <c r="T111" s="1065">
        <f t="shared" si="116"/>
        <v>0.60653065971263342</v>
      </c>
      <c r="U111" s="1065">
        <f t="shared" si="117"/>
        <v>0.67754903233193198</v>
      </c>
      <c r="V111" s="1065">
        <f t="shared" si="117"/>
        <v>0.74647918693724502</v>
      </c>
      <c r="W111" s="1065">
        <f t="shared" si="117"/>
        <v>0.811117331244534</v>
      </c>
      <c r="X111" s="1065">
        <f t="shared" si="117"/>
        <v>0.86923791732614497</v>
      </c>
      <c r="Y111" s="1065">
        <f t="shared" si="117"/>
        <v>0.91871889344307756</v>
      </c>
      <c r="Z111" s="1065">
        <f t="shared" si="117"/>
        <v>0.95766945684716698</v>
      </c>
      <c r="AA111" s="1065">
        <f t="shared" si="117"/>
        <v>0.98454966597660498</v>
      </c>
      <c r="AB111" s="1065">
        <f t="shared" si="117"/>
        <v>0.99827139196062675</v>
      </c>
      <c r="AC111" s="1065">
        <f t="shared" si="117"/>
        <v>0.99827139196062675</v>
      </c>
      <c r="AD111" s="1065">
        <f t="shared" si="117"/>
        <v>0.98454966597660498</v>
      </c>
      <c r="AE111" s="1065">
        <f t="shared" si="117"/>
        <v>0.95766945684716698</v>
      </c>
      <c r="AF111" s="1065">
        <f t="shared" si="117"/>
        <v>0.91871889344307756</v>
      </c>
      <c r="AG111" s="1065">
        <f t="shared" si="117"/>
        <v>0.86923791732614497</v>
      </c>
      <c r="AH111" s="1065">
        <f t="shared" si="117"/>
        <v>0.811117331244534</v>
      </c>
      <c r="AI111" s="1065">
        <f t="shared" si="117"/>
        <v>0.74647918693724502</v>
      </c>
      <c r="AJ111" s="1065">
        <f t="shared" si="117"/>
        <v>0.67754903233193198</v>
      </c>
      <c r="AK111" s="1065">
        <f t="shared" si="118"/>
        <v>0.60653065971263342</v>
      </c>
      <c r="AL111" s="1065">
        <f t="shared" si="118"/>
        <v>0.53549299305291731</v>
      </c>
      <c r="AM111" s="1065">
        <f t="shared" si="118"/>
        <v>0.46627682389041203</v>
      </c>
      <c r="AN111" s="1065">
        <f t="shared" si="118"/>
        <v>0.40042655462623894</v>
      </c>
      <c r="AO111" s="1065">
        <f t="shared" si="118"/>
        <v>0.33914929209203309</v>
      </c>
      <c r="AP111" s="1065">
        <f t="shared" si="118"/>
        <v>0.28330090582633616</v>
      </c>
      <c r="AQ111" s="1065">
        <f t="shared" si="118"/>
        <v>0.23339632586750292</v>
      </c>
      <c r="AR111" s="1065">
        <f t="shared" si="118"/>
        <v>0.18963961752737007</v>
      </c>
      <c r="AS111" s="1065">
        <f t="shared" si="118"/>
        <v>0.15196834369619089</v>
      </c>
      <c r="AT111" s="1065">
        <f t="shared" si="118"/>
        <v>0.12010641198185724</v>
      </c>
      <c r="AU111" s="1065">
        <f t="shared" si="118"/>
        <v>9.3619918773784977E-2</v>
      </c>
      <c r="AV111" s="1065">
        <f t="shared" si="118"/>
        <v>7.1971297212577792E-2</v>
      </c>
      <c r="AW111" s="1065">
        <f t="shared" si="118"/>
        <v>5.4568171909105609E-2</v>
      </c>
      <c r="AX111" s="1065">
        <f t="shared" si="118"/>
        <v>4.0804539654650925E-2</v>
      </c>
      <c r="AY111" s="1065">
        <f t="shared" si="118"/>
        <v>3.0093074775186003E-2</v>
      </c>
      <c r="AZ111" s="1065">
        <f t="shared" si="118"/>
        <v>2.1888381502048783E-2</v>
      </c>
      <c r="BA111" s="1065">
        <f t="shared" ref="BA111:BJ120" si="119">IF(BA$3&lt;=$B111,EXP(-0.5*((BA$3-($B111/2))/($B111/6))^2),"")</f>
        <v>1.5701810752027808E-2</v>
      </c>
      <c r="BB111" s="1065">
        <f t="shared" si="119"/>
        <v>1.1108996538242306E-2</v>
      </c>
      <c r="BC111" s="1065" t="str">
        <f t="shared" si="119"/>
        <v/>
      </c>
      <c r="BD111" s="1065" t="str">
        <f t="shared" si="119"/>
        <v/>
      </c>
      <c r="BE111" s="1065" t="str">
        <f t="shared" si="119"/>
        <v/>
      </c>
      <c r="BF111" s="1065" t="str">
        <f t="shared" si="119"/>
        <v/>
      </c>
      <c r="BG111" s="1065" t="str">
        <f t="shared" si="119"/>
        <v/>
      </c>
      <c r="BH111" s="1065" t="str">
        <f t="shared" si="119"/>
        <v/>
      </c>
      <c r="BI111" s="1065" t="str">
        <f t="shared" si="119"/>
        <v/>
      </c>
      <c r="BJ111" s="1065" t="str">
        <f t="shared" si="119"/>
        <v/>
      </c>
    </row>
    <row r="112" spans="2:62">
      <c r="B112" s="1064">
        <f t="shared" si="114"/>
        <v>52</v>
      </c>
      <c r="D112" s="1065">
        <f t="shared" si="115"/>
        <v>1.5599709938586183E-2</v>
      </c>
      <c r="E112" s="1065">
        <f t="shared" si="116"/>
        <v>2.1616042608140987E-2</v>
      </c>
      <c r="F112" s="1065">
        <f t="shared" si="116"/>
        <v>2.9556555832812456E-2</v>
      </c>
      <c r="G112" s="1065">
        <f t="shared" si="116"/>
        <v>3.9879475292889689E-2</v>
      </c>
      <c r="H112" s="1065">
        <f t="shared" si="116"/>
        <v>5.3096148433502716E-2</v>
      </c>
      <c r="I112" s="1065">
        <f t="shared" si="116"/>
        <v>6.975808901308149E-2</v>
      </c>
      <c r="J112" s="1065">
        <f t="shared" si="116"/>
        <v>9.0436574441558906E-2</v>
      </c>
      <c r="K112" s="1065">
        <f t="shared" si="116"/>
        <v>0.1156942048541658</v>
      </c>
      <c r="L112" s="1065">
        <f t="shared" si="116"/>
        <v>0.14604849307863244</v>
      </c>
      <c r="M112" s="1065">
        <f t="shared" si="116"/>
        <v>0.18192841165598997</v>
      </c>
      <c r="N112" s="1065">
        <f t="shared" si="116"/>
        <v>0.22362582116693067</v>
      </c>
      <c r="O112" s="1065">
        <f t="shared" si="116"/>
        <v>0.27124475036423662</v>
      </c>
      <c r="P112" s="1065">
        <f t="shared" si="116"/>
        <v>0.32465246735834974</v>
      </c>
      <c r="Q112" s="1065">
        <f t="shared" si="116"/>
        <v>0.38343702546575131</v>
      </c>
      <c r="R112" s="1065">
        <f t="shared" si="116"/>
        <v>0.4468763373884086</v>
      </c>
      <c r="S112" s="1065">
        <f t="shared" si="116"/>
        <v>0.51392369730333742</v>
      </c>
      <c r="T112" s="1065">
        <f t="shared" si="116"/>
        <v>0.58321394731063847</v>
      </c>
      <c r="U112" s="1065">
        <f t="shared" si="117"/>
        <v>0.6530931549698421</v>
      </c>
      <c r="V112" s="1065">
        <f t="shared" si="117"/>
        <v>0.72167279743939172</v>
      </c>
      <c r="W112" s="1065">
        <f t="shared" si="117"/>
        <v>0.78690718681176341</v>
      </c>
      <c r="X112" s="1065">
        <f t="shared" si="117"/>
        <v>0.84669044927000059</v>
      </c>
      <c r="Y112" s="1065">
        <f t="shared" si="117"/>
        <v>0.8989670691281666</v>
      </c>
      <c r="Z112" s="1065">
        <f t="shared" si="117"/>
        <v>0.94184812586197986</v>
      </c>
      <c r="AA112" s="1065">
        <f t="shared" si="117"/>
        <v>0.97372415980499716</v>
      </c>
      <c r="AB112" s="1065">
        <f t="shared" si="117"/>
        <v>0.99336530270872747</v>
      </c>
      <c r="AC112" s="1065">
        <f t="shared" si="117"/>
        <v>1</v>
      </c>
      <c r="AD112" s="1065">
        <f t="shared" si="117"/>
        <v>0.99336530270872747</v>
      </c>
      <c r="AE112" s="1065">
        <f t="shared" si="117"/>
        <v>0.97372415980499716</v>
      </c>
      <c r="AF112" s="1065">
        <f t="shared" si="117"/>
        <v>0.94184812586197986</v>
      </c>
      <c r="AG112" s="1065">
        <f t="shared" si="117"/>
        <v>0.8989670691281666</v>
      </c>
      <c r="AH112" s="1065">
        <f t="shared" si="117"/>
        <v>0.84669044927000059</v>
      </c>
      <c r="AI112" s="1065">
        <f t="shared" si="117"/>
        <v>0.78690718681176341</v>
      </c>
      <c r="AJ112" s="1065">
        <f t="shared" si="117"/>
        <v>0.72167279743939172</v>
      </c>
      <c r="AK112" s="1065">
        <f t="shared" si="118"/>
        <v>0.6530931549698421</v>
      </c>
      <c r="AL112" s="1065">
        <f t="shared" si="118"/>
        <v>0.58321394731063847</v>
      </c>
      <c r="AM112" s="1065">
        <f t="shared" si="118"/>
        <v>0.51392369730333742</v>
      </c>
      <c r="AN112" s="1065">
        <f t="shared" si="118"/>
        <v>0.4468763373884086</v>
      </c>
      <c r="AO112" s="1065">
        <f t="shared" si="118"/>
        <v>0.38343702546575131</v>
      </c>
      <c r="AP112" s="1065">
        <f t="shared" si="118"/>
        <v>0.32465246735834974</v>
      </c>
      <c r="AQ112" s="1065">
        <f t="shared" si="118"/>
        <v>0.27124475036423662</v>
      </c>
      <c r="AR112" s="1065">
        <f t="shared" si="118"/>
        <v>0.22362582116693067</v>
      </c>
      <c r="AS112" s="1065">
        <f t="shared" si="118"/>
        <v>0.18192841165598997</v>
      </c>
      <c r="AT112" s="1065">
        <f t="shared" si="118"/>
        <v>0.14604849307863244</v>
      </c>
      <c r="AU112" s="1065">
        <f t="shared" si="118"/>
        <v>0.1156942048541658</v>
      </c>
      <c r="AV112" s="1065">
        <f t="shared" si="118"/>
        <v>9.0436574441558906E-2</v>
      </c>
      <c r="AW112" s="1065">
        <f t="shared" si="118"/>
        <v>6.975808901308149E-2</v>
      </c>
      <c r="AX112" s="1065">
        <f t="shared" si="118"/>
        <v>5.3096148433502716E-2</v>
      </c>
      <c r="AY112" s="1065">
        <f t="shared" si="118"/>
        <v>3.9879475292889689E-2</v>
      </c>
      <c r="AZ112" s="1065">
        <f t="shared" si="118"/>
        <v>2.9556555832812456E-2</v>
      </c>
      <c r="BA112" s="1065">
        <f t="shared" si="119"/>
        <v>2.1616042608140987E-2</v>
      </c>
      <c r="BB112" s="1065">
        <f t="shared" si="119"/>
        <v>1.5599709938586183E-2</v>
      </c>
      <c r="BC112" s="1065">
        <f t="shared" si="119"/>
        <v>1.1108996538242306E-2</v>
      </c>
      <c r="BD112" s="1065" t="str">
        <f t="shared" si="119"/>
        <v/>
      </c>
      <c r="BE112" s="1065" t="str">
        <f t="shared" si="119"/>
        <v/>
      </c>
      <c r="BF112" s="1065" t="str">
        <f t="shared" si="119"/>
        <v/>
      </c>
      <c r="BG112" s="1065" t="str">
        <f t="shared" si="119"/>
        <v/>
      </c>
      <c r="BH112" s="1065" t="str">
        <f t="shared" si="119"/>
        <v/>
      </c>
      <c r="BI112" s="1065" t="str">
        <f t="shared" si="119"/>
        <v/>
      </c>
      <c r="BJ112" s="1065" t="str">
        <f t="shared" si="119"/>
        <v/>
      </c>
    </row>
    <row r="113" spans="2:62">
      <c r="B113" s="1064">
        <f t="shared" si="114"/>
        <v>53</v>
      </c>
      <c r="D113" s="1065">
        <f t="shared" si="115"/>
        <v>1.5502013924897088E-2</v>
      </c>
      <c r="E113" s="1065">
        <f t="shared" si="116"/>
        <v>2.1356767417956925E-2</v>
      </c>
      <c r="F113" s="1065">
        <f t="shared" si="116"/>
        <v>2.9048052288930162E-2</v>
      </c>
      <c r="G113" s="1065">
        <f t="shared" si="116"/>
        <v>3.9006108229312254E-2</v>
      </c>
      <c r="H113" s="1065">
        <f t="shared" si="116"/>
        <v>5.1710927733223722E-2</v>
      </c>
      <c r="I113" s="1065">
        <f t="shared" si="116"/>
        <v>6.7680902551919081E-2</v>
      </c>
      <c r="J113" s="1065">
        <f t="shared" si="116"/>
        <v>8.7454881949133784E-2</v>
      </c>
      <c r="K113" s="1065">
        <f t="shared" si="116"/>
        <v>0.11156708302865144</v>
      </c>
      <c r="L113" s="1065">
        <f t="shared" si="116"/>
        <v>0.14051484320076366</v>
      </c>
      <c r="M113" s="1065">
        <f t="shared" si="116"/>
        <v>0.17471992394609256</v>
      </c>
      <c r="N113" s="1065">
        <f t="shared" si="116"/>
        <v>0.21448492089635615</v>
      </c>
      <c r="O113" s="1065">
        <f t="shared" si="116"/>
        <v>0.25994723499384503</v>
      </c>
      <c r="P113" s="1065">
        <f t="shared" si="116"/>
        <v>0.31103391273410202</v>
      </c>
      <c r="Q113" s="1065">
        <f t="shared" si="116"/>
        <v>0.36742135066975318</v>
      </c>
      <c r="R113" s="1065">
        <f t="shared" si="116"/>
        <v>0.42850425535296494</v>
      </c>
      <c r="S113" s="1065">
        <f t="shared" si="116"/>
        <v>0.49337824193624502</v>
      </c>
      <c r="T113" s="1065">
        <f t="shared" si="116"/>
        <v>0.56083996209167775</v>
      </c>
      <c r="U113" s="1065">
        <f t="shared" si="117"/>
        <v>0.62940764490022105</v>
      </c>
      <c r="V113" s="1065">
        <f t="shared" si="117"/>
        <v>0.69736344780730475</v>
      </c>
      <c r="W113" s="1065">
        <f t="shared" si="117"/>
        <v>0.7628171541945441</v>
      </c>
      <c r="X113" s="1065">
        <f t="shared" si="117"/>
        <v>0.82378869123547804</v>
      </c>
      <c r="Y113" s="1065">
        <f t="shared" si="117"/>
        <v>0.87830489838497139</v>
      </c>
      <c r="Z113" s="1065">
        <f t="shared" si="117"/>
        <v>0.92450419922323779</v>
      </c>
      <c r="AA113" s="1065">
        <f t="shared" si="117"/>
        <v>0.96074155479150147</v>
      </c>
      <c r="AB113" s="1065">
        <f t="shared" si="117"/>
        <v>0.98568549847103681</v>
      </c>
      <c r="AC113" s="1065">
        <f t="shared" si="117"/>
        <v>0.99839928891476148</v>
      </c>
      <c r="AD113" s="1065">
        <f t="shared" si="117"/>
        <v>0.99839928891476148</v>
      </c>
      <c r="AE113" s="1065">
        <f t="shared" si="117"/>
        <v>0.98568549847103681</v>
      </c>
      <c r="AF113" s="1065">
        <f t="shared" si="117"/>
        <v>0.96074155479150147</v>
      </c>
      <c r="AG113" s="1065">
        <f t="shared" si="117"/>
        <v>0.92450419922323779</v>
      </c>
      <c r="AH113" s="1065">
        <f t="shared" si="117"/>
        <v>0.87830489838497139</v>
      </c>
      <c r="AI113" s="1065">
        <f t="shared" si="117"/>
        <v>0.82378869123547804</v>
      </c>
      <c r="AJ113" s="1065">
        <f t="shared" si="117"/>
        <v>0.7628171541945441</v>
      </c>
      <c r="AK113" s="1065">
        <f t="shared" si="118"/>
        <v>0.69736344780730475</v>
      </c>
      <c r="AL113" s="1065">
        <f t="shared" si="118"/>
        <v>0.62940764490022105</v>
      </c>
      <c r="AM113" s="1065">
        <f t="shared" si="118"/>
        <v>0.56083996209167775</v>
      </c>
      <c r="AN113" s="1065">
        <f t="shared" si="118"/>
        <v>0.49337824193624502</v>
      </c>
      <c r="AO113" s="1065">
        <f t="shared" si="118"/>
        <v>0.42850425535296494</v>
      </c>
      <c r="AP113" s="1065">
        <f t="shared" si="118"/>
        <v>0.36742135066975318</v>
      </c>
      <c r="AQ113" s="1065">
        <f t="shared" si="118"/>
        <v>0.31103391273410202</v>
      </c>
      <c r="AR113" s="1065">
        <f t="shared" si="118"/>
        <v>0.25994723499384503</v>
      </c>
      <c r="AS113" s="1065">
        <f t="shared" si="118"/>
        <v>0.21448492089635615</v>
      </c>
      <c r="AT113" s="1065">
        <f t="shared" si="118"/>
        <v>0.17471992394609256</v>
      </c>
      <c r="AU113" s="1065">
        <f t="shared" si="118"/>
        <v>0.14051484320076366</v>
      </c>
      <c r="AV113" s="1065">
        <f t="shared" si="118"/>
        <v>0.11156708302865144</v>
      </c>
      <c r="AW113" s="1065">
        <f t="shared" si="118"/>
        <v>8.7454881949133784E-2</v>
      </c>
      <c r="AX113" s="1065">
        <f t="shared" si="118"/>
        <v>6.7680902551919081E-2</v>
      </c>
      <c r="AY113" s="1065">
        <f t="shared" si="118"/>
        <v>5.1710927733223722E-2</v>
      </c>
      <c r="AZ113" s="1065">
        <f t="shared" si="118"/>
        <v>3.9006108229312254E-2</v>
      </c>
      <c r="BA113" s="1065">
        <f t="shared" si="119"/>
        <v>2.9048052288930162E-2</v>
      </c>
      <c r="BB113" s="1065">
        <f t="shared" si="119"/>
        <v>2.1356767417956925E-2</v>
      </c>
      <c r="BC113" s="1065">
        <f t="shared" si="119"/>
        <v>1.5502013924897088E-2</v>
      </c>
      <c r="BD113" s="1065">
        <f t="shared" si="119"/>
        <v>1.1108996538242306E-2</v>
      </c>
      <c r="BE113" s="1065" t="str">
        <f t="shared" si="119"/>
        <v/>
      </c>
      <c r="BF113" s="1065" t="str">
        <f t="shared" si="119"/>
        <v/>
      </c>
      <c r="BG113" s="1065" t="str">
        <f t="shared" si="119"/>
        <v/>
      </c>
      <c r="BH113" s="1065" t="str">
        <f t="shared" si="119"/>
        <v/>
      </c>
      <c r="BI113" s="1065" t="str">
        <f t="shared" si="119"/>
        <v/>
      </c>
      <c r="BJ113" s="1065" t="str">
        <f t="shared" si="119"/>
        <v/>
      </c>
    </row>
    <row r="114" spans="2:62">
      <c r="B114" s="1064">
        <f t="shared" si="114"/>
        <v>54</v>
      </c>
      <c r="D114" s="1065">
        <f t="shared" si="115"/>
        <v>1.5408445571188785E-2</v>
      </c>
      <c r="E114" s="1065">
        <f t="shared" si="116"/>
        <v>2.110965645367106E-2</v>
      </c>
      <c r="F114" s="1065">
        <f t="shared" si="116"/>
        <v>2.8565500784550377E-2</v>
      </c>
      <c r="G114" s="1065">
        <f t="shared" si="116"/>
        <v>3.818043380053579E-2</v>
      </c>
      <c r="H114" s="1065">
        <f t="shared" si="116"/>
        <v>5.0405533362753628E-2</v>
      </c>
      <c r="I114" s="1065">
        <f t="shared" si="116"/>
        <v>6.5728528616530446E-2</v>
      </c>
      <c r="J114" s="1065">
        <f t="shared" si="116"/>
        <v>8.4657988622529934E-2</v>
      </c>
      <c r="K114" s="1065">
        <f t="shared" si="116"/>
        <v>0.10770114519003211</v>
      </c>
      <c r="L114" s="1065">
        <f t="shared" si="116"/>
        <v>0.1353352832366127</v>
      </c>
      <c r="M114" s="1065">
        <f t="shared" si="116"/>
        <v>0.16797323675753362</v>
      </c>
      <c r="N114" s="1065">
        <f t="shared" si="116"/>
        <v>0.20592424643419874</v>
      </c>
      <c r="O114" s="1065">
        <f t="shared" si="116"/>
        <v>0.24935220877729616</v>
      </c>
      <c r="P114" s="1065">
        <f t="shared" si="116"/>
        <v>0.29823409618142155</v>
      </c>
      <c r="Q114" s="1065">
        <f t="shared" si="116"/>
        <v>0.35232195499549696</v>
      </c>
      <c r="R114" s="1065">
        <f t="shared" si="116"/>
        <v>0.41111229050718745</v>
      </c>
      <c r="S114" s="1065">
        <f t="shared" si="116"/>
        <v>0.473826726395364</v>
      </c>
      <c r="T114" s="1065">
        <f t="shared" si="116"/>
        <v>0.53940750723762654</v>
      </c>
      <c r="U114" s="1065">
        <f t="shared" si="117"/>
        <v>0.60653065971263342</v>
      </c>
      <c r="V114" s="1065">
        <f t="shared" si="117"/>
        <v>0.67363845534472677</v>
      </c>
      <c r="W114" s="1065">
        <f t="shared" si="117"/>
        <v>0.7389912962803088</v>
      </c>
      <c r="X114" s="1065">
        <f t="shared" si="117"/>
        <v>0.80073740291680806</v>
      </c>
      <c r="Y114" s="1065">
        <f t="shared" si="117"/>
        <v>0.85699689143527891</v>
      </c>
      <c r="Z114" s="1065">
        <f t="shared" si="117"/>
        <v>0.90595519110950962</v>
      </c>
      <c r="AA114" s="1065">
        <f t="shared" si="117"/>
        <v>0.94595946890676541</v>
      </c>
      <c r="AB114" s="1065">
        <f t="shared" si="117"/>
        <v>0.97561098006484592</v>
      </c>
      <c r="AC114" s="1065">
        <f t="shared" si="117"/>
        <v>0.99384617332644121</v>
      </c>
      <c r="AD114" s="1065">
        <f t="shared" si="117"/>
        <v>1</v>
      </c>
      <c r="AE114" s="1065">
        <f t="shared" si="117"/>
        <v>0.99384617332644121</v>
      </c>
      <c r="AF114" s="1065">
        <f t="shared" si="117"/>
        <v>0.97561098006484592</v>
      </c>
      <c r="AG114" s="1065">
        <f t="shared" si="117"/>
        <v>0.94595946890676541</v>
      </c>
      <c r="AH114" s="1065">
        <f t="shared" si="117"/>
        <v>0.90595519110950962</v>
      </c>
      <c r="AI114" s="1065">
        <f t="shared" si="117"/>
        <v>0.85699689143527891</v>
      </c>
      <c r="AJ114" s="1065">
        <f t="shared" si="117"/>
        <v>0.80073740291680806</v>
      </c>
      <c r="AK114" s="1065">
        <f t="shared" si="118"/>
        <v>0.7389912962803088</v>
      </c>
      <c r="AL114" s="1065">
        <f t="shared" si="118"/>
        <v>0.67363845534472677</v>
      </c>
      <c r="AM114" s="1065">
        <f t="shared" si="118"/>
        <v>0.60653065971263342</v>
      </c>
      <c r="AN114" s="1065">
        <f t="shared" si="118"/>
        <v>0.53940750723762654</v>
      </c>
      <c r="AO114" s="1065">
        <f t="shared" si="118"/>
        <v>0.473826726395364</v>
      </c>
      <c r="AP114" s="1065">
        <f t="shared" si="118"/>
        <v>0.41111229050718745</v>
      </c>
      <c r="AQ114" s="1065">
        <f t="shared" si="118"/>
        <v>0.35232195499549696</v>
      </c>
      <c r="AR114" s="1065">
        <f t="shared" si="118"/>
        <v>0.29823409618142155</v>
      </c>
      <c r="AS114" s="1065">
        <f t="shared" si="118"/>
        <v>0.24935220877729616</v>
      </c>
      <c r="AT114" s="1065">
        <f t="shared" si="118"/>
        <v>0.20592424643419874</v>
      </c>
      <c r="AU114" s="1065">
        <f t="shared" si="118"/>
        <v>0.16797323675753362</v>
      </c>
      <c r="AV114" s="1065">
        <f t="shared" si="118"/>
        <v>0.1353352832366127</v>
      </c>
      <c r="AW114" s="1065">
        <f t="shared" si="118"/>
        <v>0.10770114519003211</v>
      </c>
      <c r="AX114" s="1065">
        <f t="shared" si="118"/>
        <v>8.4657988622529934E-2</v>
      </c>
      <c r="AY114" s="1065">
        <f t="shared" si="118"/>
        <v>6.5728528616530446E-2</v>
      </c>
      <c r="AZ114" s="1065">
        <f t="shared" si="118"/>
        <v>5.0405533362753628E-2</v>
      </c>
      <c r="BA114" s="1065">
        <f t="shared" si="119"/>
        <v>3.818043380053579E-2</v>
      </c>
      <c r="BB114" s="1065">
        <f t="shared" si="119"/>
        <v>2.8565500784550377E-2</v>
      </c>
      <c r="BC114" s="1065">
        <f t="shared" si="119"/>
        <v>2.110965645367106E-2</v>
      </c>
      <c r="BD114" s="1065">
        <f t="shared" si="119"/>
        <v>1.5408445571188785E-2</v>
      </c>
      <c r="BE114" s="1065">
        <f t="shared" si="119"/>
        <v>1.1108996538242306E-2</v>
      </c>
      <c r="BF114" s="1065" t="str">
        <f t="shared" si="119"/>
        <v/>
      </c>
      <c r="BG114" s="1065" t="str">
        <f t="shared" si="119"/>
        <v/>
      </c>
      <c r="BH114" s="1065" t="str">
        <f t="shared" si="119"/>
        <v/>
      </c>
      <c r="BI114" s="1065" t="str">
        <f t="shared" si="119"/>
        <v/>
      </c>
      <c r="BJ114" s="1065" t="str">
        <f t="shared" si="119"/>
        <v/>
      </c>
    </row>
    <row r="115" spans="2:62">
      <c r="B115" s="1064">
        <f t="shared" si="114"/>
        <v>55</v>
      </c>
      <c r="D115" s="1065">
        <f t="shared" si="115"/>
        <v>1.5318750378946634E-2</v>
      </c>
      <c r="E115" s="1065">
        <f t="shared" si="116"/>
        <v>2.0873889686152149E-2</v>
      </c>
      <c r="F115" s="1065">
        <f t="shared" si="116"/>
        <v>2.8107030528572163E-2</v>
      </c>
      <c r="G115" s="1065">
        <f t="shared" si="116"/>
        <v>3.7398835833997564E-2</v>
      </c>
      <c r="H115" s="1065">
        <f t="shared" si="116"/>
        <v>4.9173683135333469E-2</v>
      </c>
      <c r="I115" s="1065">
        <f t="shared" si="116"/>
        <v>6.3890888842022112E-2</v>
      </c>
      <c r="J115" s="1065">
        <f t="shared" si="116"/>
        <v>8.2030745487325946E-2</v>
      </c>
      <c r="K115" s="1065">
        <f t="shared" si="116"/>
        <v>0.10407488112580314</v>
      </c>
      <c r="L115" s="1065">
        <f t="shared" si="116"/>
        <v>0.13048083442873248</v>
      </c>
      <c r="M115" s="1065">
        <f t="shared" si="116"/>
        <v>0.16165124878726989</v>
      </c>
      <c r="N115" s="1065">
        <f t="shared" si="116"/>
        <v>0.19789869908361465</v>
      </c>
      <c r="O115" s="1065">
        <f t="shared" si="116"/>
        <v>0.23940783066236906</v>
      </c>
      <c r="P115" s="1065">
        <f t="shared" si="116"/>
        <v>0.28619714708518446</v>
      </c>
      <c r="Q115" s="1065">
        <f t="shared" si="116"/>
        <v>0.33808335214643209</v>
      </c>
      <c r="R115" s="1065">
        <f t="shared" si="116"/>
        <v>0.39465154573342698</v>
      </c>
      <c r="S115" s="1065">
        <f t="shared" si="116"/>
        <v>0.45523470914411307</v>
      </c>
      <c r="T115" s="1065">
        <f t="shared" si="116"/>
        <v>0.51890572596710505</v>
      </c>
      <c r="U115" s="1065">
        <f t="shared" si="117"/>
        <v>0.58448463058845856</v>
      </c>
      <c r="V115" s="1065">
        <f t="shared" si="117"/>
        <v>0.65056285802711855</v>
      </c>
      <c r="W115" s="1065">
        <f t="shared" si="117"/>
        <v>0.71554503225670096</v>
      </c>
      <c r="X115" s="1065">
        <f t="shared" si="117"/>
        <v>0.77770736843408994</v>
      </c>
      <c r="Y115" s="1065">
        <f t="shared" si="117"/>
        <v>0.835270211411272</v>
      </c>
      <c r="Z115" s="1065">
        <f t="shared" si="117"/>
        <v>0.88648075048140684</v>
      </c>
      <c r="AA115" s="1065">
        <f t="shared" si="117"/>
        <v>0.92970070986048392</v>
      </c>
      <c r="AB115" s="1065">
        <f t="shared" si="117"/>
        <v>0.96349297464906791</v>
      </c>
      <c r="AC115" s="1065">
        <f t="shared" si="117"/>
        <v>0.98670079662929111</v>
      </c>
      <c r="AD115" s="1065">
        <f t="shared" si="117"/>
        <v>0.9985135026275479</v>
      </c>
      <c r="AE115" s="1065">
        <f t="shared" si="117"/>
        <v>0.9985135026275479</v>
      </c>
      <c r="AF115" s="1065">
        <f t="shared" si="117"/>
        <v>0.98670079662929111</v>
      </c>
      <c r="AG115" s="1065">
        <f t="shared" si="117"/>
        <v>0.96349297464906791</v>
      </c>
      <c r="AH115" s="1065">
        <f t="shared" si="117"/>
        <v>0.92970070986048392</v>
      </c>
      <c r="AI115" s="1065">
        <f t="shared" si="117"/>
        <v>0.88648075048140684</v>
      </c>
      <c r="AJ115" s="1065">
        <f t="shared" si="117"/>
        <v>0.835270211411272</v>
      </c>
      <c r="AK115" s="1065">
        <f t="shared" si="118"/>
        <v>0.77770736843408994</v>
      </c>
      <c r="AL115" s="1065">
        <f t="shared" si="118"/>
        <v>0.71554503225670096</v>
      </c>
      <c r="AM115" s="1065">
        <f t="shared" si="118"/>
        <v>0.65056285802711855</v>
      </c>
      <c r="AN115" s="1065">
        <f t="shared" si="118"/>
        <v>0.58448463058845856</v>
      </c>
      <c r="AO115" s="1065">
        <f t="shared" si="118"/>
        <v>0.51890572596710505</v>
      </c>
      <c r="AP115" s="1065">
        <f t="shared" si="118"/>
        <v>0.45523470914411307</v>
      </c>
      <c r="AQ115" s="1065">
        <f t="shared" si="118"/>
        <v>0.39465154573342698</v>
      </c>
      <c r="AR115" s="1065">
        <f t="shared" si="118"/>
        <v>0.33808335214643209</v>
      </c>
      <c r="AS115" s="1065">
        <f t="shared" si="118"/>
        <v>0.28619714708518446</v>
      </c>
      <c r="AT115" s="1065">
        <f t="shared" si="118"/>
        <v>0.23940783066236906</v>
      </c>
      <c r="AU115" s="1065">
        <f t="shared" si="118"/>
        <v>0.19789869908361465</v>
      </c>
      <c r="AV115" s="1065">
        <f t="shared" si="118"/>
        <v>0.16165124878726989</v>
      </c>
      <c r="AW115" s="1065">
        <f t="shared" si="118"/>
        <v>0.13048083442873248</v>
      </c>
      <c r="AX115" s="1065">
        <f t="shared" si="118"/>
        <v>0.10407488112580314</v>
      </c>
      <c r="AY115" s="1065">
        <f t="shared" si="118"/>
        <v>8.2030745487325946E-2</v>
      </c>
      <c r="AZ115" s="1065">
        <f t="shared" si="118"/>
        <v>6.3890888842022112E-2</v>
      </c>
      <c r="BA115" s="1065">
        <f t="shared" si="119"/>
        <v>4.9173683135333469E-2</v>
      </c>
      <c r="BB115" s="1065">
        <f t="shared" si="119"/>
        <v>3.7398835833997564E-2</v>
      </c>
      <c r="BC115" s="1065">
        <f t="shared" si="119"/>
        <v>2.8107030528572163E-2</v>
      </c>
      <c r="BD115" s="1065">
        <f t="shared" si="119"/>
        <v>2.0873889686152149E-2</v>
      </c>
      <c r="BE115" s="1065">
        <f t="shared" si="119"/>
        <v>1.5318750378946634E-2</v>
      </c>
      <c r="BF115" s="1065">
        <f t="shared" si="119"/>
        <v>1.1108996538242306E-2</v>
      </c>
      <c r="BG115" s="1065" t="str">
        <f t="shared" si="119"/>
        <v/>
      </c>
      <c r="BH115" s="1065" t="str">
        <f t="shared" si="119"/>
        <v/>
      </c>
      <c r="BI115" s="1065" t="str">
        <f t="shared" si="119"/>
        <v/>
      </c>
      <c r="BJ115" s="1065" t="str">
        <f t="shared" si="119"/>
        <v/>
      </c>
    </row>
    <row r="116" spans="2:62">
      <c r="B116" s="1064">
        <f t="shared" si="114"/>
        <v>56</v>
      </c>
      <c r="D116" s="1065">
        <f t="shared" si="115"/>
        <v>1.5232694236205118E-2</v>
      </c>
      <c r="E116" s="1065">
        <f t="shared" si="116"/>
        <v>2.0648718062161137E-2</v>
      </c>
      <c r="F116" s="1065">
        <f t="shared" si="116"/>
        <v>2.7670941797784204E-2</v>
      </c>
      <c r="G116" s="1065">
        <f t="shared" si="116"/>
        <v>3.6658041953378045E-2</v>
      </c>
      <c r="H116" s="1065">
        <f t="shared" si="116"/>
        <v>4.8009707889947073E-2</v>
      </c>
      <c r="I116" s="1065">
        <f t="shared" si="116"/>
        <v>6.2158902788275884E-2</v>
      </c>
      <c r="J116" s="1065">
        <f t="shared" si="116"/>
        <v>7.9559508718227687E-2</v>
      </c>
      <c r="K116" s="1065">
        <f t="shared" si="116"/>
        <v>0.10066889977289781</v>
      </c>
      <c r="L116" s="1065">
        <f t="shared" si="116"/>
        <v>0.12592530987911599</v>
      </c>
      <c r="M116" s="1065">
        <f t="shared" si="116"/>
        <v>0.15572029254970438</v>
      </c>
      <c r="N116" s="1065">
        <f t="shared" si="116"/>
        <v>0.19036708958025317</v>
      </c>
      <c r="O116" s="1065">
        <f t="shared" si="116"/>
        <v>0.23006629899380912</v>
      </c>
      <c r="P116" s="1065">
        <f t="shared" si="116"/>
        <v>0.27487080776891348</v>
      </c>
      <c r="Q116" s="1065">
        <f t="shared" si="116"/>
        <v>0.32465246735834974</v>
      </c>
      <c r="R116" s="1065">
        <f t="shared" si="116"/>
        <v>0.37907336774107991</v>
      </c>
      <c r="S116" s="1065">
        <f t="shared" si="116"/>
        <v>0.43756473770026932</v>
      </c>
      <c r="T116" s="1065">
        <f t="shared" si="116"/>
        <v>0.49931640494730872</v>
      </c>
      <c r="U116" s="1065">
        <f t="shared" si="117"/>
        <v>0.56327935050165345</v>
      </c>
      <c r="V116" s="1065">
        <f t="shared" si="117"/>
        <v>0.62818317859333361</v>
      </c>
      <c r="W116" s="1065">
        <f t="shared" si="117"/>
        <v>0.69256932420519779</v>
      </c>
      <c r="X116" s="1065">
        <f t="shared" si="117"/>
        <v>0.75483960198900735</v>
      </c>
      <c r="Y116" s="1065">
        <f t="shared" si="117"/>
        <v>0.81331836512984568</v>
      </c>
      <c r="Z116" s="1065">
        <f t="shared" si="117"/>
        <v>0.86632522020260283</v>
      </c>
      <c r="AA116" s="1065">
        <f t="shared" si="117"/>
        <v>0.9122540768285452</v>
      </c>
      <c r="AB116" s="1065">
        <f t="shared" si="117"/>
        <v>0.94965343779485845</v>
      </c>
      <c r="AC116" s="1065">
        <f t="shared" si="117"/>
        <v>0.97730237285197818</v>
      </c>
      <c r="AD116" s="1065">
        <f t="shared" si="117"/>
        <v>0.99427664523888881</v>
      </c>
      <c r="AE116" s="1065">
        <f t="shared" si="117"/>
        <v>1</v>
      </c>
      <c r="AF116" s="1065">
        <f t="shared" si="117"/>
        <v>0.99427664523888881</v>
      </c>
      <c r="AG116" s="1065">
        <f t="shared" si="117"/>
        <v>0.97730237285197818</v>
      </c>
      <c r="AH116" s="1065">
        <f t="shared" si="117"/>
        <v>0.94965343779485845</v>
      </c>
      <c r="AI116" s="1065">
        <f t="shared" si="117"/>
        <v>0.9122540768285452</v>
      </c>
      <c r="AJ116" s="1065">
        <f t="shared" si="117"/>
        <v>0.86632522020260283</v>
      </c>
      <c r="AK116" s="1065">
        <f t="shared" si="118"/>
        <v>0.81331836512984568</v>
      </c>
      <c r="AL116" s="1065">
        <f t="shared" si="118"/>
        <v>0.75483960198900735</v>
      </c>
      <c r="AM116" s="1065">
        <f t="shared" si="118"/>
        <v>0.69256932420519779</v>
      </c>
      <c r="AN116" s="1065">
        <f t="shared" si="118"/>
        <v>0.62818317859333361</v>
      </c>
      <c r="AO116" s="1065">
        <f t="shared" si="118"/>
        <v>0.56327935050165345</v>
      </c>
      <c r="AP116" s="1065">
        <f t="shared" si="118"/>
        <v>0.49931640494730872</v>
      </c>
      <c r="AQ116" s="1065">
        <f t="shared" si="118"/>
        <v>0.43756473770026932</v>
      </c>
      <c r="AR116" s="1065">
        <f t="shared" si="118"/>
        <v>0.37907336774107991</v>
      </c>
      <c r="AS116" s="1065">
        <f t="shared" si="118"/>
        <v>0.32465246735834974</v>
      </c>
      <c r="AT116" s="1065">
        <f t="shared" si="118"/>
        <v>0.27487080776891348</v>
      </c>
      <c r="AU116" s="1065">
        <f t="shared" si="118"/>
        <v>0.23006629899380912</v>
      </c>
      <c r="AV116" s="1065">
        <f t="shared" si="118"/>
        <v>0.19036708958025317</v>
      </c>
      <c r="AW116" s="1065">
        <f t="shared" si="118"/>
        <v>0.15572029254970438</v>
      </c>
      <c r="AX116" s="1065">
        <f t="shared" si="118"/>
        <v>0.12592530987911599</v>
      </c>
      <c r="AY116" s="1065">
        <f t="shared" si="118"/>
        <v>0.10066889977289781</v>
      </c>
      <c r="AZ116" s="1065">
        <f t="shared" si="118"/>
        <v>7.9559508718227687E-2</v>
      </c>
      <c r="BA116" s="1065">
        <f t="shared" si="119"/>
        <v>6.2158902788275884E-2</v>
      </c>
      <c r="BB116" s="1065">
        <f t="shared" si="119"/>
        <v>4.8009707889947073E-2</v>
      </c>
      <c r="BC116" s="1065">
        <f t="shared" si="119"/>
        <v>3.6658041953378045E-2</v>
      </c>
      <c r="BD116" s="1065">
        <f t="shared" si="119"/>
        <v>2.7670941797784204E-2</v>
      </c>
      <c r="BE116" s="1065">
        <f t="shared" si="119"/>
        <v>2.0648718062161137E-2</v>
      </c>
      <c r="BF116" s="1065">
        <f t="shared" si="119"/>
        <v>1.5232694236205118E-2</v>
      </c>
      <c r="BG116" s="1065">
        <f t="shared" si="119"/>
        <v>1.1108996538242306E-2</v>
      </c>
      <c r="BH116" s="1065" t="str">
        <f t="shared" si="119"/>
        <v/>
      </c>
      <c r="BI116" s="1065" t="str">
        <f t="shared" si="119"/>
        <v/>
      </c>
      <c r="BJ116" s="1065" t="str">
        <f t="shared" si="119"/>
        <v/>
      </c>
    </row>
    <row r="117" spans="2:62">
      <c r="B117" s="1064">
        <f t="shared" si="114"/>
        <v>57</v>
      </c>
      <c r="D117" s="1065">
        <f t="shared" si="115"/>
        <v>1.5150061425890168E-2</v>
      </c>
      <c r="E117" s="1065">
        <f t="shared" si="116"/>
        <v>2.0433456081977691E-2</v>
      </c>
      <c r="F117" s="1065">
        <f t="shared" si="116"/>
        <v>2.7255687207338789E-2</v>
      </c>
      <c r="G117" s="1065">
        <f t="shared" si="116"/>
        <v>3.595508477784589E-2</v>
      </c>
      <c r="H117" s="1065">
        <f t="shared" si="116"/>
        <v>4.6908481075891059E-2</v>
      </c>
      <c r="I117" s="1065">
        <f t="shared" si="116"/>
        <v>6.0524372654591853E-2</v>
      </c>
      <c r="J117" s="1065">
        <f t="shared" si="116"/>
        <v>7.7231966929971543E-2</v>
      </c>
      <c r="K117" s="1065">
        <f t="shared" si="116"/>
        <v>9.7465691237739738E-2</v>
      </c>
      <c r="L117" s="1065">
        <f t="shared" si="116"/>
        <v>0.12164501370599458</v>
      </c>
      <c r="M117" s="1065">
        <f t="shared" si="116"/>
        <v>0.15014978992472458</v>
      </c>
      <c r="N117" s="1065">
        <f t="shared" si="116"/>
        <v>0.18329179271718735</v>
      </c>
      <c r="O117" s="1065">
        <f t="shared" si="116"/>
        <v>0.22128357630275622</v>
      </c>
      <c r="P117" s="1065">
        <f t="shared" si="116"/>
        <v>0.26420632928958293</v>
      </c>
      <c r="Q117" s="1065">
        <f t="shared" si="116"/>
        <v>0.31197883044940816</v>
      </c>
      <c r="R117" s="1065">
        <f t="shared" si="116"/>
        <v>0.36432997733418199</v>
      </c>
      <c r="S117" s="1065">
        <f t="shared" si="116"/>
        <v>0.42077755008971385</v>
      </c>
      <c r="T117" s="1065">
        <f t="shared" si="116"/>
        <v>0.48061584808010466</v>
      </c>
      <c r="U117" s="1065">
        <f t="shared" si="117"/>
        <v>0.54291455750003181</v>
      </c>
      <c r="V117" s="1065">
        <f t="shared" si="117"/>
        <v>0.60653065971263342</v>
      </c>
      <c r="W117" s="1065">
        <f t="shared" si="117"/>
        <v>0.67013438752802268</v>
      </c>
      <c r="X117" s="1065">
        <f t="shared" si="117"/>
        <v>0.73224922692294769</v>
      </c>
      <c r="Y117" s="1065">
        <f t="shared" si="117"/>
        <v>0.79130482236015887</v>
      </c>
      <c r="Z117" s="1065">
        <f t="shared" si="117"/>
        <v>0.84570047739197429</v>
      </c>
      <c r="AA117" s="1065">
        <f t="shared" si="117"/>
        <v>0.89387586613187042</v>
      </c>
      <c r="AB117" s="1065">
        <f t="shared" si="117"/>
        <v>0.93438470483542913</v>
      </c>
      <c r="AC117" s="1065">
        <f t="shared" si="117"/>
        <v>0.96596658276286962</v>
      </c>
      <c r="AD117" s="1065">
        <f t="shared" si="117"/>
        <v>0.98761199699314195</v>
      </c>
      <c r="AE117" s="1065">
        <f t="shared" si="117"/>
        <v>0.99861591717612597</v>
      </c>
      <c r="AF117" s="1065">
        <f t="shared" si="117"/>
        <v>0.99861591717612597</v>
      </c>
      <c r="AG117" s="1065">
        <f t="shared" si="117"/>
        <v>0.98761199699314195</v>
      </c>
      <c r="AH117" s="1065">
        <f t="shared" si="117"/>
        <v>0.96596658276286962</v>
      </c>
      <c r="AI117" s="1065">
        <f t="shared" si="117"/>
        <v>0.93438470483542913</v>
      </c>
      <c r="AJ117" s="1065">
        <f t="shared" si="117"/>
        <v>0.89387586613187042</v>
      </c>
      <c r="AK117" s="1065">
        <f t="shared" si="118"/>
        <v>0.84570047739197429</v>
      </c>
      <c r="AL117" s="1065">
        <f t="shared" si="118"/>
        <v>0.79130482236015887</v>
      </c>
      <c r="AM117" s="1065">
        <f t="shared" si="118"/>
        <v>0.73224922692294769</v>
      </c>
      <c r="AN117" s="1065">
        <f t="shared" si="118"/>
        <v>0.67013438752802268</v>
      </c>
      <c r="AO117" s="1065">
        <f t="shared" si="118"/>
        <v>0.60653065971263342</v>
      </c>
      <c r="AP117" s="1065">
        <f t="shared" si="118"/>
        <v>0.54291455750003181</v>
      </c>
      <c r="AQ117" s="1065">
        <f t="shared" si="118"/>
        <v>0.48061584808010466</v>
      </c>
      <c r="AR117" s="1065">
        <f t="shared" si="118"/>
        <v>0.42077755008971385</v>
      </c>
      <c r="AS117" s="1065">
        <f t="shared" si="118"/>
        <v>0.36432997733418199</v>
      </c>
      <c r="AT117" s="1065">
        <f t="shared" si="118"/>
        <v>0.31197883044940816</v>
      </c>
      <c r="AU117" s="1065">
        <f t="shared" si="118"/>
        <v>0.26420632928958293</v>
      </c>
      <c r="AV117" s="1065">
        <f t="shared" si="118"/>
        <v>0.22128357630275622</v>
      </c>
      <c r="AW117" s="1065">
        <f t="shared" si="118"/>
        <v>0.18329179271718735</v>
      </c>
      <c r="AX117" s="1065">
        <f t="shared" si="118"/>
        <v>0.15014978992472458</v>
      </c>
      <c r="AY117" s="1065">
        <f t="shared" si="118"/>
        <v>0.12164501370599458</v>
      </c>
      <c r="AZ117" s="1065">
        <f t="shared" si="118"/>
        <v>9.7465691237739738E-2</v>
      </c>
      <c r="BA117" s="1065">
        <f t="shared" si="119"/>
        <v>7.7231966929971543E-2</v>
      </c>
      <c r="BB117" s="1065">
        <f t="shared" si="119"/>
        <v>6.0524372654591853E-2</v>
      </c>
      <c r="BC117" s="1065">
        <f t="shared" si="119"/>
        <v>4.6908481075891059E-2</v>
      </c>
      <c r="BD117" s="1065">
        <f t="shared" si="119"/>
        <v>3.595508477784589E-2</v>
      </c>
      <c r="BE117" s="1065">
        <f t="shared" si="119"/>
        <v>2.7255687207338789E-2</v>
      </c>
      <c r="BF117" s="1065">
        <f t="shared" si="119"/>
        <v>2.0433456081977691E-2</v>
      </c>
      <c r="BG117" s="1065">
        <f t="shared" si="119"/>
        <v>1.5150061425890168E-2</v>
      </c>
      <c r="BH117" s="1065">
        <f t="shared" si="119"/>
        <v>1.1108996538242306E-2</v>
      </c>
      <c r="BI117" s="1065" t="str">
        <f t="shared" si="119"/>
        <v/>
      </c>
      <c r="BJ117" s="1065" t="str">
        <f t="shared" si="119"/>
        <v/>
      </c>
    </row>
    <row r="118" spans="2:62">
      <c r="B118" s="1064">
        <f t="shared" si="114"/>
        <v>58</v>
      </c>
      <c r="D118" s="1065">
        <f t="shared" si="115"/>
        <v>1.50706528622219E-2</v>
      </c>
      <c r="E118" s="1065">
        <f t="shared" si="116"/>
        <v>2.0227475279927153E-2</v>
      </c>
      <c r="F118" s="1065">
        <f t="shared" si="116"/>
        <v>2.6859855349644333E-2</v>
      </c>
      <c r="G118" s="1065">
        <f t="shared" si="116"/>
        <v>3.5287268144831518E-2</v>
      </c>
      <c r="H118" s="1065">
        <f t="shared" si="116"/>
        <v>4.5865357551913462E-2</v>
      </c>
      <c r="I118" s="1065">
        <f t="shared" si="116"/>
        <v>5.8979883048274249E-2</v>
      </c>
      <c r="J118" s="1065">
        <f t="shared" si="116"/>
        <v>7.503699064163899E-2</v>
      </c>
      <c r="K118" s="1065">
        <f t="shared" si="116"/>
        <v>9.4449418265499088E-2</v>
      </c>
      <c r="L118" s="1065">
        <f t="shared" si="116"/>
        <v>0.11761847497053611</v>
      </c>
      <c r="M118" s="1065">
        <f t="shared" si="116"/>
        <v>0.14491194265396776</v>
      </c>
      <c r="N118" s="1065">
        <f t="shared" si="116"/>
        <v>0.17663842786192241</v>
      </c>
      <c r="O118" s="1065">
        <f t="shared" si="116"/>
        <v>0.21301911723107914</v>
      </c>
      <c r="P118" s="1065">
        <f t="shared" si="116"/>
        <v>0.25415833000400734</v>
      </c>
      <c r="Q118" s="1065">
        <f t="shared" si="116"/>
        <v>0.30001467162085804</v>
      </c>
      <c r="R118" s="1065">
        <f t="shared" si="116"/>
        <v>0.3503749240286812</v>
      </c>
      <c r="S118" s="1065">
        <f t="shared" si="116"/>
        <v>0.4048330098297232</v>
      </c>
      <c r="T118" s="1065">
        <f t="shared" si="116"/>
        <v>0.46277639205719362</v>
      </c>
      <c r="U118" s="1065">
        <f t="shared" si="117"/>
        <v>0.52338208394077534</v>
      </c>
      <c r="V118" s="1065">
        <f t="shared" si="117"/>
        <v>0.58562402613437747</v>
      </c>
      <c r="W118" s="1065">
        <f t="shared" si="117"/>
        <v>0.64829294832260975</v>
      </c>
      <c r="X118" s="1065">
        <f t="shared" si="117"/>
        <v>0.71002899984931722</v>
      </c>
      <c r="Y118" s="1065">
        <f t="shared" si="117"/>
        <v>0.76936646803398479</v>
      </c>
      <c r="Z118" s="1065">
        <f t="shared" si="117"/>
        <v>0.82478888363525837</v>
      </c>
      <c r="AA118" s="1065">
        <f t="shared" si="117"/>
        <v>0.874791836355582</v>
      </c>
      <c r="AB118" s="1065">
        <f t="shared" si="117"/>
        <v>0.91794999067844241</v>
      </c>
      <c r="AC118" s="1065">
        <f t="shared" si="117"/>
        <v>0.95298419874598739</v>
      </c>
      <c r="AD118" s="1065">
        <f t="shared" si="117"/>
        <v>0.97882432921416529</v>
      </c>
      <c r="AE118" s="1065">
        <f t="shared" si="117"/>
        <v>0.99466351699716649</v>
      </c>
      <c r="AF118" s="1065">
        <f t="shared" si="117"/>
        <v>1</v>
      </c>
      <c r="AG118" s="1065">
        <f t="shared" si="117"/>
        <v>0.99466351699716649</v>
      </c>
      <c r="AH118" s="1065">
        <f t="shared" si="117"/>
        <v>0.97882432921416529</v>
      </c>
      <c r="AI118" s="1065">
        <f t="shared" si="117"/>
        <v>0.95298419874598739</v>
      </c>
      <c r="AJ118" s="1065">
        <f t="shared" si="117"/>
        <v>0.91794999067844241</v>
      </c>
      <c r="AK118" s="1065">
        <f t="shared" si="118"/>
        <v>0.874791836355582</v>
      </c>
      <c r="AL118" s="1065">
        <f t="shared" si="118"/>
        <v>0.82478888363525837</v>
      </c>
      <c r="AM118" s="1065">
        <f t="shared" si="118"/>
        <v>0.76936646803398479</v>
      </c>
      <c r="AN118" s="1065">
        <f t="shared" si="118"/>
        <v>0.71002899984931722</v>
      </c>
      <c r="AO118" s="1065">
        <f t="shared" si="118"/>
        <v>0.64829294832260975</v>
      </c>
      <c r="AP118" s="1065">
        <f t="shared" si="118"/>
        <v>0.58562402613437747</v>
      </c>
      <c r="AQ118" s="1065">
        <f t="shared" si="118"/>
        <v>0.52338208394077534</v>
      </c>
      <c r="AR118" s="1065">
        <f t="shared" si="118"/>
        <v>0.46277639205719362</v>
      </c>
      <c r="AS118" s="1065">
        <f t="shared" si="118"/>
        <v>0.4048330098297232</v>
      </c>
      <c r="AT118" s="1065">
        <f t="shared" si="118"/>
        <v>0.3503749240286812</v>
      </c>
      <c r="AU118" s="1065">
        <f t="shared" si="118"/>
        <v>0.30001467162085804</v>
      </c>
      <c r="AV118" s="1065">
        <f t="shared" si="118"/>
        <v>0.25415833000400734</v>
      </c>
      <c r="AW118" s="1065">
        <f t="shared" si="118"/>
        <v>0.21301911723107914</v>
      </c>
      <c r="AX118" s="1065">
        <f t="shared" si="118"/>
        <v>0.17663842786192241</v>
      </c>
      <c r="AY118" s="1065">
        <f t="shared" si="118"/>
        <v>0.14491194265396776</v>
      </c>
      <c r="AZ118" s="1065">
        <f t="shared" si="118"/>
        <v>0.11761847497053611</v>
      </c>
      <c r="BA118" s="1065">
        <f t="shared" si="119"/>
        <v>9.4449418265499088E-2</v>
      </c>
      <c r="BB118" s="1065">
        <f t="shared" si="119"/>
        <v>7.503699064163899E-2</v>
      </c>
      <c r="BC118" s="1065">
        <f t="shared" si="119"/>
        <v>5.8979883048274249E-2</v>
      </c>
      <c r="BD118" s="1065">
        <f t="shared" si="119"/>
        <v>4.5865357551913462E-2</v>
      </c>
      <c r="BE118" s="1065">
        <f t="shared" si="119"/>
        <v>3.5287268144831518E-2</v>
      </c>
      <c r="BF118" s="1065">
        <f t="shared" si="119"/>
        <v>2.6859855349644333E-2</v>
      </c>
      <c r="BG118" s="1065">
        <f t="shared" si="119"/>
        <v>2.0227475279927153E-2</v>
      </c>
      <c r="BH118" s="1065">
        <f t="shared" si="119"/>
        <v>1.50706528622219E-2</v>
      </c>
      <c r="BI118" s="1065">
        <f t="shared" si="119"/>
        <v>1.1108996538242306E-2</v>
      </c>
      <c r="BJ118" s="1065" t="str">
        <f t="shared" si="119"/>
        <v/>
      </c>
    </row>
    <row r="119" spans="2:62">
      <c r="B119" s="1064">
        <f t="shared" si="114"/>
        <v>59</v>
      </c>
      <c r="D119" s="1065">
        <f t="shared" si="115"/>
        <v>1.4994284525390355E-2</v>
      </c>
      <c r="E119" s="1065">
        <f t="shared" si="116"/>
        <v>2.0030198483315026E-2</v>
      </c>
      <c r="F119" s="1065">
        <f t="shared" si="116"/>
        <v>2.6482156464172943E-2</v>
      </c>
      <c r="G119" s="1065">
        <f t="shared" si="116"/>
        <v>3.465213762750248E-2</v>
      </c>
      <c r="H119" s="1065">
        <f t="shared" si="116"/>
        <v>4.4876120256886753E-2</v>
      </c>
      <c r="I119" s="1065">
        <f t="shared" si="116"/>
        <v>5.7518713634309916E-2</v>
      </c>
      <c r="J119" s="1065">
        <f t="shared" si="116"/>
        <v>7.2964500803016155E-2</v>
      </c>
      <c r="K119" s="1065">
        <f t="shared" si="116"/>
        <v>9.1605733255752261E-2</v>
      </c>
      <c r="L119" s="1065">
        <f t="shared" si="116"/>
        <v>0.11382621226419044</v>
      </c>
      <c r="M119" s="1065">
        <f t="shared" si="116"/>
        <v>0.13998145466845519</v>
      </c>
      <c r="N119" s="1065">
        <f t="shared" si="116"/>
        <v>0.17037556515985708</v>
      </c>
      <c r="O119" s="1065">
        <f t="shared" si="116"/>
        <v>0.20523560489077447</v>
      </c>
      <c r="P119" s="1065">
        <f t="shared" si="116"/>
        <v>0.24468463070803795</v>
      </c>
      <c r="Q119" s="1065">
        <f t="shared" si="116"/>
        <v>0.28871494514778656</v>
      </c>
      <c r="R119" s="1065">
        <f t="shared" si="116"/>
        <v>0.33716340333712286</v>
      </c>
      <c r="S119" s="1065">
        <f t="shared" si="116"/>
        <v>0.38969082575331648</v>
      </c>
      <c r="T119" s="1065">
        <f t="shared" si="116"/>
        <v>0.44576762474941839</v>
      </c>
      <c r="U119" s="1065">
        <f t="shared" si="117"/>
        <v>0.50466763544283433</v>
      </c>
      <c r="V119" s="1065">
        <f t="shared" si="117"/>
        <v>0.56547182923413364</v>
      </c>
      <c r="W119" s="1065">
        <f t="shared" si="117"/>
        <v>0.62708308042691185</v>
      </c>
      <c r="X119" s="1065">
        <f t="shared" si="117"/>
        <v>0.6882524739861452</v>
      </c>
      <c r="Y119" s="1065">
        <f t="shared" si="117"/>
        <v>0.74761682817743369</v>
      </c>
      <c r="Z119" s="1065">
        <f t="shared" si="117"/>
        <v>0.80374622230096338</v>
      </c>
      <c r="AA119" s="1065">
        <f t="shared" si="117"/>
        <v>0.85519944452146868</v>
      </c>
      <c r="AB119" s="1065">
        <f t="shared" si="117"/>
        <v>0.90058449293214671</v>
      </c>
      <c r="AC119" s="1065">
        <f t="shared" si="117"/>
        <v>0.93862065779668236</v>
      </c>
      <c r="AD119" s="1065">
        <f t="shared" si="117"/>
        <v>0.96819835613070304</v>
      </c>
      <c r="AE119" s="1065">
        <f t="shared" si="117"/>
        <v>0.98843283233241497</v>
      </c>
      <c r="AF119" s="1065">
        <f t="shared" si="117"/>
        <v>0.9987081032444638</v>
      </c>
      <c r="AG119" s="1065">
        <f t="shared" si="117"/>
        <v>0.9987081032444638</v>
      </c>
      <c r="AH119" s="1065">
        <f t="shared" si="117"/>
        <v>0.98843283233241497</v>
      </c>
      <c r="AI119" s="1065">
        <f t="shared" si="117"/>
        <v>0.96819835613070304</v>
      </c>
      <c r="AJ119" s="1065">
        <f t="shared" si="117"/>
        <v>0.93862065779668236</v>
      </c>
      <c r="AK119" s="1065">
        <f t="shared" si="118"/>
        <v>0.90058449293214671</v>
      </c>
      <c r="AL119" s="1065">
        <f t="shared" si="118"/>
        <v>0.85519944452146868</v>
      </c>
      <c r="AM119" s="1065">
        <f t="shared" si="118"/>
        <v>0.80374622230096338</v>
      </c>
      <c r="AN119" s="1065">
        <f t="shared" si="118"/>
        <v>0.74761682817743369</v>
      </c>
      <c r="AO119" s="1065">
        <f t="shared" si="118"/>
        <v>0.6882524739861452</v>
      </c>
      <c r="AP119" s="1065">
        <f t="shared" si="118"/>
        <v>0.62708308042691185</v>
      </c>
      <c r="AQ119" s="1065">
        <f t="shared" si="118"/>
        <v>0.56547182923413364</v>
      </c>
      <c r="AR119" s="1065">
        <f t="shared" si="118"/>
        <v>0.50466763544283433</v>
      </c>
      <c r="AS119" s="1065">
        <f t="shared" si="118"/>
        <v>0.44576762474941839</v>
      </c>
      <c r="AT119" s="1065">
        <f t="shared" si="118"/>
        <v>0.38969082575331648</v>
      </c>
      <c r="AU119" s="1065">
        <f t="shared" si="118"/>
        <v>0.33716340333712286</v>
      </c>
      <c r="AV119" s="1065">
        <f t="shared" si="118"/>
        <v>0.28871494514778656</v>
      </c>
      <c r="AW119" s="1065">
        <f t="shared" si="118"/>
        <v>0.24468463070803795</v>
      </c>
      <c r="AX119" s="1065">
        <f t="shared" si="118"/>
        <v>0.20523560489077447</v>
      </c>
      <c r="AY119" s="1065">
        <f t="shared" si="118"/>
        <v>0.17037556515985708</v>
      </c>
      <c r="AZ119" s="1065">
        <f t="shared" si="118"/>
        <v>0.13998145466845519</v>
      </c>
      <c r="BA119" s="1065">
        <f t="shared" si="119"/>
        <v>0.11382621226419044</v>
      </c>
      <c r="BB119" s="1065">
        <f t="shared" si="119"/>
        <v>9.1605733255752261E-2</v>
      </c>
      <c r="BC119" s="1065">
        <f t="shared" si="119"/>
        <v>7.2964500803016155E-2</v>
      </c>
      <c r="BD119" s="1065">
        <f t="shared" si="119"/>
        <v>5.7518713634309916E-2</v>
      </c>
      <c r="BE119" s="1065">
        <f t="shared" si="119"/>
        <v>4.4876120256886753E-2</v>
      </c>
      <c r="BF119" s="1065">
        <f t="shared" si="119"/>
        <v>3.465213762750248E-2</v>
      </c>
      <c r="BG119" s="1065">
        <f t="shared" si="119"/>
        <v>2.6482156464172943E-2</v>
      </c>
      <c r="BH119" s="1065">
        <f t="shared" si="119"/>
        <v>2.0030198483315026E-2</v>
      </c>
      <c r="BI119" s="1065">
        <f t="shared" si="119"/>
        <v>1.4994284525390355E-2</v>
      </c>
      <c r="BJ119" s="1065">
        <f t="shared" si="119"/>
        <v>1.1108996538242306E-2</v>
      </c>
    </row>
    <row r="120" spans="2:62">
      <c r="B120" s="1064">
        <f t="shared" si="114"/>
        <v>60</v>
      </c>
      <c r="D120" s="1065">
        <f t="shared" si="115"/>
        <v>1.4920786069067842E-2</v>
      </c>
      <c r="E120" s="1065">
        <f t="shared" si="116"/>
        <v>1.9841094744370298E-2</v>
      </c>
      <c r="F120" s="1065">
        <f t="shared" si="116"/>
        <v>2.6121409853918223E-2</v>
      </c>
      <c r="G120" s="1065">
        <f t="shared" si="116"/>
        <v>3.4047454734599331E-2</v>
      </c>
      <c r="H120" s="1065">
        <f t="shared" si="116"/>
        <v>4.393693362340742E-2</v>
      </c>
      <c r="I120" s="1065">
        <f t="shared" si="116"/>
        <v>5.6134762834133725E-2</v>
      </c>
      <c r="J120" s="1065">
        <f t="shared" si="116"/>
        <v>7.1005353739637012E-2</v>
      </c>
      <c r="K120" s="1065">
        <f t="shared" si="116"/>
        <v>8.8921617459386301E-2</v>
      </c>
      <c r="L120" s="1065">
        <f t="shared" si="116"/>
        <v>0.11025052530448522</v>
      </c>
      <c r="M120" s="1065">
        <f t="shared" si="116"/>
        <v>0.1353352832366127</v>
      </c>
      <c r="N120" s="1065">
        <f t="shared" si="116"/>
        <v>0.1644744565771549</v>
      </c>
      <c r="O120" s="1065">
        <f t="shared" si="116"/>
        <v>0.19789869908361465</v>
      </c>
      <c r="P120" s="1065">
        <f t="shared" si="116"/>
        <v>0.23574607655586358</v>
      </c>
      <c r="Q120" s="1065">
        <f t="shared" si="116"/>
        <v>0.27803730045319408</v>
      </c>
      <c r="R120" s="1065">
        <f t="shared" si="116"/>
        <v>0.32465246735834974</v>
      </c>
      <c r="S120" s="1065">
        <f t="shared" si="116"/>
        <v>0.37531109885139957</v>
      </c>
      <c r="T120" s="1065">
        <f t="shared" si="116"/>
        <v>0.42955735821073909</v>
      </c>
      <c r="U120" s="1065">
        <f t="shared" si="117"/>
        <v>0.48675225595997168</v>
      </c>
      <c r="V120" s="1065">
        <f t="shared" si="117"/>
        <v>0.5460744266397094</v>
      </c>
      <c r="W120" s="1065">
        <f t="shared" si="117"/>
        <v>0.60653065971263342</v>
      </c>
      <c r="X120" s="1065">
        <f t="shared" si="117"/>
        <v>0.66697681085847438</v>
      </c>
      <c r="Y120" s="1065">
        <f t="shared" si="117"/>
        <v>0.72614903707369083</v>
      </c>
      <c r="Z120" s="1065">
        <f t="shared" si="117"/>
        <v>0.78270453824186814</v>
      </c>
      <c r="AA120" s="1065">
        <f t="shared" si="117"/>
        <v>0.835270211411272</v>
      </c>
      <c r="AB120" s="1065">
        <f t="shared" si="117"/>
        <v>0.88249690258459546</v>
      </c>
      <c r="AC120" s="1065">
        <f t="shared" si="117"/>
        <v>0.92311634638663576</v>
      </c>
      <c r="AD120" s="1065">
        <f t="shared" si="117"/>
        <v>0.95599748183309996</v>
      </c>
      <c r="AE120" s="1065">
        <f t="shared" si="117"/>
        <v>0.98019867330675525</v>
      </c>
      <c r="AF120" s="1065">
        <f t="shared" si="117"/>
        <v>0.99501247919268232</v>
      </c>
      <c r="AG120" s="1065">
        <f t="shared" si="117"/>
        <v>1</v>
      </c>
      <c r="AH120" s="1065">
        <f t="shared" si="117"/>
        <v>0.99501247919268232</v>
      </c>
      <c r="AI120" s="1065">
        <f t="shared" si="117"/>
        <v>0.98019867330675525</v>
      </c>
      <c r="AJ120" s="1065">
        <f t="shared" si="117"/>
        <v>0.95599748183309996</v>
      </c>
      <c r="AK120" s="1065">
        <f t="shared" si="118"/>
        <v>0.92311634638663576</v>
      </c>
      <c r="AL120" s="1065">
        <f t="shared" si="118"/>
        <v>0.88249690258459546</v>
      </c>
      <c r="AM120" s="1065">
        <f t="shared" si="118"/>
        <v>0.835270211411272</v>
      </c>
      <c r="AN120" s="1065">
        <f t="shared" si="118"/>
        <v>0.78270453824186814</v>
      </c>
      <c r="AO120" s="1065">
        <f t="shared" si="118"/>
        <v>0.72614903707369083</v>
      </c>
      <c r="AP120" s="1065">
        <f t="shared" si="118"/>
        <v>0.66697681085847438</v>
      </c>
      <c r="AQ120" s="1065">
        <f t="shared" si="118"/>
        <v>0.60653065971263342</v>
      </c>
      <c r="AR120" s="1065">
        <f t="shared" si="118"/>
        <v>0.5460744266397094</v>
      </c>
      <c r="AS120" s="1065">
        <f t="shared" si="118"/>
        <v>0.48675225595997168</v>
      </c>
      <c r="AT120" s="1065">
        <f t="shared" si="118"/>
        <v>0.42955735821073909</v>
      </c>
      <c r="AU120" s="1065">
        <f t="shared" si="118"/>
        <v>0.37531109885139957</v>
      </c>
      <c r="AV120" s="1065">
        <f t="shared" si="118"/>
        <v>0.32465246735834974</v>
      </c>
      <c r="AW120" s="1065">
        <f t="shared" si="118"/>
        <v>0.27803730045319408</v>
      </c>
      <c r="AX120" s="1065">
        <f t="shared" si="118"/>
        <v>0.23574607655586358</v>
      </c>
      <c r="AY120" s="1065">
        <f t="shared" si="118"/>
        <v>0.19789869908361465</v>
      </c>
      <c r="AZ120" s="1065">
        <f t="shared" si="118"/>
        <v>0.1644744565771549</v>
      </c>
      <c r="BA120" s="1065">
        <f t="shared" si="119"/>
        <v>0.1353352832366127</v>
      </c>
      <c r="BB120" s="1065">
        <f t="shared" si="119"/>
        <v>0.11025052530448522</v>
      </c>
      <c r="BC120" s="1065">
        <f t="shared" si="119"/>
        <v>8.8921617459386301E-2</v>
      </c>
      <c r="BD120" s="1065">
        <f t="shared" si="119"/>
        <v>7.1005353739637012E-2</v>
      </c>
      <c r="BE120" s="1065">
        <f t="shared" si="119"/>
        <v>5.6134762834133725E-2</v>
      </c>
      <c r="BF120" s="1065">
        <f t="shared" si="119"/>
        <v>4.393693362340742E-2</v>
      </c>
      <c r="BG120" s="1065">
        <f t="shared" si="119"/>
        <v>3.4047454734599331E-2</v>
      </c>
      <c r="BH120" s="1065">
        <f t="shared" si="119"/>
        <v>2.6121409853918223E-2</v>
      </c>
      <c r="BI120" s="1065">
        <f t="shared" si="119"/>
        <v>1.9841094744370298E-2</v>
      </c>
      <c r="BJ120" s="1065">
        <f t="shared" si="119"/>
        <v>1.4920786069067842E-2</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16035C-70B1-4F1B-906E-9AF05E75B0BD}">
  <dimension ref="A1:F51"/>
  <sheetViews>
    <sheetView workbookViewId="0">
      <selection activeCell="C2" sqref="C2"/>
    </sheetView>
  </sheetViews>
  <sheetFormatPr defaultRowHeight="15"/>
  <sheetData>
    <row r="1" spans="1:6">
      <c r="A1" t="s">
        <v>1384</v>
      </c>
      <c r="B1">
        <v>36</v>
      </c>
      <c r="E1" t="s">
        <v>1385</v>
      </c>
      <c r="F1">
        <f>ROUND(SUMIF(A4:A51,"&lt;="&amp;$B$1,B4:B51),10)</f>
        <v>100</v>
      </c>
    </row>
    <row r="2" spans="1:6">
      <c r="A2" t="s">
        <v>1386</v>
      </c>
      <c r="C2">
        <f>SUMIF(A4:A51,"&lt;="&amp;$B$1,C4:C51)</f>
        <v>14.998242156987223</v>
      </c>
      <c r="E2" t="s">
        <v>1387</v>
      </c>
    </row>
    <row r="3" spans="1:6">
      <c r="A3" t="s">
        <v>494</v>
      </c>
      <c r="B3" t="s">
        <v>1388</v>
      </c>
      <c r="C3" t="s">
        <v>1389</v>
      </c>
      <c r="E3" t="s">
        <v>1390</v>
      </c>
    </row>
    <row r="4" spans="1:6">
      <c r="A4">
        <v>1</v>
      </c>
      <c r="B4">
        <f t="shared" ref="B4:B51" si="0">IF(A4&lt;=$B$1,C4/$C$2*100,"")</f>
        <v>0.12043420309336898</v>
      </c>
      <c r="C4">
        <f t="shared" ref="C4:C51" si="1">IF(A4&lt;=$B$1,EXP(-0.5*((A4-($B$1/2))/($B$1/6))^2),"")</f>
        <v>1.8063013419781275E-2</v>
      </c>
      <c r="E4" t="s">
        <v>1391</v>
      </c>
    </row>
    <row r="5" spans="1:6">
      <c r="A5">
        <v>2</v>
      </c>
      <c r="B5">
        <f t="shared" si="0"/>
        <v>0.19045899169752092</v>
      </c>
      <c r="C5">
        <f t="shared" si="1"/>
        <v>2.8565500784550377E-2</v>
      </c>
      <c r="E5" t="s">
        <v>1392</v>
      </c>
    </row>
    <row r="6" spans="1:6">
      <c r="A6">
        <v>3</v>
      </c>
      <c r="B6">
        <f t="shared" si="0"/>
        <v>0.292947221171106</v>
      </c>
      <c r="C6">
        <f t="shared" si="1"/>
        <v>4.393693362340742E-2</v>
      </c>
    </row>
    <row r="7" spans="1:6">
      <c r="A7">
        <v>4</v>
      </c>
      <c r="B7">
        <f t="shared" si="0"/>
        <v>0.43824154809975202</v>
      </c>
      <c r="C7">
        <f t="shared" si="1"/>
        <v>6.5728528616530446E-2</v>
      </c>
    </row>
    <row r="8" spans="1:6">
      <c r="A8">
        <v>5</v>
      </c>
      <c r="B8">
        <f t="shared" si="0"/>
        <v>0.63763769001412929</v>
      </c>
      <c r="C8">
        <f t="shared" si="1"/>
        <v>9.5634444832538648E-2</v>
      </c>
    </row>
    <row r="9" spans="1:6">
      <c r="A9">
        <v>6</v>
      </c>
      <c r="B9">
        <f t="shared" si="0"/>
        <v>0.90234096649495776</v>
      </c>
      <c r="C9">
        <f t="shared" si="1"/>
        <v>0.1353352832366127</v>
      </c>
    </row>
    <row r="10" spans="1:6">
      <c r="A10">
        <v>7</v>
      </c>
      <c r="B10">
        <f t="shared" si="0"/>
        <v>1.2419486346999888</v>
      </c>
      <c r="C10">
        <f t="shared" si="1"/>
        <v>0.18627046369770095</v>
      </c>
    </row>
    <row r="11" spans="1:6">
      <c r="A11">
        <v>8</v>
      </c>
      <c r="B11">
        <f t="shared" si="0"/>
        <v>1.6625428911422835</v>
      </c>
      <c r="C11">
        <f t="shared" si="1"/>
        <v>0.24935220877729616</v>
      </c>
    </row>
    <row r="12" spans="1:6">
      <c r="A12">
        <v>9</v>
      </c>
      <c r="B12">
        <f t="shared" si="0"/>
        <v>2.164603451259147</v>
      </c>
      <c r="C12">
        <f t="shared" si="1"/>
        <v>0.32465246735834974</v>
      </c>
    </row>
    <row r="13" spans="1:6">
      <c r="A13">
        <v>10</v>
      </c>
      <c r="B13">
        <f t="shared" si="0"/>
        <v>2.7410698280775714</v>
      </c>
      <c r="C13">
        <f t="shared" si="1"/>
        <v>0.41111229050718745</v>
      </c>
    </row>
    <row r="14" spans="1:6">
      <c r="A14">
        <v>11</v>
      </c>
      <c r="B14">
        <f t="shared" si="0"/>
        <v>3.3759664055844989</v>
      </c>
      <c r="C14">
        <f t="shared" si="1"/>
        <v>0.50633561664810056</v>
      </c>
    </row>
    <row r="15" spans="1:6">
      <c r="A15">
        <v>12</v>
      </c>
      <c r="B15">
        <f t="shared" si="0"/>
        <v>4.0440116472587375</v>
      </c>
      <c r="C15">
        <f t="shared" si="1"/>
        <v>0.60653065971263342</v>
      </c>
    </row>
    <row r="16" spans="1:6">
      <c r="A16">
        <v>13</v>
      </c>
      <c r="B16">
        <f t="shared" si="0"/>
        <v>4.7115406623069518</v>
      </c>
      <c r="C16">
        <f t="shared" si="1"/>
        <v>0.70664827785771622</v>
      </c>
    </row>
    <row r="17" spans="1:3">
      <c r="A17">
        <v>14</v>
      </c>
      <c r="B17">
        <f t="shared" si="0"/>
        <v>5.3388750130545732</v>
      </c>
      <c r="C17">
        <f t="shared" si="1"/>
        <v>0.80073740291680806</v>
      </c>
    </row>
    <row r="18" spans="1:3">
      <c r="A18">
        <v>15</v>
      </c>
      <c r="B18">
        <f t="shared" si="0"/>
        <v>5.8840022273774739</v>
      </c>
      <c r="C18">
        <f t="shared" si="1"/>
        <v>0.88249690258459546</v>
      </c>
    </row>
    <row r="19" spans="1:3">
      <c r="A19">
        <v>16</v>
      </c>
      <c r="B19">
        <f t="shared" si="0"/>
        <v>6.3071355896602315</v>
      </c>
      <c r="C19">
        <f t="shared" si="1"/>
        <v>0.94595946890676541</v>
      </c>
    </row>
    <row r="20" spans="1:3">
      <c r="A20">
        <v>17</v>
      </c>
      <c r="B20">
        <f t="shared" si="0"/>
        <v>6.5754846896139254</v>
      </c>
      <c r="C20">
        <f t="shared" si="1"/>
        <v>0.98620711674391626</v>
      </c>
    </row>
    <row r="21" spans="1:3">
      <c r="A21">
        <v>18</v>
      </c>
      <c r="B21">
        <f t="shared" si="0"/>
        <v>6.6674480217945451</v>
      </c>
      <c r="C21">
        <f t="shared" si="1"/>
        <v>1</v>
      </c>
    </row>
    <row r="22" spans="1:3">
      <c r="A22">
        <v>19</v>
      </c>
      <c r="B22">
        <f t="shared" si="0"/>
        <v>6.5754846896139254</v>
      </c>
      <c r="C22">
        <f t="shared" si="1"/>
        <v>0.98620711674391626</v>
      </c>
    </row>
    <row r="23" spans="1:3">
      <c r="A23">
        <v>20</v>
      </c>
      <c r="B23">
        <f t="shared" si="0"/>
        <v>6.3071355896602315</v>
      </c>
      <c r="C23">
        <f t="shared" si="1"/>
        <v>0.94595946890676541</v>
      </c>
    </row>
    <row r="24" spans="1:3">
      <c r="A24">
        <v>21</v>
      </c>
      <c r="B24">
        <f t="shared" si="0"/>
        <v>5.8840022273774739</v>
      </c>
      <c r="C24">
        <f t="shared" si="1"/>
        <v>0.88249690258459546</v>
      </c>
    </row>
    <row r="25" spans="1:3">
      <c r="A25">
        <v>22</v>
      </c>
      <c r="B25">
        <f t="shared" si="0"/>
        <v>5.3388750130545732</v>
      </c>
      <c r="C25">
        <f t="shared" si="1"/>
        <v>0.80073740291680806</v>
      </c>
    </row>
    <row r="26" spans="1:3">
      <c r="A26">
        <v>23</v>
      </c>
      <c r="B26">
        <f t="shared" si="0"/>
        <v>4.7115406623069518</v>
      </c>
      <c r="C26">
        <f t="shared" si="1"/>
        <v>0.70664827785771622</v>
      </c>
    </row>
    <row r="27" spans="1:3">
      <c r="A27">
        <v>24</v>
      </c>
      <c r="B27">
        <f t="shared" si="0"/>
        <v>4.0440116472587375</v>
      </c>
      <c r="C27">
        <f t="shared" si="1"/>
        <v>0.60653065971263342</v>
      </c>
    </row>
    <row r="28" spans="1:3">
      <c r="A28">
        <v>25</v>
      </c>
      <c r="B28">
        <f t="shared" si="0"/>
        <v>3.3759664055844989</v>
      </c>
      <c r="C28">
        <f t="shared" si="1"/>
        <v>0.50633561664810056</v>
      </c>
    </row>
    <row r="29" spans="1:3">
      <c r="A29">
        <v>26</v>
      </c>
      <c r="B29">
        <f t="shared" si="0"/>
        <v>2.7410698280775714</v>
      </c>
      <c r="C29">
        <f t="shared" si="1"/>
        <v>0.41111229050718745</v>
      </c>
    </row>
    <row r="30" spans="1:3">
      <c r="A30">
        <v>27</v>
      </c>
      <c r="B30">
        <f t="shared" si="0"/>
        <v>2.164603451259147</v>
      </c>
      <c r="C30">
        <f t="shared" si="1"/>
        <v>0.32465246735834974</v>
      </c>
    </row>
    <row r="31" spans="1:3">
      <c r="A31">
        <v>28</v>
      </c>
      <c r="B31">
        <f t="shared" si="0"/>
        <v>1.6625428911422835</v>
      </c>
      <c r="C31">
        <f t="shared" si="1"/>
        <v>0.24935220877729616</v>
      </c>
    </row>
    <row r="32" spans="1:3">
      <c r="A32">
        <v>29</v>
      </c>
      <c r="B32">
        <f t="shared" si="0"/>
        <v>1.2419486346999888</v>
      </c>
      <c r="C32">
        <f t="shared" si="1"/>
        <v>0.18627046369770095</v>
      </c>
    </row>
    <row r="33" spans="1:3">
      <c r="A33">
        <v>30</v>
      </c>
      <c r="B33">
        <f t="shared" si="0"/>
        <v>0.90234096649495776</v>
      </c>
      <c r="C33">
        <f t="shared" si="1"/>
        <v>0.1353352832366127</v>
      </c>
    </row>
    <row r="34" spans="1:3">
      <c r="A34">
        <v>31</v>
      </c>
      <c r="B34">
        <f t="shared" si="0"/>
        <v>0.63763769001412929</v>
      </c>
      <c r="C34">
        <f t="shared" si="1"/>
        <v>9.5634444832538648E-2</v>
      </c>
    </row>
    <row r="35" spans="1:3">
      <c r="A35">
        <v>32</v>
      </c>
      <c r="B35">
        <f t="shared" si="0"/>
        <v>0.43824154809975202</v>
      </c>
      <c r="C35">
        <f t="shared" si="1"/>
        <v>6.5728528616530446E-2</v>
      </c>
    </row>
    <row r="36" spans="1:3">
      <c r="A36">
        <v>33</v>
      </c>
      <c r="B36">
        <f t="shared" si="0"/>
        <v>0.292947221171106</v>
      </c>
      <c r="C36">
        <f t="shared" si="1"/>
        <v>4.393693362340742E-2</v>
      </c>
    </row>
    <row r="37" spans="1:3">
      <c r="A37">
        <v>34</v>
      </c>
      <c r="B37">
        <f t="shared" si="0"/>
        <v>0.19045899169752092</v>
      </c>
      <c r="C37">
        <f t="shared" si="1"/>
        <v>2.8565500784550377E-2</v>
      </c>
    </row>
    <row r="38" spans="1:3">
      <c r="A38">
        <v>35</v>
      </c>
      <c r="B38">
        <f t="shared" si="0"/>
        <v>0.12043420309336898</v>
      </c>
      <c r="C38">
        <f t="shared" si="1"/>
        <v>1.8063013419781275E-2</v>
      </c>
    </row>
    <row r="39" spans="1:3">
      <c r="A39">
        <v>36</v>
      </c>
      <c r="B39">
        <f t="shared" si="0"/>
        <v>7.4068656993026102E-2</v>
      </c>
      <c r="C39">
        <f t="shared" si="1"/>
        <v>1.1108996538242306E-2</v>
      </c>
    </row>
    <row r="40" spans="1:3">
      <c r="A40">
        <v>37</v>
      </c>
      <c r="B40" t="str">
        <f t="shared" si="0"/>
        <v/>
      </c>
      <c r="C40" t="str">
        <f t="shared" si="1"/>
        <v/>
      </c>
    </row>
    <row r="41" spans="1:3">
      <c r="A41">
        <v>38</v>
      </c>
      <c r="B41" t="str">
        <f t="shared" si="0"/>
        <v/>
      </c>
      <c r="C41" t="str">
        <f t="shared" si="1"/>
        <v/>
      </c>
    </row>
    <row r="42" spans="1:3">
      <c r="A42">
        <v>39</v>
      </c>
      <c r="B42" t="str">
        <f t="shared" si="0"/>
        <v/>
      </c>
      <c r="C42" t="str">
        <f t="shared" si="1"/>
        <v/>
      </c>
    </row>
    <row r="43" spans="1:3">
      <c r="A43">
        <v>40</v>
      </c>
      <c r="B43" t="str">
        <f t="shared" si="0"/>
        <v/>
      </c>
      <c r="C43" t="str">
        <f t="shared" si="1"/>
        <v/>
      </c>
    </row>
    <row r="44" spans="1:3">
      <c r="A44">
        <v>41</v>
      </c>
      <c r="B44" t="str">
        <f t="shared" si="0"/>
        <v/>
      </c>
      <c r="C44" t="str">
        <f t="shared" si="1"/>
        <v/>
      </c>
    </row>
    <row r="45" spans="1:3">
      <c r="A45">
        <v>42</v>
      </c>
      <c r="B45" t="str">
        <f t="shared" si="0"/>
        <v/>
      </c>
      <c r="C45" t="str">
        <f t="shared" si="1"/>
        <v/>
      </c>
    </row>
    <row r="46" spans="1:3">
      <c r="A46">
        <v>43</v>
      </c>
      <c r="B46" t="str">
        <f t="shared" si="0"/>
        <v/>
      </c>
      <c r="C46" t="str">
        <f t="shared" si="1"/>
        <v/>
      </c>
    </row>
    <row r="47" spans="1:3">
      <c r="A47">
        <v>44</v>
      </c>
      <c r="B47" t="str">
        <f t="shared" si="0"/>
        <v/>
      </c>
      <c r="C47" t="str">
        <f t="shared" si="1"/>
        <v/>
      </c>
    </row>
    <row r="48" spans="1:3">
      <c r="A48">
        <v>45</v>
      </c>
      <c r="B48" t="str">
        <f t="shared" si="0"/>
        <v/>
      </c>
      <c r="C48" t="str">
        <f t="shared" si="1"/>
        <v/>
      </c>
    </row>
    <row r="49" spans="1:3">
      <c r="A49">
        <v>46</v>
      </c>
      <c r="B49" t="str">
        <f t="shared" si="0"/>
        <v/>
      </c>
      <c r="C49" t="str">
        <f t="shared" si="1"/>
        <v/>
      </c>
    </row>
    <row r="50" spans="1:3">
      <c r="A50">
        <v>47</v>
      </c>
      <c r="B50" t="str">
        <f t="shared" si="0"/>
        <v/>
      </c>
      <c r="C50" t="str">
        <f t="shared" si="1"/>
        <v/>
      </c>
    </row>
    <row r="51" spans="1:3">
      <c r="A51">
        <v>48</v>
      </c>
      <c r="B51" t="str">
        <f t="shared" si="0"/>
        <v/>
      </c>
      <c r="C51" t="str">
        <f t="shared" si="1"/>
        <v/>
      </c>
    </row>
  </sheetData>
  <dataValidations disablePrompts="1" count="1">
    <dataValidation type="whole" showInputMessage="1" showErrorMessage="1" errorTitle="Invalid Input" error="Enter an integer between 7 and 48." promptTitle="Months Input" prompt="Choose a construction duration between 7 and 48 months." sqref="B1" xr:uid="{9D825B59-98CD-40C4-A462-38BD3F3A791F}">
      <formula1>7</formula1>
      <formula2>48</formula2>
    </dataValidation>
  </dataValidations>
  <pageMargins left="0.75" right="0.75" top="1" bottom="1" header="0.5" footer="0.5"/>
  <drawing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733A5-0414-47DD-BABB-C8D6FF054991}">
  <dimension ref="A1:L51"/>
  <sheetViews>
    <sheetView workbookViewId="0">
      <selection activeCell="C2" sqref="C2"/>
    </sheetView>
  </sheetViews>
  <sheetFormatPr defaultRowHeight="15"/>
  <cols>
    <col min="1" max="1" width="24.5703125" bestFit="1" customWidth="1"/>
    <col min="2" max="2" width="16.85546875" customWidth="1"/>
  </cols>
  <sheetData>
    <row r="1" spans="1:12">
      <c r="A1" t="s">
        <v>1384</v>
      </c>
      <c r="B1">
        <v>36</v>
      </c>
      <c r="I1" t="s">
        <v>1394</v>
      </c>
      <c r="J1">
        <f>E4</f>
        <v>6.6928509242848554E-3</v>
      </c>
    </row>
    <row r="2" spans="1:12">
      <c r="A2" t="s">
        <v>1395</v>
      </c>
      <c r="B2">
        <v>1</v>
      </c>
      <c r="I2" t="s">
        <v>1396</v>
      </c>
      <c r="J2">
        <f ca="1">INDIRECT("E"&amp; (3+$B$1))</f>
        <v>0.99330714907571527</v>
      </c>
    </row>
    <row r="3" spans="1:12">
      <c r="A3" t="s">
        <v>494</v>
      </c>
      <c r="B3" t="s">
        <v>1397</v>
      </c>
      <c r="C3" t="s">
        <v>1398</v>
      </c>
      <c r="D3" t="s">
        <v>1399</v>
      </c>
      <c r="E3" t="s">
        <v>1400</v>
      </c>
      <c r="F3" t="s">
        <v>1401</v>
      </c>
    </row>
    <row r="4" spans="1:12">
      <c r="A4">
        <v>1</v>
      </c>
      <c r="B4" s="1070">
        <f ca="1">IF(A4&lt;=$B$1,C4,"")</f>
        <v>0</v>
      </c>
      <c r="C4">
        <f t="shared" ref="C4:C51" ca="1" si="0">IF(A4&lt;=$B$1,F4*100,"")</f>
        <v>0</v>
      </c>
      <c r="D4">
        <f t="shared" ref="D4:D51" si="1">IF(A4&lt;=$B$1,(A4-1)/($B$1-1),"")</f>
        <v>0</v>
      </c>
      <c r="E4">
        <f t="shared" ref="E4:E51" si="2">IF(A4&lt;=$B$1,1/(1+EXP(-$B$2*(D4-0.5)*10)),"")</f>
        <v>6.6928509242848554E-3</v>
      </c>
      <c r="F4">
        <f t="shared" ref="F4:F51" ca="1" si="3">IF(A4&lt;=$B$1,(E4-$J$1)/($J$2-$J$1),"")</f>
        <v>0</v>
      </c>
      <c r="I4" t="s">
        <v>1402</v>
      </c>
      <c r="J4">
        <f ca="1">ROUND(SUMIF(A4:A51,"&lt;="&amp;$B$1,B4:B51),10)</f>
        <v>100</v>
      </c>
    </row>
    <row r="5" spans="1:12">
      <c r="A5">
        <v>2</v>
      </c>
      <c r="B5" s="1070">
        <f t="shared" ref="B5:B51" ca="1" si="4">IF(A5&lt;=$B$1,C5-C4,"")</f>
        <v>0.22235009151128107</v>
      </c>
      <c r="C5">
        <f t="shared" ca="1" si="0"/>
        <v>0.22235009151128107</v>
      </c>
      <c r="D5">
        <f t="shared" si="1"/>
        <v>2.8571428571428571E-2</v>
      </c>
      <c r="E5">
        <f t="shared" si="2"/>
        <v>8.8865887190879445E-3</v>
      </c>
      <c r="F5">
        <f t="shared" ca="1" si="3"/>
        <v>2.2235009151128108E-3</v>
      </c>
      <c r="I5" t="s">
        <v>1403</v>
      </c>
      <c r="J5">
        <f ca="1">ROUND(INDEX(C4:C51, $B$1), 10)</f>
        <v>100</v>
      </c>
    </row>
    <row r="6" spans="1:12">
      <c r="A6">
        <v>3</v>
      </c>
      <c r="B6" s="1070">
        <f t="shared" ca="1" si="4"/>
        <v>0.29436540201723616</v>
      </c>
      <c r="C6">
        <f t="shared" ca="1" si="0"/>
        <v>0.5167154935285172</v>
      </c>
      <c r="D6">
        <f t="shared" si="1"/>
        <v>5.7142857142857141E-2</v>
      </c>
      <c r="E6">
        <f t="shared" si="2"/>
        <v>1.1790839864200936E-2</v>
      </c>
      <c r="F6">
        <f t="shared" ca="1" si="3"/>
        <v>5.1671549352851724E-3</v>
      </c>
    </row>
    <row r="7" spans="1:12">
      <c r="A7">
        <v>4</v>
      </c>
      <c r="B7" s="1070">
        <f t="shared" ca="1" si="4"/>
        <v>0.38905073546957358</v>
      </c>
      <c r="C7">
        <f t="shared" ca="1" si="0"/>
        <v>0.90576622899809078</v>
      </c>
      <c r="D7">
        <f t="shared" si="1"/>
        <v>8.5714285714285715E-2</v>
      </c>
      <c r="E7">
        <f t="shared" si="2"/>
        <v>1.5629270047407048E-2</v>
      </c>
      <c r="F7">
        <f t="shared" ca="1" si="3"/>
        <v>9.0576622899809084E-3</v>
      </c>
    </row>
    <row r="8" spans="1:12">
      <c r="A8">
        <v>5</v>
      </c>
      <c r="B8" s="1070">
        <f t="shared" ca="1" si="4"/>
        <v>0.51305178043384858</v>
      </c>
      <c r="C8">
        <f t="shared" ca="1" si="0"/>
        <v>1.4188180094319394</v>
      </c>
      <c r="D8">
        <f t="shared" si="1"/>
        <v>0.11428571428571428</v>
      </c>
      <c r="E8">
        <f t="shared" si="2"/>
        <v>2.069111227008788E-2</v>
      </c>
      <c r="F8">
        <f t="shared" ca="1" si="3"/>
        <v>1.4188180094319394E-2</v>
      </c>
    </row>
    <row r="9" spans="1:12">
      <c r="A9">
        <v>6</v>
      </c>
      <c r="B9" s="1070">
        <f t="shared" ca="1" si="4"/>
        <v>0.67459741244024074</v>
      </c>
      <c r="C9">
        <f t="shared" ca="1" si="0"/>
        <v>2.0934154218721801</v>
      </c>
      <c r="D9">
        <f t="shared" si="1"/>
        <v>0.14285714285714285</v>
      </c>
      <c r="E9">
        <f t="shared" si="2"/>
        <v>2.7346786796182875E-2</v>
      </c>
      <c r="F9">
        <f t="shared" ca="1" si="3"/>
        <v>2.0934154218721801E-2</v>
      </c>
    </row>
    <row r="10" spans="1:12">
      <c r="A10">
        <v>7</v>
      </c>
      <c r="B10" s="1070">
        <f t="shared" ca="1" si="4"/>
        <v>0.88360277357803207</v>
      </c>
      <c r="C10">
        <f t="shared" ca="1" si="0"/>
        <v>2.9770181954502122</v>
      </c>
      <c r="D10">
        <f t="shared" si="1"/>
        <v>0.17142857142857143</v>
      </c>
      <c r="E10">
        <f t="shared" si="2"/>
        <v>3.6064538099166349E-2</v>
      </c>
      <c r="F10">
        <f t="shared" ca="1" si="3"/>
        <v>2.9770181954502123E-2</v>
      </c>
    </row>
    <row r="11" spans="1:12">
      <c r="A11">
        <v>8</v>
      </c>
      <c r="B11" s="1070">
        <f t="shared" ca="1" si="4"/>
        <v>1.1515477831293945</v>
      </c>
      <c r="C11">
        <f t="shared" ca="1" si="0"/>
        <v>4.1285659785796067</v>
      </c>
      <c r="D11">
        <f t="shared" si="1"/>
        <v>0.2</v>
      </c>
      <c r="E11">
        <f t="shared" si="2"/>
        <v>4.7425873177566781E-2</v>
      </c>
      <c r="F11">
        <f t="shared" ca="1" si="3"/>
        <v>4.1285659785796069E-2</v>
      </c>
    </row>
    <row r="12" spans="1:12">
      <c r="A12">
        <v>9</v>
      </c>
      <c r="B12" s="1070">
        <f t="shared" ca="1" si="4"/>
        <v>1.4909331778815531</v>
      </c>
      <c r="C12">
        <f t="shared" ca="1" si="0"/>
        <v>5.6194991564611598</v>
      </c>
      <c r="D12">
        <f t="shared" si="1"/>
        <v>0.22857142857142856</v>
      </c>
      <c r="E12">
        <f t="shared" si="2"/>
        <v>6.2135633086429685E-2</v>
      </c>
      <c r="F12">
        <f t="shared" ca="1" si="3"/>
        <v>5.61949915646116E-2</v>
      </c>
    </row>
    <row r="13" spans="1:12">
      <c r="A13">
        <v>10</v>
      </c>
      <c r="B13" s="1070">
        <f t="shared" ca="1" si="4"/>
        <v>1.9140342496820075</v>
      </c>
      <c r="C13">
        <f t="shared" ca="1" si="0"/>
        <v>7.5335334061431674</v>
      </c>
      <c r="D13">
        <f t="shared" si="1"/>
        <v>0.25714285714285712</v>
      </c>
      <c r="E13">
        <f t="shared" si="2"/>
        <v>8.1019768665307815E-2</v>
      </c>
      <c r="F13">
        <f t="shared" ca="1" si="3"/>
        <v>7.5335334061431669E-2</v>
      </c>
    </row>
    <row r="14" spans="1:12">
      <c r="A14">
        <v>11</v>
      </c>
      <c r="B14" s="1070">
        <f t="shared" ca="1" si="4"/>
        <v>2.4306171520003925</v>
      </c>
      <c r="C14">
        <f t="shared" ca="1" si="0"/>
        <v>9.9641505581435599</v>
      </c>
      <c r="D14">
        <f t="shared" si="1"/>
        <v>0.2857142857142857</v>
      </c>
      <c r="E14">
        <f t="shared" si="2"/>
        <v>0.10500058502026478</v>
      </c>
      <c r="F14">
        <f t="shared" ca="1" si="3"/>
        <v>9.9641505581435599E-2</v>
      </c>
    </row>
    <row r="15" spans="1:12">
      <c r="A15">
        <v>12</v>
      </c>
      <c r="B15" s="1070">
        <f t="shared" ca="1" si="4"/>
        <v>3.0443343420842641</v>
      </c>
      <c r="C15">
        <f t="shared" ca="1" si="0"/>
        <v>13.008484900227824</v>
      </c>
      <c r="D15">
        <f t="shared" si="1"/>
        <v>0.31428571428571428</v>
      </c>
      <c r="E15">
        <f t="shared" si="2"/>
        <v>0.13503642292280238</v>
      </c>
      <c r="F15">
        <f t="shared" ca="1" si="3"/>
        <v>0.13008484900227824</v>
      </c>
    </row>
    <row r="16" spans="1:12">
      <c r="A16">
        <v>13</v>
      </c>
      <c r="B16" s="1070">
        <f t="shared" ca="1" si="4"/>
        <v>3.7478080423362812</v>
      </c>
      <c r="C16">
        <f t="shared" ca="1" si="0"/>
        <v>16.756292942564105</v>
      </c>
      <c r="D16">
        <f t="shared" si="1"/>
        <v>0.34285714285714286</v>
      </c>
      <c r="E16">
        <f t="shared" si="2"/>
        <v>0.17201283293576136</v>
      </c>
      <c r="F16">
        <f t="shared" ca="1" si="3"/>
        <v>0.16756292942564105</v>
      </c>
      <c r="L16" t="s">
        <v>1387</v>
      </c>
    </row>
    <row r="17" spans="1:12">
      <c r="A17">
        <v>14</v>
      </c>
      <c r="B17" s="1070">
        <f t="shared" ca="1" si="4"/>
        <v>4.5170907127452082</v>
      </c>
      <c r="C17">
        <f t="shared" ca="1" si="0"/>
        <v>21.273383655309313</v>
      </c>
      <c r="D17">
        <f t="shared" si="1"/>
        <v>0.37142857142857144</v>
      </c>
      <c r="E17">
        <f t="shared" si="2"/>
        <v>0.21657909576817594</v>
      </c>
      <c r="F17">
        <f t="shared" ca="1" si="3"/>
        <v>0.21273383655309314</v>
      </c>
      <c r="L17" t="s">
        <v>1404</v>
      </c>
    </row>
    <row r="18" spans="1:12">
      <c r="A18">
        <v>15</v>
      </c>
      <c r="B18" s="1070">
        <f t="shared" ca="1" si="4"/>
        <v>5.3072741495767808</v>
      </c>
      <c r="C18">
        <f t="shared" ca="1" si="0"/>
        <v>26.580657804886094</v>
      </c>
      <c r="D18">
        <f t="shared" si="1"/>
        <v>0.4</v>
      </c>
      <c r="E18">
        <f t="shared" si="2"/>
        <v>0.26894142136999516</v>
      </c>
      <c r="F18">
        <f t="shared" ca="1" si="3"/>
        <v>0.26580657804886093</v>
      </c>
      <c r="L18" t="s">
        <v>1405</v>
      </c>
    </row>
    <row r="19" spans="1:12">
      <c r="A19">
        <v>16</v>
      </c>
      <c r="B19" s="1070">
        <f t="shared" ca="1" si="4"/>
        <v>6.0521244481407308</v>
      </c>
      <c r="C19">
        <f t="shared" ca="1" si="0"/>
        <v>32.632782253026825</v>
      </c>
      <c r="D19">
        <f t="shared" si="1"/>
        <v>0.42857142857142855</v>
      </c>
      <c r="E19">
        <f t="shared" si="2"/>
        <v>0.32865254651726999</v>
      </c>
      <c r="F19">
        <f t="shared" ca="1" si="3"/>
        <v>0.32632782253026826</v>
      </c>
      <c r="L19" t="s">
        <v>1406</v>
      </c>
    </row>
    <row r="20" spans="1:12">
      <c r="A20">
        <v>17</v>
      </c>
      <c r="B20" s="1070">
        <f t="shared" ca="1" si="4"/>
        <v>6.6707898299729109</v>
      </c>
      <c r="C20">
        <f t="shared" ca="1" si="0"/>
        <v>39.303572082999736</v>
      </c>
      <c r="D20">
        <f t="shared" si="1"/>
        <v>0.45714285714285713</v>
      </c>
      <c r="E20">
        <f t="shared" si="2"/>
        <v>0.39446751277941428</v>
      </c>
      <c r="F20">
        <f t="shared" ca="1" si="3"/>
        <v>0.39303572082999738</v>
      </c>
      <c r="L20" t="s">
        <v>1407</v>
      </c>
    </row>
    <row r="21" spans="1:12">
      <c r="A21">
        <v>18</v>
      </c>
      <c r="B21" s="1070">
        <f t="shared" ca="1" si="4"/>
        <v>7.0826883937869667</v>
      </c>
      <c r="C21">
        <f t="shared" ca="1" si="0"/>
        <v>46.386260476786703</v>
      </c>
      <c r="D21">
        <f t="shared" si="1"/>
        <v>0.48571428571428571</v>
      </c>
      <c r="E21">
        <f t="shared" si="2"/>
        <v>0.46434632916602836</v>
      </c>
      <c r="F21">
        <f t="shared" ca="1" si="3"/>
        <v>0.46386260476786706</v>
      </c>
    </row>
    <row r="22" spans="1:12">
      <c r="A22">
        <v>19</v>
      </c>
      <c r="B22" s="1070">
        <f t="shared" ca="1" si="4"/>
        <v>7.2274790464265664</v>
      </c>
      <c r="C22">
        <f t="shared" ca="1" si="0"/>
        <v>53.613739523213269</v>
      </c>
      <c r="D22">
        <f t="shared" si="1"/>
        <v>0.51428571428571423</v>
      </c>
      <c r="E22">
        <f t="shared" si="2"/>
        <v>0.53565367083397142</v>
      </c>
      <c r="F22">
        <f t="shared" ca="1" si="3"/>
        <v>0.53613739523213266</v>
      </c>
    </row>
    <row r="23" spans="1:12">
      <c r="A23">
        <v>20</v>
      </c>
      <c r="B23" s="1070">
        <f t="shared" ca="1" si="4"/>
        <v>7.0826883937869738</v>
      </c>
      <c r="C23">
        <f t="shared" ca="1" si="0"/>
        <v>60.696427917000243</v>
      </c>
      <c r="D23">
        <f t="shared" si="1"/>
        <v>0.54285714285714282</v>
      </c>
      <c r="E23">
        <f t="shared" si="2"/>
        <v>0.60553248722058561</v>
      </c>
      <c r="F23">
        <f t="shared" ca="1" si="3"/>
        <v>0.6069642791700024</v>
      </c>
    </row>
    <row r="24" spans="1:12">
      <c r="A24">
        <v>21</v>
      </c>
      <c r="B24" s="1070">
        <f t="shared" ca="1" si="4"/>
        <v>6.6707898299729251</v>
      </c>
      <c r="C24">
        <f t="shared" ca="1" si="0"/>
        <v>67.367217746973168</v>
      </c>
      <c r="D24">
        <f t="shared" si="1"/>
        <v>0.5714285714285714</v>
      </c>
      <c r="E24">
        <f t="shared" si="2"/>
        <v>0.67134745348272995</v>
      </c>
      <c r="F24">
        <f t="shared" ca="1" si="3"/>
        <v>0.67367217746973163</v>
      </c>
    </row>
    <row r="25" spans="1:12">
      <c r="A25">
        <v>22</v>
      </c>
      <c r="B25" s="1070">
        <f t="shared" ca="1" si="4"/>
        <v>6.0521244481407308</v>
      </c>
      <c r="C25">
        <f t="shared" ca="1" si="0"/>
        <v>73.419342195113899</v>
      </c>
      <c r="D25">
        <f t="shared" si="1"/>
        <v>0.6</v>
      </c>
      <c r="E25">
        <f t="shared" si="2"/>
        <v>0.7310585786300049</v>
      </c>
      <c r="F25">
        <f t="shared" ca="1" si="3"/>
        <v>0.73419342195113901</v>
      </c>
    </row>
    <row r="26" spans="1:12">
      <c r="A26">
        <v>23</v>
      </c>
      <c r="B26" s="1070">
        <f t="shared" ca="1" si="4"/>
        <v>5.3072741495767701</v>
      </c>
      <c r="C26">
        <f t="shared" ca="1" si="0"/>
        <v>78.726616344690669</v>
      </c>
      <c r="D26">
        <f t="shared" si="1"/>
        <v>0.62857142857142856</v>
      </c>
      <c r="E26">
        <f t="shared" si="2"/>
        <v>0.78342090423182398</v>
      </c>
      <c r="F26">
        <f t="shared" ca="1" si="3"/>
        <v>0.7872661634469067</v>
      </c>
    </row>
    <row r="27" spans="1:12">
      <c r="A27">
        <v>24</v>
      </c>
      <c r="B27" s="1070">
        <f t="shared" ca="1" si="4"/>
        <v>4.5170907127452153</v>
      </c>
      <c r="C27">
        <f t="shared" ca="1" si="0"/>
        <v>83.243707057435884</v>
      </c>
      <c r="D27">
        <f t="shared" si="1"/>
        <v>0.65714285714285714</v>
      </c>
      <c r="E27">
        <f t="shared" si="2"/>
        <v>0.82798716706423858</v>
      </c>
      <c r="F27">
        <f t="shared" ca="1" si="3"/>
        <v>0.83243707057435878</v>
      </c>
    </row>
    <row r="28" spans="1:12">
      <c r="A28">
        <v>25</v>
      </c>
      <c r="B28" s="1070">
        <f t="shared" ca="1" si="4"/>
        <v>3.7478080423362741</v>
      </c>
      <c r="C28">
        <f t="shared" ca="1" si="0"/>
        <v>86.991515099772158</v>
      </c>
      <c r="D28">
        <f t="shared" si="1"/>
        <v>0.68571428571428572</v>
      </c>
      <c r="E28">
        <f t="shared" si="2"/>
        <v>0.86496357707719751</v>
      </c>
      <c r="F28">
        <f t="shared" ca="1" si="3"/>
        <v>0.86991515099772154</v>
      </c>
    </row>
    <row r="29" spans="1:12">
      <c r="A29">
        <v>26</v>
      </c>
      <c r="B29" s="1070">
        <f t="shared" ca="1" si="4"/>
        <v>3.0443343420842695</v>
      </c>
      <c r="C29">
        <f t="shared" ca="1" si="0"/>
        <v>90.035849441856428</v>
      </c>
      <c r="D29">
        <f t="shared" si="1"/>
        <v>0.7142857142857143</v>
      </c>
      <c r="E29">
        <f t="shared" si="2"/>
        <v>0.89499941497973523</v>
      </c>
      <c r="F29">
        <f t="shared" ca="1" si="3"/>
        <v>0.9003584944185643</v>
      </c>
    </row>
    <row r="30" spans="1:12">
      <c r="A30">
        <v>27</v>
      </c>
      <c r="B30" s="1070">
        <f t="shared" ca="1" si="4"/>
        <v>2.4306171520003801</v>
      </c>
      <c r="C30">
        <f t="shared" ca="1" si="0"/>
        <v>92.466466593856808</v>
      </c>
      <c r="D30">
        <f t="shared" si="1"/>
        <v>0.74285714285714288</v>
      </c>
      <c r="E30">
        <f t="shared" si="2"/>
        <v>0.91898023133469209</v>
      </c>
      <c r="F30">
        <f t="shared" ca="1" si="3"/>
        <v>0.92466466593856811</v>
      </c>
    </row>
    <row r="31" spans="1:12">
      <c r="A31">
        <v>28</v>
      </c>
      <c r="B31" s="1070">
        <f t="shared" ca="1" si="4"/>
        <v>1.9140342496820182</v>
      </c>
      <c r="C31">
        <f t="shared" ca="1" si="0"/>
        <v>94.380500843538826</v>
      </c>
      <c r="D31">
        <f t="shared" si="1"/>
        <v>0.77142857142857146</v>
      </c>
      <c r="E31">
        <f t="shared" si="2"/>
        <v>0.93786436691357034</v>
      </c>
      <c r="F31">
        <f t="shared" ca="1" si="3"/>
        <v>0.94380500843538828</v>
      </c>
    </row>
    <row r="32" spans="1:12">
      <c r="A32">
        <v>29</v>
      </c>
      <c r="B32" s="1070">
        <f t="shared" ca="1" si="4"/>
        <v>1.4909331778815726</v>
      </c>
      <c r="C32">
        <f t="shared" ca="1" si="0"/>
        <v>95.871434021420399</v>
      </c>
      <c r="D32">
        <f t="shared" si="1"/>
        <v>0.8</v>
      </c>
      <c r="E32">
        <f t="shared" si="2"/>
        <v>0.95257412682243336</v>
      </c>
      <c r="F32">
        <f t="shared" ca="1" si="3"/>
        <v>0.95871434021420399</v>
      </c>
    </row>
    <row r="33" spans="1:6">
      <c r="A33">
        <v>30</v>
      </c>
      <c r="B33" s="1070">
        <f t="shared" ca="1" si="4"/>
        <v>1.1515477831293737</v>
      </c>
      <c r="C33">
        <f t="shared" ca="1" si="0"/>
        <v>97.022981804549772</v>
      </c>
      <c r="D33">
        <f t="shared" si="1"/>
        <v>0.82857142857142863</v>
      </c>
      <c r="E33">
        <f t="shared" si="2"/>
        <v>0.96393546190083368</v>
      </c>
      <c r="F33">
        <f t="shared" ca="1" si="3"/>
        <v>0.97022981804549779</v>
      </c>
    </row>
    <row r="34" spans="1:6">
      <c r="A34">
        <v>31</v>
      </c>
      <c r="B34" s="1070">
        <f t="shared" ca="1" si="4"/>
        <v>0.88360277357803341</v>
      </c>
      <c r="C34">
        <f t="shared" ca="1" si="0"/>
        <v>97.906584578127806</v>
      </c>
      <c r="D34">
        <f t="shared" si="1"/>
        <v>0.8571428571428571</v>
      </c>
      <c r="E34">
        <f t="shared" si="2"/>
        <v>0.97265321320381715</v>
      </c>
      <c r="F34">
        <f t="shared" ca="1" si="3"/>
        <v>0.97906584578127809</v>
      </c>
    </row>
    <row r="35" spans="1:6">
      <c r="A35">
        <v>32</v>
      </c>
      <c r="B35" s="1070">
        <f t="shared" ca="1" si="4"/>
        <v>0.67459741244023519</v>
      </c>
      <c r="C35">
        <f t="shared" ca="1" si="0"/>
        <v>98.581181990568041</v>
      </c>
      <c r="D35">
        <f t="shared" si="1"/>
        <v>0.88571428571428568</v>
      </c>
      <c r="E35">
        <f t="shared" si="2"/>
        <v>0.97930888772991198</v>
      </c>
      <c r="F35">
        <f t="shared" ca="1" si="3"/>
        <v>0.98581181990568034</v>
      </c>
    </row>
    <row r="36" spans="1:6">
      <c r="A36">
        <v>33</v>
      </c>
      <c r="B36" s="1070">
        <f t="shared" ca="1" si="4"/>
        <v>0.51305178043385524</v>
      </c>
      <c r="C36">
        <f t="shared" ca="1" si="0"/>
        <v>99.094233771001896</v>
      </c>
      <c r="D36">
        <f t="shared" si="1"/>
        <v>0.91428571428571426</v>
      </c>
      <c r="E36">
        <f t="shared" si="2"/>
        <v>0.98437072995259289</v>
      </c>
      <c r="F36">
        <f t="shared" ca="1" si="3"/>
        <v>0.99094233771001894</v>
      </c>
    </row>
    <row r="37" spans="1:6">
      <c r="A37">
        <v>34</v>
      </c>
      <c r="B37" s="1070">
        <f t="shared" ca="1" si="4"/>
        <v>0.38905073546956714</v>
      </c>
      <c r="C37">
        <f t="shared" ca="1" si="0"/>
        <v>99.483284506471463</v>
      </c>
      <c r="D37">
        <f t="shared" si="1"/>
        <v>0.94285714285714284</v>
      </c>
      <c r="E37">
        <f t="shared" si="2"/>
        <v>0.98820916013579907</v>
      </c>
      <c r="F37">
        <f t="shared" ca="1" si="3"/>
        <v>0.9948328450647147</v>
      </c>
    </row>
    <row r="38" spans="1:6">
      <c r="A38">
        <v>35</v>
      </c>
      <c r="B38" s="1070">
        <f t="shared" ca="1" si="4"/>
        <v>0.29436540201724881</v>
      </c>
      <c r="C38">
        <f t="shared" ca="1" si="0"/>
        <v>99.777649908488712</v>
      </c>
      <c r="D38">
        <f t="shared" si="1"/>
        <v>0.97142857142857142</v>
      </c>
      <c r="E38">
        <f t="shared" si="2"/>
        <v>0.99111341128091213</v>
      </c>
      <c r="F38">
        <f t="shared" ca="1" si="3"/>
        <v>0.99777649908488719</v>
      </c>
    </row>
    <row r="39" spans="1:6">
      <c r="A39">
        <v>36</v>
      </c>
      <c r="B39" s="1070">
        <f t="shared" ca="1" si="4"/>
        <v>0.22235009151128793</v>
      </c>
      <c r="C39">
        <f t="shared" ca="1" si="0"/>
        <v>100</v>
      </c>
      <c r="D39">
        <f t="shared" si="1"/>
        <v>1</v>
      </c>
      <c r="E39">
        <f t="shared" si="2"/>
        <v>0.99330714907571527</v>
      </c>
      <c r="F39">
        <f t="shared" ca="1" si="3"/>
        <v>1</v>
      </c>
    </row>
    <row r="40" spans="1:6">
      <c r="A40">
        <v>37</v>
      </c>
      <c r="B40" s="1070" t="str">
        <f t="shared" si="4"/>
        <v/>
      </c>
      <c r="C40" t="str">
        <f t="shared" si="0"/>
        <v/>
      </c>
      <c r="D40" t="str">
        <f t="shared" si="1"/>
        <v/>
      </c>
      <c r="E40" t="str">
        <f t="shared" si="2"/>
        <v/>
      </c>
      <c r="F40" t="str">
        <f t="shared" si="3"/>
        <v/>
      </c>
    </row>
    <row r="41" spans="1:6">
      <c r="A41">
        <v>38</v>
      </c>
      <c r="B41" s="1070" t="str">
        <f t="shared" si="4"/>
        <v/>
      </c>
      <c r="C41" t="str">
        <f t="shared" si="0"/>
        <v/>
      </c>
      <c r="D41" t="str">
        <f t="shared" si="1"/>
        <v/>
      </c>
      <c r="E41" t="str">
        <f t="shared" si="2"/>
        <v/>
      </c>
      <c r="F41" t="str">
        <f t="shared" si="3"/>
        <v/>
      </c>
    </row>
    <row r="42" spans="1:6">
      <c r="A42">
        <v>39</v>
      </c>
      <c r="B42" s="1070" t="str">
        <f t="shared" si="4"/>
        <v/>
      </c>
      <c r="C42" t="str">
        <f t="shared" si="0"/>
        <v/>
      </c>
      <c r="D42" t="str">
        <f t="shared" si="1"/>
        <v/>
      </c>
      <c r="E42" t="str">
        <f t="shared" si="2"/>
        <v/>
      </c>
      <c r="F42" t="str">
        <f t="shared" si="3"/>
        <v/>
      </c>
    </row>
    <row r="43" spans="1:6">
      <c r="A43">
        <v>40</v>
      </c>
      <c r="B43" s="1070" t="str">
        <f t="shared" si="4"/>
        <v/>
      </c>
      <c r="C43" t="str">
        <f t="shared" si="0"/>
        <v/>
      </c>
      <c r="D43" t="str">
        <f t="shared" si="1"/>
        <v/>
      </c>
      <c r="E43" t="str">
        <f t="shared" si="2"/>
        <v/>
      </c>
      <c r="F43" t="str">
        <f t="shared" si="3"/>
        <v/>
      </c>
    </row>
    <row r="44" spans="1:6">
      <c r="A44">
        <v>41</v>
      </c>
      <c r="B44" s="1070" t="str">
        <f t="shared" si="4"/>
        <v/>
      </c>
      <c r="C44" t="str">
        <f t="shared" si="0"/>
        <v/>
      </c>
      <c r="D44" t="str">
        <f t="shared" si="1"/>
        <v/>
      </c>
      <c r="E44" t="str">
        <f t="shared" si="2"/>
        <v/>
      </c>
      <c r="F44" t="str">
        <f t="shared" si="3"/>
        <v/>
      </c>
    </row>
    <row r="45" spans="1:6">
      <c r="A45">
        <v>42</v>
      </c>
      <c r="B45" s="1070" t="str">
        <f t="shared" si="4"/>
        <v/>
      </c>
      <c r="C45" t="str">
        <f t="shared" si="0"/>
        <v/>
      </c>
      <c r="D45" t="str">
        <f t="shared" si="1"/>
        <v/>
      </c>
      <c r="E45" t="str">
        <f t="shared" si="2"/>
        <v/>
      </c>
      <c r="F45" t="str">
        <f t="shared" si="3"/>
        <v/>
      </c>
    </row>
    <row r="46" spans="1:6">
      <c r="A46">
        <v>43</v>
      </c>
      <c r="B46" s="1070" t="str">
        <f t="shared" si="4"/>
        <v/>
      </c>
      <c r="C46" t="str">
        <f t="shared" si="0"/>
        <v/>
      </c>
      <c r="D46" t="str">
        <f t="shared" si="1"/>
        <v/>
      </c>
      <c r="E46" t="str">
        <f t="shared" si="2"/>
        <v/>
      </c>
      <c r="F46" t="str">
        <f t="shared" si="3"/>
        <v/>
      </c>
    </row>
    <row r="47" spans="1:6">
      <c r="A47">
        <v>44</v>
      </c>
      <c r="B47" s="1070" t="str">
        <f t="shared" si="4"/>
        <v/>
      </c>
      <c r="C47" t="str">
        <f t="shared" si="0"/>
        <v/>
      </c>
      <c r="D47" t="str">
        <f t="shared" si="1"/>
        <v/>
      </c>
      <c r="E47" t="str">
        <f t="shared" si="2"/>
        <v/>
      </c>
      <c r="F47" t="str">
        <f t="shared" si="3"/>
        <v/>
      </c>
    </row>
    <row r="48" spans="1:6">
      <c r="A48">
        <v>45</v>
      </c>
      <c r="B48" s="1070" t="str">
        <f t="shared" si="4"/>
        <v/>
      </c>
      <c r="C48" t="str">
        <f t="shared" si="0"/>
        <v/>
      </c>
      <c r="D48" t="str">
        <f t="shared" si="1"/>
        <v/>
      </c>
      <c r="E48" t="str">
        <f t="shared" si="2"/>
        <v/>
      </c>
      <c r="F48" t="str">
        <f t="shared" si="3"/>
        <v/>
      </c>
    </row>
    <row r="49" spans="1:6">
      <c r="A49">
        <v>46</v>
      </c>
      <c r="B49" s="1070" t="str">
        <f t="shared" si="4"/>
        <v/>
      </c>
      <c r="C49" t="str">
        <f t="shared" si="0"/>
        <v/>
      </c>
      <c r="D49" t="str">
        <f t="shared" si="1"/>
        <v/>
      </c>
      <c r="E49" t="str">
        <f t="shared" si="2"/>
        <v/>
      </c>
      <c r="F49" t="str">
        <f t="shared" si="3"/>
        <v/>
      </c>
    </row>
    <row r="50" spans="1:6">
      <c r="A50">
        <v>47</v>
      </c>
      <c r="B50" s="1070" t="str">
        <f t="shared" si="4"/>
        <v/>
      </c>
      <c r="C50" t="str">
        <f t="shared" si="0"/>
        <v/>
      </c>
      <c r="D50" t="str">
        <f t="shared" si="1"/>
        <v/>
      </c>
      <c r="E50" t="str">
        <f t="shared" si="2"/>
        <v/>
      </c>
      <c r="F50" t="str">
        <f t="shared" si="3"/>
        <v/>
      </c>
    </row>
    <row r="51" spans="1:6">
      <c r="A51">
        <v>48</v>
      </c>
      <c r="B51" s="1070" t="str">
        <f t="shared" si="4"/>
        <v/>
      </c>
      <c r="C51" t="str">
        <f t="shared" si="0"/>
        <v/>
      </c>
      <c r="D51" t="str">
        <f t="shared" si="1"/>
        <v/>
      </c>
      <c r="E51" t="str">
        <f t="shared" si="2"/>
        <v/>
      </c>
      <c r="F51" t="str">
        <f t="shared" si="3"/>
        <v/>
      </c>
    </row>
  </sheetData>
  <dataValidations count="2">
    <dataValidation type="whole" showInputMessage="1" showErrorMessage="1" errorTitle="Invalid Steepness" error="Enter an integer between 1 and 20." sqref="B2" xr:uid="{96AF2BD9-9F04-4BAA-A960-F207CD9725D3}">
      <formula1>1</formula1>
      <formula2>20</formula2>
    </dataValidation>
    <dataValidation type="whole" showInputMessage="1" showErrorMessage="1" errorTitle="Invalid Months" error="Enter an integer between 7 and 48." sqref="B1" xr:uid="{B1EB2CE9-4990-4D55-B130-ED5F5BDBC654}">
      <formula1>7</formula1>
      <formula2>48</formula2>
    </dataValidation>
  </dataValidations>
  <pageMargins left="0.75" right="0.75" top="1" bottom="1" header="0.5" footer="0.5"/>
  <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AA2F-7608-414B-8E19-D103679AE053}">
  <sheetPr>
    <tabColor theme="9" tint="0.59999389629810485"/>
  </sheetPr>
  <dimension ref="B3:C22"/>
  <sheetViews>
    <sheetView topLeftCell="A16" zoomScale="160" zoomScaleNormal="160" workbookViewId="0">
      <selection activeCell="B78" sqref="B78:B81"/>
    </sheetView>
  </sheetViews>
  <sheetFormatPr defaultRowHeight="15"/>
  <cols>
    <col min="2" max="2" width="33" bestFit="1" customWidth="1"/>
  </cols>
  <sheetData>
    <row r="3" spans="2:3">
      <c r="B3" s="1181" t="s">
        <v>1378</v>
      </c>
    </row>
    <row r="5" spans="2:3">
      <c r="B5" t="s">
        <v>1408</v>
      </c>
    </row>
    <row r="7" spans="2:3">
      <c r="B7" t="s">
        <v>1461</v>
      </c>
    </row>
    <row r="10" spans="2:3">
      <c r="B10" t="s">
        <v>1483</v>
      </c>
      <c r="C10">
        <f>SUM('Cash Flow - AM'!F104)</f>
        <v>0</v>
      </c>
    </row>
    <row r="11" spans="2:3">
      <c r="B11" t="s">
        <v>1379</v>
      </c>
    </row>
    <row r="13" spans="2:3">
      <c r="B13" t="s">
        <v>1499</v>
      </c>
    </row>
    <row r="15" spans="2:3">
      <c r="B15" t="s">
        <v>1510</v>
      </c>
    </row>
    <row r="16" spans="2:3">
      <c r="B16" t="s">
        <v>1511</v>
      </c>
    </row>
    <row r="17" spans="2:2">
      <c r="B17" t="s">
        <v>1512</v>
      </c>
    </row>
    <row r="18" spans="2:2">
      <c r="B18" t="s">
        <v>1513</v>
      </c>
    </row>
    <row r="20" spans="2:2">
      <c r="B20" t="s">
        <v>1519</v>
      </c>
    </row>
    <row r="22" spans="2:2">
      <c r="B22" t="s">
        <v>1560</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E858E-2CC8-45D5-AE89-294F46B570E5}">
  <sheetPr>
    <tabColor theme="5" tint="0.59999389629810485"/>
  </sheetPr>
  <dimension ref="A2:AJ902"/>
  <sheetViews>
    <sheetView workbookViewId="0">
      <selection activeCell="C18" sqref="C18"/>
    </sheetView>
  </sheetViews>
  <sheetFormatPr defaultRowHeight="15"/>
  <cols>
    <col min="2" max="2" width="9.28515625" bestFit="1" customWidth="1"/>
    <col min="3" max="3" width="10.140625" bestFit="1" customWidth="1"/>
    <col min="4" max="4" width="9.28515625" bestFit="1" customWidth="1"/>
    <col min="6" max="8" width="10.140625" bestFit="1" customWidth="1"/>
    <col min="9" max="9" width="9.28515625" bestFit="1" customWidth="1"/>
    <col min="10" max="10" width="10.7109375" bestFit="1" customWidth="1"/>
    <col min="13" max="13" width="10.7109375" bestFit="1" customWidth="1"/>
    <col min="14" max="14" width="9.7109375" bestFit="1" customWidth="1"/>
  </cols>
  <sheetData>
    <row r="2" spans="1:14" ht="15.75">
      <c r="A2" s="431" t="s">
        <v>769</v>
      </c>
      <c r="B2" s="430"/>
      <c r="C2" s="430"/>
      <c r="D2" s="430"/>
      <c r="E2" s="430"/>
      <c r="F2" s="430"/>
      <c r="G2" s="430"/>
      <c r="H2" s="430"/>
      <c r="I2" s="430"/>
      <c r="J2" s="430"/>
      <c r="K2" s="430"/>
      <c r="L2" s="430"/>
      <c r="M2" s="430"/>
      <c r="N2" s="430"/>
    </row>
    <row r="3" spans="1:14">
      <c r="A3" s="432"/>
      <c r="B3" s="430"/>
      <c r="C3" s="430"/>
      <c r="D3" s="430"/>
      <c r="E3" s="430"/>
      <c r="F3" s="430"/>
      <c r="G3" s="430"/>
      <c r="H3" s="430"/>
      <c r="I3" s="430"/>
      <c r="J3" s="430"/>
      <c r="K3" s="430"/>
      <c r="L3" s="430"/>
      <c r="M3" s="430"/>
      <c r="N3" s="430"/>
    </row>
    <row r="4" spans="1:14">
      <c r="A4" s="432" t="s">
        <v>770</v>
      </c>
      <c r="B4" s="430"/>
      <c r="C4" s="430"/>
      <c r="D4" s="430"/>
      <c r="E4" s="430"/>
      <c r="F4" s="430"/>
      <c r="G4" s="430"/>
      <c r="H4" s="430"/>
      <c r="I4" s="430"/>
      <c r="J4" s="430"/>
      <c r="K4" s="430"/>
      <c r="L4" s="430"/>
      <c r="M4" s="430"/>
      <c r="N4" s="430"/>
    </row>
    <row r="6" spans="1:14" ht="15.75">
      <c r="A6" s="431" t="s">
        <v>771</v>
      </c>
      <c r="B6" s="430"/>
      <c r="C6" s="430"/>
      <c r="D6" s="430"/>
      <c r="E6" s="430"/>
      <c r="F6" s="430"/>
      <c r="G6" s="430"/>
      <c r="H6" s="430"/>
      <c r="I6" s="430"/>
      <c r="J6" s="430"/>
      <c r="K6" s="430"/>
      <c r="L6" s="430"/>
      <c r="M6" s="430"/>
      <c r="N6" s="430"/>
    </row>
    <row r="7" spans="1:14" ht="38.25">
      <c r="A7" s="433" t="s">
        <v>772</v>
      </c>
      <c r="B7" s="433" t="s">
        <v>18</v>
      </c>
      <c r="C7" s="434" t="s">
        <v>773</v>
      </c>
      <c r="D7" s="433" t="s">
        <v>774</v>
      </c>
      <c r="E7" s="433"/>
      <c r="F7" s="433" t="s">
        <v>775</v>
      </c>
      <c r="G7" s="433" t="s">
        <v>776</v>
      </c>
      <c r="H7" s="433" t="s">
        <v>777</v>
      </c>
      <c r="I7" s="433" t="s">
        <v>778</v>
      </c>
      <c r="J7" s="434" t="s">
        <v>779</v>
      </c>
      <c r="K7" s="433" t="s">
        <v>780</v>
      </c>
      <c r="L7" s="433" t="s">
        <v>781</v>
      </c>
      <c r="M7" s="434" t="s">
        <v>782</v>
      </c>
      <c r="N7" s="434" t="s">
        <v>783</v>
      </c>
    </row>
    <row r="8" spans="1:14">
      <c r="A8" s="443" t="s">
        <v>784</v>
      </c>
      <c r="B8" s="443" t="s">
        <v>785</v>
      </c>
      <c r="C8" s="444">
        <v>580</v>
      </c>
      <c r="D8" s="443" t="s">
        <v>786</v>
      </c>
      <c r="E8" s="443"/>
      <c r="F8" s="445">
        <v>43983</v>
      </c>
      <c r="G8" s="445">
        <v>45139</v>
      </c>
      <c r="H8" s="445">
        <v>45504</v>
      </c>
      <c r="I8" s="445">
        <v>45504</v>
      </c>
      <c r="J8" s="446">
        <v>700</v>
      </c>
      <c r="K8" s="443" t="s">
        <v>787</v>
      </c>
      <c r="L8" s="443" t="s">
        <v>514</v>
      </c>
      <c r="M8" s="446">
        <v>550</v>
      </c>
      <c r="N8" s="446">
        <v>80</v>
      </c>
    </row>
    <row r="9" spans="1:14">
      <c r="A9" s="447"/>
      <c r="B9" s="447"/>
      <c r="C9" s="447"/>
      <c r="D9" s="447"/>
      <c r="E9" s="447"/>
      <c r="F9" s="447"/>
      <c r="G9" s="447"/>
      <c r="H9" s="447"/>
      <c r="I9" s="447"/>
      <c r="J9" s="447"/>
      <c r="K9" s="447"/>
      <c r="L9" s="443" t="s">
        <v>788</v>
      </c>
      <c r="M9" s="446">
        <v>0</v>
      </c>
      <c r="N9" s="447"/>
    </row>
    <row r="10" spans="1:14">
      <c r="A10" s="447"/>
      <c r="B10" s="447"/>
      <c r="C10" s="447"/>
      <c r="D10" s="447"/>
      <c r="E10" s="447"/>
      <c r="F10" s="447"/>
      <c r="G10" s="447"/>
      <c r="H10" s="447"/>
      <c r="I10" s="447"/>
      <c r="J10" s="447"/>
      <c r="K10" s="447"/>
      <c r="L10" s="443" t="s">
        <v>789</v>
      </c>
      <c r="M10" s="446">
        <v>11.95</v>
      </c>
      <c r="N10" s="447"/>
    </row>
    <row r="11" spans="1:14">
      <c r="A11" s="447"/>
      <c r="B11" s="447"/>
      <c r="C11" s="447"/>
      <c r="D11" s="447"/>
      <c r="E11" s="447"/>
      <c r="F11" s="447"/>
      <c r="G11" s="447"/>
      <c r="H11" s="447"/>
      <c r="I11" s="447"/>
      <c r="J11" s="447"/>
      <c r="K11" s="448" t="s">
        <v>790</v>
      </c>
      <c r="L11" s="447"/>
      <c r="M11" s="449">
        <v>561.95000000000005</v>
      </c>
      <c r="N11" s="447"/>
    </row>
    <row r="12" spans="1:14">
      <c r="A12" s="443" t="s">
        <v>791</v>
      </c>
      <c r="B12" s="443" t="s">
        <v>792</v>
      </c>
      <c r="C12" s="444">
        <v>580</v>
      </c>
      <c r="D12" s="443" t="s">
        <v>793</v>
      </c>
      <c r="E12" s="443"/>
      <c r="F12" s="445">
        <v>45344</v>
      </c>
      <c r="G12" s="445">
        <v>45344</v>
      </c>
      <c r="H12" s="445">
        <v>45716</v>
      </c>
      <c r="I12" s="447"/>
      <c r="J12" s="446">
        <v>725</v>
      </c>
      <c r="K12" s="443" t="s">
        <v>787</v>
      </c>
      <c r="L12" s="443" t="s">
        <v>514</v>
      </c>
      <c r="M12" s="446">
        <v>660</v>
      </c>
      <c r="N12" s="446">
        <v>550</v>
      </c>
    </row>
    <row r="13" spans="1:14">
      <c r="A13" s="447"/>
      <c r="B13" s="447"/>
      <c r="C13" s="447"/>
      <c r="D13" s="447"/>
      <c r="E13" s="447"/>
      <c r="F13" s="447"/>
      <c r="G13" s="447"/>
      <c r="H13" s="447"/>
      <c r="I13" s="447"/>
      <c r="J13" s="447"/>
      <c r="K13" s="448" t="s">
        <v>790</v>
      </c>
      <c r="L13" s="447"/>
      <c r="M13" s="449">
        <v>660</v>
      </c>
      <c r="N13" s="447"/>
    </row>
    <row r="14" spans="1:14">
      <c r="A14" s="443" t="s">
        <v>794</v>
      </c>
      <c r="B14" s="443" t="s">
        <v>795</v>
      </c>
      <c r="C14" s="444">
        <v>700</v>
      </c>
      <c r="D14" s="443" t="s">
        <v>793</v>
      </c>
      <c r="E14" s="443"/>
      <c r="F14" s="445">
        <v>43969</v>
      </c>
      <c r="G14" s="445">
        <v>45261</v>
      </c>
      <c r="H14" s="445">
        <v>45443</v>
      </c>
      <c r="I14" s="447"/>
      <c r="J14" s="446">
        <v>800</v>
      </c>
      <c r="K14" s="443" t="s">
        <v>787</v>
      </c>
      <c r="L14" s="443" t="s">
        <v>514</v>
      </c>
      <c r="M14" s="446">
        <v>660</v>
      </c>
      <c r="N14" s="446">
        <v>115</v>
      </c>
    </row>
    <row r="15" spans="1:14">
      <c r="A15" s="447"/>
      <c r="B15" s="447"/>
      <c r="C15" s="447"/>
      <c r="D15" s="447"/>
      <c r="E15" s="447"/>
      <c r="F15" s="447"/>
      <c r="G15" s="447"/>
      <c r="H15" s="447"/>
      <c r="I15" s="447"/>
      <c r="J15" s="447"/>
      <c r="K15" s="447"/>
      <c r="L15" s="443" t="s">
        <v>788</v>
      </c>
      <c r="M15" s="446">
        <v>0</v>
      </c>
      <c r="N15" s="447"/>
    </row>
    <row r="16" spans="1:14">
      <c r="A16" s="447"/>
      <c r="B16" s="447"/>
      <c r="C16" s="447"/>
      <c r="D16" s="447"/>
      <c r="E16" s="447"/>
      <c r="F16" s="447"/>
      <c r="G16" s="447"/>
      <c r="H16" s="447"/>
      <c r="I16" s="447"/>
      <c r="J16" s="447"/>
      <c r="K16" s="447"/>
      <c r="L16" s="443" t="s">
        <v>789</v>
      </c>
      <c r="M16" s="446">
        <v>0</v>
      </c>
      <c r="N16" s="447"/>
    </row>
    <row r="17" spans="1:14">
      <c r="A17" s="447"/>
      <c r="B17" s="447"/>
      <c r="C17" s="447"/>
      <c r="D17" s="447"/>
      <c r="E17" s="447"/>
      <c r="F17" s="447"/>
      <c r="G17" s="447"/>
      <c r="H17" s="447"/>
      <c r="I17" s="447"/>
      <c r="J17" s="447"/>
      <c r="K17" s="448" t="s">
        <v>790</v>
      </c>
      <c r="L17" s="447"/>
      <c r="M17" s="449">
        <v>660</v>
      </c>
      <c r="N17" s="447"/>
    </row>
    <row r="18" spans="1:14">
      <c r="A18" s="443" t="s">
        <v>796</v>
      </c>
      <c r="B18" s="443" t="s">
        <v>795</v>
      </c>
      <c r="C18" s="444">
        <v>700</v>
      </c>
      <c r="D18" s="443" t="s">
        <v>793</v>
      </c>
      <c r="E18" s="443"/>
      <c r="F18" s="445">
        <v>44477</v>
      </c>
      <c r="G18" s="445">
        <v>45296</v>
      </c>
      <c r="H18" s="445">
        <v>45688</v>
      </c>
      <c r="I18" s="447"/>
      <c r="J18" s="446">
        <v>800</v>
      </c>
      <c r="K18" s="443" t="s">
        <v>787</v>
      </c>
      <c r="L18" s="443" t="s">
        <v>514</v>
      </c>
      <c r="M18" s="446">
        <v>760</v>
      </c>
      <c r="N18" s="446">
        <v>450</v>
      </c>
    </row>
    <row r="19" spans="1:14">
      <c r="A19" s="447"/>
      <c r="B19" s="447"/>
      <c r="C19" s="447"/>
      <c r="D19" s="447"/>
      <c r="E19" s="447"/>
      <c r="F19" s="447"/>
      <c r="G19" s="447"/>
      <c r="H19" s="447"/>
      <c r="I19" s="447"/>
      <c r="J19" s="447"/>
      <c r="K19" s="447"/>
      <c r="L19" s="443" t="s">
        <v>789</v>
      </c>
      <c r="M19" s="446">
        <v>11.95</v>
      </c>
      <c r="N19" s="447"/>
    </row>
    <row r="20" spans="1:14">
      <c r="A20" s="447"/>
      <c r="B20" s="447"/>
      <c r="C20" s="447"/>
      <c r="D20" s="447"/>
      <c r="E20" s="447"/>
      <c r="F20" s="447"/>
      <c r="G20" s="447"/>
      <c r="H20" s="447"/>
      <c r="I20" s="447"/>
      <c r="J20" s="447"/>
      <c r="K20" s="448" t="s">
        <v>790</v>
      </c>
      <c r="L20" s="447"/>
      <c r="M20" s="449">
        <v>771.95</v>
      </c>
      <c r="N20" s="447"/>
    </row>
    <row r="21" spans="1:14">
      <c r="A21" s="443" t="s">
        <v>797</v>
      </c>
      <c r="B21" s="443" t="s">
        <v>785</v>
      </c>
      <c r="C21" s="444">
        <v>580</v>
      </c>
      <c r="D21" s="443" t="s">
        <v>793</v>
      </c>
      <c r="E21" s="443"/>
      <c r="F21" s="445">
        <v>44904</v>
      </c>
      <c r="G21" s="445">
        <v>45108</v>
      </c>
      <c r="H21" s="445">
        <v>45473</v>
      </c>
      <c r="I21" s="447"/>
      <c r="J21" s="446">
        <v>700</v>
      </c>
      <c r="K21" s="443" t="s">
        <v>787</v>
      </c>
      <c r="L21" s="443" t="s">
        <v>514</v>
      </c>
      <c r="M21" s="446">
        <v>620</v>
      </c>
      <c r="N21" s="446">
        <v>350</v>
      </c>
    </row>
    <row r="22" spans="1:14">
      <c r="A22" s="447"/>
      <c r="B22" s="447"/>
      <c r="C22" s="447"/>
      <c r="D22" s="447"/>
      <c r="E22" s="447"/>
      <c r="F22" s="447"/>
      <c r="G22" s="447"/>
      <c r="H22" s="447"/>
      <c r="I22" s="447"/>
      <c r="J22" s="447"/>
      <c r="K22" s="447"/>
      <c r="L22" s="443" t="s">
        <v>789</v>
      </c>
      <c r="M22" s="446">
        <v>10</v>
      </c>
      <c r="N22" s="447"/>
    </row>
    <row r="23" spans="1:14">
      <c r="A23" s="447"/>
      <c r="B23" s="447"/>
      <c r="C23" s="447"/>
      <c r="D23" s="447"/>
      <c r="E23" s="447"/>
      <c r="F23" s="447"/>
      <c r="G23" s="447"/>
      <c r="H23" s="447"/>
      <c r="I23" s="447"/>
      <c r="J23" s="447"/>
      <c r="K23" s="448" t="s">
        <v>790</v>
      </c>
      <c r="L23" s="447"/>
      <c r="M23" s="449">
        <v>630</v>
      </c>
      <c r="N23" s="447"/>
    </row>
    <row r="24" spans="1:14">
      <c r="A24" s="443" t="s">
        <v>798</v>
      </c>
      <c r="B24" s="443" t="s">
        <v>785</v>
      </c>
      <c r="C24" s="444">
        <v>580</v>
      </c>
      <c r="D24" s="443" t="s">
        <v>793</v>
      </c>
      <c r="E24" s="443"/>
      <c r="F24" s="445">
        <v>45136</v>
      </c>
      <c r="G24" s="445">
        <v>45136</v>
      </c>
      <c r="H24" s="445">
        <v>45504</v>
      </c>
      <c r="I24" s="447"/>
      <c r="J24" s="446">
        <v>700</v>
      </c>
      <c r="K24" s="443" t="s">
        <v>787</v>
      </c>
      <c r="L24" s="443" t="s">
        <v>514</v>
      </c>
      <c r="M24" s="446">
        <v>660</v>
      </c>
      <c r="N24" s="446">
        <v>350</v>
      </c>
    </row>
    <row r="25" spans="1:14">
      <c r="A25" s="447"/>
      <c r="B25" s="447"/>
      <c r="C25" s="447"/>
      <c r="D25" s="447"/>
      <c r="E25" s="447"/>
      <c r="F25" s="447"/>
      <c r="G25" s="447"/>
      <c r="H25" s="447"/>
      <c r="I25" s="447"/>
      <c r="J25" s="447"/>
      <c r="K25" s="448" t="s">
        <v>790</v>
      </c>
      <c r="L25" s="447"/>
      <c r="M25" s="449">
        <v>660</v>
      </c>
      <c r="N25" s="447"/>
    </row>
    <row r="26" spans="1:14">
      <c r="A26" s="443" t="s">
        <v>799</v>
      </c>
      <c r="B26" s="443" t="s">
        <v>795</v>
      </c>
      <c r="C26" s="444">
        <v>700</v>
      </c>
      <c r="D26" s="443" t="s">
        <v>793</v>
      </c>
      <c r="E26" s="443"/>
      <c r="F26" s="445">
        <v>45355</v>
      </c>
      <c r="G26" s="445">
        <v>45355</v>
      </c>
      <c r="H26" s="445">
        <v>45747</v>
      </c>
      <c r="I26" s="447"/>
      <c r="J26" s="446">
        <v>800</v>
      </c>
      <c r="K26" s="443" t="s">
        <v>787</v>
      </c>
      <c r="L26" s="443" t="s">
        <v>514</v>
      </c>
      <c r="M26" s="446">
        <v>760</v>
      </c>
      <c r="N26" s="446">
        <v>550</v>
      </c>
    </row>
    <row r="27" spans="1:14">
      <c r="A27" s="447"/>
      <c r="B27" s="447"/>
      <c r="C27" s="447"/>
      <c r="D27" s="447"/>
      <c r="E27" s="447"/>
      <c r="F27" s="447"/>
      <c r="G27" s="447"/>
      <c r="H27" s="447"/>
      <c r="I27" s="447"/>
      <c r="J27" s="447"/>
      <c r="K27" s="448" t="s">
        <v>790</v>
      </c>
      <c r="L27" s="447"/>
      <c r="M27" s="449">
        <v>760</v>
      </c>
      <c r="N27" s="447"/>
    </row>
    <row r="28" spans="1:14">
      <c r="A28" s="443" t="s">
        <v>800</v>
      </c>
      <c r="B28" s="443" t="s">
        <v>795</v>
      </c>
      <c r="C28" s="444">
        <v>700</v>
      </c>
      <c r="D28" s="443" t="s">
        <v>793</v>
      </c>
      <c r="E28" s="443"/>
      <c r="F28" s="445">
        <v>44771</v>
      </c>
      <c r="G28" s="445">
        <v>45139</v>
      </c>
      <c r="H28" s="445">
        <v>45504</v>
      </c>
      <c r="I28" s="447"/>
      <c r="J28" s="446">
        <v>800</v>
      </c>
      <c r="K28" s="443" t="s">
        <v>787</v>
      </c>
      <c r="L28" s="443" t="s">
        <v>514</v>
      </c>
      <c r="M28" s="446">
        <v>750</v>
      </c>
      <c r="N28" s="446">
        <v>350</v>
      </c>
    </row>
    <row r="29" spans="1:14">
      <c r="A29" s="447"/>
      <c r="B29" s="447"/>
      <c r="C29" s="447"/>
      <c r="D29" s="447"/>
      <c r="E29" s="447"/>
      <c r="F29" s="447"/>
      <c r="G29" s="447"/>
      <c r="H29" s="447"/>
      <c r="I29" s="447"/>
      <c r="J29" s="447"/>
      <c r="K29" s="447"/>
      <c r="L29" s="443" t="s">
        <v>788</v>
      </c>
      <c r="M29" s="446">
        <v>0</v>
      </c>
      <c r="N29" s="447"/>
    </row>
    <row r="30" spans="1:14">
      <c r="A30" s="447"/>
      <c r="B30" s="447"/>
      <c r="C30" s="447"/>
      <c r="D30" s="447"/>
      <c r="E30" s="447"/>
      <c r="F30" s="447"/>
      <c r="G30" s="447"/>
      <c r="H30" s="447"/>
      <c r="I30" s="447"/>
      <c r="J30" s="447"/>
      <c r="K30" s="447"/>
      <c r="L30" s="443" t="s">
        <v>789</v>
      </c>
      <c r="M30" s="446">
        <v>10</v>
      </c>
      <c r="N30" s="447"/>
    </row>
    <row r="31" spans="1:14">
      <c r="A31" s="447"/>
      <c r="B31" s="447"/>
      <c r="C31" s="447"/>
      <c r="D31" s="447"/>
      <c r="E31" s="447"/>
      <c r="F31" s="447"/>
      <c r="G31" s="447"/>
      <c r="H31" s="447"/>
      <c r="I31" s="447"/>
      <c r="J31" s="447"/>
      <c r="K31" s="447"/>
      <c r="L31" s="443" t="s">
        <v>801</v>
      </c>
      <c r="M31" s="446">
        <v>0</v>
      </c>
      <c r="N31" s="447"/>
    </row>
    <row r="32" spans="1:14">
      <c r="A32" s="447"/>
      <c r="B32" s="447"/>
      <c r="C32" s="447"/>
      <c r="D32" s="447"/>
      <c r="E32" s="447"/>
      <c r="F32" s="447"/>
      <c r="G32" s="447"/>
      <c r="H32" s="447"/>
      <c r="I32" s="447"/>
      <c r="J32" s="447"/>
      <c r="K32" s="448" t="s">
        <v>790</v>
      </c>
      <c r="L32" s="447"/>
      <c r="M32" s="449">
        <v>760</v>
      </c>
      <c r="N32" s="447"/>
    </row>
    <row r="33" spans="1:14">
      <c r="A33" s="443" t="s">
        <v>802</v>
      </c>
      <c r="B33" s="443" t="s">
        <v>803</v>
      </c>
      <c r="C33" s="444">
        <v>580</v>
      </c>
      <c r="D33" s="443" t="s">
        <v>793</v>
      </c>
      <c r="E33" s="443"/>
      <c r="F33" s="445">
        <v>45149</v>
      </c>
      <c r="G33" s="445">
        <v>45149</v>
      </c>
      <c r="H33" s="445">
        <v>45535</v>
      </c>
      <c r="I33" s="447"/>
      <c r="J33" s="446">
        <v>825</v>
      </c>
      <c r="K33" s="443" t="s">
        <v>787</v>
      </c>
      <c r="L33" s="443" t="s">
        <v>514</v>
      </c>
      <c r="M33" s="446">
        <v>760</v>
      </c>
      <c r="N33" s="446">
        <v>350</v>
      </c>
    </row>
    <row r="34" spans="1:14">
      <c r="A34" s="447"/>
      <c r="B34" s="447"/>
      <c r="C34" s="447"/>
      <c r="D34" s="447"/>
      <c r="E34" s="447"/>
      <c r="F34" s="447"/>
      <c r="G34" s="447"/>
      <c r="H34" s="447"/>
      <c r="I34" s="447"/>
      <c r="J34" s="447"/>
      <c r="K34" s="447"/>
      <c r="L34" s="443" t="s">
        <v>789</v>
      </c>
      <c r="M34" s="446">
        <v>11.95</v>
      </c>
      <c r="N34" s="447"/>
    </row>
    <row r="35" spans="1:14">
      <c r="A35" s="447"/>
      <c r="B35" s="447"/>
      <c r="C35" s="447"/>
      <c r="D35" s="447"/>
      <c r="E35" s="447"/>
      <c r="F35" s="447"/>
      <c r="G35" s="447"/>
      <c r="H35" s="447"/>
      <c r="I35" s="447"/>
      <c r="J35" s="447"/>
      <c r="K35" s="448" t="s">
        <v>790</v>
      </c>
      <c r="L35" s="447"/>
      <c r="M35" s="449">
        <v>771.95</v>
      </c>
      <c r="N35" s="447"/>
    </row>
    <row r="36" spans="1:14">
      <c r="A36" s="443" t="s">
        <v>804</v>
      </c>
      <c r="B36" s="443" t="s">
        <v>792</v>
      </c>
      <c r="C36" s="444">
        <v>580</v>
      </c>
      <c r="D36" s="443" t="s">
        <v>793</v>
      </c>
      <c r="E36" s="443"/>
      <c r="F36" s="445">
        <v>45299</v>
      </c>
      <c r="G36" s="445">
        <v>45299</v>
      </c>
      <c r="H36" s="445">
        <v>45688</v>
      </c>
      <c r="I36" s="447"/>
      <c r="J36" s="446">
        <v>725</v>
      </c>
      <c r="K36" s="443" t="s">
        <v>787</v>
      </c>
      <c r="L36" s="443" t="s">
        <v>514</v>
      </c>
      <c r="M36" s="446">
        <v>660</v>
      </c>
      <c r="N36" s="446">
        <v>350</v>
      </c>
    </row>
    <row r="37" spans="1:14">
      <c r="A37" s="447"/>
      <c r="B37" s="447"/>
      <c r="C37" s="447"/>
      <c r="D37" s="447"/>
      <c r="E37" s="447"/>
      <c r="F37" s="447"/>
      <c r="G37" s="447"/>
      <c r="H37" s="447"/>
      <c r="I37" s="447"/>
      <c r="J37" s="447"/>
      <c r="K37" s="447"/>
      <c r="L37" s="443" t="s">
        <v>789</v>
      </c>
      <c r="M37" s="446">
        <v>11.95</v>
      </c>
      <c r="N37" s="447"/>
    </row>
    <row r="38" spans="1:14">
      <c r="A38" s="447"/>
      <c r="B38" s="447"/>
      <c r="C38" s="447"/>
      <c r="D38" s="447"/>
      <c r="E38" s="447"/>
      <c r="F38" s="447"/>
      <c r="G38" s="447"/>
      <c r="H38" s="447"/>
      <c r="I38" s="447"/>
      <c r="J38" s="447"/>
      <c r="K38" s="448" t="s">
        <v>790</v>
      </c>
      <c r="L38" s="447"/>
      <c r="M38" s="449">
        <v>671.95</v>
      </c>
      <c r="N38" s="447"/>
    </row>
    <row r="39" spans="1:14">
      <c r="A39" s="443" t="s">
        <v>805</v>
      </c>
      <c r="B39" s="443" t="s">
        <v>792</v>
      </c>
      <c r="C39" s="444">
        <v>700</v>
      </c>
      <c r="D39" s="443" t="s">
        <v>793</v>
      </c>
      <c r="E39" s="443"/>
      <c r="F39" s="445">
        <v>45294</v>
      </c>
      <c r="G39" s="445">
        <v>45294</v>
      </c>
      <c r="H39" s="445">
        <v>45688</v>
      </c>
      <c r="I39" s="447"/>
      <c r="J39" s="446">
        <v>725</v>
      </c>
      <c r="K39" s="443" t="s">
        <v>787</v>
      </c>
      <c r="L39" s="443" t="s">
        <v>514</v>
      </c>
      <c r="M39" s="446">
        <v>660</v>
      </c>
      <c r="N39" s="446">
        <v>350</v>
      </c>
    </row>
    <row r="40" spans="1:14">
      <c r="A40" s="447"/>
      <c r="B40" s="447"/>
      <c r="C40" s="447"/>
      <c r="D40" s="447"/>
      <c r="E40" s="447"/>
      <c r="F40" s="447"/>
      <c r="G40" s="447"/>
      <c r="H40" s="447"/>
      <c r="I40" s="447"/>
      <c r="J40" s="447"/>
      <c r="K40" s="447"/>
      <c r="L40" s="443" t="s">
        <v>789</v>
      </c>
      <c r="M40" s="446">
        <v>11.95</v>
      </c>
      <c r="N40" s="447"/>
    </row>
    <row r="41" spans="1:14">
      <c r="A41" s="447"/>
      <c r="B41" s="447"/>
      <c r="C41" s="447"/>
      <c r="D41" s="447"/>
      <c r="E41" s="447"/>
      <c r="F41" s="447"/>
      <c r="G41" s="447"/>
      <c r="H41" s="447"/>
      <c r="I41" s="447"/>
      <c r="J41" s="447"/>
      <c r="K41" s="448" t="s">
        <v>790</v>
      </c>
      <c r="L41" s="447"/>
      <c r="M41" s="449">
        <v>671.95</v>
      </c>
      <c r="N41" s="447"/>
    </row>
    <row r="42" spans="1:14">
      <c r="A42" s="443" t="s">
        <v>806</v>
      </c>
      <c r="B42" s="443" t="s">
        <v>807</v>
      </c>
      <c r="C42" s="444">
        <v>580</v>
      </c>
      <c r="D42" s="443" t="s">
        <v>793</v>
      </c>
      <c r="E42" s="443"/>
      <c r="F42" s="445">
        <v>45133</v>
      </c>
      <c r="G42" s="445">
        <v>45133</v>
      </c>
      <c r="H42" s="445">
        <v>45504</v>
      </c>
      <c r="I42" s="447"/>
      <c r="J42" s="446">
        <v>850</v>
      </c>
      <c r="K42" s="443" t="s">
        <v>787</v>
      </c>
      <c r="L42" s="443" t="s">
        <v>514</v>
      </c>
      <c r="M42" s="446">
        <v>760</v>
      </c>
      <c r="N42" s="446">
        <v>350</v>
      </c>
    </row>
    <row r="43" spans="1:14">
      <c r="A43" s="447"/>
      <c r="B43" s="447"/>
      <c r="C43" s="447"/>
      <c r="D43" s="447"/>
      <c r="E43" s="447"/>
      <c r="F43" s="447"/>
      <c r="G43" s="447"/>
      <c r="H43" s="447"/>
      <c r="I43" s="447"/>
      <c r="J43" s="447"/>
      <c r="K43" s="447"/>
      <c r="L43" s="443" t="s">
        <v>808</v>
      </c>
      <c r="M43" s="446">
        <v>15</v>
      </c>
      <c r="N43" s="447"/>
    </row>
    <row r="44" spans="1:14">
      <c r="A44" s="447"/>
      <c r="B44" s="447"/>
      <c r="C44" s="447"/>
      <c r="D44" s="447"/>
      <c r="E44" s="447"/>
      <c r="F44" s="447"/>
      <c r="G44" s="447"/>
      <c r="H44" s="447"/>
      <c r="I44" s="447"/>
      <c r="J44" s="447"/>
      <c r="K44" s="448" t="s">
        <v>790</v>
      </c>
      <c r="L44" s="447"/>
      <c r="M44" s="449">
        <v>775</v>
      </c>
      <c r="N44" s="447"/>
    </row>
    <row r="45" spans="1:14">
      <c r="A45" s="443" t="s">
        <v>809</v>
      </c>
      <c r="B45" s="443" t="s">
        <v>785</v>
      </c>
      <c r="C45" s="444">
        <v>580</v>
      </c>
      <c r="D45" s="443" t="s">
        <v>793</v>
      </c>
      <c r="E45" s="443"/>
      <c r="F45" s="445">
        <v>44728</v>
      </c>
      <c r="G45" s="445">
        <v>45117</v>
      </c>
      <c r="H45" s="445">
        <v>45504</v>
      </c>
      <c r="I45" s="447"/>
      <c r="J45" s="446">
        <v>700</v>
      </c>
      <c r="K45" s="443" t="s">
        <v>787</v>
      </c>
      <c r="L45" s="443" t="s">
        <v>514</v>
      </c>
      <c r="M45" s="446">
        <v>660</v>
      </c>
      <c r="N45" s="446">
        <v>350</v>
      </c>
    </row>
    <row r="46" spans="1:14">
      <c r="A46" s="447"/>
      <c r="B46" s="447"/>
      <c r="C46" s="447"/>
      <c r="D46" s="447"/>
      <c r="E46" s="447"/>
      <c r="F46" s="447"/>
      <c r="G46" s="447"/>
      <c r="H46" s="447"/>
      <c r="I46" s="447"/>
      <c r="J46" s="447"/>
      <c r="K46" s="447"/>
      <c r="L46" s="443" t="s">
        <v>789</v>
      </c>
      <c r="M46" s="446">
        <v>11.95</v>
      </c>
      <c r="N46" s="447"/>
    </row>
    <row r="47" spans="1:14">
      <c r="A47" s="447"/>
      <c r="B47" s="447"/>
      <c r="C47" s="447"/>
      <c r="D47" s="447"/>
      <c r="E47" s="447"/>
      <c r="F47" s="447"/>
      <c r="G47" s="447"/>
      <c r="H47" s="447"/>
      <c r="I47" s="447"/>
      <c r="J47" s="447"/>
      <c r="K47" s="448" t="s">
        <v>790</v>
      </c>
      <c r="L47" s="447"/>
      <c r="M47" s="449">
        <v>671.95</v>
      </c>
      <c r="N47" s="447"/>
    </row>
    <row r="48" spans="1:14">
      <c r="A48" s="443" t="s">
        <v>810</v>
      </c>
      <c r="B48" s="443" t="s">
        <v>792</v>
      </c>
      <c r="C48" s="444">
        <v>580</v>
      </c>
      <c r="D48" s="443" t="s">
        <v>793</v>
      </c>
      <c r="E48" s="443"/>
      <c r="F48" s="445">
        <v>45271</v>
      </c>
      <c r="G48" s="445">
        <v>45271</v>
      </c>
      <c r="H48" s="445">
        <v>45657</v>
      </c>
      <c r="I48" s="447"/>
      <c r="J48" s="446">
        <v>725</v>
      </c>
      <c r="K48" s="443" t="s">
        <v>787</v>
      </c>
      <c r="L48" s="443" t="s">
        <v>514</v>
      </c>
      <c r="M48" s="446">
        <v>660</v>
      </c>
      <c r="N48" s="446">
        <v>350</v>
      </c>
    </row>
    <row r="49" spans="1:14">
      <c r="A49" s="447"/>
      <c r="B49" s="447"/>
      <c r="C49" s="447"/>
      <c r="D49" s="447"/>
      <c r="E49" s="447"/>
      <c r="F49" s="447"/>
      <c r="G49" s="447"/>
      <c r="H49" s="447"/>
      <c r="I49" s="447"/>
      <c r="J49" s="447"/>
      <c r="K49" s="448" t="s">
        <v>790</v>
      </c>
      <c r="L49" s="447"/>
      <c r="M49" s="449">
        <v>660</v>
      </c>
      <c r="N49" s="447"/>
    </row>
    <row r="50" spans="1:14">
      <c r="A50" s="443" t="s">
        <v>811</v>
      </c>
      <c r="B50" s="443" t="s">
        <v>803</v>
      </c>
      <c r="C50" s="444">
        <v>580</v>
      </c>
      <c r="D50" s="443" t="s">
        <v>793</v>
      </c>
      <c r="E50" s="443"/>
      <c r="F50" s="445">
        <v>45142</v>
      </c>
      <c r="G50" s="445">
        <v>45142</v>
      </c>
      <c r="H50" s="445">
        <v>45535</v>
      </c>
      <c r="I50" s="447"/>
      <c r="J50" s="446">
        <v>825</v>
      </c>
      <c r="K50" s="443" t="s">
        <v>787</v>
      </c>
      <c r="L50" s="443" t="s">
        <v>514</v>
      </c>
      <c r="M50" s="446">
        <v>760</v>
      </c>
      <c r="N50" s="446">
        <v>550</v>
      </c>
    </row>
    <row r="51" spans="1:14">
      <c r="A51" s="447"/>
      <c r="B51" s="447"/>
      <c r="C51" s="447"/>
      <c r="D51" s="447"/>
      <c r="E51" s="447"/>
      <c r="F51" s="447"/>
      <c r="G51" s="447"/>
      <c r="H51" s="447"/>
      <c r="I51" s="447"/>
      <c r="J51" s="447"/>
      <c r="K51" s="447"/>
      <c r="L51" s="443" t="s">
        <v>788</v>
      </c>
      <c r="M51" s="446">
        <v>0</v>
      </c>
      <c r="N51" s="447"/>
    </row>
    <row r="52" spans="1:14">
      <c r="A52" s="447"/>
      <c r="B52" s="447"/>
      <c r="C52" s="447"/>
      <c r="D52" s="447"/>
      <c r="E52" s="447"/>
      <c r="F52" s="447"/>
      <c r="G52" s="447"/>
      <c r="H52" s="447"/>
      <c r="I52" s="447"/>
      <c r="J52" s="447"/>
      <c r="K52" s="448" t="s">
        <v>790</v>
      </c>
      <c r="L52" s="447"/>
      <c r="M52" s="449">
        <v>760</v>
      </c>
      <c r="N52" s="447"/>
    </row>
    <row r="53" spans="1:14">
      <c r="A53" s="443" t="s">
        <v>812</v>
      </c>
      <c r="B53" s="443" t="s">
        <v>803</v>
      </c>
      <c r="C53" s="444">
        <v>700</v>
      </c>
      <c r="D53" s="443" t="s">
        <v>793</v>
      </c>
      <c r="E53" s="443"/>
      <c r="F53" s="445">
        <v>45149</v>
      </c>
      <c r="G53" s="445">
        <v>45149</v>
      </c>
      <c r="H53" s="445">
        <v>45535</v>
      </c>
      <c r="I53" s="447"/>
      <c r="J53" s="446">
        <v>825</v>
      </c>
      <c r="K53" s="443" t="s">
        <v>787</v>
      </c>
      <c r="L53" s="443" t="s">
        <v>514</v>
      </c>
      <c r="M53" s="446">
        <v>760</v>
      </c>
      <c r="N53" s="446">
        <v>350</v>
      </c>
    </row>
    <row r="54" spans="1:14">
      <c r="A54" s="447"/>
      <c r="B54" s="447"/>
      <c r="C54" s="447"/>
      <c r="D54" s="447"/>
      <c r="E54" s="447"/>
      <c r="F54" s="447"/>
      <c r="G54" s="447"/>
      <c r="H54" s="447"/>
      <c r="I54" s="447"/>
      <c r="J54" s="447"/>
      <c r="K54" s="447"/>
      <c r="L54" s="443" t="s">
        <v>789</v>
      </c>
      <c r="M54" s="446">
        <v>11.95</v>
      </c>
      <c r="N54" s="447"/>
    </row>
    <row r="55" spans="1:14">
      <c r="A55" s="447"/>
      <c r="B55" s="447"/>
      <c r="C55" s="447"/>
      <c r="D55" s="447"/>
      <c r="E55" s="447"/>
      <c r="F55" s="447"/>
      <c r="G55" s="447"/>
      <c r="H55" s="447"/>
      <c r="I55" s="447"/>
      <c r="J55" s="447"/>
      <c r="K55" s="448" t="s">
        <v>790</v>
      </c>
      <c r="L55" s="447"/>
      <c r="M55" s="449">
        <v>771.95</v>
      </c>
      <c r="N55" s="447"/>
    </row>
    <row r="56" spans="1:14">
      <c r="A56" s="443" t="s">
        <v>813</v>
      </c>
      <c r="B56" s="443" t="s">
        <v>785</v>
      </c>
      <c r="C56" s="444">
        <v>580</v>
      </c>
      <c r="D56" s="443" t="s">
        <v>793</v>
      </c>
      <c r="E56" s="443"/>
      <c r="F56" s="445">
        <v>43491</v>
      </c>
      <c r="G56" s="445">
        <v>45261</v>
      </c>
      <c r="H56" s="445">
        <v>45626</v>
      </c>
      <c r="I56" s="447"/>
      <c r="J56" s="446">
        <v>700</v>
      </c>
      <c r="K56" s="443" t="s">
        <v>787</v>
      </c>
      <c r="L56" s="443" t="s">
        <v>514</v>
      </c>
      <c r="M56" s="446">
        <v>490</v>
      </c>
      <c r="N56" s="446">
        <v>0</v>
      </c>
    </row>
    <row r="57" spans="1:14">
      <c r="A57" s="447"/>
      <c r="B57" s="447"/>
      <c r="C57" s="447"/>
      <c r="D57" s="447"/>
      <c r="E57" s="447"/>
      <c r="F57" s="447"/>
      <c r="G57" s="447"/>
      <c r="H57" s="447"/>
      <c r="I57" s="447"/>
      <c r="J57" s="447"/>
      <c r="K57" s="447"/>
      <c r="L57" s="443" t="s">
        <v>814</v>
      </c>
      <c r="M57" s="446">
        <v>11.95</v>
      </c>
      <c r="N57" s="447"/>
    </row>
    <row r="58" spans="1:14">
      <c r="A58" s="447"/>
      <c r="B58" s="447"/>
      <c r="C58" s="447"/>
      <c r="D58" s="447"/>
      <c r="E58" s="447"/>
      <c r="F58" s="447"/>
      <c r="G58" s="447"/>
      <c r="H58" s="447"/>
      <c r="I58" s="447"/>
      <c r="J58" s="447"/>
      <c r="K58" s="448" t="s">
        <v>790</v>
      </c>
      <c r="L58" s="447"/>
      <c r="M58" s="449">
        <v>501.95</v>
      </c>
      <c r="N58" s="447"/>
    </row>
    <row r="59" spans="1:14">
      <c r="A59" s="443" t="s">
        <v>815</v>
      </c>
      <c r="B59" s="443" t="s">
        <v>803</v>
      </c>
      <c r="C59" s="444">
        <v>700</v>
      </c>
      <c r="D59" s="443" t="s">
        <v>793</v>
      </c>
      <c r="E59" s="443"/>
      <c r="F59" s="445">
        <v>45156</v>
      </c>
      <c r="G59" s="445">
        <v>45156</v>
      </c>
      <c r="H59" s="445">
        <v>45535</v>
      </c>
      <c r="I59" s="447"/>
      <c r="J59" s="446">
        <v>825</v>
      </c>
      <c r="K59" s="443" t="s">
        <v>787</v>
      </c>
      <c r="L59" s="443" t="s">
        <v>514</v>
      </c>
      <c r="M59" s="446">
        <v>760</v>
      </c>
      <c r="N59" s="446">
        <v>350</v>
      </c>
    </row>
    <row r="60" spans="1:14">
      <c r="A60" s="447"/>
      <c r="B60" s="447"/>
      <c r="C60" s="447"/>
      <c r="D60" s="447"/>
      <c r="E60" s="447"/>
      <c r="F60" s="447"/>
      <c r="G60" s="447"/>
      <c r="H60" s="447"/>
      <c r="I60" s="447"/>
      <c r="J60" s="447"/>
      <c r="K60" s="447"/>
      <c r="L60" s="443" t="s">
        <v>789</v>
      </c>
      <c r="M60" s="446">
        <v>11.95</v>
      </c>
      <c r="N60" s="447"/>
    </row>
    <row r="61" spans="1:14">
      <c r="A61" s="447"/>
      <c r="B61" s="447"/>
      <c r="C61" s="447"/>
      <c r="D61" s="447"/>
      <c r="E61" s="447"/>
      <c r="F61" s="447"/>
      <c r="G61" s="447"/>
      <c r="H61" s="447"/>
      <c r="I61" s="447"/>
      <c r="J61" s="447"/>
      <c r="K61" s="448" t="s">
        <v>790</v>
      </c>
      <c r="L61" s="447"/>
      <c r="M61" s="449">
        <v>771.95</v>
      </c>
      <c r="N61" s="447"/>
    </row>
    <row r="62" spans="1:14">
      <c r="A62" s="443" t="s">
        <v>816</v>
      </c>
      <c r="B62" s="443" t="s">
        <v>785</v>
      </c>
      <c r="C62" s="444">
        <v>580</v>
      </c>
      <c r="D62" s="443" t="s">
        <v>793</v>
      </c>
      <c r="E62" s="443"/>
      <c r="F62" s="445">
        <v>44914</v>
      </c>
      <c r="G62" s="445">
        <v>45292</v>
      </c>
      <c r="H62" s="445">
        <v>45657</v>
      </c>
      <c r="I62" s="447"/>
      <c r="J62" s="446">
        <v>700</v>
      </c>
      <c r="K62" s="443" t="s">
        <v>787</v>
      </c>
      <c r="L62" s="443" t="s">
        <v>514</v>
      </c>
      <c r="M62" s="446">
        <v>510</v>
      </c>
      <c r="N62" s="446">
        <v>350</v>
      </c>
    </row>
    <row r="63" spans="1:14">
      <c r="A63" s="447"/>
      <c r="B63" s="447"/>
      <c r="C63" s="447"/>
      <c r="D63" s="447"/>
      <c r="E63" s="447"/>
      <c r="F63" s="447"/>
      <c r="G63" s="447"/>
      <c r="H63" s="447"/>
      <c r="I63" s="447"/>
      <c r="J63" s="447"/>
      <c r="K63" s="447"/>
      <c r="L63" s="443" t="s">
        <v>788</v>
      </c>
      <c r="M63" s="446">
        <v>0</v>
      </c>
      <c r="N63" s="447"/>
    </row>
    <row r="64" spans="1:14">
      <c r="A64" s="447"/>
      <c r="B64" s="447"/>
      <c r="C64" s="447"/>
      <c r="D64" s="447"/>
      <c r="E64" s="447"/>
      <c r="F64" s="447"/>
      <c r="G64" s="447"/>
      <c r="H64" s="447"/>
      <c r="I64" s="447"/>
      <c r="J64" s="447"/>
      <c r="K64" s="447"/>
      <c r="L64" s="443" t="s">
        <v>789</v>
      </c>
      <c r="M64" s="446">
        <v>11.95</v>
      </c>
      <c r="N64" s="447"/>
    </row>
    <row r="65" spans="1:14">
      <c r="A65" s="447"/>
      <c r="B65" s="447"/>
      <c r="C65" s="447"/>
      <c r="D65" s="447"/>
      <c r="E65" s="447"/>
      <c r="F65" s="447"/>
      <c r="G65" s="447"/>
      <c r="H65" s="447"/>
      <c r="I65" s="447"/>
      <c r="J65" s="447"/>
      <c r="K65" s="448" t="s">
        <v>790</v>
      </c>
      <c r="L65" s="447"/>
      <c r="M65" s="449">
        <v>521.95000000000005</v>
      </c>
      <c r="N65" s="447"/>
    </row>
    <row r="66" spans="1:14">
      <c r="A66" s="443" t="s">
        <v>817</v>
      </c>
      <c r="B66" s="443" t="s">
        <v>795</v>
      </c>
      <c r="C66" s="444">
        <v>700</v>
      </c>
      <c r="D66" s="443" t="s">
        <v>793</v>
      </c>
      <c r="E66" s="443"/>
      <c r="F66" s="445">
        <v>44782</v>
      </c>
      <c r="G66" s="445">
        <v>45170</v>
      </c>
      <c r="H66" s="445">
        <v>45535</v>
      </c>
      <c r="I66" s="447"/>
      <c r="J66" s="446">
        <v>800</v>
      </c>
      <c r="K66" s="443" t="s">
        <v>787</v>
      </c>
      <c r="L66" s="443" t="s">
        <v>514</v>
      </c>
      <c r="M66" s="446">
        <v>760</v>
      </c>
      <c r="N66" s="446">
        <v>350</v>
      </c>
    </row>
    <row r="67" spans="1:14">
      <c r="A67" s="447"/>
      <c r="B67" s="447"/>
      <c r="C67" s="447"/>
      <c r="D67" s="447"/>
      <c r="E67" s="447"/>
      <c r="F67" s="447"/>
      <c r="G67" s="447"/>
      <c r="H67" s="447"/>
      <c r="I67" s="447"/>
      <c r="J67" s="447"/>
      <c r="K67" s="447"/>
      <c r="L67" s="443" t="s">
        <v>789</v>
      </c>
      <c r="M67" s="446">
        <v>11.95</v>
      </c>
      <c r="N67" s="447"/>
    </row>
    <row r="68" spans="1:14">
      <c r="A68" s="447"/>
      <c r="B68" s="447"/>
      <c r="C68" s="447"/>
      <c r="D68" s="447"/>
      <c r="E68" s="447"/>
      <c r="F68" s="447"/>
      <c r="G68" s="447"/>
      <c r="H68" s="447"/>
      <c r="I68" s="447"/>
      <c r="J68" s="447"/>
      <c r="K68" s="448" t="s">
        <v>790</v>
      </c>
      <c r="L68" s="447"/>
      <c r="M68" s="449">
        <v>771.95</v>
      </c>
      <c r="N68" s="447"/>
    </row>
    <row r="69" spans="1:14">
      <c r="A69" s="443" t="s">
        <v>818</v>
      </c>
      <c r="B69" s="443" t="s">
        <v>792</v>
      </c>
      <c r="C69" s="444">
        <v>580</v>
      </c>
      <c r="D69" s="443" t="s">
        <v>793</v>
      </c>
      <c r="E69" s="443"/>
      <c r="F69" s="445">
        <v>45162</v>
      </c>
      <c r="G69" s="445">
        <v>45162</v>
      </c>
      <c r="H69" s="445">
        <v>45535</v>
      </c>
      <c r="I69" s="447"/>
      <c r="J69" s="446">
        <v>725</v>
      </c>
      <c r="K69" s="443" t="s">
        <v>787</v>
      </c>
      <c r="L69" s="443" t="s">
        <v>514</v>
      </c>
      <c r="M69" s="446">
        <v>660</v>
      </c>
      <c r="N69" s="446">
        <v>350</v>
      </c>
    </row>
    <row r="70" spans="1:14">
      <c r="A70" s="447"/>
      <c r="B70" s="447"/>
      <c r="C70" s="447"/>
      <c r="D70" s="447"/>
      <c r="E70" s="447"/>
      <c r="F70" s="447"/>
      <c r="G70" s="447"/>
      <c r="H70" s="447"/>
      <c r="I70" s="447"/>
      <c r="J70" s="447"/>
      <c r="K70" s="447"/>
      <c r="L70" s="443" t="s">
        <v>789</v>
      </c>
      <c r="M70" s="446">
        <v>11.95</v>
      </c>
      <c r="N70" s="447"/>
    </row>
    <row r="71" spans="1:14">
      <c r="A71" s="447"/>
      <c r="B71" s="447"/>
      <c r="C71" s="447"/>
      <c r="D71" s="447"/>
      <c r="E71" s="447"/>
      <c r="F71" s="447"/>
      <c r="G71" s="447"/>
      <c r="H71" s="447"/>
      <c r="I71" s="447"/>
      <c r="J71" s="447"/>
      <c r="K71" s="448" t="s">
        <v>790</v>
      </c>
      <c r="L71" s="447"/>
      <c r="M71" s="449">
        <v>671.95</v>
      </c>
      <c r="N71" s="447"/>
    </row>
    <row r="72" spans="1:14">
      <c r="A72" s="443" t="s">
        <v>819</v>
      </c>
      <c r="B72" s="443" t="s">
        <v>795</v>
      </c>
      <c r="C72" s="444">
        <v>700</v>
      </c>
      <c r="D72" s="443" t="s">
        <v>793</v>
      </c>
      <c r="E72" s="443"/>
      <c r="F72" s="445">
        <v>44153</v>
      </c>
      <c r="G72" s="445">
        <v>45110</v>
      </c>
      <c r="H72" s="445">
        <v>45504</v>
      </c>
      <c r="I72" s="447"/>
      <c r="J72" s="446">
        <v>800</v>
      </c>
      <c r="K72" s="443" t="s">
        <v>787</v>
      </c>
      <c r="L72" s="443" t="s">
        <v>514</v>
      </c>
      <c r="M72" s="446">
        <v>700</v>
      </c>
      <c r="N72" s="446">
        <v>700</v>
      </c>
    </row>
    <row r="73" spans="1:14">
      <c r="A73" s="447"/>
      <c r="B73" s="447"/>
      <c r="C73" s="447"/>
      <c r="D73" s="447"/>
      <c r="E73" s="447"/>
      <c r="F73" s="447"/>
      <c r="G73" s="447"/>
      <c r="H73" s="447"/>
      <c r="I73" s="447"/>
      <c r="J73" s="447"/>
      <c r="K73" s="447"/>
      <c r="L73" s="443" t="s">
        <v>788</v>
      </c>
      <c r="M73" s="446">
        <v>0</v>
      </c>
      <c r="N73" s="447"/>
    </row>
    <row r="74" spans="1:14">
      <c r="A74" s="447"/>
      <c r="B74" s="447"/>
      <c r="C74" s="447"/>
      <c r="D74" s="447"/>
      <c r="E74" s="447"/>
      <c r="F74" s="447"/>
      <c r="G74" s="447"/>
      <c r="H74" s="447"/>
      <c r="I74" s="447"/>
      <c r="J74" s="447"/>
      <c r="K74" s="447"/>
      <c r="L74" s="443" t="s">
        <v>789</v>
      </c>
      <c r="M74" s="446">
        <v>11.95</v>
      </c>
      <c r="N74" s="447"/>
    </row>
    <row r="75" spans="1:14">
      <c r="A75" s="447"/>
      <c r="B75" s="447"/>
      <c r="C75" s="447"/>
      <c r="D75" s="447"/>
      <c r="E75" s="447"/>
      <c r="F75" s="447"/>
      <c r="G75" s="447"/>
      <c r="H75" s="447"/>
      <c r="I75" s="447"/>
      <c r="J75" s="447"/>
      <c r="K75" s="448" t="s">
        <v>790</v>
      </c>
      <c r="L75" s="447"/>
      <c r="M75" s="449">
        <v>711.95</v>
      </c>
      <c r="N75" s="447"/>
    </row>
    <row r="76" spans="1:14">
      <c r="A76" s="443" t="s">
        <v>820</v>
      </c>
      <c r="B76" s="443" t="s">
        <v>792</v>
      </c>
      <c r="C76" s="444">
        <v>580</v>
      </c>
      <c r="D76" s="443" t="s">
        <v>793</v>
      </c>
      <c r="E76" s="443"/>
      <c r="F76" s="445">
        <v>44316</v>
      </c>
      <c r="G76" s="445">
        <v>45286</v>
      </c>
      <c r="H76" s="445">
        <v>45657</v>
      </c>
      <c r="I76" s="447"/>
      <c r="J76" s="446">
        <v>725</v>
      </c>
      <c r="K76" s="443" t="s">
        <v>787</v>
      </c>
      <c r="L76" s="443" t="s">
        <v>514</v>
      </c>
      <c r="M76" s="446">
        <v>675</v>
      </c>
      <c r="N76" s="446">
        <v>350</v>
      </c>
    </row>
    <row r="77" spans="1:14">
      <c r="A77" s="447"/>
      <c r="B77" s="447"/>
      <c r="C77" s="447"/>
      <c r="D77" s="447"/>
      <c r="E77" s="447"/>
      <c r="F77" s="447"/>
      <c r="G77" s="447"/>
      <c r="H77" s="447"/>
      <c r="I77" s="447"/>
      <c r="J77" s="447"/>
      <c r="K77" s="447"/>
      <c r="L77" s="443" t="s">
        <v>814</v>
      </c>
      <c r="M77" s="446">
        <v>11.95</v>
      </c>
      <c r="N77" s="447"/>
    </row>
    <row r="78" spans="1:14">
      <c r="A78" s="447"/>
      <c r="B78" s="447"/>
      <c r="C78" s="447"/>
      <c r="D78" s="447"/>
      <c r="E78" s="447"/>
      <c r="F78" s="447"/>
      <c r="G78" s="447"/>
      <c r="H78" s="447"/>
      <c r="I78" s="447"/>
      <c r="J78" s="447"/>
      <c r="K78" s="448" t="s">
        <v>790</v>
      </c>
      <c r="L78" s="447"/>
      <c r="M78" s="449">
        <v>686.95</v>
      </c>
      <c r="N78" s="447"/>
    </row>
    <row r="79" spans="1:14">
      <c r="A79" s="443" t="s">
        <v>821</v>
      </c>
      <c r="B79" s="443" t="s">
        <v>807</v>
      </c>
      <c r="C79" s="444">
        <v>700</v>
      </c>
      <c r="D79" s="443" t="s">
        <v>786</v>
      </c>
      <c r="E79" s="443"/>
      <c r="F79" s="445">
        <v>45058</v>
      </c>
      <c r="G79" s="445">
        <v>45058</v>
      </c>
      <c r="H79" s="445">
        <v>45443</v>
      </c>
      <c r="I79" s="445">
        <v>45442</v>
      </c>
      <c r="J79" s="446">
        <v>850</v>
      </c>
      <c r="K79" s="443" t="s">
        <v>787</v>
      </c>
      <c r="L79" s="443" t="s">
        <v>514</v>
      </c>
      <c r="M79" s="446">
        <v>760</v>
      </c>
      <c r="N79" s="446">
        <v>350</v>
      </c>
    </row>
    <row r="80" spans="1:14">
      <c r="A80" s="447"/>
      <c r="B80" s="447"/>
      <c r="C80" s="447"/>
      <c r="D80" s="447"/>
      <c r="E80" s="447"/>
      <c r="F80" s="447"/>
      <c r="G80" s="447"/>
      <c r="H80" s="447"/>
      <c r="I80" s="447"/>
      <c r="J80" s="447"/>
      <c r="K80" s="447"/>
      <c r="L80" s="443" t="s">
        <v>788</v>
      </c>
      <c r="M80" s="446">
        <v>0</v>
      </c>
      <c r="N80" s="447"/>
    </row>
    <row r="81" spans="1:14">
      <c r="A81" s="447"/>
      <c r="B81" s="447"/>
      <c r="C81" s="447"/>
      <c r="D81" s="447"/>
      <c r="E81" s="447"/>
      <c r="F81" s="447"/>
      <c r="G81" s="447"/>
      <c r="H81" s="447"/>
      <c r="I81" s="447"/>
      <c r="J81" s="447"/>
      <c r="K81" s="447"/>
      <c r="L81" s="443" t="s">
        <v>789</v>
      </c>
      <c r="M81" s="446">
        <v>0</v>
      </c>
      <c r="N81" s="447"/>
    </row>
    <row r="82" spans="1:14">
      <c r="A82" s="447"/>
      <c r="B82" s="447"/>
      <c r="C82" s="447"/>
      <c r="D82" s="447"/>
      <c r="E82" s="447"/>
      <c r="F82" s="447"/>
      <c r="G82" s="447"/>
      <c r="H82" s="447"/>
      <c r="I82" s="447"/>
      <c r="J82" s="447"/>
      <c r="K82" s="448" t="s">
        <v>790</v>
      </c>
      <c r="L82" s="447"/>
      <c r="M82" s="449">
        <v>760</v>
      </c>
      <c r="N82" s="447"/>
    </row>
    <row r="83" spans="1:14">
      <c r="A83" s="443" t="s">
        <v>822</v>
      </c>
      <c r="B83" s="443" t="s">
        <v>803</v>
      </c>
      <c r="C83" s="444">
        <v>700</v>
      </c>
      <c r="D83" s="443" t="s">
        <v>793</v>
      </c>
      <c r="E83" s="443"/>
      <c r="F83" s="445">
        <v>45154</v>
      </c>
      <c r="G83" s="445">
        <v>45154</v>
      </c>
      <c r="H83" s="445">
        <v>45535</v>
      </c>
      <c r="I83" s="447"/>
      <c r="J83" s="446">
        <v>825</v>
      </c>
      <c r="K83" s="443" t="s">
        <v>787</v>
      </c>
      <c r="L83" s="443" t="s">
        <v>514</v>
      </c>
      <c r="M83" s="446">
        <v>770</v>
      </c>
      <c r="N83" s="446">
        <v>550</v>
      </c>
    </row>
    <row r="84" spans="1:14">
      <c r="A84" s="447"/>
      <c r="B84" s="447"/>
      <c r="C84" s="447"/>
      <c r="D84" s="447"/>
      <c r="E84" s="447"/>
      <c r="F84" s="447"/>
      <c r="G84" s="447"/>
      <c r="H84" s="447"/>
      <c r="I84" s="447"/>
      <c r="J84" s="447"/>
      <c r="K84" s="447"/>
      <c r="L84" s="443" t="s">
        <v>789</v>
      </c>
      <c r="M84" s="446">
        <v>11.95</v>
      </c>
      <c r="N84" s="447"/>
    </row>
    <row r="85" spans="1:14">
      <c r="A85" s="447"/>
      <c r="B85" s="447"/>
      <c r="C85" s="447"/>
      <c r="D85" s="447"/>
      <c r="E85" s="447"/>
      <c r="F85" s="447"/>
      <c r="G85" s="447"/>
      <c r="H85" s="447"/>
      <c r="I85" s="447"/>
      <c r="J85" s="447"/>
      <c r="K85" s="448" t="s">
        <v>790</v>
      </c>
      <c r="L85" s="447"/>
      <c r="M85" s="449">
        <v>781.95</v>
      </c>
      <c r="N85" s="447"/>
    </row>
    <row r="86" spans="1:14">
      <c r="A86" s="443" t="s">
        <v>823</v>
      </c>
      <c r="B86" s="443" t="s">
        <v>792</v>
      </c>
      <c r="C86" s="444">
        <v>580</v>
      </c>
      <c r="D86" s="443" t="s">
        <v>793</v>
      </c>
      <c r="E86" s="443"/>
      <c r="F86" s="445">
        <v>44700</v>
      </c>
      <c r="G86" s="445">
        <v>45078</v>
      </c>
      <c r="H86" s="445">
        <v>45443</v>
      </c>
      <c r="I86" s="447"/>
      <c r="J86" s="446">
        <v>725</v>
      </c>
      <c r="K86" s="443" t="s">
        <v>787</v>
      </c>
      <c r="L86" s="443" t="s">
        <v>514</v>
      </c>
      <c r="M86" s="446">
        <v>640</v>
      </c>
      <c r="N86" s="446">
        <v>350</v>
      </c>
    </row>
    <row r="87" spans="1:14">
      <c r="A87" s="447"/>
      <c r="B87" s="447"/>
      <c r="C87" s="447"/>
      <c r="D87" s="447"/>
      <c r="E87" s="447"/>
      <c r="F87" s="447"/>
      <c r="G87" s="447"/>
      <c r="H87" s="447"/>
      <c r="I87" s="447"/>
      <c r="J87" s="447"/>
      <c r="K87" s="447"/>
      <c r="L87" s="443" t="s">
        <v>789</v>
      </c>
      <c r="M87" s="446">
        <v>0</v>
      </c>
      <c r="N87" s="447"/>
    </row>
    <row r="88" spans="1:14">
      <c r="A88" s="447"/>
      <c r="B88" s="447"/>
      <c r="C88" s="447"/>
      <c r="D88" s="447"/>
      <c r="E88" s="447"/>
      <c r="F88" s="447"/>
      <c r="G88" s="447"/>
      <c r="H88" s="447"/>
      <c r="I88" s="447"/>
      <c r="J88" s="447"/>
      <c r="K88" s="448" t="s">
        <v>790</v>
      </c>
      <c r="L88" s="447"/>
      <c r="M88" s="449">
        <v>640</v>
      </c>
      <c r="N88" s="447"/>
    </row>
    <row r="89" spans="1:14">
      <c r="A89" s="443" t="s">
        <v>824</v>
      </c>
      <c r="B89" s="443" t="s">
        <v>795</v>
      </c>
      <c r="C89" s="444">
        <v>700</v>
      </c>
      <c r="D89" s="443" t="s">
        <v>793</v>
      </c>
      <c r="E89" s="443"/>
      <c r="F89" s="445">
        <v>44610</v>
      </c>
      <c r="G89" s="445">
        <v>45383</v>
      </c>
      <c r="H89" s="445">
        <v>45747</v>
      </c>
      <c r="I89" s="447"/>
      <c r="J89" s="446">
        <v>800</v>
      </c>
      <c r="K89" s="443" t="s">
        <v>787</v>
      </c>
      <c r="L89" s="443" t="s">
        <v>514</v>
      </c>
      <c r="M89" s="446">
        <v>770</v>
      </c>
      <c r="N89" s="446">
        <v>350</v>
      </c>
    </row>
    <row r="90" spans="1:14">
      <c r="A90" s="447"/>
      <c r="B90" s="447"/>
      <c r="C90" s="447"/>
      <c r="D90" s="447"/>
      <c r="E90" s="447"/>
      <c r="F90" s="447"/>
      <c r="G90" s="447"/>
      <c r="H90" s="447"/>
      <c r="I90" s="447"/>
      <c r="J90" s="447"/>
      <c r="K90" s="447"/>
      <c r="L90" s="443" t="s">
        <v>814</v>
      </c>
      <c r="M90" s="446">
        <v>11.95</v>
      </c>
      <c r="N90" s="447"/>
    </row>
    <row r="91" spans="1:14">
      <c r="A91" s="447"/>
      <c r="B91" s="447"/>
      <c r="C91" s="447"/>
      <c r="D91" s="447"/>
      <c r="E91" s="447"/>
      <c r="F91" s="447"/>
      <c r="G91" s="447"/>
      <c r="H91" s="447"/>
      <c r="I91" s="447"/>
      <c r="J91" s="447"/>
      <c r="K91" s="448" t="s">
        <v>790</v>
      </c>
      <c r="L91" s="447"/>
      <c r="M91" s="449">
        <v>781.95</v>
      </c>
      <c r="N91" s="447"/>
    </row>
    <row r="92" spans="1:14">
      <c r="A92" s="443" t="s">
        <v>825</v>
      </c>
      <c r="B92" s="443" t="s">
        <v>785</v>
      </c>
      <c r="C92" s="444">
        <v>580</v>
      </c>
      <c r="D92" s="443" t="s">
        <v>793</v>
      </c>
      <c r="E92" s="443"/>
      <c r="F92" s="445">
        <v>45303</v>
      </c>
      <c r="G92" s="445">
        <v>45303</v>
      </c>
      <c r="H92" s="445">
        <v>45688</v>
      </c>
      <c r="I92" s="447"/>
      <c r="J92" s="446">
        <v>700</v>
      </c>
      <c r="K92" s="443" t="s">
        <v>787</v>
      </c>
      <c r="L92" s="443" t="s">
        <v>514</v>
      </c>
      <c r="M92" s="446">
        <v>670</v>
      </c>
      <c r="N92" s="446">
        <v>350</v>
      </c>
    </row>
    <row r="93" spans="1:14">
      <c r="A93" s="447"/>
      <c r="B93" s="447"/>
      <c r="C93" s="447"/>
      <c r="D93" s="447"/>
      <c r="E93" s="447"/>
      <c r="F93" s="447"/>
      <c r="G93" s="447"/>
      <c r="H93" s="447"/>
      <c r="I93" s="447"/>
      <c r="J93" s="447"/>
      <c r="K93" s="448" t="s">
        <v>790</v>
      </c>
      <c r="L93" s="447"/>
      <c r="M93" s="449">
        <v>670</v>
      </c>
      <c r="N93" s="447"/>
    </row>
    <row r="94" spans="1:14">
      <c r="A94" s="443" t="s">
        <v>826</v>
      </c>
      <c r="B94" s="443" t="s">
        <v>803</v>
      </c>
      <c r="C94" s="444">
        <v>700</v>
      </c>
      <c r="D94" s="443" t="s">
        <v>793</v>
      </c>
      <c r="E94" s="443"/>
      <c r="F94" s="445">
        <v>45153</v>
      </c>
      <c r="G94" s="445">
        <v>45153</v>
      </c>
      <c r="H94" s="445">
        <v>45535</v>
      </c>
      <c r="I94" s="447"/>
      <c r="J94" s="446">
        <v>825</v>
      </c>
      <c r="K94" s="443" t="s">
        <v>787</v>
      </c>
      <c r="L94" s="443" t="s">
        <v>514</v>
      </c>
      <c r="M94" s="446">
        <v>760</v>
      </c>
      <c r="N94" s="446">
        <v>350</v>
      </c>
    </row>
    <row r="95" spans="1:14">
      <c r="A95" s="447"/>
      <c r="B95" s="447"/>
      <c r="C95" s="447"/>
      <c r="D95" s="447"/>
      <c r="E95" s="447"/>
      <c r="F95" s="447"/>
      <c r="G95" s="447"/>
      <c r="H95" s="447"/>
      <c r="I95" s="447"/>
      <c r="J95" s="447"/>
      <c r="K95" s="447"/>
      <c r="L95" s="443" t="s">
        <v>789</v>
      </c>
      <c r="M95" s="446">
        <v>11.95</v>
      </c>
      <c r="N95" s="447"/>
    </row>
    <row r="96" spans="1:14">
      <c r="A96" s="447"/>
      <c r="B96" s="447"/>
      <c r="C96" s="447"/>
      <c r="D96" s="447"/>
      <c r="E96" s="447"/>
      <c r="F96" s="447"/>
      <c r="G96" s="447"/>
      <c r="H96" s="447"/>
      <c r="I96" s="447"/>
      <c r="J96" s="447"/>
      <c r="K96" s="448" t="s">
        <v>790</v>
      </c>
      <c r="L96" s="447"/>
      <c r="M96" s="449">
        <v>771.95</v>
      </c>
      <c r="N96" s="447"/>
    </row>
    <row r="97" spans="1:14">
      <c r="A97" s="443" t="s">
        <v>827</v>
      </c>
      <c r="B97" s="443" t="s">
        <v>785</v>
      </c>
      <c r="C97" s="444">
        <v>580</v>
      </c>
      <c r="D97" s="443" t="s">
        <v>793</v>
      </c>
      <c r="E97" s="443"/>
      <c r="F97" s="445">
        <v>45342</v>
      </c>
      <c r="G97" s="445">
        <v>45342</v>
      </c>
      <c r="H97" s="445">
        <v>45716</v>
      </c>
      <c r="I97" s="447"/>
      <c r="J97" s="446">
        <v>700</v>
      </c>
      <c r="K97" s="443" t="s">
        <v>787</v>
      </c>
      <c r="L97" s="443" t="s">
        <v>514</v>
      </c>
      <c r="M97" s="446">
        <v>660</v>
      </c>
      <c r="N97" s="446">
        <v>350</v>
      </c>
    </row>
    <row r="98" spans="1:14">
      <c r="A98" s="447"/>
      <c r="B98" s="447"/>
      <c r="C98" s="447"/>
      <c r="D98" s="447"/>
      <c r="E98" s="447"/>
      <c r="F98" s="447"/>
      <c r="G98" s="447"/>
      <c r="H98" s="447"/>
      <c r="I98" s="447"/>
      <c r="J98" s="447"/>
      <c r="K98" s="448" t="s">
        <v>790</v>
      </c>
      <c r="L98" s="447"/>
      <c r="M98" s="449">
        <v>660</v>
      </c>
      <c r="N98" s="447"/>
    </row>
    <row r="99" spans="1:14">
      <c r="A99" s="443" t="s">
        <v>828</v>
      </c>
      <c r="B99" s="443" t="s">
        <v>795</v>
      </c>
      <c r="C99" s="444">
        <v>700</v>
      </c>
      <c r="D99" s="443" t="s">
        <v>793</v>
      </c>
      <c r="E99" s="443"/>
      <c r="F99" s="445">
        <v>44015</v>
      </c>
      <c r="G99" s="445">
        <v>45112</v>
      </c>
      <c r="H99" s="445">
        <v>45504</v>
      </c>
      <c r="I99" s="447"/>
      <c r="J99" s="446">
        <v>800</v>
      </c>
      <c r="K99" s="443" t="s">
        <v>787</v>
      </c>
      <c r="L99" s="443" t="s">
        <v>514</v>
      </c>
      <c r="M99" s="446">
        <v>700</v>
      </c>
      <c r="N99" s="446">
        <v>0</v>
      </c>
    </row>
    <row r="100" spans="1:14">
      <c r="A100" s="447"/>
      <c r="B100" s="447"/>
      <c r="C100" s="447"/>
      <c r="D100" s="447"/>
      <c r="E100" s="447"/>
      <c r="F100" s="447"/>
      <c r="G100" s="447"/>
      <c r="H100" s="447"/>
      <c r="I100" s="447"/>
      <c r="J100" s="447"/>
      <c r="K100" s="447"/>
      <c r="L100" s="443" t="s">
        <v>789</v>
      </c>
      <c r="M100" s="446">
        <v>0</v>
      </c>
      <c r="N100" s="447"/>
    </row>
    <row r="101" spans="1:14">
      <c r="A101" s="447"/>
      <c r="B101" s="447"/>
      <c r="C101" s="447"/>
      <c r="D101" s="447"/>
      <c r="E101" s="447"/>
      <c r="F101" s="447"/>
      <c r="G101" s="447"/>
      <c r="H101" s="447"/>
      <c r="I101" s="447"/>
      <c r="J101" s="447"/>
      <c r="K101" s="448" t="s">
        <v>790</v>
      </c>
      <c r="L101" s="447"/>
      <c r="M101" s="449">
        <v>700</v>
      </c>
      <c r="N101" s="447"/>
    </row>
    <row r="102" spans="1:14">
      <c r="A102" s="443" t="s">
        <v>829</v>
      </c>
      <c r="B102" s="443" t="s">
        <v>785</v>
      </c>
      <c r="C102" s="444">
        <v>580</v>
      </c>
      <c r="D102" s="443" t="s">
        <v>793</v>
      </c>
      <c r="E102" s="443"/>
      <c r="F102" s="445">
        <v>44520</v>
      </c>
      <c r="G102" s="445">
        <v>45413</v>
      </c>
      <c r="H102" s="445">
        <v>45777</v>
      </c>
      <c r="I102" s="447"/>
      <c r="J102" s="446">
        <v>700</v>
      </c>
      <c r="K102" s="443" t="s">
        <v>787</v>
      </c>
      <c r="L102" s="443" t="s">
        <v>514</v>
      </c>
      <c r="M102" s="446">
        <v>660</v>
      </c>
      <c r="N102" s="446">
        <v>350</v>
      </c>
    </row>
    <row r="103" spans="1:14">
      <c r="A103" s="447"/>
      <c r="B103" s="447"/>
      <c r="C103" s="447"/>
      <c r="D103" s="447"/>
      <c r="E103" s="447"/>
      <c r="F103" s="447"/>
      <c r="G103" s="447"/>
      <c r="H103" s="447"/>
      <c r="I103" s="447"/>
      <c r="J103" s="447"/>
      <c r="K103" s="447"/>
      <c r="L103" s="443" t="s">
        <v>814</v>
      </c>
      <c r="M103" s="446">
        <v>11.95</v>
      </c>
      <c r="N103" s="447"/>
    </row>
    <row r="104" spans="1:14">
      <c r="A104" s="447"/>
      <c r="B104" s="447"/>
      <c r="C104" s="447"/>
      <c r="D104" s="447"/>
      <c r="E104" s="447"/>
      <c r="F104" s="447"/>
      <c r="G104" s="447"/>
      <c r="H104" s="447"/>
      <c r="I104" s="447"/>
      <c r="J104" s="447"/>
      <c r="K104" s="448" t="s">
        <v>790</v>
      </c>
      <c r="L104" s="447"/>
      <c r="M104" s="449">
        <v>671.95</v>
      </c>
      <c r="N104" s="447"/>
    </row>
    <row r="105" spans="1:14">
      <c r="A105" s="443" t="s">
        <v>830</v>
      </c>
      <c r="B105" s="443" t="s">
        <v>795</v>
      </c>
      <c r="C105" s="444">
        <v>700</v>
      </c>
      <c r="D105" s="443" t="s">
        <v>793</v>
      </c>
      <c r="E105" s="443"/>
      <c r="F105" s="445">
        <v>44869</v>
      </c>
      <c r="G105" s="445">
        <v>45261</v>
      </c>
      <c r="H105" s="445">
        <v>45626</v>
      </c>
      <c r="I105" s="447"/>
      <c r="J105" s="446">
        <v>800</v>
      </c>
      <c r="K105" s="443" t="s">
        <v>787</v>
      </c>
      <c r="L105" s="443" t="s">
        <v>514</v>
      </c>
      <c r="M105" s="446">
        <v>780</v>
      </c>
      <c r="N105" s="446">
        <v>550</v>
      </c>
    </row>
    <row r="106" spans="1:14">
      <c r="A106" s="447"/>
      <c r="B106" s="447"/>
      <c r="C106" s="447"/>
      <c r="D106" s="447"/>
      <c r="E106" s="447"/>
      <c r="F106" s="447"/>
      <c r="G106" s="447"/>
      <c r="H106" s="447"/>
      <c r="I106" s="447"/>
      <c r="J106" s="447"/>
      <c r="K106" s="447"/>
      <c r="L106" s="443" t="s">
        <v>788</v>
      </c>
      <c r="M106" s="446">
        <v>0</v>
      </c>
      <c r="N106" s="447"/>
    </row>
    <row r="107" spans="1:14">
      <c r="A107" s="447"/>
      <c r="B107" s="447"/>
      <c r="C107" s="447"/>
      <c r="D107" s="447"/>
      <c r="E107" s="447"/>
      <c r="F107" s="447"/>
      <c r="G107" s="447"/>
      <c r="H107" s="447"/>
      <c r="I107" s="447"/>
      <c r="J107" s="447"/>
      <c r="K107" s="447"/>
      <c r="L107" s="443" t="s">
        <v>789</v>
      </c>
      <c r="M107" s="446">
        <v>11.95</v>
      </c>
      <c r="N107" s="447"/>
    </row>
    <row r="108" spans="1:14">
      <c r="A108" s="447"/>
      <c r="B108" s="447"/>
      <c r="C108" s="447"/>
      <c r="D108" s="447"/>
      <c r="E108" s="447"/>
      <c r="F108" s="447"/>
      <c r="G108" s="447"/>
      <c r="H108" s="447"/>
      <c r="I108" s="447"/>
      <c r="J108" s="447"/>
      <c r="K108" s="448" t="s">
        <v>790</v>
      </c>
      <c r="L108" s="447"/>
      <c r="M108" s="449">
        <v>791.95</v>
      </c>
      <c r="N108" s="447"/>
    </row>
    <row r="109" spans="1:14">
      <c r="A109" s="443" t="s">
        <v>831</v>
      </c>
      <c r="B109" s="443" t="s">
        <v>803</v>
      </c>
      <c r="C109" s="444">
        <v>700</v>
      </c>
      <c r="D109" s="443" t="s">
        <v>793</v>
      </c>
      <c r="E109" s="443"/>
      <c r="F109" s="445">
        <v>45279</v>
      </c>
      <c r="G109" s="445">
        <v>45279</v>
      </c>
      <c r="H109" s="445">
        <v>45657</v>
      </c>
      <c r="I109" s="447"/>
      <c r="J109" s="446">
        <v>825</v>
      </c>
      <c r="K109" s="443" t="s">
        <v>787</v>
      </c>
      <c r="L109" s="443" t="s">
        <v>514</v>
      </c>
      <c r="M109" s="446">
        <v>750</v>
      </c>
      <c r="N109" s="446">
        <v>350</v>
      </c>
    </row>
    <row r="110" spans="1:14">
      <c r="A110" s="447"/>
      <c r="B110" s="447"/>
      <c r="C110" s="447"/>
      <c r="D110" s="447"/>
      <c r="E110" s="447"/>
      <c r="F110" s="447"/>
      <c r="G110" s="447"/>
      <c r="H110" s="447"/>
      <c r="I110" s="447"/>
      <c r="J110" s="447"/>
      <c r="K110" s="447"/>
      <c r="L110" s="443" t="s">
        <v>789</v>
      </c>
      <c r="M110" s="446">
        <v>11.95</v>
      </c>
      <c r="N110" s="447"/>
    </row>
    <row r="111" spans="1:14">
      <c r="A111" s="447"/>
      <c r="B111" s="447"/>
      <c r="C111" s="447"/>
      <c r="D111" s="447"/>
      <c r="E111" s="447"/>
      <c r="F111" s="447"/>
      <c r="G111" s="447"/>
      <c r="H111" s="447"/>
      <c r="I111" s="447"/>
      <c r="J111" s="447"/>
      <c r="K111" s="448" t="s">
        <v>790</v>
      </c>
      <c r="L111" s="447"/>
      <c r="M111" s="449">
        <v>761.95</v>
      </c>
      <c r="N111" s="447"/>
    </row>
    <row r="112" spans="1:14">
      <c r="A112" s="443" t="s">
        <v>832</v>
      </c>
      <c r="B112" s="443" t="s">
        <v>795</v>
      </c>
      <c r="C112" s="444">
        <v>700</v>
      </c>
      <c r="D112" s="443" t="s">
        <v>793</v>
      </c>
      <c r="E112" s="443"/>
      <c r="F112" s="445">
        <v>44568</v>
      </c>
      <c r="G112" s="445">
        <v>45383</v>
      </c>
      <c r="H112" s="447"/>
      <c r="I112" s="447"/>
      <c r="J112" s="446">
        <v>800</v>
      </c>
      <c r="K112" s="443" t="s">
        <v>787</v>
      </c>
      <c r="L112" s="443" t="s">
        <v>833</v>
      </c>
      <c r="M112" s="446">
        <v>780</v>
      </c>
      <c r="N112" s="446">
        <v>350</v>
      </c>
    </row>
    <row r="113" spans="1:14">
      <c r="A113" s="447"/>
      <c r="B113" s="447"/>
      <c r="C113" s="447"/>
      <c r="D113" s="447"/>
      <c r="E113" s="447"/>
      <c r="F113" s="447"/>
      <c r="G113" s="447"/>
      <c r="H113" s="447"/>
      <c r="I113" s="447"/>
      <c r="J113" s="447"/>
      <c r="K113" s="447"/>
      <c r="L113" s="443" t="s">
        <v>789</v>
      </c>
      <c r="M113" s="446">
        <v>0</v>
      </c>
      <c r="N113" s="447"/>
    </row>
    <row r="114" spans="1:14">
      <c r="A114" s="447"/>
      <c r="B114" s="447"/>
      <c r="C114" s="447"/>
      <c r="D114" s="447"/>
      <c r="E114" s="447"/>
      <c r="F114" s="447"/>
      <c r="G114" s="447"/>
      <c r="H114" s="447"/>
      <c r="I114" s="447"/>
      <c r="J114" s="447"/>
      <c r="K114" s="447"/>
      <c r="L114" s="443" t="s">
        <v>834</v>
      </c>
      <c r="M114" s="446">
        <v>150</v>
      </c>
      <c r="N114" s="447"/>
    </row>
    <row r="115" spans="1:14">
      <c r="A115" s="447"/>
      <c r="B115" s="447"/>
      <c r="C115" s="447"/>
      <c r="D115" s="447"/>
      <c r="E115" s="447"/>
      <c r="F115" s="447"/>
      <c r="G115" s="447"/>
      <c r="H115" s="447"/>
      <c r="I115" s="447"/>
      <c r="J115" s="447"/>
      <c r="K115" s="448" t="s">
        <v>790</v>
      </c>
      <c r="L115" s="447"/>
      <c r="M115" s="449">
        <v>930</v>
      </c>
      <c r="N115" s="447"/>
    </row>
    <row r="116" spans="1:14">
      <c r="A116" s="443" t="s">
        <v>835</v>
      </c>
      <c r="B116" s="443" t="s">
        <v>795</v>
      </c>
      <c r="C116" s="444">
        <v>700</v>
      </c>
      <c r="D116" s="443" t="s">
        <v>836</v>
      </c>
      <c r="E116" s="443"/>
      <c r="F116" s="447"/>
      <c r="G116" s="447"/>
      <c r="H116" s="447"/>
      <c r="I116" s="447"/>
      <c r="J116" s="446">
        <v>800</v>
      </c>
      <c r="K116" s="443" t="s">
        <v>837</v>
      </c>
      <c r="L116" s="443" t="s">
        <v>837</v>
      </c>
      <c r="M116" s="446">
        <v>0</v>
      </c>
      <c r="N116" s="446">
        <v>0</v>
      </c>
    </row>
    <row r="117" spans="1:14">
      <c r="A117" s="447"/>
      <c r="B117" s="447"/>
      <c r="C117" s="447"/>
      <c r="D117" s="447"/>
      <c r="E117" s="447"/>
      <c r="F117" s="447"/>
      <c r="G117" s="447"/>
      <c r="H117" s="447"/>
      <c r="I117" s="447"/>
      <c r="J117" s="447"/>
      <c r="K117" s="448" t="s">
        <v>790</v>
      </c>
      <c r="L117" s="447"/>
      <c r="M117" s="449">
        <v>0</v>
      </c>
      <c r="N117" s="447"/>
    </row>
    <row r="118" spans="1:14">
      <c r="A118" s="443" t="s">
        <v>838</v>
      </c>
      <c r="B118" s="443" t="s">
        <v>795</v>
      </c>
      <c r="C118" s="444">
        <v>700</v>
      </c>
      <c r="D118" s="443" t="s">
        <v>793</v>
      </c>
      <c r="E118" s="443"/>
      <c r="F118" s="445">
        <v>45392</v>
      </c>
      <c r="G118" s="445">
        <v>45392</v>
      </c>
      <c r="H118" s="445">
        <v>45777</v>
      </c>
      <c r="I118" s="447"/>
      <c r="J118" s="446">
        <v>800</v>
      </c>
      <c r="K118" s="443" t="s">
        <v>787</v>
      </c>
      <c r="L118" s="443" t="s">
        <v>514</v>
      </c>
      <c r="M118" s="446">
        <v>595</v>
      </c>
      <c r="N118" s="446">
        <v>350</v>
      </c>
    </row>
    <row r="119" spans="1:14">
      <c r="A119" s="447"/>
      <c r="B119" s="447"/>
      <c r="C119" s="447"/>
      <c r="D119" s="447"/>
      <c r="E119" s="447"/>
      <c r="F119" s="447"/>
      <c r="G119" s="447"/>
      <c r="H119" s="447"/>
      <c r="I119" s="447"/>
      <c r="J119" s="447"/>
      <c r="K119" s="447"/>
      <c r="L119" s="443" t="s">
        <v>788</v>
      </c>
      <c r="M119" s="446">
        <v>0</v>
      </c>
      <c r="N119" s="447"/>
    </row>
    <row r="120" spans="1:14">
      <c r="A120" s="447"/>
      <c r="B120" s="447"/>
      <c r="C120" s="447"/>
      <c r="D120" s="447"/>
      <c r="E120" s="447"/>
      <c r="F120" s="447"/>
      <c r="G120" s="447"/>
      <c r="H120" s="447"/>
      <c r="I120" s="447"/>
      <c r="J120" s="447"/>
      <c r="K120" s="447"/>
      <c r="L120" s="443" t="s">
        <v>789</v>
      </c>
      <c r="M120" s="446">
        <v>11.95</v>
      </c>
      <c r="N120" s="447"/>
    </row>
    <row r="121" spans="1:14">
      <c r="A121" s="447"/>
      <c r="B121" s="447"/>
      <c r="C121" s="447"/>
      <c r="D121" s="447"/>
      <c r="E121" s="447"/>
      <c r="F121" s="447"/>
      <c r="G121" s="447"/>
      <c r="H121" s="447"/>
      <c r="I121" s="447"/>
      <c r="J121" s="447"/>
      <c r="K121" s="448" t="s">
        <v>790</v>
      </c>
      <c r="L121" s="447"/>
      <c r="M121" s="449">
        <v>606.95000000000005</v>
      </c>
      <c r="N121" s="447"/>
    </row>
    <row r="122" spans="1:14">
      <c r="A122" s="443" t="s">
        <v>839</v>
      </c>
      <c r="B122" s="443" t="s">
        <v>795</v>
      </c>
      <c r="C122" s="444">
        <v>700</v>
      </c>
      <c r="D122" s="443" t="s">
        <v>793</v>
      </c>
      <c r="E122" s="443"/>
      <c r="F122" s="445">
        <v>45036</v>
      </c>
      <c r="G122" s="445">
        <v>45413</v>
      </c>
      <c r="H122" s="445">
        <v>45777</v>
      </c>
      <c r="I122" s="447"/>
      <c r="J122" s="446">
        <v>800</v>
      </c>
      <c r="K122" s="443" t="s">
        <v>787</v>
      </c>
      <c r="L122" s="443" t="s">
        <v>514</v>
      </c>
      <c r="M122" s="446">
        <v>800</v>
      </c>
      <c r="N122" s="446">
        <v>550</v>
      </c>
    </row>
    <row r="123" spans="1:14">
      <c r="A123" s="447"/>
      <c r="B123" s="447"/>
      <c r="C123" s="447"/>
      <c r="D123" s="447"/>
      <c r="E123" s="447"/>
      <c r="F123" s="447"/>
      <c r="G123" s="447"/>
      <c r="H123" s="447"/>
      <c r="I123" s="447"/>
      <c r="J123" s="447"/>
      <c r="K123" s="447"/>
      <c r="L123" s="443" t="s">
        <v>808</v>
      </c>
      <c r="M123" s="446">
        <v>15</v>
      </c>
      <c r="N123" s="447"/>
    </row>
    <row r="124" spans="1:14">
      <c r="A124" s="447"/>
      <c r="B124" s="447"/>
      <c r="C124" s="447"/>
      <c r="D124" s="447"/>
      <c r="E124" s="447"/>
      <c r="F124" s="447"/>
      <c r="G124" s="447"/>
      <c r="H124" s="447"/>
      <c r="I124" s="447"/>
      <c r="J124" s="447"/>
      <c r="K124" s="448" t="s">
        <v>790</v>
      </c>
      <c r="L124" s="447"/>
      <c r="M124" s="449">
        <v>815</v>
      </c>
      <c r="N124" s="447"/>
    </row>
    <row r="125" spans="1:14">
      <c r="A125" s="443" t="s">
        <v>840</v>
      </c>
      <c r="B125" s="443" t="s">
        <v>795</v>
      </c>
      <c r="C125" s="444">
        <v>700</v>
      </c>
      <c r="D125" s="443" t="s">
        <v>793</v>
      </c>
      <c r="E125" s="443"/>
      <c r="F125" s="445">
        <v>45058</v>
      </c>
      <c r="G125" s="445">
        <v>45058</v>
      </c>
      <c r="H125" s="445">
        <v>45443</v>
      </c>
      <c r="I125" s="447"/>
      <c r="J125" s="446">
        <v>800</v>
      </c>
      <c r="K125" s="443" t="s">
        <v>787</v>
      </c>
      <c r="L125" s="443" t="s">
        <v>841</v>
      </c>
      <c r="M125" s="446">
        <v>518</v>
      </c>
      <c r="N125" s="446">
        <v>450</v>
      </c>
    </row>
    <row r="126" spans="1:14">
      <c r="A126" s="447"/>
      <c r="B126" s="447"/>
      <c r="C126" s="447"/>
      <c r="D126" s="447"/>
      <c r="E126" s="447"/>
      <c r="F126" s="447"/>
      <c r="G126" s="447"/>
      <c r="H126" s="447"/>
      <c r="I126" s="447"/>
      <c r="J126" s="447"/>
      <c r="K126" s="447"/>
      <c r="L126" s="443" t="s">
        <v>514</v>
      </c>
      <c r="M126" s="446">
        <v>252</v>
      </c>
      <c r="N126" s="447"/>
    </row>
    <row r="127" spans="1:14">
      <c r="A127" s="447"/>
      <c r="B127" s="447"/>
      <c r="C127" s="447"/>
      <c r="D127" s="447"/>
      <c r="E127" s="447"/>
      <c r="F127" s="447"/>
      <c r="G127" s="447"/>
      <c r="H127" s="447"/>
      <c r="I127" s="447"/>
      <c r="J127" s="447"/>
      <c r="K127" s="447"/>
      <c r="L127" s="443" t="s">
        <v>788</v>
      </c>
      <c r="M127" s="446">
        <v>0</v>
      </c>
      <c r="N127" s="447"/>
    </row>
    <row r="128" spans="1:14">
      <c r="A128" s="447"/>
      <c r="B128" s="447"/>
      <c r="C128" s="447"/>
      <c r="D128" s="447"/>
      <c r="E128" s="447"/>
      <c r="F128" s="447"/>
      <c r="G128" s="447"/>
      <c r="H128" s="447"/>
      <c r="I128" s="447"/>
      <c r="J128" s="447"/>
      <c r="K128" s="448" t="s">
        <v>790</v>
      </c>
      <c r="L128" s="447"/>
      <c r="M128" s="449">
        <v>770</v>
      </c>
      <c r="N128" s="447"/>
    </row>
    <row r="129" spans="1:14">
      <c r="A129" s="443" t="s">
        <v>842</v>
      </c>
      <c r="B129" s="443" t="s">
        <v>803</v>
      </c>
      <c r="C129" s="444">
        <v>700</v>
      </c>
      <c r="D129" s="443" t="s">
        <v>793</v>
      </c>
      <c r="E129" s="443"/>
      <c r="F129" s="445">
        <v>45044</v>
      </c>
      <c r="G129" s="445">
        <v>45414</v>
      </c>
      <c r="H129" s="445">
        <v>45808</v>
      </c>
      <c r="I129" s="447"/>
      <c r="J129" s="446">
        <v>825</v>
      </c>
      <c r="K129" s="443" t="s">
        <v>787</v>
      </c>
      <c r="L129" s="443" t="s">
        <v>833</v>
      </c>
      <c r="M129" s="446">
        <v>760</v>
      </c>
      <c r="N129" s="446">
        <v>350</v>
      </c>
    </row>
    <row r="130" spans="1:14">
      <c r="A130" s="447"/>
      <c r="B130" s="447"/>
      <c r="C130" s="447"/>
      <c r="D130" s="447"/>
      <c r="E130" s="447"/>
      <c r="F130" s="447"/>
      <c r="G130" s="447"/>
      <c r="H130" s="447"/>
      <c r="I130" s="447"/>
      <c r="J130" s="447"/>
      <c r="K130" s="447"/>
      <c r="L130" s="443" t="s">
        <v>789</v>
      </c>
      <c r="M130" s="446">
        <v>11.95</v>
      </c>
      <c r="N130" s="447"/>
    </row>
    <row r="131" spans="1:14">
      <c r="A131" s="447"/>
      <c r="B131" s="447"/>
      <c r="C131" s="447"/>
      <c r="D131" s="447"/>
      <c r="E131" s="447"/>
      <c r="F131" s="447"/>
      <c r="G131" s="447"/>
      <c r="H131" s="447"/>
      <c r="I131" s="447"/>
      <c r="J131" s="447"/>
      <c r="K131" s="447"/>
      <c r="L131" s="443" t="s">
        <v>834</v>
      </c>
      <c r="M131" s="446">
        <v>150</v>
      </c>
      <c r="N131" s="447"/>
    </row>
    <row r="132" spans="1:14">
      <c r="A132" s="447"/>
      <c r="B132" s="447"/>
      <c r="C132" s="447"/>
      <c r="D132" s="447"/>
      <c r="E132" s="447"/>
      <c r="F132" s="447"/>
      <c r="G132" s="447"/>
      <c r="H132" s="447"/>
      <c r="I132" s="447"/>
      <c r="J132" s="447"/>
      <c r="K132" s="448" t="s">
        <v>790</v>
      </c>
      <c r="L132" s="447"/>
      <c r="M132" s="449">
        <v>921.95</v>
      </c>
      <c r="N132" s="447"/>
    </row>
    <row r="133" spans="1:14">
      <c r="A133" s="443" t="s">
        <v>843</v>
      </c>
      <c r="B133" s="443" t="s">
        <v>795</v>
      </c>
      <c r="C133" s="444">
        <v>700</v>
      </c>
      <c r="D133" s="443" t="s">
        <v>793</v>
      </c>
      <c r="E133" s="443"/>
      <c r="F133" s="445">
        <v>44629</v>
      </c>
      <c r="G133" s="445">
        <v>45383</v>
      </c>
      <c r="H133" s="445">
        <v>45747</v>
      </c>
      <c r="I133" s="447"/>
      <c r="J133" s="446">
        <v>800</v>
      </c>
      <c r="K133" s="443" t="s">
        <v>787</v>
      </c>
      <c r="L133" s="443" t="s">
        <v>514</v>
      </c>
      <c r="M133" s="446">
        <v>800</v>
      </c>
      <c r="N133" s="446">
        <v>350</v>
      </c>
    </row>
    <row r="134" spans="1:14">
      <c r="A134" s="447"/>
      <c r="B134" s="447"/>
      <c r="C134" s="447"/>
      <c r="D134" s="447"/>
      <c r="E134" s="447"/>
      <c r="F134" s="447"/>
      <c r="G134" s="447"/>
      <c r="H134" s="447"/>
      <c r="I134" s="447"/>
      <c r="J134" s="447"/>
      <c r="K134" s="447"/>
      <c r="L134" s="443" t="s">
        <v>808</v>
      </c>
      <c r="M134" s="446">
        <v>15</v>
      </c>
      <c r="N134" s="447"/>
    </row>
    <row r="135" spans="1:14">
      <c r="A135" s="447"/>
      <c r="B135" s="447"/>
      <c r="C135" s="447"/>
      <c r="D135" s="447"/>
      <c r="E135" s="447"/>
      <c r="F135" s="447"/>
      <c r="G135" s="447"/>
      <c r="H135" s="447"/>
      <c r="I135" s="447"/>
      <c r="J135" s="447"/>
      <c r="K135" s="447"/>
      <c r="L135" s="443" t="s">
        <v>814</v>
      </c>
      <c r="M135" s="446">
        <v>11.95</v>
      </c>
      <c r="N135" s="447"/>
    </row>
    <row r="136" spans="1:14">
      <c r="A136" s="447"/>
      <c r="B136" s="447"/>
      <c r="C136" s="447"/>
      <c r="D136" s="447"/>
      <c r="E136" s="447"/>
      <c r="F136" s="447"/>
      <c r="G136" s="447"/>
      <c r="H136" s="447"/>
      <c r="I136" s="447"/>
      <c r="J136" s="447"/>
      <c r="K136" s="448" t="s">
        <v>790</v>
      </c>
      <c r="L136" s="447"/>
      <c r="M136" s="449">
        <v>826.95</v>
      </c>
      <c r="N136" s="447"/>
    </row>
    <row r="137" spans="1:14">
      <c r="A137" s="443" t="s">
        <v>844</v>
      </c>
      <c r="B137" s="443" t="s">
        <v>807</v>
      </c>
      <c r="C137" s="444">
        <v>700</v>
      </c>
      <c r="D137" s="443" t="s">
        <v>793</v>
      </c>
      <c r="E137" s="443"/>
      <c r="F137" s="445">
        <v>45170</v>
      </c>
      <c r="G137" s="445">
        <v>45170</v>
      </c>
      <c r="H137" s="445">
        <v>45535</v>
      </c>
      <c r="I137" s="447"/>
      <c r="J137" s="446">
        <v>850</v>
      </c>
      <c r="K137" s="443" t="s">
        <v>787</v>
      </c>
      <c r="L137" s="443" t="s">
        <v>514</v>
      </c>
      <c r="M137" s="446">
        <v>780</v>
      </c>
      <c r="N137" s="446">
        <v>350</v>
      </c>
    </row>
    <row r="138" spans="1:14">
      <c r="A138" s="447"/>
      <c r="B138" s="447"/>
      <c r="C138" s="447"/>
      <c r="D138" s="447"/>
      <c r="E138" s="447"/>
      <c r="F138" s="447"/>
      <c r="G138" s="447"/>
      <c r="H138" s="447"/>
      <c r="I138" s="447"/>
      <c r="J138" s="447"/>
      <c r="K138" s="447"/>
      <c r="L138" s="443" t="s">
        <v>789</v>
      </c>
      <c r="M138" s="446">
        <v>11.95</v>
      </c>
      <c r="N138" s="447"/>
    </row>
    <row r="139" spans="1:14">
      <c r="A139" s="447"/>
      <c r="B139" s="447"/>
      <c r="C139" s="447"/>
      <c r="D139" s="447"/>
      <c r="E139" s="447"/>
      <c r="F139" s="447"/>
      <c r="G139" s="447"/>
      <c r="H139" s="447"/>
      <c r="I139" s="447"/>
      <c r="J139" s="447"/>
      <c r="K139" s="448" t="s">
        <v>790</v>
      </c>
      <c r="L139" s="447"/>
      <c r="M139" s="449">
        <v>791.95</v>
      </c>
      <c r="N139" s="447"/>
    </row>
    <row r="140" spans="1:14">
      <c r="A140" s="443" t="s">
        <v>845</v>
      </c>
      <c r="B140" s="443" t="s">
        <v>795</v>
      </c>
      <c r="C140" s="444">
        <v>700</v>
      </c>
      <c r="D140" s="443" t="s">
        <v>836</v>
      </c>
      <c r="E140" s="443"/>
      <c r="F140" s="447"/>
      <c r="G140" s="447"/>
      <c r="H140" s="447"/>
      <c r="I140" s="447"/>
      <c r="J140" s="446">
        <v>800</v>
      </c>
      <c r="K140" s="443" t="s">
        <v>837</v>
      </c>
      <c r="L140" s="443" t="s">
        <v>837</v>
      </c>
      <c r="M140" s="446">
        <v>0</v>
      </c>
      <c r="N140" s="446">
        <v>0</v>
      </c>
    </row>
    <row r="141" spans="1:14">
      <c r="A141" s="447"/>
      <c r="B141" s="447"/>
      <c r="C141" s="447"/>
      <c r="D141" s="447"/>
      <c r="E141" s="447"/>
      <c r="F141" s="447"/>
      <c r="G141" s="447"/>
      <c r="H141" s="447"/>
      <c r="I141" s="447"/>
      <c r="J141" s="447"/>
      <c r="K141" s="448" t="s">
        <v>790</v>
      </c>
      <c r="L141" s="447"/>
      <c r="M141" s="449">
        <v>0</v>
      </c>
      <c r="N141" s="447"/>
    </row>
    <row r="142" spans="1:14">
      <c r="A142" s="443" t="s">
        <v>846</v>
      </c>
      <c r="B142" s="443" t="s">
        <v>795</v>
      </c>
      <c r="C142" s="444">
        <v>700</v>
      </c>
      <c r="D142" s="443" t="s">
        <v>793</v>
      </c>
      <c r="E142" s="443"/>
      <c r="F142" s="445">
        <v>45148</v>
      </c>
      <c r="G142" s="445">
        <v>45148</v>
      </c>
      <c r="H142" s="445">
        <v>45535</v>
      </c>
      <c r="I142" s="447"/>
      <c r="J142" s="446">
        <v>800</v>
      </c>
      <c r="K142" s="443" t="s">
        <v>787</v>
      </c>
      <c r="L142" s="443" t="s">
        <v>514</v>
      </c>
      <c r="M142" s="446">
        <v>740</v>
      </c>
      <c r="N142" s="446">
        <v>350</v>
      </c>
    </row>
    <row r="143" spans="1:14">
      <c r="A143" s="447"/>
      <c r="B143" s="447"/>
      <c r="C143" s="447"/>
      <c r="D143" s="447"/>
      <c r="E143" s="447"/>
      <c r="F143" s="447"/>
      <c r="G143" s="447"/>
      <c r="H143" s="447"/>
      <c r="I143" s="447"/>
      <c r="J143" s="447"/>
      <c r="K143" s="447"/>
      <c r="L143" s="443" t="s">
        <v>789</v>
      </c>
      <c r="M143" s="446">
        <v>0</v>
      </c>
      <c r="N143" s="447"/>
    </row>
    <row r="144" spans="1:14">
      <c r="A144" s="447"/>
      <c r="B144" s="447"/>
      <c r="C144" s="447"/>
      <c r="D144" s="447"/>
      <c r="E144" s="447"/>
      <c r="F144" s="447"/>
      <c r="G144" s="447"/>
      <c r="H144" s="447"/>
      <c r="I144" s="447"/>
      <c r="J144" s="447"/>
      <c r="K144" s="447"/>
      <c r="L144" s="443" t="s">
        <v>814</v>
      </c>
      <c r="M144" s="446">
        <v>11.95</v>
      </c>
      <c r="N144" s="447"/>
    </row>
    <row r="145" spans="1:14">
      <c r="A145" s="447"/>
      <c r="B145" s="447"/>
      <c r="C145" s="447"/>
      <c r="D145" s="447"/>
      <c r="E145" s="447"/>
      <c r="F145" s="447"/>
      <c r="G145" s="447"/>
      <c r="H145" s="447"/>
      <c r="I145" s="447"/>
      <c r="J145" s="447"/>
      <c r="K145" s="448" t="s">
        <v>790</v>
      </c>
      <c r="L145" s="447"/>
      <c r="M145" s="449">
        <v>751.95</v>
      </c>
      <c r="N145" s="447"/>
    </row>
    <row r="146" spans="1:14">
      <c r="A146" s="443" t="s">
        <v>847</v>
      </c>
      <c r="B146" s="443" t="s">
        <v>795</v>
      </c>
      <c r="C146" s="444">
        <v>700</v>
      </c>
      <c r="D146" s="443" t="s">
        <v>793</v>
      </c>
      <c r="E146" s="443"/>
      <c r="F146" s="445">
        <v>45072</v>
      </c>
      <c r="G146" s="445">
        <v>45072</v>
      </c>
      <c r="H146" s="445">
        <v>45443</v>
      </c>
      <c r="I146" s="447"/>
      <c r="J146" s="446">
        <v>800</v>
      </c>
      <c r="K146" s="443" t="s">
        <v>787</v>
      </c>
      <c r="L146" s="443" t="s">
        <v>514</v>
      </c>
      <c r="M146" s="446">
        <v>780</v>
      </c>
      <c r="N146" s="446">
        <v>350</v>
      </c>
    </row>
    <row r="147" spans="1:14">
      <c r="A147" s="447"/>
      <c r="B147" s="447"/>
      <c r="C147" s="447"/>
      <c r="D147" s="447"/>
      <c r="E147" s="447"/>
      <c r="F147" s="447"/>
      <c r="G147" s="447"/>
      <c r="H147" s="447"/>
      <c r="I147" s="447"/>
      <c r="J147" s="447"/>
      <c r="K147" s="447"/>
      <c r="L147" s="443" t="s">
        <v>789</v>
      </c>
      <c r="M147" s="446">
        <v>0</v>
      </c>
      <c r="N147" s="447"/>
    </row>
    <row r="148" spans="1:14">
      <c r="A148" s="447"/>
      <c r="B148" s="447"/>
      <c r="C148" s="447"/>
      <c r="D148" s="447"/>
      <c r="E148" s="447"/>
      <c r="F148" s="447"/>
      <c r="G148" s="447"/>
      <c r="H148" s="447"/>
      <c r="I148" s="447"/>
      <c r="J148" s="447"/>
      <c r="K148" s="448" t="s">
        <v>790</v>
      </c>
      <c r="L148" s="447"/>
      <c r="M148" s="449">
        <v>780</v>
      </c>
      <c r="N148" s="447"/>
    </row>
    <row r="149" spans="1:14">
      <c r="A149" s="443" t="s">
        <v>848</v>
      </c>
      <c r="B149" s="443" t="s">
        <v>795</v>
      </c>
      <c r="C149" s="444">
        <v>700</v>
      </c>
      <c r="D149" s="443" t="s">
        <v>793</v>
      </c>
      <c r="E149" s="443"/>
      <c r="F149" s="445">
        <v>45079</v>
      </c>
      <c r="G149" s="445">
        <v>45079</v>
      </c>
      <c r="H149" s="445">
        <v>45473</v>
      </c>
      <c r="I149" s="447"/>
      <c r="J149" s="446">
        <v>800</v>
      </c>
      <c r="K149" s="443" t="s">
        <v>787</v>
      </c>
      <c r="L149" s="443" t="s">
        <v>841</v>
      </c>
      <c r="M149" s="446">
        <v>765</v>
      </c>
      <c r="N149" s="446">
        <v>550</v>
      </c>
    </row>
    <row r="150" spans="1:14">
      <c r="A150" s="447"/>
      <c r="B150" s="447"/>
      <c r="C150" s="447"/>
      <c r="D150" s="447"/>
      <c r="E150" s="447"/>
      <c r="F150" s="447"/>
      <c r="G150" s="447"/>
      <c r="H150" s="447"/>
      <c r="I150" s="447"/>
      <c r="J150" s="447"/>
      <c r="K150" s="447"/>
      <c r="L150" s="443" t="s">
        <v>514</v>
      </c>
      <c r="M150" s="446">
        <v>15</v>
      </c>
      <c r="N150" s="447"/>
    </row>
    <row r="151" spans="1:14">
      <c r="A151" s="447"/>
      <c r="B151" s="447"/>
      <c r="C151" s="447"/>
      <c r="D151" s="447"/>
      <c r="E151" s="447"/>
      <c r="F151" s="447"/>
      <c r="G151" s="447"/>
      <c r="H151" s="447"/>
      <c r="I151" s="447"/>
      <c r="J151" s="447"/>
      <c r="K151" s="447"/>
      <c r="L151" s="443" t="s">
        <v>789</v>
      </c>
      <c r="M151" s="446">
        <v>11.95</v>
      </c>
      <c r="N151" s="447"/>
    </row>
    <row r="152" spans="1:14">
      <c r="A152" s="447"/>
      <c r="B152" s="447"/>
      <c r="C152" s="447"/>
      <c r="D152" s="447"/>
      <c r="E152" s="447"/>
      <c r="F152" s="447"/>
      <c r="G152" s="447"/>
      <c r="H152" s="447"/>
      <c r="I152" s="447"/>
      <c r="J152" s="447"/>
      <c r="K152" s="448" t="s">
        <v>790</v>
      </c>
      <c r="L152" s="447"/>
      <c r="M152" s="449">
        <v>791.95</v>
      </c>
      <c r="N152" s="447"/>
    </row>
    <row r="153" spans="1:14">
      <c r="A153" s="443" t="s">
        <v>849</v>
      </c>
      <c r="B153" s="443" t="s">
        <v>807</v>
      </c>
      <c r="C153" s="444">
        <v>700</v>
      </c>
      <c r="D153" s="443" t="s">
        <v>793</v>
      </c>
      <c r="E153" s="443"/>
      <c r="F153" s="445">
        <v>45210</v>
      </c>
      <c r="G153" s="445">
        <v>45210</v>
      </c>
      <c r="H153" s="445">
        <v>45596</v>
      </c>
      <c r="I153" s="447"/>
      <c r="J153" s="446">
        <v>850</v>
      </c>
      <c r="K153" s="443" t="s">
        <v>787</v>
      </c>
      <c r="L153" s="443" t="s">
        <v>514</v>
      </c>
      <c r="M153" s="446">
        <v>780</v>
      </c>
      <c r="N153" s="446">
        <v>350</v>
      </c>
    </row>
    <row r="154" spans="1:14">
      <c r="A154" s="447"/>
      <c r="B154" s="447"/>
      <c r="C154" s="447"/>
      <c r="D154" s="447"/>
      <c r="E154" s="447"/>
      <c r="F154" s="447"/>
      <c r="G154" s="447"/>
      <c r="H154" s="447"/>
      <c r="I154" s="447"/>
      <c r="J154" s="447"/>
      <c r="K154" s="447"/>
      <c r="L154" s="443" t="s">
        <v>788</v>
      </c>
      <c r="M154" s="446">
        <v>0</v>
      </c>
      <c r="N154" s="447"/>
    </row>
    <row r="155" spans="1:14">
      <c r="A155" s="447"/>
      <c r="B155" s="447"/>
      <c r="C155" s="447"/>
      <c r="D155" s="447"/>
      <c r="E155" s="447"/>
      <c r="F155" s="447"/>
      <c r="G155" s="447"/>
      <c r="H155" s="447"/>
      <c r="I155" s="447"/>
      <c r="J155" s="447"/>
      <c r="K155" s="447"/>
      <c r="L155" s="443" t="s">
        <v>789</v>
      </c>
      <c r="M155" s="446">
        <v>11.95</v>
      </c>
      <c r="N155" s="447"/>
    </row>
    <row r="156" spans="1:14">
      <c r="A156" s="447"/>
      <c r="B156" s="447"/>
      <c r="C156" s="447"/>
      <c r="D156" s="447"/>
      <c r="E156" s="447"/>
      <c r="F156" s="447"/>
      <c r="G156" s="447"/>
      <c r="H156" s="447"/>
      <c r="I156" s="447"/>
      <c r="J156" s="447"/>
      <c r="K156" s="448" t="s">
        <v>790</v>
      </c>
      <c r="L156" s="447"/>
      <c r="M156" s="449">
        <v>791.95</v>
      </c>
      <c r="N156" s="447"/>
    </row>
    <row r="157" spans="1:14">
      <c r="A157" s="443" t="s">
        <v>850</v>
      </c>
      <c r="B157" s="443" t="s">
        <v>795</v>
      </c>
      <c r="C157" s="444">
        <v>700</v>
      </c>
      <c r="D157" s="443" t="s">
        <v>836</v>
      </c>
      <c r="E157" s="443"/>
      <c r="F157" s="447"/>
      <c r="G157" s="447"/>
      <c r="H157" s="447"/>
      <c r="I157" s="447"/>
      <c r="J157" s="446">
        <v>800</v>
      </c>
      <c r="K157" s="443" t="s">
        <v>837</v>
      </c>
      <c r="L157" s="443" t="s">
        <v>837</v>
      </c>
      <c r="M157" s="446">
        <v>0</v>
      </c>
      <c r="N157" s="446">
        <v>0</v>
      </c>
    </row>
    <row r="158" spans="1:14">
      <c r="A158" s="447"/>
      <c r="B158" s="447"/>
      <c r="C158" s="447"/>
      <c r="D158" s="447"/>
      <c r="E158" s="447"/>
      <c r="F158" s="447"/>
      <c r="G158" s="447"/>
      <c r="H158" s="447"/>
      <c r="I158" s="447"/>
      <c r="J158" s="447"/>
      <c r="K158" s="448" t="s">
        <v>790</v>
      </c>
      <c r="L158" s="447"/>
      <c r="M158" s="449">
        <v>0</v>
      </c>
      <c r="N158" s="447"/>
    </row>
    <row r="159" spans="1:14">
      <c r="A159" s="443" t="s">
        <v>851</v>
      </c>
      <c r="B159" s="443" t="s">
        <v>807</v>
      </c>
      <c r="C159" s="444">
        <v>700</v>
      </c>
      <c r="D159" s="443" t="s">
        <v>793</v>
      </c>
      <c r="E159" s="443"/>
      <c r="F159" s="445">
        <v>44967</v>
      </c>
      <c r="G159" s="445">
        <v>45373</v>
      </c>
      <c r="H159" s="445">
        <v>45747</v>
      </c>
      <c r="I159" s="447"/>
      <c r="J159" s="446">
        <v>850</v>
      </c>
      <c r="K159" s="443" t="s">
        <v>787</v>
      </c>
      <c r="L159" s="443" t="s">
        <v>514</v>
      </c>
      <c r="M159" s="446">
        <v>780</v>
      </c>
      <c r="N159" s="446">
        <v>350</v>
      </c>
    </row>
    <row r="160" spans="1:14">
      <c r="A160" s="447"/>
      <c r="B160" s="447"/>
      <c r="C160" s="447"/>
      <c r="D160" s="447"/>
      <c r="E160" s="447"/>
      <c r="F160" s="447"/>
      <c r="G160" s="447"/>
      <c r="H160" s="447"/>
      <c r="I160" s="447"/>
      <c r="J160" s="447"/>
      <c r="K160" s="447"/>
      <c r="L160" s="443" t="s">
        <v>788</v>
      </c>
      <c r="M160" s="446">
        <v>0</v>
      </c>
      <c r="N160" s="447"/>
    </row>
    <row r="161" spans="1:14">
      <c r="A161" s="447"/>
      <c r="B161" s="447"/>
      <c r="C161" s="447"/>
      <c r="D161" s="447"/>
      <c r="E161" s="447"/>
      <c r="F161" s="447"/>
      <c r="G161" s="447"/>
      <c r="H161" s="447"/>
      <c r="I161" s="447"/>
      <c r="J161" s="447"/>
      <c r="K161" s="447"/>
      <c r="L161" s="443" t="s">
        <v>789</v>
      </c>
      <c r="M161" s="446">
        <v>11.95</v>
      </c>
      <c r="N161" s="447"/>
    </row>
    <row r="162" spans="1:14">
      <c r="A162" s="447"/>
      <c r="B162" s="447"/>
      <c r="C162" s="447"/>
      <c r="D162" s="447"/>
      <c r="E162" s="447"/>
      <c r="F162" s="447"/>
      <c r="G162" s="447"/>
      <c r="H162" s="447"/>
      <c r="I162" s="447"/>
      <c r="J162" s="447"/>
      <c r="K162" s="448" t="s">
        <v>790</v>
      </c>
      <c r="L162" s="447"/>
      <c r="M162" s="449">
        <v>791.95</v>
      </c>
      <c r="N162" s="447"/>
    </row>
    <row r="163" spans="1:14">
      <c r="A163" s="443" t="s">
        <v>852</v>
      </c>
      <c r="B163" s="443" t="s">
        <v>807</v>
      </c>
      <c r="C163" s="444">
        <v>700</v>
      </c>
      <c r="D163" s="443" t="s">
        <v>793</v>
      </c>
      <c r="E163" s="443"/>
      <c r="F163" s="445">
        <v>44790</v>
      </c>
      <c r="G163" s="445">
        <v>45170</v>
      </c>
      <c r="H163" s="445">
        <v>45535</v>
      </c>
      <c r="I163" s="447"/>
      <c r="J163" s="446">
        <v>850</v>
      </c>
      <c r="K163" s="443" t="s">
        <v>787</v>
      </c>
      <c r="L163" s="443" t="s">
        <v>514</v>
      </c>
      <c r="M163" s="446">
        <v>770</v>
      </c>
      <c r="N163" s="446">
        <v>350</v>
      </c>
    </row>
    <row r="164" spans="1:14">
      <c r="A164" s="447"/>
      <c r="B164" s="447"/>
      <c r="C164" s="447"/>
      <c r="D164" s="447"/>
      <c r="E164" s="447"/>
      <c r="F164" s="447"/>
      <c r="G164" s="447"/>
      <c r="H164" s="447"/>
      <c r="I164" s="447"/>
      <c r="J164" s="447"/>
      <c r="K164" s="447"/>
      <c r="L164" s="443" t="s">
        <v>789</v>
      </c>
      <c r="M164" s="446">
        <v>11.95</v>
      </c>
      <c r="N164" s="447"/>
    </row>
    <row r="165" spans="1:14">
      <c r="A165" s="447"/>
      <c r="B165" s="447"/>
      <c r="C165" s="447"/>
      <c r="D165" s="447"/>
      <c r="E165" s="447"/>
      <c r="F165" s="447"/>
      <c r="G165" s="447"/>
      <c r="H165" s="447"/>
      <c r="I165" s="447"/>
      <c r="J165" s="447"/>
      <c r="K165" s="448" t="s">
        <v>790</v>
      </c>
      <c r="L165" s="447"/>
      <c r="M165" s="449">
        <v>781.95</v>
      </c>
      <c r="N165" s="447"/>
    </row>
    <row r="166" spans="1:14">
      <c r="A166" s="443" t="s">
        <v>853</v>
      </c>
      <c r="B166" s="443" t="s">
        <v>807</v>
      </c>
      <c r="C166" s="444">
        <v>700</v>
      </c>
      <c r="D166" s="443" t="s">
        <v>793</v>
      </c>
      <c r="E166" s="443"/>
      <c r="F166" s="445">
        <v>45443</v>
      </c>
      <c r="G166" s="445">
        <v>45443</v>
      </c>
      <c r="H166" s="445">
        <v>45808</v>
      </c>
      <c r="I166" s="447"/>
      <c r="J166" s="446">
        <v>850</v>
      </c>
      <c r="K166" s="443" t="s">
        <v>787</v>
      </c>
      <c r="L166" s="443" t="s">
        <v>514</v>
      </c>
      <c r="M166" s="446">
        <v>808</v>
      </c>
      <c r="N166" s="446">
        <v>550</v>
      </c>
    </row>
    <row r="167" spans="1:14">
      <c r="A167" s="447"/>
      <c r="B167" s="447"/>
      <c r="C167" s="447"/>
      <c r="D167" s="447"/>
      <c r="E167" s="447"/>
      <c r="F167" s="447"/>
      <c r="G167" s="447"/>
      <c r="H167" s="447"/>
      <c r="I167" s="447"/>
      <c r="J167" s="447"/>
      <c r="K167" s="447"/>
      <c r="L167" s="443" t="s">
        <v>854</v>
      </c>
      <c r="M167" s="446">
        <v>0</v>
      </c>
      <c r="N167" s="447"/>
    </row>
    <row r="168" spans="1:14">
      <c r="A168" s="447"/>
      <c r="B168" s="447"/>
      <c r="C168" s="447"/>
      <c r="D168" s="447"/>
      <c r="E168" s="447"/>
      <c r="F168" s="447"/>
      <c r="G168" s="447"/>
      <c r="H168" s="447"/>
      <c r="I168" s="447"/>
      <c r="J168" s="447"/>
      <c r="K168" s="447"/>
      <c r="L168" s="443" t="s">
        <v>789</v>
      </c>
      <c r="M168" s="446">
        <v>11.95</v>
      </c>
      <c r="N168" s="447"/>
    </row>
    <row r="169" spans="1:14">
      <c r="A169" s="447"/>
      <c r="B169" s="447"/>
      <c r="C169" s="447"/>
      <c r="D169" s="447"/>
      <c r="E169" s="447"/>
      <c r="F169" s="447"/>
      <c r="G169" s="447"/>
      <c r="H169" s="447"/>
      <c r="I169" s="447"/>
      <c r="J169" s="447"/>
      <c r="K169" s="447"/>
      <c r="L169" s="443" t="s">
        <v>855</v>
      </c>
      <c r="M169" s="446">
        <v>35</v>
      </c>
      <c r="N169" s="447"/>
    </row>
    <row r="170" spans="1:14">
      <c r="A170" s="447"/>
      <c r="B170" s="447"/>
      <c r="C170" s="447"/>
      <c r="D170" s="447"/>
      <c r="E170" s="447"/>
      <c r="F170" s="447"/>
      <c r="G170" s="447"/>
      <c r="H170" s="447"/>
      <c r="I170" s="447"/>
      <c r="J170" s="447"/>
      <c r="K170" s="448" t="s">
        <v>790</v>
      </c>
      <c r="L170" s="447"/>
      <c r="M170" s="449">
        <v>854.95</v>
      </c>
      <c r="N170" s="447"/>
    </row>
    <row r="171" spans="1:14">
      <c r="A171" s="443" t="s">
        <v>856</v>
      </c>
      <c r="B171" s="443" t="s">
        <v>795</v>
      </c>
      <c r="C171" s="444">
        <v>700</v>
      </c>
      <c r="D171" s="443" t="s">
        <v>793</v>
      </c>
      <c r="E171" s="443"/>
      <c r="F171" s="445">
        <v>44869</v>
      </c>
      <c r="G171" s="445">
        <v>45261</v>
      </c>
      <c r="H171" s="445">
        <v>45626</v>
      </c>
      <c r="I171" s="447"/>
      <c r="J171" s="446">
        <v>800</v>
      </c>
      <c r="K171" s="443" t="s">
        <v>787</v>
      </c>
      <c r="L171" s="443" t="s">
        <v>514</v>
      </c>
      <c r="M171" s="446">
        <v>795</v>
      </c>
      <c r="N171" s="446">
        <v>350</v>
      </c>
    </row>
    <row r="172" spans="1:14">
      <c r="A172" s="447"/>
      <c r="B172" s="447"/>
      <c r="C172" s="447"/>
      <c r="D172" s="447"/>
      <c r="E172" s="447"/>
      <c r="F172" s="447"/>
      <c r="G172" s="447"/>
      <c r="H172" s="447"/>
      <c r="I172" s="447"/>
      <c r="J172" s="447"/>
      <c r="K172" s="447"/>
      <c r="L172" s="443" t="s">
        <v>814</v>
      </c>
      <c r="M172" s="446">
        <v>11.95</v>
      </c>
      <c r="N172" s="447"/>
    </row>
    <row r="173" spans="1:14">
      <c r="A173" s="447"/>
      <c r="B173" s="447"/>
      <c r="C173" s="447"/>
      <c r="D173" s="447"/>
      <c r="E173" s="447"/>
      <c r="F173" s="447"/>
      <c r="G173" s="447"/>
      <c r="H173" s="447"/>
      <c r="I173" s="447"/>
      <c r="J173" s="447"/>
      <c r="K173" s="448" t="s">
        <v>790</v>
      </c>
      <c r="L173" s="447"/>
      <c r="M173" s="449">
        <v>806.95</v>
      </c>
      <c r="N173" s="447"/>
    </row>
    <row r="174" spans="1:14">
      <c r="A174" s="443" t="s">
        <v>857</v>
      </c>
      <c r="B174" s="443" t="s">
        <v>795</v>
      </c>
      <c r="C174" s="444">
        <v>700</v>
      </c>
      <c r="D174" s="443" t="s">
        <v>836</v>
      </c>
      <c r="E174" s="443"/>
      <c r="F174" s="447"/>
      <c r="G174" s="447"/>
      <c r="H174" s="447"/>
      <c r="I174" s="447"/>
      <c r="J174" s="446">
        <v>800</v>
      </c>
      <c r="K174" s="443" t="s">
        <v>837</v>
      </c>
      <c r="L174" s="443" t="s">
        <v>837</v>
      </c>
      <c r="M174" s="446">
        <v>0</v>
      </c>
      <c r="N174" s="446">
        <v>0</v>
      </c>
    </row>
    <row r="175" spans="1:14">
      <c r="A175" s="447"/>
      <c r="B175" s="447"/>
      <c r="C175" s="447"/>
      <c r="D175" s="447"/>
      <c r="E175" s="447"/>
      <c r="F175" s="447"/>
      <c r="G175" s="447"/>
      <c r="H175" s="447"/>
      <c r="I175" s="447"/>
      <c r="J175" s="447"/>
      <c r="K175" s="448" t="s">
        <v>790</v>
      </c>
      <c r="L175" s="447"/>
      <c r="M175" s="449">
        <v>0</v>
      </c>
      <c r="N175" s="447"/>
    </row>
    <row r="176" spans="1:14">
      <c r="A176" s="443" t="s">
        <v>858</v>
      </c>
      <c r="B176" s="443" t="s">
        <v>795</v>
      </c>
      <c r="C176" s="444">
        <v>700</v>
      </c>
      <c r="D176" s="443" t="s">
        <v>793</v>
      </c>
      <c r="E176" s="443"/>
      <c r="F176" s="445">
        <v>45293</v>
      </c>
      <c r="G176" s="445">
        <v>45293</v>
      </c>
      <c r="H176" s="445">
        <v>45688</v>
      </c>
      <c r="I176" s="447"/>
      <c r="J176" s="446">
        <v>800</v>
      </c>
      <c r="K176" s="443" t="s">
        <v>787</v>
      </c>
      <c r="L176" s="443" t="s">
        <v>514</v>
      </c>
      <c r="M176" s="446">
        <v>805</v>
      </c>
      <c r="N176" s="446">
        <v>350</v>
      </c>
    </row>
    <row r="177" spans="1:14">
      <c r="A177" s="447"/>
      <c r="B177" s="447"/>
      <c r="C177" s="447"/>
      <c r="D177" s="447"/>
      <c r="E177" s="447"/>
      <c r="F177" s="447"/>
      <c r="G177" s="447"/>
      <c r="H177" s="447"/>
      <c r="I177" s="447"/>
      <c r="J177" s="447"/>
      <c r="K177" s="447"/>
      <c r="L177" s="443" t="s">
        <v>789</v>
      </c>
      <c r="M177" s="446">
        <v>11.95</v>
      </c>
      <c r="N177" s="447"/>
    </row>
    <row r="178" spans="1:14">
      <c r="A178" s="447"/>
      <c r="B178" s="447"/>
      <c r="C178" s="447"/>
      <c r="D178" s="447"/>
      <c r="E178" s="447"/>
      <c r="F178" s="447"/>
      <c r="G178" s="447"/>
      <c r="H178" s="447"/>
      <c r="I178" s="447"/>
      <c r="J178" s="447"/>
      <c r="K178" s="447"/>
      <c r="L178" s="443" t="s">
        <v>808</v>
      </c>
      <c r="M178" s="446">
        <v>30</v>
      </c>
      <c r="N178" s="447"/>
    </row>
    <row r="179" spans="1:14">
      <c r="A179" s="447"/>
      <c r="B179" s="447"/>
      <c r="C179" s="447"/>
      <c r="D179" s="447"/>
      <c r="E179" s="447"/>
      <c r="F179" s="447"/>
      <c r="G179" s="447"/>
      <c r="H179" s="447"/>
      <c r="I179" s="447"/>
      <c r="J179" s="447"/>
      <c r="K179" s="448" t="s">
        <v>790</v>
      </c>
      <c r="L179" s="447"/>
      <c r="M179" s="449">
        <v>846.95</v>
      </c>
      <c r="N179" s="447"/>
    </row>
    <row r="180" spans="1:14">
      <c r="A180" s="443" t="s">
        <v>859</v>
      </c>
      <c r="B180" s="443" t="s">
        <v>795</v>
      </c>
      <c r="C180" s="444">
        <v>700</v>
      </c>
      <c r="D180" s="443" t="s">
        <v>793</v>
      </c>
      <c r="E180" s="443"/>
      <c r="F180" s="445">
        <v>45051</v>
      </c>
      <c r="G180" s="445">
        <v>45051</v>
      </c>
      <c r="H180" s="445">
        <v>45443</v>
      </c>
      <c r="I180" s="447"/>
      <c r="J180" s="446">
        <v>800</v>
      </c>
      <c r="K180" s="443" t="s">
        <v>787</v>
      </c>
      <c r="L180" s="443" t="s">
        <v>514</v>
      </c>
      <c r="M180" s="446">
        <v>780</v>
      </c>
      <c r="N180" s="446">
        <v>350</v>
      </c>
    </row>
    <row r="181" spans="1:14">
      <c r="A181" s="447"/>
      <c r="B181" s="447"/>
      <c r="C181" s="447"/>
      <c r="D181" s="447"/>
      <c r="E181" s="447"/>
      <c r="F181" s="447"/>
      <c r="G181" s="447"/>
      <c r="H181" s="447"/>
      <c r="I181" s="447"/>
      <c r="J181" s="447"/>
      <c r="K181" s="447"/>
      <c r="L181" s="443" t="s">
        <v>788</v>
      </c>
      <c r="M181" s="446">
        <v>0</v>
      </c>
      <c r="N181" s="447"/>
    </row>
    <row r="182" spans="1:14">
      <c r="A182" s="447"/>
      <c r="B182" s="447"/>
      <c r="C182" s="447"/>
      <c r="D182" s="447"/>
      <c r="E182" s="447"/>
      <c r="F182" s="447"/>
      <c r="G182" s="447"/>
      <c r="H182" s="447"/>
      <c r="I182" s="447"/>
      <c r="J182" s="447"/>
      <c r="K182" s="447"/>
      <c r="L182" s="443" t="s">
        <v>814</v>
      </c>
      <c r="M182" s="446">
        <v>11.95</v>
      </c>
      <c r="N182" s="447"/>
    </row>
    <row r="183" spans="1:14">
      <c r="A183" s="447"/>
      <c r="B183" s="447"/>
      <c r="C183" s="447"/>
      <c r="D183" s="447"/>
      <c r="E183" s="447"/>
      <c r="F183" s="447"/>
      <c r="G183" s="447"/>
      <c r="H183" s="447"/>
      <c r="I183" s="447"/>
      <c r="J183" s="447"/>
      <c r="K183" s="448" t="s">
        <v>790</v>
      </c>
      <c r="L183" s="447"/>
      <c r="M183" s="449">
        <v>791.95</v>
      </c>
      <c r="N183" s="447"/>
    </row>
    <row r="184" spans="1:14">
      <c r="A184" s="443" t="s">
        <v>860</v>
      </c>
      <c r="B184" s="443" t="s">
        <v>795</v>
      </c>
      <c r="C184" s="444">
        <v>700</v>
      </c>
      <c r="D184" s="443" t="s">
        <v>793</v>
      </c>
      <c r="E184" s="443"/>
      <c r="F184" s="445">
        <v>44291</v>
      </c>
      <c r="G184" s="445">
        <v>45383</v>
      </c>
      <c r="H184" s="447"/>
      <c r="I184" s="447"/>
      <c r="J184" s="446">
        <v>800</v>
      </c>
      <c r="K184" s="443" t="s">
        <v>787</v>
      </c>
      <c r="L184" s="443" t="s">
        <v>833</v>
      </c>
      <c r="M184" s="446">
        <v>760</v>
      </c>
      <c r="N184" s="446">
        <v>350</v>
      </c>
    </row>
    <row r="185" spans="1:14">
      <c r="A185" s="447"/>
      <c r="B185" s="447"/>
      <c r="C185" s="447"/>
      <c r="D185" s="447"/>
      <c r="E185" s="447"/>
      <c r="F185" s="447"/>
      <c r="G185" s="447"/>
      <c r="H185" s="447"/>
      <c r="I185" s="447"/>
      <c r="J185" s="447"/>
      <c r="K185" s="447"/>
      <c r="L185" s="443" t="s">
        <v>788</v>
      </c>
      <c r="M185" s="446">
        <v>0</v>
      </c>
      <c r="N185" s="447"/>
    </row>
    <row r="186" spans="1:14">
      <c r="A186" s="447"/>
      <c r="B186" s="447"/>
      <c r="C186" s="447"/>
      <c r="D186" s="447"/>
      <c r="E186" s="447"/>
      <c r="F186" s="447"/>
      <c r="G186" s="447"/>
      <c r="H186" s="447"/>
      <c r="I186" s="447"/>
      <c r="J186" s="447"/>
      <c r="K186" s="447"/>
      <c r="L186" s="443" t="s">
        <v>466</v>
      </c>
      <c r="M186" s="446">
        <v>0</v>
      </c>
      <c r="N186" s="447"/>
    </row>
    <row r="187" spans="1:14">
      <c r="A187" s="447"/>
      <c r="B187" s="447"/>
      <c r="C187" s="447"/>
      <c r="D187" s="447"/>
      <c r="E187" s="447"/>
      <c r="F187" s="447"/>
      <c r="G187" s="447"/>
      <c r="H187" s="447"/>
      <c r="I187" s="447"/>
      <c r="J187" s="447"/>
      <c r="K187" s="447"/>
      <c r="L187" s="443" t="s">
        <v>789</v>
      </c>
      <c r="M187" s="446">
        <v>0</v>
      </c>
      <c r="N187" s="447"/>
    </row>
    <row r="188" spans="1:14">
      <c r="A188" s="447"/>
      <c r="B188" s="447"/>
      <c r="C188" s="447"/>
      <c r="D188" s="447"/>
      <c r="E188" s="447"/>
      <c r="F188" s="447"/>
      <c r="G188" s="447"/>
      <c r="H188" s="447"/>
      <c r="I188" s="447"/>
      <c r="J188" s="447"/>
      <c r="K188" s="447"/>
      <c r="L188" s="443" t="s">
        <v>834</v>
      </c>
      <c r="M188" s="446">
        <v>150</v>
      </c>
      <c r="N188" s="447"/>
    </row>
    <row r="189" spans="1:14">
      <c r="A189" s="447"/>
      <c r="B189" s="447"/>
      <c r="C189" s="447"/>
      <c r="D189" s="447"/>
      <c r="E189" s="447"/>
      <c r="F189" s="447"/>
      <c r="G189" s="447"/>
      <c r="H189" s="447"/>
      <c r="I189" s="447"/>
      <c r="J189" s="447"/>
      <c r="K189" s="448" t="s">
        <v>790</v>
      </c>
      <c r="L189" s="447"/>
      <c r="M189" s="449">
        <v>910</v>
      </c>
      <c r="N189" s="447"/>
    </row>
    <row r="190" spans="1:14">
      <c r="A190" s="443" t="s">
        <v>861</v>
      </c>
      <c r="B190" s="443" t="s">
        <v>807</v>
      </c>
      <c r="C190" s="444">
        <v>700</v>
      </c>
      <c r="D190" s="443" t="s">
        <v>793</v>
      </c>
      <c r="E190" s="443"/>
      <c r="F190" s="445">
        <v>44865</v>
      </c>
      <c r="G190" s="445">
        <v>45231</v>
      </c>
      <c r="H190" s="445">
        <v>45596</v>
      </c>
      <c r="I190" s="447"/>
      <c r="J190" s="446">
        <v>850</v>
      </c>
      <c r="K190" s="443" t="s">
        <v>787</v>
      </c>
      <c r="L190" s="443" t="s">
        <v>514</v>
      </c>
      <c r="M190" s="446">
        <v>805</v>
      </c>
      <c r="N190" s="446">
        <v>350</v>
      </c>
    </row>
    <row r="191" spans="1:14">
      <c r="A191" s="447"/>
      <c r="B191" s="447"/>
      <c r="C191" s="447"/>
      <c r="D191" s="447"/>
      <c r="E191" s="447"/>
      <c r="F191" s="447"/>
      <c r="G191" s="447"/>
      <c r="H191" s="447"/>
      <c r="I191" s="447"/>
      <c r="J191" s="447"/>
      <c r="K191" s="447"/>
      <c r="L191" s="443" t="s">
        <v>789</v>
      </c>
      <c r="M191" s="446">
        <v>0</v>
      </c>
      <c r="N191" s="447"/>
    </row>
    <row r="192" spans="1:14">
      <c r="A192" s="447"/>
      <c r="B192" s="447"/>
      <c r="C192" s="447"/>
      <c r="D192" s="447"/>
      <c r="E192" s="447"/>
      <c r="F192" s="447"/>
      <c r="G192" s="447"/>
      <c r="H192" s="447"/>
      <c r="I192" s="447"/>
      <c r="J192" s="447"/>
      <c r="K192" s="448" t="s">
        <v>790</v>
      </c>
      <c r="L192" s="447"/>
      <c r="M192" s="449">
        <v>805</v>
      </c>
      <c r="N192" s="447"/>
    </row>
    <row r="193" spans="1:14">
      <c r="A193" s="443" t="s">
        <v>862</v>
      </c>
      <c r="B193" s="443" t="s">
        <v>807</v>
      </c>
      <c r="C193" s="444">
        <v>700</v>
      </c>
      <c r="D193" s="443" t="s">
        <v>793</v>
      </c>
      <c r="E193" s="443"/>
      <c r="F193" s="445">
        <v>45016</v>
      </c>
      <c r="G193" s="445">
        <v>45383</v>
      </c>
      <c r="H193" s="445">
        <v>45747</v>
      </c>
      <c r="I193" s="447"/>
      <c r="J193" s="446">
        <v>850</v>
      </c>
      <c r="K193" s="443" t="s">
        <v>787</v>
      </c>
      <c r="L193" s="443" t="s">
        <v>514</v>
      </c>
      <c r="M193" s="446">
        <v>800</v>
      </c>
      <c r="N193" s="446">
        <v>350</v>
      </c>
    </row>
    <row r="194" spans="1:14">
      <c r="A194" s="447"/>
      <c r="B194" s="447"/>
      <c r="C194" s="447"/>
      <c r="D194" s="447"/>
      <c r="E194" s="447"/>
      <c r="F194" s="447"/>
      <c r="G194" s="447"/>
      <c r="H194" s="447"/>
      <c r="I194" s="447"/>
      <c r="J194" s="447"/>
      <c r="K194" s="447"/>
      <c r="L194" s="443" t="s">
        <v>789</v>
      </c>
      <c r="M194" s="446">
        <v>11.95</v>
      </c>
      <c r="N194" s="447"/>
    </row>
    <row r="195" spans="1:14">
      <c r="A195" s="447"/>
      <c r="B195" s="447"/>
      <c r="C195" s="447"/>
      <c r="D195" s="447"/>
      <c r="E195" s="447"/>
      <c r="F195" s="447"/>
      <c r="G195" s="447"/>
      <c r="H195" s="447"/>
      <c r="I195" s="447"/>
      <c r="J195" s="447"/>
      <c r="K195" s="448" t="s">
        <v>790</v>
      </c>
      <c r="L195" s="447"/>
      <c r="M195" s="449">
        <v>811.95</v>
      </c>
      <c r="N195" s="447"/>
    </row>
    <row r="196" spans="1:14">
      <c r="A196" s="443" t="s">
        <v>863</v>
      </c>
      <c r="B196" s="443" t="s">
        <v>807</v>
      </c>
      <c r="C196" s="444">
        <v>700</v>
      </c>
      <c r="D196" s="443" t="s">
        <v>864</v>
      </c>
      <c r="E196" s="443"/>
      <c r="F196" s="447"/>
      <c r="G196" s="447"/>
      <c r="H196" s="447"/>
      <c r="I196" s="447"/>
      <c r="J196" s="446">
        <v>850</v>
      </c>
      <c r="K196" s="443" t="s">
        <v>837</v>
      </c>
      <c r="L196" s="443" t="s">
        <v>837</v>
      </c>
      <c r="M196" s="446">
        <v>0</v>
      </c>
      <c r="N196" s="446">
        <v>0</v>
      </c>
    </row>
    <row r="197" spans="1:14">
      <c r="A197" s="447"/>
      <c r="B197" s="447"/>
      <c r="C197" s="447"/>
      <c r="D197" s="447"/>
      <c r="E197" s="447"/>
      <c r="F197" s="447"/>
      <c r="G197" s="447"/>
      <c r="H197" s="447"/>
      <c r="I197" s="447"/>
      <c r="J197" s="447"/>
      <c r="K197" s="448" t="s">
        <v>790</v>
      </c>
      <c r="L197" s="447"/>
      <c r="M197" s="449">
        <v>0</v>
      </c>
      <c r="N197" s="447"/>
    </row>
    <row r="198" spans="1:14">
      <c r="A198" s="443" t="s">
        <v>865</v>
      </c>
      <c r="B198" s="443" t="s">
        <v>807</v>
      </c>
      <c r="C198" s="444">
        <v>700</v>
      </c>
      <c r="D198" s="443" t="s">
        <v>793</v>
      </c>
      <c r="E198" s="443"/>
      <c r="F198" s="445">
        <v>45153</v>
      </c>
      <c r="G198" s="445">
        <v>45153</v>
      </c>
      <c r="H198" s="445">
        <v>45535</v>
      </c>
      <c r="I198" s="447"/>
      <c r="J198" s="446">
        <v>850</v>
      </c>
      <c r="K198" s="443" t="s">
        <v>787</v>
      </c>
      <c r="L198" s="443" t="s">
        <v>514</v>
      </c>
      <c r="M198" s="446">
        <v>780</v>
      </c>
      <c r="N198" s="446">
        <v>350</v>
      </c>
    </row>
    <row r="199" spans="1:14">
      <c r="A199" s="447"/>
      <c r="B199" s="447"/>
      <c r="C199" s="447"/>
      <c r="D199" s="447"/>
      <c r="E199" s="447"/>
      <c r="F199" s="447"/>
      <c r="G199" s="447"/>
      <c r="H199" s="447"/>
      <c r="I199" s="447"/>
      <c r="J199" s="447"/>
      <c r="K199" s="447"/>
      <c r="L199" s="443" t="s">
        <v>789</v>
      </c>
      <c r="M199" s="446">
        <v>11.95</v>
      </c>
      <c r="N199" s="447"/>
    </row>
    <row r="200" spans="1:14">
      <c r="A200" s="447"/>
      <c r="B200" s="447"/>
      <c r="C200" s="447"/>
      <c r="D200" s="447"/>
      <c r="E200" s="447"/>
      <c r="F200" s="447"/>
      <c r="G200" s="447"/>
      <c r="H200" s="447"/>
      <c r="I200" s="447"/>
      <c r="J200" s="447"/>
      <c r="K200" s="447"/>
      <c r="L200" s="443" t="s">
        <v>808</v>
      </c>
      <c r="M200" s="446">
        <v>15</v>
      </c>
      <c r="N200" s="447"/>
    </row>
    <row r="201" spans="1:14">
      <c r="A201" s="447"/>
      <c r="B201" s="447"/>
      <c r="C201" s="447"/>
      <c r="D201" s="447"/>
      <c r="E201" s="447"/>
      <c r="F201" s="447"/>
      <c r="G201" s="447"/>
      <c r="H201" s="447"/>
      <c r="I201" s="447"/>
      <c r="J201" s="447"/>
      <c r="K201" s="448" t="s">
        <v>790</v>
      </c>
      <c r="L201" s="447"/>
      <c r="M201" s="449">
        <v>806.95</v>
      </c>
      <c r="N201" s="447"/>
    </row>
    <row r="202" spans="1:14">
      <c r="A202" s="443" t="s">
        <v>866</v>
      </c>
      <c r="B202" s="443" t="s">
        <v>807</v>
      </c>
      <c r="C202" s="444">
        <v>700</v>
      </c>
      <c r="D202" s="443" t="s">
        <v>793</v>
      </c>
      <c r="E202" s="443"/>
      <c r="F202" s="445">
        <v>45293</v>
      </c>
      <c r="G202" s="445">
        <v>45293</v>
      </c>
      <c r="H202" s="445">
        <v>45688</v>
      </c>
      <c r="I202" s="447"/>
      <c r="J202" s="446">
        <v>850</v>
      </c>
      <c r="K202" s="443" t="s">
        <v>787</v>
      </c>
      <c r="L202" s="443" t="s">
        <v>514</v>
      </c>
      <c r="M202" s="446">
        <v>805</v>
      </c>
      <c r="N202" s="446">
        <v>350</v>
      </c>
    </row>
    <row r="203" spans="1:14">
      <c r="A203" s="447"/>
      <c r="B203" s="447"/>
      <c r="C203" s="447"/>
      <c r="D203" s="447"/>
      <c r="E203" s="447"/>
      <c r="F203" s="447"/>
      <c r="G203" s="447"/>
      <c r="H203" s="447"/>
      <c r="I203" s="447"/>
      <c r="J203" s="447"/>
      <c r="K203" s="447"/>
      <c r="L203" s="443" t="s">
        <v>789</v>
      </c>
      <c r="M203" s="446">
        <v>11.95</v>
      </c>
      <c r="N203" s="447"/>
    </row>
    <row r="204" spans="1:14">
      <c r="A204" s="447"/>
      <c r="B204" s="447"/>
      <c r="C204" s="447"/>
      <c r="D204" s="447"/>
      <c r="E204" s="447"/>
      <c r="F204" s="447"/>
      <c r="G204" s="447"/>
      <c r="H204" s="447"/>
      <c r="I204" s="447"/>
      <c r="J204" s="447"/>
      <c r="K204" s="448" t="s">
        <v>790</v>
      </c>
      <c r="L204" s="447"/>
      <c r="M204" s="449">
        <v>816.95</v>
      </c>
      <c r="N204" s="447"/>
    </row>
    <row r="205" spans="1:14">
      <c r="A205" s="443" t="s">
        <v>867</v>
      </c>
      <c r="B205" s="443" t="s">
        <v>795</v>
      </c>
      <c r="C205" s="444">
        <v>700</v>
      </c>
      <c r="D205" s="443" t="s">
        <v>793</v>
      </c>
      <c r="E205" s="443"/>
      <c r="F205" s="445">
        <v>45338</v>
      </c>
      <c r="G205" s="445">
        <v>45338</v>
      </c>
      <c r="H205" s="445">
        <v>45535</v>
      </c>
      <c r="I205" s="447"/>
      <c r="J205" s="446">
        <v>800</v>
      </c>
      <c r="K205" s="443" t="s">
        <v>787</v>
      </c>
      <c r="L205" s="443" t="s">
        <v>514</v>
      </c>
      <c r="M205" s="446">
        <v>740</v>
      </c>
      <c r="N205" s="446">
        <v>350</v>
      </c>
    </row>
    <row r="206" spans="1:14">
      <c r="A206" s="447"/>
      <c r="B206" s="447"/>
      <c r="C206" s="447"/>
      <c r="D206" s="447"/>
      <c r="E206" s="447"/>
      <c r="F206" s="447"/>
      <c r="G206" s="447"/>
      <c r="H206" s="447"/>
      <c r="I206" s="447"/>
      <c r="J206" s="447"/>
      <c r="K206" s="447"/>
      <c r="L206" s="443" t="s">
        <v>788</v>
      </c>
      <c r="M206" s="446">
        <v>0</v>
      </c>
      <c r="N206" s="447"/>
    </row>
    <row r="207" spans="1:14">
      <c r="A207" s="447"/>
      <c r="B207" s="447"/>
      <c r="C207" s="447"/>
      <c r="D207" s="447"/>
      <c r="E207" s="447"/>
      <c r="F207" s="447"/>
      <c r="G207" s="447"/>
      <c r="H207" s="447"/>
      <c r="I207" s="447"/>
      <c r="J207" s="447"/>
      <c r="K207" s="447"/>
      <c r="L207" s="443" t="s">
        <v>789</v>
      </c>
      <c r="M207" s="446">
        <v>11.95</v>
      </c>
      <c r="N207" s="447"/>
    </row>
    <row r="208" spans="1:14">
      <c r="A208" s="447"/>
      <c r="B208" s="447"/>
      <c r="C208" s="447"/>
      <c r="D208" s="447"/>
      <c r="E208" s="447"/>
      <c r="F208" s="447"/>
      <c r="G208" s="447"/>
      <c r="H208" s="447"/>
      <c r="I208" s="447"/>
      <c r="J208" s="447"/>
      <c r="K208" s="448" t="s">
        <v>790</v>
      </c>
      <c r="L208" s="447"/>
      <c r="M208" s="449">
        <v>751.95</v>
      </c>
      <c r="N208" s="447"/>
    </row>
    <row r="209" spans="1:14">
      <c r="A209" s="443" t="s">
        <v>868</v>
      </c>
      <c r="B209" s="443" t="s">
        <v>795</v>
      </c>
      <c r="C209" s="444">
        <v>700</v>
      </c>
      <c r="D209" s="443" t="s">
        <v>793</v>
      </c>
      <c r="E209" s="443"/>
      <c r="F209" s="445">
        <v>44986</v>
      </c>
      <c r="G209" s="445">
        <v>45352</v>
      </c>
      <c r="H209" s="445">
        <v>45716</v>
      </c>
      <c r="I209" s="447"/>
      <c r="J209" s="446">
        <v>800</v>
      </c>
      <c r="K209" s="443" t="s">
        <v>787</v>
      </c>
      <c r="L209" s="443" t="s">
        <v>514</v>
      </c>
      <c r="M209" s="446">
        <v>805</v>
      </c>
      <c r="N209" s="446">
        <v>550</v>
      </c>
    </row>
    <row r="210" spans="1:14">
      <c r="A210" s="447"/>
      <c r="B210" s="447"/>
      <c r="C210" s="447"/>
      <c r="D210" s="447"/>
      <c r="E210" s="447"/>
      <c r="F210" s="447"/>
      <c r="G210" s="447"/>
      <c r="H210" s="447"/>
      <c r="I210" s="447"/>
      <c r="J210" s="447"/>
      <c r="K210" s="447"/>
      <c r="L210" s="443" t="s">
        <v>789</v>
      </c>
      <c r="M210" s="446">
        <v>0</v>
      </c>
      <c r="N210" s="447"/>
    </row>
    <row r="211" spans="1:14">
      <c r="A211" s="447"/>
      <c r="B211" s="447"/>
      <c r="C211" s="447"/>
      <c r="D211" s="447"/>
      <c r="E211" s="447"/>
      <c r="F211" s="447"/>
      <c r="G211" s="447"/>
      <c r="H211" s="447"/>
      <c r="I211" s="447"/>
      <c r="J211" s="447"/>
      <c r="K211" s="448" t="s">
        <v>790</v>
      </c>
      <c r="L211" s="447"/>
      <c r="M211" s="449">
        <v>805</v>
      </c>
      <c r="N211" s="447"/>
    </row>
    <row r="212" spans="1:14">
      <c r="A212" s="443" t="s">
        <v>869</v>
      </c>
      <c r="B212" s="443" t="s">
        <v>807</v>
      </c>
      <c r="C212" s="444">
        <v>700</v>
      </c>
      <c r="D212" s="443" t="s">
        <v>793</v>
      </c>
      <c r="E212" s="443"/>
      <c r="F212" s="445">
        <v>44671</v>
      </c>
      <c r="G212" s="445">
        <v>45085</v>
      </c>
      <c r="H212" s="445">
        <v>45473</v>
      </c>
      <c r="I212" s="447"/>
      <c r="J212" s="446">
        <v>850</v>
      </c>
      <c r="K212" s="443" t="s">
        <v>787</v>
      </c>
      <c r="L212" s="443" t="s">
        <v>514</v>
      </c>
      <c r="M212" s="446">
        <v>780</v>
      </c>
      <c r="N212" s="446">
        <v>350</v>
      </c>
    </row>
    <row r="213" spans="1:14">
      <c r="A213" s="447"/>
      <c r="B213" s="447"/>
      <c r="C213" s="447"/>
      <c r="D213" s="447"/>
      <c r="E213" s="447"/>
      <c r="F213" s="447"/>
      <c r="G213" s="447"/>
      <c r="H213" s="447"/>
      <c r="I213" s="447"/>
      <c r="J213" s="447"/>
      <c r="K213" s="447"/>
      <c r="L213" s="443" t="s">
        <v>789</v>
      </c>
      <c r="M213" s="446">
        <v>0</v>
      </c>
      <c r="N213" s="447"/>
    </row>
    <row r="214" spans="1:14">
      <c r="A214" s="447"/>
      <c r="B214" s="447"/>
      <c r="C214" s="447"/>
      <c r="D214" s="447"/>
      <c r="E214" s="447"/>
      <c r="F214" s="447"/>
      <c r="G214" s="447"/>
      <c r="H214" s="447"/>
      <c r="I214" s="447"/>
      <c r="J214" s="447"/>
      <c r="K214" s="448" t="s">
        <v>790</v>
      </c>
      <c r="L214" s="447"/>
      <c r="M214" s="449">
        <v>780</v>
      </c>
      <c r="N214" s="447"/>
    </row>
    <row r="215" spans="1:14">
      <c r="A215" s="443" t="s">
        <v>870</v>
      </c>
      <c r="B215" s="443" t="s">
        <v>795</v>
      </c>
      <c r="C215" s="444">
        <v>700</v>
      </c>
      <c r="D215" s="443" t="s">
        <v>793</v>
      </c>
      <c r="E215" s="443"/>
      <c r="F215" s="445">
        <v>44648</v>
      </c>
      <c r="G215" s="445">
        <v>45413</v>
      </c>
      <c r="H215" s="445">
        <v>45777</v>
      </c>
      <c r="I215" s="447"/>
      <c r="J215" s="446">
        <v>800</v>
      </c>
      <c r="K215" s="443" t="s">
        <v>787</v>
      </c>
      <c r="L215" s="443" t="s">
        <v>514</v>
      </c>
      <c r="M215" s="446">
        <v>780</v>
      </c>
      <c r="N215" s="446">
        <v>350</v>
      </c>
    </row>
    <row r="216" spans="1:14">
      <c r="A216" s="447"/>
      <c r="B216" s="447"/>
      <c r="C216" s="447"/>
      <c r="D216" s="447"/>
      <c r="E216" s="447"/>
      <c r="F216" s="447"/>
      <c r="G216" s="447"/>
      <c r="H216" s="447"/>
      <c r="I216" s="447"/>
      <c r="J216" s="447"/>
      <c r="K216" s="447"/>
      <c r="L216" s="443" t="s">
        <v>789</v>
      </c>
      <c r="M216" s="446">
        <v>0</v>
      </c>
      <c r="N216" s="447"/>
    </row>
    <row r="217" spans="1:14">
      <c r="A217" s="447"/>
      <c r="B217" s="447"/>
      <c r="C217" s="447"/>
      <c r="D217" s="447"/>
      <c r="E217" s="447"/>
      <c r="F217" s="447"/>
      <c r="G217" s="447"/>
      <c r="H217" s="447"/>
      <c r="I217" s="447"/>
      <c r="J217" s="447"/>
      <c r="K217" s="447"/>
      <c r="L217" s="443" t="s">
        <v>814</v>
      </c>
      <c r="M217" s="446">
        <v>11.95</v>
      </c>
      <c r="N217" s="447"/>
    </row>
    <row r="218" spans="1:14">
      <c r="A218" s="447"/>
      <c r="B218" s="447"/>
      <c r="C218" s="447"/>
      <c r="D218" s="447"/>
      <c r="E218" s="447"/>
      <c r="F218" s="447"/>
      <c r="G218" s="447"/>
      <c r="H218" s="447"/>
      <c r="I218" s="447"/>
      <c r="J218" s="447"/>
      <c r="K218" s="448" t="s">
        <v>790</v>
      </c>
      <c r="L218" s="447"/>
      <c r="M218" s="449">
        <v>791.95</v>
      </c>
      <c r="N218" s="447"/>
    </row>
    <row r="219" spans="1:14">
      <c r="A219" s="443" t="s">
        <v>871</v>
      </c>
      <c r="B219" s="443" t="s">
        <v>807</v>
      </c>
      <c r="C219" s="444">
        <v>700</v>
      </c>
      <c r="D219" s="443" t="s">
        <v>793</v>
      </c>
      <c r="E219" s="443"/>
      <c r="F219" s="445">
        <v>45143</v>
      </c>
      <c r="G219" s="445">
        <v>45143</v>
      </c>
      <c r="H219" s="445">
        <v>45535</v>
      </c>
      <c r="I219" s="447"/>
      <c r="J219" s="446">
        <v>850</v>
      </c>
      <c r="K219" s="443" t="s">
        <v>787</v>
      </c>
      <c r="L219" s="443" t="s">
        <v>514</v>
      </c>
      <c r="M219" s="446">
        <v>780</v>
      </c>
      <c r="N219" s="446">
        <v>550</v>
      </c>
    </row>
    <row r="220" spans="1:14">
      <c r="A220" s="447"/>
      <c r="B220" s="447"/>
      <c r="C220" s="447"/>
      <c r="D220" s="447"/>
      <c r="E220" s="447"/>
      <c r="F220" s="447"/>
      <c r="G220" s="447"/>
      <c r="H220" s="447"/>
      <c r="I220" s="447"/>
      <c r="J220" s="447"/>
      <c r="K220" s="447"/>
      <c r="L220" s="443" t="s">
        <v>788</v>
      </c>
      <c r="M220" s="446">
        <v>0</v>
      </c>
      <c r="N220" s="447"/>
    </row>
    <row r="221" spans="1:14">
      <c r="A221" s="447"/>
      <c r="B221" s="447"/>
      <c r="C221" s="447"/>
      <c r="D221" s="447"/>
      <c r="E221" s="447"/>
      <c r="F221" s="447"/>
      <c r="G221" s="447"/>
      <c r="H221" s="447"/>
      <c r="I221" s="447"/>
      <c r="J221" s="447"/>
      <c r="K221" s="448" t="s">
        <v>790</v>
      </c>
      <c r="L221" s="447"/>
      <c r="M221" s="449">
        <v>780</v>
      </c>
      <c r="N221" s="447"/>
    </row>
    <row r="222" spans="1:14">
      <c r="A222" s="443" t="s">
        <v>872</v>
      </c>
      <c r="B222" s="443" t="s">
        <v>807</v>
      </c>
      <c r="C222" s="444">
        <v>700</v>
      </c>
      <c r="D222" s="443" t="s">
        <v>793</v>
      </c>
      <c r="E222" s="443"/>
      <c r="F222" s="445">
        <v>45274</v>
      </c>
      <c r="G222" s="445">
        <v>45274</v>
      </c>
      <c r="H222" s="445">
        <v>45657</v>
      </c>
      <c r="I222" s="447"/>
      <c r="J222" s="446">
        <v>850</v>
      </c>
      <c r="K222" s="443" t="s">
        <v>787</v>
      </c>
      <c r="L222" s="443" t="s">
        <v>514</v>
      </c>
      <c r="M222" s="446">
        <v>800</v>
      </c>
      <c r="N222" s="446">
        <v>350</v>
      </c>
    </row>
    <row r="223" spans="1:14">
      <c r="A223" s="447"/>
      <c r="B223" s="447"/>
      <c r="C223" s="447"/>
      <c r="D223" s="447"/>
      <c r="E223" s="447"/>
      <c r="F223" s="447"/>
      <c r="G223" s="447"/>
      <c r="H223" s="447"/>
      <c r="I223" s="447"/>
      <c r="J223" s="447"/>
      <c r="K223" s="448" t="s">
        <v>790</v>
      </c>
      <c r="L223" s="447"/>
      <c r="M223" s="449">
        <v>800</v>
      </c>
      <c r="N223" s="447"/>
    </row>
    <row r="224" spans="1:14">
      <c r="A224" s="443" t="s">
        <v>873</v>
      </c>
      <c r="B224" s="443" t="s">
        <v>807</v>
      </c>
      <c r="C224" s="444">
        <v>700</v>
      </c>
      <c r="D224" s="443" t="s">
        <v>793</v>
      </c>
      <c r="E224" s="443"/>
      <c r="F224" s="445">
        <v>45359</v>
      </c>
      <c r="G224" s="445">
        <v>45359</v>
      </c>
      <c r="H224" s="445">
        <v>45747</v>
      </c>
      <c r="I224" s="447"/>
      <c r="J224" s="446">
        <v>850</v>
      </c>
      <c r="K224" s="443" t="s">
        <v>787</v>
      </c>
      <c r="L224" s="443" t="s">
        <v>514</v>
      </c>
      <c r="M224" s="446">
        <v>770</v>
      </c>
      <c r="N224" s="446">
        <v>350</v>
      </c>
    </row>
    <row r="225" spans="1:14">
      <c r="A225" s="447"/>
      <c r="B225" s="447"/>
      <c r="C225" s="447"/>
      <c r="D225" s="447"/>
      <c r="E225" s="447"/>
      <c r="F225" s="447"/>
      <c r="G225" s="447"/>
      <c r="H225" s="447"/>
      <c r="I225" s="447"/>
      <c r="J225" s="447"/>
      <c r="K225" s="447"/>
      <c r="L225" s="443" t="s">
        <v>789</v>
      </c>
      <c r="M225" s="446">
        <v>11.95</v>
      </c>
      <c r="N225" s="447"/>
    </row>
    <row r="226" spans="1:14">
      <c r="A226" s="447"/>
      <c r="B226" s="447"/>
      <c r="C226" s="447"/>
      <c r="D226" s="447"/>
      <c r="E226" s="447"/>
      <c r="F226" s="447"/>
      <c r="G226" s="447"/>
      <c r="H226" s="447"/>
      <c r="I226" s="447"/>
      <c r="J226" s="447"/>
      <c r="K226" s="448" t="s">
        <v>790</v>
      </c>
      <c r="L226" s="447"/>
      <c r="M226" s="449">
        <v>781.95</v>
      </c>
      <c r="N226" s="447"/>
    </row>
    <row r="227" spans="1:14">
      <c r="A227" s="443" t="s">
        <v>874</v>
      </c>
      <c r="B227" s="443" t="s">
        <v>792</v>
      </c>
      <c r="C227" s="444">
        <v>580</v>
      </c>
      <c r="D227" s="443" t="s">
        <v>793</v>
      </c>
      <c r="E227" s="443"/>
      <c r="F227" s="445">
        <v>44610</v>
      </c>
      <c r="G227" s="445">
        <v>45170</v>
      </c>
      <c r="H227" s="445">
        <v>45535</v>
      </c>
      <c r="I227" s="447"/>
      <c r="J227" s="446">
        <v>725</v>
      </c>
      <c r="K227" s="443" t="s">
        <v>787</v>
      </c>
      <c r="L227" s="443" t="s">
        <v>514</v>
      </c>
      <c r="M227" s="446">
        <v>660</v>
      </c>
      <c r="N227" s="446">
        <v>350</v>
      </c>
    </row>
    <row r="228" spans="1:14">
      <c r="A228" s="447"/>
      <c r="B228" s="447"/>
      <c r="C228" s="447"/>
      <c r="D228" s="447"/>
      <c r="E228" s="447"/>
      <c r="F228" s="447"/>
      <c r="G228" s="447"/>
      <c r="H228" s="447"/>
      <c r="I228" s="447"/>
      <c r="J228" s="447"/>
      <c r="K228" s="447"/>
      <c r="L228" s="443" t="s">
        <v>808</v>
      </c>
      <c r="M228" s="446">
        <v>15</v>
      </c>
      <c r="N228" s="447"/>
    </row>
    <row r="229" spans="1:14">
      <c r="A229" s="447"/>
      <c r="B229" s="447"/>
      <c r="C229" s="447"/>
      <c r="D229" s="447"/>
      <c r="E229" s="447"/>
      <c r="F229" s="447"/>
      <c r="G229" s="447"/>
      <c r="H229" s="447"/>
      <c r="I229" s="447"/>
      <c r="J229" s="447"/>
      <c r="K229" s="448" t="s">
        <v>790</v>
      </c>
      <c r="L229" s="447"/>
      <c r="M229" s="449">
        <v>675</v>
      </c>
      <c r="N229" s="447"/>
    </row>
    <row r="230" spans="1:14">
      <c r="A230" s="443" t="s">
        <v>875</v>
      </c>
      <c r="B230" s="443" t="s">
        <v>785</v>
      </c>
      <c r="C230" s="444">
        <v>580</v>
      </c>
      <c r="D230" s="443" t="s">
        <v>793</v>
      </c>
      <c r="E230" s="443"/>
      <c r="F230" s="445">
        <v>43862</v>
      </c>
      <c r="G230" s="445">
        <v>45441</v>
      </c>
      <c r="H230" s="445">
        <v>45808</v>
      </c>
      <c r="I230" s="447"/>
      <c r="J230" s="446">
        <v>700</v>
      </c>
      <c r="K230" s="443" t="s">
        <v>787</v>
      </c>
      <c r="L230" s="443" t="s">
        <v>833</v>
      </c>
      <c r="M230" s="446">
        <v>663</v>
      </c>
      <c r="N230" s="446">
        <v>0</v>
      </c>
    </row>
    <row r="231" spans="1:14">
      <c r="A231" s="447"/>
      <c r="B231" s="447"/>
      <c r="C231" s="447"/>
      <c r="D231" s="447"/>
      <c r="E231" s="447"/>
      <c r="F231" s="447"/>
      <c r="G231" s="447"/>
      <c r="H231" s="447"/>
      <c r="I231" s="447"/>
      <c r="J231" s="447"/>
      <c r="K231" s="447"/>
      <c r="L231" s="443" t="s">
        <v>788</v>
      </c>
      <c r="M231" s="446">
        <v>0</v>
      </c>
      <c r="N231" s="447"/>
    </row>
    <row r="232" spans="1:14">
      <c r="A232" s="447"/>
      <c r="B232" s="447"/>
      <c r="C232" s="447"/>
      <c r="D232" s="447"/>
      <c r="E232" s="447"/>
      <c r="F232" s="447"/>
      <c r="G232" s="447"/>
      <c r="H232" s="447"/>
      <c r="I232" s="447"/>
      <c r="J232" s="447"/>
      <c r="K232" s="447"/>
      <c r="L232" s="443" t="s">
        <v>789</v>
      </c>
      <c r="M232" s="446">
        <v>0</v>
      </c>
      <c r="N232" s="447"/>
    </row>
    <row r="233" spans="1:14">
      <c r="A233" s="447"/>
      <c r="B233" s="447"/>
      <c r="C233" s="447"/>
      <c r="D233" s="447"/>
      <c r="E233" s="447"/>
      <c r="F233" s="447"/>
      <c r="G233" s="447"/>
      <c r="H233" s="447"/>
      <c r="I233" s="447"/>
      <c r="J233" s="447"/>
      <c r="K233" s="447"/>
      <c r="L233" s="443" t="s">
        <v>834</v>
      </c>
      <c r="M233" s="446">
        <v>150</v>
      </c>
      <c r="N233" s="447"/>
    </row>
    <row r="234" spans="1:14">
      <c r="A234" s="447"/>
      <c r="B234" s="447"/>
      <c r="C234" s="447"/>
      <c r="D234" s="447"/>
      <c r="E234" s="447"/>
      <c r="F234" s="447"/>
      <c r="G234" s="447"/>
      <c r="H234" s="447"/>
      <c r="I234" s="447"/>
      <c r="J234" s="447"/>
      <c r="K234" s="448" t="s">
        <v>790</v>
      </c>
      <c r="L234" s="447"/>
      <c r="M234" s="449">
        <v>813</v>
      </c>
      <c r="N234" s="447"/>
    </row>
    <row r="235" spans="1:14">
      <c r="A235" s="443" t="s">
        <v>876</v>
      </c>
      <c r="B235" s="443" t="s">
        <v>785</v>
      </c>
      <c r="C235" s="444">
        <v>580</v>
      </c>
      <c r="D235" s="443" t="s">
        <v>793</v>
      </c>
      <c r="E235" s="443"/>
      <c r="F235" s="445">
        <v>44771</v>
      </c>
      <c r="G235" s="445">
        <v>45139</v>
      </c>
      <c r="H235" s="445">
        <v>45504</v>
      </c>
      <c r="I235" s="447"/>
      <c r="J235" s="446">
        <v>700</v>
      </c>
      <c r="K235" s="443" t="s">
        <v>787</v>
      </c>
      <c r="L235" s="443" t="s">
        <v>514</v>
      </c>
      <c r="M235" s="446">
        <v>650</v>
      </c>
      <c r="N235" s="446">
        <v>350</v>
      </c>
    </row>
    <row r="236" spans="1:14">
      <c r="A236" s="447"/>
      <c r="B236" s="447"/>
      <c r="C236" s="447"/>
      <c r="D236" s="447"/>
      <c r="E236" s="447"/>
      <c r="F236" s="447"/>
      <c r="G236" s="447"/>
      <c r="H236" s="447"/>
      <c r="I236" s="447"/>
      <c r="J236" s="447"/>
      <c r="K236" s="447"/>
      <c r="L236" s="443" t="s">
        <v>788</v>
      </c>
      <c r="M236" s="446">
        <v>0</v>
      </c>
      <c r="N236" s="447"/>
    </row>
    <row r="237" spans="1:14">
      <c r="A237" s="447"/>
      <c r="B237" s="447"/>
      <c r="C237" s="447"/>
      <c r="D237" s="447"/>
      <c r="E237" s="447"/>
      <c r="F237" s="447"/>
      <c r="G237" s="447"/>
      <c r="H237" s="447"/>
      <c r="I237" s="447"/>
      <c r="J237" s="447"/>
      <c r="K237" s="447"/>
      <c r="L237" s="443" t="s">
        <v>814</v>
      </c>
      <c r="M237" s="446">
        <v>11.95</v>
      </c>
      <c r="N237" s="447"/>
    </row>
    <row r="238" spans="1:14">
      <c r="A238" s="447"/>
      <c r="B238" s="447"/>
      <c r="C238" s="447"/>
      <c r="D238" s="447"/>
      <c r="E238" s="447"/>
      <c r="F238" s="447"/>
      <c r="G238" s="447"/>
      <c r="H238" s="447"/>
      <c r="I238" s="447"/>
      <c r="J238" s="447"/>
      <c r="K238" s="448" t="s">
        <v>790</v>
      </c>
      <c r="L238" s="447"/>
      <c r="M238" s="449">
        <v>661.95</v>
      </c>
      <c r="N238" s="447"/>
    </row>
    <row r="239" spans="1:14">
      <c r="A239" s="443" t="s">
        <v>877</v>
      </c>
      <c r="B239" s="443" t="s">
        <v>878</v>
      </c>
      <c r="C239" s="444">
        <v>580</v>
      </c>
      <c r="D239" s="443" t="s">
        <v>793</v>
      </c>
      <c r="E239" s="443"/>
      <c r="F239" s="445">
        <v>45017</v>
      </c>
      <c r="G239" s="445">
        <v>45383</v>
      </c>
      <c r="H239" s="445">
        <v>45747</v>
      </c>
      <c r="I239" s="447"/>
      <c r="J239" s="446">
        <v>750</v>
      </c>
      <c r="K239" s="443" t="s">
        <v>787</v>
      </c>
      <c r="L239" s="443" t="s">
        <v>514</v>
      </c>
      <c r="M239" s="446">
        <v>700</v>
      </c>
      <c r="N239" s="446">
        <v>550</v>
      </c>
    </row>
    <row r="240" spans="1:14">
      <c r="A240" s="447"/>
      <c r="B240" s="447"/>
      <c r="C240" s="447"/>
      <c r="D240" s="447"/>
      <c r="E240" s="447"/>
      <c r="F240" s="447"/>
      <c r="G240" s="447"/>
      <c r="H240" s="447"/>
      <c r="I240" s="447"/>
      <c r="J240" s="447"/>
      <c r="K240" s="448" t="s">
        <v>790</v>
      </c>
      <c r="L240" s="447"/>
      <c r="M240" s="449">
        <v>700</v>
      </c>
      <c r="N240" s="447"/>
    </row>
    <row r="241" spans="1:14">
      <c r="A241" s="443" t="s">
        <v>879</v>
      </c>
      <c r="B241" s="443" t="s">
        <v>878</v>
      </c>
      <c r="C241" s="444">
        <v>700</v>
      </c>
      <c r="D241" s="443" t="s">
        <v>793</v>
      </c>
      <c r="E241" s="443"/>
      <c r="F241" s="445">
        <v>44600</v>
      </c>
      <c r="G241" s="445">
        <v>45383</v>
      </c>
      <c r="H241" s="445">
        <v>45747</v>
      </c>
      <c r="I241" s="447"/>
      <c r="J241" s="446">
        <v>750</v>
      </c>
      <c r="K241" s="443" t="s">
        <v>787</v>
      </c>
      <c r="L241" s="443" t="s">
        <v>514</v>
      </c>
      <c r="M241" s="446">
        <v>770</v>
      </c>
      <c r="N241" s="446">
        <v>350</v>
      </c>
    </row>
    <row r="242" spans="1:14">
      <c r="A242" s="447"/>
      <c r="B242" s="447"/>
      <c r="C242" s="447"/>
      <c r="D242" s="447"/>
      <c r="E242" s="447"/>
      <c r="F242" s="447"/>
      <c r="G242" s="447"/>
      <c r="H242" s="447"/>
      <c r="I242" s="447"/>
      <c r="J242" s="447"/>
      <c r="K242" s="447"/>
      <c r="L242" s="443" t="s">
        <v>788</v>
      </c>
      <c r="M242" s="446">
        <v>0</v>
      </c>
      <c r="N242" s="447"/>
    </row>
    <row r="243" spans="1:14">
      <c r="A243" s="447"/>
      <c r="B243" s="447"/>
      <c r="C243" s="447"/>
      <c r="D243" s="447"/>
      <c r="E243" s="447"/>
      <c r="F243" s="447"/>
      <c r="G243" s="447"/>
      <c r="H243" s="447"/>
      <c r="I243" s="447"/>
      <c r="J243" s="447"/>
      <c r="K243" s="447"/>
      <c r="L243" s="443" t="s">
        <v>814</v>
      </c>
      <c r="M243" s="446">
        <v>11.95</v>
      </c>
      <c r="N243" s="447"/>
    </row>
    <row r="244" spans="1:14">
      <c r="A244" s="447"/>
      <c r="B244" s="447"/>
      <c r="C244" s="447"/>
      <c r="D244" s="447"/>
      <c r="E244" s="447"/>
      <c r="F244" s="447"/>
      <c r="G244" s="447"/>
      <c r="H244" s="447"/>
      <c r="I244" s="447"/>
      <c r="J244" s="447"/>
      <c r="K244" s="448" t="s">
        <v>790</v>
      </c>
      <c r="L244" s="447"/>
      <c r="M244" s="449">
        <v>781.95</v>
      </c>
      <c r="N244" s="447"/>
    </row>
    <row r="245" spans="1:14">
      <c r="A245" s="443" t="s">
        <v>880</v>
      </c>
      <c r="B245" s="443" t="s">
        <v>795</v>
      </c>
      <c r="C245" s="444">
        <v>700</v>
      </c>
      <c r="D245" s="443" t="s">
        <v>836</v>
      </c>
      <c r="E245" s="443"/>
      <c r="F245" s="447"/>
      <c r="G245" s="447"/>
      <c r="H245" s="447"/>
      <c r="I245" s="447"/>
      <c r="J245" s="446">
        <v>800</v>
      </c>
      <c r="K245" s="443" t="s">
        <v>837</v>
      </c>
      <c r="L245" s="443" t="s">
        <v>837</v>
      </c>
      <c r="M245" s="446">
        <v>0</v>
      </c>
      <c r="N245" s="446">
        <v>0</v>
      </c>
    </row>
    <row r="246" spans="1:14">
      <c r="A246" s="447"/>
      <c r="B246" s="447"/>
      <c r="C246" s="447"/>
      <c r="D246" s="447"/>
      <c r="E246" s="447"/>
      <c r="F246" s="447"/>
      <c r="G246" s="447"/>
      <c r="H246" s="447"/>
      <c r="I246" s="447"/>
      <c r="J246" s="447"/>
      <c r="K246" s="448" t="s">
        <v>790</v>
      </c>
      <c r="L246" s="447"/>
      <c r="M246" s="449">
        <v>0</v>
      </c>
      <c r="N246" s="447"/>
    </row>
    <row r="247" spans="1:14">
      <c r="A247" s="443" t="s">
        <v>881</v>
      </c>
      <c r="B247" s="443" t="s">
        <v>807</v>
      </c>
      <c r="C247" s="444">
        <v>700</v>
      </c>
      <c r="D247" s="443" t="s">
        <v>793</v>
      </c>
      <c r="E247" s="443"/>
      <c r="F247" s="445">
        <v>45139</v>
      </c>
      <c r="G247" s="445">
        <v>45139</v>
      </c>
      <c r="H247" s="445">
        <v>45504</v>
      </c>
      <c r="I247" s="447"/>
      <c r="J247" s="446">
        <v>850</v>
      </c>
      <c r="K247" s="443" t="s">
        <v>787</v>
      </c>
      <c r="L247" s="443" t="s">
        <v>514</v>
      </c>
      <c r="M247" s="446">
        <v>780</v>
      </c>
      <c r="N247" s="446">
        <v>350</v>
      </c>
    </row>
    <row r="248" spans="1:14">
      <c r="A248" s="447"/>
      <c r="B248" s="447"/>
      <c r="C248" s="447"/>
      <c r="D248" s="447"/>
      <c r="E248" s="447"/>
      <c r="F248" s="447"/>
      <c r="G248" s="447"/>
      <c r="H248" s="447"/>
      <c r="I248" s="447"/>
      <c r="J248" s="447"/>
      <c r="K248" s="447"/>
      <c r="L248" s="443" t="s">
        <v>789</v>
      </c>
      <c r="M248" s="446">
        <v>11.95</v>
      </c>
      <c r="N248" s="447"/>
    </row>
    <row r="249" spans="1:14">
      <c r="A249" s="447"/>
      <c r="B249" s="447"/>
      <c r="C249" s="447"/>
      <c r="D249" s="447"/>
      <c r="E249" s="447"/>
      <c r="F249" s="447"/>
      <c r="G249" s="447"/>
      <c r="H249" s="447"/>
      <c r="I249" s="447"/>
      <c r="J249" s="447"/>
      <c r="K249" s="448" t="s">
        <v>790</v>
      </c>
      <c r="L249" s="447"/>
      <c r="M249" s="449">
        <v>791.95</v>
      </c>
      <c r="N249" s="447"/>
    </row>
    <row r="250" spans="1:14">
      <c r="A250" s="443" t="s">
        <v>882</v>
      </c>
      <c r="B250" s="443" t="s">
        <v>795</v>
      </c>
      <c r="C250" s="444">
        <v>700</v>
      </c>
      <c r="D250" s="443" t="s">
        <v>836</v>
      </c>
      <c r="E250" s="443"/>
      <c r="F250" s="447"/>
      <c r="G250" s="447"/>
      <c r="H250" s="447"/>
      <c r="I250" s="447"/>
      <c r="J250" s="446">
        <v>800</v>
      </c>
      <c r="K250" s="443" t="s">
        <v>837</v>
      </c>
      <c r="L250" s="443" t="s">
        <v>837</v>
      </c>
      <c r="M250" s="446">
        <v>0</v>
      </c>
      <c r="N250" s="446">
        <v>0</v>
      </c>
    </row>
    <row r="251" spans="1:14">
      <c r="A251" s="447"/>
      <c r="B251" s="447"/>
      <c r="C251" s="447"/>
      <c r="D251" s="447"/>
      <c r="E251" s="447"/>
      <c r="F251" s="447"/>
      <c r="G251" s="447"/>
      <c r="H251" s="447"/>
      <c r="I251" s="447"/>
      <c r="J251" s="447"/>
      <c r="K251" s="448" t="s">
        <v>790</v>
      </c>
      <c r="L251" s="447"/>
      <c r="M251" s="449">
        <v>0</v>
      </c>
      <c r="N251" s="447"/>
    </row>
    <row r="252" spans="1:14">
      <c r="A252" s="443" t="s">
        <v>883</v>
      </c>
      <c r="B252" s="443" t="s">
        <v>795</v>
      </c>
      <c r="C252" s="444">
        <v>700</v>
      </c>
      <c r="D252" s="443" t="s">
        <v>793</v>
      </c>
      <c r="E252" s="443"/>
      <c r="F252" s="445">
        <v>43174</v>
      </c>
      <c r="G252" s="445">
        <v>45181</v>
      </c>
      <c r="H252" s="445">
        <v>45565</v>
      </c>
      <c r="I252" s="447"/>
      <c r="J252" s="446">
        <v>800</v>
      </c>
      <c r="K252" s="443" t="s">
        <v>787</v>
      </c>
      <c r="L252" s="443" t="s">
        <v>514</v>
      </c>
      <c r="M252" s="446">
        <v>575</v>
      </c>
      <c r="N252" s="446">
        <v>0</v>
      </c>
    </row>
    <row r="253" spans="1:14">
      <c r="A253" s="447"/>
      <c r="B253" s="447"/>
      <c r="C253" s="447"/>
      <c r="D253" s="447"/>
      <c r="E253" s="447"/>
      <c r="F253" s="447"/>
      <c r="G253" s="447"/>
      <c r="H253" s="447"/>
      <c r="I253" s="447"/>
      <c r="J253" s="447"/>
      <c r="K253" s="447"/>
      <c r="L253" s="443" t="s">
        <v>789</v>
      </c>
      <c r="M253" s="446">
        <v>0</v>
      </c>
      <c r="N253" s="447"/>
    </row>
    <row r="254" spans="1:14">
      <c r="A254" s="447"/>
      <c r="B254" s="447"/>
      <c r="C254" s="447"/>
      <c r="D254" s="447"/>
      <c r="E254" s="447"/>
      <c r="F254" s="447"/>
      <c r="G254" s="447"/>
      <c r="H254" s="447"/>
      <c r="I254" s="447"/>
      <c r="J254" s="447"/>
      <c r="K254" s="448" t="s">
        <v>790</v>
      </c>
      <c r="L254" s="447"/>
      <c r="M254" s="449">
        <v>575</v>
      </c>
      <c r="N254" s="447"/>
    </row>
    <row r="255" spans="1:14">
      <c r="A255" s="443" t="s">
        <v>884</v>
      </c>
      <c r="B255" s="443" t="s">
        <v>807</v>
      </c>
      <c r="C255" s="444">
        <v>700</v>
      </c>
      <c r="D255" s="443" t="s">
        <v>793</v>
      </c>
      <c r="E255" s="443"/>
      <c r="F255" s="445">
        <v>44517</v>
      </c>
      <c r="G255" s="445">
        <v>45261</v>
      </c>
      <c r="H255" s="445">
        <v>45626</v>
      </c>
      <c r="I255" s="447"/>
      <c r="J255" s="446">
        <v>850</v>
      </c>
      <c r="K255" s="443" t="s">
        <v>787</v>
      </c>
      <c r="L255" s="443" t="s">
        <v>514</v>
      </c>
      <c r="M255" s="446">
        <v>780</v>
      </c>
      <c r="N255" s="446">
        <v>350</v>
      </c>
    </row>
    <row r="256" spans="1:14">
      <c r="A256" s="447"/>
      <c r="B256" s="447"/>
      <c r="C256" s="447"/>
      <c r="D256" s="447"/>
      <c r="E256" s="447"/>
      <c r="F256" s="447"/>
      <c r="G256" s="447"/>
      <c r="H256" s="447"/>
      <c r="I256" s="447"/>
      <c r="J256" s="447"/>
      <c r="K256" s="447"/>
      <c r="L256" s="443" t="s">
        <v>814</v>
      </c>
      <c r="M256" s="446">
        <v>11.95</v>
      </c>
      <c r="N256" s="447"/>
    </row>
    <row r="257" spans="1:14">
      <c r="A257" s="447"/>
      <c r="B257" s="447"/>
      <c r="C257" s="447"/>
      <c r="D257" s="447"/>
      <c r="E257" s="447"/>
      <c r="F257" s="447"/>
      <c r="G257" s="447"/>
      <c r="H257" s="447"/>
      <c r="I257" s="447"/>
      <c r="J257" s="447"/>
      <c r="K257" s="448" t="s">
        <v>790</v>
      </c>
      <c r="L257" s="447"/>
      <c r="M257" s="449">
        <v>791.95</v>
      </c>
      <c r="N257" s="447"/>
    </row>
    <row r="258" spans="1:14">
      <c r="A258" s="443" t="s">
        <v>885</v>
      </c>
      <c r="B258" s="443" t="s">
        <v>795</v>
      </c>
      <c r="C258" s="444">
        <v>700</v>
      </c>
      <c r="D258" s="443" t="s">
        <v>793</v>
      </c>
      <c r="E258" s="443"/>
      <c r="F258" s="445">
        <v>45352</v>
      </c>
      <c r="G258" s="445">
        <v>45352</v>
      </c>
      <c r="H258" s="445">
        <v>45716</v>
      </c>
      <c r="I258" s="447"/>
      <c r="J258" s="446">
        <v>800</v>
      </c>
      <c r="K258" s="443" t="s">
        <v>787</v>
      </c>
      <c r="L258" s="443" t="s">
        <v>514</v>
      </c>
      <c r="M258" s="446">
        <v>780</v>
      </c>
      <c r="N258" s="446">
        <v>350</v>
      </c>
    </row>
    <row r="259" spans="1:14">
      <c r="A259" s="447"/>
      <c r="B259" s="447"/>
      <c r="C259" s="447"/>
      <c r="D259" s="447"/>
      <c r="E259" s="447"/>
      <c r="F259" s="447"/>
      <c r="G259" s="447"/>
      <c r="H259" s="447"/>
      <c r="I259" s="447"/>
      <c r="J259" s="447"/>
      <c r="K259" s="447"/>
      <c r="L259" s="443" t="s">
        <v>788</v>
      </c>
      <c r="M259" s="446">
        <v>0</v>
      </c>
      <c r="N259" s="447"/>
    </row>
    <row r="260" spans="1:14">
      <c r="A260" s="447"/>
      <c r="B260" s="447"/>
      <c r="C260" s="447"/>
      <c r="D260" s="447"/>
      <c r="E260" s="447"/>
      <c r="F260" s="447"/>
      <c r="G260" s="447"/>
      <c r="H260" s="447"/>
      <c r="I260" s="447"/>
      <c r="J260" s="447"/>
      <c r="K260" s="447"/>
      <c r="L260" s="443" t="s">
        <v>789</v>
      </c>
      <c r="M260" s="446">
        <v>11.95</v>
      </c>
      <c r="N260" s="447"/>
    </row>
    <row r="261" spans="1:14">
      <c r="A261" s="447"/>
      <c r="B261" s="447"/>
      <c r="C261" s="447"/>
      <c r="D261" s="447"/>
      <c r="E261" s="447"/>
      <c r="F261" s="447"/>
      <c r="G261" s="447"/>
      <c r="H261" s="447"/>
      <c r="I261" s="447"/>
      <c r="J261" s="447"/>
      <c r="K261" s="448" t="s">
        <v>790</v>
      </c>
      <c r="L261" s="447"/>
      <c r="M261" s="449">
        <v>791.95</v>
      </c>
      <c r="N261" s="447"/>
    </row>
    <row r="262" spans="1:14">
      <c r="A262" s="443" t="s">
        <v>886</v>
      </c>
      <c r="B262" s="443" t="s">
        <v>795</v>
      </c>
      <c r="C262" s="444">
        <v>700</v>
      </c>
      <c r="D262" s="443" t="s">
        <v>864</v>
      </c>
      <c r="E262" s="443"/>
      <c r="F262" s="447"/>
      <c r="G262" s="447"/>
      <c r="H262" s="447"/>
      <c r="I262" s="447"/>
      <c r="J262" s="446">
        <v>800</v>
      </c>
      <c r="K262" s="443" t="s">
        <v>837</v>
      </c>
      <c r="L262" s="443" t="s">
        <v>837</v>
      </c>
      <c r="M262" s="446">
        <v>0</v>
      </c>
      <c r="N262" s="446">
        <v>0</v>
      </c>
    </row>
    <row r="263" spans="1:14">
      <c r="A263" s="447"/>
      <c r="B263" s="447"/>
      <c r="C263" s="447"/>
      <c r="D263" s="447"/>
      <c r="E263" s="447"/>
      <c r="F263" s="447"/>
      <c r="G263" s="447"/>
      <c r="H263" s="447"/>
      <c r="I263" s="447"/>
      <c r="J263" s="447"/>
      <c r="K263" s="448" t="s">
        <v>790</v>
      </c>
      <c r="L263" s="447"/>
      <c r="M263" s="449">
        <v>0</v>
      </c>
      <c r="N263" s="447"/>
    </row>
    <row r="264" spans="1:14">
      <c r="A264" s="443" t="s">
        <v>887</v>
      </c>
      <c r="B264" s="443" t="s">
        <v>795</v>
      </c>
      <c r="C264" s="444">
        <v>700</v>
      </c>
      <c r="D264" s="443" t="s">
        <v>793</v>
      </c>
      <c r="E264" s="443"/>
      <c r="F264" s="445">
        <v>45436</v>
      </c>
      <c r="G264" s="445">
        <v>45436</v>
      </c>
      <c r="H264" s="445">
        <v>45808</v>
      </c>
      <c r="I264" s="447"/>
      <c r="J264" s="446">
        <v>800</v>
      </c>
      <c r="K264" s="443" t="s">
        <v>787</v>
      </c>
      <c r="L264" s="443" t="s">
        <v>514</v>
      </c>
      <c r="M264" s="446">
        <v>778</v>
      </c>
      <c r="N264" s="446">
        <v>350</v>
      </c>
    </row>
    <row r="265" spans="1:14">
      <c r="A265" s="447"/>
      <c r="B265" s="447"/>
      <c r="C265" s="447"/>
      <c r="D265" s="447"/>
      <c r="E265" s="447"/>
      <c r="F265" s="447"/>
      <c r="G265" s="447"/>
      <c r="H265" s="447"/>
      <c r="I265" s="447"/>
      <c r="J265" s="447"/>
      <c r="K265" s="447"/>
      <c r="L265" s="443" t="s">
        <v>789</v>
      </c>
      <c r="M265" s="446">
        <v>11.95</v>
      </c>
      <c r="N265" s="447"/>
    </row>
    <row r="266" spans="1:14">
      <c r="A266" s="447"/>
      <c r="B266" s="447"/>
      <c r="C266" s="447"/>
      <c r="D266" s="447"/>
      <c r="E266" s="447"/>
      <c r="F266" s="447"/>
      <c r="G266" s="447"/>
      <c r="H266" s="447"/>
      <c r="I266" s="447"/>
      <c r="J266" s="447"/>
      <c r="K266" s="447"/>
      <c r="L266" s="443" t="s">
        <v>855</v>
      </c>
      <c r="M266" s="446">
        <v>35</v>
      </c>
      <c r="N266" s="447"/>
    </row>
    <row r="267" spans="1:14">
      <c r="A267" s="447"/>
      <c r="B267" s="447"/>
      <c r="C267" s="447"/>
      <c r="D267" s="447"/>
      <c r="E267" s="447"/>
      <c r="F267" s="447"/>
      <c r="G267" s="447"/>
      <c r="H267" s="447"/>
      <c r="I267" s="447"/>
      <c r="J267" s="447"/>
      <c r="K267" s="448" t="s">
        <v>790</v>
      </c>
      <c r="L267" s="447"/>
      <c r="M267" s="449">
        <v>824.95</v>
      </c>
      <c r="N267" s="447"/>
    </row>
    <row r="268" spans="1:14">
      <c r="A268" s="443" t="s">
        <v>888</v>
      </c>
      <c r="B268" s="443" t="s">
        <v>807</v>
      </c>
      <c r="C268" s="444">
        <v>700</v>
      </c>
      <c r="D268" s="443" t="s">
        <v>793</v>
      </c>
      <c r="E268" s="443"/>
      <c r="F268" s="445">
        <v>45114</v>
      </c>
      <c r="G268" s="445">
        <v>45114</v>
      </c>
      <c r="H268" s="445">
        <v>45504</v>
      </c>
      <c r="I268" s="447"/>
      <c r="J268" s="446">
        <v>850</v>
      </c>
      <c r="K268" s="443" t="s">
        <v>787</v>
      </c>
      <c r="L268" s="443" t="s">
        <v>514</v>
      </c>
      <c r="M268" s="446">
        <v>780</v>
      </c>
      <c r="N268" s="446">
        <v>550</v>
      </c>
    </row>
    <row r="269" spans="1:14">
      <c r="A269" s="447"/>
      <c r="B269" s="447"/>
      <c r="C269" s="447"/>
      <c r="D269" s="447"/>
      <c r="E269" s="447"/>
      <c r="F269" s="447"/>
      <c r="G269" s="447"/>
      <c r="H269" s="447"/>
      <c r="I269" s="447"/>
      <c r="J269" s="447"/>
      <c r="K269" s="448" t="s">
        <v>790</v>
      </c>
      <c r="L269" s="447"/>
      <c r="M269" s="449">
        <v>780</v>
      </c>
      <c r="N269" s="447"/>
    </row>
    <row r="270" spans="1:14">
      <c r="A270" s="443" t="s">
        <v>889</v>
      </c>
      <c r="B270" s="443" t="s">
        <v>807</v>
      </c>
      <c r="C270" s="444">
        <v>700</v>
      </c>
      <c r="D270" s="443" t="s">
        <v>793</v>
      </c>
      <c r="E270" s="443"/>
      <c r="F270" s="445">
        <v>45429</v>
      </c>
      <c r="G270" s="445">
        <v>45429</v>
      </c>
      <c r="H270" s="445">
        <v>45808</v>
      </c>
      <c r="I270" s="447"/>
      <c r="J270" s="446">
        <v>850</v>
      </c>
      <c r="K270" s="443" t="s">
        <v>787</v>
      </c>
      <c r="L270" s="443" t="s">
        <v>514</v>
      </c>
      <c r="M270" s="446">
        <v>825</v>
      </c>
      <c r="N270" s="446">
        <v>550</v>
      </c>
    </row>
    <row r="271" spans="1:14">
      <c r="A271" s="447"/>
      <c r="B271" s="447"/>
      <c r="C271" s="447"/>
      <c r="D271" s="447"/>
      <c r="E271" s="447"/>
      <c r="F271" s="447"/>
      <c r="G271" s="447"/>
      <c r="H271" s="447"/>
      <c r="I271" s="447"/>
      <c r="J271" s="447"/>
      <c r="K271" s="447"/>
      <c r="L271" s="443" t="s">
        <v>789</v>
      </c>
      <c r="M271" s="446">
        <v>11.95</v>
      </c>
      <c r="N271" s="447"/>
    </row>
    <row r="272" spans="1:14">
      <c r="A272" s="447"/>
      <c r="B272" s="447"/>
      <c r="C272" s="447"/>
      <c r="D272" s="447"/>
      <c r="E272" s="447"/>
      <c r="F272" s="447"/>
      <c r="G272" s="447"/>
      <c r="H272" s="447"/>
      <c r="I272" s="447"/>
      <c r="J272" s="447"/>
      <c r="K272" s="448" t="s">
        <v>790</v>
      </c>
      <c r="L272" s="447"/>
      <c r="M272" s="449">
        <v>836.95</v>
      </c>
      <c r="N272" s="447"/>
    </row>
    <row r="273" spans="1:14">
      <c r="A273" s="443" t="s">
        <v>890</v>
      </c>
      <c r="B273" s="443" t="s">
        <v>807</v>
      </c>
      <c r="C273" s="444">
        <v>700</v>
      </c>
      <c r="D273" s="443" t="s">
        <v>786</v>
      </c>
      <c r="E273" s="443"/>
      <c r="F273" s="445">
        <v>44778</v>
      </c>
      <c r="G273" s="445">
        <v>45356</v>
      </c>
      <c r="H273" s="445">
        <v>45565</v>
      </c>
      <c r="I273" s="445">
        <v>45443</v>
      </c>
      <c r="J273" s="446">
        <v>850</v>
      </c>
      <c r="K273" s="443" t="s">
        <v>787</v>
      </c>
      <c r="L273" s="443" t="s">
        <v>514</v>
      </c>
      <c r="M273" s="446">
        <v>790</v>
      </c>
      <c r="N273" s="446">
        <v>350</v>
      </c>
    </row>
    <row r="274" spans="1:14">
      <c r="A274" s="447"/>
      <c r="B274" s="447"/>
      <c r="C274" s="447"/>
      <c r="D274" s="447"/>
      <c r="E274" s="447"/>
      <c r="F274" s="447"/>
      <c r="G274" s="447"/>
      <c r="H274" s="447"/>
      <c r="I274" s="447"/>
      <c r="J274" s="447"/>
      <c r="K274" s="447"/>
      <c r="L274" s="443" t="s">
        <v>789</v>
      </c>
      <c r="M274" s="446">
        <v>11.95</v>
      </c>
      <c r="N274" s="447"/>
    </row>
    <row r="275" spans="1:14">
      <c r="A275" s="447"/>
      <c r="B275" s="447"/>
      <c r="C275" s="447"/>
      <c r="D275" s="447"/>
      <c r="E275" s="447"/>
      <c r="F275" s="447"/>
      <c r="G275" s="447"/>
      <c r="H275" s="447"/>
      <c r="I275" s="447"/>
      <c r="J275" s="447"/>
      <c r="K275" s="448" t="s">
        <v>790</v>
      </c>
      <c r="L275" s="447"/>
      <c r="M275" s="449">
        <v>801.95</v>
      </c>
      <c r="N275" s="447"/>
    </row>
    <row r="276" spans="1:14">
      <c r="A276" s="443" t="s">
        <v>891</v>
      </c>
      <c r="B276" s="443" t="s">
        <v>878</v>
      </c>
      <c r="C276" s="444">
        <v>580</v>
      </c>
      <c r="D276" s="443" t="s">
        <v>793</v>
      </c>
      <c r="E276" s="443"/>
      <c r="F276" s="445">
        <v>45422</v>
      </c>
      <c r="G276" s="445">
        <v>45422</v>
      </c>
      <c r="H276" s="445">
        <v>45808</v>
      </c>
      <c r="I276" s="447"/>
      <c r="J276" s="446">
        <v>750</v>
      </c>
      <c r="K276" s="443" t="s">
        <v>787</v>
      </c>
      <c r="L276" s="443" t="s">
        <v>514</v>
      </c>
      <c r="M276" s="446">
        <v>700</v>
      </c>
      <c r="N276" s="446">
        <v>350</v>
      </c>
    </row>
    <row r="277" spans="1:14">
      <c r="A277" s="447"/>
      <c r="B277" s="447"/>
      <c r="C277" s="447"/>
      <c r="D277" s="447"/>
      <c r="E277" s="447"/>
      <c r="F277" s="447"/>
      <c r="G277" s="447"/>
      <c r="H277" s="447"/>
      <c r="I277" s="447"/>
      <c r="J277" s="447"/>
      <c r="K277" s="447"/>
      <c r="L277" s="443" t="s">
        <v>789</v>
      </c>
      <c r="M277" s="446">
        <v>11.95</v>
      </c>
      <c r="N277" s="447"/>
    </row>
    <row r="278" spans="1:14">
      <c r="A278" s="447"/>
      <c r="B278" s="447"/>
      <c r="C278" s="447"/>
      <c r="D278" s="447"/>
      <c r="E278" s="447"/>
      <c r="F278" s="447"/>
      <c r="G278" s="447"/>
      <c r="H278" s="447"/>
      <c r="I278" s="447"/>
      <c r="J278" s="447"/>
      <c r="K278" s="448" t="s">
        <v>790</v>
      </c>
      <c r="L278" s="447"/>
      <c r="M278" s="449">
        <v>711.95</v>
      </c>
      <c r="N278" s="447"/>
    </row>
    <row r="279" spans="1:14">
      <c r="A279" s="443" t="s">
        <v>892</v>
      </c>
      <c r="B279" s="443" t="s">
        <v>807</v>
      </c>
      <c r="C279" s="444">
        <v>700</v>
      </c>
      <c r="D279" s="443" t="s">
        <v>793</v>
      </c>
      <c r="E279" s="443"/>
      <c r="F279" s="445">
        <v>45134</v>
      </c>
      <c r="G279" s="445">
        <v>45134</v>
      </c>
      <c r="H279" s="445">
        <v>45504</v>
      </c>
      <c r="I279" s="447"/>
      <c r="J279" s="446">
        <v>850</v>
      </c>
      <c r="K279" s="443" t="s">
        <v>787</v>
      </c>
      <c r="L279" s="443" t="s">
        <v>514</v>
      </c>
      <c r="M279" s="446">
        <v>780</v>
      </c>
      <c r="N279" s="446">
        <v>550</v>
      </c>
    </row>
    <row r="280" spans="1:14">
      <c r="A280" s="447"/>
      <c r="B280" s="447"/>
      <c r="C280" s="447"/>
      <c r="D280" s="447"/>
      <c r="E280" s="447"/>
      <c r="F280" s="447"/>
      <c r="G280" s="447"/>
      <c r="H280" s="447"/>
      <c r="I280" s="447"/>
      <c r="J280" s="447"/>
      <c r="K280" s="447"/>
      <c r="L280" s="443" t="s">
        <v>789</v>
      </c>
      <c r="M280" s="446">
        <v>11.95</v>
      </c>
      <c r="N280" s="447"/>
    </row>
    <row r="281" spans="1:14">
      <c r="A281" s="447"/>
      <c r="B281" s="447"/>
      <c r="C281" s="447"/>
      <c r="D281" s="447"/>
      <c r="E281" s="447"/>
      <c r="F281" s="447"/>
      <c r="G281" s="447"/>
      <c r="H281" s="447"/>
      <c r="I281" s="447"/>
      <c r="J281" s="447"/>
      <c r="K281" s="448" t="s">
        <v>790</v>
      </c>
      <c r="L281" s="447"/>
      <c r="M281" s="449">
        <v>791.95</v>
      </c>
      <c r="N281" s="447"/>
    </row>
    <row r="282" spans="1:14">
      <c r="A282" s="443" t="s">
        <v>893</v>
      </c>
      <c r="B282" s="443" t="s">
        <v>807</v>
      </c>
      <c r="C282" s="444">
        <v>700</v>
      </c>
      <c r="D282" s="443" t="s">
        <v>793</v>
      </c>
      <c r="E282" s="443"/>
      <c r="F282" s="445">
        <v>45383</v>
      </c>
      <c r="G282" s="445">
        <v>45383</v>
      </c>
      <c r="H282" s="445">
        <v>45747</v>
      </c>
      <c r="I282" s="447"/>
      <c r="J282" s="446">
        <v>850</v>
      </c>
      <c r="K282" s="443" t="s">
        <v>787</v>
      </c>
      <c r="L282" s="443" t="s">
        <v>514</v>
      </c>
      <c r="M282" s="446">
        <v>780</v>
      </c>
      <c r="N282" s="446">
        <v>350</v>
      </c>
    </row>
    <row r="283" spans="1:14">
      <c r="A283" s="447"/>
      <c r="B283" s="447"/>
      <c r="C283" s="447"/>
      <c r="D283" s="447"/>
      <c r="E283" s="447"/>
      <c r="F283" s="447"/>
      <c r="G283" s="447"/>
      <c r="H283" s="447"/>
      <c r="I283" s="447"/>
      <c r="J283" s="447"/>
      <c r="K283" s="447"/>
      <c r="L283" s="443" t="s">
        <v>788</v>
      </c>
      <c r="M283" s="446">
        <v>0</v>
      </c>
      <c r="N283" s="447"/>
    </row>
    <row r="284" spans="1:14">
      <c r="A284" s="447"/>
      <c r="B284" s="447"/>
      <c r="C284" s="447"/>
      <c r="D284" s="447"/>
      <c r="E284" s="447"/>
      <c r="F284" s="447"/>
      <c r="G284" s="447"/>
      <c r="H284" s="447"/>
      <c r="I284" s="447"/>
      <c r="J284" s="447"/>
      <c r="K284" s="448" t="s">
        <v>790</v>
      </c>
      <c r="L284" s="447"/>
      <c r="M284" s="449">
        <v>780</v>
      </c>
      <c r="N284" s="447"/>
    </row>
    <row r="285" spans="1:14">
      <c r="A285" s="443" t="s">
        <v>894</v>
      </c>
      <c r="B285" s="443" t="s">
        <v>807</v>
      </c>
      <c r="C285" s="444">
        <v>700</v>
      </c>
      <c r="D285" s="443" t="s">
        <v>793</v>
      </c>
      <c r="E285" s="443"/>
      <c r="F285" s="445">
        <v>45385</v>
      </c>
      <c r="G285" s="445">
        <v>45385</v>
      </c>
      <c r="H285" s="445">
        <v>45777</v>
      </c>
      <c r="I285" s="447"/>
      <c r="J285" s="446">
        <v>850</v>
      </c>
      <c r="K285" s="443" t="s">
        <v>787</v>
      </c>
      <c r="L285" s="443" t="s">
        <v>514</v>
      </c>
      <c r="M285" s="446">
        <v>805</v>
      </c>
      <c r="N285" s="446">
        <v>350</v>
      </c>
    </row>
    <row r="286" spans="1:14">
      <c r="A286" s="447"/>
      <c r="B286" s="447"/>
      <c r="C286" s="447"/>
      <c r="D286" s="447"/>
      <c r="E286" s="447"/>
      <c r="F286" s="447"/>
      <c r="G286" s="447"/>
      <c r="H286" s="447"/>
      <c r="I286" s="447"/>
      <c r="J286" s="447"/>
      <c r="K286" s="447"/>
      <c r="L286" s="443" t="s">
        <v>789</v>
      </c>
      <c r="M286" s="446">
        <v>11.95</v>
      </c>
      <c r="N286" s="447"/>
    </row>
    <row r="287" spans="1:14">
      <c r="A287" s="447"/>
      <c r="B287" s="447"/>
      <c r="C287" s="447"/>
      <c r="D287" s="447"/>
      <c r="E287" s="447"/>
      <c r="F287" s="447"/>
      <c r="G287" s="447"/>
      <c r="H287" s="447"/>
      <c r="I287" s="447"/>
      <c r="J287" s="447"/>
      <c r="K287" s="448" t="s">
        <v>790</v>
      </c>
      <c r="L287" s="447"/>
      <c r="M287" s="449">
        <v>816.95</v>
      </c>
      <c r="N287" s="447"/>
    </row>
    <row r="288" spans="1:14">
      <c r="A288" s="443" t="s">
        <v>895</v>
      </c>
      <c r="B288" s="443" t="s">
        <v>878</v>
      </c>
      <c r="C288" s="444">
        <v>580</v>
      </c>
      <c r="D288" s="443" t="s">
        <v>793</v>
      </c>
      <c r="E288" s="443"/>
      <c r="F288" s="445">
        <v>44429</v>
      </c>
      <c r="G288" s="445">
        <v>45062</v>
      </c>
      <c r="H288" s="445">
        <v>45443</v>
      </c>
      <c r="I288" s="447"/>
      <c r="J288" s="446">
        <v>750</v>
      </c>
      <c r="K288" s="443" t="s">
        <v>787</v>
      </c>
      <c r="L288" s="443" t="s">
        <v>514</v>
      </c>
      <c r="M288" s="446">
        <v>680</v>
      </c>
      <c r="N288" s="446">
        <v>350</v>
      </c>
    </row>
    <row r="289" spans="1:14">
      <c r="A289" s="447"/>
      <c r="B289" s="447"/>
      <c r="C289" s="447"/>
      <c r="D289" s="447"/>
      <c r="E289" s="447"/>
      <c r="F289" s="447"/>
      <c r="G289" s="447"/>
      <c r="H289" s="447"/>
      <c r="I289" s="447"/>
      <c r="J289" s="447"/>
      <c r="K289" s="447"/>
      <c r="L289" s="443" t="s">
        <v>789</v>
      </c>
      <c r="M289" s="446">
        <v>0</v>
      </c>
      <c r="N289" s="447"/>
    </row>
    <row r="290" spans="1:14">
      <c r="A290" s="447"/>
      <c r="B290" s="447"/>
      <c r="C290" s="447"/>
      <c r="D290" s="447"/>
      <c r="E290" s="447"/>
      <c r="F290" s="447"/>
      <c r="G290" s="447"/>
      <c r="H290" s="447"/>
      <c r="I290" s="447"/>
      <c r="J290" s="447"/>
      <c r="K290" s="448" t="s">
        <v>790</v>
      </c>
      <c r="L290" s="447"/>
      <c r="M290" s="449">
        <v>680</v>
      </c>
      <c r="N290" s="447"/>
    </row>
    <row r="291" spans="1:14">
      <c r="A291" s="443" t="s">
        <v>896</v>
      </c>
      <c r="B291" s="443" t="s">
        <v>785</v>
      </c>
      <c r="C291" s="444">
        <v>700</v>
      </c>
      <c r="D291" s="443" t="s">
        <v>793</v>
      </c>
      <c r="E291" s="443"/>
      <c r="F291" s="445">
        <v>38777</v>
      </c>
      <c r="G291" s="445">
        <v>45174</v>
      </c>
      <c r="H291" s="445">
        <v>45565</v>
      </c>
      <c r="I291" s="447"/>
      <c r="J291" s="446">
        <v>700</v>
      </c>
      <c r="K291" s="443" t="s">
        <v>787</v>
      </c>
      <c r="L291" s="443" t="s">
        <v>514</v>
      </c>
      <c r="M291" s="446">
        <v>680</v>
      </c>
      <c r="N291" s="446">
        <v>0</v>
      </c>
    </row>
    <row r="292" spans="1:14">
      <c r="A292" s="447"/>
      <c r="B292" s="447"/>
      <c r="C292" s="447"/>
      <c r="D292" s="447"/>
      <c r="E292" s="447"/>
      <c r="F292" s="447"/>
      <c r="G292" s="447"/>
      <c r="H292" s="447"/>
      <c r="I292" s="447"/>
      <c r="J292" s="447"/>
      <c r="K292" s="447"/>
      <c r="L292" s="443" t="s">
        <v>788</v>
      </c>
      <c r="M292" s="446">
        <v>0</v>
      </c>
      <c r="N292" s="447"/>
    </row>
    <row r="293" spans="1:14">
      <c r="A293" s="447"/>
      <c r="B293" s="447"/>
      <c r="C293" s="447"/>
      <c r="D293" s="447"/>
      <c r="E293" s="447"/>
      <c r="F293" s="447"/>
      <c r="G293" s="447"/>
      <c r="H293" s="447"/>
      <c r="I293" s="447"/>
      <c r="J293" s="447"/>
      <c r="K293" s="447"/>
      <c r="L293" s="443" t="s">
        <v>897</v>
      </c>
      <c r="M293" s="446">
        <v>11.95</v>
      </c>
      <c r="N293" s="447"/>
    </row>
    <row r="294" spans="1:14">
      <c r="A294" s="447"/>
      <c r="B294" s="447"/>
      <c r="C294" s="447"/>
      <c r="D294" s="447"/>
      <c r="E294" s="447"/>
      <c r="F294" s="447"/>
      <c r="G294" s="447"/>
      <c r="H294" s="447"/>
      <c r="I294" s="447"/>
      <c r="J294" s="447"/>
      <c r="K294" s="448" t="s">
        <v>790</v>
      </c>
      <c r="L294" s="447"/>
      <c r="M294" s="449">
        <v>691.95</v>
      </c>
      <c r="N294" s="447"/>
    </row>
    <row r="295" spans="1:14">
      <c r="A295" s="443" t="s">
        <v>898</v>
      </c>
      <c r="B295" s="443" t="s">
        <v>795</v>
      </c>
      <c r="C295" s="444">
        <v>700</v>
      </c>
      <c r="D295" s="443" t="s">
        <v>793</v>
      </c>
      <c r="E295" s="443"/>
      <c r="F295" s="445">
        <v>45362</v>
      </c>
      <c r="G295" s="445">
        <v>45362</v>
      </c>
      <c r="H295" s="445">
        <v>45747</v>
      </c>
      <c r="I295" s="447"/>
      <c r="J295" s="446">
        <v>800</v>
      </c>
      <c r="K295" s="443" t="s">
        <v>787</v>
      </c>
      <c r="L295" s="443" t="s">
        <v>514</v>
      </c>
      <c r="M295" s="446">
        <v>780</v>
      </c>
      <c r="N295" s="446">
        <v>350</v>
      </c>
    </row>
    <row r="296" spans="1:14">
      <c r="A296" s="447"/>
      <c r="B296" s="447"/>
      <c r="C296" s="447"/>
      <c r="D296" s="447"/>
      <c r="E296" s="447"/>
      <c r="F296" s="447"/>
      <c r="G296" s="447"/>
      <c r="H296" s="447"/>
      <c r="I296" s="447"/>
      <c r="J296" s="447"/>
      <c r="K296" s="447"/>
      <c r="L296" s="443" t="s">
        <v>789</v>
      </c>
      <c r="M296" s="446">
        <v>11.95</v>
      </c>
      <c r="N296" s="447"/>
    </row>
    <row r="297" spans="1:14">
      <c r="A297" s="447"/>
      <c r="B297" s="447"/>
      <c r="C297" s="447"/>
      <c r="D297" s="447"/>
      <c r="E297" s="447"/>
      <c r="F297" s="447"/>
      <c r="G297" s="447"/>
      <c r="H297" s="447"/>
      <c r="I297" s="447"/>
      <c r="J297" s="447"/>
      <c r="K297" s="448" t="s">
        <v>790</v>
      </c>
      <c r="L297" s="447"/>
      <c r="M297" s="449">
        <v>791.95</v>
      </c>
      <c r="N297" s="447"/>
    </row>
    <row r="298" spans="1:14">
      <c r="A298" s="443" t="s">
        <v>899</v>
      </c>
      <c r="B298" s="443" t="s">
        <v>795</v>
      </c>
      <c r="C298" s="444">
        <v>700</v>
      </c>
      <c r="D298" s="443" t="s">
        <v>793</v>
      </c>
      <c r="E298" s="443"/>
      <c r="F298" s="445">
        <v>44571</v>
      </c>
      <c r="G298" s="445">
        <v>45139</v>
      </c>
      <c r="H298" s="445">
        <v>45504</v>
      </c>
      <c r="I298" s="447"/>
      <c r="J298" s="446">
        <v>800</v>
      </c>
      <c r="K298" s="443" t="s">
        <v>787</v>
      </c>
      <c r="L298" s="443" t="s">
        <v>514</v>
      </c>
      <c r="M298" s="446">
        <v>760</v>
      </c>
      <c r="N298" s="446">
        <v>350</v>
      </c>
    </row>
    <row r="299" spans="1:14">
      <c r="A299" s="447"/>
      <c r="B299" s="447"/>
      <c r="C299" s="447"/>
      <c r="D299" s="447"/>
      <c r="E299" s="447"/>
      <c r="F299" s="447"/>
      <c r="G299" s="447"/>
      <c r="H299" s="447"/>
      <c r="I299" s="447"/>
      <c r="J299" s="447"/>
      <c r="K299" s="447"/>
      <c r="L299" s="443" t="s">
        <v>789</v>
      </c>
      <c r="M299" s="446">
        <v>11.95</v>
      </c>
      <c r="N299" s="447"/>
    </row>
    <row r="300" spans="1:14">
      <c r="A300" s="447"/>
      <c r="B300" s="447"/>
      <c r="C300" s="447"/>
      <c r="D300" s="447"/>
      <c r="E300" s="447"/>
      <c r="F300" s="447"/>
      <c r="G300" s="447"/>
      <c r="H300" s="447"/>
      <c r="I300" s="447"/>
      <c r="J300" s="447"/>
      <c r="K300" s="448" t="s">
        <v>790</v>
      </c>
      <c r="L300" s="447"/>
      <c r="M300" s="449">
        <v>771.95</v>
      </c>
      <c r="N300" s="447"/>
    </row>
    <row r="301" spans="1:14">
      <c r="A301" s="443" t="s">
        <v>900</v>
      </c>
      <c r="B301" s="443" t="s">
        <v>795</v>
      </c>
      <c r="C301" s="444">
        <v>700</v>
      </c>
      <c r="D301" s="443" t="s">
        <v>793</v>
      </c>
      <c r="E301" s="443"/>
      <c r="F301" s="445">
        <v>44610</v>
      </c>
      <c r="G301" s="445">
        <v>45413</v>
      </c>
      <c r="H301" s="447"/>
      <c r="I301" s="447"/>
      <c r="J301" s="446">
        <v>800</v>
      </c>
      <c r="K301" s="443" t="s">
        <v>787</v>
      </c>
      <c r="L301" s="443" t="s">
        <v>833</v>
      </c>
      <c r="M301" s="446">
        <v>770</v>
      </c>
      <c r="N301" s="446">
        <v>350</v>
      </c>
    </row>
    <row r="302" spans="1:14">
      <c r="A302" s="447"/>
      <c r="B302" s="447"/>
      <c r="C302" s="447"/>
      <c r="D302" s="447"/>
      <c r="E302" s="447"/>
      <c r="F302" s="447"/>
      <c r="G302" s="447"/>
      <c r="H302" s="447"/>
      <c r="I302" s="447"/>
      <c r="J302" s="447"/>
      <c r="K302" s="447"/>
      <c r="L302" s="443" t="s">
        <v>901</v>
      </c>
      <c r="M302" s="446">
        <v>15</v>
      </c>
      <c r="N302" s="447"/>
    </row>
    <row r="303" spans="1:14">
      <c r="A303" s="447"/>
      <c r="B303" s="447"/>
      <c r="C303" s="447"/>
      <c r="D303" s="447"/>
      <c r="E303" s="447"/>
      <c r="F303" s="447"/>
      <c r="G303" s="447"/>
      <c r="H303" s="447"/>
      <c r="I303" s="447"/>
      <c r="J303" s="447"/>
      <c r="K303" s="447"/>
      <c r="L303" s="443" t="s">
        <v>788</v>
      </c>
      <c r="M303" s="446">
        <v>0</v>
      </c>
      <c r="N303" s="447"/>
    </row>
    <row r="304" spans="1:14">
      <c r="A304" s="447"/>
      <c r="B304" s="447"/>
      <c r="C304" s="447"/>
      <c r="D304" s="447"/>
      <c r="E304" s="447"/>
      <c r="F304" s="447"/>
      <c r="G304" s="447"/>
      <c r="H304" s="447"/>
      <c r="I304" s="447"/>
      <c r="J304" s="447"/>
      <c r="K304" s="447"/>
      <c r="L304" s="443" t="s">
        <v>789</v>
      </c>
      <c r="M304" s="446">
        <v>0</v>
      </c>
      <c r="N304" s="447"/>
    </row>
    <row r="305" spans="1:14">
      <c r="A305" s="447"/>
      <c r="B305" s="447"/>
      <c r="C305" s="447"/>
      <c r="D305" s="447"/>
      <c r="E305" s="447"/>
      <c r="F305" s="447"/>
      <c r="G305" s="447"/>
      <c r="H305" s="447"/>
      <c r="I305" s="447"/>
      <c r="J305" s="447"/>
      <c r="K305" s="447"/>
      <c r="L305" s="443" t="s">
        <v>834</v>
      </c>
      <c r="M305" s="446">
        <v>150</v>
      </c>
      <c r="N305" s="447"/>
    </row>
    <row r="306" spans="1:14">
      <c r="A306" s="447"/>
      <c r="B306" s="447"/>
      <c r="C306" s="447"/>
      <c r="D306" s="447"/>
      <c r="E306" s="447"/>
      <c r="F306" s="447"/>
      <c r="G306" s="447"/>
      <c r="H306" s="447"/>
      <c r="I306" s="447"/>
      <c r="J306" s="447"/>
      <c r="K306" s="448" t="s">
        <v>790</v>
      </c>
      <c r="L306" s="447"/>
      <c r="M306" s="449">
        <v>935</v>
      </c>
      <c r="N306" s="447"/>
    </row>
    <row r="307" spans="1:14">
      <c r="A307" s="443" t="s">
        <v>902</v>
      </c>
      <c r="B307" s="443" t="s">
        <v>807</v>
      </c>
      <c r="C307" s="444">
        <v>700</v>
      </c>
      <c r="D307" s="443" t="s">
        <v>793</v>
      </c>
      <c r="E307" s="443"/>
      <c r="F307" s="445">
        <v>44228</v>
      </c>
      <c r="G307" s="445">
        <v>45352</v>
      </c>
      <c r="H307" s="445">
        <v>45716</v>
      </c>
      <c r="I307" s="447"/>
      <c r="J307" s="446">
        <v>850</v>
      </c>
      <c r="K307" s="443" t="s">
        <v>787</v>
      </c>
      <c r="L307" s="443" t="s">
        <v>514</v>
      </c>
      <c r="M307" s="446">
        <v>800</v>
      </c>
      <c r="N307" s="446">
        <v>350</v>
      </c>
    </row>
    <row r="308" spans="1:14">
      <c r="A308" s="447"/>
      <c r="B308" s="447"/>
      <c r="C308" s="447"/>
      <c r="D308" s="447"/>
      <c r="E308" s="447"/>
      <c r="F308" s="447"/>
      <c r="G308" s="447"/>
      <c r="H308" s="447"/>
      <c r="I308" s="447"/>
      <c r="J308" s="447"/>
      <c r="K308" s="447"/>
      <c r="L308" s="443" t="s">
        <v>788</v>
      </c>
      <c r="M308" s="446">
        <v>0</v>
      </c>
      <c r="N308" s="447"/>
    </row>
    <row r="309" spans="1:14">
      <c r="A309" s="447"/>
      <c r="B309" s="447"/>
      <c r="C309" s="447"/>
      <c r="D309" s="447"/>
      <c r="E309" s="447"/>
      <c r="F309" s="447"/>
      <c r="G309" s="447"/>
      <c r="H309" s="447"/>
      <c r="I309" s="447"/>
      <c r="J309" s="447"/>
      <c r="K309" s="447"/>
      <c r="L309" s="443" t="s">
        <v>789</v>
      </c>
      <c r="M309" s="446">
        <v>11.95</v>
      </c>
      <c r="N309" s="447"/>
    </row>
    <row r="310" spans="1:14">
      <c r="A310" s="447"/>
      <c r="B310" s="447"/>
      <c r="C310" s="447"/>
      <c r="D310" s="447"/>
      <c r="E310" s="447"/>
      <c r="F310" s="447"/>
      <c r="G310" s="447"/>
      <c r="H310" s="447"/>
      <c r="I310" s="447"/>
      <c r="J310" s="447"/>
      <c r="K310" s="448" t="s">
        <v>790</v>
      </c>
      <c r="L310" s="447"/>
      <c r="M310" s="449">
        <v>811.95</v>
      </c>
      <c r="N310" s="447"/>
    </row>
    <row r="311" spans="1:14">
      <c r="A311" s="443" t="s">
        <v>903</v>
      </c>
      <c r="B311" s="443" t="s">
        <v>807</v>
      </c>
      <c r="C311" s="444">
        <v>700</v>
      </c>
      <c r="D311" s="443" t="s">
        <v>793</v>
      </c>
      <c r="E311" s="443"/>
      <c r="F311" s="445">
        <v>44575</v>
      </c>
      <c r="G311" s="445">
        <v>45139</v>
      </c>
      <c r="H311" s="445">
        <v>45504</v>
      </c>
      <c r="I311" s="447"/>
      <c r="J311" s="446">
        <v>850</v>
      </c>
      <c r="K311" s="443" t="s">
        <v>787</v>
      </c>
      <c r="L311" s="443" t="s">
        <v>514</v>
      </c>
      <c r="M311" s="446">
        <v>780</v>
      </c>
      <c r="N311" s="446">
        <v>0</v>
      </c>
    </row>
    <row r="312" spans="1:14">
      <c r="A312" s="447"/>
      <c r="B312" s="447"/>
      <c r="C312" s="447"/>
      <c r="D312" s="447"/>
      <c r="E312" s="447"/>
      <c r="F312" s="447"/>
      <c r="G312" s="447"/>
      <c r="H312" s="447"/>
      <c r="I312" s="447"/>
      <c r="J312" s="447"/>
      <c r="K312" s="447"/>
      <c r="L312" s="443" t="s">
        <v>789</v>
      </c>
      <c r="M312" s="446">
        <v>11.95</v>
      </c>
      <c r="N312" s="447"/>
    </row>
    <row r="313" spans="1:14">
      <c r="A313" s="447"/>
      <c r="B313" s="447"/>
      <c r="C313" s="447"/>
      <c r="D313" s="447"/>
      <c r="E313" s="447"/>
      <c r="F313" s="447"/>
      <c r="G313" s="447"/>
      <c r="H313" s="447"/>
      <c r="I313" s="447"/>
      <c r="J313" s="447"/>
      <c r="K313" s="448" t="s">
        <v>790</v>
      </c>
      <c r="L313" s="447"/>
      <c r="M313" s="449">
        <v>791.95</v>
      </c>
      <c r="N313" s="447"/>
    </row>
    <row r="314" spans="1:14">
      <c r="A314" s="443" t="s">
        <v>904</v>
      </c>
      <c r="B314" s="443" t="s">
        <v>807</v>
      </c>
      <c r="C314" s="444">
        <v>700</v>
      </c>
      <c r="D314" s="443" t="s">
        <v>836</v>
      </c>
      <c r="E314" s="443"/>
      <c r="F314" s="447"/>
      <c r="G314" s="447"/>
      <c r="H314" s="447"/>
      <c r="I314" s="447"/>
      <c r="J314" s="446">
        <v>850</v>
      </c>
      <c r="K314" s="443" t="s">
        <v>837</v>
      </c>
      <c r="L314" s="443" t="s">
        <v>837</v>
      </c>
      <c r="M314" s="446">
        <v>0</v>
      </c>
      <c r="N314" s="446">
        <v>0</v>
      </c>
    </row>
    <row r="315" spans="1:14">
      <c r="A315" s="447"/>
      <c r="B315" s="447"/>
      <c r="C315" s="447"/>
      <c r="D315" s="447"/>
      <c r="E315" s="447"/>
      <c r="F315" s="447"/>
      <c r="G315" s="447"/>
      <c r="H315" s="447"/>
      <c r="I315" s="447"/>
      <c r="J315" s="447"/>
      <c r="K315" s="448" t="s">
        <v>790</v>
      </c>
      <c r="L315" s="447"/>
      <c r="M315" s="449">
        <v>0</v>
      </c>
      <c r="N315" s="447"/>
    </row>
    <row r="316" spans="1:14">
      <c r="A316" s="443" t="s">
        <v>905</v>
      </c>
      <c r="B316" s="443" t="s">
        <v>878</v>
      </c>
      <c r="C316" s="444">
        <v>700</v>
      </c>
      <c r="D316" s="443" t="s">
        <v>793</v>
      </c>
      <c r="E316" s="443"/>
      <c r="F316" s="445">
        <v>45061</v>
      </c>
      <c r="G316" s="445">
        <v>45061</v>
      </c>
      <c r="H316" s="445">
        <v>45443</v>
      </c>
      <c r="I316" s="447"/>
      <c r="J316" s="446">
        <v>750</v>
      </c>
      <c r="K316" s="443" t="s">
        <v>787</v>
      </c>
      <c r="L316" s="443" t="s">
        <v>514</v>
      </c>
      <c r="M316" s="446">
        <v>680</v>
      </c>
      <c r="N316" s="446">
        <v>550</v>
      </c>
    </row>
    <row r="317" spans="1:14">
      <c r="A317" s="447"/>
      <c r="B317" s="447"/>
      <c r="C317" s="447"/>
      <c r="D317" s="447"/>
      <c r="E317" s="447"/>
      <c r="F317" s="447"/>
      <c r="G317" s="447"/>
      <c r="H317" s="447"/>
      <c r="I317" s="447"/>
      <c r="J317" s="447"/>
      <c r="K317" s="447"/>
      <c r="L317" s="443" t="s">
        <v>788</v>
      </c>
      <c r="M317" s="446">
        <v>0</v>
      </c>
      <c r="N317" s="447"/>
    </row>
    <row r="318" spans="1:14">
      <c r="A318" s="447"/>
      <c r="B318" s="447"/>
      <c r="C318" s="447"/>
      <c r="D318" s="447"/>
      <c r="E318" s="447"/>
      <c r="F318" s="447"/>
      <c r="G318" s="447"/>
      <c r="H318" s="447"/>
      <c r="I318" s="447"/>
      <c r="J318" s="447"/>
      <c r="K318" s="447"/>
      <c r="L318" s="443" t="s">
        <v>789</v>
      </c>
      <c r="M318" s="446">
        <v>11.95</v>
      </c>
      <c r="N318" s="447"/>
    </row>
    <row r="319" spans="1:14">
      <c r="A319" s="447"/>
      <c r="B319" s="447"/>
      <c r="C319" s="447"/>
      <c r="D319" s="447"/>
      <c r="E319" s="447"/>
      <c r="F319" s="447"/>
      <c r="G319" s="447"/>
      <c r="H319" s="447"/>
      <c r="I319" s="447"/>
      <c r="J319" s="447"/>
      <c r="K319" s="448" t="s">
        <v>790</v>
      </c>
      <c r="L319" s="447"/>
      <c r="M319" s="449">
        <v>691.95</v>
      </c>
      <c r="N319" s="447"/>
    </row>
    <row r="320" spans="1:14">
      <c r="A320" s="443" t="s">
        <v>906</v>
      </c>
      <c r="B320" s="443" t="s">
        <v>785</v>
      </c>
      <c r="C320" s="444">
        <v>580</v>
      </c>
      <c r="D320" s="443" t="s">
        <v>793</v>
      </c>
      <c r="E320" s="443"/>
      <c r="F320" s="445">
        <v>45149</v>
      </c>
      <c r="G320" s="445">
        <v>45149</v>
      </c>
      <c r="H320" s="445">
        <v>45535</v>
      </c>
      <c r="I320" s="447"/>
      <c r="J320" s="446">
        <v>700</v>
      </c>
      <c r="K320" s="443" t="s">
        <v>787</v>
      </c>
      <c r="L320" s="443" t="s">
        <v>514</v>
      </c>
      <c r="M320" s="446">
        <v>680</v>
      </c>
      <c r="N320" s="446">
        <v>550</v>
      </c>
    </row>
    <row r="321" spans="1:14">
      <c r="A321" s="447"/>
      <c r="B321" s="447"/>
      <c r="C321" s="447"/>
      <c r="D321" s="447"/>
      <c r="E321" s="447"/>
      <c r="F321" s="447"/>
      <c r="G321" s="447"/>
      <c r="H321" s="447"/>
      <c r="I321" s="447"/>
      <c r="J321" s="447"/>
      <c r="K321" s="447"/>
      <c r="L321" s="443" t="s">
        <v>789</v>
      </c>
      <c r="M321" s="446">
        <v>11.95</v>
      </c>
      <c r="N321" s="447"/>
    </row>
    <row r="322" spans="1:14">
      <c r="A322" s="447"/>
      <c r="B322" s="447"/>
      <c r="C322" s="447"/>
      <c r="D322" s="447"/>
      <c r="E322" s="447"/>
      <c r="F322" s="447"/>
      <c r="G322" s="447"/>
      <c r="H322" s="447"/>
      <c r="I322" s="447"/>
      <c r="J322" s="447"/>
      <c r="K322" s="447"/>
      <c r="L322" s="443" t="s">
        <v>808</v>
      </c>
      <c r="M322" s="446">
        <v>15</v>
      </c>
      <c r="N322" s="447"/>
    </row>
    <row r="323" spans="1:14">
      <c r="A323" s="447"/>
      <c r="B323" s="447"/>
      <c r="C323" s="447"/>
      <c r="D323" s="447"/>
      <c r="E323" s="447"/>
      <c r="F323" s="447"/>
      <c r="G323" s="447"/>
      <c r="H323" s="447"/>
      <c r="I323" s="447"/>
      <c r="J323" s="447"/>
      <c r="K323" s="448" t="s">
        <v>790</v>
      </c>
      <c r="L323" s="447"/>
      <c r="M323" s="449">
        <v>706.95</v>
      </c>
      <c r="N323" s="447"/>
    </row>
    <row r="324" spans="1:14">
      <c r="A324" s="443" t="s">
        <v>907</v>
      </c>
      <c r="B324" s="443" t="s">
        <v>785</v>
      </c>
      <c r="C324" s="444">
        <v>580</v>
      </c>
      <c r="D324" s="443" t="s">
        <v>793</v>
      </c>
      <c r="E324" s="443"/>
      <c r="F324" s="445">
        <v>44659</v>
      </c>
      <c r="G324" s="445">
        <v>45413</v>
      </c>
      <c r="H324" s="445">
        <v>45777</v>
      </c>
      <c r="I324" s="447"/>
      <c r="J324" s="446">
        <v>700</v>
      </c>
      <c r="K324" s="443" t="s">
        <v>787</v>
      </c>
      <c r="L324" s="443" t="s">
        <v>514</v>
      </c>
      <c r="M324" s="446">
        <v>670</v>
      </c>
      <c r="N324" s="446">
        <v>350</v>
      </c>
    </row>
    <row r="325" spans="1:14">
      <c r="A325" s="447"/>
      <c r="B325" s="447"/>
      <c r="C325" s="447"/>
      <c r="D325" s="447"/>
      <c r="E325" s="447"/>
      <c r="F325" s="447"/>
      <c r="G325" s="447"/>
      <c r="H325" s="447"/>
      <c r="I325" s="447"/>
      <c r="J325" s="447"/>
      <c r="K325" s="447"/>
      <c r="L325" s="443" t="s">
        <v>788</v>
      </c>
      <c r="M325" s="446">
        <v>0</v>
      </c>
      <c r="N325" s="447"/>
    </row>
    <row r="326" spans="1:14">
      <c r="A326" s="447"/>
      <c r="B326" s="447"/>
      <c r="C326" s="447"/>
      <c r="D326" s="447"/>
      <c r="E326" s="447"/>
      <c r="F326" s="447"/>
      <c r="G326" s="447"/>
      <c r="H326" s="447"/>
      <c r="I326" s="447"/>
      <c r="J326" s="447"/>
      <c r="K326" s="447"/>
      <c r="L326" s="443" t="s">
        <v>801</v>
      </c>
      <c r="M326" s="446">
        <v>0</v>
      </c>
      <c r="N326" s="447"/>
    </row>
    <row r="327" spans="1:14">
      <c r="A327" s="447"/>
      <c r="B327" s="447"/>
      <c r="C327" s="447"/>
      <c r="D327" s="447"/>
      <c r="E327" s="447"/>
      <c r="F327" s="447"/>
      <c r="G327" s="447"/>
      <c r="H327" s="447"/>
      <c r="I327" s="447"/>
      <c r="J327" s="447"/>
      <c r="K327" s="448" t="s">
        <v>790</v>
      </c>
      <c r="L327" s="447"/>
      <c r="M327" s="449">
        <v>670</v>
      </c>
      <c r="N327" s="447"/>
    </row>
    <row r="328" spans="1:14">
      <c r="A328" s="443" t="s">
        <v>908</v>
      </c>
      <c r="B328" s="443" t="s">
        <v>878</v>
      </c>
      <c r="C328" s="444">
        <v>580</v>
      </c>
      <c r="D328" s="443" t="s">
        <v>793</v>
      </c>
      <c r="E328" s="443"/>
      <c r="F328" s="445">
        <v>45151</v>
      </c>
      <c r="G328" s="445">
        <v>45151</v>
      </c>
      <c r="H328" s="445">
        <v>45535</v>
      </c>
      <c r="I328" s="447"/>
      <c r="J328" s="446">
        <v>750</v>
      </c>
      <c r="K328" s="443" t="s">
        <v>787</v>
      </c>
      <c r="L328" s="443" t="s">
        <v>514</v>
      </c>
      <c r="M328" s="446">
        <v>680</v>
      </c>
      <c r="N328" s="446">
        <v>550</v>
      </c>
    </row>
    <row r="329" spans="1:14">
      <c r="A329" s="447"/>
      <c r="B329" s="447"/>
      <c r="C329" s="447"/>
      <c r="D329" s="447"/>
      <c r="E329" s="447"/>
      <c r="F329" s="447"/>
      <c r="G329" s="447"/>
      <c r="H329" s="447"/>
      <c r="I329" s="447"/>
      <c r="J329" s="447"/>
      <c r="K329" s="447"/>
      <c r="L329" s="443" t="s">
        <v>788</v>
      </c>
      <c r="M329" s="446">
        <v>0</v>
      </c>
      <c r="N329" s="447"/>
    </row>
    <row r="330" spans="1:14">
      <c r="A330" s="447"/>
      <c r="B330" s="447"/>
      <c r="C330" s="447"/>
      <c r="D330" s="447"/>
      <c r="E330" s="447"/>
      <c r="F330" s="447"/>
      <c r="G330" s="447"/>
      <c r="H330" s="447"/>
      <c r="I330" s="447"/>
      <c r="J330" s="447"/>
      <c r="K330" s="447"/>
      <c r="L330" s="443" t="s">
        <v>789</v>
      </c>
      <c r="M330" s="446">
        <v>11.95</v>
      </c>
      <c r="N330" s="447"/>
    </row>
    <row r="331" spans="1:14">
      <c r="A331" s="447"/>
      <c r="B331" s="447"/>
      <c r="C331" s="447"/>
      <c r="D331" s="447"/>
      <c r="E331" s="447"/>
      <c r="F331" s="447"/>
      <c r="G331" s="447"/>
      <c r="H331" s="447"/>
      <c r="I331" s="447"/>
      <c r="J331" s="447"/>
      <c r="K331" s="448" t="s">
        <v>790</v>
      </c>
      <c r="L331" s="447"/>
      <c r="M331" s="449">
        <v>691.95</v>
      </c>
      <c r="N331" s="447"/>
    </row>
    <row r="332" spans="1:14">
      <c r="A332" s="443" t="s">
        <v>909</v>
      </c>
      <c r="B332" s="443" t="s">
        <v>785</v>
      </c>
      <c r="C332" s="444">
        <v>580</v>
      </c>
      <c r="D332" s="443" t="s">
        <v>793</v>
      </c>
      <c r="E332" s="443"/>
      <c r="F332" s="445">
        <v>41908</v>
      </c>
      <c r="G332" s="445">
        <v>45323</v>
      </c>
      <c r="H332" s="445">
        <v>45688</v>
      </c>
      <c r="I332" s="447"/>
      <c r="J332" s="446">
        <v>700</v>
      </c>
      <c r="K332" s="443" t="s">
        <v>787</v>
      </c>
      <c r="L332" s="443" t="s">
        <v>514</v>
      </c>
      <c r="M332" s="446">
        <v>450</v>
      </c>
      <c r="N332" s="446">
        <v>0</v>
      </c>
    </row>
    <row r="333" spans="1:14">
      <c r="A333" s="447"/>
      <c r="B333" s="447"/>
      <c r="C333" s="447"/>
      <c r="D333" s="447"/>
      <c r="E333" s="447"/>
      <c r="F333" s="447"/>
      <c r="G333" s="447"/>
      <c r="H333" s="447"/>
      <c r="I333" s="447"/>
      <c r="J333" s="447"/>
      <c r="K333" s="447"/>
      <c r="L333" s="443" t="s">
        <v>789</v>
      </c>
      <c r="M333" s="446">
        <v>11.95</v>
      </c>
      <c r="N333" s="447"/>
    </row>
    <row r="334" spans="1:14">
      <c r="A334" s="447"/>
      <c r="B334" s="447"/>
      <c r="C334" s="447"/>
      <c r="D334" s="447"/>
      <c r="E334" s="447"/>
      <c r="F334" s="447"/>
      <c r="G334" s="447"/>
      <c r="H334" s="447"/>
      <c r="I334" s="447"/>
      <c r="J334" s="447"/>
      <c r="K334" s="448" t="s">
        <v>790</v>
      </c>
      <c r="L334" s="447"/>
      <c r="M334" s="449">
        <v>461.95</v>
      </c>
      <c r="N334" s="447"/>
    </row>
    <row r="335" spans="1:14">
      <c r="A335" s="443" t="s">
        <v>910</v>
      </c>
      <c r="B335" s="443" t="s">
        <v>785</v>
      </c>
      <c r="C335" s="444">
        <v>700</v>
      </c>
      <c r="D335" s="443" t="s">
        <v>793</v>
      </c>
      <c r="E335" s="443"/>
      <c r="F335" s="445">
        <v>39815</v>
      </c>
      <c r="G335" s="445">
        <v>45292</v>
      </c>
      <c r="H335" s="445">
        <v>45657</v>
      </c>
      <c r="I335" s="447"/>
      <c r="J335" s="446">
        <v>700</v>
      </c>
      <c r="K335" s="443" t="s">
        <v>787</v>
      </c>
      <c r="L335" s="443" t="s">
        <v>514</v>
      </c>
      <c r="M335" s="446">
        <v>510</v>
      </c>
      <c r="N335" s="446">
        <v>0</v>
      </c>
    </row>
    <row r="336" spans="1:14">
      <c r="A336" s="447"/>
      <c r="B336" s="447"/>
      <c r="C336" s="447"/>
      <c r="D336" s="447"/>
      <c r="E336" s="447"/>
      <c r="F336" s="447"/>
      <c r="G336" s="447"/>
      <c r="H336" s="447"/>
      <c r="I336" s="447"/>
      <c r="J336" s="447"/>
      <c r="K336" s="447"/>
      <c r="L336" s="443" t="s">
        <v>814</v>
      </c>
      <c r="M336" s="446">
        <v>11.95</v>
      </c>
      <c r="N336" s="447"/>
    </row>
    <row r="337" spans="1:14">
      <c r="A337" s="447"/>
      <c r="B337" s="447"/>
      <c r="C337" s="447"/>
      <c r="D337" s="447"/>
      <c r="E337" s="447"/>
      <c r="F337" s="447"/>
      <c r="G337" s="447"/>
      <c r="H337" s="447"/>
      <c r="I337" s="447"/>
      <c r="J337" s="447"/>
      <c r="K337" s="448" t="s">
        <v>790</v>
      </c>
      <c r="L337" s="447"/>
      <c r="M337" s="449">
        <v>521.95000000000005</v>
      </c>
      <c r="N337" s="447"/>
    </row>
    <row r="338" spans="1:14">
      <c r="A338" s="443" t="s">
        <v>911</v>
      </c>
      <c r="B338" s="443" t="s">
        <v>807</v>
      </c>
      <c r="C338" s="444">
        <v>700</v>
      </c>
      <c r="D338" s="443" t="s">
        <v>793</v>
      </c>
      <c r="E338" s="443"/>
      <c r="F338" s="445">
        <v>44897</v>
      </c>
      <c r="G338" s="445">
        <v>45323</v>
      </c>
      <c r="H338" s="445">
        <v>45504</v>
      </c>
      <c r="I338" s="447"/>
      <c r="J338" s="446">
        <v>850</v>
      </c>
      <c r="K338" s="443" t="s">
        <v>787</v>
      </c>
      <c r="L338" s="443" t="s">
        <v>514</v>
      </c>
      <c r="M338" s="446">
        <v>740</v>
      </c>
      <c r="N338" s="446">
        <v>550</v>
      </c>
    </row>
    <row r="339" spans="1:14">
      <c r="A339" s="447"/>
      <c r="B339" s="447"/>
      <c r="C339" s="447"/>
      <c r="D339" s="447"/>
      <c r="E339" s="447"/>
      <c r="F339" s="447"/>
      <c r="G339" s="447"/>
      <c r="H339" s="447"/>
      <c r="I339" s="447"/>
      <c r="J339" s="447"/>
      <c r="K339" s="447"/>
      <c r="L339" s="443" t="s">
        <v>789</v>
      </c>
      <c r="M339" s="446">
        <v>11.95</v>
      </c>
      <c r="N339" s="447"/>
    </row>
    <row r="340" spans="1:14">
      <c r="A340" s="447"/>
      <c r="B340" s="447"/>
      <c r="C340" s="447"/>
      <c r="D340" s="447"/>
      <c r="E340" s="447"/>
      <c r="F340" s="447"/>
      <c r="G340" s="447"/>
      <c r="H340" s="447"/>
      <c r="I340" s="447"/>
      <c r="J340" s="447"/>
      <c r="K340" s="448" t="s">
        <v>790</v>
      </c>
      <c r="L340" s="447"/>
      <c r="M340" s="449">
        <v>751.95</v>
      </c>
      <c r="N340" s="447"/>
    </row>
    <row r="341" spans="1:14">
      <c r="A341" s="443" t="s">
        <v>912</v>
      </c>
      <c r="B341" s="443" t="s">
        <v>795</v>
      </c>
      <c r="C341" s="444">
        <v>700</v>
      </c>
      <c r="D341" s="443" t="s">
        <v>793</v>
      </c>
      <c r="E341" s="443"/>
      <c r="F341" s="445">
        <v>42248</v>
      </c>
      <c r="G341" s="445">
        <v>45078</v>
      </c>
      <c r="H341" s="445">
        <v>45443</v>
      </c>
      <c r="I341" s="447"/>
      <c r="J341" s="446">
        <v>800</v>
      </c>
      <c r="K341" s="443" t="s">
        <v>787</v>
      </c>
      <c r="L341" s="443" t="s">
        <v>514</v>
      </c>
      <c r="M341" s="446">
        <v>550</v>
      </c>
      <c r="N341" s="446">
        <v>0</v>
      </c>
    </row>
    <row r="342" spans="1:14">
      <c r="A342" s="447"/>
      <c r="B342" s="447"/>
      <c r="C342" s="447"/>
      <c r="D342" s="447"/>
      <c r="E342" s="447"/>
      <c r="F342" s="447"/>
      <c r="G342" s="447"/>
      <c r="H342" s="447"/>
      <c r="I342" s="447"/>
      <c r="J342" s="447"/>
      <c r="K342" s="448" t="s">
        <v>790</v>
      </c>
      <c r="L342" s="447"/>
      <c r="M342" s="449">
        <v>550</v>
      </c>
      <c r="N342" s="447"/>
    </row>
    <row r="343" spans="1:14">
      <c r="A343" s="443" t="s">
        <v>913</v>
      </c>
      <c r="B343" s="443" t="s">
        <v>878</v>
      </c>
      <c r="C343" s="444">
        <v>580</v>
      </c>
      <c r="D343" s="443" t="s">
        <v>786</v>
      </c>
      <c r="E343" s="443"/>
      <c r="F343" s="445">
        <v>44736</v>
      </c>
      <c r="G343" s="445">
        <v>45108</v>
      </c>
      <c r="H343" s="447"/>
      <c r="I343" s="445">
        <v>45464</v>
      </c>
      <c r="J343" s="446">
        <v>750</v>
      </c>
      <c r="K343" s="443" t="s">
        <v>787</v>
      </c>
      <c r="L343" s="443" t="s">
        <v>833</v>
      </c>
      <c r="M343" s="446">
        <v>680</v>
      </c>
      <c r="N343" s="446">
        <v>350</v>
      </c>
    </row>
    <row r="344" spans="1:14">
      <c r="A344" s="447"/>
      <c r="B344" s="447"/>
      <c r="C344" s="447"/>
      <c r="D344" s="447"/>
      <c r="E344" s="447"/>
      <c r="F344" s="447"/>
      <c r="G344" s="447"/>
      <c r="H344" s="447"/>
      <c r="I344" s="447"/>
      <c r="J344" s="447"/>
      <c r="K344" s="447"/>
      <c r="L344" s="443" t="s">
        <v>789</v>
      </c>
      <c r="M344" s="446">
        <v>10</v>
      </c>
      <c r="N344" s="447"/>
    </row>
    <row r="345" spans="1:14">
      <c r="A345" s="447"/>
      <c r="B345" s="447"/>
      <c r="C345" s="447"/>
      <c r="D345" s="447"/>
      <c r="E345" s="447"/>
      <c r="F345" s="447"/>
      <c r="G345" s="447"/>
      <c r="H345" s="447"/>
      <c r="I345" s="447"/>
      <c r="J345" s="447"/>
      <c r="K345" s="447"/>
      <c r="L345" s="443" t="s">
        <v>808</v>
      </c>
      <c r="M345" s="446">
        <v>15</v>
      </c>
      <c r="N345" s="447"/>
    </row>
    <row r="346" spans="1:14">
      <c r="A346" s="447"/>
      <c r="B346" s="447"/>
      <c r="C346" s="447"/>
      <c r="D346" s="447"/>
      <c r="E346" s="447"/>
      <c r="F346" s="447"/>
      <c r="G346" s="447"/>
      <c r="H346" s="447"/>
      <c r="I346" s="447"/>
      <c r="J346" s="447"/>
      <c r="K346" s="447"/>
      <c r="L346" s="443" t="s">
        <v>834</v>
      </c>
      <c r="M346" s="446">
        <v>150</v>
      </c>
      <c r="N346" s="447"/>
    </row>
    <row r="347" spans="1:14">
      <c r="A347" s="447"/>
      <c r="B347" s="447"/>
      <c r="C347" s="447"/>
      <c r="D347" s="447"/>
      <c r="E347" s="447"/>
      <c r="F347" s="447"/>
      <c r="G347" s="447"/>
      <c r="H347" s="447"/>
      <c r="I347" s="447"/>
      <c r="J347" s="447"/>
      <c r="K347" s="447"/>
      <c r="L347" s="443" t="s">
        <v>814</v>
      </c>
      <c r="M347" s="446">
        <v>11.95</v>
      </c>
      <c r="N347" s="447"/>
    </row>
    <row r="348" spans="1:14">
      <c r="A348" s="447"/>
      <c r="B348" s="447"/>
      <c r="C348" s="447"/>
      <c r="D348" s="447"/>
      <c r="E348" s="447"/>
      <c r="F348" s="447"/>
      <c r="G348" s="447"/>
      <c r="H348" s="447"/>
      <c r="I348" s="447"/>
      <c r="J348" s="447"/>
      <c r="K348" s="448" t="s">
        <v>790</v>
      </c>
      <c r="L348" s="447"/>
      <c r="M348" s="449">
        <v>866.95</v>
      </c>
      <c r="N348" s="447"/>
    </row>
    <row r="349" spans="1:14">
      <c r="A349" s="443" t="s">
        <v>914</v>
      </c>
      <c r="B349" s="443" t="s">
        <v>807</v>
      </c>
      <c r="C349" s="444">
        <v>700</v>
      </c>
      <c r="D349" s="443" t="s">
        <v>793</v>
      </c>
      <c r="E349" s="443"/>
      <c r="F349" s="445">
        <v>44739</v>
      </c>
      <c r="G349" s="445">
        <v>45118</v>
      </c>
      <c r="H349" s="445">
        <v>45504</v>
      </c>
      <c r="I349" s="447"/>
      <c r="J349" s="446">
        <v>850</v>
      </c>
      <c r="K349" s="443" t="s">
        <v>787</v>
      </c>
      <c r="L349" s="443" t="s">
        <v>514</v>
      </c>
      <c r="M349" s="446">
        <v>740</v>
      </c>
      <c r="N349" s="446">
        <v>350</v>
      </c>
    </row>
    <row r="350" spans="1:14">
      <c r="A350" s="447"/>
      <c r="B350" s="447"/>
      <c r="C350" s="447"/>
      <c r="D350" s="447"/>
      <c r="E350" s="447"/>
      <c r="F350" s="447"/>
      <c r="G350" s="447"/>
      <c r="H350" s="447"/>
      <c r="I350" s="447"/>
      <c r="J350" s="447"/>
      <c r="K350" s="447"/>
      <c r="L350" s="443" t="s">
        <v>788</v>
      </c>
      <c r="M350" s="446">
        <v>0</v>
      </c>
      <c r="N350" s="447"/>
    </row>
    <row r="351" spans="1:14">
      <c r="A351" s="447"/>
      <c r="B351" s="447"/>
      <c r="C351" s="447"/>
      <c r="D351" s="447"/>
      <c r="E351" s="447"/>
      <c r="F351" s="447"/>
      <c r="G351" s="447"/>
      <c r="H351" s="447"/>
      <c r="I351" s="447"/>
      <c r="J351" s="447"/>
      <c r="K351" s="447"/>
      <c r="L351" s="443" t="s">
        <v>789</v>
      </c>
      <c r="M351" s="446">
        <v>11.95</v>
      </c>
      <c r="N351" s="447"/>
    </row>
    <row r="352" spans="1:14">
      <c r="A352" s="447"/>
      <c r="B352" s="447"/>
      <c r="C352" s="447"/>
      <c r="D352" s="447"/>
      <c r="E352" s="447"/>
      <c r="F352" s="447"/>
      <c r="G352" s="447"/>
      <c r="H352" s="447"/>
      <c r="I352" s="447"/>
      <c r="J352" s="447"/>
      <c r="K352" s="448" t="s">
        <v>790</v>
      </c>
      <c r="L352" s="447"/>
      <c r="M352" s="449">
        <v>751.95</v>
      </c>
      <c r="N352" s="447"/>
    </row>
    <row r="353" spans="1:14">
      <c r="A353" s="443" t="s">
        <v>915</v>
      </c>
      <c r="B353" s="443" t="s">
        <v>807</v>
      </c>
      <c r="C353" s="444">
        <v>700</v>
      </c>
      <c r="D353" s="443" t="s">
        <v>793</v>
      </c>
      <c r="E353" s="443"/>
      <c r="F353" s="445">
        <v>44245</v>
      </c>
      <c r="G353" s="445">
        <v>45108</v>
      </c>
      <c r="H353" s="447"/>
      <c r="I353" s="447"/>
      <c r="J353" s="446">
        <v>850</v>
      </c>
      <c r="K353" s="443" t="s">
        <v>787</v>
      </c>
      <c r="L353" s="443" t="s">
        <v>833</v>
      </c>
      <c r="M353" s="446">
        <v>805</v>
      </c>
      <c r="N353" s="446">
        <v>350</v>
      </c>
    </row>
    <row r="354" spans="1:14">
      <c r="A354" s="447"/>
      <c r="B354" s="447"/>
      <c r="C354" s="447"/>
      <c r="D354" s="447"/>
      <c r="E354" s="447"/>
      <c r="F354" s="447"/>
      <c r="G354" s="447"/>
      <c r="H354" s="447"/>
      <c r="I354" s="447"/>
      <c r="J354" s="447"/>
      <c r="K354" s="447"/>
      <c r="L354" s="443" t="s">
        <v>788</v>
      </c>
      <c r="M354" s="446">
        <v>0</v>
      </c>
      <c r="N354" s="447"/>
    </row>
    <row r="355" spans="1:14">
      <c r="A355" s="447"/>
      <c r="B355" s="447"/>
      <c r="C355" s="447"/>
      <c r="D355" s="447"/>
      <c r="E355" s="447"/>
      <c r="F355" s="447"/>
      <c r="G355" s="447"/>
      <c r="H355" s="447"/>
      <c r="I355" s="447"/>
      <c r="J355" s="447"/>
      <c r="K355" s="447"/>
      <c r="L355" s="443" t="s">
        <v>808</v>
      </c>
      <c r="M355" s="446">
        <v>30</v>
      </c>
      <c r="N355" s="447"/>
    </row>
    <row r="356" spans="1:14">
      <c r="A356" s="447"/>
      <c r="B356" s="447"/>
      <c r="C356" s="447"/>
      <c r="D356" s="447"/>
      <c r="E356" s="447"/>
      <c r="F356" s="447"/>
      <c r="G356" s="447"/>
      <c r="H356" s="447"/>
      <c r="I356" s="447"/>
      <c r="J356" s="447"/>
      <c r="K356" s="447"/>
      <c r="L356" s="443" t="s">
        <v>814</v>
      </c>
      <c r="M356" s="446">
        <v>11.95</v>
      </c>
      <c r="N356" s="447"/>
    </row>
    <row r="357" spans="1:14">
      <c r="A357" s="447"/>
      <c r="B357" s="447"/>
      <c r="C357" s="447"/>
      <c r="D357" s="447"/>
      <c r="E357" s="447"/>
      <c r="F357" s="447"/>
      <c r="G357" s="447"/>
      <c r="H357" s="447"/>
      <c r="I357" s="447"/>
      <c r="J357" s="447"/>
      <c r="K357" s="448" t="s">
        <v>790</v>
      </c>
      <c r="L357" s="447"/>
      <c r="M357" s="449">
        <v>846.95</v>
      </c>
      <c r="N357" s="447"/>
    </row>
    <row r="358" spans="1:14">
      <c r="A358" s="443" t="s">
        <v>916</v>
      </c>
      <c r="B358" s="443" t="s">
        <v>795</v>
      </c>
      <c r="C358" s="444">
        <v>700</v>
      </c>
      <c r="D358" s="443" t="s">
        <v>793</v>
      </c>
      <c r="E358" s="443"/>
      <c r="F358" s="445">
        <v>42467</v>
      </c>
      <c r="G358" s="445">
        <v>45383</v>
      </c>
      <c r="H358" s="447"/>
      <c r="I358" s="447"/>
      <c r="J358" s="446">
        <v>800</v>
      </c>
      <c r="K358" s="443" t="s">
        <v>787</v>
      </c>
      <c r="L358" s="443" t="s">
        <v>833</v>
      </c>
      <c r="M358" s="446">
        <v>550</v>
      </c>
      <c r="N358" s="446">
        <v>0</v>
      </c>
    </row>
    <row r="359" spans="1:14">
      <c r="A359" s="447"/>
      <c r="B359" s="447"/>
      <c r="C359" s="447"/>
      <c r="D359" s="447"/>
      <c r="E359" s="447"/>
      <c r="F359" s="447"/>
      <c r="G359" s="447"/>
      <c r="H359" s="447"/>
      <c r="I359" s="447"/>
      <c r="J359" s="447"/>
      <c r="K359" s="447"/>
      <c r="L359" s="443" t="s">
        <v>788</v>
      </c>
      <c r="M359" s="446">
        <v>0</v>
      </c>
      <c r="N359" s="447"/>
    </row>
    <row r="360" spans="1:14">
      <c r="A360" s="447"/>
      <c r="B360" s="447"/>
      <c r="C360" s="447"/>
      <c r="D360" s="447"/>
      <c r="E360" s="447"/>
      <c r="F360" s="447"/>
      <c r="G360" s="447"/>
      <c r="H360" s="447"/>
      <c r="I360" s="447"/>
      <c r="J360" s="447"/>
      <c r="K360" s="447"/>
      <c r="L360" s="443" t="s">
        <v>789</v>
      </c>
      <c r="M360" s="446">
        <v>0</v>
      </c>
      <c r="N360" s="447"/>
    </row>
    <row r="361" spans="1:14">
      <c r="A361" s="447"/>
      <c r="B361" s="447"/>
      <c r="C361" s="447"/>
      <c r="D361" s="447"/>
      <c r="E361" s="447"/>
      <c r="F361" s="447"/>
      <c r="G361" s="447"/>
      <c r="H361" s="447"/>
      <c r="I361" s="447"/>
      <c r="J361" s="447"/>
      <c r="K361" s="447"/>
      <c r="L361" s="443" t="s">
        <v>834</v>
      </c>
      <c r="M361" s="446">
        <v>150</v>
      </c>
      <c r="N361" s="447"/>
    </row>
    <row r="362" spans="1:14">
      <c r="A362" s="447"/>
      <c r="B362" s="447"/>
      <c r="C362" s="447"/>
      <c r="D362" s="447"/>
      <c r="E362" s="447"/>
      <c r="F362" s="447"/>
      <c r="G362" s="447"/>
      <c r="H362" s="447"/>
      <c r="I362" s="447"/>
      <c r="J362" s="447"/>
      <c r="K362" s="448" t="s">
        <v>790</v>
      </c>
      <c r="L362" s="447"/>
      <c r="M362" s="449">
        <v>700</v>
      </c>
      <c r="N362" s="447"/>
    </row>
    <row r="363" spans="1:14">
      <c r="A363" s="443" t="s">
        <v>917</v>
      </c>
      <c r="B363" s="443" t="s">
        <v>878</v>
      </c>
      <c r="C363" s="444">
        <v>580</v>
      </c>
      <c r="D363" s="443" t="s">
        <v>793</v>
      </c>
      <c r="E363" s="443"/>
      <c r="F363" s="445">
        <v>44712</v>
      </c>
      <c r="G363" s="445">
        <v>45078</v>
      </c>
      <c r="H363" s="445">
        <v>45443</v>
      </c>
      <c r="I363" s="447"/>
      <c r="J363" s="446">
        <v>750</v>
      </c>
      <c r="K363" s="443" t="s">
        <v>787</v>
      </c>
      <c r="L363" s="443" t="s">
        <v>514</v>
      </c>
      <c r="M363" s="446">
        <v>680</v>
      </c>
      <c r="N363" s="446">
        <v>350</v>
      </c>
    </row>
    <row r="364" spans="1:14">
      <c r="A364" s="447"/>
      <c r="B364" s="447"/>
      <c r="C364" s="447"/>
      <c r="D364" s="447"/>
      <c r="E364" s="447"/>
      <c r="F364" s="447"/>
      <c r="G364" s="447"/>
      <c r="H364" s="447"/>
      <c r="I364" s="447"/>
      <c r="J364" s="447"/>
      <c r="K364" s="447"/>
      <c r="L364" s="443" t="s">
        <v>789</v>
      </c>
      <c r="M364" s="446">
        <v>11.95</v>
      </c>
      <c r="N364" s="447"/>
    </row>
    <row r="365" spans="1:14">
      <c r="A365" s="447"/>
      <c r="B365" s="447"/>
      <c r="C365" s="447"/>
      <c r="D365" s="447"/>
      <c r="E365" s="447"/>
      <c r="F365" s="447"/>
      <c r="G365" s="447"/>
      <c r="H365" s="447"/>
      <c r="I365" s="447"/>
      <c r="J365" s="447"/>
      <c r="K365" s="447"/>
      <c r="L365" s="443" t="s">
        <v>808</v>
      </c>
      <c r="M365" s="446">
        <v>15</v>
      </c>
      <c r="N365" s="447"/>
    </row>
    <row r="366" spans="1:14">
      <c r="A366" s="447"/>
      <c r="B366" s="447"/>
      <c r="C366" s="447"/>
      <c r="D366" s="447"/>
      <c r="E366" s="447"/>
      <c r="F366" s="447"/>
      <c r="G366" s="447"/>
      <c r="H366" s="447"/>
      <c r="I366" s="447"/>
      <c r="J366" s="447"/>
      <c r="K366" s="448" t="s">
        <v>790</v>
      </c>
      <c r="L366" s="447"/>
      <c r="M366" s="449">
        <v>706.95</v>
      </c>
      <c r="N366" s="447"/>
    </row>
    <row r="367" spans="1:14">
      <c r="A367" s="443" t="s">
        <v>918</v>
      </c>
      <c r="B367" s="443" t="s">
        <v>792</v>
      </c>
      <c r="C367" s="444">
        <v>700</v>
      </c>
      <c r="D367" s="443" t="s">
        <v>793</v>
      </c>
      <c r="E367" s="443"/>
      <c r="F367" s="445">
        <v>44620</v>
      </c>
      <c r="G367" s="445">
        <v>45352</v>
      </c>
      <c r="H367" s="445">
        <v>45716</v>
      </c>
      <c r="I367" s="447"/>
      <c r="J367" s="446">
        <v>725</v>
      </c>
      <c r="K367" s="443" t="s">
        <v>787</v>
      </c>
      <c r="L367" s="443" t="s">
        <v>514</v>
      </c>
      <c r="M367" s="446">
        <v>800</v>
      </c>
      <c r="N367" s="446">
        <v>350</v>
      </c>
    </row>
    <row r="368" spans="1:14">
      <c r="A368" s="447"/>
      <c r="B368" s="447"/>
      <c r="C368" s="447"/>
      <c r="D368" s="447"/>
      <c r="E368" s="447"/>
      <c r="F368" s="447"/>
      <c r="G368" s="447"/>
      <c r="H368" s="447"/>
      <c r="I368" s="447"/>
      <c r="J368" s="447"/>
      <c r="K368" s="447"/>
      <c r="L368" s="443" t="s">
        <v>901</v>
      </c>
      <c r="M368" s="446">
        <v>11.95</v>
      </c>
      <c r="N368" s="447"/>
    </row>
    <row r="369" spans="1:14">
      <c r="A369" s="447"/>
      <c r="B369" s="447"/>
      <c r="C369" s="447"/>
      <c r="D369" s="447"/>
      <c r="E369" s="447"/>
      <c r="F369" s="447"/>
      <c r="G369" s="447"/>
      <c r="H369" s="447"/>
      <c r="I369" s="447"/>
      <c r="J369" s="447"/>
      <c r="K369" s="447"/>
      <c r="L369" s="443" t="s">
        <v>808</v>
      </c>
      <c r="M369" s="446">
        <v>30</v>
      </c>
      <c r="N369" s="447"/>
    </row>
    <row r="370" spans="1:14">
      <c r="A370" s="447"/>
      <c r="B370" s="447"/>
      <c r="C370" s="447"/>
      <c r="D370" s="447"/>
      <c r="E370" s="447"/>
      <c r="F370" s="447"/>
      <c r="G370" s="447"/>
      <c r="H370" s="447"/>
      <c r="I370" s="447"/>
      <c r="J370" s="447"/>
      <c r="K370" s="448" t="s">
        <v>790</v>
      </c>
      <c r="L370" s="447"/>
      <c r="M370" s="449">
        <v>841.95</v>
      </c>
      <c r="N370" s="447"/>
    </row>
    <row r="371" spans="1:14">
      <c r="A371" s="443" t="s">
        <v>919</v>
      </c>
      <c r="B371" s="443" t="s">
        <v>807</v>
      </c>
      <c r="C371" s="444">
        <v>700</v>
      </c>
      <c r="D371" s="443" t="s">
        <v>836</v>
      </c>
      <c r="E371" s="443"/>
      <c r="F371" s="447"/>
      <c r="G371" s="447"/>
      <c r="H371" s="447"/>
      <c r="I371" s="447"/>
      <c r="J371" s="446">
        <v>850</v>
      </c>
      <c r="K371" s="443" t="s">
        <v>837</v>
      </c>
      <c r="L371" s="443" t="s">
        <v>837</v>
      </c>
      <c r="M371" s="446">
        <v>0</v>
      </c>
      <c r="N371" s="446">
        <v>0</v>
      </c>
    </row>
    <row r="372" spans="1:14">
      <c r="A372" s="447"/>
      <c r="B372" s="447"/>
      <c r="C372" s="447"/>
      <c r="D372" s="447"/>
      <c r="E372" s="447"/>
      <c r="F372" s="447"/>
      <c r="G372" s="447"/>
      <c r="H372" s="447"/>
      <c r="I372" s="447"/>
      <c r="J372" s="447"/>
      <c r="K372" s="448" t="s">
        <v>790</v>
      </c>
      <c r="L372" s="447"/>
      <c r="M372" s="449">
        <v>0</v>
      </c>
      <c r="N372" s="447"/>
    </row>
    <row r="373" spans="1:14">
      <c r="A373" s="443" t="s">
        <v>920</v>
      </c>
      <c r="B373" s="443" t="s">
        <v>878</v>
      </c>
      <c r="C373" s="444">
        <v>580</v>
      </c>
      <c r="D373" s="443" t="s">
        <v>793</v>
      </c>
      <c r="E373" s="443"/>
      <c r="F373" s="445">
        <v>44646</v>
      </c>
      <c r="G373" s="445">
        <v>45383</v>
      </c>
      <c r="H373" s="445">
        <v>45747</v>
      </c>
      <c r="I373" s="447"/>
      <c r="J373" s="446">
        <v>750</v>
      </c>
      <c r="K373" s="443" t="s">
        <v>787</v>
      </c>
      <c r="L373" s="443" t="s">
        <v>514</v>
      </c>
      <c r="M373" s="446">
        <v>690</v>
      </c>
      <c r="N373" s="446">
        <v>350</v>
      </c>
    </row>
    <row r="374" spans="1:14">
      <c r="A374" s="447"/>
      <c r="B374" s="447"/>
      <c r="C374" s="447"/>
      <c r="D374" s="447"/>
      <c r="E374" s="447"/>
      <c r="F374" s="447"/>
      <c r="G374" s="447"/>
      <c r="H374" s="447"/>
      <c r="I374" s="447"/>
      <c r="J374" s="447"/>
      <c r="K374" s="447"/>
      <c r="L374" s="443" t="s">
        <v>789</v>
      </c>
      <c r="M374" s="446">
        <v>11.95</v>
      </c>
      <c r="N374" s="447"/>
    </row>
    <row r="375" spans="1:14">
      <c r="A375" s="447"/>
      <c r="B375" s="447"/>
      <c r="C375" s="447"/>
      <c r="D375" s="447"/>
      <c r="E375" s="447"/>
      <c r="F375" s="447"/>
      <c r="G375" s="447"/>
      <c r="H375" s="447"/>
      <c r="I375" s="447"/>
      <c r="J375" s="447"/>
      <c r="K375" s="448" t="s">
        <v>790</v>
      </c>
      <c r="L375" s="447"/>
      <c r="M375" s="449">
        <v>701.95</v>
      </c>
      <c r="N375" s="447"/>
    </row>
    <row r="376" spans="1:14">
      <c r="A376" s="443" t="s">
        <v>921</v>
      </c>
      <c r="B376" s="443" t="s">
        <v>807</v>
      </c>
      <c r="C376" s="444">
        <v>700</v>
      </c>
      <c r="D376" s="443" t="s">
        <v>793</v>
      </c>
      <c r="E376" s="443"/>
      <c r="F376" s="445">
        <v>44778</v>
      </c>
      <c r="G376" s="445">
        <v>45170</v>
      </c>
      <c r="H376" s="445">
        <v>45535</v>
      </c>
      <c r="I376" s="447"/>
      <c r="J376" s="446">
        <v>850</v>
      </c>
      <c r="K376" s="443" t="s">
        <v>787</v>
      </c>
      <c r="L376" s="443" t="s">
        <v>514</v>
      </c>
      <c r="M376" s="446">
        <v>770</v>
      </c>
      <c r="N376" s="446">
        <v>350</v>
      </c>
    </row>
    <row r="377" spans="1:14">
      <c r="A377" s="447"/>
      <c r="B377" s="447"/>
      <c r="C377" s="447"/>
      <c r="D377" s="447"/>
      <c r="E377" s="447"/>
      <c r="F377" s="447"/>
      <c r="G377" s="447"/>
      <c r="H377" s="447"/>
      <c r="I377" s="447"/>
      <c r="J377" s="447"/>
      <c r="K377" s="447"/>
      <c r="L377" s="443" t="s">
        <v>788</v>
      </c>
      <c r="M377" s="446">
        <v>0</v>
      </c>
      <c r="N377" s="447"/>
    </row>
    <row r="378" spans="1:14">
      <c r="A378" s="447"/>
      <c r="B378" s="447"/>
      <c r="C378" s="447"/>
      <c r="D378" s="447"/>
      <c r="E378" s="447"/>
      <c r="F378" s="447"/>
      <c r="G378" s="447"/>
      <c r="H378" s="447"/>
      <c r="I378" s="447"/>
      <c r="J378" s="447"/>
      <c r="K378" s="447"/>
      <c r="L378" s="443" t="s">
        <v>466</v>
      </c>
      <c r="M378" s="446">
        <v>0</v>
      </c>
      <c r="N378" s="447"/>
    </row>
    <row r="379" spans="1:14">
      <c r="A379" s="447"/>
      <c r="B379" s="447"/>
      <c r="C379" s="447"/>
      <c r="D379" s="447"/>
      <c r="E379" s="447"/>
      <c r="F379" s="447"/>
      <c r="G379" s="447"/>
      <c r="H379" s="447"/>
      <c r="I379" s="447"/>
      <c r="J379" s="447"/>
      <c r="K379" s="447"/>
      <c r="L379" s="443" t="s">
        <v>789</v>
      </c>
      <c r="M379" s="446">
        <v>0</v>
      </c>
      <c r="N379" s="447"/>
    </row>
    <row r="380" spans="1:14">
      <c r="A380" s="447"/>
      <c r="B380" s="447"/>
      <c r="C380" s="447"/>
      <c r="D380" s="447"/>
      <c r="E380" s="447"/>
      <c r="F380" s="447"/>
      <c r="G380" s="447"/>
      <c r="H380" s="447"/>
      <c r="I380" s="447"/>
      <c r="J380" s="447"/>
      <c r="K380" s="448" t="s">
        <v>790</v>
      </c>
      <c r="L380" s="447"/>
      <c r="M380" s="449">
        <v>770</v>
      </c>
      <c r="N380" s="447"/>
    </row>
    <row r="381" spans="1:14">
      <c r="A381" s="443" t="s">
        <v>922</v>
      </c>
      <c r="B381" s="443" t="s">
        <v>795</v>
      </c>
      <c r="C381" s="444">
        <v>700</v>
      </c>
      <c r="D381" s="443" t="s">
        <v>793</v>
      </c>
      <c r="E381" s="443"/>
      <c r="F381" s="445">
        <v>45331</v>
      </c>
      <c r="G381" s="445">
        <v>45331</v>
      </c>
      <c r="H381" s="445">
        <v>45716</v>
      </c>
      <c r="I381" s="447"/>
      <c r="J381" s="446">
        <v>800</v>
      </c>
      <c r="K381" s="443" t="s">
        <v>787</v>
      </c>
      <c r="L381" s="443" t="s">
        <v>514</v>
      </c>
      <c r="M381" s="446">
        <v>805</v>
      </c>
      <c r="N381" s="446">
        <v>550</v>
      </c>
    </row>
    <row r="382" spans="1:14">
      <c r="A382" s="447"/>
      <c r="B382" s="447"/>
      <c r="C382" s="447"/>
      <c r="D382" s="447"/>
      <c r="E382" s="447"/>
      <c r="F382" s="447"/>
      <c r="G382" s="447"/>
      <c r="H382" s="447"/>
      <c r="I382" s="447"/>
      <c r="J382" s="447"/>
      <c r="K382" s="448" t="s">
        <v>790</v>
      </c>
      <c r="L382" s="447"/>
      <c r="M382" s="449">
        <v>805</v>
      </c>
      <c r="N382" s="447"/>
    </row>
    <row r="383" spans="1:14">
      <c r="A383" s="443" t="s">
        <v>923</v>
      </c>
      <c r="B383" s="443" t="s">
        <v>807</v>
      </c>
      <c r="C383" s="444">
        <v>700</v>
      </c>
      <c r="D383" s="443" t="s">
        <v>793</v>
      </c>
      <c r="E383" s="443"/>
      <c r="F383" s="445">
        <v>45169</v>
      </c>
      <c r="G383" s="445">
        <v>45169</v>
      </c>
      <c r="H383" s="445">
        <v>45535</v>
      </c>
      <c r="I383" s="447"/>
      <c r="J383" s="446">
        <v>850</v>
      </c>
      <c r="K383" s="443" t="s">
        <v>787</v>
      </c>
      <c r="L383" s="443" t="s">
        <v>514</v>
      </c>
      <c r="M383" s="446">
        <v>780</v>
      </c>
      <c r="N383" s="446">
        <v>350</v>
      </c>
    </row>
    <row r="384" spans="1:14">
      <c r="A384" s="447"/>
      <c r="B384" s="447"/>
      <c r="C384" s="447"/>
      <c r="D384" s="447"/>
      <c r="E384" s="447"/>
      <c r="F384" s="447"/>
      <c r="G384" s="447"/>
      <c r="H384" s="447"/>
      <c r="I384" s="447"/>
      <c r="J384" s="447"/>
      <c r="K384" s="447"/>
      <c r="L384" s="443" t="s">
        <v>789</v>
      </c>
      <c r="M384" s="446">
        <v>11.95</v>
      </c>
      <c r="N384" s="447"/>
    </row>
    <row r="385" spans="1:14">
      <c r="A385" s="447"/>
      <c r="B385" s="447"/>
      <c r="C385" s="447"/>
      <c r="D385" s="447"/>
      <c r="E385" s="447"/>
      <c r="F385" s="447"/>
      <c r="G385" s="447"/>
      <c r="H385" s="447"/>
      <c r="I385" s="447"/>
      <c r="J385" s="447"/>
      <c r="K385" s="448" t="s">
        <v>790</v>
      </c>
      <c r="L385" s="447"/>
      <c r="M385" s="449">
        <v>791.95</v>
      </c>
      <c r="N385" s="447"/>
    </row>
    <row r="386" spans="1:14">
      <c r="A386" s="443" t="s">
        <v>924</v>
      </c>
      <c r="B386" s="443" t="s">
        <v>785</v>
      </c>
      <c r="C386" s="444">
        <v>580</v>
      </c>
      <c r="D386" s="443" t="s">
        <v>793</v>
      </c>
      <c r="E386" s="443"/>
      <c r="F386" s="445">
        <v>45231</v>
      </c>
      <c r="G386" s="445">
        <v>45231</v>
      </c>
      <c r="H386" s="445">
        <v>45596</v>
      </c>
      <c r="I386" s="447"/>
      <c r="J386" s="446">
        <v>700</v>
      </c>
      <c r="K386" s="443" t="s">
        <v>787</v>
      </c>
      <c r="L386" s="443" t="s">
        <v>514</v>
      </c>
      <c r="M386" s="446">
        <v>670</v>
      </c>
      <c r="N386" s="446">
        <v>350</v>
      </c>
    </row>
    <row r="387" spans="1:14">
      <c r="A387" s="447"/>
      <c r="B387" s="447"/>
      <c r="C387" s="447"/>
      <c r="D387" s="447"/>
      <c r="E387" s="447"/>
      <c r="F387" s="447"/>
      <c r="G387" s="447"/>
      <c r="H387" s="447"/>
      <c r="I387" s="447"/>
      <c r="J387" s="447"/>
      <c r="K387" s="448" t="s">
        <v>790</v>
      </c>
      <c r="L387" s="447"/>
      <c r="M387" s="449">
        <v>670</v>
      </c>
      <c r="N387" s="447"/>
    </row>
    <row r="388" spans="1:14">
      <c r="A388" s="443" t="s">
        <v>925</v>
      </c>
      <c r="B388" s="443" t="s">
        <v>795</v>
      </c>
      <c r="C388" s="444">
        <v>700</v>
      </c>
      <c r="D388" s="443" t="s">
        <v>793</v>
      </c>
      <c r="E388" s="443"/>
      <c r="F388" s="445">
        <v>44900</v>
      </c>
      <c r="G388" s="445">
        <v>45292</v>
      </c>
      <c r="H388" s="445">
        <v>45657</v>
      </c>
      <c r="I388" s="447"/>
      <c r="J388" s="446">
        <v>800</v>
      </c>
      <c r="K388" s="443" t="s">
        <v>787</v>
      </c>
      <c r="L388" s="443" t="s">
        <v>514</v>
      </c>
      <c r="M388" s="446">
        <v>770</v>
      </c>
      <c r="N388" s="446">
        <v>550</v>
      </c>
    </row>
    <row r="389" spans="1:14">
      <c r="A389" s="447"/>
      <c r="B389" s="447"/>
      <c r="C389" s="447"/>
      <c r="D389" s="447"/>
      <c r="E389" s="447"/>
      <c r="F389" s="447"/>
      <c r="G389" s="447"/>
      <c r="H389" s="447"/>
      <c r="I389" s="447"/>
      <c r="J389" s="447"/>
      <c r="K389" s="448" t="s">
        <v>790</v>
      </c>
      <c r="L389" s="447"/>
      <c r="M389" s="449">
        <v>770</v>
      </c>
      <c r="N389" s="447"/>
    </row>
    <row r="390" spans="1:14">
      <c r="A390" s="443" t="s">
        <v>926</v>
      </c>
      <c r="B390" s="443" t="s">
        <v>785</v>
      </c>
      <c r="C390" s="444">
        <v>580</v>
      </c>
      <c r="D390" s="443" t="s">
        <v>793</v>
      </c>
      <c r="E390" s="443"/>
      <c r="F390" s="445">
        <v>44967</v>
      </c>
      <c r="G390" s="445">
        <v>45352</v>
      </c>
      <c r="H390" s="445">
        <v>45716</v>
      </c>
      <c r="I390" s="447"/>
      <c r="J390" s="446">
        <v>700</v>
      </c>
      <c r="K390" s="443" t="s">
        <v>787</v>
      </c>
      <c r="L390" s="443" t="s">
        <v>514</v>
      </c>
      <c r="M390" s="446">
        <v>680</v>
      </c>
      <c r="N390" s="446">
        <v>350</v>
      </c>
    </row>
    <row r="391" spans="1:14">
      <c r="A391" s="447"/>
      <c r="B391" s="447"/>
      <c r="C391" s="447"/>
      <c r="D391" s="447"/>
      <c r="E391" s="447"/>
      <c r="F391" s="447"/>
      <c r="G391" s="447"/>
      <c r="H391" s="447"/>
      <c r="I391" s="447"/>
      <c r="J391" s="447"/>
      <c r="K391" s="447"/>
      <c r="L391" s="443" t="s">
        <v>788</v>
      </c>
      <c r="M391" s="446">
        <v>0</v>
      </c>
      <c r="N391" s="447"/>
    </row>
    <row r="392" spans="1:14">
      <c r="A392" s="447"/>
      <c r="B392" s="447"/>
      <c r="C392" s="447"/>
      <c r="D392" s="447"/>
      <c r="E392" s="447"/>
      <c r="F392" s="447"/>
      <c r="G392" s="447"/>
      <c r="H392" s="447"/>
      <c r="I392" s="447"/>
      <c r="J392" s="447"/>
      <c r="K392" s="447"/>
      <c r="L392" s="443" t="s">
        <v>789</v>
      </c>
      <c r="M392" s="446">
        <v>11.95</v>
      </c>
      <c r="N392" s="447"/>
    </row>
    <row r="393" spans="1:14">
      <c r="A393" s="447"/>
      <c r="B393" s="447"/>
      <c r="C393" s="447"/>
      <c r="D393" s="447"/>
      <c r="E393" s="447"/>
      <c r="F393" s="447"/>
      <c r="G393" s="447"/>
      <c r="H393" s="447"/>
      <c r="I393" s="447"/>
      <c r="J393" s="447"/>
      <c r="K393" s="448" t="s">
        <v>790</v>
      </c>
      <c r="L393" s="447"/>
      <c r="M393" s="449">
        <v>691.95</v>
      </c>
      <c r="N393" s="447"/>
    </row>
    <row r="394" spans="1:14">
      <c r="A394" s="443" t="s">
        <v>927</v>
      </c>
      <c r="B394" s="443" t="s">
        <v>795</v>
      </c>
      <c r="C394" s="444">
        <v>700</v>
      </c>
      <c r="D394" s="443" t="s">
        <v>793</v>
      </c>
      <c r="E394" s="443"/>
      <c r="F394" s="445">
        <v>44778</v>
      </c>
      <c r="G394" s="445">
        <v>45170</v>
      </c>
      <c r="H394" s="445">
        <v>45535</v>
      </c>
      <c r="I394" s="447"/>
      <c r="J394" s="446">
        <v>800</v>
      </c>
      <c r="K394" s="443" t="s">
        <v>787</v>
      </c>
      <c r="L394" s="443" t="s">
        <v>514</v>
      </c>
      <c r="M394" s="446">
        <v>770</v>
      </c>
      <c r="N394" s="446">
        <v>350</v>
      </c>
    </row>
    <row r="395" spans="1:14">
      <c r="A395" s="447"/>
      <c r="B395" s="447"/>
      <c r="C395" s="447"/>
      <c r="D395" s="447"/>
      <c r="E395" s="447"/>
      <c r="F395" s="447"/>
      <c r="G395" s="447"/>
      <c r="H395" s="447"/>
      <c r="I395" s="447"/>
      <c r="J395" s="447"/>
      <c r="K395" s="447"/>
      <c r="L395" s="443" t="s">
        <v>789</v>
      </c>
      <c r="M395" s="446">
        <v>0</v>
      </c>
      <c r="N395" s="447"/>
    </row>
    <row r="396" spans="1:14">
      <c r="A396" s="447"/>
      <c r="B396" s="447"/>
      <c r="C396" s="447"/>
      <c r="D396" s="447"/>
      <c r="E396" s="447"/>
      <c r="F396" s="447"/>
      <c r="G396" s="447"/>
      <c r="H396" s="447"/>
      <c r="I396" s="447"/>
      <c r="J396" s="447"/>
      <c r="K396" s="448" t="s">
        <v>790</v>
      </c>
      <c r="L396" s="447"/>
      <c r="M396" s="449">
        <v>770</v>
      </c>
      <c r="N396" s="447"/>
    </row>
    <row r="397" spans="1:14">
      <c r="A397" s="443" t="s">
        <v>928</v>
      </c>
      <c r="B397" s="443" t="s">
        <v>785</v>
      </c>
      <c r="C397" s="444">
        <v>580</v>
      </c>
      <c r="D397" s="443" t="s">
        <v>793</v>
      </c>
      <c r="E397" s="443"/>
      <c r="F397" s="445">
        <v>44389</v>
      </c>
      <c r="G397" s="445">
        <v>45139</v>
      </c>
      <c r="H397" s="445">
        <v>45504</v>
      </c>
      <c r="I397" s="447"/>
      <c r="J397" s="446">
        <v>700</v>
      </c>
      <c r="K397" s="443" t="s">
        <v>787</v>
      </c>
      <c r="L397" s="443" t="s">
        <v>514</v>
      </c>
      <c r="M397" s="446">
        <v>650</v>
      </c>
      <c r="N397" s="446">
        <v>350</v>
      </c>
    </row>
    <row r="398" spans="1:14">
      <c r="A398" s="447"/>
      <c r="B398" s="447"/>
      <c r="C398" s="447"/>
      <c r="D398" s="447"/>
      <c r="E398" s="447"/>
      <c r="F398" s="447"/>
      <c r="G398" s="447"/>
      <c r="H398" s="447"/>
      <c r="I398" s="447"/>
      <c r="J398" s="447"/>
      <c r="K398" s="447"/>
      <c r="L398" s="443" t="s">
        <v>789</v>
      </c>
      <c r="M398" s="446">
        <v>11.95</v>
      </c>
      <c r="N398" s="447"/>
    </row>
    <row r="399" spans="1:14">
      <c r="A399" s="447"/>
      <c r="B399" s="447"/>
      <c r="C399" s="447"/>
      <c r="D399" s="447"/>
      <c r="E399" s="447"/>
      <c r="F399" s="447"/>
      <c r="G399" s="447"/>
      <c r="H399" s="447"/>
      <c r="I399" s="447"/>
      <c r="J399" s="447"/>
      <c r="K399" s="448" t="s">
        <v>790</v>
      </c>
      <c r="L399" s="447"/>
      <c r="M399" s="449">
        <v>661.95</v>
      </c>
      <c r="N399" s="447"/>
    </row>
    <row r="400" spans="1:14">
      <c r="A400" s="443" t="s">
        <v>929</v>
      </c>
      <c r="B400" s="443" t="s">
        <v>795</v>
      </c>
      <c r="C400" s="444">
        <v>580</v>
      </c>
      <c r="D400" s="443" t="s">
        <v>793</v>
      </c>
      <c r="E400" s="443"/>
      <c r="F400" s="445">
        <v>44407</v>
      </c>
      <c r="G400" s="445">
        <v>45139</v>
      </c>
      <c r="H400" s="445">
        <v>45504</v>
      </c>
      <c r="I400" s="447"/>
      <c r="J400" s="446">
        <v>800</v>
      </c>
      <c r="K400" s="443" t="s">
        <v>787</v>
      </c>
      <c r="L400" s="443" t="s">
        <v>514</v>
      </c>
      <c r="M400" s="446">
        <v>760</v>
      </c>
      <c r="N400" s="446">
        <v>99</v>
      </c>
    </row>
    <row r="401" spans="1:14">
      <c r="A401" s="447"/>
      <c r="B401" s="447"/>
      <c r="C401" s="447"/>
      <c r="D401" s="447"/>
      <c r="E401" s="447"/>
      <c r="F401" s="447"/>
      <c r="G401" s="447"/>
      <c r="H401" s="447"/>
      <c r="I401" s="447"/>
      <c r="J401" s="447"/>
      <c r="K401" s="448" t="s">
        <v>790</v>
      </c>
      <c r="L401" s="447"/>
      <c r="M401" s="449">
        <v>760</v>
      </c>
      <c r="N401" s="447"/>
    </row>
    <row r="402" spans="1:14">
      <c r="A402" s="443" t="s">
        <v>930</v>
      </c>
      <c r="B402" s="443" t="s">
        <v>785</v>
      </c>
      <c r="C402" s="444">
        <v>580</v>
      </c>
      <c r="D402" s="443" t="s">
        <v>793</v>
      </c>
      <c r="E402" s="443"/>
      <c r="F402" s="445">
        <v>45078</v>
      </c>
      <c r="G402" s="445">
        <v>45078</v>
      </c>
      <c r="H402" s="445">
        <v>45443</v>
      </c>
      <c r="I402" s="447"/>
      <c r="J402" s="446">
        <v>700</v>
      </c>
      <c r="K402" s="443" t="s">
        <v>787</v>
      </c>
      <c r="L402" s="443" t="s">
        <v>514</v>
      </c>
      <c r="M402" s="446">
        <v>660</v>
      </c>
      <c r="N402" s="446">
        <v>350</v>
      </c>
    </row>
    <row r="403" spans="1:14">
      <c r="A403" s="447"/>
      <c r="B403" s="447"/>
      <c r="C403" s="447"/>
      <c r="D403" s="447"/>
      <c r="E403" s="447"/>
      <c r="F403" s="447"/>
      <c r="G403" s="447"/>
      <c r="H403" s="447"/>
      <c r="I403" s="447"/>
      <c r="J403" s="447"/>
      <c r="K403" s="447"/>
      <c r="L403" s="443" t="s">
        <v>789</v>
      </c>
      <c r="M403" s="446">
        <v>11.95</v>
      </c>
      <c r="N403" s="447"/>
    </row>
    <row r="404" spans="1:14">
      <c r="A404" s="447"/>
      <c r="B404" s="447"/>
      <c r="C404" s="447"/>
      <c r="D404" s="447"/>
      <c r="E404" s="447"/>
      <c r="F404" s="447"/>
      <c r="G404" s="447"/>
      <c r="H404" s="447"/>
      <c r="I404" s="447"/>
      <c r="J404" s="447"/>
      <c r="K404" s="448" t="s">
        <v>790</v>
      </c>
      <c r="L404" s="447"/>
      <c r="M404" s="449">
        <v>671.95</v>
      </c>
      <c r="N404" s="447"/>
    </row>
    <row r="405" spans="1:14">
      <c r="A405" s="443" t="s">
        <v>931</v>
      </c>
      <c r="B405" s="443" t="s">
        <v>795</v>
      </c>
      <c r="C405" s="444">
        <v>700</v>
      </c>
      <c r="D405" s="443" t="s">
        <v>793</v>
      </c>
      <c r="E405" s="443"/>
      <c r="F405" s="445">
        <v>45352</v>
      </c>
      <c r="G405" s="445">
        <v>45352</v>
      </c>
      <c r="H405" s="445">
        <v>45716</v>
      </c>
      <c r="I405" s="447"/>
      <c r="J405" s="446">
        <v>800</v>
      </c>
      <c r="K405" s="443" t="s">
        <v>787</v>
      </c>
      <c r="L405" s="443" t="s">
        <v>514</v>
      </c>
      <c r="M405" s="446">
        <v>770</v>
      </c>
      <c r="N405" s="446">
        <v>550</v>
      </c>
    </row>
    <row r="406" spans="1:14">
      <c r="A406" s="447"/>
      <c r="B406" s="447"/>
      <c r="C406" s="447"/>
      <c r="D406" s="447"/>
      <c r="E406" s="447"/>
      <c r="F406" s="447"/>
      <c r="G406" s="447"/>
      <c r="H406" s="447"/>
      <c r="I406" s="447"/>
      <c r="J406" s="447"/>
      <c r="K406" s="447"/>
      <c r="L406" s="443" t="s">
        <v>788</v>
      </c>
      <c r="M406" s="446">
        <v>0</v>
      </c>
      <c r="N406" s="447"/>
    </row>
    <row r="407" spans="1:14">
      <c r="A407" s="447"/>
      <c r="B407" s="447"/>
      <c r="C407" s="447"/>
      <c r="D407" s="447"/>
      <c r="E407" s="447"/>
      <c r="F407" s="447"/>
      <c r="G407" s="447"/>
      <c r="H407" s="447"/>
      <c r="I407" s="447"/>
      <c r="J407" s="447"/>
      <c r="K407" s="447"/>
      <c r="L407" s="443" t="s">
        <v>789</v>
      </c>
      <c r="M407" s="446">
        <v>0</v>
      </c>
      <c r="N407" s="447"/>
    </row>
    <row r="408" spans="1:14">
      <c r="A408" s="447"/>
      <c r="B408" s="447"/>
      <c r="C408" s="447"/>
      <c r="D408" s="447"/>
      <c r="E408" s="447"/>
      <c r="F408" s="447"/>
      <c r="G408" s="447"/>
      <c r="H408" s="447"/>
      <c r="I408" s="447"/>
      <c r="J408" s="447"/>
      <c r="K408" s="448" t="s">
        <v>790</v>
      </c>
      <c r="L408" s="447"/>
      <c r="M408" s="449">
        <v>770</v>
      </c>
      <c r="N408" s="447"/>
    </row>
    <row r="409" spans="1:14">
      <c r="A409" s="443" t="s">
        <v>932</v>
      </c>
      <c r="B409" s="443" t="s">
        <v>803</v>
      </c>
      <c r="C409" s="444">
        <v>700</v>
      </c>
      <c r="D409" s="443" t="s">
        <v>793</v>
      </c>
      <c r="E409" s="443"/>
      <c r="F409" s="445">
        <v>45261</v>
      </c>
      <c r="G409" s="445">
        <v>45261</v>
      </c>
      <c r="H409" s="445">
        <v>45626</v>
      </c>
      <c r="I409" s="447"/>
      <c r="J409" s="446">
        <v>825</v>
      </c>
      <c r="K409" s="443" t="s">
        <v>787</v>
      </c>
      <c r="L409" s="443" t="s">
        <v>514</v>
      </c>
      <c r="M409" s="446">
        <v>770</v>
      </c>
      <c r="N409" s="446">
        <v>550</v>
      </c>
    </row>
    <row r="410" spans="1:14">
      <c r="A410" s="447"/>
      <c r="B410" s="447"/>
      <c r="C410" s="447"/>
      <c r="D410" s="447"/>
      <c r="E410" s="447"/>
      <c r="F410" s="447"/>
      <c r="G410" s="447"/>
      <c r="H410" s="447"/>
      <c r="I410" s="447"/>
      <c r="J410" s="447"/>
      <c r="K410" s="447"/>
      <c r="L410" s="443" t="s">
        <v>788</v>
      </c>
      <c r="M410" s="446">
        <v>0</v>
      </c>
      <c r="N410" s="447"/>
    </row>
    <row r="411" spans="1:14">
      <c r="A411" s="447"/>
      <c r="B411" s="447"/>
      <c r="C411" s="447"/>
      <c r="D411" s="447"/>
      <c r="E411" s="447"/>
      <c r="F411" s="447"/>
      <c r="G411" s="447"/>
      <c r="H411" s="447"/>
      <c r="I411" s="447"/>
      <c r="J411" s="447"/>
      <c r="K411" s="447"/>
      <c r="L411" s="443" t="s">
        <v>789</v>
      </c>
      <c r="M411" s="446">
        <v>11.95</v>
      </c>
      <c r="N411" s="447"/>
    </row>
    <row r="412" spans="1:14">
      <c r="A412" s="447"/>
      <c r="B412" s="447"/>
      <c r="C412" s="447"/>
      <c r="D412" s="447"/>
      <c r="E412" s="447"/>
      <c r="F412" s="447"/>
      <c r="G412" s="447"/>
      <c r="H412" s="447"/>
      <c r="I412" s="447"/>
      <c r="J412" s="447"/>
      <c r="K412" s="447"/>
      <c r="L412" s="443" t="s">
        <v>808</v>
      </c>
      <c r="M412" s="446">
        <v>30</v>
      </c>
      <c r="N412" s="447"/>
    </row>
    <row r="413" spans="1:14">
      <c r="A413" s="447"/>
      <c r="B413" s="447"/>
      <c r="C413" s="447"/>
      <c r="D413" s="447"/>
      <c r="E413" s="447"/>
      <c r="F413" s="447"/>
      <c r="G413" s="447"/>
      <c r="H413" s="447"/>
      <c r="I413" s="447"/>
      <c r="J413" s="447"/>
      <c r="K413" s="448" t="s">
        <v>790</v>
      </c>
      <c r="L413" s="447"/>
      <c r="M413" s="449">
        <v>811.95</v>
      </c>
      <c r="N413" s="447"/>
    </row>
    <row r="414" spans="1:14">
      <c r="A414" s="443" t="s">
        <v>933</v>
      </c>
      <c r="B414" s="443" t="s">
        <v>785</v>
      </c>
      <c r="C414" s="444">
        <v>580</v>
      </c>
      <c r="D414" s="443" t="s">
        <v>793</v>
      </c>
      <c r="E414" s="443"/>
      <c r="F414" s="445">
        <v>45352</v>
      </c>
      <c r="G414" s="445">
        <v>45352</v>
      </c>
      <c r="H414" s="445">
        <v>45716</v>
      </c>
      <c r="I414" s="447"/>
      <c r="J414" s="446">
        <v>700</v>
      </c>
      <c r="K414" s="443" t="s">
        <v>787</v>
      </c>
      <c r="L414" s="443" t="s">
        <v>514</v>
      </c>
      <c r="M414" s="446">
        <v>660</v>
      </c>
      <c r="N414" s="446">
        <v>550</v>
      </c>
    </row>
    <row r="415" spans="1:14">
      <c r="A415" s="447"/>
      <c r="B415" s="447"/>
      <c r="C415" s="447"/>
      <c r="D415" s="447"/>
      <c r="E415" s="447"/>
      <c r="F415" s="447"/>
      <c r="G415" s="447"/>
      <c r="H415" s="447"/>
      <c r="I415" s="447"/>
      <c r="J415" s="447"/>
      <c r="K415" s="447"/>
      <c r="L415" s="443" t="s">
        <v>789</v>
      </c>
      <c r="M415" s="446">
        <v>11.95</v>
      </c>
      <c r="N415" s="447"/>
    </row>
    <row r="416" spans="1:14">
      <c r="A416" s="447"/>
      <c r="B416" s="447"/>
      <c r="C416" s="447"/>
      <c r="D416" s="447"/>
      <c r="E416" s="447"/>
      <c r="F416" s="447"/>
      <c r="G416" s="447"/>
      <c r="H416" s="447"/>
      <c r="I416" s="447"/>
      <c r="J416" s="447"/>
      <c r="K416" s="448" t="s">
        <v>790</v>
      </c>
      <c r="L416" s="447"/>
      <c r="M416" s="449">
        <v>671.95</v>
      </c>
      <c r="N416" s="447"/>
    </row>
    <row r="417" spans="1:14">
      <c r="A417" s="443" t="s">
        <v>934</v>
      </c>
      <c r="B417" s="443" t="s">
        <v>795</v>
      </c>
      <c r="C417" s="444">
        <v>700</v>
      </c>
      <c r="D417" s="443" t="s">
        <v>793</v>
      </c>
      <c r="E417" s="443"/>
      <c r="F417" s="445">
        <v>45296</v>
      </c>
      <c r="G417" s="445">
        <v>45296</v>
      </c>
      <c r="H417" s="445">
        <v>45688</v>
      </c>
      <c r="I417" s="447"/>
      <c r="J417" s="446">
        <v>800</v>
      </c>
      <c r="K417" s="443" t="s">
        <v>787</v>
      </c>
      <c r="L417" s="443" t="s">
        <v>514</v>
      </c>
      <c r="M417" s="446">
        <v>770</v>
      </c>
      <c r="N417" s="446">
        <v>350</v>
      </c>
    </row>
    <row r="418" spans="1:14">
      <c r="A418" s="447"/>
      <c r="B418" s="447"/>
      <c r="C418" s="447"/>
      <c r="D418" s="447"/>
      <c r="E418" s="447"/>
      <c r="F418" s="447"/>
      <c r="G418" s="447"/>
      <c r="H418" s="447"/>
      <c r="I418" s="447"/>
      <c r="J418" s="447"/>
      <c r="K418" s="447"/>
      <c r="L418" s="443" t="s">
        <v>789</v>
      </c>
      <c r="M418" s="446">
        <v>11.95</v>
      </c>
      <c r="N418" s="447"/>
    </row>
    <row r="419" spans="1:14">
      <c r="A419" s="447"/>
      <c r="B419" s="447"/>
      <c r="C419" s="447"/>
      <c r="D419" s="447"/>
      <c r="E419" s="447"/>
      <c r="F419" s="447"/>
      <c r="G419" s="447"/>
      <c r="H419" s="447"/>
      <c r="I419" s="447"/>
      <c r="J419" s="447"/>
      <c r="K419" s="448" t="s">
        <v>790</v>
      </c>
      <c r="L419" s="447"/>
      <c r="M419" s="449">
        <v>781.95</v>
      </c>
      <c r="N419" s="447"/>
    </row>
    <row r="420" spans="1:14">
      <c r="A420" s="443" t="s">
        <v>935</v>
      </c>
      <c r="B420" s="443" t="s">
        <v>785</v>
      </c>
      <c r="C420" s="444">
        <v>580</v>
      </c>
      <c r="D420" s="443" t="s">
        <v>836</v>
      </c>
      <c r="E420" s="443"/>
      <c r="F420" s="447"/>
      <c r="G420" s="447"/>
      <c r="H420" s="447"/>
      <c r="I420" s="447"/>
      <c r="J420" s="446">
        <v>700</v>
      </c>
      <c r="K420" s="443" t="s">
        <v>837</v>
      </c>
      <c r="L420" s="443" t="s">
        <v>837</v>
      </c>
      <c r="M420" s="446">
        <v>0</v>
      </c>
      <c r="N420" s="446">
        <v>0</v>
      </c>
    </row>
    <row r="421" spans="1:14">
      <c r="A421" s="447"/>
      <c r="B421" s="447"/>
      <c r="C421" s="447"/>
      <c r="D421" s="447"/>
      <c r="E421" s="447"/>
      <c r="F421" s="447"/>
      <c r="G421" s="447"/>
      <c r="H421" s="447"/>
      <c r="I421" s="447"/>
      <c r="J421" s="447"/>
      <c r="K421" s="448" t="s">
        <v>790</v>
      </c>
      <c r="L421" s="447"/>
      <c r="M421" s="449">
        <v>0</v>
      </c>
      <c r="N421" s="447"/>
    </row>
    <row r="422" spans="1:14">
      <c r="A422" s="443" t="s">
        <v>936</v>
      </c>
      <c r="B422" s="443" t="s">
        <v>795</v>
      </c>
      <c r="C422" s="444">
        <v>700</v>
      </c>
      <c r="D422" s="443" t="s">
        <v>793</v>
      </c>
      <c r="E422" s="443"/>
      <c r="F422" s="445">
        <v>45413</v>
      </c>
      <c r="G422" s="445">
        <v>45413</v>
      </c>
      <c r="H422" s="445">
        <v>45777</v>
      </c>
      <c r="I422" s="447"/>
      <c r="J422" s="446">
        <v>800</v>
      </c>
      <c r="K422" s="443" t="s">
        <v>787</v>
      </c>
      <c r="L422" s="443" t="s">
        <v>514</v>
      </c>
      <c r="M422" s="446">
        <v>760</v>
      </c>
      <c r="N422" s="446">
        <v>550</v>
      </c>
    </row>
    <row r="423" spans="1:14">
      <c r="A423" s="447"/>
      <c r="B423" s="447"/>
      <c r="C423" s="447"/>
      <c r="D423" s="447"/>
      <c r="E423" s="447"/>
      <c r="F423" s="447"/>
      <c r="G423" s="447"/>
      <c r="H423" s="447"/>
      <c r="I423" s="447"/>
      <c r="J423" s="447"/>
      <c r="K423" s="447"/>
      <c r="L423" s="443" t="s">
        <v>789</v>
      </c>
      <c r="M423" s="446">
        <v>11.95</v>
      </c>
      <c r="N423" s="447"/>
    </row>
    <row r="424" spans="1:14">
      <c r="A424" s="447"/>
      <c r="B424" s="447"/>
      <c r="C424" s="447"/>
      <c r="D424" s="447"/>
      <c r="E424" s="447"/>
      <c r="F424" s="447"/>
      <c r="G424" s="447"/>
      <c r="H424" s="447"/>
      <c r="I424" s="447"/>
      <c r="J424" s="447"/>
      <c r="K424" s="448" t="s">
        <v>790</v>
      </c>
      <c r="L424" s="447"/>
      <c r="M424" s="449">
        <v>771.95</v>
      </c>
      <c r="N424" s="447"/>
    </row>
    <row r="425" spans="1:14">
      <c r="A425" s="443" t="s">
        <v>937</v>
      </c>
      <c r="B425" s="443" t="s">
        <v>785</v>
      </c>
      <c r="C425" s="444">
        <v>580</v>
      </c>
      <c r="D425" s="443" t="s">
        <v>793</v>
      </c>
      <c r="E425" s="443"/>
      <c r="F425" s="445">
        <v>44827</v>
      </c>
      <c r="G425" s="445">
        <v>45201</v>
      </c>
      <c r="H425" s="445">
        <v>45596</v>
      </c>
      <c r="I425" s="447"/>
      <c r="J425" s="446">
        <v>700</v>
      </c>
      <c r="K425" s="443" t="s">
        <v>787</v>
      </c>
      <c r="L425" s="443" t="s">
        <v>514</v>
      </c>
      <c r="M425" s="446">
        <v>600</v>
      </c>
      <c r="N425" s="446">
        <v>350</v>
      </c>
    </row>
    <row r="426" spans="1:14">
      <c r="A426" s="447"/>
      <c r="B426" s="447"/>
      <c r="C426" s="447"/>
      <c r="D426" s="447"/>
      <c r="E426" s="447"/>
      <c r="F426" s="447"/>
      <c r="G426" s="447"/>
      <c r="H426" s="447"/>
      <c r="I426" s="447"/>
      <c r="J426" s="447"/>
      <c r="K426" s="447"/>
      <c r="L426" s="443" t="s">
        <v>788</v>
      </c>
      <c r="M426" s="446">
        <v>0</v>
      </c>
      <c r="N426" s="447"/>
    </row>
    <row r="427" spans="1:14">
      <c r="A427" s="447"/>
      <c r="B427" s="447"/>
      <c r="C427" s="447"/>
      <c r="D427" s="447"/>
      <c r="E427" s="447"/>
      <c r="F427" s="447"/>
      <c r="G427" s="447"/>
      <c r="H427" s="447"/>
      <c r="I427" s="447"/>
      <c r="J427" s="447"/>
      <c r="K427" s="447"/>
      <c r="L427" s="443" t="s">
        <v>814</v>
      </c>
      <c r="M427" s="446">
        <v>11.95</v>
      </c>
      <c r="N427" s="447"/>
    </row>
    <row r="428" spans="1:14">
      <c r="A428" s="447"/>
      <c r="B428" s="447"/>
      <c r="C428" s="447"/>
      <c r="D428" s="447"/>
      <c r="E428" s="447"/>
      <c r="F428" s="447"/>
      <c r="G428" s="447"/>
      <c r="H428" s="447"/>
      <c r="I428" s="447"/>
      <c r="J428" s="447"/>
      <c r="K428" s="448" t="s">
        <v>790</v>
      </c>
      <c r="L428" s="447"/>
      <c r="M428" s="449">
        <v>611.95000000000005</v>
      </c>
      <c r="N428" s="447"/>
    </row>
    <row r="429" spans="1:14">
      <c r="A429" s="443" t="s">
        <v>938</v>
      </c>
      <c r="B429" s="443" t="s">
        <v>803</v>
      </c>
      <c r="C429" s="444">
        <v>580</v>
      </c>
      <c r="D429" s="443" t="s">
        <v>793</v>
      </c>
      <c r="E429" s="443"/>
      <c r="F429" s="445">
        <v>44834</v>
      </c>
      <c r="G429" s="445">
        <v>45201</v>
      </c>
      <c r="H429" s="445">
        <v>45596</v>
      </c>
      <c r="I429" s="447"/>
      <c r="J429" s="446">
        <v>825</v>
      </c>
      <c r="K429" s="443" t="s">
        <v>787</v>
      </c>
      <c r="L429" s="443" t="s">
        <v>514</v>
      </c>
      <c r="M429" s="446">
        <v>770</v>
      </c>
      <c r="N429" s="446">
        <v>350</v>
      </c>
    </row>
    <row r="430" spans="1:14">
      <c r="A430" s="447"/>
      <c r="B430" s="447"/>
      <c r="C430" s="447"/>
      <c r="D430" s="447"/>
      <c r="E430" s="447"/>
      <c r="F430" s="447"/>
      <c r="G430" s="447"/>
      <c r="H430" s="447"/>
      <c r="I430" s="447"/>
      <c r="J430" s="447"/>
      <c r="K430" s="447"/>
      <c r="L430" s="443" t="s">
        <v>788</v>
      </c>
      <c r="M430" s="446">
        <v>0</v>
      </c>
      <c r="N430" s="447"/>
    </row>
    <row r="431" spans="1:14">
      <c r="A431" s="447"/>
      <c r="B431" s="447"/>
      <c r="C431" s="447"/>
      <c r="D431" s="447"/>
      <c r="E431" s="447"/>
      <c r="F431" s="447"/>
      <c r="G431" s="447"/>
      <c r="H431" s="447"/>
      <c r="I431" s="447"/>
      <c r="J431" s="447"/>
      <c r="K431" s="447"/>
      <c r="L431" s="443" t="s">
        <v>789</v>
      </c>
      <c r="M431" s="446">
        <v>11.95</v>
      </c>
      <c r="N431" s="447"/>
    </row>
    <row r="432" spans="1:14">
      <c r="A432" s="447"/>
      <c r="B432" s="447"/>
      <c r="C432" s="447"/>
      <c r="D432" s="447"/>
      <c r="E432" s="447"/>
      <c r="F432" s="447"/>
      <c r="G432" s="447"/>
      <c r="H432" s="447"/>
      <c r="I432" s="447"/>
      <c r="J432" s="447"/>
      <c r="K432" s="448" t="s">
        <v>790</v>
      </c>
      <c r="L432" s="447"/>
      <c r="M432" s="449">
        <v>781.95</v>
      </c>
      <c r="N432" s="447"/>
    </row>
    <row r="433" spans="1:14">
      <c r="A433" s="443" t="s">
        <v>939</v>
      </c>
      <c r="B433" s="443" t="s">
        <v>785</v>
      </c>
      <c r="C433" s="444">
        <v>580</v>
      </c>
      <c r="D433" s="443" t="s">
        <v>793</v>
      </c>
      <c r="E433" s="443"/>
      <c r="F433" s="445">
        <v>45383</v>
      </c>
      <c r="G433" s="445">
        <v>45383</v>
      </c>
      <c r="H433" s="445">
        <v>45747</v>
      </c>
      <c r="I433" s="447"/>
      <c r="J433" s="446">
        <v>700</v>
      </c>
      <c r="K433" s="443" t="s">
        <v>787</v>
      </c>
      <c r="L433" s="443" t="s">
        <v>514</v>
      </c>
      <c r="M433" s="446">
        <v>650</v>
      </c>
      <c r="N433" s="446">
        <v>550</v>
      </c>
    </row>
    <row r="434" spans="1:14">
      <c r="A434" s="447"/>
      <c r="B434" s="447"/>
      <c r="C434" s="447"/>
      <c r="D434" s="447"/>
      <c r="E434" s="447"/>
      <c r="F434" s="447"/>
      <c r="G434" s="447"/>
      <c r="H434" s="447"/>
      <c r="I434" s="447"/>
      <c r="J434" s="447"/>
      <c r="K434" s="447"/>
      <c r="L434" s="443" t="s">
        <v>789</v>
      </c>
      <c r="M434" s="446">
        <v>11.95</v>
      </c>
      <c r="N434" s="447"/>
    </row>
    <row r="435" spans="1:14">
      <c r="A435" s="447"/>
      <c r="B435" s="447"/>
      <c r="C435" s="447"/>
      <c r="D435" s="447"/>
      <c r="E435" s="447"/>
      <c r="F435" s="447"/>
      <c r="G435" s="447"/>
      <c r="H435" s="447"/>
      <c r="I435" s="447"/>
      <c r="J435" s="447"/>
      <c r="K435" s="448" t="s">
        <v>790</v>
      </c>
      <c r="L435" s="447"/>
      <c r="M435" s="449">
        <v>661.95</v>
      </c>
      <c r="N435" s="447"/>
    </row>
    <row r="436" spans="1:14">
      <c r="A436" s="443" t="s">
        <v>940</v>
      </c>
      <c r="B436" s="443" t="s">
        <v>803</v>
      </c>
      <c r="C436" s="444">
        <v>580</v>
      </c>
      <c r="D436" s="443" t="s">
        <v>793</v>
      </c>
      <c r="E436" s="443"/>
      <c r="F436" s="445">
        <v>45149</v>
      </c>
      <c r="G436" s="445">
        <v>45149</v>
      </c>
      <c r="H436" s="445">
        <v>45535</v>
      </c>
      <c r="I436" s="447"/>
      <c r="J436" s="446">
        <v>825</v>
      </c>
      <c r="K436" s="443" t="s">
        <v>787</v>
      </c>
      <c r="L436" s="443" t="s">
        <v>514</v>
      </c>
      <c r="M436" s="446">
        <v>760</v>
      </c>
      <c r="N436" s="446">
        <v>550</v>
      </c>
    </row>
    <row r="437" spans="1:14">
      <c r="A437" s="447"/>
      <c r="B437" s="447"/>
      <c r="C437" s="447"/>
      <c r="D437" s="447"/>
      <c r="E437" s="447"/>
      <c r="F437" s="447"/>
      <c r="G437" s="447"/>
      <c r="H437" s="447"/>
      <c r="I437" s="447"/>
      <c r="J437" s="447"/>
      <c r="K437" s="448" t="s">
        <v>790</v>
      </c>
      <c r="L437" s="447"/>
      <c r="M437" s="449">
        <v>760</v>
      </c>
      <c r="N437" s="447"/>
    </row>
    <row r="438" spans="1:14">
      <c r="A438" s="443" t="s">
        <v>941</v>
      </c>
      <c r="B438" s="443" t="s">
        <v>792</v>
      </c>
      <c r="C438" s="444">
        <v>580</v>
      </c>
      <c r="D438" s="443" t="s">
        <v>793</v>
      </c>
      <c r="E438" s="443"/>
      <c r="F438" s="445">
        <v>45139</v>
      </c>
      <c r="G438" s="445">
        <v>45139</v>
      </c>
      <c r="H438" s="445">
        <v>45504</v>
      </c>
      <c r="I438" s="447"/>
      <c r="J438" s="446">
        <v>725</v>
      </c>
      <c r="K438" s="443" t="s">
        <v>787</v>
      </c>
      <c r="L438" s="443" t="s">
        <v>514</v>
      </c>
      <c r="M438" s="446">
        <v>750</v>
      </c>
      <c r="N438" s="446">
        <v>350</v>
      </c>
    </row>
    <row r="439" spans="1:14">
      <c r="A439" s="447"/>
      <c r="B439" s="447"/>
      <c r="C439" s="447"/>
      <c r="D439" s="447"/>
      <c r="E439" s="447"/>
      <c r="F439" s="447"/>
      <c r="G439" s="447"/>
      <c r="H439" s="447"/>
      <c r="I439" s="447"/>
      <c r="J439" s="447"/>
      <c r="K439" s="447"/>
      <c r="L439" s="443" t="s">
        <v>789</v>
      </c>
      <c r="M439" s="446">
        <v>11.95</v>
      </c>
      <c r="N439" s="447"/>
    </row>
    <row r="440" spans="1:14">
      <c r="A440" s="447"/>
      <c r="B440" s="447"/>
      <c r="C440" s="447"/>
      <c r="D440" s="447"/>
      <c r="E440" s="447"/>
      <c r="F440" s="447"/>
      <c r="G440" s="447"/>
      <c r="H440" s="447"/>
      <c r="I440" s="447"/>
      <c r="J440" s="447"/>
      <c r="K440" s="447"/>
      <c r="L440" s="443" t="s">
        <v>808</v>
      </c>
      <c r="M440" s="446">
        <v>15</v>
      </c>
      <c r="N440" s="447"/>
    </row>
    <row r="441" spans="1:14">
      <c r="A441" s="447"/>
      <c r="B441" s="447"/>
      <c r="C441" s="447"/>
      <c r="D441" s="447"/>
      <c r="E441" s="447"/>
      <c r="F441" s="447"/>
      <c r="G441" s="447"/>
      <c r="H441" s="447"/>
      <c r="I441" s="447"/>
      <c r="J441" s="447"/>
      <c r="K441" s="448" t="s">
        <v>790</v>
      </c>
      <c r="L441" s="447"/>
      <c r="M441" s="449">
        <v>776.95</v>
      </c>
      <c r="N441" s="447"/>
    </row>
    <row r="442" spans="1:14">
      <c r="A442" s="443" t="s">
        <v>942</v>
      </c>
      <c r="B442" s="443" t="s">
        <v>795</v>
      </c>
      <c r="C442" s="444">
        <v>700</v>
      </c>
      <c r="D442" s="443" t="s">
        <v>793</v>
      </c>
      <c r="E442" s="443"/>
      <c r="F442" s="445">
        <v>44835</v>
      </c>
      <c r="G442" s="445">
        <v>45200</v>
      </c>
      <c r="H442" s="445">
        <v>45565</v>
      </c>
      <c r="I442" s="447"/>
      <c r="J442" s="446">
        <v>800</v>
      </c>
      <c r="K442" s="443" t="s">
        <v>787</v>
      </c>
      <c r="L442" s="443" t="s">
        <v>514</v>
      </c>
      <c r="M442" s="446">
        <v>695</v>
      </c>
      <c r="N442" s="446">
        <v>0</v>
      </c>
    </row>
    <row r="443" spans="1:14">
      <c r="A443" s="447"/>
      <c r="B443" s="447"/>
      <c r="C443" s="447"/>
      <c r="D443" s="447"/>
      <c r="E443" s="447"/>
      <c r="F443" s="447"/>
      <c r="G443" s="447"/>
      <c r="H443" s="447"/>
      <c r="I443" s="447"/>
      <c r="J443" s="447"/>
      <c r="K443" s="447"/>
      <c r="L443" s="443" t="s">
        <v>788</v>
      </c>
      <c r="M443" s="446">
        <v>0</v>
      </c>
      <c r="N443" s="447"/>
    </row>
    <row r="444" spans="1:14">
      <c r="A444" s="447"/>
      <c r="B444" s="447"/>
      <c r="C444" s="447"/>
      <c r="D444" s="447"/>
      <c r="E444" s="447"/>
      <c r="F444" s="447"/>
      <c r="G444" s="447"/>
      <c r="H444" s="447"/>
      <c r="I444" s="447"/>
      <c r="J444" s="447"/>
      <c r="K444" s="447"/>
      <c r="L444" s="443" t="s">
        <v>814</v>
      </c>
      <c r="M444" s="446">
        <v>11.95</v>
      </c>
      <c r="N444" s="447"/>
    </row>
    <row r="445" spans="1:14">
      <c r="A445" s="447"/>
      <c r="B445" s="447"/>
      <c r="C445" s="447"/>
      <c r="D445" s="447"/>
      <c r="E445" s="447"/>
      <c r="F445" s="447"/>
      <c r="G445" s="447"/>
      <c r="H445" s="447"/>
      <c r="I445" s="447"/>
      <c r="J445" s="447"/>
      <c r="K445" s="448" t="s">
        <v>790</v>
      </c>
      <c r="L445" s="447"/>
      <c r="M445" s="449">
        <v>706.95</v>
      </c>
      <c r="N445" s="447"/>
    </row>
    <row r="446" spans="1:14">
      <c r="A446" s="443" t="s">
        <v>943</v>
      </c>
      <c r="B446" s="443" t="s">
        <v>785</v>
      </c>
      <c r="C446" s="444">
        <v>580</v>
      </c>
      <c r="D446" s="443" t="s">
        <v>793</v>
      </c>
      <c r="E446" s="443"/>
      <c r="F446" s="445">
        <v>45121</v>
      </c>
      <c r="G446" s="445">
        <v>45121</v>
      </c>
      <c r="H446" s="445">
        <v>45504</v>
      </c>
      <c r="I446" s="447"/>
      <c r="J446" s="446">
        <v>700</v>
      </c>
      <c r="K446" s="443" t="s">
        <v>787</v>
      </c>
      <c r="L446" s="443" t="s">
        <v>514</v>
      </c>
      <c r="M446" s="446">
        <v>660</v>
      </c>
      <c r="N446" s="446">
        <v>350</v>
      </c>
    </row>
    <row r="447" spans="1:14">
      <c r="A447" s="447"/>
      <c r="B447" s="447"/>
      <c r="C447" s="447"/>
      <c r="D447" s="447"/>
      <c r="E447" s="447"/>
      <c r="F447" s="447"/>
      <c r="G447" s="447"/>
      <c r="H447" s="447"/>
      <c r="I447" s="447"/>
      <c r="J447" s="447"/>
      <c r="K447" s="448" t="s">
        <v>790</v>
      </c>
      <c r="L447" s="447"/>
      <c r="M447" s="449">
        <v>660</v>
      </c>
      <c r="N447" s="447"/>
    </row>
    <row r="448" spans="1:14">
      <c r="A448" s="443" t="s">
        <v>944</v>
      </c>
      <c r="B448" s="443" t="s">
        <v>795</v>
      </c>
      <c r="C448" s="444">
        <v>700</v>
      </c>
      <c r="D448" s="443" t="s">
        <v>793</v>
      </c>
      <c r="E448" s="443"/>
      <c r="F448" s="445">
        <v>44224</v>
      </c>
      <c r="G448" s="445">
        <v>45323</v>
      </c>
      <c r="H448" s="445">
        <v>45688</v>
      </c>
      <c r="I448" s="447"/>
      <c r="J448" s="446">
        <v>800</v>
      </c>
      <c r="K448" s="443" t="s">
        <v>787</v>
      </c>
      <c r="L448" s="443" t="s">
        <v>514</v>
      </c>
      <c r="M448" s="446">
        <v>760</v>
      </c>
      <c r="N448" s="446">
        <v>350</v>
      </c>
    </row>
    <row r="449" spans="1:14">
      <c r="A449" s="447"/>
      <c r="B449" s="447"/>
      <c r="C449" s="447"/>
      <c r="D449" s="447"/>
      <c r="E449" s="447"/>
      <c r="F449" s="447"/>
      <c r="G449" s="447"/>
      <c r="H449" s="447"/>
      <c r="I449" s="447"/>
      <c r="J449" s="447"/>
      <c r="K449" s="447"/>
      <c r="L449" s="443" t="s">
        <v>788</v>
      </c>
      <c r="M449" s="446">
        <v>0</v>
      </c>
      <c r="N449" s="447"/>
    </row>
    <row r="450" spans="1:14">
      <c r="A450" s="447"/>
      <c r="B450" s="447"/>
      <c r="C450" s="447"/>
      <c r="D450" s="447"/>
      <c r="E450" s="447"/>
      <c r="F450" s="447"/>
      <c r="G450" s="447"/>
      <c r="H450" s="447"/>
      <c r="I450" s="447"/>
      <c r="J450" s="447"/>
      <c r="K450" s="447"/>
      <c r="L450" s="443" t="s">
        <v>789</v>
      </c>
      <c r="M450" s="446">
        <v>11.95</v>
      </c>
      <c r="N450" s="447"/>
    </row>
    <row r="451" spans="1:14">
      <c r="A451" s="447"/>
      <c r="B451" s="447"/>
      <c r="C451" s="447"/>
      <c r="D451" s="447"/>
      <c r="E451" s="447"/>
      <c r="F451" s="447"/>
      <c r="G451" s="447"/>
      <c r="H451" s="447"/>
      <c r="I451" s="447"/>
      <c r="J451" s="447"/>
      <c r="K451" s="448" t="s">
        <v>790</v>
      </c>
      <c r="L451" s="447"/>
      <c r="M451" s="449">
        <v>771.95</v>
      </c>
      <c r="N451" s="447"/>
    </row>
    <row r="452" spans="1:14">
      <c r="A452" s="443" t="s">
        <v>945</v>
      </c>
      <c r="B452" s="443" t="s">
        <v>785</v>
      </c>
      <c r="C452" s="444">
        <v>580</v>
      </c>
      <c r="D452" s="443" t="s">
        <v>793</v>
      </c>
      <c r="E452" s="443"/>
      <c r="F452" s="445">
        <v>44887</v>
      </c>
      <c r="G452" s="445">
        <v>45261</v>
      </c>
      <c r="H452" s="445">
        <v>45626</v>
      </c>
      <c r="I452" s="447"/>
      <c r="J452" s="446">
        <v>700</v>
      </c>
      <c r="K452" s="443" t="s">
        <v>787</v>
      </c>
      <c r="L452" s="443" t="s">
        <v>514</v>
      </c>
      <c r="M452" s="446">
        <v>665</v>
      </c>
      <c r="N452" s="446">
        <v>550</v>
      </c>
    </row>
    <row r="453" spans="1:14">
      <c r="A453" s="447"/>
      <c r="B453" s="447"/>
      <c r="C453" s="447"/>
      <c r="D453" s="447"/>
      <c r="E453" s="447"/>
      <c r="F453" s="447"/>
      <c r="G453" s="447"/>
      <c r="H453" s="447"/>
      <c r="I453" s="447"/>
      <c r="J453" s="447"/>
      <c r="K453" s="447"/>
      <c r="L453" s="443" t="s">
        <v>814</v>
      </c>
      <c r="M453" s="446">
        <v>11.95</v>
      </c>
      <c r="N453" s="447"/>
    </row>
    <row r="454" spans="1:14">
      <c r="A454" s="447"/>
      <c r="B454" s="447"/>
      <c r="C454" s="447"/>
      <c r="D454" s="447"/>
      <c r="E454" s="447"/>
      <c r="F454" s="447"/>
      <c r="G454" s="447"/>
      <c r="H454" s="447"/>
      <c r="I454" s="447"/>
      <c r="J454" s="447"/>
      <c r="K454" s="448" t="s">
        <v>790</v>
      </c>
      <c r="L454" s="447"/>
      <c r="M454" s="449">
        <v>676.95</v>
      </c>
      <c r="N454" s="447"/>
    </row>
    <row r="455" spans="1:14">
      <c r="A455" s="443" t="s">
        <v>946</v>
      </c>
      <c r="B455" s="443" t="s">
        <v>795</v>
      </c>
      <c r="C455" s="444">
        <v>700</v>
      </c>
      <c r="D455" s="443" t="s">
        <v>793</v>
      </c>
      <c r="E455" s="443"/>
      <c r="F455" s="445">
        <v>45352</v>
      </c>
      <c r="G455" s="445">
        <v>45352</v>
      </c>
      <c r="H455" s="445">
        <v>45716</v>
      </c>
      <c r="I455" s="447"/>
      <c r="J455" s="446">
        <v>800</v>
      </c>
      <c r="K455" s="443" t="s">
        <v>787</v>
      </c>
      <c r="L455" s="443" t="s">
        <v>514</v>
      </c>
      <c r="M455" s="446">
        <v>760</v>
      </c>
      <c r="N455" s="446">
        <v>350</v>
      </c>
    </row>
    <row r="456" spans="1:14">
      <c r="A456" s="447"/>
      <c r="B456" s="447"/>
      <c r="C456" s="447"/>
      <c r="D456" s="447"/>
      <c r="E456" s="447"/>
      <c r="F456" s="447"/>
      <c r="G456" s="447"/>
      <c r="H456" s="447"/>
      <c r="I456" s="447"/>
      <c r="J456" s="447"/>
      <c r="K456" s="447"/>
      <c r="L456" s="443" t="s">
        <v>789</v>
      </c>
      <c r="M456" s="446">
        <v>11.95</v>
      </c>
      <c r="N456" s="447"/>
    </row>
    <row r="457" spans="1:14">
      <c r="A457" s="447"/>
      <c r="B457" s="447"/>
      <c r="C457" s="447"/>
      <c r="D457" s="447"/>
      <c r="E457" s="447"/>
      <c r="F457" s="447"/>
      <c r="G457" s="447"/>
      <c r="H457" s="447"/>
      <c r="I457" s="447"/>
      <c r="J457" s="447"/>
      <c r="K457" s="448" t="s">
        <v>790</v>
      </c>
      <c r="L457" s="447"/>
      <c r="M457" s="449">
        <v>771.95</v>
      </c>
      <c r="N457" s="447"/>
    </row>
    <row r="458" spans="1:14">
      <c r="A458" s="443" t="s">
        <v>947</v>
      </c>
      <c r="B458" s="443" t="s">
        <v>785</v>
      </c>
      <c r="C458" s="444">
        <v>580</v>
      </c>
      <c r="D458" s="443" t="s">
        <v>793</v>
      </c>
      <c r="E458" s="443"/>
      <c r="F458" s="445">
        <v>44589</v>
      </c>
      <c r="G458" s="445">
        <v>45352</v>
      </c>
      <c r="H458" s="445">
        <v>45716</v>
      </c>
      <c r="I458" s="447"/>
      <c r="J458" s="446">
        <v>700</v>
      </c>
      <c r="K458" s="443" t="s">
        <v>787</v>
      </c>
      <c r="L458" s="443" t="s">
        <v>514</v>
      </c>
      <c r="M458" s="446">
        <v>660</v>
      </c>
      <c r="N458" s="446">
        <v>350</v>
      </c>
    </row>
    <row r="459" spans="1:14">
      <c r="A459" s="447"/>
      <c r="B459" s="447"/>
      <c r="C459" s="447"/>
      <c r="D459" s="447"/>
      <c r="E459" s="447"/>
      <c r="F459" s="447"/>
      <c r="G459" s="447"/>
      <c r="H459" s="447"/>
      <c r="I459" s="447"/>
      <c r="J459" s="447"/>
      <c r="K459" s="447"/>
      <c r="L459" s="443" t="s">
        <v>901</v>
      </c>
      <c r="M459" s="446">
        <v>11.95</v>
      </c>
      <c r="N459" s="447"/>
    </row>
    <row r="460" spans="1:14">
      <c r="A460" s="447"/>
      <c r="B460" s="447"/>
      <c r="C460" s="447"/>
      <c r="D460" s="447"/>
      <c r="E460" s="447"/>
      <c r="F460" s="447"/>
      <c r="G460" s="447"/>
      <c r="H460" s="447"/>
      <c r="I460" s="447"/>
      <c r="J460" s="447"/>
      <c r="K460" s="447"/>
      <c r="L460" s="443" t="s">
        <v>789</v>
      </c>
      <c r="M460" s="446">
        <v>0</v>
      </c>
      <c r="N460" s="447"/>
    </row>
    <row r="461" spans="1:14">
      <c r="A461" s="447"/>
      <c r="B461" s="447"/>
      <c r="C461" s="447"/>
      <c r="D461" s="447"/>
      <c r="E461" s="447"/>
      <c r="F461" s="447"/>
      <c r="G461" s="447"/>
      <c r="H461" s="447"/>
      <c r="I461" s="447"/>
      <c r="J461" s="447"/>
      <c r="K461" s="448" t="s">
        <v>790</v>
      </c>
      <c r="L461" s="447"/>
      <c r="M461" s="449">
        <v>671.95</v>
      </c>
      <c r="N461" s="447"/>
    </row>
    <row r="462" spans="1:14">
      <c r="A462" s="443" t="s">
        <v>948</v>
      </c>
      <c r="B462" s="443" t="s">
        <v>792</v>
      </c>
      <c r="C462" s="444">
        <v>700</v>
      </c>
      <c r="D462" s="443" t="s">
        <v>793</v>
      </c>
      <c r="E462" s="443"/>
      <c r="F462" s="445">
        <v>44377</v>
      </c>
      <c r="G462" s="445">
        <v>45182</v>
      </c>
      <c r="H462" s="445">
        <v>45565</v>
      </c>
      <c r="I462" s="447"/>
      <c r="J462" s="446">
        <v>725</v>
      </c>
      <c r="K462" s="443" t="s">
        <v>787</v>
      </c>
      <c r="L462" s="443" t="s">
        <v>514</v>
      </c>
      <c r="M462" s="446">
        <v>670</v>
      </c>
      <c r="N462" s="446">
        <v>350</v>
      </c>
    </row>
    <row r="463" spans="1:14">
      <c r="A463" s="447"/>
      <c r="B463" s="447"/>
      <c r="C463" s="447"/>
      <c r="D463" s="447"/>
      <c r="E463" s="447"/>
      <c r="F463" s="447"/>
      <c r="G463" s="447"/>
      <c r="H463" s="447"/>
      <c r="I463" s="447"/>
      <c r="J463" s="447"/>
      <c r="K463" s="447"/>
      <c r="L463" s="443" t="s">
        <v>788</v>
      </c>
      <c r="M463" s="446">
        <v>0</v>
      </c>
      <c r="N463" s="447"/>
    </row>
    <row r="464" spans="1:14">
      <c r="A464" s="447"/>
      <c r="B464" s="447"/>
      <c r="C464" s="447"/>
      <c r="D464" s="447"/>
      <c r="E464" s="447"/>
      <c r="F464" s="447"/>
      <c r="G464" s="447"/>
      <c r="H464" s="447"/>
      <c r="I464" s="447"/>
      <c r="J464" s="447"/>
      <c r="K464" s="447"/>
      <c r="L464" s="443" t="s">
        <v>466</v>
      </c>
      <c r="M464" s="446">
        <v>0</v>
      </c>
      <c r="N464" s="447"/>
    </row>
    <row r="465" spans="1:14">
      <c r="A465" s="447"/>
      <c r="B465" s="447"/>
      <c r="C465" s="447"/>
      <c r="D465" s="447"/>
      <c r="E465" s="447"/>
      <c r="F465" s="447"/>
      <c r="G465" s="447"/>
      <c r="H465" s="447"/>
      <c r="I465" s="447"/>
      <c r="J465" s="447"/>
      <c r="K465" s="447"/>
      <c r="L465" s="443" t="s">
        <v>814</v>
      </c>
      <c r="M465" s="446">
        <v>11.95</v>
      </c>
      <c r="N465" s="447"/>
    </row>
    <row r="466" spans="1:14">
      <c r="A466" s="447"/>
      <c r="B466" s="447"/>
      <c r="C466" s="447"/>
      <c r="D466" s="447"/>
      <c r="E466" s="447"/>
      <c r="F466" s="447"/>
      <c r="G466" s="447"/>
      <c r="H466" s="447"/>
      <c r="I466" s="447"/>
      <c r="J466" s="447"/>
      <c r="K466" s="448" t="s">
        <v>790</v>
      </c>
      <c r="L466" s="447"/>
      <c r="M466" s="449">
        <v>681.95</v>
      </c>
      <c r="N466" s="447"/>
    </row>
    <row r="467" spans="1:14">
      <c r="A467" s="443" t="s">
        <v>949</v>
      </c>
      <c r="B467" s="443" t="s">
        <v>792</v>
      </c>
      <c r="C467" s="444">
        <v>700</v>
      </c>
      <c r="D467" s="443" t="s">
        <v>793</v>
      </c>
      <c r="E467" s="443"/>
      <c r="F467" s="445">
        <v>44574</v>
      </c>
      <c r="G467" s="445">
        <v>45323</v>
      </c>
      <c r="H467" s="445">
        <v>45688</v>
      </c>
      <c r="I467" s="447"/>
      <c r="J467" s="446">
        <v>725</v>
      </c>
      <c r="K467" s="443" t="s">
        <v>787</v>
      </c>
      <c r="L467" s="443" t="s">
        <v>514</v>
      </c>
      <c r="M467" s="446">
        <v>670</v>
      </c>
      <c r="N467" s="446">
        <v>350</v>
      </c>
    </row>
    <row r="468" spans="1:14">
      <c r="A468" s="447"/>
      <c r="B468" s="447"/>
      <c r="C468" s="447"/>
      <c r="D468" s="447"/>
      <c r="E468" s="447"/>
      <c r="F468" s="447"/>
      <c r="G468" s="447"/>
      <c r="H468" s="447"/>
      <c r="I468" s="447"/>
      <c r="J468" s="447"/>
      <c r="K468" s="447"/>
      <c r="L468" s="443" t="s">
        <v>789</v>
      </c>
      <c r="M468" s="446">
        <v>11.95</v>
      </c>
      <c r="N468" s="447"/>
    </row>
    <row r="469" spans="1:14">
      <c r="A469" s="447"/>
      <c r="B469" s="447"/>
      <c r="C469" s="447"/>
      <c r="D469" s="447"/>
      <c r="E469" s="447"/>
      <c r="F469" s="447"/>
      <c r="G469" s="447"/>
      <c r="H469" s="447"/>
      <c r="I469" s="447"/>
      <c r="J469" s="447"/>
      <c r="K469" s="448" t="s">
        <v>790</v>
      </c>
      <c r="L469" s="447"/>
      <c r="M469" s="449">
        <v>681.95</v>
      </c>
      <c r="N469" s="447"/>
    </row>
    <row r="470" spans="1:14">
      <c r="A470" s="443" t="s">
        <v>950</v>
      </c>
      <c r="B470" s="443" t="s">
        <v>795</v>
      </c>
      <c r="C470" s="444">
        <v>700</v>
      </c>
      <c r="D470" s="443" t="s">
        <v>864</v>
      </c>
      <c r="E470" s="443"/>
      <c r="F470" s="447"/>
      <c r="G470" s="447"/>
      <c r="H470" s="447"/>
      <c r="I470" s="447"/>
      <c r="J470" s="446">
        <v>800</v>
      </c>
      <c r="K470" s="443" t="s">
        <v>837</v>
      </c>
      <c r="L470" s="443" t="s">
        <v>837</v>
      </c>
      <c r="M470" s="446">
        <v>0</v>
      </c>
      <c r="N470" s="446">
        <v>0</v>
      </c>
    </row>
    <row r="471" spans="1:14">
      <c r="A471" s="447"/>
      <c r="B471" s="447"/>
      <c r="C471" s="447"/>
      <c r="D471" s="447"/>
      <c r="E471" s="447"/>
      <c r="F471" s="447"/>
      <c r="G471" s="447"/>
      <c r="H471" s="447"/>
      <c r="I471" s="447"/>
      <c r="J471" s="447"/>
      <c r="K471" s="448" t="s">
        <v>790</v>
      </c>
      <c r="L471" s="447"/>
      <c r="M471" s="449">
        <v>0</v>
      </c>
      <c r="N471" s="447"/>
    </row>
    <row r="472" spans="1:14">
      <c r="A472" s="443" t="s">
        <v>951</v>
      </c>
      <c r="B472" s="443" t="s">
        <v>795</v>
      </c>
      <c r="C472" s="444">
        <v>700</v>
      </c>
      <c r="D472" s="443" t="s">
        <v>793</v>
      </c>
      <c r="E472" s="443"/>
      <c r="F472" s="445">
        <v>44785</v>
      </c>
      <c r="G472" s="445">
        <v>45118</v>
      </c>
      <c r="H472" s="445">
        <v>45504</v>
      </c>
      <c r="I472" s="447"/>
      <c r="J472" s="446">
        <v>800</v>
      </c>
      <c r="K472" s="443" t="s">
        <v>787</v>
      </c>
      <c r="L472" s="443" t="s">
        <v>514</v>
      </c>
      <c r="M472" s="446">
        <v>760</v>
      </c>
      <c r="N472" s="446">
        <v>350</v>
      </c>
    </row>
    <row r="473" spans="1:14">
      <c r="A473" s="447"/>
      <c r="B473" s="447"/>
      <c r="C473" s="447"/>
      <c r="D473" s="447"/>
      <c r="E473" s="447"/>
      <c r="F473" s="447"/>
      <c r="G473" s="447"/>
      <c r="H473" s="447"/>
      <c r="I473" s="447"/>
      <c r="J473" s="447"/>
      <c r="K473" s="447"/>
      <c r="L473" s="443" t="s">
        <v>788</v>
      </c>
      <c r="M473" s="446">
        <v>0</v>
      </c>
      <c r="N473" s="447"/>
    </row>
    <row r="474" spans="1:14">
      <c r="A474" s="447"/>
      <c r="B474" s="447"/>
      <c r="C474" s="447"/>
      <c r="D474" s="447"/>
      <c r="E474" s="447"/>
      <c r="F474" s="447"/>
      <c r="G474" s="447"/>
      <c r="H474" s="447"/>
      <c r="I474" s="447"/>
      <c r="J474" s="447"/>
      <c r="K474" s="447"/>
      <c r="L474" s="443" t="s">
        <v>789</v>
      </c>
      <c r="M474" s="446">
        <v>11.95</v>
      </c>
      <c r="N474" s="447"/>
    </row>
    <row r="475" spans="1:14">
      <c r="A475" s="447"/>
      <c r="B475" s="447"/>
      <c r="C475" s="447"/>
      <c r="D475" s="447"/>
      <c r="E475" s="447"/>
      <c r="F475" s="447"/>
      <c r="G475" s="447"/>
      <c r="H475" s="447"/>
      <c r="I475" s="447"/>
      <c r="J475" s="447"/>
      <c r="K475" s="448" t="s">
        <v>790</v>
      </c>
      <c r="L475" s="447"/>
      <c r="M475" s="449">
        <v>771.95</v>
      </c>
      <c r="N475" s="447"/>
    </row>
    <row r="476" spans="1:14">
      <c r="A476" s="443" t="s">
        <v>952</v>
      </c>
      <c r="B476" s="443" t="s">
        <v>795</v>
      </c>
      <c r="C476" s="444">
        <v>700</v>
      </c>
      <c r="D476" s="443" t="s">
        <v>793</v>
      </c>
      <c r="E476" s="443"/>
      <c r="F476" s="445">
        <v>44986</v>
      </c>
      <c r="G476" s="445">
        <v>45426</v>
      </c>
      <c r="H476" s="445">
        <v>45808</v>
      </c>
      <c r="I476" s="447"/>
      <c r="J476" s="446">
        <v>800</v>
      </c>
      <c r="K476" s="443" t="s">
        <v>787</v>
      </c>
      <c r="L476" s="443" t="s">
        <v>833</v>
      </c>
      <c r="M476" s="446">
        <v>595</v>
      </c>
      <c r="N476" s="446">
        <v>550</v>
      </c>
    </row>
    <row r="477" spans="1:14">
      <c r="A477" s="447"/>
      <c r="B477" s="447"/>
      <c r="C477" s="447"/>
      <c r="D477" s="447"/>
      <c r="E477" s="447"/>
      <c r="F477" s="447"/>
      <c r="G477" s="447"/>
      <c r="H477" s="447"/>
      <c r="I477" s="447"/>
      <c r="J477" s="447"/>
      <c r="K477" s="447"/>
      <c r="L477" s="443" t="s">
        <v>789</v>
      </c>
      <c r="M477" s="446">
        <v>0</v>
      </c>
      <c r="N477" s="447"/>
    </row>
    <row r="478" spans="1:14">
      <c r="A478" s="447"/>
      <c r="B478" s="447"/>
      <c r="C478" s="447"/>
      <c r="D478" s="447"/>
      <c r="E478" s="447"/>
      <c r="F478" s="447"/>
      <c r="G478" s="447"/>
      <c r="H478" s="447"/>
      <c r="I478" s="447"/>
      <c r="J478" s="447"/>
      <c r="K478" s="447"/>
      <c r="L478" s="443" t="s">
        <v>834</v>
      </c>
      <c r="M478" s="446">
        <v>150</v>
      </c>
      <c r="N478" s="447"/>
    </row>
    <row r="479" spans="1:14">
      <c r="A479" s="447"/>
      <c r="B479" s="447"/>
      <c r="C479" s="447"/>
      <c r="D479" s="447"/>
      <c r="E479" s="447"/>
      <c r="F479" s="447"/>
      <c r="G479" s="447"/>
      <c r="H479" s="447"/>
      <c r="I479" s="447"/>
      <c r="J479" s="447"/>
      <c r="K479" s="447"/>
      <c r="L479" s="443" t="s">
        <v>814</v>
      </c>
      <c r="M479" s="446">
        <v>11.95</v>
      </c>
      <c r="N479" s="447"/>
    </row>
    <row r="480" spans="1:14">
      <c r="A480" s="447"/>
      <c r="B480" s="447"/>
      <c r="C480" s="447"/>
      <c r="D480" s="447"/>
      <c r="E480" s="447"/>
      <c r="F480" s="447"/>
      <c r="G480" s="447"/>
      <c r="H480" s="447"/>
      <c r="I480" s="447"/>
      <c r="J480" s="447"/>
      <c r="K480" s="448" t="s">
        <v>790</v>
      </c>
      <c r="L480" s="447"/>
      <c r="M480" s="449">
        <v>756.95</v>
      </c>
      <c r="N480" s="447"/>
    </row>
    <row r="481" spans="1:14">
      <c r="A481" s="443" t="s">
        <v>953</v>
      </c>
      <c r="B481" s="443" t="s">
        <v>795</v>
      </c>
      <c r="C481" s="444">
        <v>700</v>
      </c>
      <c r="D481" s="443" t="s">
        <v>793</v>
      </c>
      <c r="E481" s="443"/>
      <c r="F481" s="445">
        <v>44620</v>
      </c>
      <c r="G481" s="445">
        <v>45383</v>
      </c>
      <c r="H481" s="445">
        <v>45747</v>
      </c>
      <c r="I481" s="447"/>
      <c r="J481" s="446">
        <v>800</v>
      </c>
      <c r="K481" s="443" t="s">
        <v>787</v>
      </c>
      <c r="L481" s="443" t="s">
        <v>514</v>
      </c>
      <c r="M481" s="446">
        <v>770</v>
      </c>
      <c r="N481" s="446">
        <v>350</v>
      </c>
    </row>
    <row r="482" spans="1:14">
      <c r="A482" s="447"/>
      <c r="B482" s="447"/>
      <c r="C482" s="447"/>
      <c r="D482" s="447"/>
      <c r="E482" s="447"/>
      <c r="F482" s="447"/>
      <c r="G482" s="447"/>
      <c r="H482" s="447"/>
      <c r="I482" s="447"/>
      <c r="J482" s="447"/>
      <c r="K482" s="447"/>
      <c r="L482" s="443" t="s">
        <v>814</v>
      </c>
      <c r="M482" s="446">
        <v>11.95</v>
      </c>
      <c r="N482" s="447"/>
    </row>
    <row r="483" spans="1:14">
      <c r="A483" s="447"/>
      <c r="B483" s="447"/>
      <c r="C483" s="447"/>
      <c r="D483" s="447"/>
      <c r="E483" s="447"/>
      <c r="F483" s="447"/>
      <c r="G483" s="447"/>
      <c r="H483" s="447"/>
      <c r="I483" s="447"/>
      <c r="J483" s="447"/>
      <c r="K483" s="448" t="s">
        <v>790</v>
      </c>
      <c r="L483" s="447"/>
      <c r="M483" s="449">
        <v>781.95</v>
      </c>
      <c r="N483" s="447"/>
    </row>
    <row r="484" spans="1:14">
      <c r="A484" s="443" t="s">
        <v>954</v>
      </c>
      <c r="B484" s="443" t="s">
        <v>795</v>
      </c>
      <c r="C484" s="444">
        <v>700</v>
      </c>
      <c r="D484" s="443" t="s">
        <v>793</v>
      </c>
      <c r="E484" s="443"/>
      <c r="F484" s="445">
        <v>44400</v>
      </c>
      <c r="G484" s="445">
        <v>44774</v>
      </c>
      <c r="H484" s="447"/>
      <c r="I484" s="447"/>
      <c r="J484" s="446">
        <v>800</v>
      </c>
      <c r="K484" s="443" t="s">
        <v>787</v>
      </c>
      <c r="L484" s="443" t="s">
        <v>833</v>
      </c>
      <c r="M484" s="446">
        <v>660</v>
      </c>
      <c r="N484" s="446">
        <v>99</v>
      </c>
    </row>
    <row r="485" spans="1:14">
      <c r="A485" s="447"/>
      <c r="B485" s="447"/>
      <c r="C485" s="447"/>
      <c r="D485" s="447"/>
      <c r="E485" s="447"/>
      <c r="F485" s="447"/>
      <c r="G485" s="447"/>
      <c r="H485" s="447"/>
      <c r="I485" s="447"/>
      <c r="J485" s="447"/>
      <c r="K485" s="447"/>
      <c r="L485" s="443" t="s">
        <v>808</v>
      </c>
      <c r="M485" s="446">
        <v>15</v>
      </c>
      <c r="N485" s="447"/>
    </row>
    <row r="486" spans="1:14">
      <c r="A486" s="447"/>
      <c r="B486" s="447"/>
      <c r="C486" s="447"/>
      <c r="D486" s="447"/>
      <c r="E486" s="447"/>
      <c r="F486" s="447"/>
      <c r="G486" s="447"/>
      <c r="H486" s="447"/>
      <c r="I486" s="447"/>
      <c r="J486" s="447"/>
      <c r="K486" s="447"/>
      <c r="L486" s="443" t="s">
        <v>834</v>
      </c>
      <c r="M486" s="446">
        <v>150</v>
      </c>
      <c r="N486" s="447"/>
    </row>
    <row r="487" spans="1:14">
      <c r="A487" s="447"/>
      <c r="B487" s="447"/>
      <c r="C487" s="447"/>
      <c r="D487" s="447"/>
      <c r="E487" s="447"/>
      <c r="F487" s="447"/>
      <c r="G487" s="447"/>
      <c r="H487" s="447"/>
      <c r="I487" s="447"/>
      <c r="J487" s="447"/>
      <c r="K487" s="447"/>
      <c r="L487" s="443" t="s">
        <v>814</v>
      </c>
      <c r="M487" s="446">
        <v>11.95</v>
      </c>
      <c r="N487" s="447"/>
    </row>
    <row r="488" spans="1:14">
      <c r="A488" s="447"/>
      <c r="B488" s="447"/>
      <c r="C488" s="447"/>
      <c r="D488" s="447"/>
      <c r="E488" s="447"/>
      <c r="F488" s="447"/>
      <c r="G488" s="447"/>
      <c r="H488" s="447"/>
      <c r="I488" s="447"/>
      <c r="J488" s="447"/>
      <c r="K488" s="448" t="s">
        <v>790</v>
      </c>
      <c r="L488" s="447"/>
      <c r="M488" s="449">
        <v>836.95</v>
      </c>
      <c r="N488" s="447"/>
    </row>
    <row r="489" spans="1:14">
      <c r="A489" s="443" t="s">
        <v>955</v>
      </c>
      <c r="B489" s="443" t="s">
        <v>795</v>
      </c>
      <c r="C489" s="444">
        <v>700</v>
      </c>
      <c r="D489" s="443" t="s">
        <v>793</v>
      </c>
      <c r="E489" s="443"/>
      <c r="F489" s="445">
        <v>44428</v>
      </c>
      <c r="G489" s="445">
        <v>45231</v>
      </c>
      <c r="H489" s="445">
        <v>45596</v>
      </c>
      <c r="I489" s="447"/>
      <c r="J489" s="446">
        <v>800</v>
      </c>
      <c r="K489" s="443" t="s">
        <v>787</v>
      </c>
      <c r="L489" s="443" t="s">
        <v>514</v>
      </c>
      <c r="M489" s="446">
        <v>785</v>
      </c>
      <c r="N489" s="446">
        <v>350</v>
      </c>
    </row>
    <row r="490" spans="1:14">
      <c r="A490" s="447"/>
      <c r="B490" s="447"/>
      <c r="C490" s="447"/>
      <c r="D490" s="447"/>
      <c r="E490" s="447"/>
      <c r="F490" s="447"/>
      <c r="G490" s="447"/>
      <c r="H490" s="447"/>
      <c r="I490" s="447"/>
      <c r="J490" s="447"/>
      <c r="K490" s="447"/>
      <c r="L490" s="443" t="s">
        <v>814</v>
      </c>
      <c r="M490" s="446">
        <v>11.95</v>
      </c>
      <c r="N490" s="447"/>
    </row>
    <row r="491" spans="1:14">
      <c r="A491" s="447"/>
      <c r="B491" s="447"/>
      <c r="C491" s="447"/>
      <c r="D491" s="447"/>
      <c r="E491" s="447"/>
      <c r="F491" s="447"/>
      <c r="G491" s="447"/>
      <c r="H491" s="447"/>
      <c r="I491" s="447"/>
      <c r="J491" s="447"/>
      <c r="K491" s="448" t="s">
        <v>790</v>
      </c>
      <c r="L491" s="447"/>
      <c r="M491" s="449">
        <v>796.95</v>
      </c>
      <c r="N491" s="447"/>
    </row>
    <row r="492" spans="1:14">
      <c r="A492" s="443" t="s">
        <v>956</v>
      </c>
      <c r="B492" s="443" t="s">
        <v>795</v>
      </c>
      <c r="C492" s="444">
        <v>700</v>
      </c>
      <c r="D492" s="443" t="s">
        <v>793</v>
      </c>
      <c r="E492" s="443"/>
      <c r="F492" s="445">
        <v>44939</v>
      </c>
      <c r="G492" s="445">
        <v>45139</v>
      </c>
      <c r="H492" s="445">
        <v>45504</v>
      </c>
      <c r="I492" s="447"/>
      <c r="J492" s="446">
        <v>800</v>
      </c>
      <c r="K492" s="443" t="s">
        <v>787</v>
      </c>
      <c r="L492" s="443" t="s">
        <v>514</v>
      </c>
      <c r="M492" s="446">
        <v>695</v>
      </c>
      <c r="N492" s="446">
        <v>350</v>
      </c>
    </row>
    <row r="493" spans="1:14">
      <c r="A493" s="447"/>
      <c r="B493" s="447"/>
      <c r="C493" s="447"/>
      <c r="D493" s="447"/>
      <c r="E493" s="447"/>
      <c r="F493" s="447"/>
      <c r="G493" s="447"/>
      <c r="H493" s="447"/>
      <c r="I493" s="447"/>
      <c r="J493" s="447"/>
      <c r="K493" s="447"/>
      <c r="L493" s="443" t="s">
        <v>789</v>
      </c>
      <c r="M493" s="446">
        <v>10</v>
      </c>
      <c r="N493" s="447"/>
    </row>
    <row r="494" spans="1:14">
      <c r="A494" s="447"/>
      <c r="B494" s="447"/>
      <c r="C494" s="447"/>
      <c r="D494" s="447"/>
      <c r="E494" s="447"/>
      <c r="F494" s="447"/>
      <c r="G494" s="447"/>
      <c r="H494" s="447"/>
      <c r="I494" s="447"/>
      <c r="J494" s="447"/>
      <c r="K494" s="448" t="s">
        <v>790</v>
      </c>
      <c r="L494" s="447"/>
      <c r="M494" s="449">
        <v>705</v>
      </c>
      <c r="N494" s="447"/>
    </row>
    <row r="495" spans="1:14">
      <c r="A495" s="443" t="s">
        <v>957</v>
      </c>
      <c r="B495" s="443" t="s">
        <v>785</v>
      </c>
      <c r="C495" s="444">
        <v>580</v>
      </c>
      <c r="D495" s="443" t="s">
        <v>793</v>
      </c>
      <c r="E495" s="443"/>
      <c r="F495" s="445">
        <v>44732</v>
      </c>
      <c r="G495" s="445">
        <v>45110</v>
      </c>
      <c r="H495" s="445">
        <v>45504</v>
      </c>
      <c r="I495" s="447"/>
      <c r="J495" s="446">
        <v>700</v>
      </c>
      <c r="K495" s="443" t="s">
        <v>787</v>
      </c>
      <c r="L495" s="443" t="s">
        <v>514</v>
      </c>
      <c r="M495" s="446">
        <v>640</v>
      </c>
      <c r="N495" s="446">
        <v>350</v>
      </c>
    </row>
    <row r="496" spans="1:14">
      <c r="A496" s="447"/>
      <c r="B496" s="447"/>
      <c r="C496" s="447"/>
      <c r="D496" s="447"/>
      <c r="E496" s="447"/>
      <c r="F496" s="447"/>
      <c r="G496" s="447"/>
      <c r="H496" s="447"/>
      <c r="I496" s="447"/>
      <c r="J496" s="447"/>
      <c r="K496" s="447"/>
      <c r="L496" s="443" t="s">
        <v>788</v>
      </c>
      <c r="M496" s="446">
        <v>0</v>
      </c>
      <c r="N496" s="447"/>
    </row>
    <row r="497" spans="1:14">
      <c r="A497" s="447"/>
      <c r="B497" s="447"/>
      <c r="C497" s="447"/>
      <c r="D497" s="447"/>
      <c r="E497" s="447"/>
      <c r="F497" s="447"/>
      <c r="G497" s="447"/>
      <c r="H497" s="447"/>
      <c r="I497" s="447"/>
      <c r="J497" s="447"/>
      <c r="K497" s="447"/>
      <c r="L497" s="443" t="s">
        <v>789</v>
      </c>
      <c r="M497" s="446">
        <v>10</v>
      </c>
      <c r="N497" s="447"/>
    </row>
    <row r="498" spans="1:14">
      <c r="A498" s="447"/>
      <c r="B498" s="447"/>
      <c r="C498" s="447"/>
      <c r="D498" s="447"/>
      <c r="E498" s="447"/>
      <c r="F498" s="447"/>
      <c r="G498" s="447"/>
      <c r="H498" s="447"/>
      <c r="I498" s="447"/>
      <c r="J498" s="447"/>
      <c r="K498" s="448" t="s">
        <v>790</v>
      </c>
      <c r="L498" s="447"/>
      <c r="M498" s="449">
        <v>650</v>
      </c>
      <c r="N498" s="447"/>
    </row>
    <row r="499" spans="1:14">
      <c r="A499" s="443" t="s">
        <v>958</v>
      </c>
      <c r="B499" s="443" t="s">
        <v>795</v>
      </c>
      <c r="C499" s="444">
        <v>700</v>
      </c>
      <c r="D499" s="443" t="s">
        <v>786</v>
      </c>
      <c r="E499" s="443"/>
      <c r="F499" s="445">
        <v>44314</v>
      </c>
      <c r="G499" s="445">
        <v>45377</v>
      </c>
      <c r="H499" s="445">
        <v>45747</v>
      </c>
      <c r="I499" s="445">
        <v>45463</v>
      </c>
      <c r="J499" s="446">
        <v>800</v>
      </c>
      <c r="K499" s="443" t="s">
        <v>787</v>
      </c>
      <c r="L499" s="443" t="s">
        <v>514</v>
      </c>
      <c r="M499" s="446">
        <v>740</v>
      </c>
      <c r="N499" s="446">
        <v>0</v>
      </c>
    </row>
    <row r="500" spans="1:14">
      <c r="A500" s="447"/>
      <c r="B500" s="447"/>
      <c r="C500" s="447"/>
      <c r="D500" s="447"/>
      <c r="E500" s="447"/>
      <c r="F500" s="447"/>
      <c r="G500" s="447"/>
      <c r="H500" s="447"/>
      <c r="I500" s="447"/>
      <c r="J500" s="447"/>
      <c r="K500" s="447"/>
      <c r="L500" s="443" t="s">
        <v>788</v>
      </c>
      <c r="M500" s="446">
        <v>0</v>
      </c>
      <c r="N500" s="447"/>
    </row>
    <row r="501" spans="1:14">
      <c r="A501" s="447"/>
      <c r="B501" s="447"/>
      <c r="C501" s="447"/>
      <c r="D501" s="447"/>
      <c r="E501" s="447"/>
      <c r="F501" s="447"/>
      <c r="G501" s="447"/>
      <c r="H501" s="447"/>
      <c r="I501" s="447"/>
      <c r="J501" s="447"/>
      <c r="K501" s="447"/>
      <c r="L501" s="443" t="s">
        <v>897</v>
      </c>
      <c r="M501" s="446">
        <v>11.95</v>
      </c>
      <c r="N501" s="447"/>
    </row>
    <row r="502" spans="1:14">
      <c r="A502" s="447"/>
      <c r="B502" s="447"/>
      <c r="C502" s="447"/>
      <c r="D502" s="447"/>
      <c r="E502" s="447"/>
      <c r="F502" s="447"/>
      <c r="G502" s="447"/>
      <c r="H502" s="447"/>
      <c r="I502" s="447"/>
      <c r="J502" s="447"/>
      <c r="K502" s="448" t="s">
        <v>790</v>
      </c>
      <c r="L502" s="447"/>
      <c r="M502" s="449">
        <v>751.95</v>
      </c>
      <c r="N502" s="447"/>
    </row>
    <row r="503" spans="1:14">
      <c r="A503" s="443" t="s">
        <v>959</v>
      </c>
      <c r="B503" s="443" t="s">
        <v>785</v>
      </c>
      <c r="C503" s="444">
        <v>580</v>
      </c>
      <c r="D503" s="443" t="s">
        <v>793</v>
      </c>
      <c r="E503" s="443"/>
      <c r="F503" s="445">
        <v>43707</v>
      </c>
      <c r="G503" s="445">
        <v>44074</v>
      </c>
      <c r="H503" s="447"/>
      <c r="I503" s="447"/>
      <c r="J503" s="446">
        <v>700</v>
      </c>
      <c r="K503" s="443" t="s">
        <v>787</v>
      </c>
      <c r="L503" s="443" t="s">
        <v>514</v>
      </c>
      <c r="M503" s="446">
        <v>445</v>
      </c>
      <c r="N503" s="446">
        <v>0</v>
      </c>
    </row>
    <row r="504" spans="1:14">
      <c r="A504" s="447"/>
      <c r="B504" s="447"/>
      <c r="C504" s="447"/>
      <c r="D504" s="447"/>
      <c r="E504" s="447"/>
      <c r="F504" s="447"/>
      <c r="G504" s="447"/>
      <c r="H504" s="447"/>
      <c r="I504" s="447"/>
      <c r="J504" s="447"/>
      <c r="K504" s="447"/>
      <c r="L504" s="443" t="s">
        <v>814</v>
      </c>
      <c r="M504" s="446">
        <v>11.95</v>
      </c>
      <c r="N504" s="447"/>
    </row>
    <row r="505" spans="1:14">
      <c r="A505" s="447"/>
      <c r="B505" s="447"/>
      <c r="C505" s="447"/>
      <c r="D505" s="447"/>
      <c r="E505" s="447"/>
      <c r="F505" s="447"/>
      <c r="G505" s="447"/>
      <c r="H505" s="447"/>
      <c r="I505" s="447"/>
      <c r="J505" s="447"/>
      <c r="K505" s="448" t="s">
        <v>790</v>
      </c>
      <c r="L505" s="447"/>
      <c r="M505" s="449">
        <v>456.95</v>
      </c>
      <c r="N505" s="447"/>
    </row>
    <row r="506" spans="1:14">
      <c r="A506" s="443" t="s">
        <v>960</v>
      </c>
      <c r="B506" s="443" t="s">
        <v>795</v>
      </c>
      <c r="C506" s="444">
        <v>700</v>
      </c>
      <c r="D506" s="443" t="s">
        <v>793</v>
      </c>
      <c r="E506" s="443"/>
      <c r="F506" s="445">
        <v>44939</v>
      </c>
      <c r="G506" s="445">
        <v>45139</v>
      </c>
      <c r="H506" s="445">
        <v>45504</v>
      </c>
      <c r="I506" s="447"/>
      <c r="J506" s="446">
        <v>800</v>
      </c>
      <c r="K506" s="443" t="s">
        <v>787</v>
      </c>
      <c r="L506" s="443" t="s">
        <v>514</v>
      </c>
      <c r="M506" s="446">
        <v>750</v>
      </c>
      <c r="N506" s="446">
        <v>350</v>
      </c>
    </row>
    <row r="507" spans="1:14">
      <c r="A507" s="447"/>
      <c r="B507" s="447"/>
      <c r="C507" s="447"/>
      <c r="D507" s="447"/>
      <c r="E507" s="447"/>
      <c r="F507" s="447"/>
      <c r="G507" s="447"/>
      <c r="H507" s="447"/>
      <c r="I507" s="447"/>
      <c r="J507" s="447"/>
      <c r="K507" s="447"/>
      <c r="L507" s="443" t="s">
        <v>789</v>
      </c>
      <c r="M507" s="446">
        <v>10</v>
      </c>
      <c r="N507" s="447"/>
    </row>
    <row r="508" spans="1:14">
      <c r="A508" s="447"/>
      <c r="B508" s="447"/>
      <c r="C508" s="447"/>
      <c r="D508" s="447"/>
      <c r="E508" s="447"/>
      <c r="F508" s="447"/>
      <c r="G508" s="447"/>
      <c r="H508" s="447"/>
      <c r="I508" s="447"/>
      <c r="J508" s="447"/>
      <c r="K508" s="448" t="s">
        <v>790</v>
      </c>
      <c r="L508" s="447"/>
      <c r="M508" s="449">
        <v>760</v>
      </c>
      <c r="N508" s="447"/>
    </row>
    <row r="509" spans="1:14">
      <c r="A509" s="443" t="s">
        <v>961</v>
      </c>
      <c r="B509" s="443" t="s">
        <v>785</v>
      </c>
      <c r="C509" s="444">
        <v>580</v>
      </c>
      <c r="D509" s="443" t="s">
        <v>793</v>
      </c>
      <c r="E509" s="443"/>
      <c r="F509" s="445">
        <v>44496</v>
      </c>
      <c r="G509" s="445">
        <v>45078</v>
      </c>
      <c r="H509" s="445">
        <v>45443</v>
      </c>
      <c r="I509" s="447"/>
      <c r="J509" s="446">
        <v>700</v>
      </c>
      <c r="K509" s="443" t="s">
        <v>787</v>
      </c>
      <c r="L509" s="443" t="s">
        <v>514</v>
      </c>
      <c r="M509" s="446">
        <v>650</v>
      </c>
      <c r="N509" s="446">
        <v>350</v>
      </c>
    </row>
    <row r="510" spans="1:14">
      <c r="A510" s="447"/>
      <c r="B510" s="447"/>
      <c r="C510" s="447"/>
      <c r="D510" s="447"/>
      <c r="E510" s="447"/>
      <c r="F510" s="447"/>
      <c r="G510" s="447"/>
      <c r="H510" s="447"/>
      <c r="I510" s="447"/>
      <c r="J510" s="447"/>
      <c r="K510" s="447"/>
      <c r="L510" s="443" t="s">
        <v>788</v>
      </c>
      <c r="M510" s="446">
        <v>0</v>
      </c>
      <c r="N510" s="447"/>
    </row>
    <row r="511" spans="1:14">
      <c r="A511" s="447"/>
      <c r="B511" s="447"/>
      <c r="C511" s="447"/>
      <c r="D511" s="447"/>
      <c r="E511" s="447"/>
      <c r="F511" s="447"/>
      <c r="G511" s="447"/>
      <c r="H511" s="447"/>
      <c r="I511" s="447"/>
      <c r="J511" s="447"/>
      <c r="K511" s="447"/>
      <c r="L511" s="443" t="s">
        <v>814</v>
      </c>
      <c r="M511" s="446">
        <v>11.95</v>
      </c>
      <c r="N511" s="447"/>
    </row>
    <row r="512" spans="1:14">
      <c r="A512" s="447"/>
      <c r="B512" s="447"/>
      <c r="C512" s="447"/>
      <c r="D512" s="447"/>
      <c r="E512" s="447"/>
      <c r="F512" s="447"/>
      <c r="G512" s="447"/>
      <c r="H512" s="447"/>
      <c r="I512" s="447"/>
      <c r="J512" s="447"/>
      <c r="K512" s="448" t="s">
        <v>790</v>
      </c>
      <c r="L512" s="447"/>
      <c r="M512" s="449">
        <v>661.95</v>
      </c>
      <c r="N512" s="447"/>
    </row>
    <row r="513" spans="1:14">
      <c r="A513" s="443" t="s">
        <v>962</v>
      </c>
      <c r="B513" s="443" t="s">
        <v>795</v>
      </c>
      <c r="C513" s="444">
        <v>700</v>
      </c>
      <c r="D513" s="443" t="s">
        <v>793</v>
      </c>
      <c r="E513" s="443"/>
      <c r="F513" s="445">
        <v>45351</v>
      </c>
      <c r="G513" s="445">
        <v>45351</v>
      </c>
      <c r="H513" s="445">
        <v>45716</v>
      </c>
      <c r="I513" s="447"/>
      <c r="J513" s="446">
        <v>800</v>
      </c>
      <c r="K513" s="443" t="s">
        <v>787</v>
      </c>
      <c r="L513" s="443" t="s">
        <v>514</v>
      </c>
      <c r="M513" s="446">
        <v>760</v>
      </c>
      <c r="N513" s="446">
        <v>350</v>
      </c>
    </row>
    <row r="514" spans="1:14">
      <c r="A514" s="447"/>
      <c r="B514" s="447"/>
      <c r="C514" s="447"/>
      <c r="D514" s="447"/>
      <c r="E514" s="447"/>
      <c r="F514" s="447"/>
      <c r="G514" s="447"/>
      <c r="H514" s="447"/>
      <c r="I514" s="447"/>
      <c r="J514" s="447"/>
      <c r="K514" s="447"/>
      <c r="L514" s="443" t="s">
        <v>789</v>
      </c>
      <c r="M514" s="446">
        <v>11.95</v>
      </c>
      <c r="N514" s="447"/>
    </row>
    <row r="515" spans="1:14">
      <c r="A515" s="447"/>
      <c r="B515" s="447"/>
      <c r="C515" s="447"/>
      <c r="D515" s="447"/>
      <c r="E515" s="447"/>
      <c r="F515" s="447"/>
      <c r="G515" s="447"/>
      <c r="H515" s="447"/>
      <c r="I515" s="447"/>
      <c r="J515" s="447"/>
      <c r="K515" s="448" t="s">
        <v>790</v>
      </c>
      <c r="L515" s="447"/>
      <c r="M515" s="449">
        <v>771.95</v>
      </c>
      <c r="N515" s="447"/>
    </row>
    <row r="516" spans="1:14">
      <c r="A516" s="443" t="s">
        <v>963</v>
      </c>
      <c r="B516" s="443" t="s">
        <v>785</v>
      </c>
      <c r="C516" s="444">
        <v>580</v>
      </c>
      <c r="D516" s="443" t="s">
        <v>793</v>
      </c>
      <c r="E516" s="443"/>
      <c r="F516" s="445">
        <v>44575</v>
      </c>
      <c r="G516" s="445">
        <v>45200</v>
      </c>
      <c r="H516" s="445">
        <v>45565</v>
      </c>
      <c r="I516" s="447"/>
      <c r="J516" s="446">
        <v>700</v>
      </c>
      <c r="K516" s="443" t="s">
        <v>787</v>
      </c>
      <c r="L516" s="443" t="s">
        <v>514</v>
      </c>
      <c r="M516" s="446">
        <v>650</v>
      </c>
      <c r="N516" s="446">
        <v>350</v>
      </c>
    </row>
    <row r="517" spans="1:14">
      <c r="A517" s="447"/>
      <c r="B517" s="447"/>
      <c r="C517" s="447"/>
      <c r="D517" s="447"/>
      <c r="E517" s="447"/>
      <c r="F517" s="447"/>
      <c r="G517" s="447"/>
      <c r="H517" s="447"/>
      <c r="I517" s="447"/>
      <c r="J517" s="447"/>
      <c r="K517" s="447"/>
      <c r="L517" s="443" t="s">
        <v>897</v>
      </c>
      <c r="M517" s="446">
        <v>11.95</v>
      </c>
      <c r="N517" s="447"/>
    </row>
    <row r="518" spans="1:14">
      <c r="A518" s="447"/>
      <c r="B518" s="447"/>
      <c r="C518" s="447"/>
      <c r="D518" s="447"/>
      <c r="E518" s="447"/>
      <c r="F518" s="447"/>
      <c r="G518" s="447"/>
      <c r="H518" s="447"/>
      <c r="I518" s="447"/>
      <c r="J518" s="447"/>
      <c r="K518" s="448" t="s">
        <v>790</v>
      </c>
      <c r="L518" s="447"/>
      <c r="M518" s="449">
        <v>661.95</v>
      </c>
      <c r="N518" s="447"/>
    </row>
    <row r="519" spans="1:14">
      <c r="A519" s="443" t="s">
        <v>964</v>
      </c>
      <c r="B519" s="443" t="s">
        <v>785</v>
      </c>
      <c r="C519" s="444">
        <v>580</v>
      </c>
      <c r="D519" s="443" t="s">
        <v>786</v>
      </c>
      <c r="E519" s="443"/>
      <c r="F519" s="445">
        <v>44848</v>
      </c>
      <c r="G519" s="445">
        <v>45413</v>
      </c>
      <c r="H519" s="447"/>
      <c r="I519" s="445">
        <v>45443</v>
      </c>
      <c r="J519" s="446">
        <v>700</v>
      </c>
      <c r="K519" s="443" t="s">
        <v>787</v>
      </c>
      <c r="L519" s="443" t="s">
        <v>833</v>
      </c>
      <c r="M519" s="446">
        <v>640</v>
      </c>
      <c r="N519" s="446">
        <v>450</v>
      </c>
    </row>
    <row r="520" spans="1:14">
      <c r="A520" s="447"/>
      <c r="B520" s="447"/>
      <c r="C520" s="447"/>
      <c r="D520" s="447"/>
      <c r="E520" s="447"/>
      <c r="F520" s="447"/>
      <c r="G520" s="447"/>
      <c r="H520" s="447"/>
      <c r="I520" s="447"/>
      <c r="J520" s="447"/>
      <c r="K520" s="447"/>
      <c r="L520" s="443" t="s">
        <v>789</v>
      </c>
      <c r="M520" s="446">
        <v>10</v>
      </c>
      <c r="N520" s="447"/>
    </row>
    <row r="521" spans="1:14">
      <c r="A521" s="447"/>
      <c r="B521" s="447"/>
      <c r="C521" s="447"/>
      <c r="D521" s="447"/>
      <c r="E521" s="447"/>
      <c r="F521" s="447"/>
      <c r="G521" s="447"/>
      <c r="H521" s="447"/>
      <c r="I521" s="447"/>
      <c r="J521" s="447"/>
      <c r="K521" s="447"/>
      <c r="L521" s="443" t="s">
        <v>834</v>
      </c>
      <c r="M521" s="446">
        <v>150</v>
      </c>
      <c r="N521" s="447"/>
    </row>
    <row r="522" spans="1:14">
      <c r="A522" s="447"/>
      <c r="B522" s="447"/>
      <c r="C522" s="447"/>
      <c r="D522" s="447"/>
      <c r="E522" s="447"/>
      <c r="F522" s="447"/>
      <c r="G522" s="447"/>
      <c r="H522" s="447"/>
      <c r="I522" s="447"/>
      <c r="J522" s="447"/>
      <c r="K522" s="448" t="s">
        <v>790</v>
      </c>
      <c r="L522" s="447"/>
      <c r="M522" s="449">
        <v>800</v>
      </c>
      <c r="N522" s="447"/>
    </row>
    <row r="523" spans="1:14">
      <c r="A523" s="443" t="s">
        <v>965</v>
      </c>
      <c r="B523" s="443" t="s">
        <v>803</v>
      </c>
      <c r="C523" s="444">
        <v>700</v>
      </c>
      <c r="D523" s="443" t="s">
        <v>793</v>
      </c>
      <c r="E523" s="443"/>
      <c r="F523" s="445">
        <v>45145</v>
      </c>
      <c r="G523" s="445">
        <v>45145</v>
      </c>
      <c r="H523" s="445">
        <v>45535</v>
      </c>
      <c r="I523" s="447"/>
      <c r="J523" s="446">
        <v>825</v>
      </c>
      <c r="K523" s="443" t="s">
        <v>787</v>
      </c>
      <c r="L523" s="443" t="s">
        <v>514</v>
      </c>
      <c r="M523" s="446">
        <v>760</v>
      </c>
      <c r="N523" s="446">
        <v>350</v>
      </c>
    </row>
    <row r="524" spans="1:14">
      <c r="A524" s="447"/>
      <c r="B524" s="447"/>
      <c r="C524" s="447"/>
      <c r="D524" s="447"/>
      <c r="E524" s="447"/>
      <c r="F524" s="447"/>
      <c r="G524" s="447"/>
      <c r="H524" s="447"/>
      <c r="I524" s="447"/>
      <c r="J524" s="447"/>
      <c r="K524" s="447"/>
      <c r="L524" s="443" t="s">
        <v>789</v>
      </c>
      <c r="M524" s="446">
        <v>11.95</v>
      </c>
      <c r="N524" s="447"/>
    </row>
    <row r="525" spans="1:14">
      <c r="A525" s="447"/>
      <c r="B525" s="447"/>
      <c r="C525" s="447"/>
      <c r="D525" s="447"/>
      <c r="E525" s="447"/>
      <c r="F525" s="447"/>
      <c r="G525" s="447"/>
      <c r="H525" s="447"/>
      <c r="I525" s="447"/>
      <c r="J525" s="447"/>
      <c r="K525" s="448" t="s">
        <v>790</v>
      </c>
      <c r="L525" s="447"/>
      <c r="M525" s="449">
        <v>771.95</v>
      </c>
      <c r="N525" s="447"/>
    </row>
    <row r="526" spans="1:14">
      <c r="A526" s="443" t="s">
        <v>966</v>
      </c>
      <c r="B526" s="443" t="s">
        <v>785</v>
      </c>
      <c r="C526" s="444">
        <v>700</v>
      </c>
      <c r="D526" s="443" t="s">
        <v>793</v>
      </c>
      <c r="E526" s="443"/>
      <c r="F526" s="445">
        <v>45278</v>
      </c>
      <c r="G526" s="445">
        <v>45278</v>
      </c>
      <c r="H526" s="445">
        <v>45657</v>
      </c>
      <c r="I526" s="447"/>
      <c r="J526" s="446">
        <v>700</v>
      </c>
      <c r="K526" s="443" t="s">
        <v>787</v>
      </c>
      <c r="L526" s="443" t="s">
        <v>514</v>
      </c>
      <c r="M526" s="446">
        <v>660</v>
      </c>
      <c r="N526" s="446">
        <v>350</v>
      </c>
    </row>
    <row r="527" spans="1:14">
      <c r="A527" s="447"/>
      <c r="B527" s="447"/>
      <c r="C527" s="447"/>
      <c r="D527" s="447"/>
      <c r="E527" s="447"/>
      <c r="F527" s="447"/>
      <c r="G527" s="447"/>
      <c r="H527" s="447"/>
      <c r="I527" s="447"/>
      <c r="J527" s="447"/>
      <c r="K527" s="447"/>
      <c r="L527" s="443" t="s">
        <v>789</v>
      </c>
      <c r="M527" s="446">
        <v>11.95</v>
      </c>
      <c r="N527" s="447"/>
    </row>
    <row r="528" spans="1:14">
      <c r="A528" s="447"/>
      <c r="B528" s="447"/>
      <c r="C528" s="447"/>
      <c r="D528" s="447"/>
      <c r="E528" s="447"/>
      <c r="F528" s="447"/>
      <c r="G528" s="447"/>
      <c r="H528" s="447"/>
      <c r="I528" s="447"/>
      <c r="J528" s="447"/>
      <c r="K528" s="448" t="s">
        <v>790</v>
      </c>
      <c r="L528" s="447"/>
      <c r="M528" s="449">
        <v>671.95</v>
      </c>
      <c r="N528" s="447"/>
    </row>
    <row r="529" spans="1:14">
      <c r="A529" s="443" t="s">
        <v>967</v>
      </c>
      <c r="B529" s="443" t="s">
        <v>795</v>
      </c>
      <c r="C529" s="444">
        <v>700</v>
      </c>
      <c r="D529" s="443" t="s">
        <v>793</v>
      </c>
      <c r="E529" s="443"/>
      <c r="F529" s="445">
        <v>45159</v>
      </c>
      <c r="G529" s="445">
        <v>45159</v>
      </c>
      <c r="H529" s="445">
        <v>45535</v>
      </c>
      <c r="I529" s="447"/>
      <c r="J529" s="446">
        <v>800</v>
      </c>
      <c r="K529" s="443" t="s">
        <v>787</v>
      </c>
      <c r="L529" s="443" t="s">
        <v>514</v>
      </c>
      <c r="M529" s="446">
        <v>750</v>
      </c>
      <c r="N529" s="446">
        <v>550</v>
      </c>
    </row>
    <row r="530" spans="1:14">
      <c r="A530" s="447"/>
      <c r="B530" s="447"/>
      <c r="C530" s="447"/>
      <c r="D530" s="447"/>
      <c r="E530" s="447"/>
      <c r="F530" s="447"/>
      <c r="G530" s="447"/>
      <c r="H530" s="447"/>
      <c r="I530" s="447"/>
      <c r="J530" s="447"/>
      <c r="K530" s="447"/>
      <c r="L530" s="443" t="s">
        <v>789</v>
      </c>
      <c r="M530" s="446">
        <v>11.95</v>
      </c>
      <c r="N530" s="447"/>
    </row>
    <row r="531" spans="1:14">
      <c r="A531" s="447"/>
      <c r="B531" s="447"/>
      <c r="C531" s="447"/>
      <c r="D531" s="447"/>
      <c r="E531" s="447"/>
      <c r="F531" s="447"/>
      <c r="G531" s="447"/>
      <c r="H531" s="447"/>
      <c r="I531" s="447"/>
      <c r="J531" s="447"/>
      <c r="K531" s="448" t="s">
        <v>790</v>
      </c>
      <c r="L531" s="447"/>
      <c r="M531" s="449">
        <v>761.95</v>
      </c>
      <c r="N531" s="447"/>
    </row>
    <row r="532" spans="1:14">
      <c r="A532" s="443" t="s">
        <v>968</v>
      </c>
      <c r="B532" s="443" t="s">
        <v>785</v>
      </c>
      <c r="C532" s="444">
        <v>580</v>
      </c>
      <c r="D532" s="443" t="s">
        <v>793</v>
      </c>
      <c r="E532" s="443"/>
      <c r="F532" s="445">
        <v>45436</v>
      </c>
      <c r="G532" s="445">
        <v>45436</v>
      </c>
      <c r="H532" s="445">
        <v>45808</v>
      </c>
      <c r="I532" s="447"/>
      <c r="J532" s="446">
        <v>700</v>
      </c>
      <c r="K532" s="443" t="s">
        <v>787</v>
      </c>
      <c r="L532" s="443" t="s">
        <v>514</v>
      </c>
      <c r="M532" s="446">
        <v>680</v>
      </c>
      <c r="N532" s="446">
        <v>550</v>
      </c>
    </row>
    <row r="533" spans="1:14">
      <c r="A533" s="447"/>
      <c r="B533" s="447"/>
      <c r="C533" s="447"/>
      <c r="D533" s="447"/>
      <c r="E533" s="447"/>
      <c r="F533" s="447"/>
      <c r="G533" s="447"/>
      <c r="H533" s="447"/>
      <c r="I533" s="447"/>
      <c r="J533" s="447"/>
      <c r="K533" s="447"/>
      <c r="L533" s="443" t="s">
        <v>854</v>
      </c>
      <c r="M533" s="446">
        <v>0</v>
      </c>
      <c r="N533" s="447"/>
    </row>
    <row r="534" spans="1:14">
      <c r="A534" s="447"/>
      <c r="B534" s="447"/>
      <c r="C534" s="447"/>
      <c r="D534" s="447"/>
      <c r="E534" s="447"/>
      <c r="F534" s="447"/>
      <c r="G534" s="447"/>
      <c r="H534" s="447"/>
      <c r="I534" s="447"/>
      <c r="J534" s="447"/>
      <c r="K534" s="447"/>
      <c r="L534" s="443" t="s">
        <v>789</v>
      </c>
      <c r="M534" s="446">
        <v>11.95</v>
      </c>
      <c r="N534" s="447"/>
    </row>
    <row r="535" spans="1:14">
      <c r="A535" s="447"/>
      <c r="B535" s="447"/>
      <c r="C535" s="447"/>
      <c r="D535" s="447"/>
      <c r="E535" s="447"/>
      <c r="F535" s="447"/>
      <c r="G535" s="447"/>
      <c r="H535" s="447"/>
      <c r="I535" s="447"/>
      <c r="J535" s="447"/>
      <c r="K535" s="448" t="s">
        <v>790</v>
      </c>
      <c r="L535" s="447"/>
      <c r="M535" s="449">
        <v>691.95</v>
      </c>
      <c r="N535" s="447"/>
    </row>
    <row r="536" spans="1:14">
      <c r="A536" s="443" t="s">
        <v>969</v>
      </c>
      <c r="B536" s="443" t="s">
        <v>803</v>
      </c>
      <c r="C536" s="444">
        <v>700</v>
      </c>
      <c r="D536" s="443" t="s">
        <v>793</v>
      </c>
      <c r="E536" s="443"/>
      <c r="F536" s="445">
        <v>45153</v>
      </c>
      <c r="G536" s="445">
        <v>45153</v>
      </c>
      <c r="H536" s="445">
        <v>45535</v>
      </c>
      <c r="I536" s="447"/>
      <c r="J536" s="446">
        <v>825</v>
      </c>
      <c r="K536" s="443" t="s">
        <v>787</v>
      </c>
      <c r="L536" s="443" t="s">
        <v>514</v>
      </c>
      <c r="M536" s="446">
        <v>760</v>
      </c>
      <c r="N536" s="446">
        <v>350</v>
      </c>
    </row>
    <row r="537" spans="1:14">
      <c r="A537" s="447"/>
      <c r="B537" s="447"/>
      <c r="C537" s="447"/>
      <c r="D537" s="447"/>
      <c r="E537" s="447"/>
      <c r="F537" s="447"/>
      <c r="G537" s="447"/>
      <c r="H537" s="447"/>
      <c r="I537" s="447"/>
      <c r="J537" s="447"/>
      <c r="K537" s="447"/>
      <c r="L537" s="443" t="s">
        <v>789</v>
      </c>
      <c r="M537" s="446">
        <v>11.95</v>
      </c>
      <c r="N537" s="447"/>
    </row>
    <row r="538" spans="1:14">
      <c r="A538" s="447"/>
      <c r="B538" s="447"/>
      <c r="C538" s="447"/>
      <c r="D538" s="447"/>
      <c r="E538" s="447"/>
      <c r="F538" s="447"/>
      <c r="G538" s="447"/>
      <c r="H538" s="447"/>
      <c r="I538" s="447"/>
      <c r="J538" s="447"/>
      <c r="K538" s="448" t="s">
        <v>790</v>
      </c>
      <c r="L538" s="447"/>
      <c r="M538" s="449">
        <v>771.95</v>
      </c>
      <c r="N538" s="447"/>
    </row>
    <row r="539" spans="1:14">
      <c r="A539" s="443" t="s">
        <v>970</v>
      </c>
      <c r="B539" s="443" t="s">
        <v>785</v>
      </c>
      <c r="C539" s="444">
        <v>580</v>
      </c>
      <c r="D539" s="443" t="s">
        <v>793</v>
      </c>
      <c r="E539" s="443"/>
      <c r="F539" s="445">
        <v>45413</v>
      </c>
      <c r="G539" s="445">
        <v>45413</v>
      </c>
      <c r="H539" s="445">
        <v>45777</v>
      </c>
      <c r="I539" s="447"/>
      <c r="J539" s="446">
        <v>700</v>
      </c>
      <c r="K539" s="443" t="s">
        <v>787</v>
      </c>
      <c r="L539" s="443" t="s">
        <v>514</v>
      </c>
      <c r="M539" s="446">
        <v>650</v>
      </c>
      <c r="N539" s="446">
        <v>550</v>
      </c>
    </row>
    <row r="540" spans="1:14">
      <c r="A540" s="447"/>
      <c r="B540" s="447"/>
      <c r="C540" s="447"/>
      <c r="D540" s="447"/>
      <c r="E540" s="447"/>
      <c r="F540" s="447"/>
      <c r="G540" s="447"/>
      <c r="H540" s="447"/>
      <c r="I540" s="447"/>
      <c r="J540" s="447"/>
      <c r="K540" s="447"/>
      <c r="L540" s="443" t="s">
        <v>789</v>
      </c>
      <c r="M540" s="446">
        <v>11.95</v>
      </c>
      <c r="N540" s="447"/>
    </row>
    <row r="541" spans="1:14">
      <c r="A541" s="447"/>
      <c r="B541" s="447"/>
      <c r="C541" s="447"/>
      <c r="D541" s="447"/>
      <c r="E541" s="447"/>
      <c r="F541" s="447"/>
      <c r="G541" s="447"/>
      <c r="H541" s="447"/>
      <c r="I541" s="447"/>
      <c r="J541" s="447"/>
      <c r="K541" s="448" t="s">
        <v>790</v>
      </c>
      <c r="L541" s="447"/>
      <c r="M541" s="449">
        <v>661.95</v>
      </c>
      <c r="N541" s="447"/>
    </row>
    <row r="542" spans="1:14">
      <c r="A542" s="443" t="s">
        <v>971</v>
      </c>
      <c r="B542" s="443" t="s">
        <v>785</v>
      </c>
      <c r="C542" s="444">
        <v>580</v>
      </c>
      <c r="D542" s="443" t="s">
        <v>793</v>
      </c>
      <c r="E542" s="443"/>
      <c r="F542" s="445">
        <v>44803</v>
      </c>
      <c r="G542" s="445">
        <v>45383</v>
      </c>
      <c r="H542" s="445">
        <v>45747</v>
      </c>
      <c r="I542" s="447"/>
      <c r="J542" s="446">
        <v>700</v>
      </c>
      <c r="K542" s="443" t="s">
        <v>787</v>
      </c>
      <c r="L542" s="443" t="s">
        <v>514</v>
      </c>
      <c r="M542" s="446">
        <v>640</v>
      </c>
      <c r="N542" s="446">
        <v>350</v>
      </c>
    </row>
    <row r="543" spans="1:14">
      <c r="A543" s="447"/>
      <c r="B543" s="447"/>
      <c r="C543" s="447"/>
      <c r="D543" s="447"/>
      <c r="E543" s="447"/>
      <c r="F543" s="447"/>
      <c r="G543" s="447"/>
      <c r="H543" s="447"/>
      <c r="I543" s="447"/>
      <c r="J543" s="447"/>
      <c r="K543" s="447"/>
      <c r="L543" s="443" t="s">
        <v>814</v>
      </c>
      <c r="M543" s="446">
        <v>11.95</v>
      </c>
      <c r="N543" s="447"/>
    </row>
    <row r="544" spans="1:14">
      <c r="A544" s="447"/>
      <c r="B544" s="447"/>
      <c r="C544" s="447"/>
      <c r="D544" s="447"/>
      <c r="E544" s="447"/>
      <c r="F544" s="447"/>
      <c r="G544" s="447"/>
      <c r="H544" s="447"/>
      <c r="I544" s="447"/>
      <c r="J544" s="447"/>
      <c r="K544" s="448" t="s">
        <v>790</v>
      </c>
      <c r="L544" s="447"/>
      <c r="M544" s="449">
        <v>651.95000000000005</v>
      </c>
      <c r="N544" s="447"/>
    </row>
    <row r="545" spans="1:14">
      <c r="A545" s="443" t="s">
        <v>972</v>
      </c>
      <c r="B545" s="443" t="s">
        <v>795</v>
      </c>
      <c r="C545" s="444">
        <v>700</v>
      </c>
      <c r="D545" s="443" t="s">
        <v>793</v>
      </c>
      <c r="E545" s="443"/>
      <c r="F545" s="445">
        <v>45391</v>
      </c>
      <c r="G545" s="445">
        <v>45391</v>
      </c>
      <c r="H545" s="445">
        <v>45777</v>
      </c>
      <c r="I545" s="447"/>
      <c r="J545" s="446">
        <v>800</v>
      </c>
      <c r="K545" s="443" t="s">
        <v>787</v>
      </c>
      <c r="L545" s="443" t="s">
        <v>514</v>
      </c>
      <c r="M545" s="446">
        <v>595</v>
      </c>
      <c r="N545" s="446">
        <v>350</v>
      </c>
    </row>
    <row r="546" spans="1:14">
      <c r="A546" s="447"/>
      <c r="B546" s="447"/>
      <c r="C546" s="447"/>
      <c r="D546" s="447"/>
      <c r="E546" s="447"/>
      <c r="F546" s="447"/>
      <c r="G546" s="447"/>
      <c r="H546" s="447"/>
      <c r="I546" s="447"/>
      <c r="J546" s="447"/>
      <c r="K546" s="447"/>
      <c r="L546" s="443" t="s">
        <v>789</v>
      </c>
      <c r="M546" s="446">
        <v>11.95</v>
      </c>
      <c r="N546" s="447"/>
    </row>
    <row r="547" spans="1:14">
      <c r="A547" s="447"/>
      <c r="B547" s="447"/>
      <c r="C547" s="447"/>
      <c r="D547" s="447"/>
      <c r="E547" s="447"/>
      <c r="F547" s="447"/>
      <c r="G547" s="447"/>
      <c r="H547" s="447"/>
      <c r="I547" s="447"/>
      <c r="J547" s="447"/>
      <c r="K547" s="448" t="s">
        <v>790</v>
      </c>
      <c r="L547" s="447"/>
      <c r="M547" s="449">
        <v>606.95000000000005</v>
      </c>
      <c r="N547" s="447"/>
    </row>
    <row r="548" spans="1:14">
      <c r="A548" s="443" t="s">
        <v>973</v>
      </c>
      <c r="B548" s="443" t="s">
        <v>785</v>
      </c>
      <c r="C548" s="444">
        <v>580</v>
      </c>
      <c r="D548" s="443" t="s">
        <v>793</v>
      </c>
      <c r="E548" s="443"/>
      <c r="F548" s="445">
        <v>44986</v>
      </c>
      <c r="G548" s="445">
        <v>45384</v>
      </c>
      <c r="H548" s="445">
        <v>45777</v>
      </c>
      <c r="I548" s="447"/>
      <c r="J548" s="446">
        <v>700</v>
      </c>
      <c r="K548" s="443" t="s">
        <v>787</v>
      </c>
      <c r="L548" s="443" t="s">
        <v>514</v>
      </c>
      <c r="M548" s="446">
        <v>640</v>
      </c>
      <c r="N548" s="446">
        <v>350</v>
      </c>
    </row>
    <row r="549" spans="1:14">
      <c r="A549" s="447"/>
      <c r="B549" s="447"/>
      <c r="C549" s="447"/>
      <c r="D549" s="447"/>
      <c r="E549" s="447"/>
      <c r="F549" s="447"/>
      <c r="G549" s="447"/>
      <c r="H549" s="447"/>
      <c r="I549" s="447"/>
      <c r="J549" s="447"/>
      <c r="K549" s="447"/>
      <c r="L549" s="443" t="s">
        <v>788</v>
      </c>
      <c r="M549" s="446">
        <v>0</v>
      </c>
      <c r="N549" s="447"/>
    </row>
    <row r="550" spans="1:14">
      <c r="A550" s="447"/>
      <c r="B550" s="447"/>
      <c r="C550" s="447"/>
      <c r="D550" s="447"/>
      <c r="E550" s="447"/>
      <c r="F550" s="447"/>
      <c r="G550" s="447"/>
      <c r="H550" s="447"/>
      <c r="I550" s="447"/>
      <c r="J550" s="447"/>
      <c r="K550" s="447"/>
      <c r="L550" s="443" t="s">
        <v>789</v>
      </c>
      <c r="M550" s="446">
        <v>0</v>
      </c>
      <c r="N550" s="447"/>
    </row>
    <row r="551" spans="1:14">
      <c r="A551" s="447"/>
      <c r="B551" s="447"/>
      <c r="C551" s="447"/>
      <c r="D551" s="447"/>
      <c r="E551" s="447"/>
      <c r="F551" s="447"/>
      <c r="G551" s="447"/>
      <c r="H551" s="447"/>
      <c r="I551" s="447"/>
      <c r="J551" s="447"/>
      <c r="K551" s="448" t="s">
        <v>790</v>
      </c>
      <c r="L551" s="447"/>
      <c r="M551" s="449">
        <v>640</v>
      </c>
      <c r="N551" s="447"/>
    </row>
    <row r="552" spans="1:14">
      <c r="A552" s="443" t="s">
        <v>974</v>
      </c>
      <c r="B552" s="443" t="s">
        <v>785</v>
      </c>
      <c r="C552" s="444">
        <v>580</v>
      </c>
      <c r="D552" s="443" t="s">
        <v>786</v>
      </c>
      <c r="E552" s="443"/>
      <c r="F552" s="445">
        <v>44876</v>
      </c>
      <c r="G552" s="445">
        <v>45078</v>
      </c>
      <c r="H552" s="445">
        <v>45443</v>
      </c>
      <c r="I552" s="445">
        <v>45443</v>
      </c>
      <c r="J552" s="446">
        <v>700</v>
      </c>
      <c r="K552" s="443" t="s">
        <v>787</v>
      </c>
      <c r="L552" s="443" t="s">
        <v>514</v>
      </c>
      <c r="M552" s="446">
        <v>595</v>
      </c>
      <c r="N552" s="446">
        <v>350</v>
      </c>
    </row>
    <row r="553" spans="1:14">
      <c r="A553" s="447"/>
      <c r="B553" s="447"/>
      <c r="C553" s="447"/>
      <c r="D553" s="447"/>
      <c r="E553" s="447"/>
      <c r="F553" s="447"/>
      <c r="G553" s="447"/>
      <c r="H553" s="447"/>
      <c r="I553" s="447"/>
      <c r="J553" s="447"/>
      <c r="K553" s="447"/>
      <c r="L553" s="443" t="s">
        <v>789</v>
      </c>
      <c r="M553" s="446">
        <v>10</v>
      </c>
      <c r="N553" s="447"/>
    </row>
    <row r="554" spans="1:14">
      <c r="A554" s="447"/>
      <c r="B554" s="447"/>
      <c r="C554" s="447"/>
      <c r="D554" s="447"/>
      <c r="E554" s="447"/>
      <c r="F554" s="447"/>
      <c r="G554" s="447"/>
      <c r="H554" s="447"/>
      <c r="I554" s="447"/>
      <c r="J554" s="447"/>
      <c r="K554" s="448" t="s">
        <v>790</v>
      </c>
      <c r="L554" s="447"/>
      <c r="M554" s="449">
        <v>605</v>
      </c>
      <c r="N554" s="447"/>
    </row>
    <row r="555" spans="1:14">
      <c r="A555" s="443" t="s">
        <v>975</v>
      </c>
      <c r="B555" s="443" t="s">
        <v>785</v>
      </c>
      <c r="C555" s="444">
        <v>580</v>
      </c>
      <c r="D555" s="443" t="s">
        <v>793</v>
      </c>
      <c r="E555" s="443"/>
      <c r="F555" s="445">
        <v>45399</v>
      </c>
      <c r="G555" s="445">
        <v>45399</v>
      </c>
      <c r="H555" s="445">
        <v>45777</v>
      </c>
      <c r="I555" s="447"/>
      <c r="J555" s="446">
        <v>700</v>
      </c>
      <c r="K555" s="443" t="s">
        <v>787</v>
      </c>
      <c r="L555" s="443" t="s">
        <v>514</v>
      </c>
      <c r="M555" s="446">
        <v>595</v>
      </c>
      <c r="N555" s="446">
        <v>350</v>
      </c>
    </row>
    <row r="556" spans="1:14">
      <c r="A556" s="447"/>
      <c r="B556" s="447"/>
      <c r="C556" s="447"/>
      <c r="D556" s="447"/>
      <c r="E556" s="447"/>
      <c r="F556" s="447"/>
      <c r="G556" s="447"/>
      <c r="H556" s="447"/>
      <c r="I556" s="447"/>
      <c r="J556" s="447"/>
      <c r="K556" s="447"/>
      <c r="L556" s="443" t="s">
        <v>788</v>
      </c>
      <c r="M556" s="446">
        <v>0</v>
      </c>
      <c r="N556" s="447"/>
    </row>
    <row r="557" spans="1:14">
      <c r="A557" s="447"/>
      <c r="B557" s="447"/>
      <c r="C557" s="447"/>
      <c r="D557" s="447"/>
      <c r="E557" s="447"/>
      <c r="F557" s="447"/>
      <c r="G557" s="447"/>
      <c r="H557" s="447"/>
      <c r="I557" s="447"/>
      <c r="J557" s="447"/>
      <c r="K557" s="447"/>
      <c r="L557" s="443" t="s">
        <v>789</v>
      </c>
      <c r="M557" s="446">
        <v>11.95</v>
      </c>
      <c r="N557" s="447"/>
    </row>
    <row r="558" spans="1:14">
      <c r="A558" s="447"/>
      <c r="B558" s="447"/>
      <c r="C558" s="447"/>
      <c r="D558" s="447"/>
      <c r="E558" s="447"/>
      <c r="F558" s="447"/>
      <c r="G558" s="447"/>
      <c r="H558" s="447"/>
      <c r="I558" s="447"/>
      <c r="J558" s="447"/>
      <c r="K558" s="448" t="s">
        <v>790</v>
      </c>
      <c r="L558" s="447"/>
      <c r="M558" s="449">
        <v>606.95000000000005</v>
      </c>
      <c r="N558" s="447"/>
    </row>
    <row r="559" spans="1:14">
      <c r="A559" s="443" t="s">
        <v>976</v>
      </c>
      <c r="B559" s="443" t="s">
        <v>785</v>
      </c>
      <c r="C559" s="444">
        <v>580</v>
      </c>
      <c r="D559" s="443" t="s">
        <v>864</v>
      </c>
      <c r="E559" s="443"/>
      <c r="F559" s="447"/>
      <c r="G559" s="447"/>
      <c r="H559" s="447"/>
      <c r="I559" s="447"/>
      <c r="J559" s="446">
        <v>700</v>
      </c>
      <c r="K559" s="443" t="s">
        <v>837</v>
      </c>
      <c r="L559" s="443" t="s">
        <v>837</v>
      </c>
      <c r="M559" s="446">
        <v>0</v>
      </c>
      <c r="N559" s="446">
        <v>0</v>
      </c>
    </row>
    <row r="560" spans="1:14">
      <c r="A560" s="447"/>
      <c r="B560" s="447"/>
      <c r="C560" s="447"/>
      <c r="D560" s="447"/>
      <c r="E560" s="447"/>
      <c r="F560" s="447"/>
      <c r="G560" s="447"/>
      <c r="H560" s="447"/>
      <c r="I560" s="447"/>
      <c r="J560" s="447"/>
      <c r="K560" s="448" t="s">
        <v>790</v>
      </c>
      <c r="L560" s="447"/>
      <c r="M560" s="449">
        <v>0</v>
      </c>
      <c r="N560" s="447"/>
    </row>
    <row r="561" spans="1:14">
      <c r="A561" s="443" t="s">
        <v>977</v>
      </c>
      <c r="B561" s="443" t="s">
        <v>785</v>
      </c>
      <c r="C561" s="444">
        <v>580</v>
      </c>
      <c r="D561" s="443" t="s">
        <v>786</v>
      </c>
      <c r="E561" s="443"/>
      <c r="F561" s="445">
        <v>44687</v>
      </c>
      <c r="G561" s="445">
        <v>45078</v>
      </c>
      <c r="H561" s="445">
        <v>45443</v>
      </c>
      <c r="I561" s="445">
        <v>45443</v>
      </c>
      <c r="J561" s="446">
        <v>700</v>
      </c>
      <c r="K561" s="443" t="s">
        <v>787</v>
      </c>
      <c r="L561" s="443" t="s">
        <v>514</v>
      </c>
      <c r="M561" s="446">
        <v>650</v>
      </c>
      <c r="N561" s="446">
        <v>350</v>
      </c>
    </row>
    <row r="562" spans="1:14">
      <c r="A562" s="447"/>
      <c r="B562" s="447"/>
      <c r="C562" s="447"/>
      <c r="D562" s="447"/>
      <c r="E562" s="447"/>
      <c r="F562" s="447"/>
      <c r="G562" s="447"/>
      <c r="H562" s="447"/>
      <c r="I562" s="447"/>
      <c r="J562" s="447"/>
      <c r="K562" s="447"/>
      <c r="L562" s="443" t="s">
        <v>788</v>
      </c>
      <c r="M562" s="446">
        <v>0</v>
      </c>
      <c r="N562" s="447"/>
    </row>
    <row r="563" spans="1:14">
      <c r="A563" s="447"/>
      <c r="B563" s="447"/>
      <c r="C563" s="447"/>
      <c r="D563" s="447"/>
      <c r="E563" s="447"/>
      <c r="F563" s="447"/>
      <c r="G563" s="447"/>
      <c r="H563" s="447"/>
      <c r="I563" s="447"/>
      <c r="J563" s="447"/>
      <c r="K563" s="447"/>
      <c r="L563" s="443" t="s">
        <v>789</v>
      </c>
      <c r="M563" s="446">
        <v>10</v>
      </c>
      <c r="N563" s="447"/>
    </row>
    <row r="564" spans="1:14">
      <c r="A564" s="447"/>
      <c r="B564" s="447"/>
      <c r="C564" s="447"/>
      <c r="D564" s="447"/>
      <c r="E564" s="447"/>
      <c r="F564" s="447"/>
      <c r="G564" s="447"/>
      <c r="H564" s="447"/>
      <c r="I564" s="447"/>
      <c r="J564" s="447"/>
      <c r="K564" s="448" t="s">
        <v>790</v>
      </c>
      <c r="L564" s="447"/>
      <c r="M564" s="449">
        <v>660</v>
      </c>
      <c r="N564" s="447"/>
    </row>
    <row r="565" spans="1:14">
      <c r="A565" s="443" t="s">
        <v>978</v>
      </c>
      <c r="B565" s="443" t="s">
        <v>785</v>
      </c>
      <c r="C565" s="444">
        <v>580</v>
      </c>
      <c r="D565" s="443" t="s">
        <v>836</v>
      </c>
      <c r="E565" s="443"/>
      <c r="F565" s="447"/>
      <c r="G565" s="447"/>
      <c r="H565" s="447"/>
      <c r="I565" s="447"/>
      <c r="J565" s="446">
        <v>700</v>
      </c>
      <c r="K565" s="443" t="s">
        <v>837</v>
      </c>
      <c r="L565" s="443" t="s">
        <v>837</v>
      </c>
      <c r="M565" s="446">
        <v>0</v>
      </c>
      <c r="N565" s="446">
        <v>0</v>
      </c>
    </row>
    <row r="566" spans="1:14">
      <c r="A566" s="447"/>
      <c r="B566" s="447"/>
      <c r="C566" s="447"/>
      <c r="D566" s="447"/>
      <c r="E566" s="447"/>
      <c r="F566" s="447"/>
      <c r="G566" s="447"/>
      <c r="H566" s="447"/>
      <c r="I566" s="447"/>
      <c r="J566" s="447"/>
      <c r="K566" s="448" t="s">
        <v>790</v>
      </c>
      <c r="L566" s="447"/>
      <c r="M566" s="449">
        <v>0</v>
      </c>
      <c r="N566" s="447"/>
    </row>
    <row r="567" spans="1:14">
      <c r="A567" s="443" t="s">
        <v>979</v>
      </c>
      <c r="B567" s="443" t="s">
        <v>785</v>
      </c>
      <c r="C567" s="444">
        <v>580</v>
      </c>
      <c r="D567" s="443" t="s">
        <v>793</v>
      </c>
      <c r="E567" s="443"/>
      <c r="F567" s="445">
        <v>44865</v>
      </c>
      <c r="G567" s="445">
        <v>45231</v>
      </c>
      <c r="H567" s="447"/>
      <c r="I567" s="447"/>
      <c r="J567" s="446">
        <v>700</v>
      </c>
      <c r="K567" s="443" t="s">
        <v>787</v>
      </c>
      <c r="L567" s="443" t="s">
        <v>833</v>
      </c>
      <c r="M567" s="446">
        <v>640</v>
      </c>
      <c r="N567" s="446">
        <v>350</v>
      </c>
    </row>
    <row r="568" spans="1:14">
      <c r="A568" s="447"/>
      <c r="B568" s="447"/>
      <c r="C568" s="447"/>
      <c r="D568" s="447"/>
      <c r="E568" s="447"/>
      <c r="F568" s="447"/>
      <c r="G568" s="447"/>
      <c r="H568" s="447"/>
      <c r="I568" s="447"/>
      <c r="J568" s="447"/>
      <c r="K568" s="447"/>
      <c r="L568" s="443" t="s">
        <v>788</v>
      </c>
      <c r="M568" s="446">
        <v>0</v>
      </c>
      <c r="N568" s="447"/>
    </row>
    <row r="569" spans="1:14">
      <c r="A569" s="447"/>
      <c r="B569" s="447"/>
      <c r="C569" s="447"/>
      <c r="D569" s="447"/>
      <c r="E569" s="447"/>
      <c r="F569" s="447"/>
      <c r="G569" s="447"/>
      <c r="H569" s="447"/>
      <c r="I569" s="447"/>
      <c r="J569" s="447"/>
      <c r="K569" s="447"/>
      <c r="L569" s="443" t="s">
        <v>834</v>
      </c>
      <c r="M569" s="446">
        <v>150</v>
      </c>
      <c r="N569" s="447"/>
    </row>
    <row r="570" spans="1:14">
      <c r="A570" s="447"/>
      <c r="B570" s="447"/>
      <c r="C570" s="447"/>
      <c r="D570" s="447"/>
      <c r="E570" s="447"/>
      <c r="F570" s="447"/>
      <c r="G570" s="447"/>
      <c r="H570" s="447"/>
      <c r="I570" s="447"/>
      <c r="J570" s="447"/>
      <c r="K570" s="447"/>
      <c r="L570" s="443" t="s">
        <v>814</v>
      </c>
      <c r="M570" s="446">
        <v>11.95</v>
      </c>
      <c r="N570" s="447"/>
    </row>
    <row r="571" spans="1:14">
      <c r="A571" s="447"/>
      <c r="B571" s="447"/>
      <c r="C571" s="447"/>
      <c r="D571" s="447"/>
      <c r="E571" s="447"/>
      <c r="F571" s="447"/>
      <c r="G571" s="447"/>
      <c r="H571" s="447"/>
      <c r="I571" s="447"/>
      <c r="J571" s="447"/>
      <c r="K571" s="448" t="s">
        <v>790</v>
      </c>
      <c r="L571" s="447"/>
      <c r="M571" s="449">
        <v>801.95</v>
      </c>
      <c r="N571" s="447"/>
    </row>
    <row r="572" spans="1:14">
      <c r="A572" s="443" t="s">
        <v>980</v>
      </c>
      <c r="B572" s="443" t="s">
        <v>795</v>
      </c>
      <c r="C572" s="444">
        <v>700</v>
      </c>
      <c r="D572" s="443" t="s">
        <v>793</v>
      </c>
      <c r="E572" s="443"/>
      <c r="F572" s="445">
        <v>45180</v>
      </c>
      <c r="G572" s="445">
        <v>45180</v>
      </c>
      <c r="H572" s="445">
        <v>45565</v>
      </c>
      <c r="I572" s="447"/>
      <c r="J572" s="446">
        <v>800</v>
      </c>
      <c r="K572" s="443" t="s">
        <v>787</v>
      </c>
      <c r="L572" s="443" t="s">
        <v>514</v>
      </c>
      <c r="M572" s="446">
        <v>740</v>
      </c>
      <c r="N572" s="446">
        <v>350</v>
      </c>
    </row>
    <row r="573" spans="1:14">
      <c r="A573" s="447"/>
      <c r="B573" s="447"/>
      <c r="C573" s="447"/>
      <c r="D573" s="447"/>
      <c r="E573" s="447"/>
      <c r="F573" s="447"/>
      <c r="G573" s="447"/>
      <c r="H573" s="447"/>
      <c r="I573" s="447"/>
      <c r="J573" s="447"/>
      <c r="K573" s="447"/>
      <c r="L573" s="443" t="s">
        <v>789</v>
      </c>
      <c r="M573" s="446">
        <v>11.95</v>
      </c>
      <c r="N573" s="447"/>
    </row>
    <row r="574" spans="1:14">
      <c r="A574" s="447"/>
      <c r="B574" s="447"/>
      <c r="C574" s="447"/>
      <c r="D574" s="447"/>
      <c r="E574" s="447"/>
      <c r="F574" s="447"/>
      <c r="G574" s="447"/>
      <c r="H574" s="447"/>
      <c r="I574" s="447"/>
      <c r="J574" s="447"/>
      <c r="K574" s="448" t="s">
        <v>790</v>
      </c>
      <c r="L574" s="447"/>
      <c r="M574" s="449">
        <v>751.95</v>
      </c>
      <c r="N574" s="447"/>
    </row>
    <row r="575" spans="1:14">
      <c r="A575" s="443" t="s">
        <v>981</v>
      </c>
      <c r="B575" s="443" t="s">
        <v>795</v>
      </c>
      <c r="C575" s="444">
        <v>700</v>
      </c>
      <c r="D575" s="443" t="s">
        <v>793</v>
      </c>
      <c r="E575" s="443"/>
      <c r="F575" s="445">
        <v>45002</v>
      </c>
      <c r="G575" s="445">
        <v>45383</v>
      </c>
      <c r="H575" s="445">
        <v>45747</v>
      </c>
      <c r="I575" s="447"/>
      <c r="J575" s="446">
        <v>800</v>
      </c>
      <c r="K575" s="443" t="s">
        <v>787</v>
      </c>
      <c r="L575" s="443" t="s">
        <v>514</v>
      </c>
      <c r="M575" s="446">
        <v>640</v>
      </c>
      <c r="N575" s="446">
        <v>350</v>
      </c>
    </row>
    <row r="576" spans="1:14">
      <c r="A576" s="447"/>
      <c r="B576" s="447"/>
      <c r="C576" s="447"/>
      <c r="D576" s="447"/>
      <c r="E576" s="447"/>
      <c r="F576" s="447"/>
      <c r="G576" s="447"/>
      <c r="H576" s="447"/>
      <c r="I576" s="447"/>
      <c r="J576" s="447"/>
      <c r="K576" s="447"/>
      <c r="L576" s="443" t="s">
        <v>814</v>
      </c>
      <c r="M576" s="446">
        <v>11.95</v>
      </c>
      <c r="N576" s="447"/>
    </row>
    <row r="577" spans="1:14">
      <c r="A577" s="447"/>
      <c r="B577" s="447"/>
      <c r="C577" s="447"/>
      <c r="D577" s="447"/>
      <c r="E577" s="447"/>
      <c r="F577" s="447"/>
      <c r="G577" s="447"/>
      <c r="H577" s="447"/>
      <c r="I577" s="447"/>
      <c r="J577" s="447"/>
      <c r="K577" s="448" t="s">
        <v>790</v>
      </c>
      <c r="L577" s="447"/>
      <c r="M577" s="449">
        <v>651.95000000000005</v>
      </c>
      <c r="N577" s="447"/>
    </row>
    <row r="578" spans="1:14">
      <c r="A578" s="443" t="s">
        <v>982</v>
      </c>
      <c r="B578" s="443" t="s">
        <v>795</v>
      </c>
      <c r="C578" s="444">
        <v>700</v>
      </c>
      <c r="D578" s="443" t="s">
        <v>793</v>
      </c>
      <c r="E578" s="443"/>
      <c r="F578" s="445">
        <v>44972</v>
      </c>
      <c r="G578" s="445">
        <v>45352</v>
      </c>
      <c r="H578" s="445">
        <v>45716</v>
      </c>
      <c r="I578" s="447"/>
      <c r="J578" s="446">
        <v>800</v>
      </c>
      <c r="K578" s="443" t="s">
        <v>787</v>
      </c>
      <c r="L578" s="443" t="s">
        <v>514</v>
      </c>
      <c r="M578" s="446">
        <v>705</v>
      </c>
      <c r="N578" s="446">
        <v>550</v>
      </c>
    </row>
    <row r="579" spans="1:14">
      <c r="A579" s="447"/>
      <c r="B579" s="447"/>
      <c r="C579" s="447"/>
      <c r="D579" s="447"/>
      <c r="E579" s="447"/>
      <c r="F579" s="447"/>
      <c r="G579" s="447"/>
      <c r="H579" s="447"/>
      <c r="I579" s="447"/>
      <c r="J579" s="447"/>
      <c r="K579" s="447"/>
      <c r="L579" s="443" t="s">
        <v>788</v>
      </c>
      <c r="M579" s="446">
        <v>0</v>
      </c>
      <c r="N579" s="447"/>
    </row>
    <row r="580" spans="1:14">
      <c r="A580" s="447"/>
      <c r="B580" s="447"/>
      <c r="C580" s="447"/>
      <c r="D580" s="447"/>
      <c r="E580" s="447"/>
      <c r="F580" s="447"/>
      <c r="G580" s="447"/>
      <c r="H580" s="447"/>
      <c r="I580" s="447"/>
      <c r="J580" s="447"/>
      <c r="K580" s="447"/>
      <c r="L580" s="443" t="s">
        <v>814</v>
      </c>
      <c r="M580" s="446">
        <v>11.95</v>
      </c>
      <c r="N580" s="447"/>
    </row>
    <row r="581" spans="1:14">
      <c r="A581" s="447"/>
      <c r="B581" s="447"/>
      <c r="C581" s="447"/>
      <c r="D581" s="447"/>
      <c r="E581" s="447"/>
      <c r="F581" s="447"/>
      <c r="G581" s="447"/>
      <c r="H581" s="447"/>
      <c r="I581" s="447"/>
      <c r="J581" s="447"/>
      <c r="K581" s="448" t="s">
        <v>790</v>
      </c>
      <c r="L581" s="447"/>
      <c r="M581" s="449">
        <v>716.95</v>
      </c>
      <c r="N581" s="447"/>
    </row>
    <row r="582" spans="1:14">
      <c r="A582" s="443" t="s">
        <v>983</v>
      </c>
      <c r="B582" s="443" t="s">
        <v>785</v>
      </c>
      <c r="C582" s="444">
        <v>580</v>
      </c>
      <c r="D582" s="443" t="s">
        <v>793</v>
      </c>
      <c r="E582" s="443"/>
      <c r="F582" s="445">
        <v>44226</v>
      </c>
      <c r="G582" s="445">
        <v>45383</v>
      </c>
      <c r="H582" s="445">
        <v>45747</v>
      </c>
      <c r="I582" s="447"/>
      <c r="J582" s="446">
        <v>700</v>
      </c>
      <c r="K582" s="443" t="s">
        <v>787</v>
      </c>
      <c r="L582" s="443" t="s">
        <v>514</v>
      </c>
      <c r="M582" s="446">
        <v>540</v>
      </c>
      <c r="N582" s="446">
        <v>0</v>
      </c>
    </row>
    <row r="583" spans="1:14">
      <c r="A583" s="447"/>
      <c r="B583" s="447"/>
      <c r="C583" s="447"/>
      <c r="D583" s="447"/>
      <c r="E583" s="447"/>
      <c r="F583" s="447"/>
      <c r="G583" s="447"/>
      <c r="H583" s="447"/>
      <c r="I583" s="447"/>
      <c r="J583" s="447"/>
      <c r="K583" s="448" t="s">
        <v>790</v>
      </c>
      <c r="L583" s="447"/>
      <c r="M583" s="449">
        <v>540</v>
      </c>
      <c r="N583" s="447"/>
    </row>
    <row r="584" spans="1:14">
      <c r="A584" s="443" t="s">
        <v>984</v>
      </c>
      <c r="B584" s="443" t="s">
        <v>795</v>
      </c>
      <c r="C584" s="444">
        <v>700</v>
      </c>
      <c r="D584" s="443" t="s">
        <v>793</v>
      </c>
      <c r="E584" s="443"/>
      <c r="F584" s="445">
        <v>44949</v>
      </c>
      <c r="G584" s="445">
        <v>45323</v>
      </c>
      <c r="H584" s="445">
        <v>45688</v>
      </c>
      <c r="I584" s="447"/>
      <c r="J584" s="446">
        <v>800</v>
      </c>
      <c r="K584" s="443" t="s">
        <v>787</v>
      </c>
      <c r="L584" s="443" t="s">
        <v>514</v>
      </c>
      <c r="M584" s="446">
        <v>700</v>
      </c>
      <c r="N584" s="446">
        <v>350</v>
      </c>
    </row>
    <row r="585" spans="1:14">
      <c r="A585" s="447"/>
      <c r="B585" s="447"/>
      <c r="C585" s="447"/>
      <c r="D585" s="447"/>
      <c r="E585" s="447"/>
      <c r="F585" s="447"/>
      <c r="G585" s="447"/>
      <c r="H585" s="447"/>
      <c r="I585" s="447"/>
      <c r="J585" s="447"/>
      <c r="K585" s="447"/>
      <c r="L585" s="443" t="s">
        <v>789</v>
      </c>
      <c r="M585" s="446">
        <v>11.95</v>
      </c>
      <c r="N585" s="447"/>
    </row>
    <row r="586" spans="1:14">
      <c r="A586" s="447"/>
      <c r="B586" s="447"/>
      <c r="C586" s="447"/>
      <c r="D586" s="447"/>
      <c r="E586" s="447"/>
      <c r="F586" s="447"/>
      <c r="G586" s="447"/>
      <c r="H586" s="447"/>
      <c r="I586" s="447"/>
      <c r="J586" s="447"/>
      <c r="K586" s="448" t="s">
        <v>790</v>
      </c>
      <c r="L586" s="447"/>
      <c r="M586" s="449">
        <v>711.95</v>
      </c>
      <c r="N586" s="447"/>
    </row>
    <row r="587" spans="1:14">
      <c r="A587" s="443" t="s">
        <v>985</v>
      </c>
      <c r="B587" s="443" t="s">
        <v>785</v>
      </c>
      <c r="C587" s="444">
        <v>580</v>
      </c>
      <c r="D587" s="443" t="s">
        <v>793</v>
      </c>
      <c r="E587" s="443"/>
      <c r="F587" s="445">
        <v>45387</v>
      </c>
      <c r="G587" s="445">
        <v>45387</v>
      </c>
      <c r="H587" s="445">
        <v>45777</v>
      </c>
      <c r="I587" s="447"/>
      <c r="J587" s="446">
        <v>700</v>
      </c>
      <c r="K587" s="443" t="s">
        <v>787</v>
      </c>
      <c r="L587" s="443" t="s">
        <v>514</v>
      </c>
      <c r="M587" s="446">
        <v>650</v>
      </c>
      <c r="N587" s="446">
        <v>350</v>
      </c>
    </row>
    <row r="588" spans="1:14">
      <c r="A588" s="447"/>
      <c r="B588" s="447"/>
      <c r="C588" s="447"/>
      <c r="D588" s="447"/>
      <c r="E588" s="447"/>
      <c r="F588" s="447"/>
      <c r="G588" s="447"/>
      <c r="H588" s="447"/>
      <c r="I588" s="447"/>
      <c r="J588" s="447"/>
      <c r="K588" s="447"/>
      <c r="L588" s="443" t="s">
        <v>789</v>
      </c>
      <c r="M588" s="446">
        <v>11.95</v>
      </c>
      <c r="N588" s="447"/>
    </row>
    <row r="589" spans="1:14">
      <c r="A589" s="447"/>
      <c r="B589" s="447"/>
      <c r="C589" s="447"/>
      <c r="D589" s="447"/>
      <c r="E589" s="447"/>
      <c r="F589" s="447"/>
      <c r="G589" s="447"/>
      <c r="H589" s="447"/>
      <c r="I589" s="447"/>
      <c r="J589" s="447"/>
      <c r="K589" s="448" t="s">
        <v>790</v>
      </c>
      <c r="L589" s="447"/>
      <c r="M589" s="449">
        <v>661.95</v>
      </c>
      <c r="N589" s="447"/>
    </row>
    <row r="590" spans="1:14">
      <c r="A590" s="443" t="s">
        <v>986</v>
      </c>
      <c r="B590" s="443" t="s">
        <v>795</v>
      </c>
      <c r="C590" s="444">
        <v>700</v>
      </c>
      <c r="D590" s="443" t="s">
        <v>793</v>
      </c>
      <c r="E590" s="443"/>
      <c r="F590" s="445">
        <v>45008</v>
      </c>
      <c r="G590" s="445">
        <v>45384</v>
      </c>
      <c r="H590" s="445">
        <v>45777</v>
      </c>
      <c r="I590" s="447"/>
      <c r="J590" s="446">
        <v>800</v>
      </c>
      <c r="K590" s="443" t="s">
        <v>787</v>
      </c>
      <c r="L590" s="443" t="s">
        <v>514</v>
      </c>
      <c r="M590" s="446">
        <v>750</v>
      </c>
      <c r="N590" s="446">
        <v>350</v>
      </c>
    </row>
    <row r="591" spans="1:14">
      <c r="A591" s="447"/>
      <c r="B591" s="447"/>
      <c r="C591" s="447"/>
      <c r="D591" s="447"/>
      <c r="E591" s="447"/>
      <c r="F591" s="447"/>
      <c r="G591" s="447"/>
      <c r="H591" s="447"/>
      <c r="I591" s="447"/>
      <c r="J591" s="447"/>
      <c r="K591" s="447"/>
      <c r="L591" s="443" t="s">
        <v>789</v>
      </c>
      <c r="M591" s="446">
        <v>11.95</v>
      </c>
      <c r="N591" s="447"/>
    </row>
    <row r="592" spans="1:14">
      <c r="A592" s="447"/>
      <c r="B592" s="447"/>
      <c r="C592" s="447"/>
      <c r="D592" s="447"/>
      <c r="E592" s="447"/>
      <c r="F592" s="447"/>
      <c r="G592" s="447"/>
      <c r="H592" s="447"/>
      <c r="I592" s="447"/>
      <c r="J592" s="447"/>
      <c r="K592" s="448" t="s">
        <v>790</v>
      </c>
      <c r="L592" s="447"/>
      <c r="M592" s="449">
        <v>761.95</v>
      </c>
      <c r="N592" s="447"/>
    </row>
    <row r="593" spans="1:14">
      <c r="A593" s="443" t="s">
        <v>987</v>
      </c>
      <c r="B593" s="443" t="s">
        <v>785</v>
      </c>
      <c r="C593" s="444">
        <v>580</v>
      </c>
      <c r="D593" s="443" t="s">
        <v>793</v>
      </c>
      <c r="E593" s="443"/>
      <c r="F593" s="445">
        <v>45086</v>
      </c>
      <c r="G593" s="445">
        <v>45086</v>
      </c>
      <c r="H593" s="445">
        <v>45473</v>
      </c>
      <c r="I593" s="447"/>
      <c r="J593" s="446">
        <v>700</v>
      </c>
      <c r="K593" s="443" t="s">
        <v>787</v>
      </c>
      <c r="L593" s="443" t="s">
        <v>514</v>
      </c>
      <c r="M593" s="446">
        <v>595</v>
      </c>
      <c r="N593" s="446">
        <v>350</v>
      </c>
    </row>
    <row r="594" spans="1:14">
      <c r="A594" s="447"/>
      <c r="B594" s="447"/>
      <c r="C594" s="447"/>
      <c r="D594" s="447"/>
      <c r="E594" s="447"/>
      <c r="F594" s="447"/>
      <c r="G594" s="447"/>
      <c r="H594" s="447"/>
      <c r="I594" s="447"/>
      <c r="J594" s="447"/>
      <c r="K594" s="447"/>
      <c r="L594" s="443" t="s">
        <v>788</v>
      </c>
      <c r="M594" s="446">
        <v>0</v>
      </c>
      <c r="N594" s="447"/>
    </row>
    <row r="595" spans="1:14">
      <c r="A595" s="447"/>
      <c r="B595" s="447"/>
      <c r="C595" s="447"/>
      <c r="D595" s="447"/>
      <c r="E595" s="447"/>
      <c r="F595" s="447"/>
      <c r="G595" s="447"/>
      <c r="H595" s="447"/>
      <c r="I595" s="447"/>
      <c r="J595" s="447"/>
      <c r="K595" s="447"/>
      <c r="L595" s="443" t="s">
        <v>789</v>
      </c>
      <c r="M595" s="446">
        <v>11.95</v>
      </c>
      <c r="N595" s="447"/>
    </row>
    <row r="596" spans="1:14">
      <c r="A596" s="447"/>
      <c r="B596" s="447"/>
      <c r="C596" s="447"/>
      <c r="D596" s="447"/>
      <c r="E596" s="447"/>
      <c r="F596" s="447"/>
      <c r="G596" s="447"/>
      <c r="H596" s="447"/>
      <c r="I596" s="447"/>
      <c r="J596" s="447"/>
      <c r="K596" s="448" t="s">
        <v>790</v>
      </c>
      <c r="L596" s="447"/>
      <c r="M596" s="449">
        <v>606.95000000000005</v>
      </c>
      <c r="N596" s="447"/>
    </row>
    <row r="597" spans="1:14">
      <c r="A597" s="443" t="s">
        <v>988</v>
      </c>
      <c r="B597" s="443" t="s">
        <v>785</v>
      </c>
      <c r="C597" s="444">
        <v>580</v>
      </c>
      <c r="D597" s="443" t="s">
        <v>793</v>
      </c>
      <c r="E597" s="443"/>
      <c r="F597" s="445">
        <v>45000</v>
      </c>
      <c r="G597" s="445">
        <v>45383</v>
      </c>
      <c r="H597" s="445">
        <v>45747</v>
      </c>
      <c r="I597" s="447"/>
      <c r="J597" s="446">
        <v>700</v>
      </c>
      <c r="K597" s="443" t="s">
        <v>787</v>
      </c>
      <c r="L597" s="443" t="s">
        <v>514</v>
      </c>
      <c r="M597" s="446">
        <v>640</v>
      </c>
      <c r="N597" s="446">
        <v>595</v>
      </c>
    </row>
    <row r="598" spans="1:14">
      <c r="A598" s="447"/>
      <c r="B598" s="447"/>
      <c r="C598" s="447"/>
      <c r="D598" s="447"/>
      <c r="E598" s="447"/>
      <c r="F598" s="447"/>
      <c r="G598" s="447"/>
      <c r="H598" s="447"/>
      <c r="I598" s="447"/>
      <c r="J598" s="447"/>
      <c r="K598" s="448" t="s">
        <v>790</v>
      </c>
      <c r="L598" s="447"/>
      <c r="M598" s="449">
        <v>640</v>
      </c>
      <c r="N598" s="447"/>
    </row>
    <row r="599" spans="1:14">
      <c r="A599" s="443" t="s">
        <v>989</v>
      </c>
      <c r="B599" s="443" t="s">
        <v>795</v>
      </c>
      <c r="C599" s="444">
        <v>700</v>
      </c>
      <c r="D599" s="443" t="s">
        <v>793</v>
      </c>
      <c r="E599" s="443"/>
      <c r="F599" s="445">
        <v>43455</v>
      </c>
      <c r="G599" s="445">
        <v>45170</v>
      </c>
      <c r="H599" s="445">
        <v>45535</v>
      </c>
      <c r="I599" s="447"/>
      <c r="J599" s="446">
        <v>800</v>
      </c>
      <c r="K599" s="443" t="s">
        <v>787</v>
      </c>
      <c r="L599" s="443" t="s">
        <v>514</v>
      </c>
      <c r="M599" s="446">
        <v>550</v>
      </c>
      <c r="N599" s="446">
        <v>0</v>
      </c>
    </row>
    <row r="600" spans="1:14">
      <c r="A600" s="447"/>
      <c r="B600" s="447"/>
      <c r="C600" s="447"/>
      <c r="D600" s="447"/>
      <c r="E600" s="447"/>
      <c r="F600" s="447"/>
      <c r="G600" s="447"/>
      <c r="H600" s="447"/>
      <c r="I600" s="447"/>
      <c r="J600" s="447"/>
      <c r="K600" s="447"/>
      <c r="L600" s="443" t="s">
        <v>788</v>
      </c>
      <c r="M600" s="446">
        <v>0</v>
      </c>
      <c r="N600" s="447"/>
    </row>
    <row r="601" spans="1:14">
      <c r="A601" s="447"/>
      <c r="B601" s="447"/>
      <c r="C601" s="447"/>
      <c r="D601" s="447"/>
      <c r="E601" s="447"/>
      <c r="F601" s="447"/>
      <c r="G601" s="447"/>
      <c r="H601" s="447"/>
      <c r="I601" s="447"/>
      <c r="J601" s="447"/>
      <c r="K601" s="447"/>
      <c r="L601" s="443" t="s">
        <v>789</v>
      </c>
      <c r="M601" s="446">
        <v>0</v>
      </c>
      <c r="N601" s="447"/>
    </row>
    <row r="602" spans="1:14">
      <c r="A602" s="447"/>
      <c r="B602" s="447"/>
      <c r="C602" s="447"/>
      <c r="D602" s="447"/>
      <c r="E602" s="447"/>
      <c r="F602" s="447"/>
      <c r="G602" s="447"/>
      <c r="H602" s="447"/>
      <c r="I602" s="447"/>
      <c r="J602" s="447"/>
      <c r="K602" s="448" t="s">
        <v>790</v>
      </c>
      <c r="L602" s="447"/>
      <c r="M602" s="449">
        <v>550</v>
      </c>
      <c r="N602" s="447"/>
    </row>
    <row r="603" spans="1:14">
      <c r="A603" s="443" t="s">
        <v>990</v>
      </c>
      <c r="B603" s="443" t="s">
        <v>785</v>
      </c>
      <c r="C603" s="444">
        <v>700</v>
      </c>
      <c r="D603" s="443" t="s">
        <v>793</v>
      </c>
      <c r="E603" s="443"/>
      <c r="F603" s="445">
        <v>45413</v>
      </c>
      <c r="G603" s="445">
        <v>45413</v>
      </c>
      <c r="H603" s="445">
        <v>45777</v>
      </c>
      <c r="I603" s="447"/>
      <c r="J603" s="446">
        <v>700</v>
      </c>
      <c r="K603" s="443" t="s">
        <v>787</v>
      </c>
      <c r="L603" s="443" t="s">
        <v>514</v>
      </c>
      <c r="M603" s="446">
        <v>660</v>
      </c>
      <c r="N603" s="446">
        <v>550</v>
      </c>
    </row>
    <row r="604" spans="1:14">
      <c r="A604" s="447"/>
      <c r="B604" s="447"/>
      <c r="C604" s="447"/>
      <c r="D604" s="447"/>
      <c r="E604" s="447"/>
      <c r="F604" s="447"/>
      <c r="G604" s="447"/>
      <c r="H604" s="447"/>
      <c r="I604" s="447"/>
      <c r="J604" s="447"/>
      <c r="K604" s="447"/>
      <c r="L604" s="443" t="s">
        <v>789</v>
      </c>
      <c r="M604" s="446">
        <v>11.95</v>
      </c>
      <c r="N604" s="447"/>
    </row>
    <row r="605" spans="1:14">
      <c r="A605" s="447"/>
      <c r="B605" s="447"/>
      <c r="C605" s="447"/>
      <c r="D605" s="447"/>
      <c r="E605" s="447"/>
      <c r="F605" s="447"/>
      <c r="G605" s="447"/>
      <c r="H605" s="447"/>
      <c r="I605" s="447"/>
      <c r="J605" s="447"/>
      <c r="K605" s="448" t="s">
        <v>790</v>
      </c>
      <c r="L605" s="447"/>
      <c r="M605" s="449">
        <v>671.95</v>
      </c>
      <c r="N605" s="447"/>
    </row>
    <row r="606" spans="1:14">
      <c r="A606" s="443" t="s">
        <v>991</v>
      </c>
      <c r="B606" s="443" t="s">
        <v>795</v>
      </c>
      <c r="C606" s="444">
        <v>700</v>
      </c>
      <c r="D606" s="443" t="s">
        <v>992</v>
      </c>
      <c r="E606" s="443"/>
      <c r="F606" s="447"/>
      <c r="G606" s="447"/>
      <c r="H606" s="447"/>
      <c r="I606" s="447"/>
      <c r="J606" s="446">
        <v>800</v>
      </c>
      <c r="K606" s="443" t="s">
        <v>837</v>
      </c>
      <c r="L606" s="443" t="s">
        <v>837</v>
      </c>
      <c r="M606" s="446">
        <v>0</v>
      </c>
      <c r="N606" s="446">
        <v>0</v>
      </c>
    </row>
    <row r="607" spans="1:14">
      <c r="A607" s="447"/>
      <c r="B607" s="447"/>
      <c r="C607" s="447"/>
      <c r="D607" s="447"/>
      <c r="E607" s="447"/>
      <c r="F607" s="447"/>
      <c r="G607" s="447"/>
      <c r="H607" s="447"/>
      <c r="I607" s="447"/>
      <c r="J607" s="447"/>
      <c r="K607" s="448" t="s">
        <v>790</v>
      </c>
      <c r="L607" s="447"/>
      <c r="M607" s="449">
        <v>0</v>
      </c>
      <c r="N607" s="447"/>
    </row>
    <row r="608" spans="1:14">
      <c r="A608" s="443" t="s">
        <v>993</v>
      </c>
      <c r="B608" s="443" t="s">
        <v>785</v>
      </c>
      <c r="C608" s="444">
        <v>580</v>
      </c>
      <c r="D608" s="443" t="s">
        <v>793</v>
      </c>
      <c r="E608" s="443"/>
      <c r="F608" s="445">
        <v>44677</v>
      </c>
      <c r="G608" s="445">
        <v>45047</v>
      </c>
      <c r="H608" s="447"/>
      <c r="I608" s="447"/>
      <c r="J608" s="446">
        <v>700</v>
      </c>
      <c r="K608" s="443" t="s">
        <v>787</v>
      </c>
      <c r="L608" s="443" t="s">
        <v>833</v>
      </c>
      <c r="M608" s="446">
        <v>640</v>
      </c>
      <c r="N608" s="446">
        <v>350</v>
      </c>
    </row>
    <row r="609" spans="1:14">
      <c r="A609" s="447"/>
      <c r="B609" s="447"/>
      <c r="C609" s="447"/>
      <c r="D609" s="447"/>
      <c r="E609" s="447"/>
      <c r="F609" s="447"/>
      <c r="G609" s="447"/>
      <c r="H609" s="447"/>
      <c r="I609" s="447"/>
      <c r="J609" s="447"/>
      <c r="K609" s="447"/>
      <c r="L609" s="443" t="s">
        <v>788</v>
      </c>
      <c r="M609" s="446">
        <v>0</v>
      </c>
      <c r="N609" s="447"/>
    </row>
    <row r="610" spans="1:14">
      <c r="A610" s="447"/>
      <c r="B610" s="447"/>
      <c r="C610" s="447"/>
      <c r="D610" s="447"/>
      <c r="E610" s="447"/>
      <c r="F610" s="447"/>
      <c r="G610" s="447"/>
      <c r="H610" s="447"/>
      <c r="I610" s="447"/>
      <c r="J610" s="447"/>
      <c r="K610" s="447"/>
      <c r="L610" s="443" t="s">
        <v>789</v>
      </c>
      <c r="M610" s="446">
        <v>10</v>
      </c>
      <c r="N610" s="447"/>
    </row>
    <row r="611" spans="1:14">
      <c r="A611" s="447"/>
      <c r="B611" s="447"/>
      <c r="C611" s="447"/>
      <c r="D611" s="447"/>
      <c r="E611" s="447"/>
      <c r="F611" s="447"/>
      <c r="G611" s="447"/>
      <c r="H611" s="447"/>
      <c r="I611" s="447"/>
      <c r="J611" s="447"/>
      <c r="K611" s="447"/>
      <c r="L611" s="443" t="s">
        <v>834</v>
      </c>
      <c r="M611" s="446">
        <v>150</v>
      </c>
      <c r="N611" s="447"/>
    </row>
    <row r="612" spans="1:14">
      <c r="A612" s="447"/>
      <c r="B612" s="447"/>
      <c r="C612" s="447"/>
      <c r="D612" s="447"/>
      <c r="E612" s="447"/>
      <c r="F612" s="447"/>
      <c r="G612" s="447"/>
      <c r="H612" s="447"/>
      <c r="I612" s="447"/>
      <c r="J612" s="447"/>
      <c r="K612" s="448" t="s">
        <v>790</v>
      </c>
      <c r="L612" s="447"/>
      <c r="M612" s="449">
        <v>800</v>
      </c>
      <c r="N612" s="447"/>
    </row>
    <row r="613" spans="1:14">
      <c r="A613" s="443" t="s">
        <v>994</v>
      </c>
      <c r="B613" s="443" t="s">
        <v>795</v>
      </c>
      <c r="C613" s="444">
        <v>700</v>
      </c>
      <c r="D613" s="443" t="s">
        <v>786</v>
      </c>
      <c r="E613" s="443"/>
      <c r="F613" s="445">
        <v>45078</v>
      </c>
      <c r="G613" s="445">
        <v>45078</v>
      </c>
      <c r="H613" s="445">
        <v>45443</v>
      </c>
      <c r="I613" s="445">
        <v>45443</v>
      </c>
      <c r="J613" s="446">
        <v>800</v>
      </c>
      <c r="K613" s="443" t="s">
        <v>787</v>
      </c>
      <c r="L613" s="443" t="s">
        <v>514</v>
      </c>
      <c r="M613" s="446">
        <v>760</v>
      </c>
      <c r="N613" s="446">
        <v>350</v>
      </c>
    </row>
    <row r="614" spans="1:14">
      <c r="A614" s="447"/>
      <c r="B614" s="447"/>
      <c r="C614" s="447"/>
      <c r="D614" s="447"/>
      <c r="E614" s="447"/>
      <c r="F614" s="447"/>
      <c r="G614" s="447"/>
      <c r="H614" s="447"/>
      <c r="I614" s="447"/>
      <c r="J614" s="447"/>
      <c r="K614" s="447"/>
      <c r="L614" s="443" t="s">
        <v>788</v>
      </c>
      <c r="M614" s="446">
        <v>0</v>
      </c>
      <c r="N614" s="447"/>
    </row>
    <row r="615" spans="1:14">
      <c r="A615" s="447"/>
      <c r="B615" s="447"/>
      <c r="C615" s="447"/>
      <c r="D615" s="447"/>
      <c r="E615" s="447"/>
      <c r="F615" s="447"/>
      <c r="G615" s="447"/>
      <c r="H615" s="447"/>
      <c r="I615" s="447"/>
      <c r="J615" s="447"/>
      <c r="K615" s="447"/>
      <c r="L615" s="443" t="s">
        <v>789</v>
      </c>
      <c r="M615" s="446">
        <v>11.95</v>
      </c>
      <c r="N615" s="447"/>
    </row>
    <row r="616" spans="1:14">
      <c r="A616" s="447"/>
      <c r="B616" s="447"/>
      <c r="C616" s="447"/>
      <c r="D616" s="447"/>
      <c r="E616" s="447"/>
      <c r="F616" s="447"/>
      <c r="G616" s="447"/>
      <c r="H616" s="447"/>
      <c r="I616" s="447"/>
      <c r="J616" s="447"/>
      <c r="K616" s="448" t="s">
        <v>790</v>
      </c>
      <c r="L616" s="447"/>
      <c r="M616" s="449">
        <v>771.95</v>
      </c>
      <c r="N616" s="447"/>
    </row>
    <row r="617" spans="1:14">
      <c r="A617" s="443" t="s">
        <v>995</v>
      </c>
      <c r="B617" s="443" t="s">
        <v>785</v>
      </c>
      <c r="C617" s="444">
        <v>580</v>
      </c>
      <c r="D617" s="443" t="s">
        <v>793</v>
      </c>
      <c r="E617" s="443"/>
      <c r="F617" s="445">
        <v>45261</v>
      </c>
      <c r="G617" s="445">
        <v>45261</v>
      </c>
      <c r="H617" s="445">
        <v>45626</v>
      </c>
      <c r="I617" s="447"/>
      <c r="J617" s="446">
        <v>700</v>
      </c>
      <c r="K617" s="443" t="s">
        <v>787</v>
      </c>
      <c r="L617" s="443" t="s">
        <v>514</v>
      </c>
      <c r="M617" s="446">
        <v>670</v>
      </c>
      <c r="N617" s="446">
        <v>550</v>
      </c>
    </row>
    <row r="618" spans="1:14">
      <c r="A618" s="447"/>
      <c r="B618" s="447"/>
      <c r="C618" s="447"/>
      <c r="D618" s="447"/>
      <c r="E618" s="447"/>
      <c r="F618" s="447"/>
      <c r="G618" s="447"/>
      <c r="H618" s="447"/>
      <c r="I618" s="447"/>
      <c r="J618" s="447"/>
      <c r="K618" s="447"/>
      <c r="L618" s="443" t="s">
        <v>789</v>
      </c>
      <c r="M618" s="446">
        <v>11.95</v>
      </c>
      <c r="N618" s="447"/>
    </row>
    <row r="619" spans="1:14">
      <c r="A619" s="447"/>
      <c r="B619" s="447"/>
      <c r="C619" s="447"/>
      <c r="D619" s="447"/>
      <c r="E619" s="447"/>
      <c r="F619" s="447"/>
      <c r="G619" s="447"/>
      <c r="H619" s="447"/>
      <c r="I619" s="447"/>
      <c r="J619" s="447"/>
      <c r="K619" s="447"/>
      <c r="L619" s="443" t="s">
        <v>808</v>
      </c>
      <c r="M619" s="446">
        <v>60</v>
      </c>
      <c r="N619" s="447"/>
    </row>
    <row r="620" spans="1:14">
      <c r="A620" s="447"/>
      <c r="B620" s="447"/>
      <c r="C620" s="447"/>
      <c r="D620" s="447"/>
      <c r="E620" s="447"/>
      <c r="F620" s="447"/>
      <c r="G620" s="447"/>
      <c r="H620" s="447"/>
      <c r="I620" s="447"/>
      <c r="J620" s="447"/>
      <c r="K620" s="448" t="s">
        <v>790</v>
      </c>
      <c r="L620" s="447"/>
      <c r="M620" s="449">
        <v>741.95</v>
      </c>
      <c r="N620" s="447"/>
    </row>
    <row r="621" spans="1:14">
      <c r="A621" s="443" t="s">
        <v>996</v>
      </c>
      <c r="B621" s="443" t="s">
        <v>795</v>
      </c>
      <c r="C621" s="444">
        <v>700</v>
      </c>
      <c r="D621" s="443" t="s">
        <v>793</v>
      </c>
      <c r="E621" s="443"/>
      <c r="F621" s="445">
        <v>45114</v>
      </c>
      <c r="G621" s="445">
        <v>45114</v>
      </c>
      <c r="H621" s="445">
        <v>45504</v>
      </c>
      <c r="I621" s="447"/>
      <c r="J621" s="446">
        <v>800</v>
      </c>
      <c r="K621" s="443" t="s">
        <v>787</v>
      </c>
      <c r="L621" s="443" t="s">
        <v>514</v>
      </c>
      <c r="M621" s="446">
        <v>700</v>
      </c>
      <c r="N621" s="446">
        <v>350</v>
      </c>
    </row>
    <row r="622" spans="1:14">
      <c r="A622" s="447"/>
      <c r="B622" s="447"/>
      <c r="C622" s="447"/>
      <c r="D622" s="447"/>
      <c r="E622" s="447"/>
      <c r="F622" s="447"/>
      <c r="G622" s="447"/>
      <c r="H622" s="447"/>
      <c r="I622" s="447"/>
      <c r="J622" s="447"/>
      <c r="K622" s="447"/>
      <c r="L622" s="443" t="s">
        <v>788</v>
      </c>
      <c r="M622" s="446">
        <v>0</v>
      </c>
      <c r="N622" s="447"/>
    </row>
    <row r="623" spans="1:14">
      <c r="A623" s="447"/>
      <c r="B623" s="447"/>
      <c r="C623" s="447"/>
      <c r="D623" s="447"/>
      <c r="E623" s="447"/>
      <c r="F623" s="447"/>
      <c r="G623" s="447"/>
      <c r="H623" s="447"/>
      <c r="I623" s="447"/>
      <c r="J623" s="447"/>
      <c r="K623" s="447"/>
      <c r="L623" s="443" t="s">
        <v>789</v>
      </c>
      <c r="M623" s="446">
        <v>11.95</v>
      </c>
      <c r="N623" s="447"/>
    </row>
    <row r="624" spans="1:14">
      <c r="A624" s="447"/>
      <c r="B624" s="447"/>
      <c r="C624" s="447"/>
      <c r="D624" s="447"/>
      <c r="E624" s="447"/>
      <c r="F624" s="447"/>
      <c r="G624" s="447"/>
      <c r="H624" s="447"/>
      <c r="I624" s="447"/>
      <c r="J624" s="447"/>
      <c r="K624" s="448" t="s">
        <v>790</v>
      </c>
      <c r="L624" s="447"/>
      <c r="M624" s="449">
        <v>711.95</v>
      </c>
      <c r="N624" s="447"/>
    </row>
    <row r="625" spans="1:14">
      <c r="A625" s="443" t="s">
        <v>997</v>
      </c>
      <c r="B625" s="443" t="s">
        <v>785</v>
      </c>
      <c r="C625" s="444">
        <v>580</v>
      </c>
      <c r="D625" s="443" t="s">
        <v>992</v>
      </c>
      <c r="E625" s="443"/>
      <c r="F625" s="447"/>
      <c r="G625" s="447"/>
      <c r="H625" s="447"/>
      <c r="I625" s="447"/>
      <c r="J625" s="446">
        <v>700</v>
      </c>
      <c r="K625" s="443" t="s">
        <v>837</v>
      </c>
      <c r="L625" s="443" t="s">
        <v>837</v>
      </c>
      <c r="M625" s="446">
        <v>0</v>
      </c>
      <c r="N625" s="446">
        <v>0</v>
      </c>
    </row>
    <row r="626" spans="1:14">
      <c r="A626" s="447"/>
      <c r="B626" s="447"/>
      <c r="C626" s="447"/>
      <c r="D626" s="447"/>
      <c r="E626" s="447"/>
      <c r="F626" s="447"/>
      <c r="G626" s="447"/>
      <c r="H626" s="447"/>
      <c r="I626" s="447"/>
      <c r="J626" s="447"/>
      <c r="K626" s="448" t="s">
        <v>790</v>
      </c>
      <c r="L626" s="447"/>
      <c r="M626" s="449">
        <v>0</v>
      </c>
      <c r="N626" s="447"/>
    </row>
    <row r="627" spans="1:14">
      <c r="A627" s="443" t="s">
        <v>998</v>
      </c>
      <c r="B627" s="443" t="s">
        <v>785</v>
      </c>
      <c r="C627" s="444">
        <v>580</v>
      </c>
      <c r="D627" s="443" t="s">
        <v>793</v>
      </c>
      <c r="E627" s="443"/>
      <c r="F627" s="445">
        <v>44154</v>
      </c>
      <c r="G627" s="445">
        <v>45244</v>
      </c>
      <c r="H627" s="445">
        <v>45626</v>
      </c>
      <c r="I627" s="447"/>
      <c r="J627" s="446">
        <v>700</v>
      </c>
      <c r="K627" s="443" t="s">
        <v>787</v>
      </c>
      <c r="L627" s="443" t="s">
        <v>514</v>
      </c>
      <c r="M627" s="446">
        <v>550</v>
      </c>
      <c r="N627" s="446">
        <v>0</v>
      </c>
    </row>
    <row r="628" spans="1:14">
      <c r="A628" s="447"/>
      <c r="B628" s="447"/>
      <c r="C628" s="447"/>
      <c r="D628" s="447"/>
      <c r="E628" s="447"/>
      <c r="F628" s="447"/>
      <c r="G628" s="447"/>
      <c r="H628" s="447"/>
      <c r="I628" s="447"/>
      <c r="J628" s="447"/>
      <c r="K628" s="447"/>
      <c r="L628" s="443" t="s">
        <v>789</v>
      </c>
      <c r="M628" s="446">
        <v>0</v>
      </c>
      <c r="N628" s="447"/>
    </row>
    <row r="629" spans="1:14">
      <c r="A629" s="447"/>
      <c r="B629" s="447"/>
      <c r="C629" s="447"/>
      <c r="D629" s="447"/>
      <c r="E629" s="447"/>
      <c r="F629" s="447"/>
      <c r="G629" s="447"/>
      <c r="H629" s="447"/>
      <c r="I629" s="447"/>
      <c r="J629" s="447"/>
      <c r="K629" s="448" t="s">
        <v>790</v>
      </c>
      <c r="L629" s="447"/>
      <c r="M629" s="449">
        <v>550</v>
      </c>
      <c r="N629" s="447"/>
    </row>
    <row r="630" spans="1:14">
      <c r="A630" s="443" t="s">
        <v>999</v>
      </c>
      <c r="B630" s="443" t="s">
        <v>785</v>
      </c>
      <c r="C630" s="444">
        <v>580</v>
      </c>
      <c r="D630" s="443" t="s">
        <v>793</v>
      </c>
      <c r="E630" s="443"/>
      <c r="F630" s="445">
        <v>43860</v>
      </c>
      <c r="G630" s="445">
        <v>45140</v>
      </c>
      <c r="H630" s="445">
        <v>45535</v>
      </c>
      <c r="I630" s="447"/>
      <c r="J630" s="446">
        <v>700</v>
      </c>
      <c r="K630" s="443" t="s">
        <v>787</v>
      </c>
      <c r="L630" s="443" t="s">
        <v>514</v>
      </c>
      <c r="M630" s="446">
        <v>490</v>
      </c>
      <c r="N630" s="446">
        <v>0</v>
      </c>
    </row>
    <row r="631" spans="1:14">
      <c r="A631" s="447"/>
      <c r="B631" s="447"/>
      <c r="C631" s="447"/>
      <c r="D631" s="447"/>
      <c r="E631" s="447"/>
      <c r="F631" s="447"/>
      <c r="G631" s="447"/>
      <c r="H631" s="447"/>
      <c r="I631" s="447"/>
      <c r="J631" s="447"/>
      <c r="K631" s="447"/>
      <c r="L631" s="443" t="s">
        <v>814</v>
      </c>
      <c r="M631" s="446">
        <v>11.95</v>
      </c>
      <c r="N631" s="447"/>
    </row>
    <row r="632" spans="1:14">
      <c r="A632" s="447"/>
      <c r="B632" s="447"/>
      <c r="C632" s="447"/>
      <c r="D632" s="447"/>
      <c r="E632" s="447"/>
      <c r="F632" s="447"/>
      <c r="G632" s="447"/>
      <c r="H632" s="447"/>
      <c r="I632" s="447"/>
      <c r="J632" s="447"/>
      <c r="K632" s="448" t="s">
        <v>790</v>
      </c>
      <c r="L632" s="447"/>
      <c r="M632" s="449">
        <v>501.95</v>
      </c>
      <c r="N632" s="447"/>
    </row>
    <row r="633" spans="1:14">
      <c r="A633" s="443" t="s">
        <v>1000</v>
      </c>
      <c r="B633" s="443" t="s">
        <v>795</v>
      </c>
      <c r="C633" s="444">
        <v>700</v>
      </c>
      <c r="D633" s="443" t="s">
        <v>793</v>
      </c>
      <c r="E633" s="443"/>
      <c r="F633" s="445">
        <v>44044</v>
      </c>
      <c r="G633" s="445">
        <v>45139</v>
      </c>
      <c r="H633" s="445">
        <v>45504</v>
      </c>
      <c r="I633" s="447"/>
      <c r="J633" s="446">
        <v>800</v>
      </c>
      <c r="K633" s="443" t="s">
        <v>787</v>
      </c>
      <c r="L633" s="443" t="s">
        <v>514</v>
      </c>
      <c r="M633" s="446">
        <v>525</v>
      </c>
      <c r="N633" s="446">
        <v>0</v>
      </c>
    </row>
    <row r="634" spans="1:14">
      <c r="A634" s="447"/>
      <c r="B634" s="447"/>
      <c r="C634" s="447"/>
      <c r="D634" s="447"/>
      <c r="E634" s="447"/>
      <c r="F634" s="447"/>
      <c r="G634" s="447"/>
      <c r="H634" s="447"/>
      <c r="I634" s="447"/>
      <c r="J634" s="447"/>
      <c r="K634" s="447"/>
      <c r="L634" s="443" t="s">
        <v>789</v>
      </c>
      <c r="M634" s="446">
        <v>11.95</v>
      </c>
      <c r="N634" s="447"/>
    </row>
    <row r="635" spans="1:14">
      <c r="A635" s="447"/>
      <c r="B635" s="447"/>
      <c r="C635" s="447"/>
      <c r="D635" s="447"/>
      <c r="E635" s="447"/>
      <c r="F635" s="447"/>
      <c r="G635" s="447"/>
      <c r="H635" s="447"/>
      <c r="I635" s="447"/>
      <c r="J635" s="447"/>
      <c r="K635" s="448" t="s">
        <v>790</v>
      </c>
      <c r="L635" s="447"/>
      <c r="M635" s="449">
        <v>536.95000000000005</v>
      </c>
      <c r="N635" s="447"/>
    </row>
    <row r="636" spans="1:14">
      <c r="A636" s="443" t="s">
        <v>1001</v>
      </c>
      <c r="B636" s="443" t="s">
        <v>795</v>
      </c>
      <c r="C636" s="444">
        <v>700</v>
      </c>
      <c r="D636" s="443" t="s">
        <v>793</v>
      </c>
      <c r="E636" s="443"/>
      <c r="F636" s="445">
        <v>44377</v>
      </c>
      <c r="G636" s="445">
        <v>45117</v>
      </c>
      <c r="H636" s="445">
        <v>45504</v>
      </c>
      <c r="I636" s="447"/>
      <c r="J636" s="446">
        <v>800</v>
      </c>
      <c r="K636" s="443" t="s">
        <v>787</v>
      </c>
      <c r="L636" s="443" t="s">
        <v>514</v>
      </c>
      <c r="M636" s="446">
        <v>650</v>
      </c>
      <c r="N636" s="446">
        <v>350</v>
      </c>
    </row>
    <row r="637" spans="1:14">
      <c r="A637" s="447"/>
      <c r="B637" s="447"/>
      <c r="C637" s="447"/>
      <c r="D637" s="447"/>
      <c r="E637" s="447"/>
      <c r="F637" s="447"/>
      <c r="G637" s="447"/>
      <c r="H637" s="447"/>
      <c r="I637" s="447"/>
      <c r="J637" s="447"/>
      <c r="K637" s="447"/>
      <c r="L637" s="443" t="s">
        <v>789</v>
      </c>
      <c r="M637" s="446">
        <v>11.95</v>
      </c>
      <c r="N637" s="447"/>
    </row>
    <row r="638" spans="1:14">
      <c r="A638" s="447"/>
      <c r="B638" s="447"/>
      <c r="C638" s="447"/>
      <c r="D638" s="447"/>
      <c r="E638" s="447"/>
      <c r="F638" s="447"/>
      <c r="G638" s="447"/>
      <c r="H638" s="447"/>
      <c r="I638" s="447"/>
      <c r="J638" s="447"/>
      <c r="K638" s="447"/>
      <c r="L638" s="443" t="s">
        <v>808</v>
      </c>
      <c r="M638" s="446">
        <v>15</v>
      </c>
      <c r="N638" s="447"/>
    </row>
    <row r="639" spans="1:14">
      <c r="A639" s="447"/>
      <c r="B639" s="447"/>
      <c r="C639" s="447"/>
      <c r="D639" s="447"/>
      <c r="E639" s="447"/>
      <c r="F639" s="447"/>
      <c r="G639" s="447"/>
      <c r="H639" s="447"/>
      <c r="I639" s="447"/>
      <c r="J639" s="447"/>
      <c r="K639" s="448" t="s">
        <v>790</v>
      </c>
      <c r="L639" s="447"/>
      <c r="M639" s="449">
        <v>676.95</v>
      </c>
      <c r="N639" s="447"/>
    </row>
    <row r="640" spans="1:14">
      <c r="A640" s="443" t="s">
        <v>1002</v>
      </c>
      <c r="B640" s="443" t="s">
        <v>795</v>
      </c>
      <c r="C640" s="444">
        <v>700</v>
      </c>
      <c r="D640" s="443" t="s">
        <v>793</v>
      </c>
      <c r="E640" s="443"/>
      <c r="F640" s="445">
        <v>45156</v>
      </c>
      <c r="G640" s="445">
        <v>45156</v>
      </c>
      <c r="H640" s="445">
        <v>45535</v>
      </c>
      <c r="I640" s="447"/>
      <c r="J640" s="446">
        <v>800</v>
      </c>
      <c r="K640" s="443" t="s">
        <v>787</v>
      </c>
      <c r="L640" s="443" t="s">
        <v>514</v>
      </c>
      <c r="M640" s="446">
        <v>740</v>
      </c>
      <c r="N640" s="446">
        <v>350</v>
      </c>
    </row>
    <row r="641" spans="1:14">
      <c r="A641" s="447"/>
      <c r="B641" s="447"/>
      <c r="C641" s="447"/>
      <c r="D641" s="447"/>
      <c r="E641" s="447"/>
      <c r="F641" s="447"/>
      <c r="G641" s="447"/>
      <c r="H641" s="447"/>
      <c r="I641" s="447"/>
      <c r="J641" s="447"/>
      <c r="K641" s="447"/>
      <c r="L641" s="443" t="s">
        <v>789</v>
      </c>
      <c r="M641" s="446">
        <v>11.95</v>
      </c>
      <c r="N641" s="447"/>
    </row>
    <row r="642" spans="1:14">
      <c r="A642" s="447"/>
      <c r="B642" s="447"/>
      <c r="C642" s="447"/>
      <c r="D642" s="447"/>
      <c r="E642" s="447"/>
      <c r="F642" s="447"/>
      <c r="G642" s="447"/>
      <c r="H642" s="447"/>
      <c r="I642" s="447"/>
      <c r="J642" s="447"/>
      <c r="K642" s="448" t="s">
        <v>790</v>
      </c>
      <c r="L642" s="447"/>
      <c r="M642" s="449">
        <v>751.95</v>
      </c>
      <c r="N642" s="447"/>
    </row>
    <row r="643" spans="1:14">
      <c r="A643" s="443" t="s">
        <v>1003</v>
      </c>
      <c r="B643" s="443" t="s">
        <v>795</v>
      </c>
      <c r="C643" s="444">
        <v>700</v>
      </c>
      <c r="D643" s="443" t="s">
        <v>793</v>
      </c>
      <c r="E643" s="443"/>
      <c r="F643" s="445">
        <v>45028</v>
      </c>
      <c r="G643" s="445">
        <v>45413</v>
      </c>
      <c r="H643" s="445">
        <v>45777</v>
      </c>
      <c r="I643" s="447"/>
      <c r="J643" s="446">
        <v>800</v>
      </c>
      <c r="K643" s="443" t="s">
        <v>787</v>
      </c>
      <c r="L643" s="443" t="s">
        <v>514</v>
      </c>
      <c r="M643" s="446">
        <v>610</v>
      </c>
      <c r="N643" s="446">
        <v>595</v>
      </c>
    </row>
    <row r="644" spans="1:14">
      <c r="A644" s="447"/>
      <c r="B644" s="447"/>
      <c r="C644" s="447"/>
      <c r="D644" s="447"/>
      <c r="E644" s="447"/>
      <c r="F644" s="447"/>
      <c r="G644" s="447"/>
      <c r="H644" s="447"/>
      <c r="I644" s="447"/>
      <c r="J644" s="447"/>
      <c r="K644" s="447"/>
      <c r="L644" s="443" t="s">
        <v>814</v>
      </c>
      <c r="M644" s="446">
        <v>11.95</v>
      </c>
      <c r="N644" s="447"/>
    </row>
    <row r="645" spans="1:14">
      <c r="A645" s="447"/>
      <c r="B645" s="447"/>
      <c r="C645" s="447"/>
      <c r="D645" s="447"/>
      <c r="E645" s="447"/>
      <c r="F645" s="447"/>
      <c r="G645" s="447"/>
      <c r="H645" s="447"/>
      <c r="I645" s="447"/>
      <c r="J645" s="447"/>
      <c r="K645" s="448" t="s">
        <v>790</v>
      </c>
      <c r="L645" s="447"/>
      <c r="M645" s="449">
        <v>621.95000000000005</v>
      </c>
      <c r="N645" s="447"/>
    </row>
    <row r="646" spans="1:14">
      <c r="A646" s="443" t="s">
        <v>1004</v>
      </c>
      <c r="B646" s="443" t="s">
        <v>785</v>
      </c>
      <c r="C646" s="444">
        <v>580</v>
      </c>
      <c r="D646" s="443" t="s">
        <v>793</v>
      </c>
      <c r="E646" s="443"/>
      <c r="F646" s="445">
        <v>45119</v>
      </c>
      <c r="G646" s="445">
        <v>45119</v>
      </c>
      <c r="H646" s="445">
        <v>45504</v>
      </c>
      <c r="I646" s="447"/>
      <c r="J646" s="446">
        <v>700</v>
      </c>
      <c r="K646" s="443" t="s">
        <v>787</v>
      </c>
      <c r="L646" s="443" t="s">
        <v>514</v>
      </c>
      <c r="M646" s="446">
        <v>700</v>
      </c>
      <c r="N646" s="446">
        <v>350</v>
      </c>
    </row>
    <row r="647" spans="1:14">
      <c r="A647" s="447"/>
      <c r="B647" s="447"/>
      <c r="C647" s="447"/>
      <c r="D647" s="447"/>
      <c r="E647" s="447"/>
      <c r="F647" s="447"/>
      <c r="G647" s="447"/>
      <c r="H647" s="447"/>
      <c r="I647" s="447"/>
      <c r="J647" s="447"/>
      <c r="K647" s="447"/>
      <c r="L647" s="443" t="s">
        <v>789</v>
      </c>
      <c r="M647" s="446">
        <v>11.95</v>
      </c>
      <c r="N647" s="447"/>
    </row>
    <row r="648" spans="1:14">
      <c r="A648" s="447"/>
      <c r="B648" s="447"/>
      <c r="C648" s="447"/>
      <c r="D648" s="447"/>
      <c r="E648" s="447"/>
      <c r="F648" s="447"/>
      <c r="G648" s="447"/>
      <c r="H648" s="447"/>
      <c r="I648" s="447"/>
      <c r="J648" s="447"/>
      <c r="K648" s="448" t="s">
        <v>790</v>
      </c>
      <c r="L648" s="447"/>
      <c r="M648" s="449">
        <v>711.95</v>
      </c>
      <c r="N648" s="447"/>
    </row>
    <row r="649" spans="1:14">
      <c r="A649" s="443" t="s">
        <v>1005</v>
      </c>
      <c r="B649" s="443" t="s">
        <v>878</v>
      </c>
      <c r="C649" s="444">
        <v>580</v>
      </c>
      <c r="D649" s="443" t="s">
        <v>793</v>
      </c>
      <c r="E649" s="443"/>
      <c r="F649" s="445">
        <v>45310</v>
      </c>
      <c r="G649" s="445">
        <v>45310</v>
      </c>
      <c r="H649" s="445">
        <v>45688</v>
      </c>
      <c r="I649" s="447"/>
      <c r="J649" s="446">
        <v>750</v>
      </c>
      <c r="K649" s="443" t="s">
        <v>787</v>
      </c>
      <c r="L649" s="443" t="s">
        <v>514</v>
      </c>
      <c r="M649" s="446">
        <v>705</v>
      </c>
      <c r="N649" s="446">
        <v>550</v>
      </c>
    </row>
    <row r="650" spans="1:14">
      <c r="A650" s="447"/>
      <c r="B650" s="447"/>
      <c r="C650" s="447"/>
      <c r="D650" s="447"/>
      <c r="E650" s="447"/>
      <c r="F650" s="447"/>
      <c r="G650" s="447"/>
      <c r="H650" s="447"/>
      <c r="I650" s="447"/>
      <c r="J650" s="447"/>
      <c r="K650" s="447"/>
      <c r="L650" s="443" t="s">
        <v>789</v>
      </c>
      <c r="M650" s="446">
        <v>11.95</v>
      </c>
      <c r="N650" s="447"/>
    </row>
    <row r="651" spans="1:14">
      <c r="A651" s="447"/>
      <c r="B651" s="447"/>
      <c r="C651" s="447"/>
      <c r="D651" s="447"/>
      <c r="E651" s="447"/>
      <c r="F651" s="447"/>
      <c r="G651" s="447"/>
      <c r="H651" s="447"/>
      <c r="I651" s="447"/>
      <c r="J651" s="447"/>
      <c r="K651" s="448" t="s">
        <v>790</v>
      </c>
      <c r="L651" s="447"/>
      <c r="M651" s="449">
        <v>716.95</v>
      </c>
      <c r="N651" s="447"/>
    </row>
    <row r="652" spans="1:14">
      <c r="A652" s="443" t="s">
        <v>1006</v>
      </c>
      <c r="B652" s="443" t="s">
        <v>795</v>
      </c>
      <c r="C652" s="444">
        <v>580</v>
      </c>
      <c r="D652" s="443" t="s">
        <v>793</v>
      </c>
      <c r="E652" s="443"/>
      <c r="F652" s="445">
        <v>45377</v>
      </c>
      <c r="G652" s="445">
        <v>45377</v>
      </c>
      <c r="H652" s="445">
        <v>45747</v>
      </c>
      <c r="I652" s="447"/>
      <c r="J652" s="446">
        <v>800</v>
      </c>
      <c r="K652" s="443" t="s">
        <v>787</v>
      </c>
      <c r="L652" s="443" t="s">
        <v>514</v>
      </c>
      <c r="M652" s="446">
        <v>680</v>
      </c>
      <c r="N652" s="446">
        <v>550</v>
      </c>
    </row>
    <row r="653" spans="1:14">
      <c r="A653" s="447"/>
      <c r="B653" s="447"/>
      <c r="C653" s="447"/>
      <c r="D653" s="447"/>
      <c r="E653" s="447"/>
      <c r="F653" s="447"/>
      <c r="G653" s="447"/>
      <c r="H653" s="447"/>
      <c r="I653" s="447"/>
      <c r="J653" s="447"/>
      <c r="K653" s="447"/>
      <c r="L653" s="443" t="s">
        <v>789</v>
      </c>
      <c r="M653" s="446">
        <v>11.95</v>
      </c>
      <c r="N653" s="447"/>
    </row>
    <row r="654" spans="1:14">
      <c r="A654" s="447"/>
      <c r="B654" s="447"/>
      <c r="C654" s="447"/>
      <c r="D654" s="447"/>
      <c r="E654" s="447"/>
      <c r="F654" s="447"/>
      <c r="G654" s="447"/>
      <c r="H654" s="447"/>
      <c r="I654" s="447"/>
      <c r="J654" s="447"/>
      <c r="K654" s="448" t="s">
        <v>790</v>
      </c>
      <c r="L654" s="447"/>
      <c r="M654" s="449">
        <v>691.95</v>
      </c>
      <c r="N654" s="447"/>
    </row>
    <row r="655" spans="1:14">
      <c r="A655" s="443" t="s">
        <v>1007</v>
      </c>
      <c r="B655" s="443" t="s">
        <v>878</v>
      </c>
      <c r="C655" s="444">
        <v>580</v>
      </c>
      <c r="D655" s="443" t="s">
        <v>793</v>
      </c>
      <c r="E655" s="443"/>
      <c r="F655" s="445">
        <v>45359</v>
      </c>
      <c r="G655" s="445">
        <v>45359</v>
      </c>
      <c r="H655" s="445">
        <v>45747</v>
      </c>
      <c r="I655" s="447"/>
      <c r="J655" s="446">
        <v>750</v>
      </c>
      <c r="K655" s="443" t="s">
        <v>787</v>
      </c>
      <c r="L655" s="443" t="s">
        <v>514</v>
      </c>
      <c r="M655" s="446">
        <v>705</v>
      </c>
      <c r="N655" s="446">
        <v>550</v>
      </c>
    </row>
    <row r="656" spans="1:14">
      <c r="A656" s="447"/>
      <c r="B656" s="447"/>
      <c r="C656" s="447"/>
      <c r="D656" s="447"/>
      <c r="E656" s="447"/>
      <c r="F656" s="447"/>
      <c r="G656" s="447"/>
      <c r="H656" s="447"/>
      <c r="I656" s="447"/>
      <c r="J656" s="447"/>
      <c r="K656" s="447"/>
      <c r="L656" s="443" t="s">
        <v>789</v>
      </c>
      <c r="M656" s="446">
        <v>11.95</v>
      </c>
      <c r="N656" s="447"/>
    </row>
    <row r="657" spans="1:14">
      <c r="A657" s="447"/>
      <c r="B657" s="447"/>
      <c r="C657" s="447"/>
      <c r="D657" s="447"/>
      <c r="E657" s="447"/>
      <c r="F657" s="447"/>
      <c r="G657" s="447"/>
      <c r="H657" s="447"/>
      <c r="I657" s="447"/>
      <c r="J657" s="447"/>
      <c r="K657" s="448" t="s">
        <v>790</v>
      </c>
      <c r="L657" s="447"/>
      <c r="M657" s="449">
        <v>716.95</v>
      </c>
      <c r="N657" s="447"/>
    </row>
    <row r="658" spans="1:14">
      <c r="A658" s="443" t="s">
        <v>1008</v>
      </c>
      <c r="B658" s="443" t="s">
        <v>878</v>
      </c>
      <c r="C658" s="444">
        <v>580</v>
      </c>
      <c r="D658" s="443" t="s">
        <v>793</v>
      </c>
      <c r="E658" s="443"/>
      <c r="F658" s="445">
        <v>45103</v>
      </c>
      <c r="G658" s="445">
        <v>45103</v>
      </c>
      <c r="H658" s="445">
        <v>45473</v>
      </c>
      <c r="I658" s="447"/>
      <c r="J658" s="446">
        <v>750</v>
      </c>
      <c r="K658" s="443" t="s">
        <v>787</v>
      </c>
      <c r="L658" s="443" t="s">
        <v>514</v>
      </c>
      <c r="M658" s="446">
        <v>680</v>
      </c>
      <c r="N658" s="446">
        <v>350</v>
      </c>
    </row>
    <row r="659" spans="1:14">
      <c r="A659" s="447"/>
      <c r="B659" s="447"/>
      <c r="C659" s="447"/>
      <c r="D659" s="447"/>
      <c r="E659" s="447"/>
      <c r="F659" s="447"/>
      <c r="G659" s="447"/>
      <c r="H659" s="447"/>
      <c r="I659" s="447"/>
      <c r="J659" s="447"/>
      <c r="K659" s="447"/>
      <c r="L659" s="443" t="s">
        <v>789</v>
      </c>
      <c r="M659" s="446">
        <v>11.95</v>
      </c>
      <c r="N659" s="447"/>
    </row>
    <row r="660" spans="1:14">
      <c r="A660" s="447"/>
      <c r="B660" s="447"/>
      <c r="C660" s="447"/>
      <c r="D660" s="447"/>
      <c r="E660" s="447"/>
      <c r="F660" s="447"/>
      <c r="G660" s="447"/>
      <c r="H660" s="447"/>
      <c r="I660" s="447"/>
      <c r="J660" s="447"/>
      <c r="K660" s="447"/>
      <c r="L660" s="443" t="s">
        <v>808</v>
      </c>
      <c r="M660" s="446">
        <v>15</v>
      </c>
      <c r="N660" s="447"/>
    </row>
    <row r="661" spans="1:14">
      <c r="A661" s="447"/>
      <c r="B661" s="447"/>
      <c r="C661" s="447"/>
      <c r="D661" s="447"/>
      <c r="E661" s="447"/>
      <c r="F661" s="447"/>
      <c r="G661" s="447"/>
      <c r="H661" s="447"/>
      <c r="I661" s="447"/>
      <c r="J661" s="447"/>
      <c r="K661" s="448" t="s">
        <v>790</v>
      </c>
      <c r="L661" s="447"/>
      <c r="M661" s="449">
        <v>706.95</v>
      </c>
      <c r="N661" s="447"/>
    </row>
    <row r="662" spans="1:14">
      <c r="A662" s="443" t="s">
        <v>1009</v>
      </c>
      <c r="B662" s="443" t="s">
        <v>785</v>
      </c>
      <c r="C662" s="444">
        <v>700</v>
      </c>
      <c r="D662" s="443" t="s">
        <v>793</v>
      </c>
      <c r="E662" s="443"/>
      <c r="F662" s="445">
        <v>42494</v>
      </c>
      <c r="G662" s="445">
        <v>42860</v>
      </c>
      <c r="H662" s="447"/>
      <c r="I662" s="447"/>
      <c r="J662" s="446">
        <v>700</v>
      </c>
      <c r="K662" s="443" t="s">
        <v>787</v>
      </c>
      <c r="L662" s="443" t="s">
        <v>514</v>
      </c>
      <c r="M662" s="446">
        <v>535</v>
      </c>
      <c r="N662" s="446">
        <v>0</v>
      </c>
    </row>
    <row r="663" spans="1:14">
      <c r="A663" s="447"/>
      <c r="B663" s="447"/>
      <c r="C663" s="447"/>
      <c r="D663" s="447"/>
      <c r="E663" s="447"/>
      <c r="F663" s="447"/>
      <c r="G663" s="447"/>
      <c r="H663" s="447"/>
      <c r="I663" s="447"/>
      <c r="J663" s="447"/>
      <c r="K663" s="447"/>
      <c r="L663" s="443" t="s">
        <v>788</v>
      </c>
      <c r="M663" s="446">
        <v>0</v>
      </c>
      <c r="N663" s="447"/>
    </row>
    <row r="664" spans="1:14">
      <c r="A664" s="447"/>
      <c r="B664" s="447"/>
      <c r="C664" s="447"/>
      <c r="D664" s="447"/>
      <c r="E664" s="447"/>
      <c r="F664" s="447"/>
      <c r="G664" s="447"/>
      <c r="H664" s="447"/>
      <c r="I664" s="447"/>
      <c r="J664" s="447"/>
      <c r="K664" s="448" t="s">
        <v>790</v>
      </c>
      <c r="L664" s="447"/>
      <c r="M664" s="449">
        <v>535</v>
      </c>
      <c r="N664" s="447"/>
    </row>
    <row r="665" spans="1:14">
      <c r="A665" s="443" t="s">
        <v>1010</v>
      </c>
      <c r="B665" s="443" t="s">
        <v>795</v>
      </c>
      <c r="C665" s="444">
        <v>700</v>
      </c>
      <c r="D665" s="443" t="s">
        <v>793</v>
      </c>
      <c r="E665" s="443"/>
      <c r="F665" s="445">
        <v>45061</v>
      </c>
      <c r="G665" s="445">
        <v>45061</v>
      </c>
      <c r="H665" s="445">
        <v>45443</v>
      </c>
      <c r="I665" s="447"/>
      <c r="J665" s="446">
        <v>800</v>
      </c>
      <c r="K665" s="443" t="s">
        <v>787</v>
      </c>
      <c r="L665" s="443" t="s">
        <v>514</v>
      </c>
      <c r="M665" s="446">
        <v>740</v>
      </c>
      <c r="N665" s="446">
        <v>350</v>
      </c>
    </row>
    <row r="666" spans="1:14">
      <c r="A666" s="447"/>
      <c r="B666" s="447"/>
      <c r="C666" s="447"/>
      <c r="D666" s="447"/>
      <c r="E666" s="447"/>
      <c r="F666" s="447"/>
      <c r="G666" s="447"/>
      <c r="H666" s="447"/>
      <c r="I666" s="447"/>
      <c r="J666" s="447"/>
      <c r="K666" s="448" t="s">
        <v>790</v>
      </c>
      <c r="L666" s="447"/>
      <c r="M666" s="449">
        <v>740</v>
      </c>
      <c r="N666" s="447"/>
    </row>
    <row r="667" spans="1:14">
      <c r="A667" s="443" t="s">
        <v>1011</v>
      </c>
      <c r="B667" s="443" t="s">
        <v>795</v>
      </c>
      <c r="C667" s="444">
        <v>700</v>
      </c>
      <c r="D667" s="443" t="s">
        <v>793</v>
      </c>
      <c r="E667" s="443"/>
      <c r="F667" s="445">
        <v>44792</v>
      </c>
      <c r="G667" s="445">
        <v>45352</v>
      </c>
      <c r="H667" s="447"/>
      <c r="I667" s="447"/>
      <c r="J667" s="446">
        <v>800</v>
      </c>
      <c r="K667" s="443" t="s">
        <v>787</v>
      </c>
      <c r="L667" s="443" t="s">
        <v>833</v>
      </c>
      <c r="M667" s="446">
        <v>910</v>
      </c>
      <c r="N667" s="446">
        <v>350</v>
      </c>
    </row>
    <row r="668" spans="1:14">
      <c r="A668" s="447"/>
      <c r="B668" s="447"/>
      <c r="C668" s="447"/>
      <c r="D668" s="447"/>
      <c r="E668" s="447"/>
      <c r="F668" s="447"/>
      <c r="G668" s="447"/>
      <c r="H668" s="447"/>
      <c r="I668" s="447"/>
      <c r="J668" s="447"/>
      <c r="K668" s="447"/>
      <c r="L668" s="443" t="s">
        <v>789</v>
      </c>
      <c r="M668" s="446">
        <v>11.95</v>
      </c>
      <c r="N668" s="447"/>
    </row>
    <row r="669" spans="1:14">
      <c r="A669" s="447"/>
      <c r="B669" s="447"/>
      <c r="C669" s="447"/>
      <c r="D669" s="447"/>
      <c r="E669" s="447"/>
      <c r="F669" s="447"/>
      <c r="G669" s="447"/>
      <c r="H669" s="447"/>
      <c r="I669" s="447"/>
      <c r="J669" s="447"/>
      <c r="K669" s="448" t="s">
        <v>790</v>
      </c>
      <c r="L669" s="447"/>
      <c r="M669" s="449">
        <v>921.95</v>
      </c>
      <c r="N669" s="447"/>
    </row>
    <row r="670" spans="1:14">
      <c r="A670" s="443" t="s">
        <v>1012</v>
      </c>
      <c r="B670" s="443" t="s">
        <v>795</v>
      </c>
      <c r="C670" s="447"/>
      <c r="D670" s="443" t="s">
        <v>793</v>
      </c>
      <c r="E670" s="443"/>
      <c r="F670" s="445">
        <v>45047</v>
      </c>
      <c r="G670" s="445">
        <v>45413</v>
      </c>
      <c r="H670" s="447"/>
      <c r="I670" s="447"/>
      <c r="J670" s="446">
        <v>800</v>
      </c>
      <c r="K670" s="443" t="s">
        <v>787</v>
      </c>
      <c r="L670" s="443" t="s">
        <v>833</v>
      </c>
      <c r="M670" s="446">
        <v>760</v>
      </c>
      <c r="N670" s="446">
        <v>350</v>
      </c>
    </row>
    <row r="671" spans="1:14">
      <c r="A671" s="447"/>
      <c r="B671" s="447"/>
      <c r="C671" s="447"/>
      <c r="D671" s="447"/>
      <c r="E671" s="447"/>
      <c r="F671" s="447"/>
      <c r="G671" s="447"/>
      <c r="H671" s="447"/>
      <c r="I671" s="447"/>
      <c r="J671" s="447"/>
      <c r="K671" s="447"/>
      <c r="L671" s="443" t="s">
        <v>788</v>
      </c>
      <c r="M671" s="446">
        <v>0</v>
      </c>
      <c r="N671" s="447"/>
    </row>
    <row r="672" spans="1:14">
      <c r="A672" s="447"/>
      <c r="B672" s="447"/>
      <c r="C672" s="447"/>
      <c r="D672" s="447"/>
      <c r="E672" s="447"/>
      <c r="F672" s="447"/>
      <c r="G672" s="447"/>
      <c r="H672" s="447"/>
      <c r="I672" s="447"/>
      <c r="J672" s="447"/>
      <c r="K672" s="447"/>
      <c r="L672" s="443" t="s">
        <v>789</v>
      </c>
      <c r="M672" s="446">
        <v>11.95</v>
      </c>
      <c r="N672" s="447"/>
    </row>
    <row r="673" spans="1:14">
      <c r="A673" s="447"/>
      <c r="B673" s="447"/>
      <c r="C673" s="447"/>
      <c r="D673" s="447"/>
      <c r="E673" s="447"/>
      <c r="F673" s="447"/>
      <c r="G673" s="447"/>
      <c r="H673" s="447"/>
      <c r="I673" s="447"/>
      <c r="J673" s="447"/>
      <c r="K673" s="447"/>
      <c r="L673" s="443" t="s">
        <v>834</v>
      </c>
      <c r="M673" s="446">
        <v>150</v>
      </c>
      <c r="N673" s="447"/>
    </row>
    <row r="674" spans="1:14">
      <c r="A674" s="447"/>
      <c r="B674" s="447"/>
      <c r="C674" s="447"/>
      <c r="D674" s="447"/>
      <c r="E674" s="447"/>
      <c r="F674" s="447"/>
      <c r="G674" s="447"/>
      <c r="H674" s="447"/>
      <c r="I674" s="447"/>
      <c r="J674" s="447"/>
      <c r="K674" s="448" t="s">
        <v>790</v>
      </c>
      <c r="L674" s="447"/>
      <c r="M674" s="449">
        <v>921.95</v>
      </c>
      <c r="N674" s="447"/>
    </row>
    <row r="675" spans="1:14">
      <c r="A675" s="443" t="s">
        <v>1013</v>
      </c>
      <c r="B675" s="443" t="s">
        <v>795</v>
      </c>
      <c r="C675" s="444">
        <v>700</v>
      </c>
      <c r="D675" s="443" t="s">
        <v>793</v>
      </c>
      <c r="E675" s="443"/>
      <c r="F675" s="445">
        <v>45300</v>
      </c>
      <c r="G675" s="445">
        <v>45300</v>
      </c>
      <c r="H675" s="445">
        <v>45688</v>
      </c>
      <c r="I675" s="447"/>
      <c r="J675" s="446">
        <v>800</v>
      </c>
      <c r="K675" s="443" t="s">
        <v>787</v>
      </c>
      <c r="L675" s="443" t="s">
        <v>514</v>
      </c>
      <c r="M675" s="446">
        <v>750</v>
      </c>
      <c r="N675" s="446">
        <v>350</v>
      </c>
    </row>
    <row r="676" spans="1:14">
      <c r="A676" s="447"/>
      <c r="B676" s="447"/>
      <c r="C676" s="447"/>
      <c r="D676" s="447"/>
      <c r="E676" s="447"/>
      <c r="F676" s="447"/>
      <c r="G676" s="447"/>
      <c r="H676" s="447"/>
      <c r="I676" s="447"/>
      <c r="J676" s="447"/>
      <c r="K676" s="448" t="s">
        <v>790</v>
      </c>
      <c r="L676" s="447"/>
      <c r="M676" s="449">
        <v>750</v>
      </c>
      <c r="N676" s="447"/>
    </row>
    <row r="677" spans="1:14">
      <c r="A677" s="443" t="s">
        <v>1014</v>
      </c>
      <c r="B677" s="443" t="s">
        <v>878</v>
      </c>
      <c r="C677" s="444">
        <v>580</v>
      </c>
      <c r="D677" s="443" t="s">
        <v>793</v>
      </c>
      <c r="E677" s="443"/>
      <c r="F677" s="445">
        <v>44802</v>
      </c>
      <c r="G677" s="445">
        <v>45203</v>
      </c>
      <c r="H677" s="445">
        <v>45596</v>
      </c>
      <c r="I677" s="447"/>
      <c r="J677" s="446">
        <v>750</v>
      </c>
      <c r="K677" s="443" t="s">
        <v>787</v>
      </c>
      <c r="L677" s="443" t="s">
        <v>514</v>
      </c>
      <c r="M677" s="446">
        <v>595</v>
      </c>
      <c r="N677" s="446">
        <v>350</v>
      </c>
    </row>
    <row r="678" spans="1:14">
      <c r="A678" s="447"/>
      <c r="B678" s="447"/>
      <c r="C678" s="447"/>
      <c r="D678" s="447"/>
      <c r="E678" s="447"/>
      <c r="F678" s="447"/>
      <c r="G678" s="447"/>
      <c r="H678" s="447"/>
      <c r="I678" s="447"/>
      <c r="J678" s="447"/>
      <c r="K678" s="447"/>
      <c r="L678" s="443" t="s">
        <v>788</v>
      </c>
      <c r="M678" s="446">
        <v>0</v>
      </c>
      <c r="N678" s="447"/>
    </row>
    <row r="679" spans="1:14">
      <c r="A679" s="447"/>
      <c r="B679" s="447"/>
      <c r="C679" s="447"/>
      <c r="D679" s="447"/>
      <c r="E679" s="447"/>
      <c r="F679" s="447"/>
      <c r="G679" s="447"/>
      <c r="H679" s="447"/>
      <c r="I679" s="447"/>
      <c r="J679" s="447"/>
      <c r="K679" s="447"/>
      <c r="L679" s="443" t="s">
        <v>814</v>
      </c>
      <c r="M679" s="446">
        <v>11.95</v>
      </c>
      <c r="N679" s="447"/>
    </row>
    <row r="680" spans="1:14">
      <c r="A680" s="447"/>
      <c r="B680" s="447"/>
      <c r="C680" s="447"/>
      <c r="D680" s="447"/>
      <c r="E680" s="447"/>
      <c r="F680" s="447"/>
      <c r="G680" s="447"/>
      <c r="H680" s="447"/>
      <c r="I680" s="447"/>
      <c r="J680" s="447"/>
      <c r="K680" s="448" t="s">
        <v>790</v>
      </c>
      <c r="L680" s="447"/>
      <c r="M680" s="449">
        <v>606.95000000000005</v>
      </c>
      <c r="N680" s="447"/>
    </row>
    <row r="681" spans="1:14">
      <c r="A681" s="443" t="s">
        <v>1015</v>
      </c>
      <c r="B681" s="443" t="s">
        <v>785</v>
      </c>
      <c r="C681" s="444">
        <v>580</v>
      </c>
      <c r="D681" s="443" t="s">
        <v>793</v>
      </c>
      <c r="E681" s="443"/>
      <c r="F681" s="445">
        <v>44427</v>
      </c>
      <c r="G681" s="445">
        <v>45194</v>
      </c>
      <c r="H681" s="445">
        <v>45565</v>
      </c>
      <c r="I681" s="447"/>
      <c r="J681" s="446">
        <v>700</v>
      </c>
      <c r="K681" s="443" t="s">
        <v>787</v>
      </c>
      <c r="L681" s="443" t="s">
        <v>514</v>
      </c>
      <c r="M681" s="446">
        <v>640</v>
      </c>
      <c r="N681" s="446">
        <v>350</v>
      </c>
    </row>
    <row r="682" spans="1:14">
      <c r="A682" s="447"/>
      <c r="B682" s="447"/>
      <c r="C682" s="447"/>
      <c r="D682" s="447"/>
      <c r="E682" s="447"/>
      <c r="F682" s="447"/>
      <c r="G682" s="447"/>
      <c r="H682" s="447"/>
      <c r="I682" s="447"/>
      <c r="J682" s="447"/>
      <c r="K682" s="447"/>
      <c r="L682" s="443" t="s">
        <v>814</v>
      </c>
      <c r="M682" s="446">
        <v>11.95</v>
      </c>
      <c r="N682" s="447"/>
    </row>
    <row r="683" spans="1:14">
      <c r="A683" s="447"/>
      <c r="B683" s="447"/>
      <c r="C683" s="447"/>
      <c r="D683" s="447"/>
      <c r="E683" s="447"/>
      <c r="F683" s="447"/>
      <c r="G683" s="447"/>
      <c r="H683" s="447"/>
      <c r="I683" s="447"/>
      <c r="J683" s="447"/>
      <c r="K683" s="448" t="s">
        <v>790</v>
      </c>
      <c r="L683" s="447"/>
      <c r="M683" s="449">
        <v>651.95000000000005</v>
      </c>
      <c r="N683" s="447"/>
    </row>
    <row r="684" spans="1:14">
      <c r="A684" s="443" t="s">
        <v>1016</v>
      </c>
      <c r="B684" s="443" t="s">
        <v>878</v>
      </c>
      <c r="C684" s="444">
        <v>580</v>
      </c>
      <c r="D684" s="443" t="s">
        <v>793</v>
      </c>
      <c r="E684" s="443"/>
      <c r="F684" s="445">
        <v>45002</v>
      </c>
      <c r="G684" s="445">
        <v>45383</v>
      </c>
      <c r="H684" s="445">
        <v>45747</v>
      </c>
      <c r="I684" s="447"/>
      <c r="J684" s="446">
        <v>750</v>
      </c>
      <c r="K684" s="443" t="s">
        <v>787</v>
      </c>
      <c r="L684" s="443" t="s">
        <v>514</v>
      </c>
      <c r="M684" s="446">
        <v>680</v>
      </c>
      <c r="N684" s="446">
        <v>350</v>
      </c>
    </row>
    <row r="685" spans="1:14">
      <c r="A685" s="447"/>
      <c r="B685" s="447"/>
      <c r="C685" s="447"/>
      <c r="D685" s="447"/>
      <c r="E685" s="447"/>
      <c r="F685" s="447"/>
      <c r="G685" s="447"/>
      <c r="H685" s="447"/>
      <c r="I685" s="447"/>
      <c r="J685" s="447"/>
      <c r="K685" s="447"/>
      <c r="L685" s="443" t="s">
        <v>788</v>
      </c>
      <c r="M685" s="446">
        <v>0</v>
      </c>
      <c r="N685" s="447"/>
    </row>
    <row r="686" spans="1:14">
      <c r="A686" s="447"/>
      <c r="B686" s="447"/>
      <c r="C686" s="447"/>
      <c r="D686" s="447"/>
      <c r="E686" s="447"/>
      <c r="F686" s="447"/>
      <c r="G686" s="447"/>
      <c r="H686" s="447"/>
      <c r="I686" s="447"/>
      <c r="J686" s="447"/>
      <c r="K686" s="447"/>
      <c r="L686" s="443" t="s">
        <v>789</v>
      </c>
      <c r="M686" s="446">
        <v>0</v>
      </c>
      <c r="N686" s="447"/>
    </row>
    <row r="687" spans="1:14">
      <c r="A687" s="447"/>
      <c r="B687" s="447"/>
      <c r="C687" s="447"/>
      <c r="D687" s="447"/>
      <c r="E687" s="447"/>
      <c r="F687" s="447"/>
      <c r="G687" s="447"/>
      <c r="H687" s="447"/>
      <c r="I687" s="447"/>
      <c r="J687" s="447"/>
      <c r="K687" s="447"/>
      <c r="L687" s="443" t="s">
        <v>808</v>
      </c>
      <c r="M687" s="446">
        <v>15</v>
      </c>
      <c r="N687" s="447"/>
    </row>
    <row r="688" spans="1:14">
      <c r="A688" s="447"/>
      <c r="B688" s="447"/>
      <c r="C688" s="447"/>
      <c r="D688" s="447"/>
      <c r="E688" s="447"/>
      <c r="F688" s="447"/>
      <c r="G688" s="447"/>
      <c r="H688" s="447"/>
      <c r="I688" s="447"/>
      <c r="J688" s="447"/>
      <c r="K688" s="448" t="s">
        <v>790</v>
      </c>
      <c r="L688" s="447"/>
      <c r="M688" s="449">
        <v>695</v>
      </c>
      <c r="N688" s="447"/>
    </row>
    <row r="689" spans="1:14">
      <c r="A689" s="443" t="s">
        <v>1017</v>
      </c>
      <c r="B689" s="443" t="s">
        <v>795</v>
      </c>
      <c r="C689" s="444">
        <v>700</v>
      </c>
      <c r="D689" s="443" t="s">
        <v>793</v>
      </c>
      <c r="E689" s="443"/>
      <c r="F689" s="445">
        <v>44317</v>
      </c>
      <c r="G689" s="445">
        <v>45106</v>
      </c>
      <c r="H689" s="445">
        <v>45473</v>
      </c>
      <c r="I689" s="447"/>
      <c r="J689" s="446">
        <v>800</v>
      </c>
      <c r="K689" s="443" t="s">
        <v>787</v>
      </c>
      <c r="L689" s="443" t="s">
        <v>514</v>
      </c>
      <c r="M689" s="446">
        <v>750</v>
      </c>
      <c r="N689" s="446">
        <v>0</v>
      </c>
    </row>
    <row r="690" spans="1:14">
      <c r="A690" s="447"/>
      <c r="B690" s="447"/>
      <c r="C690" s="447"/>
      <c r="D690" s="447"/>
      <c r="E690" s="447"/>
      <c r="F690" s="447"/>
      <c r="G690" s="447"/>
      <c r="H690" s="447"/>
      <c r="I690" s="447"/>
      <c r="J690" s="447"/>
      <c r="K690" s="447"/>
      <c r="L690" s="443" t="s">
        <v>789</v>
      </c>
      <c r="M690" s="446">
        <v>11.95</v>
      </c>
      <c r="N690" s="447"/>
    </row>
    <row r="691" spans="1:14">
      <c r="A691" s="447"/>
      <c r="B691" s="447"/>
      <c r="C691" s="447"/>
      <c r="D691" s="447"/>
      <c r="E691" s="447"/>
      <c r="F691" s="447"/>
      <c r="G691" s="447"/>
      <c r="H691" s="447"/>
      <c r="I691" s="447"/>
      <c r="J691" s="447"/>
      <c r="K691" s="448" t="s">
        <v>790</v>
      </c>
      <c r="L691" s="447"/>
      <c r="M691" s="449">
        <v>761.95</v>
      </c>
      <c r="N691" s="447"/>
    </row>
    <row r="692" spans="1:14">
      <c r="A692" s="443" t="s">
        <v>1018</v>
      </c>
      <c r="B692" s="443" t="s">
        <v>878</v>
      </c>
      <c r="C692" s="444">
        <v>580</v>
      </c>
      <c r="D692" s="443" t="s">
        <v>793</v>
      </c>
      <c r="E692" s="443"/>
      <c r="F692" s="445">
        <v>44924</v>
      </c>
      <c r="G692" s="445">
        <v>45292</v>
      </c>
      <c r="H692" s="445">
        <v>45657</v>
      </c>
      <c r="I692" s="447"/>
      <c r="J692" s="446">
        <v>750</v>
      </c>
      <c r="K692" s="443" t="s">
        <v>787</v>
      </c>
      <c r="L692" s="443" t="s">
        <v>514</v>
      </c>
      <c r="M692" s="446">
        <v>680</v>
      </c>
      <c r="N692" s="446">
        <v>350</v>
      </c>
    </row>
    <row r="693" spans="1:14">
      <c r="A693" s="447"/>
      <c r="B693" s="447"/>
      <c r="C693" s="447"/>
      <c r="D693" s="447"/>
      <c r="E693" s="447"/>
      <c r="F693" s="447"/>
      <c r="G693" s="447"/>
      <c r="H693" s="447"/>
      <c r="I693" s="447"/>
      <c r="J693" s="447"/>
      <c r="K693" s="447"/>
      <c r="L693" s="443" t="s">
        <v>789</v>
      </c>
      <c r="M693" s="446">
        <v>11.95</v>
      </c>
      <c r="N693" s="447"/>
    </row>
    <row r="694" spans="1:14">
      <c r="A694" s="447"/>
      <c r="B694" s="447"/>
      <c r="C694" s="447"/>
      <c r="D694" s="447"/>
      <c r="E694" s="447"/>
      <c r="F694" s="447"/>
      <c r="G694" s="447"/>
      <c r="H694" s="447"/>
      <c r="I694" s="447"/>
      <c r="J694" s="447"/>
      <c r="K694" s="448" t="s">
        <v>790</v>
      </c>
      <c r="L694" s="447"/>
      <c r="M694" s="449">
        <v>691.95</v>
      </c>
      <c r="N694" s="447"/>
    </row>
    <row r="695" spans="1:14">
      <c r="A695" s="443" t="s">
        <v>1019</v>
      </c>
      <c r="B695" s="443" t="s">
        <v>785</v>
      </c>
      <c r="C695" s="444">
        <v>580</v>
      </c>
      <c r="D695" s="443" t="s">
        <v>793</v>
      </c>
      <c r="E695" s="443"/>
      <c r="F695" s="445">
        <v>45261</v>
      </c>
      <c r="G695" s="445">
        <v>45261</v>
      </c>
      <c r="H695" s="445">
        <v>45626</v>
      </c>
      <c r="I695" s="447"/>
      <c r="J695" s="446">
        <v>700</v>
      </c>
      <c r="K695" s="443" t="s">
        <v>787</v>
      </c>
      <c r="L695" s="443" t="s">
        <v>514</v>
      </c>
      <c r="M695" s="446">
        <v>640</v>
      </c>
      <c r="N695" s="446">
        <v>350</v>
      </c>
    </row>
    <row r="696" spans="1:14">
      <c r="A696" s="447"/>
      <c r="B696" s="447"/>
      <c r="C696" s="447"/>
      <c r="D696" s="447"/>
      <c r="E696" s="447"/>
      <c r="F696" s="447"/>
      <c r="G696" s="447"/>
      <c r="H696" s="447"/>
      <c r="I696" s="447"/>
      <c r="J696" s="447"/>
      <c r="K696" s="447"/>
      <c r="L696" s="443" t="s">
        <v>788</v>
      </c>
      <c r="M696" s="446">
        <v>0</v>
      </c>
      <c r="N696" s="447"/>
    </row>
    <row r="697" spans="1:14">
      <c r="A697" s="447"/>
      <c r="B697" s="447"/>
      <c r="C697" s="447"/>
      <c r="D697" s="447"/>
      <c r="E697" s="447"/>
      <c r="F697" s="447"/>
      <c r="G697" s="447"/>
      <c r="H697" s="447"/>
      <c r="I697" s="447"/>
      <c r="J697" s="447"/>
      <c r="K697" s="447"/>
      <c r="L697" s="443" t="s">
        <v>789</v>
      </c>
      <c r="M697" s="446">
        <v>11.95</v>
      </c>
      <c r="N697" s="447"/>
    </row>
    <row r="698" spans="1:14">
      <c r="A698" s="447"/>
      <c r="B698" s="447"/>
      <c r="C698" s="447"/>
      <c r="D698" s="447"/>
      <c r="E698" s="447"/>
      <c r="F698" s="447"/>
      <c r="G698" s="447"/>
      <c r="H698" s="447"/>
      <c r="I698" s="447"/>
      <c r="J698" s="447"/>
      <c r="K698" s="448" t="s">
        <v>790</v>
      </c>
      <c r="L698" s="447"/>
      <c r="M698" s="449">
        <v>651.95000000000005</v>
      </c>
      <c r="N698" s="447"/>
    </row>
    <row r="699" spans="1:14">
      <c r="A699" s="443" t="s">
        <v>1020</v>
      </c>
      <c r="B699" s="443" t="s">
        <v>785</v>
      </c>
      <c r="C699" s="444">
        <v>580</v>
      </c>
      <c r="D699" s="443" t="s">
        <v>793</v>
      </c>
      <c r="E699" s="443"/>
      <c r="F699" s="445">
        <v>44904</v>
      </c>
      <c r="G699" s="445">
        <v>45112</v>
      </c>
      <c r="H699" s="445">
        <v>45504</v>
      </c>
      <c r="I699" s="447"/>
      <c r="J699" s="446">
        <v>700</v>
      </c>
      <c r="K699" s="443" t="s">
        <v>787</v>
      </c>
      <c r="L699" s="443" t="s">
        <v>514</v>
      </c>
      <c r="M699" s="446">
        <v>660</v>
      </c>
      <c r="N699" s="446">
        <v>550</v>
      </c>
    </row>
    <row r="700" spans="1:14">
      <c r="A700" s="447"/>
      <c r="B700" s="447"/>
      <c r="C700" s="447"/>
      <c r="D700" s="447"/>
      <c r="E700" s="447"/>
      <c r="F700" s="447"/>
      <c r="G700" s="447"/>
      <c r="H700" s="447"/>
      <c r="I700" s="447"/>
      <c r="J700" s="447"/>
      <c r="K700" s="447"/>
      <c r="L700" s="443" t="s">
        <v>788</v>
      </c>
      <c r="M700" s="446">
        <v>0</v>
      </c>
      <c r="N700" s="447"/>
    </row>
    <row r="701" spans="1:14">
      <c r="A701" s="447"/>
      <c r="B701" s="447"/>
      <c r="C701" s="447"/>
      <c r="D701" s="447"/>
      <c r="E701" s="447"/>
      <c r="F701" s="447"/>
      <c r="G701" s="447"/>
      <c r="H701" s="447"/>
      <c r="I701" s="447"/>
      <c r="J701" s="447"/>
      <c r="K701" s="447"/>
      <c r="L701" s="443" t="s">
        <v>789</v>
      </c>
      <c r="M701" s="446">
        <v>10</v>
      </c>
      <c r="N701" s="447"/>
    </row>
    <row r="702" spans="1:14">
      <c r="A702" s="447"/>
      <c r="B702" s="447"/>
      <c r="C702" s="447"/>
      <c r="D702" s="447"/>
      <c r="E702" s="447"/>
      <c r="F702" s="447"/>
      <c r="G702" s="447"/>
      <c r="H702" s="447"/>
      <c r="I702" s="447"/>
      <c r="J702" s="447"/>
      <c r="K702" s="448" t="s">
        <v>790</v>
      </c>
      <c r="L702" s="447"/>
      <c r="M702" s="449">
        <v>670</v>
      </c>
      <c r="N702" s="447"/>
    </row>
    <row r="703" spans="1:14">
      <c r="A703" s="443" t="s">
        <v>1021</v>
      </c>
      <c r="B703" s="443" t="s">
        <v>795</v>
      </c>
      <c r="C703" s="444">
        <v>700</v>
      </c>
      <c r="D703" s="443" t="s">
        <v>793</v>
      </c>
      <c r="E703" s="443"/>
      <c r="F703" s="445">
        <v>43530</v>
      </c>
      <c r="G703" s="445">
        <v>45170</v>
      </c>
      <c r="H703" s="445">
        <v>45535</v>
      </c>
      <c r="I703" s="447"/>
      <c r="J703" s="446">
        <v>800</v>
      </c>
      <c r="K703" s="443" t="s">
        <v>787</v>
      </c>
      <c r="L703" s="443" t="s">
        <v>514</v>
      </c>
      <c r="M703" s="446">
        <v>600</v>
      </c>
      <c r="N703" s="446">
        <v>0</v>
      </c>
    </row>
    <row r="704" spans="1:14">
      <c r="A704" s="447"/>
      <c r="B704" s="447"/>
      <c r="C704" s="447"/>
      <c r="D704" s="447"/>
      <c r="E704" s="447"/>
      <c r="F704" s="447"/>
      <c r="G704" s="447"/>
      <c r="H704" s="447"/>
      <c r="I704" s="447"/>
      <c r="J704" s="447"/>
      <c r="K704" s="448" t="s">
        <v>790</v>
      </c>
      <c r="L704" s="447"/>
      <c r="M704" s="449">
        <v>600</v>
      </c>
      <c r="N704" s="447"/>
    </row>
    <row r="705" spans="1:14">
      <c r="A705" s="443" t="s">
        <v>1022</v>
      </c>
      <c r="B705" s="443" t="s">
        <v>785</v>
      </c>
      <c r="C705" s="444">
        <v>580</v>
      </c>
      <c r="D705" s="443" t="s">
        <v>793</v>
      </c>
      <c r="E705" s="443"/>
      <c r="F705" s="445">
        <v>44819</v>
      </c>
      <c r="G705" s="445">
        <v>45386</v>
      </c>
      <c r="H705" s="445">
        <v>45777</v>
      </c>
      <c r="I705" s="447"/>
      <c r="J705" s="446">
        <v>700</v>
      </c>
      <c r="K705" s="443" t="s">
        <v>787</v>
      </c>
      <c r="L705" s="443" t="s">
        <v>514</v>
      </c>
      <c r="M705" s="446">
        <v>640</v>
      </c>
      <c r="N705" s="446">
        <v>350</v>
      </c>
    </row>
    <row r="706" spans="1:14">
      <c r="A706" s="447"/>
      <c r="B706" s="447"/>
      <c r="C706" s="447"/>
      <c r="D706" s="447"/>
      <c r="E706" s="447"/>
      <c r="F706" s="447"/>
      <c r="G706" s="447"/>
      <c r="H706" s="447"/>
      <c r="I706" s="447"/>
      <c r="J706" s="447"/>
      <c r="K706" s="447"/>
      <c r="L706" s="443" t="s">
        <v>788</v>
      </c>
      <c r="M706" s="446">
        <v>0</v>
      </c>
      <c r="N706" s="447"/>
    </row>
    <row r="707" spans="1:14">
      <c r="A707" s="447"/>
      <c r="B707" s="447"/>
      <c r="C707" s="447"/>
      <c r="D707" s="447"/>
      <c r="E707" s="447"/>
      <c r="F707" s="447"/>
      <c r="G707" s="447"/>
      <c r="H707" s="447"/>
      <c r="I707" s="447"/>
      <c r="J707" s="447"/>
      <c r="K707" s="447"/>
      <c r="L707" s="443" t="s">
        <v>789</v>
      </c>
      <c r="M707" s="446">
        <v>0</v>
      </c>
      <c r="N707" s="447"/>
    </row>
    <row r="708" spans="1:14">
      <c r="A708" s="447"/>
      <c r="B708" s="447"/>
      <c r="C708" s="447"/>
      <c r="D708" s="447"/>
      <c r="E708" s="447"/>
      <c r="F708" s="447"/>
      <c r="G708" s="447"/>
      <c r="H708" s="447"/>
      <c r="I708" s="447"/>
      <c r="J708" s="447"/>
      <c r="K708" s="448" t="s">
        <v>790</v>
      </c>
      <c r="L708" s="447"/>
      <c r="M708" s="449">
        <v>640</v>
      </c>
      <c r="N708" s="447"/>
    </row>
    <row r="709" spans="1:14">
      <c r="A709" s="443" t="s">
        <v>1023</v>
      </c>
      <c r="B709" s="443" t="s">
        <v>795</v>
      </c>
      <c r="C709" s="444">
        <v>700</v>
      </c>
      <c r="D709" s="443" t="s">
        <v>793</v>
      </c>
      <c r="E709" s="443"/>
      <c r="F709" s="445">
        <v>45177</v>
      </c>
      <c r="G709" s="445">
        <v>45177</v>
      </c>
      <c r="H709" s="445">
        <v>45565</v>
      </c>
      <c r="I709" s="447"/>
      <c r="J709" s="446">
        <v>800</v>
      </c>
      <c r="K709" s="443" t="s">
        <v>787</v>
      </c>
      <c r="L709" s="443" t="s">
        <v>514</v>
      </c>
      <c r="M709" s="446">
        <v>740</v>
      </c>
      <c r="N709" s="446">
        <v>350</v>
      </c>
    </row>
    <row r="710" spans="1:14">
      <c r="A710" s="447"/>
      <c r="B710" s="447"/>
      <c r="C710" s="447"/>
      <c r="D710" s="447"/>
      <c r="E710" s="447"/>
      <c r="F710" s="447"/>
      <c r="G710" s="447"/>
      <c r="H710" s="447"/>
      <c r="I710" s="447"/>
      <c r="J710" s="447"/>
      <c r="K710" s="447"/>
      <c r="L710" s="443" t="s">
        <v>788</v>
      </c>
      <c r="M710" s="446">
        <v>0</v>
      </c>
      <c r="N710" s="447"/>
    </row>
    <row r="711" spans="1:14">
      <c r="A711" s="447"/>
      <c r="B711" s="447"/>
      <c r="C711" s="447"/>
      <c r="D711" s="447"/>
      <c r="E711" s="447"/>
      <c r="F711" s="447"/>
      <c r="G711" s="447"/>
      <c r="H711" s="447"/>
      <c r="I711" s="447"/>
      <c r="J711" s="447"/>
      <c r="K711" s="447"/>
      <c r="L711" s="443" t="s">
        <v>789</v>
      </c>
      <c r="M711" s="446">
        <v>11.95</v>
      </c>
      <c r="N711" s="447"/>
    </row>
    <row r="712" spans="1:14">
      <c r="A712" s="447"/>
      <c r="B712" s="447"/>
      <c r="C712" s="447"/>
      <c r="D712" s="447"/>
      <c r="E712" s="447"/>
      <c r="F712" s="447"/>
      <c r="G712" s="447"/>
      <c r="H712" s="447"/>
      <c r="I712" s="447"/>
      <c r="J712" s="447"/>
      <c r="K712" s="448" t="s">
        <v>790</v>
      </c>
      <c r="L712" s="447"/>
      <c r="M712" s="449">
        <v>751.95</v>
      </c>
      <c r="N712" s="447"/>
    </row>
    <row r="713" spans="1:14">
      <c r="A713" s="443" t="s">
        <v>1024</v>
      </c>
      <c r="B713" s="443" t="s">
        <v>785</v>
      </c>
      <c r="C713" s="444">
        <v>580</v>
      </c>
      <c r="D713" s="443" t="s">
        <v>793</v>
      </c>
      <c r="E713" s="443"/>
      <c r="F713" s="445">
        <v>45443</v>
      </c>
      <c r="G713" s="445">
        <v>45443</v>
      </c>
      <c r="H713" s="445">
        <v>45808</v>
      </c>
      <c r="I713" s="447"/>
      <c r="J713" s="446">
        <v>700</v>
      </c>
      <c r="K713" s="443" t="s">
        <v>787</v>
      </c>
      <c r="L713" s="443" t="s">
        <v>514</v>
      </c>
      <c r="M713" s="446">
        <v>678</v>
      </c>
      <c r="N713" s="446">
        <v>550</v>
      </c>
    </row>
    <row r="714" spans="1:14">
      <c r="A714" s="447"/>
      <c r="B714" s="447"/>
      <c r="C714" s="447"/>
      <c r="D714" s="447"/>
      <c r="E714" s="447"/>
      <c r="F714" s="447"/>
      <c r="G714" s="447"/>
      <c r="H714" s="447"/>
      <c r="I714" s="447"/>
      <c r="J714" s="447"/>
      <c r="K714" s="447"/>
      <c r="L714" s="443" t="s">
        <v>854</v>
      </c>
      <c r="M714" s="446">
        <v>0</v>
      </c>
      <c r="N714" s="447"/>
    </row>
    <row r="715" spans="1:14">
      <c r="A715" s="447"/>
      <c r="B715" s="447"/>
      <c r="C715" s="447"/>
      <c r="D715" s="447"/>
      <c r="E715" s="447"/>
      <c r="F715" s="447"/>
      <c r="G715" s="447"/>
      <c r="H715" s="447"/>
      <c r="I715" s="447"/>
      <c r="J715" s="447"/>
      <c r="K715" s="447"/>
      <c r="L715" s="443" t="s">
        <v>789</v>
      </c>
      <c r="M715" s="446">
        <v>11.95</v>
      </c>
      <c r="N715" s="447"/>
    </row>
    <row r="716" spans="1:14">
      <c r="A716" s="447"/>
      <c r="B716" s="447"/>
      <c r="C716" s="447"/>
      <c r="D716" s="447"/>
      <c r="E716" s="447"/>
      <c r="F716" s="447"/>
      <c r="G716" s="447"/>
      <c r="H716" s="447"/>
      <c r="I716" s="447"/>
      <c r="J716" s="447"/>
      <c r="K716" s="447"/>
      <c r="L716" s="443" t="s">
        <v>855</v>
      </c>
      <c r="M716" s="446">
        <v>25</v>
      </c>
      <c r="N716" s="447"/>
    </row>
    <row r="717" spans="1:14">
      <c r="A717" s="447"/>
      <c r="B717" s="447"/>
      <c r="C717" s="447"/>
      <c r="D717" s="447"/>
      <c r="E717" s="447"/>
      <c r="F717" s="447"/>
      <c r="G717" s="447"/>
      <c r="H717" s="447"/>
      <c r="I717" s="447"/>
      <c r="J717" s="447"/>
      <c r="K717" s="448" t="s">
        <v>790</v>
      </c>
      <c r="L717" s="447"/>
      <c r="M717" s="449">
        <v>714.95</v>
      </c>
      <c r="N717" s="447"/>
    </row>
    <row r="718" spans="1:14">
      <c r="A718" s="443" t="s">
        <v>1025</v>
      </c>
      <c r="B718" s="443" t="s">
        <v>785</v>
      </c>
      <c r="C718" s="444">
        <v>580</v>
      </c>
      <c r="D718" s="443" t="s">
        <v>992</v>
      </c>
      <c r="E718" s="443"/>
      <c r="F718" s="447"/>
      <c r="G718" s="447"/>
      <c r="H718" s="447"/>
      <c r="I718" s="447"/>
      <c r="J718" s="446">
        <v>700</v>
      </c>
      <c r="K718" s="443" t="s">
        <v>837</v>
      </c>
      <c r="L718" s="443" t="s">
        <v>837</v>
      </c>
      <c r="M718" s="446">
        <v>0</v>
      </c>
      <c r="N718" s="446">
        <v>0</v>
      </c>
    </row>
    <row r="719" spans="1:14">
      <c r="A719" s="447"/>
      <c r="B719" s="447"/>
      <c r="C719" s="447"/>
      <c r="D719" s="447"/>
      <c r="E719" s="447"/>
      <c r="F719" s="447"/>
      <c r="G719" s="447"/>
      <c r="H719" s="447"/>
      <c r="I719" s="447"/>
      <c r="J719" s="447"/>
      <c r="K719" s="448" t="s">
        <v>790</v>
      </c>
      <c r="L719" s="447"/>
      <c r="M719" s="449">
        <v>0</v>
      </c>
      <c r="N719" s="447"/>
    </row>
    <row r="720" spans="1:14">
      <c r="A720" s="443" t="s">
        <v>1026</v>
      </c>
      <c r="B720" s="443" t="s">
        <v>795</v>
      </c>
      <c r="C720" s="444">
        <v>700</v>
      </c>
      <c r="D720" s="443" t="s">
        <v>793</v>
      </c>
      <c r="E720" s="443"/>
      <c r="F720" s="445">
        <v>45369</v>
      </c>
      <c r="G720" s="445">
        <v>45369</v>
      </c>
      <c r="H720" s="445">
        <v>45747</v>
      </c>
      <c r="I720" s="447"/>
      <c r="J720" s="446">
        <v>800</v>
      </c>
      <c r="K720" s="443" t="s">
        <v>787</v>
      </c>
      <c r="L720" s="443" t="s">
        <v>514</v>
      </c>
      <c r="M720" s="446">
        <v>650</v>
      </c>
      <c r="N720" s="446">
        <v>350</v>
      </c>
    </row>
    <row r="721" spans="1:14">
      <c r="A721" s="447"/>
      <c r="B721" s="447"/>
      <c r="C721" s="447"/>
      <c r="D721" s="447"/>
      <c r="E721" s="447"/>
      <c r="F721" s="447"/>
      <c r="G721" s="447"/>
      <c r="H721" s="447"/>
      <c r="I721" s="447"/>
      <c r="J721" s="447"/>
      <c r="K721" s="447"/>
      <c r="L721" s="443" t="s">
        <v>789</v>
      </c>
      <c r="M721" s="446">
        <v>11.95</v>
      </c>
      <c r="N721" s="447"/>
    </row>
    <row r="722" spans="1:14">
      <c r="A722" s="447"/>
      <c r="B722" s="447"/>
      <c r="C722" s="447"/>
      <c r="D722" s="447"/>
      <c r="E722" s="447"/>
      <c r="F722" s="447"/>
      <c r="G722" s="447"/>
      <c r="H722" s="447"/>
      <c r="I722" s="447"/>
      <c r="J722" s="447"/>
      <c r="K722" s="448" t="s">
        <v>790</v>
      </c>
      <c r="L722" s="447"/>
      <c r="M722" s="449">
        <v>661.95</v>
      </c>
      <c r="N722" s="447"/>
    </row>
    <row r="723" spans="1:14">
      <c r="A723" s="443" t="s">
        <v>1027</v>
      </c>
      <c r="B723" s="443" t="s">
        <v>785</v>
      </c>
      <c r="C723" s="444">
        <v>580</v>
      </c>
      <c r="D723" s="443" t="s">
        <v>793</v>
      </c>
      <c r="E723" s="443"/>
      <c r="F723" s="445">
        <v>44769</v>
      </c>
      <c r="G723" s="445">
        <v>45139</v>
      </c>
      <c r="H723" s="445">
        <v>45504</v>
      </c>
      <c r="I723" s="447"/>
      <c r="J723" s="446">
        <v>700</v>
      </c>
      <c r="K723" s="443" t="s">
        <v>787</v>
      </c>
      <c r="L723" s="443" t="s">
        <v>514</v>
      </c>
      <c r="M723" s="446">
        <v>650</v>
      </c>
      <c r="N723" s="446">
        <v>350</v>
      </c>
    </row>
    <row r="724" spans="1:14">
      <c r="A724" s="447"/>
      <c r="B724" s="447"/>
      <c r="C724" s="447"/>
      <c r="D724" s="447"/>
      <c r="E724" s="447"/>
      <c r="F724" s="447"/>
      <c r="G724" s="447"/>
      <c r="H724" s="447"/>
      <c r="I724" s="447"/>
      <c r="J724" s="447"/>
      <c r="K724" s="447"/>
      <c r="L724" s="443" t="s">
        <v>788</v>
      </c>
      <c r="M724" s="446">
        <v>0</v>
      </c>
      <c r="N724" s="447"/>
    </row>
    <row r="725" spans="1:14">
      <c r="A725" s="447"/>
      <c r="B725" s="447"/>
      <c r="C725" s="447"/>
      <c r="D725" s="447"/>
      <c r="E725" s="447"/>
      <c r="F725" s="447"/>
      <c r="G725" s="447"/>
      <c r="H725" s="447"/>
      <c r="I725" s="447"/>
      <c r="J725" s="447"/>
      <c r="K725" s="447"/>
      <c r="L725" s="443" t="s">
        <v>789</v>
      </c>
      <c r="M725" s="446">
        <v>10</v>
      </c>
      <c r="N725" s="447"/>
    </row>
    <row r="726" spans="1:14">
      <c r="A726" s="447"/>
      <c r="B726" s="447"/>
      <c r="C726" s="447"/>
      <c r="D726" s="447"/>
      <c r="E726" s="447"/>
      <c r="F726" s="447"/>
      <c r="G726" s="447"/>
      <c r="H726" s="447"/>
      <c r="I726" s="447"/>
      <c r="J726" s="447"/>
      <c r="K726" s="448" t="s">
        <v>790</v>
      </c>
      <c r="L726" s="447"/>
      <c r="M726" s="449">
        <v>660</v>
      </c>
      <c r="N726" s="447"/>
    </row>
    <row r="727" spans="1:14">
      <c r="A727" s="443" t="s">
        <v>1028</v>
      </c>
      <c r="B727" s="443" t="s">
        <v>785</v>
      </c>
      <c r="C727" s="444">
        <v>580</v>
      </c>
      <c r="D727" s="443" t="s">
        <v>793</v>
      </c>
      <c r="E727" s="443"/>
      <c r="F727" s="445">
        <v>44431</v>
      </c>
      <c r="G727" s="445">
        <v>45212</v>
      </c>
      <c r="H727" s="445">
        <v>45596</v>
      </c>
      <c r="I727" s="447"/>
      <c r="J727" s="446">
        <v>700</v>
      </c>
      <c r="K727" s="443" t="s">
        <v>787</v>
      </c>
      <c r="L727" s="443" t="s">
        <v>514</v>
      </c>
      <c r="M727" s="446">
        <v>680</v>
      </c>
      <c r="N727" s="446">
        <v>99</v>
      </c>
    </row>
    <row r="728" spans="1:14">
      <c r="A728" s="447"/>
      <c r="B728" s="447"/>
      <c r="C728" s="447"/>
      <c r="D728" s="447"/>
      <c r="E728" s="447"/>
      <c r="F728" s="447"/>
      <c r="G728" s="447"/>
      <c r="H728" s="447"/>
      <c r="I728" s="447"/>
      <c r="J728" s="447"/>
      <c r="K728" s="447"/>
      <c r="L728" s="443" t="s">
        <v>814</v>
      </c>
      <c r="M728" s="446">
        <v>11.95</v>
      </c>
      <c r="N728" s="447"/>
    </row>
    <row r="729" spans="1:14">
      <c r="A729" s="447"/>
      <c r="B729" s="447"/>
      <c r="C729" s="447"/>
      <c r="D729" s="447"/>
      <c r="E729" s="447"/>
      <c r="F729" s="447"/>
      <c r="G729" s="447"/>
      <c r="H729" s="447"/>
      <c r="I729" s="447"/>
      <c r="J729" s="447"/>
      <c r="K729" s="448" t="s">
        <v>790</v>
      </c>
      <c r="L729" s="447"/>
      <c r="M729" s="449">
        <v>691.95</v>
      </c>
      <c r="N729" s="447"/>
    </row>
    <row r="730" spans="1:14">
      <c r="A730" s="443" t="s">
        <v>1029</v>
      </c>
      <c r="B730" s="443" t="s">
        <v>807</v>
      </c>
      <c r="C730" s="444">
        <v>700</v>
      </c>
      <c r="D730" s="443" t="s">
        <v>793</v>
      </c>
      <c r="E730" s="443"/>
      <c r="F730" s="445">
        <v>44883</v>
      </c>
      <c r="G730" s="445">
        <v>45261</v>
      </c>
      <c r="H730" s="445">
        <v>45626</v>
      </c>
      <c r="I730" s="447"/>
      <c r="J730" s="446">
        <v>850</v>
      </c>
      <c r="K730" s="443" t="s">
        <v>787</v>
      </c>
      <c r="L730" s="443" t="s">
        <v>514</v>
      </c>
      <c r="M730" s="446">
        <v>770</v>
      </c>
      <c r="N730" s="446">
        <v>550</v>
      </c>
    </row>
    <row r="731" spans="1:14">
      <c r="A731" s="447"/>
      <c r="B731" s="447"/>
      <c r="C731" s="447"/>
      <c r="D731" s="447"/>
      <c r="E731" s="447"/>
      <c r="F731" s="447"/>
      <c r="G731" s="447"/>
      <c r="H731" s="447"/>
      <c r="I731" s="447"/>
      <c r="J731" s="447"/>
      <c r="K731" s="447"/>
      <c r="L731" s="443" t="s">
        <v>808</v>
      </c>
      <c r="M731" s="446">
        <v>30</v>
      </c>
      <c r="N731" s="447"/>
    </row>
    <row r="732" spans="1:14">
      <c r="A732" s="447"/>
      <c r="B732" s="447"/>
      <c r="C732" s="447"/>
      <c r="D732" s="447"/>
      <c r="E732" s="447"/>
      <c r="F732" s="447"/>
      <c r="G732" s="447"/>
      <c r="H732" s="447"/>
      <c r="I732" s="447"/>
      <c r="J732" s="447"/>
      <c r="K732" s="447"/>
      <c r="L732" s="443" t="s">
        <v>814</v>
      </c>
      <c r="M732" s="446">
        <v>11.95</v>
      </c>
      <c r="N732" s="447"/>
    </row>
    <row r="733" spans="1:14">
      <c r="A733" s="447"/>
      <c r="B733" s="447"/>
      <c r="C733" s="447"/>
      <c r="D733" s="447"/>
      <c r="E733" s="447"/>
      <c r="F733" s="447"/>
      <c r="G733" s="447"/>
      <c r="H733" s="447"/>
      <c r="I733" s="447"/>
      <c r="J733" s="447"/>
      <c r="K733" s="448" t="s">
        <v>790</v>
      </c>
      <c r="L733" s="447"/>
      <c r="M733" s="449">
        <v>811.95</v>
      </c>
      <c r="N733" s="447"/>
    </row>
    <row r="734" spans="1:14">
      <c r="A734" s="443" t="s">
        <v>1030</v>
      </c>
      <c r="B734" s="443" t="s">
        <v>807</v>
      </c>
      <c r="C734" s="444">
        <v>700</v>
      </c>
      <c r="D734" s="443" t="s">
        <v>793</v>
      </c>
      <c r="E734" s="443"/>
      <c r="F734" s="445">
        <v>45078</v>
      </c>
      <c r="G734" s="445">
        <v>45078</v>
      </c>
      <c r="H734" s="445">
        <v>45443</v>
      </c>
      <c r="I734" s="447"/>
      <c r="J734" s="446">
        <v>850</v>
      </c>
      <c r="K734" s="443" t="s">
        <v>787</v>
      </c>
      <c r="L734" s="443" t="s">
        <v>514</v>
      </c>
      <c r="M734" s="446">
        <v>780</v>
      </c>
      <c r="N734" s="446">
        <v>350</v>
      </c>
    </row>
    <row r="735" spans="1:14">
      <c r="A735" s="447"/>
      <c r="B735" s="447"/>
      <c r="C735" s="447"/>
      <c r="D735" s="447"/>
      <c r="E735" s="447"/>
      <c r="F735" s="447"/>
      <c r="G735" s="447"/>
      <c r="H735" s="447"/>
      <c r="I735" s="447"/>
      <c r="J735" s="447"/>
      <c r="K735" s="448" t="s">
        <v>790</v>
      </c>
      <c r="L735" s="447"/>
      <c r="M735" s="449">
        <v>780</v>
      </c>
      <c r="N735" s="447"/>
    </row>
    <row r="736" spans="1:14">
      <c r="A736" s="443" t="s">
        <v>1031</v>
      </c>
      <c r="B736" s="443" t="s">
        <v>807</v>
      </c>
      <c r="C736" s="444">
        <v>700</v>
      </c>
      <c r="D736" s="443" t="s">
        <v>793</v>
      </c>
      <c r="E736" s="443"/>
      <c r="F736" s="445">
        <v>44733</v>
      </c>
      <c r="G736" s="445">
        <v>45208</v>
      </c>
      <c r="H736" s="445">
        <v>45596</v>
      </c>
      <c r="I736" s="447"/>
      <c r="J736" s="446">
        <v>850</v>
      </c>
      <c r="K736" s="443" t="s">
        <v>787</v>
      </c>
      <c r="L736" s="443" t="s">
        <v>514</v>
      </c>
      <c r="M736" s="446">
        <v>780</v>
      </c>
      <c r="N736" s="446">
        <v>0</v>
      </c>
    </row>
    <row r="737" spans="1:14">
      <c r="A737" s="447"/>
      <c r="B737" s="447"/>
      <c r="C737" s="447"/>
      <c r="D737" s="447"/>
      <c r="E737" s="447"/>
      <c r="F737" s="447"/>
      <c r="G737" s="447"/>
      <c r="H737" s="447"/>
      <c r="I737" s="447"/>
      <c r="J737" s="447"/>
      <c r="K737" s="447"/>
      <c r="L737" s="443" t="s">
        <v>808</v>
      </c>
      <c r="M737" s="446">
        <v>30</v>
      </c>
      <c r="N737" s="447"/>
    </row>
    <row r="738" spans="1:14">
      <c r="A738" s="447"/>
      <c r="B738" s="447"/>
      <c r="C738" s="447"/>
      <c r="D738" s="447"/>
      <c r="E738" s="447"/>
      <c r="F738" s="447"/>
      <c r="G738" s="447"/>
      <c r="H738" s="447"/>
      <c r="I738" s="447"/>
      <c r="J738" s="447"/>
      <c r="K738" s="447"/>
      <c r="L738" s="443" t="s">
        <v>814</v>
      </c>
      <c r="M738" s="446">
        <v>11.95</v>
      </c>
      <c r="N738" s="447"/>
    </row>
    <row r="739" spans="1:14">
      <c r="A739" s="447"/>
      <c r="B739" s="447"/>
      <c r="C739" s="447"/>
      <c r="D739" s="447"/>
      <c r="E739" s="447"/>
      <c r="F739" s="447"/>
      <c r="G739" s="447"/>
      <c r="H739" s="447"/>
      <c r="I739" s="447"/>
      <c r="J739" s="447"/>
      <c r="K739" s="448" t="s">
        <v>790</v>
      </c>
      <c r="L739" s="447"/>
      <c r="M739" s="449">
        <v>821.95</v>
      </c>
      <c r="N739" s="447"/>
    </row>
    <row r="740" spans="1:14">
      <c r="A740" s="443" t="s">
        <v>1032</v>
      </c>
      <c r="B740" s="443" t="s">
        <v>807</v>
      </c>
      <c r="C740" s="444">
        <v>580</v>
      </c>
      <c r="D740" s="443" t="s">
        <v>793</v>
      </c>
      <c r="E740" s="443"/>
      <c r="F740" s="445">
        <v>45443</v>
      </c>
      <c r="G740" s="445">
        <v>45443</v>
      </c>
      <c r="H740" s="445">
        <v>45626</v>
      </c>
      <c r="I740" s="447"/>
      <c r="J740" s="446">
        <v>850</v>
      </c>
      <c r="K740" s="443" t="s">
        <v>787</v>
      </c>
      <c r="L740" s="443" t="s">
        <v>514</v>
      </c>
      <c r="M740" s="446">
        <v>808</v>
      </c>
      <c r="N740" s="446">
        <v>350</v>
      </c>
    </row>
    <row r="741" spans="1:14">
      <c r="A741" s="447"/>
      <c r="B741" s="447"/>
      <c r="C741" s="447"/>
      <c r="D741" s="447"/>
      <c r="E741" s="447"/>
      <c r="F741" s="447"/>
      <c r="G741" s="447"/>
      <c r="H741" s="447"/>
      <c r="I741" s="447"/>
      <c r="J741" s="447"/>
      <c r="K741" s="447"/>
      <c r="L741" s="443" t="s">
        <v>854</v>
      </c>
      <c r="M741" s="446">
        <v>0</v>
      </c>
      <c r="N741" s="447"/>
    </row>
    <row r="742" spans="1:14">
      <c r="A742" s="447"/>
      <c r="B742" s="447"/>
      <c r="C742" s="447"/>
      <c r="D742" s="447"/>
      <c r="E742" s="447"/>
      <c r="F742" s="447"/>
      <c r="G742" s="447"/>
      <c r="H742" s="447"/>
      <c r="I742" s="447"/>
      <c r="J742" s="447"/>
      <c r="K742" s="447"/>
      <c r="L742" s="443" t="s">
        <v>789</v>
      </c>
      <c r="M742" s="446">
        <v>12</v>
      </c>
      <c r="N742" s="447"/>
    </row>
    <row r="743" spans="1:14">
      <c r="A743" s="447"/>
      <c r="B743" s="447"/>
      <c r="C743" s="447"/>
      <c r="D743" s="447"/>
      <c r="E743" s="447"/>
      <c r="F743" s="447"/>
      <c r="G743" s="447"/>
      <c r="H743" s="447"/>
      <c r="I743" s="447"/>
      <c r="J743" s="447"/>
      <c r="K743" s="447"/>
      <c r="L743" s="443" t="s">
        <v>855</v>
      </c>
      <c r="M743" s="446">
        <v>35</v>
      </c>
      <c r="N743" s="447"/>
    </row>
    <row r="744" spans="1:14">
      <c r="A744" s="447"/>
      <c r="B744" s="447"/>
      <c r="C744" s="447"/>
      <c r="D744" s="447"/>
      <c r="E744" s="447"/>
      <c r="F744" s="447"/>
      <c r="G744" s="447"/>
      <c r="H744" s="447"/>
      <c r="I744" s="447"/>
      <c r="J744" s="447"/>
      <c r="K744" s="448" t="s">
        <v>790</v>
      </c>
      <c r="L744" s="447"/>
      <c r="M744" s="449">
        <v>855</v>
      </c>
      <c r="N744" s="447"/>
    </row>
    <row r="745" spans="1:14">
      <c r="A745" s="443" t="s">
        <v>1033</v>
      </c>
      <c r="B745" s="443" t="s">
        <v>807</v>
      </c>
      <c r="C745" s="444">
        <v>580</v>
      </c>
      <c r="D745" s="443" t="s">
        <v>793</v>
      </c>
      <c r="E745" s="443"/>
      <c r="F745" s="445">
        <v>44064</v>
      </c>
      <c r="G745" s="445">
        <v>45323</v>
      </c>
      <c r="H745" s="445">
        <v>45688</v>
      </c>
      <c r="I745" s="447"/>
      <c r="J745" s="446">
        <v>850</v>
      </c>
      <c r="K745" s="443" t="s">
        <v>787</v>
      </c>
      <c r="L745" s="443" t="s">
        <v>514</v>
      </c>
      <c r="M745" s="446">
        <v>660</v>
      </c>
      <c r="N745" s="446">
        <v>600</v>
      </c>
    </row>
    <row r="746" spans="1:14">
      <c r="A746" s="447"/>
      <c r="B746" s="447"/>
      <c r="C746" s="447"/>
      <c r="D746" s="447"/>
      <c r="E746" s="447"/>
      <c r="F746" s="447"/>
      <c r="G746" s="447"/>
      <c r="H746" s="447"/>
      <c r="I746" s="447"/>
      <c r="J746" s="447"/>
      <c r="K746" s="448" t="s">
        <v>790</v>
      </c>
      <c r="L746" s="447"/>
      <c r="M746" s="449">
        <v>660</v>
      </c>
      <c r="N746" s="447"/>
    </row>
    <row r="747" spans="1:14">
      <c r="A747" s="443" t="s">
        <v>1034</v>
      </c>
      <c r="B747" s="443" t="s">
        <v>878</v>
      </c>
      <c r="C747" s="444">
        <v>580</v>
      </c>
      <c r="D747" s="443" t="s">
        <v>793</v>
      </c>
      <c r="E747" s="443"/>
      <c r="F747" s="445">
        <v>44286</v>
      </c>
      <c r="G747" s="445">
        <v>45049</v>
      </c>
      <c r="H747" s="445">
        <v>45443</v>
      </c>
      <c r="I747" s="447"/>
      <c r="J747" s="446">
        <v>750</v>
      </c>
      <c r="K747" s="443" t="s">
        <v>787</v>
      </c>
      <c r="L747" s="443" t="s">
        <v>514</v>
      </c>
      <c r="M747" s="446">
        <v>670</v>
      </c>
      <c r="N747" s="446">
        <v>350</v>
      </c>
    </row>
    <row r="748" spans="1:14">
      <c r="A748" s="447"/>
      <c r="B748" s="447"/>
      <c r="C748" s="447"/>
      <c r="D748" s="447"/>
      <c r="E748" s="447"/>
      <c r="F748" s="447"/>
      <c r="G748" s="447"/>
      <c r="H748" s="447"/>
      <c r="I748" s="447"/>
      <c r="J748" s="447"/>
      <c r="K748" s="447"/>
      <c r="L748" s="443" t="s">
        <v>814</v>
      </c>
      <c r="M748" s="446">
        <v>11.95</v>
      </c>
      <c r="N748" s="447"/>
    </row>
    <row r="749" spans="1:14">
      <c r="A749" s="447"/>
      <c r="B749" s="447"/>
      <c r="C749" s="447"/>
      <c r="D749" s="447"/>
      <c r="E749" s="447"/>
      <c r="F749" s="447"/>
      <c r="G749" s="447"/>
      <c r="H749" s="447"/>
      <c r="I749" s="447"/>
      <c r="J749" s="447"/>
      <c r="K749" s="448" t="s">
        <v>790</v>
      </c>
      <c r="L749" s="447"/>
      <c r="M749" s="449">
        <v>681.95</v>
      </c>
      <c r="N749" s="447"/>
    </row>
    <row r="750" spans="1:14">
      <c r="A750" s="443" t="s">
        <v>1035</v>
      </c>
      <c r="B750" s="443" t="s">
        <v>878</v>
      </c>
      <c r="C750" s="444">
        <v>580</v>
      </c>
      <c r="D750" s="443" t="s">
        <v>793</v>
      </c>
      <c r="E750" s="443"/>
      <c r="F750" s="445">
        <v>45107</v>
      </c>
      <c r="G750" s="445">
        <v>45107</v>
      </c>
      <c r="H750" s="445">
        <v>45473</v>
      </c>
      <c r="I750" s="447"/>
      <c r="J750" s="446">
        <v>750</v>
      </c>
      <c r="K750" s="443" t="s">
        <v>787</v>
      </c>
      <c r="L750" s="443" t="s">
        <v>514</v>
      </c>
      <c r="M750" s="446">
        <v>680</v>
      </c>
      <c r="N750" s="446">
        <v>350</v>
      </c>
    </row>
    <row r="751" spans="1:14">
      <c r="A751" s="447"/>
      <c r="B751" s="447"/>
      <c r="C751" s="447"/>
      <c r="D751" s="447"/>
      <c r="E751" s="447"/>
      <c r="F751" s="447"/>
      <c r="G751" s="447"/>
      <c r="H751" s="447"/>
      <c r="I751" s="447"/>
      <c r="J751" s="447"/>
      <c r="K751" s="448" t="s">
        <v>790</v>
      </c>
      <c r="L751" s="447"/>
      <c r="M751" s="449">
        <v>680</v>
      </c>
      <c r="N751" s="447"/>
    </row>
    <row r="752" spans="1:14">
      <c r="A752" s="443" t="s">
        <v>1036</v>
      </c>
      <c r="B752" s="443" t="s">
        <v>878</v>
      </c>
      <c r="C752" s="444">
        <v>580</v>
      </c>
      <c r="D752" s="443" t="s">
        <v>793</v>
      </c>
      <c r="E752" s="443"/>
      <c r="F752" s="445">
        <v>44166</v>
      </c>
      <c r="G752" s="445">
        <v>45292</v>
      </c>
      <c r="H752" s="445">
        <v>45657</v>
      </c>
      <c r="I752" s="447"/>
      <c r="J752" s="446">
        <v>750</v>
      </c>
      <c r="K752" s="443" t="s">
        <v>787</v>
      </c>
      <c r="L752" s="443" t="s">
        <v>514</v>
      </c>
      <c r="M752" s="446">
        <v>705</v>
      </c>
      <c r="N752" s="446">
        <v>0</v>
      </c>
    </row>
    <row r="753" spans="1:14">
      <c r="A753" s="447"/>
      <c r="B753" s="447"/>
      <c r="C753" s="447"/>
      <c r="D753" s="447"/>
      <c r="E753" s="447"/>
      <c r="F753" s="447"/>
      <c r="G753" s="447"/>
      <c r="H753" s="447"/>
      <c r="I753" s="447"/>
      <c r="J753" s="447"/>
      <c r="K753" s="448" t="s">
        <v>790</v>
      </c>
      <c r="L753" s="447"/>
      <c r="M753" s="449">
        <v>705</v>
      </c>
      <c r="N753" s="447"/>
    </row>
    <row r="754" spans="1:14">
      <c r="A754" s="443" t="s">
        <v>1037</v>
      </c>
      <c r="B754" s="443" t="s">
        <v>785</v>
      </c>
      <c r="C754" s="444">
        <v>580</v>
      </c>
      <c r="D754" s="443" t="s">
        <v>793</v>
      </c>
      <c r="E754" s="443"/>
      <c r="F754" s="445">
        <v>44883</v>
      </c>
      <c r="G754" s="445">
        <v>45261</v>
      </c>
      <c r="H754" s="445">
        <v>45626</v>
      </c>
      <c r="I754" s="447"/>
      <c r="J754" s="446">
        <v>700</v>
      </c>
      <c r="K754" s="443" t="s">
        <v>787</v>
      </c>
      <c r="L754" s="443" t="s">
        <v>514</v>
      </c>
      <c r="M754" s="446">
        <v>710</v>
      </c>
      <c r="N754" s="446">
        <v>350</v>
      </c>
    </row>
    <row r="755" spans="1:14">
      <c r="A755" s="447"/>
      <c r="B755" s="447"/>
      <c r="C755" s="447"/>
      <c r="D755" s="447"/>
      <c r="E755" s="447"/>
      <c r="F755" s="447"/>
      <c r="G755" s="447"/>
      <c r="H755" s="447"/>
      <c r="I755" s="447"/>
      <c r="J755" s="447"/>
      <c r="K755" s="447"/>
      <c r="L755" s="443" t="s">
        <v>789</v>
      </c>
      <c r="M755" s="446">
        <v>11.95</v>
      </c>
      <c r="N755" s="447"/>
    </row>
    <row r="756" spans="1:14">
      <c r="A756" s="447"/>
      <c r="B756" s="447"/>
      <c r="C756" s="447"/>
      <c r="D756" s="447"/>
      <c r="E756" s="447"/>
      <c r="F756" s="447"/>
      <c r="G756" s="447"/>
      <c r="H756" s="447"/>
      <c r="I756" s="447"/>
      <c r="J756" s="447"/>
      <c r="K756" s="448" t="s">
        <v>790</v>
      </c>
      <c r="L756" s="447"/>
      <c r="M756" s="449">
        <v>721.95</v>
      </c>
      <c r="N756" s="447"/>
    </row>
    <row r="757" spans="1:14">
      <c r="A757" s="443" t="s">
        <v>1038</v>
      </c>
      <c r="B757" s="443" t="s">
        <v>785</v>
      </c>
      <c r="C757" s="444">
        <v>580</v>
      </c>
      <c r="D757" s="443" t="s">
        <v>793</v>
      </c>
      <c r="E757" s="443"/>
      <c r="F757" s="445">
        <v>43591</v>
      </c>
      <c r="G757" s="445">
        <v>43958</v>
      </c>
      <c r="H757" s="447"/>
      <c r="I757" s="447"/>
      <c r="J757" s="446">
        <v>700</v>
      </c>
      <c r="K757" s="443" t="s">
        <v>787</v>
      </c>
      <c r="L757" s="443" t="s">
        <v>514</v>
      </c>
      <c r="M757" s="446">
        <v>475</v>
      </c>
      <c r="N757" s="446">
        <v>0</v>
      </c>
    </row>
    <row r="758" spans="1:14">
      <c r="A758" s="447"/>
      <c r="B758" s="447"/>
      <c r="C758" s="447"/>
      <c r="D758" s="447"/>
      <c r="E758" s="447"/>
      <c r="F758" s="447"/>
      <c r="G758" s="447"/>
      <c r="H758" s="447"/>
      <c r="I758" s="447"/>
      <c r="J758" s="447"/>
      <c r="K758" s="447"/>
      <c r="L758" s="443" t="s">
        <v>788</v>
      </c>
      <c r="M758" s="446">
        <v>0</v>
      </c>
      <c r="N758" s="447"/>
    </row>
    <row r="759" spans="1:14">
      <c r="A759" s="447"/>
      <c r="B759" s="447"/>
      <c r="C759" s="447"/>
      <c r="D759" s="447"/>
      <c r="E759" s="447"/>
      <c r="F759" s="447"/>
      <c r="G759" s="447"/>
      <c r="H759" s="447"/>
      <c r="I759" s="447"/>
      <c r="J759" s="447"/>
      <c r="K759" s="447"/>
      <c r="L759" s="443" t="s">
        <v>814</v>
      </c>
      <c r="M759" s="446">
        <v>11.95</v>
      </c>
      <c r="N759" s="447"/>
    </row>
    <row r="760" spans="1:14">
      <c r="A760" s="447"/>
      <c r="B760" s="447"/>
      <c r="C760" s="447"/>
      <c r="D760" s="447"/>
      <c r="E760" s="447"/>
      <c r="F760" s="447"/>
      <c r="G760" s="447"/>
      <c r="H760" s="447"/>
      <c r="I760" s="447"/>
      <c r="J760" s="447"/>
      <c r="K760" s="448" t="s">
        <v>790</v>
      </c>
      <c r="L760" s="447"/>
      <c r="M760" s="449">
        <v>486.95</v>
      </c>
      <c r="N760" s="447"/>
    </row>
    <row r="761" spans="1:14">
      <c r="A761" s="443" t="s">
        <v>1039</v>
      </c>
      <c r="B761" s="443" t="s">
        <v>785</v>
      </c>
      <c r="C761" s="444">
        <v>580</v>
      </c>
      <c r="D761" s="443" t="s">
        <v>793</v>
      </c>
      <c r="E761" s="443"/>
      <c r="F761" s="445">
        <v>43782</v>
      </c>
      <c r="G761" s="445">
        <v>45176</v>
      </c>
      <c r="H761" s="445">
        <v>45565</v>
      </c>
      <c r="I761" s="447"/>
      <c r="J761" s="446">
        <v>700</v>
      </c>
      <c r="K761" s="443" t="s">
        <v>787</v>
      </c>
      <c r="L761" s="443" t="s">
        <v>514</v>
      </c>
      <c r="M761" s="446">
        <v>525</v>
      </c>
      <c r="N761" s="446">
        <v>0</v>
      </c>
    </row>
    <row r="762" spans="1:14">
      <c r="A762" s="447"/>
      <c r="B762" s="447"/>
      <c r="C762" s="447"/>
      <c r="D762" s="447"/>
      <c r="E762" s="447"/>
      <c r="F762" s="447"/>
      <c r="G762" s="447"/>
      <c r="H762" s="447"/>
      <c r="I762" s="447"/>
      <c r="J762" s="447"/>
      <c r="K762" s="447"/>
      <c r="L762" s="443" t="s">
        <v>788</v>
      </c>
      <c r="M762" s="446">
        <v>0</v>
      </c>
      <c r="N762" s="447"/>
    </row>
    <row r="763" spans="1:14">
      <c r="A763" s="447"/>
      <c r="B763" s="447"/>
      <c r="C763" s="447"/>
      <c r="D763" s="447"/>
      <c r="E763" s="447"/>
      <c r="F763" s="447"/>
      <c r="G763" s="447"/>
      <c r="H763" s="447"/>
      <c r="I763" s="447"/>
      <c r="J763" s="447"/>
      <c r="K763" s="447"/>
      <c r="L763" s="443" t="s">
        <v>814</v>
      </c>
      <c r="M763" s="446">
        <v>11.95</v>
      </c>
      <c r="N763" s="447"/>
    </row>
    <row r="764" spans="1:14">
      <c r="A764" s="447"/>
      <c r="B764" s="447"/>
      <c r="C764" s="447"/>
      <c r="D764" s="447"/>
      <c r="E764" s="447"/>
      <c r="F764" s="447"/>
      <c r="G764" s="447"/>
      <c r="H764" s="447"/>
      <c r="I764" s="447"/>
      <c r="J764" s="447"/>
      <c r="K764" s="448" t="s">
        <v>790</v>
      </c>
      <c r="L764" s="447"/>
      <c r="M764" s="449">
        <v>536.95000000000005</v>
      </c>
      <c r="N764" s="447"/>
    </row>
    <row r="765" spans="1:14">
      <c r="A765" s="443" t="s">
        <v>1040</v>
      </c>
      <c r="B765" s="443" t="s">
        <v>878</v>
      </c>
      <c r="C765" s="444">
        <v>580</v>
      </c>
      <c r="D765" s="443" t="s">
        <v>793</v>
      </c>
      <c r="E765" s="443"/>
      <c r="F765" s="445">
        <v>44743</v>
      </c>
      <c r="G765" s="445">
        <v>45117</v>
      </c>
      <c r="H765" s="445">
        <v>45504</v>
      </c>
      <c r="I765" s="447"/>
      <c r="J765" s="446">
        <v>750</v>
      </c>
      <c r="K765" s="443" t="s">
        <v>787</v>
      </c>
      <c r="L765" s="443" t="s">
        <v>514</v>
      </c>
      <c r="M765" s="446">
        <v>680</v>
      </c>
      <c r="N765" s="446">
        <v>0</v>
      </c>
    </row>
    <row r="766" spans="1:14">
      <c r="A766" s="447"/>
      <c r="B766" s="447"/>
      <c r="C766" s="447"/>
      <c r="D766" s="447"/>
      <c r="E766" s="447"/>
      <c r="F766" s="447"/>
      <c r="G766" s="447"/>
      <c r="H766" s="447"/>
      <c r="I766" s="447"/>
      <c r="J766" s="447"/>
      <c r="K766" s="447"/>
      <c r="L766" s="443" t="s">
        <v>788</v>
      </c>
      <c r="M766" s="446">
        <v>0</v>
      </c>
      <c r="N766" s="447"/>
    </row>
    <row r="767" spans="1:14">
      <c r="A767" s="447"/>
      <c r="B767" s="447"/>
      <c r="C767" s="447"/>
      <c r="D767" s="447"/>
      <c r="E767" s="447"/>
      <c r="F767" s="447"/>
      <c r="G767" s="447"/>
      <c r="H767" s="447"/>
      <c r="I767" s="447"/>
      <c r="J767" s="447"/>
      <c r="K767" s="447"/>
      <c r="L767" s="443" t="s">
        <v>808</v>
      </c>
      <c r="M767" s="446">
        <v>15</v>
      </c>
      <c r="N767" s="447"/>
    </row>
    <row r="768" spans="1:14">
      <c r="A768" s="447"/>
      <c r="B768" s="447"/>
      <c r="C768" s="447"/>
      <c r="D768" s="447"/>
      <c r="E768" s="447"/>
      <c r="F768" s="447"/>
      <c r="G768" s="447"/>
      <c r="H768" s="447"/>
      <c r="I768" s="447"/>
      <c r="J768" s="447"/>
      <c r="K768" s="447"/>
      <c r="L768" s="443" t="s">
        <v>814</v>
      </c>
      <c r="M768" s="446">
        <v>11.95</v>
      </c>
      <c r="N768" s="447"/>
    </row>
    <row r="769" spans="1:14">
      <c r="A769" s="447"/>
      <c r="B769" s="447"/>
      <c r="C769" s="447"/>
      <c r="D769" s="447"/>
      <c r="E769" s="447"/>
      <c r="F769" s="447"/>
      <c r="G769" s="447"/>
      <c r="H769" s="447"/>
      <c r="I769" s="447"/>
      <c r="J769" s="447"/>
      <c r="K769" s="448" t="s">
        <v>790</v>
      </c>
      <c r="L769" s="447"/>
      <c r="M769" s="449">
        <v>706.95</v>
      </c>
      <c r="N769" s="447"/>
    </row>
    <row r="770" spans="1:14">
      <c r="A770" s="443" t="s">
        <v>1041</v>
      </c>
      <c r="B770" s="443" t="s">
        <v>878</v>
      </c>
      <c r="C770" s="444">
        <v>580</v>
      </c>
      <c r="D770" s="443" t="s">
        <v>793</v>
      </c>
      <c r="E770" s="443"/>
      <c r="F770" s="445">
        <v>45275</v>
      </c>
      <c r="G770" s="445">
        <v>45275</v>
      </c>
      <c r="H770" s="445">
        <v>45657</v>
      </c>
      <c r="I770" s="447"/>
      <c r="J770" s="446">
        <v>750</v>
      </c>
      <c r="K770" s="443" t="s">
        <v>787</v>
      </c>
      <c r="L770" s="443" t="s">
        <v>514</v>
      </c>
      <c r="M770" s="446">
        <v>670</v>
      </c>
      <c r="N770" s="446">
        <v>350</v>
      </c>
    </row>
    <row r="771" spans="1:14">
      <c r="A771" s="447"/>
      <c r="B771" s="447"/>
      <c r="C771" s="447"/>
      <c r="D771" s="447"/>
      <c r="E771" s="447"/>
      <c r="F771" s="447"/>
      <c r="G771" s="447"/>
      <c r="H771" s="447"/>
      <c r="I771" s="447"/>
      <c r="J771" s="447"/>
      <c r="K771" s="447"/>
      <c r="L771" s="443" t="s">
        <v>789</v>
      </c>
      <c r="M771" s="446">
        <v>11.95</v>
      </c>
      <c r="N771" s="447"/>
    </row>
    <row r="772" spans="1:14">
      <c r="A772" s="447"/>
      <c r="B772" s="447"/>
      <c r="C772" s="447"/>
      <c r="D772" s="447"/>
      <c r="E772" s="447"/>
      <c r="F772" s="447"/>
      <c r="G772" s="447"/>
      <c r="H772" s="447"/>
      <c r="I772" s="447"/>
      <c r="J772" s="447"/>
      <c r="K772" s="448" t="s">
        <v>790</v>
      </c>
      <c r="L772" s="447"/>
      <c r="M772" s="449">
        <v>681.95</v>
      </c>
      <c r="N772" s="447"/>
    </row>
    <row r="773" spans="1:14">
      <c r="A773" s="443" t="s">
        <v>1042</v>
      </c>
      <c r="B773" s="443" t="s">
        <v>785</v>
      </c>
      <c r="C773" s="444">
        <v>580</v>
      </c>
      <c r="D773" s="443" t="s">
        <v>793</v>
      </c>
      <c r="E773" s="443"/>
      <c r="F773" s="445">
        <v>40305</v>
      </c>
      <c r="G773" s="445">
        <v>45315</v>
      </c>
      <c r="H773" s="445">
        <v>45688</v>
      </c>
      <c r="I773" s="447"/>
      <c r="J773" s="446">
        <v>700</v>
      </c>
      <c r="K773" s="443" t="s">
        <v>787</v>
      </c>
      <c r="L773" s="443" t="s">
        <v>514</v>
      </c>
      <c r="M773" s="446">
        <v>500</v>
      </c>
      <c r="N773" s="446">
        <v>0</v>
      </c>
    </row>
    <row r="774" spans="1:14">
      <c r="A774" s="447"/>
      <c r="B774" s="447"/>
      <c r="C774" s="447"/>
      <c r="D774" s="447"/>
      <c r="E774" s="447"/>
      <c r="F774" s="447"/>
      <c r="G774" s="447"/>
      <c r="H774" s="447"/>
      <c r="I774" s="447"/>
      <c r="J774" s="447"/>
      <c r="K774" s="447"/>
      <c r="L774" s="443" t="s">
        <v>814</v>
      </c>
      <c r="M774" s="446">
        <v>11.95</v>
      </c>
      <c r="N774" s="447"/>
    </row>
    <row r="775" spans="1:14">
      <c r="A775" s="447"/>
      <c r="B775" s="447"/>
      <c r="C775" s="447"/>
      <c r="D775" s="447"/>
      <c r="E775" s="447"/>
      <c r="F775" s="447"/>
      <c r="G775" s="447"/>
      <c r="H775" s="447"/>
      <c r="I775" s="447"/>
      <c r="J775" s="447"/>
      <c r="K775" s="448" t="s">
        <v>790</v>
      </c>
      <c r="L775" s="447"/>
      <c r="M775" s="449">
        <v>511.95</v>
      </c>
      <c r="N775" s="447"/>
    </row>
    <row r="776" spans="1:14">
      <c r="A776" s="443" t="s">
        <v>1043</v>
      </c>
      <c r="B776" s="443" t="s">
        <v>878</v>
      </c>
      <c r="C776" s="444">
        <v>580</v>
      </c>
      <c r="D776" s="443" t="s">
        <v>864</v>
      </c>
      <c r="E776" s="443"/>
      <c r="F776" s="447"/>
      <c r="G776" s="447"/>
      <c r="H776" s="447"/>
      <c r="I776" s="447"/>
      <c r="J776" s="446">
        <v>750</v>
      </c>
      <c r="K776" s="443" t="s">
        <v>837</v>
      </c>
      <c r="L776" s="443" t="s">
        <v>837</v>
      </c>
      <c r="M776" s="446">
        <v>0</v>
      </c>
      <c r="N776" s="446">
        <v>0</v>
      </c>
    </row>
    <row r="777" spans="1:14">
      <c r="A777" s="447"/>
      <c r="B777" s="447"/>
      <c r="C777" s="447"/>
      <c r="D777" s="447"/>
      <c r="E777" s="447"/>
      <c r="F777" s="447"/>
      <c r="G777" s="447"/>
      <c r="H777" s="447"/>
      <c r="I777" s="447"/>
      <c r="J777" s="447"/>
      <c r="K777" s="448" t="s">
        <v>790</v>
      </c>
      <c r="L777" s="447"/>
      <c r="M777" s="449">
        <v>0</v>
      </c>
      <c r="N777" s="447"/>
    </row>
    <row r="778" spans="1:14">
      <c r="A778" s="443" t="s">
        <v>1044</v>
      </c>
      <c r="B778" s="443" t="s">
        <v>878</v>
      </c>
      <c r="C778" s="444">
        <v>580</v>
      </c>
      <c r="D778" s="443" t="s">
        <v>793</v>
      </c>
      <c r="E778" s="443"/>
      <c r="F778" s="445">
        <v>44419</v>
      </c>
      <c r="G778" s="445">
        <v>45261</v>
      </c>
      <c r="H778" s="445">
        <v>45626</v>
      </c>
      <c r="I778" s="447"/>
      <c r="J778" s="446">
        <v>750</v>
      </c>
      <c r="K778" s="443" t="s">
        <v>787</v>
      </c>
      <c r="L778" s="443" t="s">
        <v>514</v>
      </c>
      <c r="M778" s="446">
        <v>690</v>
      </c>
      <c r="N778" s="446">
        <v>350</v>
      </c>
    </row>
    <row r="779" spans="1:14">
      <c r="A779" s="447"/>
      <c r="B779" s="447"/>
      <c r="C779" s="447"/>
      <c r="D779" s="447"/>
      <c r="E779" s="447"/>
      <c r="F779" s="447"/>
      <c r="G779" s="447"/>
      <c r="H779" s="447"/>
      <c r="I779" s="447"/>
      <c r="J779" s="447"/>
      <c r="K779" s="447"/>
      <c r="L779" s="443" t="s">
        <v>808</v>
      </c>
      <c r="M779" s="446">
        <v>30</v>
      </c>
      <c r="N779" s="447"/>
    </row>
    <row r="780" spans="1:14">
      <c r="A780" s="447"/>
      <c r="B780" s="447"/>
      <c r="C780" s="447"/>
      <c r="D780" s="447"/>
      <c r="E780" s="447"/>
      <c r="F780" s="447"/>
      <c r="G780" s="447"/>
      <c r="H780" s="447"/>
      <c r="I780" s="447"/>
      <c r="J780" s="447"/>
      <c r="K780" s="447"/>
      <c r="L780" s="443" t="s">
        <v>814</v>
      </c>
      <c r="M780" s="446">
        <v>11.95</v>
      </c>
      <c r="N780" s="447"/>
    </row>
    <row r="781" spans="1:14">
      <c r="A781" s="447"/>
      <c r="B781" s="447"/>
      <c r="C781" s="447"/>
      <c r="D781" s="447"/>
      <c r="E781" s="447"/>
      <c r="F781" s="447"/>
      <c r="G781" s="447"/>
      <c r="H781" s="447"/>
      <c r="I781" s="447"/>
      <c r="J781" s="447"/>
      <c r="K781" s="448" t="s">
        <v>790</v>
      </c>
      <c r="L781" s="447"/>
      <c r="M781" s="449">
        <v>731.95</v>
      </c>
      <c r="N781" s="447"/>
    </row>
    <row r="782" spans="1:14">
      <c r="A782" s="443" t="s">
        <v>1045</v>
      </c>
      <c r="B782" s="443" t="s">
        <v>878</v>
      </c>
      <c r="C782" s="444">
        <v>580</v>
      </c>
      <c r="D782" s="443" t="s">
        <v>793</v>
      </c>
      <c r="E782" s="443"/>
      <c r="F782" s="445">
        <v>44519</v>
      </c>
      <c r="G782" s="445">
        <v>45129</v>
      </c>
      <c r="H782" s="445">
        <v>45504</v>
      </c>
      <c r="I782" s="447"/>
      <c r="J782" s="446">
        <v>750</v>
      </c>
      <c r="K782" s="443" t="s">
        <v>787</v>
      </c>
      <c r="L782" s="443" t="s">
        <v>514</v>
      </c>
      <c r="M782" s="446">
        <v>680</v>
      </c>
      <c r="N782" s="446">
        <v>350</v>
      </c>
    </row>
    <row r="783" spans="1:14">
      <c r="A783" s="447"/>
      <c r="B783" s="447"/>
      <c r="C783" s="447"/>
      <c r="D783" s="447"/>
      <c r="E783" s="447"/>
      <c r="F783" s="447"/>
      <c r="G783" s="447"/>
      <c r="H783" s="447"/>
      <c r="I783" s="447"/>
      <c r="J783" s="447"/>
      <c r="K783" s="447"/>
      <c r="L783" s="443" t="s">
        <v>788</v>
      </c>
      <c r="M783" s="446">
        <v>0</v>
      </c>
      <c r="N783" s="447"/>
    </row>
    <row r="784" spans="1:14">
      <c r="A784" s="447"/>
      <c r="B784" s="447"/>
      <c r="C784" s="447"/>
      <c r="D784" s="447"/>
      <c r="E784" s="447"/>
      <c r="F784" s="447"/>
      <c r="G784" s="447"/>
      <c r="H784" s="447"/>
      <c r="I784" s="447"/>
      <c r="J784" s="447"/>
      <c r="K784" s="447"/>
      <c r="L784" s="443" t="s">
        <v>789</v>
      </c>
      <c r="M784" s="446">
        <v>11.95</v>
      </c>
      <c r="N784" s="447"/>
    </row>
    <row r="785" spans="1:14">
      <c r="A785" s="447"/>
      <c r="B785" s="447"/>
      <c r="C785" s="447"/>
      <c r="D785" s="447"/>
      <c r="E785" s="447"/>
      <c r="F785" s="447"/>
      <c r="G785" s="447"/>
      <c r="H785" s="447"/>
      <c r="I785" s="447"/>
      <c r="J785" s="447"/>
      <c r="K785" s="447"/>
      <c r="L785" s="443" t="s">
        <v>808</v>
      </c>
      <c r="M785" s="446">
        <v>15</v>
      </c>
      <c r="N785" s="447"/>
    </row>
    <row r="786" spans="1:14">
      <c r="A786" s="447"/>
      <c r="B786" s="447"/>
      <c r="C786" s="447"/>
      <c r="D786" s="447"/>
      <c r="E786" s="447"/>
      <c r="F786" s="447"/>
      <c r="G786" s="447"/>
      <c r="H786" s="447"/>
      <c r="I786" s="447"/>
      <c r="J786" s="447"/>
      <c r="K786" s="448" t="s">
        <v>790</v>
      </c>
      <c r="L786" s="447"/>
      <c r="M786" s="449">
        <v>706.95</v>
      </c>
      <c r="N786" s="447"/>
    </row>
    <row r="787" spans="1:14">
      <c r="A787" s="443" t="s">
        <v>1046</v>
      </c>
      <c r="B787" s="443" t="s">
        <v>878</v>
      </c>
      <c r="C787" s="444">
        <v>580</v>
      </c>
      <c r="D787" s="443" t="s">
        <v>793</v>
      </c>
      <c r="E787" s="443"/>
      <c r="F787" s="445">
        <v>45007</v>
      </c>
      <c r="G787" s="445">
        <v>45383</v>
      </c>
      <c r="H787" s="445">
        <v>45747</v>
      </c>
      <c r="I787" s="447"/>
      <c r="J787" s="446">
        <v>750</v>
      </c>
      <c r="K787" s="443" t="s">
        <v>787</v>
      </c>
      <c r="L787" s="443" t="s">
        <v>514</v>
      </c>
      <c r="M787" s="446">
        <v>690</v>
      </c>
      <c r="N787" s="446">
        <v>350</v>
      </c>
    </row>
    <row r="788" spans="1:14">
      <c r="A788" s="447"/>
      <c r="B788" s="447"/>
      <c r="C788" s="447"/>
      <c r="D788" s="447"/>
      <c r="E788" s="447"/>
      <c r="F788" s="447"/>
      <c r="G788" s="447"/>
      <c r="H788" s="447"/>
      <c r="I788" s="447"/>
      <c r="J788" s="447"/>
      <c r="K788" s="447"/>
      <c r="L788" s="443" t="s">
        <v>789</v>
      </c>
      <c r="M788" s="446">
        <v>11.95</v>
      </c>
      <c r="N788" s="447"/>
    </row>
    <row r="789" spans="1:14">
      <c r="A789" s="447"/>
      <c r="B789" s="447"/>
      <c r="C789" s="447"/>
      <c r="D789" s="447"/>
      <c r="E789" s="447"/>
      <c r="F789" s="447"/>
      <c r="G789" s="447"/>
      <c r="H789" s="447"/>
      <c r="I789" s="447"/>
      <c r="J789" s="447"/>
      <c r="K789" s="448" t="s">
        <v>790</v>
      </c>
      <c r="L789" s="447"/>
      <c r="M789" s="449">
        <v>701.95</v>
      </c>
      <c r="N789" s="447"/>
    </row>
    <row r="790" spans="1:14">
      <c r="A790" s="443" t="s">
        <v>1047</v>
      </c>
      <c r="B790" s="443" t="s">
        <v>878</v>
      </c>
      <c r="C790" s="444">
        <v>580</v>
      </c>
      <c r="D790" s="443" t="s">
        <v>793</v>
      </c>
      <c r="E790" s="443"/>
      <c r="F790" s="445">
        <v>45149</v>
      </c>
      <c r="G790" s="445">
        <v>45149</v>
      </c>
      <c r="H790" s="445">
        <v>45535</v>
      </c>
      <c r="I790" s="447"/>
      <c r="J790" s="446">
        <v>750</v>
      </c>
      <c r="K790" s="443" t="s">
        <v>787</v>
      </c>
      <c r="L790" s="443" t="s">
        <v>514</v>
      </c>
      <c r="M790" s="446">
        <v>680</v>
      </c>
      <c r="N790" s="446">
        <v>350</v>
      </c>
    </row>
    <row r="791" spans="1:14">
      <c r="A791" s="447"/>
      <c r="B791" s="447"/>
      <c r="C791" s="447"/>
      <c r="D791" s="447"/>
      <c r="E791" s="447"/>
      <c r="F791" s="447"/>
      <c r="G791" s="447"/>
      <c r="H791" s="447"/>
      <c r="I791" s="447"/>
      <c r="J791" s="447"/>
      <c r="K791" s="447"/>
      <c r="L791" s="443" t="s">
        <v>789</v>
      </c>
      <c r="M791" s="446">
        <v>11.95</v>
      </c>
      <c r="N791" s="447"/>
    </row>
    <row r="792" spans="1:14">
      <c r="A792" s="447"/>
      <c r="B792" s="447"/>
      <c r="C792" s="447"/>
      <c r="D792" s="447"/>
      <c r="E792" s="447"/>
      <c r="F792" s="447"/>
      <c r="G792" s="447"/>
      <c r="H792" s="447"/>
      <c r="I792" s="447"/>
      <c r="J792" s="447"/>
      <c r="K792" s="448" t="s">
        <v>790</v>
      </c>
      <c r="L792" s="447"/>
      <c r="M792" s="449">
        <v>691.95</v>
      </c>
      <c r="N792" s="447"/>
    </row>
    <row r="793" spans="1:14">
      <c r="A793" s="443" t="s">
        <v>1048</v>
      </c>
      <c r="B793" s="443" t="s">
        <v>878</v>
      </c>
      <c r="C793" s="444">
        <v>580</v>
      </c>
      <c r="D793" s="443" t="s">
        <v>793</v>
      </c>
      <c r="E793" s="443"/>
      <c r="F793" s="445">
        <v>45097</v>
      </c>
      <c r="G793" s="445">
        <v>45097</v>
      </c>
      <c r="H793" s="445">
        <v>45473</v>
      </c>
      <c r="I793" s="447"/>
      <c r="J793" s="446">
        <v>750</v>
      </c>
      <c r="K793" s="443" t="s">
        <v>787</v>
      </c>
      <c r="L793" s="443" t="s">
        <v>514</v>
      </c>
      <c r="M793" s="446">
        <v>680</v>
      </c>
      <c r="N793" s="446">
        <v>550</v>
      </c>
    </row>
    <row r="794" spans="1:14">
      <c r="A794" s="447"/>
      <c r="B794" s="447"/>
      <c r="C794" s="447"/>
      <c r="D794" s="447"/>
      <c r="E794" s="447"/>
      <c r="F794" s="447"/>
      <c r="G794" s="447"/>
      <c r="H794" s="447"/>
      <c r="I794" s="447"/>
      <c r="J794" s="447"/>
      <c r="K794" s="447"/>
      <c r="L794" s="443" t="s">
        <v>788</v>
      </c>
      <c r="M794" s="446">
        <v>0</v>
      </c>
      <c r="N794" s="447"/>
    </row>
    <row r="795" spans="1:14">
      <c r="A795" s="447"/>
      <c r="B795" s="447"/>
      <c r="C795" s="447"/>
      <c r="D795" s="447"/>
      <c r="E795" s="447"/>
      <c r="F795" s="447"/>
      <c r="G795" s="447"/>
      <c r="H795" s="447"/>
      <c r="I795" s="447"/>
      <c r="J795" s="447"/>
      <c r="K795" s="448" t="s">
        <v>790</v>
      </c>
      <c r="L795" s="447"/>
      <c r="M795" s="449">
        <v>680</v>
      </c>
      <c r="N795" s="447"/>
    </row>
    <row r="796" spans="1:14">
      <c r="A796" s="443" t="s">
        <v>1049</v>
      </c>
      <c r="B796" s="443" t="s">
        <v>785</v>
      </c>
      <c r="C796" s="444">
        <v>580</v>
      </c>
      <c r="D796" s="443" t="s">
        <v>793</v>
      </c>
      <c r="E796" s="443"/>
      <c r="F796" s="445">
        <v>43698</v>
      </c>
      <c r="G796" s="445">
        <v>45296</v>
      </c>
      <c r="H796" s="445">
        <v>45688</v>
      </c>
      <c r="I796" s="447"/>
      <c r="J796" s="446">
        <v>700</v>
      </c>
      <c r="K796" s="443" t="s">
        <v>787</v>
      </c>
      <c r="L796" s="443" t="s">
        <v>514</v>
      </c>
      <c r="M796" s="446">
        <v>660</v>
      </c>
      <c r="N796" s="446">
        <v>0</v>
      </c>
    </row>
    <row r="797" spans="1:14">
      <c r="A797" s="447"/>
      <c r="B797" s="447"/>
      <c r="C797" s="447"/>
      <c r="D797" s="447"/>
      <c r="E797" s="447"/>
      <c r="F797" s="447"/>
      <c r="G797" s="447"/>
      <c r="H797" s="447"/>
      <c r="I797" s="447"/>
      <c r="J797" s="447"/>
      <c r="K797" s="447"/>
      <c r="L797" s="443" t="s">
        <v>789</v>
      </c>
      <c r="M797" s="446">
        <v>11.95</v>
      </c>
      <c r="N797" s="447"/>
    </row>
    <row r="798" spans="1:14">
      <c r="A798" s="447"/>
      <c r="B798" s="447"/>
      <c r="C798" s="447"/>
      <c r="D798" s="447"/>
      <c r="E798" s="447"/>
      <c r="F798" s="447"/>
      <c r="G798" s="447"/>
      <c r="H798" s="447"/>
      <c r="I798" s="447"/>
      <c r="J798" s="447"/>
      <c r="K798" s="448" t="s">
        <v>790</v>
      </c>
      <c r="L798" s="447"/>
      <c r="M798" s="449">
        <v>671.95</v>
      </c>
      <c r="N798" s="447"/>
    </row>
    <row r="799" spans="1:14">
      <c r="A799" s="443" t="s">
        <v>1050</v>
      </c>
      <c r="B799" s="443" t="s">
        <v>785</v>
      </c>
      <c r="C799" s="444">
        <v>580</v>
      </c>
      <c r="D799" s="443" t="s">
        <v>793</v>
      </c>
      <c r="E799" s="443"/>
      <c r="F799" s="445">
        <v>35294</v>
      </c>
      <c r="G799" s="445">
        <v>35660</v>
      </c>
      <c r="H799" s="447"/>
      <c r="I799" s="447"/>
      <c r="J799" s="446">
        <v>700</v>
      </c>
      <c r="K799" s="443" t="s">
        <v>787</v>
      </c>
      <c r="L799" s="443" t="s">
        <v>833</v>
      </c>
      <c r="M799" s="446">
        <v>0</v>
      </c>
      <c r="N799" s="446">
        <v>0</v>
      </c>
    </row>
    <row r="800" spans="1:14">
      <c r="A800" s="447"/>
      <c r="B800" s="447"/>
      <c r="C800" s="447"/>
      <c r="D800" s="447"/>
      <c r="E800" s="447"/>
      <c r="F800" s="447"/>
      <c r="G800" s="447"/>
      <c r="H800" s="447"/>
      <c r="I800" s="447"/>
      <c r="J800" s="447"/>
      <c r="K800" s="447"/>
      <c r="L800" s="443" t="s">
        <v>514</v>
      </c>
      <c r="M800" s="446">
        <v>450</v>
      </c>
      <c r="N800" s="447"/>
    </row>
    <row r="801" spans="1:14">
      <c r="A801" s="447"/>
      <c r="B801" s="447"/>
      <c r="C801" s="447"/>
      <c r="D801" s="447"/>
      <c r="E801" s="447"/>
      <c r="F801" s="447"/>
      <c r="G801" s="447"/>
      <c r="H801" s="447"/>
      <c r="I801" s="447"/>
      <c r="J801" s="447"/>
      <c r="K801" s="447"/>
      <c r="L801" s="443" t="s">
        <v>789</v>
      </c>
      <c r="M801" s="446">
        <v>11.95</v>
      </c>
      <c r="N801" s="447"/>
    </row>
    <row r="802" spans="1:14">
      <c r="A802" s="447"/>
      <c r="B802" s="447"/>
      <c r="C802" s="447"/>
      <c r="D802" s="447"/>
      <c r="E802" s="447"/>
      <c r="F802" s="447"/>
      <c r="G802" s="447"/>
      <c r="H802" s="447"/>
      <c r="I802" s="447"/>
      <c r="J802" s="447"/>
      <c r="K802" s="448" t="s">
        <v>790</v>
      </c>
      <c r="L802" s="447"/>
      <c r="M802" s="449">
        <v>461.95</v>
      </c>
      <c r="N802" s="447"/>
    </row>
    <row r="803" spans="1:14">
      <c r="A803" s="443" t="s">
        <v>1051</v>
      </c>
      <c r="B803" s="443" t="s">
        <v>878</v>
      </c>
      <c r="C803" s="444">
        <v>580</v>
      </c>
      <c r="D803" s="443" t="s">
        <v>793</v>
      </c>
      <c r="E803" s="443"/>
      <c r="F803" s="445">
        <v>45201</v>
      </c>
      <c r="G803" s="445">
        <v>45201</v>
      </c>
      <c r="H803" s="445">
        <v>45596</v>
      </c>
      <c r="I803" s="447"/>
      <c r="J803" s="446">
        <v>750</v>
      </c>
      <c r="K803" s="443" t="s">
        <v>787</v>
      </c>
      <c r="L803" s="443" t="s">
        <v>514</v>
      </c>
      <c r="M803" s="446">
        <v>680</v>
      </c>
      <c r="N803" s="446">
        <v>350</v>
      </c>
    </row>
    <row r="804" spans="1:14">
      <c r="A804" s="447"/>
      <c r="B804" s="447"/>
      <c r="C804" s="447"/>
      <c r="D804" s="447"/>
      <c r="E804" s="447"/>
      <c r="F804" s="447"/>
      <c r="G804" s="447"/>
      <c r="H804" s="447"/>
      <c r="I804" s="447"/>
      <c r="J804" s="447"/>
      <c r="K804" s="447"/>
      <c r="L804" s="443" t="s">
        <v>789</v>
      </c>
      <c r="M804" s="446">
        <v>11.95</v>
      </c>
      <c r="N804" s="447"/>
    </row>
    <row r="805" spans="1:14">
      <c r="A805" s="447"/>
      <c r="B805" s="447"/>
      <c r="C805" s="447"/>
      <c r="D805" s="447"/>
      <c r="E805" s="447"/>
      <c r="F805" s="447"/>
      <c r="G805" s="447"/>
      <c r="H805" s="447"/>
      <c r="I805" s="447"/>
      <c r="J805" s="447"/>
      <c r="K805" s="447"/>
      <c r="L805" s="443" t="s">
        <v>808</v>
      </c>
      <c r="M805" s="446">
        <v>30</v>
      </c>
      <c r="N805" s="447"/>
    </row>
    <row r="806" spans="1:14">
      <c r="A806" s="447"/>
      <c r="B806" s="447"/>
      <c r="C806" s="447"/>
      <c r="D806" s="447"/>
      <c r="E806" s="447"/>
      <c r="F806" s="447"/>
      <c r="G806" s="447"/>
      <c r="H806" s="447"/>
      <c r="I806" s="447"/>
      <c r="J806" s="447"/>
      <c r="K806" s="448" t="s">
        <v>790</v>
      </c>
      <c r="L806" s="447"/>
      <c r="M806" s="449">
        <v>721.95</v>
      </c>
      <c r="N806" s="447"/>
    </row>
    <row r="807" spans="1:14">
      <c r="A807" s="443" t="s">
        <v>1052</v>
      </c>
      <c r="B807" s="443" t="s">
        <v>878</v>
      </c>
      <c r="C807" s="444">
        <v>580</v>
      </c>
      <c r="D807" s="443" t="s">
        <v>793</v>
      </c>
      <c r="E807" s="443"/>
      <c r="F807" s="445">
        <v>45047</v>
      </c>
      <c r="G807" s="445">
        <v>45413</v>
      </c>
      <c r="H807" s="445">
        <v>45777</v>
      </c>
      <c r="I807" s="447"/>
      <c r="J807" s="446">
        <v>750</v>
      </c>
      <c r="K807" s="443" t="s">
        <v>787</v>
      </c>
      <c r="L807" s="443" t="s">
        <v>514</v>
      </c>
      <c r="M807" s="446">
        <v>705</v>
      </c>
      <c r="N807" s="446">
        <v>680</v>
      </c>
    </row>
    <row r="808" spans="1:14">
      <c r="A808" s="447"/>
      <c r="B808" s="447"/>
      <c r="C808" s="447"/>
      <c r="D808" s="447"/>
      <c r="E808" s="447"/>
      <c r="F808" s="447"/>
      <c r="G808" s="447"/>
      <c r="H808" s="447"/>
      <c r="I808" s="447"/>
      <c r="J808" s="447"/>
      <c r="K808" s="447"/>
      <c r="L808" s="443" t="s">
        <v>814</v>
      </c>
      <c r="M808" s="446">
        <v>11.95</v>
      </c>
      <c r="N808" s="447"/>
    </row>
    <row r="809" spans="1:14">
      <c r="A809" s="447"/>
      <c r="B809" s="447"/>
      <c r="C809" s="447"/>
      <c r="D809" s="447"/>
      <c r="E809" s="447"/>
      <c r="F809" s="447"/>
      <c r="G809" s="447"/>
      <c r="H809" s="447"/>
      <c r="I809" s="447"/>
      <c r="J809" s="447"/>
      <c r="K809" s="448" t="s">
        <v>790</v>
      </c>
      <c r="L809" s="447"/>
      <c r="M809" s="449">
        <v>716.95</v>
      </c>
      <c r="N809" s="447"/>
    </row>
    <row r="810" spans="1:14">
      <c r="A810" s="443" t="s">
        <v>1053</v>
      </c>
      <c r="B810" s="443" t="s">
        <v>878</v>
      </c>
      <c r="C810" s="444">
        <v>580</v>
      </c>
      <c r="D810" s="443" t="s">
        <v>793</v>
      </c>
      <c r="E810" s="443"/>
      <c r="F810" s="445">
        <v>45226</v>
      </c>
      <c r="G810" s="445">
        <v>45226</v>
      </c>
      <c r="H810" s="445">
        <v>45596</v>
      </c>
      <c r="I810" s="447"/>
      <c r="J810" s="446">
        <v>750</v>
      </c>
      <c r="K810" s="443" t="s">
        <v>787</v>
      </c>
      <c r="L810" s="443" t="s">
        <v>514</v>
      </c>
      <c r="M810" s="446">
        <v>680</v>
      </c>
      <c r="N810" s="446">
        <v>350</v>
      </c>
    </row>
    <row r="811" spans="1:14">
      <c r="A811" s="447"/>
      <c r="B811" s="447"/>
      <c r="C811" s="447"/>
      <c r="D811" s="447"/>
      <c r="E811" s="447"/>
      <c r="F811" s="447"/>
      <c r="G811" s="447"/>
      <c r="H811" s="447"/>
      <c r="I811" s="447"/>
      <c r="J811" s="447"/>
      <c r="K811" s="448" t="s">
        <v>790</v>
      </c>
      <c r="L811" s="447"/>
      <c r="M811" s="449">
        <v>680</v>
      </c>
      <c r="N811" s="447"/>
    </row>
    <row r="812" spans="1:14">
      <c r="A812" s="443" t="s">
        <v>1054</v>
      </c>
      <c r="B812" s="443" t="s">
        <v>878</v>
      </c>
      <c r="C812" s="444">
        <v>580</v>
      </c>
      <c r="D812" s="443" t="s">
        <v>793</v>
      </c>
      <c r="E812" s="443"/>
      <c r="F812" s="445">
        <v>44727</v>
      </c>
      <c r="G812" s="445">
        <v>45117</v>
      </c>
      <c r="H812" s="445">
        <v>45504</v>
      </c>
      <c r="I812" s="447"/>
      <c r="J812" s="446">
        <v>750</v>
      </c>
      <c r="K812" s="443" t="s">
        <v>787</v>
      </c>
      <c r="L812" s="443" t="s">
        <v>514</v>
      </c>
      <c r="M812" s="446">
        <v>680</v>
      </c>
      <c r="N812" s="446">
        <v>350</v>
      </c>
    </row>
    <row r="813" spans="1:14">
      <c r="A813" s="447"/>
      <c r="B813" s="447"/>
      <c r="C813" s="447"/>
      <c r="D813" s="447"/>
      <c r="E813" s="447"/>
      <c r="F813" s="447"/>
      <c r="G813" s="447"/>
      <c r="H813" s="447"/>
      <c r="I813" s="447"/>
      <c r="J813" s="447"/>
      <c r="K813" s="447"/>
      <c r="L813" s="443" t="s">
        <v>789</v>
      </c>
      <c r="M813" s="446">
        <v>11.95</v>
      </c>
      <c r="N813" s="447"/>
    </row>
    <row r="814" spans="1:14">
      <c r="A814" s="447"/>
      <c r="B814" s="447"/>
      <c r="C814" s="447"/>
      <c r="D814" s="447"/>
      <c r="E814" s="447"/>
      <c r="F814" s="447"/>
      <c r="G814" s="447"/>
      <c r="H814" s="447"/>
      <c r="I814" s="447"/>
      <c r="J814" s="447"/>
      <c r="K814" s="447"/>
      <c r="L814" s="443" t="s">
        <v>808</v>
      </c>
      <c r="M814" s="446">
        <v>15</v>
      </c>
      <c r="N814" s="447"/>
    </row>
    <row r="815" spans="1:14">
      <c r="A815" s="447"/>
      <c r="B815" s="447"/>
      <c r="C815" s="447"/>
      <c r="D815" s="447"/>
      <c r="E815" s="447"/>
      <c r="F815" s="447"/>
      <c r="G815" s="447"/>
      <c r="H815" s="447"/>
      <c r="I815" s="447"/>
      <c r="J815" s="447"/>
      <c r="K815" s="448" t="s">
        <v>790</v>
      </c>
      <c r="L815" s="447"/>
      <c r="M815" s="449">
        <v>706.95</v>
      </c>
      <c r="N815" s="447"/>
    </row>
    <row r="816" spans="1:14">
      <c r="A816" s="443" t="s">
        <v>1055</v>
      </c>
      <c r="B816" s="443" t="s">
        <v>878</v>
      </c>
      <c r="C816" s="444">
        <v>580</v>
      </c>
      <c r="D816" s="443" t="s">
        <v>793</v>
      </c>
      <c r="E816" s="443"/>
      <c r="F816" s="445">
        <v>45342</v>
      </c>
      <c r="G816" s="445">
        <v>45342</v>
      </c>
      <c r="H816" s="445">
        <v>45716</v>
      </c>
      <c r="I816" s="447"/>
      <c r="J816" s="446">
        <v>750</v>
      </c>
      <c r="K816" s="443" t="s">
        <v>787</v>
      </c>
      <c r="L816" s="443" t="s">
        <v>514</v>
      </c>
      <c r="M816" s="446">
        <v>705</v>
      </c>
      <c r="N816" s="446">
        <v>350</v>
      </c>
    </row>
    <row r="817" spans="1:14">
      <c r="A817" s="447"/>
      <c r="B817" s="447"/>
      <c r="C817" s="447"/>
      <c r="D817" s="447"/>
      <c r="E817" s="447"/>
      <c r="F817" s="447"/>
      <c r="G817" s="447"/>
      <c r="H817" s="447"/>
      <c r="I817" s="447"/>
      <c r="J817" s="447"/>
      <c r="K817" s="448" t="s">
        <v>790</v>
      </c>
      <c r="L817" s="447"/>
      <c r="M817" s="449">
        <v>705</v>
      </c>
      <c r="N817" s="447"/>
    </row>
    <row r="818" spans="1:14">
      <c r="A818" s="443" t="s">
        <v>1056</v>
      </c>
      <c r="B818" s="443" t="s">
        <v>878</v>
      </c>
      <c r="C818" s="444">
        <v>580</v>
      </c>
      <c r="D818" s="443" t="s">
        <v>793</v>
      </c>
      <c r="E818" s="443"/>
      <c r="F818" s="445">
        <v>44589</v>
      </c>
      <c r="G818" s="445">
        <v>45323</v>
      </c>
      <c r="H818" s="445">
        <v>45688</v>
      </c>
      <c r="I818" s="447"/>
      <c r="J818" s="446">
        <v>750</v>
      </c>
      <c r="K818" s="443" t="s">
        <v>787</v>
      </c>
      <c r="L818" s="443" t="s">
        <v>514</v>
      </c>
      <c r="M818" s="446">
        <v>700</v>
      </c>
      <c r="N818" s="446">
        <v>350</v>
      </c>
    </row>
    <row r="819" spans="1:14">
      <c r="A819" s="447"/>
      <c r="B819" s="447"/>
      <c r="C819" s="447"/>
      <c r="D819" s="447"/>
      <c r="E819" s="447"/>
      <c r="F819" s="447"/>
      <c r="G819" s="447"/>
      <c r="H819" s="447"/>
      <c r="I819" s="447"/>
      <c r="J819" s="447"/>
      <c r="K819" s="447"/>
      <c r="L819" s="443" t="s">
        <v>901</v>
      </c>
      <c r="M819" s="446">
        <v>11.95</v>
      </c>
      <c r="N819" s="447"/>
    </row>
    <row r="820" spans="1:14">
      <c r="A820" s="447"/>
      <c r="B820" s="447"/>
      <c r="C820" s="447"/>
      <c r="D820" s="447"/>
      <c r="E820" s="447"/>
      <c r="F820" s="447"/>
      <c r="G820" s="447"/>
      <c r="H820" s="447"/>
      <c r="I820" s="447"/>
      <c r="J820" s="447"/>
      <c r="K820" s="447"/>
      <c r="L820" s="443" t="s">
        <v>789</v>
      </c>
      <c r="M820" s="446">
        <v>0</v>
      </c>
      <c r="N820" s="447"/>
    </row>
    <row r="821" spans="1:14">
      <c r="A821" s="447"/>
      <c r="B821" s="447"/>
      <c r="C821" s="447"/>
      <c r="D821" s="447"/>
      <c r="E821" s="447"/>
      <c r="F821" s="447"/>
      <c r="G821" s="447"/>
      <c r="H821" s="447"/>
      <c r="I821" s="447"/>
      <c r="J821" s="447"/>
      <c r="K821" s="448" t="s">
        <v>790</v>
      </c>
      <c r="L821" s="447"/>
      <c r="M821" s="449">
        <v>711.95</v>
      </c>
      <c r="N821" s="447"/>
    </row>
    <row r="822" spans="1:14">
      <c r="A822" s="443" t="s">
        <v>1057</v>
      </c>
      <c r="B822" s="443" t="s">
        <v>795</v>
      </c>
      <c r="C822" s="444">
        <v>700</v>
      </c>
      <c r="D822" s="443" t="s">
        <v>793</v>
      </c>
      <c r="E822" s="443"/>
      <c r="F822" s="445">
        <v>44530</v>
      </c>
      <c r="G822" s="445">
        <v>45323</v>
      </c>
      <c r="H822" s="445">
        <v>45688</v>
      </c>
      <c r="I822" s="447"/>
      <c r="J822" s="446">
        <v>800</v>
      </c>
      <c r="K822" s="443" t="s">
        <v>787</v>
      </c>
      <c r="L822" s="443" t="s">
        <v>514</v>
      </c>
      <c r="M822" s="446">
        <v>770</v>
      </c>
      <c r="N822" s="446">
        <v>350</v>
      </c>
    </row>
    <row r="823" spans="1:14">
      <c r="A823" s="447"/>
      <c r="B823" s="447"/>
      <c r="C823" s="447"/>
      <c r="D823" s="447"/>
      <c r="E823" s="447"/>
      <c r="F823" s="447"/>
      <c r="G823" s="447"/>
      <c r="H823" s="447"/>
      <c r="I823" s="447"/>
      <c r="J823" s="447"/>
      <c r="K823" s="447"/>
      <c r="L823" s="443" t="s">
        <v>789</v>
      </c>
      <c r="M823" s="446">
        <v>0</v>
      </c>
      <c r="N823" s="447"/>
    </row>
    <row r="824" spans="1:14">
      <c r="A824" s="447"/>
      <c r="B824" s="447"/>
      <c r="C824" s="447"/>
      <c r="D824" s="447"/>
      <c r="E824" s="447"/>
      <c r="F824" s="447"/>
      <c r="G824" s="447"/>
      <c r="H824" s="447"/>
      <c r="I824" s="447"/>
      <c r="J824" s="447"/>
      <c r="K824" s="448" t="s">
        <v>790</v>
      </c>
      <c r="L824" s="447"/>
      <c r="M824" s="449">
        <v>770</v>
      </c>
      <c r="N824" s="447"/>
    </row>
    <row r="825" spans="1:14">
      <c r="A825" s="443" t="s">
        <v>1058</v>
      </c>
      <c r="B825" s="443" t="s">
        <v>785</v>
      </c>
      <c r="C825" s="444">
        <v>700</v>
      </c>
      <c r="D825" s="443" t="s">
        <v>836</v>
      </c>
      <c r="E825" s="443"/>
      <c r="F825" s="447"/>
      <c r="G825" s="447"/>
      <c r="H825" s="447"/>
      <c r="I825" s="447"/>
      <c r="J825" s="446">
        <v>700</v>
      </c>
      <c r="K825" s="443" t="s">
        <v>837</v>
      </c>
      <c r="L825" s="443" t="s">
        <v>837</v>
      </c>
      <c r="M825" s="446">
        <v>0</v>
      </c>
      <c r="N825" s="446">
        <v>0</v>
      </c>
    </row>
    <row r="826" spans="1:14">
      <c r="A826" s="447"/>
      <c r="B826" s="447"/>
      <c r="C826" s="447"/>
      <c r="D826" s="447"/>
      <c r="E826" s="447"/>
      <c r="F826" s="447"/>
      <c r="G826" s="447"/>
      <c r="H826" s="447"/>
      <c r="I826" s="447"/>
      <c r="J826" s="447"/>
      <c r="K826" s="448" t="s">
        <v>790</v>
      </c>
      <c r="L826" s="447"/>
      <c r="M826" s="449">
        <v>0</v>
      </c>
      <c r="N826" s="447"/>
    </row>
    <row r="827" spans="1:14">
      <c r="A827" s="443" t="s">
        <v>1059</v>
      </c>
      <c r="B827" s="443" t="s">
        <v>792</v>
      </c>
      <c r="C827" s="444">
        <v>700</v>
      </c>
      <c r="D827" s="443" t="s">
        <v>793</v>
      </c>
      <c r="E827" s="443"/>
      <c r="F827" s="445">
        <v>45161</v>
      </c>
      <c r="G827" s="445">
        <v>45161</v>
      </c>
      <c r="H827" s="445">
        <v>45535</v>
      </c>
      <c r="I827" s="447"/>
      <c r="J827" s="446">
        <v>725</v>
      </c>
      <c r="K827" s="443" t="s">
        <v>787</v>
      </c>
      <c r="L827" s="443" t="s">
        <v>514</v>
      </c>
      <c r="M827" s="446">
        <v>760</v>
      </c>
      <c r="N827" s="446">
        <v>350</v>
      </c>
    </row>
    <row r="828" spans="1:14">
      <c r="A828" s="447"/>
      <c r="B828" s="447"/>
      <c r="C828" s="447"/>
      <c r="D828" s="447"/>
      <c r="E828" s="447"/>
      <c r="F828" s="447"/>
      <c r="G828" s="447"/>
      <c r="H828" s="447"/>
      <c r="I828" s="447"/>
      <c r="J828" s="447"/>
      <c r="K828" s="447"/>
      <c r="L828" s="443" t="s">
        <v>789</v>
      </c>
      <c r="M828" s="446">
        <v>11.95</v>
      </c>
      <c r="N828" s="447"/>
    </row>
    <row r="829" spans="1:14">
      <c r="A829" s="447"/>
      <c r="B829" s="447"/>
      <c r="C829" s="447"/>
      <c r="D829" s="447"/>
      <c r="E829" s="447"/>
      <c r="F829" s="447"/>
      <c r="G829" s="447"/>
      <c r="H829" s="447"/>
      <c r="I829" s="447"/>
      <c r="J829" s="447"/>
      <c r="K829" s="448" t="s">
        <v>790</v>
      </c>
      <c r="L829" s="447"/>
      <c r="M829" s="449">
        <v>771.95</v>
      </c>
      <c r="N829" s="447"/>
    </row>
    <row r="830" spans="1:14">
      <c r="A830" s="443" t="s">
        <v>1060</v>
      </c>
      <c r="B830" s="443" t="s">
        <v>795</v>
      </c>
      <c r="C830" s="444">
        <v>700</v>
      </c>
      <c r="D830" s="443" t="s">
        <v>793</v>
      </c>
      <c r="E830" s="443"/>
      <c r="F830" s="445">
        <v>45275</v>
      </c>
      <c r="G830" s="445">
        <v>45275</v>
      </c>
      <c r="H830" s="445">
        <v>45657</v>
      </c>
      <c r="I830" s="447"/>
      <c r="J830" s="446">
        <v>800</v>
      </c>
      <c r="K830" s="443" t="s">
        <v>787</v>
      </c>
      <c r="L830" s="443" t="s">
        <v>514</v>
      </c>
      <c r="M830" s="446">
        <v>670</v>
      </c>
      <c r="N830" s="446">
        <v>550</v>
      </c>
    </row>
    <row r="831" spans="1:14">
      <c r="A831" s="447"/>
      <c r="B831" s="447"/>
      <c r="C831" s="447"/>
      <c r="D831" s="447"/>
      <c r="E831" s="447"/>
      <c r="F831" s="447"/>
      <c r="G831" s="447"/>
      <c r="H831" s="447"/>
      <c r="I831" s="447"/>
      <c r="J831" s="447"/>
      <c r="K831" s="448" t="s">
        <v>790</v>
      </c>
      <c r="L831" s="447"/>
      <c r="M831" s="449">
        <v>670</v>
      </c>
      <c r="N831" s="447"/>
    </row>
    <row r="832" spans="1:14">
      <c r="A832" s="443" t="s">
        <v>1061</v>
      </c>
      <c r="B832" s="443" t="s">
        <v>795</v>
      </c>
      <c r="C832" s="444">
        <v>700</v>
      </c>
      <c r="D832" s="443" t="s">
        <v>793</v>
      </c>
      <c r="E832" s="443"/>
      <c r="F832" s="445">
        <v>45422</v>
      </c>
      <c r="G832" s="445">
        <v>45422</v>
      </c>
      <c r="H832" s="445">
        <v>45808</v>
      </c>
      <c r="I832" s="447"/>
      <c r="J832" s="446">
        <v>800</v>
      </c>
      <c r="K832" s="443" t="s">
        <v>787</v>
      </c>
      <c r="L832" s="443" t="s">
        <v>514</v>
      </c>
      <c r="M832" s="446">
        <v>760</v>
      </c>
      <c r="N832" s="446">
        <v>350</v>
      </c>
    </row>
    <row r="833" spans="1:14">
      <c r="A833" s="447"/>
      <c r="B833" s="447"/>
      <c r="C833" s="447"/>
      <c r="D833" s="447"/>
      <c r="E833" s="447"/>
      <c r="F833" s="447"/>
      <c r="G833" s="447"/>
      <c r="H833" s="447"/>
      <c r="I833" s="447"/>
      <c r="J833" s="447"/>
      <c r="K833" s="447"/>
      <c r="L833" s="443" t="s">
        <v>789</v>
      </c>
      <c r="M833" s="446">
        <v>11.95</v>
      </c>
      <c r="N833" s="447"/>
    </row>
    <row r="834" spans="1:14">
      <c r="A834" s="447"/>
      <c r="B834" s="447"/>
      <c r="C834" s="447"/>
      <c r="D834" s="447"/>
      <c r="E834" s="447"/>
      <c r="F834" s="447"/>
      <c r="G834" s="447"/>
      <c r="H834" s="447"/>
      <c r="I834" s="447"/>
      <c r="J834" s="447"/>
      <c r="K834" s="448" t="s">
        <v>790</v>
      </c>
      <c r="L834" s="447"/>
      <c r="M834" s="449">
        <v>771.95</v>
      </c>
      <c r="N834" s="447"/>
    </row>
    <row r="835" spans="1:14">
      <c r="A835" s="443" t="s">
        <v>1062</v>
      </c>
      <c r="B835" s="443" t="s">
        <v>795</v>
      </c>
      <c r="C835" s="444">
        <v>700</v>
      </c>
      <c r="D835" s="443" t="s">
        <v>793</v>
      </c>
      <c r="E835" s="443"/>
      <c r="F835" s="445">
        <v>45079</v>
      </c>
      <c r="G835" s="445">
        <v>45079</v>
      </c>
      <c r="H835" s="445">
        <v>45473</v>
      </c>
      <c r="I835" s="447"/>
      <c r="J835" s="446">
        <v>800</v>
      </c>
      <c r="K835" s="443" t="s">
        <v>787</v>
      </c>
      <c r="L835" s="443" t="s">
        <v>514</v>
      </c>
      <c r="M835" s="446">
        <v>660</v>
      </c>
      <c r="N835" s="446">
        <v>550</v>
      </c>
    </row>
    <row r="836" spans="1:14">
      <c r="A836" s="447"/>
      <c r="B836" s="447"/>
      <c r="C836" s="447"/>
      <c r="D836" s="447"/>
      <c r="E836" s="447"/>
      <c r="F836" s="447"/>
      <c r="G836" s="447"/>
      <c r="H836" s="447"/>
      <c r="I836" s="447"/>
      <c r="J836" s="447"/>
      <c r="K836" s="447"/>
      <c r="L836" s="443" t="s">
        <v>788</v>
      </c>
      <c r="M836" s="446">
        <v>0</v>
      </c>
      <c r="N836" s="447"/>
    </row>
    <row r="837" spans="1:14">
      <c r="A837" s="447"/>
      <c r="B837" s="447"/>
      <c r="C837" s="447"/>
      <c r="D837" s="447"/>
      <c r="E837" s="447"/>
      <c r="F837" s="447"/>
      <c r="G837" s="447"/>
      <c r="H837" s="447"/>
      <c r="I837" s="447"/>
      <c r="J837" s="447"/>
      <c r="K837" s="448" t="s">
        <v>790</v>
      </c>
      <c r="L837" s="447"/>
      <c r="M837" s="449">
        <v>660</v>
      </c>
      <c r="N837" s="447"/>
    </row>
    <row r="838" spans="1:14">
      <c r="A838" s="443" t="s">
        <v>1063</v>
      </c>
      <c r="B838" s="443" t="s">
        <v>795</v>
      </c>
      <c r="C838" s="444">
        <v>700</v>
      </c>
      <c r="D838" s="443" t="s">
        <v>793</v>
      </c>
      <c r="E838" s="443"/>
      <c r="F838" s="445">
        <v>44442</v>
      </c>
      <c r="G838" s="445">
        <v>45292</v>
      </c>
      <c r="H838" s="445">
        <v>45657</v>
      </c>
      <c r="I838" s="447"/>
      <c r="J838" s="446">
        <v>800</v>
      </c>
      <c r="K838" s="443" t="s">
        <v>787</v>
      </c>
      <c r="L838" s="443" t="s">
        <v>514</v>
      </c>
      <c r="M838" s="446">
        <v>715</v>
      </c>
      <c r="N838" s="446">
        <v>350</v>
      </c>
    </row>
    <row r="839" spans="1:14">
      <c r="A839" s="447"/>
      <c r="B839" s="447"/>
      <c r="C839" s="447"/>
      <c r="D839" s="447"/>
      <c r="E839" s="447"/>
      <c r="F839" s="447"/>
      <c r="G839" s="447"/>
      <c r="H839" s="447"/>
      <c r="I839" s="447"/>
      <c r="J839" s="447"/>
      <c r="K839" s="447"/>
      <c r="L839" s="443" t="s">
        <v>789</v>
      </c>
      <c r="M839" s="446">
        <v>0</v>
      </c>
      <c r="N839" s="447"/>
    </row>
    <row r="840" spans="1:14">
      <c r="A840" s="447"/>
      <c r="B840" s="447"/>
      <c r="C840" s="447"/>
      <c r="D840" s="447"/>
      <c r="E840" s="447"/>
      <c r="F840" s="447"/>
      <c r="G840" s="447"/>
      <c r="H840" s="447"/>
      <c r="I840" s="447"/>
      <c r="J840" s="447"/>
      <c r="K840" s="448" t="s">
        <v>790</v>
      </c>
      <c r="L840" s="447"/>
      <c r="M840" s="449">
        <v>715</v>
      </c>
      <c r="N840" s="447"/>
    </row>
    <row r="841" spans="1:14">
      <c r="A841" s="443" t="s">
        <v>1064</v>
      </c>
      <c r="B841" s="443" t="s">
        <v>795</v>
      </c>
      <c r="C841" s="444">
        <v>700</v>
      </c>
      <c r="D841" s="443" t="s">
        <v>793</v>
      </c>
      <c r="E841" s="443"/>
      <c r="F841" s="445">
        <v>43679</v>
      </c>
      <c r="G841" s="445">
        <v>45386</v>
      </c>
      <c r="H841" s="445">
        <v>45777</v>
      </c>
      <c r="I841" s="447"/>
      <c r="J841" s="446">
        <v>800</v>
      </c>
      <c r="K841" s="443" t="s">
        <v>787</v>
      </c>
      <c r="L841" s="443" t="s">
        <v>514</v>
      </c>
      <c r="M841" s="446">
        <v>515</v>
      </c>
      <c r="N841" s="446">
        <v>0</v>
      </c>
    </row>
    <row r="842" spans="1:14">
      <c r="A842" s="447"/>
      <c r="B842" s="447"/>
      <c r="C842" s="447"/>
      <c r="D842" s="447"/>
      <c r="E842" s="447"/>
      <c r="F842" s="447"/>
      <c r="G842" s="447"/>
      <c r="H842" s="447"/>
      <c r="I842" s="447"/>
      <c r="J842" s="447"/>
      <c r="K842" s="447"/>
      <c r="L842" s="443" t="s">
        <v>814</v>
      </c>
      <c r="M842" s="446">
        <v>11.95</v>
      </c>
      <c r="N842" s="447"/>
    </row>
    <row r="843" spans="1:14">
      <c r="A843" s="447"/>
      <c r="B843" s="447"/>
      <c r="C843" s="447"/>
      <c r="D843" s="447"/>
      <c r="E843" s="447"/>
      <c r="F843" s="447"/>
      <c r="G843" s="447"/>
      <c r="H843" s="447"/>
      <c r="I843" s="447"/>
      <c r="J843" s="447"/>
      <c r="K843" s="448" t="s">
        <v>790</v>
      </c>
      <c r="L843" s="447"/>
      <c r="M843" s="449">
        <v>526.95000000000005</v>
      </c>
      <c r="N843" s="447"/>
    </row>
    <row r="844" spans="1:14">
      <c r="A844" s="443" t="s">
        <v>1065</v>
      </c>
      <c r="B844" s="443" t="s">
        <v>795</v>
      </c>
      <c r="C844" s="444">
        <v>700</v>
      </c>
      <c r="D844" s="443" t="s">
        <v>786</v>
      </c>
      <c r="E844" s="443"/>
      <c r="F844" s="445">
        <v>44995</v>
      </c>
      <c r="G844" s="445">
        <v>45383</v>
      </c>
      <c r="H844" s="447"/>
      <c r="I844" s="445">
        <v>45444</v>
      </c>
      <c r="J844" s="446">
        <v>800</v>
      </c>
      <c r="K844" s="443" t="s">
        <v>787</v>
      </c>
      <c r="L844" s="443" t="s">
        <v>833</v>
      </c>
      <c r="M844" s="446">
        <v>660</v>
      </c>
      <c r="N844" s="446">
        <v>660</v>
      </c>
    </row>
    <row r="845" spans="1:14">
      <c r="A845" s="447"/>
      <c r="B845" s="447"/>
      <c r="C845" s="447"/>
      <c r="D845" s="447"/>
      <c r="E845" s="447"/>
      <c r="F845" s="447"/>
      <c r="G845" s="447"/>
      <c r="H845" s="447"/>
      <c r="I845" s="447"/>
      <c r="J845" s="447"/>
      <c r="K845" s="447"/>
      <c r="L845" s="443" t="s">
        <v>789</v>
      </c>
      <c r="M845" s="446">
        <v>0</v>
      </c>
      <c r="N845" s="447"/>
    </row>
    <row r="846" spans="1:14">
      <c r="A846" s="447"/>
      <c r="B846" s="447"/>
      <c r="C846" s="447"/>
      <c r="D846" s="447"/>
      <c r="E846" s="447"/>
      <c r="F846" s="447"/>
      <c r="G846" s="447"/>
      <c r="H846" s="447"/>
      <c r="I846" s="447"/>
      <c r="J846" s="447"/>
      <c r="K846" s="447"/>
      <c r="L846" s="443" t="s">
        <v>834</v>
      </c>
      <c r="M846" s="446">
        <v>150</v>
      </c>
      <c r="N846" s="447"/>
    </row>
    <row r="847" spans="1:14">
      <c r="A847" s="447"/>
      <c r="B847" s="447"/>
      <c r="C847" s="447"/>
      <c r="D847" s="447"/>
      <c r="E847" s="447"/>
      <c r="F847" s="447"/>
      <c r="G847" s="447"/>
      <c r="H847" s="447"/>
      <c r="I847" s="447"/>
      <c r="J847" s="447"/>
      <c r="K847" s="448" t="s">
        <v>790</v>
      </c>
      <c r="L847" s="447"/>
      <c r="M847" s="449">
        <v>810</v>
      </c>
      <c r="N847" s="447"/>
    </row>
    <row r="848" spans="1:14">
      <c r="A848" s="443" t="s">
        <v>1066</v>
      </c>
      <c r="B848" s="443" t="s">
        <v>803</v>
      </c>
      <c r="C848" s="444">
        <v>700</v>
      </c>
      <c r="D848" s="443" t="s">
        <v>793</v>
      </c>
      <c r="E848" s="443"/>
      <c r="F848" s="445">
        <v>45289</v>
      </c>
      <c r="G848" s="445">
        <v>45289</v>
      </c>
      <c r="H848" s="445">
        <v>45657</v>
      </c>
      <c r="I848" s="447"/>
      <c r="J848" s="446">
        <v>825</v>
      </c>
      <c r="K848" s="443" t="s">
        <v>787</v>
      </c>
      <c r="L848" s="443" t="s">
        <v>514</v>
      </c>
      <c r="M848" s="446">
        <v>760</v>
      </c>
      <c r="N848" s="446">
        <v>350</v>
      </c>
    </row>
    <row r="849" spans="1:14">
      <c r="A849" s="447"/>
      <c r="B849" s="447"/>
      <c r="C849" s="447"/>
      <c r="D849" s="447"/>
      <c r="E849" s="447"/>
      <c r="F849" s="447"/>
      <c r="G849" s="447"/>
      <c r="H849" s="447"/>
      <c r="I849" s="447"/>
      <c r="J849" s="447"/>
      <c r="K849" s="447"/>
      <c r="L849" s="443" t="s">
        <v>789</v>
      </c>
      <c r="M849" s="446">
        <v>11.95</v>
      </c>
      <c r="N849" s="447"/>
    </row>
    <row r="850" spans="1:14">
      <c r="A850" s="447"/>
      <c r="B850" s="447"/>
      <c r="C850" s="447"/>
      <c r="D850" s="447"/>
      <c r="E850" s="447"/>
      <c r="F850" s="447"/>
      <c r="G850" s="447"/>
      <c r="H850" s="447"/>
      <c r="I850" s="447"/>
      <c r="J850" s="447"/>
      <c r="K850" s="448" t="s">
        <v>790</v>
      </c>
      <c r="L850" s="447"/>
      <c r="M850" s="449">
        <v>771.95</v>
      </c>
      <c r="N850" s="447"/>
    </row>
    <row r="851" spans="1:14">
      <c r="A851" s="443" t="s">
        <v>1067</v>
      </c>
      <c r="B851" s="443" t="s">
        <v>795</v>
      </c>
      <c r="C851" s="444">
        <v>700</v>
      </c>
      <c r="D851" s="443" t="s">
        <v>793</v>
      </c>
      <c r="E851" s="443"/>
      <c r="F851" s="445">
        <v>44820</v>
      </c>
      <c r="G851" s="445">
        <v>45200</v>
      </c>
      <c r="H851" s="445">
        <v>45565</v>
      </c>
      <c r="I851" s="447"/>
      <c r="J851" s="446">
        <v>800</v>
      </c>
      <c r="K851" s="443" t="s">
        <v>787</v>
      </c>
      <c r="L851" s="443" t="s">
        <v>514</v>
      </c>
      <c r="M851" s="446">
        <v>670</v>
      </c>
      <c r="N851" s="446">
        <v>350</v>
      </c>
    </row>
    <row r="852" spans="1:14">
      <c r="A852" s="447"/>
      <c r="B852" s="447"/>
      <c r="C852" s="447"/>
      <c r="D852" s="447"/>
      <c r="E852" s="447"/>
      <c r="F852" s="447"/>
      <c r="G852" s="447"/>
      <c r="H852" s="447"/>
      <c r="I852" s="447"/>
      <c r="J852" s="447"/>
      <c r="K852" s="447"/>
      <c r="L852" s="443" t="s">
        <v>788</v>
      </c>
      <c r="M852" s="446">
        <v>0</v>
      </c>
      <c r="N852" s="447"/>
    </row>
    <row r="853" spans="1:14">
      <c r="A853" s="447"/>
      <c r="B853" s="447"/>
      <c r="C853" s="447"/>
      <c r="D853" s="447"/>
      <c r="E853" s="447"/>
      <c r="F853" s="447"/>
      <c r="G853" s="447"/>
      <c r="H853" s="447"/>
      <c r="I853" s="447"/>
      <c r="J853" s="447"/>
      <c r="K853" s="447"/>
      <c r="L853" s="443" t="s">
        <v>789</v>
      </c>
      <c r="M853" s="446">
        <v>11.95</v>
      </c>
      <c r="N853" s="447"/>
    </row>
    <row r="854" spans="1:14">
      <c r="A854" s="447"/>
      <c r="B854" s="447"/>
      <c r="C854" s="447"/>
      <c r="D854" s="447"/>
      <c r="E854" s="447"/>
      <c r="F854" s="447"/>
      <c r="G854" s="447"/>
      <c r="H854" s="447"/>
      <c r="I854" s="447"/>
      <c r="J854" s="447"/>
      <c r="K854" s="448" t="s">
        <v>790</v>
      </c>
      <c r="L854" s="447"/>
      <c r="M854" s="449">
        <v>681.95</v>
      </c>
      <c r="N854" s="447"/>
    </row>
    <row r="855" spans="1:14">
      <c r="A855" s="443" t="s">
        <v>1068</v>
      </c>
      <c r="B855" s="443" t="s">
        <v>795</v>
      </c>
      <c r="C855" s="444">
        <v>700</v>
      </c>
      <c r="D855" s="443" t="s">
        <v>793</v>
      </c>
      <c r="E855" s="443"/>
      <c r="F855" s="445">
        <v>44876</v>
      </c>
      <c r="G855" s="445">
        <v>45325</v>
      </c>
      <c r="H855" s="445">
        <v>45535</v>
      </c>
      <c r="I855" s="447"/>
      <c r="J855" s="446">
        <v>800</v>
      </c>
      <c r="K855" s="443" t="s">
        <v>787</v>
      </c>
      <c r="L855" s="443" t="s">
        <v>514</v>
      </c>
      <c r="M855" s="446">
        <v>770</v>
      </c>
      <c r="N855" s="446">
        <v>550</v>
      </c>
    </row>
    <row r="856" spans="1:14">
      <c r="A856" s="447"/>
      <c r="B856" s="447"/>
      <c r="C856" s="447"/>
      <c r="D856" s="447"/>
      <c r="E856" s="447"/>
      <c r="F856" s="447"/>
      <c r="G856" s="447"/>
      <c r="H856" s="447"/>
      <c r="I856" s="447"/>
      <c r="J856" s="447"/>
      <c r="K856" s="447"/>
      <c r="L856" s="443" t="s">
        <v>789</v>
      </c>
      <c r="M856" s="446">
        <v>11.95</v>
      </c>
      <c r="N856" s="447"/>
    </row>
    <row r="857" spans="1:14">
      <c r="A857" s="447"/>
      <c r="B857" s="447"/>
      <c r="C857" s="447"/>
      <c r="D857" s="447"/>
      <c r="E857" s="447"/>
      <c r="F857" s="447"/>
      <c r="G857" s="447"/>
      <c r="H857" s="447"/>
      <c r="I857" s="447"/>
      <c r="J857" s="447"/>
      <c r="K857" s="448" t="s">
        <v>790</v>
      </c>
      <c r="L857" s="447"/>
      <c r="M857" s="449">
        <v>781.95</v>
      </c>
      <c r="N857" s="447"/>
    </row>
    <row r="858" spans="1:14">
      <c r="A858" s="443" t="s">
        <v>1069</v>
      </c>
      <c r="B858" s="443" t="s">
        <v>795</v>
      </c>
      <c r="C858" s="444">
        <v>700</v>
      </c>
      <c r="D858" s="443" t="s">
        <v>793</v>
      </c>
      <c r="E858" s="443"/>
      <c r="F858" s="445">
        <v>44988</v>
      </c>
      <c r="G858" s="445">
        <v>45383</v>
      </c>
      <c r="H858" s="445">
        <v>45747</v>
      </c>
      <c r="I858" s="447"/>
      <c r="J858" s="446">
        <v>800</v>
      </c>
      <c r="K858" s="443" t="s">
        <v>787</v>
      </c>
      <c r="L858" s="443" t="s">
        <v>514</v>
      </c>
      <c r="M858" s="446">
        <v>660</v>
      </c>
      <c r="N858" s="446">
        <v>350</v>
      </c>
    </row>
    <row r="859" spans="1:14">
      <c r="A859" s="447"/>
      <c r="B859" s="447"/>
      <c r="C859" s="447"/>
      <c r="D859" s="447"/>
      <c r="E859" s="447"/>
      <c r="F859" s="447"/>
      <c r="G859" s="447"/>
      <c r="H859" s="447"/>
      <c r="I859" s="447"/>
      <c r="J859" s="447"/>
      <c r="K859" s="447"/>
      <c r="L859" s="443" t="s">
        <v>789</v>
      </c>
      <c r="M859" s="446">
        <v>0</v>
      </c>
      <c r="N859" s="447"/>
    </row>
    <row r="860" spans="1:14">
      <c r="A860" s="447"/>
      <c r="B860" s="447"/>
      <c r="C860" s="447"/>
      <c r="D860" s="447"/>
      <c r="E860" s="447"/>
      <c r="F860" s="447"/>
      <c r="G860" s="447"/>
      <c r="H860" s="447"/>
      <c r="I860" s="447"/>
      <c r="J860" s="447"/>
      <c r="K860" s="448" t="s">
        <v>790</v>
      </c>
      <c r="L860" s="447"/>
      <c r="M860" s="449">
        <v>660</v>
      </c>
      <c r="N860" s="447"/>
    </row>
    <row r="861" spans="1:14">
      <c r="A861" s="443" t="s">
        <v>1070</v>
      </c>
      <c r="B861" s="443" t="s">
        <v>795</v>
      </c>
      <c r="C861" s="444">
        <v>700</v>
      </c>
      <c r="D861" s="443" t="s">
        <v>793</v>
      </c>
      <c r="E861" s="443"/>
      <c r="F861" s="445">
        <v>44995</v>
      </c>
      <c r="G861" s="445">
        <v>45383</v>
      </c>
      <c r="H861" s="447"/>
      <c r="I861" s="447"/>
      <c r="J861" s="446">
        <v>800</v>
      </c>
      <c r="K861" s="443" t="s">
        <v>787</v>
      </c>
      <c r="L861" s="443" t="s">
        <v>833</v>
      </c>
      <c r="M861" s="446">
        <v>760</v>
      </c>
      <c r="N861" s="446">
        <v>350</v>
      </c>
    </row>
    <row r="862" spans="1:14">
      <c r="A862" s="447"/>
      <c r="B862" s="447"/>
      <c r="C862" s="447"/>
      <c r="D862" s="447"/>
      <c r="E862" s="447"/>
      <c r="F862" s="447"/>
      <c r="G862" s="447"/>
      <c r="H862" s="447"/>
      <c r="I862" s="447"/>
      <c r="J862" s="447"/>
      <c r="K862" s="447"/>
      <c r="L862" s="443" t="s">
        <v>788</v>
      </c>
      <c r="M862" s="446">
        <v>0</v>
      </c>
      <c r="N862" s="447"/>
    </row>
    <row r="863" spans="1:14">
      <c r="A863" s="447"/>
      <c r="B863" s="447"/>
      <c r="C863" s="447"/>
      <c r="D863" s="447"/>
      <c r="E863" s="447"/>
      <c r="F863" s="447"/>
      <c r="G863" s="447"/>
      <c r="H863" s="447"/>
      <c r="I863" s="447"/>
      <c r="J863" s="447"/>
      <c r="K863" s="447"/>
      <c r="L863" s="443" t="s">
        <v>834</v>
      </c>
      <c r="M863" s="446">
        <v>150</v>
      </c>
      <c r="N863" s="447"/>
    </row>
    <row r="864" spans="1:14">
      <c r="A864" s="447"/>
      <c r="B864" s="447"/>
      <c r="C864" s="447"/>
      <c r="D864" s="447"/>
      <c r="E864" s="447"/>
      <c r="F864" s="447"/>
      <c r="G864" s="447"/>
      <c r="H864" s="447"/>
      <c r="I864" s="447"/>
      <c r="J864" s="447"/>
      <c r="K864" s="448" t="s">
        <v>790</v>
      </c>
      <c r="L864" s="447"/>
      <c r="M864" s="449">
        <v>910</v>
      </c>
      <c r="N864" s="447"/>
    </row>
    <row r="865" spans="1:17">
      <c r="A865" s="443" t="s">
        <v>1071</v>
      </c>
      <c r="B865" s="443" t="s">
        <v>792</v>
      </c>
      <c r="C865" s="444">
        <v>700</v>
      </c>
      <c r="D865" s="443" t="s">
        <v>793</v>
      </c>
      <c r="E865" s="443"/>
      <c r="F865" s="445">
        <v>44869</v>
      </c>
      <c r="G865" s="445">
        <v>45261</v>
      </c>
      <c r="H865" s="445">
        <v>45626</v>
      </c>
      <c r="I865" s="447"/>
      <c r="J865" s="446">
        <v>725</v>
      </c>
      <c r="K865" s="443" t="s">
        <v>787</v>
      </c>
      <c r="L865" s="443" t="s">
        <v>514</v>
      </c>
      <c r="M865" s="446">
        <v>675</v>
      </c>
      <c r="N865" s="446">
        <v>350</v>
      </c>
      <c r="O865" s="430"/>
      <c r="P865" s="430"/>
      <c r="Q865" s="430"/>
    </row>
    <row r="866" spans="1:17">
      <c r="A866" s="447"/>
      <c r="B866" s="447"/>
      <c r="C866" s="447"/>
      <c r="D866" s="447"/>
      <c r="E866" s="447"/>
      <c r="F866" s="447"/>
      <c r="G866" s="447"/>
      <c r="H866" s="447"/>
      <c r="I866" s="447"/>
      <c r="J866" s="447"/>
      <c r="K866" s="447"/>
      <c r="L866" s="443" t="s">
        <v>814</v>
      </c>
      <c r="M866" s="446">
        <v>11.95</v>
      </c>
      <c r="N866" s="447"/>
      <c r="O866" s="430"/>
      <c r="P866" s="430"/>
      <c r="Q866" s="430"/>
    </row>
    <row r="867" spans="1:17">
      <c r="A867" s="447"/>
      <c r="B867" s="447"/>
      <c r="C867" s="447"/>
      <c r="D867" s="447"/>
      <c r="E867" s="447"/>
      <c r="F867" s="447"/>
      <c r="G867" s="447"/>
      <c r="H867" s="447"/>
      <c r="I867" s="447"/>
      <c r="J867" s="447"/>
      <c r="K867" s="448" t="s">
        <v>790</v>
      </c>
      <c r="L867" s="447"/>
      <c r="M867" s="449">
        <v>686.95</v>
      </c>
      <c r="N867" s="447"/>
      <c r="O867" s="430"/>
      <c r="P867" s="430"/>
      <c r="Q867" s="430"/>
    </row>
    <row r="868" spans="1:17">
      <c r="A868" s="443" t="s">
        <v>1072</v>
      </c>
      <c r="B868" s="443" t="s">
        <v>803</v>
      </c>
      <c r="C868" s="444">
        <v>700</v>
      </c>
      <c r="D868" s="443" t="s">
        <v>793</v>
      </c>
      <c r="E868" s="443"/>
      <c r="F868" s="445">
        <v>44931</v>
      </c>
      <c r="G868" s="445">
        <v>45139</v>
      </c>
      <c r="H868" s="445">
        <v>45504</v>
      </c>
      <c r="I868" s="447"/>
      <c r="J868" s="446">
        <v>825</v>
      </c>
      <c r="K868" s="443" t="s">
        <v>787</v>
      </c>
      <c r="L868" s="443" t="s">
        <v>514</v>
      </c>
      <c r="M868" s="446">
        <v>750</v>
      </c>
      <c r="N868" s="446">
        <v>350</v>
      </c>
      <c r="O868" s="430"/>
      <c r="P868" s="430"/>
      <c r="Q868" s="430"/>
    </row>
    <row r="869" spans="1:17">
      <c r="A869" s="447"/>
      <c r="B869" s="447"/>
      <c r="C869" s="447"/>
      <c r="D869" s="447"/>
      <c r="E869" s="447"/>
      <c r="F869" s="447"/>
      <c r="G869" s="447"/>
      <c r="H869" s="447"/>
      <c r="I869" s="447"/>
      <c r="J869" s="447"/>
      <c r="K869" s="447"/>
      <c r="L869" s="443" t="s">
        <v>788</v>
      </c>
      <c r="M869" s="446">
        <v>0</v>
      </c>
      <c r="N869" s="447"/>
      <c r="O869" s="430"/>
      <c r="P869" s="430"/>
      <c r="Q869" s="430"/>
    </row>
    <row r="870" spans="1:17">
      <c r="A870" s="447"/>
      <c r="B870" s="447"/>
      <c r="C870" s="447"/>
      <c r="D870" s="447"/>
      <c r="E870" s="447"/>
      <c r="F870" s="447"/>
      <c r="G870" s="447"/>
      <c r="H870" s="447"/>
      <c r="I870" s="447"/>
      <c r="J870" s="447"/>
      <c r="K870" s="447"/>
      <c r="L870" s="443" t="s">
        <v>789</v>
      </c>
      <c r="M870" s="446">
        <v>10</v>
      </c>
      <c r="N870" s="447"/>
      <c r="O870" s="430"/>
      <c r="P870" s="430"/>
      <c r="Q870" s="430"/>
    </row>
    <row r="871" spans="1:17">
      <c r="A871" s="447"/>
      <c r="B871" s="447"/>
      <c r="C871" s="447"/>
      <c r="D871" s="447"/>
      <c r="E871" s="447"/>
      <c r="F871" s="447"/>
      <c r="G871" s="447"/>
      <c r="H871" s="447"/>
      <c r="I871" s="447"/>
      <c r="J871" s="447"/>
      <c r="K871" s="448" t="s">
        <v>790</v>
      </c>
      <c r="L871" s="447"/>
      <c r="M871" s="449">
        <v>760</v>
      </c>
      <c r="N871" s="447"/>
      <c r="O871" s="430"/>
      <c r="P871" s="430"/>
      <c r="Q871" s="430"/>
    </row>
    <row r="872" spans="1:17" ht="15.75" thickBot="1">
      <c r="A872" s="447"/>
      <c r="B872" s="448"/>
      <c r="C872" s="450">
        <v>170080</v>
      </c>
      <c r="D872" s="447"/>
      <c r="E872" s="447"/>
      <c r="F872" s="447"/>
      <c r="G872" s="447"/>
      <c r="H872" s="447"/>
      <c r="I872" s="447"/>
      <c r="J872" s="451">
        <v>203025</v>
      </c>
      <c r="K872" s="447"/>
      <c r="L872" s="447"/>
      <c r="M872" s="451">
        <v>175741.80000000019</v>
      </c>
      <c r="N872" s="451">
        <v>84472</v>
      </c>
      <c r="O872" s="430"/>
      <c r="P872" s="430"/>
      <c r="Q872" s="430"/>
    </row>
    <row r="873" spans="1:17" ht="15.75" thickTop="1">
      <c r="A873" s="447"/>
      <c r="B873" s="447"/>
      <c r="C873" s="447"/>
      <c r="D873" s="447"/>
      <c r="E873" s="447"/>
      <c r="F873" s="447"/>
      <c r="G873" s="447"/>
      <c r="H873" s="447"/>
      <c r="I873" s="447"/>
      <c r="J873" s="447"/>
      <c r="K873" s="447"/>
      <c r="L873" s="447"/>
      <c r="M873" s="447"/>
      <c r="N873" s="447"/>
      <c r="O873" s="430"/>
      <c r="P873" s="430"/>
      <c r="Q873" s="430"/>
    </row>
    <row r="874" spans="1:17" ht="15.75">
      <c r="A874" s="452" t="s">
        <v>1073</v>
      </c>
      <c r="B874" s="447"/>
      <c r="C874" s="447"/>
      <c r="D874" s="452" t="s">
        <v>1074</v>
      </c>
      <c r="E874" s="447"/>
      <c r="F874" s="447"/>
      <c r="G874" s="447"/>
      <c r="H874" s="447"/>
      <c r="I874" s="447"/>
      <c r="J874" s="447"/>
      <c r="K874" s="447"/>
      <c r="L874" s="447"/>
      <c r="M874" s="447"/>
      <c r="N874" s="447"/>
      <c r="O874" s="430"/>
      <c r="P874" s="430"/>
      <c r="Q874" s="430"/>
    </row>
    <row r="875" spans="1:17" ht="25.5">
      <c r="A875" s="453" t="s">
        <v>1075</v>
      </c>
      <c r="B875" s="454" t="s">
        <v>1076</v>
      </c>
      <c r="C875" s="454" t="s">
        <v>1077</v>
      </c>
      <c r="D875" s="453" t="s">
        <v>781</v>
      </c>
      <c r="E875" s="454"/>
      <c r="F875" s="447"/>
      <c r="G875" s="447"/>
      <c r="H875" s="447"/>
      <c r="I875" s="447"/>
      <c r="J875" s="447"/>
      <c r="K875" s="447"/>
      <c r="L875" s="447"/>
      <c r="M875" s="447"/>
      <c r="N875" s="447"/>
      <c r="O875" s="430"/>
      <c r="P875" s="440" t="s">
        <v>1078</v>
      </c>
      <c r="Q875" s="440" t="s">
        <v>1079</v>
      </c>
    </row>
    <row r="876" spans="1:17">
      <c r="A876" s="443" t="s">
        <v>793</v>
      </c>
      <c r="B876" s="455">
        <v>234</v>
      </c>
      <c r="C876" s="456">
        <v>0.88973384030418246</v>
      </c>
      <c r="D876" s="457" t="s">
        <v>1080</v>
      </c>
      <c r="E876" s="447"/>
      <c r="F876" s="447"/>
      <c r="G876" s="447"/>
      <c r="H876" s="447"/>
      <c r="I876" s="447"/>
      <c r="J876" s="447"/>
      <c r="K876" s="447"/>
      <c r="L876" s="447"/>
      <c r="M876" s="447"/>
      <c r="N876" s="447"/>
      <c r="O876" s="430"/>
      <c r="P876" s="436">
        <v>163880</v>
      </c>
      <c r="Q876" s="436">
        <v>4472.05</v>
      </c>
    </row>
    <row r="877" spans="1:17">
      <c r="A877" s="443" t="s">
        <v>786</v>
      </c>
      <c r="B877" s="455">
        <v>10</v>
      </c>
      <c r="C877" s="456">
        <v>3.8022813688212927E-2</v>
      </c>
      <c r="D877" s="443" t="s">
        <v>901</v>
      </c>
      <c r="E877" s="446"/>
      <c r="F877" s="447"/>
      <c r="G877" s="447"/>
      <c r="H877" s="447"/>
      <c r="I877" s="447"/>
      <c r="J877" s="447"/>
      <c r="K877" s="447"/>
      <c r="L877" s="447"/>
      <c r="M877" s="447"/>
      <c r="N877" s="447"/>
      <c r="O877" s="430"/>
      <c r="P877" s="436">
        <v>6825</v>
      </c>
      <c r="Q877" s="436">
        <v>564.75</v>
      </c>
    </row>
    <row r="878" spans="1:17">
      <c r="A878" s="448" t="s">
        <v>1081</v>
      </c>
      <c r="B878" s="458">
        <v>244</v>
      </c>
      <c r="C878" s="459">
        <v>0.92775665399239549</v>
      </c>
      <c r="D878" s="443" t="s">
        <v>841</v>
      </c>
      <c r="E878" s="446"/>
      <c r="F878" s="447"/>
      <c r="G878" s="447"/>
      <c r="H878" s="447"/>
      <c r="I878" s="447"/>
      <c r="J878" s="447"/>
      <c r="K878" s="447"/>
      <c r="L878" s="447"/>
      <c r="M878" s="447"/>
      <c r="N878" s="447"/>
      <c r="O878" s="430"/>
      <c r="P878" s="437">
        <v>170705</v>
      </c>
      <c r="Q878" s="437">
        <v>5036.8</v>
      </c>
    </row>
    <row r="879" spans="1:17">
      <c r="A879" s="443" t="s">
        <v>864</v>
      </c>
      <c r="B879" s="455">
        <v>5</v>
      </c>
      <c r="C879" s="456">
        <v>1.9011406844106463E-2</v>
      </c>
      <c r="D879" s="443" t="s">
        <v>789</v>
      </c>
      <c r="E879" s="446"/>
      <c r="F879" s="447"/>
      <c r="G879" s="447"/>
      <c r="H879" s="447"/>
      <c r="I879" s="447"/>
      <c r="J879" s="447"/>
      <c r="K879" s="447"/>
      <c r="L879" s="447"/>
      <c r="M879" s="447"/>
      <c r="N879" s="447"/>
      <c r="O879" s="430"/>
      <c r="P879" s="436">
        <v>0</v>
      </c>
      <c r="Q879" s="436">
        <v>0</v>
      </c>
    </row>
    <row r="880" spans="1:17">
      <c r="A880" s="443" t="s">
        <v>992</v>
      </c>
      <c r="B880" s="455">
        <v>3</v>
      </c>
      <c r="C880" s="456">
        <v>1.1406844106463879E-2</v>
      </c>
      <c r="D880" s="443" t="s">
        <v>808</v>
      </c>
      <c r="E880" s="446"/>
      <c r="F880" s="447"/>
      <c r="G880" s="447"/>
      <c r="H880" s="447"/>
      <c r="I880" s="447"/>
      <c r="J880" s="447"/>
      <c r="K880" s="447"/>
      <c r="L880" s="447"/>
      <c r="M880" s="447"/>
      <c r="N880" s="447"/>
      <c r="O880" s="430"/>
      <c r="P880" s="436">
        <v>0</v>
      </c>
      <c r="Q880" s="436">
        <v>0</v>
      </c>
    </row>
    <row r="881" spans="1:36">
      <c r="A881" s="443" t="s">
        <v>836</v>
      </c>
      <c r="B881" s="455">
        <v>11</v>
      </c>
      <c r="C881" s="456">
        <v>4.1825095057034217E-2</v>
      </c>
      <c r="D881" s="443" t="s">
        <v>833</v>
      </c>
      <c r="E881" s="446"/>
      <c r="F881" s="447"/>
      <c r="G881" s="447"/>
      <c r="H881" s="447"/>
      <c r="I881" s="447"/>
      <c r="J881" s="447"/>
      <c r="K881" s="447"/>
      <c r="L881" s="447"/>
      <c r="M881" s="447"/>
      <c r="N881" s="447"/>
      <c r="O881" s="430"/>
      <c r="P881" s="436">
        <v>0</v>
      </c>
      <c r="Q881" s="436">
        <v>0</v>
      </c>
      <c r="R881" s="430"/>
      <c r="S881" s="430"/>
      <c r="T881" s="430"/>
      <c r="U881" s="430"/>
      <c r="V881" s="430"/>
      <c r="W881" s="430"/>
      <c r="X881" s="430"/>
      <c r="Y881" s="430"/>
      <c r="Z881" s="430"/>
      <c r="AA881" s="430"/>
      <c r="AB881" s="430"/>
      <c r="AC881" s="430"/>
      <c r="AD881" s="430"/>
      <c r="AE881" s="430"/>
      <c r="AF881" s="430"/>
      <c r="AG881" s="430"/>
      <c r="AH881" s="430"/>
      <c r="AI881" s="430"/>
      <c r="AJ881" s="430"/>
    </row>
    <row r="882" spans="1:36">
      <c r="A882" s="448" t="s">
        <v>1082</v>
      </c>
      <c r="B882" s="458">
        <v>19</v>
      </c>
      <c r="C882" s="459">
        <v>7.2243346007604556E-2</v>
      </c>
      <c r="D882" s="443" t="s">
        <v>834</v>
      </c>
      <c r="E882" s="446"/>
      <c r="F882" s="447"/>
      <c r="G882" s="447"/>
      <c r="H882" s="447"/>
      <c r="I882" s="447"/>
      <c r="J882" s="447"/>
      <c r="K882" s="447"/>
      <c r="L882" s="447"/>
      <c r="M882" s="447"/>
      <c r="N882" s="447"/>
      <c r="O882" s="430"/>
      <c r="P882" s="437">
        <v>0</v>
      </c>
      <c r="Q882" s="437">
        <v>0</v>
      </c>
      <c r="R882" s="430"/>
      <c r="S882" s="430"/>
      <c r="T882" s="430"/>
      <c r="U882" s="430"/>
      <c r="V882" s="430"/>
      <c r="W882" s="430"/>
      <c r="X882" s="430"/>
      <c r="Y882" s="430"/>
      <c r="Z882" s="430"/>
      <c r="AA882" s="430"/>
      <c r="AB882" s="430"/>
      <c r="AC882" s="430"/>
      <c r="AD882" s="430"/>
      <c r="AE882" s="430"/>
      <c r="AF882" s="430"/>
      <c r="AG882" s="430"/>
      <c r="AH882" s="430"/>
      <c r="AI882" s="430"/>
      <c r="AJ882" s="430"/>
    </row>
    <row r="883" spans="1:36" ht="15.75" thickBot="1">
      <c r="A883" s="448" t="s">
        <v>1083</v>
      </c>
      <c r="B883" s="460">
        <v>263</v>
      </c>
      <c r="C883" s="461">
        <v>1</v>
      </c>
      <c r="D883" s="443" t="s">
        <v>514</v>
      </c>
      <c r="E883" s="446"/>
      <c r="F883" s="447"/>
      <c r="G883" s="447"/>
      <c r="H883" s="447"/>
      <c r="I883" s="447"/>
      <c r="J883" s="447"/>
      <c r="K883" s="447"/>
      <c r="L883" s="447"/>
      <c r="M883" s="447"/>
      <c r="N883" s="447"/>
      <c r="O883" s="430"/>
      <c r="P883" s="439">
        <v>170705</v>
      </c>
      <c r="Q883" s="439">
        <v>5036.8</v>
      </c>
      <c r="R883" s="430"/>
      <c r="S883" s="430"/>
      <c r="T883" s="430"/>
      <c r="U883" s="430"/>
      <c r="V883" s="430"/>
      <c r="W883" s="430"/>
      <c r="X883" s="430"/>
      <c r="Y883" s="430"/>
      <c r="Z883" s="430"/>
      <c r="AA883" s="430"/>
      <c r="AB883" s="430"/>
      <c r="AC883" s="430"/>
      <c r="AD883" s="430"/>
      <c r="AE883" s="430"/>
      <c r="AF883" s="430"/>
      <c r="AG883" s="430"/>
      <c r="AH883" s="430"/>
      <c r="AI883" s="430"/>
      <c r="AJ883" s="430"/>
    </row>
    <row r="884" spans="1:36" ht="15.75" thickTop="1">
      <c r="A884" s="447"/>
      <c r="B884" s="447"/>
      <c r="C884" s="447"/>
      <c r="D884" s="443" t="s">
        <v>897</v>
      </c>
      <c r="E884" s="446"/>
      <c r="F884" s="447"/>
      <c r="G884" s="447"/>
      <c r="H884" s="447"/>
      <c r="I884" s="447"/>
      <c r="J884" s="447"/>
      <c r="K884" s="447"/>
      <c r="L884" s="447"/>
      <c r="M884" s="447"/>
      <c r="N884" s="447"/>
      <c r="O884" s="430"/>
      <c r="P884" s="430"/>
      <c r="Q884" s="430"/>
      <c r="R884" s="430"/>
      <c r="S884" s="430"/>
      <c r="T884" s="430"/>
      <c r="U884" s="430"/>
      <c r="V884" s="430"/>
      <c r="W884" s="430"/>
      <c r="X884" s="430"/>
      <c r="Y884" s="430"/>
      <c r="Z884" s="430"/>
      <c r="AA884" s="430"/>
      <c r="AB884" s="430"/>
      <c r="AC884" s="430"/>
      <c r="AD884" s="430"/>
      <c r="AE884" s="430"/>
      <c r="AF884" s="430"/>
      <c r="AG884" s="430"/>
      <c r="AH884" s="430"/>
      <c r="AI884" s="430"/>
      <c r="AJ884" s="430"/>
    </row>
    <row r="885" spans="1:36">
      <c r="A885" s="447"/>
      <c r="B885" s="447"/>
      <c r="C885" s="447"/>
      <c r="D885" s="443" t="s">
        <v>814</v>
      </c>
      <c r="E885" s="446"/>
      <c r="F885" s="447"/>
      <c r="G885" s="447"/>
      <c r="H885" s="447"/>
      <c r="I885" s="447"/>
      <c r="J885" s="447"/>
      <c r="K885" s="447"/>
      <c r="L885" s="447"/>
      <c r="M885" s="447"/>
      <c r="N885" s="447"/>
      <c r="O885" s="430"/>
      <c r="P885" s="430"/>
      <c r="Q885" s="430"/>
      <c r="R885" s="430"/>
      <c r="S885" s="430"/>
      <c r="T885" s="430"/>
      <c r="U885" s="430"/>
      <c r="V885" s="430"/>
      <c r="W885" s="430"/>
      <c r="X885" s="430"/>
      <c r="Y885" s="430"/>
      <c r="Z885" s="430"/>
      <c r="AA885" s="430"/>
      <c r="AB885" s="430"/>
      <c r="AC885" s="430"/>
      <c r="AD885" s="430"/>
      <c r="AE885" s="430"/>
      <c r="AF885" s="430"/>
      <c r="AG885" s="430"/>
      <c r="AH885" s="430"/>
      <c r="AI885" s="430"/>
      <c r="AJ885" s="430"/>
    </row>
    <row r="886" spans="1:36">
      <c r="A886" s="447"/>
      <c r="B886" s="447"/>
      <c r="C886" s="447"/>
      <c r="D886" s="443" t="s">
        <v>855</v>
      </c>
      <c r="E886" s="446"/>
      <c r="F886" s="447"/>
      <c r="G886" s="447"/>
      <c r="H886" s="447"/>
      <c r="I886" s="447"/>
      <c r="J886" s="447"/>
      <c r="K886" s="447"/>
      <c r="L886" s="447"/>
      <c r="M886" s="447"/>
      <c r="N886" s="447"/>
      <c r="O886" s="430"/>
      <c r="P886" s="430"/>
      <c r="Q886" s="430"/>
      <c r="R886" s="430"/>
      <c r="S886" s="430"/>
      <c r="T886" s="430"/>
      <c r="U886" s="430"/>
      <c r="V886" s="430"/>
      <c r="W886" s="430"/>
      <c r="X886" s="430"/>
      <c r="Y886" s="430"/>
      <c r="Z886" s="430"/>
      <c r="AA886" s="430"/>
      <c r="AB886" s="430"/>
      <c r="AC886" s="430"/>
      <c r="AD886" s="430"/>
      <c r="AE886" s="430"/>
      <c r="AF886" s="430"/>
      <c r="AG886" s="430"/>
      <c r="AH886" s="430"/>
      <c r="AI886" s="430"/>
      <c r="AJ886" s="430"/>
    </row>
    <row r="887" spans="1:36">
      <c r="A887" s="447"/>
      <c r="B887" s="447"/>
      <c r="C887" s="447"/>
      <c r="D887" s="448" t="s">
        <v>1084</v>
      </c>
      <c r="E887" s="449"/>
      <c r="F887" s="447"/>
      <c r="G887" s="447"/>
      <c r="H887" s="447"/>
      <c r="I887" s="447"/>
      <c r="J887" s="447"/>
      <c r="K887" s="447"/>
      <c r="L887" s="447"/>
      <c r="M887" s="447"/>
      <c r="N887" s="447"/>
      <c r="O887" s="430"/>
      <c r="P887" s="430"/>
      <c r="Q887" s="430"/>
      <c r="R887" s="430"/>
      <c r="S887" s="430"/>
      <c r="T887" s="430"/>
      <c r="U887" s="430"/>
      <c r="V887" s="430"/>
      <c r="W887" s="430"/>
      <c r="X887" s="430"/>
      <c r="Y887" s="430"/>
      <c r="Z887" s="430"/>
      <c r="AA887" s="430"/>
      <c r="AB887" s="430"/>
      <c r="AC887" s="430"/>
      <c r="AD887" s="430"/>
      <c r="AE887" s="430"/>
      <c r="AF887" s="430"/>
      <c r="AG887" s="430"/>
      <c r="AH887" s="430"/>
      <c r="AI887" s="430"/>
      <c r="AJ887" s="430"/>
    </row>
    <row r="888" spans="1:36" ht="15.75" thickBot="1">
      <c r="A888" s="447"/>
      <c r="B888" s="447"/>
      <c r="C888" s="447"/>
      <c r="D888" s="448" t="s">
        <v>1085</v>
      </c>
      <c r="E888" s="451"/>
      <c r="F888" s="447"/>
      <c r="G888" s="447"/>
      <c r="H888" s="447"/>
      <c r="I888" s="447"/>
      <c r="J888" s="447"/>
      <c r="K888" s="447"/>
      <c r="L888" s="447"/>
      <c r="M888" s="447"/>
      <c r="N888" s="447"/>
      <c r="O888" s="430"/>
      <c r="P888" s="430"/>
      <c r="Q888" s="430"/>
      <c r="R888" s="430"/>
      <c r="S888" s="430"/>
      <c r="T888" s="430"/>
      <c r="U888" s="430"/>
      <c r="V888" s="430"/>
      <c r="W888" s="430"/>
      <c r="X888" s="430"/>
      <c r="Y888" s="430"/>
      <c r="Z888" s="430"/>
      <c r="AA888" s="430"/>
      <c r="AB888" s="430"/>
      <c r="AC888" s="430"/>
      <c r="AD888" s="430"/>
      <c r="AE888" s="430"/>
      <c r="AF888" s="430"/>
      <c r="AG888" s="430"/>
      <c r="AH888" s="430"/>
      <c r="AI888" s="430"/>
      <c r="AJ888" s="430"/>
    </row>
    <row r="889" spans="1:36" ht="15.75" thickTop="1">
      <c r="A889" s="447"/>
      <c r="B889" s="447"/>
      <c r="C889" s="447"/>
      <c r="D889" s="447"/>
      <c r="E889" s="447"/>
      <c r="F889" s="447"/>
      <c r="G889" s="447"/>
      <c r="H889" s="447"/>
      <c r="I889" s="447"/>
      <c r="J889" s="447"/>
      <c r="K889" s="447"/>
      <c r="L889" s="447"/>
      <c r="M889" s="447"/>
      <c r="N889" s="447"/>
      <c r="O889" s="430"/>
      <c r="P889" s="430"/>
      <c r="Q889" s="430"/>
      <c r="R889" s="430"/>
      <c r="S889" s="430"/>
      <c r="T889" s="430"/>
      <c r="U889" s="430"/>
      <c r="V889" s="430"/>
      <c r="W889" s="430"/>
      <c r="X889" s="430"/>
      <c r="Y889" s="430"/>
      <c r="Z889" s="430"/>
      <c r="AA889" s="430"/>
      <c r="AB889" s="430"/>
      <c r="AC889" s="430"/>
      <c r="AD889" s="430"/>
      <c r="AE889" s="430"/>
      <c r="AF889" s="430"/>
      <c r="AG889" s="430"/>
      <c r="AH889" s="430"/>
      <c r="AI889" s="430"/>
      <c r="AJ889" s="430"/>
    </row>
    <row r="890" spans="1:36" ht="15.75">
      <c r="A890" s="452" t="s">
        <v>1086</v>
      </c>
      <c r="B890" s="447"/>
      <c r="C890" s="447"/>
      <c r="D890" s="447"/>
      <c r="E890" s="447"/>
      <c r="F890" s="447"/>
      <c r="G890" s="447"/>
      <c r="H890" s="447"/>
      <c r="I890" s="447"/>
      <c r="J890" s="447"/>
      <c r="K890" s="447"/>
      <c r="L890" s="447"/>
      <c r="M890" s="447"/>
      <c r="N890" s="447"/>
      <c r="O890" s="430"/>
      <c r="P890" s="430"/>
      <c r="Q890" s="430"/>
      <c r="R890" s="430"/>
      <c r="S890" s="430"/>
      <c r="T890" s="430"/>
      <c r="U890" s="430"/>
      <c r="V890" s="430"/>
      <c r="W890" s="430"/>
      <c r="X890" s="430"/>
      <c r="Y890" s="430"/>
      <c r="Z890" s="430"/>
      <c r="AA890" s="430"/>
      <c r="AB890" s="430"/>
      <c r="AC890" s="430"/>
      <c r="AD890" s="430"/>
      <c r="AE890" s="430"/>
      <c r="AF890" s="430"/>
      <c r="AG890" s="430"/>
      <c r="AH890" s="430"/>
      <c r="AI890" s="430"/>
      <c r="AJ890" s="430"/>
    </row>
    <row r="891" spans="1:36" ht="25.5">
      <c r="A891" s="453" t="s">
        <v>18</v>
      </c>
      <c r="B891" s="454" t="s">
        <v>1087</v>
      </c>
      <c r="C891" s="454" t="s">
        <v>1088</v>
      </c>
      <c r="D891" s="454" t="s">
        <v>779</v>
      </c>
      <c r="E891" s="454"/>
      <c r="F891" s="447"/>
      <c r="G891" s="447"/>
      <c r="H891" s="447"/>
      <c r="I891" s="447"/>
      <c r="J891" s="447"/>
      <c r="K891" s="447"/>
      <c r="L891" s="447"/>
      <c r="M891" s="447"/>
      <c r="N891" s="447"/>
      <c r="O891" s="430"/>
      <c r="P891" s="440" t="s">
        <v>1089</v>
      </c>
      <c r="Q891" s="440" t="s">
        <v>1090</v>
      </c>
      <c r="R891" s="440" t="s">
        <v>1091</v>
      </c>
      <c r="S891" s="440" t="s">
        <v>1092</v>
      </c>
      <c r="T891" s="440" t="s">
        <v>1093</v>
      </c>
      <c r="U891" s="440" t="s">
        <v>1094</v>
      </c>
      <c r="V891" s="440" t="s">
        <v>1095</v>
      </c>
      <c r="W891" s="440" t="s">
        <v>1096</v>
      </c>
      <c r="X891" s="440" t="s">
        <v>1097</v>
      </c>
      <c r="Y891" s="440" t="s">
        <v>1098</v>
      </c>
      <c r="Z891" s="440" t="s">
        <v>1099</v>
      </c>
      <c r="AA891" s="440" t="s">
        <v>1100</v>
      </c>
      <c r="AB891" s="440" t="s">
        <v>1101</v>
      </c>
      <c r="AC891" s="440" t="s">
        <v>1102</v>
      </c>
      <c r="AD891" s="440" t="s">
        <v>1103</v>
      </c>
      <c r="AE891" s="440" t="s">
        <v>1104</v>
      </c>
      <c r="AF891" s="440" t="s">
        <v>1105</v>
      </c>
      <c r="AG891" s="440" t="s">
        <v>1106</v>
      </c>
      <c r="AH891" s="440" t="s">
        <v>1107</v>
      </c>
      <c r="AI891" s="440" t="s">
        <v>1108</v>
      </c>
      <c r="AJ891" s="440" t="s">
        <v>1109</v>
      </c>
    </row>
    <row r="892" spans="1:36">
      <c r="A892" s="443" t="s">
        <v>785</v>
      </c>
      <c r="B892" s="455">
        <v>70</v>
      </c>
      <c r="C892" s="455">
        <v>64</v>
      </c>
      <c r="D892" s="446">
        <v>700</v>
      </c>
      <c r="E892" s="446"/>
      <c r="F892" s="447"/>
      <c r="G892" s="447"/>
      <c r="H892" s="447"/>
      <c r="I892" s="447"/>
      <c r="J892" s="447"/>
      <c r="K892" s="447"/>
      <c r="L892" s="447"/>
      <c r="M892" s="447"/>
      <c r="N892" s="447"/>
      <c r="O892" s="430"/>
      <c r="P892" s="441">
        <v>70</v>
      </c>
      <c r="Q892" s="441">
        <v>0</v>
      </c>
      <c r="R892" s="435">
        <v>0</v>
      </c>
      <c r="S892" s="435">
        <v>49000</v>
      </c>
      <c r="T892" s="435">
        <v>0</v>
      </c>
      <c r="U892" s="435">
        <v>0</v>
      </c>
      <c r="V892" s="435">
        <v>0</v>
      </c>
      <c r="W892" s="435">
        <v>0</v>
      </c>
      <c r="X892" s="435">
        <v>0</v>
      </c>
      <c r="Y892" s="435">
        <v>40984.85</v>
      </c>
      <c r="Z892" s="435">
        <v>39691</v>
      </c>
      <c r="AA892" s="435">
        <v>1293.8499999999999</v>
      </c>
      <c r="AB892" s="435">
        <v>41082.410000000003</v>
      </c>
      <c r="AC892" s="435">
        <v>70</v>
      </c>
      <c r="AD892" s="435">
        <v>41320</v>
      </c>
      <c r="AE892" s="435">
        <v>37720</v>
      </c>
      <c r="AF892" s="435">
        <v>41320</v>
      </c>
      <c r="AG892" s="435">
        <v>0</v>
      </c>
      <c r="AH892" s="435">
        <v>684</v>
      </c>
      <c r="AI892" s="435">
        <v>694</v>
      </c>
      <c r="AJ892" s="435">
        <v>694</v>
      </c>
    </row>
    <row r="893" spans="1:36">
      <c r="A893" s="443" t="s">
        <v>878</v>
      </c>
      <c r="B893" s="455">
        <v>32</v>
      </c>
      <c r="C893" s="455">
        <v>31</v>
      </c>
      <c r="D893" s="446">
        <v>750</v>
      </c>
      <c r="E893" s="446"/>
      <c r="F893" s="447"/>
      <c r="G893" s="447"/>
      <c r="H893" s="447"/>
      <c r="I893" s="447"/>
      <c r="J893" s="447"/>
      <c r="K893" s="447"/>
      <c r="L893" s="447"/>
      <c r="M893" s="447"/>
      <c r="N893" s="447"/>
      <c r="O893" s="430"/>
      <c r="P893" s="441">
        <v>32</v>
      </c>
      <c r="Q893" s="441">
        <v>0</v>
      </c>
      <c r="R893" s="435">
        <v>0</v>
      </c>
      <c r="S893" s="435">
        <v>24000</v>
      </c>
      <c r="T893" s="435">
        <v>0</v>
      </c>
      <c r="U893" s="435">
        <v>0</v>
      </c>
      <c r="V893" s="435">
        <v>0</v>
      </c>
      <c r="W893" s="435">
        <v>0</v>
      </c>
      <c r="X893" s="435">
        <v>0</v>
      </c>
      <c r="Y893" s="435">
        <v>21879.85</v>
      </c>
      <c r="Z893" s="435">
        <v>21280</v>
      </c>
      <c r="AA893" s="435">
        <v>599.85</v>
      </c>
      <c r="AB893" s="435">
        <v>22078.53</v>
      </c>
      <c r="AC893" s="435">
        <v>32</v>
      </c>
      <c r="AD893" s="435">
        <v>18800</v>
      </c>
      <c r="AE893" s="435">
        <v>18220</v>
      </c>
      <c r="AF893" s="435">
        <v>18800</v>
      </c>
      <c r="AG893" s="435">
        <v>0</v>
      </c>
      <c r="AH893" s="435">
        <v>360</v>
      </c>
      <c r="AI893" s="435">
        <v>363</v>
      </c>
      <c r="AJ893" s="435">
        <v>363</v>
      </c>
    </row>
    <row r="894" spans="1:36">
      <c r="A894" s="443" t="s">
        <v>792</v>
      </c>
      <c r="B894" s="455">
        <v>14</v>
      </c>
      <c r="C894" s="455">
        <v>14</v>
      </c>
      <c r="D894" s="446">
        <v>725</v>
      </c>
      <c r="E894" s="446"/>
      <c r="F894" s="447"/>
      <c r="G894" s="447"/>
      <c r="H894" s="447"/>
      <c r="I894" s="447"/>
      <c r="J894" s="447"/>
      <c r="K894" s="447"/>
      <c r="L894" s="447"/>
      <c r="M894" s="447"/>
      <c r="N894" s="447"/>
      <c r="O894" s="430"/>
      <c r="P894" s="441">
        <v>14</v>
      </c>
      <c r="Q894" s="441">
        <v>0</v>
      </c>
      <c r="R894" s="435">
        <v>0</v>
      </c>
      <c r="S894" s="435">
        <v>10150</v>
      </c>
      <c r="T894" s="435">
        <v>0</v>
      </c>
      <c r="U894" s="435">
        <v>0</v>
      </c>
      <c r="V894" s="435">
        <v>0</v>
      </c>
      <c r="W894" s="435">
        <v>0</v>
      </c>
      <c r="X894" s="435">
        <v>0</v>
      </c>
      <c r="Y894" s="435">
        <v>9779.5</v>
      </c>
      <c r="Z894" s="435">
        <v>9600</v>
      </c>
      <c r="AA894" s="435">
        <v>179.5</v>
      </c>
      <c r="AB894" s="435">
        <v>10208.450000000001</v>
      </c>
      <c r="AC894" s="435">
        <v>14</v>
      </c>
      <c r="AD894" s="435">
        <v>8840</v>
      </c>
      <c r="AE894" s="435">
        <v>8840</v>
      </c>
      <c r="AF894" s="435">
        <v>8840</v>
      </c>
      <c r="AG894" s="435">
        <v>0</v>
      </c>
      <c r="AH894" s="435">
        <v>168</v>
      </c>
      <c r="AI894" s="435">
        <v>170</v>
      </c>
      <c r="AJ894" s="435">
        <v>170</v>
      </c>
    </row>
    <row r="895" spans="1:36">
      <c r="A895" s="443" t="s">
        <v>795</v>
      </c>
      <c r="B895" s="455">
        <v>94</v>
      </c>
      <c r="C895" s="455">
        <v>85</v>
      </c>
      <c r="D895" s="446">
        <v>800</v>
      </c>
      <c r="E895" s="446"/>
      <c r="F895" s="447"/>
      <c r="G895" s="447"/>
      <c r="H895" s="447"/>
      <c r="I895" s="447"/>
      <c r="J895" s="447"/>
      <c r="K895" s="447"/>
      <c r="L895" s="447"/>
      <c r="M895" s="447"/>
      <c r="N895" s="447"/>
      <c r="O895" s="430"/>
      <c r="P895" s="441">
        <v>94</v>
      </c>
      <c r="Q895" s="441">
        <v>0</v>
      </c>
      <c r="R895" s="435">
        <v>0</v>
      </c>
      <c r="S895" s="435">
        <v>75200</v>
      </c>
      <c r="T895" s="435">
        <v>0</v>
      </c>
      <c r="U895" s="435">
        <v>0</v>
      </c>
      <c r="V895" s="435">
        <v>0</v>
      </c>
      <c r="W895" s="435">
        <v>0</v>
      </c>
      <c r="X895" s="435">
        <v>0</v>
      </c>
      <c r="Y895" s="435">
        <v>63586.35</v>
      </c>
      <c r="Z895" s="435">
        <v>61433</v>
      </c>
      <c r="AA895" s="435">
        <v>2153.35</v>
      </c>
      <c r="AB895" s="435">
        <v>64704.87</v>
      </c>
      <c r="AC895" s="435">
        <v>94</v>
      </c>
      <c r="AD895" s="435">
        <v>64860</v>
      </c>
      <c r="AE895" s="435">
        <v>58560</v>
      </c>
      <c r="AF895" s="435">
        <v>64860</v>
      </c>
      <c r="AG895" s="435">
        <v>0</v>
      </c>
      <c r="AH895" s="435">
        <v>882</v>
      </c>
      <c r="AI895" s="435">
        <v>907</v>
      </c>
      <c r="AJ895" s="435">
        <v>897</v>
      </c>
    </row>
    <row r="896" spans="1:36">
      <c r="A896" s="443" t="s">
        <v>807</v>
      </c>
      <c r="B896" s="455">
        <v>38</v>
      </c>
      <c r="C896" s="455">
        <v>35</v>
      </c>
      <c r="D896" s="446">
        <v>850</v>
      </c>
      <c r="E896" s="446"/>
      <c r="F896" s="447"/>
      <c r="G896" s="447"/>
      <c r="H896" s="447"/>
      <c r="I896" s="447"/>
      <c r="J896" s="447"/>
      <c r="K896" s="447"/>
      <c r="L896" s="447"/>
      <c r="M896" s="447"/>
      <c r="N896" s="447"/>
      <c r="O896" s="430"/>
      <c r="P896" s="441">
        <v>38</v>
      </c>
      <c r="Q896" s="441">
        <v>0</v>
      </c>
      <c r="R896" s="435">
        <v>0</v>
      </c>
      <c r="S896" s="435">
        <v>32300</v>
      </c>
      <c r="T896" s="435">
        <v>0</v>
      </c>
      <c r="U896" s="435">
        <v>0</v>
      </c>
      <c r="V896" s="435">
        <v>0</v>
      </c>
      <c r="W896" s="435">
        <v>0</v>
      </c>
      <c r="X896" s="435">
        <v>0</v>
      </c>
      <c r="Y896" s="435">
        <v>27767.85</v>
      </c>
      <c r="Z896" s="435">
        <v>27291</v>
      </c>
      <c r="AA896" s="435">
        <v>476.85</v>
      </c>
      <c r="AB896" s="435">
        <v>26639.35</v>
      </c>
      <c r="AC896" s="435">
        <v>38</v>
      </c>
      <c r="AD896" s="435">
        <v>26240</v>
      </c>
      <c r="AE896" s="435">
        <v>24140</v>
      </c>
      <c r="AF896" s="435">
        <v>26240</v>
      </c>
      <c r="AG896" s="435">
        <v>0</v>
      </c>
      <c r="AH896" s="435">
        <v>390</v>
      </c>
      <c r="AI896" s="435">
        <v>394</v>
      </c>
      <c r="AJ896" s="435">
        <v>390</v>
      </c>
    </row>
    <row r="897" spans="1:36">
      <c r="A897" s="443" t="s">
        <v>803</v>
      </c>
      <c r="B897" s="455">
        <v>15</v>
      </c>
      <c r="C897" s="455">
        <v>15</v>
      </c>
      <c r="D897" s="446">
        <v>825</v>
      </c>
      <c r="E897" s="446"/>
      <c r="F897" s="447"/>
      <c r="G897" s="447"/>
      <c r="H897" s="447"/>
      <c r="I897" s="447"/>
      <c r="J897" s="447"/>
      <c r="K897" s="447"/>
      <c r="L897" s="447"/>
      <c r="M897" s="447"/>
      <c r="N897" s="447"/>
      <c r="O897" s="430"/>
      <c r="P897" s="441">
        <v>15</v>
      </c>
      <c r="Q897" s="441">
        <v>0</v>
      </c>
      <c r="R897" s="435">
        <v>0</v>
      </c>
      <c r="S897" s="435">
        <v>12375</v>
      </c>
      <c r="T897" s="435">
        <v>0</v>
      </c>
      <c r="U897" s="435">
        <v>0</v>
      </c>
      <c r="V897" s="435">
        <v>0</v>
      </c>
      <c r="W897" s="435">
        <v>0</v>
      </c>
      <c r="X897" s="435">
        <v>0</v>
      </c>
      <c r="Y897" s="435">
        <v>11743.4</v>
      </c>
      <c r="Z897" s="435">
        <v>11410</v>
      </c>
      <c r="AA897" s="435">
        <v>333.4</v>
      </c>
      <c r="AB897" s="435">
        <v>11817.4</v>
      </c>
      <c r="AC897" s="435">
        <v>15</v>
      </c>
      <c r="AD897" s="435">
        <v>10020</v>
      </c>
      <c r="AE897" s="435">
        <v>10020</v>
      </c>
      <c r="AF897" s="435">
        <v>10020</v>
      </c>
      <c r="AG897" s="435">
        <v>0</v>
      </c>
      <c r="AH897" s="435">
        <v>180</v>
      </c>
      <c r="AI897" s="435">
        <v>184</v>
      </c>
      <c r="AJ897" s="435">
        <v>184</v>
      </c>
    </row>
    <row r="898" spans="1:36" ht="15.75" thickBot="1">
      <c r="A898" s="448"/>
      <c r="B898" s="460">
        <v>263</v>
      </c>
      <c r="C898" s="460">
        <v>244</v>
      </c>
      <c r="D898" s="451">
        <v>800</v>
      </c>
      <c r="E898" s="451"/>
      <c r="F898" s="447"/>
      <c r="G898" s="447"/>
      <c r="H898" s="447"/>
      <c r="I898" s="447"/>
      <c r="J898" s="447"/>
      <c r="K898" s="447"/>
      <c r="L898" s="447"/>
      <c r="M898" s="447"/>
      <c r="N898" s="447"/>
      <c r="O898" s="430"/>
      <c r="P898" s="442">
        <v>263</v>
      </c>
      <c r="Q898" s="442">
        <v>0</v>
      </c>
      <c r="R898" s="438">
        <v>0</v>
      </c>
      <c r="S898" s="438">
        <v>203025</v>
      </c>
      <c r="T898" s="438">
        <v>0</v>
      </c>
      <c r="U898" s="438">
        <v>0</v>
      </c>
      <c r="V898" s="438">
        <v>0</v>
      </c>
      <c r="W898" s="438">
        <v>0</v>
      </c>
      <c r="X898" s="438">
        <v>0</v>
      </c>
      <c r="Y898" s="438">
        <v>175741.8</v>
      </c>
      <c r="Z898" s="438">
        <v>170705</v>
      </c>
      <c r="AA898" s="438">
        <v>5036.7999999999993</v>
      </c>
      <c r="AB898" s="438">
        <v>176531.01</v>
      </c>
      <c r="AC898" s="438">
        <v>263</v>
      </c>
      <c r="AD898" s="438">
        <v>170080</v>
      </c>
      <c r="AE898" s="438">
        <v>157500</v>
      </c>
      <c r="AF898" s="438">
        <v>170080</v>
      </c>
      <c r="AG898" s="438">
        <v>0</v>
      </c>
      <c r="AH898" s="438">
        <v>2664</v>
      </c>
      <c r="AI898" s="438">
        <v>2712</v>
      </c>
      <c r="AJ898" s="438">
        <v>2698</v>
      </c>
    </row>
    <row r="899" spans="1:36" ht="15.75" thickTop="1">
      <c r="A899" s="447"/>
      <c r="B899" s="447"/>
      <c r="C899" s="447"/>
      <c r="D899" s="447"/>
      <c r="E899" s="447"/>
      <c r="F899" s="447"/>
      <c r="G899" s="447"/>
      <c r="H899" s="447"/>
      <c r="I899" s="447"/>
      <c r="J899" s="447"/>
      <c r="K899" s="447"/>
      <c r="L899" s="447"/>
      <c r="M899" s="447"/>
      <c r="N899" s="447"/>
      <c r="O899" s="430"/>
      <c r="P899" s="430"/>
      <c r="Q899" s="430"/>
      <c r="R899" s="430"/>
      <c r="S899" s="430"/>
      <c r="T899" s="430"/>
      <c r="U899" s="430"/>
      <c r="V899" s="430"/>
      <c r="W899" s="430"/>
      <c r="X899" s="430"/>
      <c r="Y899" s="430"/>
      <c r="Z899" s="430"/>
      <c r="AA899" s="430"/>
      <c r="AB899" s="430"/>
      <c r="AC899" s="430"/>
      <c r="AD899" s="430"/>
      <c r="AE899" s="430"/>
      <c r="AF899" s="430"/>
      <c r="AG899" s="430"/>
      <c r="AH899" s="430"/>
      <c r="AI899" s="430"/>
      <c r="AJ899" s="430"/>
    </row>
    <row r="900" spans="1:36" ht="15.75">
      <c r="A900" s="452" t="s">
        <v>1110</v>
      </c>
      <c r="B900" s="447"/>
      <c r="C900" s="447"/>
      <c r="D900" s="447"/>
      <c r="E900" s="447"/>
      <c r="F900" s="447"/>
      <c r="G900" s="447"/>
      <c r="H900" s="447"/>
      <c r="I900" s="447"/>
      <c r="J900" s="447"/>
      <c r="K900" s="447"/>
      <c r="L900" s="447"/>
      <c r="M900" s="447"/>
      <c r="N900" s="447"/>
      <c r="O900" s="430"/>
      <c r="P900" s="430"/>
      <c r="Q900" s="430"/>
      <c r="R900" s="430"/>
      <c r="S900" s="430"/>
      <c r="T900" s="430"/>
      <c r="U900" s="430"/>
      <c r="V900" s="430"/>
      <c r="W900" s="430"/>
      <c r="X900" s="430"/>
      <c r="Y900" s="430"/>
      <c r="Z900" s="430"/>
      <c r="AA900" s="430"/>
      <c r="AB900" s="430"/>
      <c r="AC900" s="430"/>
      <c r="AD900" s="430"/>
      <c r="AE900" s="430"/>
      <c r="AF900" s="430"/>
      <c r="AG900" s="430"/>
      <c r="AH900" s="430"/>
      <c r="AI900" s="430"/>
      <c r="AJ900" s="430"/>
    </row>
    <row r="901" spans="1:36" ht="38.25">
      <c r="A901" s="453" t="s">
        <v>772</v>
      </c>
      <c r="B901" s="453" t="s">
        <v>18</v>
      </c>
      <c r="C901" s="454" t="s">
        <v>773</v>
      </c>
      <c r="D901" s="453" t="s">
        <v>774</v>
      </c>
      <c r="E901" s="453"/>
      <c r="F901" s="453" t="s">
        <v>775</v>
      </c>
      <c r="G901" s="453" t="s">
        <v>776</v>
      </c>
      <c r="H901" s="453" t="s">
        <v>777</v>
      </c>
      <c r="I901" s="454" t="s">
        <v>779</v>
      </c>
      <c r="J901" s="453" t="s">
        <v>780</v>
      </c>
      <c r="K901" s="453" t="s">
        <v>781</v>
      </c>
      <c r="L901" s="454" t="s">
        <v>782</v>
      </c>
      <c r="M901" s="454" t="s">
        <v>1111</v>
      </c>
      <c r="N901" s="454" t="s">
        <v>783</v>
      </c>
      <c r="O901" s="430"/>
      <c r="P901" s="430"/>
      <c r="Q901" s="430"/>
      <c r="R901" s="430"/>
      <c r="S901" s="430"/>
      <c r="T901" s="430"/>
      <c r="U901" s="430"/>
      <c r="V901" s="430"/>
      <c r="W901" s="430"/>
      <c r="X901" s="430"/>
      <c r="Y901" s="430"/>
      <c r="Z901" s="430"/>
      <c r="AA901" s="430"/>
      <c r="AB901" s="430"/>
      <c r="AC901" s="430"/>
      <c r="AD901" s="430"/>
      <c r="AE901" s="430"/>
      <c r="AF901" s="430"/>
      <c r="AG901" s="430"/>
      <c r="AH901" s="430"/>
      <c r="AI901" s="430"/>
      <c r="AJ901" s="430"/>
    </row>
    <row r="902" spans="1:36">
      <c r="A902" s="432" t="s">
        <v>1112</v>
      </c>
      <c r="B902" s="430"/>
      <c r="C902" s="430"/>
      <c r="D902" s="430"/>
      <c r="E902" s="430"/>
      <c r="F902" s="430"/>
      <c r="G902" s="430"/>
      <c r="H902" s="430"/>
      <c r="I902" s="430"/>
      <c r="J902" s="430"/>
      <c r="K902" s="430"/>
      <c r="L902" s="430"/>
      <c r="M902" s="430"/>
      <c r="N902" s="430"/>
      <c r="O902" s="430"/>
      <c r="P902" s="430"/>
      <c r="Q902" s="430"/>
      <c r="R902" s="430"/>
      <c r="S902" s="430"/>
      <c r="T902" s="430"/>
      <c r="U902" s="430"/>
      <c r="V902" s="430"/>
      <c r="W902" s="430"/>
      <c r="X902" s="430"/>
      <c r="Y902" s="430"/>
      <c r="Z902" s="430"/>
      <c r="AA902" s="430"/>
      <c r="AB902" s="430"/>
      <c r="AC902" s="430"/>
      <c r="AD902" s="430"/>
      <c r="AE902" s="430"/>
      <c r="AF902" s="430"/>
      <c r="AG902" s="430"/>
      <c r="AH902" s="430"/>
      <c r="AI902" s="430"/>
      <c r="AJ902" s="430"/>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07030-9A94-4A62-B17B-43AB7E238A89}">
  <sheetPr>
    <tabColor theme="5" tint="0.59999389629810485"/>
  </sheetPr>
  <dimension ref="A1:BF494"/>
  <sheetViews>
    <sheetView showGridLines="0" view="pageBreakPreview" topLeftCell="A61" zoomScaleNormal="100" zoomScaleSheetLayoutView="100" workbookViewId="0">
      <selection activeCell="C18" sqref="C18"/>
    </sheetView>
  </sheetViews>
  <sheetFormatPr defaultColWidth="9.140625" defaultRowHeight="15.75"/>
  <cols>
    <col min="1" max="1" width="2.42578125" style="105" customWidth="1"/>
    <col min="2" max="2" width="52.28515625" style="107" bestFit="1" customWidth="1"/>
    <col min="3" max="58" width="18.7109375" style="105" customWidth="1"/>
    <col min="59" max="16384" width="9.140625" style="105"/>
  </cols>
  <sheetData>
    <row r="1" spans="1:58" s="49" customFormat="1" ht="15.75" customHeight="1">
      <c r="B1" s="50"/>
    </row>
    <row r="2" spans="1:58" s="125" customFormat="1" ht="15.75" customHeight="1">
      <c r="A2" s="49"/>
      <c r="B2" s="123" t="s">
        <v>4</v>
      </c>
      <c r="C2" s="124"/>
      <c r="D2" s="124"/>
      <c r="E2" s="124"/>
      <c r="F2" s="124"/>
      <c r="G2" s="124"/>
      <c r="H2" s="124"/>
      <c r="I2" s="124"/>
      <c r="J2" s="124"/>
      <c r="K2" s="124"/>
      <c r="L2" s="124"/>
      <c r="M2" s="124"/>
      <c r="N2" s="124"/>
      <c r="O2" s="124"/>
      <c r="P2" s="124"/>
      <c r="Q2" s="124"/>
      <c r="R2" s="124"/>
      <c r="S2" s="124"/>
      <c r="T2" s="124"/>
      <c r="U2" s="124"/>
      <c r="V2" s="124"/>
      <c r="W2" s="124"/>
      <c r="X2" s="124"/>
      <c r="Y2" s="124"/>
      <c r="Z2" s="124"/>
      <c r="AA2" s="124"/>
      <c r="AB2" s="124"/>
      <c r="AC2" s="124"/>
      <c r="AD2" s="124"/>
      <c r="AE2" s="124"/>
      <c r="AF2" s="124"/>
      <c r="AG2" s="124"/>
      <c r="AH2" s="124"/>
      <c r="AI2" s="124"/>
      <c r="AJ2" s="124"/>
      <c r="AK2" s="124"/>
      <c r="AL2" s="124"/>
      <c r="AM2" s="124"/>
      <c r="AN2" s="124"/>
      <c r="AO2" s="124"/>
      <c r="AP2" s="124"/>
      <c r="AQ2" s="124"/>
      <c r="AR2" s="124"/>
      <c r="AS2" s="124"/>
      <c r="AT2" s="124"/>
      <c r="AU2" s="124"/>
      <c r="AV2" s="124"/>
      <c r="AW2" s="124"/>
      <c r="AX2" s="124"/>
      <c r="AY2" s="124"/>
      <c r="AZ2" s="124"/>
      <c r="BA2" s="124"/>
      <c r="BB2" s="124"/>
      <c r="BC2" s="124"/>
      <c r="BD2" s="124"/>
      <c r="BE2" s="124"/>
      <c r="BF2" s="124"/>
    </row>
    <row r="3" spans="1:58" s="51" customFormat="1" ht="15.75" customHeight="1">
      <c r="A3" s="49"/>
      <c r="B3" s="129"/>
      <c r="C3" s="129" t="s">
        <v>560</v>
      </c>
      <c r="D3" s="130" t="s">
        <v>561</v>
      </c>
      <c r="E3" s="132" t="s">
        <v>562</v>
      </c>
      <c r="F3" s="131">
        <v>1</v>
      </c>
      <c r="G3" s="131">
        <f>F3+1</f>
        <v>2</v>
      </c>
      <c r="H3" s="131">
        <f t="shared" ref="H3:BA3" si="0">G3+1</f>
        <v>3</v>
      </c>
      <c r="I3" s="131">
        <f t="shared" si="0"/>
        <v>4</v>
      </c>
      <c r="J3" s="131">
        <f t="shared" si="0"/>
        <v>5</v>
      </c>
      <c r="K3" s="131">
        <f t="shared" si="0"/>
        <v>6</v>
      </c>
      <c r="L3" s="131">
        <f t="shared" si="0"/>
        <v>7</v>
      </c>
      <c r="M3" s="131">
        <f t="shared" si="0"/>
        <v>8</v>
      </c>
      <c r="N3" s="131">
        <f t="shared" si="0"/>
        <v>9</v>
      </c>
      <c r="O3" s="131">
        <f t="shared" si="0"/>
        <v>10</v>
      </c>
      <c r="P3" s="131">
        <f t="shared" si="0"/>
        <v>11</v>
      </c>
      <c r="Q3" s="131">
        <f t="shared" si="0"/>
        <v>12</v>
      </c>
      <c r="R3" s="131">
        <f t="shared" si="0"/>
        <v>13</v>
      </c>
      <c r="S3" s="131">
        <f t="shared" si="0"/>
        <v>14</v>
      </c>
      <c r="T3" s="131">
        <f t="shared" si="0"/>
        <v>15</v>
      </c>
      <c r="U3" s="131">
        <f t="shared" si="0"/>
        <v>16</v>
      </c>
      <c r="V3" s="131">
        <f t="shared" si="0"/>
        <v>17</v>
      </c>
      <c r="W3" s="131">
        <f t="shared" si="0"/>
        <v>18</v>
      </c>
      <c r="X3" s="131">
        <f t="shared" si="0"/>
        <v>19</v>
      </c>
      <c r="Y3" s="131">
        <f t="shared" si="0"/>
        <v>20</v>
      </c>
      <c r="Z3" s="131">
        <f t="shared" si="0"/>
        <v>21</v>
      </c>
      <c r="AA3" s="131">
        <f t="shared" si="0"/>
        <v>22</v>
      </c>
      <c r="AB3" s="131">
        <f t="shared" si="0"/>
        <v>23</v>
      </c>
      <c r="AC3" s="131">
        <f t="shared" si="0"/>
        <v>24</v>
      </c>
      <c r="AD3" s="131">
        <f t="shared" si="0"/>
        <v>25</v>
      </c>
      <c r="AE3" s="131">
        <f t="shared" si="0"/>
        <v>26</v>
      </c>
      <c r="AF3" s="131">
        <f t="shared" si="0"/>
        <v>27</v>
      </c>
      <c r="AG3" s="131">
        <f t="shared" si="0"/>
        <v>28</v>
      </c>
      <c r="AH3" s="131">
        <f t="shared" si="0"/>
        <v>29</v>
      </c>
      <c r="AI3" s="131">
        <f t="shared" si="0"/>
        <v>30</v>
      </c>
      <c r="AJ3" s="131">
        <f t="shared" si="0"/>
        <v>31</v>
      </c>
      <c r="AK3" s="131">
        <f t="shared" si="0"/>
        <v>32</v>
      </c>
      <c r="AL3" s="131">
        <f t="shared" si="0"/>
        <v>33</v>
      </c>
      <c r="AM3" s="131">
        <f t="shared" si="0"/>
        <v>34</v>
      </c>
      <c r="AN3" s="131">
        <f t="shared" si="0"/>
        <v>35</v>
      </c>
      <c r="AO3" s="131">
        <f t="shared" si="0"/>
        <v>36</v>
      </c>
      <c r="AP3" s="131">
        <f t="shared" si="0"/>
        <v>37</v>
      </c>
      <c r="AQ3" s="131">
        <f t="shared" si="0"/>
        <v>38</v>
      </c>
      <c r="AR3" s="131">
        <f t="shared" si="0"/>
        <v>39</v>
      </c>
      <c r="AS3" s="131">
        <f t="shared" si="0"/>
        <v>40</v>
      </c>
      <c r="AT3" s="131">
        <f t="shared" si="0"/>
        <v>41</v>
      </c>
      <c r="AU3" s="131">
        <f t="shared" si="0"/>
        <v>42</v>
      </c>
      <c r="AV3" s="131">
        <f t="shared" si="0"/>
        <v>43</v>
      </c>
      <c r="AW3" s="131">
        <f t="shared" si="0"/>
        <v>44</v>
      </c>
      <c r="AX3" s="131">
        <f t="shared" si="0"/>
        <v>45</v>
      </c>
      <c r="AY3" s="131">
        <f t="shared" si="0"/>
        <v>46</v>
      </c>
      <c r="AZ3" s="131">
        <f t="shared" si="0"/>
        <v>47</v>
      </c>
      <c r="BA3" s="131">
        <f t="shared" si="0"/>
        <v>48</v>
      </c>
      <c r="BB3" s="131">
        <f t="shared" ref="BB3:BC3" si="1">BA3+1</f>
        <v>49</v>
      </c>
      <c r="BC3" s="131">
        <f t="shared" si="1"/>
        <v>50</v>
      </c>
      <c r="BD3" s="129" t="s">
        <v>590</v>
      </c>
      <c r="BE3" s="130" t="s">
        <v>591</v>
      </c>
      <c r="BF3" s="132" t="s">
        <v>592</v>
      </c>
    </row>
    <row r="4" spans="1:58" s="51" customFormat="1" ht="15.75" customHeight="1">
      <c r="A4" s="49"/>
      <c r="B4" s="159" t="s">
        <v>494</v>
      </c>
      <c r="C4" s="133"/>
      <c r="D4" s="56"/>
      <c r="E4" s="134"/>
      <c r="F4" s="139">
        <f>'PERPETUITY MIDDLEMAN INPUT TAB'!C11</f>
        <v>45346</v>
      </c>
      <c r="G4" s="139">
        <f>EOMONTH(F4,1)</f>
        <v>45382</v>
      </c>
      <c r="H4" s="139">
        <f t="shared" ref="H4:BA4" si="2">EOMONTH(G4,1)</f>
        <v>45412</v>
      </c>
      <c r="I4" s="139">
        <f t="shared" si="2"/>
        <v>45443</v>
      </c>
      <c r="J4" s="139">
        <f t="shared" si="2"/>
        <v>45473</v>
      </c>
      <c r="K4" s="139">
        <f t="shared" si="2"/>
        <v>45504</v>
      </c>
      <c r="L4" s="139">
        <f t="shared" si="2"/>
        <v>45535</v>
      </c>
      <c r="M4" s="139">
        <f t="shared" si="2"/>
        <v>45565</v>
      </c>
      <c r="N4" s="139">
        <f t="shared" si="2"/>
        <v>45596</v>
      </c>
      <c r="O4" s="139">
        <f t="shared" si="2"/>
        <v>45626</v>
      </c>
      <c r="P4" s="139">
        <f t="shared" si="2"/>
        <v>45657</v>
      </c>
      <c r="Q4" s="139">
        <f t="shared" si="2"/>
        <v>45688</v>
      </c>
      <c r="R4" s="139">
        <f t="shared" si="2"/>
        <v>45716</v>
      </c>
      <c r="S4" s="139">
        <f t="shared" si="2"/>
        <v>45747</v>
      </c>
      <c r="T4" s="139">
        <f t="shared" si="2"/>
        <v>45777</v>
      </c>
      <c r="U4" s="139">
        <f t="shared" si="2"/>
        <v>45808</v>
      </c>
      <c r="V4" s="139">
        <f t="shared" si="2"/>
        <v>45838</v>
      </c>
      <c r="W4" s="139">
        <f t="shared" si="2"/>
        <v>45869</v>
      </c>
      <c r="X4" s="139">
        <f t="shared" si="2"/>
        <v>45900</v>
      </c>
      <c r="Y4" s="139">
        <f t="shared" si="2"/>
        <v>45930</v>
      </c>
      <c r="Z4" s="139">
        <f t="shared" si="2"/>
        <v>45961</v>
      </c>
      <c r="AA4" s="139">
        <f t="shared" si="2"/>
        <v>45991</v>
      </c>
      <c r="AB4" s="139">
        <f t="shared" si="2"/>
        <v>46022</v>
      </c>
      <c r="AC4" s="139">
        <f t="shared" si="2"/>
        <v>46053</v>
      </c>
      <c r="AD4" s="139">
        <f t="shared" si="2"/>
        <v>46081</v>
      </c>
      <c r="AE4" s="139">
        <f t="shared" si="2"/>
        <v>46112</v>
      </c>
      <c r="AF4" s="139">
        <f t="shared" si="2"/>
        <v>46142</v>
      </c>
      <c r="AG4" s="139">
        <f t="shared" si="2"/>
        <v>46173</v>
      </c>
      <c r="AH4" s="139">
        <f t="shared" si="2"/>
        <v>46203</v>
      </c>
      <c r="AI4" s="139">
        <f t="shared" si="2"/>
        <v>46234</v>
      </c>
      <c r="AJ4" s="139">
        <f t="shared" si="2"/>
        <v>46265</v>
      </c>
      <c r="AK4" s="139">
        <f t="shared" si="2"/>
        <v>46295</v>
      </c>
      <c r="AL4" s="139">
        <f t="shared" si="2"/>
        <v>46326</v>
      </c>
      <c r="AM4" s="139">
        <f t="shared" si="2"/>
        <v>46356</v>
      </c>
      <c r="AN4" s="139">
        <f t="shared" si="2"/>
        <v>46387</v>
      </c>
      <c r="AO4" s="139">
        <f t="shared" si="2"/>
        <v>46418</v>
      </c>
      <c r="AP4" s="139">
        <f t="shared" si="2"/>
        <v>46446</v>
      </c>
      <c r="AQ4" s="139">
        <f t="shared" si="2"/>
        <v>46477</v>
      </c>
      <c r="AR4" s="139">
        <f t="shared" si="2"/>
        <v>46507</v>
      </c>
      <c r="AS4" s="139">
        <f t="shared" si="2"/>
        <v>46538</v>
      </c>
      <c r="AT4" s="139">
        <f t="shared" si="2"/>
        <v>46568</v>
      </c>
      <c r="AU4" s="139">
        <f t="shared" si="2"/>
        <v>46599</v>
      </c>
      <c r="AV4" s="139">
        <f t="shared" si="2"/>
        <v>46630</v>
      </c>
      <c r="AW4" s="139">
        <f t="shared" si="2"/>
        <v>46660</v>
      </c>
      <c r="AX4" s="139">
        <f t="shared" si="2"/>
        <v>46691</v>
      </c>
      <c r="AY4" s="139">
        <f t="shared" si="2"/>
        <v>46721</v>
      </c>
      <c r="AZ4" s="139">
        <f t="shared" si="2"/>
        <v>46752</v>
      </c>
      <c r="BA4" s="139">
        <f t="shared" si="2"/>
        <v>46783</v>
      </c>
      <c r="BB4" s="139">
        <f t="shared" ref="BB4" si="3">EOMONTH(BA4,1)</f>
        <v>46812</v>
      </c>
      <c r="BC4" s="139">
        <f t="shared" ref="BC4" si="4">EOMONTH(BB4,1)</f>
        <v>46843</v>
      </c>
      <c r="BD4" s="133"/>
      <c r="BE4" s="56"/>
      <c r="BF4" s="134"/>
    </row>
    <row r="5" spans="1:58" s="51" customFormat="1" ht="15.75" customHeight="1">
      <c r="A5" s="49"/>
      <c r="B5" s="60"/>
      <c r="C5" s="135"/>
      <c r="D5" s="58"/>
      <c r="E5" s="136"/>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58"/>
      <c r="AZ5" s="58"/>
      <c r="BA5" s="58"/>
      <c r="BB5" s="58"/>
      <c r="BC5" s="58"/>
      <c r="BD5" s="135"/>
      <c r="BE5" s="58"/>
      <c r="BF5" s="136"/>
    </row>
    <row r="6" spans="1:58" s="51" customFormat="1" ht="15.75" customHeight="1">
      <c r="A6" s="49"/>
      <c r="B6" s="154" t="s">
        <v>558</v>
      </c>
      <c r="C6" s="155"/>
      <c r="D6" s="156"/>
      <c r="E6" s="157"/>
      <c r="F6" s="158"/>
      <c r="G6" s="158"/>
      <c r="H6" s="158"/>
      <c r="I6" s="158"/>
      <c r="J6" s="158"/>
      <c r="K6" s="158"/>
      <c r="L6" s="158"/>
      <c r="M6" s="158"/>
      <c r="N6" s="158"/>
      <c r="O6" s="158"/>
      <c r="P6" s="158"/>
      <c r="Q6" s="158"/>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158"/>
      <c r="AZ6" s="158"/>
      <c r="BA6" s="158"/>
      <c r="BB6" s="158"/>
      <c r="BC6" s="158"/>
      <c r="BD6" s="155"/>
      <c r="BE6" s="156"/>
      <c r="BF6" s="157"/>
    </row>
    <row r="7" spans="1:58" s="51" customFormat="1" ht="15.75" customHeight="1">
      <c r="A7" s="49"/>
      <c r="B7" s="60"/>
      <c r="C7" s="135"/>
      <c r="D7" s="58"/>
      <c r="E7" s="136"/>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135"/>
      <c r="BE7" s="58"/>
      <c r="BF7" s="136"/>
    </row>
    <row r="8" spans="1:58" s="51" customFormat="1" ht="15.75" customHeight="1">
      <c r="A8" s="49"/>
      <c r="B8" s="128" t="s">
        <v>184</v>
      </c>
      <c r="C8" s="135"/>
      <c r="D8" s="58"/>
      <c r="E8" s="136"/>
      <c r="F8" s="58"/>
      <c r="G8" s="58"/>
      <c r="H8" s="58"/>
      <c r="I8" s="58"/>
      <c r="J8" s="58"/>
      <c r="K8" s="58"/>
      <c r="L8" s="58"/>
      <c r="M8" s="58"/>
      <c r="N8" s="58"/>
      <c r="O8" s="58"/>
      <c r="P8" s="58"/>
      <c r="Q8" s="58"/>
      <c r="R8" s="58"/>
      <c r="S8" s="58"/>
      <c r="T8" s="58"/>
      <c r="U8" s="58"/>
      <c r="V8" s="58"/>
      <c r="W8" s="58"/>
      <c r="X8" s="58"/>
      <c r="Y8" s="58"/>
      <c r="Z8" s="58"/>
      <c r="AA8" s="58"/>
      <c r="AB8" s="58"/>
      <c r="AC8" s="58"/>
      <c r="AD8" s="58"/>
      <c r="AE8" s="58"/>
      <c r="AF8" s="58"/>
      <c r="AG8" s="58"/>
      <c r="AH8" s="58"/>
      <c r="AI8" s="58"/>
      <c r="AJ8" s="58"/>
      <c r="AK8" s="58"/>
      <c r="AL8" s="58"/>
      <c r="AM8" s="58"/>
      <c r="AN8" s="58"/>
      <c r="AO8" s="58"/>
      <c r="AP8" s="58"/>
      <c r="AQ8" s="58"/>
      <c r="AR8" s="58"/>
      <c r="AS8" s="58"/>
      <c r="AT8" s="58"/>
      <c r="AU8" s="58"/>
      <c r="AV8" s="58"/>
      <c r="AW8" s="58"/>
      <c r="AX8" s="58"/>
      <c r="AY8" s="58"/>
      <c r="AZ8" s="58"/>
      <c r="BA8" s="58"/>
      <c r="BB8" s="58"/>
      <c r="BC8" s="58"/>
      <c r="BD8" s="135"/>
      <c r="BE8" s="58"/>
      <c r="BF8" s="136"/>
    </row>
    <row r="9" spans="1:58" s="51" customFormat="1" ht="15.75" customHeight="1">
      <c r="A9" s="49"/>
      <c r="B9" s="60" t="s">
        <v>184</v>
      </c>
      <c r="C9" s="470">
        <v>15000000</v>
      </c>
      <c r="D9" s="471">
        <v>0</v>
      </c>
      <c r="E9" s="136">
        <f>C9+D9</f>
        <v>15000000</v>
      </c>
      <c r="F9" s="470">
        <v>15000000</v>
      </c>
      <c r="G9" s="471">
        <v>0</v>
      </c>
      <c r="H9" s="471">
        <v>0</v>
      </c>
      <c r="I9" s="471">
        <v>0</v>
      </c>
      <c r="J9" s="471">
        <v>0</v>
      </c>
      <c r="K9" s="471">
        <v>0</v>
      </c>
      <c r="L9" s="471">
        <v>0</v>
      </c>
      <c r="M9" s="471">
        <v>0</v>
      </c>
      <c r="N9" s="471">
        <v>0</v>
      </c>
      <c r="O9" s="471">
        <v>0</v>
      </c>
      <c r="P9" s="471">
        <v>0</v>
      </c>
      <c r="Q9" s="471">
        <v>0</v>
      </c>
      <c r="R9" s="471">
        <v>0</v>
      </c>
      <c r="S9" s="471">
        <v>0</v>
      </c>
      <c r="T9" s="471">
        <v>0</v>
      </c>
      <c r="U9" s="471">
        <v>0</v>
      </c>
      <c r="V9" s="471">
        <v>0</v>
      </c>
      <c r="W9" s="471">
        <v>0</v>
      </c>
      <c r="X9" s="471">
        <v>0</v>
      </c>
      <c r="Y9" s="471">
        <v>0</v>
      </c>
      <c r="Z9" s="471">
        <v>0</v>
      </c>
      <c r="AA9" s="471">
        <v>0</v>
      </c>
      <c r="AB9" s="471">
        <v>0</v>
      </c>
      <c r="AC9" s="471">
        <v>0</v>
      </c>
      <c r="AD9" s="471">
        <v>0</v>
      </c>
      <c r="AE9" s="471">
        <v>0</v>
      </c>
      <c r="AF9" s="471">
        <v>0</v>
      </c>
      <c r="AG9" s="471">
        <v>0</v>
      </c>
      <c r="AH9" s="471">
        <v>0</v>
      </c>
      <c r="AI9" s="471">
        <v>0</v>
      </c>
      <c r="AJ9" s="471">
        <v>0</v>
      </c>
      <c r="AK9" s="471">
        <v>0</v>
      </c>
      <c r="AL9" s="471">
        <v>0</v>
      </c>
      <c r="AM9" s="471">
        <v>0</v>
      </c>
      <c r="AN9" s="471">
        <v>0</v>
      </c>
      <c r="AO9" s="471">
        <v>0</v>
      </c>
      <c r="AP9" s="471">
        <v>0</v>
      </c>
      <c r="AQ9" s="471">
        <v>0</v>
      </c>
      <c r="AR9" s="471">
        <v>0</v>
      </c>
      <c r="AS9" s="471">
        <v>0</v>
      </c>
      <c r="AT9" s="471">
        <v>0</v>
      </c>
      <c r="AU9" s="471">
        <v>0</v>
      </c>
      <c r="AV9" s="471">
        <v>0</v>
      </c>
      <c r="AW9" s="471">
        <v>0</v>
      </c>
      <c r="AX9" s="471">
        <v>0</v>
      </c>
      <c r="AY9" s="471">
        <v>0</v>
      </c>
      <c r="AZ9" s="471">
        <v>0</v>
      </c>
      <c r="BA9" s="471">
        <v>0</v>
      </c>
      <c r="BB9" s="471">
        <v>0</v>
      </c>
      <c r="BC9" s="471">
        <v>0</v>
      </c>
      <c r="BD9" s="135">
        <f>SUM(F9:BC9)</f>
        <v>15000000</v>
      </c>
      <c r="BE9" s="143">
        <f>IFERROR(BD9/E9,0)</f>
        <v>1</v>
      </c>
      <c r="BF9" s="136">
        <f>E9-BD9</f>
        <v>0</v>
      </c>
    </row>
    <row r="10" spans="1:58" s="51" customFormat="1" ht="15.75" customHeight="1">
      <c r="A10" s="49"/>
      <c r="B10" s="60" t="s">
        <v>58</v>
      </c>
      <c r="C10" s="470">
        <v>0</v>
      </c>
      <c r="D10" s="471">
        <v>0</v>
      </c>
      <c r="E10" s="136">
        <f t="shared" ref="E10" si="5">C10+D10</f>
        <v>0</v>
      </c>
      <c r="F10" s="471">
        <v>0</v>
      </c>
      <c r="G10" s="471">
        <v>0</v>
      </c>
      <c r="H10" s="471">
        <v>0</v>
      </c>
      <c r="I10" s="471">
        <v>0</v>
      </c>
      <c r="J10" s="471">
        <v>0</v>
      </c>
      <c r="K10" s="471">
        <v>0</v>
      </c>
      <c r="L10" s="471">
        <v>0</v>
      </c>
      <c r="M10" s="471">
        <v>0</v>
      </c>
      <c r="N10" s="471">
        <v>0</v>
      </c>
      <c r="O10" s="471">
        <v>0</v>
      </c>
      <c r="P10" s="471">
        <v>0</v>
      </c>
      <c r="Q10" s="471">
        <v>0</v>
      </c>
      <c r="R10" s="471">
        <v>0</v>
      </c>
      <c r="S10" s="471">
        <v>0</v>
      </c>
      <c r="T10" s="471">
        <v>0</v>
      </c>
      <c r="U10" s="471">
        <v>0</v>
      </c>
      <c r="V10" s="471">
        <v>0</v>
      </c>
      <c r="W10" s="471">
        <v>0</v>
      </c>
      <c r="X10" s="471">
        <v>0</v>
      </c>
      <c r="Y10" s="471">
        <v>0</v>
      </c>
      <c r="Z10" s="471">
        <v>0</v>
      </c>
      <c r="AA10" s="471">
        <v>0</v>
      </c>
      <c r="AB10" s="471">
        <v>0</v>
      </c>
      <c r="AC10" s="471">
        <v>0</v>
      </c>
      <c r="AD10" s="471">
        <v>0</v>
      </c>
      <c r="AE10" s="471">
        <v>0</v>
      </c>
      <c r="AF10" s="471">
        <v>0</v>
      </c>
      <c r="AG10" s="471">
        <v>0</v>
      </c>
      <c r="AH10" s="471">
        <v>0</v>
      </c>
      <c r="AI10" s="471">
        <v>0</v>
      </c>
      <c r="AJ10" s="471">
        <v>0</v>
      </c>
      <c r="AK10" s="471">
        <v>0</v>
      </c>
      <c r="AL10" s="471">
        <v>0</v>
      </c>
      <c r="AM10" s="471">
        <v>0</v>
      </c>
      <c r="AN10" s="471">
        <v>0</v>
      </c>
      <c r="AO10" s="471">
        <v>0</v>
      </c>
      <c r="AP10" s="471">
        <v>0</v>
      </c>
      <c r="AQ10" s="471">
        <v>0</v>
      </c>
      <c r="AR10" s="471">
        <v>0</v>
      </c>
      <c r="AS10" s="471">
        <v>0</v>
      </c>
      <c r="AT10" s="471">
        <v>0</v>
      </c>
      <c r="AU10" s="471">
        <v>0</v>
      </c>
      <c r="AV10" s="471">
        <v>0</v>
      </c>
      <c r="AW10" s="471">
        <v>0</v>
      </c>
      <c r="AX10" s="471">
        <v>0</v>
      </c>
      <c r="AY10" s="471">
        <v>0</v>
      </c>
      <c r="AZ10" s="471">
        <v>0</v>
      </c>
      <c r="BA10" s="471">
        <v>0</v>
      </c>
      <c r="BB10" s="471">
        <v>0</v>
      </c>
      <c r="BC10" s="471">
        <v>0</v>
      </c>
      <c r="BD10" s="135">
        <f t="shared" ref="BD10" si="6">SUM(F10:BC10)</f>
        <v>0</v>
      </c>
      <c r="BE10" s="143">
        <f t="shared" ref="BE10" si="7">IFERROR(BD10/E10,0)</f>
        <v>0</v>
      </c>
      <c r="BF10" s="136">
        <f t="shared" ref="BF10:BF11" si="8">E10-BD10</f>
        <v>0</v>
      </c>
    </row>
    <row r="11" spans="1:58" s="51" customFormat="1" ht="15.75" customHeight="1" thickBot="1">
      <c r="A11" s="59"/>
      <c r="B11" s="65" t="s">
        <v>563</v>
      </c>
      <c r="C11" s="145">
        <f t="shared" ref="C11" si="9">SUM(C9:C10)</f>
        <v>15000000</v>
      </c>
      <c r="D11" s="146">
        <f t="shared" ref="D11" si="10">SUM(D9:D10)</f>
        <v>0</v>
      </c>
      <c r="E11" s="147">
        <f t="shared" ref="E11" si="11">SUM(E9:E10)</f>
        <v>15000000</v>
      </c>
      <c r="F11" s="146">
        <f t="shared" ref="F11" si="12">SUM(F9:F10)</f>
        <v>15000000</v>
      </c>
      <c r="G11" s="146">
        <f t="shared" ref="G11" si="13">SUM(G9:G10)</f>
        <v>0</v>
      </c>
      <c r="H11" s="146">
        <f t="shared" ref="H11" si="14">SUM(H9:H10)</f>
        <v>0</v>
      </c>
      <c r="I11" s="146">
        <f t="shared" ref="I11" si="15">SUM(I9:I10)</f>
        <v>0</v>
      </c>
      <c r="J11" s="146">
        <f t="shared" ref="J11" si="16">SUM(J9:J10)</f>
        <v>0</v>
      </c>
      <c r="K11" s="146">
        <f t="shared" ref="K11" si="17">SUM(K9:K10)</f>
        <v>0</v>
      </c>
      <c r="L11" s="146">
        <f t="shared" ref="L11" si="18">SUM(L9:L10)</f>
        <v>0</v>
      </c>
      <c r="M11" s="146">
        <f t="shared" ref="M11" si="19">SUM(M9:M10)</f>
        <v>0</v>
      </c>
      <c r="N11" s="146">
        <f t="shared" ref="N11" si="20">SUM(N9:N10)</f>
        <v>0</v>
      </c>
      <c r="O11" s="146">
        <f t="shared" ref="O11" si="21">SUM(O9:O10)</f>
        <v>0</v>
      </c>
      <c r="P11" s="146">
        <f t="shared" ref="P11" si="22">SUM(P9:P10)</f>
        <v>0</v>
      </c>
      <c r="Q11" s="146">
        <f t="shared" ref="Q11" si="23">SUM(Q9:Q10)</f>
        <v>0</v>
      </c>
      <c r="R11" s="146">
        <f t="shared" ref="R11" si="24">SUM(R9:R10)</f>
        <v>0</v>
      </c>
      <c r="S11" s="146">
        <f t="shared" ref="S11" si="25">SUM(S9:S10)</f>
        <v>0</v>
      </c>
      <c r="T11" s="146">
        <f t="shared" ref="T11" si="26">SUM(T9:T10)</f>
        <v>0</v>
      </c>
      <c r="U11" s="146">
        <f t="shared" ref="U11" si="27">SUM(U9:U10)</f>
        <v>0</v>
      </c>
      <c r="V11" s="146">
        <f t="shared" ref="V11" si="28">SUM(V9:V10)</f>
        <v>0</v>
      </c>
      <c r="W11" s="146">
        <f t="shared" ref="W11" si="29">SUM(W9:W10)</f>
        <v>0</v>
      </c>
      <c r="X11" s="146">
        <f t="shared" ref="X11" si="30">SUM(X9:X10)</f>
        <v>0</v>
      </c>
      <c r="Y11" s="146">
        <f t="shared" ref="Y11" si="31">SUM(Y9:Y10)</f>
        <v>0</v>
      </c>
      <c r="Z11" s="146">
        <f t="shared" ref="Z11" si="32">SUM(Z9:Z10)</f>
        <v>0</v>
      </c>
      <c r="AA11" s="146">
        <f t="shared" ref="AA11" si="33">SUM(AA9:AA10)</f>
        <v>0</v>
      </c>
      <c r="AB11" s="146">
        <f t="shared" ref="AB11" si="34">SUM(AB9:AB10)</f>
        <v>0</v>
      </c>
      <c r="AC11" s="146">
        <f t="shared" ref="AC11" si="35">SUM(AC9:AC10)</f>
        <v>0</v>
      </c>
      <c r="AD11" s="146">
        <f t="shared" ref="AD11" si="36">SUM(AD9:AD10)</f>
        <v>0</v>
      </c>
      <c r="AE11" s="146">
        <f t="shared" ref="AE11" si="37">SUM(AE9:AE10)</f>
        <v>0</v>
      </c>
      <c r="AF11" s="146">
        <f t="shared" ref="AF11" si="38">SUM(AF9:AF10)</f>
        <v>0</v>
      </c>
      <c r="AG11" s="146">
        <f t="shared" ref="AG11" si="39">SUM(AG9:AG10)</f>
        <v>0</v>
      </c>
      <c r="AH11" s="146">
        <f t="shared" ref="AH11" si="40">SUM(AH9:AH10)</f>
        <v>0</v>
      </c>
      <c r="AI11" s="146">
        <f t="shared" ref="AI11" si="41">SUM(AI9:AI10)</f>
        <v>0</v>
      </c>
      <c r="AJ11" s="146">
        <f t="shared" ref="AJ11" si="42">SUM(AJ9:AJ10)</f>
        <v>0</v>
      </c>
      <c r="AK11" s="146">
        <f t="shared" ref="AK11" si="43">SUM(AK9:AK10)</f>
        <v>0</v>
      </c>
      <c r="AL11" s="146">
        <f t="shared" ref="AL11" si="44">SUM(AL9:AL10)</f>
        <v>0</v>
      </c>
      <c r="AM11" s="146">
        <f t="shared" ref="AM11" si="45">SUM(AM9:AM10)</f>
        <v>0</v>
      </c>
      <c r="AN11" s="146">
        <f t="shared" ref="AN11" si="46">SUM(AN9:AN10)</f>
        <v>0</v>
      </c>
      <c r="AO11" s="146">
        <f t="shared" ref="AO11" si="47">SUM(AO9:AO10)</f>
        <v>0</v>
      </c>
      <c r="AP11" s="146">
        <f t="shared" ref="AP11" si="48">SUM(AP9:AP10)</f>
        <v>0</v>
      </c>
      <c r="AQ11" s="146">
        <f t="shared" ref="AQ11" si="49">SUM(AQ9:AQ10)</f>
        <v>0</v>
      </c>
      <c r="AR11" s="146">
        <f t="shared" ref="AR11" si="50">SUM(AR9:AR10)</f>
        <v>0</v>
      </c>
      <c r="AS11" s="146">
        <f t="shared" ref="AS11" si="51">SUM(AS9:AS10)</f>
        <v>0</v>
      </c>
      <c r="AT11" s="146">
        <f t="shared" ref="AT11" si="52">SUM(AT9:AT10)</f>
        <v>0</v>
      </c>
      <c r="AU11" s="146">
        <f t="shared" ref="AU11" si="53">SUM(AU9:AU10)</f>
        <v>0</v>
      </c>
      <c r="AV11" s="146">
        <f t="shared" ref="AV11" si="54">SUM(AV9:AV10)</f>
        <v>0</v>
      </c>
      <c r="AW11" s="146">
        <f t="shared" ref="AW11" si="55">SUM(AW9:AW10)</f>
        <v>0</v>
      </c>
      <c r="AX11" s="146">
        <f t="shared" ref="AX11" si="56">SUM(AX9:AX10)</f>
        <v>0</v>
      </c>
      <c r="AY11" s="146">
        <f t="shared" ref="AY11" si="57">SUM(AY9:AY10)</f>
        <v>0</v>
      </c>
      <c r="AZ11" s="146">
        <f t="shared" ref="AZ11" si="58">SUM(AZ9:AZ10)</f>
        <v>0</v>
      </c>
      <c r="BA11" s="146">
        <f t="shared" ref="BA11" si="59">SUM(BA9:BA10)</f>
        <v>0</v>
      </c>
      <c r="BB11" s="146">
        <f t="shared" ref="BB11" si="60">SUM(BB9:BB10)</f>
        <v>0</v>
      </c>
      <c r="BC11" s="146">
        <f t="shared" ref="BC11" si="61">SUM(BC9:BC10)</f>
        <v>0</v>
      </c>
      <c r="BD11" s="148">
        <f t="shared" ref="BD11" si="62">SUM(BD9:BD10)</f>
        <v>15000000</v>
      </c>
      <c r="BE11" s="144">
        <f t="shared" ref="BE11" si="63">BD11/E11</f>
        <v>1</v>
      </c>
      <c r="BF11" s="147">
        <f t="shared" si="8"/>
        <v>0</v>
      </c>
    </row>
    <row r="12" spans="1:58" s="51" customFormat="1" ht="15.75" customHeight="1" thickTop="1">
      <c r="A12" s="49"/>
      <c r="B12" s="60"/>
      <c r="C12" s="135"/>
      <c r="D12" s="58"/>
      <c r="E12" s="136"/>
      <c r="F12" s="58"/>
      <c r="G12" s="58"/>
      <c r="H12" s="58"/>
      <c r="I12" s="58"/>
      <c r="J12" s="58"/>
      <c r="K12" s="58"/>
      <c r="L12" s="58"/>
      <c r="M12" s="58"/>
      <c r="N12" s="58"/>
      <c r="O12" s="58"/>
      <c r="P12" s="58"/>
      <c r="Q12" s="58"/>
      <c r="R12" s="58"/>
      <c r="S12" s="58"/>
      <c r="T12" s="58"/>
      <c r="U12" s="58"/>
      <c r="V12" s="58"/>
      <c r="W12" s="58"/>
      <c r="X12" s="58"/>
      <c r="Y12" s="58"/>
      <c r="Z12" s="58"/>
      <c r="AA12" s="58"/>
      <c r="AB12" s="58"/>
      <c r="AC12" s="58"/>
      <c r="AD12" s="58"/>
      <c r="AE12" s="58"/>
      <c r="AF12" s="58"/>
      <c r="AG12" s="58"/>
      <c r="AH12" s="58"/>
      <c r="AI12" s="58"/>
      <c r="AJ12" s="58"/>
      <c r="AK12" s="58"/>
      <c r="AL12" s="58"/>
      <c r="AM12" s="58"/>
      <c r="AN12" s="58"/>
      <c r="AO12" s="58"/>
      <c r="AP12" s="58"/>
      <c r="AQ12" s="58"/>
      <c r="AR12" s="58"/>
      <c r="AS12" s="58"/>
      <c r="AT12" s="58"/>
      <c r="AU12" s="58"/>
      <c r="AV12" s="58"/>
      <c r="AW12" s="58"/>
      <c r="AX12" s="58"/>
      <c r="AY12" s="58"/>
      <c r="AZ12" s="58"/>
      <c r="BA12" s="58"/>
      <c r="BB12" s="58"/>
      <c r="BC12" s="58"/>
      <c r="BD12" s="135"/>
      <c r="BE12" s="143"/>
      <c r="BF12" s="136"/>
    </row>
    <row r="13" spans="1:58" s="51" customFormat="1" ht="15.75" customHeight="1">
      <c r="A13" s="49"/>
      <c r="B13" s="128" t="s">
        <v>59</v>
      </c>
      <c r="C13" s="135"/>
      <c r="D13" s="58"/>
      <c r="E13" s="136"/>
      <c r="F13" s="58"/>
      <c r="G13" s="58"/>
      <c r="H13" s="58"/>
      <c r="I13" s="58"/>
      <c r="J13" s="58"/>
      <c r="K13" s="58"/>
      <c r="L13" s="58"/>
      <c r="M13" s="58"/>
      <c r="N13" s="58"/>
      <c r="O13" s="58"/>
      <c r="P13" s="58"/>
      <c r="Q13" s="58"/>
      <c r="R13" s="58"/>
      <c r="S13" s="58"/>
      <c r="T13" s="58"/>
      <c r="U13" s="58"/>
      <c r="V13" s="58"/>
      <c r="W13" s="58"/>
      <c r="X13" s="58"/>
      <c r="Y13" s="58"/>
      <c r="Z13" s="58"/>
      <c r="AA13" s="58"/>
      <c r="AB13" s="58"/>
      <c r="AC13" s="58"/>
      <c r="AD13" s="58"/>
      <c r="AE13" s="58"/>
      <c r="AF13" s="58"/>
      <c r="AG13" s="58"/>
      <c r="AH13" s="58"/>
      <c r="AI13" s="58"/>
      <c r="AJ13" s="58"/>
      <c r="AK13" s="58"/>
      <c r="AL13" s="58"/>
      <c r="AM13" s="58"/>
      <c r="AN13" s="58"/>
      <c r="AO13" s="58"/>
      <c r="AP13" s="58"/>
      <c r="AQ13" s="58"/>
      <c r="AR13" s="58"/>
      <c r="AS13" s="58"/>
      <c r="AT13" s="58"/>
      <c r="AU13" s="58"/>
      <c r="AV13" s="58"/>
      <c r="AW13" s="58"/>
      <c r="AX13" s="58"/>
      <c r="AY13" s="58"/>
      <c r="AZ13" s="58"/>
      <c r="BA13" s="58"/>
      <c r="BB13" s="58"/>
      <c r="BC13" s="58"/>
      <c r="BD13" s="135"/>
      <c r="BE13" s="143"/>
      <c r="BF13" s="136"/>
    </row>
    <row r="14" spans="1:58" s="51" customFormat="1" ht="15.75" customHeight="1">
      <c r="A14" s="49"/>
      <c r="B14" s="60" t="s">
        <v>564</v>
      </c>
      <c r="C14" s="470">
        <v>175000000</v>
      </c>
      <c r="D14" s="471">
        <v>4449392</v>
      </c>
      <c r="E14" s="136">
        <f>C14+D14</f>
        <v>179449392</v>
      </c>
      <c r="F14" s="470">
        <v>175000000</v>
      </c>
      <c r="G14" s="471">
        <v>0</v>
      </c>
      <c r="H14" s="471">
        <v>0</v>
      </c>
      <c r="I14" s="471">
        <v>0</v>
      </c>
      <c r="J14" s="471">
        <v>0</v>
      </c>
      <c r="K14" s="471">
        <v>0</v>
      </c>
      <c r="L14" s="471">
        <v>0</v>
      </c>
      <c r="M14" s="471">
        <v>0</v>
      </c>
      <c r="N14" s="471">
        <v>0</v>
      </c>
      <c r="O14" s="471">
        <v>0</v>
      </c>
      <c r="P14" s="471">
        <v>0</v>
      </c>
      <c r="Q14" s="471">
        <v>0</v>
      </c>
      <c r="R14" s="471">
        <v>0</v>
      </c>
      <c r="S14" s="471">
        <v>0</v>
      </c>
      <c r="T14" s="471">
        <v>0</v>
      </c>
      <c r="U14" s="471">
        <v>0</v>
      </c>
      <c r="V14" s="471">
        <v>0</v>
      </c>
      <c r="W14" s="471">
        <v>0</v>
      </c>
      <c r="X14" s="471">
        <v>0</v>
      </c>
      <c r="Y14" s="471">
        <v>0</v>
      </c>
      <c r="Z14" s="471">
        <v>0</v>
      </c>
      <c r="AA14" s="471">
        <v>0</v>
      </c>
      <c r="AB14" s="471">
        <v>0</v>
      </c>
      <c r="AC14" s="471">
        <v>0</v>
      </c>
      <c r="AD14" s="471">
        <v>0</v>
      </c>
      <c r="AE14" s="471">
        <v>0</v>
      </c>
      <c r="AF14" s="471">
        <v>0</v>
      </c>
      <c r="AG14" s="471">
        <v>0</v>
      </c>
      <c r="AH14" s="471">
        <v>0</v>
      </c>
      <c r="AI14" s="471">
        <v>0</v>
      </c>
      <c r="AJ14" s="471">
        <v>0</v>
      </c>
      <c r="AK14" s="471">
        <v>0</v>
      </c>
      <c r="AL14" s="471">
        <v>0</v>
      </c>
      <c r="AM14" s="471">
        <v>0</v>
      </c>
      <c r="AN14" s="471">
        <v>0</v>
      </c>
      <c r="AO14" s="471">
        <v>0</v>
      </c>
      <c r="AP14" s="471">
        <v>0</v>
      </c>
      <c r="AQ14" s="471">
        <v>0</v>
      </c>
      <c r="AR14" s="471">
        <v>0</v>
      </c>
      <c r="AS14" s="471">
        <v>0</v>
      </c>
      <c r="AT14" s="471">
        <v>0</v>
      </c>
      <c r="AU14" s="471">
        <v>0</v>
      </c>
      <c r="AV14" s="471">
        <v>0</v>
      </c>
      <c r="AW14" s="471">
        <v>0</v>
      </c>
      <c r="AX14" s="471">
        <v>0</v>
      </c>
      <c r="AY14" s="471">
        <v>0</v>
      </c>
      <c r="AZ14" s="471">
        <v>0</v>
      </c>
      <c r="BA14" s="471">
        <v>0</v>
      </c>
      <c r="BB14" s="471">
        <v>0</v>
      </c>
      <c r="BC14" s="471">
        <v>0</v>
      </c>
      <c r="BD14" s="135">
        <f>SUM(F14:BC14)</f>
        <v>175000000</v>
      </c>
      <c r="BE14" s="143">
        <f t="shared" ref="BE14:BE18" si="64">IFERROR(BD14/E14,0)</f>
        <v>0.9752053102525976</v>
      </c>
      <c r="BF14" s="136">
        <f>E14-BD14</f>
        <v>4449392</v>
      </c>
    </row>
    <row r="15" spans="1:58" s="51" customFormat="1" ht="15.75" customHeight="1">
      <c r="A15" s="49"/>
      <c r="B15" s="60" t="s">
        <v>565</v>
      </c>
      <c r="C15" s="470">
        <v>0</v>
      </c>
      <c r="D15" s="471">
        <v>0</v>
      </c>
      <c r="E15" s="136">
        <f>C15+D15</f>
        <v>0</v>
      </c>
      <c r="F15" s="471">
        <v>0</v>
      </c>
      <c r="G15" s="471">
        <v>0</v>
      </c>
      <c r="H15" s="471">
        <v>0</v>
      </c>
      <c r="I15" s="471">
        <v>0</v>
      </c>
      <c r="J15" s="471">
        <v>0</v>
      </c>
      <c r="K15" s="471">
        <v>0</v>
      </c>
      <c r="L15" s="471">
        <v>0</v>
      </c>
      <c r="M15" s="471">
        <v>0</v>
      </c>
      <c r="N15" s="471">
        <v>0</v>
      </c>
      <c r="O15" s="471">
        <v>0</v>
      </c>
      <c r="P15" s="471">
        <v>0</v>
      </c>
      <c r="Q15" s="471">
        <v>0</v>
      </c>
      <c r="R15" s="471">
        <v>0</v>
      </c>
      <c r="S15" s="471">
        <v>0</v>
      </c>
      <c r="T15" s="471">
        <v>0</v>
      </c>
      <c r="U15" s="471">
        <v>0</v>
      </c>
      <c r="V15" s="471">
        <v>0</v>
      </c>
      <c r="W15" s="471">
        <v>0</v>
      </c>
      <c r="X15" s="471">
        <v>0</v>
      </c>
      <c r="Y15" s="471">
        <v>0</v>
      </c>
      <c r="Z15" s="471">
        <v>0</v>
      </c>
      <c r="AA15" s="471">
        <v>0</v>
      </c>
      <c r="AB15" s="471">
        <v>0</v>
      </c>
      <c r="AC15" s="471">
        <v>0</v>
      </c>
      <c r="AD15" s="471">
        <v>0</v>
      </c>
      <c r="AE15" s="471">
        <v>0</v>
      </c>
      <c r="AF15" s="471">
        <v>0</v>
      </c>
      <c r="AG15" s="471">
        <v>0</v>
      </c>
      <c r="AH15" s="471">
        <v>0</v>
      </c>
      <c r="AI15" s="471">
        <v>0</v>
      </c>
      <c r="AJ15" s="471">
        <v>0</v>
      </c>
      <c r="AK15" s="471">
        <v>0</v>
      </c>
      <c r="AL15" s="471">
        <v>0</v>
      </c>
      <c r="AM15" s="471">
        <v>0</v>
      </c>
      <c r="AN15" s="471">
        <v>0</v>
      </c>
      <c r="AO15" s="471">
        <v>0</v>
      </c>
      <c r="AP15" s="471">
        <v>0</v>
      </c>
      <c r="AQ15" s="471">
        <v>0</v>
      </c>
      <c r="AR15" s="471">
        <v>0</v>
      </c>
      <c r="AS15" s="471">
        <v>0</v>
      </c>
      <c r="AT15" s="471">
        <v>0</v>
      </c>
      <c r="AU15" s="471">
        <v>0</v>
      </c>
      <c r="AV15" s="471">
        <v>0</v>
      </c>
      <c r="AW15" s="471">
        <v>0</v>
      </c>
      <c r="AX15" s="471">
        <v>0</v>
      </c>
      <c r="AY15" s="471">
        <v>0</v>
      </c>
      <c r="AZ15" s="471">
        <v>0</v>
      </c>
      <c r="BA15" s="471">
        <v>0</v>
      </c>
      <c r="BB15" s="471">
        <v>0</v>
      </c>
      <c r="BC15" s="471">
        <v>0</v>
      </c>
      <c r="BD15" s="135">
        <f>SUM(F15:BC15)</f>
        <v>0</v>
      </c>
      <c r="BE15" s="143">
        <f t="shared" si="64"/>
        <v>0</v>
      </c>
      <c r="BF15" s="136">
        <f>E15-BD15</f>
        <v>0</v>
      </c>
    </row>
    <row r="16" spans="1:58" s="51" customFormat="1" ht="15.75" customHeight="1">
      <c r="A16" s="49"/>
      <c r="B16" s="60" t="s">
        <v>579</v>
      </c>
      <c r="C16" s="470">
        <v>0</v>
      </c>
      <c r="D16" s="471">
        <v>0</v>
      </c>
      <c r="E16" s="136">
        <f>C16+D16</f>
        <v>0</v>
      </c>
      <c r="F16" s="471">
        <v>0</v>
      </c>
      <c r="G16" s="471">
        <v>0</v>
      </c>
      <c r="H16" s="471">
        <v>0</v>
      </c>
      <c r="I16" s="471">
        <v>0</v>
      </c>
      <c r="J16" s="471">
        <v>0</v>
      </c>
      <c r="K16" s="471">
        <v>0</v>
      </c>
      <c r="L16" s="471">
        <v>0</v>
      </c>
      <c r="M16" s="471">
        <v>0</v>
      </c>
      <c r="N16" s="471">
        <v>0</v>
      </c>
      <c r="O16" s="471">
        <v>0</v>
      </c>
      <c r="P16" s="471">
        <v>0</v>
      </c>
      <c r="Q16" s="471">
        <v>0</v>
      </c>
      <c r="R16" s="471">
        <v>0</v>
      </c>
      <c r="S16" s="471">
        <v>0</v>
      </c>
      <c r="T16" s="471">
        <v>0</v>
      </c>
      <c r="U16" s="471">
        <v>0</v>
      </c>
      <c r="V16" s="471">
        <v>0</v>
      </c>
      <c r="W16" s="471">
        <v>0</v>
      </c>
      <c r="X16" s="471">
        <v>0</v>
      </c>
      <c r="Y16" s="471">
        <v>0</v>
      </c>
      <c r="Z16" s="471">
        <v>0</v>
      </c>
      <c r="AA16" s="471">
        <v>0</v>
      </c>
      <c r="AB16" s="471">
        <v>0</v>
      </c>
      <c r="AC16" s="471">
        <v>0</v>
      </c>
      <c r="AD16" s="471">
        <v>0</v>
      </c>
      <c r="AE16" s="471">
        <v>0</v>
      </c>
      <c r="AF16" s="471">
        <v>0</v>
      </c>
      <c r="AG16" s="471">
        <v>0</v>
      </c>
      <c r="AH16" s="471">
        <v>0</v>
      </c>
      <c r="AI16" s="471">
        <v>0</v>
      </c>
      <c r="AJ16" s="471">
        <v>0</v>
      </c>
      <c r="AK16" s="471">
        <v>0</v>
      </c>
      <c r="AL16" s="471">
        <v>0</v>
      </c>
      <c r="AM16" s="471">
        <v>0</v>
      </c>
      <c r="AN16" s="471">
        <v>0</v>
      </c>
      <c r="AO16" s="471">
        <v>0</v>
      </c>
      <c r="AP16" s="471">
        <v>0</v>
      </c>
      <c r="AQ16" s="471">
        <v>0</v>
      </c>
      <c r="AR16" s="471">
        <v>0</v>
      </c>
      <c r="AS16" s="471">
        <v>0</v>
      </c>
      <c r="AT16" s="471">
        <v>0</v>
      </c>
      <c r="AU16" s="471">
        <v>0</v>
      </c>
      <c r="AV16" s="471">
        <v>0</v>
      </c>
      <c r="AW16" s="471">
        <v>0</v>
      </c>
      <c r="AX16" s="471">
        <v>0</v>
      </c>
      <c r="AY16" s="471">
        <v>0</v>
      </c>
      <c r="AZ16" s="471">
        <v>0</v>
      </c>
      <c r="BA16" s="471">
        <v>0</v>
      </c>
      <c r="BB16" s="471">
        <v>0</v>
      </c>
      <c r="BC16" s="471">
        <v>0</v>
      </c>
      <c r="BD16" s="135">
        <f>SUM(F16:BC16)</f>
        <v>0</v>
      </c>
      <c r="BE16" s="143">
        <f t="shared" si="64"/>
        <v>0</v>
      </c>
      <c r="BF16" s="136">
        <f>E16-BD16</f>
        <v>0</v>
      </c>
    </row>
    <row r="17" spans="1:58" s="51" customFormat="1" ht="15.75" customHeight="1">
      <c r="A17" s="49"/>
      <c r="B17" s="60" t="s">
        <v>580</v>
      </c>
      <c r="C17" s="470">
        <v>0</v>
      </c>
      <c r="D17" s="471">
        <v>-4193434</v>
      </c>
      <c r="E17" s="136">
        <f>C17+D17</f>
        <v>-4193434</v>
      </c>
      <c r="F17" s="471">
        <v>0</v>
      </c>
      <c r="G17" s="471">
        <v>0</v>
      </c>
      <c r="H17" s="471">
        <v>0</v>
      </c>
      <c r="I17" s="471">
        <v>0</v>
      </c>
      <c r="J17" s="471">
        <v>0</v>
      </c>
      <c r="K17" s="471">
        <v>0</v>
      </c>
      <c r="L17" s="471">
        <v>0</v>
      </c>
      <c r="M17" s="471">
        <v>0</v>
      </c>
      <c r="N17" s="471">
        <v>0</v>
      </c>
      <c r="O17" s="471">
        <v>0</v>
      </c>
      <c r="P17" s="471">
        <v>0</v>
      </c>
      <c r="Q17" s="471">
        <v>0</v>
      </c>
      <c r="R17" s="471">
        <v>0</v>
      </c>
      <c r="S17" s="471">
        <v>0</v>
      </c>
      <c r="T17" s="471">
        <v>0</v>
      </c>
      <c r="U17" s="471">
        <v>0</v>
      </c>
      <c r="V17" s="471">
        <v>0</v>
      </c>
      <c r="W17" s="471">
        <v>0</v>
      </c>
      <c r="X17" s="471">
        <v>0</v>
      </c>
      <c r="Y17" s="471">
        <v>0</v>
      </c>
      <c r="Z17" s="471">
        <v>0</v>
      </c>
      <c r="AA17" s="471">
        <v>0</v>
      </c>
      <c r="AB17" s="471">
        <v>0</v>
      </c>
      <c r="AC17" s="471">
        <v>0</v>
      </c>
      <c r="AD17" s="471">
        <v>0</v>
      </c>
      <c r="AE17" s="471">
        <v>0</v>
      </c>
      <c r="AF17" s="471">
        <v>0</v>
      </c>
      <c r="AG17" s="471">
        <v>0</v>
      </c>
      <c r="AH17" s="471">
        <v>0</v>
      </c>
      <c r="AI17" s="471">
        <v>0</v>
      </c>
      <c r="AJ17" s="471">
        <v>0</v>
      </c>
      <c r="AK17" s="471">
        <v>0</v>
      </c>
      <c r="AL17" s="471">
        <v>0</v>
      </c>
      <c r="AM17" s="471">
        <v>0</v>
      </c>
      <c r="AN17" s="471">
        <v>0</v>
      </c>
      <c r="AO17" s="471">
        <v>0</v>
      </c>
      <c r="AP17" s="471">
        <v>0</v>
      </c>
      <c r="AQ17" s="471">
        <v>0</v>
      </c>
      <c r="AR17" s="471">
        <v>0</v>
      </c>
      <c r="AS17" s="471">
        <v>0</v>
      </c>
      <c r="AT17" s="471">
        <v>0</v>
      </c>
      <c r="AU17" s="471">
        <v>0</v>
      </c>
      <c r="AV17" s="471">
        <v>0</v>
      </c>
      <c r="AW17" s="471">
        <v>0</v>
      </c>
      <c r="AX17" s="471">
        <v>0</v>
      </c>
      <c r="AY17" s="471">
        <v>0</v>
      </c>
      <c r="AZ17" s="471">
        <v>0</v>
      </c>
      <c r="BA17" s="471">
        <v>0</v>
      </c>
      <c r="BB17" s="471">
        <v>0</v>
      </c>
      <c r="BC17" s="471">
        <v>0</v>
      </c>
      <c r="BD17" s="135">
        <f>SUM(F17:BC17)</f>
        <v>0</v>
      </c>
      <c r="BE17" s="143">
        <f t="shared" si="64"/>
        <v>0</v>
      </c>
      <c r="BF17" s="136">
        <f>E17-BD17</f>
        <v>-4193434</v>
      </c>
    </row>
    <row r="18" spans="1:58" s="51" customFormat="1" ht="15.75" customHeight="1" thickBot="1">
      <c r="A18" s="59"/>
      <c r="B18" s="65" t="s">
        <v>581</v>
      </c>
      <c r="C18" s="145">
        <f>SUM(C14:C17)</f>
        <v>175000000</v>
      </c>
      <c r="D18" s="146">
        <f t="shared" ref="D18:BA18" si="65">SUM(D14:D17)</f>
        <v>255958</v>
      </c>
      <c r="E18" s="147">
        <f>C18+D18</f>
        <v>175255958</v>
      </c>
      <c r="F18" s="146">
        <f t="shared" si="65"/>
        <v>175000000</v>
      </c>
      <c r="G18" s="146">
        <f t="shared" si="65"/>
        <v>0</v>
      </c>
      <c r="H18" s="146">
        <f t="shared" si="65"/>
        <v>0</v>
      </c>
      <c r="I18" s="146">
        <f t="shared" si="65"/>
        <v>0</v>
      </c>
      <c r="J18" s="146">
        <f t="shared" si="65"/>
        <v>0</v>
      </c>
      <c r="K18" s="146">
        <f t="shared" si="65"/>
        <v>0</v>
      </c>
      <c r="L18" s="146">
        <f t="shared" si="65"/>
        <v>0</v>
      </c>
      <c r="M18" s="146">
        <f t="shared" si="65"/>
        <v>0</v>
      </c>
      <c r="N18" s="146">
        <f t="shared" si="65"/>
        <v>0</v>
      </c>
      <c r="O18" s="146">
        <f t="shared" si="65"/>
        <v>0</v>
      </c>
      <c r="P18" s="146">
        <f t="shared" si="65"/>
        <v>0</v>
      </c>
      <c r="Q18" s="146">
        <f t="shared" si="65"/>
        <v>0</v>
      </c>
      <c r="R18" s="146">
        <f t="shared" si="65"/>
        <v>0</v>
      </c>
      <c r="S18" s="146">
        <f t="shared" si="65"/>
        <v>0</v>
      </c>
      <c r="T18" s="146">
        <f t="shared" si="65"/>
        <v>0</v>
      </c>
      <c r="U18" s="146">
        <f t="shared" si="65"/>
        <v>0</v>
      </c>
      <c r="V18" s="146">
        <f t="shared" si="65"/>
        <v>0</v>
      </c>
      <c r="W18" s="146">
        <f t="shared" si="65"/>
        <v>0</v>
      </c>
      <c r="X18" s="146">
        <f t="shared" si="65"/>
        <v>0</v>
      </c>
      <c r="Y18" s="146">
        <f t="shared" si="65"/>
        <v>0</v>
      </c>
      <c r="Z18" s="146">
        <f t="shared" si="65"/>
        <v>0</v>
      </c>
      <c r="AA18" s="146">
        <f t="shared" si="65"/>
        <v>0</v>
      </c>
      <c r="AB18" s="146">
        <f t="shared" si="65"/>
        <v>0</v>
      </c>
      <c r="AC18" s="146">
        <f t="shared" si="65"/>
        <v>0</v>
      </c>
      <c r="AD18" s="146">
        <f t="shared" si="65"/>
        <v>0</v>
      </c>
      <c r="AE18" s="146">
        <f t="shared" si="65"/>
        <v>0</v>
      </c>
      <c r="AF18" s="146">
        <f t="shared" si="65"/>
        <v>0</v>
      </c>
      <c r="AG18" s="146">
        <f t="shared" si="65"/>
        <v>0</v>
      </c>
      <c r="AH18" s="146">
        <f t="shared" si="65"/>
        <v>0</v>
      </c>
      <c r="AI18" s="146">
        <f t="shared" si="65"/>
        <v>0</v>
      </c>
      <c r="AJ18" s="146">
        <f t="shared" si="65"/>
        <v>0</v>
      </c>
      <c r="AK18" s="146">
        <f t="shared" si="65"/>
        <v>0</v>
      </c>
      <c r="AL18" s="146">
        <f t="shared" si="65"/>
        <v>0</v>
      </c>
      <c r="AM18" s="146">
        <f t="shared" si="65"/>
        <v>0</v>
      </c>
      <c r="AN18" s="146">
        <f t="shared" si="65"/>
        <v>0</v>
      </c>
      <c r="AO18" s="146">
        <f t="shared" si="65"/>
        <v>0</v>
      </c>
      <c r="AP18" s="146">
        <f t="shared" si="65"/>
        <v>0</v>
      </c>
      <c r="AQ18" s="146">
        <f t="shared" si="65"/>
        <v>0</v>
      </c>
      <c r="AR18" s="146">
        <f t="shared" si="65"/>
        <v>0</v>
      </c>
      <c r="AS18" s="146">
        <f t="shared" si="65"/>
        <v>0</v>
      </c>
      <c r="AT18" s="146">
        <f t="shared" si="65"/>
        <v>0</v>
      </c>
      <c r="AU18" s="146">
        <f t="shared" si="65"/>
        <v>0</v>
      </c>
      <c r="AV18" s="146">
        <f t="shared" si="65"/>
        <v>0</v>
      </c>
      <c r="AW18" s="146">
        <f t="shared" si="65"/>
        <v>0</v>
      </c>
      <c r="AX18" s="146">
        <f t="shared" si="65"/>
        <v>0</v>
      </c>
      <c r="AY18" s="146">
        <f t="shared" si="65"/>
        <v>0</v>
      </c>
      <c r="AZ18" s="146">
        <f t="shared" si="65"/>
        <v>0</v>
      </c>
      <c r="BA18" s="146">
        <f t="shared" si="65"/>
        <v>0</v>
      </c>
      <c r="BB18" s="146">
        <f t="shared" ref="BB18" si="66">SUM(BB14:BB17)</f>
        <v>0</v>
      </c>
      <c r="BC18" s="146">
        <f t="shared" ref="BC18" si="67">SUM(BC14:BC17)</f>
        <v>0</v>
      </c>
      <c r="BD18" s="148">
        <f>SUM(BD14:BD17)</f>
        <v>175000000</v>
      </c>
      <c r="BE18" s="144">
        <f t="shared" si="64"/>
        <v>0.998539518981717</v>
      </c>
      <c r="BF18" s="147">
        <f t="shared" ref="BF18" si="68">E18-BD18</f>
        <v>255958</v>
      </c>
    </row>
    <row r="19" spans="1:58" s="51" customFormat="1" ht="15.75" customHeight="1" thickTop="1">
      <c r="A19" s="59"/>
      <c r="B19" s="126"/>
      <c r="C19" s="137"/>
      <c r="D19" s="127"/>
      <c r="E19" s="138"/>
      <c r="F19" s="127"/>
      <c r="G19" s="127"/>
      <c r="H19" s="127"/>
      <c r="I19" s="127"/>
      <c r="J19" s="127"/>
      <c r="K19" s="127"/>
      <c r="L19" s="127"/>
      <c r="M19" s="127"/>
      <c r="N19" s="127"/>
      <c r="O19" s="127"/>
      <c r="P19" s="127"/>
      <c r="Q19" s="127"/>
      <c r="R19" s="127"/>
      <c r="S19" s="127"/>
      <c r="T19" s="127"/>
      <c r="U19" s="127"/>
      <c r="V19" s="127"/>
      <c r="W19" s="127"/>
      <c r="X19" s="127"/>
      <c r="Y19" s="127"/>
      <c r="Z19" s="127"/>
      <c r="AA19" s="127"/>
      <c r="AB19" s="127"/>
      <c r="AC19" s="127"/>
      <c r="AD19" s="127"/>
      <c r="AE19" s="127"/>
      <c r="AF19" s="127"/>
      <c r="AG19" s="127"/>
      <c r="AH19" s="127"/>
      <c r="AI19" s="127"/>
      <c r="AJ19" s="127"/>
      <c r="AK19" s="127"/>
      <c r="AL19" s="127"/>
      <c r="AM19" s="127"/>
      <c r="AN19" s="127"/>
      <c r="AO19" s="127"/>
      <c r="AP19" s="127"/>
      <c r="AQ19" s="127"/>
      <c r="AR19" s="127"/>
      <c r="AS19" s="127"/>
      <c r="AT19" s="127"/>
      <c r="AU19" s="127"/>
      <c r="AV19" s="127"/>
      <c r="AW19" s="127"/>
      <c r="AX19" s="127"/>
      <c r="AY19" s="127"/>
      <c r="AZ19" s="127"/>
      <c r="BA19" s="127"/>
      <c r="BB19" s="127"/>
      <c r="BC19" s="127"/>
      <c r="BD19" s="135"/>
      <c r="BE19" s="143"/>
      <c r="BF19" s="138"/>
    </row>
    <row r="20" spans="1:58" s="51" customFormat="1" ht="15.75" customHeight="1">
      <c r="A20" s="59"/>
      <c r="B20" s="128" t="s">
        <v>60</v>
      </c>
      <c r="C20" s="137"/>
      <c r="D20" s="127"/>
      <c r="E20" s="138"/>
      <c r="F20" s="127"/>
      <c r="G20" s="127"/>
      <c r="H20" s="127"/>
      <c r="I20" s="127"/>
      <c r="J20" s="127"/>
      <c r="K20" s="127"/>
      <c r="L20" s="127"/>
      <c r="M20" s="127"/>
      <c r="N20" s="127"/>
      <c r="O20" s="127"/>
      <c r="P20" s="127"/>
      <c r="Q20" s="127"/>
      <c r="R20" s="127"/>
      <c r="S20" s="127"/>
      <c r="T20" s="127"/>
      <c r="U20" s="127"/>
      <c r="V20" s="127"/>
      <c r="W20" s="127"/>
      <c r="X20" s="127"/>
      <c r="Y20" s="127"/>
      <c r="Z20" s="127"/>
      <c r="AA20" s="127"/>
      <c r="AB20" s="127"/>
      <c r="AC20" s="127"/>
      <c r="AD20" s="127"/>
      <c r="AE20" s="127"/>
      <c r="AF20" s="127"/>
      <c r="AG20" s="127"/>
      <c r="AH20" s="127"/>
      <c r="AI20" s="127"/>
      <c r="AJ20" s="127"/>
      <c r="AK20" s="127"/>
      <c r="AL20" s="127"/>
      <c r="AM20" s="127"/>
      <c r="AN20" s="127"/>
      <c r="AO20" s="127"/>
      <c r="AP20" s="127"/>
      <c r="AQ20" s="127"/>
      <c r="AR20" s="127"/>
      <c r="AS20" s="127"/>
      <c r="AT20" s="127"/>
      <c r="AU20" s="127"/>
      <c r="AV20" s="127"/>
      <c r="AW20" s="127"/>
      <c r="AX20" s="127"/>
      <c r="AY20" s="127"/>
      <c r="AZ20" s="127"/>
      <c r="BA20" s="127"/>
      <c r="BB20" s="127"/>
      <c r="BC20" s="127"/>
      <c r="BD20" s="135"/>
      <c r="BE20" s="143"/>
      <c r="BF20" s="138"/>
    </row>
    <row r="21" spans="1:58" s="51" customFormat="1" ht="15.75" customHeight="1">
      <c r="A21" s="59"/>
      <c r="B21" s="60" t="s">
        <v>566</v>
      </c>
      <c r="C21" s="470">
        <v>22000000</v>
      </c>
      <c r="D21" s="471">
        <v>0</v>
      </c>
      <c r="E21" s="138">
        <f t="shared" ref="E21:E32" si="69">C21+D21</f>
        <v>22000000</v>
      </c>
      <c r="F21" s="470">
        <v>22000000</v>
      </c>
      <c r="G21" s="471">
        <v>0</v>
      </c>
      <c r="H21" s="471">
        <v>0</v>
      </c>
      <c r="I21" s="471">
        <v>0</v>
      </c>
      <c r="J21" s="471">
        <v>0</v>
      </c>
      <c r="K21" s="471">
        <v>0</v>
      </c>
      <c r="L21" s="471">
        <v>0</v>
      </c>
      <c r="M21" s="471">
        <v>0</v>
      </c>
      <c r="N21" s="471">
        <v>0</v>
      </c>
      <c r="O21" s="471">
        <v>0</v>
      </c>
      <c r="P21" s="471">
        <v>0</v>
      </c>
      <c r="Q21" s="471">
        <v>0</v>
      </c>
      <c r="R21" s="471">
        <v>0</v>
      </c>
      <c r="S21" s="471">
        <v>0</v>
      </c>
      <c r="T21" s="471">
        <v>0</v>
      </c>
      <c r="U21" s="471">
        <v>0</v>
      </c>
      <c r="V21" s="471">
        <v>0</v>
      </c>
      <c r="W21" s="471">
        <v>0</v>
      </c>
      <c r="X21" s="471">
        <v>0</v>
      </c>
      <c r="Y21" s="471">
        <v>0</v>
      </c>
      <c r="Z21" s="471">
        <v>0</v>
      </c>
      <c r="AA21" s="471">
        <v>0</v>
      </c>
      <c r="AB21" s="471">
        <v>0</v>
      </c>
      <c r="AC21" s="471">
        <v>0</v>
      </c>
      <c r="AD21" s="471">
        <v>0</v>
      </c>
      <c r="AE21" s="471">
        <v>0</v>
      </c>
      <c r="AF21" s="471">
        <v>0</v>
      </c>
      <c r="AG21" s="471">
        <v>0</v>
      </c>
      <c r="AH21" s="471">
        <v>0</v>
      </c>
      <c r="AI21" s="471">
        <v>0</v>
      </c>
      <c r="AJ21" s="471">
        <v>0</v>
      </c>
      <c r="AK21" s="471">
        <v>0</v>
      </c>
      <c r="AL21" s="471">
        <v>0</v>
      </c>
      <c r="AM21" s="471">
        <v>0</v>
      </c>
      <c r="AN21" s="471">
        <v>0</v>
      </c>
      <c r="AO21" s="471">
        <v>0</v>
      </c>
      <c r="AP21" s="471">
        <v>0</v>
      </c>
      <c r="AQ21" s="471">
        <v>0</v>
      </c>
      <c r="AR21" s="471">
        <v>0</v>
      </c>
      <c r="AS21" s="471">
        <v>0</v>
      </c>
      <c r="AT21" s="471">
        <v>0</v>
      </c>
      <c r="AU21" s="471">
        <v>0</v>
      </c>
      <c r="AV21" s="471">
        <v>0</v>
      </c>
      <c r="AW21" s="471">
        <v>0</v>
      </c>
      <c r="AX21" s="471">
        <v>0</v>
      </c>
      <c r="AY21" s="471">
        <v>0</v>
      </c>
      <c r="AZ21" s="471">
        <v>0</v>
      </c>
      <c r="BA21" s="471">
        <v>0</v>
      </c>
      <c r="BB21" s="471">
        <v>0</v>
      </c>
      <c r="BC21" s="471">
        <v>0</v>
      </c>
      <c r="BD21" s="135">
        <f t="shared" ref="BD21:BD31" si="70">SUM(F21:BC21)</f>
        <v>22000000</v>
      </c>
      <c r="BE21" s="143">
        <f t="shared" ref="BE21:BE32" si="71">IFERROR(BD21/E21,0)</f>
        <v>1</v>
      </c>
      <c r="BF21" s="136">
        <f t="shared" ref="BF21:BF31" si="72">E21-BD21</f>
        <v>0</v>
      </c>
    </row>
    <row r="22" spans="1:58" s="51" customFormat="1" ht="15.75" customHeight="1">
      <c r="A22" s="59"/>
      <c r="B22" s="60" t="s">
        <v>567</v>
      </c>
      <c r="C22" s="470">
        <v>0</v>
      </c>
      <c r="D22" s="471">
        <v>0</v>
      </c>
      <c r="E22" s="138">
        <f t="shared" si="69"/>
        <v>0</v>
      </c>
      <c r="F22" s="471">
        <v>0</v>
      </c>
      <c r="G22" s="471">
        <v>0</v>
      </c>
      <c r="H22" s="471">
        <v>0</v>
      </c>
      <c r="I22" s="471">
        <v>0</v>
      </c>
      <c r="J22" s="471">
        <v>0</v>
      </c>
      <c r="K22" s="471">
        <v>0</v>
      </c>
      <c r="L22" s="471">
        <v>0</v>
      </c>
      <c r="M22" s="471">
        <v>0</v>
      </c>
      <c r="N22" s="471">
        <v>0</v>
      </c>
      <c r="O22" s="471">
        <v>0</v>
      </c>
      <c r="P22" s="471">
        <v>0</v>
      </c>
      <c r="Q22" s="471">
        <v>0</v>
      </c>
      <c r="R22" s="471">
        <v>0</v>
      </c>
      <c r="S22" s="471">
        <v>0</v>
      </c>
      <c r="T22" s="471">
        <v>0</v>
      </c>
      <c r="U22" s="471">
        <v>0</v>
      </c>
      <c r="V22" s="471">
        <v>0</v>
      </c>
      <c r="W22" s="471">
        <v>0</v>
      </c>
      <c r="X22" s="471">
        <v>0</v>
      </c>
      <c r="Y22" s="471">
        <v>0</v>
      </c>
      <c r="Z22" s="471">
        <v>0</v>
      </c>
      <c r="AA22" s="471">
        <v>0</v>
      </c>
      <c r="AB22" s="471">
        <v>0</v>
      </c>
      <c r="AC22" s="471">
        <v>0</v>
      </c>
      <c r="AD22" s="471">
        <v>0</v>
      </c>
      <c r="AE22" s="471">
        <v>0</v>
      </c>
      <c r="AF22" s="471">
        <v>0</v>
      </c>
      <c r="AG22" s="471">
        <v>0</v>
      </c>
      <c r="AH22" s="471">
        <v>0</v>
      </c>
      <c r="AI22" s="471">
        <v>0</v>
      </c>
      <c r="AJ22" s="471">
        <v>0</v>
      </c>
      <c r="AK22" s="471">
        <v>0</v>
      </c>
      <c r="AL22" s="471">
        <v>0</v>
      </c>
      <c r="AM22" s="471">
        <v>0</v>
      </c>
      <c r="AN22" s="471">
        <v>0</v>
      </c>
      <c r="AO22" s="471">
        <v>0</v>
      </c>
      <c r="AP22" s="471">
        <v>0</v>
      </c>
      <c r="AQ22" s="471">
        <v>0</v>
      </c>
      <c r="AR22" s="471">
        <v>0</v>
      </c>
      <c r="AS22" s="471">
        <v>0</v>
      </c>
      <c r="AT22" s="471">
        <v>0</v>
      </c>
      <c r="AU22" s="471">
        <v>0</v>
      </c>
      <c r="AV22" s="471">
        <v>0</v>
      </c>
      <c r="AW22" s="471">
        <v>0</v>
      </c>
      <c r="AX22" s="471">
        <v>0</v>
      </c>
      <c r="AY22" s="471">
        <v>0</v>
      </c>
      <c r="AZ22" s="471">
        <v>0</v>
      </c>
      <c r="BA22" s="471">
        <v>0</v>
      </c>
      <c r="BB22" s="471">
        <v>0</v>
      </c>
      <c r="BC22" s="471">
        <v>0</v>
      </c>
      <c r="BD22" s="135">
        <f t="shared" si="70"/>
        <v>0</v>
      </c>
      <c r="BE22" s="143">
        <f t="shared" si="71"/>
        <v>0</v>
      </c>
      <c r="BF22" s="136">
        <f t="shared" si="72"/>
        <v>0</v>
      </c>
    </row>
    <row r="23" spans="1:58" s="51" customFormat="1" ht="15.75" customHeight="1">
      <c r="A23" s="59"/>
      <c r="B23" s="60" t="s">
        <v>568</v>
      </c>
      <c r="C23" s="470">
        <v>0</v>
      </c>
      <c r="D23" s="471">
        <v>0</v>
      </c>
      <c r="E23" s="138">
        <f t="shared" si="69"/>
        <v>0</v>
      </c>
      <c r="F23" s="471">
        <v>0</v>
      </c>
      <c r="G23" s="471">
        <v>0</v>
      </c>
      <c r="H23" s="471">
        <v>0</v>
      </c>
      <c r="I23" s="471">
        <v>0</v>
      </c>
      <c r="J23" s="471">
        <v>0</v>
      </c>
      <c r="K23" s="471">
        <v>0</v>
      </c>
      <c r="L23" s="471">
        <v>0</v>
      </c>
      <c r="M23" s="471">
        <v>0</v>
      </c>
      <c r="N23" s="471">
        <v>0</v>
      </c>
      <c r="O23" s="471">
        <v>0</v>
      </c>
      <c r="P23" s="471">
        <v>0</v>
      </c>
      <c r="Q23" s="471">
        <v>0</v>
      </c>
      <c r="R23" s="471">
        <v>0</v>
      </c>
      <c r="S23" s="471">
        <v>0</v>
      </c>
      <c r="T23" s="471">
        <v>0</v>
      </c>
      <c r="U23" s="471">
        <v>0</v>
      </c>
      <c r="V23" s="471">
        <v>0</v>
      </c>
      <c r="W23" s="471">
        <v>0</v>
      </c>
      <c r="X23" s="471">
        <v>0</v>
      </c>
      <c r="Y23" s="471">
        <v>0</v>
      </c>
      <c r="Z23" s="471">
        <v>0</v>
      </c>
      <c r="AA23" s="471">
        <v>0</v>
      </c>
      <c r="AB23" s="471">
        <v>0</v>
      </c>
      <c r="AC23" s="471">
        <v>0</v>
      </c>
      <c r="AD23" s="471">
        <v>0</v>
      </c>
      <c r="AE23" s="471">
        <v>0</v>
      </c>
      <c r="AF23" s="471">
        <v>0</v>
      </c>
      <c r="AG23" s="471">
        <v>0</v>
      </c>
      <c r="AH23" s="471">
        <v>0</v>
      </c>
      <c r="AI23" s="471">
        <v>0</v>
      </c>
      <c r="AJ23" s="471">
        <v>0</v>
      </c>
      <c r="AK23" s="471">
        <v>0</v>
      </c>
      <c r="AL23" s="471">
        <v>0</v>
      </c>
      <c r="AM23" s="471">
        <v>0</v>
      </c>
      <c r="AN23" s="471">
        <v>0</v>
      </c>
      <c r="AO23" s="471">
        <v>0</v>
      </c>
      <c r="AP23" s="471">
        <v>0</v>
      </c>
      <c r="AQ23" s="471">
        <v>0</v>
      </c>
      <c r="AR23" s="471">
        <v>0</v>
      </c>
      <c r="AS23" s="471">
        <v>0</v>
      </c>
      <c r="AT23" s="471">
        <v>0</v>
      </c>
      <c r="AU23" s="471">
        <v>0</v>
      </c>
      <c r="AV23" s="471">
        <v>0</v>
      </c>
      <c r="AW23" s="471">
        <v>0</v>
      </c>
      <c r="AX23" s="471">
        <v>0</v>
      </c>
      <c r="AY23" s="471">
        <v>0</v>
      </c>
      <c r="AZ23" s="471">
        <v>0</v>
      </c>
      <c r="BA23" s="471">
        <v>0</v>
      </c>
      <c r="BB23" s="471">
        <v>0</v>
      </c>
      <c r="BC23" s="471">
        <v>0</v>
      </c>
      <c r="BD23" s="135">
        <f t="shared" si="70"/>
        <v>0</v>
      </c>
      <c r="BE23" s="143">
        <f t="shared" si="71"/>
        <v>0</v>
      </c>
      <c r="BF23" s="136">
        <f t="shared" si="72"/>
        <v>0</v>
      </c>
    </row>
    <row r="24" spans="1:58" s="51" customFormat="1" ht="15.75" customHeight="1">
      <c r="A24" s="59"/>
      <c r="B24" s="60" t="s">
        <v>569</v>
      </c>
      <c r="C24" s="470">
        <v>0</v>
      </c>
      <c r="D24" s="471">
        <v>0</v>
      </c>
      <c r="E24" s="138">
        <f t="shared" si="69"/>
        <v>0</v>
      </c>
      <c r="F24" s="471">
        <v>0</v>
      </c>
      <c r="G24" s="471">
        <v>0</v>
      </c>
      <c r="H24" s="471">
        <v>0</v>
      </c>
      <c r="I24" s="471">
        <v>0</v>
      </c>
      <c r="J24" s="471">
        <v>0</v>
      </c>
      <c r="K24" s="471">
        <v>0</v>
      </c>
      <c r="L24" s="471">
        <v>0</v>
      </c>
      <c r="M24" s="471">
        <v>0</v>
      </c>
      <c r="N24" s="471">
        <v>0</v>
      </c>
      <c r="O24" s="471">
        <v>0</v>
      </c>
      <c r="P24" s="471">
        <v>0</v>
      </c>
      <c r="Q24" s="471">
        <v>0</v>
      </c>
      <c r="R24" s="471">
        <v>0</v>
      </c>
      <c r="S24" s="471">
        <v>0</v>
      </c>
      <c r="T24" s="471">
        <v>0</v>
      </c>
      <c r="U24" s="471">
        <v>0</v>
      </c>
      <c r="V24" s="471">
        <v>0</v>
      </c>
      <c r="W24" s="471">
        <v>0</v>
      </c>
      <c r="X24" s="471">
        <v>0</v>
      </c>
      <c r="Y24" s="471">
        <v>0</v>
      </c>
      <c r="Z24" s="471">
        <v>0</v>
      </c>
      <c r="AA24" s="471">
        <v>0</v>
      </c>
      <c r="AB24" s="471">
        <v>0</v>
      </c>
      <c r="AC24" s="471">
        <v>0</v>
      </c>
      <c r="AD24" s="471">
        <v>0</v>
      </c>
      <c r="AE24" s="471">
        <v>0</v>
      </c>
      <c r="AF24" s="471">
        <v>0</v>
      </c>
      <c r="AG24" s="471">
        <v>0</v>
      </c>
      <c r="AH24" s="471">
        <v>0</v>
      </c>
      <c r="AI24" s="471">
        <v>0</v>
      </c>
      <c r="AJ24" s="471">
        <v>0</v>
      </c>
      <c r="AK24" s="471">
        <v>0</v>
      </c>
      <c r="AL24" s="471">
        <v>0</v>
      </c>
      <c r="AM24" s="471">
        <v>0</v>
      </c>
      <c r="AN24" s="471">
        <v>0</v>
      </c>
      <c r="AO24" s="471">
        <v>0</v>
      </c>
      <c r="AP24" s="471">
        <v>0</v>
      </c>
      <c r="AQ24" s="471">
        <v>0</v>
      </c>
      <c r="AR24" s="471">
        <v>0</v>
      </c>
      <c r="AS24" s="471">
        <v>0</v>
      </c>
      <c r="AT24" s="471">
        <v>0</v>
      </c>
      <c r="AU24" s="471">
        <v>0</v>
      </c>
      <c r="AV24" s="471">
        <v>0</v>
      </c>
      <c r="AW24" s="471">
        <v>0</v>
      </c>
      <c r="AX24" s="471">
        <v>0</v>
      </c>
      <c r="AY24" s="471">
        <v>0</v>
      </c>
      <c r="AZ24" s="471">
        <v>0</v>
      </c>
      <c r="BA24" s="471">
        <v>0</v>
      </c>
      <c r="BB24" s="471">
        <v>0</v>
      </c>
      <c r="BC24" s="471">
        <v>0</v>
      </c>
      <c r="BD24" s="135">
        <f t="shared" si="70"/>
        <v>0</v>
      </c>
      <c r="BE24" s="143">
        <f t="shared" si="71"/>
        <v>0</v>
      </c>
      <c r="BF24" s="136">
        <f t="shared" si="72"/>
        <v>0</v>
      </c>
    </row>
    <row r="25" spans="1:58" s="51" customFormat="1" ht="15.75" customHeight="1">
      <c r="A25" s="59"/>
      <c r="B25" s="60" t="s">
        <v>570</v>
      </c>
      <c r="C25" s="470">
        <v>0</v>
      </c>
      <c r="D25" s="471">
        <v>0</v>
      </c>
      <c r="E25" s="138">
        <f t="shared" si="69"/>
        <v>0</v>
      </c>
      <c r="F25" s="471">
        <v>0</v>
      </c>
      <c r="G25" s="471">
        <v>0</v>
      </c>
      <c r="H25" s="471">
        <v>0</v>
      </c>
      <c r="I25" s="471">
        <v>0</v>
      </c>
      <c r="J25" s="471">
        <v>0</v>
      </c>
      <c r="K25" s="471">
        <v>0</v>
      </c>
      <c r="L25" s="471">
        <v>0</v>
      </c>
      <c r="M25" s="471">
        <v>0</v>
      </c>
      <c r="N25" s="471">
        <v>0</v>
      </c>
      <c r="O25" s="471">
        <v>0</v>
      </c>
      <c r="P25" s="471">
        <v>0</v>
      </c>
      <c r="Q25" s="471">
        <v>0</v>
      </c>
      <c r="R25" s="471">
        <v>0</v>
      </c>
      <c r="S25" s="471">
        <v>0</v>
      </c>
      <c r="T25" s="471">
        <v>0</v>
      </c>
      <c r="U25" s="471">
        <v>0</v>
      </c>
      <c r="V25" s="471">
        <v>0</v>
      </c>
      <c r="W25" s="471">
        <v>0</v>
      </c>
      <c r="X25" s="471">
        <v>0</v>
      </c>
      <c r="Y25" s="471">
        <v>0</v>
      </c>
      <c r="Z25" s="471">
        <v>0</v>
      </c>
      <c r="AA25" s="471">
        <v>0</v>
      </c>
      <c r="AB25" s="471">
        <v>0</v>
      </c>
      <c r="AC25" s="471">
        <v>0</v>
      </c>
      <c r="AD25" s="471">
        <v>0</v>
      </c>
      <c r="AE25" s="471">
        <v>0</v>
      </c>
      <c r="AF25" s="471">
        <v>0</v>
      </c>
      <c r="AG25" s="471">
        <v>0</v>
      </c>
      <c r="AH25" s="471">
        <v>0</v>
      </c>
      <c r="AI25" s="471">
        <v>0</v>
      </c>
      <c r="AJ25" s="471">
        <v>0</v>
      </c>
      <c r="AK25" s="471">
        <v>0</v>
      </c>
      <c r="AL25" s="471">
        <v>0</v>
      </c>
      <c r="AM25" s="471">
        <v>0</v>
      </c>
      <c r="AN25" s="471">
        <v>0</v>
      </c>
      <c r="AO25" s="471">
        <v>0</v>
      </c>
      <c r="AP25" s="471">
        <v>0</v>
      </c>
      <c r="AQ25" s="471">
        <v>0</v>
      </c>
      <c r="AR25" s="471">
        <v>0</v>
      </c>
      <c r="AS25" s="471">
        <v>0</v>
      </c>
      <c r="AT25" s="471">
        <v>0</v>
      </c>
      <c r="AU25" s="471">
        <v>0</v>
      </c>
      <c r="AV25" s="471">
        <v>0</v>
      </c>
      <c r="AW25" s="471">
        <v>0</v>
      </c>
      <c r="AX25" s="471">
        <v>0</v>
      </c>
      <c r="AY25" s="471">
        <v>0</v>
      </c>
      <c r="AZ25" s="471">
        <v>0</v>
      </c>
      <c r="BA25" s="471">
        <v>0</v>
      </c>
      <c r="BB25" s="471">
        <v>0</v>
      </c>
      <c r="BC25" s="471">
        <v>0</v>
      </c>
      <c r="BD25" s="135">
        <f t="shared" si="70"/>
        <v>0</v>
      </c>
      <c r="BE25" s="143">
        <f t="shared" si="71"/>
        <v>0</v>
      </c>
      <c r="BF25" s="136">
        <f t="shared" si="72"/>
        <v>0</v>
      </c>
    </row>
    <row r="26" spans="1:58" s="51" customFormat="1" ht="15.75" customHeight="1">
      <c r="A26" s="59"/>
      <c r="B26" s="60" t="s">
        <v>552</v>
      </c>
      <c r="C26" s="470">
        <v>0</v>
      </c>
      <c r="D26" s="471">
        <v>0</v>
      </c>
      <c r="E26" s="138">
        <f t="shared" si="69"/>
        <v>0</v>
      </c>
      <c r="F26" s="471">
        <v>0</v>
      </c>
      <c r="G26" s="471">
        <v>0</v>
      </c>
      <c r="H26" s="471">
        <v>0</v>
      </c>
      <c r="I26" s="471">
        <v>0</v>
      </c>
      <c r="J26" s="471">
        <v>0</v>
      </c>
      <c r="K26" s="471">
        <v>0</v>
      </c>
      <c r="L26" s="471">
        <v>0</v>
      </c>
      <c r="M26" s="471">
        <v>0</v>
      </c>
      <c r="N26" s="471">
        <v>0</v>
      </c>
      <c r="O26" s="471">
        <v>0</v>
      </c>
      <c r="P26" s="471">
        <v>0</v>
      </c>
      <c r="Q26" s="471">
        <v>0</v>
      </c>
      <c r="R26" s="471">
        <v>0</v>
      </c>
      <c r="S26" s="471">
        <v>0</v>
      </c>
      <c r="T26" s="471">
        <v>0</v>
      </c>
      <c r="U26" s="471">
        <v>0</v>
      </c>
      <c r="V26" s="471">
        <v>0</v>
      </c>
      <c r="W26" s="471">
        <v>0</v>
      </c>
      <c r="X26" s="471">
        <v>0</v>
      </c>
      <c r="Y26" s="471">
        <v>0</v>
      </c>
      <c r="Z26" s="471">
        <v>0</v>
      </c>
      <c r="AA26" s="471">
        <v>0</v>
      </c>
      <c r="AB26" s="471">
        <v>0</v>
      </c>
      <c r="AC26" s="471">
        <v>0</v>
      </c>
      <c r="AD26" s="471">
        <v>0</v>
      </c>
      <c r="AE26" s="471">
        <v>0</v>
      </c>
      <c r="AF26" s="471">
        <v>0</v>
      </c>
      <c r="AG26" s="471">
        <v>0</v>
      </c>
      <c r="AH26" s="471">
        <v>0</v>
      </c>
      <c r="AI26" s="471">
        <v>0</v>
      </c>
      <c r="AJ26" s="471">
        <v>0</v>
      </c>
      <c r="AK26" s="471">
        <v>0</v>
      </c>
      <c r="AL26" s="471">
        <v>0</v>
      </c>
      <c r="AM26" s="471">
        <v>0</v>
      </c>
      <c r="AN26" s="471">
        <v>0</v>
      </c>
      <c r="AO26" s="471">
        <v>0</v>
      </c>
      <c r="AP26" s="471">
        <v>0</v>
      </c>
      <c r="AQ26" s="471">
        <v>0</v>
      </c>
      <c r="AR26" s="471">
        <v>0</v>
      </c>
      <c r="AS26" s="471">
        <v>0</v>
      </c>
      <c r="AT26" s="471">
        <v>0</v>
      </c>
      <c r="AU26" s="471">
        <v>0</v>
      </c>
      <c r="AV26" s="471">
        <v>0</v>
      </c>
      <c r="AW26" s="471">
        <v>0</v>
      </c>
      <c r="AX26" s="471">
        <v>0</v>
      </c>
      <c r="AY26" s="471">
        <v>0</v>
      </c>
      <c r="AZ26" s="471">
        <v>0</v>
      </c>
      <c r="BA26" s="471">
        <v>0</v>
      </c>
      <c r="BB26" s="471">
        <v>0</v>
      </c>
      <c r="BC26" s="471">
        <v>0</v>
      </c>
      <c r="BD26" s="135">
        <f t="shared" si="70"/>
        <v>0</v>
      </c>
      <c r="BE26" s="143">
        <f t="shared" si="71"/>
        <v>0</v>
      </c>
      <c r="BF26" s="136">
        <f t="shared" si="72"/>
        <v>0</v>
      </c>
    </row>
    <row r="27" spans="1:58" s="51" customFormat="1" ht="15.75" customHeight="1">
      <c r="A27" s="59"/>
      <c r="B27" s="60" t="s">
        <v>572</v>
      </c>
      <c r="C27" s="470">
        <v>0</v>
      </c>
      <c r="D27" s="471">
        <v>0</v>
      </c>
      <c r="E27" s="138">
        <f t="shared" si="69"/>
        <v>0</v>
      </c>
      <c r="F27" s="471">
        <v>0</v>
      </c>
      <c r="G27" s="471">
        <v>0</v>
      </c>
      <c r="H27" s="471">
        <v>0</v>
      </c>
      <c r="I27" s="471">
        <v>0</v>
      </c>
      <c r="J27" s="471">
        <v>0</v>
      </c>
      <c r="K27" s="471">
        <v>0</v>
      </c>
      <c r="L27" s="471">
        <v>0</v>
      </c>
      <c r="M27" s="471">
        <v>0</v>
      </c>
      <c r="N27" s="471">
        <v>0</v>
      </c>
      <c r="O27" s="471">
        <v>0</v>
      </c>
      <c r="P27" s="471">
        <v>0</v>
      </c>
      <c r="Q27" s="471">
        <v>0</v>
      </c>
      <c r="R27" s="471">
        <v>0</v>
      </c>
      <c r="S27" s="471">
        <v>0</v>
      </c>
      <c r="T27" s="471">
        <v>0</v>
      </c>
      <c r="U27" s="471">
        <v>0</v>
      </c>
      <c r="V27" s="471">
        <v>0</v>
      </c>
      <c r="W27" s="471">
        <v>0</v>
      </c>
      <c r="X27" s="471">
        <v>0</v>
      </c>
      <c r="Y27" s="471">
        <v>0</v>
      </c>
      <c r="Z27" s="471">
        <v>0</v>
      </c>
      <c r="AA27" s="471">
        <v>0</v>
      </c>
      <c r="AB27" s="471">
        <v>0</v>
      </c>
      <c r="AC27" s="471">
        <v>0</v>
      </c>
      <c r="AD27" s="471">
        <v>0</v>
      </c>
      <c r="AE27" s="471">
        <v>0</v>
      </c>
      <c r="AF27" s="471">
        <v>0</v>
      </c>
      <c r="AG27" s="471">
        <v>0</v>
      </c>
      <c r="AH27" s="471">
        <v>0</v>
      </c>
      <c r="AI27" s="471">
        <v>0</v>
      </c>
      <c r="AJ27" s="471">
        <v>0</v>
      </c>
      <c r="AK27" s="471">
        <v>0</v>
      </c>
      <c r="AL27" s="471">
        <v>0</v>
      </c>
      <c r="AM27" s="471">
        <v>0</v>
      </c>
      <c r="AN27" s="471">
        <v>0</v>
      </c>
      <c r="AO27" s="471">
        <v>0</v>
      </c>
      <c r="AP27" s="471">
        <v>0</v>
      </c>
      <c r="AQ27" s="471">
        <v>0</v>
      </c>
      <c r="AR27" s="471">
        <v>0</v>
      </c>
      <c r="AS27" s="471">
        <v>0</v>
      </c>
      <c r="AT27" s="471">
        <v>0</v>
      </c>
      <c r="AU27" s="471">
        <v>0</v>
      </c>
      <c r="AV27" s="471">
        <v>0</v>
      </c>
      <c r="AW27" s="471">
        <v>0</v>
      </c>
      <c r="AX27" s="471">
        <v>0</v>
      </c>
      <c r="AY27" s="471">
        <v>0</v>
      </c>
      <c r="AZ27" s="471">
        <v>0</v>
      </c>
      <c r="BA27" s="471">
        <v>0</v>
      </c>
      <c r="BB27" s="471">
        <v>0</v>
      </c>
      <c r="BC27" s="471">
        <v>0</v>
      </c>
      <c r="BD27" s="135">
        <f t="shared" si="70"/>
        <v>0</v>
      </c>
      <c r="BE27" s="143">
        <f t="shared" si="71"/>
        <v>0</v>
      </c>
      <c r="BF27" s="136">
        <f t="shared" si="72"/>
        <v>0</v>
      </c>
    </row>
    <row r="28" spans="1:58" s="51" customFormat="1" ht="15.75" customHeight="1">
      <c r="A28" s="59"/>
      <c r="B28" s="60" t="s">
        <v>573</v>
      </c>
      <c r="C28" s="470">
        <v>0</v>
      </c>
      <c r="D28" s="471">
        <v>0</v>
      </c>
      <c r="E28" s="138">
        <f t="shared" si="69"/>
        <v>0</v>
      </c>
      <c r="F28" s="471">
        <v>0</v>
      </c>
      <c r="G28" s="471">
        <v>0</v>
      </c>
      <c r="H28" s="471">
        <v>0</v>
      </c>
      <c r="I28" s="471">
        <v>0</v>
      </c>
      <c r="J28" s="471">
        <v>0</v>
      </c>
      <c r="K28" s="471">
        <v>0</v>
      </c>
      <c r="L28" s="471">
        <v>0</v>
      </c>
      <c r="M28" s="471">
        <v>0</v>
      </c>
      <c r="N28" s="471">
        <v>0</v>
      </c>
      <c r="O28" s="471">
        <v>0</v>
      </c>
      <c r="P28" s="471">
        <v>0</v>
      </c>
      <c r="Q28" s="471">
        <v>0</v>
      </c>
      <c r="R28" s="471">
        <v>0</v>
      </c>
      <c r="S28" s="471">
        <v>0</v>
      </c>
      <c r="T28" s="471">
        <v>0</v>
      </c>
      <c r="U28" s="471">
        <v>0</v>
      </c>
      <c r="V28" s="471">
        <v>0</v>
      </c>
      <c r="W28" s="471">
        <v>0</v>
      </c>
      <c r="X28" s="471">
        <v>0</v>
      </c>
      <c r="Y28" s="471">
        <v>0</v>
      </c>
      <c r="Z28" s="471">
        <v>0</v>
      </c>
      <c r="AA28" s="471">
        <v>0</v>
      </c>
      <c r="AB28" s="471">
        <v>0</v>
      </c>
      <c r="AC28" s="471">
        <v>0</v>
      </c>
      <c r="AD28" s="471">
        <v>0</v>
      </c>
      <c r="AE28" s="471">
        <v>0</v>
      </c>
      <c r="AF28" s="471">
        <v>0</v>
      </c>
      <c r="AG28" s="471">
        <v>0</v>
      </c>
      <c r="AH28" s="471">
        <v>0</v>
      </c>
      <c r="AI28" s="471">
        <v>0</v>
      </c>
      <c r="AJ28" s="471">
        <v>0</v>
      </c>
      <c r="AK28" s="471">
        <v>0</v>
      </c>
      <c r="AL28" s="471">
        <v>0</v>
      </c>
      <c r="AM28" s="471">
        <v>0</v>
      </c>
      <c r="AN28" s="471">
        <v>0</v>
      </c>
      <c r="AO28" s="471">
        <v>0</v>
      </c>
      <c r="AP28" s="471">
        <v>0</v>
      </c>
      <c r="AQ28" s="471">
        <v>0</v>
      </c>
      <c r="AR28" s="471">
        <v>0</v>
      </c>
      <c r="AS28" s="471">
        <v>0</v>
      </c>
      <c r="AT28" s="471">
        <v>0</v>
      </c>
      <c r="AU28" s="471">
        <v>0</v>
      </c>
      <c r="AV28" s="471">
        <v>0</v>
      </c>
      <c r="AW28" s="471">
        <v>0</v>
      </c>
      <c r="AX28" s="471">
        <v>0</v>
      </c>
      <c r="AY28" s="471">
        <v>0</v>
      </c>
      <c r="AZ28" s="471">
        <v>0</v>
      </c>
      <c r="BA28" s="471">
        <v>0</v>
      </c>
      <c r="BB28" s="471">
        <v>0</v>
      </c>
      <c r="BC28" s="471">
        <v>0</v>
      </c>
      <c r="BD28" s="135">
        <f t="shared" si="70"/>
        <v>0</v>
      </c>
      <c r="BE28" s="143">
        <f t="shared" si="71"/>
        <v>0</v>
      </c>
      <c r="BF28" s="136">
        <f t="shared" si="72"/>
        <v>0</v>
      </c>
    </row>
    <row r="29" spans="1:58" s="51" customFormat="1" ht="15.75" customHeight="1">
      <c r="A29" s="59"/>
      <c r="B29" s="60" t="s">
        <v>574</v>
      </c>
      <c r="C29" s="470">
        <v>0</v>
      </c>
      <c r="D29" s="471">
        <v>0</v>
      </c>
      <c r="E29" s="138">
        <f t="shared" si="69"/>
        <v>0</v>
      </c>
      <c r="F29" s="471">
        <v>0</v>
      </c>
      <c r="G29" s="471">
        <v>0</v>
      </c>
      <c r="H29" s="471">
        <v>0</v>
      </c>
      <c r="I29" s="471">
        <v>0</v>
      </c>
      <c r="J29" s="471">
        <v>0</v>
      </c>
      <c r="K29" s="471">
        <v>0</v>
      </c>
      <c r="L29" s="471">
        <v>0</v>
      </c>
      <c r="M29" s="471">
        <v>0</v>
      </c>
      <c r="N29" s="471">
        <v>0</v>
      </c>
      <c r="O29" s="471">
        <v>0</v>
      </c>
      <c r="P29" s="471">
        <v>0</v>
      </c>
      <c r="Q29" s="471">
        <v>0</v>
      </c>
      <c r="R29" s="471">
        <v>0</v>
      </c>
      <c r="S29" s="471">
        <v>0</v>
      </c>
      <c r="T29" s="471">
        <v>0</v>
      </c>
      <c r="U29" s="471">
        <v>0</v>
      </c>
      <c r="V29" s="471">
        <v>0</v>
      </c>
      <c r="W29" s="471">
        <v>0</v>
      </c>
      <c r="X29" s="471">
        <v>0</v>
      </c>
      <c r="Y29" s="471">
        <v>0</v>
      </c>
      <c r="Z29" s="471">
        <v>0</v>
      </c>
      <c r="AA29" s="471">
        <v>0</v>
      </c>
      <c r="AB29" s="471">
        <v>0</v>
      </c>
      <c r="AC29" s="471">
        <v>0</v>
      </c>
      <c r="AD29" s="471">
        <v>0</v>
      </c>
      <c r="AE29" s="471">
        <v>0</v>
      </c>
      <c r="AF29" s="471">
        <v>0</v>
      </c>
      <c r="AG29" s="471">
        <v>0</v>
      </c>
      <c r="AH29" s="471">
        <v>0</v>
      </c>
      <c r="AI29" s="471">
        <v>0</v>
      </c>
      <c r="AJ29" s="471">
        <v>0</v>
      </c>
      <c r="AK29" s="471">
        <v>0</v>
      </c>
      <c r="AL29" s="471">
        <v>0</v>
      </c>
      <c r="AM29" s="471">
        <v>0</v>
      </c>
      <c r="AN29" s="471">
        <v>0</v>
      </c>
      <c r="AO29" s="471">
        <v>0</v>
      </c>
      <c r="AP29" s="471">
        <v>0</v>
      </c>
      <c r="AQ29" s="471">
        <v>0</v>
      </c>
      <c r="AR29" s="471">
        <v>0</v>
      </c>
      <c r="AS29" s="471">
        <v>0</v>
      </c>
      <c r="AT29" s="471">
        <v>0</v>
      </c>
      <c r="AU29" s="471">
        <v>0</v>
      </c>
      <c r="AV29" s="471">
        <v>0</v>
      </c>
      <c r="AW29" s="471">
        <v>0</v>
      </c>
      <c r="AX29" s="471">
        <v>0</v>
      </c>
      <c r="AY29" s="471">
        <v>0</v>
      </c>
      <c r="AZ29" s="471">
        <v>0</v>
      </c>
      <c r="BA29" s="471">
        <v>0</v>
      </c>
      <c r="BB29" s="471">
        <v>0</v>
      </c>
      <c r="BC29" s="471">
        <v>0</v>
      </c>
      <c r="BD29" s="135">
        <f t="shared" si="70"/>
        <v>0</v>
      </c>
      <c r="BE29" s="143">
        <f t="shared" si="71"/>
        <v>0</v>
      </c>
      <c r="BF29" s="136">
        <f t="shared" si="72"/>
        <v>0</v>
      </c>
    </row>
    <row r="30" spans="1:58" s="51" customFormat="1" ht="15.75" customHeight="1">
      <c r="A30" s="59"/>
      <c r="B30" s="60" t="s">
        <v>575</v>
      </c>
      <c r="C30" s="470">
        <v>0</v>
      </c>
      <c r="D30" s="471">
        <v>0</v>
      </c>
      <c r="E30" s="138">
        <f t="shared" si="69"/>
        <v>0</v>
      </c>
      <c r="F30" s="471">
        <v>0</v>
      </c>
      <c r="G30" s="471">
        <v>0</v>
      </c>
      <c r="H30" s="471">
        <v>0</v>
      </c>
      <c r="I30" s="471">
        <v>0</v>
      </c>
      <c r="J30" s="471">
        <v>0</v>
      </c>
      <c r="K30" s="471">
        <v>0</v>
      </c>
      <c r="L30" s="471">
        <v>0</v>
      </c>
      <c r="M30" s="471">
        <v>0</v>
      </c>
      <c r="N30" s="471">
        <v>0</v>
      </c>
      <c r="O30" s="471">
        <v>0</v>
      </c>
      <c r="P30" s="471">
        <v>0</v>
      </c>
      <c r="Q30" s="471">
        <v>0</v>
      </c>
      <c r="R30" s="471">
        <v>0</v>
      </c>
      <c r="S30" s="471">
        <v>0</v>
      </c>
      <c r="T30" s="471">
        <v>0</v>
      </c>
      <c r="U30" s="471">
        <v>0</v>
      </c>
      <c r="V30" s="471">
        <v>0</v>
      </c>
      <c r="W30" s="471">
        <v>0</v>
      </c>
      <c r="X30" s="471">
        <v>0</v>
      </c>
      <c r="Y30" s="471">
        <v>0</v>
      </c>
      <c r="Z30" s="471">
        <v>0</v>
      </c>
      <c r="AA30" s="471">
        <v>0</v>
      </c>
      <c r="AB30" s="471">
        <v>0</v>
      </c>
      <c r="AC30" s="471">
        <v>0</v>
      </c>
      <c r="AD30" s="471">
        <v>0</v>
      </c>
      <c r="AE30" s="471">
        <v>0</v>
      </c>
      <c r="AF30" s="471">
        <v>0</v>
      </c>
      <c r="AG30" s="471">
        <v>0</v>
      </c>
      <c r="AH30" s="471">
        <v>0</v>
      </c>
      <c r="AI30" s="471">
        <v>0</v>
      </c>
      <c r="AJ30" s="471">
        <v>0</v>
      </c>
      <c r="AK30" s="471">
        <v>0</v>
      </c>
      <c r="AL30" s="471">
        <v>0</v>
      </c>
      <c r="AM30" s="471">
        <v>0</v>
      </c>
      <c r="AN30" s="471">
        <v>0</v>
      </c>
      <c r="AO30" s="471">
        <v>0</v>
      </c>
      <c r="AP30" s="471">
        <v>0</v>
      </c>
      <c r="AQ30" s="471">
        <v>0</v>
      </c>
      <c r="AR30" s="471">
        <v>0</v>
      </c>
      <c r="AS30" s="471">
        <v>0</v>
      </c>
      <c r="AT30" s="471">
        <v>0</v>
      </c>
      <c r="AU30" s="471">
        <v>0</v>
      </c>
      <c r="AV30" s="471">
        <v>0</v>
      </c>
      <c r="AW30" s="471">
        <v>0</v>
      </c>
      <c r="AX30" s="471">
        <v>0</v>
      </c>
      <c r="AY30" s="471">
        <v>0</v>
      </c>
      <c r="AZ30" s="471">
        <v>0</v>
      </c>
      <c r="BA30" s="471">
        <v>0</v>
      </c>
      <c r="BB30" s="471">
        <v>0</v>
      </c>
      <c r="BC30" s="471">
        <v>0</v>
      </c>
      <c r="BD30" s="135">
        <f t="shared" si="70"/>
        <v>0</v>
      </c>
      <c r="BE30" s="143">
        <f t="shared" si="71"/>
        <v>0</v>
      </c>
      <c r="BF30" s="136">
        <f t="shared" si="72"/>
        <v>0</v>
      </c>
    </row>
    <row r="31" spans="1:58" s="51" customFormat="1" ht="15.75" customHeight="1">
      <c r="A31" s="59"/>
      <c r="B31" s="60" t="s">
        <v>578</v>
      </c>
      <c r="C31" s="470">
        <v>0</v>
      </c>
      <c r="D31" s="471">
        <v>-257077.23</v>
      </c>
      <c r="E31" s="138">
        <f t="shared" si="69"/>
        <v>-257077.23</v>
      </c>
      <c r="F31" s="471">
        <v>0</v>
      </c>
      <c r="G31" s="471">
        <v>0</v>
      </c>
      <c r="H31" s="471">
        <v>0</v>
      </c>
      <c r="I31" s="471">
        <v>0</v>
      </c>
      <c r="J31" s="471">
        <v>0</v>
      </c>
      <c r="K31" s="471">
        <v>0</v>
      </c>
      <c r="L31" s="471">
        <v>0</v>
      </c>
      <c r="M31" s="471">
        <v>0</v>
      </c>
      <c r="N31" s="471">
        <v>0</v>
      </c>
      <c r="O31" s="471">
        <v>0</v>
      </c>
      <c r="P31" s="471">
        <v>0</v>
      </c>
      <c r="Q31" s="471">
        <v>0</v>
      </c>
      <c r="R31" s="471">
        <v>0</v>
      </c>
      <c r="S31" s="471">
        <v>0</v>
      </c>
      <c r="T31" s="471">
        <v>0</v>
      </c>
      <c r="U31" s="471">
        <v>0</v>
      </c>
      <c r="V31" s="471">
        <v>0</v>
      </c>
      <c r="W31" s="471">
        <v>0</v>
      </c>
      <c r="X31" s="471">
        <v>0</v>
      </c>
      <c r="Y31" s="471">
        <v>0</v>
      </c>
      <c r="Z31" s="471">
        <v>0</v>
      </c>
      <c r="AA31" s="471">
        <v>0</v>
      </c>
      <c r="AB31" s="471">
        <v>0</v>
      </c>
      <c r="AC31" s="471">
        <v>0</v>
      </c>
      <c r="AD31" s="471">
        <v>0</v>
      </c>
      <c r="AE31" s="471">
        <v>0</v>
      </c>
      <c r="AF31" s="471">
        <v>0</v>
      </c>
      <c r="AG31" s="471">
        <v>0</v>
      </c>
      <c r="AH31" s="471">
        <v>0</v>
      </c>
      <c r="AI31" s="471">
        <v>0</v>
      </c>
      <c r="AJ31" s="471">
        <v>0</v>
      </c>
      <c r="AK31" s="471">
        <v>0</v>
      </c>
      <c r="AL31" s="471">
        <v>0</v>
      </c>
      <c r="AM31" s="471">
        <v>0</v>
      </c>
      <c r="AN31" s="471">
        <v>0</v>
      </c>
      <c r="AO31" s="471">
        <v>0</v>
      </c>
      <c r="AP31" s="471">
        <v>0</v>
      </c>
      <c r="AQ31" s="471">
        <v>0</v>
      </c>
      <c r="AR31" s="471">
        <v>0</v>
      </c>
      <c r="AS31" s="471">
        <v>0</v>
      </c>
      <c r="AT31" s="471">
        <v>0</v>
      </c>
      <c r="AU31" s="471">
        <v>0</v>
      </c>
      <c r="AV31" s="471">
        <v>0</v>
      </c>
      <c r="AW31" s="471">
        <v>0</v>
      </c>
      <c r="AX31" s="471">
        <v>0</v>
      </c>
      <c r="AY31" s="471">
        <v>0</v>
      </c>
      <c r="AZ31" s="471">
        <v>0</v>
      </c>
      <c r="BA31" s="471">
        <v>0</v>
      </c>
      <c r="BB31" s="471">
        <v>0</v>
      </c>
      <c r="BC31" s="471">
        <v>0</v>
      </c>
      <c r="BD31" s="135">
        <f t="shared" si="70"/>
        <v>0</v>
      </c>
      <c r="BE31" s="143">
        <f t="shared" si="71"/>
        <v>0</v>
      </c>
      <c r="BF31" s="136">
        <f t="shared" si="72"/>
        <v>-257077.23</v>
      </c>
    </row>
    <row r="32" spans="1:58" s="51" customFormat="1" ht="15.75" customHeight="1" thickBot="1">
      <c r="A32" s="59"/>
      <c r="B32" s="65" t="s">
        <v>587</v>
      </c>
      <c r="C32" s="145">
        <f>SUM(C21:C31)</f>
        <v>22000000</v>
      </c>
      <c r="D32" s="146">
        <f t="shared" ref="D32:BA32" si="73">SUM(D21:D31)</f>
        <v>-257077.23</v>
      </c>
      <c r="E32" s="147">
        <f t="shared" si="69"/>
        <v>21742922.77</v>
      </c>
      <c r="F32" s="146">
        <f t="shared" si="73"/>
        <v>22000000</v>
      </c>
      <c r="G32" s="146">
        <f t="shared" si="73"/>
        <v>0</v>
      </c>
      <c r="H32" s="146">
        <f t="shared" si="73"/>
        <v>0</v>
      </c>
      <c r="I32" s="146">
        <f t="shared" si="73"/>
        <v>0</v>
      </c>
      <c r="J32" s="146">
        <f t="shared" si="73"/>
        <v>0</v>
      </c>
      <c r="K32" s="146">
        <f t="shared" si="73"/>
        <v>0</v>
      </c>
      <c r="L32" s="146">
        <f t="shared" si="73"/>
        <v>0</v>
      </c>
      <c r="M32" s="146">
        <f t="shared" si="73"/>
        <v>0</v>
      </c>
      <c r="N32" s="146">
        <f t="shared" si="73"/>
        <v>0</v>
      </c>
      <c r="O32" s="146">
        <f t="shared" si="73"/>
        <v>0</v>
      </c>
      <c r="P32" s="146">
        <f t="shared" si="73"/>
        <v>0</v>
      </c>
      <c r="Q32" s="146">
        <f t="shared" si="73"/>
        <v>0</v>
      </c>
      <c r="R32" s="146">
        <f t="shared" si="73"/>
        <v>0</v>
      </c>
      <c r="S32" s="146">
        <f t="shared" si="73"/>
        <v>0</v>
      </c>
      <c r="T32" s="146">
        <f t="shared" si="73"/>
        <v>0</v>
      </c>
      <c r="U32" s="146">
        <f t="shared" si="73"/>
        <v>0</v>
      </c>
      <c r="V32" s="146">
        <f t="shared" si="73"/>
        <v>0</v>
      </c>
      <c r="W32" s="146">
        <f t="shared" si="73"/>
        <v>0</v>
      </c>
      <c r="X32" s="146">
        <f t="shared" si="73"/>
        <v>0</v>
      </c>
      <c r="Y32" s="146">
        <f t="shared" si="73"/>
        <v>0</v>
      </c>
      <c r="Z32" s="146">
        <f t="shared" si="73"/>
        <v>0</v>
      </c>
      <c r="AA32" s="146">
        <f t="shared" si="73"/>
        <v>0</v>
      </c>
      <c r="AB32" s="146">
        <f t="shared" si="73"/>
        <v>0</v>
      </c>
      <c r="AC32" s="146">
        <f t="shared" si="73"/>
        <v>0</v>
      </c>
      <c r="AD32" s="146">
        <f t="shared" si="73"/>
        <v>0</v>
      </c>
      <c r="AE32" s="146">
        <f t="shared" si="73"/>
        <v>0</v>
      </c>
      <c r="AF32" s="146">
        <f t="shared" si="73"/>
        <v>0</v>
      </c>
      <c r="AG32" s="146">
        <f t="shared" si="73"/>
        <v>0</v>
      </c>
      <c r="AH32" s="146">
        <f t="shared" si="73"/>
        <v>0</v>
      </c>
      <c r="AI32" s="146">
        <f t="shared" si="73"/>
        <v>0</v>
      </c>
      <c r="AJ32" s="146">
        <f t="shared" si="73"/>
        <v>0</v>
      </c>
      <c r="AK32" s="146">
        <f t="shared" si="73"/>
        <v>0</v>
      </c>
      <c r="AL32" s="146">
        <f t="shared" si="73"/>
        <v>0</v>
      </c>
      <c r="AM32" s="146">
        <f t="shared" si="73"/>
        <v>0</v>
      </c>
      <c r="AN32" s="146">
        <f t="shared" si="73"/>
        <v>0</v>
      </c>
      <c r="AO32" s="146">
        <f t="shared" si="73"/>
        <v>0</v>
      </c>
      <c r="AP32" s="146">
        <f t="shared" si="73"/>
        <v>0</v>
      </c>
      <c r="AQ32" s="146">
        <f t="shared" si="73"/>
        <v>0</v>
      </c>
      <c r="AR32" s="146">
        <f t="shared" si="73"/>
        <v>0</v>
      </c>
      <c r="AS32" s="146">
        <f t="shared" si="73"/>
        <v>0</v>
      </c>
      <c r="AT32" s="146">
        <f t="shared" si="73"/>
        <v>0</v>
      </c>
      <c r="AU32" s="146">
        <f t="shared" si="73"/>
        <v>0</v>
      </c>
      <c r="AV32" s="146">
        <f t="shared" si="73"/>
        <v>0</v>
      </c>
      <c r="AW32" s="146">
        <f t="shared" si="73"/>
        <v>0</v>
      </c>
      <c r="AX32" s="146">
        <f t="shared" si="73"/>
        <v>0</v>
      </c>
      <c r="AY32" s="146">
        <f t="shared" si="73"/>
        <v>0</v>
      </c>
      <c r="AZ32" s="146">
        <f t="shared" si="73"/>
        <v>0</v>
      </c>
      <c r="BA32" s="146">
        <f t="shared" si="73"/>
        <v>0</v>
      </c>
      <c r="BB32" s="146">
        <f t="shared" ref="BB32" si="74">SUM(BB21:BB31)</f>
        <v>0</v>
      </c>
      <c r="BC32" s="146">
        <f t="shared" ref="BC32" si="75">SUM(BC21:BC31)</f>
        <v>0</v>
      </c>
      <c r="BD32" s="148">
        <f>SUM(BD21:BD31)</f>
        <v>22000000</v>
      </c>
      <c r="BE32" s="144">
        <f t="shared" si="71"/>
        <v>1.0118234900026737</v>
      </c>
      <c r="BF32" s="147">
        <f t="shared" ref="BF32" si="76">E32-BD32</f>
        <v>-257077.23000000045</v>
      </c>
    </row>
    <row r="33" spans="1:58" s="51" customFormat="1" ht="15.75" customHeight="1" thickTop="1">
      <c r="A33" s="59"/>
      <c r="B33" s="60"/>
      <c r="C33" s="137"/>
      <c r="D33" s="127"/>
      <c r="E33" s="138"/>
      <c r="F33" s="127"/>
      <c r="G33" s="127"/>
      <c r="H33" s="127"/>
      <c r="I33" s="127"/>
      <c r="J33" s="127"/>
      <c r="K33" s="127"/>
      <c r="L33" s="127"/>
      <c r="M33" s="127"/>
      <c r="N33" s="127"/>
      <c r="O33" s="127"/>
      <c r="P33" s="127"/>
      <c r="Q33" s="127"/>
      <c r="R33" s="127"/>
      <c r="S33" s="127"/>
      <c r="T33" s="127"/>
      <c r="U33" s="127"/>
      <c r="V33" s="127"/>
      <c r="W33" s="127"/>
      <c r="X33" s="127"/>
      <c r="Y33" s="127"/>
      <c r="Z33" s="127"/>
      <c r="AA33" s="127"/>
      <c r="AB33" s="127"/>
      <c r="AC33" s="127"/>
      <c r="AD33" s="127"/>
      <c r="AE33" s="127"/>
      <c r="AF33" s="127"/>
      <c r="AG33" s="127"/>
      <c r="AH33" s="127"/>
      <c r="AI33" s="127"/>
      <c r="AJ33" s="127"/>
      <c r="AK33" s="127"/>
      <c r="AL33" s="127"/>
      <c r="AM33" s="127"/>
      <c r="AN33" s="127"/>
      <c r="AO33" s="127"/>
      <c r="AP33" s="127"/>
      <c r="AQ33" s="127"/>
      <c r="AR33" s="127"/>
      <c r="AS33" s="127"/>
      <c r="AT33" s="127"/>
      <c r="AU33" s="127"/>
      <c r="AV33" s="127"/>
      <c r="AW33" s="127"/>
      <c r="AX33" s="127"/>
      <c r="AY33" s="127"/>
      <c r="AZ33" s="127"/>
      <c r="BA33" s="127"/>
      <c r="BB33" s="127"/>
      <c r="BC33" s="127"/>
      <c r="BD33" s="135"/>
      <c r="BE33" s="143"/>
      <c r="BF33" s="138"/>
    </row>
    <row r="34" spans="1:58" s="51" customFormat="1" ht="15.75" customHeight="1">
      <c r="A34" s="59"/>
      <c r="B34" s="128" t="s">
        <v>1410</v>
      </c>
      <c r="C34" s="137"/>
      <c r="D34" s="127"/>
      <c r="E34" s="138"/>
      <c r="F34" s="127"/>
      <c r="G34" s="127"/>
      <c r="H34" s="127"/>
      <c r="I34" s="127"/>
      <c r="J34" s="127"/>
      <c r="K34" s="127"/>
      <c r="L34" s="127"/>
      <c r="M34" s="127"/>
      <c r="N34" s="127"/>
      <c r="O34" s="127"/>
      <c r="P34" s="127"/>
      <c r="Q34" s="127"/>
      <c r="R34" s="127"/>
      <c r="S34" s="127"/>
      <c r="T34" s="127"/>
      <c r="U34" s="127"/>
      <c r="V34" s="127"/>
      <c r="W34" s="127"/>
      <c r="X34" s="127"/>
      <c r="Y34" s="127"/>
      <c r="Z34" s="127"/>
      <c r="AA34" s="127"/>
      <c r="AB34" s="127"/>
      <c r="AC34" s="127"/>
      <c r="AD34" s="127"/>
      <c r="AE34" s="127"/>
      <c r="AF34" s="127"/>
      <c r="AG34" s="127"/>
      <c r="AH34" s="127"/>
      <c r="AI34" s="127"/>
      <c r="AJ34" s="127"/>
      <c r="AK34" s="127"/>
      <c r="AL34" s="127"/>
      <c r="AM34" s="127"/>
      <c r="AN34" s="127"/>
      <c r="AO34" s="127"/>
      <c r="AP34" s="127"/>
      <c r="AQ34" s="127"/>
      <c r="AR34" s="127"/>
      <c r="AS34" s="127"/>
      <c r="AT34" s="127"/>
      <c r="AU34" s="127"/>
      <c r="AV34" s="127"/>
      <c r="AW34" s="127"/>
      <c r="AX34" s="127"/>
      <c r="AY34" s="127"/>
      <c r="AZ34" s="127"/>
      <c r="BA34" s="127"/>
      <c r="BB34" s="127"/>
      <c r="BC34" s="127"/>
      <c r="BD34" s="135"/>
      <c r="BE34" s="143"/>
      <c r="BF34" s="138"/>
    </row>
    <row r="35" spans="1:58" s="51" customFormat="1" ht="15.75" customHeight="1">
      <c r="A35" s="59"/>
      <c r="B35" s="60" t="s">
        <v>569</v>
      </c>
      <c r="C35" s="470">
        <v>0</v>
      </c>
      <c r="D35" s="471">
        <v>0</v>
      </c>
      <c r="E35" s="138">
        <f t="shared" ref="E35:E36" si="77">C35+D35</f>
        <v>0</v>
      </c>
      <c r="F35" s="471">
        <v>0</v>
      </c>
      <c r="G35" s="471">
        <v>0</v>
      </c>
      <c r="H35" s="471">
        <v>0</v>
      </c>
      <c r="I35" s="471">
        <v>0</v>
      </c>
      <c r="J35" s="471">
        <v>0</v>
      </c>
      <c r="K35" s="471">
        <v>0</v>
      </c>
      <c r="L35" s="471">
        <v>0</v>
      </c>
      <c r="M35" s="471">
        <v>0</v>
      </c>
      <c r="N35" s="471">
        <v>0</v>
      </c>
      <c r="O35" s="471">
        <v>0</v>
      </c>
      <c r="P35" s="471">
        <v>0</v>
      </c>
      <c r="Q35" s="471">
        <v>0</v>
      </c>
      <c r="R35" s="471">
        <v>0</v>
      </c>
      <c r="S35" s="471">
        <v>0</v>
      </c>
      <c r="T35" s="471">
        <v>0</v>
      </c>
      <c r="U35" s="471">
        <v>0</v>
      </c>
      <c r="V35" s="471">
        <v>0</v>
      </c>
      <c r="W35" s="471">
        <v>0</v>
      </c>
      <c r="X35" s="471">
        <v>0</v>
      </c>
      <c r="Y35" s="471">
        <v>0</v>
      </c>
      <c r="Z35" s="471">
        <v>0</v>
      </c>
      <c r="AA35" s="471">
        <v>0</v>
      </c>
      <c r="AB35" s="471">
        <v>0</v>
      </c>
      <c r="AC35" s="471">
        <v>0</v>
      </c>
      <c r="AD35" s="471">
        <v>0</v>
      </c>
      <c r="AE35" s="471">
        <v>0</v>
      </c>
      <c r="AF35" s="471">
        <v>0</v>
      </c>
      <c r="AG35" s="471">
        <v>0</v>
      </c>
      <c r="AH35" s="471">
        <v>0</v>
      </c>
      <c r="AI35" s="471">
        <v>0</v>
      </c>
      <c r="AJ35" s="471">
        <v>0</v>
      </c>
      <c r="AK35" s="471">
        <v>0</v>
      </c>
      <c r="AL35" s="471">
        <v>0</v>
      </c>
      <c r="AM35" s="471">
        <v>0</v>
      </c>
      <c r="AN35" s="471">
        <v>0</v>
      </c>
      <c r="AO35" s="471">
        <v>0</v>
      </c>
      <c r="AP35" s="471">
        <v>0</v>
      </c>
      <c r="AQ35" s="471">
        <v>0</v>
      </c>
      <c r="AR35" s="471">
        <v>0</v>
      </c>
      <c r="AS35" s="471">
        <v>0</v>
      </c>
      <c r="AT35" s="471">
        <v>0</v>
      </c>
      <c r="AU35" s="471">
        <v>0</v>
      </c>
      <c r="AV35" s="471">
        <v>0</v>
      </c>
      <c r="AW35" s="471">
        <v>0</v>
      </c>
      <c r="AX35" s="471">
        <v>0</v>
      </c>
      <c r="AY35" s="471">
        <v>0</v>
      </c>
      <c r="AZ35" s="471">
        <v>0</v>
      </c>
      <c r="BA35" s="471">
        <v>0</v>
      </c>
      <c r="BB35" s="471">
        <v>0</v>
      </c>
      <c r="BC35" s="471">
        <v>0</v>
      </c>
      <c r="BD35" s="135">
        <f t="shared" ref="BD35:BD36" si="78">SUM(F35:BC35)</f>
        <v>0</v>
      </c>
      <c r="BE35" s="143">
        <f t="shared" ref="BE35:BE36" si="79">IFERROR(BD35/E35,0)</f>
        <v>0</v>
      </c>
      <c r="BF35" s="138">
        <f t="shared" ref="BF35:BF36" si="80">E35-BD35</f>
        <v>0</v>
      </c>
    </row>
    <row r="36" spans="1:58" s="51" customFormat="1" ht="15.75" customHeight="1">
      <c r="A36" s="59"/>
      <c r="B36" s="60" t="s">
        <v>58</v>
      </c>
      <c r="C36" s="470">
        <v>0</v>
      </c>
      <c r="D36" s="471">
        <v>0</v>
      </c>
      <c r="E36" s="138">
        <f t="shared" si="77"/>
        <v>0</v>
      </c>
      <c r="F36" s="471">
        <v>0</v>
      </c>
      <c r="G36" s="471">
        <v>0</v>
      </c>
      <c r="H36" s="471">
        <v>0</v>
      </c>
      <c r="I36" s="471">
        <v>0</v>
      </c>
      <c r="J36" s="471">
        <v>0</v>
      </c>
      <c r="K36" s="471">
        <v>0</v>
      </c>
      <c r="L36" s="471">
        <v>0</v>
      </c>
      <c r="M36" s="471">
        <v>0</v>
      </c>
      <c r="N36" s="471">
        <v>0</v>
      </c>
      <c r="O36" s="471">
        <v>0</v>
      </c>
      <c r="P36" s="471">
        <v>0</v>
      </c>
      <c r="Q36" s="471">
        <v>0</v>
      </c>
      <c r="R36" s="471">
        <v>0</v>
      </c>
      <c r="S36" s="471">
        <v>0</v>
      </c>
      <c r="T36" s="471">
        <v>0</v>
      </c>
      <c r="U36" s="471">
        <v>0</v>
      </c>
      <c r="V36" s="471">
        <v>0</v>
      </c>
      <c r="W36" s="471">
        <v>0</v>
      </c>
      <c r="X36" s="471">
        <v>0</v>
      </c>
      <c r="Y36" s="471">
        <v>0</v>
      </c>
      <c r="Z36" s="471">
        <v>0</v>
      </c>
      <c r="AA36" s="471">
        <v>0</v>
      </c>
      <c r="AB36" s="471">
        <v>0</v>
      </c>
      <c r="AC36" s="471">
        <v>0</v>
      </c>
      <c r="AD36" s="471">
        <v>0</v>
      </c>
      <c r="AE36" s="471">
        <v>0</v>
      </c>
      <c r="AF36" s="471">
        <v>0</v>
      </c>
      <c r="AG36" s="471">
        <v>0</v>
      </c>
      <c r="AH36" s="471">
        <v>0</v>
      </c>
      <c r="AI36" s="471">
        <v>0</v>
      </c>
      <c r="AJ36" s="471">
        <v>0</v>
      </c>
      <c r="AK36" s="471">
        <v>0</v>
      </c>
      <c r="AL36" s="471">
        <v>0</v>
      </c>
      <c r="AM36" s="471">
        <v>0</v>
      </c>
      <c r="AN36" s="471">
        <v>0</v>
      </c>
      <c r="AO36" s="471">
        <v>0</v>
      </c>
      <c r="AP36" s="471">
        <v>0</v>
      </c>
      <c r="AQ36" s="471">
        <v>0</v>
      </c>
      <c r="AR36" s="471">
        <v>0</v>
      </c>
      <c r="AS36" s="471">
        <v>0</v>
      </c>
      <c r="AT36" s="471">
        <v>0</v>
      </c>
      <c r="AU36" s="471">
        <v>0</v>
      </c>
      <c r="AV36" s="471">
        <v>0</v>
      </c>
      <c r="AW36" s="471">
        <v>0</v>
      </c>
      <c r="AX36" s="471">
        <v>0</v>
      </c>
      <c r="AY36" s="471">
        <v>0</v>
      </c>
      <c r="AZ36" s="471">
        <v>0</v>
      </c>
      <c r="BA36" s="471">
        <v>0</v>
      </c>
      <c r="BB36" s="471">
        <v>0</v>
      </c>
      <c r="BC36" s="471">
        <v>0</v>
      </c>
      <c r="BD36" s="135">
        <f t="shared" si="78"/>
        <v>0</v>
      </c>
      <c r="BE36" s="143">
        <f t="shared" si="79"/>
        <v>0</v>
      </c>
      <c r="BF36" s="138">
        <f t="shared" si="80"/>
        <v>0</v>
      </c>
    </row>
    <row r="37" spans="1:58" s="51" customFormat="1" ht="15.75" customHeight="1" thickBot="1">
      <c r="A37" s="59"/>
      <c r="B37" s="65" t="s">
        <v>1411</v>
      </c>
      <c r="C37" s="145">
        <f>SUM(C35:C36)</f>
        <v>0</v>
      </c>
      <c r="D37" s="146">
        <f t="shared" ref="D37:BF37" si="81">SUM(D35:D36)</f>
        <v>0</v>
      </c>
      <c r="E37" s="147">
        <f t="shared" si="81"/>
        <v>0</v>
      </c>
      <c r="F37" s="146">
        <f t="shared" si="81"/>
        <v>0</v>
      </c>
      <c r="G37" s="146">
        <f t="shared" si="81"/>
        <v>0</v>
      </c>
      <c r="H37" s="146">
        <f t="shared" si="81"/>
        <v>0</v>
      </c>
      <c r="I37" s="146">
        <f t="shared" si="81"/>
        <v>0</v>
      </c>
      <c r="J37" s="146">
        <f t="shared" si="81"/>
        <v>0</v>
      </c>
      <c r="K37" s="146">
        <f t="shared" si="81"/>
        <v>0</v>
      </c>
      <c r="L37" s="146">
        <f t="shared" si="81"/>
        <v>0</v>
      </c>
      <c r="M37" s="146">
        <f t="shared" si="81"/>
        <v>0</v>
      </c>
      <c r="N37" s="146">
        <f t="shared" si="81"/>
        <v>0</v>
      </c>
      <c r="O37" s="146">
        <f t="shared" si="81"/>
        <v>0</v>
      </c>
      <c r="P37" s="146">
        <f t="shared" si="81"/>
        <v>0</v>
      </c>
      <c r="Q37" s="146">
        <f t="shared" si="81"/>
        <v>0</v>
      </c>
      <c r="R37" s="146">
        <f t="shared" si="81"/>
        <v>0</v>
      </c>
      <c r="S37" s="146">
        <f t="shared" si="81"/>
        <v>0</v>
      </c>
      <c r="T37" s="146">
        <f t="shared" si="81"/>
        <v>0</v>
      </c>
      <c r="U37" s="146">
        <f t="shared" si="81"/>
        <v>0</v>
      </c>
      <c r="V37" s="146">
        <f t="shared" si="81"/>
        <v>0</v>
      </c>
      <c r="W37" s="146">
        <f t="shared" si="81"/>
        <v>0</v>
      </c>
      <c r="X37" s="146">
        <f t="shared" si="81"/>
        <v>0</v>
      </c>
      <c r="Y37" s="146">
        <f t="shared" si="81"/>
        <v>0</v>
      </c>
      <c r="Z37" s="146">
        <f t="shared" si="81"/>
        <v>0</v>
      </c>
      <c r="AA37" s="146">
        <f t="shared" si="81"/>
        <v>0</v>
      </c>
      <c r="AB37" s="146">
        <f t="shared" si="81"/>
        <v>0</v>
      </c>
      <c r="AC37" s="146">
        <f t="shared" si="81"/>
        <v>0</v>
      </c>
      <c r="AD37" s="146">
        <f t="shared" si="81"/>
        <v>0</v>
      </c>
      <c r="AE37" s="146">
        <f t="shared" si="81"/>
        <v>0</v>
      </c>
      <c r="AF37" s="146">
        <f t="shared" si="81"/>
        <v>0</v>
      </c>
      <c r="AG37" s="146">
        <f t="shared" si="81"/>
        <v>0</v>
      </c>
      <c r="AH37" s="146">
        <f t="shared" si="81"/>
        <v>0</v>
      </c>
      <c r="AI37" s="146">
        <f t="shared" si="81"/>
        <v>0</v>
      </c>
      <c r="AJ37" s="146">
        <f t="shared" si="81"/>
        <v>0</v>
      </c>
      <c r="AK37" s="146">
        <f t="shared" si="81"/>
        <v>0</v>
      </c>
      <c r="AL37" s="146">
        <f t="shared" si="81"/>
        <v>0</v>
      </c>
      <c r="AM37" s="146">
        <f t="shared" si="81"/>
        <v>0</v>
      </c>
      <c r="AN37" s="146">
        <f t="shared" si="81"/>
        <v>0</v>
      </c>
      <c r="AO37" s="146">
        <f t="shared" si="81"/>
        <v>0</v>
      </c>
      <c r="AP37" s="146">
        <f t="shared" si="81"/>
        <v>0</v>
      </c>
      <c r="AQ37" s="146">
        <f t="shared" si="81"/>
        <v>0</v>
      </c>
      <c r="AR37" s="146">
        <f t="shared" si="81"/>
        <v>0</v>
      </c>
      <c r="AS37" s="146">
        <f t="shared" si="81"/>
        <v>0</v>
      </c>
      <c r="AT37" s="146">
        <f t="shared" si="81"/>
        <v>0</v>
      </c>
      <c r="AU37" s="146">
        <f t="shared" si="81"/>
        <v>0</v>
      </c>
      <c r="AV37" s="146">
        <f t="shared" si="81"/>
        <v>0</v>
      </c>
      <c r="AW37" s="146">
        <f t="shared" si="81"/>
        <v>0</v>
      </c>
      <c r="AX37" s="146">
        <f t="shared" si="81"/>
        <v>0</v>
      </c>
      <c r="AY37" s="146">
        <f t="shared" si="81"/>
        <v>0</v>
      </c>
      <c r="AZ37" s="146">
        <f t="shared" si="81"/>
        <v>0</v>
      </c>
      <c r="BA37" s="146">
        <f t="shared" si="81"/>
        <v>0</v>
      </c>
      <c r="BB37" s="146">
        <f t="shared" si="81"/>
        <v>0</v>
      </c>
      <c r="BC37" s="146">
        <f t="shared" si="81"/>
        <v>0</v>
      </c>
      <c r="BD37" s="148">
        <f t="shared" si="81"/>
        <v>0</v>
      </c>
      <c r="BE37" s="144">
        <f t="shared" si="81"/>
        <v>0</v>
      </c>
      <c r="BF37" s="147">
        <f t="shared" si="81"/>
        <v>0</v>
      </c>
    </row>
    <row r="38" spans="1:58" s="51" customFormat="1" ht="15.75" customHeight="1" thickTop="1">
      <c r="A38" s="59"/>
      <c r="B38" s="60"/>
      <c r="C38" s="137"/>
      <c r="D38" s="127"/>
      <c r="E38" s="138"/>
      <c r="F38" s="127"/>
      <c r="G38" s="127"/>
      <c r="H38" s="127"/>
      <c r="I38" s="127"/>
      <c r="J38" s="127"/>
      <c r="K38" s="127"/>
      <c r="L38" s="127"/>
      <c r="M38" s="127"/>
      <c r="N38" s="127"/>
      <c r="O38" s="127"/>
      <c r="P38" s="127"/>
      <c r="Q38" s="127"/>
      <c r="R38" s="127"/>
      <c r="S38" s="127"/>
      <c r="T38" s="127"/>
      <c r="U38" s="127"/>
      <c r="V38" s="127"/>
      <c r="W38" s="127"/>
      <c r="X38" s="127"/>
      <c r="Y38" s="127"/>
      <c r="Z38" s="127"/>
      <c r="AA38" s="127"/>
      <c r="AB38" s="127"/>
      <c r="AC38" s="127"/>
      <c r="AD38" s="127"/>
      <c r="AE38" s="127"/>
      <c r="AF38" s="127"/>
      <c r="AG38" s="127"/>
      <c r="AH38" s="127"/>
      <c r="AI38" s="127"/>
      <c r="AJ38" s="127"/>
      <c r="AK38" s="127"/>
      <c r="AL38" s="127"/>
      <c r="AM38" s="127"/>
      <c r="AN38" s="127"/>
      <c r="AO38" s="127"/>
      <c r="AP38" s="127"/>
      <c r="AQ38" s="127"/>
      <c r="AR38" s="127"/>
      <c r="AS38" s="127"/>
      <c r="AT38" s="127"/>
      <c r="AU38" s="127"/>
      <c r="AV38" s="127"/>
      <c r="AW38" s="127"/>
      <c r="AX38" s="127"/>
      <c r="AY38" s="127"/>
      <c r="AZ38" s="127"/>
      <c r="BA38" s="127"/>
      <c r="BB38" s="127"/>
      <c r="BC38" s="127"/>
      <c r="BD38" s="135"/>
      <c r="BE38" s="143"/>
      <c r="BF38" s="138"/>
    </row>
    <row r="39" spans="1:58" s="51" customFormat="1" ht="15.75" customHeight="1">
      <c r="A39" s="59"/>
      <c r="B39" s="60"/>
      <c r="C39" s="137"/>
      <c r="D39" s="127"/>
      <c r="E39" s="138"/>
      <c r="F39" s="127"/>
      <c r="G39" s="127"/>
      <c r="H39" s="127"/>
      <c r="I39" s="127"/>
      <c r="J39" s="127"/>
      <c r="K39" s="127"/>
      <c r="L39" s="127"/>
      <c r="M39" s="127"/>
      <c r="N39" s="127"/>
      <c r="O39" s="127"/>
      <c r="P39" s="127"/>
      <c r="Q39" s="127"/>
      <c r="R39" s="127"/>
      <c r="S39" s="127"/>
      <c r="T39" s="127"/>
      <c r="U39" s="127"/>
      <c r="V39" s="127"/>
      <c r="W39" s="127"/>
      <c r="X39" s="127"/>
      <c r="Y39" s="127"/>
      <c r="Z39" s="127"/>
      <c r="AA39" s="127"/>
      <c r="AB39" s="127"/>
      <c r="AC39" s="127"/>
      <c r="AD39" s="127"/>
      <c r="AE39" s="127"/>
      <c r="AF39" s="127"/>
      <c r="AG39" s="127"/>
      <c r="AH39" s="127"/>
      <c r="AI39" s="127"/>
      <c r="AJ39" s="127"/>
      <c r="AK39" s="127"/>
      <c r="AL39" s="127"/>
      <c r="AM39" s="127"/>
      <c r="AN39" s="127"/>
      <c r="AO39" s="127"/>
      <c r="AP39" s="127"/>
      <c r="AQ39" s="127"/>
      <c r="AR39" s="127"/>
      <c r="AS39" s="127"/>
      <c r="AT39" s="127"/>
      <c r="AU39" s="127"/>
      <c r="AV39" s="127"/>
      <c r="AW39" s="127"/>
      <c r="AX39" s="127"/>
      <c r="AY39" s="127"/>
      <c r="AZ39" s="127"/>
      <c r="BA39" s="127"/>
      <c r="BB39" s="127"/>
      <c r="BC39" s="127"/>
      <c r="BD39" s="135"/>
      <c r="BE39" s="143"/>
      <c r="BF39" s="138"/>
    </row>
    <row r="40" spans="1:58" s="51" customFormat="1" ht="15.75" customHeight="1">
      <c r="A40" s="59"/>
      <c r="B40" s="128" t="s">
        <v>571</v>
      </c>
      <c r="C40" s="137"/>
      <c r="D40" s="127"/>
      <c r="E40" s="138"/>
      <c r="F40" s="127"/>
      <c r="G40" s="127"/>
      <c r="H40" s="127"/>
      <c r="I40" s="127"/>
      <c r="J40" s="127"/>
      <c r="K40" s="127"/>
      <c r="L40" s="127"/>
      <c r="M40" s="127"/>
      <c r="N40" s="127"/>
      <c r="O40" s="127"/>
      <c r="P40" s="127"/>
      <c r="Q40" s="127"/>
      <c r="R40" s="127"/>
      <c r="S40" s="127"/>
      <c r="T40" s="127"/>
      <c r="U40" s="127"/>
      <c r="V40" s="127"/>
      <c r="W40" s="127"/>
      <c r="X40" s="127"/>
      <c r="Y40" s="127"/>
      <c r="Z40" s="127"/>
      <c r="AA40" s="127"/>
      <c r="AB40" s="127"/>
      <c r="AC40" s="127"/>
      <c r="AD40" s="127"/>
      <c r="AE40" s="127"/>
      <c r="AF40" s="127"/>
      <c r="AG40" s="127"/>
      <c r="AH40" s="127"/>
      <c r="AI40" s="127"/>
      <c r="AJ40" s="127"/>
      <c r="AK40" s="127"/>
      <c r="AL40" s="127"/>
      <c r="AM40" s="127"/>
      <c r="AN40" s="127"/>
      <c r="AO40" s="127"/>
      <c r="AP40" s="127"/>
      <c r="AQ40" s="127"/>
      <c r="AR40" s="127"/>
      <c r="AS40" s="127"/>
      <c r="AT40" s="127"/>
      <c r="AU40" s="127"/>
      <c r="AV40" s="127"/>
      <c r="AW40" s="127"/>
      <c r="AX40" s="127"/>
      <c r="AY40" s="127"/>
      <c r="AZ40" s="127"/>
      <c r="BA40" s="127"/>
      <c r="BB40" s="127"/>
      <c r="BC40" s="127"/>
      <c r="BD40" s="135"/>
      <c r="BE40" s="143"/>
      <c r="BF40" s="138"/>
    </row>
    <row r="41" spans="1:58" s="51" customFormat="1" ht="15.75" customHeight="1">
      <c r="A41" s="59"/>
      <c r="B41" s="60" t="s">
        <v>576</v>
      </c>
      <c r="C41" s="470">
        <v>0</v>
      </c>
      <c r="D41" s="471">
        <v>0</v>
      </c>
      <c r="E41" s="138">
        <f t="shared" ref="E41:E45" si="82">C41+D41</f>
        <v>0</v>
      </c>
      <c r="F41" s="471">
        <v>950669</v>
      </c>
      <c r="G41" s="471">
        <v>0</v>
      </c>
      <c r="H41" s="471">
        <v>0</v>
      </c>
      <c r="I41" s="471">
        <v>0</v>
      </c>
      <c r="J41" s="471">
        <v>0</v>
      </c>
      <c r="K41" s="471">
        <v>0</v>
      </c>
      <c r="L41" s="471">
        <v>0</v>
      </c>
      <c r="M41" s="471">
        <v>0</v>
      </c>
      <c r="N41" s="471">
        <v>0</v>
      </c>
      <c r="O41" s="471">
        <v>0</v>
      </c>
      <c r="P41" s="471">
        <v>0</v>
      </c>
      <c r="Q41" s="471">
        <v>0</v>
      </c>
      <c r="R41" s="471">
        <v>0</v>
      </c>
      <c r="S41" s="471">
        <v>0</v>
      </c>
      <c r="T41" s="471">
        <v>0</v>
      </c>
      <c r="U41" s="471">
        <v>0</v>
      </c>
      <c r="V41" s="471">
        <v>0</v>
      </c>
      <c r="W41" s="471">
        <v>0</v>
      </c>
      <c r="X41" s="471">
        <v>0</v>
      </c>
      <c r="Y41" s="471">
        <v>0</v>
      </c>
      <c r="Z41" s="471">
        <v>0</v>
      </c>
      <c r="AA41" s="471">
        <v>0</v>
      </c>
      <c r="AB41" s="471">
        <v>0</v>
      </c>
      <c r="AC41" s="471">
        <v>0</v>
      </c>
      <c r="AD41" s="471">
        <v>0</v>
      </c>
      <c r="AE41" s="471">
        <v>0</v>
      </c>
      <c r="AF41" s="471">
        <v>0</v>
      </c>
      <c r="AG41" s="471">
        <v>0</v>
      </c>
      <c r="AH41" s="471">
        <v>0</v>
      </c>
      <c r="AI41" s="471">
        <v>0</v>
      </c>
      <c r="AJ41" s="471">
        <v>0</v>
      </c>
      <c r="AK41" s="471">
        <v>0</v>
      </c>
      <c r="AL41" s="471">
        <v>0</v>
      </c>
      <c r="AM41" s="471">
        <v>0</v>
      </c>
      <c r="AN41" s="471">
        <v>0</v>
      </c>
      <c r="AO41" s="471">
        <v>0</v>
      </c>
      <c r="AP41" s="471">
        <v>0</v>
      </c>
      <c r="AQ41" s="471">
        <v>0</v>
      </c>
      <c r="AR41" s="471">
        <v>0</v>
      </c>
      <c r="AS41" s="471">
        <v>0</v>
      </c>
      <c r="AT41" s="471">
        <v>0</v>
      </c>
      <c r="AU41" s="471">
        <v>0</v>
      </c>
      <c r="AV41" s="471">
        <v>0</v>
      </c>
      <c r="AW41" s="471">
        <v>0</v>
      </c>
      <c r="AX41" s="471">
        <v>0</v>
      </c>
      <c r="AY41" s="471">
        <v>0</v>
      </c>
      <c r="AZ41" s="471">
        <v>0</v>
      </c>
      <c r="BA41" s="471">
        <v>0</v>
      </c>
      <c r="BB41" s="471">
        <v>0</v>
      </c>
      <c r="BC41" s="471">
        <v>0</v>
      </c>
      <c r="BD41" s="135">
        <f t="shared" ref="BD41:BD44" si="83">SUM(F41:BC41)</f>
        <v>950669</v>
      </c>
      <c r="BE41" s="143">
        <f t="shared" ref="BE41:BE45" si="84">IFERROR(BD41/E41,0)</f>
        <v>0</v>
      </c>
      <c r="BF41" s="138">
        <f t="shared" ref="BF41:BF45" si="85">E41-BD41</f>
        <v>-950669</v>
      </c>
    </row>
    <row r="42" spans="1:58" s="51" customFormat="1" ht="15.75" customHeight="1">
      <c r="A42" s="59"/>
      <c r="B42" s="60" t="s">
        <v>577</v>
      </c>
      <c r="C42" s="470">
        <v>0</v>
      </c>
      <c r="D42" s="471">
        <v>0</v>
      </c>
      <c r="E42" s="138">
        <f t="shared" si="82"/>
        <v>0</v>
      </c>
      <c r="F42" s="471">
        <v>0</v>
      </c>
      <c r="G42" s="471">
        <v>0</v>
      </c>
      <c r="H42" s="471">
        <v>0</v>
      </c>
      <c r="I42" s="471">
        <v>0</v>
      </c>
      <c r="J42" s="471">
        <v>0</v>
      </c>
      <c r="K42" s="471">
        <v>0</v>
      </c>
      <c r="L42" s="471">
        <v>0</v>
      </c>
      <c r="M42" s="471">
        <v>0</v>
      </c>
      <c r="N42" s="471">
        <v>0</v>
      </c>
      <c r="O42" s="471">
        <v>0</v>
      </c>
      <c r="P42" s="471">
        <v>0</v>
      </c>
      <c r="Q42" s="471">
        <v>0</v>
      </c>
      <c r="R42" s="471">
        <v>0</v>
      </c>
      <c r="S42" s="471">
        <v>0</v>
      </c>
      <c r="T42" s="471">
        <v>0</v>
      </c>
      <c r="U42" s="471">
        <v>0</v>
      </c>
      <c r="V42" s="471">
        <v>0</v>
      </c>
      <c r="W42" s="471">
        <v>0</v>
      </c>
      <c r="X42" s="471">
        <v>0</v>
      </c>
      <c r="Y42" s="471">
        <v>0</v>
      </c>
      <c r="Z42" s="471">
        <v>0</v>
      </c>
      <c r="AA42" s="471">
        <v>0</v>
      </c>
      <c r="AB42" s="471">
        <v>0</v>
      </c>
      <c r="AC42" s="471">
        <v>0</v>
      </c>
      <c r="AD42" s="471">
        <v>0</v>
      </c>
      <c r="AE42" s="471">
        <v>0</v>
      </c>
      <c r="AF42" s="471">
        <v>0</v>
      </c>
      <c r="AG42" s="471">
        <v>0</v>
      </c>
      <c r="AH42" s="471">
        <v>0</v>
      </c>
      <c r="AI42" s="471">
        <v>0</v>
      </c>
      <c r="AJ42" s="471">
        <v>0</v>
      </c>
      <c r="AK42" s="471">
        <v>0</v>
      </c>
      <c r="AL42" s="471">
        <v>0</v>
      </c>
      <c r="AM42" s="471">
        <v>0</v>
      </c>
      <c r="AN42" s="471">
        <v>0</v>
      </c>
      <c r="AO42" s="471">
        <v>0</v>
      </c>
      <c r="AP42" s="471">
        <v>0</v>
      </c>
      <c r="AQ42" s="471">
        <v>0</v>
      </c>
      <c r="AR42" s="471">
        <v>0</v>
      </c>
      <c r="AS42" s="471">
        <v>0</v>
      </c>
      <c r="AT42" s="471">
        <v>0</v>
      </c>
      <c r="AU42" s="471">
        <v>0</v>
      </c>
      <c r="AV42" s="471">
        <v>0</v>
      </c>
      <c r="AW42" s="471">
        <v>0</v>
      </c>
      <c r="AX42" s="471">
        <v>0</v>
      </c>
      <c r="AY42" s="471">
        <v>0</v>
      </c>
      <c r="AZ42" s="471">
        <v>0</v>
      </c>
      <c r="BA42" s="471">
        <v>0</v>
      </c>
      <c r="BB42" s="471">
        <v>0</v>
      </c>
      <c r="BC42" s="471">
        <v>0</v>
      </c>
      <c r="BD42" s="135">
        <f t="shared" si="83"/>
        <v>0</v>
      </c>
      <c r="BE42" s="143">
        <f t="shared" si="84"/>
        <v>0</v>
      </c>
      <c r="BF42" s="138">
        <f t="shared" si="85"/>
        <v>0</v>
      </c>
    </row>
    <row r="43" spans="1:58" s="51" customFormat="1" ht="15.75" customHeight="1">
      <c r="A43" s="59"/>
      <c r="B43" s="60" t="s">
        <v>583</v>
      </c>
      <c r="C43" s="470">
        <v>0</v>
      </c>
      <c r="D43" s="471">
        <v>0</v>
      </c>
      <c r="E43" s="138">
        <f t="shared" si="82"/>
        <v>0</v>
      </c>
      <c r="F43" s="471">
        <v>0</v>
      </c>
      <c r="G43" s="471">
        <v>0</v>
      </c>
      <c r="H43" s="471">
        <v>0</v>
      </c>
      <c r="I43" s="471">
        <v>0</v>
      </c>
      <c r="J43" s="471">
        <v>0</v>
      </c>
      <c r="K43" s="471">
        <v>0</v>
      </c>
      <c r="L43" s="471">
        <v>0</v>
      </c>
      <c r="M43" s="471">
        <v>0</v>
      </c>
      <c r="N43" s="471">
        <v>0</v>
      </c>
      <c r="O43" s="471">
        <v>0</v>
      </c>
      <c r="P43" s="471">
        <v>0</v>
      </c>
      <c r="Q43" s="471">
        <v>0</v>
      </c>
      <c r="R43" s="471">
        <v>0</v>
      </c>
      <c r="S43" s="471">
        <v>0</v>
      </c>
      <c r="T43" s="471">
        <v>0</v>
      </c>
      <c r="U43" s="471">
        <v>0</v>
      </c>
      <c r="V43" s="471">
        <v>0</v>
      </c>
      <c r="W43" s="471">
        <v>0</v>
      </c>
      <c r="X43" s="471">
        <v>0</v>
      </c>
      <c r="Y43" s="471">
        <v>0</v>
      </c>
      <c r="Z43" s="471">
        <v>0</v>
      </c>
      <c r="AA43" s="471">
        <v>0</v>
      </c>
      <c r="AB43" s="471">
        <v>0</v>
      </c>
      <c r="AC43" s="471">
        <v>0</v>
      </c>
      <c r="AD43" s="471">
        <v>0</v>
      </c>
      <c r="AE43" s="471">
        <v>0</v>
      </c>
      <c r="AF43" s="471">
        <v>0</v>
      </c>
      <c r="AG43" s="471">
        <v>0</v>
      </c>
      <c r="AH43" s="471">
        <v>0</v>
      </c>
      <c r="AI43" s="471">
        <v>0</v>
      </c>
      <c r="AJ43" s="471">
        <v>0</v>
      </c>
      <c r="AK43" s="471">
        <v>0</v>
      </c>
      <c r="AL43" s="471">
        <v>0</v>
      </c>
      <c r="AM43" s="471">
        <v>0</v>
      </c>
      <c r="AN43" s="471">
        <v>0</v>
      </c>
      <c r="AO43" s="471">
        <v>0</v>
      </c>
      <c r="AP43" s="471">
        <v>0</v>
      </c>
      <c r="AQ43" s="471">
        <v>0</v>
      </c>
      <c r="AR43" s="471">
        <v>0</v>
      </c>
      <c r="AS43" s="471">
        <v>0</v>
      </c>
      <c r="AT43" s="471">
        <v>0</v>
      </c>
      <c r="AU43" s="471">
        <v>0</v>
      </c>
      <c r="AV43" s="471">
        <v>0</v>
      </c>
      <c r="AW43" s="471">
        <v>0</v>
      </c>
      <c r="AX43" s="471">
        <v>0</v>
      </c>
      <c r="AY43" s="471">
        <v>0</v>
      </c>
      <c r="AZ43" s="471">
        <v>0</v>
      </c>
      <c r="BA43" s="471">
        <v>0</v>
      </c>
      <c r="BB43" s="471">
        <v>0</v>
      </c>
      <c r="BC43" s="471">
        <v>0</v>
      </c>
      <c r="BD43" s="135">
        <f t="shared" si="83"/>
        <v>0</v>
      </c>
      <c r="BE43" s="143">
        <f t="shared" si="84"/>
        <v>0</v>
      </c>
      <c r="BF43" s="138">
        <f t="shared" si="85"/>
        <v>0</v>
      </c>
    </row>
    <row r="44" spans="1:58" s="51" customFormat="1" ht="15.75" customHeight="1">
      <c r="A44" s="59"/>
      <c r="B44" s="60" t="s">
        <v>584</v>
      </c>
      <c r="C44" s="470">
        <v>0</v>
      </c>
      <c r="D44" s="471">
        <v>0</v>
      </c>
      <c r="E44" s="138">
        <f t="shared" si="82"/>
        <v>0</v>
      </c>
      <c r="F44" s="471">
        <v>0</v>
      </c>
      <c r="G44" s="471">
        <v>0</v>
      </c>
      <c r="H44" s="471">
        <v>0</v>
      </c>
      <c r="I44" s="471">
        <v>0</v>
      </c>
      <c r="J44" s="471">
        <v>0</v>
      </c>
      <c r="K44" s="471">
        <v>0</v>
      </c>
      <c r="L44" s="471">
        <v>0</v>
      </c>
      <c r="M44" s="471">
        <v>0</v>
      </c>
      <c r="N44" s="471">
        <v>0</v>
      </c>
      <c r="O44" s="471">
        <v>0</v>
      </c>
      <c r="P44" s="471">
        <v>0</v>
      </c>
      <c r="Q44" s="471">
        <v>0</v>
      </c>
      <c r="R44" s="471">
        <v>0</v>
      </c>
      <c r="S44" s="471">
        <v>0</v>
      </c>
      <c r="T44" s="471">
        <v>0</v>
      </c>
      <c r="U44" s="471">
        <v>0</v>
      </c>
      <c r="V44" s="471">
        <v>0</v>
      </c>
      <c r="W44" s="471">
        <v>0</v>
      </c>
      <c r="X44" s="471">
        <v>0</v>
      </c>
      <c r="Y44" s="471">
        <v>0</v>
      </c>
      <c r="Z44" s="471">
        <v>0</v>
      </c>
      <c r="AA44" s="471">
        <v>0</v>
      </c>
      <c r="AB44" s="471">
        <v>0</v>
      </c>
      <c r="AC44" s="471">
        <v>0</v>
      </c>
      <c r="AD44" s="471">
        <v>0</v>
      </c>
      <c r="AE44" s="471">
        <v>0</v>
      </c>
      <c r="AF44" s="471">
        <v>0</v>
      </c>
      <c r="AG44" s="471">
        <v>0</v>
      </c>
      <c r="AH44" s="471">
        <v>0</v>
      </c>
      <c r="AI44" s="471">
        <v>0</v>
      </c>
      <c r="AJ44" s="471">
        <v>0</v>
      </c>
      <c r="AK44" s="471">
        <v>0</v>
      </c>
      <c r="AL44" s="471">
        <v>0</v>
      </c>
      <c r="AM44" s="471">
        <v>0</v>
      </c>
      <c r="AN44" s="471">
        <v>0</v>
      </c>
      <c r="AO44" s="471">
        <v>0</v>
      </c>
      <c r="AP44" s="471">
        <v>0</v>
      </c>
      <c r="AQ44" s="471">
        <v>0</v>
      </c>
      <c r="AR44" s="471">
        <v>0</v>
      </c>
      <c r="AS44" s="471">
        <v>0</v>
      </c>
      <c r="AT44" s="471">
        <v>0</v>
      </c>
      <c r="AU44" s="471">
        <v>0</v>
      </c>
      <c r="AV44" s="471">
        <v>0</v>
      </c>
      <c r="AW44" s="471">
        <v>0</v>
      </c>
      <c r="AX44" s="471">
        <v>0</v>
      </c>
      <c r="AY44" s="471">
        <v>0</v>
      </c>
      <c r="AZ44" s="471">
        <v>0</v>
      </c>
      <c r="BA44" s="471">
        <v>0</v>
      </c>
      <c r="BB44" s="471">
        <v>0</v>
      </c>
      <c r="BC44" s="471">
        <v>0</v>
      </c>
      <c r="BD44" s="135">
        <f t="shared" si="83"/>
        <v>0</v>
      </c>
      <c r="BE44" s="143">
        <f t="shared" si="84"/>
        <v>0</v>
      </c>
      <c r="BF44" s="138">
        <f t="shared" si="85"/>
        <v>0</v>
      </c>
    </row>
    <row r="45" spans="1:58" s="51" customFormat="1" ht="15.75" customHeight="1" thickBot="1">
      <c r="A45" s="59"/>
      <c r="B45" s="65" t="s">
        <v>582</v>
      </c>
      <c r="C45" s="145">
        <f>SUM(C41:C44)</f>
        <v>0</v>
      </c>
      <c r="D45" s="146">
        <f t="shared" ref="D45:BA45" si="86">SUM(D41:D44)</f>
        <v>0</v>
      </c>
      <c r="E45" s="147">
        <f t="shared" si="82"/>
        <v>0</v>
      </c>
      <c r="F45" s="146">
        <f t="shared" si="86"/>
        <v>950669</v>
      </c>
      <c r="G45" s="146">
        <f t="shared" si="86"/>
        <v>0</v>
      </c>
      <c r="H45" s="146">
        <f t="shared" si="86"/>
        <v>0</v>
      </c>
      <c r="I45" s="146">
        <f t="shared" si="86"/>
        <v>0</v>
      </c>
      <c r="J45" s="146">
        <f t="shared" si="86"/>
        <v>0</v>
      </c>
      <c r="K45" s="146">
        <f t="shared" si="86"/>
        <v>0</v>
      </c>
      <c r="L45" s="146">
        <f t="shared" si="86"/>
        <v>0</v>
      </c>
      <c r="M45" s="146">
        <f t="shared" si="86"/>
        <v>0</v>
      </c>
      <c r="N45" s="146">
        <f t="shared" si="86"/>
        <v>0</v>
      </c>
      <c r="O45" s="146">
        <f t="shared" si="86"/>
        <v>0</v>
      </c>
      <c r="P45" s="146">
        <f t="shared" si="86"/>
        <v>0</v>
      </c>
      <c r="Q45" s="146">
        <f t="shared" si="86"/>
        <v>0</v>
      </c>
      <c r="R45" s="146">
        <f t="shared" si="86"/>
        <v>0</v>
      </c>
      <c r="S45" s="146">
        <f t="shared" si="86"/>
        <v>0</v>
      </c>
      <c r="T45" s="146">
        <f t="shared" si="86"/>
        <v>0</v>
      </c>
      <c r="U45" s="146">
        <f t="shared" si="86"/>
        <v>0</v>
      </c>
      <c r="V45" s="146">
        <f t="shared" si="86"/>
        <v>0</v>
      </c>
      <c r="W45" s="146">
        <f t="shared" si="86"/>
        <v>0</v>
      </c>
      <c r="X45" s="146">
        <f t="shared" si="86"/>
        <v>0</v>
      </c>
      <c r="Y45" s="146">
        <f t="shared" si="86"/>
        <v>0</v>
      </c>
      <c r="Z45" s="146">
        <f t="shared" si="86"/>
        <v>0</v>
      </c>
      <c r="AA45" s="146">
        <f t="shared" si="86"/>
        <v>0</v>
      </c>
      <c r="AB45" s="146">
        <f t="shared" si="86"/>
        <v>0</v>
      </c>
      <c r="AC45" s="146">
        <f t="shared" si="86"/>
        <v>0</v>
      </c>
      <c r="AD45" s="146">
        <f t="shared" si="86"/>
        <v>0</v>
      </c>
      <c r="AE45" s="146">
        <f t="shared" si="86"/>
        <v>0</v>
      </c>
      <c r="AF45" s="146">
        <f t="shared" si="86"/>
        <v>0</v>
      </c>
      <c r="AG45" s="146">
        <f t="shared" si="86"/>
        <v>0</v>
      </c>
      <c r="AH45" s="146">
        <f t="shared" si="86"/>
        <v>0</v>
      </c>
      <c r="AI45" s="146">
        <f t="shared" si="86"/>
        <v>0</v>
      </c>
      <c r="AJ45" s="146">
        <f t="shared" si="86"/>
        <v>0</v>
      </c>
      <c r="AK45" s="146">
        <f t="shared" si="86"/>
        <v>0</v>
      </c>
      <c r="AL45" s="146">
        <f t="shared" si="86"/>
        <v>0</v>
      </c>
      <c r="AM45" s="146">
        <f t="shared" si="86"/>
        <v>0</v>
      </c>
      <c r="AN45" s="146">
        <f t="shared" si="86"/>
        <v>0</v>
      </c>
      <c r="AO45" s="146">
        <f t="shared" si="86"/>
        <v>0</v>
      </c>
      <c r="AP45" s="146">
        <f t="shared" si="86"/>
        <v>0</v>
      </c>
      <c r="AQ45" s="146">
        <f t="shared" si="86"/>
        <v>0</v>
      </c>
      <c r="AR45" s="146">
        <f t="shared" si="86"/>
        <v>0</v>
      </c>
      <c r="AS45" s="146">
        <f t="shared" si="86"/>
        <v>0</v>
      </c>
      <c r="AT45" s="146">
        <f t="shared" si="86"/>
        <v>0</v>
      </c>
      <c r="AU45" s="146">
        <f t="shared" si="86"/>
        <v>0</v>
      </c>
      <c r="AV45" s="146">
        <f t="shared" si="86"/>
        <v>0</v>
      </c>
      <c r="AW45" s="146">
        <f t="shared" si="86"/>
        <v>0</v>
      </c>
      <c r="AX45" s="146">
        <f t="shared" si="86"/>
        <v>0</v>
      </c>
      <c r="AY45" s="146">
        <f t="shared" si="86"/>
        <v>0</v>
      </c>
      <c r="AZ45" s="146">
        <f t="shared" si="86"/>
        <v>0</v>
      </c>
      <c r="BA45" s="146">
        <f t="shared" si="86"/>
        <v>0</v>
      </c>
      <c r="BB45" s="146">
        <f t="shared" ref="BB45" si="87">SUM(BB41:BB44)</f>
        <v>0</v>
      </c>
      <c r="BC45" s="146">
        <f t="shared" ref="BC45" si="88">SUM(BC41:BC44)</f>
        <v>0</v>
      </c>
      <c r="BD45" s="148">
        <f>SUM(BD41:BD44)</f>
        <v>950669</v>
      </c>
      <c r="BE45" s="144">
        <f t="shared" si="84"/>
        <v>0</v>
      </c>
      <c r="BF45" s="147">
        <f t="shared" si="85"/>
        <v>-950669</v>
      </c>
    </row>
    <row r="46" spans="1:58" s="51" customFormat="1" ht="15.75" customHeight="1" thickTop="1">
      <c r="A46" s="59"/>
      <c r="B46" s="60"/>
      <c r="C46" s="137"/>
      <c r="D46" s="127"/>
      <c r="E46" s="138"/>
      <c r="F46" s="127"/>
      <c r="G46" s="127"/>
      <c r="H46" s="127"/>
      <c r="I46" s="127"/>
      <c r="J46" s="127"/>
      <c r="K46" s="127"/>
      <c r="L46" s="127"/>
      <c r="M46" s="127"/>
      <c r="N46" s="127"/>
      <c r="O46" s="127"/>
      <c r="P46" s="127"/>
      <c r="Q46" s="127"/>
      <c r="R46" s="127"/>
      <c r="S46" s="127"/>
      <c r="T46" s="127"/>
      <c r="U46" s="127"/>
      <c r="V46" s="127"/>
      <c r="W46" s="127"/>
      <c r="X46" s="127"/>
      <c r="Y46" s="127"/>
      <c r="Z46" s="127"/>
      <c r="AA46" s="127"/>
      <c r="AB46" s="127"/>
      <c r="AC46" s="127"/>
      <c r="AD46" s="127"/>
      <c r="AE46" s="127"/>
      <c r="AF46" s="127"/>
      <c r="AG46" s="127"/>
      <c r="AH46" s="127"/>
      <c r="AI46" s="127"/>
      <c r="AJ46" s="127"/>
      <c r="AK46" s="127"/>
      <c r="AL46" s="127"/>
      <c r="AM46" s="127"/>
      <c r="AN46" s="127"/>
      <c r="AO46" s="127"/>
      <c r="AP46" s="127"/>
      <c r="AQ46" s="127"/>
      <c r="AR46" s="127"/>
      <c r="AS46" s="127"/>
      <c r="AT46" s="127"/>
      <c r="AU46" s="127"/>
      <c r="AV46" s="127"/>
      <c r="AW46" s="127"/>
      <c r="AX46" s="127"/>
      <c r="AY46" s="127"/>
      <c r="AZ46" s="127"/>
      <c r="BA46" s="127"/>
      <c r="BB46" s="127"/>
      <c r="BC46" s="127"/>
      <c r="BD46" s="135"/>
      <c r="BE46" s="143"/>
      <c r="BF46" s="138"/>
    </row>
    <row r="47" spans="1:58" s="51" customFormat="1" ht="15.75" customHeight="1">
      <c r="A47" s="59"/>
      <c r="B47" s="128" t="s">
        <v>585</v>
      </c>
      <c r="C47" s="137"/>
      <c r="D47" s="127"/>
      <c r="E47" s="138">
        <f t="shared" ref="E47:E50" si="89">C47+D47</f>
        <v>0</v>
      </c>
      <c r="F47" s="127"/>
      <c r="G47" s="127"/>
      <c r="H47" s="127"/>
      <c r="I47" s="127"/>
      <c r="J47" s="127"/>
      <c r="K47" s="127"/>
      <c r="L47" s="127"/>
      <c r="M47" s="127"/>
      <c r="N47" s="127"/>
      <c r="O47" s="127"/>
      <c r="P47" s="127"/>
      <c r="Q47" s="127"/>
      <c r="R47" s="127"/>
      <c r="S47" s="127"/>
      <c r="T47" s="127"/>
      <c r="U47" s="127"/>
      <c r="V47" s="127"/>
      <c r="W47" s="127"/>
      <c r="X47" s="127"/>
      <c r="Y47" s="127"/>
      <c r="Z47" s="127"/>
      <c r="AA47" s="127"/>
      <c r="AB47" s="127"/>
      <c r="AC47" s="127"/>
      <c r="AD47" s="127"/>
      <c r="AE47" s="127"/>
      <c r="AF47" s="127"/>
      <c r="AG47" s="127"/>
      <c r="AH47" s="127"/>
      <c r="AI47" s="127"/>
      <c r="AJ47" s="127"/>
      <c r="AK47" s="127"/>
      <c r="AL47" s="127"/>
      <c r="AM47" s="127"/>
      <c r="AN47" s="127"/>
      <c r="AO47" s="127"/>
      <c r="AP47" s="127"/>
      <c r="AQ47" s="127"/>
      <c r="AR47" s="127"/>
      <c r="AS47" s="127"/>
      <c r="AT47" s="127"/>
      <c r="AU47" s="127"/>
      <c r="AV47" s="127"/>
      <c r="AW47" s="127"/>
      <c r="AX47" s="127"/>
      <c r="AY47" s="127"/>
      <c r="AZ47" s="127"/>
      <c r="BA47" s="127"/>
      <c r="BB47" s="127"/>
      <c r="BC47" s="127"/>
      <c r="BD47" s="135"/>
      <c r="BE47" s="143"/>
      <c r="BF47" s="138">
        <f t="shared" ref="BF47:BF50" si="90">E47-BD47</f>
        <v>0</v>
      </c>
    </row>
    <row r="48" spans="1:58" s="51" customFormat="1" ht="15.75" customHeight="1">
      <c r="A48" s="59"/>
      <c r="B48" s="64" t="s">
        <v>63</v>
      </c>
      <c r="C48" s="470">
        <v>850000</v>
      </c>
      <c r="D48" s="471">
        <v>0</v>
      </c>
      <c r="E48" s="136">
        <f t="shared" si="89"/>
        <v>850000</v>
      </c>
      <c r="F48" s="471">
        <v>0</v>
      </c>
      <c r="G48" s="471">
        <v>0</v>
      </c>
      <c r="H48" s="471">
        <v>0</v>
      </c>
      <c r="I48" s="471">
        <v>0</v>
      </c>
      <c r="J48" s="471">
        <v>0</v>
      </c>
      <c r="K48" s="471">
        <v>0</v>
      </c>
      <c r="L48" s="471">
        <v>0</v>
      </c>
      <c r="M48" s="471">
        <v>0</v>
      </c>
      <c r="N48" s="471">
        <v>0</v>
      </c>
      <c r="O48" s="471">
        <v>0</v>
      </c>
      <c r="P48" s="471">
        <v>0</v>
      </c>
      <c r="Q48" s="471">
        <v>0</v>
      </c>
      <c r="R48" s="471">
        <v>0</v>
      </c>
      <c r="S48" s="471">
        <v>0</v>
      </c>
      <c r="T48" s="471">
        <v>0</v>
      </c>
      <c r="U48" s="471">
        <v>0</v>
      </c>
      <c r="V48" s="471">
        <v>0</v>
      </c>
      <c r="W48" s="471">
        <v>0</v>
      </c>
      <c r="X48" s="471">
        <v>0</v>
      </c>
      <c r="Y48" s="471">
        <v>0</v>
      </c>
      <c r="Z48" s="471">
        <v>0</v>
      </c>
      <c r="AA48" s="471">
        <v>0</v>
      </c>
      <c r="AB48" s="471">
        <v>0</v>
      </c>
      <c r="AC48" s="471">
        <v>0</v>
      </c>
      <c r="AD48" s="471">
        <v>0</v>
      </c>
      <c r="AE48" s="471">
        <v>0</v>
      </c>
      <c r="AF48" s="471">
        <v>0</v>
      </c>
      <c r="AG48" s="471">
        <v>0</v>
      </c>
      <c r="AH48" s="471">
        <v>0</v>
      </c>
      <c r="AI48" s="471">
        <v>0</v>
      </c>
      <c r="AJ48" s="471">
        <v>0</v>
      </c>
      <c r="AK48" s="471">
        <v>0</v>
      </c>
      <c r="AL48" s="471">
        <v>0</v>
      </c>
      <c r="AM48" s="471">
        <v>0</v>
      </c>
      <c r="AN48" s="471">
        <v>0</v>
      </c>
      <c r="AO48" s="471">
        <v>0</v>
      </c>
      <c r="AP48" s="471">
        <v>0</v>
      </c>
      <c r="AQ48" s="471">
        <v>0</v>
      </c>
      <c r="AR48" s="471">
        <v>0</v>
      </c>
      <c r="AS48" s="471">
        <v>0</v>
      </c>
      <c r="AT48" s="471">
        <v>0</v>
      </c>
      <c r="AU48" s="471">
        <v>0</v>
      </c>
      <c r="AV48" s="471">
        <v>0</v>
      </c>
      <c r="AW48" s="471">
        <v>0</v>
      </c>
      <c r="AX48" s="471">
        <v>0</v>
      </c>
      <c r="AY48" s="471">
        <v>0</v>
      </c>
      <c r="AZ48" s="471">
        <v>0</v>
      </c>
      <c r="BA48" s="471">
        <v>0</v>
      </c>
      <c r="BB48" s="471">
        <v>0</v>
      </c>
      <c r="BC48" s="471">
        <v>0</v>
      </c>
      <c r="BD48" s="135">
        <f t="shared" ref="BD48:BD49" si="91">SUM(F48:BC48)</f>
        <v>0</v>
      </c>
      <c r="BE48" s="143">
        <f t="shared" ref="BE48:BE50" si="92">IFERROR(BD48/E48,0)</f>
        <v>0</v>
      </c>
      <c r="BF48" s="136">
        <f t="shared" si="90"/>
        <v>850000</v>
      </c>
    </row>
    <row r="49" spans="1:58" s="51" customFormat="1" ht="15.75" customHeight="1">
      <c r="A49" s="59"/>
      <c r="B49" s="64" t="s">
        <v>3</v>
      </c>
      <c r="C49" s="470">
        <v>8500000</v>
      </c>
      <c r="D49" s="471">
        <v>1119</v>
      </c>
      <c r="E49" s="136">
        <f t="shared" si="89"/>
        <v>8501119</v>
      </c>
      <c r="F49" s="471">
        <v>0</v>
      </c>
      <c r="G49" s="471">
        <v>0</v>
      </c>
      <c r="H49" s="471">
        <v>0</v>
      </c>
      <c r="I49" s="471">
        <v>0</v>
      </c>
      <c r="J49" s="471">
        <v>0</v>
      </c>
      <c r="K49" s="471">
        <v>0</v>
      </c>
      <c r="L49" s="471">
        <v>0</v>
      </c>
      <c r="M49" s="471">
        <v>0</v>
      </c>
      <c r="N49" s="471">
        <v>0</v>
      </c>
      <c r="O49" s="471">
        <v>0</v>
      </c>
      <c r="P49" s="471">
        <v>0</v>
      </c>
      <c r="Q49" s="471">
        <v>0</v>
      </c>
      <c r="R49" s="471">
        <v>0</v>
      </c>
      <c r="S49" s="471">
        <v>0</v>
      </c>
      <c r="T49" s="471">
        <v>0</v>
      </c>
      <c r="U49" s="471">
        <v>0</v>
      </c>
      <c r="V49" s="471">
        <v>0</v>
      </c>
      <c r="W49" s="471">
        <v>0</v>
      </c>
      <c r="X49" s="471">
        <v>0</v>
      </c>
      <c r="Y49" s="471">
        <v>0</v>
      </c>
      <c r="Z49" s="471">
        <v>0</v>
      </c>
      <c r="AA49" s="471">
        <v>0</v>
      </c>
      <c r="AB49" s="471">
        <v>0</v>
      </c>
      <c r="AC49" s="471">
        <v>0</v>
      </c>
      <c r="AD49" s="471">
        <v>0</v>
      </c>
      <c r="AE49" s="471">
        <v>0</v>
      </c>
      <c r="AF49" s="471">
        <v>0</v>
      </c>
      <c r="AG49" s="471">
        <v>0</v>
      </c>
      <c r="AH49" s="471">
        <v>0</v>
      </c>
      <c r="AI49" s="471">
        <v>0</v>
      </c>
      <c r="AJ49" s="471">
        <v>0</v>
      </c>
      <c r="AK49" s="471">
        <v>0</v>
      </c>
      <c r="AL49" s="471">
        <v>0</v>
      </c>
      <c r="AM49" s="471">
        <v>0</v>
      </c>
      <c r="AN49" s="471">
        <v>0</v>
      </c>
      <c r="AO49" s="471">
        <v>0</v>
      </c>
      <c r="AP49" s="471">
        <v>0</v>
      </c>
      <c r="AQ49" s="471">
        <v>0</v>
      </c>
      <c r="AR49" s="471">
        <v>0</v>
      </c>
      <c r="AS49" s="471">
        <v>0</v>
      </c>
      <c r="AT49" s="471">
        <v>0</v>
      </c>
      <c r="AU49" s="471">
        <v>0</v>
      </c>
      <c r="AV49" s="471">
        <v>0</v>
      </c>
      <c r="AW49" s="471">
        <v>0</v>
      </c>
      <c r="AX49" s="471">
        <v>0</v>
      </c>
      <c r="AY49" s="471">
        <v>0</v>
      </c>
      <c r="AZ49" s="471">
        <v>0</v>
      </c>
      <c r="BA49" s="471">
        <v>0</v>
      </c>
      <c r="BB49" s="471">
        <v>0</v>
      </c>
      <c r="BC49" s="471">
        <v>0</v>
      </c>
      <c r="BD49" s="135">
        <f t="shared" si="91"/>
        <v>0</v>
      </c>
      <c r="BE49" s="143">
        <f t="shared" si="92"/>
        <v>0</v>
      </c>
      <c r="BF49" s="136">
        <f t="shared" si="90"/>
        <v>8501119</v>
      </c>
    </row>
    <row r="50" spans="1:58" s="51" customFormat="1" ht="15.75" customHeight="1" thickBot="1">
      <c r="A50" s="59"/>
      <c r="B50" s="65" t="s">
        <v>586</v>
      </c>
      <c r="C50" s="145">
        <f>SUM(C48:C49)</f>
        <v>9350000</v>
      </c>
      <c r="D50" s="146">
        <f t="shared" ref="D50:BA50" si="93">SUM(D48:D49)</f>
        <v>1119</v>
      </c>
      <c r="E50" s="147">
        <f t="shared" si="89"/>
        <v>9351119</v>
      </c>
      <c r="F50" s="146">
        <f t="shared" si="93"/>
        <v>0</v>
      </c>
      <c r="G50" s="146">
        <f t="shared" si="93"/>
        <v>0</v>
      </c>
      <c r="H50" s="146">
        <f t="shared" si="93"/>
        <v>0</v>
      </c>
      <c r="I50" s="146">
        <f t="shared" si="93"/>
        <v>0</v>
      </c>
      <c r="J50" s="146">
        <f t="shared" si="93"/>
        <v>0</v>
      </c>
      <c r="K50" s="146">
        <f t="shared" si="93"/>
        <v>0</v>
      </c>
      <c r="L50" s="146">
        <f t="shared" si="93"/>
        <v>0</v>
      </c>
      <c r="M50" s="146">
        <f t="shared" si="93"/>
        <v>0</v>
      </c>
      <c r="N50" s="146">
        <f t="shared" si="93"/>
        <v>0</v>
      </c>
      <c r="O50" s="146">
        <f t="shared" si="93"/>
        <v>0</v>
      </c>
      <c r="P50" s="146">
        <f t="shared" si="93"/>
        <v>0</v>
      </c>
      <c r="Q50" s="146">
        <f t="shared" si="93"/>
        <v>0</v>
      </c>
      <c r="R50" s="146">
        <f t="shared" si="93"/>
        <v>0</v>
      </c>
      <c r="S50" s="146">
        <f t="shared" si="93"/>
        <v>0</v>
      </c>
      <c r="T50" s="146">
        <f t="shared" si="93"/>
        <v>0</v>
      </c>
      <c r="U50" s="146">
        <f t="shared" si="93"/>
        <v>0</v>
      </c>
      <c r="V50" s="146">
        <f t="shared" si="93"/>
        <v>0</v>
      </c>
      <c r="W50" s="146">
        <f t="shared" si="93"/>
        <v>0</v>
      </c>
      <c r="X50" s="146">
        <f t="shared" si="93"/>
        <v>0</v>
      </c>
      <c r="Y50" s="146">
        <f t="shared" si="93"/>
        <v>0</v>
      </c>
      <c r="Z50" s="146">
        <f t="shared" si="93"/>
        <v>0</v>
      </c>
      <c r="AA50" s="146">
        <f t="shared" si="93"/>
        <v>0</v>
      </c>
      <c r="AB50" s="146">
        <f t="shared" si="93"/>
        <v>0</v>
      </c>
      <c r="AC50" s="146">
        <f t="shared" si="93"/>
        <v>0</v>
      </c>
      <c r="AD50" s="146">
        <f t="shared" si="93"/>
        <v>0</v>
      </c>
      <c r="AE50" s="146">
        <f t="shared" si="93"/>
        <v>0</v>
      </c>
      <c r="AF50" s="146">
        <f t="shared" si="93"/>
        <v>0</v>
      </c>
      <c r="AG50" s="146">
        <f t="shared" si="93"/>
        <v>0</v>
      </c>
      <c r="AH50" s="146">
        <f t="shared" si="93"/>
        <v>0</v>
      </c>
      <c r="AI50" s="146">
        <f t="shared" si="93"/>
        <v>0</v>
      </c>
      <c r="AJ50" s="146">
        <f t="shared" si="93"/>
        <v>0</v>
      </c>
      <c r="AK50" s="146">
        <f t="shared" si="93"/>
        <v>0</v>
      </c>
      <c r="AL50" s="146">
        <f t="shared" si="93"/>
        <v>0</v>
      </c>
      <c r="AM50" s="146">
        <f t="shared" si="93"/>
        <v>0</v>
      </c>
      <c r="AN50" s="146">
        <f t="shared" si="93"/>
        <v>0</v>
      </c>
      <c r="AO50" s="146">
        <f t="shared" si="93"/>
        <v>0</v>
      </c>
      <c r="AP50" s="146">
        <f t="shared" si="93"/>
        <v>0</v>
      </c>
      <c r="AQ50" s="146">
        <f t="shared" si="93"/>
        <v>0</v>
      </c>
      <c r="AR50" s="146">
        <f t="shared" si="93"/>
        <v>0</v>
      </c>
      <c r="AS50" s="146">
        <f t="shared" si="93"/>
        <v>0</v>
      </c>
      <c r="AT50" s="146">
        <f t="shared" si="93"/>
        <v>0</v>
      </c>
      <c r="AU50" s="146">
        <f t="shared" si="93"/>
        <v>0</v>
      </c>
      <c r="AV50" s="146">
        <f t="shared" si="93"/>
        <v>0</v>
      </c>
      <c r="AW50" s="146">
        <f t="shared" si="93"/>
        <v>0</v>
      </c>
      <c r="AX50" s="146">
        <f t="shared" si="93"/>
        <v>0</v>
      </c>
      <c r="AY50" s="146">
        <f t="shared" si="93"/>
        <v>0</v>
      </c>
      <c r="AZ50" s="146">
        <f t="shared" si="93"/>
        <v>0</v>
      </c>
      <c r="BA50" s="146">
        <f t="shared" si="93"/>
        <v>0</v>
      </c>
      <c r="BB50" s="146">
        <f t="shared" ref="BB50" si="94">SUM(BB48:BB49)</f>
        <v>0</v>
      </c>
      <c r="BC50" s="146">
        <f t="shared" ref="BC50" si="95">SUM(BC48:BC49)</f>
        <v>0</v>
      </c>
      <c r="BD50" s="148">
        <f>SUM(BD48:BD49)</f>
        <v>0</v>
      </c>
      <c r="BE50" s="144">
        <f t="shared" si="92"/>
        <v>0</v>
      </c>
      <c r="BF50" s="147">
        <f t="shared" si="90"/>
        <v>9351119</v>
      </c>
    </row>
    <row r="51" spans="1:58" s="51" customFormat="1" ht="15.75" customHeight="1" thickTop="1">
      <c r="A51" s="59"/>
      <c r="B51" s="60"/>
      <c r="C51" s="137"/>
      <c r="D51" s="127"/>
      <c r="E51" s="138"/>
      <c r="F51" s="127"/>
      <c r="G51" s="127"/>
      <c r="H51" s="127"/>
      <c r="I51" s="127"/>
      <c r="J51" s="127"/>
      <c r="K51" s="127"/>
      <c r="L51" s="127"/>
      <c r="M51" s="127"/>
      <c r="N51" s="127"/>
      <c r="O51" s="127"/>
      <c r="P51" s="127"/>
      <c r="Q51" s="127"/>
      <c r="R51" s="127"/>
      <c r="S51" s="127"/>
      <c r="T51" s="127"/>
      <c r="U51" s="127"/>
      <c r="V51" s="127"/>
      <c r="W51" s="127"/>
      <c r="X51" s="127"/>
      <c r="Y51" s="127"/>
      <c r="Z51" s="127"/>
      <c r="AA51" s="127"/>
      <c r="AB51" s="127"/>
      <c r="AC51" s="127"/>
      <c r="AD51" s="127"/>
      <c r="AE51" s="127"/>
      <c r="AF51" s="127"/>
      <c r="AG51" s="127"/>
      <c r="AH51" s="127"/>
      <c r="AI51" s="127"/>
      <c r="AJ51" s="127"/>
      <c r="AK51" s="127"/>
      <c r="AL51" s="127"/>
      <c r="AM51" s="127"/>
      <c r="AN51" s="127"/>
      <c r="AO51" s="127"/>
      <c r="AP51" s="127"/>
      <c r="AQ51" s="127"/>
      <c r="AR51" s="127"/>
      <c r="AS51" s="127"/>
      <c r="AT51" s="127"/>
      <c r="AU51" s="127"/>
      <c r="AV51" s="127"/>
      <c r="AW51" s="127"/>
      <c r="AX51" s="127"/>
      <c r="AY51" s="127"/>
      <c r="AZ51" s="127"/>
      <c r="BA51" s="127"/>
      <c r="BB51" s="127"/>
      <c r="BC51" s="127"/>
      <c r="BD51" s="135"/>
      <c r="BE51" s="143"/>
      <c r="BF51" s="138"/>
    </row>
    <row r="52" spans="1:58" s="51" customFormat="1" ht="15.75" customHeight="1">
      <c r="A52" s="59"/>
      <c r="B52" s="64" t="s">
        <v>588</v>
      </c>
      <c r="C52" s="470">
        <v>0</v>
      </c>
      <c r="D52" s="471">
        <v>0</v>
      </c>
      <c r="E52" s="136">
        <f t="shared" ref="E52:E53" si="96">C52+D52</f>
        <v>0</v>
      </c>
      <c r="F52" s="471">
        <v>0</v>
      </c>
      <c r="G52" s="471">
        <v>0</v>
      </c>
      <c r="H52" s="471">
        <v>0</v>
      </c>
      <c r="I52" s="471">
        <v>0</v>
      </c>
      <c r="J52" s="471">
        <v>0</v>
      </c>
      <c r="K52" s="471">
        <v>0</v>
      </c>
      <c r="L52" s="471">
        <v>0</v>
      </c>
      <c r="M52" s="471">
        <v>0</v>
      </c>
      <c r="N52" s="471">
        <v>0</v>
      </c>
      <c r="O52" s="471">
        <v>0</v>
      </c>
      <c r="P52" s="471">
        <v>0</v>
      </c>
      <c r="Q52" s="471">
        <v>0</v>
      </c>
      <c r="R52" s="471">
        <v>0</v>
      </c>
      <c r="S52" s="471">
        <v>0</v>
      </c>
      <c r="T52" s="471">
        <v>0</v>
      </c>
      <c r="U52" s="471">
        <v>0</v>
      </c>
      <c r="V52" s="471">
        <v>0</v>
      </c>
      <c r="W52" s="471">
        <v>0</v>
      </c>
      <c r="X52" s="471">
        <v>0</v>
      </c>
      <c r="Y52" s="471">
        <v>0</v>
      </c>
      <c r="Z52" s="471">
        <v>0</v>
      </c>
      <c r="AA52" s="471">
        <v>0</v>
      </c>
      <c r="AB52" s="471">
        <v>0</v>
      </c>
      <c r="AC52" s="471">
        <v>0</v>
      </c>
      <c r="AD52" s="471">
        <v>0</v>
      </c>
      <c r="AE52" s="471">
        <v>0</v>
      </c>
      <c r="AF52" s="471">
        <v>0</v>
      </c>
      <c r="AG52" s="471">
        <v>0</v>
      </c>
      <c r="AH52" s="471">
        <v>0</v>
      </c>
      <c r="AI52" s="471">
        <v>0</v>
      </c>
      <c r="AJ52" s="471">
        <v>0</v>
      </c>
      <c r="AK52" s="471">
        <v>0</v>
      </c>
      <c r="AL52" s="471">
        <v>0</v>
      </c>
      <c r="AM52" s="471">
        <v>0</v>
      </c>
      <c r="AN52" s="471">
        <v>0</v>
      </c>
      <c r="AO52" s="471">
        <v>0</v>
      </c>
      <c r="AP52" s="471">
        <v>0</v>
      </c>
      <c r="AQ52" s="471">
        <v>0</v>
      </c>
      <c r="AR52" s="471">
        <v>0</v>
      </c>
      <c r="AS52" s="471">
        <v>0</v>
      </c>
      <c r="AT52" s="471">
        <v>0</v>
      </c>
      <c r="AU52" s="471">
        <v>0</v>
      </c>
      <c r="AV52" s="471">
        <v>0</v>
      </c>
      <c r="AW52" s="471">
        <v>0</v>
      </c>
      <c r="AX52" s="471">
        <v>0</v>
      </c>
      <c r="AY52" s="471">
        <v>0</v>
      </c>
      <c r="AZ52" s="471">
        <v>0</v>
      </c>
      <c r="BA52" s="471">
        <v>0</v>
      </c>
      <c r="BB52" s="471">
        <v>0</v>
      </c>
      <c r="BC52" s="471">
        <v>0</v>
      </c>
      <c r="BD52" s="135">
        <f t="shared" ref="BD52" si="97">SUM(F52:BC52)</f>
        <v>0</v>
      </c>
      <c r="BE52" s="143">
        <f t="shared" ref="BE52:BE53" si="98">IFERROR(BD52/E52,0)</f>
        <v>0</v>
      </c>
      <c r="BF52" s="136">
        <f t="shared" ref="BF52:BF53" si="99">E52-BD52</f>
        <v>0</v>
      </c>
    </row>
    <row r="53" spans="1:58" s="51" customFormat="1" ht="15.75" customHeight="1" thickBot="1">
      <c r="A53" s="59"/>
      <c r="B53" s="65" t="s">
        <v>589</v>
      </c>
      <c r="C53" s="145">
        <f>SUM(C52:C52)</f>
        <v>0</v>
      </c>
      <c r="D53" s="146">
        <f t="shared" ref="D53:BA53" si="100">SUM(D52:D52)</f>
        <v>0</v>
      </c>
      <c r="E53" s="147">
        <f t="shared" si="96"/>
        <v>0</v>
      </c>
      <c r="F53" s="146">
        <f t="shared" si="100"/>
        <v>0</v>
      </c>
      <c r="G53" s="146">
        <f t="shared" si="100"/>
        <v>0</v>
      </c>
      <c r="H53" s="146">
        <f t="shared" si="100"/>
        <v>0</v>
      </c>
      <c r="I53" s="146">
        <f t="shared" si="100"/>
        <v>0</v>
      </c>
      <c r="J53" s="146">
        <f t="shared" si="100"/>
        <v>0</v>
      </c>
      <c r="K53" s="146">
        <f t="shared" si="100"/>
        <v>0</v>
      </c>
      <c r="L53" s="146">
        <f t="shared" si="100"/>
        <v>0</v>
      </c>
      <c r="M53" s="146">
        <f t="shared" si="100"/>
        <v>0</v>
      </c>
      <c r="N53" s="146">
        <f t="shared" si="100"/>
        <v>0</v>
      </c>
      <c r="O53" s="146">
        <f t="shared" si="100"/>
        <v>0</v>
      </c>
      <c r="P53" s="146">
        <f t="shared" si="100"/>
        <v>0</v>
      </c>
      <c r="Q53" s="146">
        <f t="shared" si="100"/>
        <v>0</v>
      </c>
      <c r="R53" s="146">
        <f t="shared" si="100"/>
        <v>0</v>
      </c>
      <c r="S53" s="146">
        <f t="shared" si="100"/>
        <v>0</v>
      </c>
      <c r="T53" s="146">
        <f t="shared" si="100"/>
        <v>0</v>
      </c>
      <c r="U53" s="146">
        <f t="shared" si="100"/>
        <v>0</v>
      </c>
      <c r="V53" s="146">
        <f t="shared" si="100"/>
        <v>0</v>
      </c>
      <c r="W53" s="146">
        <f t="shared" si="100"/>
        <v>0</v>
      </c>
      <c r="X53" s="146">
        <f t="shared" si="100"/>
        <v>0</v>
      </c>
      <c r="Y53" s="146">
        <f t="shared" si="100"/>
        <v>0</v>
      </c>
      <c r="Z53" s="146">
        <f t="shared" si="100"/>
        <v>0</v>
      </c>
      <c r="AA53" s="146">
        <f t="shared" si="100"/>
        <v>0</v>
      </c>
      <c r="AB53" s="146">
        <f t="shared" si="100"/>
        <v>0</v>
      </c>
      <c r="AC53" s="146">
        <f t="shared" si="100"/>
        <v>0</v>
      </c>
      <c r="AD53" s="146">
        <f t="shared" si="100"/>
        <v>0</v>
      </c>
      <c r="AE53" s="146">
        <f t="shared" si="100"/>
        <v>0</v>
      </c>
      <c r="AF53" s="146">
        <f t="shared" si="100"/>
        <v>0</v>
      </c>
      <c r="AG53" s="146">
        <f t="shared" si="100"/>
        <v>0</v>
      </c>
      <c r="AH53" s="146">
        <f t="shared" si="100"/>
        <v>0</v>
      </c>
      <c r="AI53" s="146">
        <f t="shared" si="100"/>
        <v>0</v>
      </c>
      <c r="AJ53" s="146">
        <f t="shared" si="100"/>
        <v>0</v>
      </c>
      <c r="AK53" s="146">
        <f t="shared" si="100"/>
        <v>0</v>
      </c>
      <c r="AL53" s="146">
        <f t="shared" si="100"/>
        <v>0</v>
      </c>
      <c r="AM53" s="146">
        <f t="shared" si="100"/>
        <v>0</v>
      </c>
      <c r="AN53" s="146">
        <f t="shared" si="100"/>
        <v>0</v>
      </c>
      <c r="AO53" s="146">
        <f t="shared" si="100"/>
        <v>0</v>
      </c>
      <c r="AP53" s="146">
        <f t="shared" si="100"/>
        <v>0</v>
      </c>
      <c r="AQ53" s="146">
        <f t="shared" si="100"/>
        <v>0</v>
      </c>
      <c r="AR53" s="146">
        <f t="shared" si="100"/>
        <v>0</v>
      </c>
      <c r="AS53" s="146">
        <f t="shared" si="100"/>
        <v>0</v>
      </c>
      <c r="AT53" s="146">
        <f t="shared" si="100"/>
        <v>0</v>
      </c>
      <c r="AU53" s="146">
        <f t="shared" si="100"/>
        <v>0</v>
      </c>
      <c r="AV53" s="146">
        <f t="shared" si="100"/>
        <v>0</v>
      </c>
      <c r="AW53" s="146">
        <f t="shared" si="100"/>
        <v>0</v>
      </c>
      <c r="AX53" s="146">
        <f t="shared" si="100"/>
        <v>0</v>
      </c>
      <c r="AY53" s="146">
        <f t="shared" si="100"/>
        <v>0</v>
      </c>
      <c r="AZ53" s="146">
        <f t="shared" si="100"/>
        <v>0</v>
      </c>
      <c r="BA53" s="146">
        <f t="shared" si="100"/>
        <v>0</v>
      </c>
      <c r="BB53" s="146">
        <f t="shared" ref="BB53" si="101">SUM(BB52:BB52)</f>
        <v>0</v>
      </c>
      <c r="BC53" s="146">
        <f t="shared" ref="BC53" si="102">SUM(BC52:BC52)</f>
        <v>0</v>
      </c>
      <c r="BD53" s="148">
        <f>SUM(BD52:BD52)</f>
        <v>0</v>
      </c>
      <c r="BE53" s="144">
        <f t="shared" si="98"/>
        <v>0</v>
      </c>
      <c r="BF53" s="147">
        <f t="shared" si="99"/>
        <v>0</v>
      </c>
    </row>
    <row r="54" spans="1:58" s="51" customFormat="1" ht="15.75" customHeight="1" thickTop="1">
      <c r="A54" s="59"/>
      <c r="B54" s="60"/>
      <c r="C54" s="137"/>
      <c r="D54" s="127"/>
      <c r="E54" s="138"/>
      <c r="F54" s="127"/>
      <c r="G54" s="127"/>
      <c r="H54" s="127"/>
      <c r="I54" s="127"/>
      <c r="J54" s="127"/>
      <c r="K54" s="127"/>
      <c r="L54" s="127"/>
      <c r="M54" s="127"/>
      <c r="N54" s="127"/>
      <c r="O54" s="127"/>
      <c r="P54" s="127"/>
      <c r="Q54" s="127"/>
      <c r="R54" s="127"/>
      <c r="S54" s="127"/>
      <c r="T54" s="127"/>
      <c r="U54" s="127"/>
      <c r="V54" s="127"/>
      <c r="W54" s="127"/>
      <c r="X54" s="127"/>
      <c r="Y54" s="127"/>
      <c r="Z54" s="127"/>
      <c r="AA54" s="127"/>
      <c r="AB54" s="127"/>
      <c r="AC54" s="127"/>
      <c r="AD54" s="127"/>
      <c r="AE54" s="127"/>
      <c r="AF54" s="127"/>
      <c r="AG54" s="127"/>
      <c r="AH54" s="127"/>
      <c r="AI54" s="127"/>
      <c r="AJ54" s="127"/>
      <c r="AK54" s="127"/>
      <c r="AL54" s="127"/>
      <c r="AM54" s="127"/>
      <c r="AN54" s="127"/>
      <c r="AO54" s="127"/>
      <c r="AP54" s="127"/>
      <c r="AQ54" s="127"/>
      <c r="AR54" s="127"/>
      <c r="AS54" s="127"/>
      <c r="AT54" s="127"/>
      <c r="AU54" s="127"/>
      <c r="AV54" s="127"/>
      <c r="AW54" s="127"/>
      <c r="AX54" s="127"/>
      <c r="AY54" s="127"/>
      <c r="AZ54" s="127"/>
      <c r="BA54" s="127"/>
      <c r="BB54" s="127"/>
      <c r="BC54" s="127"/>
      <c r="BD54" s="135"/>
      <c r="BE54" s="143"/>
      <c r="BF54" s="138"/>
    </row>
    <row r="55" spans="1:58" s="51" customFormat="1" ht="15.75" customHeight="1" thickBot="1">
      <c r="A55" s="59"/>
      <c r="B55" s="65" t="s">
        <v>558</v>
      </c>
      <c r="C55" s="149">
        <f t="shared" ref="C55:AH55" si="103">C50+C45+C32+C18+C11+C53</f>
        <v>221350000</v>
      </c>
      <c r="D55" s="150">
        <f t="shared" si="103"/>
        <v>-0.23000000001047738</v>
      </c>
      <c r="E55" s="151">
        <f t="shared" si="103"/>
        <v>221349999.77000001</v>
      </c>
      <c r="F55" s="150">
        <f t="shared" si="103"/>
        <v>212950669</v>
      </c>
      <c r="G55" s="150">
        <f t="shared" si="103"/>
        <v>0</v>
      </c>
      <c r="H55" s="150">
        <f t="shared" si="103"/>
        <v>0</v>
      </c>
      <c r="I55" s="150">
        <f t="shared" si="103"/>
        <v>0</v>
      </c>
      <c r="J55" s="150">
        <f t="shared" si="103"/>
        <v>0</v>
      </c>
      <c r="K55" s="150">
        <f t="shared" si="103"/>
        <v>0</v>
      </c>
      <c r="L55" s="150">
        <f t="shared" si="103"/>
        <v>0</v>
      </c>
      <c r="M55" s="150">
        <f t="shared" si="103"/>
        <v>0</v>
      </c>
      <c r="N55" s="150">
        <f t="shared" si="103"/>
        <v>0</v>
      </c>
      <c r="O55" s="150">
        <f t="shared" si="103"/>
        <v>0</v>
      </c>
      <c r="P55" s="150">
        <f t="shared" si="103"/>
        <v>0</v>
      </c>
      <c r="Q55" s="150">
        <f t="shared" si="103"/>
        <v>0</v>
      </c>
      <c r="R55" s="150">
        <f t="shared" si="103"/>
        <v>0</v>
      </c>
      <c r="S55" s="150">
        <f t="shared" si="103"/>
        <v>0</v>
      </c>
      <c r="T55" s="150">
        <f t="shared" si="103"/>
        <v>0</v>
      </c>
      <c r="U55" s="150">
        <f t="shared" si="103"/>
        <v>0</v>
      </c>
      <c r="V55" s="150">
        <f t="shared" si="103"/>
        <v>0</v>
      </c>
      <c r="W55" s="150">
        <f t="shared" si="103"/>
        <v>0</v>
      </c>
      <c r="X55" s="150">
        <f t="shared" si="103"/>
        <v>0</v>
      </c>
      <c r="Y55" s="150">
        <f t="shared" si="103"/>
        <v>0</v>
      </c>
      <c r="Z55" s="150">
        <f t="shared" si="103"/>
        <v>0</v>
      </c>
      <c r="AA55" s="150">
        <f t="shared" si="103"/>
        <v>0</v>
      </c>
      <c r="AB55" s="150">
        <f t="shared" si="103"/>
        <v>0</v>
      </c>
      <c r="AC55" s="150">
        <f t="shared" si="103"/>
        <v>0</v>
      </c>
      <c r="AD55" s="150">
        <f t="shared" si="103"/>
        <v>0</v>
      </c>
      <c r="AE55" s="150">
        <f t="shared" si="103"/>
        <v>0</v>
      </c>
      <c r="AF55" s="150">
        <f t="shared" si="103"/>
        <v>0</v>
      </c>
      <c r="AG55" s="150">
        <f t="shared" si="103"/>
        <v>0</v>
      </c>
      <c r="AH55" s="150">
        <f t="shared" si="103"/>
        <v>0</v>
      </c>
      <c r="AI55" s="150">
        <f t="shared" ref="AI55:BD55" si="104">AI50+AI45+AI32+AI18+AI11+AI53</f>
        <v>0</v>
      </c>
      <c r="AJ55" s="150">
        <f t="shared" si="104"/>
        <v>0</v>
      </c>
      <c r="AK55" s="150">
        <f t="shared" si="104"/>
        <v>0</v>
      </c>
      <c r="AL55" s="150">
        <f t="shared" si="104"/>
        <v>0</v>
      </c>
      <c r="AM55" s="150">
        <f t="shared" si="104"/>
        <v>0</v>
      </c>
      <c r="AN55" s="150">
        <f t="shared" si="104"/>
        <v>0</v>
      </c>
      <c r="AO55" s="150">
        <f t="shared" si="104"/>
        <v>0</v>
      </c>
      <c r="AP55" s="150">
        <f t="shared" si="104"/>
        <v>0</v>
      </c>
      <c r="AQ55" s="150">
        <f t="shared" si="104"/>
        <v>0</v>
      </c>
      <c r="AR55" s="150">
        <f t="shared" si="104"/>
        <v>0</v>
      </c>
      <c r="AS55" s="150">
        <f t="shared" si="104"/>
        <v>0</v>
      </c>
      <c r="AT55" s="150">
        <f t="shared" si="104"/>
        <v>0</v>
      </c>
      <c r="AU55" s="150">
        <f t="shared" si="104"/>
        <v>0</v>
      </c>
      <c r="AV55" s="150">
        <f t="shared" si="104"/>
        <v>0</v>
      </c>
      <c r="AW55" s="150">
        <f t="shared" si="104"/>
        <v>0</v>
      </c>
      <c r="AX55" s="150">
        <f t="shared" si="104"/>
        <v>0</v>
      </c>
      <c r="AY55" s="150">
        <f t="shared" si="104"/>
        <v>0</v>
      </c>
      <c r="AZ55" s="150">
        <f t="shared" si="104"/>
        <v>0</v>
      </c>
      <c r="BA55" s="150">
        <f t="shared" si="104"/>
        <v>0</v>
      </c>
      <c r="BB55" s="150">
        <f t="shared" si="104"/>
        <v>0</v>
      </c>
      <c r="BC55" s="150">
        <f t="shared" si="104"/>
        <v>0</v>
      </c>
      <c r="BD55" s="152">
        <f t="shared" si="104"/>
        <v>212950669</v>
      </c>
      <c r="BE55" s="153">
        <f>IFERROR(BD55/E55,0)</f>
        <v>0.96205407373513629</v>
      </c>
      <c r="BF55" s="151">
        <f>E55-BD55</f>
        <v>8399330.7700000107</v>
      </c>
    </row>
    <row r="56" spans="1:58" s="51" customFormat="1" ht="15.75" customHeight="1" thickTop="1">
      <c r="A56" s="59"/>
      <c r="B56" s="126"/>
      <c r="C56" s="137"/>
      <c r="D56" s="127"/>
      <c r="E56" s="138"/>
      <c r="F56" s="127"/>
      <c r="G56" s="127"/>
      <c r="H56" s="127"/>
      <c r="I56" s="127"/>
      <c r="J56" s="127"/>
      <c r="K56" s="127"/>
      <c r="L56" s="127"/>
      <c r="M56" s="127"/>
      <c r="N56" s="127"/>
      <c r="O56" s="127"/>
      <c r="P56" s="127"/>
      <c r="Q56" s="127"/>
      <c r="R56" s="127"/>
      <c r="S56" s="127"/>
      <c r="T56" s="127"/>
      <c r="U56" s="127"/>
      <c r="V56" s="127"/>
      <c r="W56" s="127"/>
      <c r="X56" s="127"/>
      <c r="Y56" s="127"/>
      <c r="Z56" s="127"/>
      <c r="AA56" s="127"/>
      <c r="AB56" s="127"/>
      <c r="AC56" s="127"/>
      <c r="AD56" s="127"/>
      <c r="AE56" s="127"/>
      <c r="AF56" s="127"/>
      <c r="AG56" s="127"/>
      <c r="AH56" s="127"/>
      <c r="AI56" s="127"/>
      <c r="AJ56" s="127"/>
      <c r="AK56" s="127"/>
      <c r="AL56" s="127"/>
      <c r="AM56" s="127"/>
      <c r="AN56" s="127"/>
      <c r="AO56" s="127"/>
      <c r="AP56" s="127"/>
      <c r="AQ56" s="127"/>
      <c r="AR56" s="127"/>
      <c r="AS56" s="127"/>
      <c r="AT56" s="127"/>
      <c r="AU56" s="127"/>
      <c r="AV56" s="127"/>
      <c r="AW56" s="127"/>
      <c r="AX56" s="127"/>
      <c r="AY56" s="127"/>
      <c r="AZ56" s="127"/>
      <c r="BA56" s="127"/>
      <c r="BB56" s="127"/>
      <c r="BC56" s="127"/>
      <c r="BD56" s="137"/>
      <c r="BE56" s="127"/>
      <c r="BF56" s="138"/>
    </row>
    <row r="57" spans="1:58" s="51" customFormat="1" ht="15.75" customHeight="1">
      <c r="A57" s="59"/>
      <c r="B57" s="126"/>
      <c r="C57" s="137"/>
      <c r="D57" s="127"/>
      <c r="E57" s="138"/>
      <c r="F57" s="127"/>
      <c r="G57" s="127"/>
      <c r="H57" s="127"/>
      <c r="I57" s="127"/>
      <c r="J57" s="127"/>
      <c r="K57" s="127"/>
      <c r="L57" s="127"/>
      <c r="M57" s="127"/>
      <c r="N57" s="127"/>
      <c r="O57" s="127"/>
      <c r="P57" s="127"/>
      <c r="Q57" s="127"/>
      <c r="R57" s="127"/>
      <c r="S57" s="127"/>
      <c r="T57" s="127"/>
      <c r="U57" s="127"/>
      <c r="V57" s="127"/>
      <c r="W57" s="127"/>
      <c r="X57" s="127"/>
      <c r="Y57" s="127"/>
      <c r="Z57" s="127"/>
      <c r="AA57" s="127"/>
      <c r="AB57" s="127"/>
      <c r="AC57" s="127"/>
      <c r="AD57" s="127"/>
      <c r="AE57" s="127"/>
      <c r="AF57" s="127"/>
      <c r="AG57" s="127"/>
      <c r="AH57" s="127"/>
      <c r="AI57" s="127"/>
      <c r="AJ57" s="127"/>
      <c r="AK57" s="127"/>
      <c r="AL57" s="127"/>
      <c r="AM57" s="127"/>
      <c r="AN57" s="127"/>
      <c r="AO57" s="127"/>
      <c r="AP57" s="127"/>
      <c r="AQ57" s="127"/>
      <c r="AR57" s="127"/>
      <c r="AS57" s="127"/>
      <c r="AT57" s="127"/>
      <c r="AU57" s="127"/>
      <c r="AV57" s="127"/>
      <c r="AW57" s="127"/>
      <c r="AX57" s="127"/>
      <c r="AY57" s="127"/>
      <c r="AZ57" s="127"/>
      <c r="BA57" s="127"/>
      <c r="BB57" s="127"/>
      <c r="BC57" s="127"/>
      <c r="BD57" s="137"/>
      <c r="BE57" s="127"/>
      <c r="BF57" s="138"/>
    </row>
    <row r="58" spans="1:58" s="51" customFormat="1" ht="15.75" customHeight="1">
      <c r="A58" s="49"/>
      <c r="B58" s="472" t="s">
        <v>68</v>
      </c>
      <c r="C58" s="155"/>
      <c r="D58" s="156"/>
      <c r="E58" s="157"/>
      <c r="F58" s="158"/>
      <c r="G58" s="158"/>
      <c r="H58" s="158"/>
      <c r="I58" s="158"/>
      <c r="J58" s="158"/>
      <c r="K58" s="158"/>
      <c r="L58" s="158"/>
      <c r="M58" s="158"/>
      <c r="N58" s="158"/>
      <c r="O58" s="158"/>
      <c r="P58" s="158"/>
      <c r="Q58" s="158"/>
      <c r="R58" s="158"/>
      <c r="S58" s="158"/>
      <c r="T58" s="158"/>
      <c r="U58" s="158"/>
      <c r="V58" s="158"/>
      <c r="W58" s="158"/>
      <c r="X58" s="158"/>
      <c r="Y58" s="158"/>
      <c r="Z58" s="158"/>
      <c r="AA58" s="158"/>
      <c r="AB58" s="158"/>
      <c r="AC58" s="158"/>
      <c r="AD58" s="158"/>
      <c r="AE58" s="158"/>
      <c r="AF58" s="158"/>
      <c r="AG58" s="158"/>
      <c r="AH58" s="158"/>
      <c r="AI58" s="158"/>
      <c r="AJ58" s="158"/>
      <c r="AK58" s="158"/>
      <c r="AL58" s="158"/>
      <c r="AM58" s="158"/>
      <c r="AN58" s="158"/>
      <c r="AO58" s="158"/>
      <c r="AP58" s="158"/>
      <c r="AQ58" s="158"/>
      <c r="AR58" s="158"/>
      <c r="AS58" s="158"/>
      <c r="AT58" s="158"/>
      <c r="AU58" s="158"/>
      <c r="AV58" s="158"/>
      <c r="AW58" s="158"/>
      <c r="AX58" s="158"/>
      <c r="AY58" s="158"/>
      <c r="AZ58" s="158"/>
      <c r="BA58" s="158"/>
      <c r="BB58" s="158"/>
      <c r="BC58" s="158"/>
      <c r="BD58" s="155"/>
      <c r="BE58" s="156"/>
      <c r="BF58" s="157"/>
    </row>
    <row r="59" spans="1:58" s="51" customFormat="1" ht="15.75" customHeight="1">
      <c r="A59" s="59"/>
      <c r="B59" s="60"/>
      <c r="C59" s="137"/>
      <c r="D59" s="127"/>
      <c r="E59" s="138"/>
      <c r="F59" s="127"/>
      <c r="G59" s="127"/>
      <c r="H59" s="127"/>
      <c r="I59" s="127"/>
      <c r="J59" s="127"/>
      <c r="K59" s="127"/>
      <c r="L59" s="127"/>
      <c r="M59" s="127"/>
      <c r="N59" s="127"/>
      <c r="O59" s="127"/>
      <c r="P59" s="127"/>
      <c r="Q59" s="127"/>
      <c r="R59" s="127"/>
      <c r="S59" s="127"/>
      <c r="T59" s="127"/>
      <c r="U59" s="127"/>
      <c r="V59" s="127"/>
      <c r="W59" s="127"/>
      <c r="X59" s="127"/>
      <c r="Y59" s="127"/>
      <c r="Z59" s="127"/>
      <c r="AA59" s="127"/>
      <c r="AB59" s="127"/>
      <c r="AC59" s="127"/>
      <c r="AD59" s="127"/>
      <c r="AE59" s="127"/>
      <c r="AF59" s="127"/>
      <c r="AG59" s="127"/>
      <c r="AH59" s="127"/>
      <c r="AI59" s="127"/>
      <c r="AJ59" s="127"/>
      <c r="AK59" s="127"/>
      <c r="AL59" s="127"/>
      <c r="AM59" s="127"/>
      <c r="AN59" s="127"/>
      <c r="AO59" s="127"/>
      <c r="AP59" s="127"/>
      <c r="AQ59" s="127"/>
      <c r="AR59" s="127"/>
      <c r="AS59" s="127"/>
      <c r="AT59" s="127"/>
      <c r="AU59" s="127"/>
      <c r="AV59" s="127"/>
      <c r="AW59" s="127"/>
      <c r="AX59" s="127"/>
      <c r="AY59" s="127"/>
      <c r="AZ59" s="127"/>
      <c r="BA59" s="127"/>
      <c r="BB59" s="127"/>
      <c r="BC59" s="127"/>
      <c r="BD59" s="137"/>
      <c r="BE59" s="127"/>
      <c r="BF59" s="138"/>
    </row>
    <row r="60" spans="1:58" s="51" customFormat="1" ht="15.75" customHeight="1">
      <c r="A60" s="59"/>
      <c r="B60" s="128" t="s">
        <v>593</v>
      </c>
      <c r="C60" s="137"/>
      <c r="D60" s="127"/>
      <c r="E60" s="138"/>
      <c r="F60" s="127"/>
      <c r="G60" s="127"/>
      <c r="H60" s="127"/>
      <c r="I60" s="127"/>
      <c r="J60" s="127"/>
      <c r="K60" s="127"/>
      <c r="L60" s="127"/>
      <c r="M60" s="127"/>
      <c r="N60" s="127"/>
      <c r="O60" s="127"/>
      <c r="P60" s="127"/>
      <c r="Q60" s="127"/>
      <c r="R60" s="127"/>
      <c r="S60" s="127"/>
      <c r="T60" s="127"/>
      <c r="U60" s="127"/>
      <c r="V60" s="127"/>
      <c r="W60" s="127"/>
      <c r="X60" s="127"/>
      <c r="Y60" s="127"/>
      <c r="Z60" s="127"/>
      <c r="AA60" s="127"/>
      <c r="AB60" s="127"/>
      <c r="AC60" s="127"/>
      <c r="AD60" s="127"/>
      <c r="AE60" s="127"/>
      <c r="AF60" s="127"/>
      <c r="AG60" s="127"/>
      <c r="AH60" s="127"/>
      <c r="AI60" s="127"/>
      <c r="AJ60" s="127"/>
      <c r="AK60" s="127"/>
      <c r="AL60" s="127"/>
      <c r="AM60" s="127"/>
      <c r="AN60" s="127"/>
      <c r="AO60" s="127"/>
      <c r="AP60" s="127"/>
      <c r="AQ60" s="127"/>
      <c r="AR60" s="127"/>
      <c r="AS60" s="127"/>
      <c r="AT60" s="127"/>
      <c r="AU60" s="127"/>
      <c r="AV60" s="127"/>
      <c r="AW60" s="127"/>
      <c r="AX60" s="127"/>
      <c r="AY60" s="127"/>
      <c r="AZ60" s="127"/>
      <c r="BA60" s="127"/>
      <c r="BB60" s="127"/>
      <c r="BC60" s="127"/>
      <c r="BD60" s="135"/>
      <c r="BE60" s="143"/>
      <c r="BF60" s="138"/>
    </row>
    <row r="61" spans="1:58" s="51" customFormat="1" ht="15.75" customHeight="1">
      <c r="A61" s="59"/>
      <c r="B61" s="60" t="str">
        <f>CONCATENATE("JV Equity - ",'AIRR Input Tab'!D10)</f>
        <v>JV Equity - Investar</v>
      </c>
      <c r="C61" s="470">
        <v>0</v>
      </c>
      <c r="D61" s="471">
        <v>0</v>
      </c>
      <c r="E61" s="138">
        <f t="shared" ref="E61:E63" si="105">C61+D61</f>
        <v>0</v>
      </c>
      <c r="F61" s="471"/>
      <c r="G61" s="471">
        <v>0</v>
      </c>
      <c r="H61" s="471">
        <v>1000000</v>
      </c>
      <c r="I61" s="471">
        <v>0</v>
      </c>
      <c r="J61" s="471">
        <v>0</v>
      </c>
      <c r="K61" s="471">
        <v>0</v>
      </c>
      <c r="L61" s="471">
        <v>0</v>
      </c>
      <c r="M61" s="471">
        <v>0</v>
      </c>
      <c r="N61" s="471">
        <v>0</v>
      </c>
      <c r="O61" s="471">
        <v>0</v>
      </c>
      <c r="P61" s="471">
        <v>0</v>
      </c>
      <c r="Q61" s="471">
        <v>0</v>
      </c>
      <c r="R61" s="471">
        <v>0</v>
      </c>
      <c r="S61" s="471">
        <v>0</v>
      </c>
      <c r="T61" s="471">
        <v>0</v>
      </c>
      <c r="U61" s="471">
        <v>0</v>
      </c>
      <c r="V61" s="471">
        <v>0</v>
      </c>
      <c r="W61" s="471">
        <v>0</v>
      </c>
      <c r="X61" s="471">
        <v>0</v>
      </c>
      <c r="Y61" s="471">
        <v>0</v>
      </c>
      <c r="Z61" s="471">
        <v>0</v>
      </c>
      <c r="AA61" s="471">
        <v>0</v>
      </c>
      <c r="AB61" s="471">
        <v>0</v>
      </c>
      <c r="AC61" s="471">
        <v>0</v>
      </c>
      <c r="AD61" s="471">
        <v>0</v>
      </c>
      <c r="AE61" s="471">
        <v>0</v>
      </c>
      <c r="AF61" s="471">
        <v>0</v>
      </c>
      <c r="AG61" s="471">
        <v>0</v>
      </c>
      <c r="AH61" s="471">
        <v>0</v>
      </c>
      <c r="AI61" s="471">
        <v>0</v>
      </c>
      <c r="AJ61" s="471">
        <v>0</v>
      </c>
      <c r="AK61" s="471">
        <v>0</v>
      </c>
      <c r="AL61" s="471">
        <v>0</v>
      </c>
      <c r="AM61" s="471">
        <v>0</v>
      </c>
      <c r="AN61" s="471">
        <v>0</v>
      </c>
      <c r="AO61" s="471">
        <v>0</v>
      </c>
      <c r="AP61" s="471">
        <v>0</v>
      </c>
      <c r="AQ61" s="471">
        <v>0</v>
      </c>
      <c r="AR61" s="471">
        <v>0</v>
      </c>
      <c r="AS61" s="471">
        <v>0</v>
      </c>
      <c r="AT61" s="471">
        <v>0</v>
      </c>
      <c r="AU61" s="471">
        <v>0</v>
      </c>
      <c r="AV61" s="471">
        <v>0</v>
      </c>
      <c r="AW61" s="471">
        <v>0</v>
      </c>
      <c r="AX61" s="471">
        <v>0</v>
      </c>
      <c r="AY61" s="471">
        <v>0</v>
      </c>
      <c r="AZ61" s="471">
        <v>0</v>
      </c>
      <c r="BA61" s="471">
        <v>0</v>
      </c>
      <c r="BB61" s="471">
        <v>0</v>
      </c>
      <c r="BC61" s="471">
        <v>0</v>
      </c>
      <c r="BD61" s="135">
        <f t="shared" ref="BD61:BD62" si="106">SUM(F61:BC61)</f>
        <v>1000000</v>
      </c>
      <c r="BE61" s="143">
        <f t="shared" ref="BE61:BE63" si="107">IFERROR(BD61/E61,0)</f>
        <v>0</v>
      </c>
      <c r="BF61" s="138">
        <f t="shared" ref="BF61:BF63" si="108">E61-BD61</f>
        <v>-1000000</v>
      </c>
    </row>
    <row r="62" spans="1:58" s="51" customFormat="1" ht="15.75" customHeight="1">
      <c r="A62" s="59"/>
      <c r="B62" s="60" t="str">
        <f>CONCATENATE("JV Equity - ",'AIRR Input Tab'!D11)</f>
        <v>JV Equity - Ace</v>
      </c>
      <c r="C62" s="470">
        <v>0</v>
      </c>
      <c r="D62" s="471">
        <v>0</v>
      </c>
      <c r="E62" s="138">
        <f t="shared" si="105"/>
        <v>0</v>
      </c>
      <c r="F62" s="471"/>
      <c r="G62" s="471">
        <v>0</v>
      </c>
      <c r="H62" s="471">
        <v>0</v>
      </c>
      <c r="I62" s="471">
        <v>0</v>
      </c>
      <c r="J62" s="471">
        <v>0</v>
      </c>
      <c r="K62" s="471">
        <v>0</v>
      </c>
      <c r="L62" s="471">
        <v>0</v>
      </c>
      <c r="M62" s="471">
        <v>0</v>
      </c>
      <c r="N62" s="471">
        <v>0</v>
      </c>
      <c r="O62" s="471">
        <v>0</v>
      </c>
      <c r="P62" s="471">
        <v>0</v>
      </c>
      <c r="Q62" s="471">
        <v>0</v>
      </c>
      <c r="R62" s="471">
        <v>0</v>
      </c>
      <c r="S62" s="471">
        <v>0</v>
      </c>
      <c r="T62" s="471">
        <v>0</v>
      </c>
      <c r="U62" s="471">
        <v>0</v>
      </c>
      <c r="V62" s="471">
        <v>0</v>
      </c>
      <c r="W62" s="471">
        <v>0</v>
      </c>
      <c r="X62" s="471">
        <v>0</v>
      </c>
      <c r="Y62" s="471">
        <v>0</v>
      </c>
      <c r="Z62" s="471">
        <v>0</v>
      </c>
      <c r="AA62" s="471">
        <v>0</v>
      </c>
      <c r="AB62" s="471">
        <v>0</v>
      </c>
      <c r="AC62" s="471">
        <v>0</v>
      </c>
      <c r="AD62" s="471">
        <v>0</v>
      </c>
      <c r="AE62" s="471">
        <v>0</v>
      </c>
      <c r="AF62" s="471">
        <v>0</v>
      </c>
      <c r="AG62" s="471">
        <v>0</v>
      </c>
      <c r="AH62" s="471">
        <v>0</v>
      </c>
      <c r="AI62" s="471">
        <v>0</v>
      </c>
      <c r="AJ62" s="471">
        <v>0</v>
      </c>
      <c r="AK62" s="471">
        <v>0</v>
      </c>
      <c r="AL62" s="471">
        <v>0</v>
      </c>
      <c r="AM62" s="471">
        <v>0</v>
      </c>
      <c r="AN62" s="471">
        <v>0</v>
      </c>
      <c r="AO62" s="471">
        <v>0</v>
      </c>
      <c r="AP62" s="471">
        <v>0</v>
      </c>
      <c r="AQ62" s="471">
        <v>0</v>
      </c>
      <c r="AR62" s="471">
        <v>0</v>
      </c>
      <c r="AS62" s="471">
        <v>0</v>
      </c>
      <c r="AT62" s="471">
        <v>0</v>
      </c>
      <c r="AU62" s="471">
        <v>0</v>
      </c>
      <c r="AV62" s="471">
        <v>0</v>
      </c>
      <c r="AW62" s="471">
        <v>0</v>
      </c>
      <c r="AX62" s="471">
        <v>0</v>
      </c>
      <c r="AY62" s="471">
        <v>0</v>
      </c>
      <c r="AZ62" s="471">
        <v>0</v>
      </c>
      <c r="BA62" s="471">
        <v>0</v>
      </c>
      <c r="BB62" s="471">
        <v>0</v>
      </c>
      <c r="BC62" s="471">
        <v>0</v>
      </c>
      <c r="BD62" s="135">
        <f t="shared" si="106"/>
        <v>0</v>
      </c>
      <c r="BE62" s="143">
        <f t="shared" si="107"/>
        <v>0</v>
      </c>
      <c r="BF62" s="138">
        <f t="shared" si="108"/>
        <v>0</v>
      </c>
    </row>
    <row r="63" spans="1:58" s="51" customFormat="1" ht="15.75" customHeight="1" thickBot="1">
      <c r="A63" s="59"/>
      <c r="B63" s="65" t="s">
        <v>582</v>
      </c>
      <c r="C63" s="145">
        <f>SUM(C61:C62)</f>
        <v>0</v>
      </c>
      <c r="D63" s="146">
        <f>SUM(D61:D62)</f>
        <v>0</v>
      </c>
      <c r="E63" s="147">
        <f t="shared" si="105"/>
        <v>0</v>
      </c>
      <c r="F63" s="146">
        <f t="shared" ref="F63:AK63" si="109">SUM(F61:F62)</f>
        <v>0</v>
      </c>
      <c r="G63" s="146">
        <f t="shared" si="109"/>
        <v>0</v>
      </c>
      <c r="H63" s="146">
        <f t="shared" si="109"/>
        <v>1000000</v>
      </c>
      <c r="I63" s="146">
        <f t="shared" si="109"/>
        <v>0</v>
      </c>
      <c r="J63" s="146">
        <f t="shared" si="109"/>
        <v>0</v>
      </c>
      <c r="K63" s="146">
        <f t="shared" si="109"/>
        <v>0</v>
      </c>
      <c r="L63" s="146">
        <f t="shared" si="109"/>
        <v>0</v>
      </c>
      <c r="M63" s="146">
        <f t="shared" si="109"/>
        <v>0</v>
      </c>
      <c r="N63" s="146">
        <f t="shared" si="109"/>
        <v>0</v>
      </c>
      <c r="O63" s="146">
        <f t="shared" si="109"/>
        <v>0</v>
      </c>
      <c r="P63" s="146">
        <f t="shared" si="109"/>
        <v>0</v>
      </c>
      <c r="Q63" s="146">
        <f t="shared" si="109"/>
        <v>0</v>
      </c>
      <c r="R63" s="146">
        <f t="shared" si="109"/>
        <v>0</v>
      </c>
      <c r="S63" s="146">
        <f t="shared" si="109"/>
        <v>0</v>
      </c>
      <c r="T63" s="146">
        <f t="shared" si="109"/>
        <v>0</v>
      </c>
      <c r="U63" s="146">
        <f t="shared" si="109"/>
        <v>0</v>
      </c>
      <c r="V63" s="146">
        <f t="shared" si="109"/>
        <v>0</v>
      </c>
      <c r="W63" s="146">
        <f t="shared" si="109"/>
        <v>0</v>
      </c>
      <c r="X63" s="146">
        <f t="shared" si="109"/>
        <v>0</v>
      </c>
      <c r="Y63" s="146">
        <f t="shared" si="109"/>
        <v>0</v>
      </c>
      <c r="Z63" s="146">
        <f t="shared" si="109"/>
        <v>0</v>
      </c>
      <c r="AA63" s="146">
        <f t="shared" si="109"/>
        <v>0</v>
      </c>
      <c r="AB63" s="146">
        <f t="shared" si="109"/>
        <v>0</v>
      </c>
      <c r="AC63" s="146">
        <f t="shared" si="109"/>
        <v>0</v>
      </c>
      <c r="AD63" s="146">
        <f t="shared" si="109"/>
        <v>0</v>
      </c>
      <c r="AE63" s="146">
        <f t="shared" si="109"/>
        <v>0</v>
      </c>
      <c r="AF63" s="146">
        <f t="shared" si="109"/>
        <v>0</v>
      </c>
      <c r="AG63" s="146">
        <f t="shared" si="109"/>
        <v>0</v>
      </c>
      <c r="AH63" s="146">
        <f t="shared" si="109"/>
        <v>0</v>
      </c>
      <c r="AI63" s="146">
        <f t="shared" si="109"/>
        <v>0</v>
      </c>
      <c r="AJ63" s="146">
        <f t="shared" si="109"/>
        <v>0</v>
      </c>
      <c r="AK63" s="146">
        <f t="shared" si="109"/>
        <v>0</v>
      </c>
      <c r="AL63" s="146">
        <f t="shared" ref="AL63:BD63" si="110">SUM(AL61:AL62)</f>
        <v>0</v>
      </c>
      <c r="AM63" s="146">
        <f t="shared" si="110"/>
        <v>0</v>
      </c>
      <c r="AN63" s="146">
        <f t="shared" si="110"/>
        <v>0</v>
      </c>
      <c r="AO63" s="146">
        <f t="shared" si="110"/>
        <v>0</v>
      </c>
      <c r="AP63" s="146">
        <f t="shared" si="110"/>
        <v>0</v>
      </c>
      <c r="AQ63" s="146">
        <f t="shared" si="110"/>
        <v>0</v>
      </c>
      <c r="AR63" s="146">
        <f t="shared" si="110"/>
        <v>0</v>
      </c>
      <c r="AS63" s="146">
        <f t="shared" si="110"/>
        <v>0</v>
      </c>
      <c r="AT63" s="146">
        <f t="shared" si="110"/>
        <v>0</v>
      </c>
      <c r="AU63" s="146">
        <f t="shared" si="110"/>
        <v>0</v>
      </c>
      <c r="AV63" s="146">
        <f t="shared" si="110"/>
        <v>0</v>
      </c>
      <c r="AW63" s="146">
        <f t="shared" si="110"/>
        <v>0</v>
      </c>
      <c r="AX63" s="146">
        <f t="shared" si="110"/>
        <v>0</v>
      </c>
      <c r="AY63" s="146">
        <f t="shared" si="110"/>
        <v>0</v>
      </c>
      <c r="AZ63" s="146">
        <f t="shared" si="110"/>
        <v>0</v>
      </c>
      <c r="BA63" s="146">
        <f t="shared" si="110"/>
        <v>0</v>
      </c>
      <c r="BB63" s="146">
        <f t="shared" si="110"/>
        <v>0</v>
      </c>
      <c r="BC63" s="146">
        <f t="shared" si="110"/>
        <v>0</v>
      </c>
      <c r="BD63" s="148">
        <f t="shared" si="110"/>
        <v>1000000</v>
      </c>
      <c r="BE63" s="144">
        <f t="shared" si="107"/>
        <v>0</v>
      </c>
      <c r="BF63" s="147">
        <f t="shared" si="108"/>
        <v>-1000000</v>
      </c>
    </row>
    <row r="64" spans="1:58" s="51" customFormat="1" ht="15.75" customHeight="1" thickTop="1">
      <c r="A64" s="59"/>
      <c r="B64" s="60"/>
      <c r="C64" s="137"/>
      <c r="D64" s="127"/>
      <c r="E64" s="138"/>
      <c r="F64" s="127"/>
      <c r="G64" s="127"/>
      <c r="H64" s="127"/>
      <c r="I64" s="127"/>
      <c r="J64" s="127"/>
      <c r="K64" s="127"/>
      <c r="L64" s="127"/>
      <c r="M64" s="127"/>
      <c r="N64" s="127"/>
      <c r="O64" s="127"/>
      <c r="P64" s="127"/>
      <c r="Q64" s="127"/>
      <c r="R64" s="127"/>
      <c r="S64" s="127"/>
      <c r="T64" s="127"/>
      <c r="U64" s="127"/>
      <c r="V64" s="127"/>
      <c r="W64" s="127"/>
      <c r="X64" s="127"/>
      <c r="Y64" s="127"/>
      <c r="Z64" s="127"/>
      <c r="AA64" s="127"/>
      <c r="AB64" s="127"/>
      <c r="AC64" s="127"/>
      <c r="AD64" s="127"/>
      <c r="AE64" s="127"/>
      <c r="AF64" s="127"/>
      <c r="AG64" s="127"/>
      <c r="AH64" s="127"/>
      <c r="AI64" s="127"/>
      <c r="AJ64" s="127"/>
      <c r="AK64" s="127"/>
      <c r="AL64" s="127"/>
      <c r="AM64" s="127"/>
      <c r="AN64" s="127"/>
      <c r="AO64" s="127"/>
      <c r="AP64" s="127"/>
      <c r="AQ64" s="127"/>
      <c r="AR64" s="127"/>
      <c r="AS64" s="127"/>
      <c r="AT64" s="127"/>
      <c r="AU64" s="127"/>
      <c r="AV64" s="127"/>
      <c r="AW64" s="127"/>
      <c r="AX64" s="127"/>
      <c r="AY64" s="127"/>
      <c r="AZ64" s="127"/>
      <c r="BA64" s="127"/>
      <c r="BB64" s="127"/>
      <c r="BC64" s="127"/>
      <c r="BD64" s="137"/>
      <c r="BE64" s="127"/>
      <c r="BF64" s="138"/>
    </row>
    <row r="65" spans="1:58" s="51" customFormat="1" ht="15.75" customHeight="1">
      <c r="A65" s="59"/>
      <c r="B65" s="128" t="s">
        <v>595</v>
      </c>
      <c r="C65" s="137"/>
      <c r="D65" s="127"/>
      <c r="E65" s="138"/>
      <c r="F65" s="127"/>
      <c r="G65" s="127"/>
      <c r="H65" s="127"/>
      <c r="I65" s="127"/>
      <c r="J65" s="127"/>
      <c r="K65" s="127"/>
      <c r="L65" s="127"/>
      <c r="M65" s="127"/>
      <c r="N65" s="127"/>
      <c r="O65" s="127"/>
      <c r="P65" s="127"/>
      <c r="Q65" s="127"/>
      <c r="R65" s="127"/>
      <c r="S65" s="127"/>
      <c r="T65" s="127"/>
      <c r="U65" s="127"/>
      <c r="V65" s="127"/>
      <c r="W65" s="127"/>
      <c r="X65" s="127"/>
      <c r="Y65" s="127"/>
      <c r="Z65" s="127"/>
      <c r="AA65" s="127"/>
      <c r="AB65" s="127"/>
      <c r="AC65" s="127"/>
      <c r="AD65" s="127"/>
      <c r="AE65" s="127"/>
      <c r="AF65" s="127"/>
      <c r="AG65" s="127"/>
      <c r="AH65" s="127"/>
      <c r="AI65" s="127"/>
      <c r="AJ65" s="127"/>
      <c r="AK65" s="127"/>
      <c r="AL65" s="127"/>
      <c r="AM65" s="127"/>
      <c r="AN65" s="127"/>
      <c r="AO65" s="127"/>
      <c r="AP65" s="127"/>
      <c r="AQ65" s="127"/>
      <c r="AR65" s="127"/>
      <c r="AS65" s="127"/>
      <c r="AT65" s="127"/>
      <c r="AU65" s="127"/>
      <c r="AV65" s="127"/>
      <c r="AW65" s="127"/>
      <c r="AX65" s="127"/>
      <c r="AY65" s="127"/>
      <c r="AZ65" s="127"/>
      <c r="BA65" s="127"/>
      <c r="BB65" s="127"/>
      <c r="BC65" s="127"/>
      <c r="BD65" s="135"/>
      <c r="BE65" s="143"/>
      <c r="BF65" s="138"/>
    </row>
    <row r="66" spans="1:58" s="51" customFormat="1" ht="15.75" customHeight="1">
      <c r="A66" s="59"/>
      <c r="B66" s="60" t="str">
        <f>CONCATENATE("Priority Capital - ",'AIRR Input Tab'!D10)</f>
        <v>Priority Capital - Investar</v>
      </c>
      <c r="C66" s="470">
        <v>67626750</v>
      </c>
      <c r="D66" s="471">
        <v>1850000</v>
      </c>
      <c r="E66" s="138">
        <f t="shared" ref="E66:E72" si="111">C66+D66</f>
        <v>69476750</v>
      </c>
      <c r="F66" s="471">
        <v>0</v>
      </c>
      <c r="G66" s="471">
        <v>0</v>
      </c>
      <c r="H66" s="471">
        <v>0</v>
      </c>
      <c r="I66" s="471">
        <v>0</v>
      </c>
      <c r="J66" s="471">
        <v>0</v>
      </c>
      <c r="K66" s="471">
        <v>0</v>
      </c>
      <c r="L66" s="471">
        <v>0</v>
      </c>
      <c r="M66" s="471">
        <v>0</v>
      </c>
      <c r="N66" s="471">
        <v>0</v>
      </c>
      <c r="O66" s="471">
        <v>0</v>
      </c>
      <c r="P66" s="471">
        <v>0</v>
      </c>
      <c r="Q66" s="471">
        <v>0</v>
      </c>
      <c r="R66" s="471">
        <v>0</v>
      </c>
      <c r="S66" s="471">
        <v>0</v>
      </c>
      <c r="T66" s="471">
        <v>0</v>
      </c>
      <c r="U66" s="471">
        <v>0</v>
      </c>
      <c r="V66" s="471">
        <v>0</v>
      </c>
      <c r="W66" s="471">
        <v>0</v>
      </c>
      <c r="X66" s="471">
        <v>0</v>
      </c>
      <c r="Y66" s="471">
        <v>0</v>
      </c>
      <c r="Z66" s="471">
        <v>0</v>
      </c>
      <c r="AA66" s="471">
        <v>0</v>
      </c>
      <c r="AB66" s="471">
        <v>0</v>
      </c>
      <c r="AC66" s="471">
        <v>0</v>
      </c>
      <c r="AD66" s="471">
        <v>0</v>
      </c>
      <c r="AE66" s="471">
        <v>0</v>
      </c>
      <c r="AF66" s="471">
        <v>0</v>
      </c>
      <c r="AG66" s="471">
        <v>0</v>
      </c>
      <c r="AH66" s="471">
        <v>0</v>
      </c>
      <c r="AI66" s="471">
        <v>0</v>
      </c>
      <c r="AJ66" s="471">
        <v>0</v>
      </c>
      <c r="AK66" s="471">
        <v>0</v>
      </c>
      <c r="AL66" s="471">
        <v>0</v>
      </c>
      <c r="AM66" s="471">
        <v>0</v>
      </c>
      <c r="AN66" s="471">
        <v>0</v>
      </c>
      <c r="AO66" s="471">
        <v>0</v>
      </c>
      <c r="AP66" s="471">
        <v>0</v>
      </c>
      <c r="AQ66" s="471">
        <v>0</v>
      </c>
      <c r="AR66" s="471">
        <v>0</v>
      </c>
      <c r="AS66" s="471">
        <v>0</v>
      </c>
      <c r="AT66" s="471">
        <v>0</v>
      </c>
      <c r="AU66" s="471">
        <v>0</v>
      </c>
      <c r="AV66" s="471">
        <v>0</v>
      </c>
      <c r="AW66" s="471">
        <v>0</v>
      </c>
      <c r="AX66" s="471">
        <v>0</v>
      </c>
      <c r="AY66" s="471">
        <v>0</v>
      </c>
      <c r="AZ66" s="471">
        <v>0</v>
      </c>
      <c r="BA66" s="471">
        <v>0</v>
      </c>
      <c r="BB66" s="471">
        <v>0</v>
      </c>
      <c r="BC66" s="471">
        <v>0</v>
      </c>
      <c r="BD66" s="135">
        <f t="shared" ref="BD66:BD67" si="112">SUM(F66:BC66)</f>
        <v>0</v>
      </c>
      <c r="BE66" s="143">
        <f t="shared" ref="BE66:BE67" si="113">IFERROR(BD66/E66,0)</f>
        <v>0</v>
      </c>
      <c r="BF66" s="138">
        <f t="shared" ref="BF66:BF72" si="114">E66-BD66</f>
        <v>69476750</v>
      </c>
    </row>
    <row r="67" spans="1:58" s="51" customFormat="1" ht="15.75" customHeight="1">
      <c r="A67" s="59"/>
      <c r="B67" s="60" t="str">
        <f>CONCATENATE("Priority Capital - ",'AIRR Input Tab'!D11)</f>
        <v>Priority Capital - Ace</v>
      </c>
      <c r="C67" s="470">
        <v>5483250</v>
      </c>
      <c r="D67" s="471">
        <v>150000</v>
      </c>
      <c r="E67" s="138">
        <f t="shared" si="111"/>
        <v>5633250</v>
      </c>
      <c r="F67" s="471">
        <v>0</v>
      </c>
      <c r="G67" s="471">
        <v>0</v>
      </c>
      <c r="H67" s="471">
        <v>0</v>
      </c>
      <c r="I67" s="471">
        <v>0</v>
      </c>
      <c r="J67" s="471">
        <v>0</v>
      </c>
      <c r="K67" s="471">
        <v>0</v>
      </c>
      <c r="L67" s="471">
        <v>0</v>
      </c>
      <c r="M67" s="471">
        <v>0</v>
      </c>
      <c r="N67" s="471">
        <v>0</v>
      </c>
      <c r="O67" s="471">
        <v>0</v>
      </c>
      <c r="P67" s="471">
        <v>0</v>
      </c>
      <c r="Q67" s="471">
        <v>0</v>
      </c>
      <c r="R67" s="471">
        <v>0</v>
      </c>
      <c r="S67" s="471">
        <v>0</v>
      </c>
      <c r="T67" s="471">
        <v>0</v>
      </c>
      <c r="U67" s="471">
        <v>0</v>
      </c>
      <c r="V67" s="471">
        <v>0</v>
      </c>
      <c r="W67" s="471">
        <v>0</v>
      </c>
      <c r="X67" s="471">
        <v>0</v>
      </c>
      <c r="Y67" s="471">
        <v>0</v>
      </c>
      <c r="Z67" s="471">
        <v>0</v>
      </c>
      <c r="AA67" s="471">
        <v>0</v>
      </c>
      <c r="AB67" s="471">
        <v>0</v>
      </c>
      <c r="AC67" s="471">
        <v>0</v>
      </c>
      <c r="AD67" s="471">
        <v>0</v>
      </c>
      <c r="AE67" s="471">
        <v>0</v>
      </c>
      <c r="AF67" s="471">
        <v>0</v>
      </c>
      <c r="AG67" s="471">
        <v>0</v>
      </c>
      <c r="AH67" s="471">
        <v>0</v>
      </c>
      <c r="AI67" s="471">
        <v>0</v>
      </c>
      <c r="AJ67" s="471">
        <v>0</v>
      </c>
      <c r="AK67" s="471">
        <v>0</v>
      </c>
      <c r="AL67" s="471">
        <v>0</v>
      </c>
      <c r="AM67" s="471">
        <v>0</v>
      </c>
      <c r="AN67" s="471">
        <v>0</v>
      </c>
      <c r="AO67" s="471">
        <v>0</v>
      </c>
      <c r="AP67" s="471">
        <v>0</v>
      </c>
      <c r="AQ67" s="471">
        <v>0</v>
      </c>
      <c r="AR67" s="471">
        <v>0</v>
      </c>
      <c r="AS67" s="471">
        <v>0</v>
      </c>
      <c r="AT67" s="471">
        <v>0</v>
      </c>
      <c r="AU67" s="471">
        <v>0</v>
      </c>
      <c r="AV67" s="471">
        <v>0</v>
      </c>
      <c r="AW67" s="471">
        <v>0</v>
      </c>
      <c r="AX67" s="471">
        <v>0</v>
      </c>
      <c r="AY67" s="471">
        <v>0</v>
      </c>
      <c r="AZ67" s="471">
        <v>0</v>
      </c>
      <c r="BA67" s="471">
        <v>0</v>
      </c>
      <c r="BB67" s="471">
        <v>0</v>
      </c>
      <c r="BC67" s="471">
        <v>0</v>
      </c>
      <c r="BD67" s="135">
        <f t="shared" si="112"/>
        <v>0</v>
      </c>
      <c r="BE67" s="143">
        <f t="shared" si="113"/>
        <v>0</v>
      </c>
      <c r="BF67" s="138">
        <f t="shared" si="114"/>
        <v>5633250</v>
      </c>
    </row>
    <row r="68" spans="1:58" s="51" customFormat="1" ht="15.75" customHeight="1">
      <c r="A68" s="59"/>
      <c r="B68" s="60"/>
      <c r="C68" s="141"/>
      <c r="D68" s="142"/>
      <c r="E68" s="138"/>
      <c r="F68" s="142"/>
      <c r="G68" s="142"/>
      <c r="H68" s="142"/>
      <c r="I68" s="142"/>
      <c r="J68" s="142"/>
      <c r="K68" s="142"/>
      <c r="L68" s="142"/>
      <c r="M68" s="142"/>
      <c r="N68" s="142"/>
      <c r="O68" s="142"/>
      <c r="P68" s="142"/>
      <c r="Q68" s="142"/>
      <c r="R68" s="142"/>
      <c r="S68" s="142"/>
      <c r="T68" s="142"/>
      <c r="U68" s="142"/>
      <c r="V68" s="142"/>
      <c r="W68" s="142"/>
      <c r="X68" s="142"/>
      <c r="Y68" s="142"/>
      <c r="Z68" s="142"/>
      <c r="AA68" s="142"/>
      <c r="AB68" s="142"/>
      <c r="AC68" s="142"/>
      <c r="AD68" s="142"/>
      <c r="AE68" s="142"/>
      <c r="AF68" s="142"/>
      <c r="AG68" s="142"/>
      <c r="AH68" s="142"/>
      <c r="AI68" s="142"/>
      <c r="AJ68" s="142"/>
      <c r="AK68" s="142"/>
      <c r="AL68" s="142"/>
      <c r="AM68" s="142"/>
      <c r="AN68" s="142"/>
      <c r="AO68" s="142"/>
      <c r="AP68" s="142"/>
      <c r="AQ68" s="142"/>
      <c r="AR68" s="142"/>
      <c r="AS68" s="142"/>
      <c r="AT68" s="142"/>
      <c r="AU68" s="142"/>
      <c r="AV68" s="142"/>
      <c r="AW68" s="142"/>
      <c r="AX68" s="142"/>
      <c r="AY68" s="142"/>
      <c r="AZ68" s="142"/>
      <c r="BA68" s="142"/>
      <c r="BB68" s="142"/>
      <c r="BC68" s="142"/>
      <c r="BD68" s="135"/>
      <c r="BE68" s="143"/>
      <c r="BF68" s="138"/>
    </row>
    <row r="69" spans="1:58" s="51" customFormat="1" ht="15.75" customHeight="1">
      <c r="A69" s="59"/>
      <c r="B69" s="60"/>
      <c r="C69" s="141"/>
      <c r="D69" s="142"/>
      <c r="E69" s="138"/>
      <c r="F69" s="142"/>
      <c r="G69" s="142"/>
      <c r="H69" s="142"/>
      <c r="I69" s="142"/>
      <c r="J69" s="142"/>
      <c r="K69" s="142"/>
      <c r="L69" s="142"/>
      <c r="M69" s="142"/>
      <c r="N69" s="142"/>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35"/>
      <c r="BE69" s="143"/>
      <c r="BF69" s="138"/>
    </row>
    <row r="70" spans="1:58" s="51" customFormat="1" ht="15.75" customHeight="1">
      <c r="A70" s="59"/>
      <c r="B70" s="60"/>
      <c r="C70" s="141"/>
      <c r="D70" s="142"/>
      <c r="E70" s="138"/>
      <c r="F70" s="142"/>
      <c r="G70" s="142"/>
      <c r="H70" s="142"/>
      <c r="I70" s="142"/>
      <c r="J70" s="142"/>
      <c r="K70" s="142"/>
      <c r="L70" s="142"/>
      <c r="M70" s="142"/>
      <c r="N70" s="142"/>
      <c r="O70" s="142"/>
      <c r="P70" s="142"/>
      <c r="Q70" s="142"/>
      <c r="R70" s="142"/>
      <c r="S70" s="142"/>
      <c r="T70" s="142"/>
      <c r="U70" s="142"/>
      <c r="V70" s="142"/>
      <c r="W70" s="142"/>
      <c r="X70" s="142"/>
      <c r="Y70" s="142"/>
      <c r="Z70" s="142"/>
      <c r="AA70" s="142"/>
      <c r="AB70" s="142"/>
      <c r="AC70" s="142"/>
      <c r="AD70" s="142"/>
      <c r="AE70" s="142"/>
      <c r="AF70" s="142"/>
      <c r="AG70" s="142"/>
      <c r="AH70" s="142"/>
      <c r="AI70" s="142"/>
      <c r="AJ70" s="142"/>
      <c r="AK70" s="142"/>
      <c r="AL70" s="142"/>
      <c r="AM70" s="142"/>
      <c r="AN70" s="142"/>
      <c r="AO70" s="142"/>
      <c r="AP70" s="142"/>
      <c r="AQ70" s="142"/>
      <c r="AR70" s="142"/>
      <c r="AS70" s="142"/>
      <c r="AT70" s="142"/>
      <c r="AU70" s="142"/>
      <c r="AV70" s="142"/>
      <c r="AW70" s="142"/>
      <c r="AX70" s="142"/>
      <c r="AY70" s="142"/>
      <c r="AZ70" s="142"/>
      <c r="BA70" s="142"/>
      <c r="BB70" s="142"/>
      <c r="BC70" s="142"/>
      <c r="BD70" s="135"/>
      <c r="BE70" s="143"/>
      <c r="BF70" s="138"/>
    </row>
    <row r="71" spans="1:58" s="51" customFormat="1" ht="15.75" customHeight="1">
      <c r="A71" s="59"/>
      <c r="B71" s="60"/>
      <c r="C71" s="141"/>
      <c r="D71" s="142"/>
      <c r="E71" s="138"/>
      <c r="F71" s="142"/>
      <c r="G71" s="142"/>
      <c r="H71" s="142"/>
      <c r="I71" s="142"/>
      <c r="J71" s="142"/>
      <c r="K71" s="142"/>
      <c r="L71" s="142"/>
      <c r="M71" s="142"/>
      <c r="N71" s="142"/>
      <c r="O71" s="142"/>
      <c r="P71" s="142"/>
      <c r="Q71" s="142"/>
      <c r="R71" s="142"/>
      <c r="S71" s="142"/>
      <c r="T71" s="142"/>
      <c r="U71" s="142"/>
      <c r="V71" s="142"/>
      <c r="W71" s="142"/>
      <c r="X71" s="142"/>
      <c r="Y71" s="142"/>
      <c r="Z71" s="142"/>
      <c r="AA71" s="142"/>
      <c r="AB71" s="142"/>
      <c r="AC71" s="142"/>
      <c r="AD71" s="142"/>
      <c r="AE71" s="142"/>
      <c r="AF71" s="142"/>
      <c r="AG71" s="142"/>
      <c r="AH71" s="142"/>
      <c r="AI71" s="142"/>
      <c r="AJ71" s="142"/>
      <c r="AK71" s="142"/>
      <c r="AL71" s="142"/>
      <c r="AM71" s="142"/>
      <c r="AN71" s="142"/>
      <c r="AO71" s="142"/>
      <c r="AP71" s="142"/>
      <c r="AQ71" s="142"/>
      <c r="AR71" s="142"/>
      <c r="AS71" s="142"/>
      <c r="AT71" s="142"/>
      <c r="AU71" s="142"/>
      <c r="AV71" s="142"/>
      <c r="AW71" s="142"/>
      <c r="AX71" s="142"/>
      <c r="AY71" s="142"/>
      <c r="AZ71" s="142"/>
      <c r="BA71" s="142"/>
      <c r="BB71" s="142"/>
      <c r="BC71" s="142"/>
      <c r="BD71" s="135"/>
      <c r="BE71" s="143"/>
      <c r="BF71" s="138"/>
    </row>
    <row r="72" spans="1:58" s="51" customFormat="1" ht="15.75" customHeight="1" thickBot="1">
      <c r="A72" s="59"/>
      <c r="B72" s="65" t="s">
        <v>582</v>
      </c>
      <c r="C72" s="145">
        <f>SUM(C66:C67)</f>
        <v>73110000</v>
      </c>
      <c r="D72" s="146">
        <f>SUM(D66:D67)</f>
        <v>2000000</v>
      </c>
      <c r="E72" s="147">
        <f t="shared" si="111"/>
        <v>75110000</v>
      </c>
      <c r="F72" s="146">
        <f t="shared" ref="F72:AK72" si="115">SUM(F66:F67)</f>
        <v>0</v>
      </c>
      <c r="G72" s="146">
        <f t="shared" si="115"/>
        <v>0</v>
      </c>
      <c r="H72" s="146">
        <f t="shared" si="115"/>
        <v>0</v>
      </c>
      <c r="I72" s="146">
        <f t="shared" si="115"/>
        <v>0</v>
      </c>
      <c r="J72" s="146">
        <f t="shared" si="115"/>
        <v>0</v>
      </c>
      <c r="K72" s="146">
        <f t="shared" si="115"/>
        <v>0</v>
      </c>
      <c r="L72" s="146">
        <f t="shared" si="115"/>
        <v>0</v>
      </c>
      <c r="M72" s="146">
        <f t="shared" si="115"/>
        <v>0</v>
      </c>
      <c r="N72" s="146">
        <f t="shared" si="115"/>
        <v>0</v>
      </c>
      <c r="O72" s="146">
        <f t="shared" si="115"/>
        <v>0</v>
      </c>
      <c r="P72" s="146">
        <f t="shared" si="115"/>
        <v>0</v>
      </c>
      <c r="Q72" s="146">
        <f t="shared" si="115"/>
        <v>0</v>
      </c>
      <c r="R72" s="146">
        <f t="shared" si="115"/>
        <v>0</v>
      </c>
      <c r="S72" s="146">
        <f t="shared" si="115"/>
        <v>0</v>
      </c>
      <c r="T72" s="146">
        <f t="shared" si="115"/>
        <v>0</v>
      </c>
      <c r="U72" s="146">
        <f t="shared" si="115"/>
        <v>0</v>
      </c>
      <c r="V72" s="146">
        <f t="shared" si="115"/>
        <v>0</v>
      </c>
      <c r="W72" s="146">
        <f t="shared" si="115"/>
        <v>0</v>
      </c>
      <c r="X72" s="146">
        <f t="shared" si="115"/>
        <v>0</v>
      </c>
      <c r="Y72" s="146">
        <f t="shared" si="115"/>
        <v>0</v>
      </c>
      <c r="Z72" s="146">
        <f t="shared" si="115"/>
        <v>0</v>
      </c>
      <c r="AA72" s="146">
        <f t="shared" si="115"/>
        <v>0</v>
      </c>
      <c r="AB72" s="146">
        <f t="shared" si="115"/>
        <v>0</v>
      </c>
      <c r="AC72" s="146">
        <f t="shared" si="115"/>
        <v>0</v>
      </c>
      <c r="AD72" s="146">
        <f t="shared" si="115"/>
        <v>0</v>
      </c>
      <c r="AE72" s="146">
        <f t="shared" si="115"/>
        <v>0</v>
      </c>
      <c r="AF72" s="146">
        <f t="shared" si="115"/>
        <v>0</v>
      </c>
      <c r="AG72" s="146">
        <f t="shared" si="115"/>
        <v>0</v>
      </c>
      <c r="AH72" s="146">
        <f t="shared" si="115"/>
        <v>0</v>
      </c>
      <c r="AI72" s="146">
        <f t="shared" si="115"/>
        <v>0</v>
      </c>
      <c r="AJ72" s="146">
        <f t="shared" si="115"/>
        <v>0</v>
      </c>
      <c r="AK72" s="146">
        <f t="shared" si="115"/>
        <v>0</v>
      </c>
      <c r="AL72" s="146">
        <f t="shared" ref="AL72:BD72" si="116">SUM(AL66:AL67)</f>
        <v>0</v>
      </c>
      <c r="AM72" s="146">
        <f t="shared" si="116"/>
        <v>0</v>
      </c>
      <c r="AN72" s="146">
        <f t="shared" si="116"/>
        <v>0</v>
      </c>
      <c r="AO72" s="146">
        <f t="shared" si="116"/>
        <v>0</v>
      </c>
      <c r="AP72" s="146">
        <f t="shared" si="116"/>
        <v>0</v>
      </c>
      <c r="AQ72" s="146">
        <f t="shared" si="116"/>
        <v>0</v>
      </c>
      <c r="AR72" s="146">
        <f t="shared" si="116"/>
        <v>0</v>
      </c>
      <c r="AS72" s="146">
        <f t="shared" si="116"/>
        <v>0</v>
      </c>
      <c r="AT72" s="146">
        <f t="shared" si="116"/>
        <v>0</v>
      </c>
      <c r="AU72" s="146">
        <f t="shared" si="116"/>
        <v>0</v>
      </c>
      <c r="AV72" s="146">
        <f t="shared" si="116"/>
        <v>0</v>
      </c>
      <c r="AW72" s="146">
        <f t="shared" si="116"/>
        <v>0</v>
      </c>
      <c r="AX72" s="146">
        <f t="shared" si="116"/>
        <v>0</v>
      </c>
      <c r="AY72" s="146">
        <f t="shared" si="116"/>
        <v>0</v>
      </c>
      <c r="AZ72" s="146">
        <f t="shared" si="116"/>
        <v>0</v>
      </c>
      <c r="BA72" s="146">
        <f t="shared" si="116"/>
        <v>0</v>
      </c>
      <c r="BB72" s="146">
        <f t="shared" si="116"/>
        <v>0</v>
      </c>
      <c r="BC72" s="146">
        <f t="shared" si="116"/>
        <v>0</v>
      </c>
      <c r="BD72" s="148">
        <f t="shared" si="116"/>
        <v>0</v>
      </c>
      <c r="BE72" s="144">
        <f>IFERROR(BD72/E72,0)</f>
        <v>0</v>
      </c>
      <c r="BF72" s="147">
        <f t="shared" si="114"/>
        <v>75110000</v>
      </c>
    </row>
    <row r="73" spans="1:58" s="51" customFormat="1" ht="15.75" customHeight="1" thickTop="1">
      <c r="A73" s="59"/>
      <c r="B73" s="60"/>
      <c r="C73" s="137"/>
      <c r="D73" s="127"/>
      <c r="E73" s="138"/>
      <c r="F73" s="127"/>
      <c r="G73" s="127"/>
      <c r="H73" s="127"/>
      <c r="I73" s="127"/>
      <c r="J73" s="127"/>
      <c r="K73" s="127"/>
      <c r="L73" s="127"/>
      <c r="M73" s="127"/>
      <c r="N73" s="127"/>
      <c r="O73" s="127"/>
      <c r="P73" s="127"/>
      <c r="Q73" s="127"/>
      <c r="R73" s="127"/>
      <c r="S73" s="127"/>
      <c r="T73" s="127"/>
      <c r="U73" s="127"/>
      <c r="V73" s="127"/>
      <c r="W73" s="127"/>
      <c r="X73" s="127"/>
      <c r="Y73" s="127"/>
      <c r="Z73" s="127"/>
      <c r="AA73" s="127"/>
      <c r="AB73" s="127"/>
      <c r="AC73" s="127"/>
      <c r="AD73" s="127"/>
      <c r="AE73" s="127"/>
      <c r="AF73" s="127"/>
      <c r="AG73" s="127"/>
      <c r="AH73" s="127"/>
      <c r="AI73" s="127"/>
      <c r="AJ73" s="127"/>
      <c r="AK73" s="127"/>
      <c r="AL73" s="127"/>
      <c r="AM73" s="127"/>
      <c r="AN73" s="127"/>
      <c r="AO73" s="127"/>
      <c r="AP73" s="127"/>
      <c r="AQ73" s="127"/>
      <c r="AR73" s="127"/>
      <c r="AS73" s="127"/>
      <c r="AT73" s="127"/>
      <c r="AU73" s="127"/>
      <c r="AV73" s="127"/>
      <c r="AW73" s="127"/>
      <c r="AX73" s="127"/>
      <c r="AY73" s="127"/>
      <c r="AZ73" s="127"/>
      <c r="BA73" s="127"/>
      <c r="BB73" s="127"/>
      <c r="BC73" s="127"/>
      <c r="BD73" s="137"/>
      <c r="BE73" s="127"/>
      <c r="BF73" s="138"/>
    </row>
    <row r="74" spans="1:58" s="51" customFormat="1" ht="15.75" customHeight="1">
      <c r="A74" s="59"/>
      <c r="B74" s="128" t="s">
        <v>594</v>
      </c>
      <c r="C74" s="137"/>
      <c r="D74" s="127"/>
      <c r="E74" s="138"/>
      <c r="F74" s="127"/>
      <c r="G74" s="127"/>
      <c r="H74" s="127"/>
      <c r="I74" s="127"/>
      <c r="J74" s="127"/>
      <c r="K74" s="127"/>
      <c r="L74" s="127"/>
      <c r="M74" s="127"/>
      <c r="N74" s="127"/>
      <c r="O74" s="127"/>
      <c r="P74" s="127"/>
      <c r="Q74" s="127"/>
      <c r="R74" s="127"/>
      <c r="S74" s="127"/>
      <c r="T74" s="127"/>
      <c r="U74" s="127"/>
      <c r="V74" s="127"/>
      <c r="W74" s="127"/>
      <c r="X74" s="127"/>
      <c r="Y74" s="127"/>
      <c r="Z74" s="127"/>
      <c r="AA74" s="127"/>
      <c r="AB74" s="127"/>
      <c r="AC74" s="127"/>
      <c r="AD74" s="127"/>
      <c r="AE74" s="127"/>
      <c r="AF74" s="127"/>
      <c r="AG74" s="127"/>
      <c r="AH74" s="127"/>
      <c r="AI74" s="127"/>
      <c r="AJ74" s="127"/>
      <c r="AK74" s="127"/>
      <c r="AL74" s="127"/>
      <c r="AM74" s="127"/>
      <c r="AN74" s="127"/>
      <c r="AO74" s="127"/>
      <c r="AP74" s="127"/>
      <c r="AQ74" s="127"/>
      <c r="AR74" s="127"/>
      <c r="AS74" s="127"/>
      <c r="AT74" s="127"/>
      <c r="AU74" s="127"/>
      <c r="AV74" s="127"/>
      <c r="AW74" s="127"/>
      <c r="AX74" s="127"/>
      <c r="AY74" s="127"/>
      <c r="AZ74" s="127"/>
      <c r="BA74" s="127"/>
      <c r="BB74" s="127"/>
      <c r="BC74" s="127"/>
      <c r="BD74" s="135"/>
      <c r="BE74" s="143"/>
      <c r="BF74" s="138"/>
    </row>
    <row r="75" spans="1:58" s="51" customFormat="1" ht="15.75" customHeight="1">
      <c r="A75" s="59"/>
      <c r="B75" s="60" t="str">
        <f>CONCATENATE("Senior Loan Proceeds -",'AIRR Input Tab'!D12)</f>
        <v>Senior Loan Proceeds -West Bank</v>
      </c>
      <c r="C75" s="470">
        <v>107750000</v>
      </c>
      <c r="D75" s="471">
        <v>0</v>
      </c>
      <c r="E75" s="138">
        <f t="shared" ref="E75:E76" si="117">C75+D75</f>
        <v>107750000</v>
      </c>
      <c r="F75" s="471">
        <v>51736864</v>
      </c>
      <c r="G75" s="471">
        <v>0</v>
      </c>
      <c r="H75" s="471">
        <v>0</v>
      </c>
      <c r="I75" s="471">
        <v>0</v>
      </c>
      <c r="J75" s="471">
        <v>0</v>
      </c>
      <c r="K75" s="471">
        <v>0</v>
      </c>
      <c r="L75" s="471">
        <v>0</v>
      </c>
      <c r="M75" s="471">
        <v>0</v>
      </c>
      <c r="N75" s="471">
        <v>0</v>
      </c>
      <c r="O75" s="471">
        <v>0</v>
      </c>
      <c r="P75" s="471">
        <v>0</v>
      </c>
      <c r="Q75" s="471">
        <v>0</v>
      </c>
      <c r="R75" s="471">
        <v>0</v>
      </c>
      <c r="S75" s="471">
        <v>0</v>
      </c>
      <c r="T75" s="471">
        <v>0</v>
      </c>
      <c r="U75" s="471">
        <v>0</v>
      </c>
      <c r="V75" s="471">
        <v>0</v>
      </c>
      <c r="W75" s="471">
        <v>0</v>
      </c>
      <c r="X75" s="471">
        <v>0</v>
      </c>
      <c r="Y75" s="471">
        <v>0</v>
      </c>
      <c r="Z75" s="471">
        <v>0</v>
      </c>
      <c r="AA75" s="471">
        <v>0</v>
      </c>
      <c r="AB75" s="471">
        <v>0</v>
      </c>
      <c r="AC75" s="471">
        <v>0</v>
      </c>
      <c r="AD75" s="471">
        <v>0</v>
      </c>
      <c r="AE75" s="471">
        <v>0</v>
      </c>
      <c r="AF75" s="471">
        <v>0</v>
      </c>
      <c r="AG75" s="471">
        <v>0</v>
      </c>
      <c r="AH75" s="471">
        <v>0</v>
      </c>
      <c r="AI75" s="471">
        <v>0</v>
      </c>
      <c r="AJ75" s="471">
        <v>0</v>
      </c>
      <c r="AK75" s="471">
        <v>0</v>
      </c>
      <c r="AL75" s="471">
        <v>0</v>
      </c>
      <c r="AM75" s="471">
        <v>0</v>
      </c>
      <c r="AN75" s="471">
        <v>0</v>
      </c>
      <c r="AO75" s="471">
        <v>0</v>
      </c>
      <c r="AP75" s="471">
        <v>0</v>
      </c>
      <c r="AQ75" s="471">
        <v>0</v>
      </c>
      <c r="AR75" s="471">
        <v>0</v>
      </c>
      <c r="AS75" s="471">
        <v>0</v>
      </c>
      <c r="AT75" s="471">
        <v>0</v>
      </c>
      <c r="AU75" s="471">
        <v>0</v>
      </c>
      <c r="AV75" s="471">
        <v>0</v>
      </c>
      <c r="AW75" s="471">
        <v>0</v>
      </c>
      <c r="AX75" s="471">
        <v>0</v>
      </c>
      <c r="AY75" s="471">
        <v>0</v>
      </c>
      <c r="AZ75" s="471">
        <v>0</v>
      </c>
      <c r="BA75" s="471">
        <v>0</v>
      </c>
      <c r="BB75" s="471">
        <v>0</v>
      </c>
      <c r="BC75" s="471">
        <v>0</v>
      </c>
      <c r="BD75" s="135">
        <f t="shared" ref="BD75:BD76" si="118">SUM(F75:BC75)</f>
        <v>51736864</v>
      </c>
      <c r="BE75" s="143">
        <f t="shared" ref="BE75:BE77" si="119">IFERROR(BD75/E75,0)</f>
        <v>0.48015651044083529</v>
      </c>
      <c r="BF75" s="138">
        <f t="shared" ref="BF75:BF76" si="120">E75-BD75</f>
        <v>56013136</v>
      </c>
    </row>
    <row r="76" spans="1:58" s="51" customFormat="1" ht="15.75" customHeight="1">
      <c r="A76" s="59"/>
      <c r="B76" s="60" t="str">
        <f>CONCATENATE("Preferred Equity - ",'AIRR Input Tab'!D13)</f>
        <v>Preferred Equity - NA</v>
      </c>
      <c r="C76" s="470">
        <v>0</v>
      </c>
      <c r="D76" s="471">
        <v>0</v>
      </c>
      <c r="E76" s="138">
        <f t="shared" si="117"/>
        <v>0</v>
      </c>
      <c r="F76" s="471">
        <v>0</v>
      </c>
      <c r="G76" s="471">
        <v>0</v>
      </c>
      <c r="H76" s="471">
        <v>0</v>
      </c>
      <c r="I76" s="471">
        <v>0</v>
      </c>
      <c r="J76" s="471">
        <v>0</v>
      </c>
      <c r="K76" s="471">
        <v>0</v>
      </c>
      <c r="L76" s="471">
        <v>0</v>
      </c>
      <c r="M76" s="471">
        <v>0</v>
      </c>
      <c r="N76" s="471">
        <v>0</v>
      </c>
      <c r="O76" s="471">
        <v>0</v>
      </c>
      <c r="P76" s="471">
        <v>0</v>
      </c>
      <c r="Q76" s="471">
        <v>0</v>
      </c>
      <c r="R76" s="471">
        <v>0</v>
      </c>
      <c r="S76" s="471">
        <v>0</v>
      </c>
      <c r="T76" s="471">
        <v>0</v>
      </c>
      <c r="U76" s="471">
        <v>0</v>
      </c>
      <c r="V76" s="471">
        <v>0</v>
      </c>
      <c r="W76" s="471">
        <v>0</v>
      </c>
      <c r="X76" s="471">
        <v>0</v>
      </c>
      <c r="Y76" s="471">
        <v>0</v>
      </c>
      <c r="Z76" s="471">
        <v>0</v>
      </c>
      <c r="AA76" s="471">
        <v>0</v>
      </c>
      <c r="AB76" s="471">
        <v>0</v>
      </c>
      <c r="AC76" s="471">
        <v>0</v>
      </c>
      <c r="AD76" s="471">
        <v>0</v>
      </c>
      <c r="AE76" s="471">
        <v>0</v>
      </c>
      <c r="AF76" s="471">
        <v>0</v>
      </c>
      <c r="AG76" s="471">
        <v>0</v>
      </c>
      <c r="AH76" s="471">
        <v>0</v>
      </c>
      <c r="AI76" s="471">
        <v>0</v>
      </c>
      <c r="AJ76" s="471">
        <v>0</v>
      </c>
      <c r="AK76" s="471">
        <v>0</v>
      </c>
      <c r="AL76" s="471">
        <v>0</v>
      </c>
      <c r="AM76" s="471">
        <v>0</v>
      </c>
      <c r="AN76" s="471">
        <v>0</v>
      </c>
      <c r="AO76" s="471">
        <v>0</v>
      </c>
      <c r="AP76" s="471">
        <v>0</v>
      </c>
      <c r="AQ76" s="471">
        <v>0</v>
      </c>
      <c r="AR76" s="471">
        <v>0</v>
      </c>
      <c r="AS76" s="471">
        <v>0</v>
      </c>
      <c r="AT76" s="471">
        <v>0</v>
      </c>
      <c r="AU76" s="471">
        <v>0</v>
      </c>
      <c r="AV76" s="471">
        <v>0</v>
      </c>
      <c r="AW76" s="471">
        <v>0</v>
      </c>
      <c r="AX76" s="471">
        <v>0</v>
      </c>
      <c r="AY76" s="471">
        <v>0</v>
      </c>
      <c r="AZ76" s="471">
        <v>0</v>
      </c>
      <c r="BA76" s="471">
        <v>0</v>
      </c>
      <c r="BB76" s="471">
        <v>0</v>
      </c>
      <c r="BC76" s="471">
        <v>0</v>
      </c>
      <c r="BD76" s="135">
        <f t="shared" si="118"/>
        <v>0</v>
      </c>
      <c r="BE76" s="143">
        <f t="shared" si="119"/>
        <v>0</v>
      </c>
      <c r="BF76" s="138">
        <f t="shared" si="120"/>
        <v>0</v>
      </c>
    </row>
    <row r="77" spans="1:58" s="51" customFormat="1" ht="15.75" customHeight="1" thickBot="1">
      <c r="A77" s="59"/>
      <c r="B77" s="65" t="s">
        <v>582</v>
      </c>
      <c r="C77" s="145">
        <f>SUM(C75:C76)</f>
        <v>107750000</v>
      </c>
      <c r="D77" s="146">
        <f>SUM(D75:D76)</f>
        <v>0</v>
      </c>
      <c r="E77" s="147">
        <f t="shared" ref="E77" si="121">C77+D77</f>
        <v>107750000</v>
      </c>
      <c r="F77" s="146">
        <f t="shared" ref="F77:AK77" si="122">SUM(F75:F76)</f>
        <v>51736864</v>
      </c>
      <c r="G77" s="146">
        <f t="shared" si="122"/>
        <v>0</v>
      </c>
      <c r="H77" s="146">
        <f t="shared" si="122"/>
        <v>0</v>
      </c>
      <c r="I77" s="146">
        <f t="shared" si="122"/>
        <v>0</v>
      </c>
      <c r="J77" s="146">
        <f t="shared" si="122"/>
        <v>0</v>
      </c>
      <c r="K77" s="146">
        <f t="shared" si="122"/>
        <v>0</v>
      </c>
      <c r="L77" s="146">
        <f t="shared" si="122"/>
        <v>0</v>
      </c>
      <c r="M77" s="146">
        <f t="shared" si="122"/>
        <v>0</v>
      </c>
      <c r="N77" s="146">
        <f t="shared" si="122"/>
        <v>0</v>
      </c>
      <c r="O77" s="146">
        <f t="shared" si="122"/>
        <v>0</v>
      </c>
      <c r="P77" s="146">
        <f t="shared" si="122"/>
        <v>0</v>
      </c>
      <c r="Q77" s="146">
        <f t="shared" si="122"/>
        <v>0</v>
      </c>
      <c r="R77" s="146">
        <f t="shared" si="122"/>
        <v>0</v>
      </c>
      <c r="S77" s="146">
        <f t="shared" si="122"/>
        <v>0</v>
      </c>
      <c r="T77" s="146">
        <f t="shared" si="122"/>
        <v>0</v>
      </c>
      <c r="U77" s="146">
        <f t="shared" si="122"/>
        <v>0</v>
      </c>
      <c r="V77" s="146">
        <f t="shared" si="122"/>
        <v>0</v>
      </c>
      <c r="W77" s="146">
        <f t="shared" si="122"/>
        <v>0</v>
      </c>
      <c r="X77" s="146">
        <f t="shared" si="122"/>
        <v>0</v>
      </c>
      <c r="Y77" s="146">
        <f t="shared" si="122"/>
        <v>0</v>
      </c>
      <c r="Z77" s="146">
        <f t="shared" si="122"/>
        <v>0</v>
      </c>
      <c r="AA77" s="146">
        <f t="shared" si="122"/>
        <v>0</v>
      </c>
      <c r="AB77" s="146">
        <f t="shared" si="122"/>
        <v>0</v>
      </c>
      <c r="AC77" s="146">
        <f t="shared" si="122"/>
        <v>0</v>
      </c>
      <c r="AD77" s="146">
        <f t="shared" si="122"/>
        <v>0</v>
      </c>
      <c r="AE77" s="146">
        <f t="shared" si="122"/>
        <v>0</v>
      </c>
      <c r="AF77" s="146">
        <f t="shared" si="122"/>
        <v>0</v>
      </c>
      <c r="AG77" s="146">
        <f t="shared" si="122"/>
        <v>0</v>
      </c>
      <c r="AH77" s="146">
        <f t="shared" si="122"/>
        <v>0</v>
      </c>
      <c r="AI77" s="146">
        <f t="shared" si="122"/>
        <v>0</v>
      </c>
      <c r="AJ77" s="146">
        <f t="shared" si="122"/>
        <v>0</v>
      </c>
      <c r="AK77" s="146">
        <f t="shared" si="122"/>
        <v>0</v>
      </c>
      <c r="AL77" s="146">
        <f t="shared" ref="AL77:BD77" si="123">SUM(AL75:AL76)</f>
        <v>0</v>
      </c>
      <c r="AM77" s="146">
        <f t="shared" si="123"/>
        <v>0</v>
      </c>
      <c r="AN77" s="146">
        <f t="shared" si="123"/>
        <v>0</v>
      </c>
      <c r="AO77" s="146">
        <f t="shared" si="123"/>
        <v>0</v>
      </c>
      <c r="AP77" s="146">
        <f t="shared" si="123"/>
        <v>0</v>
      </c>
      <c r="AQ77" s="146">
        <f t="shared" si="123"/>
        <v>0</v>
      </c>
      <c r="AR77" s="146">
        <f t="shared" si="123"/>
        <v>0</v>
      </c>
      <c r="AS77" s="146">
        <f t="shared" si="123"/>
        <v>0</v>
      </c>
      <c r="AT77" s="146">
        <f t="shared" si="123"/>
        <v>0</v>
      </c>
      <c r="AU77" s="146">
        <f t="shared" si="123"/>
        <v>0</v>
      </c>
      <c r="AV77" s="146">
        <f t="shared" si="123"/>
        <v>0</v>
      </c>
      <c r="AW77" s="146">
        <f t="shared" si="123"/>
        <v>0</v>
      </c>
      <c r="AX77" s="146">
        <f t="shared" si="123"/>
        <v>0</v>
      </c>
      <c r="AY77" s="146">
        <f t="shared" si="123"/>
        <v>0</v>
      </c>
      <c r="AZ77" s="146">
        <f t="shared" si="123"/>
        <v>0</v>
      </c>
      <c r="BA77" s="146">
        <f t="shared" si="123"/>
        <v>0</v>
      </c>
      <c r="BB77" s="146">
        <f t="shared" si="123"/>
        <v>0</v>
      </c>
      <c r="BC77" s="146">
        <f t="shared" si="123"/>
        <v>0</v>
      </c>
      <c r="BD77" s="148">
        <f t="shared" si="123"/>
        <v>51736864</v>
      </c>
      <c r="BE77" s="144">
        <f t="shared" si="119"/>
        <v>0.48015651044083529</v>
      </c>
      <c r="BF77" s="147">
        <f t="shared" ref="BF77" si="124">E77-BD77</f>
        <v>56013136</v>
      </c>
    </row>
    <row r="78" spans="1:58" s="51" customFormat="1" ht="15.75" customHeight="1" thickTop="1">
      <c r="A78" s="59"/>
      <c r="B78" s="60"/>
      <c r="C78" s="137"/>
      <c r="D78" s="127"/>
      <c r="E78" s="138"/>
      <c r="F78" s="127"/>
      <c r="G78" s="127"/>
      <c r="H78" s="127"/>
      <c r="I78" s="127"/>
      <c r="J78" s="127"/>
      <c r="K78" s="127"/>
      <c r="L78" s="127"/>
      <c r="M78" s="127"/>
      <c r="N78" s="127"/>
      <c r="O78" s="127"/>
      <c r="P78" s="127"/>
      <c r="Q78" s="127"/>
      <c r="R78" s="127"/>
      <c r="S78" s="127"/>
      <c r="T78" s="127"/>
      <c r="U78" s="127"/>
      <c r="V78" s="127"/>
      <c r="W78" s="127"/>
      <c r="X78" s="127"/>
      <c r="Y78" s="127"/>
      <c r="Z78" s="127"/>
      <c r="AA78" s="127"/>
      <c r="AB78" s="127"/>
      <c r="AC78" s="127"/>
      <c r="AD78" s="127"/>
      <c r="AE78" s="127"/>
      <c r="AF78" s="127"/>
      <c r="AG78" s="127"/>
      <c r="AH78" s="127"/>
      <c r="AI78" s="127"/>
      <c r="AJ78" s="127"/>
      <c r="AK78" s="127"/>
      <c r="AL78" s="127"/>
      <c r="AM78" s="127"/>
      <c r="AN78" s="127"/>
      <c r="AO78" s="127"/>
      <c r="AP78" s="127"/>
      <c r="AQ78" s="127"/>
      <c r="AR78" s="127"/>
      <c r="AS78" s="127"/>
      <c r="AT78" s="127"/>
      <c r="AU78" s="127"/>
      <c r="AV78" s="127"/>
      <c r="AW78" s="127"/>
      <c r="AX78" s="127"/>
      <c r="AY78" s="127"/>
      <c r="AZ78" s="127"/>
      <c r="BA78" s="127"/>
      <c r="BB78" s="127"/>
      <c r="BC78" s="127"/>
      <c r="BD78" s="137"/>
      <c r="BE78" s="127"/>
      <c r="BF78" s="138"/>
    </row>
    <row r="79" spans="1:58" s="51" customFormat="1" ht="15.75" customHeight="1" thickBot="1">
      <c r="A79" s="59"/>
      <c r="B79" s="65" t="s">
        <v>68</v>
      </c>
      <c r="C79" s="145">
        <f t="shared" ref="C79:AH79" si="125">C63+C72+C77</f>
        <v>180860000</v>
      </c>
      <c r="D79" s="146">
        <f t="shared" si="125"/>
        <v>2000000</v>
      </c>
      <c r="E79" s="147">
        <f t="shared" si="125"/>
        <v>182860000</v>
      </c>
      <c r="F79" s="146">
        <f t="shared" si="125"/>
        <v>51736864</v>
      </c>
      <c r="G79" s="146">
        <f t="shared" si="125"/>
        <v>0</v>
      </c>
      <c r="H79" s="146">
        <f t="shared" si="125"/>
        <v>1000000</v>
      </c>
      <c r="I79" s="146">
        <f t="shared" si="125"/>
        <v>0</v>
      </c>
      <c r="J79" s="146">
        <f t="shared" si="125"/>
        <v>0</v>
      </c>
      <c r="K79" s="146">
        <f t="shared" si="125"/>
        <v>0</v>
      </c>
      <c r="L79" s="146">
        <f t="shared" si="125"/>
        <v>0</v>
      </c>
      <c r="M79" s="146">
        <f t="shared" si="125"/>
        <v>0</v>
      </c>
      <c r="N79" s="146">
        <f t="shared" si="125"/>
        <v>0</v>
      </c>
      <c r="O79" s="146">
        <f t="shared" si="125"/>
        <v>0</v>
      </c>
      <c r="P79" s="146">
        <f t="shared" si="125"/>
        <v>0</v>
      </c>
      <c r="Q79" s="146">
        <f t="shared" si="125"/>
        <v>0</v>
      </c>
      <c r="R79" s="146">
        <f t="shared" si="125"/>
        <v>0</v>
      </c>
      <c r="S79" s="146">
        <f t="shared" si="125"/>
        <v>0</v>
      </c>
      <c r="T79" s="146">
        <f t="shared" si="125"/>
        <v>0</v>
      </c>
      <c r="U79" s="146">
        <f t="shared" si="125"/>
        <v>0</v>
      </c>
      <c r="V79" s="146">
        <f t="shared" si="125"/>
        <v>0</v>
      </c>
      <c r="W79" s="146">
        <f t="shared" si="125"/>
        <v>0</v>
      </c>
      <c r="X79" s="146">
        <f t="shared" si="125"/>
        <v>0</v>
      </c>
      <c r="Y79" s="146">
        <f t="shared" si="125"/>
        <v>0</v>
      </c>
      <c r="Z79" s="146">
        <f t="shared" si="125"/>
        <v>0</v>
      </c>
      <c r="AA79" s="146">
        <f t="shared" si="125"/>
        <v>0</v>
      </c>
      <c r="AB79" s="146">
        <f t="shared" si="125"/>
        <v>0</v>
      </c>
      <c r="AC79" s="146">
        <f t="shared" si="125"/>
        <v>0</v>
      </c>
      <c r="AD79" s="146">
        <f t="shared" si="125"/>
        <v>0</v>
      </c>
      <c r="AE79" s="146">
        <f t="shared" si="125"/>
        <v>0</v>
      </c>
      <c r="AF79" s="146">
        <f t="shared" si="125"/>
        <v>0</v>
      </c>
      <c r="AG79" s="146">
        <f t="shared" si="125"/>
        <v>0</v>
      </c>
      <c r="AH79" s="146">
        <f t="shared" si="125"/>
        <v>0</v>
      </c>
      <c r="AI79" s="146">
        <f t="shared" ref="AI79:BD79" si="126">AI63+AI72+AI77</f>
        <v>0</v>
      </c>
      <c r="AJ79" s="146">
        <f t="shared" si="126"/>
        <v>0</v>
      </c>
      <c r="AK79" s="146">
        <f t="shared" si="126"/>
        <v>0</v>
      </c>
      <c r="AL79" s="146">
        <f t="shared" si="126"/>
        <v>0</v>
      </c>
      <c r="AM79" s="146">
        <f t="shared" si="126"/>
        <v>0</v>
      </c>
      <c r="AN79" s="146">
        <f t="shared" si="126"/>
        <v>0</v>
      </c>
      <c r="AO79" s="146">
        <f t="shared" si="126"/>
        <v>0</v>
      </c>
      <c r="AP79" s="146">
        <f t="shared" si="126"/>
        <v>0</v>
      </c>
      <c r="AQ79" s="146">
        <f t="shared" si="126"/>
        <v>0</v>
      </c>
      <c r="AR79" s="146">
        <f t="shared" si="126"/>
        <v>0</v>
      </c>
      <c r="AS79" s="146">
        <f t="shared" si="126"/>
        <v>0</v>
      </c>
      <c r="AT79" s="146">
        <f t="shared" si="126"/>
        <v>0</v>
      </c>
      <c r="AU79" s="146">
        <f t="shared" si="126"/>
        <v>0</v>
      </c>
      <c r="AV79" s="146">
        <f t="shared" si="126"/>
        <v>0</v>
      </c>
      <c r="AW79" s="146">
        <f t="shared" si="126"/>
        <v>0</v>
      </c>
      <c r="AX79" s="146">
        <f t="shared" si="126"/>
        <v>0</v>
      </c>
      <c r="AY79" s="146">
        <f t="shared" si="126"/>
        <v>0</v>
      </c>
      <c r="AZ79" s="146">
        <f t="shared" si="126"/>
        <v>0</v>
      </c>
      <c r="BA79" s="146">
        <f t="shared" si="126"/>
        <v>0</v>
      </c>
      <c r="BB79" s="146">
        <f t="shared" si="126"/>
        <v>0</v>
      </c>
      <c r="BC79" s="146">
        <f t="shared" si="126"/>
        <v>0</v>
      </c>
      <c r="BD79" s="148">
        <f t="shared" si="126"/>
        <v>52736864</v>
      </c>
      <c r="BE79" s="144">
        <f>IFERROR(BD79/E79,0)</f>
        <v>0.28840021874658206</v>
      </c>
      <c r="BF79" s="147">
        <f>BF63+BF72+BF77</f>
        <v>130123136</v>
      </c>
    </row>
    <row r="80" spans="1:58" s="49" customFormat="1" ht="15.75" customHeight="1" thickTop="1">
      <c r="A80" s="59"/>
      <c r="B80" s="66"/>
      <c r="C80" s="61"/>
      <c r="D80" s="61"/>
      <c r="E80" s="61"/>
      <c r="F80" s="61"/>
      <c r="G80" s="61"/>
      <c r="H80" s="61"/>
      <c r="I80" s="61"/>
      <c r="J80" s="61"/>
      <c r="K80" s="61"/>
      <c r="L80" s="61"/>
      <c r="M80" s="61"/>
      <c r="N80" s="61"/>
      <c r="O80" s="61"/>
      <c r="P80" s="61"/>
      <c r="Q80" s="61"/>
      <c r="R80" s="61"/>
      <c r="S80" s="61"/>
      <c r="T80" s="61"/>
      <c r="U80" s="61"/>
      <c r="V80" s="61"/>
      <c r="W80" s="61"/>
      <c r="X80" s="61"/>
      <c r="Y80" s="61"/>
      <c r="Z80" s="61"/>
      <c r="AA80" s="61"/>
      <c r="AB80" s="61"/>
      <c r="AC80" s="61"/>
      <c r="AD80" s="61"/>
      <c r="AE80" s="61"/>
      <c r="AF80" s="61"/>
      <c r="AG80" s="61"/>
      <c r="AH80" s="61"/>
      <c r="AI80" s="61"/>
      <c r="AJ80" s="61"/>
      <c r="AK80" s="61"/>
      <c r="AL80" s="61"/>
      <c r="AM80" s="61"/>
      <c r="AN80" s="61"/>
      <c r="AO80" s="61"/>
      <c r="AP80" s="61"/>
      <c r="AQ80" s="61"/>
      <c r="AR80" s="61"/>
      <c r="AS80" s="61"/>
      <c r="AT80" s="61"/>
      <c r="AU80" s="61"/>
      <c r="AV80" s="61"/>
      <c r="AW80" s="61"/>
      <c r="AX80" s="61"/>
      <c r="AY80" s="61"/>
      <c r="AZ80" s="61"/>
      <c r="BA80" s="61"/>
      <c r="BB80" s="61"/>
      <c r="BC80" s="61"/>
      <c r="BD80" s="61"/>
      <c r="BE80" s="61"/>
      <c r="BF80" s="61"/>
    </row>
    <row r="81" spans="1:58" s="51" customFormat="1" ht="15.75" customHeight="1" thickBot="1">
      <c r="A81" s="59"/>
      <c r="B81" s="65" t="s">
        <v>596</v>
      </c>
      <c r="C81" s="145"/>
      <c r="D81" s="146"/>
      <c r="E81" s="147"/>
      <c r="F81" s="146">
        <f>F79-F55</f>
        <v>-161213805</v>
      </c>
      <c r="G81" s="146">
        <f t="shared" ref="G81:BD81" si="127">G79-G55</f>
        <v>0</v>
      </c>
      <c r="H81" s="146">
        <f t="shared" si="127"/>
        <v>1000000</v>
      </c>
      <c r="I81" s="146">
        <f t="shared" si="127"/>
        <v>0</v>
      </c>
      <c r="J81" s="146">
        <f t="shared" si="127"/>
        <v>0</v>
      </c>
      <c r="K81" s="146">
        <f t="shared" si="127"/>
        <v>0</v>
      </c>
      <c r="L81" s="146">
        <f t="shared" si="127"/>
        <v>0</v>
      </c>
      <c r="M81" s="146">
        <f t="shared" si="127"/>
        <v>0</v>
      </c>
      <c r="N81" s="146">
        <f t="shared" si="127"/>
        <v>0</v>
      </c>
      <c r="O81" s="146">
        <f t="shared" si="127"/>
        <v>0</v>
      </c>
      <c r="P81" s="146">
        <f t="shared" si="127"/>
        <v>0</v>
      </c>
      <c r="Q81" s="146">
        <f t="shared" si="127"/>
        <v>0</v>
      </c>
      <c r="R81" s="146">
        <f t="shared" si="127"/>
        <v>0</v>
      </c>
      <c r="S81" s="146">
        <f t="shared" si="127"/>
        <v>0</v>
      </c>
      <c r="T81" s="146">
        <f t="shared" si="127"/>
        <v>0</v>
      </c>
      <c r="U81" s="146">
        <f t="shared" si="127"/>
        <v>0</v>
      </c>
      <c r="V81" s="146">
        <f t="shared" si="127"/>
        <v>0</v>
      </c>
      <c r="W81" s="146">
        <f t="shared" si="127"/>
        <v>0</v>
      </c>
      <c r="X81" s="146">
        <f t="shared" si="127"/>
        <v>0</v>
      </c>
      <c r="Y81" s="146">
        <f t="shared" si="127"/>
        <v>0</v>
      </c>
      <c r="Z81" s="146">
        <f t="shared" si="127"/>
        <v>0</v>
      </c>
      <c r="AA81" s="146">
        <f t="shared" si="127"/>
        <v>0</v>
      </c>
      <c r="AB81" s="146">
        <f t="shared" si="127"/>
        <v>0</v>
      </c>
      <c r="AC81" s="146">
        <f t="shared" si="127"/>
        <v>0</v>
      </c>
      <c r="AD81" s="146">
        <f t="shared" si="127"/>
        <v>0</v>
      </c>
      <c r="AE81" s="146">
        <f t="shared" si="127"/>
        <v>0</v>
      </c>
      <c r="AF81" s="146">
        <f t="shared" si="127"/>
        <v>0</v>
      </c>
      <c r="AG81" s="146">
        <f t="shared" si="127"/>
        <v>0</v>
      </c>
      <c r="AH81" s="146">
        <f t="shared" si="127"/>
        <v>0</v>
      </c>
      <c r="AI81" s="146">
        <f t="shared" si="127"/>
        <v>0</v>
      </c>
      <c r="AJ81" s="146">
        <f t="shared" si="127"/>
        <v>0</v>
      </c>
      <c r="AK81" s="146">
        <f t="shared" si="127"/>
        <v>0</v>
      </c>
      <c r="AL81" s="146">
        <f t="shared" si="127"/>
        <v>0</v>
      </c>
      <c r="AM81" s="146">
        <f t="shared" si="127"/>
        <v>0</v>
      </c>
      <c r="AN81" s="146">
        <f t="shared" si="127"/>
        <v>0</v>
      </c>
      <c r="AO81" s="146">
        <f t="shared" si="127"/>
        <v>0</v>
      </c>
      <c r="AP81" s="146">
        <f t="shared" si="127"/>
        <v>0</v>
      </c>
      <c r="AQ81" s="146">
        <f t="shared" si="127"/>
        <v>0</v>
      </c>
      <c r="AR81" s="146">
        <f t="shared" si="127"/>
        <v>0</v>
      </c>
      <c r="AS81" s="146">
        <f t="shared" si="127"/>
        <v>0</v>
      </c>
      <c r="AT81" s="146">
        <f t="shared" si="127"/>
        <v>0</v>
      </c>
      <c r="AU81" s="146">
        <f t="shared" si="127"/>
        <v>0</v>
      </c>
      <c r="AV81" s="146">
        <f t="shared" si="127"/>
        <v>0</v>
      </c>
      <c r="AW81" s="146">
        <f t="shared" si="127"/>
        <v>0</v>
      </c>
      <c r="AX81" s="146">
        <f t="shared" si="127"/>
        <v>0</v>
      </c>
      <c r="AY81" s="146">
        <f t="shared" si="127"/>
        <v>0</v>
      </c>
      <c r="AZ81" s="146">
        <f t="shared" si="127"/>
        <v>0</v>
      </c>
      <c r="BA81" s="146">
        <f t="shared" si="127"/>
        <v>0</v>
      </c>
      <c r="BB81" s="146">
        <f t="shared" si="127"/>
        <v>0</v>
      </c>
      <c r="BC81" s="146">
        <f t="shared" si="127"/>
        <v>0</v>
      </c>
      <c r="BD81" s="148">
        <f t="shared" si="127"/>
        <v>-160213805</v>
      </c>
      <c r="BE81" s="144"/>
      <c r="BF81" s="147"/>
    </row>
    <row r="82" spans="1:58" s="49" customFormat="1" ht="15.75" customHeight="1" thickTop="1">
      <c r="A82" s="59"/>
      <c r="B82" s="66"/>
      <c r="C82" s="61"/>
      <c r="D82" s="61"/>
      <c r="E82" s="61"/>
      <c r="F82" s="61"/>
      <c r="G82" s="61"/>
      <c r="H82" s="61"/>
      <c r="I82" s="61"/>
      <c r="J82" s="61"/>
      <c r="K82" s="61"/>
      <c r="L82" s="61"/>
      <c r="M82" s="61"/>
      <c r="N82" s="61"/>
      <c r="O82" s="61"/>
      <c r="P82" s="61"/>
      <c r="Q82" s="61"/>
      <c r="R82" s="61"/>
      <c r="S82" s="61"/>
      <c r="T82" s="61"/>
      <c r="U82" s="61"/>
      <c r="V82" s="61"/>
      <c r="W82" s="61"/>
      <c r="X82" s="61"/>
      <c r="Y82" s="61"/>
      <c r="Z82" s="61"/>
      <c r="AA82" s="61"/>
      <c r="AB82" s="61"/>
      <c r="AC82" s="61"/>
      <c r="AD82" s="61"/>
      <c r="AE82" s="61"/>
      <c r="AF82" s="61"/>
      <c r="AG82" s="61"/>
      <c r="AH82" s="61"/>
      <c r="AI82" s="61"/>
      <c r="AJ82" s="61"/>
      <c r="AK82" s="61"/>
      <c r="AL82" s="61"/>
      <c r="AM82" s="61"/>
      <c r="AN82" s="61"/>
      <c r="AO82" s="61"/>
      <c r="AP82" s="61"/>
      <c r="AQ82" s="61"/>
      <c r="AR82" s="61"/>
      <c r="AS82" s="61"/>
      <c r="AT82" s="61"/>
      <c r="AU82" s="61"/>
      <c r="AV82" s="61"/>
      <c r="AW82" s="61"/>
      <c r="AX82" s="61"/>
      <c r="AY82" s="61"/>
      <c r="AZ82" s="61"/>
      <c r="BA82" s="61"/>
      <c r="BB82" s="61"/>
      <c r="BC82" s="61"/>
      <c r="BD82" s="61"/>
      <c r="BE82" s="61"/>
      <c r="BF82" s="61"/>
    </row>
    <row r="83" spans="1:58" s="49" customFormat="1" ht="15.75" customHeight="1">
      <c r="A83" s="59"/>
      <c r="B83" s="66"/>
      <c r="C83" s="61"/>
      <c r="D83" s="61"/>
      <c r="E83" s="61"/>
      <c r="F83" s="61"/>
      <c r="G83" s="61"/>
      <c r="H83" s="61"/>
      <c r="I83" s="61"/>
      <c r="J83" s="61"/>
      <c r="K83" s="61"/>
      <c r="L83" s="61"/>
      <c r="M83" s="61"/>
      <c r="N83" s="61"/>
      <c r="O83" s="61"/>
      <c r="P83" s="61"/>
      <c r="Q83" s="61"/>
      <c r="R83" s="61"/>
      <c r="S83" s="61"/>
      <c r="T83" s="61"/>
      <c r="U83" s="61"/>
      <c r="V83" s="61"/>
      <c r="W83" s="61"/>
      <c r="X83" s="61"/>
      <c r="Y83" s="61"/>
      <c r="Z83" s="61"/>
      <c r="AA83" s="61"/>
      <c r="AB83" s="61"/>
      <c r="AC83" s="61"/>
      <c r="AD83" s="61"/>
      <c r="AE83" s="61"/>
      <c r="AF83" s="61"/>
      <c r="AG83" s="61"/>
      <c r="AH83" s="61"/>
      <c r="AI83" s="61"/>
      <c r="AJ83" s="61"/>
      <c r="AK83" s="61"/>
      <c r="AL83" s="61"/>
      <c r="AM83" s="61"/>
      <c r="AN83" s="61"/>
      <c r="AO83" s="61"/>
      <c r="AP83" s="61"/>
      <c r="AQ83" s="61"/>
      <c r="AR83" s="61"/>
      <c r="AS83" s="61"/>
      <c r="AT83" s="61"/>
      <c r="AU83" s="61"/>
      <c r="AV83" s="61"/>
      <c r="AW83" s="61"/>
      <c r="AX83" s="61"/>
      <c r="AY83" s="61"/>
      <c r="AZ83" s="61"/>
      <c r="BA83" s="61"/>
      <c r="BB83" s="61"/>
      <c r="BC83" s="61"/>
      <c r="BD83" s="61"/>
      <c r="BE83" s="61"/>
      <c r="BF83" s="61"/>
    </row>
    <row r="84" spans="1:58" s="49" customFormat="1" ht="15.75" customHeight="1">
      <c r="A84" s="59"/>
      <c r="B84" s="66"/>
      <c r="C84" s="61"/>
      <c r="D84" s="61"/>
      <c r="E84" s="61"/>
      <c r="F84" s="61"/>
      <c r="G84" s="61"/>
      <c r="H84" s="61"/>
      <c r="I84" s="61"/>
      <c r="J84" s="61"/>
      <c r="K84" s="61"/>
      <c r="L84" s="61"/>
      <c r="M84" s="61"/>
      <c r="N84" s="61"/>
      <c r="O84" s="61"/>
      <c r="P84" s="61"/>
      <c r="Q84" s="61"/>
      <c r="R84" s="61"/>
      <c r="S84" s="61"/>
      <c r="T84" s="61"/>
      <c r="U84" s="61"/>
      <c r="V84" s="61"/>
      <c r="W84" s="61"/>
      <c r="X84" s="61"/>
      <c r="Y84" s="61"/>
      <c r="Z84" s="61"/>
      <c r="AA84" s="61"/>
      <c r="AB84" s="61"/>
      <c r="AC84" s="61"/>
      <c r="AD84" s="61"/>
      <c r="AE84" s="61"/>
      <c r="AF84" s="61"/>
      <c r="AG84" s="61"/>
      <c r="AH84" s="61"/>
      <c r="AI84" s="61"/>
      <c r="AJ84" s="61"/>
      <c r="AK84" s="61"/>
      <c r="AL84" s="61"/>
      <c r="AM84" s="61"/>
      <c r="AN84" s="61"/>
      <c r="AO84" s="61"/>
      <c r="AP84" s="61"/>
      <c r="AQ84" s="61"/>
      <c r="AR84" s="61"/>
      <c r="AS84" s="61"/>
      <c r="AT84" s="61"/>
      <c r="AU84" s="61"/>
      <c r="AV84" s="61"/>
      <c r="AW84" s="61"/>
      <c r="AX84" s="61"/>
      <c r="AY84" s="61"/>
      <c r="AZ84" s="61"/>
      <c r="BA84" s="61"/>
      <c r="BB84" s="61"/>
      <c r="BC84" s="61"/>
      <c r="BD84" s="61"/>
      <c r="BE84" s="61"/>
      <c r="BF84" s="61"/>
    </row>
    <row r="85" spans="1:58" s="49" customFormat="1" ht="15.75" customHeight="1">
      <c r="A85" s="59"/>
      <c r="B85" s="66"/>
      <c r="C85" s="61"/>
      <c r="D85" s="61"/>
      <c r="E85" s="61"/>
      <c r="F85" s="61"/>
      <c r="G85" s="61"/>
      <c r="H85" s="61"/>
      <c r="I85" s="61"/>
      <c r="J85" s="61"/>
      <c r="K85" s="61"/>
      <c r="L85" s="61"/>
      <c r="M85" s="61"/>
      <c r="N85" s="61"/>
      <c r="O85" s="61"/>
      <c r="P85" s="61"/>
      <c r="Q85" s="61"/>
      <c r="R85" s="61"/>
      <c r="S85" s="61"/>
      <c r="T85" s="61"/>
      <c r="U85" s="61"/>
      <c r="V85" s="61"/>
      <c r="W85" s="61"/>
      <c r="X85" s="61"/>
      <c r="Y85" s="61"/>
      <c r="Z85" s="61"/>
      <c r="AA85" s="61"/>
      <c r="AB85" s="61"/>
      <c r="AC85" s="61"/>
      <c r="AD85" s="61"/>
      <c r="AE85" s="61"/>
      <c r="AF85" s="61"/>
      <c r="AG85" s="61"/>
      <c r="AH85" s="61"/>
      <c r="AI85" s="61"/>
      <c r="AJ85" s="61"/>
      <c r="AK85" s="61"/>
      <c r="AL85" s="61"/>
      <c r="AM85" s="61"/>
      <c r="AN85" s="61"/>
      <c r="AO85" s="61"/>
      <c r="AP85" s="61"/>
      <c r="AQ85" s="61"/>
      <c r="AR85" s="61"/>
      <c r="AS85" s="61"/>
      <c r="AT85" s="61"/>
      <c r="AU85" s="61"/>
      <c r="AV85" s="61"/>
      <c r="AW85" s="61"/>
      <c r="AX85" s="61"/>
      <c r="AY85" s="61"/>
      <c r="AZ85" s="61"/>
      <c r="BA85" s="61"/>
      <c r="BB85" s="61"/>
      <c r="BC85" s="61"/>
      <c r="BD85" s="61"/>
      <c r="BE85" s="61"/>
      <c r="BF85" s="61"/>
    </row>
    <row r="86" spans="1:58" s="49" customFormat="1" ht="15.75" customHeight="1">
      <c r="A86" s="59"/>
      <c r="B86" s="66"/>
      <c r="C86" s="61"/>
      <c r="D86" s="61"/>
      <c r="E86" s="61"/>
      <c r="F86" s="61"/>
      <c r="G86" s="61"/>
      <c r="H86" s="61"/>
      <c r="I86" s="61"/>
      <c r="J86" s="61"/>
      <c r="K86" s="61"/>
      <c r="L86" s="61"/>
      <c r="M86" s="61"/>
      <c r="N86" s="61"/>
      <c r="O86" s="61"/>
      <c r="P86" s="61"/>
      <c r="Q86" s="61"/>
      <c r="R86" s="61"/>
      <c r="S86" s="61"/>
      <c r="T86" s="61"/>
      <c r="U86" s="61"/>
      <c r="V86" s="61"/>
      <c r="W86" s="61"/>
      <c r="X86" s="61"/>
      <c r="Y86" s="61"/>
      <c r="Z86" s="61"/>
      <c r="AA86" s="61"/>
      <c r="AB86" s="61"/>
      <c r="AC86" s="61"/>
      <c r="AD86" s="61"/>
      <c r="AE86" s="61"/>
      <c r="AF86" s="61"/>
      <c r="AG86" s="61"/>
      <c r="AH86" s="61"/>
      <c r="AI86" s="61"/>
      <c r="AJ86" s="61"/>
      <c r="AK86" s="61"/>
      <c r="AL86" s="61"/>
      <c r="AM86" s="61"/>
      <c r="AN86" s="61"/>
      <c r="AO86" s="61"/>
      <c r="AP86" s="61"/>
      <c r="AQ86" s="61"/>
      <c r="AR86" s="61"/>
      <c r="AS86" s="61"/>
      <c r="AT86" s="61"/>
      <c r="AU86" s="61"/>
      <c r="AV86" s="61"/>
      <c r="AW86" s="61"/>
      <c r="AX86" s="61"/>
      <c r="AY86" s="61"/>
      <c r="AZ86" s="61"/>
      <c r="BA86" s="61"/>
      <c r="BB86" s="61"/>
      <c r="BC86" s="61"/>
      <c r="BD86" s="61"/>
      <c r="BE86" s="61"/>
      <c r="BF86" s="61"/>
    </row>
    <row r="87" spans="1:58" s="49" customFormat="1" ht="15.75" customHeight="1">
      <c r="A87" s="59"/>
      <c r="B87" s="66"/>
      <c r="C87" s="61"/>
      <c r="D87" s="61"/>
      <c r="E87" s="61"/>
      <c r="F87" s="61"/>
      <c r="G87" s="61"/>
      <c r="H87" s="61"/>
      <c r="I87" s="61"/>
      <c r="J87" s="61"/>
      <c r="K87" s="61"/>
      <c r="L87" s="61"/>
      <c r="M87" s="61"/>
      <c r="N87" s="61"/>
      <c r="O87" s="61"/>
      <c r="P87" s="61"/>
      <c r="Q87" s="61"/>
      <c r="R87" s="61"/>
      <c r="S87" s="61"/>
      <c r="T87" s="61"/>
      <c r="U87" s="61"/>
      <c r="V87" s="61"/>
      <c r="W87" s="61"/>
      <c r="X87" s="61"/>
      <c r="Y87" s="61"/>
      <c r="Z87" s="61"/>
      <c r="AA87" s="61"/>
      <c r="AB87" s="61"/>
      <c r="AC87" s="61"/>
      <c r="AD87" s="61"/>
      <c r="AE87" s="61"/>
      <c r="AF87" s="61"/>
      <c r="AG87" s="61"/>
      <c r="AH87" s="61"/>
      <c r="AI87" s="61"/>
      <c r="AJ87" s="61"/>
      <c r="AK87" s="61"/>
      <c r="AL87" s="61"/>
      <c r="AM87" s="61"/>
      <c r="AN87" s="61"/>
      <c r="AO87" s="61"/>
      <c r="AP87" s="61"/>
      <c r="AQ87" s="61"/>
      <c r="AR87" s="61"/>
      <c r="AS87" s="61"/>
      <c r="AT87" s="61"/>
      <c r="AU87" s="61"/>
      <c r="AV87" s="61"/>
      <c r="AW87" s="61"/>
      <c r="AX87" s="61"/>
      <c r="AY87" s="61"/>
      <c r="AZ87" s="61"/>
      <c r="BA87" s="61"/>
      <c r="BB87" s="61"/>
      <c r="BC87" s="61"/>
      <c r="BD87" s="61"/>
      <c r="BE87" s="61"/>
      <c r="BF87" s="61"/>
    </row>
    <row r="88" spans="1:58" s="49" customFormat="1" ht="15.75" customHeight="1">
      <c r="A88" s="59"/>
      <c r="B88" s="66"/>
      <c r="C88" s="61"/>
      <c r="D88" s="61"/>
      <c r="E88" s="61"/>
      <c r="F88" s="61"/>
      <c r="G88" s="61"/>
      <c r="H88" s="61"/>
      <c r="I88" s="61"/>
      <c r="J88" s="61"/>
      <c r="K88" s="61"/>
      <c r="L88" s="61"/>
      <c r="M88" s="61"/>
      <c r="N88" s="61"/>
      <c r="O88" s="61"/>
      <c r="P88" s="61"/>
      <c r="Q88" s="61"/>
      <c r="R88" s="61"/>
      <c r="S88" s="61"/>
      <c r="T88" s="61"/>
      <c r="U88" s="61"/>
      <c r="V88" s="61"/>
      <c r="W88" s="61"/>
      <c r="X88" s="61"/>
      <c r="Y88" s="61"/>
      <c r="Z88" s="61"/>
      <c r="AA88" s="61"/>
      <c r="AB88" s="61"/>
      <c r="AC88" s="61"/>
      <c r="AD88" s="61"/>
      <c r="AE88" s="61"/>
      <c r="AF88" s="61"/>
      <c r="AG88" s="61"/>
      <c r="AH88" s="61"/>
      <c r="AI88" s="61"/>
      <c r="AJ88" s="61"/>
      <c r="AK88" s="61"/>
      <c r="AL88" s="61"/>
      <c r="AM88" s="61"/>
      <c r="AN88" s="61"/>
      <c r="AO88" s="61"/>
      <c r="AP88" s="61"/>
      <c r="AQ88" s="61"/>
      <c r="AR88" s="61"/>
      <c r="AS88" s="61"/>
      <c r="AT88" s="61"/>
      <c r="AU88" s="61"/>
      <c r="AV88" s="61"/>
      <c r="AW88" s="61"/>
      <c r="AX88" s="61"/>
      <c r="AY88" s="61"/>
      <c r="AZ88" s="61"/>
      <c r="BA88" s="61"/>
      <c r="BB88" s="61"/>
      <c r="BC88" s="61"/>
      <c r="BD88" s="61"/>
      <c r="BE88" s="61"/>
      <c r="BF88" s="61"/>
    </row>
    <row r="89" spans="1:58" s="49" customFormat="1" ht="15.75" customHeight="1">
      <c r="A89" s="59"/>
      <c r="B89" s="66"/>
      <c r="C89" s="61"/>
      <c r="D89" s="61"/>
      <c r="E89" s="61"/>
      <c r="F89" s="61"/>
      <c r="G89" s="61"/>
      <c r="H89" s="61"/>
      <c r="I89" s="61"/>
      <c r="J89" s="61"/>
      <c r="K89" s="61"/>
      <c r="L89" s="61"/>
      <c r="M89" s="61"/>
      <c r="N89" s="61"/>
      <c r="O89" s="61"/>
      <c r="P89" s="61"/>
      <c r="Q89" s="61"/>
      <c r="R89" s="61"/>
      <c r="S89" s="61"/>
      <c r="T89" s="61"/>
      <c r="U89" s="61"/>
      <c r="V89" s="61"/>
      <c r="W89" s="61"/>
      <c r="X89" s="61"/>
      <c r="Y89" s="61"/>
      <c r="Z89" s="61"/>
      <c r="AA89" s="61"/>
      <c r="AB89" s="61"/>
      <c r="AC89" s="61"/>
      <c r="AD89" s="61"/>
      <c r="AE89" s="61"/>
      <c r="AF89" s="61"/>
      <c r="AG89" s="61"/>
      <c r="AH89" s="61"/>
      <c r="AI89" s="61"/>
      <c r="AJ89" s="61"/>
      <c r="AK89" s="61"/>
      <c r="AL89" s="61"/>
      <c r="AM89" s="61"/>
      <c r="AN89" s="61"/>
      <c r="AO89" s="61"/>
      <c r="AP89" s="61"/>
      <c r="AQ89" s="61"/>
      <c r="AR89" s="61"/>
      <c r="AS89" s="61"/>
      <c r="AT89" s="61"/>
      <c r="AU89" s="61"/>
      <c r="AV89" s="61"/>
      <c r="AW89" s="61"/>
      <c r="AX89" s="61"/>
      <c r="AY89" s="61"/>
      <c r="AZ89" s="61"/>
      <c r="BA89" s="61"/>
      <c r="BB89" s="61"/>
      <c r="BC89" s="61"/>
      <c r="BD89" s="61"/>
      <c r="BE89" s="61"/>
      <c r="BF89" s="61"/>
    </row>
    <row r="90" spans="1:58" s="49" customFormat="1" ht="15.75" customHeight="1">
      <c r="A90" s="59"/>
      <c r="B90" s="66"/>
      <c r="C90" s="61"/>
      <c r="D90" s="61"/>
      <c r="E90" s="61"/>
      <c r="F90" s="61"/>
      <c r="G90" s="61"/>
      <c r="H90" s="61"/>
      <c r="I90" s="61"/>
      <c r="J90" s="61"/>
      <c r="K90" s="61"/>
      <c r="L90" s="61"/>
      <c r="M90" s="61"/>
      <c r="N90" s="61"/>
      <c r="O90" s="61"/>
      <c r="P90" s="61"/>
      <c r="Q90" s="61"/>
      <c r="R90" s="61"/>
      <c r="S90" s="61"/>
      <c r="T90" s="61"/>
      <c r="U90" s="61"/>
      <c r="V90" s="61"/>
      <c r="W90" s="61"/>
      <c r="X90" s="61"/>
      <c r="Y90" s="61"/>
      <c r="Z90" s="61"/>
      <c r="AA90" s="61"/>
      <c r="AB90" s="61"/>
      <c r="AC90" s="61"/>
      <c r="AD90" s="61"/>
      <c r="AE90" s="61"/>
      <c r="AF90" s="61"/>
      <c r="AG90" s="61"/>
      <c r="AH90" s="61"/>
      <c r="AI90" s="61"/>
      <c r="AJ90" s="61"/>
      <c r="AK90" s="61"/>
      <c r="AL90" s="61"/>
      <c r="AM90" s="61"/>
      <c r="AN90" s="61"/>
      <c r="AO90" s="61"/>
      <c r="AP90" s="61"/>
      <c r="AQ90" s="61"/>
      <c r="AR90" s="61"/>
      <c r="AS90" s="61"/>
      <c r="AT90" s="61"/>
      <c r="AU90" s="61"/>
      <c r="AV90" s="61"/>
      <c r="AW90" s="61"/>
      <c r="AX90" s="61"/>
      <c r="AY90" s="61"/>
      <c r="AZ90" s="61"/>
      <c r="BA90" s="61"/>
      <c r="BB90" s="61"/>
      <c r="BC90" s="61"/>
      <c r="BD90" s="61"/>
      <c r="BE90" s="61"/>
      <c r="BF90" s="61"/>
    </row>
    <row r="91" spans="1:58" s="49" customFormat="1" ht="15.75" customHeight="1">
      <c r="A91" s="59"/>
      <c r="B91" s="66"/>
      <c r="C91" s="61"/>
      <c r="D91" s="61"/>
      <c r="E91" s="61"/>
      <c r="F91" s="61"/>
      <c r="G91" s="61"/>
      <c r="H91" s="61"/>
      <c r="I91" s="61"/>
      <c r="J91" s="61"/>
      <c r="K91" s="61"/>
      <c r="L91" s="61"/>
      <c r="M91" s="61"/>
      <c r="N91" s="61"/>
      <c r="O91" s="61"/>
      <c r="P91" s="61"/>
      <c r="Q91" s="61"/>
      <c r="R91" s="61"/>
      <c r="S91" s="61"/>
      <c r="T91" s="61"/>
      <c r="U91" s="61"/>
      <c r="V91" s="61"/>
      <c r="W91" s="61"/>
      <c r="X91" s="61"/>
      <c r="Y91" s="61"/>
      <c r="Z91" s="61"/>
      <c r="AA91" s="61"/>
      <c r="AB91" s="61"/>
      <c r="AC91" s="61"/>
      <c r="AD91" s="61"/>
      <c r="AE91" s="61"/>
      <c r="AF91" s="61"/>
      <c r="AG91" s="61"/>
      <c r="AH91" s="61"/>
      <c r="AI91" s="61"/>
      <c r="AJ91" s="61"/>
      <c r="AK91" s="61"/>
      <c r="AL91" s="61"/>
      <c r="AM91" s="61"/>
      <c r="AN91" s="61"/>
      <c r="AO91" s="61"/>
      <c r="AP91" s="61"/>
      <c r="AQ91" s="61"/>
      <c r="AR91" s="61"/>
      <c r="AS91" s="61"/>
      <c r="AT91" s="61"/>
      <c r="AU91" s="61"/>
      <c r="AV91" s="61"/>
      <c r="AW91" s="61"/>
      <c r="AX91" s="61"/>
      <c r="AY91" s="61"/>
      <c r="AZ91" s="61"/>
      <c r="BA91" s="61"/>
      <c r="BB91" s="61"/>
      <c r="BC91" s="61"/>
      <c r="BD91" s="61"/>
      <c r="BE91" s="61"/>
      <c r="BF91" s="61"/>
    </row>
    <row r="92" spans="1:58" s="49" customFormat="1" ht="15.75" customHeight="1">
      <c r="A92" s="59"/>
      <c r="B92" s="66"/>
      <c r="C92" s="61"/>
      <c r="D92" s="61"/>
      <c r="E92" s="61"/>
      <c r="F92" s="61"/>
      <c r="G92" s="61"/>
      <c r="H92" s="61"/>
      <c r="I92" s="61"/>
      <c r="J92" s="61"/>
      <c r="K92" s="61"/>
      <c r="L92" s="61"/>
      <c r="M92" s="61"/>
      <c r="N92" s="61"/>
      <c r="O92" s="61"/>
      <c r="P92" s="61"/>
      <c r="Q92" s="61"/>
      <c r="R92" s="61"/>
      <c r="S92" s="61"/>
      <c r="T92" s="61"/>
      <c r="U92" s="61"/>
      <c r="V92" s="61"/>
      <c r="W92" s="61"/>
      <c r="X92" s="61"/>
      <c r="Y92" s="61"/>
      <c r="Z92" s="61"/>
      <c r="AA92" s="61"/>
      <c r="AB92" s="61"/>
      <c r="AC92" s="61"/>
      <c r="AD92" s="61"/>
      <c r="AE92" s="61"/>
      <c r="AF92" s="61"/>
      <c r="AG92" s="61"/>
      <c r="AH92" s="61"/>
      <c r="AI92" s="61"/>
      <c r="AJ92" s="61"/>
      <c r="AK92" s="61"/>
      <c r="AL92" s="61"/>
      <c r="AM92" s="61"/>
      <c r="AN92" s="61"/>
      <c r="AO92" s="61"/>
      <c r="AP92" s="61"/>
      <c r="AQ92" s="61"/>
      <c r="AR92" s="61"/>
      <c r="AS92" s="61"/>
      <c r="AT92" s="61"/>
      <c r="AU92" s="61"/>
      <c r="AV92" s="61"/>
      <c r="AW92" s="61"/>
      <c r="AX92" s="61"/>
      <c r="AY92" s="61"/>
      <c r="AZ92" s="61"/>
      <c r="BA92" s="61"/>
      <c r="BB92" s="61"/>
      <c r="BC92" s="61"/>
      <c r="BD92" s="61"/>
      <c r="BE92" s="61"/>
      <c r="BF92" s="61"/>
    </row>
    <row r="93" spans="1:58" s="49" customFormat="1" ht="15.75" customHeight="1">
      <c r="A93" s="59"/>
      <c r="B93" s="66"/>
      <c r="C93" s="61"/>
      <c r="D93" s="61"/>
      <c r="E93" s="61"/>
      <c r="F93" s="61"/>
      <c r="G93" s="61"/>
      <c r="H93" s="61"/>
      <c r="I93" s="61"/>
      <c r="J93" s="61"/>
      <c r="K93" s="61"/>
      <c r="L93" s="61"/>
      <c r="M93" s="61"/>
      <c r="N93" s="61"/>
      <c r="O93" s="61"/>
      <c r="P93" s="61"/>
      <c r="Q93" s="61"/>
      <c r="R93" s="61"/>
      <c r="S93" s="61"/>
      <c r="T93" s="61"/>
      <c r="U93" s="61"/>
      <c r="V93" s="61"/>
      <c r="W93" s="61"/>
      <c r="X93" s="61"/>
      <c r="Y93" s="61"/>
      <c r="Z93" s="61"/>
      <c r="AA93" s="61"/>
      <c r="AB93" s="61"/>
      <c r="AC93" s="61"/>
      <c r="AD93" s="61"/>
      <c r="AE93" s="61"/>
      <c r="AF93" s="61"/>
      <c r="AG93" s="61"/>
      <c r="AH93" s="61"/>
      <c r="AI93" s="61"/>
      <c r="AJ93" s="61"/>
      <c r="AK93" s="61"/>
      <c r="AL93" s="61"/>
      <c r="AM93" s="61"/>
      <c r="AN93" s="61"/>
      <c r="AO93" s="61"/>
      <c r="AP93" s="61"/>
      <c r="AQ93" s="61"/>
      <c r="AR93" s="61"/>
      <c r="AS93" s="61"/>
      <c r="AT93" s="61"/>
      <c r="AU93" s="61"/>
      <c r="AV93" s="61"/>
      <c r="AW93" s="61"/>
      <c r="AX93" s="61"/>
      <c r="AY93" s="61"/>
      <c r="AZ93" s="61"/>
      <c r="BA93" s="61"/>
      <c r="BB93" s="61"/>
      <c r="BC93" s="61"/>
      <c r="BD93" s="61"/>
      <c r="BE93" s="61"/>
      <c r="BF93" s="61"/>
    </row>
    <row r="94" spans="1:58" s="49" customFormat="1" ht="15.75" customHeight="1">
      <c r="A94" s="59"/>
      <c r="B94" s="66"/>
      <c r="C94" s="61"/>
      <c r="D94" s="61"/>
      <c r="E94" s="61"/>
      <c r="F94" s="61"/>
      <c r="G94" s="61"/>
      <c r="H94" s="61"/>
      <c r="I94" s="61"/>
      <c r="J94" s="61"/>
      <c r="K94" s="61"/>
      <c r="L94" s="61"/>
      <c r="M94" s="61"/>
      <c r="N94" s="61"/>
      <c r="O94" s="61"/>
      <c r="P94" s="61"/>
      <c r="Q94" s="61"/>
      <c r="R94" s="61"/>
      <c r="S94" s="61"/>
      <c r="T94" s="61"/>
      <c r="U94" s="61"/>
      <c r="V94" s="61"/>
      <c r="W94" s="61"/>
      <c r="X94" s="61"/>
      <c r="Y94" s="61"/>
      <c r="Z94" s="61"/>
      <c r="AA94" s="61"/>
      <c r="AB94" s="61"/>
      <c r="AC94" s="61"/>
      <c r="AD94" s="61"/>
      <c r="AE94" s="61"/>
      <c r="AF94" s="61"/>
      <c r="AG94" s="61"/>
      <c r="AH94" s="61"/>
      <c r="AI94" s="61"/>
      <c r="AJ94" s="61"/>
      <c r="AK94" s="61"/>
      <c r="AL94" s="61"/>
      <c r="AM94" s="61"/>
      <c r="AN94" s="61"/>
      <c r="AO94" s="61"/>
      <c r="AP94" s="61"/>
      <c r="AQ94" s="61"/>
      <c r="AR94" s="61"/>
      <c r="AS94" s="61"/>
      <c r="AT94" s="61"/>
      <c r="AU94" s="61"/>
      <c r="AV94" s="61"/>
      <c r="AW94" s="61"/>
      <c r="AX94" s="61"/>
      <c r="AY94" s="61"/>
      <c r="AZ94" s="61"/>
      <c r="BA94" s="61"/>
      <c r="BB94" s="61"/>
      <c r="BC94" s="61"/>
      <c r="BD94" s="61"/>
      <c r="BE94" s="61"/>
      <c r="BF94" s="61"/>
    </row>
    <row r="95" spans="1:58" s="49" customFormat="1" ht="15.75" customHeight="1">
      <c r="A95" s="59"/>
      <c r="B95" s="66"/>
      <c r="C95" s="61"/>
      <c r="D95" s="61"/>
      <c r="E95" s="61"/>
      <c r="F95" s="61"/>
      <c r="G95" s="61"/>
      <c r="H95" s="61"/>
      <c r="I95" s="61"/>
      <c r="J95" s="61"/>
      <c r="K95" s="61"/>
      <c r="L95" s="61"/>
      <c r="M95" s="61"/>
      <c r="N95" s="61"/>
      <c r="O95" s="61"/>
      <c r="P95" s="61"/>
      <c r="Q95" s="61"/>
      <c r="R95" s="61"/>
      <c r="S95" s="61"/>
      <c r="T95" s="61"/>
      <c r="U95" s="61"/>
      <c r="V95" s="61"/>
      <c r="W95" s="61"/>
      <c r="X95" s="61"/>
      <c r="Y95" s="61"/>
      <c r="Z95" s="61"/>
      <c r="AA95" s="61"/>
      <c r="AB95" s="61"/>
      <c r="AC95" s="61"/>
      <c r="AD95" s="61"/>
      <c r="AE95" s="61"/>
      <c r="AF95" s="61"/>
      <c r="AG95" s="61"/>
      <c r="AH95" s="61"/>
      <c r="AI95" s="61"/>
      <c r="AJ95" s="61"/>
      <c r="AK95" s="61"/>
      <c r="AL95" s="61"/>
      <c r="AM95" s="61"/>
      <c r="AN95" s="61"/>
      <c r="AO95" s="61"/>
      <c r="AP95" s="61"/>
      <c r="AQ95" s="61"/>
      <c r="AR95" s="61"/>
      <c r="AS95" s="61"/>
      <c r="AT95" s="61"/>
      <c r="AU95" s="61"/>
      <c r="AV95" s="61"/>
      <c r="AW95" s="61"/>
      <c r="AX95" s="61"/>
      <c r="AY95" s="61"/>
      <c r="AZ95" s="61"/>
      <c r="BA95" s="61"/>
      <c r="BB95" s="61"/>
      <c r="BC95" s="61"/>
      <c r="BD95" s="61"/>
      <c r="BE95" s="61"/>
      <c r="BF95" s="61"/>
    </row>
    <row r="96" spans="1:58" s="49" customFormat="1" ht="15.75" customHeight="1">
      <c r="A96" s="59"/>
      <c r="B96" s="66"/>
      <c r="C96" s="61"/>
      <c r="D96" s="61"/>
      <c r="E96" s="61"/>
      <c r="F96" s="61"/>
      <c r="G96" s="61"/>
      <c r="H96" s="61"/>
      <c r="I96" s="61"/>
      <c r="J96" s="61"/>
      <c r="K96" s="61"/>
      <c r="L96" s="61"/>
      <c r="M96" s="61"/>
      <c r="N96" s="61"/>
      <c r="O96" s="61"/>
      <c r="P96" s="61"/>
      <c r="Q96" s="61"/>
      <c r="R96" s="61"/>
      <c r="S96" s="61"/>
      <c r="T96" s="61"/>
      <c r="U96" s="61"/>
      <c r="V96" s="61"/>
      <c r="W96" s="61"/>
      <c r="X96" s="61"/>
      <c r="Y96" s="61"/>
      <c r="Z96" s="61"/>
      <c r="AA96" s="61"/>
      <c r="AB96" s="61"/>
      <c r="AC96" s="61"/>
      <c r="AD96" s="61"/>
      <c r="AE96" s="61"/>
      <c r="AF96" s="61"/>
      <c r="AG96" s="61"/>
      <c r="AH96" s="61"/>
      <c r="AI96" s="61"/>
      <c r="AJ96" s="61"/>
      <c r="AK96" s="61"/>
      <c r="AL96" s="61"/>
      <c r="AM96" s="61"/>
      <c r="AN96" s="61"/>
      <c r="AO96" s="61"/>
      <c r="AP96" s="61"/>
      <c r="AQ96" s="61"/>
      <c r="AR96" s="61"/>
      <c r="AS96" s="61"/>
      <c r="AT96" s="61"/>
      <c r="AU96" s="61"/>
      <c r="AV96" s="61"/>
      <c r="AW96" s="61"/>
      <c r="AX96" s="61"/>
      <c r="AY96" s="61"/>
      <c r="AZ96" s="61"/>
      <c r="BA96" s="61"/>
      <c r="BB96" s="61"/>
      <c r="BC96" s="61"/>
      <c r="BD96" s="61"/>
      <c r="BE96" s="61"/>
      <c r="BF96" s="61"/>
    </row>
    <row r="97" spans="1:58" s="49" customFormat="1" ht="15.75" customHeight="1">
      <c r="A97" s="59"/>
      <c r="B97" s="66"/>
      <c r="C97" s="61"/>
      <c r="D97" s="61"/>
      <c r="E97" s="61"/>
      <c r="F97" s="61"/>
      <c r="G97" s="61"/>
      <c r="H97" s="61"/>
      <c r="I97" s="61"/>
      <c r="J97" s="61"/>
      <c r="K97" s="61"/>
      <c r="L97" s="61"/>
      <c r="M97" s="61"/>
      <c r="N97" s="61"/>
      <c r="O97" s="61"/>
      <c r="P97" s="61"/>
      <c r="Q97" s="61"/>
      <c r="R97" s="61"/>
      <c r="S97" s="61"/>
      <c r="T97" s="61"/>
      <c r="U97" s="61"/>
      <c r="V97" s="61"/>
      <c r="W97" s="61"/>
      <c r="X97" s="61"/>
      <c r="Y97" s="61"/>
      <c r="Z97" s="61"/>
      <c r="AA97" s="61"/>
      <c r="AB97" s="61"/>
      <c r="AC97" s="61"/>
      <c r="AD97" s="61"/>
      <c r="AE97" s="61"/>
      <c r="AF97" s="61"/>
      <c r="AG97" s="61"/>
      <c r="AH97" s="61"/>
      <c r="AI97" s="61"/>
      <c r="AJ97" s="61"/>
      <c r="AK97" s="61"/>
      <c r="AL97" s="61"/>
      <c r="AM97" s="61"/>
      <c r="AN97" s="61"/>
      <c r="AO97" s="61"/>
      <c r="AP97" s="61"/>
      <c r="AQ97" s="61"/>
      <c r="AR97" s="61"/>
      <c r="AS97" s="61"/>
      <c r="AT97" s="61"/>
      <c r="AU97" s="61"/>
      <c r="AV97" s="61"/>
      <c r="AW97" s="61"/>
      <c r="AX97" s="61"/>
      <c r="AY97" s="61"/>
      <c r="AZ97" s="61"/>
      <c r="BA97" s="61"/>
      <c r="BB97" s="61"/>
      <c r="BC97" s="61"/>
      <c r="BD97" s="61"/>
      <c r="BE97" s="61"/>
      <c r="BF97" s="61"/>
    </row>
    <row r="98" spans="1:58" s="49" customFormat="1" ht="15.75" customHeight="1">
      <c r="A98" s="59"/>
      <c r="B98" s="66"/>
      <c r="C98" s="61"/>
      <c r="D98" s="61"/>
      <c r="E98" s="61"/>
      <c r="F98" s="61"/>
      <c r="G98" s="61"/>
      <c r="H98" s="61"/>
      <c r="I98" s="61"/>
      <c r="J98" s="61"/>
      <c r="K98" s="61"/>
      <c r="L98" s="61"/>
      <c r="M98" s="61"/>
      <c r="N98" s="61"/>
      <c r="O98" s="61"/>
      <c r="P98" s="61"/>
      <c r="Q98" s="61"/>
      <c r="R98" s="61"/>
      <c r="S98" s="61"/>
      <c r="T98" s="61"/>
      <c r="U98" s="61"/>
      <c r="V98" s="61"/>
      <c r="W98" s="61"/>
      <c r="X98" s="61"/>
      <c r="Y98" s="61"/>
      <c r="Z98" s="61"/>
      <c r="AA98" s="61"/>
      <c r="AB98" s="61"/>
      <c r="AC98" s="61"/>
      <c r="AD98" s="61"/>
      <c r="AE98" s="61"/>
      <c r="AF98" s="61"/>
      <c r="AG98" s="61"/>
      <c r="AH98" s="61"/>
      <c r="AI98" s="61"/>
      <c r="AJ98" s="61"/>
      <c r="AK98" s="61"/>
      <c r="AL98" s="61"/>
      <c r="AM98" s="61"/>
      <c r="AN98" s="61"/>
      <c r="AO98" s="61"/>
      <c r="AP98" s="61"/>
      <c r="AQ98" s="61"/>
      <c r="AR98" s="61"/>
      <c r="AS98" s="61"/>
      <c r="AT98" s="61"/>
      <c r="AU98" s="61"/>
      <c r="AV98" s="61"/>
      <c r="AW98" s="61"/>
      <c r="AX98" s="61"/>
      <c r="AY98" s="61"/>
      <c r="AZ98" s="61"/>
      <c r="BA98" s="61"/>
      <c r="BB98" s="61"/>
      <c r="BC98" s="61"/>
      <c r="BD98" s="61"/>
      <c r="BE98" s="61"/>
      <c r="BF98" s="61"/>
    </row>
    <row r="99" spans="1:58" s="49" customFormat="1" ht="15.75" customHeight="1">
      <c r="A99" s="59"/>
      <c r="B99" s="66"/>
      <c r="C99" s="61"/>
      <c r="D99" s="61"/>
      <c r="E99" s="61"/>
      <c r="F99" s="61"/>
      <c r="G99" s="61"/>
      <c r="H99" s="61"/>
      <c r="I99" s="61"/>
      <c r="J99" s="61"/>
      <c r="K99" s="61"/>
      <c r="L99" s="61"/>
      <c r="M99" s="61"/>
      <c r="N99" s="61"/>
      <c r="O99" s="61"/>
      <c r="P99" s="61"/>
      <c r="Q99" s="61"/>
      <c r="R99" s="61"/>
      <c r="S99" s="61"/>
      <c r="T99" s="61"/>
      <c r="U99" s="61"/>
      <c r="V99" s="61"/>
      <c r="W99" s="61"/>
      <c r="X99" s="61"/>
      <c r="Y99" s="61"/>
      <c r="Z99" s="61"/>
      <c r="AA99" s="61"/>
      <c r="AB99" s="61"/>
      <c r="AC99" s="61"/>
      <c r="AD99" s="61"/>
      <c r="AE99" s="61"/>
      <c r="AF99" s="61"/>
      <c r="AG99" s="61"/>
      <c r="AH99" s="61"/>
      <c r="AI99" s="61"/>
      <c r="AJ99" s="61"/>
      <c r="AK99" s="61"/>
      <c r="AL99" s="61"/>
      <c r="AM99" s="61"/>
      <c r="AN99" s="61"/>
      <c r="AO99" s="61"/>
      <c r="AP99" s="61"/>
      <c r="AQ99" s="61"/>
      <c r="AR99" s="61"/>
      <c r="AS99" s="61"/>
      <c r="AT99" s="61"/>
      <c r="AU99" s="61"/>
      <c r="AV99" s="61"/>
      <c r="AW99" s="61"/>
      <c r="AX99" s="61"/>
      <c r="AY99" s="61"/>
      <c r="AZ99" s="61"/>
      <c r="BA99" s="61"/>
      <c r="BB99" s="61"/>
      <c r="BC99" s="61"/>
      <c r="BD99" s="61"/>
      <c r="BE99" s="61"/>
      <c r="BF99" s="61"/>
    </row>
    <row r="100" spans="1:58" s="49" customFormat="1" ht="15.75" customHeight="1">
      <c r="A100" s="59"/>
      <c r="B100" s="66"/>
      <c r="C100" s="61"/>
      <c r="D100" s="61"/>
      <c r="E100" s="61"/>
      <c r="F100" s="61"/>
      <c r="G100" s="61"/>
      <c r="H100" s="61"/>
      <c r="I100" s="61"/>
      <c r="J100" s="61"/>
      <c r="K100" s="61"/>
      <c r="L100" s="61"/>
      <c r="M100" s="61"/>
      <c r="N100" s="61"/>
      <c r="O100" s="61"/>
      <c r="P100" s="61"/>
      <c r="Q100" s="61"/>
      <c r="R100" s="61"/>
      <c r="S100" s="61"/>
      <c r="T100" s="61"/>
      <c r="U100" s="61"/>
      <c r="V100" s="61"/>
      <c r="W100" s="61"/>
      <c r="X100" s="61"/>
      <c r="Y100" s="61"/>
      <c r="Z100" s="61"/>
      <c r="AA100" s="61"/>
      <c r="AB100" s="61"/>
      <c r="AC100" s="61"/>
      <c r="AD100" s="61"/>
      <c r="AE100" s="61"/>
      <c r="AF100" s="61"/>
      <c r="AG100" s="61"/>
      <c r="AH100" s="61"/>
      <c r="AI100" s="61"/>
      <c r="AJ100" s="61"/>
      <c r="AK100" s="61"/>
      <c r="AL100" s="61"/>
      <c r="AM100" s="61"/>
      <c r="AN100" s="61"/>
      <c r="AO100" s="61"/>
      <c r="AP100" s="61"/>
      <c r="AQ100" s="61"/>
      <c r="AR100" s="61"/>
      <c r="AS100" s="61"/>
      <c r="AT100" s="61"/>
      <c r="AU100" s="61"/>
      <c r="AV100" s="61"/>
      <c r="AW100" s="61"/>
      <c r="AX100" s="61"/>
      <c r="AY100" s="61"/>
      <c r="AZ100" s="61"/>
      <c r="BA100" s="61"/>
      <c r="BB100" s="61"/>
      <c r="BC100" s="61"/>
      <c r="BD100" s="61"/>
      <c r="BE100" s="61"/>
      <c r="BF100" s="61"/>
    </row>
    <row r="101" spans="1:58" s="49" customFormat="1" ht="15.75" customHeight="1">
      <c r="A101" s="59"/>
      <c r="B101" s="66"/>
      <c r="C101" s="61"/>
      <c r="D101" s="61"/>
      <c r="E101" s="61"/>
      <c r="F101" s="61"/>
      <c r="G101" s="61"/>
      <c r="H101" s="61"/>
      <c r="I101" s="61"/>
      <c r="J101" s="61"/>
      <c r="K101" s="61"/>
      <c r="L101" s="61"/>
      <c r="M101" s="61"/>
      <c r="N101" s="61"/>
      <c r="O101" s="61"/>
      <c r="P101" s="61"/>
      <c r="Q101" s="61"/>
      <c r="R101" s="61"/>
      <c r="S101" s="61"/>
      <c r="T101" s="61"/>
      <c r="U101" s="61"/>
      <c r="V101" s="61"/>
      <c r="W101" s="61"/>
      <c r="X101" s="61"/>
      <c r="Y101" s="61"/>
      <c r="Z101" s="61"/>
      <c r="AA101" s="61"/>
      <c r="AB101" s="61"/>
      <c r="AC101" s="61"/>
      <c r="AD101" s="61"/>
      <c r="AE101" s="61"/>
      <c r="AF101" s="61"/>
      <c r="AG101" s="61"/>
      <c r="AH101" s="61"/>
      <c r="AI101" s="61"/>
      <c r="AJ101" s="61"/>
      <c r="AK101" s="61"/>
      <c r="AL101" s="61"/>
      <c r="AM101" s="61"/>
      <c r="AN101" s="61"/>
      <c r="AO101" s="61"/>
      <c r="AP101" s="61"/>
      <c r="AQ101" s="61"/>
      <c r="AR101" s="61"/>
      <c r="AS101" s="61"/>
      <c r="AT101" s="61"/>
      <c r="AU101" s="61"/>
      <c r="AV101" s="61"/>
      <c r="AW101" s="61"/>
      <c r="AX101" s="61"/>
      <c r="AY101" s="61"/>
      <c r="AZ101" s="61"/>
      <c r="BA101" s="61"/>
      <c r="BB101" s="61"/>
      <c r="BC101" s="61"/>
      <c r="BD101" s="61"/>
      <c r="BE101" s="61"/>
      <c r="BF101" s="61"/>
    </row>
    <row r="102" spans="1:58" s="49" customFormat="1" ht="15.75" customHeight="1">
      <c r="A102" s="59"/>
      <c r="B102" s="66"/>
      <c r="C102" s="61"/>
      <c r="D102" s="61"/>
      <c r="E102" s="61"/>
      <c r="F102" s="61"/>
      <c r="G102" s="61"/>
      <c r="H102" s="61"/>
      <c r="I102" s="61"/>
      <c r="J102" s="61"/>
      <c r="K102" s="61"/>
      <c r="L102" s="61"/>
      <c r="M102" s="61"/>
      <c r="N102" s="61"/>
      <c r="O102" s="61"/>
      <c r="P102" s="61"/>
      <c r="Q102" s="61"/>
      <c r="R102" s="61"/>
      <c r="S102" s="61"/>
      <c r="T102" s="61"/>
      <c r="U102" s="61"/>
      <c r="V102" s="61"/>
      <c r="W102" s="61"/>
      <c r="X102" s="61"/>
      <c r="Y102" s="61"/>
      <c r="Z102" s="61"/>
      <c r="AA102" s="61"/>
      <c r="AB102" s="61"/>
      <c r="AC102" s="61"/>
      <c r="AD102" s="61"/>
      <c r="AE102" s="61"/>
      <c r="AF102" s="61"/>
      <c r="AG102" s="61"/>
      <c r="AH102" s="61"/>
      <c r="AI102" s="61"/>
      <c r="AJ102" s="61"/>
      <c r="AK102" s="61"/>
      <c r="AL102" s="61"/>
      <c r="AM102" s="61"/>
      <c r="AN102" s="61"/>
      <c r="AO102" s="61"/>
      <c r="AP102" s="61"/>
      <c r="AQ102" s="61"/>
      <c r="AR102" s="61"/>
      <c r="AS102" s="61"/>
      <c r="AT102" s="61"/>
      <c r="AU102" s="61"/>
      <c r="AV102" s="61"/>
      <c r="AW102" s="61"/>
      <c r="AX102" s="61"/>
      <c r="AY102" s="61"/>
      <c r="AZ102" s="61"/>
      <c r="BA102" s="61"/>
      <c r="BB102" s="61"/>
      <c r="BC102" s="61"/>
      <c r="BD102" s="61"/>
      <c r="BE102" s="61"/>
      <c r="BF102" s="61"/>
    </row>
    <row r="103" spans="1:58" s="49" customFormat="1" ht="15.75" customHeight="1">
      <c r="A103" s="59"/>
      <c r="B103" s="66"/>
      <c r="C103" s="61"/>
      <c r="D103" s="61"/>
      <c r="E103" s="61"/>
      <c r="F103" s="61"/>
      <c r="G103" s="61"/>
      <c r="H103" s="61"/>
      <c r="I103" s="61"/>
      <c r="J103" s="61"/>
      <c r="K103" s="61"/>
      <c r="L103" s="61"/>
      <c r="M103" s="61"/>
      <c r="N103" s="61"/>
      <c r="O103" s="61"/>
      <c r="P103" s="61"/>
      <c r="Q103" s="61"/>
      <c r="R103" s="61"/>
      <c r="S103" s="61"/>
      <c r="T103" s="61"/>
      <c r="U103" s="61"/>
      <c r="V103" s="61"/>
      <c r="W103" s="61"/>
      <c r="X103" s="61"/>
      <c r="Y103" s="61"/>
      <c r="Z103" s="61"/>
      <c r="AA103" s="61"/>
      <c r="AB103" s="61"/>
      <c r="AC103" s="61"/>
      <c r="AD103" s="61"/>
      <c r="AE103" s="61"/>
      <c r="AF103" s="61"/>
      <c r="AG103" s="61"/>
      <c r="AH103" s="61"/>
      <c r="AI103" s="61"/>
      <c r="AJ103" s="61"/>
      <c r="AK103" s="61"/>
      <c r="AL103" s="61"/>
      <c r="AM103" s="61"/>
      <c r="AN103" s="61"/>
      <c r="AO103" s="61"/>
      <c r="AP103" s="61"/>
      <c r="AQ103" s="61"/>
      <c r="AR103" s="61"/>
      <c r="AS103" s="61"/>
      <c r="AT103" s="61"/>
      <c r="AU103" s="61"/>
      <c r="AV103" s="61"/>
      <c r="AW103" s="61"/>
      <c r="AX103" s="61"/>
      <c r="AY103" s="61"/>
      <c r="AZ103" s="61"/>
      <c r="BA103" s="61"/>
      <c r="BB103" s="61"/>
      <c r="BC103" s="61"/>
      <c r="BD103" s="61"/>
      <c r="BE103" s="61"/>
      <c r="BF103" s="61"/>
    </row>
    <row r="104" spans="1:58" s="49" customFormat="1" ht="15.75" customHeight="1">
      <c r="A104" s="59"/>
      <c r="B104" s="66"/>
      <c r="C104" s="61"/>
      <c r="D104" s="61"/>
      <c r="E104" s="61"/>
      <c r="F104" s="61"/>
      <c r="G104" s="61"/>
      <c r="H104" s="61"/>
      <c r="I104" s="61"/>
      <c r="J104" s="61"/>
      <c r="K104" s="61"/>
      <c r="L104" s="61"/>
      <c r="M104" s="61"/>
      <c r="N104" s="61"/>
      <c r="O104" s="61"/>
      <c r="P104" s="61"/>
      <c r="Q104" s="61"/>
      <c r="R104" s="61"/>
      <c r="S104" s="61"/>
      <c r="T104" s="61"/>
      <c r="U104" s="61"/>
      <c r="V104" s="61"/>
      <c r="W104" s="61"/>
      <c r="X104" s="61"/>
      <c r="Y104" s="61"/>
      <c r="Z104" s="61"/>
      <c r="AA104" s="61"/>
      <c r="AB104" s="61"/>
      <c r="AC104" s="61"/>
      <c r="AD104" s="61"/>
      <c r="AE104" s="61"/>
      <c r="AF104" s="61"/>
      <c r="AG104" s="61"/>
      <c r="AH104" s="61"/>
      <c r="AI104" s="61"/>
      <c r="AJ104" s="61"/>
      <c r="AK104" s="61"/>
      <c r="AL104" s="61"/>
      <c r="AM104" s="61"/>
      <c r="AN104" s="61"/>
      <c r="AO104" s="61"/>
      <c r="AP104" s="61"/>
      <c r="AQ104" s="61"/>
      <c r="AR104" s="61"/>
      <c r="AS104" s="61"/>
      <c r="AT104" s="61"/>
      <c r="AU104" s="61"/>
      <c r="AV104" s="61"/>
      <c r="AW104" s="61"/>
      <c r="AX104" s="61"/>
      <c r="AY104" s="61"/>
      <c r="AZ104" s="61"/>
      <c r="BA104" s="61"/>
      <c r="BB104" s="61"/>
      <c r="BC104" s="61"/>
      <c r="BD104" s="61"/>
      <c r="BE104" s="61"/>
      <c r="BF104" s="61"/>
    </row>
    <row r="105" spans="1:58" s="49" customFormat="1" ht="15.75" customHeight="1">
      <c r="A105" s="59"/>
      <c r="B105" s="66"/>
      <c r="C105" s="61"/>
      <c r="D105" s="61"/>
      <c r="E105" s="61"/>
      <c r="F105" s="61"/>
      <c r="G105" s="61"/>
      <c r="H105" s="61"/>
      <c r="I105" s="61"/>
      <c r="J105" s="61"/>
      <c r="K105" s="61"/>
      <c r="L105" s="61"/>
      <c r="M105" s="61"/>
      <c r="N105" s="61"/>
      <c r="O105" s="61"/>
      <c r="P105" s="61"/>
      <c r="Q105" s="61"/>
      <c r="R105" s="61"/>
      <c r="S105" s="61"/>
      <c r="T105" s="61"/>
      <c r="U105" s="61"/>
      <c r="V105" s="61"/>
      <c r="W105" s="61"/>
      <c r="X105" s="61"/>
      <c r="Y105" s="61"/>
      <c r="Z105" s="61"/>
      <c r="AA105" s="61"/>
      <c r="AB105" s="61"/>
      <c r="AC105" s="61"/>
      <c r="AD105" s="61"/>
      <c r="AE105" s="61"/>
      <c r="AF105" s="61"/>
      <c r="AG105" s="61"/>
      <c r="AH105" s="61"/>
      <c r="AI105" s="61"/>
      <c r="AJ105" s="61"/>
      <c r="AK105" s="61"/>
      <c r="AL105" s="61"/>
      <c r="AM105" s="61"/>
      <c r="AN105" s="61"/>
      <c r="AO105" s="61"/>
      <c r="AP105" s="61"/>
      <c r="AQ105" s="61"/>
      <c r="AR105" s="61"/>
      <c r="AS105" s="61"/>
      <c r="AT105" s="61"/>
      <c r="AU105" s="61"/>
      <c r="AV105" s="61"/>
      <c r="AW105" s="61"/>
      <c r="AX105" s="61"/>
      <c r="AY105" s="61"/>
      <c r="AZ105" s="61"/>
      <c r="BA105" s="61"/>
      <c r="BB105" s="61"/>
      <c r="BC105" s="61"/>
      <c r="BD105" s="61"/>
      <c r="BE105" s="61"/>
      <c r="BF105" s="61"/>
    </row>
    <row r="106" spans="1:58" s="49" customFormat="1" ht="15.75" customHeight="1">
      <c r="A106" s="59"/>
      <c r="B106" s="66"/>
      <c r="C106" s="61"/>
      <c r="D106" s="61"/>
      <c r="E106" s="61"/>
      <c r="F106" s="61"/>
      <c r="G106" s="61"/>
      <c r="H106" s="61"/>
      <c r="I106" s="61"/>
      <c r="J106" s="61"/>
      <c r="K106" s="61"/>
      <c r="L106" s="61"/>
      <c r="M106" s="61"/>
      <c r="N106" s="61"/>
      <c r="O106" s="61"/>
      <c r="P106" s="61"/>
      <c r="Q106" s="61"/>
      <c r="R106" s="61"/>
      <c r="S106" s="61"/>
      <c r="T106" s="61"/>
      <c r="U106" s="61"/>
      <c r="V106" s="61"/>
      <c r="W106" s="61"/>
      <c r="X106" s="61"/>
      <c r="Y106" s="61"/>
      <c r="Z106" s="61"/>
      <c r="AA106" s="61"/>
      <c r="AB106" s="61"/>
      <c r="AC106" s="61"/>
      <c r="AD106" s="61"/>
      <c r="AE106" s="61"/>
      <c r="AF106" s="61"/>
      <c r="AG106" s="61"/>
      <c r="AH106" s="61"/>
      <c r="AI106" s="61"/>
      <c r="AJ106" s="61"/>
      <c r="AK106" s="61"/>
      <c r="AL106" s="61"/>
      <c r="AM106" s="61"/>
      <c r="AN106" s="61"/>
      <c r="AO106" s="61"/>
      <c r="AP106" s="61"/>
      <c r="AQ106" s="61"/>
      <c r="AR106" s="61"/>
      <c r="AS106" s="61"/>
      <c r="AT106" s="61"/>
      <c r="AU106" s="61"/>
      <c r="AV106" s="61"/>
      <c r="AW106" s="61"/>
      <c r="AX106" s="61"/>
      <c r="AY106" s="61"/>
      <c r="AZ106" s="61"/>
      <c r="BA106" s="61"/>
      <c r="BB106" s="61"/>
      <c r="BC106" s="61"/>
      <c r="BD106" s="61"/>
      <c r="BE106" s="61"/>
      <c r="BF106" s="61"/>
    </row>
    <row r="107" spans="1:58" s="49" customFormat="1" ht="15.75" customHeight="1">
      <c r="A107" s="59"/>
      <c r="B107" s="66"/>
      <c r="C107" s="61"/>
      <c r="D107" s="61"/>
      <c r="E107" s="61"/>
      <c r="F107" s="61"/>
      <c r="G107" s="61"/>
      <c r="H107" s="61"/>
      <c r="I107" s="61"/>
      <c r="J107" s="61"/>
      <c r="K107" s="61"/>
      <c r="L107" s="61"/>
      <c r="M107" s="61"/>
      <c r="N107" s="61"/>
      <c r="O107" s="61"/>
      <c r="P107" s="61"/>
      <c r="Q107" s="61"/>
      <c r="R107" s="61"/>
      <c r="S107" s="61"/>
      <c r="T107" s="61"/>
      <c r="U107" s="61"/>
      <c r="V107" s="61"/>
      <c r="W107" s="61"/>
      <c r="X107" s="61"/>
      <c r="Y107" s="61"/>
      <c r="Z107" s="61"/>
      <c r="AA107" s="61"/>
      <c r="AB107" s="61"/>
      <c r="AC107" s="61"/>
      <c r="AD107" s="61"/>
      <c r="AE107" s="61"/>
      <c r="AF107" s="61"/>
      <c r="AG107" s="61"/>
      <c r="AH107" s="61"/>
      <c r="AI107" s="61"/>
      <c r="AJ107" s="61"/>
      <c r="AK107" s="61"/>
      <c r="AL107" s="61"/>
      <c r="AM107" s="61"/>
      <c r="AN107" s="61"/>
      <c r="AO107" s="61"/>
      <c r="AP107" s="61"/>
      <c r="AQ107" s="61"/>
      <c r="AR107" s="61"/>
      <c r="AS107" s="61"/>
      <c r="AT107" s="61"/>
      <c r="AU107" s="61"/>
      <c r="AV107" s="61"/>
      <c r="AW107" s="61"/>
      <c r="AX107" s="61"/>
      <c r="AY107" s="61"/>
      <c r="AZ107" s="61"/>
      <c r="BA107" s="61"/>
      <c r="BB107" s="61"/>
      <c r="BC107" s="61"/>
      <c r="BD107" s="61"/>
      <c r="BE107" s="61"/>
      <c r="BF107" s="61"/>
    </row>
    <row r="108" spans="1:58" s="49" customFormat="1" ht="15.75" customHeight="1">
      <c r="A108" s="59"/>
      <c r="B108" s="66"/>
      <c r="C108" s="61"/>
      <c r="D108" s="61"/>
      <c r="E108" s="61"/>
      <c r="F108" s="61"/>
      <c r="G108" s="61"/>
      <c r="H108" s="61"/>
      <c r="I108" s="61"/>
      <c r="J108" s="61"/>
      <c r="K108" s="61"/>
      <c r="L108" s="61"/>
      <c r="M108" s="61"/>
      <c r="N108" s="61"/>
      <c r="O108" s="61"/>
      <c r="P108" s="61"/>
      <c r="Q108" s="61"/>
      <c r="R108" s="61"/>
      <c r="S108" s="61"/>
      <c r="T108" s="61"/>
      <c r="U108" s="61"/>
      <c r="V108" s="61"/>
      <c r="W108" s="61"/>
      <c r="X108" s="61"/>
      <c r="Y108" s="61"/>
      <c r="Z108" s="61"/>
      <c r="AA108" s="61"/>
      <c r="AB108" s="61"/>
      <c r="AC108" s="61"/>
      <c r="AD108" s="61"/>
      <c r="AE108" s="61"/>
      <c r="AF108" s="61"/>
      <c r="AG108" s="61"/>
      <c r="AH108" s="61"/>
      <c r="AI108" s="61"/>
      <c r="AJ108" s="61"/>
      <c r="AK108" s="61"/>
      <c r="AL108" s="61"/>
      <c r="AM108" s="61"/>
      <c r="AN108" s="61"/>
      <c r="AO108" s="61"/>
      <c r="AP108" s="61"/>
      <c r="AQ108" s="61"/>
      <c r="AR108" s="61"/>
      <c r="AS108" s="61"/>
      <c r="AT108" s="61"/>
      <c r="AU108" s="61"/>
      <c r="AV108" s="61"/>
      <c r="AW108" s="61"/>
      <c r="AX108" s="61"/>
      <c r="AY108" s="61"/>
      <c r="AZ108" s="61"/>
      <c r="BA108" s="61"/>
      <c r="BB108" s="61"/>
      <c r="BC108" s="61"/>
      <c r="BD108" s="61"/>
      <c r="BE108" s="61"/>
      <c r="BF108" s="61"/>
    </row>
    <row r="109" spans="1:58" s="49" customFormat="1" ht="15.75" customHeight="1">
      <c r="A109" s="59"/>
      <c r="B109" s="66"/>
      <c r="C109" s="61"/>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row>
    <row r="110" spans="1:58" s="49" customFormat="1" ht="15.75" customHeight="1">
      <c r="A110" s="59"/>
      <c r="B110" s="66"/>
      <c r="C110" s="61"/>
      <c r="D110" s="61"/>
      <c r="E110" s="61"/>
      <c r="F110" s="61"/>
      <c r="G110" s="61"/>
      <c r="H110" s="61"/>
      <c r="I110" s="61"/>
      <c r="J110" s="61"/>
      <c r="K110" s="61"/>
      <c r="L110" s="61"/>
      <c r="M110" s="61"/>
      <c r="N110" s="61"/>
      <c r="O110" s="61"/>
      <c r="P110" s="61"/>
      <c r="Q110" s="61"/>
      <c r="R110" s="61"/>
      <c r="S110" s="61"/>
      <c r="T110" s="61"/>
      <c r="U110" s="61"/>
      <c r="V110" s="61"/>
      <c r="W110" s="61"/>
      <c r="X110" s="61"/>
      <c r="Y110" s="61"/>
      <c r="Z110" s="61"/>
      <c r="AA110" s="61"/>
      <c r="AB110" s="61"/>
      <c r="AC110" s="61"/>
      <c r="AD110" s="61"/>
      <c r="AE110" s="61"/>
      <c r="AF110" s="61"/>
      <c r="AG110" s="61"/>
      <c r="AH110" s="61"/>
      <c r="AI110" s="61"/>
      <c r="AJ110" s="61"/>
      <c r="AK110" s="61"/>
      <c r="AL110" s="61"/>
      <c r="AM110" s="61"/>
      <c r="AN110" s="61"/>
      <c r="AO110" s="61"/>
      <c r="AP110" s="61"/>
      <c r="AQ110" s="61"/>
      <c r="AR110" s="61"/>
      <c r="AS110" s="61"/>
      <c r="AT110" s="61"/>
      <c r="AU110" s="61"/>
      <c r="AV110" s="61"/>
      <c r="AW110" s="61"/>
      <c r="AX110" s="61"/>
      <c r="AY110" s="61"/>
      <c r="AZ110" s="61"/>
      <c r="BA110" s="61"/>
      <c r="BB110" s="61"/>
      <c r="BC110" s="61"/>
      <c r="BD110" s="61"/>
      <c r="BE110" s="61"/>
      <c r="BF110" s="61"/>
    </row>
    <row r="111" spans="1:58" s="49" customFormat="1" ht="15.75" customHeight="1">
      <c r="A111" s="59"/>
      <c r="B111" s="66"/>
      <c r="C111" s="61"/>
      <c r="D111" s="61"/>
      <c r="E111" s="61"/>
      <c r="F111" s="61"/>
      <c r="G111" s="61"/>
      <c r="H111" s="61"/>
      <c r="I111" s="61"/>
      <c r="J111" s="61"/>
      <c r="K111" s="61"/>
      <c r="L111" s="61"/>
      <c r="M111" s="61"/>
      <c r="N111" s="61"/>
      <c r="O111" s="61"/>
      <c r="P111" s="61"/>
      <c r="Q111" s="61"/>
      <c r="R111" s="61"/>
      <c r="S111" s="61"/>
      <c r="T111" s="61"/>
      <c r="U111" s="61"/>
      <c r="V111" s="61"/>
      <c r="W111" s="61"/>
      <c r="X111" s="61"/>
      <c r="Y111" s="61"/>
      <c r="Z111" s="61"/>
      <c r="AA111" s="61"/>
      <c r="AB111" s="61"/>
      <c r="AC111" s="61"/>
      <c r="AD111" s="61"/>
      <c r="AE111" s="61"/>
      <c r="AF111" s="61"/>
      <c r="AG111" s="61"/>
      <c r="AH111" s="61"/>
      <c r="AI111" s="61"/>
      <c r="AJ111" s="61"/>
      <c r="AK111" s="61"/>
      <c r="AL111" s="61"/>
      <c r="AM111" s="61"/>
      <c r="AN111" s="61"/>
      <c r="AO111" s="61"/>
      <c r="AP111" s="61"/>
      <c r="AQ111" s="61"/>
      <c r="AR111" s="61"/>
      <c r="AS111" s="61"/>
      <c r="AT111" s="61"/>
      <c r="AU111" s="61"/>
      <c r="AV111" s="61"/>
      <c r="AW111" s="61"/>
      <c r="AX111" s="61"/>
      <c r="AY111" s="61"/>
      <c r="AZ111" s="61"/>
      <c r="BA111" s="61"/>
      <c r="BB111" s="61"/>
      <c r="BC111" s="61"/>
      <c r="BD111" s="61"/>
      <c r="BE111" s="61"/>
      <c r="BF111" s="61"/>
    </row>
    <row r="112" spans="1:58" s="49" customFormat="1" ht="15.75" customHeight="1">
      <c r="A112" s="59"/>
      <c r="B112" s="66"/>
      <c r="C112" s="61"/>
      <c r="D112" s="61"/>
      <c r="E112" s="61"/>
      <c r="F112" s="61"/>
      <c r="G112" s="61"/>
      <c r="H112" s="61"/>
      <c r="I112" s="61"/>
      <c r="J112" s="61"/>
      <c r="K112" s="61"/>
      <c r="L112" s="61"/>
      <c r="M112" s="61"/>
      <c r="N112" s="61"/>
      <c r="O112" s="61"/>
      <c r="P112" s="61"/>
      <c r="Q112" s="61"/>
      <c r="R112" s="61"/>
      <c r="S112" s="61"/>
      <c r="T112" s="61"/>
      <c r="U112" s="61"/>
      <c r="V112" s="61"/>
      <c r="W112" s="61"/>
      <c r="X112" s="61"/>
      <c r="Y112" s="61"/>
      <c r="Z112" s="61"/>
      <c r="AA112" s="61"/>
      <c r="AB112" s="61"/>
      <c r="AC112" s="61"/>
      <c r="AD112" s="61"/>
      <c r="AE112" s="61"/>
      <c r="AF112" s="61"/>
      <c r="AG112" s="61"/>
      <c r="AH112" s="61"/>
      <c r="AI112" s="61"/>
      <c r="AJ112" s="61"/>
      <c r="AK112" s="61"/>
      <c r="AL112" s="61"/>
      <c r="AM112" s="61"/>
      <c r="AN112" s="61"/>
      <c r="AO112" s="61"/>
      <c r="AP112" s="61"/>
      <c r="AQ112" s="61"/>
      <c r="AR112" s="61"/>
      <c r="AS112" s="61"/>
      <c r="AT112" s="61"/>
      <c r="AU112" s="61"/>
      <c r="AV112" s="61"/>
      <c r="AW112" s="61"/>
      <c r="AX112" s="61"/>
      <c r="AY112" s="61"/>
      <c r="AZ112" s="61"/>
      <c r="BA112" s="61"/>
      <c r="BB112" s="61"/>
      <c r="BC112" s="61"/>
      <c r="BD112" s="61"/>
      <c r="BE112" s="61"/>
      <c r="BF112" s="61"/>
    </row>
    <row r="113" spans="1:58" s="49" customFormat="1" ht="15.75" customHeight="1">
      <c r="A113" s="59"/>
      <c r="B113" s="66"/>
      <c r="C113" s="61"/>
      <c r="D113" s="61"/>
      <c r="E113" s="61"/>
      <c r="F113" s="61"/>
      <c r="G113" s="61"/>
      <c r="H113" s="61"/>
      <c r="I113" s="61"/>
      <c r="J113" s="61"/>
      <c r="K113" s="61"/>
      <c r="L113" s="61"/>
      <c r="M113" s="61"/>
      <c r="N113" s="61"/>
      <c r="O113" s="61"/>
      <c r="P113" s="61"/>
      <c r="Q113" s="61"/>
      <c r="R113" s="61"/>
      <c r="S113" s="61"/>
      <c r="T113" s="61"/>
      <c r="U113" s="61"/>
      <c r="V113" s="61"/>
      <c r="W113" s="61"/>
      <c r="X113" s="61"/>
      <c r="Y113" s="61"/>
      <c r="Z113" s="61"/>
      <c r="AA113" s="61"/>
      <c r="AB113" s="61"/>
      <c r="AC113" s="61"/>
      <c r="AD113" s="61"/>
      <c r="AE113" s="61"/>
      <c r="AF113" s="61"/>
      <c r="AG113" s="61"/>
      <c r="AH113" s="61"/>
      <c r="AI113" s="61"/>
      <c r="AJ113" s="61"/>
      <c r="AK113" s="61"/>
      <c r="AL113" s="61"/>
      <c r="AM113" s="61"/>
      <c r="AN113" s="61"/>
      <c r="AO113" s="61"/>
      <c r="AP113" s="61"/>
      <c r="AQ113" s="61"/>
      <c r="AR113" s="61"/>
      <c r="AS113" s="61"/>
      <c r="AT113" s="61"/>
      <c r="AU113" s="61"/>
      <c r="AV113" s="61"/>
      <c r="AW113" s="61"/>
      <c r="AX113" s="61"/>
      <c r="AY113" s="61"/>
      <c r="AZ113" s="61"/>
      <c r="BA113" s="61"/>
      <c r="BB113" s="61"/>
      <c r="BC113" s="61"/>
      <c r="BD113" s="61"/>
      <c r="BE113" s="61"/>
      <c r="BF113" s="61"/>
    </row>
    <row r="114" spans="1:58" s="49" customFormat="1" ht="15.75" customHeight="1">
      <c r="A114" s="59"/>
      <c r="B114" s="66"/>
      <c r="C114" s="61"/>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row>
    <row r="115" spans="1:58" s="49" customFormat="1" ht="15.75" customHeight="1">
      <c r="A115" s="59"/>
      <c r="B115" s="66"/>
      <c r="C115" s="61"/>
      <c r="D115" s="61"/>
      <c r="E115" s="61"/>
      <c r="F115" s="61"/>
      <c r="G115" s="61"/>
      <c r="H115" s="61"/>
      <c r="I115" s="61"/>
      <c r="J115" s="61"/>
      <c r="K115" s="61"/>
      <c r="L115" s="61"/>
      <c r="M115" s="61"/>
      <c r="N115" s="61"/>
      <c r="O115" s="61"/>
      <c r="P115" s="61"/>
      <c r="Q115" s="61"/>
      <c r="R115" s="61"/>
      <c r="S115" s="61"/>
      <c r="T115" s="61"/>
      <c r="U115" s="61"/>
      <c r="V115" s="61"/>
      <c r="W115" s="61"/>
      <c r="X115" s="61"/>
      <c r="Y115" s="61"/>
      <c r="Z115" s="61"/>
      <c r="AA115" s="61"/>
      <c r="AB115" s="61"/>
      <c r="AC115" s="61"/>
      <c r="AD115" s="61"/>
      <c r="AE115" s="61"/>
      <c r="AF115" s="61"/>
      <c r="AG115" s="61"/>
      <c r="AH115" s="61"/>
      <c r="AI115" s="61"/>
      <c r="AJ115" s="61"/>
      <c r="AK115" s="61"/>
      <c r="AL115" s="61"/>
      <c r="AM115" s="61"/>
      <c r="AN115" s="61"/>
      <c r="AO115" s="61"/>
      <c r="AP115" s="61"/>
      <c r="AQ115" s="61"/>
      <c r="AR115" s="61"/>
      <c r="AS115" s="61"/>
      <c r="AT115" s="61"/>
      <c r="AU115" s="61"/>
      <c r="AV115" s="61"/>
      <c r="AW115" s="61"/>
      <c r="AX115" s="61"/>
      <c r="AY115" s="61"/>
      <c r="AZ115" s="61"/>
      <c r="BA115" s="61"/>
      <c r="BB115" s="61"/>
      <c r="BC115" s="61"/>
      <c r="BD115" s="61"/>
      <c r="BE115" s="61"/>
      <c r="BF115" s="61"/>
    </row>
    <row r="116" spans="1:58" s="49" customFormat="1" ht="15.75" customHeight="1">
      <c r="A116" s="59"/>
      <c r="B116" s="66"/>
      <c r="C116" s="61"/>
      <c r="D116" s="61"/>
      <c r="E116" s="61"/>
      <c r="F116" s="61"/>
      <c r="G116" s="61"/>
      <c r="H116" s="61"/>
      <c r="I116" s="61"/>
      <c r="J116" s="61"/>
      <c r="K116" s="61"/>
      <c r="L116" s="61"/>
      <c r="M116" s="61"/>
      <c r="N116" s="61"/>
      <c r="O116" s="61"/>
      <c r="P116" s="61"/>
      <c r="Q116" s="61"/>
      <c r="R116" s="61"/>
      <c r="S116" s="61"/>
      <c r="T116" s="61"/>
      <c r="U116" s="61"/>
      <c r="V116" s="61"/>
      <c r="W116" s="61"/>
      <c r="X116" s="61"/>
      <c r="Y116" s="61"/>
      <c r="Z116" s="61"/>
      <c r="AA116" s="61"/>
      <c r="AB116" s="61"/>
      <c r="AC116" s="61"/>
      <c r="AD116" s="61"/>
      <c r="AE116" s="61"/>
      <c r="AF116" s="61"/>
      <c r="AG116" s="61"/>
      <c r="AH116" s="61"/>
      <c r="AI116" s="61"/>
      <c r="AJ116" s="61"/>
      <c r="AK116" s="61"/>
      <c r="AL116" s="61"/>
      <c r="AM116" s="61"/>
      <c r="AN116" s="61"/>
      <c r="AO116" s="61"/>
      <c r="AP116" s="61"/>
      <c r="AQ116" s="61"/>
      <c r="AR116" s="61"/>
      <c r="AS116" s="61"/>
      <c r="AT116" s="61"/>
      <c r="AU116" s="61"/>
      <c r="AV116" s="61"/>
      <c r="AW116" s="61"/>
      <c r="AX116" s="61"/>
      <c r="AY116" s="61"/>
      <c r="AZ116" s="61"/>
      <c r="BA116" s="61"/>
      <c r="BB116" s="61"/>
      <c r="BC116" s="61"/>
      <c r="BD116" s="61"/>
      <c r="BE116" s="61"/>
      <c r="BF116" s="61"/>
    </row>
    <row r="117" spans="1:58" s="49" customFormat="1" ht="15.75" customHeight="1">
      <c r="A117" s="59"/>
      <c r="B117" s="66"/>
      <c r="C117" s="61"/>
      <c r="D117" s="61"/>
      <c r="E117" s="61"/>
      <c r="F117" s="61"/>
      <c r="G117" s="61"/>
      <c r="H117" s="61"/>
      <c r="I117" s="61"/>
      <c r="J117" s="61"/>
      <c r="K117" s="61"/>
      <c r="L117" s="61"/>
      <c r="M117" s="61"/>
      <c r="N117" s="61"/>
      <c r="O117" s="61"/>
      <c r="P117" s="61"/>
      <c r="Q117" s="61"/>
      <c r="R117" s="61"/>
      <c r="S117" s="61"/>
      <c r="T117" s="61"/>
      <c r="U117" s="61"/>
      <c r="V117" s="61"/>
      <c r="W117" s="61"/>
      <c r="X117" s="61"/>
      <c r="Y117" s="61"/>
      <c r="Z117" s="61"/>
      <c r="AA117" s="61"/>
      <c r="AB117" s="61"/>
      <c r="AC117" s="61"/>
      <c r="AD117" s="61"/>
      <c r="AE117" s="61"/>
      <c r="AF117" s="61"/>
      <c r="AG117" s="61"/>
      <c r="AH117" s="61"/>
      <c r="AI117" s="61"/>
      <c r="AJ117" s="61"/>
      <c r="AK117" s="61"/>
      <c r="AL117" s="61"/>
      <c r="AM117" s="61"/>
      <c r="AN117" s="61"/>
      <c r="AO117" s="61"/>
      <c r="AP117" s="61"/>
      <c r="AQ117" s="61"/>
      <c r="AR117" s="61"/>
      <c r="AS117" s="61"/>
      <c r="AT117" s="61"/>
      <c r="AU117" s="61"/>
      <c r="AV117" s="61"/>
      <c r="AW117" s="61"/>
      <c r="AX117" s="61"/>
      <c r="AY117" s="61"/>
      <c r="AZ117" s="61"/>
      <c r="BA117" s="61"/>
      <c r="BB117" s="61"/>
      <c r="BC117" s="61"/>
      <c r="BD117" s="61"/>
      <c r="BE117" s="61"/>
      <c r="BF117" s="61"/>
    </row>
    <row r="118" spans="1:58" s="49" customFormat="1" ht="15.75" customHeight="1">
      <c r="A118" s="59"/>
      <c r="B118" s="66"/>
      <c r="C118" s="61"/>
      <c r="D118" s="61"/>
      <c r="E118" s="61"/>
      <c r="F118" s="61"/>
      <c r="G118" s="61"/>
      <c r="H118" s="61"/>
      <c r="I118" s="61"/>
      <c r="J118" s="61"/>
      <c r="K118" s="61"/>
      <c r="L118" s="61"/>
      <c r="M118" s="61"/>
      <c r="N118" s="61"/>
      <c r="O118" s="61"/>
      <c r="P118" s="61"/>
      <c r="Q118" s="61"/>
      <c r="R118" s="61"/>
      <c r="S118" s="61"/>
      <c r="T118" s="61"/>
      <c r="U118" s="61"/>
      <c r="V118" s="61"/>
      <c r="W118" s="61"/>
      <c r="X118" s="61"/>
      <c r="Y118" s="61"/>
      <c r="Z118" s="61"/>
      <c r="AA118" s="61"/>
      <c r="AB118" s="61"/>
      <c r="AC118" s="61"/>
      <c r="AD118" s="61"/>
      <c r="AE118" s="61"/>
      <c r="AF118" s="61"/>
      <c r="AG118" s="61"/>
      <c r="AH118" s="61"/>
      <c r="AI118" s="61"/>
      <c r="AJ118" s="61"/>
      <c r="AK118" s="61"/>
      <c r="AL118" s="61"/>
      <c r="AM118" s="61"/>
      <c r="AN118" s="61"/>
      <c r="AO118" s="61"/>
      <c r="AP118" s="61"/>
      <c r="AQ118" s="61"/>
      <c r="AR118" s="61"/>
      <c r="AS118" s="61"/>
      <c r="AT118" s="61"/>
      <c r="AU118" s="61"/>
      <c r="AV118" s="61"/>
      <c r="AW118" s="61"/>
      <c r="AX118" s="61"/>
      <c r="AY118" s="61"/>
      <c r="AZ118" s="61"/>
      <c r="BA118" s="61"/>
      <c r="BB118" s="61"/>
      <c r="BC118" s="61"/>
      <c r="BD118" s="61"/>
      <c r="BE118" s="61"/>
      <c r="BF118" s="61"/>
    </row>
    <row r="119" spans="1:58" s="49" customFormat="1" ht="15.75" customHeight="1">
      <c r="A119" s="59"/>
      <c r="B119" s="66"/>
      <c r="C119" s="61"/>
      <c r="D119" s="61"/>
      <c r="E119" s="61"/>
      <c r="F119" s="61"/>
      <c r="G119" s="61"/>
      <c r="H119" s="61"/>
      <c r="I119" s="61"/>
      <c r="J119" s="61"/>
      <c r="K119" s="61"/>
      <c r="L119" s="61"/>
      <c r="M119" s="61"/>
      <c r="N119" s="61"/>
      <c r="O119" s="61"/>
      <c r="P119" s="61"/>
      <c r="Q119" s="61"/>
      <c r="R119" s="61"/>
      <c r="S119" s="61"/>
      <c r="T119" s="61"/>
      <c r="U119" s="61"/>
      <c r="V119" s="61"/>
      <c r="W119" s="61"/>
      <c r="X119" s="61"/>
      <c r="Y119" s="61"/>
      <c r="Z119" s="61"/>
      <c r="AA119" s="61"/>
      <c r="AB119" s="61"/>
      <c r="AC119" s="61"/>
      <c r="AD119" s="61"/>
      <c r="AE119" s="61"/>
      <c r="AF119" s="61"/>
      <c r="AG119" s="61"/>
      <c r="AH119" s="61"/>
      <c r="AI119" s="61"/>
      <c r="AJ119" s="61"/>
      <c r="AK119" s="61"/>
      <c r="AL119" s="61"/>
      <c r="AM119" s="61"/>
      <c r="AN119" s="61"/>
      <c r="AO119" s="61"/>
      <c r="AP119" s="61"/>
      <c r="AQ119" s="61"/>
      <c r="AR119" s="61"/>
      <c r="AS119" s="61"/>
      <c r="AT119" s="61"/>
      <c r="AU119" s="61"/>
      <c r="AV119" s="61"/>
      <c r="AW119" s="61"/>
      <c r="AX119" s="61"/>
      <c r="AY119" s="61"/>
      <c r="AZ119" s="61"/>
      <c r="BA119" s="61"/>
      <c r="BB119" s="61"/>
      <c r="BC119" s="61"/>
      <c r="BD119" s="61"/>
      <c r="BE119" s="61"/>
      <c r="BF119" s="61"/>
    </row>
    <row r="120" spans="1:58" s="49" customFormat="1" ht="15.75" customHeight="1">
      <c r="A120" s="59"/>
      <c r="B120" s="66"/>
      <c r="C120" s="61"/>
      <c r="D120" s="61"/>
      <c r="E120" s="61"/>
      <c r="F120" s="61"/>
      <c r="G120" s="61"/>
      <c r="H120" s="61"/>
      <c r="I120" s="61"/>
      <c r="J120" s="61"/>
      <c r="K120" s="61"/>
      <c r="L120" s="61"/>
      <c r="M120" s="61"/>
      <c r="N120" s="61"/>
      <c r="O120" s="61"/>
      <c r="P120" s="61"/>
      <c r="Q120" s="61"/>
      <c r="R120" s="61"/>
      <c r="S120" s="61"/>
      <c r="T120" s="61"/>
      <c r="U120" s="61"/>
      <c r="V120" s="61"/>
      <c r="W120" s="61"/>
      <c r="X120" s="61"/>
      <c r="Y120" s="61"/>
      <c r="Z120" s="61"/>
      <c r="AA120" s="61"/>
      <c r="AB120" s="61"/>
      <c r="AC120" s="61"/>
      <c r="AD120" s="61"/>
      <c r="AE120" s="61"/>
      <c r="AF120" s="61"/>
      <c r="AG120" s="61"/>
      <c r="AH120" s="61"/>
      <c r="AI120" s="61"/>
      <c r="AJ120" s="61"/>
      <c r="AK120" s="61"/>
      <c r="AL120" s="61"/>
      <c r="AM120" s="61"/>
      <c r="AN120" s="61"/>
      <c r="AO120" s="61"/>
      <c r="AP120" s="61"/>
      <c r="AQ120" s="61"/>
      <c r="AR120" s="61"/>
      <c r="AS120" s="61"/>
      <c r="AT120" s="61"/>
      <c r="AU120" s="61"/>
      <c r="AV120" s="61"/>
      <c r="AW120" s="61"/>
      <c r="AX120" s="61"/>
      <c r="AY120" s="61"/>
      <c r="AZ120" s="61"/>
      <c r="BA120" s="61"/>
      <c r="BB120" s="61"/>
      <c r="BC120" s="61"/>
      <c r="BD120" s="61"/>
      <c r="BE120" s="61"/>
      <c r="BF120" s="61"/>
    </row>
    <row r="121" spans="1:58" s="49" customFormat="1" ht="15.75" customHeight="1">
      <c r="A121" s="59"/>
      <c r="B121" s="66"/>
      <c r="C121" s="61"/>
      <c r="D121" s="61"/>
      <c r="E121" s="61"/>
      <c r="F121" s="61"/>
      <c r="G121" s="61"/>
      <c r="H121" s="61"/>
      <c r="I121" s="61"/>
      <c r="J121" s="61"/>
      <c r="K121" s="61"/>
      <c r="L121" s="61"/>
      <c r="M121" s="61"/>
      <c r="N121" s="61"/>
      <c r="O121" s="61"/>
      <c r="P121" s="61"/>
      <c r="Q121" s="61"/>
      <c r="R121" s="61"/>
      <c r="S121" s="61"/>
      <c r="T121" s="61"/>
      <c r="U121" s="61"/>
      <c r="V121" s="61"/>
      <c r="W121" s="61"/>
      <c r="X121" s="61"/>
      <c r="Y121" s="61"/>
      <c r="Z121" s="61"/>
      <c r="AA121" s="61"/>
      <c r="AB121" s="61"/>
      <c r="AC121" s="61"/>
      <c r="AD121" s="61"/>
      <c r="AE121" s="61"/>
      <c r="AF121" s="61"/>
      <c r="AG121" s="61"/>
      <c r="AH121" s="61"/>
      <c r="AI121" s="61"/>
      <c r="AJ121" s="61"/>
      <c r="AK121" s="61"/>
      <c r="AL121" s="61"/>
      <c r="AM121" s="61"/>
      <c r="AN121" s="61"/>
      <c r="AO121" s="61"/>
      <c r="AP121" s="61"/>
      <c r="AQ121" s="61"/>
      <c r="AR121" s="61"/>
      <c r="AS121" s="61"/>
      <c r="AT121" s="61"/>
      <c r="AU121" s="61"/>
      <c r="AV121" s="61"/>
      <c r="AW121" s="61"/>
      <c r="AX121" s="61"/>
      <c r="AY121" s="61"/>
      <c r="AZ121" s="61"/>
      <c r="BA121" s="61"/>
      <c r="BB121" s="61"/>
      <c r="BC121" s="61"/>
      <c r="BD121" s="61"/>
      <c r="BE121" s="61"/>
      <c r="BF121" s="61"/>
    </row>
    <row r="122" spans="1:58" s="49" customFormat="1" ht="15.75" customHeight="1">
      <c r="A122" s="59"/>
      <c r="B122" s="66"/>
      <c r="C122" s="61"/>
      <c r="D122" s="61"/>
      <c r="E122" s="61"/>
      <c r="F122" s="61"/>
      <c r="G122" s="61"/>
      <c r="H122" s="61"/>
      <c r="I122" s="61"/>
      <c r="J122" s="61"/>
      <c r="K122" s="61"/>
      <c r="L122" s="61"/>
      <c r="M122" s="61"/>
      <c r="N122" s="61"/>
      <c r="O122" s="61"/>
      <c r="P122" s="61"/>
      <c r="Q122" s="61"/>
      <c r="R122" s="61"/>
      <c r="S122" s="61"/>
      <c r="T122" s="61"/>
      <c r="U122" s="61"/>
      <c r="V122" s="61"/>
      <c r="W122" s="61"/>
      <c r="X122" s="61"/>
      <c r="Y122" s="61"/>
      <c r="Z122" s="61"/>
      <c r="AA122" s="61"/>
      <c r="AB122" s="61"/>
      <c r="AC122" s="61"/>
      <c r="AD122" s="61"/>
      <c r="AE122" s="61"/>
      <c r="AF122" s="61"/>
      <c r="AG122" s="61"/>
      <c r="AH122" s="61"/>
      <c r="AI122" s="61"/>
      <c r="AJ122" s="61"/>
      <c r="AK122" s="61"/>
      <c r="AL122" s="61"/>
      <c r="AM122" s="61"/>
      <c r="AN122" s="61"/>
      <c r="AO122" s="61"/>
      <c r="AP122" s="61"/>
      <c r="AQ122" s="61"/>
      <c r="AR122" s="61"/>
      <c r="AS122" s="61"/>
      <c r="AT122" s="61"/>
      <c r="AU122" s="61"/>
      <c r="AV122" s="61"/>
      <c r="AW122" s="61"/>
      <c r="AX122" s="61"/>
      <c r="AY122" s="61"/>
      <c r="AZ122" s="61"/>
      <c r="BA122" s="61"/>
      <c r="BB122" s="61"/>
      <c r="BC122" s="61"/>
      <c r="BD122" s="61"/>
      <c r="BE122" s="61"/>
      <c r="BF122" s="61"/>
    </row>
    <row r="123" spans="1:58" s="49" customFormat="1" ht="15.75" customHeight="1">
      <c r="A123" s="59"/>
      <c r="B123" s="66"/>
      <c r="C123" s="61"/>
      <c r="D123" s="61"/>
      <c r="E123" s="61"/>
      <c r="F123" s="61"/>
      <c r="G123" s="61"/>
      <c r="H123" s="61"/>
      <c r="I123" s="61"/>
      <c r="J123" s="61"/>
      <c r="K123" s="61"/>
      <c r="L123" s="61"/>
      <c r="M123" s="61"/>
      <c r="N123" s="61"/>
      <c r="O123" s="61"/>
      <c r="P123" s="61"/>
      <c r="Q123" s="61"/>
      <c r="R123" s="61"/>
      <c r="S123" s="61"/>
      <c r="T123" s="61"/>
      <c r="U123" s="61"/>
      <c r="V123" s="61"/>
      <c r="W123" s="61"/>
      <c r="X123" s="61"/>
      <c r="Y123" s="61"/>
      <c r="Z123" s="61"/>
      <c r="AA123" s="61"/>
      <c r="AB123" s="61"/>
      <c r="AC123" s="61"/>
      <c r="AD123" s="61"/>
      <c r="AE123" s="61"/>
      <c r="AF123" s="61"/>
      <c r="AG123" s="61"/>
      <c r="AH123" s="61"/>
      <c r="AI123" s="61"/>
      <c r="AJ123" s="61"/>
      <c r="AK123" s="61"/>
      <c r="AL123" s="61"/>
      <c r="AM123" s="61"/>
      <c r="AN123" s="61"/>
      <c r="AO123" s="61"/>
      <c r="AP123" s="61"/>
      <c r="AQ123" s="61"/>
      <c r="AR123" s="61"/>
      <c r="AS123" s="61"/>
      <c r="AT123" s="61"/>
      <c r="AU123" s="61"/>
      <c r="AV123" s="61"/>
      <c r="AW123" s="61"/>
      <c r="AX123" s="61"/>
      <c r="AY123" s="61"/>
      <c r="AZ123" s="61"/>
      <c r="BA123" s="61"/>
      <c r="BB123" s="61"/>
      <c r="BC123" s="61"/>
      <c r="BD123" s="61"/>
      <c r="BE123" s="61"/>
      <c r="BF123" s="61"/>
    </row>
    <row r="124" spans="1:58" s="49" customFormat="1" ht="15.75" customHeight="1">
      <c r="A124" s="59"/>
      <c r="B124" s="66"/>
      <c r="C124" s="61"/>
      <c r="D124" s="61"/>
      <c r="E124" s="61"/>
      <c r="F124" s="61"/>
      <c r="G124" s="61"/>
      <c r="H124" s="61"/>
      <c r="I124" s="61"/>
      <c r="J124" s="61"/>
      <c r="K124" s="61"/>
      <c r="L124" s="61"/>
      <c r="M124" s="61"/>
      <c r="N124" s="61"/>
      <c r="O124" s="61"/>
      <c r="P124" s="61"/>
      <c r="Q124" s="61"/>
      <c r="R124" s="61"/>
      <c r="S124" s="61"/>
      <c r="T124" s="61"/>
      <c r="U124" s="61"/>
      <c r="V124" s="61"/>
      <c r="W124" s="61"/>
      <c r="X124" s="61"/>
      <c r="Y124" s="61"/>
      <c r="Z124" s="61"/>
      <c r="AA124" s="61"/>
      <c r="AB124" s="61"/>
      <c r="AC124" s="61"/>
      <c r="AD124" s="61"/>
      <c r="AE124" s="61"/>
      <c r="AF124" s="61"/>
      <c r="AG124" s="61"/>
      <c r="AH124" s="61"/>
      <c r="AI124" s="61"/>
      <c r="AJ124" s="61"/>
      <c r="AK124" s="61"/>
      <c r="AL124" s="61"/>
      <c r="AM124" s="61"/>
      <c r="AN124" s="61"/>
      <c r="AO124" s="61"/>
      <c r="AP124" s="61"/>
      <c r="AQ124" s="61"/>
      <c r="AR124" s="61"/>
      <c r="AS124" s="61"/>
      <c r="AT124" s="61"/>
      <c r="AU124" s="61"/>
      <c r="AV124" s="61"/>
      <c r="AW124" s="61"/>
      <c r="AX124" s="61"/>
      <c r="AY124" s="61"/>
      <c r="AZ124" s="61"/>
      <c r="BA124" s="61"/>
      <c r="BB124" s="61"/>
      <c r="BC124" s="61"/>
      <c r="BD124" s="61"/>
      <c r="BE124" s="61"/>
      <c r="BF124" s="61"/>
    </row>
    <row r="125" spans="1:58" s="49" customFormat="1" ht="15.75" customHeight="1">
      <c r="A125" s="59"/>
      <c r="B125" s="66"/>
      <c r="C125" s="61"/>
      <c r="D125" s="61"/>
      <c r="E125" s="61"/>
      <c r="F125" s="61"/>
      <c r="G125" s="61"/>
      <c r="H125" s="61"/>
      <c r="I125" s="61"/>
      <c r="J125" s="61"/>
      <c r="K125" s="61"/>
      <c r="L125" s="61"/>
      <c r="M125" s="61"/>
      <c r="N125" s="61"/>
      <c r="O125" s="61"/>
      <c r="P125" s="61"/>
      <c r="Q125" s="61"/>
      <c r="R125" s="61"/>
      <c r="S125" s="61"/>
      <c r="T125" s="61"/>
      <c r="U125" s="61"/>
      <c r="V125" s="61"/>
      <c r="W125" s="61"/>
      <c r="X125" s="61"/>
      <c r="Y125" s="61"/>
      <c r="Z125" s="61"/>
      <c r="AA125" s="61"/>
      <c r="AB125" s="61"/>
      <c r="AC125" s="61"/>
      <c r="AD125" s="61"/>
      <c r="AE125" s="61"/>
      <c r="AF125" s="61"/>
      <c r="AG125" s="61"/>
      <c r="AH125" s="61"/>
      <c r="AI125" s="61"/>
      <c r="AJ125" s="61"/>
      <c r="AK125" s="61"/>
      <c r="AL125" s="61"/>
      <c r="AM125" s="61"/>
      <c r="AN125" s="61"/>
      <c r="AO125" s="61"/>
      <c r="AP125" s="61"/>
      <c r="AQ125" s="61"/>
      <c r="AR125" s="61"/>
      <c r="AS125" s="61"/>
      <c r="AT125" s="61"/>
      <c r="AU125" s="61"/>
      <c r="AV125" s="61"/>
      <c r="AW125" s="61"/>
      <c r="AX125" s="61"/>
      <c r="AY125" s="61"/>
      <c r="AZ125" s="61"/>
      <c r="BA125" s="61"/>
      <c r="BB125" s="61"/>
      <c r="BC125" s="61"/>
      <c r="BD125" s="61"/>
      <c r="BE125" s="61"/>
      <c r="BF125" s="61"/>
    </row>
    <row r="126" spans="1:58" s="49" customFormat="1" ht="15.75" customHeight="1">
      <c r="A126" s="59"/>
      <c r="B126" s="66"/>
      <c r="C126" s="61"/>
      <c r="D126" s="61"/>
      <c r="E126" s="61"/>
      <c r="F126" s="61"/>
      <c r="G126" s="61"/>
      <c r="H126" s="61"/>
      <c r="I126" s="61"/>
      <c r="J126" s="61"/>
      <c r="K126" s="61"/>
      <c r="L126" s="61"/>
      <c r="M126" s="61"/>
      <c r="N126" s="61"/>
      <c r="O126" s="61"/>
      <c r="P126" s="61"/>
      <c r="Q126" s="61"/>
      <c r="R126" s="61"/>
      <c r="S126" s="61"/>
      <c r="T126" s="61"/>
      <c r="U126" s="61"/>
      <c r="V126" s="61"/>
      <c r="W126" s="61"/>
      <c r="X126" s="61"/>
      <c r="Y126" s="61"/>
      <c r="Z126" s="61"/>
      <c r="AA126" s="61"/>
      <c r="AB126" s="61"/>
      <c r="AC126" s="61"/>
      <c r="AD126" s="61"/>
      <c r="AE126" s="61"/>
      <c r="AF126" s="61"/>
      <c r="AG126" s="61"/>
      <c r="AH126" s="61"/>
      <c r="AI126" s="61"/>
      <c r="AJ126" s="61"/>
      <c r="AK126" s="61"/>
      <c r="AL126" s="61"/>
      <c r="AM126" s="61"/>
      <c r="AN126" s="61"/>
      <c r="AO126" s="61"/>
      <c r="AP126" s="61"/>
      <c r="AQ126" s="61"/>
      <c r="AR126" s="61"/>
      <c r="AS126" s="61"/>
      <c r="AT126" s="61"/>
      <c r="AU126" s="61"/>
      <c r="AV126" s="61"/>
      <c r="AW126" s="61"/>
      <c r="AX126" s="61"/>
      <c r="AY126" s="61"/>
      <c r="AZ126" s="61"/>
      <c r="BA126" s="61"/>
      <c r="BB126" s="61"/>
      <c r="BC126" s="61"/>
      <c r="BD126" s="61"/>
      <c r="BE126" s="61"/>
      <c r="BF126" s="61"/>
    </row>
    <row r="127" spans="1:58" s="49" customFormat="1" ht="15.75" customHeight="1">
      <c r="A127" s="59"/>
      <c r="B127" s="66"/>
      <c r="C127" s="61"/>
      <c r="D127" s="61"/>
      <c r="E127" s="61"/>
      <c r="F127" s="61"/>
      <c r="G127" s="61"/>
      <c r="H127" s="61"/>
      <c r="I127" s="61"/>
      <c r="J127" s="61"/>
      <c r="K127" s="61"/>
      <c r="L127" s="61"/>
      <c r="M127" s="61"/>
      <c r="N127" s="61"/>
      <c r="O127" s="61"/>
      <c r="P127" s="61"/>
      <c r="Q127" s="61"/>
      <c r="R127" s="61"/>
      <c r="S127" s="61"/>
      <c r="T127" s="61"/>
      <c r="U127" s="61"/>
      <c r="V127" s="61"/>
      <c r="W127" s="61"/>
      <c r="X127" s="61"/>
      <c r="Y127" s="61"/>
      <c r="Z127" s="61"/>
      <c r="AA127" s="61"/>
      <c r="AB127" s="61"/>
      <c r="AC127" s="61"/>
      <c r="AD127" s="61"/>
      <c r="AE127" s="61"/>
      <c r="AF127" s="61"/>
      <c r="AG127" s="61"/>
      <c r="AH127" s="61"/>
      <c r="AI127" s="61"/>
      <c r="AJ127" s="61"/>
      <c r="AK127" s="61"/>
      <c r="AL127" s="61"/>
      <c r="AM127" s="61"/>
      <c r="AN127" s="61"/>
      <c r="AO127" s="61"/>
      <c r="AP127" s="61"/>
      <c r="AQ127" s="61"/>
      <c r="AR127" s="61"/>
      <c r="AS127" s="61"/>
      <c r="AT127" s="61"/>
      <c r="AU127" s="61"/>
      <c r="AV127" s="61"/>
      <c r="AW127" s="61"/>
      <c r="AX127" s="61"/>
      <c r="AY127" s="61"/>
      <c r="AZ127" s="61"/>
      <c r="BA127" s="61"/>
      <c r="BB127" s="61"/>
      <c r="BC127" s="61"/>
      <c r="BD127" s="61"/>
      <c r="BE127" s="61"/>
      <c r="BF127" s="61"/>
    </row>
    <row r="128" spans="1:58" s="49" customFormat="1" ht="15.75" customHeight="1">
      <c r="A128" s="59"/>
      <c r="B128" s="66"/>
      <c r="C128" s="61"/>
      <c r="D128" s="61"/>
      <c r="E128" s="61"/>
      <c r="F128" s="61"/>
      <c r="G128" s="61"/>
      <c r="H128" s="61"/>
      <c r="I128" s="61"/>
      <c r="J128" s="61"/>
      <c r="K128" s="61"/>
      <c r="L128" s="61"/>
      <c r="M128" s="61"/>
      <c r="N128" s="61"/>
      <c r="O128" s="61"/>
      <c r="P128" s="61"/>
      <c r="Q128" s="61"/>
      <c r="R128" s="61"/>
      <c r="S128" s="61"/>
      <c r="T128" s="61"/>
      <c r="U128" s="61"/>
      <c r="V128" s="61"/>
      <c r="W128" s="61"/>
      <c r="X128" s="61"/>
      <c r="Y128" s="61"/>
      <c r="Z128" s="61"/>
      <c r="AA128" s="61"/>
      <c r="AB128" s="61"/>
      <c r="AC128" s="61"/>
      <c r="AD128" s="61"/>
      <c r="AE128" s="61"/>
      <c r="AF128" s="61"/>
      <c r="AG128" s="61"/>
      <c r="AH128" s="61"/>
      <c r="AI128" s="61"/>
      <c r="AJ128" s="61"/>
      <c r="AK128" s="61"/>
      <c r="AL128" s="61"/>
      <c r="AM128" s="61"/>
      <c r="AN128" s="61"/>
      <c r="AO128" s="61"/>
      <c r="AP128" s="61"/>
      <c r="AQ128" s="61"/>
      <c r="AR128" s="61"/>
      <c r="AS128" s="61"/>
      <c r="AT128" s="61"/>
      <c r="AU128" s="61"/>
      <c r="AV128" s="61"/>
      <c r="AW128" s="61"/>
      <c r="AX128" s="61"/>
      <c r="AY128" s="61"/>
      <c r="AZ128" s="61"/>
      <c r="BA128" s="61"/>
      <c r="BB128" s="61"/>
      <c r="BC128" s="61"/>
      <c r="BD128" s="61"/>
      <c r="BE128" s="61"/>
      <c r="BF128" s="61"/>
    </row>
    <row r="129" spans="1:58" s="49" customFormat="1" ht="15.75" customHeight="1">
      <c r="A129" s="59"/>
      <c r="B129" s="66"/>
      <c r="C129" s="61"/>
      <c r="D129" s="61"/>
      <c r="E129" s="61"/>
      <c r="F129" s="61"/>
      <c r="G129" s="61"/>
      <c r="H129" s="61"/>
      <c r="I129" s="61"/>
      <c r="J129" s="61"/>
      <c r="K129" s="61"/>
      <c r="L129" s="61"/>
      <c r="M129" s="61"/>
      <c r="N129" s="61"/>
      <c r="O129" s="61"/>
      <c r="P129" s="61"/>
      <c r="Q129" s="61"/>
      <c r="R129" s="61"/>
      <c r="S129" s="61"/>
      <c r="T129" s="61"/>
      <c r="U129" s="61"/>
      <c r="V129" s="61"/>
      <c r="W129" s="61"/>
      <c r="X129" s="61"/>
      <c r="Y129" s="61"/>
      <c r="Z129" s="61"/>
      <c r="AA129" s="61"/>
      <c r="AB129" s="61"/>
      <c r="AC129" s="61"/>
      <c r="AD129" s="61"/>
      <c r="AE129" s="61"/>
      <c r="AF129" s="61"/>
      <c r="AG129" s="61"/>
      <c r="AH129" s="61"/>
      <c r="AI129" s="61"/>
      <c r="AJ129" s="61"/>
      <c r="AK129" s="61"/>
      <c r="AL129" s="61"/>
      <c r="AM129" s="61"/>
      <c r="AN129" s="61"/>
      <c r="AO129" s="61"/>
      <c r="AP129" s="61"/>
      <c r="AQ129" s="61"/>
      <c r="AR129" s="61"/>
      <c r="AS129" s="61"/>
      <c r="AT129" s="61"/>
      <c r="AU129" s="61"/>
      <c r="AV129" s="61"/>
      <c r="AW129" s="61"/>
      <c r="AX129" s="61"/>
      <c r="AY129" s="61"/>
      <c r="AZ129" s="61"/>
      <c r="BA129" s="61"/>
      <c r="BB129" s="61"/>
      <c r="BC129" s="61"/>
      <c r="BD129" s="61"/>
      <c r="BE129" s="61"/>
      <c r="BF129" s="61"/>
    </row>
    <row r="130" spans="1:58" s="49" customFormat="1" ht="15.75" customHeight="1">
      <c r="A130" s="59"/>
      <c r="B130" s="66"/>
      <c r="C130" s="61"/>
      <c r="D130" s="61"/>
      <c r="E130" s="61"/>
      <c r="F130" s="61"/>
      <c r="G130" s="61"/>
      <c r="H130" s="61"/>
      <c r="I130" s="61"/>
      <c r="J130" s="61"/>
      <c r="K130" s="61"/>
      <c r="L130" s="61"/>
      <c r="M130" s="61"/>
      <c r="N130" s="61"/>
      <c r="O130" s="61"/>
      <c r="P130" s="61"/>
      <c r="Q130" s="61"/>
      <c r="R130" s="61"/>
      <c r="S130" s="61"/>
      <c r="T130" s="61"/>
      <c r="U130" s="61"/>
      <c r="V130" s="61"/>
      <c r="W130" s="61"/>
      <c r="X130" s="61"/>
      <c r="Y130" s="61"/>
      <c r="Z130" s="61"/>
      <c r="AA130" s="61"/>
      <c r="AB130" s="61"/>
      <c r="AC130" s="61"/>
      <c r="AD130" s="61"/>
      <c r="AE130" s="61"/>
      <c r="AF130" s="61"/>
      <c r="AG130" s="61"/>
      <c r="AH130" s="61"/>
      <c r="AI130" s="61"/>
      <c r="AJ130" s="61"/>
      <c r="AK130" s="61"/>
      <c r="AL130" s="61"/>
      <c r="AM130" s="61"/>
      <c r="AN130" s="61"/>
      <c r="AO130" s="61"/>
      <c r="AP130" s="61"/>
      <c r="AQ130" s="61"/>
      <c r="AR130" s="61"/>
      <c r="AS130" s="61"/>
      <c r="AT130" s="61"/>
      <c r="AU130" s="61"/>
      <c r="AV130" s="61"/>
      <c r="AW130" s="61"/>
      <c r="AX130" s="61"/>
      <c r="AY130" s="61"/>
      <c r="AZ130" s="61"/>
      <c r="BA130" s="61"/>
      <c r="BB130" s="61"/>
      <c r="BC130" s="61"/>
      <c r="BD130" s="61"/>
      <c r="BE130" s="61"/>
      <c r="BF130" s="61"/>
    </row>
    <row r="131" spans="1:58" s="49" customFormat="1" ht="15.75" customHeight="1">
      <c r="A131" s="59"/>
      <c r="B131" s="66"/>
      <c r="C131" s="61"/>
      <c r="D131" s="61"/>
      <c r="E131" s="61"/>
      <c r="F131" s="61"/>
      <c r="G131" s="61"/>
      <c r="H131" s="61"/>
      <c r="I131" s="61"/>
      <c r="J131" s="61"/>
      <c r="K131" s="61"/>
      <c r="L131" s="61"/>
      <c r="M131" s="61"/>
      <c r="N131" s="61"/>
      <c r="O131" s="61"/>
      <c r="P131" s="61"/>
      <c r="Q131" s="61"/>
      <c r="R131" s="61"/>
      <c r="S131" s="61"/>
      <c r="T131" s="61"/>
      <c r="U131" s="61"/>
      <c r="V131" s="61"/>
      <c r="W131" s="61"/>
      <c r="X131" s="61"/>
      <c r="Y131" s="61"/>
      <c r="Z131" s="61"/>
      <c r="AA131" s="61"/>
      <c r="AB131" s="61"/>
      <c r="AC131" s="61"/>
      <c r="AD131" s="61"/>
      <c r="AE131" s="61"/>
      <c r="AF131" s="61"/>
      <c r="AG131" s="61"/>
      <c r="AH131" s="61"/>
      <c r="AI131" s="61"/>
      <c r="AJ131" s="61"/>
      <c r="AK131" s="61"/>
      <c r="AL131" s="61"/>
      <c r="AM131" s="61"/>
      <c r="AN131" s="61"/>
      <c r="AO131" s="61"/>
      <c r="AP131" s="61"/>
      <c r="AQ131" s="61"/>
      <c r="AR131" s="61"/>
      <c r="AS131" s="61"/>
      <c r="AT131" s="61"/>
      <c r="AU131" s="61"/>
      <c r="AV131" s="61"/>
      <c r="AW131" s="61"/>
      <c r="AX131" s="61"/>
      <c r="AY131" s="61"/>
      <c r="AZ131" s="61"/>
      <c r="BA131" s="61"/>
      <c r="BB131" s="61"/>
      <c r="BC131" s="61"/>
      <c r="BD131" s="61"/>
      <c r="BE131" s="61"/>
      <c r="BF131" s="61"/>
    </row>
    <row r="132" spans="1:58" s="49" customFormat="1" ht="15.75" customHeight="1">
      <c r="A132" s="59"/>
      <c r="B132" s="66"/>
      <c r="C132" s="61"/>
      <c r="D132" s="61"/>
      <c r="E132" s="61"/>
      <c r="F132" s="61"/>
      <c r="G132" s="61"/>
      <c r="H132" s="61"/>
      <c r="I132" s="61"/>
      <c r="J132" s="61"/>
      <c r="K132" s="61"/>
      <c r="L132" s="61"/>
      <c r="M132" s="61"/>
      <c r="N132" s="61"/>
      <c r="O132" s="61"/>
      <c r="P132" s="61"/>
      <c r="Q132" s="61"/>
      <c r="R132" s="61"/>
      <c r="S132" s="61"/>
      <c r="T132" s="61"/>
      <c r="U132" s="61"/>
      <c r="V132" s="61"/>
      <c r="W132" s="61"/>
      <c r="X132" s="61"/>
      <c r="Y132" s="61"/>
      <c r="Z132" s="61"/>
      <c r="AA132" s="61"/>
      <c r="AB132" s="61"/>
      <c r="AC132" s="61"/>
      <c r="AD132" s="61"/>
      <c r="AE132" s="61"/>
      <c r="AF132" s="61"/>
      <c r="AG132" s="61"/>
      <c r="AH132" s="61"/>
      <c r="AI132" s="61"/>
      <c r="AJ132" s="61"/>
      <c r="AK132" s="61"/>
      <c r="AL132" s="61"/>
      <c r="AM132" s="61"/>
      <c r="AN132" s="61"/>
      <c r="AO132" s="61"/>
      <c r="AP132" s="61"/>
      <c r="AQ132" s="61"/>
      <c r="AR132" s="61"/>
      <c r="AS132" s="61"/>
      <c r="AT132" s="61"/>
      <c r="AU132" s="61"/>
      <c r="AV132" s="61"/>
      <c r="AW132" s="61"/>
      <c r="AX132" s="61"/>
      <c r="AY132" s="61"/>
      <c r="AZ132" s="61"/>
      <c r="BA132" s="61"/>
      <c r="BB132" s="61"/>
      <c r="BC132" s="61"/>
      <c r="BD132" s="61"/>
      <c r="BE132" s="61"/>
      <c r="BF132" s="61"/>
    </row>
    <row r="133" spans="1:58" s="49" customFormat="1" ht="15.75" customHeight="1">
      <c r="A133" s="59"/>
      <c r="B133" s="66"/>
      <c r="C133" s="61"/>
      <c r="D133" s="61"/>
      <c r="E133" s="61"/>
      <c r="F133" s="61"/>
      <c r="G133" s="61"/>
      <c r="H133" s="61"/>
      <c r="I133" s="61"/>
      <c r="J133" s="61"/>
      <c r="K133" s="61"/>
      <c r="L133" s="61"/>
      <c r="M133" s="61"/>
      <c r="N133" s="61"/>
      <c r="O133" s="61"/>
      <c r="P133" s="61"/>
      <c r="Q133" s="61"/>
      <c r="R133" s="61"/>
      <c r="S133" s="61"/>
      <c r="T133" s="61"/>
      <c r="U133" s="61"/>
      <c r="V133" s="61"/>
      <c r="W133" s="61"/>
      <c r="X133" s="61"/>
      <c r="Y133" s="61"/>
      <c r="Z133" s="61"/>
      <c r="AA133" s="61"/>
      <c r="AB133" s="61"/>
      <c r="AC133" s="61"/>
      <c r="AD133" s="61"/>
      <c r="AE133" s="61"/>
      <c r="AF133" s="61"/>
      <c r="AG133" s="61"/>
      <c r="AH133" s="61"/>
      <c r="AI133" s="61"/>
      <c r="AJ133" s="61"/>
      <c r="AK133" s="61"/>
      <c r="AL133" s="61"/>
      <c r="AM133" s="61"/>
      <c r="AN133" s="61"/>
      <c r="AO133" s="61"/>
      <c r="AP133" s="61"/>
      <c r="AQ133" s="61"/>
      <c r="AR133" s="61"/>
      <c r="AS133" s="61"/>
      <c r="AT133" s="61"/>
      <c r="AU133" s="61"/>
      <c r="AV133" s="61"/>
      <c r="AW133" s="61"/>
      <c r="AX133" s="61"/>
      <c r="AY133" s="61"/>
      <c r="AZ133" s="61"/>
      <c r="BA133" s="61"/>
      <c r="BB133" s="61"/>
      <c r="BC133" s="61"/>
      <c r="BD133" s="61"/>
      <c r="BE133" s="61"/>
      <c r="BF133" s="61"/>
    </row>
    <row r="134" spans="1:58" s="49" customFormat="1" ht="15.75" customHeight="1">
      <c r="A134" s="59"/>
      <c r="B134" s="66"/>
      <c r="C134" s="61"/>
      <c r="D134" s="61"/>
      <c r="E134" s="61"/>
      <c r="F134" s="61"/>
      <c r="G134" s="61"/>
      <c r="H134" s="61"/>
      <c r="I134" s="61"/>
      <c r="J134" s="61"/>
      <c r="K134" s="61"/>
      <c r="L134" s="61"/>
      <c r="M134" s="61"/>
      <c r="N134" s="61"/>
      <c r="O134" s="61"/>
      <c r="P134" s="61"/>
      <c r="Q134" s="61"/>
      <c r="R134" s="61"/>
      <c r="S134" s="61"/>
      <c r="T134" s="61"/>
      <c r="U134" s="61"/>
      <c r="V134" s="61"/>
      <c r="W134" s="61"/>
      <c r="X134" s="61"/>
      <c r="Y134" s="61"/>
      <c r="Z134" s="61"/>
      <c r="AA134" s="61"/>
      <c r="AB134" s="61"/>
      <c r="AC134" s="61"/>
      <c r="AD134" s="61"/>
      <c r="AE134" s="61"/>
      <c r="AF134" s="61"/>
      <c r="AG134" s="61"/>
      <c r="AH134" s="61"/>
      <c r="AI134" s="61"/>
      <c r="AJ134" s="61"/>
      <c r="AK134" s="61"/>
      <c r="AL134" s="61"/>
      <c r="AM134" s="61"/>
      <c r="AN134" s="61"/>
      <c r="AO134" s="61"/>
      <c r="AP134" s="61"/>
      <c r="AQ134" s="61"/>
      <c r="AR134" s="61"/>
      <c r="AS134" s="61"/>
      <c r="AT134" s="61"/>
      <c r="AU134" s="61"/>
      <c r="AV134" s="61"/>
      <c r="AW134" s="61"/>
      <c r="AX134" s="61"/>
      <c r="AY134" s="61"/>
      <c r="AZ134" s="61"/>
      <c r="BA134" s="61"/>
      <c r="BB134" s="61"/>
      <c r="BC134" s="61"/>
      <c r="BD134" s="61"/>
      <c r="BE134" s="61"/>
      <c r="BF134" s="61"/>
    </row>
    <row r="135" spans="1:58" s="49" customFormat="1" ht="15.75" customHeight="1">
      <c r="A135" s="59"/>
      <c r="B135" s="66"/>
      <c r="C135" s="61"/>
      <c r="D135" s="61"/>
      <c r="E135" s="61"/>
      <c r="F135" s="61"/>
      <c r="G135" s="61"/>
      <c r="H135" s="61"/>
      <c r="I135" s="61"/>
      <c r="J135" s="61"/>
      <c r="K135" s="61"/>
      <c r="L135" s="61"/>
      <c r="M135" s="61"/>
      <c r="N135" s="61"/>
      <c r="O135" s="61"/>
      <c r="P135" s="61"/>
      <c r="Q135" s="61"/>
      <c r="R135" s="61"/>
      <c r="S135" s="61"/>
      <c r="T135" s="61"/>
      <c r="U135" s="61"/>
      <c r="V135" s="61"/>
      <c r="W135" s="61"/>
      <c r="X135" s="61"/>
      <c r="Y135" s="61"/>
      <c r="Z135" s="61"/>
      <c r="AA135" s="61"/>
      <c r="AB135" s="61"/>
      <c r="AC135" s="61"/>
      <c r="AD135" s="61"/>
      <c r="AE135" s="61"/>
      <c r="AF135" s="61"/>
      <c r="AG135" s="61"/>
      <c r="AH135" s="61"/>
      <c r="AI135" s="61"/>
      <c r="AJ135" s="61"/>
      <c r="AK135" s="61"/>
      <c r="AL135" s="61"/>
      <c r="AM135" s="61"/>
      <c r="AN135" s="61"/>
      <c r="AO135" s="61"/>
      <c r="AP135" s="61"/>
      <c r="AQ135" s="61"/>
      <c r="AR135" s="61"/>
      <c r="AS135" s="61"/>
      <c r="AT135" s="61"/>
      <c r="AU135" s="61"/>
      <c r="AV135" s="61"/>
      <c r="AW135" s="61"/>
      <c r="AX135" s="61"/>
      <c r="AY135" s="61"/>
      <c r="AZ135" s="61"/>
      <c r="BA135" s="61"/>
      <c r="BB135" s="61"/>
      <c r="BC135" s="61"/>
      <c r="BD135" s="61"/>
      <c r="BE135" s="61"/>
      <c r="BF135" s="61"/>
    </row>
    <row r="136" spans="1:58" s="49" customFormat="1" ht="15.75" customHeight="1">
      <c r="A136" s="59"/>
      <c r="B136" s="66"/>
      <c r="C136" s="61"/>
      <c r="D136" s="61"/>
      <c r="E136" s="61"/>
      <c r="F136" s="61"/>
      <c r="G136" s="61"/>
      <c r="H136" s="61"/>
      <c r="I136" s="61"/>
      <c r="J136" s="61"/>
      <c r="K136" s="61"/>
      <c r="L136" s="61"/>
      <c r="M136" s="61"/>
      <c r="N136" s="61"/>
      <c r="O136" s="61"/>
      <c r="P136" s="61"/>
      <c r="Q136" s="61"/>
      <c r="R136" s="61"/>
      <c r="S136" s="61"/>
      <c r="T136" s="61"/>
      <c r="U136" s="61"/>
      <c r="V136" s="61"/>
      <c r="W136" s="61"/>
      <c r="X136" s="61"/>
      <c r="Y136" s="61"/>
      <c r="Z136" s="61"/>
      <c r="AA136" s="61"/>
      <c r="AB136" s="61"/>
      <c r="AC136" s="61"/>
      <c r="AD136" s="61"/>
      <c r="AE136" s="61"/>
      <c r="AF136" s="61"/>
      <c r="AG136" s="61"/>
      <c r="AH136" s="61"/>
      <c r="AI136" s="61"/>
      <c r="AJ136" s="61"/>
      <c r="AK136" s="61"/>
      <c r="AL136" s="61"/>
      <c r="AM136" s="61"/>
      <c r="AN136" s="61"/>
      <c r="AO136" s="61"/>
      <c r="AP136" s="61"/>
      <c r="AQ136" s="61"/>
      <c r="AR136" s="61"/>
      <c r="AS136" s="61"/>
      <c r="AT136" s="61"/>
      <c r="AU136" s="61"/>
      <c r="AV136" s="61"/>
      <c r="AW136" s="61"/>
      <c r="AX136" s="61"/>
      <c r="AY136" s="61"/>
      <c r="AZ136" s="61"/>
      <c r="BA136" s="61"/>
      <c r="BB136" s="61"/>
      <c r="BC136" s="61"/>
      <c r="BD136" s="61"/>
      <c r="BE136" s="61"/>
      <c r="BF136" s="61"/>
    </row>
    <row r="137" spans="1:58" s="49" customFormat="1" ht="15.75" customHeight="1">
      <c r="A137" s="59"/>
      <c r="B137" s="66"/>
      <c r="C137" s="61"/>
      <c r="D137" s="61"/>
      <c r="E137" s="61"/>
      <c r="F137" s="61"/>
      <c r="G137" s="61"/>
      <c r="H137" s="61"/>
      <c r="I137" s="61"/>
      <c r="J137" s="61"/>
      <c r="K137" s="61"/>
      <c r="L137" s="61"/>
      <c r="M137" s="61"/>
      <c r="N137" s="61"/>
      <c r="O137" s="61"/>
      <c r="P137" s="61"/>
      <c r="Q137" s="61"/>
      <c r="R137" s="61"/>
      <c r="S137" s="61"/>
      <c r="T137" s="61"/>
      <c r="U137" s="61"/>
      <c r="V137" s="61"/>
      <c r="W137" s="61"/>
      <c r="X137" s="61"/>
      <c r="Y137" s="61"/>
      <c r="Z137" s="61"/>
      <c r="AA137" s="61"/>
      <c r="AB137" s="61"/>
      <c r="AC137" s="61"/>
      <c r="AD137" s="61"/>
      <c r="AE137" s="61"/>
      <c r="AF137" s="61"/>
      <c r="AG137" s="61"/>
      <c r="AH137" s="61"/>
      <c r="AI137" s="61"/>
      <c r="AJ137" s="61"/>
      <c r="AK137" s="61"/>
      <c r="AL137" s="61"/>
      <c r="AM137" s="61"/>
      <c r="AN137" s="61"/>
      <c r="AO137" s="61"/>
      <c r="AP137" s="61"/>
      <c r="AQ137" s="61"/>
      <c r="AR137" s="61"/>
      <c r="AS137" s="61"/>
      <c r="AT137" s="61"/>
      <c r="AU137" s="61"/>
      <c r="AV137" s="61"/>
      <c r="AW137" s="61"/>
      <c r="AX137" s="61"/>
      <c r="AY137" s="61"/>
      <c r="AZ137" s="61"/>
      <c r="BA137" s="61"/>
      <c r="BB137" s="61"/>
      <c r="BC137" s="61"/>
      <c r="BD137" s="61"/>
      <c r="BE137" s="61"/>
      <c r="BF137" s="61"/>
    </row>
    <row r="138" spans="1:58" s="49" customFormat="1" ht="15.75" customHeight="1">
      <c r="A138" s="59"/>
      <c r="B138" s="66"/>
      <c r="C138" s="61"/>
      <c r="D138" s="61"/>
      <c r="E138" s="61"/>
      <c r="F138" s="61"/>
      <c r="G138" s="61"/>
      <c r="H138" s="61"/>
      <c r="I138" s="61"/>
      <c r="J138" s="61"/>
      <c r="K138" s="61"/>
      <c r="L138" s="61"/>
      <c r="M138" s="61"/>
      <c r="N138" s="61"/>
      <c r="O138" s="61"/>
      <c r="P138" s="61"/>
      <c r="Q138" s="61"/>
      <c r="R138" s="61"/>
      <c r="S138" s="61"/>
      <c r="T138" s="61"/>
      <c r="U138" s="61"/>
      <c r="V138" s="61"/>
      <c r="W138" s="61"/>
      <c r="X138" s="61"/>
      <c r="Y138" s="61"/>
      <c r="Z138" s="61"/>
      <c r="AA138" s="61"/>
      <c r="AB138" s="61"/>
      <c r="AC138" s="61"/>
      <c r="AD138" s="61"/>
      <c r="AE138" s="61"/>
      <c r="AF138" s="61"/>
      <c r="AG138" s="61"/>
      <c r="AH138" s="61"/>
      <c r="AI138" s="61"/>
      <c r="AJ138" s="61"/>
      <c r="AK138" s="61"/>
      <c r="AL138" s="61"/>
      <c r="AM138" s="61"/>
      <c r="AN138" s="61"/>
      <c r="AO138" s="61"/>
      <c r="AP138" s="61"/>
      <c r="AQ138" s="61"/>
      <c r="AR138" s="61"/>
      <c r="AS138" s="61"/>
      <c r="AT138" s="61"/>
      <c r="AU138" s="61"/>
      <c r="AV138" s="61"/>
      <c r="AW138" s="61"/>
      <c r="AX138" s="61"/>
      <c r="AY138" s="61"/>
      <c r="AZ138" s="61"/>
      <c r="BA138" s="61"/>
      <c r="BB138" s="61"/>
      <c r="BC138" s="61"/>
      <c r="BD138" s="61"/>
      <c r="BE138" s="61"/>
      <c r="BF138" s="61"/>
    </row>
    <row r="139" spans="1:58" s="49" customFormat="1" ht="15.75" customHeight="1">
      <c r="A139" s="59"/>
      <c r="B139" s="66"/>
      <c r="C139" s="61"/>
      <c r="D139" s="61"/>
      <c r="E139" s="61"/>
      <c r="F139" s="61"/>
      <c r="G139" s="61"/>
      <c r="H139" s="61"/>
      <c r="I139" s="61"/>
      <c r="J139" s="61"/>
      <c r="K139" s="61"/>
      <c r="L139" s="61"/>
      <c r="M139" s="61"/>
      <c r="N139" s="61"/>
      <c r="O139" s="61"/>
      <c r="P139" s="61"/>
      <c r="Q139" s="61"/>
      <c r="R139" s="61"/>
      <c r="S139" s="61"/>
      <c r="T139" s="61"/>
      <c r="U139" s="61"/>
      <c r="V139" s="61"/>
      <c r="W139" s="61"/>
      <c r="X139" s="61"/>
      <c r="Y139" s="61"/>
      <c r="Z139" s="61"/>
      <c r="AA139" s="61"/>
      <c r="AB139" s="61"/>
      <c r="AC139" s="61"/>
      <c r="AD139" s="61"/>
      <c r="AE139" s="61"/>
      <c r="AF139" s="61"/>
      <c r="AG139" s="61"/>
      <c r="AH139" s="61"/>
      <c r="AI139" s="61"/>
      <c r="AJ139" s="61"/>
      <c r="AK139" s="61"/>
      <c r="AL139" s="61"/>
      <c r="AM139" s="61"/>
      <c r="AN139" s="61"/>
      <c r="AO139" s="61"/>
      <c r="AP139" s="61"/>
      <c r="AQ139" s="61"/>
      <c r="AR139" s="61"/>
      <c r="AS139" s="61"/>
      <c r="AT139" s="61"/>
      <c r="AU139" s="61"/>
      <c r="AV139" s="61"/>
      <c r="AW139" s="61"/>
      <c r="AX139" s="61"/>
      <c r="AY139" s="61"/>
      <c r="AZ139" s="61"/>
      <c r="BA139" s="61"/>
      <c r="BB139" s="61"/>
      <c r="BC139" s="61"/>
      <c r="BD139" s="61"/>
      <c r="BE139" s="61"/>
      <c r="BF139" s="61"/>
    </row>
    <row r="140" spans="1:58" s="49" customFormat="1" ht="15.75" customHeight="1">
      <c r="A140" s="59"/>
      <c r="B140" s="66"/>
      <c r="C140" s="61"/>
      <c r="D140" s="61"/>
      <c r="E140" s="61"/>
      <c r="F140" s="61"/>
      <c r="G140" s="61"/>
      <c r="H140" s="61"/>
      <c r="I140" s="61"/>
      <c r="J140" s="61"/>
      <c r="K140" s="61"/>
      <c r="L140" s="61"/>
      <c r="M140" s="61"/>
      <c r="N140" s="61"/>
      <c r="O140" s="61"/>
      <c r="P140" s="61"/>
      <c r="Q140" s="61"/>
      <c r="R140" s="61"/>
      <c r="S140" s="61"/>
      <c r="T140" s="61"/>
      <c r="U140" s="61"/>
      <c r="V140" s="61"/>
      <c r="W140" s="61"/>
      <c r="X140" s="61"/>
      <c r="Y140" s="61"/>
      <c r="Z140" s="61"/>
      <c r="AA140" s="61"/>
      <c r="AB140" s="61"/>
      <c r="AC140" s="61"/>
      <c r="AD140" s="61"/>
      <c r="AE140" s="61"/>
      <c r="AF140" s="61"/>
      <c r="AG140" s="61"/>
      <c r="AH140" s="61"/>
      <c r="AI140" s="61"/>
      <c r="AJ140" s="61"/>
      <c r="AK140" s="61"/>
      <c r="AL140" s="61"/>
      <c r="AM140" s="61"/>
      <c r="AN140" s="61"/>
      <c r="AO140" s="61"/>
      <c r="AP140" s="61"/>
      <c r="AQ140" s="61"/>
      <c r="AR140" s="61"/>
      <c r="AS140" s="61"/>
      <c r="AT140" s="61"/>
      <c r="AU140" s="61"/>
      <c r="AV140" s="61"/>
      <c r="AW140" s="61"/>
      <c r="AX140" s="61"/>
      <c r="AY140" s="61"/>
      <c r="AZ140" s="61"/>
      <c r="BA140" s="61"/>
      <c r="BB140" s="61"/>
      <c r="BC140" s="61"/>
      <c r="BD140" s="61"/>
      <c r="BE140" s="61"/>
      <c r="BF140" s="61"/>
    </row>
    <row r="141" spans="1:58" s="49" customFormat="1" ht="15.75" customHeight="1">
      <c r="A141" s="59"/>
      <c r="B141" s="66"/>
      <c r="C141" s="61"/>
      <c r="D141" s="61"/>
      <c r="E141" s="61"/>
      <c r="F141" s="61"/>
      <c r="G141" s="61"/>
      <c r="H141" s="61"/>
      <c r="I141" s="61"/>
      <c r="J141" s="61"/>
      <c r="K141" s="61"/>
      <c r="L141" s="61"/>
      <c r="M141" s="61"/>
      <c r="N141" s="61"/>
      <c r="O141" s="61"/>
      <c r="P141" s="61"/>
      <c r="Q141" s="61"/>
      <c r="R141" s="61"/>
      <c r="S141" s="61"/>
      <c r="T141" s="61"/>
      <c r="U141" s="61"/>
      <c r="V141" s="61"/>
      <c r="W141" s="61"/>
      <c r="X141" s="61"/>
      <c r="Y141" s="61"/>
      <c r="Z141" s="61"/>
      <c r="AA141" s="61"/>
      <c r="AB141" s="61"/>
      <c r="AC141" s="61"/>
      <c r="AD141" s="61"/>
      <c r="AE141" s="61"/>
      <c r="AF141" s="61"/>
      <c r="AG141" s="61"/>
      <c r="AH141" s="61"/>
      <c r="AI141" s="61"/>
      <c r="AJ141" s="61"/>
      <c r="AK141" s="61"/>
      <c r="AL141" s="61"/>
      <c r="AM141" s="61"/>
      <c r="AN141" s="61"/>
      <c r="AO141" s="61"/>
      <c r="AP141" s="61"/>
      <c r="AQ141" s="61"/>
      <c r="AR141" s="61"/>
      <c r="AS141" s="61"/>
      <c r="AT141" s="61"/>
      <c r="AU141" s="61"/>
      <c r="AV141" s="61"/>
      <c r="AW141" s="61"/>
      <c r="AX141" s="61"/>
      <c r="AY141" s="61"/>
      <c r="AZ141" s="61"/>
      <c r="BA141" s="61"/>
      <c r="BB141" s="61"/>
      <c r="BC141" s="61"/>
      <c r="BD141" s="61"/>
      <c r="BE141" s="61"/>
      <c r="BF141" s="61"/>
    </row>
    <row r="142" spans="1:58" s="49" customFormat="1" ht="15.75" customHeight="1">
      <c r="A142" s="59"/>
      <c r="B142" s="66"/>
      <c r="C142" s="61"/>
      <c r="D142" s="61"/>
      <c r="E142" s="61"/>
      <c r="F142" s="61"/>
      <c r="G142" s="61"/>
      <c r="H142" s="61"/>
      <c r="I142" s="61"/>
      <c r="J142" s="61"/>
      <c r="K142" s="61"/>
      <c r="L142" s="61"/>
      <c r="M142" s="61"/>
      <c r="N142" s="61"/>
      <c r="O142" s="61"/>
      <c r="P142" s="61"/>
      <c r="Q142" s="61"/>
      <c r="R142" s="61"/>
      <c r="S142" s="61"/>
      <c r="T142" s="61"/>
      <c r="U142" s="61"/>
      <c r="V142" s="61"/>
      <c r="W142" s="61"/>
      <c r="X142" s="61"/>
      <c r="Y142" s="61"/>
      <c r="Z142" s="61"/>
      <c r="AA142" s="61"/>
      <c r="AB142" s="61"/>
      <c r="AC142" s="61"/>
      <c r="AD142" s="61"/>
      <c r="AE142" s="61"/>
      <c r="AF142" s="61"/>
      <c r="AG142" s="61"/>
      <c r="AH142" s="61"/>
      <c r="AI142" s="61"/>
      <c r="AJ142" s="61"/>
      <c r="AK142" s="61"/>
      <c r="AL142" s="61"/>
      <c r="AM142" s="61"/>
      <c r="AN142" s="61"/>
      <c r="AO142" s="61"/>
      <c r="AP142" s="61"/>
      <c r="AQ142" s="61"/>
      <c r="AR142" s="61"/>
      <c r="AS142" s="61"/>
      <c r="AT142" s="61"/>
      <c r="AU142" s="61"/>
      <c r="AV142" s="61"/>
      <c r="AW142" s="61"/>
      <c r="AX142" s="61"/>
      <c r="AY142" s="61"/>
      <c r="AZ142" s="61"/>
      <c r="BA142" s="61"/>
      <c r="BB142" s="61"/>
      <c r="BC142" s="61"/>
      <c r="BD142" s="61"/>
      <c r="BE142" s="61"/>
      <c r="BF142" s="61"/>
    </row>
    <row r="143" spans="1:58" s="49" customFormat="1" ht="15.75" customHeight="1">
      <c r="A143" s="59"/>
      <c r="B143" s="66"/>
      <c r="C143" s="61"/>
      <c r="D143" s="61"/>
      <c r="E143" s="61"/>
      <c r="F143" s="61"/>
      <c r="G143" s="61"/>
      <c r="H143" s="61"/>
      <c r="I143" s="61"/>
      <c r="J143" s="61"/>
      <c r="K143" s="61"/>
      <c r="L143" s="61"/>
      <c r="M143" s="61"/>
      <c r="N143" s="61"/>
      <c r="O143" s="61"/>
      <c r="P143" s="61"/>
      <c r="Q143" s="61"/>
      <c r="R143" s="61"/>
      <c r="S143" s="61"/>
      <c r="T143" s="61"/>
      <c r="U143" s="61"/>
      <c r="V143" s="61"/>
      <c r="W143" s="61"/>
      <c r="X143" s="61"/>
      <c r="Y143" s="61"/>
      <c r="Z143" s="61"/>
      <c r="AA143" s="61"/>
      <c r="AB143" s="61"/>
      <c r="AC143" s="61"/>
      <c r="AD143" s="61"/>
      <c r="AE143" s="61"/>
      <c r="AF143" s="61"/>
      <c r="AG143" s="61"/>
      <c r="AH143" s="61"/>
      <c r="AI143" s="61"/>
      <c r="AJ143" s="61"/>
      <c r="AK143" s="61"/>
      <c r="AL143" s="61"/>
      <c r="AM143" s="61"/>
      <c r="AN143" s="61"/>
      <c r="AO143" s="61"/>
      <c r="AP143" s="61"/>
      <c r="AQ143" s="61"/>
      <c r="AR143" s="61"/>
      <c r="AS143" s="61"/>
      <c r="AT143" s="61"/>
      <c r="AU143" s="61"/>
      <c r="AV143" s="61"/>
      <c r="AW143" s="61"/>
      <c r="AX143" s="61"/>
      <c r="AY143" s="61"/>
      <c r="AZ143" s="61"/>
      <c r="BA143" s="61"/>
      <c r="BB143" s="61"/>
      <c r="BC143" s="61"/>
      <c r="BD143" s="61"/>
      <c r="BE143" s="61"/>
      <c r="BF143" s="61"/>
    </row>
    <row r="144" spans="1:58" s="49" customFormat="1" ht="15.75" customHeight="1">
      <c r="A144" s="59"/>
      <c r="B144" s="66"/>
      <c r="C144" s="61"/>
      <c r="D144" s="61"/>
      <c r="E144" s="61"/>
      <c r="F144" s="61"/>
      <c r="G144" s="61"/>
      <c r="H144" s="61"/>
      <c r="I144" s="61"/>
      <c r="J144" s="61"/>
      <c r="K144" s="61"/>
      <c r="L144" s="61"/>
      <c r="M144" s="61"/>
      <c r="N144" s="61"/>
      <c r="O144" s="61"/>
      <c r="P144" s="61"/>
      <c r="Q144" s="61"/>
      <c r="R144" s="61"/>
      <c r="S144" s="61"/>
      <c r="T144" s="61"/>
      <c r="U144" s="61"/>
      <c r="V144" s="61"/>
      <c r="W144" s="61"/>
      <c r="X144" s="61"/>
      <c r="Y144" s="61"/>
      <c r="Z144" s="61"/>
      <c r="AA144" s="61"/>
      <c r="AB144" s="61"/>
      <c r="AC144" s="61"/>
      <c r="AD144" s="61"/>
      <c r="AE144" s="61"/>
      <c r="AF144" s="61"/>
      <c r="AG144" s="61"/>
      <c r="AH144" s="61"/>
      <c r="AI144" s="61"/>
      <c r="AJ144" s="61"/>
      <c r="AK144" s="61"/>
      <c r="AL144" s="61"/>
      <c r="AM144" s="61"/>
      <c r="AN144" s="61"/>
      <c r="AO144" s="61"/>
      <c r="AP144" s="61"/>
      <c r="AQ144" s="61"/>
      <c r="AR144" s="61"/>
      <c r="AS144" s="61"/>
      <c r="AT144" s="61"/>
      <c r="AU144" s="61"/>
      <c r="AV144" s="61"/>
      <c r="AW144" s="61"/>
      <c r="AX144" s="61"/>
      <c r="AY144" s="61"/>
      <c r="AZ144" s="61"/>
      <c r="BA144" s="61"/>
      <c r="BB144" s="61"/>
      <c r="BC144" s="61"/>
      <c r="BD144" s="61"/>
      <c r="BE144" s="61"/>
      <c r="BF144" s="61"/>
    </row>
    <row r="145" spans="1:58" s="49" customFormat="1" ht="15.75" customHeight="1">
      <c r="A145" s="59"/>
      <c r="B145" s="66"/>
      <c r="C145" s="61"/>
      <c r="D145" s="61"/>
      <c r="E145" s="61"/>
      <c r="F145" s="61"/>
      <c r="G145" s="61"/>
      <c r="H145" s="61"/>
      <c r="I145" s="61"/>
      <c r="J145" s="61"/>
      <c r="K145" s="61"/>
      <c r="L145" s="61"/>
      <c r="M145" s="61"/>
      <c r="N145" s="61"/>
      <c r="O145" s="61"/>
      <c r="P145" s="61"/>
      <c r="Q145" s="61"/>
      <c r="R145" s="61"/>
      <c r="S145" s="61"/>
      <c r="T145" s="61"/>
      <c r="U145" s="61"/>
      <c r="V145" s="61"/>
      <c r="W145" s="61"/>
      <c r="X145" s="61"/>
      <c r="Y145" s="61"/>
      <c r="Z145" s="61"/>
      <c r="AA145" s="61"/>
      <c r="AB145" s="61"/>
      <c r="AC145" s="61"/>
      <c r="AD145" s="61"/>
      <c r="AE145" s="61"/>
      <c r="AF145" s="61"/>
      <c r="AG145" s="61"/>
      <c r="AH145" s="61"/>
      <c r="AI145" s="61"/>
      <c r="AJ145" s="61"/>
      <c r="AK145" s="61"/>
      <c r="AL145" s="61"/>
      <c r="AM145" s="61"/>
      <c r="AN145" s="61"/>
      <c r="AO145" s="61"/>
      <c r="AP145" s="61"/>
      <c r="AQ145" s="61"/>
      <c r="AR145" s="61"/>
      <c r="AS145" s="61"/>
      <c r="AT145" s="61"/>
      <c r="AU145" s="61"/>
      <c r="AV145" s="61"/>
      <c r="AW145" s="61"/>
      <c r="AX145" s="61"/>
      <c r="AY145" s="61"/>
      <c r="AZ145" s="61"/>
      <c r="BA145" s="61"/>
      <c r="BB145" s="61"/>
      <c r="BC145" s="61"/>
      <c r="BD145" s="61"/>
      <c r="BE145" s="61"/>
      <c r="BF145" s="61"/>
    </row>
    <row r="146" spans="1:58" s="49" customFormat="1" ht="15.75" customHeight="1">
      <c r="A146" s="59"/>
      <c r="B146" s="66"/>
      <c r="C146" s="61"/>
      <c r="D146" s="61"/>
      <c r="E146" s="61"/>
      <c r="F146" s="61"/>
      <c r="G146" s="61"/>
      <c r="H146" s="61"/>
      <c r="I146" s="61"/>
      <c r="J146" s="61"/>
      <c r="K146" s="61"/>
      <c r="L146" s="61"/>
      <c r="M146" s="61"/>
      <c r="N146" s="61"/>
      <c r="O146" s="61"/>
      <c r="P146" s="61"/>
      <c r="Q146" s="61"/>
      <c r="R146" s="61"/>
      <c r="S146" s="61"/>
      <c r="T146" s="61"/>
      <c r="U146" s="61"/>
      <c r="V146" s="61"/>
      <c r="W146" s="61"/>
      <c r="X146" s="61"/>
      <c r="Y146" s="61"/>
      <c r="Z146" s="61"/>
      <c r="AA146" s="61"/>
      <c r="AB146" s="61"/>
      <c r="AC146" s="61"/>
      <c r="AD146" s="61"/>
      <c r="AE146" s="61"/>
      <c r="AF146" s="61"/>
      <c r="AG146" s="61"/>
      <c r="AH146" s="61"/>
      <c r="AI146" s="61"/>
      <c r="AJ146" s="61"/>
      <c r="AK146" s="61"/>
      <c r="AL146" s="61"/>
      <c r="AM146" s="61"/>
      <c r="AN146" s="61"/>
      <c r="AO146" s="61"/>
      <c r="AP146" s="61"/>
      <c r="AQ146" s="61"/>
      <c r="AR146" s="61"/>
      <c r="AS146" s="61"/>
      <c r="AT146" s="61"/>
      <c r="AU146" s="61"/>
      <c r="AV146" s="61"/>
      <c r="AW146" s="61"/>
      <c r="AX146" s="61"/>
      <c r="AY146" s="61"/>
      <c r="AZ146" s="61"/>
      <c r="BA146" s="61"/>
      <c r="BB146" s="61"/>
      <c r="BC146" s="61"/>
      <c r="BD146" s="61"/>
      <c r="BE146" s="61"/>
      <c r="BF146" s="61"/>
    </row>
    <row r="147" spans="1:58" s="49" customFormat="1" ht="15.75" customHeight="1">
      <c r="A147" s="59"/>
      <c r="B147" s="66"/>
      <c r="C147" s="61"/>
      <c r="D147" s="61"/>
      <c r="E147" s="61"/>
      <c r="F147" s="61"/>
      <c r="G147" s="61"/>
      <c r="H147" s="61"/>
      <c r="I147" s="61"/>
      <c r="J147" s="61"/>
      <c r="K147" s="61"/>
      <c r="L147" s="61"/>
      <c r="M147" s="61"/>
      <c r="N147" s="61"/>
      <c r="O147" s="61"/>
      <c r="P147" s="61"/>
      <c r="Q147" s="61"/>
      <c r="R147" s="61"/>
      <c r="S147" s="61"/>
      <c r="T147" s="61"/>
      <c r="U147" s="61"/>
      <c r="V147" s="61"/>
      <c r="W147" s="61"/>
      <c r="X147" s="61"/>
      <c r="Y147" s="61"/>
      <c r="Z147" s="61"/>
      <c r="AA147" s="61"/>
      <c r="AB147" s="61"/>
      <c r="AC147" s="61"/>
      <c r="AD147" s="61"/>
      <c r="AE147" s="61"/>
      <c r="AF147" s="61"/>
      <c r="AG147" s="61"/>
      <c r="AH147" s="61"/>
      <c r="AI147" s="61"/>
      <c r="AJ147" s="61"/>
      <c r="AK147" s="61"/>
      <c r="AL147" s="61"/>
      <c r="AM147" s="61"/>
      <c r="AN147" s="61"/>
      <c r="AO147" s="61"/>
      <c r="AP147" s="61"/>
      <c r="AQ147" s="61"/>
      <c r="AR147" s="61"/>
      <c r="AS147" s="61"/>
      <c r="AT147" s="61"/>
      <c r="AU147" s="61"/>
      <c r="AV147" s="61"/>
      <c r="AW147" s="61"/>
      <c r="AX147" s="61"/>
      <c r="AY147" s="61"/>
      <c r="AZ147" s="61"/>
      <c r="BA147" s="61"/>
      <c r="BB147" s="61"/>
      <c r="BC147" s="61"/>
      <c r="BD147" s="61"/>
      <c r="BE147" s="61"/>
      <c r="BF147" s="61"/>
    </row>
    <row r="148" spans="1:58" s="49" customFormat="1" ht="15.75" customHeight="1">
      <c r="A148" s="59"/>
      <c r="B148" s="66"/>
      <c r="C148" s="61"/>
      <c r="D148" s="61"/>
      <c r="E148" s="61"/>
      <c r="F148" s="61"/>
      <c r="G148" s="61"/>
      <c r="H148" s="61"/>
      <c r="I148" s="61"/>
      <c r="J148" s="61"/>
      <c r="K148" s="61"/>
      <c r="L148" s="61"/>
      <c r="M148" s="61"/>
      <c r="N148" s="61"/>
      <c r="O148" s="61"/>
      <c r="P148" s="61"/>
      <c r="Q148" s="61"/>
      <c r="R148" s="61"/>
      <c r="S148" s="61"/>
      <c r="T148" s="61"/>
      <c r="U148" s="61"/>
      <c r="V148" s="61"/>
      <c r="W148" s="61"/>
      <c r="X148" s="61"/>
      <c r="Y148" s="61"/>
      <c r="Z148" s="61"/>
      <c r="AA148" s="61"/>
      <c r="AB148" s="61"/>
      <c r="AC148" s="61"/>
      <c r="AD148" s="61"/>
      <c r="AE148" s="61"/>
      <c r="AF148" s="61"/>
      <c r="AG148" s="61"/>
      <c r="AH148" s="61"/>
      <c r="AI148" s="61"/>
      <c r="AJ148" s="61"/>
      <c r="AK148" s="61"/>
      <c r="AL148" s="61"/>
      <c r="AM148" s="61"/>
      <c r="AN148" s="61"/>
      <c r="AO148" s="61"/>
      <c r="AP148" s="61"/>
      <c r="AQ148" s="61"/>
      <c r="AR148" s="61"/>
      <c r="AS148" s="61"/>
      <c r="AT148" s="61"/>
      <c r="AU148" s="61"/>
      <c r="AV148" s="61"/>
      <c r="AW148" s="61"/>
      <c r="AX148" s="61"/>
      <c r="AY148" s="61"/>
      <c r="AZ148" s="61"/>
      <c r="BA148" s="61"/>
      <c r="BB148" s="61"/>
      <c r="BC148" s="61"/>
      <c r="BD148" s="61"/>
      <c r="BE148" s="61"/>
      <c r="BF148" s="61"/>
    </row>
    <row r="149" spans="1:58" s="49" customFormat="1" ht="15.75" customHeight="1">
      <c r="A149" s="59"/>
      <c r="B149" s="66"/>
      <c r="C149" s="61"/>
      <c r="D149" s="61"/>
      <c r="E149" s="61"/>
      <c r="F149" s="61"/>
      <c r="G149" s="61"/>
      <c r="H149" s="61"/>
      <c r="I149" s="61"/>
      <c r="J149" s="61"/>
      <c r="K149" s="61"/>
      <c r="L149" s="61"/>
      <c r="M149" s="61"/>
      <c r="N149" s="61"/>
      <c r="O149" s="61"/>
      <c r="P149" s="61"/>
      <c r="Q149" s="61"/>
      <c r="R149" s="61"/>
      <c r="S149" s="61"/>
      <c r="T149" s="61"/>
      <c r="U149" s="61"/>
      <c r="V149" s="61"/>
      <c r="W149" s="61"/>
      <c r="X149" s="61"/>
      <c r="Y149" s="61"/>
      <c r="Z149" s="61"/>
      <c r="AA149" s="61"/>
      <c r="AB149" s="61"/>
      <c r="AC149" s="61"/>
      <c r="AD149" s="61"/>
      <c r="AE149" s="61"/>
      <c r="AF149" s="61"/>
      <c r="AG149" s="61"/>
      <c r="AH149" s="61"/>
      <c r="AI149" s="61"/>
      <c r="AJ149" s="61"/>
      <c r="AK149" s="61"/>
      <c r="AL149" s="61"/>
      <c r="AM149" s="61"/>
      <c r="AN149" s="61"/>
      <c r="AO149" s="61"/>
      <c r="AP149" s="61"/>
      <c r="AQ149" s="61"/>
      <c r="AR149" s="61"/>
      <c r="AS149" s="61"/>
      <c r="AT149" s="61"/>
      <c r="AU149" s="61"/>
      <c r="AV149" s="61"/>
      <c r="AW149" s="61"/>
      <c r="AX149" s="61"/>
      <c r="AY149" s="61"/>
      <c r="AZ149" s="61"/>
      <c r="BA149" s="61"/>
      <c r="BB149" s="61"/>
      <c r="BC149" s="61"/>
      <c r="BD149" s="61"/>
      <c r="BE149" s="61"/>
      <c r="BF149" s="61"/>
    </row>
    <row r="150" spans="1:58" s="49" customFormat="1" ht="15.75" customHeight="1">
      <c r="A150" s="59"/>
      <c r="B150" s="66"/>
      <c r="C150" s="61"/>
      <c r="D150" s="61"/>
      <c r="E150" s="61"/>
      <c r="F150" s="61"/>
      <c r="G150" s="61"/>
      <c r="H150" s="61"/>
      <c r="I150" s="61"/>
      <c r="J150" s="61"/>
      <c r="K150" s="61"/>
      <c r="L150" s="61"/>
      <c r="M150" s="61"/>
      <c r="N150" s="61"/>
      <c r="O150" s="61"/>
      <c r="P150" s="61"/>
      <c r="Q150" s="61"/>
      <c r="R150" s="61"/>
      <c r="S150" s="61"/>
      <c r="T150" s="61"/>
      <c r="U150" s="61"/>
      <c r="V150" s="61"/>
      <c r="W150" s="61"/>
      <c r="X150" s="61"/>
      <c r="Y150" s="61"/>
      <c r="Z150" s="61"/>
      <c r="AA150" s="61"/>
      <c r="AB150" s="61"/>
      <c r="AC150" s="61"/>
      <c r="AD150" s="61"/>
      <c r="AE150" s="61"/>
      <c r="AF150" s="61"/>
      <c r="AG150" s="61"/>
      <c r="AH150" s="61"/>
      <c r="AI150" s="61"/>
      <c r="AJ150" s="61"/>
      <c r="AK150" s="61"/>
      <c r="AL150" s="61"/>
      <c r="AM150" s="61"/>
      <c r="AN150" s="61"/>
      <c r="AO150" s="61"/>
      <c r="AP150" s="61"/>
      <c r="AQ150" s="61"/>
      <c r="AR150" s="61"/>
      <c r="AS150" s="61"/>
      <c r="AT150" s="61"/>
      <c r="AU150" s="61"/>
      <c r="AV150" s="61"/>
      <c r="AW150" s="61"/>
      <c r="AX150" s="61"/>
      <c r="AY150" s="61"/>
      <c r="AZ150" s="61"/>
      <c r="BA150" s="61"/>
      <c r="BB150" s="61"/>
      <c r="BC150" s="61"/>
      <c r="BD150" s="61"/>
      <c r="BE150" s="61"/>
      <c r="BF150" s="61"/>
    </row>
    <row r="151" spans="1:58" s="49" customFormat="1" ht="15.75" customHeight="1">
      <c r="A151" s="59"/>
      <c r="B151" s="66"/>
      <c r="C151" s="61"/>
      <c r="D151" s="61"/>
      <c r="E151" s="61"/>
      <c r="F151" s="61"/>
      <c r="G151" s="61"/>
      <c r="H151" s="61"/>
      <c r="I151" s="61"/>
      <c r="J151" s="61"/>
      <c r="K151" s="61"/>
      <c r="L151" s="61"/>
      <c r="M151" s="61"/>
      <c r="N151" s="61"/>
      <c r="O151" s="61"/>
      <c r="P151" s="61"/>
      <c r="Q151" s="61"/>
      <c r="R151" s="61"/>
      <c r="S151" s="61"/>
      <c r="T151" s="61"/>
      <c r="U151" s="61"/>
      <c r="V151" s="61"/>
      <c r="W151" s="61"/>
      <c r="X151" s="61"/>
      <c r="Y151" s="61"/>
      <c r="Z151" s="61"/>
      <c r="AA151" s="61"/>
      <c r="AB151" s="61"/>
      <c r="AC151" s="61"/>
      <c r="AD151" s="61"/>
      <c r="AE151" s="61"/>
      <c r="AF151" s="61"/>
      <c r="AG151" s="61"/>
      <c r="AH151" s="61"/>
      <c r="AI151" s="61"/>
      <c r="AJ151" s="61"/>
      <c r="AK151" s="61"/>
      <c r="AL151" s="61"/>
      <c r="AM151" s="61"/>
      <c r="AN151" s="61"/>
      <c r="AO151" s="61"/>
      <c r="AP151" s="61"/>
      <c r="AQ151" s="61"/>
      <c r="AR151" s="61"/>
      <c r="AS151" s="61"/>
      <c r="AT151" s="61"/>
      <c r="AU151" s="61"/>
      <c r="AV151" s="61"/>
      <c r="AW151" s="61"/>
      <c r="AX151" s="61"/>
      <c r="AY151" s="61"/>
      <c r="AZ151" s="61"/>
      <c r="BA151" s="61"/>
      <c r="BB151" s="61"/>
      <c r="BC151" s="61"/>
      <c r="BD151" s="61"/>
      <c r="BE151" s="61"/>
      <c r="BF151" s="61"/>
    </row>
    <row r="152" spans="1:58" s="49" customFormat="1" ht="15.75" customHeight="1">
      <c r="A152" s="59"/>
      <c r="B152" s="66"/>
      <c r="C152" s="61"/>
      <c r="D152" s="61"/>
      <c r="E152" s="61"/>
      <c r="F152" s="61"/>
      <c r="G152" s="61"/>
      <c r="H152" s="61"/>
      <c r="I152" s="61"/>
      <c r="J152" s="61"/>
      <c r="K152" s="61"/>
      <c r="L152" s="61"/>
      <c r="M152" s="61"/>
      <c r="N152" s="61"/>
      <c r="O152" s="61"/>
      <c r="P152" s="61"/>
      <c r="Q152" s="61"/>
      <c r="R152" s="61"/>
      <c r="S152" s="61"/>
      <c r="T152" s="61"/>
      <c r="U152" s="61"/>
      <c r="V152" s="61"/>
      <c r="W152" s="61"/>
      <c r="X152" s="61"/>
      <c r="Y152" s="61"/>
      <c r="Z152" s="61"/>
      <c r="AA152" s="61"/>
      <c r="AB152" s="61"/>
      <c r="AC152" s="61"/>
      <c r="AD152" s="61"/>
      <c r="AE152" s="61"/>
      <c r="AF152" s="61"/>
      <c r="AG152" s="61"/>
      <c r="AH152" s="61"/>
      <c r="AI152" s="61"/>
      <c r="AJ152" s="61"/>
      <c r="AK152" s="61"/>
      <c r="AL152" s="61"/>
      <c r="AM152" s="61"/>
      <c r="AN152" s="61"/>
      <c r="AO152" s="61"/>
      <c r="AP152" s="61"/>
      <c r="AQ152" s="61"/>
      <c r="AR152" s="61"/>
      <c r="AS152" s="61"/>
      <c r="AT152" s="61"/>
      <c r="AU152" s="61"/>
      <c r="AV152" s="61"/>
      <c r="AW152" s="61"/>
      <c r="AX152" s="61"/>
      <c r="AY152" s="61"/>
      <c r="AZ152" s="61"/>
      <c r="BA152" s="61"/>
      <c r="BB152" s="61"/>
      <c r="BC152" s="61"/>
      <c r="BD152" s="61"/>
      <c r="BE152" s="61"/>
      <c r="BF152" s="61"/>
    </row>
    <row r="153" spans="1:58" s="49" customFormat="1" ht="15.75" customHeight="1">
      <c r="A153" s="59"/>
      <c r="B153" s="66"/>
      <c r="C153" s="61"/>
      <c r="D153" s="61"/>
      <c r="E153" s="61"/>
      <c r="F153" s="61"/>
      <c r="G153" s="61"/>
      <c r="H153" s="61"/>
      <c r="I153" s="61"/>
      <c r="J153" s="61"/>
      <c r="K153" s="61"/>
      <c r="L153" s="61"/>
      <c r="M153" s="61"/>
      <c r="N153" s="61"/>
      <c r="O153" s="61"/>
      <c r="P153" s="61"/>
      <c r="Q153" s="61"/>
      <c r="R153" s="61"/>
      <c r="S153" s="61"/>
      <c r="T153" s="61"/>
      <c r="U153" s="61"/>
      <c r="V153" s="61"/>
      <c r="W153" s="61"/>
      <c r="X153" s="61"/>
      <c r="Y153" s="61"/>
      <c r="Z153" s="61"/>
      <c r="AA153" s="61"/>
      <c r="AB153" s="61"/>
      <c r="AC153" s="61"/>
      <c r="AD153" s="61"/>
      <c r="AE153" s="61"/>
      <c r="AF153" s="61"/>
      <c r="AG153" s="61"/>
      <c r="AH153" s="61"/>
      <c r="AI153" s="61"/>
      <c r="AJ153" s="61"/>
      <c r="AK153" s="61"/>
      <c r="AL153" s="61"/>
      <c r="AM153" s="61"/>
      <c r="AN153" s="61"/>
      <c r="AO153" s="61"/>
      <c r="AP153" s="61"/>
      <c r="AQ153" s="61"/>
      <c r="AR153" s="61"/>
      <c r="AS153" s="61"/>
      <c r="AT153" s="61"/>
      <c r="AU153" s="61"/>
      <c r="AV153" s="61"/>
      <c r="AW153" s="61"/>
      <c r="AX153" s="61"/>
      <c r="AY153" s="61"/>
      <c r="AZ153" s="61"/>
      <c r="BA153" s="61"/>
      <c r="BB153" s="61"/>
      <c r="BC153" s="61"/>
      <c r="BD153" s="61"/>
      <c r="BE153" s="61"/>
      <c r="BF153" s="61"/>
    </row>
    <row r="154" spans="1:58" s="49" customFormat="1" ht="15.75" customHeight="1">
      <c r="A154" s="59"/>
      <c r="B154" s="66"/>
      <c r="C154" s="61"/>
      <c r="D154" s="61"/>
      <c r="E154" s="61"/>
      <c r="F154" s="61"/>
      <c r="G154" s="61"/>
      <c r="H154" s="61"/>
      <c r="I154" s="61"/>
      <c r="J154" s="61"/>
      <c r="K154" s="61"/>
      <c r="L154" s="61"/>
      <c r="M154" s="61"/>
      <c r="N154" s="61"/>
      <c r="O154" s="61"/>
      <c r="P154" s="61"/>
      <c r="Q154" s="61"/>
      <c r="R154" s="61"/>
      <c r="S154" s="61"/>
      <c r="T154" s="61"/>
      <c r="U154" s="61"/>
      <c r="V154" s="61"/>
      <c r="W154" s="61"/>
      <c r="X154" s="61"/>
      <c r="Y154" s="61"/>
      <c r="Z154" s="61"/>
      <c r="AA154" s="61"/>
      <c r="AB154" s="61"/>
      <c r="AC154" s="61"/>
      <c r="AD154" s="61"/>
      <c r="AE154" s="61"/>
      <c r="AF154" s="61"/>
      <c r="AG154" s="61"/>
      <c r="AH154" s="61"/>
      <c r="AI154" s="61"/>
      <c r="AJ154" s="61"/>
      <c r="AK154" s="61"/>
      <c r="AL154" s="61"/>
      <c r="AM154" s="61"/>
      <c r="AN154" s="61"/>
      <c r="AO154" s="61"/>
      <c r="AP154" s="61"/>
      <c r="AQ154" s="61"/>
      <c r="AR154" s="61"/>
      <c r="AS154" s="61"/>
      <c r="AT154" s="61"/>
      <c r="AU154" s="61"/>
      <c r="AV154" s="61"/>
      <c r="AW154" s="61"/>
      <c r="AX154" s="61"/>
      <c r="AY154" s="61"/>
      <c r="AZ154" s="61"/>
      <c r="BA154" s="61"/>
      <c r="BB154" s="61"/>
      <c r="BC154" s="61"/>
      <c r="BD154" s="61"/>
      <c r="BE154" s="61"/>
      <c r="BF154" s="61"/>
    </row>
    <row r="155" spans="1:58" s="49" customFormat="1" ht="15.75" customHeight="1">
      <c r="A155" s="59"/>
      <c r="B155" s="66"/>
      <c r="C155" s="61"/>
      <c r="D155" s="61"/>
      <c r="E155" s="61"/>
      <c r="F155" s="61"/>
      <c r="G155" s="61"/>
      <c r="H155" s="61"/>
      <c r="I155" s="61"/>
      <c r="J155" s="61"/>
      <c r="K155" s="61"/>
      <c r="L155" s="61"/>
      <c r="M155" s="61"/>
      <c r="N155" s="61"/>
      <c r="O155" s="61"/>
      <c r="P155" s="61"/>
      <c r="Q155" s="61"/>
      <c r="R155" s="61"/>
      <c r="S155" s="61"/>
      <c r="T155" s="61"/>
      <c r="U155" s="61"/>
      <c r="V155" s="61"/>
      <c r="W155" s="61"/>
      <c r="X155" s="61"/>
      <c r="Y155" s="61"/>
      <c r="Z155" s="61"/>
      <c r="AA155" s="61"/>
      <c r="AB155" s="61"/>
      <c r="AC155" s="61"/>
      <c r="AD155" s="61"/>
      <c r="AE155" s="61"/>
      <c r="AF155" s="61"/>
      <c r="AG155" s="61"/>
      <c r="AH155" s="61"/>
      <c r="AI155" s="61"/>
      <c r="AJ155" s="61"/>
      <c r="AK155" s="61"/>
      <c r="AL155" s="61"/>
      <c r="AM155" s="61"/>
      <c r="AN155" s="61"/>
      <c r="AO155" s="61"/>
      <c r="AP155" s="61"/>
      <c r="AQ155" s="61"/>
      <c r="AR155" s="61"/>
      <c r="AS155" s="61"/>
      <c r="AT155" s="61"/>
      <c r="AU155" s="61"/>
      <c r="AV155" s="61"/>
      <c r="AW155" s="61"/>
      <c r="AX155" s="61"/>
      <c r="AY155" s="61"/>
      <c r="AZ155" s="61"/>
      <c r="BA155" s="61"/>
      <c r="BB155" s="61"/>
      <c r="BC155" s="61"/>
      <c r="BD155" s="61"/>
      <c r="BE155" s="61"/>
      <c r="BF155" s="61"/>
    </row>
    <row r="156" spans="1:58" s="49" customFormat="1" ht="15.75" customHeight="1">
      <c r="A156" s="59"/>
      <c r="B156" s="66"/>
      <c r="C156" s="61"/>
      <c r="D156" s="61"/>
      <c r="E156" s="61"/>
      <c r="F156" s="61"/>
      <c r="G156" s="61"/>
      <c r="H156" s="61"/>
      <c r="I156" s="61"/>
      <c r="J156" s="61"/>
      <c r="K156" s="61"/>
      <c r="L156" s="61"/>
      <c r="M156" s="61"/>
      <c r="N156" s="61"/>
      <c r="O156" s="61"/>
      <c r="P156" s="61"/>
      <c r="Q156" s="61"/>
      <c r="R156" s="61"/>
      <c r="S156" s="61"/>
      <c r="T156" s="61"/>
      <c r="U156" s="61"/>
      <c r="V156" s="61"/>
      <c r="W156" s="61"/>
      <c r="X156" s="61"/>
      <c r="Y156" s="61"/>
      <c r="Z156" s="61"/>
      <c r="AA156" s="61"/>
      <c r="AB156" s="61"/>
      <c r="AC156" s="61"/>
      <c r="AD156" s="61"/>
      <c r="AE156" s="61"/>
      <c r="AF156" s="61"/>
      <c r="AG156" s="61"/>
      <c r="AH156" s="61"/>
      <c r="AI156" s="61"/>
      <c r="AJ156" s="61"/>
      <c r="AK156" s="61"/>
      <c r="AL156" s="61"/>
      <c r="AM156" s="61"/>
      <c r="AN156" s="61"/>
      <c r="AO156" s="61"/>
      <c r="AP156" s="61"/>
      <c r="AQ156" s="61"/>
      <c r="AR156" s="61"/>
      <c r="AS156" s="61"/>
      <c r="AT156" s="61"/>
      <c r="AU156" s="61"/>
      <c r="AV156" s="61"/>
      <c r="AW156" s="61"/>
      <c r="AX156" s="61"/>
      <c r="AY156" s="61"/>
      <c r="AZ156" s="61"/>
      <c r="BA156" s="61"/>
      <c r="BB156" s="61"/>
      <c r="BC156" s="61"/>
      <c r="BD156" s="61"/>
      <c r="BE156" s="61"/>
      <c r="BF156" s="61"/>
    </row>
    <row r="157" spans="1:58" s="49" customFormat="1" ht="15.75" customHeight="1">
      <c r="A157" s="59"/>
      <c r="B157" s="66"/>
      <c r="C157" s="61"/>
      <c r="D157" s="61"/>
      <c r="E157" s="61"/>
      <c r="F157" s="61"/>
      <c r="G157" s="61"/>
      <c r="H157" s="61"/>
      <c r="I157" s="61"/>
      <c r="J157" s="61"/>
      <c r="K157" s="61"/>
      <c r="L157" s="61"/>
      <c r="M157" s="61"/>
      <c r="N157" s="61"/>
      <c r="O157" s="61"/>
      <c r="P157" s="61"/>
      <c r="Q157" s="61"/>
      <c r="R157" s="61"/>
      <c r="S157" s="61"/>
      <c r="T157" s="61"/>
      <c r="U157" s="61"/>
      <c r="V157" s="61"/>
      <c r="W157" s="61"/>
      <c r="X157" s="61"/>
      <c r="Y157" s="61"/>
      <c r="Z157" s="61"/>
      <c r="AA157" s="61"/>
      <c r="AB157" s="61"/>
      <c r="AC157" s="61"/>
      <c r="AD157" s="61"/>
      <c r="AE157" s="61"/>
      <c r="AF157" s="61"/>
      <c r="AG157" s="61"/>
      <c r="AH157" s="61"/>
      <c r="AI157" s="61"/>
      <c r="AJ157" s="61"/>
      <c r="AK157" s="61"/>
      <c r="AL157" s="61"/>
      <c r="AM157" s="61"/>
      <c r="AN157" s="61"/>
      <c r="AO157" s="61"/>
      <c r="AP157" s="61"/>
      <c r="AQ157" s="61"/>
      <c r="AR157" s="61"/>
      <c r="AS157" s="61"/>
      <c r="AT157" s="61"/>
      <c r="AU157" s="61"/>
      <c r="AV157" s="61"/>
      <c r="AW157" s="61"/>
      <c r="AX157" s="61"/>
      <c r="AY157" s="61"/>
      <c r="AZ157" s="61"/>
      <c r="BA157" s="61"/>
      <c r="BB157" s="61"/>
      <c r="BC157" s="61"/>
      <c r="BD157" s="61"/>
      <c r="BE157" s="61"/>
      <c r="BF157" s="61"/>
    </row>
    <row r="158" spans="1:58" s="49" customFormat="1" ht="15.75" customHeight="1">
      <c r="A158" s="59"/>
      <c r="B158" s="66"/>
      <c r="C158" s="61"/>
      <c r="D158" s="61"/>
      <c r="E158" s="61"/>
      <c r="F158" s="61"/>
      <c r="G158" s="61"/>
      <c r="H158" s="61"/>
      <c r="I158" s="61"/>
      <c r="J158" s="61"/>
      <c r="K158" s="61"/>
      <c r="L158" s="61"/>
      <c r="M158" s="61"/>
      <c r="N158" s="61"/>
      <c r="O158" s="61"/>
      <c r="P158" s="61"/>
      <c r="Q158" s="61"/>
      <c r="R158" s="61"/>
      <c r="S158" s="61"/>
      <c r="T158" s="61"/>
      <c r="U158" s="61"/>
      <c r="V158" s="61"/>
      <c r="W158" s="61"/>
      <c r="X158" s="61"/>
      <c r="Y158" s="61"/>
      <c r="Z158" s="61"/>
      <c r="AA158" s="61"/>
      <c r="AB158" s="61"/>
      <c r="AC158" s="61"/>
      <c r="AD158" s="61"/>
      <c r="AE158" s="61"/>
      <c r="AF158" s="61"/>
      <c r="AG158" s="61"/>
      <c r="AH158" s="61"/>
      <c r="AI158" s="61"/>
      <c r="AJ158" s="61"/>
      <c r="AK158" s="61"/>
      <c r="AL158" s="61"/>
      <c r="AM158" s="61"/>
      <c r="AN158" s="61"/>
      <c r="AO158" s="61"/>
      <c r="AP158" s="61"/>
      <c r="AQ158" s="61"/>
      <c r="AR158" s="61"/>
      <c r="AS158" s="61"/>
      <c r="AT158" s="61"/>
      <c r="AU158" s="61"/>
      <c r="AV158" s="61"/>
      <c r="AW158" s="61"/>
      <c r="AX158" s="61"/>
      <c r="AY158" s="61"/>
      <c r="AZ158" s="61"/>
      <c r="BA158" s="61"/>
      <c r="BB158" s="61"/>
      <c r="BC158" s="61"/>
      <c r="BD158" s="61"/>
      <c r="BE158" s="61"/>
      <c r="BF158" s="61"/>
    </row>
    <row r="159" spans="1:58" s="49" customFormat="1" ht="15.75" customHeight="1">
      <c r="A159" s="59"/>
      <c r="B159" s="66"/>
      <c r="C159" s="61"/>
      <c r="D159" s="61"/>
      <c r="E159" s="61"/>
      <c r="F159" s="61"/>
      <c r="G159" s="61"/>
      <c r="H159" s="61"/>
      <c r="I159" s="61"/>
      <c r="J159" s="61"/>
      <c r="K159" s="61"/>
      <c r="L159" s="61"/>
      <c r="M159" s="61"/>
      <c r="N159" s="61"/>
      <c r="O159" s="61"/>
      <c r="P159" s="61"/>
      <c r="Q159" s="61"/>
      <c r="R159" s="61"/>
      <c r="S159" s="61"/>
      <c r="T159" s="61"/>
      <c r="U159" s="61"/>
      <c r="V159" s="61"/>
      <c r="W159" s="61"/>
      <c r="X159" s="61"/>
      <c r="Y159" s="61"/>
      <c r="Z159" s="61"/>
      <c r="AA159" s="61"/>
      <c r="AB159" s="61"/>
      <c r="AC159" s="61"/>
      <c r="AD159" s="61"/>
      <c r="AE159" s="61"/>
      <c r="AF159" s="61"/>
      <c r="AG159" s="61"/>
      <c r="AH159" s="61"/>
      <c r="AI159" s="61"/>
      <c r="AJ159" s="61"/>
      <c r="AK159" s="61"/>
      <c r="AL159" s="61"/>
      <c r="AM159" s="61"/>
      <c r="AN159" s="61"/>
      <c r="AO159" s="61"/>
      <c r="AP159" s="61"/>
      <c r="AQ159" s="61"/>
      <c r="AR159" s="61"/>
      <c r="AS159" s="61"/>
      <c r="AT159" s="61"/>
      <c r="AU159" s="61"/>
      <c r="AV159" s="61"/>
      <c r="AW159" s="61"/>
      <c r="AX159" s="61"/>
      <c r="AY159" s="61"/>
      <c r="AZ159" s="61"/>
      <c r="BA159" s="61"/>
      <c r="BB159" s="61"/>
      <c r="BC159" s="61"/>
      <c r="BD159" s="61"/>
      <c r="BE159" s="61"/>
      <c r="BF159" s="61"/>
    </row>
    <row r="160" spans="1:58" s="49" customFormat="1" ht="15.75" customHeight="1">
      <c r="A160" s="59"/>
      <c r="B160" s="66"/>
      <c r="C160" s="61"/>
      <c r="D160" s="61"/>
      <c r="E160" s="61"/>
      <c r="F160" s="61"/>
      <c r="G160" s="61"/>
      <c r="H160" s="61"/>
      <c r="I160" s="61"/>
      <c r="J160" s="61"/>
      <c r="K160" s="61"/>
      <c r="L160" s="61"/>
      <c r="M160" s="61"/>
      <c r="N160" s="61"/>
      <c r="O160" s="61"/>
      <c r="P160" s="61"/>
      <c r="Q160" s="61"/>
      <c r="R160" s="61"/>
      <c r="S160" s="61"/>
      <c r="T160" s="61"/>
      <c r="U160" s="61"/>
      <c r="V160" s="61"/>
      <c r="W160" s="61"/>
      <c r="X160" s="61"/>
      <c r="Y160" s="61"/>
      <c r="Z160" s="61"/>
      <c r="AA160" s="61"/>
      <c r="AB160" s="61"/>
      <c r="AC160" s="61"/>
      <c r="AD160" s="61"/>
      <c r="AE160" s="61"/>
      <c r="AF160" s="61"/>
      <c r="AG160" s="61"/>
      <c r="AH160" s="61"/>
      <c r="AI160" s="61"/>
      <c r="AJ160" s="61"/>
      <c r="AK160" s="61"/>
      <c r="AL160" s="61"/>
      <c r="AM160" s="61"/>
      <c r="AN160" s="61"/>
      <c r="AO160" s="61"/>
      <c r="AP160" s="61"/>
      <c r="AQ160" s="61"/>
      <c r="AR160" s="61"/>
      <c r="AS160" s="61"/>
      <c r="AT160" s="61"/>
      <c r="AU160" s="61"/>
      <c r="AV160" s="61"/>
      <c r="AW160" s="61"/>
      <c r="AX160" s="61"/>
      <c r="AY160" s="61"/>
      <c r="AZ160" s="61"/>
      <c r="BA160" s="61"/>
      <c r="BB160" s="61"/>
      <c r="BC160" s="61"/>
      <c r="BD160" s="61"/>
      <c r="BE160" s="61"/>
      <c r="BF160" s="61"/>
    </row>
    <row r="161" spans="1:58" s="49" customFormat="1" ht="15.75" customHeight="1">
      <c r="A161" s="59"/>
      <c r="B161" s="66"/>
      <c r="C161" s="61"/>
      <c r="D161" s="61"/>
      <c r="E161" s="61"/>
      <c r="F161" s="61"/>
      <c r="G161" s="61"/>
      <c r="H161" s="61"/>
      <c r="I161" s="61"/>
      <c r="J161" s="61"/>
      <c r="K161" s="61"/>
      <c r="L161" s="61"/>
      <c r="M161" s="61"/>
      <c r="N161" s="61"/>
      <c r="O161" s="61"/>
      <c r="P161" s="61"/>
      <c r="Q161" s="61"/>
      <c r="R161" s="61"/>
      <c r="S161" s="61"/>
      <c r="T161" s="61"/>
      <c r="U161" s="61"/>
      <c r="V161" s="61"/>
      <c r="W161" s="61"/>
      <c r="X161" s="61"/>
      <c r="Y161" s="61"/>
      <c r="Z161" s="61"/>
      <c r="AA161" s="61"/>
      <c r="AB161" s="61"/>
      <c r="AC161" s="61"/>
      <c r="AD161" s="61"/>
      <c r="AE161" s="61"/>
      <c r="AF161" s="61"/>
      <c r="AG161" s="61"/>
      <c r="AH161" s="61"/>
      <c r="AI161" s="61"/>
      <c r="AJ161" s="61"/>
      <c r="AK161" s="61"/>
      <c r="AL161" s="61"/>
      <c r="AM161" s="61"/>
      <c r="AN161" s="61"/>
      <c r="AO161" s="61"/>
      <c r="AP161" s="61"/>
      <c r="AQ161" s="61"/>
      <c r="AR161" s="61"/>
      <c r="AS161" s="61"/>
      <c r="AT161" s="61"/>
      <c r="AU161" s="61"/>
      <c r="AV161" s="61"/>
      <c r="AW161" s="61"/>
      <c r="AX161" s="61"/>
      <c r="AY161" s="61"/>
      <c r="AZ161" s="61"/>
      <c r="BA161" s="61"/>
      <c r="BB161" s="61"/>
      <c r="BC161" s="61"/>
      <c r="BD161" s="61"/>
      <c r="BE161" s="61"/>
      <c r="BF161" s="61"/>
    </row>
    <row r="162" spans="1:58" s="49" customFormat="1" ht="15.75" customHeight="1">
      <c r="A162" s="59"/>
      <c r="B162" s="66"/>
      <c r="C162" s="61"/>
      <c r="D162" s="61"/>
      <c r="E162" s="61"/>
      <c r="F162" s="61"/>
      <c r="G162" s="61"/>
      <c r="H162" s="61"/>
      <c r="I162" s="61"/>
      <c r="J162" s="61"/>
      <c r="K162" s="61"/>
      <c r="L162" s="61"/>
      <c r="M162" s="61"/>
      <c r="N162" s="61"/>
      <c r="O162" s="61"/>
      <c r="P162" s="61"/>
      <c r="Q162" s="61"/>
      <c r="R162" s="61"/>
      <c r="S162" s="61"/>
      <c r="T162" s="61"/>
      <c r="U162" s="61"/>
      <c r="V162" s="61"/>
      <c r="W162" s="61"/>
      <c r="X162" s="61"/>
      <c r="Y162" s="61"/>
      <c r="Z162" s="61"/>
      <c r="AA162" s="61"/>
      <c r="AB162" s="61"/>
      <c r="AC162" s="61"/>
      <c r="AD162" s="61"/>
      <c r="AE162" s="61"/>
      <c r="AF162" s="61"/>
      <c r="AG162" s="61"/>
      <c r="AH162" s="61"/>
      <c r="AI162" s="61"/>
      <c r="AJ162" s="61"/>
      <c r="AK162" s="61"/>
      <c r="AL162" s="61"/>
      <c r="AM162" s="61"/>
      <c r="AN162" s="61"/>
      <c r="AO162" s="61"/>
      <c r="AP162" s="61"/>
      <c r="AQ162" s="61"/>
      <c r="AR162" s="61"/>
      <c r="AS162" s="61"/>
      <c r="AT162" s="61"/>
      <c r="AU162" s="61"/>
      <c r="AV162" s="61"/>
      <c r="AW162" s="61"/>
      <c r="AX162" s="61"/>
      <c r="AY162" s="61"/>
      <c r="AZ162" s="61"/>
      <c r="BA162" s="61"/>
      <c r="BB162" s="61"/>
      <c r="BC162" s="61"/>
      <c r="BD162" s="61"/>
      <c r="BE162" s="61"/>
      <c r="BF162" s="61"/>
    </row>
    <row r="163" spans="1:58" s="49" customFormat="1" ht="15.75" customHeight="1">
      <c r="A163" s="59"/>
      <c r="B163" s="66"/>
      <c r="C163" s="61"/>
      <c r="D163" s="61"/>
      <c r="E163" s="61"/>
      <c r="F163" s="61"/>
      <c r="G163" s="61"/>
      <c r="H163" s="61"/>
      <c r="I163" s="61"/>
      <c r="J163" s="61"/>
      <c r="K163" s="61"/>
      <c r="L163" s="61"/>
      <c r="M163" s="61"/>
      <c r="N163" s="61"/>
      <c r="O163" s="61"/>
      <c r="P163" s="61"/>
      <c r="Q163" s="61"/>
      <c r="R163" s="61"/>
      <c r="S163" s="61"/>
      <c r="T163" s="61"/>
      <c r="U163" s="61"/>
      <c r="V163" s="61"/>
      <c r="W163" s="61"/>
      <c r="X163" s="61"/>
      <c r="Y163" s="61"/>
      <c r="Z163" s="61"/>
      <c r="AA163" s="61"/>
      <c r="AB163" s="61"/>
      <c r="AC163" s="61"/>
      <c r="AD163" s="61"/>
      <c r="AE163" s="61"/>
      <c r="AF163" s="61"/>
      <c r="AG163" s="61"/>
      <c r="AH163" s="61"/>
      <c r="AI163" s="61"/>
      <c r="AJ163" s="61"/>
      <c r="AK163" s="61"/>
      <c r="AL163" s="61"/>
      <c r="AM163" s="61"/>
      <c r="AN163" s="61"/>
      <c r="AO163" s="61"/>
      <c r="AP163" s="61"/>
      <c r="AQ163" s="61"/>
      <c r="AR163" s="61"/>
      <c r="AS163" s="61"/>
      <c r="AT163" s="61"/>
      <c r="AU163" s="61"/>
      <c r="AV163" s="61"/>
      <c r="AW163" s="61"/>
      <c r="AX163" s="61"/>
      <c r="AY163" s="61"/>
      <c r="AZ163" s="61"/>
      <c r="BA163" s="61"/>
      <c r="BB163" s="61"/>
      <c r="BC163" s="61"/>
      <c r="BD163" s="61"/>
      <c r="BE163" s="61"/>
      <c r="BF163" s="61"/>
    </row>
    <row r="164" spans="1:58" s="49" customFormat="1" ht="15.75" customHeight="1">
      <c r="A164" s="59"/>
      <c r="B164" s="66"/>
      <c r="C164" s="61"/>
      <c r="D164" s="61"/>
      <c r="E164" s="61"/>
      <c r="F164" s="61"/>
      <c r="G164" s="61"/>
      <c r="H164" s="61"/>
      <c r="I164" s="61"/>
      <c r="J164" s="61"/>
      <c r="K164" s="61"/>
      <c r="L164" s="61"/>
      <c r="M164" s="61"/>
      <c r="N164" s="61"/>
      <c r="O164" s="61"/>
      <c r="P164" s="61"/>
      <c r="Q164" s="61"/>
      <c r="R164" s="61"/>
      <c r="S164" s="61"/>
      <c r="T164" s="61"/>
      <c r="U164" s="61"/>
      <c r="V164" s="61"/>
      <c r="W164" s="61"/>
      <c r="X164" s="61"/>
      <c r="Y164" s="61"/>
      <c r="Z164" s="61"/>
      <c r="AA164" s="61"/>
      <c r="AB164" s="61"/>
      <c r="AC164" s="61"/>
      <c r="AD164" s="61"/>
      <c r="AE164" s="61"/>
      <c r="AF164" s="61"/>
      <c r="AG164" s="61"/>
      <c r="AH164" s="61"/>
      <c r="AI164" s="61"/>
      <c r="AJ164" s="61"/>
      <c r="AK164" s="61"/>
      <c r="AL164" s="61"/>
      <c r="AM164" s="61"/>
      <c r="AN164" s="61"/>
      <c r="AO164" s="61"/>
      <c r="AP164" s="61"/>
      <c r="AQ164" s="61"/>
      <c r="AR164" s="61"/>
      <c r="AS164" s="61"/>
      <c r="AT164" s="61"/>
      <c r="AU164" s="61"/>
      <c r="AV164" s="61"/>
      <c r="AW164" s="61"/>
      <c r="AX164" s="61"/>
      <c r="AY164" s="61"/>
      <c r="AZ164" s="61"/>
      <c r="BA164" s="61"/>
      <c r="BB164" s="61"/>
      <c r="BC164" s="61"/>
      <c r="BD164" s="61"/>
      <c r="BE164" s="61"/>
      <c r="BF164" s="61"/>
    </row>
    <row r="165" spans="1:58" s="49" customFormat="1" ht="15.75" customHeight="1">
      <c r="A165" s="59"/>
      <c r="B165" s="66"/>
      <c r="C165" s="61"/>
      <c r="D165" s="61"/>
      <c r="E165" s="61"/>
      <c r="F165" s="61"/>
      <c r="G165" s="61"/>
      <c r="H165" s="61"/>
      <c r="I165" s="61"/>
      <c r="J165" s="61"/>
      <c r="K165" s="61"/>
      <c r="L165" s="61"/>
      <c r="M165" s="61"/>
      <c r="N165" s="61"/>
      <c r="O165" s="61"/>
      <c r="P165" s="61"/>
      <c r="Q165" s="61"/>
      <c r="R165" s="61"/>
      <c r="S165" s="61"/>
      <c r="T165" s="61"/>
      <c r="U165" s="61"/>
      <c r="V165" s="61"/>
      <c r="W165" s="61"/>
      <c r="X165" s="61"/>
      <c r="Y165" s="61"/>
      <c r="Z165" s="61"/>
      <c r="AA165" s="61"/>
      <c r="AB165" s="61"/>
      <c r="AC165" s="61"/>
      <c r="AD165" s="61"/>
      <c r="AE165" s="61"/>
      <c r="AF165" s="61"/>
      <c r="AG165" s="61"/>
      <c r="AH165" s="61"/>
      <c r="AI165" s="61"/>
      <c r="AJ165" s="61"/>
      <c r="AK165" s="61"/>
      <c r="AL165" s="61"/>
      <c r="AM165" s="61"/>
      <c r="AN165" s="61"/>
      <c r="AO165" s="61"/>
      <c r="AP165" s="61"/>
      <c r="AQ165" s="61"/>
      <c r="AR165" s="61"/>
      <c r="AS165" s="61"/>
      <c r="AT165" s="61"/>
      <c r="AU165" s="61"/>
      <c r="AV165" s="61"/>
      <c r="AW165" s="61"/>
      <c r="AX165" s="61"/>
      <c r="AY165" s="61"/>
      <c r="AZ165" s="61"/>
      <c r="BA165" s="61"/>
      <c r="BB165" s="61"/>
      <c r="BC165" s="61"/>
      <c r="BD165" s="61"/>
      <c r="BE165" s="61"/>
      <c r="BF165" s="61"/>
    </row>
    <row r="166" spans="1:58" s="49" customFormat="1" ht="15.75" customHeight="1">
      <c r="A166" s="59"/>
      <c r="B166" s="66"/>
      <c r="C166" s="61"/>
      <c r="D166" s="61"/>
      <c r="E166" s="61"/>
      <c r="F166" s="61"/>
      <c r="G166" s="61"/>
      <c r="H166" s="61"/>
      <c r="I166" s="61"/>
      <c r="J166" s="61"/>
      <c r="K166" s="61"/>
      <c r="L166" s="61"/>
      <c r="M166" s="61"/>
      <c r="N166" s="61"/>
      <c r="O166" s="61"/>
      <c r="P166" s="61"/>
      <c r="Q166" s="61"/>
      <c r="R166" s="61"/>
      <c r="S166" s="61"/>
      <c r="T166" s="61"/>
      <c r="U166" s="61"/>
      <c r="V166" s="61"/>
      <c r="W166" s="61"/>
      <c r="X166" s="61"/>
      <c r="Y166" s="61"/>
      <c r="Z166" s="61"/>
      <c r="AA166" s="61"/>
      <c r="AB166" s="61"/>
      <c r="AC166" s="61"/>
      <c r="AD166" s="61"/>
      <c r="AE166" s="61"/>
      <c r="AF166" s="61"/>
      <c r="AG166" s="61"/>
      <c r="AH166" s="61"/>
      <c r="AI166" s="61"/>
      <c r="AJ166" s="61"/>
      <c r="AK166" s="61"/>
      <c r="AL166" s="61"/>
      <c r="AM166" s="61"/>
      <c r="AN166" s="61"/>
      <c r="AO166" s="61"/>
      <c r="AP166" s="61"/>
      <c r="AQ166" s="61"/>
      <c r="AR166" s="61"/>
      <c r="AS166" s="61"/>
      <c r="AT166" s="61"/>
      <c r="AU166" s="61"/>
      <c r="AV166" s="61"/>
      <c r="AW166" s="61"/>
      <c r="AX166" s="61"/>
      <c r="AY166" s="61"/>
      <c r="AZ166" s="61"/>
      <c r="BA166" s="61"/>
      <c r="BB166" s="61"/>
      <c r="BC166" s="61"/>
      <c r="BD166" s="61"/>
      <c r="BE166" s="61"/>
      <c r="BF166" s="61"/>
    </row>
    <row r="167" spans="1:58" s="49" customFormat="1" ht="15.75" customHeight="1">
      <c r="A167" s="59"/>
      <c r="B167" s="66"/>
      <c r="C167" s="61"/>
      <c r="D167" s="61"/>
      <c r="E167" s="61"/>
      <c r="F167" s="61"/>
      <c r="G167" s="61"/>
      <c r="H167" s="61"/>
      <c r="I167" s="61"/>
      <c r="J167" s="61"/>
      <c r="K167" s="61"/>
      <c r="L167" s="61"/>
      <c r="M167" s="61"/>
      <c r="N167" s="61"/>
      <c r="O167" s="61"/>
      <c r="P167" s="61"/>
      <c r="Q167" s="61"/>
      <c r="R167" s="61"/>
      <c r="S167" s="61"/>
      <c r="T167" s="61"/>
      <c r="U167" s="61"/>
      <c r="V167" s="61"/>
      <c r="W167" s="61"/>
      <c r="X167" s="61"/>
      <c r="Y167" s="61"/>
      <c r="Z167" s="61"/>
      <c r="AA167" s="61"/>
      <c r="AB167" s="61"/>
      <c r="AC167" s="61"/>
      <c r="AD167" s="61"/>
      <c r="AE167" s="61"/>
      <c r="AF167" s="61"/>
      <c r="AG167" s="61"/>
      <c r="AH167" s="61"/>
      <c r="AI167" s="61"/>
      <c r="AJ167" s="61"/>
      <c r="AK167" s="61"/>
      <c r="AL167" s="61"/>
      <c r="AM167" s="61"/>
      <c r="AN167" s="61"/>
      <c r="AO167" s="61"/>
      <c r="AP167" s="61"/>
      <c r="AQ167" s="61"/>
      <c r="AR167" s="61"/>
      <c r="AS167" s="61"/>
      <c r="AT167" s="61"/>
      <c r="AU167" s="61"/>
      <c r="AV167" s="61"/>
      <c r="AW167" s="61"/>
      <c r="AX167" s="61"/>
      <c r="AY167" s="61"/>
      <c r="AZ167" s="61"/>
      <c r="BA167" s="61"/>
      <c r="BB167" s="61"/>
      <c r="BC167" s="61"/>
      <c r="BD167" s="61"/>
      <c r="BE167" s="61"/>
      <c r="BF167" s="61"/>
    </row>
    <row r="168" spans="1:58" s="49" customFormat="1" ht="15.75" customHeight="1">
      <c r="A168" s="59"/>
      <c r="B168" s="66"/>
      <c r="C168" s="61"/>
      <c r="D168" s="61"/>
      <c r="E168" s="61"/>
      <c r="F168" s="61"/>
      <c r="G168" s="61"/>
      <c r="H168" s="61"/>
      <c r="I168" s="61"/>
      <c r="J168" s="61"/>
      <c r="K168" s="61"/>
      <c r="L168" s="61"/>
      <c r="M168" s="61"/>
      <c r="N168" s="61"/>
      <c r="O168" s="61"/>
      <c r="P168" s="61"/>
      <c r="Q168" s="61"/>
      <c r="R168" s="61"/>
      <c r="S168" s="61"/>
      <c r="T168" s="61"/>
      <c r="U168" s="61"/>
      <c r="V168" s="61"/>
      <c r="W168" s="61"/>
      <c r="X168" s="61"/>
      <c r="Y168" s="61"/>
      <c r="Z168" s="61"/>
      <c r="AA168" s="61"/>
      <c r="AB168" s="61"/>
      <c r="AC168" s="61"/>
      <c r="AD168" s="61"/>
      <c r="AE168" s="61"/>
      <c r="AF168" s="61"/>
      <c r="AG168" s="61"/>
      <c r="AH168" s="61"/>
      <c r="AI168" s="61"/>
      <c r="AJ168" s="61"/>
      <c r="AK168" s="61"/>
      <c r="AL168" s="61"/>
      <c r="AM168" s="61"/>
      <c r="AN168" s="61"/>
      <c r="AO168" s="61"/>
      <c r="AP168" s="61"/>
      <c r="AQ168" s="61"/>
      <c r="AR168" s="61"/>
      <c r="AS168" s="61"/>
      <c r="AT168" s="61"/>
      <c r="AU168" s="61"/>
      <c r="AV168" s="61"/>
      <c r="AW168" s="61"/>
      <c r="AX168" s="61"/>
      <c r="AY168" s="61"/>
      <c r="AZ168" s="61"/>
      <c r="BA168" s="61"/>
      <c r="BB168" s="61"/>
      <c r="BC168" s="61"/>
      <c r="BD168" s="61"/>
      <c r="BE168" s="61"/>
      <c r="BF168" s="61"/>
    </row>
    <row r="169" spans="1:58" s="49" customFormat="1" ht="15.75" customHeight="1">
      <c r="A169" s="59"/>
      <c r="B169" s="66"/>
      <c r="C169" s="61"/>
      <c r="D169" s="61"/>
      <c r="E169" s="61"/>
      <c r="F169" s="61"/>
      <c r="G169" s="61"/>
      <c r="H169" s="61"/>
      <c r="I169" s="61"/>
      <c r="J169" s="61"/>
      <c r="K169" s="61"/>
      <c r="L169" s="61"/>
      <c r="M169" s="61"/>
      <c r="N169" s="61"/>
      <c r="O169" s="61"/>
      <c r="P169" s="61"/>
      <c r="Q169" s="61"/>
      <c r="R169" s="61"/>
      <c r="S169" s="61"/>
      <c r="T169" s="61"/>
      <c r="U169" s="61"/>
      <c r="V169" s="61"/>
      <c r="W169" s="61"/>
      <c r="X169" s="61"/>
      <c r="Y169" s="61"/>
      <c r="Z169" s="61"/>
      <c r="AA169" s="61"/>
      <c r="AB169" s="61"/>
      <c r="AC169" s="61"/>
      <c r="AD169" s="61"/>
      <c r="AE169" s="61"/>
      <c r="AF169" s="61"/>
      <c r="AG169" s="61"/>
      <c r="AH169" s="61"/>
      <c r="AI169" s="61"/>
      <c r="AJ169" s="61"/>
      <c r="AK169" s="61"/>
      <c r="AL169" s="61"/>
      <c r="AM169" s="61"/>
      <c r="AN169" s="61"/>
      <c r="AO169" s="61"/>
      <c r="AP169" s="61"/>
      <c r="AQ169" s="61"/>
      <c r="AR169" s="61"/>
      <c r="AS169" s="61"/>
      <c r="AT169" s="61"/>
      <c r="AU169" s="61"/>
      <c r="AV169" s="61"/>
      <c r="AW169" s="61"/>
      <c r="AX169" s="61"/>
      <c r="AY169" s="61"/>
      <c r="AZ169" s="61"/>
      <c r="BA169" s="61"/>
      <c r="BB169" s="61"/>
      <c r="BC169" s="61"/>
      <c r="BD169" s="61"/>
      <c r="BE169" s="61"/>
      <c r="BF169" s="61"/>
    </row>
    <row r="170" spans="1:58" s="49" customFormat="1" ht="15.75" customHeight="1">
      <c r="A170" s="59"/>
      <c r="B170" s="66"/>
      <c r="C170" s="61"/>
      <c r="D170" s="61"/>
      <c r="E170" s="61"/>
      <c r="F170" s="61"/>
      <c r="G170" s="61"/>
      <c r="H170" s="61"/>
      <c r="I170" s="61"/>
      <c r="J170" s="61"/>
      <c r="K170" s="61"/>
      <c r="L170" s="61"/>
      <c r="M170" s="61"/>
      <c r="N170" s="61"/>
      <c r="O170" s="61"/>
      <c r="P170" s="61"/>
      <c r="Q170" s="61"/>
      <c r="R170" s="61"/>
      <c r="S170" s="61"/>
      <c r="T170" s="61"/>
      <c r="U170" s="61"/>
      <c r="V170" s="61"/>
      <c r="W170" s="61"/>
      <c r="X170" s="61"/>
      <c r="Y170" s="61"/>
      <c r="Z170" s="61"/>
      <c r="AA170" s="61"/>
      <c r="AB170" s="61"/>
      <c r="AC170" s="61"/>
      <c r="AD170" s="61"/>
      <c r="AE170" s="61"/>
      <c r="AF170" s="61"/>
      <c r="AG170" s="61"/>
      <c r="AH170" s="61"/>
      <c r="AI170" s="61"/>
      <c r="AJ170" s="61"/>
      <c r="AK170" s="61"/>
      <c r="AL170" s="61"/>
      <c r="AM170" s="61"/>
      <c r="AN170" s="61"/>
      <c r="AO170" s="61"/>
      <c r="AP170" s="61"/>
      <c r="AQ170" s="61"/>
      <c r="AR170" s="61"/>
      <c r="AS170" s="61"/>
      <c r="AT170" s="61"/>
      <c r="AU170" s="61"/>
      <c r="AV170" s="61"/>
      <c r="AW170" s="61"/>
      <c r="AX170" s="61"/>
      <c r="AY170" s="61"/>
      <c r="AZ170" s="61"/>
      <c r="BA170" s="61"/>
      <c r="BB170" s="61"/>
      <c r="BC170" s="61"/>
      <c r="BD170" s="61"/>
      <c r="BE170" s="61"/>
      <c r="BF170" s="61"/>
    </row>
    <row r="171" spans="1:58" s="49" customFormat="1" ht="15.75" customHeight="1">
      <c r="A171" s="59"/>
      <c r="B171" s="66"/>
      <c r="C171" s="61"/>
      <c r="D171" s="61"/>
      <c r="E171" s="61"/>
      <c r="F171" s="61"/>
      <c r="G171" s="61"/>
      <c r="H171" s="61"/>
      <c r="I171" s="61"/>
      <c r="J171" s="61"/>
      <c r="K171" s="61"/>
      <c r="L171" s="61"/>
      <c r="M171" s="61"/>
      <c r="N171" s="61"/>
      <c r="O171" s="61"/>
      <c r="P171" s="61"/>
      <c r="Q171" s="61"/>
      <c r="R171" s="61"/>
      <c r="S171" s="61"/>
      <c r="T171" s="61"/>
      <c r="U171" s="61"/>
      <c r="V171" s="61"/>
      <c r="W171" s="61"/>
      <c r="X171" s="61"/>
      <c r="Y171" s="61"/>
      <c r="Z171" s="61"/>
      <c r="AA171" s="61"/>
      <c r="AB171" s="61"/>
      <c r="AC171" s="61"/>
      <c r="AD171" s="61"/>
      <c r="AE171" s="61"/>
      <c r="AF171" s="61"/>
      <c r="AG171" s="61"/>
      <c r="AH171" s="61"/>
      <c r="AI171" s="61"/>
      <c r="AJ171" s="61"/>
      <c r="AK171" s="61"/>
      <c r="AL171" s="61"/>
      <c r="AM171" s="61"/>
      <c r="AN171" s="61"/>
      <c r="AO171" s="61"/>
      <c r="AP171" s="61"/>
      <c r="AQ171" s="61"/>
      <c r="AR171" s="61"/>
      <c r="AS171" s="61"/>
      <c r="AT171" s="61"/>
      <c r="AU171" s="61"/>
      <c r="AV171" s="61"/>
      <c r="AW171" s="61"/>
      <c r="AX171" s="61"/>
      <c r="AY171" s="61"/>
      <c r="AZ171" s="61"/>
      <c r="BA171" s="61"/>
      <c r="BB171" s="61"/>
      <c r="BC171" s="61"/>
      <c r="BD171" s="61"/>
      <c r="BE171" s="61"/>
      <c r="BF171" s="61"/>
    </row>
    <row r="172" spans="1:58" s="49" customFormat="1" ht="15.75" customHeight="1">
      <c r="A172" s="59"/>
      <c r="B172" s="66"/>
      <c r="C172" s="61"/>
      <c r="D172" s="61"/>
      <c r="E172" s="61"/>
      <c r="F172" s="61"/>
      <c r="G172" s="61"/>
      <c r="H172" s="61"/>
      <c r="I172" s="61"/>
      <c r="J172" s="61"/>
      <c r="K172" s="61"/>
      <c r="L172" s="61"/>
      <c r="M172" s="61"/>
      <c r="N172" s="61"/>
      <c r="O172" s="61"/>
      <c r="P172" s="61"/>
      <c r="Q172" s="61"/>
      <c r="R172" s="61"/>
      <c r="S172" s="61"/>
      <c r="T172" s="61"/>
      <c r="U172" s="61"/>
      <c r="V172" s="61"/>
      <c r="W172" s="61"/>
      <c r="X172" s="61"/>
      <c r="Y172" s="61"/>
      <c r="Z172" s="61"/>
      <c r="AA172" s="61"/>
      <c r="AB172" s="61"/>
      <c r="AC172" s="61"/>
      <c r="AD172" s="61"/>
      <c r="AE172" s="61"/>
      <c r="AF172" s="61"/>
      <c r="AG172" s="61"/>
      <c r="AH172" s="61"/>
      <c r="AI172" s="61"/>
      <c r="AJ172" s="61"/>
      <c r="AK172" s="61"/>
      <c r="AL172" s="61"/>
      <c r="AM172" s="61"/>
      <c r="AN172" s="61"/>
      <c r="AO172" s="61"/>
      <c r="AP172" s="61"/>
      <c r="AQ172" s="61"/>
      <c r="AR172" s="61"/>
      <c r="AS172" s="61"/>
      <c r="AT172" s="61"/>
      <c r="AU172" s="61"/>
      <c r="AV172" s="61"/>
      <c r="AW172" s="61"/>
      <c r="AX172" s="61"/>
      <c r="AY172" s="61"/>
      <c r="AZ172" s="61"/>
      <c r="BA172" s="61"/>
      <c r="BB172" s="61"/>
      <c r="BC172" s="61"/>
      <c r="BD172" s="61"/>
      <c r="BE172" s="61"/>
      <c r="BF172" s="61"/>
    </row>
    <row r="173" spans="1:58" s="49" customFormat="1" ht="15.75" customHeight="1">
      <c r="A173" s="59"/>
      <c r="B173" s="66"/>
      <c r="C173" s="61"/>
      <c r="D173" s="61"/>
      <c r="E173" s="61"/>
      <c r="F173" s="61"/>
      <c r="G173" s="61"/>
      <c r="H173" s="61"/>
      <c r="I173" s="61"/>
      <c r="J173" s="61"/>
      <c r="K173" s="61"/>
      <c r="L173" s="61"/>
      <c r="M173" s="61"/>
      <c r="N173" s="61"/>
      <c r="O173" s="61"/>
      <c r="P173" s="61"/>
      <c r="Q173" s="61"/>
      <c r="R173" s="61"/>
      <c r="S173" s="61"/>
      <c r="T173" s="61"/>
      <c r="U173" s="61"/>
      <c r="V173" s="61"/>
      <c r="W173" s="61"/>
      <c r="X173" s="61"/>
      <c r="Y173" s="61"/>
      <c r="Z173" s="61"/>
      <c r="AA173" s="61"/>
      <c r="AB173" s="61"/>
      <c r="AC173" s="61"/>
      <c r="AD173" s="61"/>
      <c r="AE173" s="61"/>
      <c r="AF173" s="61"/>
      <c r="AG173" s="61"/>
      <c r="AH173" s="61"/>
      <c r="AI173" s="61"/>
      <c r="AJ173" s="61"/>
      <c r="AK173" s="61"/>
      <c r="AL173" s="61"/>
      <c r="AM173" s="61"/>
      <c r="AN173" s="61"/>
      <c r="AO173" s="61"/>
      <c r="AP173" s="61"/>
      <c r="AQ173" s="61"/>
      <c r="AR173" s="61"/>
      <c r="AS173" s="61"/>
      <c r="AT173" s="61"/>
      <c r="AU173" s="61"/>
      <c r="AV173" s="61"/>
      <c r="AW173" s="61"/>
      <c r="AX173" s="61"/>
      <c r="AY173" s="61"/>
      <c r="AZ173" s="61"/>
      <c r="BA173" s="61"/>
      <c r="BB173" s="61"/>
      <c r="BC173" s="61"/>
      <c r="BD173" s="61"/>
      <c r="BE173" s="61"/>
      <c r="BF173" s="61"/>
    </row>
    <row r="174" spans="1:58" s="49" customFormat="1" ht="15.75" customHeight="1">
      <c r="A174" s="59"/>
      <c r="B174" s="66"/>
      <c r="C174" s="61"/>
      <c r="D174" s="61"/>
      <c r="E174" s="61"/>
      <c r="F174" s="61"/>
      <c r="G174" s="61"/>
      <c r="H174" s="61"/>
      <c r="I174" s="61"/>
      <c r="J174" s="61"/>
      <c r="K174" s="61"/>
      <c r="L174" s="61"/>
      <c r="M174" s="61"/>
      <c r="N174" s="61"/>
      <c r="O174" s="61"/>
      <c r="P174" s="61"/>
      <c r="Q174" s="61"/>
      <c r="R174" s="61"/>
      <c r="S174" s="61"/>
      <c r="T174" s="61"/>
      <c r="U174" s="61"/>
      <c r="V174" s="61"/>
      <c r="W174" s="61"/>
      <c r="X174" s="61"/>
      <c r="Y174" s="61"/>
      <c r="Z174" s="61"/>
      <c r="AA174" s="61"/>
      <c r="AB174" s="61"/>
      <c r="AC174" s="61"/>
      <c r="AD174" s="61"/>
      <c r="AE174" s="61"/>
      <c r="AF174" s="61"/>
      <c r="AG174" s="61"/>
      <c r="AH174" s="61"/>
      <c r="AI174" s="61"/>
      <c r="AJ174" s="61"/>
      <c r="AK174" s="61"/>
      <c r="AL174" s="61"/>
      <c r="AM174" s="61"/>
      <c r="AN174" s="61"/>
      <c r="AO174" s="61"/>
      <c r="AP174" s="61"/>
      <c r="AQ174" s="61"/>
      <c r="AR174" s="61"/>
      <c r="AS174" s="61"/>
      <c r="AT174" s="61"/>
      <c r="AU174" s="61"/>
      <c r="AV174" s="61"/>
      <c r="AW174" s="61"/>
      <c r="AX174" s="61"/>
      <c r="AY174" s="61"/>
      <c r="AZ174" s="61"/>
      <c r="BA174" s="61"/>
      <c r="BB174" s="61"/>
      <c r="BC174" s="61"/>
      <c r="BD174" s="61"/>
      <c r="BE174" s="61"/>
      <c r="BF174" s="61"/>
    </row>
    <row r="175" spans="1:58" s="49" customFormat="1" ht="15.75" customHeight="1">
      <c r="A175" s="59"/>
      <c r="B175" s="66"/>
      <c r="C175" s="61"/>
      <c r="D175" s="61"/>
      <c r="E175" s="61"/>
      <c r="F175" s="61"/>
      <c r="G175" s="61"/>
      <c r="H175" s="61"/>
      <c r="I175" s="61"/>
      <c r="J175" s="61"/>
      <c r="K175" s="61"/>
      <c r="L175" s="61"/>
      <c r="M175" s="61"/>
      <c r="N175" s="61"/>
      <c r="O175" s="61"/>
      <c r="P175" s="61"/>
      <c r="Q175" s="61"/>
      <c r="R175" s="61"/>
      <c r="S175" s="61"/>
      <c r="T175" s="61"/>
      <c r="U175" s="61"/>
      <c r="V175" s="61"/>
      <c r="W175" s="61"/>
      <c r="X175" s="61"/>
      <c r="Y175" s="61"/>
      <c r="Z175" s="61"/>
      <c r="AA175" s="61"/>
      <c r="AB175" s="61"/>
      <c r="AC175" s="61"/>
      <c r="AD175" s="61"/>
      <c r="AE175" s="61"/>
      <c r="AF175" s="61"/>
      <c r="AG175" s="61"/>
      <c r="AH175" s="61"/>
      <c r="AI175" s="61"/>
      <c r="AJ175" s="61"/>
      <c r="AK175" s="61"/>
      <c r="AL175" s="61"/>
      <c r="AM175" s="61"/>
      <c r="AN175" s="61"/>
      <c r="AO175" s="61"/>
      <c r="AP175" s="61"/>
      <c r="AQ175" s="61"/>
      <c r="AR175" s="61"/>
      <c r="AS175" s="61"/>
      <c r="AT175" s="61"/>
      <c r="AU175" s="61"/>
      <c r="AV175" s="61"/>
      <c r="AW175" s="61"/>
      <c r="AX175" s="61"/>
      <c r="AY175" s="61"/>
      <c r="AZ175" s="61"/>
      <c r="BA175" s="61"/>
      <c r="BB175" s="61"/>
      <c r="BC175" s="61"/>
      <c r="BD175" s="61"/>
      <c r="BE175" s="61"/>
      <c r="BF175" s="61"/>
    </row>
    <row r="176" spans="1:58" s="49" customFormat="1" ht="15.75" customHeight="1">
      <c r="A176" s="59"/>
      <c r="B176" s="66"/>
      <c r="C176" s="61"/>
      <c r="D176" s="61"/>
      <c r="E176" s="61"/>
      <c r="F176" s="61"/>
      <c r="G176" s="61"/>
      <c r="H176" s="61"/>
      <c r="I176" s="61"/>
      <c r="J176" s="61"/>
      <c r="K176" s="61"/>
      <c r="L176" s="61"/>
      <c r="M176" s="61"/>
      <c r="N176" s="61"/>
      <c r="O176" s="61"/>
      <c r="P176" s="61"/>
      <c r="Q176" s="61"/>
      <c r="R176" s="61"/>
      <c r="S176" s="61"/>
      <c r="T176" s="61"/>
      <c r="U176" s="61"/>
      <c r="V176" s="61"/>
      <c r="W176" s="61"/>
      <c r="X176" s="61"/>
      <c r="Y176" s="61"/>
      <c r="Z176" s="61"/>
      <c r="AA176" s="61"/>
      <c r="AB176" s="61"/>
      <c r="AC176" s="61"/>
      <c r="AD176" s="61"/>
      <c r="AE176" s="61"/>
      <c r="AF176" s="61"/>
      <c r="AG176" s="61"/>
      <c r="AH176" s="61"/>
      <c r="AI176" s="61"/>
      <c r="AJ176" s="61"/>
      <c r="AK176" s="61"/>
      <c r="AL176" s="61"/>
      <c r="AM176" s="61"/>
      <c r="AN176" s="61"/>
      <c r="AO176" s="61"/>
      <c r="AP176" s="61"/>
      <c r="AQ176" s="61"/>
      <c r="AR176" s="61"/>
      <c r="AS176" s="61"/>
      <c r="AT176" s="61"/>
      <c r="AU176" s="61"/>
      <c r="AV176" s="61"/>
      <c r="AW176" s="61"/>
      <c r="AX176" s="61"/>
      <c r="AY176" s="61"/>
      <c r="AZ176" s="61"/>
      <c r="BA176" s="61"/>
      <c r="BB176" s="61"/>
      <c r="BC176" s="61"/>
      <c r="BD176" s="61"/>
      <c r="BE176" s="61"/>
      <c r="BF176" s="61"/>
    </row>
    <row r="177" spans="1:58" s="49" customFormat="1" ht="15.75" customHeight="1">
      <c r="A177" s="59"/>
      <c r="B177" s="66"/>
      <c r="C177" s="61"/>
      <c r="D177" s="61"/>
      <c r="E177" s="61"/>
      <c r="F177" s="61"/>
      <c r="G177" s="61"/>
      <c r="H177" s="61"/>
      <c r="I177" s="61"/>
      <c r="J177" s="61"/>
      <c r="K177" s="61"/>
      <c r="L177" s="61"/>
      <c r="M177" s="61"/>
      <c r="N177" s="61"/>
      <c r="O177" s="61"/>
      <c r="P177" s="61"/>
      <c r="Q177" s="61"/>
      <c r="R177" s="61"/>
      <c r="S177" s="61"/>
      <c r="T177" s="61"/>
      <c r="U177" s="61"/>
      <c r="V177" s="61"/>
      <c r="W177" s="61"/>
      <c r="X177" s="61"/>
      <c r="Y177" s="61"/>
      <c r="Z177" s="61"/>
      <c r="AA177" s="61"/>
      <c r="AB177" s="61"/>
      <c r="AC177" s="61"/>
      <c r="AD177" s="61"/>
      <c r="AE177" s="61"/>
      <c r="AF177" s="61"/>
      <c r="AG177" s="61"/>
      <c r="AH177" s="61"/>
      <c r="AI177" s="61"/>
      <c r="AJ177" s="61"/>
      <c r="AK177" s="61"/>
      <c r="AL177" s="61"/>
      <c r="AM177" s="61"/>
      <c r="AN177" s="61"/>
      <c r="AO177" s="61"/>
      <c r="AP177" s="61"/>
      <c r="AQ177" s="61"/>
      <c r="AR177" s="61"/>
      <c r="AS177" s="61"/>
      <c r="AT177" s="61"/>
      <c r="AU177" s="61"/>
      <c r="AV177" s="61"/>
      <c r="AW177" s="61"/>
      <c r="AX177" s="61"/>
      <c r="AY177" s="61"/>
      <c r="AZ177" s="61"/>
      <c r="BA177" s="61"/>
      <c r="BB177" s="61"/>
      <c r="BC177" s="61"/>
      <c r="BD177" s="61"/>
      <c r="BE177" s="61"/>
      <c r="BF177" s="61"/>
    </row>
    <row r="178" spans="1:58" s="49" customFormat="1" ht="15.75" customHeight="1">
      <c r="A178" s="59"/>
      <c r="B178" s="66"/>
      <c r="C178" s="61"/>
      <c r="D178" s="61"/>
      <c r="E178" s="61"/>
      <c r="F178" s="61"/>
      <c r="G178" s="61"/>
      <c r="H178" s="61"/>
      <c r="I178" s="61"/>
      <c r="J178" s="61"/>
      <c r="K178" s="61"/>
      <c r="L178" s="61"/>
      <c r="M178" s="61"/>
      <c r="N178" s="61"/>
      <c r="O178" s="61"/>
      <c r="P178" s="61"/>
      <c r="Q178" s="61"/>
      <c r="R178" s="61"/>
      <c r="S178" s="61"/>
      <c r="T178" s="61"/>
      <c r="U178" s="61"/>
      <c r="V178" s="61"/>
      <c r="W178" s="61"/>
      <c r="X178" s="61"/>
      <c r="Y178" s="61"/>
      <c r="Z178" s="61"/>
      <c r="AA178" s="61"/>
      <c r="AB178" s="61"/>
      <c r="AC178" s="61"/>
      <c r="AD178" s="61"/>
      <c r="AE178" s="61"/>
      <c r="AF178" s="61"/>
      <c r="AG178" s="61"/>
      <c r="AH178" s="61"/>
      <c r="AI178" s="61"/>
      <c r="AJ178" s="61"/>
      <c r="AK178" s="61"/>
      <c r="AL178" s="61"/>
      <c r="AM178" s="61"/>
      <c r="AN178" s="61"/>
      <c r="AO178" s="61"/>
      <c r="AP178" s="61"/>
      <c r="AQ178" s="61"/>
      <c r="AR178" s="61"/>
      <c r="AS178" s="61"/>
      <c r="AT178" s="61"/>
      <c r="AU178" s="61"/>
      <c r="AV178" s="61"/>
      <c r="AW178" s="61"/>
      <c r="AX178" s="61"/>
      <c r="AY178" s="61"/>
      <c r="AZ178" s="61"/>
      <c r="BA178" s="61"/>
      <c r="BB178" s="61"/>
      <c r="BC178" s="61"/>
      <c r="BD178" s="61"/>
      <c r="BE178" s="61"/>
      <c r="BF178" s="61"/>
    </row>
    <row r="179" spans="1:58" s="49" customFormat="1" ht="15.75" customHeight="1">
      <c r="A179" s="59"/>
      <c r="B179" s="66"/>
      <c r="C179" s="61"/>
      <c r="D179" s="61"/>
      <c r="E179" s="61"/>
      <c r="F179" s="61"/>
      <c r="G179" s="61"/>
      <c r="H179" s="61"/>
      <c r="I179" s="61"/>
      <c r="J179" s="61"/>
      <c r="K179" s="61"/>
      <c r="L179" s="61"/>
      <c r="M179" s="61"/>
      <c r="N179" s="61"/>
      <c r="O179" s="61"/>
      <c r="P179" s="61"/>
      <c r="Q179" s="61"/>
      <c r="R179" s="61"/>
      <c r="S179" s="61"/>
      <c r="T179" s="61"/>
      <c r="U179" s="61"/>
      <c r="V179" s="61"/>
      <c r="W179" s="61"/>
      <c r="X179" s="61"/>
      <c r="Y179" s="61"/>
      <c r="Z179" s="61"/>
      <c r="AA179" s="61"/>
      <c r="AB179" s="61"/>
      <c r="AC179" s="61"/>
      <c r="AD179" s="61"/>
      <c r="AE179" s="61"/>
      <c r="AF179" s="61"/>
      <c r="AG179" s="61"/>
      <c r="AH179" s="61"/>
      <c r="AI179" s="61"/>
      <c r="AJ179" s="61"/>
      <c r="AK179" s="61"/>
      <c r="AL179" s="61"/>
      <c r="AM179" s="61"/>
      <c r="AN179" s="61"/>
      <c r="AO179" s="61"/>
      <c r="AP179" s="61"/>
      <c r="AQ179" s="61"/>
      <c r="AR179" s="61"/>
      <c r="AS179" s="61"/>
      <c r="AT179" s="61"/>
      <c r="AU179" s="61"/>
      <c r="AV179" s="61"/>
      <c r="AW179" s="61"/>
      <c r="AX179" s="61"/>
      <c r="AY179" s="61"/>
      <c r="AZ179" s="61"/>
      <c r="BA179" s="61"/>
      <c r="BB179" s="61"/>
      <c r="BC179" s="61"/>
      <c r="BD179" s="61"/>
      <c r="BE179" s="61"/>
      <c r="BF179" s="61"/>
    </row>
    <row r="180" spans="1:58" s="49" customFormat="1" ht="15.75" customHeight="1">
      <c r="A180" s="59"/>
      <c r="B180" s="66"/>
      <c r="C180" s="61"/>
      <c r="D180" s="61"/>
      <c r="E180" s="61"/>
      <c r="F180" s="61"/>
      <c r="G180" s="61"/>
      <c r="H180" s="61"/>
      <c r="I180" s="61"/>
      <c r="J180" s="61"/>
      <c r="K180" s="61"/>
      <c r="L180" s="61"/>
      <c r="M180" s="61"/>
      <c r="N180" s="61"/>
      <c r="O180" s="61"/>
      <c r="P180" s="61"/>
      <c r="Q180" s="61"/>
      <c r="R180" s="61"/>
      <c r="S180" s="61"/>
      <c r="T180" s="61"/>
      <c r="U180" s="61"/>
      <c r="V180" s="61"/>
      <c r="W180" s="61"/>
      <c r="X180" s="61"/>
      <c r="Y180" s="61"/>
      <c r="Z180" s="61"/>
      <c r="AA180" s="61"/>
      <c r="AB180" s="61"/>
      <c r="AC180" s="61"/>
      <c r="AD180" s="61"/>
      <c r="AE180" s="61"/>
      <c r="AF180" s="61"/>
      <c r="AG180" s="61"/>
      <c r="AH180" s="61"/>
      <c r="AI180" s="61"/>
      <c r="AJ180" s="61"/>
      <c r="AK180" s="61"/>
      <c r="AL180" s="61"/>
      <c r="AM180" s="61"/>
      <c r="AN180" s="61"/>
      <c r="AO180" s="61"/>
      <c r="AP180" s="61"/>
      <c r="AQ180" s="61"/>
      <c r="AR180" s="61"/>
      <c r="AS180" s="61"/>
      <c r="AT180" s="61"/>
      <c r="AU180" s="61"/>
      <c r="AV180" s="61"/>
      <c r="AW180" s="61"/>
      <c r="AX180" s="61"/>
      <c r="AY180" s="61"/>
      <c r="AZ180" s="61"/>
      <c r="BA180" s="61"/>
      <c r="BB180" s="61"/>
      <c r="BC180" s="61"/>
      <c r="BD180" s="61"/>
      <c r="BE180" s="61"/>
      <c r="BF180" s="61"/>
    </row>
    <row r="181" spans="1:58" s="49" customFormat="1" ht="15.75" customHeight="1">
      <c r="A181" s="59"/>
      <c r="B181" s="66"/>
      <c r="C181" s="61"/>
      <c r="D181" s="61"/>
      <c r="E181" s="61"/>
      <c r="F181" s="61"/>
      <c r="G181" s="61"/>
      <c r="H181" s="61"/>
      <c r="I181" s="61"/>
      <c r="J181" s="61"/>
      <c r="K181" s="61"/>
      <c r="L181" s="61"/>
      <c r="M181" s="61"/>
      <c r="N181" s="61"/>
      <c r="O181" s="61"/>
      <c r="P181" s="61"/>
      <c r="Q181" s="61"/>
      <c r="R181" s="61"/>
      <c r="S181" s="61"/>
      <c r="T181" s="61"/>
      <c r="U181" s="61"/>
      <c r="V181" s="61"/>
      <c r="W181" s="61"/>
      <c r="X181" s="61"/>
      <c r="Y181" s="61"/>
      <c r="Z181" s="61"/>
      <c r="AA181" s="61"/>
      <c r="AB181" s="61"/>
      <c r="AC181" s="61"/>
      <c r="AD181" s="61"/>
      <c r="AE181" s="61"/>
      <c r="AF181" s="61"/>
      <c r="AG181" s="61"/>
      <c r="AH181" s="61"/>
      <c r="AI181" s="61"/>
      <c r="AJ181" s="61"/>
      <c r="AK181" s="61"/>
      <c r="AL181" s="61"/>
      <c r="AM181" s="61"/>
      <c r="AN181" s="61"/>
      <c r="AO181" s="61"/>
      <c r="AP181" s="61"/>
      <c r="AQ181" s="61"/>
      <c r="AR181" s="61"/>
      <c r="AS181" s="61"/>
      <c r="AT181" s="61"/>
      <c r="AU181" s="61"/>
      <c r="AV181" s="61"/>
      <c r="AW181" s="61"/>
      <c r="AX181" s="61"/>
      <c r="AY181" s="61"/>
      <c r="AZ181" s="61"/>
      <c r="BA181" s="61"/>
      <c r="BB181" s="61"/>
      <c r="BC181" s="61"/>
      <c r="BD181" s="61"/>
      <c r="BE181" s="61"/>
      <c r="BF181" s="61"/>
    </row>
    <row r="182" spans="1:58" s="49" customFormat="1" ht="15.75" customHeight="1">
      <c r="A182" s="59"/>
      <c r="B182" s="66"/>
      <c r="C182" s="61"/>
      <c r="D182" s="61"/>
      <c r="E182" s="61"/>
      <c r="F182" s="61"/>
      <c r="G182" s="61"/>
      <c r="H182" s="61"/>
      <c r="I182" s="61"/>
      <c r="J182" s="61"/>
      <c r="K182" s="61"/>
      <c r="L182" s="61"/>
      <c r="M182" s="61"/>
      <c r="N182" s="61"/>
      <c r="O182" s="61"/>
      <c r="P182" s="61"/>
      <c r="Q182" s="61"/>
      <c r="R182" s="61"/>
      <c r="S182" s="61"/>
      <c r="T182" s="61"/>
      <c r="U182" s="61"/>
      <c r="V182" s="61"/>
      <c r="W182" s="61"/>
      <c r="X182" s="61"/>
      <c r="Y182" s="61"/>
      <c r="Z182" s="61"/>
      <c r="AA182" s="61"/>
      <c r="AB182" s="61"/>
      <c r="AC182" s="61"/>
      <c r="AD182" s="61"/>
      <c r="AE182" s="61"/>
      <c r="AF182" s="61"/>
      <c r="AG182" s="61"/>
      <c r="AH182" s="61"/>
      <c r="AI182" s="61"/>
      <c r="AJ182" s="61"/>
      <c r="AK182" s="61"/>
      <c r="AL182" s="61"/>
      <c r="AM182" s="61"/>
      <c r="AN182" s="61"/>
      <c r="AO182" s="61"/>
      <c r="AP182" s="61"/>
      <c r="AQ182" s="61"/>
      <c r="AR182" s="61"/>
      <c r="AS182" s="61"/>
      <c r="AT182" s="61"/>
      <c r="AU182" s="61"/>
      <c r="AV182" s="61"/>
      <c r="AW182" s="61"/>
      <c r="AX182" s="61"/>
      <c r="AY182" s="61"/>
      <c r="AZ182" s="61"/>
      <c r="BA182" s="61"/>
      <c r="BB182" s="61"/>
      <c r="BC182" s="61"/>
      <c r="BD182" s="61"/>
      <c r="BE182" s="61"/>
      <c r="BF182" s="61"/>
    </row>
    <row r="183" spans="1:58" s="49" customFormat="1" ht="15.75" customHeight="1">
      <c r="A183" s="59"/>
      <c r="B183" s="66"/>
      <c r="C183" s="61"/>
      <c r="D183" s="61"/>
      <c r="E183" s="61"/>
      <c r="F183" s="61"/>
      <c r="G183" s="61"/>
      <c r="H183" s="61"/>
      <c r="I183" s="61"/>
      <c r="J183" s="61"/>
      <c r="K183" s="61"/>
      <c r="L183" s="61"/>
      <c r="M183" s="61"/>
      <c r="N183" s="61"/>
      <c r="O183" s="61"/>
      <c r="P183" s="61"/>
      <c r="Q183" s="61"/>
      <c r="R183" s="61"/>
      <c r="S183" s="61"/>
      <c r="T183" s="61"/>
      <c r="U183" s="61"/>
      <c r="V183" s="61"/>
      <c r="W183" s="61"/>
      <c r="X183" s="61"/>
      <c r="Y183" s="61"/>
      <c r="Z183" s="61"/>
      <c r="AA183" s="61"/>
      <c r="AB183" s="61"/>
      <c r="AC183" s="61"/>
      <c r="AD183" s="61"/>
      <c r="AE183" s="61"/>
      <c r="AF183" s="61"/>
      <c r="AG183" s="61"/>
      <c r="AH183" s="61"/>
      <c r="AI183" s="61"/>
      <c r="AJ183" s="61"/>
      <c r="AK183" s="61"/>
      <c r="AL183" s="61"/>
      <c r="AM183" s="61"/>
      <c r="AN183" s="61"/>
      <c r="AO183" s="61"/>
      <c r="AP183" s="61"/>
      <c r="AQ183" s="61"/>
      <c r="AR183" s="61"/>
      <c r="AS183" s="61"/>
      <c r="AT183" s="61"/>
      <c r="AU183" s="61"/>
      <c r="AV183" s="61"/>
      <c r="AW183" s="61"/>
      <c r="AX183" s="61"/>
      <c r="AY183" s="61"/>
      <c r="AZ183" s="61"/>
      <c r="BA183" s="61"/>
      <c r="BB183" s="61"/>
      <c r="BC183" s="61"/>
      <c r="BD183" s="61"/>
      <c r="BE183" s="61"/>
      <c r="BF183" s="61"/>
    </row>
    <row r="184" spans="1:58" s="49" customFormat="1" ht="15.75" customHeight="1">
      <c r="A184" s="59"/>
      <c r="B184" s="66"/>
      <c r="C184" s="61"/>
      <c r="D184" s="61"/>
      <c r="E184" s="61"/>
      <c r="F184" s="61"/>
      <c r="G184" s="61"/>
      <c r="H184" s="61"/>
      <c r="I184" s="61"/>
      <c r="J184" s="61"/>
      <c r="K184" s="61"/>
      <c r="L184" s="61"/>
      <c r="M184" s="61"/>
      <c r="N184" s="61"/>
      <c r="O184" s="61"/>
      <c r="P184" s="61"/>
      <c r="Q184" s="61"/>
      <c r="R184" s="61"/>
      <c r="S184" s="61"/>
      <c r="T184" s="61"/>
      <c r="U184" s="61"/>
      <c r="V184" s="61"/>
      <c r="W184" s="61"/>
      <c r="X184" s="61"/>
      <c r="Y184" s="61"/>
      <c r="Z184" s="61"/>
      <c r="AA184" s="61"/>
      <c r="AB184" s="61"/>
      <c r="AC184" s="61"/>
      <c r="AD184" s="61"/>
      <c r="AE184" s="61"/>
      <c r="AF184" s="61"/>
      <c r="AG184" s="61"/>
      <c r="AH184" s="61"/>
      <c r="AI184" s="61"/>
      <c r="AJ184" s="61"/>
      <c r="AK184" s="61"/>
      <c r="AL184" s="61"/>
      <c r="AM184" s="61"/>
      <c r="AN184" s="61"/>
      <c r="AO184" s="61"/>
      <c r="AP184" s="61"/>
      <c r="AQ184" s="61"/>
      <c r="AR184" s="61"/>
      <c r="AS184" s="61"/>
      <c r="AT184" s="61"/>
      <c r="AU184" s="61"/>
      <c r="AV184" s="61"/>
      <c r="AW184" s="61"/>
      <c r="AX184" s="61"/>
      <c r="AY184" s="61"/>
      <c r="AZ184" s="61"/>
      <c r="BA184" s="61"/>
      <c r="BB184" s="61"/>
      <c r="BC184" s="61"/>
      <c r="BD184" s="61"/>
      <c r="BE184" s="61"/>
      <c r="BF184" s="61"/>
    </row>
    <row r="185" spans="1:58" s="49" customFormat="1" ht="15.75" customHeight="1">
      <c r="A185" s="59"/>
      <c r="B185" s="66"/>
      <c r="C185" s="61"/>
      <c r="D185" s="61"/>
      <c r="E185" s="61"/>
      <c r="F185" s="61"/>
      <c r="G185" s="61"/>
      <c r="H185" s="61"/>
      <c r="I185" s="61"/>
      <c r="J185" s="61"/>
      <c r="K185" s="61"/>
      <c r="L185" s="61"/>
      <c r="M185" s="61"/>
      <c r="N185" s="61"/>
      <c r="O185" s="61"/>
      <c r="P185" s="61"/>
      <c r="Q185" s="61"/>
      <c r="R185" s="61"/>
      <c r="S185" s="61"/>
      <c r="T185" s="61"/>
      <c r="U185" s="61"/>
      <c r="V185" s="61"/>
      <c r="W185" s="61"/>
      <c r="X185" s="61"/>
      <c r="Y185" s="61"/>
      <c r="Z185" s="61"/>
      <c r="AA185" s="61"/>
      <c r="AB185" s="61"/>
      <c r="AC185" s="61"/>
      <c r="AD185" s="61"/>
      <c r="AE185" s="61"/>
      <c r="AF185" s="61"/>
      <c r="AG185" s="61"/>
      <c r="AH185" s="61"/>
      <c r="AI185" s="61"/>
      <c r="AJ185" s="61"/>
      <c r="AK185" s="61"/>
      <c r="AL185" s="61"/>
      <c r="AM185" s="61"/>
      <c r="AN185" s="61"/>
      <c r="AO185" s="61"/>
      <c r="AP185" s="61"/>
      <c r="AQ185" s="61"/>
      <c r="AR185" s="61"/>
      <c r="AS185" s="61"/>
      <c r="AT185" s="61"/>
      <c r="AU185" s="61"/>
      <c r="AV185" s="61"/>
      <c r="AW185" s="61"/>
      <c r="AX185" s="61"/>
      <c r="AY185" s="61"/>
      <c r="AZ185" s="61"/>
      <c r="BA185" s="61"/>
      <c r="BB185" s="61"/>
      <c r="BC185" s="61"/>
      <c r="BD185" s="61"/>
      <c r="BE185" s="61"/>
      <c r="BF185" s="61"/>
    </row>
    <row r="186" spans="1:58" s="49" customFormat="1" ht="15.75" customHeight="1">
      <c r="A186" s="59"/>
      <c r="B186" s="66"/>
      <c r="C186" s="61"/>
      <c r="D186" s="61"/>
      <c r="E186" s="61"/>
      <c r="F186" s="61"/>
      <c r="G186" s="61"/>
      <c r="H186" s="61"/>
      <c r="I186" s="61"/>
      <c r="J186" s="61"/>
      <c r="K186" s="61"/>
      <c r="L186" s="61"/>
      <c r="M186" s="61"/>
      <c r="N186" s="61"/>
      <c r="O186" s="61"/>
      <c r="P186" s="61"/>
      <c r="Q186" s="61"/>
      <c r="R186" s="61"/>
      <c r="S186" s="61"/>
      <c r="T186" s="61"/>
      <c r="U186" s="61"/>
      <c r="V186" s="61"/>
      <c r="W186" s="61"/>
      <c r="X186" s="61"/>
      <c r="Y186" s="61"/>
      <c r="Z186" s="61"/>
      <c r="AA186" s="61"/>
      <c r="AB186" s="61"/>
      <c r="AC186" s="61"/>
      <c r="AD186" s="61"/>
      <c r="AE186" s="61"/>
      <c r="AF186" s="61"/>
      <c r="AG186" s="61"/>
      <c r="AH186" s="61"/>
      <c r="AI186" s="61"/>
      <c r="AJ186" s="61"/>
      <c r="AK186" s="61"/>
      <c r="AL186" s="61"/>
      <c r="AM186" s="61"/>
      <c r="AN186" s="61"/>
      <c r="AO186" s="61"/>
      <c r="AP186" s="61"/>
      <c r="AQ186" s="61"/>
      <c r="AR186" s="61"/>
      <c r="AS186" s="61"/>
      <c r="AT186" s="61"/>
      <c r="AU186" s="61"/>
      <c r="AV186" s="61"/>
      <c r="AW186" s="61"/>
      <c r="AX186" s="61"/>
      <c r="AY186" s="61"/>
      <c r="AZ186" s="61"/>
      <c r="BA186" s="61"/>
      <c r="BB186" s="61"/>
      <c r="BC186" s="61"/>
      <c r="BD186" s="61"/>
      <c r="BE186" s="61"/>
      <c r="BF186" s="61"/>
    </row>
    <row r="187" spans="1:58" s="49" customFormat="1" ht="15.75" customHeight="1">
      <c r="A187" s="59"/>
      <c r="B187" s="66"/>
      <c r="C187" s="61"/>
      <c r="D187" s="61"/>
      <c r="E187" s="61"/>
      <c r="F187" s="61"/>
      <c r="G187" s="61"/>
      <c r="H187" s="61"/>
      <c r="I187" s="61"/>
      <c r="J187" s="61"/>
      <c r="K187" s="61"/>
      <c r="L187" s="61"/>
      <c r="M187" s="61"/>
      <c r="N187" s="61"/>
      <c r="O187" s="61"/>
      <c r="P187" s="61"/>
      <c r="Q187" s="61"/>
      <c r="R187" s="61"/>
      <c r="S187" s="61"/>
      <c r="T187" s="61"/>
      <c r="U187" s="61"/>
      <c r="V187" s="61"/>
      <c r="W187" s="61"/>
      <c r="X187" s="61"/>
      <c r="Y187" s="61"/>
      <c r="Z187" s="61"/>
      <c r="AA187" s="61"/>
      <c r="AB187" s="61"/>
      <c r="AC187" s="61"/>
      <c r="AD187" s="61"/>
      <c r="AE187" s="61"/>
      <c r="AF187" s="61"/>
      <c r="AG187" s="61"/>
      <c r="AH187" s="61"/>
      <c r="AI187" s="61"/>
      <c r="AJ187" s="61"/>
      <c r="AK187" s="61"/>
      <c r="AL187" s="61"/>
      <c r="AM187" s="61"/>
      <c r="AN187" s="61"/>
      <c r="AO187" s="61"/>
      <c r="AP187" s="61"/>
      <c r="AQ187" s="61"/>
      <c r="AR187" s="61"/>
      <c r="AS187" s="61"/>
      <c r="AT187" s="61"/>
      <c r="AU187" s="61"/>
      <c r="AV187" s="61"/>
      <c r="AW187" s="61"/>
      <c r="AX187" s="61"/>
      <c r="AY187" s="61"/>
      <c r="AZ187" s="61"/>
      <c r="BA187" s="61"/>
      <c r="BB187" s="61"/>
      <c r="BC187" s="61"/>
      <c r="BD187" s="61"/>
      <c r="BE187" s="61"/>
      <c r="BF187" s="61"/>
    </row>
    <row r="188" spans="1:58" s="49" customFormat="1" ht="15.75" customHeight="1">
      <c r="A188" s="59"/>
      <c r="B188" s="66"/>
      <c r="C188" s="61"/>
      <c r="D188" s="61"/>
      <c r="E188" s="61"/>
      <c r="F188" s="61"/>
      <c r="G188" s="61"/>
      <c r="H188" s="61"/>
      <c r="I188" s="61"/>
      <c r="J188" s="61"/>
      <c r="K188" s="61"/>
      <c r="L188" s="61"/>
      <c r="M188" s="61"/>
      <c r="N188" s="61"/>
      <c r="O188" s="61"/>
      <c r="P188" s="61"/>
      <c r="Q188" s="61"/>
      <c r="R188" s="61"/>
      <c r="S188" s="61"/>
      <c r="T188" s="61"/>
      <c r="U188" s="61"/>
      <c r="V188" s="61"/>
      <c r="W188" s="61"/>
      <c r="X188" s="61"/>
      <c r="Y188" s="61"/>
      <c r="Z188" s="61"/>
      <c r="AA188" s="61"/>
      <c r="AB188" s="61"/>
      <c r="AC188" s="61"/>
      <c r="AD188" s="61"/>
      <c r="AE188" s="61"/>
      <c r="AF188" s="61"/>
      <c r="AG188" s="61"/>
      <c r="AH188" s="61"/>
      <c r="AI188" s="61"/>
      <c r="AJ188" s="61"/>
      <c r="AK188" s="61"/>
      <c r="AL188" s="61"/>
      <c r="AM188" s="61"/>
      <c r="AN188" s="61"/>
      <c r="AO188" s="61"/>
      <c r="AP188" s="61"/>
      <c r="AQ188" s="61"/>
      <c r="AR188" s="61"/>
      <c r="AS188" s="61"/>
      <c r="AT188" s="61"/>
      <c r="AU188" s="61"/>
      <c r="AV188" s="61"/>
      <c r="AW188" s="61"/>
      <c r="AX188" s="61"/>
      <c r="AY188" s="61"/>
      <c r="AZ188" s="61"/>
      <c r="BA188" s="61"/>
      <c r="BB188" s="61"/>
      <c r="BC188" s="61"/>
      <c r="BD188" s="61"/>
      <c r="BE188" s="61"/>
      <c r="BF188" s="61"/>
    </row>
    <row r="189" spans="1:58" s="49" customFormat="1" ht="15.75" customHeight="1">
      <c r="A189" s="59"/>
      <c r="B189" s="66"/>
      <c r="C189" s="61"/>
      <c r="D189" s="61"/>
      <c r="E189" s="61"/>
      <c r="F189" s="61"/>
      <c r="G189" s="61"/>
      <c r="H189" s="61"/>
      <c r="I189" s="61"/>
      <c r="J189" s="61"/>
      <c r="K189" s="61"/>
      <c r="L189" s="61"/>
      <c r="M189" s="61"/>
      <c r="N189" s="61"/>
      <c r="O189" s="61"/>
      <c r="P189" s="61"/>
      <c r="Q189" s="61"/>
      <c r="R189" s="61"/>
      <c r="S189" s="61"/>
      <c r="T189" s="61"/>
      <c r="U189" s="61"/>
      <c r="V189" s="61"/>
      <c r="W189" s="61"/>
      <c r="X189" s="61"/>
      <c r="Y189" s="61"/>
      <c r="Z189" s="61"/>
      <c r="AA189" s="61"/>
      <c r="AB189" s="61"/>
      <c r="AC189" s="61"/>
      <c r="AD189" s="61"/>
      <c r="AE189" s="61"/>
      <c r="AF189" s="61"/>
      <c r="AG189" s="61"/>
      <c r="AH189" s="61"/>
      <c r="AI189" s="61"/>
      <c r="AJ189" s="61"/>
      <c r="AK189" s="61"/>
      <c r="AL189" s="61"/>
      <c r="AM189" s="61"/>
      <c r="AN189" s="61"/>
      <c r="AO189" s="61"/>
      <c r="AP189" s="61"/>
      <c r="AQ189" s="61"/>
      <c r="AR189" s="61"/>
      <c r="AS189" s="61"/>
      <c r="AT189" s="61"/>
      <c r="AU189" s="61"/>
      <c r="AV189" s="61"/>
      <c r="AW189" s="61"/>
      <c r="AX189" s="61"/>
      <c r="AY189" s="61"/>
      <c r="AZ189" s="61"/>
      <c r="BA189" s="61"/>
      <c r="BB189" s="61"/>
      <c r="BC189" s="61"/>
      <c r="BD189" s="61"/>
      <c r="BE189" s="61"/>
      <c r="BF189" s="61"/>
    </row>
    <row r="190" spans="1:58" s="49" customFormat="1" ht="15.75" customHeight="1">
      <c r="A190" s="59"/>
      <c r="B190" s="66"/>
      <c r="C190" s="61"/>
      <c r="D190" s="61"/>
      <c r="E190" s="61"/>
      <c r="F190" s="61"/>
      <c r="G190" s="61"/>
      <c r="H190" s="61"/>
      <c r="I190" s="61"/>
      <c r="J190" s="61"/>
      <c r="K190" s="61"/>
      <c r="L190" s="61"/>
      <c r="M190" s="61"/>
      <c r="N190" s="61"/>
      <c r="O190" s="61"/>
      <c r="P190" s="61"/>
      <c r="Q190" s="61"/>
      <c r="R190" s="61"/>
      <c r="S190" s="61"/>
      <c r="T190" s="61"/>
      <c r="U190" s="61"/>
      <c r="V190" s="61"/>
      <c r="W190" s="61"/>
      <c r="X190" s="61"/>
      <c r="Y190" s="61"/>
      <c r="Z190" s="61"/>
      <c r="AA190" s="61"/>
      <c r="AB190" s="61"/>
      <c r="AC190" s="61"/>
      <c r="AD190" s="61"/>
      <c r="AE190" s="61"/>
      <c r="AF190" s="61"/>
      <c r="AG190" s="61"/>
      <c r="AH190" s="61"/>
      <c r="AI190" s="61"/>
      <c r="AJ190" s="61"/>
      <c r="AK190" s="61"/>
      <c r="AL190" s="61"/>
      <c r="AM190" s="61"/>
      <c r="AN190" s="61"/>
      <c r="AO190" s="61"/>
      <c r="AP190" s="61"/>
      <c r="AQ190" s="61"/>
      <c r="AR190" s="61"/>
      <c r="AS190" s="61"/>
      <c r="AT190" s="61"/>
      <c r="AU190" s="61"/>
      <c r="AV190" s="61"/>
      <c r="AW190" s="61"/>
      <c r="AX190" s="61"/>
      <c r="AY190" s="61"/>
      <c r="AZ190" s="61"/>
      <c r="BA190" s="61"/>
      <c r="BB190" s="61"/>
      <c r="BC190" s="61"/>
      <c r="BD190" s="61"/>
      <c r="BE190" s="61"/>
      <c r="BF190" s="61"/>
    </row>
    <row r="191" spans="1:58" s="49" customFormat="1" ht="15.75" customHeight="1">
      <c r="A191" s="59"/>
      <c r="B191" s="66"/>
      <c r="C191" s="61"/>
      <c r="D191" s="61"/>
      <c r="E191" s="61"/>
      <c r="F191" s="61"/>
      <c r="G191" s="61"/>
      <c r="H191" s="61"/>
      <c r="I191" s="61"/>
      <c r="J191" s="61"/>
      <c r="K191" s="61"/>
      <c r="L191" s="61"/>
      <c r="M191" s="61"/>
      <c r="N191" s="61"/>
      <c r="O191" s="61"/>
      <c r="P191" s="61"/>
      <c r="Q191" s="61"/>
      <c r="R191" s="61"/>
      <c r="S191" s="61"/>
      <c r="T191" s="61"/>
      <c r="U191" s="61"/>
      <c r="V191" s="61"/>
      <c r="W191" s="61"/>
      <c r="X191" s="61"/>
      <c r="Y191" s="61"/>
      <c r="Z191" s="61"/>
      <c r="AA191" s="61"/>
      <c r="AB191" s="61"/>
      <c r="AC191" s="61"/>
      <c r="AD191" s="61"/>
      <c r="AE191" s="61"/>
      <c r="AF191" s="61"/>
      <c r="AG191" s="61"/>
      <c r="AH191" s="61"/>
      <c r="AI191" s="61"/>
      <c r="AJ191" s="61"/>
      <c r="AK191" s="61"/>
      <c r="AL191" s="61"/>
      <c r="AM191" s="61"/>
      <c r="AN191" s="61"/>
      <c r="AO191" s="61"/>
      <c r="AP191" s="61"/>
      <c r="AQ191" s="61"/>
      <c r="AR191" s="61"/>
      <c r="AS191" s="61"/>
      <c r="AT191" s="61"/>
      <c r="AU191" s="61"/>
      <c r="AV191" s="61"/>
      <c r="AW191" s="61"/>
      <c r="AX191" s="61"/>
      <c r="AY191" s="61"/>
      <c r="AZ191" s="61"/>
      <c r="BA191" s="61"/>
      <c r="BB191" s="61"/>
      <c r="BC191" s="61"/>
      <c r="BD191" s="61"/>
      <c r="BE191" s="61"/>
      <c r="BF191" s="61"/>
    </row>
    <row r="192" spans="1:58" s="49" customFormat="1" ht="15.75" customHeight="1">
      <c r="A192" s="59"/>
      <c r="B192" s="66"/>
      <c r="C192" s="61"/>
      <c r="D192" s="61"/>
      <c r="E192" s="61"/>
      <c r="F192" s="61"/>
      <c r="G192" s="61"/>
      <c r="H192" s="61"/>
      <c r="I192" s="61"/>
      <c r="J192" s="61"/>
      <c r="K192" s="61"/>
      <c r="L192" s="61"/>
      <c r="M192" s="61"/>
      <c r="N192" s="61"/>
      <c r="O192" s="61"/>
      <c r="P192" s="61"/>
      <c r="Q192" s="61"/>
      <c r="R192" s="61"/>
      <c r="S192" s="61"/>
      <c r="T192" s="61"/>
      <c r="U192" s="61"/>
      <c r="V192" s="61"/>
      <c r="W192" s="61"/>
      <c r="X192" s="61"/>
      <c r="Y192" s="61"/>
      <c r="Z192" s="61"/>
      <c r="AA192" s="61"/>
      <c r="AB192" s="61"/>
      <c r="AC192" s="61"/>
      <c r="AD192" s="61"/>
      <c r="AE192" s="61"/>
      <c r="AF192" s="61"/>
      <c r="AG192" s="61"/>
      <c r="AH192" s="61"/>
      <c r="AI192" s="61"/>
      <c r="AJ192" s="61"/>
      <c r="AK192" s="61"/>
      <c r="AL192" s="61"/>
      <c r="AM192" s="61"/>
      <c r="AN192" s="61"/>
      <c r="AO192" s="61"/>
      <c r="AP192" s="61"/>
      <c r="AQ192" s="61"/>
      <c r="AR192" s="61"/>
      <c r="AS192" s="61"/>
      <c r="AT192" s="61"/>
      <c r="AU192" s="61"/>
      <c r="AV192" s="61"/>
      <c r="AW192" s="61"/>
      <c r="AX192" s="61"/>
      <c r="AY192" s="61"/>
      <c r="AZ192" s="61"/>
      <c r="BA192" s="61"/>
      <c r="BB192" s="61"/>
      <c r="BC192" s="61"/>
      <c r="BD192" s="61"/>
      <c r="BE192" s="61"/>
      <c r="BF192" s="61"/>
    </row>
    <row r="193" spans="1:58" s="49" customFormat="1" ht="15.75" customHeight="1">
      <c r="A193" s="59"/>
      <c r="B193" s="66"/>
      <c r="C193" s="61"/>
      <c r="D193" s="61"/>
      <c r="E193" s="61"/>
      <c r="F193" s="61"/>
      <c r="G193" s="61"/>
      <c r="H193" s="61"/>
      <c r="I193" s="61"/>
      <c r="J193" s="61"/>
      <c r="K193" s="61"/>
      <c r="L193" s="61"/>
      <c r="M193" s="61"/>
      <c r="N193" s="61"/>
      <c r="O193" s="61"/>
      <c r="P193" s="61"/>
      <c r="Q193" s="61"/>
      <c r="R193" s="61"/>
      <c r="S193" s="61"/>
      <c r="T193" s="61"/>
      <c r="U193" s="61"/>
      <c r="V193" s="61"/>
      <c r="W193" s="61"/>
      <c r="X193" s="61"/>
      <c r="Y193" s="61"/>
      <c r="Z193" s="61"/>
      <c r="AA193" s="61"/>
      <c r="AB193" s="61"/>
      <c r="AC193" s="61"/>
      <c r="AD193" s="61"/>
      <c r="AE193" s="61"/>
      <c r="AF193" s="61"/>
      <c r="AG193" s="61"/>
      <c r="AH193" s="61"/>
      <c r="AI193" s="61"/>
      <c r="AJ193" s="61"/>
      <c r="AK193" s="61"/>
      <c r="AL193" s="61"/>
      <c r="AM193" s="61"/>
      <c r="AN193" s="61"/>
      <c r="AO193" s="61"/>
      <c r="AP193" s="61"/>
      <c r="AQ193" s="61"/>
      <c r="AR193" s="61"/>
      <c r="AS193" s="61"/>
      <c r="AT193" s="61"/>
      <c r="AU193" s="61"/>
      <c r="AV193" s="61"/>
      <c r="AW193" s="61"/>
      <c r="AX193" s="61"/>
      <c r="AY193" s="61"/>
      <c r="AZ193" s="61"/>
      <c r="BA193" s="61"/>
      <c r="BB193" s="61"/>
      <c r="BC193" s="61"/>
      <c r="BD193" s="61"/>
      <c r="BE193" s="61"/>
      <c r="BF193" s="61"/>
    </row>
    <row r="194" spans="1:58" s="49" customFormat="1" ht="15.75" customHeight="1">
      <c r="A194" s="59"/>
      <c r="B194" s="66"/>
      <c r="C194" s="61"/>
      <c r="D194" s="61"/>
      <c r="E194" s="61"/>
      <c r="F194" s="61"/>
      <c r="G194" s="61"/>
      <c r="H194" s="61"/>
      <c r="I194" s="61"/>
      <c r="J194" s="61"/>
      <c r="K194" s="61"/>
      <c r="L194" s="61"/>
      <c r="M194" s="61"/>
      <c r="N194" s="61"/>
      <c r="O194" s="61"/>
      <c r="P194" s="61"/>
      <c r="Q194" s="61"/>
      <c r="R194" s="61"/>
      <c r="S194" s="61"/>
      <c r="T194" s="61"/>
      <c r="U194" s="61"/>
      <c r="V194" s="61"/>
      <c r="W194" s="61"/>
      <c r="X194" s="61"/>
      <c r="Y194" s="61"/>
      <c r="Z194" s="61"/>
      <c r="AA194" s="61"/>
      <c r="AB194" s="61"/>
      <c r="AC194" s="61"/>
      <c r="AD194" s="61"/>
      <c r="AE194" s="61"/>
      <c r="AF194" s="61"/>
      <c r="AG194" s="61"/>
      <c r="AH194" s="61"/>
      <c r="AI194" s="61"/>
      <c r="AJ194" s="61"/>
      <c r="AK194" s="61"/>
      <c r="AL194" s="61"/>
      <c r="AM194" s="61"/>
      <c r="AN194" s="61"/>
      <c r="AO194" s="61"/>
      <c r="AP194" s="61"/>
      <c r="AQ194" s="61"/>
      <c r="AR194" s="61"/>
      <c r="AS194" s="61"/>
      <c r="AT194" s="61"/>
      <c r="AU194" s="61"/>
      <c r="AV194" s="61"/>
      <c r="AW194" s="61"/>
      <c r="AX194" s="61"/>
      <c r="AY194" s="61"/>
      <c r="AZ194" s="61"/>
      <c r="BA194" s="61"/>
      <c r="BB194" s="61"/>
      <c r="BC194" s="61"/>
      <c r="BD194" s="61"/>
      <c r="BE194" s="61"/>
      <c r="BF194" s="61"/>
    </row>
    <row r="195" spans="1:58" s="49" customFormat="1" ht="15.75" customHeight="1">
      <c r="A195" s="59"/>
      <c r="B195" s="66"/>
      <c r="C195" s="61"/>
      <c r="D195" s="61"/>
      <c r="E195" s="61"/>
      <c r="F195" s="61"/>
      <c r="G195" s="61"/>
      <c r="H195" s="61"/>
      <c r="I195" s="61"/>
      <c r="J195" s="61"/>
      <c r="K195" s="61"/>
      <c r="L195" s="61"/>
      <c r="M195" s="61"/>
      <c r="N195" s="61"/>
      <c r="O195" s="61"/>
      <c r="P195" s="61"/>
      <c r="Q195" s="61"/>
      <c r="R195" s="61"/>
      <c r="S195" s="61"/>
      <c r="T195" s="61"/>
      <c r="U195" s="61"/>
      <c r="V195" s="61"/>
      <c r="W195" s="61"/>
      <c r="X195" s="61"/>
      <c r="Y195" s="61"/>
      <c r="Z195" s="61"/>
      <c r="AA195" s="61"/>
      <c r="AB195" s="61"/>
      <c r="AC195" s="61"/>
      <c r="AD195" s="61"/>
      <c r="AE195" s="61"/>
      <c r="AF195" s="61"/>
      <c r="AG195" s="61"/>
      <c r="AH195" s="61"/>
      <c r="AI195" s="61"/>
      <c r="AJ195" s="61"/>
      <c r="AK195" s="61"/>
      <c r="AL195" s="61"/>
      <c r="AM195" s="61"/>
      <c r="AN195" s="61"/>
      <c r="AO195" s="61"/>
      <c r="AP195" s="61"/>
      <c r="AQ195" s="61"/>
      <c r="AR195" s="61"/>
      <c r="AS195" s="61"/>
      <c r="AT195" s="61"/>
      <c r="AU195" s="61"/>
      <c r="AV195" s="61"/>
      <c r="AW195" s="61"/>
      <c r="AX195" s="61"/>
      <c r="AY195" s="61"/>
      <c r="AZ195" s="61"/>
      <c r="BA195" s="61"/>
      <c r="BB195" s="61"/>
      <c r="BC195" s="61"/>
      <c r="BD195" s="61"/>
      <c r="BE195" s="61"/>
      <c r="BF195" s="61"/>
    </row>
    <row r="196" spans="1:58" s="49" customFormat="1" ht="15.75" customHeight="1">
      <c r="A196" s="59"/>
      <c r="B196" s="66"/>
      <c r="C196" s="61"/>
      <c r="D196" s="61"/>
      <c r="E196" s="61"/>
      <c r="F196" s="61"/>
      <c r="G196" s="61"/>
      <c r="H196" s="61"/>
      <c r="I196" s="61"/>
      <c r="J196" s="61"/>
      <c r="K196" s="61"/>
      <c r="L196" s="61"/>
      <c r="M196" s="61"/>
      <c r="N196" s="61"/>
      <c r="O196" s="61"/>
      <c r="P196" s="61"/>
      <c r="Q196" s="61"/>
      <c r="R196" s="61"/>
      <c r="S196" s="61"/>
      <c r="T196" s="61"/>
      <c r="U196" s="61"/>
      <c r="V196" s="61"/>
      <c r="W196" s="61"/>
      <c r="X196" s="61"/>
      <c r="Y196" s="61"/>
      <c r="Z196" s="61"/>
      <c r="AA196" s="61"/>
      <c r="AB196" s="61"/>
      <c r="AC196" s="61"/>
      <c r="AD196" s="61"/>
      <c r="AE196" s="61"/>
      <c r="AF196" s="61"/>
      <c r="AG196" s="61"/>
      <c r="AH196" s="61"/>
      <c r="AI196" s="61"/>
      <c r="AJ196" s="61"/>
      <c r="AK196" s="61"/>
      <c r="AL196" s="61"/>
      <c r="AM196" s="61"/>
      <c r="AN196" s="61"/>
      <c r="AO196" s="61"/>
      <c r="AP196" s="61"/>
      <c r="AQ196" s="61"/>
      <c r="AR196" s="61"/>
      <c r="AS196" s="61"/>
      <c r="AT196" s="61"/>
      <c r="AU196" s="61"/>
      <c r="AV196" s="61"/>
      <c r="AW196" s="61"/>
      <c r="AX196" s="61"/>
      <c r="AY196" s="61"/>
      <c r="AZ196" s="61"/>
      <c r="BA196" s="61"/>
      <c r="BB196" s="61"/>
      <c r="BC196" s="61"/>
      <c r="BD196" s="61"/>
      <c r="BE196" s="61"/>
      <c r="BF196" s="61"/>
    </row>
    <row r="197" spans="1:58" s="49" customFormat="1" ht="15.75" customHeight="1">
      <c r="A197" s="59"/>
      <c r="B197" s="66"/>
      <c r="C197" s="61"/>
      <c r="D197" s="61"/>
      <c r="E197" s="61"/>
      <c r="F197" s="61"/>
      <c r="G197" s="61"/>
      <c r="H197" s="61"/>
      <c r="I197" s="61"/>
      <c r="J197" s="61"/>
      <c r="K197" s="61"/>
      <c r="L197" s="61"/>
      <c r="M197" s="61"/>
      <c r="N197" s="61"/>
      <c r="O197" s="61"/>
      <c r="P197" s="61"/>
      <c r="Q197" s="61"/>
      <c r="R197" s="61"/>
      <c r="S197" s="61"/>
      <c r="T197" s="61"/>
      <c r="U197" s="61"/>
      <c r="V197" s="61"/>
      <c r="W197" s="61"/>
      <c r="X197" s="61"/>
      <c r="Y197" s="61"/>
      <c r="Z197" s="61"/>
      <c r="AA197" s="61"/>
      <c r="AB197" s="61"/>
      <c r="AC197" s="61"/>
      <c r="AD197" s="61"/>
      <c r="AE197" s="61"/>
      <c r="AF197" s="61"/>
      <c r="AG197" s="61"/>
      <c r="AH197" s="61"/>
      <c r="AI197" s="61"/>
      <c r="AJ197" s="61"/>
      <c r="AK197" s="61"/>
      <c r="AL197" s="61"/>
      <c r="AM197" s="61"/>
      <c r="AN197" s="61"/>
      <c r="AO197" s="61"/>
      <c r="AP197" s="61"/>
      <c r="AQ197" s="61"/>
      <c r="AR197" s="61"/>
      <c r="AS197" s="61"/>
      <c r="AT197" s="61"/>
      <c r="AU197" s="61"/>
      <c r="AV197" s="61"/>
      <c r="AW197" s="61"/>
      <c r="AX197" s="61"/>
      <c r="AY197" s="61"/>
      <c r="AZ197" s="61"/>
      <c r="BA197" s="61"/>
      <c r="BB197" s="61"/>
      <c r="BC197" s="61"/>
      <c r="BD197" s="61"/>
      <c r="BE197" s="61"/>
      <c r="BF197" s="61"/>
    </row>
    <row r="198" spans="1:58" s="49" customFormat="1" ht="15.75" customHeight="1">
      <c r="A198" s="59"/>
      <c r="B198" s="66"/>
      <c r="C198" s="61"/>
      <c r="D198" s="61"/>
      <c r="E198" s="61"/>
      <c r="F198" s="61"/>
      <c r="G198" s="61"/>
      <c r="H198" s="61"/>
      <c r="I198" s="61"/>
      <c r="J198" s="61"/>
      <c r="K198" s="61"/>
      <c r="L198" s="61"/>
      <c r="M198" s="61"/>
      <c r="N198" s="61"/>
      <c r="O198" s="61"/>
      <c r="P198" s="61"/>
      <c r="Q198" s="61"/>
      <c r="R198" s="61"/>
      <c r="S198" s="61"/>
      <c r="T198" s="61"/>
      <c r="U198" s="61"/>
      <c r="V198" s="61"/>
      <c r="W198" s="61"/>
      <c r="X198" s="61"/>
      <c r="Y198" s="61"/>
      <c r="Z198" s="61"/>
      <c r="AA198" s="61"/>
      <c r="AB198" s="61"/>
      <c r="AC198" s="61"/>
      <c r="AD198" s="61"/>
      <c r="AE198" s="61"/>
      <c r="AF198" s="61"/>
      <c r="AG198" s="61"/>
      <c r="AH198" s="61"/>
      <c r="AI198" s="61"/>
      <c r="AJ198" s="61"/>
      <c r="AK198" s="61"/>
      <c r="AL198" s="61"/>
      <c r="AM198" s="61"/>
      <c r="AN198" s="61"/>
      <c r="AO198" s="61"/>
      <c r="AP198" s="61"/>
      <c r="AQ198" s="61"/>
      <c r="AR198" s="61"/>
      <c r="AS198" s="61"/>
      <c r="AT198" s="61"/>
      <c r="AU198" s="61"/>
      <c r="AV198" s="61"/>
      <c r="AW198" s="61"/>
      <c r="AX198" s="61"/>
      <c r="AY198" s="61"/>
      <c r="AZ198" s="61"/>
      <c r="BA198" s="61"/>
      <c r="BB198" s="61"/>
      <c r="BC198" s="61"/>
      <c r="BD198" s="61"/>
      <c r="BE198" s="61"/>
      <c r="BF198" s="61"/>
    </row>
    <row r="199" spans="1:58" s="49" customFormat="1" ht="15.75" customHeight="1" thickBot="1">
      <c r="A199" s="59"/>
      <c r="B199" s="66"/>
      <c r="C199" s="61"/>
      <c r="D199" s="61"/>
      <c r="E199" s="61"/>
      <c r="F199" s="61"/>
      <c r="G199" s="61"/>
      <c r="H199" s="61"/>
      <c r="I199" s="61"/>
      <c r="J199" s="61"/>
      <c r="K199" s="61"/>
      <c r="L199" s="61"/>
      <c r="M199" s="61"/>
      <c r="N199" s="61"/>
      <c r="O199" s="61"/>
      <c r="P199" s="61"/>
      <c r="Q199" s="61"/>
      <c r="R199" s="61"/>
      <c r="S199" s="61"/>
      <c r="T199" s="61"/>
      <c r="U199" s="61"/>
      <c r="V199" s="61"/>
      <c r="W199" s="61"/>
      <c r="X199" s="61"/>
      <c r="Y199" s="61"/>
      <c r="Z199" s="61"/>
      <c r="AA199" s="61"/>
      <c r="AB199" s="61"/>
      <c r="AC199" s="61"/>
      <c r="AD199" s="61"/>
      <c r="AE199" s="61"/>
      <c r="AF199" s="61"/>
      <c r="AG199" s="61"/>
      <c r="AH199" s="61"/>
      <c r="AI199" s="61"/>
      <c r="AJ199" s="61"/>
      <c r="AK199" s="61"/>
      <c r="AL199" s="61"/>
      <c r="AM199" s="61"/>
      <c r="AN199" s="61"/>
      <c r="AO199" s="61"/>
      <c r="AP199" s="61"/>
      <c r="AQ199" s="61"/>
      <c r="AR199" s="61"/>
      <c r="AS199" s="61"/>
      <c r="AT199" s="61"/>
      <c r="AU199" s="61"/>
      <c r="AV199" s="61"/>
      <c r="AW199" s="61"/>
      <c r="AX199" s="61"/>
      <c r="AY199" s="61"/>
      <c r="AZ199" s="61"/>
      <c r="BA199" s="61"/>
      <c r="BB199" s="61"/>
      <c r="BC199" s="61"/>
      <c r="BD199" s="61"/>
      <c r="BE199" s="61"/>
      <c r="BF199" s="61"/>
    </row>
    <row r="200" spans="1:58" s="51" customFormat="1" ht="15.75" customHeight="1">
      <c r="A200" s="49"/>
      <c r="B200" s="71" t="s">
        <v>7</v>
      </c>
      <c r="C200" s="72"/>
      <c r="D200" s="72"/>
      <c r="E200" s="72"/>
      <c r="F200" s="72"/>
      <c r="G200" s="72"/>
      <c r="H200" s="72"/>
      <c r="I200" s="72"/>
      <c r="J200" s="72"/>
      <c r="K200" s="72"/>
      <c r="L200" s="72"/>
      <c r="M200" s="72"/>
      <c r="N200" s="72"/>
      <c r="O200" s="72"/>
      <c r="P200" s="72"/>
      <c r="Q200" s="72"/>
      <c r="R200" s="72"/>
      <c r="S200" s="72"/>
      <c r="T200" s="72"/>
      <c r="U200" s="72"/>
      <c r="V200" s="72"/>
      <c r="W200" s="72"/>
      <c r="X200" s="72"/>
      <c r="Y200" s="72"/>
      <c r="Z200" s="72"/>
      <c r="AA200" s="72"/>
      <c r="AB200" s="72"/>
      <c r="AC200" s="72"/>
      <c r="AD200" s="72"/>
      <c r="AE200" s="72"/>
      <c r="AF200" s="72"/>
      <c r="AG200" s="72"/>
      <c r="AH200" s="72"/>
      <c r="AI200" s="72"/>
      <c r="AJ200" s="72"/>
      <c r="AK200" s="72"/>
      <c r="AL200" s="72"/>
      <c r="AM200" s="72"/>
      <c r="AN200" s="72"/>
      <c r="AO200" s="72"/>
      <c r="AP200" s="72"/>
      <c r="AQ200" s="72"/>
      <c r="AR200" s="72"/>
      <c r="AS200" s="72"/>
      <c r="AT200" s="72"/>
      <c r="AU200" s="72"/>
      <c r="AV200" s="72"/>
      <c r="AW200" s="72"/>
      <c r="AX200" s="72"/>
      <c r="AY200" s="72"/>
      <c r="AZ200" s="72"/>
      <c r="BA200" s="72"/>
      <c r="BB200" s="72"/>
      <c r="BC200" s="72"/>
      <c r="BD200" s="72"/>
      <c r="BE200" s="72"/>
      <c r="BF200" s="72"/>
    </row>
    <row r="201" spans="1:58" s="51" customFormat="1" ht="15.75" customHeight="1">
      <c r="A201" s="49"/>
      <c r="B201" s="73" t="s">
        <v>8</v>
      </c>
      <c r="C201" s="49">
        <v>0</v>
      </c>
      <c r="D201" s="49">
        <f t="shared" ref="D201:BA201" si="128">ROUNDUP(D203/12,0)</f>
        <v>1</v>
      </c>
      <c r="E201" s="49">
        <f t="shared" si="128"/>
        <v>1</v>
      </c>
      <c r="F201" s="49">
        <f t="shared" si="128"/>
        <v>1</v>
      </c>
      <c r="G201" s="49">
        <f t="shared" si="128"/>
        <v>1</v>
      </c>
      <c r="H201" s="49">
        <f t="shared" si="128"/>
        <v>1</v>
      </c>
      <c r="I201" s="49">
        <f t="shared" si="128"/>
        <v>1</v>
      </c>
      <c r="J201" s="49">
        <f t="shared" si="128"/>
        <v>1</v>
      </c>
      <c r="K201" s="49">
        <f t="shared" si="128"/>
        <v>1</v>
      </c>
      <c r="L201" s="49">
        <f t="shared" si="128"/>
        <v>1</v>
      </c>
      <c r="M201" s="49">
        <f t="shared" si="128"/>
        <v>1</v>
      </c>
      <c r="N201" s="49">
        <f t="shared" si="128"/>
        <v>1</v>
      </c>
      <c r="O201" s="49">
        <f t="shared" si="128"/>
        <v>1</v>
      </c>
      <c r="P201" s="49">
        <f t="shared" si="128"/>
        <v>2</v>
      </c>
      <c r="Q201" s="49">
        <f t="shared" si="128"/>
        <v>2</v>
      </c>
      <c r="R201" s="49">
        <f t="shared" si="128"/>
        <v>2</v>
      </c>
      <c r="S201" s="49">
        <f t="shared" si="128"/>
        <v>2</v>
      </c>
      <c r="T201" s="49">
        <f t="shared" si="128"/>
        <v>2</v>
      </c>
      <c r="U201" s="49">
        <f t="shared" si="128"/>
        <v>2</v>
      </c>
      <c r="V201" s="49">
        <f t="shared" si="128"/>
        <v>2</v>
      </c>
      <c r="W201" s="49">
        <f t="shared" si="128"/>
        <v>2</v>
      </c>
      <c r="X201" s="49">
        <f t="shared" si="128"/>
        <v>2</v>
      </c>
      <c r="Y201" s="49">
        <f t="shared" si="128"/>
        <v>2</v>
      </c>
      <c r="Z201" s="49">
        <f t="shared" si="128"/>
        <v>2</v>
      </c>
      <c r="AA201" s="49">
        <f t="shared" si="128"/>
        <v>2</v>
      </c>
      <c r="AB201" s="49">
        <f t="shared" si="128"/>
        <v>3</v>
      </c>
      <c r="AC201" s="49">
        <f t="shared" si="128"/>
        <v>3</v>
      </c>
      <c r="AD201" s="49">
        <f t="shared" si="128"/>
        <v>3</v>
      </c>
      <c r="AE201" s="49">
        <f t="shared" si="128"/>
        <v>3</v>
      </c>
      <c r="AF201" s="49">
        <f t="shared" si="128"/>
        <v>3</v>
      </c>
      <c r="AG201" s="49">
        <f t="shared" si="128"/>
        <v>3</v>
      </c>
      <c r="AH201" s="49">
        <f t="shared" si="128"/>
        <v>3</v>
      </c>
      <c r="AI201" s="49">
        <f t="shared" si="128"/>
        <v>3</v>
      </c>
      <c r="AJ201" s="49">
        <f t="shared" si="128"/>
        <v>3</v>
      </c>
      <c r="AK201" s="49">
        <f t="shared" si="128"/>
        <v>3</v>
      </c>
      <c r="AL201" s="49">
        <f t="shared" si="128"/>
        <v>3</v>
      </c>
      <c r="AM201" s="49">
        <f t="shared" si="128"/>
        <v>3</v>
      </c>
      <c r="AN201" s="49">
        <f t="shared" si="128"/>
        <v>4</v>
      </c>
      <c r="AO201" s="49">
        <f t="shared" si="128"/>
        <v>4</v>
      </c>
      <c r="AP201" s="49">
        <f t="shared" si="128"/>
        <v>4</v>
      </c>
      <c r="AQ201" s="49">
        <f t="shared" si="128"/>
        <v>4</v>
      </c>
      <c r="AR201" s="49">
        <f t="shared" si="128"/>
        <v>4</v>
      </c>
      <c r="AS201" s="49">
        <f t="shared" si="128"/>
        <v>4</v>
      </c>
      <c r="AT201" s="49">
        <f t="shared" si="128"/>
        <v>4</v>
      </c>
      <c r="AU201" s="49">
        <f t="shared" si="128"/>
        <v>4</v>
      </c>
      <c r="AV201" s="49">
        <f t="shared" si="128"/>
        <v>4</v>
      </c>
      <c r="AW201" s="49">
        <f t="shared" si="128"/>
        <v>4</v>
      </c>
      <c r="AX201" s="49">
        <f t="shared" si="128"/>
        <v>4</v>
      </c>
      <c r="AY201" s="49">
        <f t="shared" si="128"/>
        <v>4</v>
      </c>
      <c r="AZ201" s="49">
        <f t="shared" si="128"/>
        <v>5</v>
      </c>
      <c r="BA201" s="49">
        <f t="shared" si="128"/>
        <v>5</v>
      </c>
      <c r="BB201" s="49">
        <f t="shared" ref="BB201:BC201" si="129">ROUNDUP(BB203/12,0)</f>
        <v>5</v>
      </c>
      <c r="BC201" s="49">
        <f t="shared" si="129"/>
        <v>5</v>
      </c>
      <c r="BD201" s="49">
        <v>0</v>
      </c>
      <c r="BE201" s="49">
        <f t="shared" ref="BE201:BF201" si="130">ROUNDUP(BE203/12,0)</f>
        <v>1</v>
      </c>
      <c r="BF201" s="49">
        <f t="shared" si="130"/>
        <v>1</v>
      </c>
    </row>
    <row r="202" spans="1:58" s="51" customFormat="1" ht="15.75" customHeight="1">
      <c r="A202" s="49"/>
      <c r="B202" s="73" t="s">
        <v>9</v>
      </c>
      <c r="C202" s="53">
        <v>45352</v>
      </c>
      <c r="D202" s="53">
        <f t="shared" ref="D202:BA202" si="131">+EDATE(C202,1)</f>
        <v>45383</v>
      </c>
      <c r="E202" s="53">
        <f t="shared" si="131"/>
        <v>45413</v>
      </c>
      <c r="F202" s="53">
        <f t="shared" si="131"/>
        <v>45444</v>
      </c>
      <c r="G202" s="53">
        <f t="shared" si="131"/>
        <v>45474</v>
      </c>
      <c r="H202" s="53">
        <f t="shared" si="131"/>
        <v>45505</v>
      </c>
      <c r="I202" s="53">
        <f t="shared" si="131"/>
        <v>45536</v>
      </c>
      <c r="J202" s="53">
        <f t="shared" si="131"/>
        <v>45566</v>
      </c>
      <c r="K202" s="53">
        <f t="shared" si="131"/>
        <v>45597</v>
      </c>
      <c r="L202" s="53">
        <f t="shared" si="131"/>
        <v>45627</v>
      </c>
      <c r="M202" s="53">
        <f t="shared" si="131"/>
        <v>45658</v>
      </c>
      <c r="N202" s="53">
        <f t="shared" si="131"/>
        <v>45689</v>
      </c>
      <c r="O202" s="53">
        <f t="shared" si="131"/>
        <v>45717</v>
      </c>
      <c r="P202" s="53">
        <f t="shared" si="131"/>
        <v>45748</v>
      </c>
      <c r="Q202" s="53">
        <f t="shared" si="131"/>
        <v>45778</v>
      </c>
      <c r="R202" s="53">
        <f t="shared" si="131"/>
        <v>45809</v>
      </c>
      <c r="S202" s="53">
        <f t="shared" si="131"/>
        <v>45839</v>
      </c>
      <c r="T202" s="53">
        <f t="shared" si="131"/>
        <v>45870</v>
      </c>
      <c r="U202" s="53">
        <f t="shared" si="131"/>
        <v>45901</v>
      </c>
      <c r="V202" s="53">
        <f t="shared" si="131"/>
        <v>45931</v>
      </c>
      <c r="W202" s="53">
        <f t="shared" si="131"/>
        <v>45962</v>
      </c>
      <c r="X202" s="53">
        <f t="shared" si="131"/>
        <v>45992</v>
      </c>
      <c r="Y202" s="53">
        <f t="shared" si="131"/>
        <v>46023</v>
      </c>
      <c r="Z202" s="53">
        <f t="shared" si="131"/>
        <v>46054</v>
      </c>
      <c r="AA202" s="53">
        <f t="shared" si="131"/>
        <v>46082</v>
      </c>
      <c r="AB202" s="53">
        <f t="shared" si="131"/>
        <v>46113</v>
      </c>
      <c r="AC202" s="53">
        <f t="shared" si="131"/>
        <v>46143</v>
      </c>
      <c r="AD202" s="53">
        <f t="shared" si="131"/>
        <v>46174</v>
      </c>
      <c r="AE202" s="53">
        <f t="shared" si="131"/>
        <v>46204</v>
      </c>
      <c r="AF202" s="53">
        <f t="shared" si="131"/>
        <v>46235</v>
      </c>
      <c r="AG202" s="53">
        <f t="shared" si="131"/>
        <v>46266</v>
      </c>
      <c r="AH202" s="53">
        <f t="shared" si="131"/>
        <v>46296</v>
      </c>
      <c r="AI202" s="53">
        <f t="shared" si="131"/>
        <v>46327</v>
      </c>
      <c r="AJ202" s="53">
        <f t="shared" si="131"/>
        <v>46357</v>
      </c>
      <c r="AK202" s="53">
        <f t="shared" si="131"/>
        <v>46388</v>
      </c>
      <c r="AL202" s="53">
        <f t="shared" si="131"/>
        <v>46419</v>
      </c>
      <c r="AM202" s="53">
        <f t="shared" si="131"/>
        <v>46447</v>
      </c>
      <c r="AN202" s="53">
        <f t="shared" si="131"/>
        <v>46478</v>
      </c>
      <c r="AO202" s="53">
        <f t="shared" si="131"/>
        <v>46508</v>
      </c>
      <c r="AP202" s="53">
        <f t="shared" si="131"/>
        <v>46539</v>
      </c>
      <c r="AQ202" s="53">
        <f t="shared" si="131"/>
        <v>46569</v>
      </c>
      <c r="AR202" s="53">
        <f t="shared" si="131"/>
        <v>46600</v>
      </c>
      <c r="AS202" s="53">
        <f t="shared" si="131"/>
        <v>46631</v>
      </c>
      <c r="AT202" s="53">
        <f t="shared" si="131"/>
        <v>46661</v>
      </c>
      <c r="AU202" s="53">
        <f t="shared" si="131"/>
        <v>46692</v>
      </c>
      <c r="AV202" s="53">
        <f t="shared" si="131"/>
        <v>46722</v>
      </c>
      <c r="AW202" s="53">
        <f t="shared" si="131"/>
        <v>46753</v>
      </c>
      <c r="AX202" s="53">
        <f t="shared" si="131"/>
        <v>46784</v>
      </c>
      <c r="AY202" s="53">
        <f t="shared" si="131"/>
        <v>46813</v>
      </c>
      <c r="AZ202" s="53">
        <f t="shared" si="131"/>
        <v>46844</v>
      </c>
      <c r="BA202" s="53">
        <f t="shared" si="131"/>
        <v>46874</v>
      </c>
      <c r="BB202" s="53">
        <f t="shared" ref="BB202" si="132">+EDATE(BA202,1)</f>
        <v>46905</v>
      </c>
      <c r="BC202" s="53">
        <f t="shared" ref="BC202" si="133">+EDATE(BB202,1)</f>
        <v>46935</v>
      </c>
      <c r="BD202" s="53">
        <v>45352</v>
      </c>
      <c r="BE202" s="53">
        <f t="shared" ref="BE202" si="134">+EDATE(BD202,1)</f>
        <v>45383</v>
      </c>
      <c r="BF202" s="53">
        <f t="shared" ref="BF202" si="135">+EDATE(BE202,1)</f>
        <v>45413</v>
      </c>
    </row>
    <row r="203" spans="1:58" s="51" customFormat="1" ht="15.75" customHeight="1">
      <c r="A203" s="49"/>
      <c r="B203" s="73"/>
      <c r="C203" s="49">
        <v>0</v>
      </c>
      <c r="D203" s="49">
        <v>1</v>
      </c>
      <c r="E203" s="49">
        <v>2</v>
      </c>
      <c r="F203" s="49">
        <v>3</v>
      </c>
      <c r="G203" s="49">
        <v>4</v>
      </c>
      <c r="H203" s="49">
        <v>5</v>
      </c>
      <c r="I203" s="49">
        <v>6</v>
      </c>
      <c r="J203" s="49">
        <v>7</v>
      </c>
      <c r="K203" s="49">
        <v>8</v>
      </c>
      <c r="L203" s="49">
        <v>9</v>
      </c>
      <c r="M203" s="49">
        <v>10</v>
      </c>
      <c r="N203" s="49">
        <v>11</v>
      </c>
      <c r="O203" s="49">
        <v>12</v>
      </c>
      <c r="P203" s="49">
        <v>13</v>
      </c>
      <c r="Q203" s="49">
        <v>14</v>
      </c>
      <c r="R203" s="49">
        <v>15</v>
      </c>
      <c r="S203" s="49">
        <v>16</v>
      </c>
      <c r="T203" s="49">
        <v>17</v>
      </c>
      <c r="U203" s="49">
        <v>18</v>
      </c>
      <c r="V203" s="49">
        <v>19</v>
      </c>
      <c r="W203" s="49">
        <v>20</v>
      </c>
      <c r="X203" s="49">
        <v>21</v>
      </c>
      <c r="Y203" s="49">
        <v>22</v>
      </c>
      <c r="Z203" s="49">
        <v>23</v>
      </c>
      <c r="AA203" s="49">
        <v>24</v>
      </c>
      <c r="AB203" s="49">
        <v>25</v>
      </c>
      <c r="AC203" s="49">
        <v>26</v>
      </c>
      <c r="AD203" s="49">
        <v>27</v>
      </c>
      <c r="AE203" s="49">
        <v>28</v>
      </c>
      <c r="AF203" s="49">
        <v>29</v>
      </c>
      <c r="AG203" s="49">
        <v>30</v>
      </c>
      <c r="AH203" s="49">
        <v>31</v>
      </c>
      <c r="AI203" s="49">
        <v>32</v>
      </c>
      <c r="AJ203" s="49">
        <v>33</v>
      </c>
      <c r="AK203" s="49">
        <v>34</v>
      </c>
      <c r="AL203" s="49">
        <v>35</v>
      </c>
      <c r="AM203" s="49">
        <v>36</v>
      </c>
      <c r="AN203" s="49">
        <v>37</v>
      </c>
      <c r="AO203" s="49">
        <v>38</v>
      </c>
      <c r="AP203" s="49">
        <v>39</v>
      </c>
      <c r="AQ203" s="49">
        <v>40</v>
      </c>
      <c r="AR203" s="49">
        <v>41</v>
      </c>
      <c r="AS203" s="49">
        <v>42</v>
      </c>
      <c r="AT203" s="49">
        <v>43</v>
      </c>
      <c r="AU203" s="49">
        <v>44</v>
      </c>
      <c r="AV203" s="49">
        <v>45</v>
      </c>
      <c r="AW203" s="49">
        <v>46</v>
      </c>
      <c r="AX203" s="49">
        <v>47</v>
      </c>
      <c r="AY203" s="49">
        <v>48</v>
      </c>
      <c r="AZ203" s="49">
        <v>49</v>
      </c>
      <c r="BA203" s="49">
        <v>50</v>
      </c>
      <c r="BB203" s="49">
        <v>50</v>
      </c>
      <c r="BC203" s="49">
        <v>50</v>
      </c>
      <c r="BD203" s="49">
        <v>0</v>
      </c>
      <c r="BE203" s="49">
        <v>1</v>
      </c>
      <c r="BF203" s="49">
        <v>2</v>
      </c>
    </row>
    <row r="204" spans="1:58" s="51" customFormat="1" ht="15.75" customHeight="1">
      <c r="A204" s="49"/>
      <c r="B204" s="73"/>
      <c r="C204" s="49"/>
      <c r="D204" s="49"/>
      <c r="E204" s="49"/>
      <c r="F204" s="49"/>
      <c r="G204" s="49"/>
      <c r="H204" s="49"/>
      <c r="I204" s="49"/>
      <c r="J204" s="49"/>
      <c r="K204" s="49"/>
      <c r="L204" s="49"/>
      <c r="M204" s="49"/>
      <c r="N204" s="49"/>
      <c r="O204" s="49"/>
      <c r="P204" s="49"/>
      <c r="Q204" s="49"/>
      <c r="R204" s="49"/>
      <c r="S204" s="49"/>
      <c r="T204" s="49"/>
      <c r="U204" s="49"/>
      <c r="V204" s="49"/>
      <c r="W204" s="49"/>
      <c r="X204" s="49"/>
      <c r="Y204" s="49"/>
      <c r="Z204" s="49"/>
      <c r="AA204" s="49"/>
      <c r="AB204" s="49"/>
      <c r="AC204" s="49"/>
      <c r="AD204" s="49"/>
      <c r="AE204" s="49"/>
      <c r="AF204" s="49"/>
      <c r="AG204" s="49"/>
      <c r="AH204" s="49"/>
      <c r="AI204" s="49"/>
      <c r="AJ204" s="49"/>
      <c r="AK204" s="49"/>
      <c r="AL204" s="49"/>
      <c r="AM204" s="49"/>
      <c r="AN204" s="49"/>
      <c r="AO204" s="49"/>
      <c r="AP204" s="49"/>
      <c r="AQ204" s="49"/>
      <c r="AR204" s="49"/>
      <c r="AS204" s="49"/>
      <c r="AT204" s="49"/>
      <c r="AU204" s="49"/>
      <c r="AV204" s="49"/>
      <c r="AW204" s="49"/>
      <c r="AX204" s="49"/>
      <c r="AY204" s="49"/>
      <c r="AZ204" s="49"/>
      <c r="BA204" s="49"/>
      <c r="BB204" s="49"/>
      <c r="BC204" s="49"/>
      <c r="BD204" s="49"/>
      <c r="BE204" s="49"/>
      <c r="BF204" s="49"/>
    </row>
    <row r="205" spans="1:58" s="51" customFormat="1" ht="15.75" customHeight="1">
      <c r="A205" s="49"/>
      <c r="B205" s="73" t="s">
        <v>10</v>
      </c>
      <c r="C205" s="49">
        <v>0</v>
      </c>
      <c r="D205" s="49">
        <f t="shared" ref="D205:BF205" si="136">ROUNDUP(D206/12,0)</f>
        <v>0</v>
      </c>
      <c r="E205" s="49">
        <f t="shared" si="136"/>
        <v>0</v>
      </c>
      <c r="F205" s="49">
        <f t="shared" si="136"/>
        <v>0</v>
      </c>
      <c r="G205" s="49">
        <f t="shared" si="136"/>
        <v>0</v>
      </c>
      <c r="H205" s="49">
        <f t="shared" si="136"/>
        <v>0</v>
      </c>
      <c r="I205" s="49">
        <f t="shared" si="136"/>
        <v>0</v>
      </c>
      <c r="J205" s="49">
        <f t="shared" si="136"/>
        <v>0</v>
      </c>
      <c r="K205" s="49">
        <f t="shared" si="136"/>
        <v>0</v>
      </c>
      <c r="L205" s="49">
        <f t="shared" si="136"/>
        <v>0</v>
      </c>
      <c r="M205" s="49">
        <f t="shared" si="136"/>
        <v>1</v>
      </c>
      <c r="N205" s="49">
        <f t="shared" si="136"/>
        <v>1</v>
      </c>
      <c r="O205" s="49">
        <f t="shared" si="136"/>
        <v>1</v>
      </c>
      <c r="P205" s="49">
        <f t="shared" si="136"/>
        <v>1</v>
      </c>
      <c r="Q205" s="49">
        <f t="shared" si="136"/>
        <v>1</v>
      </c>
      <c r="R205" s="49">
        <f t="shared" si="136"/>
        <v>1</v>
      </c>
      <c r="S205" s="49">
        <f t="shared" si="136"/>
        <v>1</v>
      </c>
      <c r="T205" s="49">
        <f t="shared" si="136"/>
        <v>1</v>
      </c>
      <c r="U205" s="49">
        <f t="shared" si="136"/>
        <v>1</v>
      </c>
      <c r="V205" s="49">
        <f t="shared" si="136"/>
        <v>1</v>
      </c>
      <c r="W205" s="49">
        <f t="shared" si="136"/>
        <v>1</v>
      </c>
      <c r="X205" s="49">
        <f t="shared" si="136"/>
        <v>1</v>
      </c>
      <c r="Y205" s="49">
        <f t="shared" si="136"/>
        <v>2</v>
      </c>
      <c r="Z205" s="49">
        <f t="shared" si="136"/>
        <v>2</v>
      </c>
      <c r="AA205" s="49">
        <f t="shared" si="136"/>
        <v>2</v>
      </c>
      <c r="AB205" s="49">
        <f t="shared" si="136"/>
        <v>2</v>
      </c>
      <c r="AC205" s="49">
        <f t="shared" si="136"/>
        <v>2</v>
      </c>
      <c r="AD205" s="49">
        <f t="shared" si="136"/>
        <v>2</v>
      </c>
      <c r="AE205" s="49">
        <f t="shared" si="136"/>
        <v>2</v>
      </c>
      <c r="AF205" s="49">
        <f t="shared" si="136"/>
        <v>2</v>
      </c>
      <c r="AG205" s="49">
        <f t="shared" si="136"/>
        <v>2</v>
      </c>
      <c r="AH205" s="49">
        <f t="shared" si="136"/>
        <v>2</v>
      </c>
      <c r="AI205" s="49">
        <f t="shared" si="136"/>
        <v>2</v>
      </c>
      <c r="AJ205" s="49">
        <f t="shared" si="136"/>
        <v>2</v>
      </c>
      <c r="AK205" s="49">
        <f t="shared" si="136"/>
        <v>3</v>
      </c>
      <c r="AL205" s="49">
        <f t="shared" si="136"/>
        <v>3</v>
      </c>
      <c r="AM205" s="49">
        <f t="shared" si="136"/>
        <v>3</v>
      </c>
      <c r="AN205" s="49">
        <f t="shared" si="136"/>
        <v>3</v>
      </c>
      <c r="AO205" s="49">
        <f t="shared" si="136"/>
        <v>3</v>
      </c>
      <c r="AP205" s="49">
        <f t="shared" si="136"/>
        <v>3</v>
      </c>
      <c r="AQ205" s="49">
        <f t="shared" si="136"/>
        <v>3</v>
      </c>
      <c r="AR205" s="49">
        <f t="shared" si="136"/>
        <v>3</v>
      </c>
      <c r="AS205" s="49">
        <f t="shared" si="136"/>
        <v>3</v>
      </c>
      <c r="AT205" s="49">
        <f t="shared" si="136"/>
        <v>3</v>
      </c>
      <c r="AU205" s="49">
        <f t="shared" si="136"/>
        <v>3</v>
      </c>
      <c r="AV205" s="49">
        <f t="shared" si="136"/>
        <v>3</v>
      </c>
      <c r="AW205" s="49">
        <f t="shared" si="136"/>
        <v>4</v>
      </c>
      <c r="AX205" s="49">
        <f t="shared" si="136"/>
        <v>4</v>
      </c>
      <c r="AY205" s="49">
        <f t="shared" si="136"/>
        <v>4</v>
      </c>
      <c r="AZ205" s="49">
        <f t="shared" si="136"/>
        <v>4</v>
      </c>
      <c r="BA205" s="49">
        <f t="shared" si="136"/>
        <v>4</v>
      </c>
      <c r="BB205" s="49">
        <f t="shared" si="136"/>
        <v>4</v>
      </c>
      <c r="BC205" s="49">
        <f t="shared" si="136"/>
        <v>4</v>
      </c>
      <c r="BD205" s="49">
        <v>0</v>
      </c>
      <c r="BE205" s="49">
        <f t="shared" si="136"/>
        <v>0</v>
      </c>
      <c r="BF205" s="49">
        <f t="shared" si="136"/>
        <v>0</v>
      </c>
    </row>
    <row r="206" spans="1:58" s="51" customFormat="1" ht="15.75" customHeight="1">
      <c r="A206" s="49"/>
      <c r="B206" s="73" t="s">
        <v>11</v>
      </c>
      <c r="C206" s="49">
        <v>0</v>
      </c>
      <c r="D206" s="49">
        <v>0</v>
      </c>
      <c r="E206" s="49">
        <v>0</v>
      </c>
      <c r="F206" s="49">
        <v>0</v>
      </c>
      <c r="G206" s="49">
        <v>0</v>
      </c>
      <c r="H206" s="49">
        <v>0</v>
      </c>
      <c r="I206" s="49">
        <v>0</v>
      </c>
      <c r="J206" s="49">
        <v>0</v>
      </c>
      <c r="K206" s="49">
        <v>0</v>
      </c>
      <c r="L206" s="49">
        <v>0</v>
      </c>
      <c r="M206" s="49">
        <v>1</v>
      </c>
      <c r="N206" s="49">
        <v>2</v>
      </c>
      <c r="O206" s="49">
        <v>3</v>
      </c>
      <c r="P206" s="49">
        <v>4</v>
      </c>
      <c r="Q206" s="49">
        <v>5</v>
      </c>
      <c r="R206" s="49">
        <v>6</v>
      </c>
      <c r="S206" s="49">
        <v>7</v>
      </c>
      <c r="T206" s="49">
        <v>8</v>
      </c>
      <c r="U206" s="49">
        <v>9</v>
      </c>
      <c r="V206" s="49">
        <v>10</v>
      </c>
      <c r="W206" s="49">
        <v>11</v>
      </c>
      <c r="X206" s="49">
        <v>12</v>
      </c>
      <c r="Y206" s="49">
        <v>13</v>
      </c>
      <c r="Z206" s="49">
        <v>14</v>
      </c>
      <c r="AA206" s="49">
        <v>15</v>
      </c>
      <c r="AB206" s="49">
        <v>16</v>
      </c>
      <c r="AC206" s="49">
        <v>17</v>
      </c>
      <c r="AD206" s="49">
        <v>18</v>
      </c>
      <c r="AE206" s="49">
        <v>19</v>
      </c>
      <c r="AF206" s="49">
        <v>20</v>
      </c>
      <c r="AG206" s="49">
        <v>21</v>
      </c>
      <c r="AH206" s="49">
        <v>22</v>
      </c>
      <c r="AI206" s="49">
        <v>23</v>
      </c>
      <c r="AJ206" s="49">
        <v>24</v>
      </c>
      <c r="AK206" s="49">
        <v>25</v>
      </c>
      <c r="AL206" s="49">
        <v>26</v>
      </c>
      <c r="AM206" s="49">
        <v>27</v>
      </c>
      <c r="AN206" s="49">
        <v>28</v>
      </c>
      <c r="AO206" s="49">
        <v>29</v>
      </c>
      <c r="AP206" s="49">
        <v>30</v>
      </c>
      <c r="AQ206" s="49">
        <v>31</v>
      </c>
      <c r="AR206" s="49">
        <v>32</v>
      </c>
      <c r="AS206" s="49">
        <v>33</v>
      </c>
      <c r="AT206" s="49">
        <v>34</v>
      </c>
      <c r="AU206" s="49">
        <v>35</v>
      </c>
      <c r="AV206" s="49">
        <v>36</v>
      </c>
      <c r="AW206" s="49">
        <v>37</v>
      </c>
      <c r="AX206" s="49">
        <v>38</v>
      </c>
      <c r="AY206" s="49">
        <v>39</v>
      </c>
      <c r="AZ206" s="49">
        <v>40</v>
      </c>
      <c r="BA206" s="49">
        <v>41</v>
      </c>
      <c r="BB206" s="49">
        <v>41</v>
      </c>
      <c r="BC206" s="49">
        <v>41</v>
      </c>
      <c r="BD206" s="49">
        <v>0</v>
      </c>
      <c r="BE206" s="49">
        <v>0</v>
      </c>
      <c r="BF206" s="49">
        <v>0</v>
      </c>
    </row>
    <row r="207" spans="1:58" s="51" customFormat="1" ht="15.75" customHeight="1">
      <c r="A207" s="49"/>
      <c r="B207" s="73"/>
      <c r="C207" s="49"/>
      <c r="D207" s="49"/>
      <c r="E207" s="49"/>
      <c r="F207" s="49"/>
      <c r="G207" s="49"/>
      <c r="H207" s="49"/>
      <c r="I207" s="49"/>
      <c r="J207" s="49"/>
      <c r="K207" s="49"/>
      <c r="L207" s="49"/>
      <c r="M207" s="49"/>
      <c r="N207" s="49"/>
      <c r="O207" s="49"/>
      <c r="P207" s="49"/>
      <c r="Q207" s="49"/>
      <c r="R207" s="49"/>
      <c r="S207" s="49"/>
      <c r="T207" s="49"/>
      <c r="U207" s="49"/>
      <c r="V207" s="49"/>
      <c r="W207" s="49"/>
      <c r="X207" s="49"/>
      <c r="Y207" s="49"/>
      <c r="Z207" s="49"/>
      <c r="AA207" s="49"/>
      <c r="AB207" s="49"/>
      <c r="AC207" s="49"/>
      <c r="AD207" s="49"/>
      <c r="AE207" s="49"/>
      <c r="AF207" s="49"/>
      <c r="AG207" s="49"/>
      <c r="AH207" s="49"/>
      <c r="AI207" s="49"/>
      <c r="AJ207" s="49"/>
      <c r="AK207" s="49"/>
      <c r="AL207" s="49"/>
      <c r="AM207" s="49"/>
      <c r="AN207" s="49"/>
      <c r="AO207" s="49"/>
      <c r="AP207" s="49"/>
      <c r="AQ207" s="49"/>
      <c r="AR207" s="49"/>
      <c r="AS207" s="49"/>
      <c r="AT207" s="49"/>
      <c r="AU207" s="49"/>
      <c r="AV207" s="49"/>
      <c r="AW207" s="49"/>
      <c r="AX207" s="49"/>
      <c r="AY207" s="49"/>
      <c r="AZ207" s="49"/>
      <c r="BA207" s="49"/>
      <c r="BB207" s="49"/>
      <c r="BC207" s="49"/>
      <c r="BD207" s="49"/>
      <c r="BE207" s="49"/>
      <c r="BF207" s="49"/>
    </row>
    <row r="208" spans="1:58" s="51" customFormat="1" ht="15.75" customHeight="1">
      <c r="A208" s="49"/>
      <c r="B208" s="73" t="s">
        <v>12</v>
      </c>
      <c r="C208" s="49"/>
      <c r="D208" s="49"/>
      <c r="E208" s="49"/>
      <c r="F208" s="49"/>
      <c r="G208" s="49"/>
      <c r="H208" s="49"/>
      <c r="I208" s="49"/>
      <c r="J208" s="49"/>
      <c r="K208" s="49"/>
      <c r="L208" s="49"/>
      <c r="M208" s="49"/>
      <c r="N208" s="53"/>
      <c r="O208" s="74"/>
      <c r="P208" s="75"/>
      <c r="Q208" s="74"/>
      <c r="R208" s="74"/>
      <c r="S208" s="74"/>
      <c r="T208" s="49"/>
      <c r="U208" s="49"/>
      <c r="V208" s="49"/>
      <c r="W208" s="49"/>
      <c r="X208" s="49"/>
      <c r="Y208" s="49"/>
      <c r="Z208" s="49"/>
      <c r="AA208" s="49"/>
      <c r="AB208" s="49"/>
      <c r="AC208" s="49"/>
      <c r="AD208" s="49"/>
      <c r="AE208" s="49"/>
      <c r="AF208" s="49"/>
      <c r="AG208" s="49"/>
      <c r="AH208" s="49"/>
      <c r="AI208" s="49"/>
      <c r="AJ208" s="49"/>
      <c r="AK208" s="49"/>
      <c r="AL208" s="49"/>
      <c r="AM208" s="49"/>
      <c r="AN208" s="49"/>
      <c r="AO208" s="49"/>
      <c r="AP208" s="49"/>
      <c r="AQ208" s="49"/>
      <c r="AR208" s="49"/>
      <c r="AS208" s="49"/>
      <c r="AT208" s="49"/>
      <c r="AU208" s="49"/>
      <c r="AV208" s="49"/>
      <c r="AW208" s="49"/>
      <c r="AX208" s="49"/>
      <c r="AY208" s="49"/>
      <c r="AZ208" s="49"/>
      <c r="BA208" s="49"/>
      <c r="BB208" s="49"/>
      <c r="BC208" s="49"/>
      <c r="BD208" s="49"/>
      <c r="BE208" s="49"/>
      <c r="BF208" s="49"/>
    </row>
    <row r="209" spans="1:58" s="51" customFormat="1" ht="15.75" customHeight="1">
      <c r="A209" s="49"/>
      <c r="B209" s="76" t="s">
        <v>13</v>
      </c>
      <c r="C209" s="49" t="e">
        <v>#REF!</v>
      </c>
      <c r="D209" s="49" t="e">
        <v>#REF!</v>
      </c>
      <c r="E209" s="49" t="e">
        <v>#REF!</v>
      </c>
      <c r="F209" s="49" t="e">
        <v>#REF!</v>
      </c>
      <c r="G209" s="49" t="e">
        <v>#REF!</v>
      </c>
      <c r="H209" s="49" t="e">
        <v>#REF!</v>
      </c>
      <c r="I209" s="49" t="e">
        <v>#REF!</v>
      </c>
      <c r="J209" s="49" t="e">
        <v>#REF!</v>
      </c>
      <c r="K209" s="49" t="e">
        <v>#REF!</v>
      </c>
      <c r="L209" s="49" t="e">
        <v>#REF!</v>
      </c>
      <c r="M209" s="49" t="e">
        <v>#REF!</v>
      </c>
      <c r="N209" s="49" t="e">
        <v>#REF!</v>
      </c>
      <c r="O209" s="49" t="e">
        <v>#REF!</v>
      </c>
      <c r="P209" s="49" t="e">
        <v>#REF!</v>
      </c>
      <c r="Q209" s="49" t="e">
        <v>#REF!</v>
      </c>
      <c r="R209" s="49" t="e">
        <v>#REF!</v>
      </c>
      <c r="S209" s="49" t="e">
        <v>#REF!</v>
      </c>
      <c r="T209" s="49" t="e">
        <v>#REF!</v>
      </c>
      <c r="U209" s="49" t="e">
        <v>#REF!</v>
      </c>
      <c r="V209" s="49" t="e">
        <v>#REF!</v>
      </c>
      <c r="W209" s="49" t="e">
        <v>#REF!</v>
      </c>
      <c r="X209" s="49" t="e">
        <v>#REF!</v>
      </c>
      <c r="Y209" s="49" t="e">
        <v>#REF!</v>
      </c>
      <c r="Z209" s="49" t="e">
        <v>#REF!</v>
      </c>
      <c r="AA209" s="49" t="e">
        <v>#REF!</v>
      </c>
      <c r="AB209" s="49" t="e">
        <v>#REF!</v>
      </c>
      <c r="AC209" s="49" t="e">
        <v>#REF!</v>
      </c>
      <c r="AD209" s="49" t="e">
        <v>#REF!</v>
      </c>
      <c r="AE209" s="49" t="e">
        <v>#REF!</v>
      </c>
      <c r="AF209" s="49" t="e">
        <v>#REF!</v>
      </c>
      <c r="AG209" s="49" t="e">
        <v>#REF!</v>
      </c>
      <c r="AH209" s="49" t="e">
        <v>#REF!</v>
      </c>
      <c r="AI209" s="49" t="e">
        <v>#REF!</v>
      </c>
      <c r="AJ209" s="49" t="e">
        <v>#REF!</v>
      </c>
      <c r="AK209" s="49" t="e">
        <v>#REF!</v>
      </c>
      <c r="AL209" s="49" t="e">
        <v>#REF!</v>
      </c>
      <c r="AM209" s="49" t="e">
        <v>#REF!</v>
      </c>
      <c r="AN209" s="49" t="e">
        <v>#REF!</v>
      </c>
      <c r="AO209" s="49" t="e">
        <v>#REF!</v>
      </c>
      <c r="AP209" s="49" t="e">
        <v>#REF!</v>
      </c>
      <c r="AQ209" s="49" t="e">
        <v>#REF!</v>
      </c>
      <c r="AR209" s="49" t="e">
        <v>#REF!</v>
      </c>
      <c r="AS209" s="49" t="e">
        <v>#REF!</v>
      </c>
      <c r="AT209" s="49" t="e">
        <v>#REF!</v>
      </c>
      <c r="AU209" s="49" t="e">
        <v>#REF!</v>
      </c>
      <c r="AV209" s="49" t="e">
        <v>#REF!</v>
      </c>
      <c r="AW209" s="49" t="e">
        <v>#REF!</v>
      </c>
      <c r="AX209" s="49" t="e">
        <v>#REF!</v>
      </c>
      <c r="AY209" s="49" t="e">
        <v>#REF!</v>
      </c>
      <c r="AZ209" s="49" t="e">
        <v>#REF!</v>
      </c>
      <c r="BA209" s="49" t="e">
        <v>#REF!</v>
      </c>
      <c r="BB209" s="49" t="e">
        <v>#REF!</v>
      </c>
      <c r="BC209" s="49" t="e">
        <v>#REF!</v>
      </c>
      <c r="BD209" s="49" t="e">
        <v>#REF!</v>
      </c>
      <c r="BE209" s="49" t="e">
        <v>#REF!</v>
      </c>
      <c r="BF209" s="49" t="e">
        <v>#REF!</v>
      </c>
    </row>
    <row r="210" spans="1:58" s="51" customFormat="1" ht="15.75" customHeight="1">
      <c r="A210" s="49"/>
      <c r="B210" s="76" t="s">
        <v>14</v>
      </c>
      <c r="C210" s="49" t="e">
        <v>#REF!</v>
      </c>
      <c r="D210" s="49" t="e">
        <v>#REF!</v>
      </c>
      <c r="E210" s="49" t="e">
        <v>#REF!</v>
      </c>
      <c r="F210" s="49" t="e">
        <v>#REF!</v>
      </c>
      <c r="G210" s="49" t="e">
        <v>#REF!</v>
      </c>
      <c r="H210" s="49" t="e">
        <v>#REF!</v>
      </c>
      <c r="I210" s="49" t="e">
        <v>#REF!</v>
      </c>
      <c r="J210" s="49" t="e">
        <v>#REF!</v>
      </c>
      <c r="K210" s="49" t="e">
        <v>#REF!</v>
      </c>
      <c r="L210" s="49" t="e">
        <v>#REF!</v>
      </c>
      <c r="M210" s="49" t="e">
        <v>#REF!</v>
      </c>
      <c r="N210" s="49" t="e">
        <v>#REF!</v>
      </c>
      <c r="O210" s="49" t="e">
        <v>#REF!</v>
      </c>
      <c r="P210" s="49" t="e">
        <v>#REF!</v>
      </c>
      <c r="Q210" s="49" t="e">
        <v>#REF!</v>
      </c>
      <c r="R210" s="49" t="e">
        <v>#REF!</v>
      </c>
      <c r="S210" s="49" t="e">
        <v>#REF!</v>
      </c>
      <c r="T210" s="49" t="e">
        <v>#REF!</v>
      </c>
      <c r="U210" s="49" t="e">
        <v>#REF!</v>
      </c>
      <c r="V210" s="49" t="e">
        <v>#REF!</v>
      </c>
      <c r="W210" s="49" t="e">
        <v>#REF!</v>
      </c>
      <c r="X210" s="49" t="e">
        <v>#REF!</v>
      </c>
      <c r="Y210" s="49" t="e">
        <v>#REF!</v>
      </c>
      <c r="Z210" s="49" t="e">
        <v>#REF!</v>
      </c>
      <c r="AA210" s="49" t="e">
        <v>#REF!</v>
      </c>
      <c r="AB210" s="49" t="e">
        <v>#REF!</v>
      </c>
      <c r="AC210" s="49" t="e">
        <v>#REF!</v>
      </c>
      <c r="AD210" s="49" t="e">
        <v>#REF!</v>
      </c>
      <c r="AE210" s="49" t="e">
        <v>#REF!</v>
      </c>
      <c r="AF210" s="49" t="e">
        <v>#REF!</v>
      </c>
      <c r="AG210" s="49" t="e">
        <v>#REF!</v>
      </c>
      <c r="AH210" s="49" t="e">
        <v>#REF!</v>
      </c>
      <c r="AI210" s="49" t="e">
        <v>#REF!</v>
      </c>
      <c r="AJ210" s="49" t="e">
        <v>#REF!</v>
      </c>
      <c r="AK210" s="49" t="e">
        <v>#REF!</v>
      </c>
      <c r="AL210" s="49" t="e">
        <v>#REF!</v>
      </c>
      <c r="AM210" s="49" t="e">
        <v>#REF!</v>
      </c>
      <c r="AN210" s="49" t="e">
        <v>#REF!</v>
      </c>
      <c r="AO210" s="49" t="e">
        <v>#REF!</v>
      </c>
      <c r="AP210" s="49" t="e">
        <v>#REF!</v>
      </c>
      <c r="AQ210" s="49" t="e">
        <v>#REF!</v>
      </c>
      <c r="AR210" s="49" t="e">
        <v>#REF!</v>
      </c>
      <c r="AS210" s="49" t="e">
        <v>#REF!</v>
      </c>
      <c r="AT210" s="49" t="e">
        <v>#REF!</v>
      </c>
      <c r="AU210" s="49" t="e">
        <v>#REF!</v>
      </c>
      <c r="AV210" s="49" t="e">
        <v>#REF!</v>
      </c>
      <c r="AW210" s="49" t="e">
        <v>#REF!</v>
      </c>
      <c r="AX210" s="49" t="e">
        <v>#REF!</v>
      </c>
      <c r="AY210" s="49" t="e">
        <v>#REF!</v>
      </c>
      <c r="AZ210" s="49" t="e">
        <v>#REF!</v>
      </c>
      <c r="BA210" s="49" t="e">
        <v>#REF!</v>
      </c>
      <c r="BB210" s="49" t="e">
        <v>#REF!</v>
      </c>
      <c r="BC210" s="49" t="e">
        <v>#REF!</v>
      </c>
      <c r="BD210" s="49" t="e">
        <v>#REF!</v>
      </c>
      <c r="BE210" s="49" t="e">
        <v>#REF!</v>
      </c>
      <c r="BF210" s="49" t="e">
        <v>#REF!</v>
      </c>
    </row>
    <row r="211" spans="1:58" s="51" customFormat="1" ht="15.75" customHeight="1">
      <c r="A211" s="49"/>
      <c r="B211" s="76" t="s">
        <v>15</v>
      </c>
      <c r="C211" s="77" t="e">
        <v>#REF!</v>
      </c>
      <c r="D211" s="77" t="e">
        <v>#REF!</v>
      </c>
      <c r="E211" s="77" t="e">
        <v>#REF!</v>
      </c>
      <c r="F211" s="77" t="e">
        <v>#REF!</v>
      </c>
      <c r="G211" s="77" t="e">
        <v>#REF!</v>
      </c>
      <c r="H211" s="77" t="e">
        <v>#REF!</v>
      </c>
      <c r="I211" s="77" t="e">
        <v>#REF!</v>
      </c>
      <c r="J211" s="77" t="e">
        <v>#REF!</v>
      </c>
      <c r="K211" s="77" t="e">
        <v>#REF!</v>
      </c>
      <c r="L211" s="77" t="e">
        <v>#REF!</v>
      </c>
      <c r="M211" s="77" t="e">
        <v>#REF!</v>
      </c>
      <c r="N211" s="77" t="e">
        <v>#REF!</v>
      </c>
      <c r="O211" s="77" t="e">
        <v>#REF!</v>
      </c>
      <c r="P211" s="77" t="e">
        <v>#REF!</v>
      </c>
      <c r="Q211" s="77" t="e">
        <v>#REF!</v>
      </c>
      <c r="R211" s="77" t="e">
        <v>#REF!</v>
      </c>
      <c r="S211" s="77" t="e">
        <v>#REF!</v>
      </c>
      <c r="T211" s="77" t="e">
        <v>#REF!</v>
      </c>
      <c r="U211" s="77" t="e">
        <v>#REF!</v>
      </c>
      <c r="V211" s="77" t="e">
        <v>#REF!</v>
      </c>
      <c r="W211" s="77" t="e">
        <v>#REF!</v>
      </c>
      <c r="X211" s="77" t="e">
        <v>#REF!</v>
      </c>
      <c r="Y211" s="77" t="e">
        <v>#REF!</v>
      </c>
      <c r="Z211" s="77" t="e">
        <v>#REF!</v>
      </c>
      <c r="AA211" s="77" t="e">
        <v>#REF!</v>
      </c>
      <c r="AB211" s="77" t="e">
        <v>#REF!</v>
      </c>
      <c r="AC211" s="77" t="e">
        <v>#REF!</v>
      </c>
      <c r="AD211" s="77" t="e">
        <v>#REF!</v>
      </c>
      <c r="AE211" s="77" t="e">
        <v>#REF!</v>
      </c>
      <c r="AF211" s="77" t="e">
        <v>#REF!</v>
      </c>
      <c r="AG211" s="77" t="e">
        <v>#REF!</v>
      </c>
      <c r="AH211" s="77" t="e">
        <v>#REF!</v>
      </c>
      <c r="AI211" s="77" t="e">
        <v>#REF!</v>
      </c>
      <c r="AJ211" s="77" t="e">
        <v>#REF!</v>
      </c>
      <c r="AK211" s="77" t="e">
        <v>#REF!</v>
      </c>
      <c r="AL211" s="77" t="e">
        <v>#REF!</v>
      </c>
      <c r="AM211" s="77" t="e">
        <v>#REF!</v>
      </c>
      <c r="AN211" s="77" t="e">
        <v>#REF!</v>
      </c>
      <c r="AO211" s="77" t="e">
        <v>#REF!</v>
      </c>
      <c r="AP211" s="77" t="e">
        <v>#REF!</v>
      </c>
      <c r="AQ211" s="77" t="e">
        <v>#REF!</v>
      </c>
      <c r="AR211" s="77" t="e">
        <v>#REF!</v>
      </c>
      <c r="AS211" s="77" t="e">
        <v>#REF!</v>
      </c>
      <c r="AT211" s="77" t="e">
        <v>#REF!</v>
      </c>
      <c r="AU211" s="77" t="e">
        <v>#REF!</v>
      </c>
      <c r="AV211" s="77" t="e">
        <v>#REF!</v>
      </c>
      <c r="AW211" s="77" t="e">
        <v>#REF!</v>
      </c>
      <c r="AX211" s="77" t="e">
        <v>#REF!</v>
      </c>
      <c r="AY211" s="77" t="e">
        <v>#REF!</v>
      </c>
      <c r="AZ211" s="77" t="e">
        <v>#REF!</v>
      </c>
      <c r="BA211" s="77" t="e">
        <v>#REF!</v>
      </c>
      <c r="BB211" s="77" t="e">
        <v>#REF!</v>
      </c>
      <c r="BC211" s="77" t="e">
        <v>#REF!</v>
      </c>
      <c r="BD211" s="77" t="e">
        <v>#REF!</v>
      </c>
      <c r="BE211" s="77" t="e">
        <v>#REF!</v>
      </c>
      <c r="BF211" s="77" t="e">
        <v>#REF!</v>
      </c>
    </row>
    <row r="212" spans="1:58" s="51" customFormat="1" ht="15.75" customHeight="1">
      <c r="A212" s="49"/>
      <c r="B212" s="78"/>
      <c r="N212" s="79"/>
      <c r="O212" s="80"/>
      <c r="P212" s="81"/>
      <c r="Q212" s="80"/>
      <c r="R212" s="80"/>
      <c r="S212" s="80"/>
    </row>
    <row r="213" spans="1:58" s="51" customFormat="1" ht="15.75" customHeight="1">
      <c r="A213" s="49"/>
      <c r="B213" s="82" t="s">
        <v>16</v>
      </c>
      <c r="N213" s="79"/>
      <c r="O213" s="80"/>
      <c r="P213" s="81"/>
      <c r="Q213" s="80"/>
      <c r="R213" s="80"/>
      <c r="S213" s="80"/>
    </row>
    <row r="214" spans="1:58" s="51" customFormat="1" ht="15.75" customHeight="1">
      <c r="A214" s="49"/>
      <c r="B214" s="78"/>
      <c r="N214" s="79"/>
      <c r="O214" s="80"/>
      <c r="P214" s="81"/>
      <c r="Q214" s="80"/>
      <c r="R214" s="80"/>
      <c r="S214" s="80"/>
    </row>
    <row r="215" spans="1:58" s="51" customFormat="1" ht="15.75" customHeight="1">
      <c r="A215" s="49"/>
      <c r="B215" s="83" t="s">
        <v>17</v>
      </c>
    </row>
    <row r="216" spans="1:58" s="51" customFormat="1" ht="15.75" customHeight="1">
      <c r="A216" s="49"/>
      <c r="B216" s="84" t="s">
        <v>18</v>
      </c>
    </row>
    <row r="217" spans="1:58" s="51" customFormat="1" ht="15.75" customHeight="1">
      <c r="A217" s="49"/>
      <c r="B217" s="85" t="s">
        <v>541</v>
      </c>
      <c r="C217" s="86" t="e">
        <v>#REF!</v>
      </c>
      <c r="D217" s="86" t="e">
        <v>#REF!</v>
      </c>
      <c r="E217" s="86" t="e">
        <v>#REF!</v>
      </c>
      <c r="F217" s="86" t="e">
        <v>#REF!</v>
      </c>
      <c r="G217" s="86" t="e">
        <v>#REF!</v>
      </c>
      <c r="H217" s="86" t="e">
        <v>#REF!</v>
      </c>
      <c r="I217" s="86" t="e">
        <v>#REF!</v>
      </c>
      <c r="J217" s="86" t="e">
        <v>#REF!</v>
      </c>
      <c r="K217" s="86" t="e">
        <v>#REF!</v>
      </c>
      <c r="L217" s="86" t="e">
        <v>#REF!</v>
      </c>
      <c r="M217" s="86" t="e">
        <v>#REF!</v>
      </c>
      <c r="N217" s="86" t="e">
        <v>#REF!</v>
      </c>
      <c r="O217" s="86" t="e">
        <v>#REF!</v>
      </c>
      <c r="P217" s="86" t="e">
        <v>#REF!</v>
      </c>
      <c r="Q217" s="86" t="e">
        <v>#REF!</v>
      </c>
      <c r="R217" s="86" t="e">
        <v>#REF!</v>
      </c>
      <c r="S217" s="86" t="e">
        <v>#REF!</v>
      </c>
      <c r="T217" s="86" t="e">
        <v>#REF!</v>
      </c>
      <c r="U217" s="86" t="e">
        <v>#REF!</v>
      </c>
      <c r="V217" s="86" t="e">
        <v>#REF!</v>
      </c>
      <c r="W217" s="86" t="e">
        <v>#REF!</v>
      </c>
      <c r="X217" s="86" t="e">
        <v>#REF!</v>
      </c>
      <c r="Y217" s="86" t="e">
        <v>#REF!</v>
      </c>
      <c r="Z217" s="86" t="e">
        <v>#REF!</v>
      </c>
      <c r="AA217" s="86" t="e">
        <v>#REF!</v>
      </c>
      <c r="AB217" s="86" t="e">
        <v>#REF!</v>
      </c>
      <c r="AC217" s="86" t="e">
        <v>#REF!</v>
      </c>
      <c r="AD217" s="86" t="e">
        <v>#REF!</v>
      </c>
      <c r="AE217" s="86" t="e">
        <v>#REF!</v>
      </c>
      <c r="AF217" s="86" t="e">
        <v>#REF!</v>
      </c>
      <c r="AG217" s="86" t="e">
        <v>#REF!</v>
      </c>
      <c r="AH217" s="86" t="e">
        <v>#REF!</v>
      </c>
      <c r="AI217" s="86" t="e">
        <v>#REF!</v>
      </c>
      <c r="AJ217" s="86" t="e">
        <v>#REF!</v>
      </c>
      <c r="AK217" s="86" t="e">
        <v>#REF!</v>
      </c>
      <c r="AL217" s="86" t="e">
        <v>#REF!</v>
      </c>
      <c r="AM217" s="86" t="e">
        <v>#REF!</v>
      </c>
      <c r="AN217" s="86" t="e">
        <v>#REF!</v>
      </c>
      <c r="AO217" s="86" t="e">
        <v>#REF!</v>
      </c>
      <c r="AP217" s="86" t="e">
        <v>#REF!</v>
      </c>
      <c r="AQ217" s="86" t="e">
        <v>#REF!</v>
      </c>
      <c r="AR217" s="86" t="e">
        <v>#REF!</v>
      </c>
      <c r="AS217" s="86" t="e">
        <v>#REF!</v>
      </c>
      <c r="AT217" s="86" t="e">
        <v>#REF!</v>
      </c>
      <c r="AU217" s="86" t="e">
        <v>#REF!</v>
      </c>
      <c r="AV217" s="86" t="e">
        <v>#REF!</v>
      </c>
      <c r="AW217" s="86" t="e">
        <v>#REF!</v>
      </c>
      <c r="AX217" s="86" t="e">
        <v>#REF!</v>
      </c>
      <c r="AY217" s="86" t="e">
        <v>#REF!</v>
      </c>
      <c r="AZ217" s="86" t="e">
        <v>#REF!</v>
      </c>
      <c r="BA217" s="86" t="e">
        <v>#REF!</v>
      </c>
      <c r="BB217" s="86" t="e">
        <v>#REF!</v>
      </c>
      <c r="BC217" s="86" t="e">
        <v>#REF!</v>
      </c>
      <c r="BD217" s="86" t="e">
        <v>#REF!</v>
      </c>
      <c r="BE217" s="86" t="e">
        <v>#REF!</v>
      </c>
      <c r="BF217" s="86" t="e">
        <v>#REF!</v>
      </c>
    </row>
    <row r="218" spans="1:58" s="51" customFormat="1" ht="15.75" customHeight="1">
      <c r="A218" s="49"/>
      <c r="B218" s="85" t="s">
        <v>542</v>
      </c>
      <c r="C218" s="86" t="e">
        <v>#REF!</v>
      </c>
      <c r="D218" s="86" t="e">
        <v>#REF!</v>
      </c>
      <c r="E218" s="86" t="e">
        <v>#REF!</v>
      </c>
      <c r="F218" s="86" t="e">
        <v>#REF!</v>
      </c>
      <c r="G218" s="86" t="e">
        <v>#REF!</v>
      </c>
      <c r="H218" s="86" t="e">
        <v>#REF!</v>
      </c>
      <c r="I218" s="86" t="e">
        <v>#REF!</v>
      </c>
      <c r="J218" s="86" t="e">
        <v>#REF!</v>
      </c>
      <c r="K218" s="86" t="e">
        <v>#REF!</v>
      </c>
      <c r="L218" s="86" t="e">
        <v>#REF!</v>
      </c>
      <c r="M218" s="86" t="e">
        <v>#REF!</v>
      </c>
      <c r="N218" s="86" t="e">
        <v>#REF!</v>
      </c>
      <c r="O218" s="86" t="e">
        <v>#REF!</v>
      </c>
      <c r="P218" s="86" t="e">
        <v>#REF!</v>
      </c>
      <c r="Q218" s="86" t="e">
        <v>#REF!</v>
      </c>
      <c r="R218" s="86" t="e">
        <v>#REF!</v>
      </c>
      <c r="S218" s="86" t="e">
        <v>#REF!</v>
      </c>
      <c r="T218" s="86" t="e">
        <v>#REF!</v>
      </c>
      <c r="U218" s="86" t="e">
        <v>#REF!</v>
      </c>
      <c r="V218" s="86" t="e">
        <v>#REF!</v>
      </c>
      <c r="W218" s="86" t="e">
        <v>#REF!</v>
      </c>
      <c r="X218" s="86" t="e">
        <v>#REF!</v>
      </c>
      <c r="Y218" s="86" t="e">
        <v>#REF!</v>
      </c>
      <c r="Z218" s="86" t="e">
        <v>#REF!</v>
      </c>
      <c r="AA218" s="86" t="e">
        <v>#REF!</v>
      </c>
      <c r="AB218" s="86" t="e">
        <v>#REF!</v>
      </c>
      <c r="AC218" s="86" t="e">
        <v>#REF!</v>
      </c>
      <c r="AD218" s="86" t="e">
        <v>#REF!</v>
      </c>
      <c r="AE218" s="86" t="e">
        <v>#REF!</v>
      </c>
      <c r="AF218" s="86" t="e">
        <v>#REF!</v>
      </c>
      <c r="AG218" s="86" t="e">
        <v>#REF!</v>
      </c>
      <c r="AH218" s="86" t="e">
        <v>#REF!</v>
      </c>
      <c r="AI218" s="86" t="e">
        <v>#REF!</v>
      </c>
      <c r="AJ218" s="86" t="e">
        <v>#REF!</v>
      </c>
      <c r="AK218" s="86" t="e">
        <v>#REF!</v>
      </c>
      <c r="AL218" s="86" t="e">
        <v>#REF!</v>
      </c>
      <c r="AM218" s="86" t="e">
        <v>#REF!</v>
      </c>
      <c r="AN218" s="86" t="e">
        <v>#REF!</v>
      </c>
      <c r="AO218" s="86" t="e">
        <v>#REF!</v>
      </c>
      <c r="AP218" s="86" t="e">
        <v>#REF!</v>
      </c>
      <c r="AQ218" s="86" t="e">
        <v>#REF!</v>
      </c>
      <c r="AR218" s="86" t="e">
        <v>#REF!</v>
      </c>
      <c r="AS218" s="86" t="e">
        <v>#REF!</v>
      </c>
      <c r="AT218" s="86" t="e">
        <v>#REF!</v>
      </c>
      <c r="AU218" s="86" t="e">
        <v>#REF!</v>
      </c>
      <c r="AV218" s="86" t="e">
        <v>#REF!</v>
      </c>
      <c r="AW218" s="86" t="e">
        <v>#REF!</v>
      </c>
      <c r="AX218" s="86" t="e">
        <v>#REF!</v>
      </c>
      <c r="AY218" s="86" t="e">
        <v>#REF!</v>
      </c>
      <c r="AZ218" s="86" t="e">
        <v>#REF!</v>
      </c>
      <c r="BA218" s="86" t="e">
        <v>#REF!</v>
      </c>
      <c r="BB218" s="86" t="e">
        <v>#REF!</v>
      </c>
      <c r="BC218" s="86" t="e">
        <v>#REF!</v>
      </c>
      <c r="BD218" s="86" t="e">
        <v>#REF!</v>
      </c>
      <c r="BE218" s="86" t="e">
        <v>#REF!</v>
      </c>
      <c r="BF218" s="86" t="e">
        <v>#REF!</v>
      </c>
    </row>
    <row r="219" spans="1:58" s="51" customFormat="1" ht="15.75" customHeight="1">
      <c r="A219" s="49"/>
      <c r="B219" s="85" t="s">
        <v>543</v>
      </c>
      <c r="C219" s="86" t="e">
        <v>#REF!</v>
      </c>
      <c r="D219" s="86" t="e">
        <v>#REF!</v>
      </c>
      <c r="E219" s="86" t="e">
        <v>#REF!</v>
      </c>
      <c r="F219" s="86" t="e">
        <v>#REF!</v>
      </c>
      <c r="G219" s="86" t="e">
        <v>#REF!</v>
      </c>
      <c r="H219" s="86" t="e">
        <v>#REF!</v>
      </c>
      <c r="I219" s="86" t="e">
        <v>#REF!</v>
      </c>
      <c r="J219" s="86" t="e">
        <v>#REF!</v>
      </c>
      <c r="K219" s="86" t="e">
        <v>#REF!</v>
      </c>
      <c r="L219" s="86" t="e">
        <v>#REF!</v>
      </c>
      <c r="M219" s="86" t="e">
        <v>#REF!</v>
      </c>
      <c r="N219" s="86" t="e">
        <v>#REF!</v>
      </c>
      <c r="O219" s="86" t="e">
        <v>#REF!</v>
      </c>
      <c r="P219" s="86" t="e">
        <v>#REF!</v>
      </c>
      <c r="Q219" s="86" t="e">
        <v>#REF!</v>
      </c>
      <c r="R219" s="86" t="e">
        <v>#REF!</v>
      </c>
      <c r="S219" s="86" t="e">
        <v>#REF!</v>
      </c>
      <c r="T219" s="86" t="e">
        <v>#REF!</v>
      </c>
      <c r="U219" s="86" t="e">
        <v>#REF!</v>
      </c>
      <c r="V219" s="86" t="e">
        <v>#REF!</v>
      </c>
      <c r="W219" s="86" t="e">
        <v>#REF!</v>
      </c>
      <c r="X219" s="86" t="e">
        <v>#REF!</v>
      </c>
      <c r="Y219" s="86" t="e">
        <v>#REF!</v>
      </c>
      <c r="Z219" s="86" t="e">
        <v>#REF!</v>
      </c>
      <c r="AA219" s="86" t="e">
        <v>#REF!</v>
      </c>
      <c r="AB219" s="86" t="e">
        <v>#REF!</v>
      </c>
      <c r="AC219" s="86" t="e">
        <v>#REF!</v>
      </c>
      <c r="AD219" s="86" t="e">
        <v>#REF!</v>
      </c>
      <c r="AE219" s="86" t="e">
        <v>#REF!</v>
      </c>
      <c r="AF219" s="86" t="e">
        <v>#REF!</v>
      </c>
      <c r="AG219" s="86" t="e">
        <v>#REF!</v>
      </c>
      <c r="AH219" s="86" t="e">
        <v>#REF!</v>
      </c>
      <c r="AI219" s="86" t="e">
        <v>#REF!</v>
      </c>
      <c r="AJ219" s="86" t="e">
        <v>#REF!</v>
      </c>
      <c r="AK219" s="86" t="e">
        <v>#REF!</v>
      </c>
      <c r="AL219" s="86" t="e">
        <v>#REF!</v>
      </c>
      <c r="AM219" s="86" t="e">
        <v>#REF!</v>
      </c>
      <c r="AN219" s="86" t="e">
        <v>#REF!</v>
      </c>
      <c r="AO219" s="86" t="e">
        <v>#REF!</v>
      </c>
      <c r="AP219" s="86" t="e">
        <v>#REF!</v>
      </c>
      <c r="AQ219" s="86" t="e">
        <v>#REF!</v>
      </c>
      <c r="AR219" s="86" t="e">
        <v>#REF!</v>
      </c>
      <c r="AS219" s="86" t="e">
        <v>#REF!</v>
      </c>
      <c r="AT219" s="86" t="e">
        <v>#REF!</v>
      </c>
      <c r="AU219" s="86" t="e">
        <v>#REF!</v>
      </c>
      <c r="AV219" s="86" t="e">
        <v>#REF!</v>
      </c>
      <c r="AW219" s="86" t="e">
        <v>#REF!</v>
      </c>
      <c r="AX219" s="86" t="e">
        <v>#REF!</v>
      </c>
      <c r="AY219" s="86" t="e">
        <v>#REF!</v>
      </c>
      <c r="AZ219" s="86" t="e">
        <v>#REF!</v>
      </c>
      <c r="BA219" s="86" t="e">
        <v>#REF!</v>
      </c>
      <c r="BB219" s="86" t="e">
        <v>#REF!</v>
      </c>
      <c r="BC219" s="86" t="e">
        <v>#REF!</v>
      </c>
      <c r="BD219" s="86" t="e">
        <v>#REF!</v>
      </c>
      <c r="BE219" s="86" t="e">
        <v>#REF!</v>
      </c>
      <c r="BF219" s="86" t="e">
        <v>#REF!</v>
      </c>
    </row>
    <row r="220" spans="1:58" s="51" customFormat="1" ht="15.75" customHeight="1">
      <c r="A220" s="49"/>
      <c r="B220" s="85" t="s">
        <v>544</v>
      </c>
      <c r="C220" s="86" t="e">
        <v>#REF!</v>
      </c>
      <c r="D220" s="86" t="e">
        <v>#REF!</v>
      </c>
      <c r="E220" s="86" t="e">
        <v>#REF!</v>
      </c>
      <c r="F220" s="86" t="e">
        <v>#REF!</v>
      </c>
      <c r="G220" s="86" t="e">
        <v>#REF!</v>
      </c>
      <c r="H220" s="86" t="e">
        <v>#REF!</v>
      </c>
      <c r="I220" s="86" t="e">
        <v>#REF!</v>
      </c>
      <c r="J220" s="86" t="e">
        <v>#REF!</v>
      </c>
      <c r="K220" s="86" t="e">
        <v>#REF!</v>
      </c>
      <c r="L220" s="86" t="e">
        <v>#REF!</v>
      </c>
      <c r="M220" s="86" t="e">
        <v>#REF!</v>
      </c>
      <c r="N220" s="86" t="e">
        <v>#REF!</v>
      </c>
      <c r="O220" s="86" t="e">
        <v>#REF!</v>
      </c>
      <c r="P220" s="86" t="e">
        <v>#REF!</v>
      </c>
      <c r="Q220" s="86" t="e">
        <v>#REF!</v>
      </c>
      <c r="R220" s="86" t="e">
        <v>#REF!</v>
      </c>
      <c r="S220" s="86" t="e">
        <v>#REF!</v>
      </c>
      <c r="T220" s="86" t="e">
        <v>#REF!</v>
      </c>
      <c r="U220" s="86" t="e">
        <v>#REF!</v>
      </c>
      <c r="V220" s="86" t="e">
        <v>#REF!</v>
      </c>
      <c r="W220" s="86" t="e">
        <v>#REF!</v>
      </c>
      <c r="X220" s="86" t="e">
        <v>#REF!</v>
      </c>
      <c r="Y220" s="86" t="e">
        <v>#REF!</v>
      </c>
      <c r="Z220" s="86" t="e">
        <v>#REF!</v>
      </c>
      <c r="AA220" s="86" t="e">
        <v>#REF!</v>
      </c>
      <c r="AB220" s="86" t="e">
        <v>#REF!</v>
      </c>
      <c r="AC220" s="86" t="e">
        <v>#REF!</v>
      </c>
      <c r="AD220" s="86" t="e">
        <v>#REF!</v>
      </c>
      <c r="AE220" s="86" t="e">
        <v>#REF!</v>
      </c>
      <c r="AF220" s="86" t="e">
        <v>#REF!</v>
      </c>
      <c r="AG220" s="86" t="e">
        <v>#REF!</v>
      </c>
      <c r="AH220" s="86" t="e">
        <v>#REF!</v>
      </c>
      <c r="AI220" s="86" t="e">
        <v>#REF!</v>
      </c>
      <c r="AJ220" s="86" t="e">
        <v>#REF!</v>
      </c>
      <c r="AK220" s="86" t="e">
        <v>#REF!</v>
      </c>
      <c r="AL220" s="86" t="e">
        <v>#REF!</v>
      </c>
      <c r="AM220" s="86" t="e">
        <v>#REF!</v>
      </c>
      <c r="AN220" s="86" t="e">
        <v>#REF!</v>
      </c>
      <c r="AO220" s="86" t="e">
        <v>#REF!</v>
      </c>
      <c r="AP220" s="86" t="e">
        <v>#REF!</v>
      </c>
      <c r="AQ220" s="86" t="e">
        <v>#REF!</v>
      </c>
      <c r="AR220" s="86" t="e">
        <v>#REF!</v>
      </c>
      <c r="AS220" s="86" t="e">
        <v>#REF!</v>
      </c>
      <c r="AT220" s="86" t="e">
        <v>#REF!</v>
      </c>
      <c r="AU220" s="86" t="e">
        <v>#REF!</v>
      </c>
      <c r="AV220" s="86" t="e">
        <v>#REF!</v>
      </c>
      <c r="AW220" s="86" t="e">
        <v>#REF!</v>
      </c>
      <c r="AX220" s="86" t="e">
        <v>#REF!</v>
      </c>
      <c r="AY220" s="86" t="e">
        <v>#REF!</v>
      </c>
      <c r="AZ220" s="86" t="e">
        <v>#REF!</v>
      </c>
      <c r="BA220" s="86" t="e">
        <v>#REF!</v>
      </c>
      <c r="BB220" s="86" t="e">
        <v>#REF!</v>
      </c>
      <c r="BC220" s="86" t="e">
        <v>#REF!</v>
      </c>
      <c r="BD220" s="86" t="e">
        <v>#REF!</v>
      </c>
      <c r="BE220" s="86" t="e">
        <v>#REF!</v>
      </c>
      <c r="BF220" s="86" t="e">
        <v>#REF!</v>
      </c>
    </row>
    <row r="221" spans="1:58" s="51" customFormat="1" ht="15.75" customHeight="1">
      <c r="A221" s="49"/>
      <c r="B221" s="85" t="s">
        <v>545</v>
      </c>
      <c r="C221" s="86" t="e">
        <v>#REF!</v>
      </c>
      <c r="D221" s="86" t="e">
        <v>#REF!</v>
      </c>
      <c r="E221" s="86" t="e">
        <v>#REF!</v>
      </c>
      <c r="F221" s="86" t="e">
        <v>#REF!</v>
      </c>
      <c r="G221" s="86" t="e">
        <v>#REF!</v>
      </c>
      <c r="H221" s="86" t="e">
        <v>#REF!</v>
      </c>
      <c r="I221" s="86" t="e">
        <v>#REF!</v>
      </c>
      <c r="J221" s="86" t="e">
        <v>#REF!</v>
      </c>
      <c r="K221" s="86" t="e">
        <v>#REF!</v>
      </c>
      <c r="L221" s="86" t="e">
        <v>#REF!</v>
      </c>
      <c r="M221" s="86" t="e">
        <v>#REF!</v>
      </c>
      <c r="N221" s="86" t="e">
        <v>#REF!</v>
      </c>
      <c r="O221" s="86" t="e">
        <v>#REF!</v>
      </c>
      <c r="P221" s="86" t="e">
        <v>#REF!</v>
      </c>
      <c r="Q221" s="86" t="e">
        <v>#REF!</v>
      </c>
      <c r="R221" s="86" t="e">
        <v>#REF!</v>
      </c>
      <c r="S221" s="86" t="e">
        <v>#REF!</v>
      </c>
      <c r="T221" s="86" t="e">
        <v>#REF!</v>
      </c>
      <c r="U221" s="86" t="e">
        <v>#REF!</v>
      </c>
      <c r="V221" s="86" t="e">
        <v>#REF!</v>
      </c>
      <c r="W221" s="86" t="e">
        <v>#REF!</v>
      </c>
      <c r="X221" s="86" t="e">
        <v>#REF!</v>
      </c>
      <c r="Y221" s="86" t="e">
        <v>#REF!</v>
      </c>
      <c r="Z221" s="86" t="e">
        <v>#REF!</v>
      </c>
      <c r="AA221" s="86" t="e">
        <v>#REF!</v>
      </c>
      <c r="AB221" s="86" t="e">
        <v>#REF!</v>
      </c>
      <c r="AC221" s="86" t="e">
        <v>#REF!</v>
      </c>
      <c r="AD221" s="86" t="e">
        <v>#REF!</v>
      </c>
      <c r="AE221" s="86" t="e">
        <v>#REF!</v>
      </c>
      <c r="AF221" s="86" t="e">
        <v>#REF!</v>
      </c>
      <c r="AG221" s="86" t="e">
        <v>#REF!</v>
      </c>
      <c r="AH221" s="86" t="e">
        <v>#REF!</v>
      </c>
      <c r="AI221" s="86" t="e">
        <v>#REF!</v>
      </c>
      <c r="AJ221" s="86" t="e">
        <v>#REF!</v>
      </c>
      <c r="AK221" s="86" t="e">
        <v>#REF!</v>
      </c>
      <c r="AL221" s="86" t="e">
        <v>#REF!</v>
      </c>
      <c r="AM221" s="86" t="e">
        <v>#REF!</v>
      </c>
      <c r="AN221" s="86" t="e">
        <v>#REF!</v>
      </c>
      <c r="AO221" s="86" t="e">
        <v>#REF!</v>
      </c>
      <c r="AP221" s="86" t="e">
        <v>#REF!</v>
      </c>
      <c r="AQ221" s="86" t="e">
        <v>#REF!</v>
      </c>
      <c r="AR221" s="86" t="e">
        <v>#REF!</v>
      </c>
      <c r="AS221" s="86" t="e">
        <v>#REF!</v>
      </c>
      <c r="AT221" s="86" t="e">
        <v>#REF!</v>
      </c>
      <c r="AU221" s="86" t="e">
        <v>#REF!</v>
      </c>
      <c r="AV221" s="86" t="e">
        <v>#REF!</v>
      </c>
      <c r="AW221" s="86" t="e">
        <v>#REF!</v>
      </c>
      <c r="AX221" s="86" t="e">
        <v>#REF!</v>
      </c>
      <c r="AY221" s="86" t="e">
        <v>#REF!</v>
      </c>
      <c r="AZ221" s="86" t="e">
        <v>#REF!</v>
      </c>
      <c r="BA221" s="86" t="e">
        <v>#REF!</v>
      </c>
      <c r="BB221" s="86" t="e">
        <v>#REF!</v>
      </c>
      <c r="BC221" s="86" t="e">
        <v>#REF!</v>
      </c>
      <c r="BD221" s="86" t="e">
        <v>#REF!</v>
      </c>
      <c r="BE221" s="86" t="e">
        <v>#REF!</v>
      </c>
      <c r="BF221" s="86" t="e">
        <v>#REF!</v>
      </c>
    </row>
    <row r="222" spans="1:58" s="51" customFormat="1" ht="15.75" customHeight="1">
      <c r="A222" s="49"/>
      <c r="B222" s="87" t="s">
        <v>546</v>
      </c>
      <c r="C222" s="88" t="e">
        <v>#REF!</v>
      </c>
      <c r="D222" s="88" t="e">
        <v>#REF!</v>
      </c>
      <c r="E222" s="88" t="e">
        <v>#REF!</v>
      </c>
      <c r="F222" s="88" t="e">
        <v>#REF!</v>
      </c>
      <c r="G222" s="88" t="e">
        <v>#REF!</v>
      </c>
      <c r="H222" s="88" t="e">
        <v>#REF!</v>
      </c>
      <c r="I222" s="88" t="e">
        <v>#REF!</v>
      </c>
      <c r="J222" s="88" t="e">
        <v>#REF!</v>
      </c>
      <c r="K222" s="88" t="e">
        <v>#REF!</v>
      </c>
      <c r="L222" s="88" t="e">
        <v>#REF!</v>
      </c>
      <c r="M222" s="88" t="e">
        <v>#REF!</v>
      </c>
      <c r="N222" s="88" t="e">
        <v>#REF!</v>
      </c>
      <c r="O222" s="88" t="e">
        <v>#REF!</v>
      </c>
      <c r="P222" s="88" t="e">
        <v>#REF!</v>
      </c>
      <c r="Q222" s="88" t="e">
        <v>#REF!</v>
      </c>
      <c r="R222" s="88" t="e">
        <v>#REF!</v>
      </c>
      <c r="S222" s="88" t="e">
        <v>#REF!</v>
      </c>
      <c r="T222" s="88" t="e">
        <v>#REF!</v>
      </c>
      <c r="U222" s="88" t="e">
        <v>#REF!</v>
      </c>
      <c r="V222" s="88" t="e">
        <v>#REF!</v>
      </c>
      <c r="W222" s="88" t="e">
        <v>#REF!</v>
      </c>
      <c r="X222" s="88" t="e">
        <v>#REF!</v>
      </c>
      <c r="Y222" s="88" t="e">
        <v>#REF!</v>
      </c>
      <c r="Z222" s="88" t="e">
        <v>#REF!</v>
      </c>
      <c r="AA222" s="88" t="e">
        <v>#REF!</v>
      </c>
      <c r="AB222" s="88" t="e">
        <v>#REF!</v>
      </c>
      <c r="AC222" s="88" t="e">
        <v>#REF!</v>
      </c>
      <c r="AD222" s="88" t="e">
        <v>#REF!</v>
      </c>
      <c r="AE222" s="88" t="e">
        <v>#REF!</v>
      </c>
      <c r="AF222" s="88" t="e">
        <v>#REF!</v>
      </c>
      <c r="AG222" s="88" t="e">
        <v>#REF!</v>
      </c>
      <c r="AH222" s="88" t="e">
        <v>#REF!</v>
      </c>
      <c r="AI222" s="88" t="e">
        <v>#REF!</v>
      </c>
      <c r="AJ222" s="88" t="e">
        <v>#REF!</v>
      </c>
      <c r="AK222" s="88" t="e">
        <v>#REF!</v>
      </c>
      <c r="AL222" s="88" t="e">
        <v>#REF!</v>
      </c>
      <c r="AM222" s="88" t="e">
        <v>#REF!</v>
      </c>
      <c r="AN222" s="88" t="e">
        <v>#REF!</v>
      </c>
      <c r="AO222" s="88" t="e">
        <v>#REF!</v>
      </c>
      <c r="AP222" s="88" t="e">
        <v>#REF!</v>
      </c>
      <c r="AQ222" s="88" t="e">
        <v>#REF!</v>
      </c>
      <c r="AR222" s="88" t="e">
        <v>#REF!</v>
      </c>
      <c r="AS222" s="88" t="e">
        <v>#REF!</v>
      </c>
      <c r="AT222" s="88" t="e">
        <v>#REF!</v>
      </c>
      <c r="AU222" s="88" t="e">
        <v>#REF!</v>
      </c>
      <c r="AV222" s="88" t="e">
        <v>#REF!</v>
      </c>
      <c r="AW222" s="88" t="e">
        <v>#REF!</v>
      </c>
      <c r="AX222" s="88" t="e">
        <v>#REF!</v>
      </c>
      <c r="AY222" s="88" t="e">
        <v>#REF!</v>
      </c>
      <c r="AZ222" s="88" t="e">
        <v>#REF!</v>
      </c>
      <c r="BA222" s="88" t="e">
        <v>#REF!</v>
      </c>
      <c r="BB222" s="88" t="e">
        <v>#REF!</v>
      </c>
      <c r="BC222" s="88" t="e">
        <v>#REF!</v>
      </c>
      <c r="BD222" s="88" t="e">
        <v>#REF!</v>
      </c>
      <c r="BE222" s="88" t="e">
        <v>#REF!</v>
      </c>
      <c r="BF222" s="88" t="e">
        <v>#REF!</v>
      </c>
    </row>
    <row r="223" spans="1:58" s="51" customFormat="1" ht="15.75" customHeight="1">
      <c r="A223" s="49"/>
      <c r="B223" s="83" t="s">
        <v>19</v>
      </c>
      <c r="C223" s="89" t="e">
        <f t="shared" ref="C223:BA223" si="137">SUM(C217:C222)</f>
        <v>#REF!</v>
      </c>
      <c r="D223" s="89" t="e">
        <f t="shared" si="137"/>
        <v>#REF!</v>
      </c>
      <c r="E223" s="89" t="e">
        <f t="shared" si="137"/>
        <v>#REF!</v>
      </c>
      <c r="F223" s="89" t="e">
        <f t="shared" si="137"/>
        <v>#REF!</v>
      </c>
      <c r="G223" s="89" t="e">
        <f t="shared" si="137"/>
        <v>#REF!</v>
      </c>
      <c r="H223" s="89" t="e">
        <f t="shared" si="137"/>
        <v>#REF!</v>
      </c>
      <c r="I223" s="89" t="e">
        <f t="shared" si="137"/>
        <v>#REF!</v>
      </c>
      <c r="J223" s="89" t="e">
        <f t="shared" si="137"/>
        <v>#REF!</v>
      </c>
      <c r="K223" s="89" t="e">
        <f t="shared" si="137"/>
        <v>#REF!</v>
      </c>
      <c r="L223" s="89" t="e">
        <f t="shared" si="137"/>
        <v>#REF!</v>
      </c>
      <c r="M223" s="89" t="e">
        <f t="shared" si="137"/>
        <v>#REF!</v>
      </c>
      <c r="N223" s="89" t="e">
        <f t="shared" si="137"/>
        <v>#REF!</v>
      </c>
      <c r="O223" s="89" t="e">
        <f t="shared" si="137"/>
        <v>#REF!</v>
      </c>
      <c r="P223" s="89" t="e">
        <f t="shared" si="137"/>
        <v>#REF!</v>
      </c>
      <c r="Q223" s="89" t="e">
        <f t="shared" si="137"/>
        <v>#REF!</v>
      </c>
      <c r="R223" s="89" t="e">
        <f t="shared" si="137"/>
        <v>#REF!</v>
      </c>
      <c r="S223" s="89" t="e">
        <f t="shared" si="137"/>
        <v>#REF!</v>
      </c>
      <c r="T223" s="89" t="e">
        <f t="shared" si="137"/>
        <v>#REF!</v>
      </c>
      <c r="U223" s="89" t="e">
        <f t="shared" si="137"/>
        <v>#REF!</v>
      </c>
      <c r="V223" s="89" t="e">
        <f t="shared" si="137"/>
        <v>#REF!</v>
      </c>
      <c r="W223" s="89" t="e">
        <f t="shared" si="137"/>
        <v>#REF!</v>
      </c>
      <c r="X223" s="89" t="e">
        <f t="shared" si="137"/>
        <v>#REF!</v>
      </c>
      <c r="Y223" s="89" t="e">
        <f t="shared" si="137"/>
        <v>#REF!</v>
      </c>
      <c r="Z223" s="89" t="e">
        <f t="shared" si="137"/>
        <v>#REF!</v>
      </c>
      <c r="AA223" s="89" t="e">
        <f t="shared" si="137"/>
        <v>#REF!</v>
      </c>
      <c r="AB223" s="89" t="e">
        <f t="shared" si="137"/>
        <v>#REF!</v>
      </c>
      <c r="AC223" s="89" t="e">
        <f t="shared" si="137"/>
        <v>#REF!</v>
      </c>
      <c r="AD223" s="89" t="e">
        <f t="shared" si="137"/>
        <v>#REF!</v>
      </c>
      <c r="AE223" s="89" t="e">
        <f t="shared" si="137"/>
        <v>#REF!</v>
      </c>
      <c r="AF223" s="89" t="e">
        <f t="shared" si="137"/>
        <v>#REF!</v>
      </c>
      <c r="AG223" s="89" t="e">
        <f t="shared" si="137"/>
        <v>#REF!</v>
      </c>
      <c r="AH223" s="89" t="e">
        <f t="shared" si="137"/>
        <v>#REF!</v>
      </c>
      <c r="AI223" s="89" t="e">
        <f t="shared" si="137"/>
        <v>#REF!</v>
      </c>
      <c r="AJ223" s="89" t="e">
        <f t="shared" si="137"/>
        <v>#REF!</v>
      </c>
      <c r="AK223" s="89" t="e">
        <f t="shared" si="137"/>
        <v>#REF!</v>
      </c>
      <c r="AL223" s="89" t="e">
        <f t="shared" si="137"/>
        <v>#REF!</v>
      </c>
      <c r="AM223" s="89" t="e">
        <f t="shared" si="137"/>
        <v>#REF!</v>
      </c>
      <c r="AN223" s="89" t="e">
        <f t="shared" si="137"/>
        <v>#REF!</v>
      </c>
      <c r="AO223" s="89" t="e">
        <f t="shared" si="137"/>
        <v>#REF!</v>
      </c>
      <c r="AP223" s="89" t="e">
        <f t="shared" si="137"/>
        <v>#REF!</v>
      </c>
      <c r="AQ223" s="89" t="e">
        <f t="shared" si="137"/>
        <v>#REF!</v>
      </c>
      <c r="AR223" s="89" t="e">
        <f t="shared" si="137"/>
        <v>#REF!</v>
      </c>
      <c r="AS223" s="89" t="e">
        <f t="shared" si="137"/>
        <v>#REF!</v>
      </c>
      <c r="AT223" s="89" t="e">
        <f t="shared" si="137"/>
        <v>#REF!</v>
      </c>
      <c r="AU223" s="89" t="e">
        <f t="shared" si="137"/>
        <v>#REF!</v>
      </c>
      <c r="AV223" s="89" t="e">
        <f t="shared" si="137"/>
        <v>#REF!</v>
      </c>
      <c r="AW223" s="89" t="e">
        <f t="shared" si="137"/>
        <v>#REF!</v>
      </c>
      <c r="AX223" s="89" t="e">
        <f t="shared" si="137"/>
        <v>#REF!</v>
      </c>
      <c r="AY223" s="89" t="e">
        <f t="shared" si="137"/>
        <v>#REF!</v>
      </c>
      <c r="AZ223" s="89" t="e">
        <f t="shared" si="137"/>
        <v>#REF!</v>
      </c>
      <c r="BA223" s="89" t="e">
        <f t="shared" si="137"/>
        <v>#REF!</v>
      </c>
      <c r="BB223" s="89" t="e">
        <f t="shared" ref="BB223:BF223" si="138">SUM(BB217:BB222)</f>
        <v>#REF!</v>
      </c>
      <c r="BC223" s="89" t="e">
        <f t="shared" si="138"/>
        <v>#REF!</v>
      </c>
      <c r="BD223" s="89" t="e">
        <f t="shared" si="138"/>
        <v>#REF!</v>
      </c>
      <c r="BE223" s="89" t="e">
        <f t="shared" si="138"/>
        <v>#REF!</v>
      </c>
      <c r="BF223" s="89" t="e">
        <f t="shared" si="138"/>
        <v>#REF!</v>
      </c>
    </row>
    <row r="224" spans="1:58" s="51" customFormat="1" ht="15.75" customHeight="1">
      <c r="A224" s="49"/>
      <c r="B224" s="78"/>
    </row>
    <row r="225" spans="1:58" s="51" customFormat="1" ht="15.75" customHeight="1">
      <c r="A225" s="49"/>
      <c r="B225" s="85" t="s">
        <v>20</v>
      </c>
      <c r="C225" s="86" t="e">
        <v>#REF!</v>
      </c>
      <c r="D225" s="86" t="e">
        <v>#REF!</v>
      </c>
      <c r="E225" s="86" t="e">
        <v>#REF!</v>
      </c>
      <c r="F225" s="86" t="e">
        <v>#REF!</v>
      </c>
      <c r="G225" s="86" t="e">
        <v>#REF!</v>
      </c>
      <c r="H225" s="86" t="e">
        <v>#REF!</v>
      </c>
      <c r="I225" s="86" t="e">
        <v>#REF!</v>
      </c>
      <c r="J225" s="86" t="e">
        <v>#REF!</v>
      </c>
      <c r="K225" s="86" t="e">
        <v>#REF!</v>
      </c>
      <c r="L225" s="86" t="e">
        <v>#REF!</v>
      </c>
      <c r="M225" s="86" t="e">
        <v>#REF!</v>
      </c>
      <c r="N225" s="86" t="e">
        <v>#REF!</v>
      </c>
      <c r="O225" s="86" t="e">
        <v>#REF!</v>
      </c>
      <c r="P225" s="86" t="e">
        <v>#REF!</v>
      </c>
      <c r="Q225" s="86" t="e">
        <v>#REF!</v>
      </c>
      <c r="R225" s="86" t="e">
        <v>#REF!</v>
      </c>
      <c r="S225" s="86" t="e">
        <v>#REF!</v>
      </c>
      <c r="T225" s="86" t="e">
        <v>#REF!</v>
      </c>
      <c r="U225" s="86" t="e">
        <v>#REF!</v>
      </c>
      <c r="V225" s="86" t="e">
        <v>#REF!</v>
      </c>
      <c r="W225" s="86" t="e">
        <v>#REF!</v>
      </c>
      <c r="X225" s="86" t="e">
        <v>#REF!</v>
      </c>
      <c r="Y225" s="86" t="e">
        <v>#REF!</v>
      </c>
      <c r="Z225" s="86" t="e">
        <v>#REF!</v>
      </c>
      <c r="AA225" s="86" t="e">
        <v>#REF!</v>
      </c>
      <c r="AB225" s="86" t="e">
        <v>#REF!</v>
      </c>
      <c r="AC225" s="86" t="e">
        <v>#REF!</v>
      </c>
      <c r="AD225" s="86" t="e">
        <v>#REF!</v>
      </c>
      <c r="AE225" s="86" t="e">
        <v>#REF!</v>
      </c>
      <c r="AF225" s="86" t="e">
        <v>#REF!</v>
      </c>
      <c r="AG225" s="86" t="e">
        <v>#REF!</v>
      </c>
      <c r="AH225" s="86" t="e">
        <v>#REF!</v>
      </c>
      <c r="AI225" s="86" t="e">
        <v>#REF!</v>
      </c>
      <c r="AJ225" s="86" t="e">
        <v>#REF!</v>
      </c>
      <c r="AK225" s="86" t="e">
        <v>#REF!</v>
      </c>
      <c r="AL225" s="86" t="e">
        <v>#REF!</v>
      </c>
      <c r="AM225" s="86" t="e">
        <v>#REF!</v>
      </c>
      <c r="AN225" s="86" t="e">
        <v>#REF!</v>
      </c>
      <c r="AO225" s="86" t="e">
        <v>#REF!</v>
      </c>
      <c r="AP225" s="86" t="e">
        <v>#REF!</v>
      </c>
      <c r="AQ225" s="86" t="e">
        <v>#REF!</v>
      </c>
      <c r="AR225" s="86" t="e">
        <v>#REF!</v>
      </c>
      <c r="AS225" s="86" t="e">
        <v>#REF!</v>
      </c>
      <c r="AT225" s="86" t="e">
        <v>#REF!</v>
      </c>
      <c r="AU225" s="86" t="e">
        <v>#REF!</v>
      </c>
      <c r="AV225" s="86" t="e">
        <v>#REF!</v>
      </c>
      <c r="AW225" s="86" t="e">
        <v>#REF!</v>
      </c>
      <c r="AX225" s="86" t="e">
        <v>#REF!</v>
      </c>
      <c r="AY225" s="86" t="e">
        <v>#REF!</v>
      </c>
      <c r="AZ225" s="86" t="e">
        <v>#REF!</v>
      </c>
      <c r="BA225" s="86" t="e">
        <v>#REF!</v>
      </c>
      <c r="BB225" s="86" t="e">
        <v>#REF!</v>
      </c>
      <c r="BC225" s="86" t="e">
        <v>#REF!</v>
      </c>
      <c r="BD225" s="86" t="e">
        <v>#REF!</v>
      </c>
      <c r="BE225" s="86" t="e">
        <v>#REF!</v>
      </c>
      <c r="BF225" s="86" t="e">
        <v>#REF!</v>
      </c>
    </row>
    <row r="226" spans="1:58" s="51" customFormat="1" ht="15.75" customHeight="1">
      <c r="A226" s="49"/>
      <c r="B226" s="78"/>
      <c r="M226" s="86"/>
      <c r="N226" s="86"/>
      <c r="O226" s="86"/>
      <c r="P226" s="86"/>
      <c r="Q226" s="86"/>
      <c r="R226" s="86"/>
      <c r="S226" s="86"/>
      <c r="T226" s="86"/>
      <c r="U226" s="86"/>
      <c r="V226" s="86"/>
      <c r="W226" s="86"/>
      <c r="X226" s="86"/>
      <c r="Y226" s="86"/>
      <c r="Z226" s="86"/>
      <c r="AA226" s="86"/>
      <c r="AB226" s="86"/>
      <c r="AC226" s="86"/>
      <c r="AD226" s="86"/>
      <c r="AE226" s="86"/>
      <c r="AF226" s="86"/>
      <c r="AG226" s="86"/>
      <c r="AH226" s="86"/>
      <c r="AI226" s="86"/>
      <c r="AJ226" s="86"/>
      <c r="AK226" s="86"/>
      <c r="AL226" s="86"/>
      <c r="AM226" s="86"/>
      <c r="AN226" s="86"/>
      <c r="AO226" s="86"/>
      <c r="AP226" s="86"/>
      <c r="AQ226" s="86"/>
      <c r="AR226" s="86"/>
      <c r="AS226" s="86"/>
      <c r="AT226" s="86"/>
      <c r="AU226" s="86"/>
      <c r="AV226" s="86"/>
      <c r="AW226" s="86"/>
    </row>
    <row r="227" spans="1:58" s="51" customFormat="1" ht="15.75" customHeight="1">
      <c r="A227" s="49"/>
      <c r="B227" s="83" t="s">
        <v>21</v>
      </c>
      <c r="C227" s="89" t="e">
        <f t="shared" ref="C227:BA227" si="139">+C223+C225</f>
        <v>#REF!</v>
      </c>
      <c r="D227" s="89" t="e">
        <f t="shared" si="139"/>
        <v>#REF!</v>
      </c>
      <c r="E227" s="89" t="e">
        <f t="shared" si="139"/>
        <v>#REF!</v>
      </c>
      <c r="F227" s="89" t="e">
        <f t="shared" si="139"/>
        <v>#REF!</v>
      </c>
      <c r="G227" s="89" t="e">
        <f t="shared" si="139"/>
        <v>#REF!</v>
      </c>
      <c r="H227" s="89" t="e">
        <f t="shared" si="139"/>
        <v>#REF!</v>
      </c>
      <c r="I227" s="89" t="e">
        <f t="shared" si="139"/>
        <v>#REF!</v>
      </c>
      <c r="J227" s="89" t="e">
        <f t="shared" si="139"/>
        <v>#REF!</v>
      </c>
      <c r="K227" s="89" t="e">
        <f t="shared" si="139"/>
        <v>#REF!</v>
      </c>
      <c r="L227" s="89" t="e">
        <f t="shared" si="139"/>
        <v>#REF!</v>
      </c>
      <c r="M227" s="89" t="e">
        <f t="shared" si="139"/>
        <v>#REF!</v>
      </c>
      <c r="N227" s="89" t="e">
        <f t="shared" si="139"/>
        <v>#REF!</v>
      </c>
      <c r="O227" s="89" t="e">
        <f t="shared" si="139"/>
        <v>#REF!</v>
      </c>
      <c r="P227" s="89" t="e">
        <f t="shared" si="139"/>
        <v>#REF!</v>
      </c>
      <c r="Q227" s="89" t="e">
        <f t="shared" si="139"/>
        <v>#REF!</v>
      </c>
      <c r="R227" s="89" t="e">
        <f t="shared" si="139"/>
        <v>#REF!</v>
      </c>
      <c r="S227" s="89" t="e">
        <f t="shared" si="139"/>
        <v>#REF!</v>
      </c>
      <c r="T227" s="89" t="e">
        <f t="shared" si="139"/>
        <v>#REF!</v>
      </c>
      <c r="U227" s="89" t="e">
        <f t="shared" si="139"/>
        <v>#REF!</v>
      </c>
      <c r="V227" s="89" t="e">
        <f t="shared" si="139"/>
        <v>#REF!</v>
      </c>
      <c r="W227" s="89" t="e">
        <f t="shared" si="139"/>
        <v>#REF!</v>
      </c>
      <c r="X227" s="89" t="e">
        <f t="shared" si="139"/>
        <v>#REF!</v>
      </c>
      <c r="Y227" s="89" t="e">
        <f t="shared" si="139"/>
        <v>#REF!</v>
      </c>
      <c r="Z227" s="89" t="e">
        <f t="shared" si="139"/>
        <v>#REF!</v>
      </c>
      <c r="AA227" s="89" t="e">
        <f t="shared" si="139"/>
        <v>#REF!</v>
      </c>
      <c r="AB227" s="89" t="e">
        <f t="shared" si="139"/>
        <v>#REF!</v>
      </c>
      <c r="AC227" s="89" t="e">
        <f t="shared" si="139"/>
        <v>#REF!</v>
      </c>
      <c r="AD227" s="89" t="e">
        <f t="shared" si="139"/>
        <v>#REF!</v>
      </c>
      <c r="AE227" s="89" t="e">
        <f t="shared" si="139"/>
        <v>#REF!</v>
      </c>
      <c r="AF227" s="89" t="e">
        <f t="shared" si="139"/>
        <v>#REF!</v>
      </c>
      <c r="AG227" s="89" t="e">
        <f t="shared" si="139"/>
        <v>#REF!</v>
      </c>
      <c r="AH227" s="89" t="e">
        <f t="shared" si="139"/>
        <v>#REF!</v>
      </c>
      <c r="AI227" s="89" t="e">
        <f t="shared" si="139"/>
        <v>#REF!</v>
      </c>
      <c r="AJ227" s="89" t="e">
        <f t="shared" si="139"/>
        <v>#REF!</v>
      </c>
      <c r="AK227" s="89" t="e">
        <f t="shared" si="139"/>
        <v>#REF!</v>
      </c>
      <c r="AL227" s="89" t="e">
        <f t="shared" si="139"/>
        <v>#REF!</v>
      </c>
      <c r="AM227" s="89" t="e">
        <f t="shared" si="139"/>
        <v>#REF!</v>
      </c>
      <c r="AN227" s="89" t="e">
        <f t="shared" si="139"/>
        <v>#REF!</v>
      </c>
      <c r="AO227" s="89" t="e">
        <f t="shared" si="139"/>
        <v>#REF!</v>
      </c>
      <c r="AP227" s="89" t="e">
        <f t="shared" si="139"/>
        <v>#REF!</v>
      </c>
      <c r="AQ227" s="89" t="e">
        <f t="shared" si="139"/>
        <v>#REF!</v>
      </c>
      <c r="AR227" s="89" t="e">
        <f t="shared" si="139"/>
        <v>#REF!</v>
      </c>
      <c r="AS227" s="89" t="e">
        <f t="shared" si="139"/>
        <v>#REF!</v>
      </c>
      <c r="AT227" s="89" t="e">
        <f t="shared" si="139"/>
        <v>#REF!</v>
      </c>
      <c r="AU227" s="89" t="e">
        <f t="shared" si="139"/>
        <v>#REF!</v>
      </c>
      <c r="AV227" s="89" t="e">
        <f t="shared" si="139"/>
        <v>#REF!</v>
      </c>
      <c r="AW227" s="89" t="e">
        <f t="shared" si="139"/>
        <v>#REF!</v>
      </c>
      <c r="AX227" s="89" t="e">
        <f t="shared" si="139"/>
        <v>#REF!</v>
      </c>
      <c r="AY227" s="89" t="e">
        <f t="shared" si="139"/>
        <v>#REF!</v>
      </c>
      <c r="AZ227" s="89" t="e">
        <f t="shared" si="139"/>
        <v>#REF!</v>
      </c>
      <c r="BA227" s="89" t="e">
        <f t="shared" si="139"/>
        <v>#REF!</v>
      </c>
      <c r="BB227" s="89" t="e">
        <f t="shared" ref="BB227:BF227" si="140">+BB223+BB225</f>
        <v>#REF!</v>
      </c>
      <c r="BC227" s="89" t="e">
        <f t="shared" si="140"/>
        <v>#REF!</v>
      </c>
      <c r="BD227" s="89" t="e">
        <f t="shared" si="140"/>
        <v>#REF!</v>
      </c>
      <c r="BE227" s="89" t="e">
        <f t="shared" si="140"/>
        <v>#REF!</v>
      </c>
      <c r="BF227" s="89" t="e">
        <f t="shared" si="140"/>
        <v>#REF!</v>
      </c>
    </row>
    <row r="228" spans="1:58" s="51" customFormat="1" ht="15.75" customHeight="1">
      <c r="A228" s="49"/>
      <c r="B228" s="78"/>
    </row>
    <row r="229" spans="1:58" s="51" customFormat="1" ht="15.75" customHeight="1">
      <c r="A229" s="49"/>
      <c r="B229" s="83" t="s">
        <v>22</v>
      </c>
    </row>
    <row r="230" spans="1:58" s="51" customFormat="1" ht="15.75" customHeight="1">
      <c r="A230" s="49"/>
      <c r="B230" s="85" t="s">
        <v>547</v>
      </c>
      <c r="C230" s="86" t="e">
        <v>#REF!</v>
      </c>
      <c r="D230" s="86" t="e">
        <v>#REF!</v>
      </c>
      <c r="E230" s="86" t="e">
        <v>#REF!</v>
      </c>
      <c r="F230" s="86" t="e">
        <v>#REF!</v>
      </c>
      <c r="G230" s="86" t="e">
        <v>#REF!</v>
      </c>
      <c r="H230" s="86" t="e">
        <v>#REF!</v>
      </c>
      <c r="I230" s="86" t="e">
        <v>#REF!</v>
      </c>
      <c r="J230" s="86" t="e">
        <v>#REF!</v>
      </c>
      <c r="K230" s="86" t="e">
        <v>#REF!</v>
      </c>
      <c r="L230" s="86" t="e">
        <v>#REF!</v>
      </c>
      <c r="M230" s="86" t="e">
        <v>#REF!</v>
      </c>
      <c r="N230" s="86" t="e">
        <v>#REF!</v>
      </c>
      <c r="O230" s="86" t="e">
        <v>#REF!</v>
      </c>
      <c r="P230" s="86" t="e">
        <v>#REF!</v>
      </c>
      <c r="Q230" s="86" t="e">
        <v>#REF!</v>
      </c>
      <c r="R230" s="86" t="e">
        <v>#REF!</v>
      </c>
      <c r="S230" s="86" t="e">
        <v>#REF!</v>
      </c>
      <c r="T230" s="86" t="e">
        <v>#REF!</v>
      </c>
      <c r="U230" s="86" t="e">
        <v>#REF!</v>
      </c>
      <c r="V230" s="86" t="e">
        <v>#REF!</v>
      </c>
      <c r="W230" s="86" t="e">
        <v>#REF!</v>
      </c>
      <c r="X230" s="86" t="e">
        <v>#REF!</v>
      </c>
      <c r="Y230" s="86" t="e">
        <v>#REF!</v>
      </c>
      <c r="Z230" s="86" t="e">
        <v>#REF!</v>
      </c>
      <c r="AA230" s="86" t="e">
        <v>#REF!</v>
      </c>
      <c r="AB230" s="86" t="e">
        <v>#REF!</v>
      </c>
      <c r="AC230" s="86" t="e">
        <v>#REF!</v>
      </c>
      <c r="AD230" s="86" t="e">
        <v>#REF!</v>
      </c>
      <c r="AE230" s="86" t="e">
        <v>#REF!</v>
      </c>
      <c r="AF230" s="86" t="e">
        <v>#REF!</v>
      </c>
      <c r="AG230" s="86" t="e">
        <v>#REF!</v>
      </c>
      <c r="AH230" s="86" t="e">
        <v>#REF!</v>
      </c>
      <c r="AI230" s="86" t="e">
        <v>#REF!</v>
      </c>
      <c r="AJ230" s="86" t="e">
        <v>#REF!</v>
      </c>
      <c r="AK230" s="86" t="e">
        <v>#REF!</v>
      </c>
      <c r="AL230" s="86" t="e">
        <v>#REF!</v>
      </c>
      <c r="AM230" s="86" t="e">
        <v>#REF!</v>
      </c>
      <c r="AN230" s="86" t="e">
        <v>#REF!</v>
      </c>
      <c r="AO230" s="86" t="e">
        <v>#REF!</v>
      </c>
      <c r="AP230" s="86" t="e">
        <v>#REF!</v>
      </c>
      <c r="AQ230" s="86" t="e">
        <v>#REF!</v>
      </c>
      <c r="AR230" s="86" t="e">
        <v>#REF!</v>
      </c>
      <c r="AS230" s="86" t="e">
        <v>#REF!</v>
      </c>
      <c r="AT230" s="86" t="e">
        <v>#REF!</v>
      </c>
      <c r="AU230" s="86" t="e">
        <v>#REF!</v>
      </c>
      <c r="AV230" s="86" t="e">
        <v>#REF!</v>
      </c>
      <c r="AW230" s="86" t="e">
        <v>#REF!</v>
      </c>
      <c r="AX230" s="86" t="e">
        <v>#REF!</v>
      </c>
      <c r="AY230" s="86" t="e">
        <v>#REF!</v>
      </c>
      <c r="AZ230" s="86" t="e">
        <v>#REF!</v>
      </c>
      <c r="BA230" s="86" t="e">
        <v>#REF!</v>
      </c>
      <c r="BB230" s="86" t="e">
        <v>#REF!</v>
      </c>
      <c r="BC230" s="86" t="e">
        <v>#REF!</v>
      </c>
      <c r="BD230" s="86" t="e">
        <v>#REF!</v>
      </c>
      <c r="BE230" s="86" t="e">
        <v>#REF!</v>
      </c>
      <c r="BF230" s="86" t="e">
        <v>#REF!</v>
      </c>
    </row>
    <row r="231" spans="1:58" s="51" customFormat="1" ht="15.75" customHeight="1">
      <c r="A231" s="49"/>
      <c r="B231" s="85" t="s">
        <v>22</v>
      </c>
      <c r="C231" s="86" t="e">
        <v>#REF!</v>
      </c>
      <c r="D231" s="86" t="e">
        <v>#REF!</v>
      </c>
      <c r="E231" s="86" t="e">
        <v>#REF!</v>
      </c>
      <c r="F231" s="86" t="e">
        <v>#REF!</v>
      </c>
      <c r="G231" s="86" t="e">
        <v>#REF!</v>
      </c>
      <c r="H231" s="86" t="e">
        <v>#REF!</v>
      </c>
      <c r="I231" s="86" t="e">
        <v>#REF!</v>
      </c>
      <c r="J231" s="86" t="e">
        <v>#REF!</v>
      </c>
      <c r="K231" s="86" t="e">
        <v>#REF!</v>
      </c>
      <c r="L231" s="86" t="e">
        <v>#REF!</v>
      </c>
      <c r="M231" s="86" t="e">
        <v>#REF!</v>
      </c>
      <c r="N231" s="86" t="e">
        <v>#REF!</v>
      </c>
      <c r="O231" s="86" t="e">
        <v>#REF!</v>
      </c>
      <c r="P231" s="86" t="e">
        <v>#REF!</v>
      </c>
      <c r="Q231" s="86" t="e">
        <v>#REF!</v>
      </c>
      <c r="R231" s="86" t="e">
        <v>#REF!</v>
      </c>
      <c r="S231" s="86" t="e">
        <v>#REF!</v>
      </c>
      <c r="T231" s="86" t="e">
        <v>#REF!</v>
      </c>
      <c r="U231" s="86" t="e">
        <v>#REF!</v>
      </c>
      <c r="V231" s="86" t="e">
        <v>#REF!</v>
      </c>
      <c r="W231" s="86" t="e">
        <v>#REF!</v>
      </c>
      <c r="X231" s="86" t="e">
        <v>#REF!</v>
      </c>
      <c r="Y231" s="86" t="e">
        <v>#REF!</v>
      </c>
      <c r="Z231" s="86" t="e">
        <v>#REF!</v>
      </c>
      <c r="AA231" s="86" t="e">
        <v>#REF!</v>
      </c>
      <c r="AB231" s="86" t="e">
        <v>#REF!</v>
      </c>
      <c r="AC231" s="86" t="e">
        <v>#REF!</v>
      </c>
      <c r="AD231" s="86" t="e">
        <v>#REF!</v>
      </c>
      <c r="AE231" s="86" t="e">
        <v>#REF!</v>
      </c>
      <c r="AF231" s="86" t="e">
        <v>#REF!</v>
      </c>
      <c r="AG231" s="86" t="e">
        <v>#REF!</v>
      </c>
      <c r="AH231" s="86" t="e">
        <v>#REF!</v>
      </c>
      <c r="AI231" s="86" t="e">
        <v>#REF!</v>
      </c>
      <c r="AJ231" s="86" t="e">
        <v>#REF!</v>
      </c>
      <c r="AK231" s="86" t="e">
        <v>#REF!</v>
      </c>
      <c r="AL231" s="86" t="e">
        <v>#REF!</v>
      </c>
      <c r="AM231" s="86" t="e">
        <v>#REF!</v>
      </c>
      <c r="AN231" s="86" t="e">
        <v>#REF!</v>
      </c>
      <c r="AO231" s="86" t="e">
        <v>#REF!</v>
      </c>
      <c r="AP231" s="86" t="e">
        <v>#REF!</v>
      </c>
      <c r="AQ231" s="86" t="e">
        <v>#REF!</v>
      </c>
      <c r="AR231" s="86" t="e">
        <v>#REF!</v>
      </c>
      <c r="AS231" s="86" t="e">
        <v>#REF!</v>
      </c>
      <c r="AT231" s="86" t="e">
        <v>#REF!</v>
      </c>
      <c r="AU231" s="86" t="e">
        <v>#REF!</v>
      </c>
      <c r="AV231" s="86" t="e">
        <v>#REF!</v>
      </c>
      <c r="AW231" s="86" t="e">
        <v>#REF!</v>
      </c>
      <c r="AX231" s="86" t="e">
        <v>#REF!</v>
      </c>
      <c r="AY231" s="86" t="e">
        <v>#REF!</v>
      </c>
      <c r="AZ231" s="86" t="e">
        <v>#REF!</v>
      </c>
      <c r="BA231" s="86" t="e">
        <v>#REF!</v>
      </c>
      <c r="BB231" s="86" t="e">
        <v>#REF!</v>
      </c>
      <c r="BC231" s="86" t="e">
        <v>#REF!</v>
      </c>
      <c r="BD231" s="86" t="e">
        <v>#REF!</v>
      </c>
      <c r="BE231" s="86" t="e">
        <v>#REF!</v>
      </c>
      <c r="BF231" s="86" t="e">
        <v>#REF!</v>
      </c>
    </row>
    <row r="232" spans="1:58" s="51" customFormat="1" ht="15.75" customHeight="1">
      <c r="A232" s="49"/>
      <c r="B232" s="85" t="s">
        <v>548</v>
      </c>
      <c r="C232" s="86" t="e">
        <v>#REF!</v>
      </c>
      <c r="D232" s="86" t="e">
        <v>#REF!</v>
      </c>
      <c r="E232" s="86" t="e">
        <v>#REF!</v>
      </c>
      <c r="F232" s="86" t="e">
        <v>#REF!</v>
      </c>
      <c r="G232" s="86" t="e">
        <v>#REF!</v>
      </c>
      <c r="H232" s="86" t="e">
        <v>#REF!</v>
      </c>
      <c r="I232" s="86" t="e">
        <v>#REF!</v>
      </c>
      <c r="J232" s="86" t="e">
        <v>#REF!</v>
      </c>
      <c r="K232" s="86" t="e">
        <v>#REF!</v>
      </c>
      <c r="L232" s="86" t="e">
        <v>#REF!</v>
      </c>
      <c r="M232" s="86" t="e">
        <v>#REF!</v>
      </c>
      <c r="N232" s="86" t="e">
        <v>#REF!</v>
      </c>
      <c r="O232" s="86" t="e">
        <v>#REF!</v>
      </c>
      <c r="P232" s="86" t="e">
        <v>#REF!</v>
      </c>
      <c r="Q232" s="86" t="e">
        <v>#REF!</v>
      </c>
      <c r="R232" s="86" t="e">
        <v>#REF!</v>
      </c>
      <c r="S232" s="86" t="e">
        <v>#REF!</v>
      </c>
      <c r="T232" s="86" t="e">
        <v>#REF!</v>
      </c>
      <c r="U232" s="86" t="e">
        <v>#REF!</v>
      </c>
      <c r="V232" s="86" t="e">
        <v>#REF!</v>
      </c>
      <c r="W232" s="86" t="e">
        <v>#REF!</v>
      </c>
      <c r="X232" s="86" t="e">
        <v>#REF!</v>
      </c>
      <c r="Y232" s="86" t="e">
        <v>#REF!</v>
      </c>
      <c r="Z232" s="86" t="e">
        <v>#REF!</v>
      </c>
      <c r="AA232" s="86" t="e">
        <v>#REF!</v>
      </c>
      <c r="AB232" s="86" t="e">
        <v>#REF!</v>
      </c>
      <c r="AC232" s="86" t="e">
        <v>#REF!</v>
      </c>
      <c r="AD232" s="86" t="e">
        <v>#REF!</v>
      </c>
      <c r="AE232" s="86" t="e">
        <v>#REF!</v>
      </c>
      <c r="AF232" s="86" t="e">
        <v>#REF!</v>
      </c>
      <c r="AG232" s="86" t="e">
        <v>#REF!</v>
      </c>
      <c r="AH232" s="86" t="e">
        <v>#REF!</v>
      </c>
      <c r="AI232" s="86" t="e">
        <v>#REF!</v>
      </c>
      <c r="AJ232" s="86" t="e">
        <v>#REF!</v>
      </c>
      <c r="AK232" s="86" t="e">
        <v>#REF!</v>
      </c>
      <c r="AL232" s="86" t="e">
        <v>#REF!</v>
      </c>
      <c r="AM232" s="86" t="e">
        <v>#REF!</v>
      </c>
      <c r="AN232" s="86" t="e">
        <v>#REF!</v>
      </c>
      <c r="AO232" s="86" t="e">
        <v>#REF!</v>
      </c>
      <c r="AP232" s="86" t="e">
        <v>#REF!</v>
      </c>
      <c r="AQ232" s="86" t="e">
        <v>#REF!</v>
      </c>
      <c r="AR232" s="86" t="e">
        <v>#REF!</v>
      </c>
      <c r="AS232" s="86" t="e">
        <v>#REF!</v>
      </c>
      <c r="AT232" s="86" t="e">
        <v>#REF!</v>
      </c>
      <c r="AU232" s="86" t="e">
        <v>#REF!</v>
      </c>
      <c r="AV232" s="86" t="e">
        <v>#REF!</v>
      </c>
      <c r="AW232" s="86" t="e">
        <v>#REF!</v>
      </c>
      <c r="AX232" s="86" t="e">
        <v>#REF!</v>
      </c>
      <c r="AY232" s="86" t="e">
        <v>#REF!</v>
      </c>
      <c r="AZ232" s="86" t="e">
        <v>#REF!</v>
      </c>
      <c r="BA232" s="86" t="e">
        <v>#REF!</v>
      </c>
      <c r="BB232" s="86" t="e">
        <v>#REF!</v>
      </c>
      <c r="BC232" s="86" t="e">
        <v>#REF!</v>
      </c>
      <c r="BD232" s="86" t="e">
        <v>#REF!</v>
      </c>
      <c r="BE232" s="86" t="e">
        <v>#REF!</v>
      </c>
      <c r="BF232" s="86" t="e">
        <v>#REF!</v>
      </c>
    </row>
    <row r="233" spans="1:58" s="51" customFormat="1" ht="15.75" customHeight="1">
      <c r="A233" s="49"/>
      <c r="B233" s="87" t="s">
        <v>549</v>
      </c>
      <c r="C233" s="88" t="e">
        <v>#REF!</v>
      </c>
      <c r="D233" s="88" t="e">
        <v>#REF!</v>
      </c>
      <c r="E233" s="88" t="e">
        <v>#REF!</v>
      </c>
      <c r="F233" s="88" t="e">
        <v>#REF!</v>
      </c>
      <c r="G233" s="88" t="e">
        <v>#REF!</v>
      </c>
      <c r="H233" s="88" t="e">
        <v>#REF!</v>
      </c>
      <c r="I233" s="88" t="e">
        <v>#REF!</v>
      </c>
      <c r="J233" s="88" t="e">
        <v>#REF!</v>
      </c>
      <c r="K233" s="88" t="e">
        <v>#REF!</v>
      </c>
      <c r="L233" s="88" t="e">
        <v>#REF!</v>
      </c>
      <c r="M233" s="88" t="e">
        <v>#REF!</v>
      </c>
      <c r="N233" s="88" t="e">
        <v>#REF!</v>
      </c>
      <c r="O233" s="88" t="e">
        <v>#REF!</v>
      </c>
      <c r="P233" s="88" t="e">
        <v>#REF!</v>
      </c>
      <c r="Q233" s="88" t="e">
        <v>#REF!</v>
      </c>
      <c r="R233" s="88" t="e">
        <v>#REF!</v>
      </c>
      <c r="S233" s="88" t="e">
        <v>#REF!</v>
      </c>
      <c r="T233" s="88" t="e">
        <v>#REF!</v>
      </c>
      <c r="U233" s="88" t="e">
        <v>#REF!</v>
      </c>
      <c r="V233" s="88" t="e">
        <v>#REF!</v>
      </c>
      <c r="W233" s="88" t="e">
        <v>#REF!</v>
      </c>
      <c r="X233" s="88" t="e">
        <v>#REF!</v>
      </c>
      <c r="Y233" s="88" t="e">
        <v>#REF!</v>
      </c>
      <c r="Z233" s="88" t="e">
        <v>#REF!</v>
      </c>
      <c r="AA233" s="88" t="e">
        <v>#REF!</v>
      </c>
      <c r="AB233" s="88" t="e">
        <v>#REF!</v>
      </c>
      <c r="AC233" s="88" t="e">
        <v>#REF!</v>
      </c>
      <c r="AD233" s="88" t="e">
        <v>#REF!</v>
      </c>
      <c r="AE233" s="88" t="e">
        <v>#REF!</v>
      </c>
      <c r="AF233" s="88" t="e">
        <v>#REF!</v>
      </c>
      <c r="AG233" s="88" t="e">
        <v>#REF!</v>
      </c>
      <c r="AH233" s="88" t="e">
        <v>#REF!</v>
      </c>
      <c r="AI233" s="88" t="e">
        <v>#REF!</v>
      </c>
      <c r="AJ233" s="88" t="e">
        <v>#REF!</v>
      </c>
      <c r="AK233" s="88" t="e">
        <v>#REF!</v>
      </c>
      <c r="AL233" s="88" t="e">
        <v>#REF!</v>
      </c>
      <c r="AM233" s="88" t="e">
        <v>#REF!</v>
      </c>
      <c r="AN233" s="88" t="e">
        <v>#REF!</v>
      </c>
      <c r="AO233" s="88" t="e">
        <v>#REF!</v>
      </c>
      <c r="AP233" s="88" t="e">
        <v>#REF!</v>
      </c>
      <c r="AQ233" s="88" t="e">
        <v>#REF!</v>
      </c>
      <c r="AR233" s="88" t="e">
        <v>#REF!</v>
      </c>
      <c r="AS233" s="88" t="e">
        <v>#REF!</v>
      </c>
      <c r="AT233" s="88" t="e">
        <v>#REF!</v>
      </c>
      <c r="AU233" s="88" t="e">
        <v>#REF!</v>
      </c>
      <c r="AV233" s="88" t="e">
        <v>#REF!</v>
      </c>
      <c r="AW233" s="88" t="e">
        <v>#REF!</v>
      </c>
      <c r="AX233" s="88" t="e">
        <v>#REF!</v>
      </c>
      <c r="AY233" s="88" t="e">
        <v>#REF!</v>
      </c>
      <c r="AZ233" s="88" t="e">
        <v>#REF!</v>
      </c>
      <c r="BA233" s="88" t="e">
        <v>#REF!</v>
      </c>
      <c r="BB233" s="88" t="e">
        <v>#REF!</v>
      </c>
      <c r="BC233" s="88" t="e">
        <v>#REF!</v>
      </c>
      <c r="BD233" s="88" t="e">
        <v>#REF!</v>
      </c>
      <c r="BE233" s="88" t="e">
        <v>#REF!</v>
      </c>
      <c r="BF233" s="88" t="e">
        <v>#REF!</v>
      </c>
    </row>
    <row r="234" spans="1:58" s="51" customFormat="1" ht="15.75" customHeight="1">
      <c r="A234" s="49"/>
      <c r="B234" s="83" t="s">
        <v>23</v>
      </c>
      <c r="C234" s="89" t="e">
        <f t="shared" ref="C234:BA234" si="141">SUM(C230:C233)</f>
        <v>#REF!</v>
      </c>
      <c r="D234" s="89" t="e">
        <f t="shared" si="141"/>
        <v>#REF!</v>
      </c>
      <c r="E234" s="89" t="e">
        <f t="shared" si="141"/>
        <v>#REF!</v>
      </c>
      <c r="F234" s="89" t="e">
        <f t="shared" si="141"/>
        <v>#REF!</v>
      </c>
      <c r="G234" s="89" t="e">
        <f t="shared" si="141"/>
        <v>#REF!</v>
      </c>
      <c r="H234" s="89" t="e">
        <f t="shared" si="141"/>
        <v>#REF!</v>
      </c>
      <c r="I234" s="89" t="e">
        <f t="shared" si="141"/>
        <v>#REF!</v>
      </c>
      <c r="J234" s="89" t="e">
        <f t="shared" si="141"/>
        <v>#REF!</v>
      </c>
      <c r="K234" s="89" t="e">
        <f t="shared" si="141"/>
        <v>#REF!</v>
      </c>
      <c r="L234" s="89" t="e">
        <f t="shared" si="141"/>
        <v>#REF!</v>
      </c>
      <c r="M234" s="89" t="e">
        <f t="shared" si="141"/>
        <v>#REF!</v>
      </c>
      <c r="N234" s="89" t="e">
        <f t="shared" si="141"/>
        <v>#REF!</v>
      </c>
      <c r="O234" s="89" t="e">
        <f t="shared" si="141"/>
        <v>#REF!</v>
      </c>
      <c r="P234" s="89" t="e">
        <f t="shared" si="141"/>
        <v>#REF!</v>
      </c>
      <c r="Q234" s="89" t="e">
        <f t="shared" si="141"/>
        <v>#REF!</v>
      </c>
      <c r="R234" s="89" t="e">
        <f t="shared" si="141"/>
        <v>#REF!</v>
      </c>
      <c r="S234" s="89" t="e">
        <f t="shared" si="141"/>
        <v>#REF!</v>
      </c>
      <c r="T234" s="89" t="e">
        <f t="shared" si="141"/>
        <v>#REF!</v>
      </c>
      <c r="U234" s="89" t="e">
        <f t="shared" si="141"/>
        <v>#REF!</v>
      </c>
      <c r="V234" s="89" t="e">
        <f t="shared" si="141"/>
        <v>#REF!</v>
      </c>
      <c r="W234" s="89" t="e">
        <f t="shared" si="141"/>
        <v>#REF!</v>
      </c>
      <c r="X234" s="89" t="e">
        <f t="shared" si="141"/>
        <v>#REF!</v>
      </c>
      <c r="Y234" s="89" t="e">
        <f t="shared" si="141"/>
        <v>#REF!</v>
      </c>
      <c r="Z234" s="89" t="e">
        <f t="shared" si="141"/>
        <v>#REF!</v>
      </c>
      <c r="AA234" s="89" t="e">
        <f t="shared" si="141"/>
        <v>#REF!</v>
      </c>
      <c r="AB234" s="89" t="e">
        <f t="shared" si="141"/>
        <v>#REF!</v>
      </c>
      <c r="AC234" s="89" t="e">
        <f t="shared" si="141"/>
        <v>#REF!</v>
      </c>
      <c r="AD234" s="89" t="e">
        <f t="shared" si="141"/>
        <v>#REF!</v>
      </c>
      <c r="AE234" s="89" t="e">
        <f t="shared" si="141"/>
        <v>#REF!</v>
      </c>
      <c r="AF234" s="89" t="e">
        <f t="shared" si="141"/>
        <v>#REF!</v>
      </c>
      <c r="AG234" s="89" t="e">
        <f t="shared" si="141"/>
        <v>#REF!</v>
      </c>
      <c r="AH234" s="89" t="e">
        <f t="shared" si="141"/>
        <v>#REF!</v>
      </c>
      <c r="AI234" s="89" t="e">
        <f t="shared" si="141"/>
        <v>#REF!</v>
      </c>
      <c r="AJ234" s="89" t="e">
        <f t="shared" si="141"/>
        <v>#REF!</v>
      </c>
      <c r="AK234" s="89" t="e">
        <f t="shared" si="141"/>
        <v>#REF!</v>
      </c>
      <c r="AL234" s="89" t="e">
        <f t="shared" si="141"/>
        <v>#REF!</v>
      </c>
      <c r="AM234" s="89" t="e">
        <f t="shared" si="141"/>
        <v>#REF!</v>
      </c>
      <c r="AN234" s="89" t="e">
        <f t="shared" si="141"/>
        <v>#REF!</v>
      </c>
      <c r="AO234" s="89" t="e">
        <f t="shared" si="141"/>
        <v>#REF!</v>
      </c>
      <c r="AP234" s="89" t="e">
        <f t="shared" si="141"/>
        <v>#REF!</v>
      </c>
      <c r="AQ234" s="89" t="e">
        <f t="shared" si="141"/>
        <v>#REF!</v>
      </c>
      <c r="AR234" s="89" t="e">
        <f t="shared" si="141"/>
        <v>#REF!</v>
      </c>
      <c r="AS234" s="89" t="e">
        <f t="shared" si="141"/>
        <v>#REF!</v>
      </c>
      <c r="AT234" s="89" t="e">
        <f t="shared" si="141"/>
        <v>#REF!</v>
      </c>
      <c r="AU234" s="89" t="e">
        <f t="shared" si="141"/>
        <v>#REF!</v>
      </c>
      <c r="AV234" s="89" t="e">
        <f t="shared" si="141"/>
        <v>#REF!</v>
      </c>
      <c r="AW234" s="89" t="e">
        <f t="shared" si="141"/>
        <v>#REF!</v>
      </c>
      <c r="AX234" s="89" t="e">
        <f t="shared" si="141"/>
        <v>#REF!</v>
      </c>
      <c r="AY234" s="89" t="e">
        <f t="shared" si="141"/>
        <v>#REF!</v>
      </c>
      <c r="AZ234" s="89" t="e">
        <f t="shared" si="141"/>
        <v>#REF!</v>
      </c>
      <c r="BA234" s="89" t="e">
        <f t="shared" si="141"/>
        <v>#REF!</v>
      </c>
      <c r="BB234" s="89" t="e">
        <f t="shared" ref="BB234:BF234" si="142">SUM(BB230:BB233)</f>
        <v>#REF!</v>
      </c>
      <c r="BC234" s="89" t="e">
        <f t="shared" si="142"/>
        <v>#REF!</v>
      </c>
      <c r="BD234" s="89" t="e">
        <f t="shared" si="142"/>
        <v>#REF!</v>
      </c>
      <c r="BE234" s="89" t="e">
        <f t="shared" si="142"/>
        <v>#REF!</v>
      </c>
      <c r="BF234" s="89" t="e">
        <f t="shared" si="142"/>
        <v>#REF!</v>
      </c>
    </row>
    <row r="235" spans="1:58" s="51" customFormat="1" ht="15.75" customHeight="1">
      <c r="A235" s="49"/>
      <c r="B235" s="78"/>
    </row>
    <row r="236" spans="1:58" s="51" customFormat="1" ht="15.75" customHeight="1">
      <c r="A236" s="49"/>
      <c r="B236" s="83" t="s">
        <v>24</v>
      </c>
      <c r="C236" s="89" t="e">
        <f t="shared" ref="C236:BA236" si="143">+C234+C227</f>
        <v>#REF!</v>
      </c>
      <c r="D236" s="89" t="e">
        <f t="shared" si="143"/>
        <v>#REF!</v>
      </c>
      <c r="E236" s="89" t="e">
        <f t="shared" si="143"/>
        <v>#REF!</v>
      </c>
      <c r="F236" s="89" t="e">
        <f t="shared" si="143"/>
        <v>#REF!</v>
      </c>
      <c r="G236" s="89" t="e">
        <f t="shared" si="143"/>
        <v>#REF!</v>
      </c>
      <c r="H236" s="89" t="e">
        <f t="shared" si="143"/>
        <v>#REF!</v>
      </c>
      <c r="I236" s="89" t="e">
        <f t="shared" si="143"/>
        <v>#REF!</v>
      </c>
      <c r="J236" s="89" t="e">
        <f t="shared" si="143"/>
        <v>#REF!</v>
      </c>
      <c r="K236" s="89" t="e">
        <f t="shared" si="143"/>
        <v>#REF!</v>
      </c>
      <c r="L236" s="89" t="e">
        <f t="shared" si="143"/>
        <v>#REF!</v>
      </c>
      <c r="M236" s="89" t="e">
        <f t="shared" si="143"/>
        <v>#REF!</v>
      </c>
      <c r="N236" s="89" t="e">
        <f t="shared" si="143"/>
        <v>#REF!</v>
      </c>
      <c r="O236" s="89" t="e">
        <f t="shared" si="143"/>
        <v>#REF!</v>
      </c>
      <c r="P236" s="89" t="e">
        <f t="shared" si="143"/>
        <v>#REF!</v>
      </c>
      <c r="Q236" s="89" t="e">
        <f t="shared" si="143"/>
        <v>#REF!</v>
      </c>
      <c r="R236" s="89" t="e">
        <f t="shared" si="143"/>
        <v>#REF!</v>
      </c>
      <c r="S236" s="89" t="e">
        <f t="shared" si="143"/>
        <v>#REF!</v>
      </c>
      <c r="T236" s="89" t="e">
        <f t="shared" si="143"/>
        <v>#REF!</v>
      </c>
      <c r="U236" s="89" t="e">
        <f t="shared" si="143"/>
        <v>#REF!</v>
      </c>
      <c r="V236" s="89" t="e">
        <f t="shared" si="143"/>
        <v>#REF!</v>
      </c>
      <c r="W236" s="89" t="e">
        <f t="shared" si="143"/>
        <v>#REF!</v>
      </c>
      <c r="X236" s="89" t="e">
        <f t="shared" si="143"/>
        <v>#REF!</v>
      </c>
      <c r="Y236" s="89" t="e">
        <f t="shared" si="143"/>
        <v>#REF!</v>
      </c>
      <c r="Z236" s="89" t="e">
        <f t="shared" si="143"/>
        <v>#REF!</v>
      </c>
      <c r="AA236" s="89" t="e">
        <f t="shared" si="143"/>
        <v>#REF!</v>
      </c>
      <c r="AB236" s="89" t="e">
        <f t="shared" si="143"/>
        <v>#REF!</v>
      </c>
      <c r="AC236" s="89" t="e">
        <f t="shared" si="143"/>
        <v>#REF!</v>
      </c>
      <c r="AD236" s="89" t="e">
        <f t="shared" si="143"/>
        <v>#REF!</v>
      </c>
      <c r="AE236" s="89" t="e">
        <f t="shared" si="143"/>
        <v>#REF!</v>
      </c>
      <c r="AF236" s="89" t="e">
        <f t="shared" si="143"/>
        <v>#REF!</v>
      </c>
      <c r="AG236" s="89" t="e">
        <f t="shared" si="143"/>
        <v>#REF!</v>
      </c>
      <c r="AH236" s="89" t="e">
        <f t="shared" si="143"/>
        <v>#REF!</v>
      </c>
      <c r="AI236" s="89" t="e">
        <f t="shared" si="143"/>
        <v>#REF!</v>
      </c>
      <c r="AJ236" s="89" t="e">
        <f t="shared" si="143"/>
        <v>#REF!</v>
      </c>
      <c r="AK236" s="89" t="e">
        <f t="shared" si="143"/>
        <v>#REF!</v>
      </c>
      <c r="AL236" s="89" t="e">
        <f t="shared" si="143"/>
        <v>#REF!</v>
      </c>
      <c r="AM236" s="89" t="e">
        <f t="shared" si="143"/>
        <v>#REF!</v>
      </c>
      <c r="AN236" s="89" t="e">
        <f t="shared" si="143"/>
        <v>#REF!</v>
      </c>
      <c r="AO236" s="89" t="e">
        <f t="shared" si="143"/>
        <v>#REF!</v>
      </c>
      <c r="AP236" s="89" t="e">
        <f t="shared" si="143"/>
        <v>#REF!</v>
      </c>
      <c r="AQ236" s="89" t="e">
        <f t="shared" si="143"/>
        <v>#REF!</v>
      </c>
      <c r="AR236" s="89" t="e">
        <f t="shared" si="143"/>
        <v>#REF!</v>
      </c>
      <c r="AS236" s="89" t="e">
        <f t="shared" si="143"/>
        <v>#REF!</v>
      </c>
      <c r="AT236" s="89" t="e">
        <f t="shared" si="143"/>
        <v>#REF!</v>
      </c>
      <c r="AU236" s="89" t="e">
        <f t="shared" si="143"/>
        <v>#REF!</v>
      </c>
      <c r="AV236" s="89" t="e">
        <f t="shared" si="143"/>
        <v>#REF!</v>
      </c>
      <c r="AW236" s="89" t="e">
        <f t="shared" si="143"/>
        <v>#REF!</v>
      </c>
      <c r="AX236" s="89" t="e">
        <f t="shared" si="143"/>
        <v>#REF!</v>
      </c>
      <c r="AY236" s="89" t="e">
        <f t="shared" si="143"/>
        <v>#REF!</v>
      </c>
      <c r="AZ236" s="89" t="e">
        <f t="shared" si="143"/>
        <v>#REF!</v>
      </c>
      <c r="BA236" s="89" t="e">
        <f t="shared" si="143"/>
        <v>#REF!</v>
      </c>
      <c r="BB236" s="89" t="e">
        <f t="shared" ref="BB236:BF236" si="144">+BB234+BB227</f>
        <v>#REF!</v>
      </c>
      <c r="BC236" s="89" t="e">
        <f t="shared" si="144"/>
        <v>#REF!</v>
      </c>
      <c r="BD236" s="89" t="e">
        <f t="shared" si="144"/>
        <v>#REF!</v>
      </c>
      <c r="BE236" s="89" t="e">
        <f t="shared" si="144"/>
        <v>#REF!</v>
      </c>
      <c r="BF236" s="89" t="e">
        <f t="shared" si="144"/>
        <v>#REF!</v>
      </c>
    </row>
    <row r="237" spans="1:58" s="51" customFormat="1" ht="15.75" customHeight="1">
      <c r="A237" s="49"/>
      <c r="B237" s="78"/>
    </row>
    <row r="238" spans="1:58" s="51" customFormat="1" ht="15.75" customHeight="1">
      <c r="A238" s="49"/>
      <c r="B238" s="78" t="s">
        <v>25</v>
      </c>
      <c r="C238" s="86" t="e">
        <v>#REF!</v>
      </c>
      <c r="D238" s="86" t="e">
        <v>#REF!</v>
      </c>
      <c r="E238" s="86" t="e">
        <v>#REF!</v>
      </c>
      <c r="F238" s="86" t="e">
        <v>#REF!</v>
      </c>
      <c r="G238" s="86" t="e">
        <v>#REF!</v>
      </c>
      <c r="H238" s="86" t="e">
        <v>#REF!</v>
      </c>
      <c r="I238" s="86" t="e">
        <v>#REF!</v>
      </c>
      <c r="J238" s="86" t="e">
        <v>#REF!</v>
      </c>
      <c r="K238" s="86" t="e">
        <v>#REF!</v>
      </c>
      <c r="L238" s="86" t="e">
        <v>#REF!</v>
      </c>
      <c r="M238" s="86" t="e">
        <v>#REF!</v>
      </c>
      <c r="N238" s="86" t="e">
        <v>#REF!</v>
      </c>
      <c r="O238" s="86" t="e">
        <v>#REF!</v>
      </c>
      <c r="P238" s="86" t="e">
        <v>#REF!</v>
      </c>
      <c r="Q238" s="86" t="e">
        <v>#REF!</v>
      </c>
      <c r="R238" s="86" t="e">
        <v>#REF!</v>
      </c>
      <c r="S238" s="86" t="e">
        <v>#REF!</v>
      </c>
      <c r="T238" s="86" t="e">
        <v>#REF!</v>
      </c>
      <c r="U238" s="86" t="e">
        <v>#REF!</v>
      </c>
      <c r="V238" s="86" t="e">
        <v>#REF!</v>
      </c>
      <c r="W238" s="86" t="e">
        <v>#REF!</v>
      </c>
      <c r="X238" s="86" t="e">
        <v>#REF!</v>
      </c>
      <c r="Y238" s="86" t="e">
        <v>#REF!</v>
      </c>
      <c r="Z238" s="86" t="e">
        <v>#REF!</v>
      </c>
      <c r="AA238" s="86" t="e">
        <v>#REF!</v>
      </c>
      <c r="AB238" s="86" t="e">
        <v>#REF!</v>
      </c>
      <c r="AC238" s="86" t="e">
        <v>#REF!</v>
      </c>
      <c r="AD238" s="86" t="e">
        <v>#REF!</v>
      </c>
      <c r="AE238" s="86" t="e">
        <v>#REF!</v>
      </c>
      <c r="AF238" s="86" t="e">
        <v>#REF!</v>
      </c>
      <c r="AG238" s="86" t="e">
        <v>#REF!</v>
      </c>
      <c r="AH238" s="86" t="e">
        <v>#REF!</v>
      </c>
      <c r="AI238" s="86" t="e">
        <v>#REF!</v>
      </c>
      <c r="AJ238" s="86" t="e">
        <v>#REF!</v>
      </c>
      <c r="AK238" s="86" t="e">
        <v>#REF!</v>
      </c>
      <c r="AL238" s="86" t="e">
        <v>#REF!</v>
      </c>
      <c r="AM238" s="86" t="e">
        <v>#REF!</v>
      </c>
      <c r="AN238" s="86" t="e">
        <v>#REF!</v>
      </c>
      <c r="AO238" s="86" t="e">
        <v>#REF!</v>
      </c>
      <c r="AP238" s="86" t="e">
        <v>#REF!</v>
      </c>
      <c r="AQ238" s="86" t="e">
        <v>#REF!</v>
      </c>
      <c r="AR238" s="86" t="e">
        <v>#REF!</v>
      </c>
      <c r="AS238" s="86" t="e">
        <v>#REF!</v>
      </c>
      <c r="AT238" s="86" t="e">
        <v>#REF!</v>
      </c>
      <c r="AU238" s="86" t="e">
        <v>#REF!</v>
      </c>
      <c r="AV238" s="86" t="e">
        <v>#REF!</v>
      </c>
      <c r="AW238" s="86" t="e">
        <v>#REF!</v>
      </c>
      <c r="AX238" s="86" t="e">
        <v>#REF!</v>
      </c>
      <c r="AY238" s="86" t="e">
        <v>#REF!</v>
      </c>
      <c r="AZ238" s="86" t="e">
        <v>#REF!</v>
      </c>
      <c r="BA238" s="86" t="e">
        <v>#REF!</v>
      </c>
      <c r="BB238" s="86" t="e">
        <v>#REF!</v>
      </c>
      <c r="BC238" s="86" t="e">
        <v>#REF!</v>
      </c>
      <c r="BD238" s="86" t="e">
        <v>#REF!</v>
      </c>
      <c r="BE238" s="86" t="e">
        <v>#REF!</v>
      </c>
      <c r="BF238" s="86" t="e">
        <v>#REF!</v>
      </c>
    </row>
    <row r="239" spans="1:58" s="51" customFormat="1" ht="15.75" customHeight="1">
      <c r="A239" s="49"/>
      <c r="B239" s="78"/>
    </row>
    <row r="240" spans="1:58" s="51" customFormat="1" ht="15.75" customHeight="1">
      <c r="A240" s="49"/>
      <c r="B240" s="83" t="s">
        <v>26</v>
      </c>
      <c r="C240" s="86" t="e">
        <f t="shared" ref="C240:BA240" si="145">+C236+C238</f>
        <v>#REF!</v>
      </c>
      <c r="D240" s="86" t="e">
        <f t="shared" si="145"/>
        <v>#REF!</v>
      </c>
      <c r="E240" s="86" t="e">
        <f t="shared" si="145"/>
        <v>#REF!</v>
      </c>
      <c r="F240" s="86" t="e">
        <f t="shared" si="145"/>
        <v>#REF!</v>
      </c>
      <c r="G240" s="86" t="e">
        <f t="shared" si="145"/>
        <v>#REF!</v>
      </c>
      <c r="H240" s="86" t="e">
        <f t="shared" si="145"/>
        <v>#REF!</v>
      </c>
      <c r="I240" s="86" t="e">
        <f t="shared" si="145"/>
        <v>#REF!</v>
      </c>
      <c r="J240" s="86" t="e">
        <f t="shared" si="145"/>
        <v>#REF!</v>
      </c>
      <c r="K240" s="86" t="e">
        <f t="shared" si="145"/>
        <v>#REF!</v>
      </c>
      <c r="L240" s="86" t="e">
        <f t="shared" si="145"/>
        <v>#REF!</v>
      </c>
      <c r="M240" s="86" t="e">
        <f t="shared" si="145"/>
        <v>#REF!</v>
      </c>
      <c r="N240" s="86" t="e">
        <f t="shared" si="145"/>
        <v>#REF!</v>
      </c>
      <c r="O240" s="86" t="e">
        <f t="shared" si="145"/>
        <v>#REF!</v>
      </c>
      <c r="P240" s="86" t="e">
        <f t="shared" si="145"/>
        <v>#REF!</v>
      </c>
      <c r="Q240" s="86" t="e">
        <f t="shared" si="145"/>
        <v>#REF!</v>
      </c>
      <c r="R240" s="86" t="e">
        <f t="shared" si="145"/>
        <v>#REF!</v>
      </c>
      <c r="S240" s="86" t="e">
        <f t="shared" si="145"/>
        <v>#REF!</v>
      </c>
      <c r="T240" s="86" t="e">
        <f t="shared" si="145"/>
        <v>#REF!</v>
      </c>
      <c r="U240" s="86" t="e">
        <f t="shared" si="145"/>
        <v>#REF!</v>
      </c>
      <c r="V240" s="86" t="e">
        <f t="shared" si="145"/>
        <v>#REF!</v>
      </c>
      <c r="W240" s="86" t="e">
        <f t="shared" si="145"/>
        <v>#REF!</v>
      </c>
      <c r="X240" s="86" t="e">
        <f t="shared" si="145"/>
        <v>#REF!</v>
      </c>
      <c r="Y240" s="86" t="e">
        <f t="shared" si="145"/>
        <v>#REF!</v>
      </c>
      <c r="Z240" s="86" t="e">
        <f t="shared" si="145"/>
        <v>#REF!</v>
      </c>
      <c r="AA240" s="86" t="e">
        <f t="shared" si="145"/>
        <v>#REF!</v>
      </c>
      <c r="AB240" s="86" t="e">
        <f t="shared" si="145"/>
        <v>#REF!</v>
      </c>
      <c r="AC240" s="86" t="e">
        <f t="shared" si="145"/>
        <v>#REF!</v>
      </c>
      <c r="AD240" s="86" t="e">
        <f t="shared" si="145"/>
        <v>#REF!</v>
      </c>
      <c r="AE240" s="86" t="e">
        <f t="shared" si="145"/>
        <v>#REF!</v>
      </c>
      <c r="AF240" s="86" t="e">
        <f t="shared" si="145"/>
        <v>#REF!</v>
      </c>
      <c r="AG240" s="86" t="e">
        <f t="shared" si="145"/>
        <v>#REF!</v>
      </c>
      <c r="AH240" s="86" t="e">
        <f t="shared" si="145"/>
        <v>#REF!</v>
      </c>
      <c r="AI240" s="86" t="e">
        <f t="shared" si="145"/>
        <v>#REF!</v>
      </c>
      <c r="AJ240" s="86" t="e">
        <f t="shared" si="145"/>
        <v>#REF!</v>
      </c>
      <c r="AK240" s="86" t="e">
        <f t="shared" si="145"/>
        <v>#REF!</v>
      </c>
      <c r="AL240" s="86" t="e">
        <f t="shared" si="145"/>
        <v>#REF!</v>
      </c>
      <c r="AM240" s="86" t="e">
        <f t="shared" si="145"/>
        <v>#REF!</v>
      </c>
      <c r="AN240" s="86" t="e">
        <f t="shared" si="145"/>
        <v>#REF!</v>
      </c>
      <c r="AO240" s="86" t="e">
        <f t="shared" si="145"/>
        <v>#REF!</v>
      </c>
      <c r="AP240" s="86" t="e">
        <f t="shared" si="145"/>
        <v>#REF!</v>
      </c>
      <c r="AQ240" s="86" t="e">
        <f t="shared" si="145"/>
        <v>#REF!</v>
      </c>
      <c r="AR240" s="86" t="e">
        <f t="shared" si="145"/>
        <v>#REF!</v>
      </c>
      <c r="AS240" s="86" t="e">
        <f t="shared" si="145"/>
        <v>#REF!</v>
      </c>
      <c r="AT240" s="86" t="e">
        <f t="shared" si="145"/>
        <v>#REF!</v>
      </c>
      <c r="AU240" s="86" t="e">
        <f t="shared" si="145"/>
        <v>#REF!</v>
      </c>
      <c r="AV240" s="86" t="e">
        <f t="shared" si="145"/>
        <v>#REF!</v>
      </c>
      <c r="AW240" s="86" t="e">
        <f t="shared" si="145"/>
        <v>#REF!</v>
      </c>
      <c r="AX240" s="86" t="e">
        <f t="shared" si="145"/>
        <v>#REF!</v>
      </c>
      <c r="AY240" s="86" t="e">
        <f t="shared" si="145"/>
        <v>#REF!</v>
      </c>
      <c r="AZ240" s="86" t="e">
        <f t="shared" si="145"/>
        <v>#REF!</v>
      </c>
      <c r="BA240" s="86" t="e">
        <f t="shared" si="145"/>
        <v>#REF!</v>
      </c>
      <c r="BB240" s="86" t="e">
        <f t="shared" ref="BB240:BF240" si="146">+BB236+BB238</f>
        <v>#REF!</v>
      </c>
      <c r="BC240" s="86" t="e">
        <f t="shared" si="146"/>
        <v>#REF!</v>
      </c>
      <c r="BD240" s="86" t="e">
        <f t="shared" si="146"/>
        <v>#REF!</v>
      </c>
      <c r="BE240" s="86" t="e">
        <f t="shared" si="146"/>
        <v>#REF!</v>
      </c>
      <c r="BF240" s="86" t="e">
        <f t="shared" si="146"/>
        <v>#REF!</v>
      </c>
    </row>
    <row r="241" spans="1:58" s="51" customFormat="1" ht="15.75" customHeight="1">
      <c r="A241" s="49"/>
      <c r="B241" s="78"/>
    </row>
    <row r="242" spans="1:58" s="51" customFormat="1" ht="15.75" customHeight="1">
      <c r="A242" s="49"/>
      <c r="B242" s="90" t="s">
        <v>27</v>
      </c>
    </row>
    <row r="243" spans="1:58" s="51" customFormat="1" ht="15.75" customHeight="1">
      <c r="A243" s="49"/>
      <c r="B243" s="85"/>
      <c r="J243" s="80"/>
      <c r="V243" s="80"/>
      <c r="W243" s="80"/>
      <c r="X243" s="80"/>
      <c r="Y243" s="80"/>
      <c r="Z243" s="80"/>
      <c r="AA243" s="80"/>
    </row>
    <row r="244" spans="1:58" s="51" customFormat="1" ht="15.75" customHeight="1">
      <c r="A244" s="49"/>
      <c r="B244" s="85" t="s">
        <v>298</v>
      </c>
      <c r="C244" s="86" t="e">
        <v>#REF!</v>
      </c>
      <c r="D244" s="86" t="e">
        <v>#REF!</v>
      </c>
      <c r="E244" s="86" t="e">
        <v>#REF!</v>
      </c>
      <c r="F244" s="86" t="e">
        <v>#REF!</v>
      </c>
      <c r="G244" s="86" t="e">
        <v>#REF!</v>
      </c>
      <c r="H244" s="86" t="e">
        <v>#REF!</v>
      </c>
      <c r="I244" s="86" t="e">
        <v>#REF!</v>
      </c>
      <c r="J244" s="86" t="e">
        <v>#REF!</v>
      </c>
      <c r="K244" s="86" t="e">
        <v>#REF!</v>
      </c>
      <c r="L244" s="86" t="e">
        <v>#REF!</v>
      </c>
      <c r="M244" s="86" t="e">
        <v>#REF!</v>
      </c>
      <c r="N244" s="86" t="e">
        <v>#REF!</v>
      </c>
      <c r="O244" s="86" t="e">
        <v>#REF!</v>
      </c>
      <c r="P244" s="86" t="e">
        <v>#REF!</v>
      </c>
      <c r="Q244" s="86" t="e">
        <v>#REF!</v>
      </c>
      <c r="R244" s="86" t="e">
        <v>#REF!</v>
      </c>
      <c r="S244" s="86" t="e">
        <v>#REF!</v>
      </c>
      <c r="T244" s="86" t="e">
        <v>#REF!</v>
      </c>
      <c r="U244" s="86" t="e">
        <v>#REF!</v>
      </c>
      <c r="V244" s="86" t="e">
        <v>#REF!</v>
      </c>
      <c r="W244" s="86" t="e">
        <v>#REF!</v>
      </c>
      <c r="X244" s="86" t="e">
        <v>#REF!</v>
      </c>
      <c r="Y244" s="86" t="e">
        <v>#REF!</v>
      </c>
      <c r="Z244" s="86" t="e">
        <v>#REF!</v>
      </c>
      <c r="AA244" s="86" t="e">
        <v>#REF!</v>
      </c>
      <c r="AB244" s="86" t="e">
        <v>#REF!</v>
      </c>
      <c r="AC244" s="86" t="e">
        <v>#REF!</v>
      </c>
      <c r="AD244" s="86" t="e">
        <v>#REF!</v>
      </c>
      <c r="AE244" s="86" t="e">
        <v>#REF!</v>
      </c>
      <c r="AF244" s="86" t="e">
        <v>#REF!</v>
      </c>
      <c r="AG244" s="86" t="e">
        <v>#REF!</v>
      </c>
      <c r="AH244" s="86" t="e">
        <v>#REF!</v>
      </c>
      <c r="AI244" s="86" t="e">
        <v>#REF!</v>
      </c>
      <c r="AJ244" s="86" t="e">
        <v>#REF!</v>
      </c>
      <c r="AK244" s="86" t="e">
        <v>#REF!</v>
      </c>
      <c r="AL244" s="86" t="e">
        <v>#REF!</v>
      </c>
      <c r="AM244" s="86" t="e">
        <v>#REF!</v>
      </c>
      <c r="AN244" s="86" t="e">
        <v>#REF!</v>
      </c>
      <c r="AO244" s="86" t="e">
        <v>#REF!</v>
      </c>
      <c r="AP244" s="86" t="e">
        <v>#REF!</v>
      </c>
      <c r="AQ244" s="86" t="e">
        <v>#REF!</v>
      </c>
      <c r="AR244" s="86" t="e">
        <v>#REF!</v>
      </c>
      <c r="AS244" s="86" t="e">
        <v>#REF!</v>
      </c>
      <c r="AT244" s="86" t="e">
        <v>#REF!</v>
      </c>
      <c r="AU244" s="86" t="e">
        <v>#REF!</v>
      </c>
      <c r="AV244" s="86" t="e">
        <v>#REF!</v>
      </c>
      <c r="AW244" s="86" t="e">
        <v>#REF!</v>
      </c>
      <c r="AX244" s="86" t="e">
        <v>#REF!</v>
      </c>
      <c r="AY244" s="86" t="e">
        <v>#REF!</v>
      </c>
      <c r="AZ244" s="86" t="e">
        <v>#REF!</v>
      </c>
      <c r="BA244" s="86" t="e">
        <v>#REF!</v>
      </c>
      <c r="BB244" s="86" t="e">
        <v>#REF!</v>
      </c>
      <c r="BC244" s="86" t="e">
        <v>#REF!</v>
      </c>
      <c r="BD244" s="86" t="e">
        <v>#REF!</v>
      </c>
      <c r="BE244" s="86" t="e">
        <v>#REF!</v>
      </c>
      <c r="BF244" s="86" t="e">
        <v>#REF!</v>
      </c>
    </row>
    <row r="245" spans="1:58" s="51" customFormat="1" ht="15.75" customHeight="1">
      <c r="A245" s="49"/>
      <c r="B245" s="85" t="s">
        <v>550</v>
      </c>
      <c r="C245" s="86" t="e">
        <v>#REF!</v>
      </c>
      <c r="D245" s="86" t="e">
        <v>#REF!</v>
      </c>
      <c r="E245" s="86" t="e">
        <v>#REF!</v>
      </c>
      <c r="F245" s="86" t="e">
        <v>#REF!</v>
      </c>
      <c r="G245" s="86" t="e">
        <v>#REF!</v>
      </c>
      <c r="H245" s="86" t="e">
        <v>#REF!</v>
      </c>
      <c r="I245" s="86" t="e">
        <v>#REF!</v>
      </c>
      <c r="J245" s="86" t="e">
        <v>#REF!</v>
      </c>
      <c r="K245" s="86" t="e">
        <v>#REF!</v>
      </c>
      <c r="L245" s="86" t="e">
        <v>#REF!</v>
      </c>
      <c r="M245" s="86" t="e">
        <v>#REF!</v>
      </c>
      <c r="N245" s="86" t="e">
        <v>#REF!</v>
      </c>
      <c r="O245" s="86" t="e">
        <v>#REF!</v>
      </c>
      <c r="P245" s="86" t="e">
        <v>#REF!</v>
      </c>
      <c r="Q245" s="86" t="e">
        <v>#REF!</v>
      </c>
      <c r="R245" s="86" t="e">
        <v>#REF!</v>
      </c>
      <c r="S245" s="86" t="e">
        <v>#REF!</v>
      </c>
      <c r="T245" s="86" t="e">
        <v>#REF!</v>
      </c>
      <c r="U245" s="86" t="e">
        <v>#REF!</v>
      </c>
      <c r="V245" s="86" t="e">
        <v>#REF!</v>
      </c>
      <c r="W245" s="86" t="e">
        <v>#REF!</v>
      </c>
      <c r="X245" s="86" t="e">
        <v>#REF!</v>
      </c>
      <c r="Y245" s="86" t="e">
        <v>#REF!</v>
      </c>
      <c r="Z245" s="86" t="e">
        <v>#REF!</v>
      </c>
      <c r="AA245" s="86" t="e">
        <v>#REF!</v>
      </c>
      <c r="AB245" s="86" t="e">
        <v>#REF!</v>
      </c>
      <c r="AC245" s="86" t="e">
        <v>#REF!</v>
      </c>
      <c r="AD245" s="86" t="e">
        <v>#REF!</v>
      </c>
      <c r="AE245" s="86" t="e">
        <v>#REF!</v>
      </c>
      <c r="AF245" s="86" t="e">
        <v>#REF!</v>
      </c>
      <c r="AG245" s="86" t="e">
        <v>#REF!</v>
      </c>
      <c r="AH245" s="86" t="e">
        <v>#REF!</v>
      </c>
      <c r="AI245" s="86" t="e">
        <v>#REF!</v>
      </c>
      <c r="AJ245" s="86" t="e">
        <v>#REF!</v>
      </c>
      <c r="AK245" s="86" t="e">
        <v>#REF!</v>
      </c>
      <c r="AL245" s="86" t="e">
        <v>#REF!</v>
      </c>
      <c r="AM245" s="86" t="e">
        <v>#REF!</v>
      </c>
      <c r="AN245" s="86" t="e">
        <v>#REF!</v>
      </c>
      <c r="AO245" s="86" t="e">
        <v>#REF!</v>
      </c>
      <c r="AP245" s="86" t="e">
        <v>#REF!</v>
      </c>
      <c r="AQ245" s="86" t="e">
        <v>#REF!</v>
      </c>
      <c r="AR245" s="86" t="e">
        <v>#REF!</v>
      </c>
      <c r="AS245" s="86" t="e">
        <v>#REF!</v>
      </c>
      <c r="AT245" s="86" t="e">
        <v>#REF!</v>
      </c>
      <c r="AU245" s="86" t="e">
        <v>#REF!</v>
      </c>
      <c r="AV245" s="86" t="e">
        <v>#REF!</v>
      </c>
      <c r="AW245" s="86" t="e">
        <v>#REF!</v>
      </c>
      <c r="AX245" s="86" t="e">
        <v>#REF!</v>
      </c>
      <c r="AY245" s="86" t="e">
        <v>#REF!</v>
      </c>
      <c r="AZ245" s="86" t="e">
        <v>#REF!</v>
      </c>
      <c r="BA245" s="86" t="e">
        <v>#REF!</v>
      </c>
      <c r="BB245" s="86" t="e">
        <v>#REF!</v>
      </c>
      <c r="BC245" s="86" t="e">
        <v>#REF!</v>
      </c>
      <c r="BD245" s="86" t="e">
        <v>#REF!</v>
      </c>
      <c r="BE245" s="86" t="e">
        <v>#REF!</v>
      </c>
      <c r="BF245" s="86" t="e">
        <v>#REF!</v>
      </c>
    </row>
    <row r="246" spans="1:58" s="51" customFormat="1" ht="15.75" customHeight="1">
      <c r="A246" s="49"/>
      <c r="B246" s="85" t="s">
        <v>551</v>
      </c>
      <c r="C246" s="86" t="e">
        <v>#REF!</v>
      </c>
      <c r="D246" s="86" t="e">
        <v>#REF!</v>
      </c>
      <c r="E246" s="86" t="e">
        <v>#REF!</v>
      </c>
      <c r="F246" s="86" t="e">
        <v>#REF!</v>
      </c>
      <c r="G246" s="86" t="e">
        <v>#REF!</v>
      </c>
      <c r="H246" s="86" t="e">
        <v>#REF!</v>
      </c>
      <c r="I246" s="86" t="e">
        <v>#REF!</v>
      </c>
      <c r="J246" s="86" t="e">
        <v>#REF!</v>
      </c>
      <c r="K246" s="86" t="e">
        <v>#REF!</v>
      </c>
      <c r="L246" s="86" t="e">
        <v>#REF!</v>
      </c>
      <c r="M246" s="86" t="e">
        <v>#REF!</v>
      </c>
      <c r="N246" s="86" t="e">
        <v>#REF!</v>
      </c>
      <c r="O246" s="86" t="e">
        <v>#REF!</v>
      </c>
      <c r="P246" s="86" t="e">
        <v>#REF!</v>
      </c>
      <c r="Q246" s="86" t="e">
        <v>#REF!</v>
      </c>
      <c r="R246" s="86" t="e">
        <v>#REF!</v>
      </c>
      <c r="S246" s="86" t="e">
        <v>#REF!</v>
      </c>
      <c r="T246" s="86" t="e">
        <v>#REF!</v>
      </c>
      <c r="U246" s="86" t="e">
        <v>#REF!</v>
      </c>
      <c r="V246" s="86" t="e">
        <v>#REF!</v>
      </c>
      <c r="W246" s="86" t="e">
        <v>#REF!</v>
      </c>
      <c r="X246" s="86" t="e">
        <v>#REF!</v>
      </c>
      <c r="Y246" s="86" t="e">
        <v>#REF!</v>
      </c>
      <c r="Z246" s="86" t="e">
        <v>#REF!</v>
      </c>
      <c r="AA246" s="86" t="e">
        <v>#REF!</v>
      </c>
      <c r="AB246" s="86" t="e">
        <v>#REF!</v>
      </c>
      <c r="AC246" s="86" t="e">
        <v>#REF!</v>
      </c>
      <c r="AD246" s="86" t="e">
        <v>#REF!</v>
      </c>
      <c r="AE246" s="86" t="e">
        <v>#REF!</v>
      </c>
      <c r="AF246" s="86" t="e">
        <v>#REF!</v>
      </c>
      <c r="AG246" s="86" t="e">
        <v>#REF!</v>
      </c>
      <c r="AH246" s="86" t="e">
        <v>#REF!</v>
      </c>
      <c r="AI246" s="86" t="e">
        <v>#REF!</v>
      </c>
      <c r="AJ246" s="86" t="e">
        <v>#REF!</v>
      </c>
      <c r="AK246" s="86" t="e">
        <v>#REF!</v>
      </c>
      <c r="AL246" s="86" t="e">
        <v>#REF!</v>
      </c>
      <c r="AM246" s="86" t="e">
        <v>#REF!</v>
      </c>
      <c r="AN246" s="86" t="e">
        <v>#REF!</v>
      </c>
      <c r="AO246" s="86" t="e">
        <v>#REF!</v>
      </c>
      <c r="AP246" s="86" t="e">
        <v>#REF!</v>
      </c>
      <c r="AQ246" s="86" t="e">
        <v>#REF!</v>
      </c>
      <c r="AR246" s="86" t="e">
        <v>#REF!</v>
      </c>
      <c r="AS246" s="86" t="e">
        <v>#REF!</v>
      </c>
      <c r="AT246" s="86" t="e">
        <v>#REF!</v>
      </c>
      <c r="AU246" s="86" t="e">
        <v>#REF!</v>
      </c>
      <c r="AV246" s="86" t="e">
        <v>#REF!</v>
      </c>
      <c r="AW246" s="86" t="e">
        <v>#REF!</v>
      </c>
      <c r="AX246" s="86" t="e">
        <v>#REF!</v>
      </c>
      <c r="AY246" s="86" t="e">
        <v>#REF!</v>
      </c>
      <c r="AZ246" s="86" t="e">
        <v>#REF!</v>
      </c>
      <c r="BA246" s="86" t="e">
        <v>#REF!</v>
      </c>
      <c r="BB246" s="86" t="e">
        <v>#REF!</v>
      </c>
      <c r="BC246" s="86" t="e">
        <v>#REF!</v>
      </c>
      <c r="BD246" s="86" t="e">
        <v>#REF!</v>
      </c>
      <c r="BE246" s="86" t="e">
        <v>#REF!</v>
      </c>
      <c r="BF246" s="86" t="e">
        <v>#REF!</v>
      </c>
    </row>
    <row r="247" spans="1:58" s="51" customFormat="1" ht="15.75" customHeight="1">
      <c r="A247" s="49"/>
      <c r="B247" s="85" t="s">
        <v>552</v>
      </c>
      <c r="C247" s="86" t="e">
        <v>#REF!</v>
      </c>
      <c r="D247" s="86" t="e">
        <v>#REF!</v>
      </c>
      <c r="E247" s="86" t="e">
        <v>#REF!</v>
      </c>
      <c r="F247" s="86" t="e">
        <v>#REF!</v>
      </c>
      <c r="G247" s="86" t="e">
        <v>#REF!</v>
      </c>
      <c r="H247" s="86" t="e">
        <v>#REF!</v>
      </c>
      <c r="I247" s="86" t="e">
        <v>#REF!</v>
      </c>
      <c r="J247" s="86" t="e">
        <v>#REF!</v>
      </c>
      <c r="K247" s="86" t="e">
        <v>#REF!</v>
      </c>
      <c r="L247" s="86" t="e">
        <v>#REF!</v>
      </c>
      <c r="M247" s="86" t="e">
        <v>#REF!</v>
      </c>
      <c r="N247" s="86" t="e">
        <v>#REF!</v>
      </c>
      <c r="O247" s="86" t="e">
        <v>#REF!</v>
      </c>
      <c r="P247" s="86" t="e">
        <v>#REF!</v>
      </c>
      <c r="Q247" s="86" t="e">
        <v>#REF!</v>
      </c>
      <c r="R247" s="86" t="e">
        <v>#REF!</v>
      </c>
      <c r="S247" s="86" t="e">
        <v>#REF!</v>
      </c>
      <c r="T247" s="86" t="e">
        <v>#REF!</v>
      </c>
      <c r="U247" s="86" t="e">
        <v>#REF!</v>
      </c>
      <c r="V247" s="86" t="e">
        <v>#REF!</v>
      </c>
      <c r="W247" s="86" t="e">
        <v>#REF!</v>
      </c>
      <c r="X247" s="86" t="e">
        <v>#REF!</v>
      </c>
      <c r="Y247" s="86" t="e">
        <v>#REF!</v>
      </c>
      <c r="Z247" s="86" t="e">
        <v>#REF!</v>
      </c>
      <c r="AA247" s="86" t="e">
        <v>#REF!</v>
      </c>
      <c r="AB247" s="86" t="e">
        <v>#REF!</v>
      </c>
      <c r="AC247" s="86" t="e">
        <v>#REF!</v>
      </c>
      <c r="AD247" s="86" t="e">
        <v>#REF!</v>
      </c>
      <c r="AE247" s="86" t="e">
        <v>#REF!</v>
      </c>
      <c r="AF247" s="86" t="e">
        <v>#REF!</v>
      </c>
      <c r="AG247" s="86" t="e">
        <v>#REF!</v>
      </c>
      <c r="AH247" s="86" t="e">
        <v>#REF!</v>
      </c>
      <c r="AI247" s="86" t="e">
        <v>#REF!</v>
      </c>
      <c r="AJ247" s="86" t="e">
        <v>#REF!</v>
      </c>
      <c r="AK247" s="86" t="e">
        <v>#REF!</v>
      </c>
      <c r="AL247" s="86" t="e">
        <v>#REF!</v>
      </c>
      <c r="AM247" s="86" t="e">
        <v>#REF!</v>
      </c>
      <c r="AN247" s="86" t="e">
        <v>#REF!</v>
      </c>
      <c r="AO247" s="86" t="e">
        <v>#REF!</v>
      </c>
      <c r="AP247" s="86" t="e">
        <v>#REF!</v>
      </c>
      <c r="AQ247" s="86" t="e">
        <v>#REF!</v>
      </c>
      <c r="AR247" s="86" t="e">
        <v>#REF!</v>
      </c>
      <c r="AS247" s="86" t="e">
        <v>#REF!</v>
      </c>
      <c r="AT247" s="86" t="e">
        <v>#REF!</v>
      </c>
      <c r="AU247" s="86" t="e">
        <v>#REF!</v>
      </c>
      <c r="AV247" s="86" t="e">
        <v>#REF!</v>
      </c>
      <c r="AW247" s="86" t="e">
        <v>#REF!</v>
      </c>
      <c r="AX247" s="86" t="e">
        <v>#REF!</v>
      </c>
      <c r="AY247" s="86" t="e">
        <v>#REF!</v>
      </c>
      <c r="AZ247" s="86" t="e">
        <v>#REF!</v>
      </c>
      <c r="BA247" s="86" t="e">
        <v>#REF!</v>
      </c>
      <c r="BB247" s="86" t="e">
        <v>#REF!</v>
      </c>
      <c r="BC247" s="86" t="e">
        <v>#REF!</v>
      </c>
      <c r="BD247" s="86" t="e">
        <v>#REF!</v>
      </c>
      <c r="BE247" s="86" t="e">
        <v>#REF!</v>
      </c>
      <c r="BF247" s="86" t="e">
        <v>#REF!</v>
      </c>
    </row>
    <row r="248" spans="1:58" s="51" customFormat="1" ht="15.75" customHeight="1">
      <c r="A248" s="49"/>
      <c r="B248" s="85" t="s">
        <v>527</v>
      </c>
      <c r="C248" s="86" t="e">
        <v>#REF!</v>
      </c>
      <c r="D248" s="86" t="e">
        <v>#REF!</v>
      </c>
      <c r="E248" s="86" t="e">
        <v>#REF!</v>
      </c>
      <c r="F248" s="86" t="e">
        <v>#REF!</v>
      </c>
      <c r="G248" s="86" t="e">
        <v>#REF!</v>
      </c>
      <c r="H248" s="86" t="e">
        <v>#REF!</v>
      </c>
      <c r="I248" s="86" t="e">
        <v>#REF!</v>
      </c>
      <c r="J248" s="86" t="e">
        <v>#REF!</v>
      </c>
      <c r="K248" s="86" t="e">
        <v>#REF!</v>
      </c>
      <c r="L248" s="86" t="e">
        <v>#REF!</v>
      </c>
      <c r="M248" s="86" t="e">
        <v>#REF!</v>
      </c>
      <c r="N248" s="86" t="e">
        <v>#REF!</v>
      </c>
      <c r="O248" s="86" t="e">
        <v>#REF!</v>
      </c>
      <c r="P248" s="86" t="e">
        <v>#REF!</v>
      </c>
      <c r="Q248" s="86" t="e">
        <v>#REF!</v>
      </c>
      <c r="R248" s="86" t="e">
        <v>#REF!</v>
      </c>
      <c r="S248" s="86" t="e">
        <v>#REF!</v>
      </c>
      <c r="T248" s="86" t="e">
        <v>#REF!</v>
      </c>
      <c r="U248" s="86" t="e">
        <v>#REF!</v>
      </c>
      <c r="V248" s="86" t="e">
        <v>#REF!</v>
      </c>
      <c r="W248" s="86" t="e">
        <v>#REF!</v>
      </c>
      <c r="X248" s="86" t="e">
        <v>#REF!</v>
      </c>
      <c r="Y248" s="86" t="e">
        <v>#REF!</v>
      </c>
      <c r="Z248" s="86" t="e">
        <v>#REF!</v>
      </c>
      <c r="AA248" s="86" t="e">
        <v>#REF!</v>
      </c>
      <c r="AB248" s="86" t="e">
        <v>#REF!</v>
      </c>
      <c r="AC248" s="86" t="e">
        <v>#REF!</v>
      </c>
      <c r="AD248" s="86" t="e">
        <v>#REF!</v>
      </c>
      <c r="AE248" s="86" t="e">
        <v>#REF!</v>
      </c>
      <c r="AF248" s="86" t="e">
        <v>#REF!</v>
      </c>
      <c r="AG248" s="86" t="e">
        <v>#REF!</v>
      </c>
      <c r="AH248" s="86" t="e">
        <v>#REF!</v>
      </c>
      <c r="AI248" s="86" t="e">
        <v>#REF!</v>
      </c>
      <c r="AJ248" s="86" t="e">
        <v>#REF!</v>
      </c>
      <c r="AK248" s="86" t="e">
        <v>#REF!</v>
      </c>
      <c r="AL248" s="86" t="e">
        <v>#REF!</v>
      </c>
      <c r="AM248" s="86" t="e">
        <v>#REF!</v>
      </c>
      <c r="AN248" s="86" t="e">
        <v>#REF!</v>
      </c>
      <c r="AO248" s="86" t="e">
        <v>#REF!</v>
      </c>
      <c r="AP248" s="86" t="e">
        <v>#REF!</v>
      </c>
      <c r="AQ248" s="86" t="e">
        <v>#REF!</v>
      </c>
      <c r="AR248" s="86" t="e">
        <v>#REF!</v>
      </c>
      <c r="AS248" s="86" t="e">
        <v>#REF!</v>
      </c>
      <c r="AT248" s="86" t="e">
        <v>#REF!</v>
      </c>
      <c r="AU248" s="86" t="e">
        <v>#REF!</v>
      </c>
      <c r="AV248" s="86" t="e">
        <v>#REF!</v>
      </c>
      <c r="AW248" s="86" t="e">
        <v>#REF!</v>
      </c>
      <c r="AX248" s="86" t="e">
        <v>#REF!</v>
      </c>
      <c r="AY248" s="86" t="e">
        <v>#REF!</v>
      </c>
      <c r="AZ248" s="86" t="e">
        <v>#REF!</v>
      </c>
      <c r="BA248" s="86" t="e">
        <v>#REF!</v>
      </c>
      <c r="BB248" s="86" t="e">
        <v>#REF!</v>
      </c>
      <c r="BC248" s="86" t="e">
        <v>#REF!</v>
      </c>
      <c r="BD248" s="86" t="e">
        <v>#REF!</v>
      </c>
      <c r="BE248" s="86" t="e">
        <v>#REF!</v>
      </c>
      <c r="BF248" s="86" t="e">
        <v>#REF!</v>
      </c>
    </row>
    <row r="249" spans="1:58" s="51" customFormat="1" ht="15.75" customHeight="1">
      <c r="A249" s="49"/>
      <c r="B249" s="85" t="s">
        <v>529</v>
      </c>
      <c r="C249" s="86" t="e">
        <v>#REF!</v>
      </c>
      <c r="D249" s="86" t="e">
        <v>#REF!</v>
      </c>
      <c r="E249" s="86" t="e">
        <v>#REF!</v>
      </c>
      <c r="F249" s="86" t="e">
        <v>#REF!</v>
      </c>
      <c r="G249" s="86" t="e">
        <v>#REF!</v>
      </c>
      <c r="H249" s="86" t="e">
        <v>#REF!</v>
      </c>
      <c r="I249" s="86" t="e">
        <v>#REF!</v>
      </c>
      <c r="J249" s="86" t="e">
        <v>#REF!</v>
      </c>
      <c r="K249" s="86" t="e">
        <v>#REF!</v>
      </c>
      <c r="L249" s="86" t="e">
        <v>#REF!</v>
      </c>
      <c r="M249" s="86" t="e">
        <v>#REF!</v>
      </c>
      <c r="N249" s="86" t="e">
        <v>#REF!</v>
      </c>
      <c r="O249" s="86" t="e">
        <v>#REF!</v>
      </c>
      <c r="P249" s="86" t="e">
        <v>#REF!</v>
      </c>
      <c r="Q249" s="86" t="e">
        <v>#REF!</v>
      </c>
      <c r="R249" s="86" t="e">
        <v>#REF!</v>
      </c>
      <c r="S249" s="86" t="e">
        <v>#REF!</v>
      </c>
      <c r="T249" s="86" t="e">
        <v>#REF!</v>
      </c>
      <c r="U249" s="86" t="e">
        <v>#REF!</v>
      </c>
      <c r="V249" s="86" t="e">
        <v>#REF!</v>
      </c>
      <c r="W249" s="86" t="e">
        <v>#REF!</v>
      </c>
      <c r="X249" s="86" t="e">
        <v>#REF!</v>
      </c>
      <c r="Y249" s="86" t="e">
        <v>#REF!</v>
      </c>
      <c r="Z249" s="86" t="e">
        <v>#REF!</v>
      </c>
      <c r="AA249" s="86" t="e">
        <v>#REF!</v>
      </c>
      <c r="AB249" s="86" t="e">
        <v>#REF!</v>
      </c>
      <c r="AC249" s="86" t="e">
        <v>#REF!</v>
      </c>
      <c r="AD249" s="86" t="e">
        <v>#REF!</v>
      </c>
      <c r="AE249" s="86" t="e">
        <v>#REF!</v>
      </c>
      <c r="AF249" s="86" t="e">
        <v>#REF!</v>
      </c>
      <c r="AG249" s="86" t="e">
        <v>#REF!</v>
      </c>
      <c r="AH249" s="86" t="e">
        <v>#REF!</v>
      </c>
      <c r="AI249" s="86" t="e">
        <v>#REF!</v>
      </c>
      <c r="AJ249" s="86" t="e">
        <v>#REF!</v>
      </c>
      <c r="AK249" s="86" t="e">
        <v>#REF!</v>
      </c>
      <c r="AL249" s="86" t="e">
        <v>#REF!</v>
      </c>
      <c r="AM249" s="86" t="e">
        <v>#REF!</v>
      </c>
      <c r="AN249" s="86" t="e">
        <v>#REF!</v>
      </c>
      <c r="AO249" s="86" t="e">
        <v>#REF!</v>
      </c>
      <c r="AP249" s="86" t="e">
        <v>#REF!</v>
      </c>
      <c r="AQ249" s="86" t="e">
        <v>#REF!</v>
      </c>
      <c r="AR249" s="86" t="e">
        <v>#REF!</v>
      </c>
      <c r="AS249" s="86" t="e">
        <v>#REF!</v>
      </c>
      <c r="AT249" s="86" t="e">
        <v>#REF!</v>
      </c>
      <c r="AU249" s="86" t="e">
        <v>#REF!</v>
      </c>
      <c r="AV249" s="86" t="e">
        <v>#REF!</v>
      </c>
      <c r="AW249" s="86" t="e">
        <v>#REF!</v>
      </c>
      <c r="AX249" s="86" t="e">
        <v>#REF!</v>
      </c>
      <c r="AY249" s="86" t="e">
        <v>#REF!</v>
      </c>
      <c r="AZ249" s="86" t="e">
        <v>#REF!</v>
      </c>
      <c r="BA249" s="86" t="e">
        <v>#REF!</v>
      </c>
      <c r="BB249" s="86" t="e">
        <v>#REF!</v>
      </c>
      <c r="BC249" s="86" t="e">
        <v>#REF!</v>
      </c>
      <c r="BD249" s="86" t="e">
        <v>#REF!</v>
      </c>
      <c r="BE249" s="86" t="e">
        <v>#REF!</v>
      </c>
      <c r="BF249" s="86" t="e">
        <v>#REF!</v>
      </c>
    </row>
    <row r="250" spans="1:58" s="51" customFormat="1" ht="15.75" customHeight="1">
      <c r="A250" s="49"/>
      <c r="B250" s="85" t="s">
        <v>553</v>
      </c>
      <c r="C250" s="86" t="e">
        <v>#REF!</v>
      </c>
      <c r="D250" s="86" t="e">
        <v>#REF!</v>
      </c>
      <c r="E250" s="86" t="e">
        <v>#REF!</v>
      </c>
      <c r="F250" s="86" t="e">
        <v>#REF!</v>
      </c>
      <c r="G250" s="86" t="e">
        <v>#REF!</v>
      </c>
      <c r="H250" s="86" t="e">
        <v>#REF!</v>
      </c>
      <c r="I250" s="86" t="e">
        <v>#REF!</v>
      </c>
      <c r="J250" s="86" t="e">
        <v>#REF!</v>
      </c>
      <c r="K250" s="86" t="e">
        <v>#REF!</v>
      </c>
      <c r="L250" s="86" t="e">
        <v>#REF!</v>
      </c>
      <c r="M250" s="86" t="e">
        <v>#REF!</v>
      </c>
      <c r="N250" s="86" t="e">
        <v>#REF!</v>
      </c>
      <c r="O250" s="86" t="e">
        <v>#REF!</v>
      </c>
      <c r="P250" s="86" t="e">
        <v>#REF!</v>
      </c>
      <c r="Q250" s="86" t="e">
        <v>#REF!</v>
      </c>
      <c r="R250" s="86" t="e">
        <v>#REF!</v>
      </c>
      <c r="S250" s="86" t="e">
        <v>#REF!</v>
      </c>
      <c r="T250" s="86" t="e">
        <v>#REF!</v>
      </c>
      <c r="U250" s="86" t="e">
        <v>#REF!</v>
      </c>
      <c r="V250" s="86" t="e">
        <v>#REF!</v>
      </c>
      <c r="W250" s="86" t="e">
        <v>#REF!</v>
      </c>
      <c r="X250" s="86" t="e">
        <v>#REF!</v>
      </c>
      <c r="Y250" s="86" t="e">
        <v>#REF!</v>
      </c>
      <c r="Z250" s="86" t="e">
        <v>#REF!</v>
      </c>
      <c r="AA250" s="86" t="e">
        <v>#REF!</v>
      </c>
      <c r="AB250" s="86" t="e">
        <v>#REF!</v>
      </c>
      <c r="AC250" s="86" t="e">
        <v>#REF!</v>
      </c>
      <c r="AD250" s="86" t="e">
        <v>#REF!</v>
      </c>
      <c r="AE250" s="86" t="e">
        <v>#REF!</v>
      </c>
      <c r="AF250" s="86" t="e">
        <v>#REF!</v>
      </c>
      <c r="AG250" s="86" t="e">
        <v>#REF!</v>
      </c>
      <c r="AH250" s="86" t="e">
        <v>#REF!</v>
      </c>
      <c r="AI250" s="86" t="e">
        <v>#REF!</v>
      </c>
      <c r="AJ250" s="86" t="e">
        <v>#REF!</v>
      </c>
      <c r="AK250" s="86" t="e">
        <v>#REF!</v>
      </c>
      <c r="AL250" s="86" t="e">
        <v>#REF!</v>
      </c>
      <c r="AM250" s="86" t="e">
        <v>#REF!</v>
      </c>
      <c r="AN250" s="86" t="e">
        <v>#REF!</v>
      </c>
      <c r="AO250" s="86" t="e">
        <v>#REF!</v>
      </c>
      <c r="AP250" s="86" t="e">
        <v>#REF!</v>
      </c>
      <c r="AQ250" s="86" t="e">
        <v>#REF!</v>
      </c>
      <c r="AR250" s="86" t="e">
        <v>#REF!</v>
      </c>
      <c r="AS250" s="86" t="e">
        <v>#REF!</v>
      </c>
      <c r="AT250" s="86" t="e">
        <v>#REF!</v>
      </c>
      <c r="AU250" s="86" t="e">
        <v>#REF!</v>
      </c>
      <c r="AV250" s="86" t="e">
        <v>#REF!</v>
      </c>
      <c r="AW250" s="86" t="e">
        <v>#REF!</v>
      </c>
      <c r="AX250" s="86" t="e">
        <v>#REF!</v>
      </c>
      <c r="AY250" s="86" t="e">
        <v>#REF!</v>
      </c>
      <c r="AZ250" s="86" t="e">
        <v>#REF!</v>
      </c>
      <c r="BA250" s="86" t="e">
        <v>#REF!</v>
      </c>
      <c r="BB250" s="86" t="e">
        <v>#REF!</v>
      </c>
      <c r="BC250" s="86" t="e">
        <v>#REF!</v>
      </c>
      <c r="BD250" s="86" t="e">
        <v>#REF!</v>
      </c>
      <c r="BE250" s="86" t="e">
        <v>#REF!</v>
      </c>
      <c r="BF250" s="86" t="e">
        <v>#REF!</v>
      </c>
    </row>
    <row r="251" spans="1:58" s="51" customFormat="1" ht="15.75" customHeight="1">
      <c r="A251" s="49"/>
      <c r="B251" s="85" t="s">
        <v>533</v>
      </c>
      <c r="C251" s="86" t="e">
        <v>#REF!</v>
      </c>
      <c r="D251" s="86" t="e">
        <v>#REF!</v>
      </c>
      <c r="E251" s="86" t="e">
        <v>#REF!</v>
      </c>
      <c r="F251" s="86" t="e">
        <v>#REF!</v>
      </c>
      <c r="G251" s="86" t="e">
        <v>#REF!</v>
      </c>
      <c r="H251" s="86" t="e">
        <v>#REF!</v>
      </c>
      <c r="I251" s="86" t="e">
        <v>#REF!</v>
      </c>
      <c r="J251" s="86" t="e">
        <v>#REF!</v>
      </c>
      <c r="K251" s="86" t="e">
        <v>#REF!</v>
      </c>
      <c r="L251" s="86" t="e">
        <v>#REF!</v>
      </c>
      <c r="M251" s="86" t="e">
        <v>#REF!</v>
      </c>
      <c r="N251" s="86" t="e">
        <v>#REF!</v>
      </c>
      <c r="O251" s="86" t="e">
        <v>#REF!</v>
      </c>
      <c r="P251" s="86" t="e">
        <v>#REF!</v>
      </c>
      <c r="Q251" s="86" t="e">
        <v>#REF!</v>
      </c>
      <c r="R251" s="86" t="e">
        <v>#REF!</v>
      </c>
      <c r="S251" s="86" t="e">
        <v>#REF!</v>
      </c>
      <c r="T251" s="86" t="e">
        <v>#REF!</v>
      </c>
      <c r="U251" s="86" t="e">
        <v>#REF!</v>
      </c>
      <c r="V251" s="86" t="e">
        <v>#REF!</v>
      </c>
      <c r="W251" s="86" t="e">
        <v>#REF!</v>
      </c>
      <c r="X251" s="86" t="e">
        <v>#REF!</v>
      </c>
      <c r="Y251" s="86" t="e">
        <v>#REF!</v>
      </c>
      <c r="Z251" s="86" t="e">
        <v>#REF!</v>
      </c>
      <c r="AA251" s="86" t="e">
        <v>#REF!</v>
      </c>
      <c r="AB251" s="86" t="e">
        <v>#REF!</v>
      </c>
      <c r="AC251" s="86" t="e">
        <v>#REF!</v>
      </c>
      <c r="AD251" s="86" t="e">
        <v>#REF!</v>
      </c>
      <c r="AE251" s="86" t="e">
        <v>#REF!</v>
      </c>
      <c r="AF251" s="86" t="e">
        <v>#REF!</v>
      </c>
      <c r="AG251" s="86" t="e">
        <v>#REF!</v>
      </c>
      <c r="AH251" s="86" t="e">
        <v>#REF!</v>
      </c>
      <c r="AI251" s="86" t="e">
        <v>#REF!</v>
      </c>
      <c r="AJ251" s="86" t="e">
        <v>#REF!</v>
      </c>
      <c r="AK251" s="86" t="e">
        <v>#REF!</v>
      </c>
      <c r="AL251" s="86" t="e">
        <v>#REF!</v>
      </c>
      <c r="AM251" s="86" t="e">
        <v>#REF!</v>
      </c>
      <c r="AN251" s="86" t="e">
        <v>#REF!</v>
      </c>
      <c r="AO251" s="86" t="e">
        <v>#REF!</v>
      </c>
      <c r="AP251" s="86" t="e">
        <v>#REF!</v>
      </c>
      <c r="AQ251" s="86" t="e">
        <v>#REF!</v>
      </c>
      <c r="AR251" s="86" t="e">
        <v>#REF!</v>
      </c>
      <c r="AS251" s="86" t="e">
        <v>#REF!</v>
      </c>
      <c r="AT251" s="86" t="e">
        <v>#REF!</v>
      </c>
      <c r="AU251" s="86" t="e">
        <v>#REF!</v>
      </c>
      <c r="AV251" s="86" t="e">
        <v>#REF!</v>
      </c>
      <c r="AW251" s="86" t="e">
        <v>#REF!</v>
      </c>
      <c r="AX251" s="86" t="e">
        <v>#REF!</v>
      </c>
      <c r="AY251" s="86" t="e">
        <v>#REF!</v>
      </c>
      <c r="AZ251" s="86" t="e">
        <v>#REF!</v>
      </c>
      <c r="BA251" s="86" t="e">
        <v>#REF!</v>
      </c>
      <c r="BB251" s="86" t="e">
        <v>#REF!</v>
      </c>
      <c r="BC251" s="86" t="e">
        <v>#REF!</v>
      </c>
      <c r="BD251" s="86" t="e">
        <v>#REF!</v>
      </c>
      <c r="BE251" s="86" t="e">
        <v>#REF!</v>
      </c>
      <c r="BF251" s="86" t="e">
        <v>#REF!</v>
      </c>
    </row>
    <row r="252" spans="1:58" s="51" customFormat="1" ht="15.75" customHeight="1">
      <c r="A252" s="49"/>
      <c r="B252" s="85" t="s">
        <v>554</v>
      </c>
      <c r="C252" s="86" t="e">
        <v>#REF!</v>
      </c>
      <c r="D252" s="86" t="e">
        <v>#REF!</v>
      </c>
      <c r="E252" s="86" t="e">
        <v>#REF!</v>
      </c>
      <c r="F252" s="86" t="e">
        <v>#REF!</v>
      </c>
      <c r="G252" s="86" t="e">
        <v>#REF!</v>
      </c>
      <c r="H252" s="86" t="e">
        <v>#REF!</v>
      </c>
      <c r="I252" s="86" t="e">
        <v>#REF!</v>
      </c>
      <c r="J252" s="86" t="e">
        <v>#REF!</v>
      </c>
      <c r="K252" s="86" t="e">
        <v>#REF!</v>
      </c>
      <c r="L252" s="86" t="e">
        <v>#REF!</v>
      </c>
      <c r="M252" s="86" t="e">
        <v>#REF!</v>
      </c>
      <c r="N252" s="86" t="e">
        <v>#REF!</v>
      </c>
      <c r="O252" s="86" t="e">
        <v>#REF!</v>
      </c>
      <c r="P252" s="86" t="e">
        <v>#REF!</v>
      </c>
      <c r="Q252" s="86" t="e">
        <v>#REF!</v>
      </c>
      <c r="R252" s="86" t="e">
        <v>#REF!</v>
      </c>
      <c r="S252" s="86" t="e">
        <v>#REF!</v>
      </c>
      <c r="T252" s="86" t="e">
        <v>#REF!</v>
      </c>
      <c r="U252" s="86" t="e">
        <v>#REF!</v>
      </c>
      <c r="V252" s="86" t="e">
        <v>#REF!</v>
      </c>
      <c r="W252" s="86" t="e">
        <v>#REF!</v>
      </c>
      <c r="X252" s="86" t="e">
        <v>#REF!</v>
      </c>
      <c r="Y252" s="86" t="e">
        <v>#REF!</v>
      </c>
      <c r="Z252" s="86" t="e">
        <v>#REF!</v>
      </c>
      <c r="AA252" s="86" t="e">
        <v>#REF!</v>
      </c>
      <c r="AB252" s="86" t="e">
        <v>#REF!</v>
      </c>
      <c r="AC252" s="86" t="e">
        <v>#REF!</v>
      </c>
      <c r="AD252" s="86" t="e">
        <v>#REF!</v>
      </c>
      <c r="AE252" s="86" t="e">
        <v>#REF!</v>
      </c>
      <c r="AF252" s="86" t="e">
        <v>#REF!</v>
      </c>
      <c r="AG252" s="86" t="e">
        <v>#REF!</v>
      </c>
      <c r="AH252" s="86" t="e">
        <v>#REF!</v>
      </c>
      <c r="AI252" s="86" t="e">
        <v>#REF!</v>
      </c>
      <c r="AJ252" s="86" t="e">
        <v>#REF!</v>
      </c>
      <c r="AK252" s="86" t="e">
        <v>#REF!</v>
      </c>
      <c r="AL252" s="86" t="e">
        <v>#REF!</v>
      </c>
      <c r="AM252" s="86" t="e">
        <v>#REF!</v>
      </c>
      <c r="AN252" s="86" t="e">
        <v>#REF!</v>
      </c>
      <c r="AO252" s="86" t="e">
        <v>#REF!</v>
      </c>
      <c r="AP252" s="86" t="e">
        <v>#REF!</v>
      </c>
      <c r="AQ252" s="86" t="e">
        <v>#REF!</v>
      </c>
      <c r="AR252" s="86" t="e">
        <v>#REF!</v>
      </c>
      <c r="AS252" s="86" t="e">
        <v>#REF!</v>
      </c>
      <c r="AT252" s="86" t="e">
        <v>#REF!</v>
      </c>
      <c r="AU252" s="86" t="e">
        <v>#REF!</v>
      </c>
      <c r="AV252" s="86" t="e">
        <v>#REF!</v>
      </c>
      <c r="AW252" s="86" t="e">
        <v>#REF!</v>
      </c>
      <c r="AX252" s="86" t="e">
        <v>#REF!</v>
      </c>
      <c r="AY252" s="86" t="e">
        <v>#REF!</v>
      </c>
      <c r="AZ252" s="86" t="e">
        <v>#REF!</v>
      </c>
      <c r="BA252" s="86" t="e">
        <v>#REF!</v>
      </c>
      <c r="BB252" s="86" t="e">
        <v>#REF!</v>
      </c>
      <c r="BC252" s="86" t="e">
        <v>#REF!</v>
      </c>
      <c r="BD252" s="86" t="e">
        <v>#REF!</v>
      </c>
      <c r="BE252" s="86" t="e">
        <v>#REF!</v>
      </c>
      <c r="BF252" s="86" t="e">
        <v>#REF!</v>
      </c>
    </row>
    <row r="253" spans="1:58" s="51" customFormat="1" ht="15.75" customHeight="1">
      <c r="A253" s="49"/>
      <c r="B253" s="85" t="s">
        <v>555</v>
      </c>
      <c r="C253" s="86" t="e">
        <v>#REF!</v>
      </c>
      <c r="D253" s="86" t="e">
        <v>#REF!</v>
      </c>
      <c r="E253" s="86" t="e">
        <v>#REF!</v>
      </c>
      <c r="F253" s="86" t="e">
        <v>#REF!</v>
      </c>
      <c r="G253" s="86" t="e">
        <v>#REF!</v>
      </c>
      <c r="H253" s="86" t="e">
        <v>#REF!</v>
      </c>
      <c r="I253" s="86" t="e">
        <v>#REF!</v>
      </c>
      <c r="J253" s="86" t="e">
        <v>#REF!</v>
      </c>
      <c r="K253" s="86" t="e">
        <v>#REF!</v>
      </c>
      <c r="L253" s="86" t="e">
        <v>#REF!</v>
      </c>
      <c r="M253" s="86" t="e">
        <v>#REF!</v>
      </c>
      <c r="N253" s="86" t="e">
        <v>#REF!</v>
      </c>
      <c r="O253" s="86" t="e">
        <v>#REF!</v>
      </c>
      <c r="P253" s="86" t="e">
        <v>#REF!</v>
      </c>
      <c r="Q253" s="86" t="e">
        <v>#REF!</v>
      </c>
      <c r="R253" s="86" t="e">
        <v>#REF!</v>
      </c>
      <c r="S253" s="86" t="e">
        <v>#REF!</v>
      </c>
      <c r="T253" s="86" t="e">
        <v>#REF!</v>
      </c>
      <c r="U253" s="86" t="e">
        <v>#REF!</v>
      </c>
      <c r="V253" s="86" t="e">
        <v>#REF!</v>
      </c>
      <c r="W253" s="86" t="e">
        <v>#REF!</v>
      </c>
      <c r="X253" s="86" t="e">
        <v>#REF!</v>
      </c>
      <c r="Y253" s="86" t="e">
        <v>#REF!</v>
      </c>
      <c r="Z253" s="86" t="e">
        <v>#REF!</v>
      </c>
      <c r="AA253" s="86" t="e">
        <v>#REF!</v>
      </c>
      <c r="AB253" s="86" t="e">
        <v>#REF!</v>
      </c>
      <c r="AC253" s="86" t="e">
        <v>#REF!</v>
      </c>
      <c r="AD253" s="86" t="e">
        <v>#REF!</v>
      </c>
      <c r="AE253" s="86" t="e">
        <v>#REF!</v>
      </c>
      <c r="AF253" s="86" t="e">
        <v>#REF!</v>
      </c>
      <c r="AG253" s="86" t="e">
        <v>#REF!</v>
      </c>
      <c r="AH253" s="86" t="e">
        <v>#REF!</v>
      </c>
      <c r="AI253" s="86" t="e">
        <v>#REF!</v>
      </c>
      <c r="AJ253" s="86" t="e">
        <v>#REF!</v>
      </c>
      <c r="AK253" s="86" t="e">
        <v>#REF!</v>
      </c>
      <c r="AL253" s="86" t="e">
        <v>#REF!</v>
      </c>
      <c r="AM253" s="86" t="e">
        <v>#REF!</v>
      </c>
      <c r="AN253" s="86" t="e">
        <v>#REF!</v>
      </c>
      <c r="AO253" s="86" t="e">
        <v>#REF!</v>
      </c>
      <c r="AP253" s="86" t="e">
        <v>#REF!</v>
      </c>
      <c r="AQ253" s="86" t="e">
        <v>#REF!</v>
      </c>
      <c r="AR253" s="86" t="e">
        <v>#REF!</v>
      </c>
      <c r="AS253" s="86" t="e">
        <v>#REF!</v>
      </c>
      <c r="AT253" s="86" t="e">
        <v>#REF!</v>
      </c>
      <c r="AU253" s="86" t="e">
        <v>#REF!</v>
      </c>
      <c r="AV253" s="86" t="e">
        <v>#REF!</v>
      </c>
      <c r="AW253" s="86" t="e">
        <v>#REF!</v>
      </c>
      <c r="AX253" s="86" t="e">
        <v>#REF!</v>
      </c>
      <c r="AY253" s="86" t="e">
        <v>#REF!</v>
      </c>
      <c r="AZ253" s="86" t="e">
        <v>#REF!</v>
      </c>
      <c r="BA253" s="86" t="e">
        <v>#REF!</v>
      </c>
      <c r="BB253" s="86" t="e">
        <v>#REF!</v>
      </c>
      <c r="BC253" s="86" t="e">
        <v>#REF!</v>
      </c>
      <c r="BD253" s="86" t="e">
        <v>#REF!</v>
      </c>
      <c r="BE253" s="86" t="e">
        <v>#REF!</v>
      </c>
      <c r="BF253" s="86" t="e">
        <v>#REF!</v>
      </c>
    </row>
    <row r="254" spans="1:58" s="51" customFormat="1" ht="15.75" customHeight="1">
      <c r="A254" s="49"/>
      <c r="B254" s="85" t="s">
        <v>555</v>
      </c>
      <c r="C254" s="86" t="e">
        <v>#REF!</v>
      </c>
      <c r="D254" s="86" t="e">
        <v>#REF!</v>
      </c>
      <c r="E254" s="86" t="e">
        <v>#REF!</v>
      </c>
      <c r="F254" s="86" t="e">
        <v>#REF!</v>
      </c>
      <c r="G254" s="86" t="e">
        <v>#REF!</v>
      </c>
      <c r="H254" s="86" t="e">
        <v>#REF!</v>
      </c>
      <c r="I254" s="86" t="e">
        <v>#REF!</v>
      </c>
      <c r="J254" s="86" t="e">
        <v>#REF!</v>
      </c>
      <c r="K254" s="86" t="e">
        <v>#REF!</v>
      </c>
      <c r="L254" s="86" t="e">
        <v>#REF!</v>
      </c>
      <c r="M254" s="86" t="e">
        <v>#REF!</v>
      </c>
      <c r="N254" s="86" t="e">
        <v>#REF!</v>
      </c>
      <c r="O254" s="86" t="e">
        <v>#REF!</v>
      </c>
      <c r="P254" s="86" t="e">
        <v>#REF!</v>
      </c>
      <c r="Q254" s="86" t="e">
        <v>#REF!</v>
      </c>
      <c r="R254" s="86" t="e">
        <v>#REF!</v>
      </c>
      <c r="S254" s="86" t="e">
        <v>#REF!</v>
      </c>
      <c r="T254" s="86" t="e">
        <v>#REF!</v>
      </c>
      <c r="U254" s="86" t="e">
        <v>#REF!</v>
      </c>
      <c r="V254" s="86" t="e">
        <v>#REF!</v>
      </c>
      <c r="W254" s="86" t="e">
        <v>#REF!</v>
      </c>
      <c r="X254" s="86" t="e">
        <v>#REF!</v>
      </c>
      <c r="Y254" s="86" t="e">
        <v>#REF!</v>
      </c>
      <c r="Z254" s="86" t="e">
        <v>#REF!</v>
      </c>
      <c r="AA254" s="86" t="e">
        <v>#REF!</v>
      </c>
      <c r="AB254" s="86" t="e">
        <v>#REF!</v>
      </c>
      <c r="AC254" s="86" t="e">
        <v>#REF!</v>
      </c>
      <c r="AD254" s="86" t="e">
        <v>#REF!</v>
      </c>
      <c r="AE254" s="86" t="e">
        <v>#REF!</v>
      </c>
      <c r="AF254" s="86" t="e">
        <v>#REF!</v>
      </c>
      <c r="AG254" s="86" t="e">
        <v>#REF!</v>
      </c>
      <c r="AH254" s="86" t="e">
        <v>#REF!</v>
      </c>
      <c r="AI254" s="86" t="e">
        <v>#REF!</v>
      </c>
      <c r="AJ254" s="86" t="e">
        <v>#REF!</v>
      </c>
      <c r="AK254" s="86" t="e">
        <v>#REF!</v>
      </c>
      <c r="AL254" s="86" t="e">
        <v>#REF!</v>
      </c>
      <c r="AM254" s="86" t="e">
        <v>#REF!</v>
      </c>
      <c r="AN254" s="86" t="e">
        <v>#REF!</v>
      </c>
      <c r="AO254" s="86" t="e">
        <v>#REF!</v>
      </c>
      <c r="AP254" s="86" t="e">
        <v>#REF!</v>
      </c>
      <c r="AQ254" s="86" t="e">
        <v>#REF!</v>
      </c>
      <c r="AR254" s="86" t="e">
        <v>#REF!</v>
      </c>
      <c r="AS254" s="86" t="e">
        <v>#REF!</v>
      </c>
      <c r="AT254" s="86" t="e">
        <v>#REF!</v>
      </c>
      <c r="AU254" s="86" t="e">
        <v>#REF!</v>
      </c>
      <c r="AV254" s="86" t="e">
        <v>#REF!</v>
      </c>
      <c r="AW254" s="86" t="e">
        <v>#REF!</v>
      </c>
      <c r="AX254" s="86" t="e">
        <v>#REF!</v>
      </c>
      <c r="AY254" s="86" t="e">
        <v>#REF!</v>
      </c>
      <c r="AZ254" s="86" t="e">
        <v>#REF!</v>
      </c>
      <c r="BA254" s="86" t="e">
        <v>#REF!</v>
      </c>
      <c r="BB254" s="86" t="e">
        <v>#REF!</v>
      </c>
      <c r="BC254" s="86" t="e">
        <v>#REF!</v>
      </c>
      <c r="BD254" s="86" t="e">
        <v>#REF!</v>
      </c>
      <c r="BE254" s="86" t="e">
        <v>#REF!</v>
      </c>
      <c r="BF254" s="86" t="e">
        <v>#REF!</v>
      </c>
    </row>
    <row r="255" spans="1:58" s="51" customFormat="1" ht="15.75" customHeight="1">
      <c r="A255" s="49"/>
      <c r="B255" s="85" t="s">
        <v>555</v>
      </c>
      <c r="C255" s="86" t="e">
        <v>#REF!</v>
      </c>
      <c r="D255" s="86" t="e">
        <v>#REF!</v>
      </c>
      <c r="E255" s="86" t="e">
        <v>#REF!</v>
      </c>
      <c r="F255" s="86" t="e">
        <v>#REF!</v>
      </c>
      <c r="G255" s="86" t="e">
        <v>#REF!</v>
      </c>
      <c r="H255" s="86" t="e">
        <v>#REF!</v>
      </c>
      <c r="I255" s="86" t="e">
        <v>#REF!</v>
      </c>
      <c r="J255" s="86" t="e">
        <v>#REF!</v>
      </c>
      <c r="K255" s="86" t="e">
        <v>#REF!</v>
      </c>
      <c r="L255" s="86" t="e">
        <v>#REF!</v>
      </c>
      <c r="M255" s="86" t="e">
        <v>#REF!</v>
      </c>
      <c r="N255" s="86" t="e">
        <v>#REF!</v>
      </c>
      <c r="O255" s="86" t="e">
        <v>#REF!</v>
      </c>
      <c r="P255" s="86" t="e">
        <v>#REF!</v>
      </c>
      <c r="Q255" s="86" t="e">
        <v>#REF!</v>
      </c>
      <c r="R255" s="86" t="e">
        <v>#REF!</v>
      </c>
      <c r="S255" s="86" t="e">
        <v>#REF!</v>
      </c>
      <c r="T255" s="86" t="e">
        <v>#REF!</v>
      </c>
      <c r="U255" s="86" t="e">
        <v>#REF!</v>
      </c>
      <c r="V255" s="86" t="e">
        <v>#REF!</v>
      </c>
      <c r="W255" s="86" t="e">
        <v>#REF!</v>
      </c>
      <c r="X255" s="86" t="e">
        <v>#REF!</v>
      </c>
      <c r="Y255" s="86" t="e">
        <v>#REF!</v>
      </c>
      <c r="Z255" s="86" t="e">
        <v>#REF!</v>
      </c>
      <c r="AA255" s="86" t="e">
        <v>#REF!</v>
      </c>
      <c r="AB255" s="86" t="e">
        <v>#REF!</v>
      </c>
      <c r="AC255" s="86" t="e">
        <v>#REF!</v>
      </c>
      <c r="AD255" s="86" t="e">
        <v>#REF!</v>
      </c>
      <c r="AE255" s="86" t="e">
        <v>#REF!</v>
      </c>
      <c r="AF255" s="86" t="e">
        <v>#REF!</v>
      </c>
      <c r="AG255" s="86" t="e">
        <v>#REF!</v>
      </c>
      <c r="AH255" s="86" t="e">
        <v>#REF!</v>
      </c>
      <c r="AI255" s="86" t="e">
        <v>#REF!</v>
      </c>
      <c r="AJ255" s="86" t="e">
        <v>#REF!</v>
      </c>
      <c r="AK255" s="86" t="e">
        <v>#REF!</v>
      </c>
      <c r="AL255" s="86" t="e">
        <v>#REF!</v>
      </c>
      <c r="AM255" s="86" t="e">
        <v>#REF!</v>
      </c>
      <c r="AN255" s="86" t="e">
        <v>#REF!</v>
      </c>
      <c r="AO255" s="86" t="e">
        <v>#REF!</v>
      </c>
      <c r="AP255" s="86" t="e">
        <v>#REF!</v>
      </c>
      <c r="AQ255" s="86" t="e">
        <v>#REF!</v>
      </c>
      <c r="AR255" s="86" t="e">
        <v>#REF!</v>
      </c>
      <c r="AS255" s="86" t="e">
        <v>#REF!</v>
      </c>
      <c r="AT255" s="86" t="e">
        <v>#REF!</v>
      </c>
      <c r="AU255" s="86" t="e">
        <v>#REF!</v>
      </c>
      <c r="AV255" s="86" t="e">
        <v>#REF!</v>
      </c>
      <c r="AW255" s="86" t="e">
        <v>#REF!</v>
      </c>
      <c r="AX255" s="86" t="e">
        <v>#REF!</v>
      </c>
      <c r="AY255" s="86" t="e">
        <v>#REF!</v>
      </c>
      <c r="AZ255" s="86" t="e">
        <v>#REF!</v>
      </c>
      <c r="BA255" s="86" t="e">
        <v>#REF!</v>
      </c>
      <c r="BB255" s="86" t="e">
        <v>#REF!</v>
      </c>
      <c r="BC255" s="86" t="e">
        <v>#REF!</v>
      </c>
      <c r="BD255" s="86" t="e">
        <v>#REF!</v>
      </c>
      <c r="BE255" s="86" t="e">
        <v>#REF!</v>
      </c>
      <c r="BF255" s="86" t="e">
        <v>#REF!</v>
      </c>
    </row>
    <row r="256" spans="1:58" s="51" customFormat="1" ht="15.75" customHeight="1">
      <c r="A256" s="49"/>
      <c r="B256" s="87" t="s">
        <v>540</v>
      </c>
      <c r="C256" s="91" t="e">
        <v>#REF!</v>
      </c>
      <c r="D256" s="91" t="e">
        <v>#REF!</v>
      </c>
      <c r="E256" s="91" t="e">
        <v>#REF!</v>
      </c>
      <c r="F256" s="91" t="e">
        <v>#REF!</v>
      </c>
      <c r="G256" s="91" t="e">
        <v>#REF!</v>
      </c>
      <c r="H256" s="91" t="e">
        <v>#REF!</v>
      </c>
      <c r="I256" s="91" t="e">
        <v>#REF!</v>
      </c>
      <c r="J256" s="91" t="e">
        <v>#REF!</v>
      </c>
      <c r="K256" s="91" t="e">
        <v>#REF!</v>
      </c>
      <c r="L256" s="91" t="e">
        <v>#REF!</v>
      </c>
      <c r="M256" s="91" t="e">
        <v>#REF!</v>
      </c>
      <c r="N256" s="91" t="e">
        <v>#REF!</v>
      </c>
      <c r="O256" s="91" t="e">
        <v>#REF!</v>
      </c>
      <c r="P256" s="91" t="e">
        <v>#REF!</v>
      </c>
      <c r="Q256" s="91" t="e">
        <v>#REF!</v>
      </c>
      <c r="R256" s="91" t="e">
        <v>#REF!</v>
      </c>
      <c r="S256" s="91" t="e">
        <v>#REF!</v>
      </c>
      <c r="T256" s="91" t="e">
        <v>#REF!</v>
      </c>
      <c r="U256" s="91" t="e">
        <v>#REF!</v>
      </c>
      <c r="V256" s="91" t="e">
        <v>#REF!</v>
      </c>
      <c r="W256" s="91" t="e">
        <v>#REF!</v>
      </c>
      <c r="X256" s="91" t="e">
        <v>#REF!</v>
      </c>
      <c r="Y256" s="91" t="e">
        <v>#REF!</v>
      </c>
      <c r="Z256" s="91" t="e">
        <v>#REF!</v>
      </c>
      <c r="AA256" s="91" t="e">
        <v>#REF!</v>
      </c>
      <c r="AB256" s="91" t="e">
        <v>#REF!</v>
      </c>
      <c r="AC256" s="91" t="e">
        <v>#REF!</v>
      </c>
      <c r="AD256" s="91" t="e">
        <v>#REF!</v>
      </c>
      <c r="AE256" s="91" t="e">
        <v>#REF!</v>
      </c>
      <c r="AF256" s="91" t="e">
        <v>#REF!</v>
      </c>
      <c r="AG256" s="91" t="e">
        <v>#REF!</v>
      </c>
      <c r="AH256" s="91" t="e">
        <v>#REF!</v>
      </c>
      <c r="AI256" s="91" t="e">
        <v>#REF!</v>
      </c>
      <c r="AJ256" s="91" t="e">
        <v>#REF!</v>
      </c>
      <c r="AK256" s="91" t="e">
        <v>#REF!</v>
      </c>
      <c r="AL256" s="91" t="e">
        <v>#REF!</v>
      </c>
      <c r="AM256" s="91" t="e">
        <v>#REF!</v>
      </c>
      <c r="AN256" s="91" t="e">
        <v>#REF!</v>
      </c>
      <c r="AO256" s="91" t="e">
        <v>#REF!</v>
      </c>
      <c r="AP256" s="91" t="e">
        <v>#REF!</v>
      </c>
      <c r="AQ256" s="91" t="e">
        <v>#REF!</v>
      </c>
      <c r="AR256" s="91" t="e">
        <v>#REF!</v>
      </c>
      <c r="AS256" s="91" t="e">
        <v>#REF!</v>
      </c>
      <c r="AT256" s="91" t="e">
        <v>#REF!</v>
      </c>
      <c r="AU256" s="91" t="e">
        <v>#REF!</v>
      </c>
      <c r="AV256" s="91" t="e">
        <v>#REF!</v>
      </c>
      <c r="AW256" s="91" t="e">
        <v>#REF!</v>
      </c>
      <c r="AX256" s="91" t="e">
        <v>#REF!</v>
      </c>
      <c r="AY256" s="91" t="e">
        <v>#REF!</v>
      </c>
      <c r="AZ256" s="91" t="e">
        <v>#REF!</v>
      </c>
      <c r="BA256" s="91" t="e">
        <v>#REF!</v>
      </c>
      <c r="BB256" s="91" t="e">
        <v>#REF!</v>
      </c>
      <c r="BC256" s="91" t="e">
        <v>#REF!</v>
      </c>
      <c r="BD256" s="91" t="e">
        <v>#REF!</v>
      </c>
      <c r="BE256" s="91" t="e">
        <v>#REF!</v>
      </c>
      <c r="BF256" s="91" t="e">
        <v>#REF!</v>
      </c>
    </row>
    <row r="257" spans="1:58" s="51" customFormat="1" ht="15.75" customHeight="1">
      <c r="A257" s="49"/>
      <c r="B257" s="90" t="s">
        <v>28</v>
      </c>
      <c r="C257" s="89" t="e">
        <f t="shared" ref="C257:BA257" si="147">SUM(C244:C256)</f>
        <v>#REF!</v>
      </c>
      <c r="D257" s="89" t="e">
        <f t="shared" si="147"/>
        <v>#REF!</v>
      </c>
      <c r="E257" s="89" t="e">
        <f t="shared" si="147"/>
        <v>#REF!</v>
      </c>
      <c r="F257" s="89" t="e">
        <f t="shared" si="147"/>
        <v>#REF!</v>
      </c>
      <c r="G257" s="89" t="e">
        <f t="shared" si="147"/>
        <v>#REF!</v>
      </c>
      <c r="H257" s="89" t="e">
        <f t="shared" si="147"/>
        <v>#REF!</v>
      </c>
      <c r="I257" s="89" t="e">
        <f t="shared" si="147"/>
        <v>#REF!</v>
      </c>
      <c r="J257" s="89" t="e">
        <f t="shared" si="147"/>
        <v>#REF!</v>
      </c>
      <c r="K257" s="89" t="e">
        <f t="shared" si="147"/>
        <v>#REF!</v>
      </c>
      <c r="L257" s="89" t="e">
        <f t="shared" si="147"/>
        <v>#REF!</v>
      </c>
      <c r="M257" s="89" t="e">
        <f t="shared" si="147"/>
        <v>#REF!</v>
      </c>
      <c r="N257" s="89" t="e">
        <f t="shared" si="147"/>
        <v>#REF!</v>
      </c>
      <c r="O257" s="89" t="e">
        <f t="shared" si="147"/>
        <v>#REF!</v>
      </c>
      <c r="P257" s="89" t="e">
        <f t="shared" si="147"/>
        <v>#REF!</v>
      </c>
      <c r="Q257" s="89" t="e">
        <f t="shared" si="147"/>
        <v>#REF!</v>
      </c>
      <c r="R257" s="89" t="e">
        <f t="shared" si="147"/>
        <v>#REF!</v>
      </c>
      <c r="S257" s="89" t="e">
        <f t="shared" si="147"/>
        <v>#REF!</v>
      </c>
      <c r="T257" s="89" t="e">
        <f t="shared" si="147"/>
        <v>#REF!</v>
      </c>
      <c r="U257" s="89" t="e">
        <f t="shared" si="147"/>
        <v>#REF!</v>
      </c>
      <c r="V257" s="89" t="e">
        <f t="shared" si="147"/>
        <v>#REF!</v>
      </c>
      <c r="W257" s="89" t="e">
        <f t="shared" si="147"/>
        <v>#REF!</v>
      </c>
      <c r="X257" s="89" t="e">
        <f t="shared" si="147"/>
        <v>#REF!</v>
      </c>
      <c r="Y257" s="89" t="e">
        <f t="shared" si="147"/>
        <v>#REF!</v>
      </c>
      <c r="Z257" s="89" t="e">
        <f t="shared" si="147"/>
        <v>#REF!</v>
      </c>
      <c r="AA257" s="89" t="e">
        <f t="shared" si="147"/>
        <v>#REF!</v>
      </c>
      <c r="AB257" s="89" t="e">
        <f t="shared" si="147"/>
        <v>#REF!</v>
      </c>
      <c r="AC257" s="89" t="e">
        <f t="shared" si="147"/>
        <v>#REF!</v>
      </c>
      <c r="AD257" s="89" t="e">
        <f t="shared" si="147"/>
        <v>#REF!</v>
      </c>
      <c r="AE257" s="89" t="e">
        <f t="shared" si="147"/>
        <v>#REF!</v>
      </c>
      <c r="AF257" s="89" t="e">
        <f t="shared" si="147"/>
        <v>#REF!</v>
      </c>
      <c r="AG257" s="89" t="e">
        <f t="shared" si="147"/>
        <v>#REF!</v>
      </c>
      <c r="AH257" s="89" t="e">
        <f t="shared" si="147"/>
        <v>#REF!</v>
      </c>
      <c r="AI257" s="89" t="e">
        <f t="shared" si="147"/>
        <v>#REF!</v>
      </c>
      <c r="AJ257" s="89" t="e">
        <f t="shared" si="147"/>
        <v>#REF!</v>
      </c>
      <c r="AK257" s="89" t="e">
        <f t="shared" si="147"/>
        <v>#REF!</v>
      </c>
      <c r="AL257" s="89" t="e">
        <f t="shared" si="147"/>
        <v>#REF!</v>
      </c>
      <c r="AM257" s="89" t="e">
        <f t="shared" si="147"/>
        <v>#REF!</v>
      </c>
      <c r="AN257" s="89" t="e">
        <f t="shared" si="147"/>
        <v>#REF!</v>
      </c>
      <c r="AO257" s="89" t="e">
        <f t="shared" si="147"/>
        <v>#REF!</v>
      </c>
      <c r="AP257" s="89" t="e">
        <f t="shared" si="147"/>
        <v>#REF!</v>
      </c>
      <c r="AQ257" s="89" t="e">
        <f t="shared" si="147"/>
        <v>#REF!</v>
      </c>
      <c r="AR257" s="89" t="e">
        <f t="shared" si="147"/>
        <v>#REF!</v>
      </c>
      <c r="AS257" s="89" t="e">
        <f t="shared" si="147"/>
        <v>#REF!</v>
      </c>
      <c r="AT257" s="89" t="e">
        <f t="shared" si="147"/>
        <v>#REF!</v>
      </c>
      <c r="AU257" s="89" t="e">
        <f t="shared" si="147"/>
        <v>#REF!</v>
      </c>
      <c r="AV257" s="89" t="e">
        <f t="shared" si="147"/>
        <v>#REF!</v>
      </c>
      <c r="AW257" s="89" t="e">
        <f t="shared" si="147"/>
        <v>#REF!</v>
      </c>
      <c r="AX257" s="89" t="e">
        <f t="shared" si="147"/>
        <v>#REF!</v>
      </c>
      <c r="AY257" s="89" t="e">
        <f t="shared" si="147"/>
        <v>#REF!</v>
      </c>
      <c r="AZ257" s="89" t="e">
        <f t="shared" si="147"/>
        <v>#REF!</v>
      </c>
      <c r="BA257" s="89" t="e">
        <f t="shared" si="147"/>
        <v>#REF!</v>
      </c>
      <c r="BB257" s="89" t="e">
        <f t="shared" ref="BB257:BF257" si="148">SUM(BB244:BB256)</f>
        <v>#REF!</v>
      </c>
      <c r="BC257" s="89" t="e">
        <f t="shared" si="148"/>
        <v>#REF!</v>
      </c>
      <c r="BD257" s="89" t="e">
        <f t="shared" si="148"/>
        <v>#REF!</v>
      </c>
      <c r="BE257" s="89" t="e">
        <f t="shared" si="148"/>
        <v>#REF!</v>
      </c>
      <c r="BF257" s="89" t="e">
        <f t="shared" si="148"/>
        <v>#REF!</v>
      </c>
    </row>
    <row r="258" spans="1:58" s="51" customFormat="1" ht="15.75" customHeight="1">
      <c r="A258" s="49"/>
      <c r="B258" s="78"/>
    </row>
    <row r="259" spans="1:58" s="51" customFormat="1" ht="15.75" customHeight="1">
      <c r="A259" s="49"/>
      <c r="B259" s="78"/>
    </row>
    <row r="260" spans="1:58" s="51" customFormat="1" ht="15.75" customHeight="1">
      <c r="A260" s="49"/>
      <c r="B260" s="92" t="s">
        <v>29</v>
      </c>
      <c r="C260" s="89" t="e">
        <f t="shared" ref="C260:BA260" si="149">+C240-C257</f>
        <v>#REF!</v>
      </c>
      <c r="D260" s="89" t="e">
        <f t="shared" si="149"/>
        <v>#REF!</v>
      </c>
      <c r="E260" s="89" t="e">
        <f t="shared" si="149"/>
        <v>#REF!</v>
      </c>
      <c r="F260" s="89" t="e">
        <f t="shared" si="149"/>
        <v>#REF!</v>
      </c>
      <c r="G260" s="89" t="e">
        <f t="shared" si="149"/>
        <v>#REF!</v>
      </c>
      <c r="H260" s="89" t="e">
        <f t="shared" si="149"/>
        <v>#REF!</v>
      </c>
      <c r="I260" s="89" t="e">
        <f t="shared" si="149"/>
        <v>#REF!</v>
      </c>
      <c r="J260" s="89" t="e">
        <f t="shared" si="149"/>
        <v>#REF!</v>
      </c>
      <c r="K260" s="89" t="e">
        <f t="shared" si="149"/>
        <v>#REF!</v>
      </c>
      <c r="L260" s="89" t="e">
        <f t="shared" si="149"/>
        <v>#REF!</v>
      </c>
      <c r="M260" s="89" t="e">
        <f t="shared" si="149"/>
        <v>#REF!</v>
      </c>
      <c r="N260" s="89" t="e">
        <f t="shared" si="149"/>
        <v>#REF!</v>
      </c>
      <c r="O260" s="89" t="e">
        <f t="shared" si="149"/>
        <v>#REF!</v>
      </c>
      <c r="P260" s="89" t="e">
        <f t="shared" si="149"/>
        <v>#REF!</v>
      </c>
      <c r="Q260" s="89" t="e">
        <f t="shared" si="149"/>
        <v>#REF!</v>
      </c>
      <c r="R260" s="89" t="e">
        <f t="shared" si="149"/>
        <v>#REF!</v>
      </c>
      <c r="S260" s="89" t="e">
        <f t="shared" si="149"/>
        <v>#REF!</v>
      </c>
      <c r="T260" s="89" t="e">
        <f t="shared" si="149"/>
        <v>#REF!</v>
      </c>
      <c r="U260" s="89" t="e">
        <f t="shared" si="149"/>
        <v>#REF!</v>
      </c>
      <c r="V260" s="89" t="e">
        <f t="shared" si="149"/>
        <v>#REF!</v>
      </c>
      <c r="W260" s="89" t="e">
        <f t="shared" si="149"/>
        <v>#REF!</v>
      </c>
      <c r="X260" s="89" t="e">
        <f t="shared" si="149"/>
        <v>#REF!</v>
      </c>
      <c r="Y260" s="89" t="e">
        <f t="shared" si="149"/>
        <v>#REF!</v>
      </c>
      <c r="Z260" s="89" t="e">
        <f t="shared" si="149"/>
        <v>#REF!</v>
      </c>
      <c r="AA260" s="89" t="e">
        <f t="shared" si="149"/>
        <v>#REF!</v>
      </c>
      <c r="AB260" s="89" t="e">
        <f t="shared" si="149"/>
        <v>#REF!</v>
      </c>
      <c r="AC260" s="89" t="e">
        <f t="shared" si="149"/>
        <v>#REF!</v>
      </c>
      <c r="AD260" s="89" t="e">
        <f t="shared" si="149"/>
        <v>#REF!</v>
      </c>
      <c r="AE260" s="89" t="e">
        <f t="shared" si="149"/>
        <v>#REF!</v>
      </c>
      <c r="AF260" s="89" t="e">
        <f t="shared" si="149"/>
        <v>#REF!</v>
      </c>
      <c r="AG260" s="89" t="e">
        <f t="shared" si="149"/>
        <v>#REF!</v>
      </c>
      <c r="AH260" s="89" t="e">
        <f t="shared" si="149"/>
        <v>#REF!</v>
      </c>
      <c r="AI260" s="89" t="e">
        <f t="shared" si="149"/>
        <v>#REF!</v>
      </c>
      <c r="AJ260" s="89" t="e">
        <f t="shared" si="149"/>
        <v>#REF!</v>
      </c>
      <c r="AK260" s="89" t="e">
        <f t="shared" si="149"/>
        <v>#REF!</v>
      </c>
      <c r="AL260" s="89" t="e">
        <f t="shared" si="149"/>
        <v>#REF!</v>
      </c>
      <c r="AM260" s="89" t="e">
        <f t="shared" si="149"/>
        <v>#REF!</v>
      </c>
      <c r="AN260" s="89" t="e">
        <f t="shared" si="149"/>
        <v>#REF!</v>
      </c>
      <c r="AO260" s="89" t="e">
        <f t="shared" si="149"/>
        <v>#REF!</v>
      </c>
      <c r="AP260" s="89" t="e">
        <f t="shared" si="149"/>
        <v>#REF!</v>
      </c>
      <c r="AQ260" s="89" t="e">
        <f t="shared" si="149"/>
        <v>#REF!</v>
      </c>
      <c r="AR260" s="89" t="e">
        <f t="shared" si="149"/>
        <v>#REF!</v>
      </c>
      <c r="AS260" s="89" t="e">
        <f t="shared" si="149"/>
        <v>#REF!</v>
      </c>
      <c r="AT260" s="89" t="e">
        <f t="shared" si="149"/>
        <v>#REF!</v>
      </c>
      <c r="AU260" s="89" t="e">
        <f t="shared" si="149"/>
        <v>#REF!</v>
      </c>
      <c r="AV260" s="89" t="e">
        <f t="shared" si="149"/>
        <v>#REF!</v>
      </c>
      <c r="AW260" s="89" t="e">
        <f t="shared" si="149"/>
        <v>#REF!</v>
      </c>
      <c r="AX260" s="89" t="e">
        <f t="shared" si="149"/>
        <v>#REF!</v>
      </c>
      <c r="AY260" s="89" t="e">
        <f t="shared" si="149"/>
        <v>#REF!</v>
      </c>
      <c r="AZ260" s="89" t="e">
        <f t="shared" si="149"/>
        <v>#REF!</v>
      </c>
      <c r="BA260" s="89" t="e">
        <f t="shared" si="149"/>
        <v>#REF!</v>
      </c>
      <c r="BB260" s="89" t="e">
        <f t="shared" ref="BB260:BF260" si="150">+BB240-BB257</f>
        <v>#REF!</v>
      </c>
      <c r="BC260" s="89" t="e">
        <f t="shared" si="150"/>
        <v>#REF!</v>
      </c>
      <c r="BD260" s="89" t="e">
        <f t="shared" si="150"/>
        <v>#REF!</v>
      </c>
      <c r="BE260" s="89" t="e">
        <f t="shared" si="150"/>
        <v>#REF!</v>
      </c>
      <c r="BF260" s="89" t="e">
        <f t="shared" si="150"/>
        <v>#REF!</v>
      </c>
    </row>
    <row r="261" spans="1:58" s="51" customFormat="1" ht="15.75" customHeight="1">
      <c r="A261" s="49"/>
      <c r="B261" s="92"/>
    </row>
    <row r="262" spans="1:58" s="51" customFormat="1" ht="15.75" customHeight="1">
      <c r="A262" s="49"/>
      <c r="B262" s="85" t="s">
        <v>30</v>
      </c>
      <c r="C262" s="86" t="e">
        <v>#REF!</v>
      </c>
      <c r="D262" s="86" t="e">
        <v>#REF!</v>
      </c>
      <c r="E262" s="86" t="e">
        <v>#REF!</v>
      </c>
      <c r="F262" s="86" t="e">
        <v>#REF!</v>
      </c>
      <c r="G262" s="86" t="e">
        <v>#REF!</v>
      </c>
      <c r="H262" s="86" t="e">
        <v>#REF!</v>
      </c>
      <c r="I262" s="86" t="e">
        <v>#REF!</v>
      </c>
      <c r="J262" s="86" t="e">
        <v>#REF!</v>
      </c>
      <c r="K262" s="86" t="e">
        <v>#REF!</v>
      </c>
      <c r="L262" s="86" t="e">
        <v>#REF!</v>
      </c>
      <c r="M262" s="86" t="e">
        <v>#REF!</v>
      </c>
      <c r="N262" s="86" t="e">
        <v>#REF!</v>
      </c>
      <c r="O262" s="86" t="e">
        <v>#REF!</v>
      </c>
      <c r="P262" s="86" t="e">
        <v>#REF!</v>
      </c>
      <c r="Q262" s="86" t="e">
        <v>#REF!</v>
      </c>
      <c r="R262" s="86" t="e">
        <v>#REF!</v>
      </c>
      <c r="S262" s="86" t="e">
        <v>#REF!</v>
      </c>
      <c r="T262" s="86" t="e">
        <v>#REF!</v>
      </c>
      <c r="U262" s="86" t="e">
        <v>#REF!</v>
      </c>
      <c r="V262" s="86" t="e">
        <v>#REF!</v>
      </c>
      <c r="W262" s="86" t="e">
        <v>#REF!</v>
      </c>
      <c r="X262" s="86" t="e">
        <v>#REF!</v>
      </c>
      <c r="Y262" s="86" t="e">
        <v>#REF!</v>
      </c>
      <c r="Z262" s="86" t="e">
        <v>#REF!</v>
      </c>
      <c r="AA262" s="86" t="e">
        <v>#REF!</v>
      </c>
      <c r="AB262" s="86" t="e">
        <v>#REF!</v>
      </c>
      <c r="AC262" s="86" t="e">
        <v>#REF!</v>
      </c>
      <c r="AD262" s="86" t="e">
        <v>#REF!</v>
      </c>
      <c r="AE262" s="86" t="e">
        <v>#REF!</v>
      </c>
      <c r="AF262" s="86" t="e">
        <v>#REF!</v>
      </c>
      <c r="AG262" s="86" t="e">
        <v>#REF!</v>
      </c>
      <c r="AH262" s="86" t="e">
        <v>#REF!</v>
      </c>
      <c r="AI262" s="86" t="e">
        <v>#REF!</v>
      </c>
      <c r="AJ262" s="86" t="e">
        <v>#REF!</v>
      </c>
      <c r="AK262" s="86" t="e">
        <v>#REF!</v>
      </c>
      <c r="AL262" s="86" t="e">
        <v>#REF!</v>
      </c>
      <c r="AM262" s="86" t="e">
        <v>#REF!</v>
      </c>
      <c r="AN262" s="86" t="e">
        <v>#REF!</v>
      </c>
      <c r="AO262" s="86" t="e">
        <v>#REF!</v>
      </c>
      <c r="AP262" s="86" t="e">
        <v>#REF!</v>
      </c>
      <c r="AQ262" s="86" t="e">
        <v>#REF!</v>
      </c>
      <c r="AR262" s="86" t="e">
        <v>#REF!</v>
      </c>
      <c r="AS262" s="86" t="e">
        <v>#REF!</v>
      </c>
      <c r="AT262" s="86" t="e">
        <v>#REF!</v>
      </c>
      <c r="AU262" s="86" t="e">
        <v>#REF!</v>
      </c>
      <c r="AV262" s="86" t="e">
        <v>#REF!</v>
      </c>
      <c r="AW262" s="86" t="e">
        <v>#REF!</v>
      </c>
      <c r="AX262" s="86" t="e">
        <v>#REF!</v>
      </c>
      <c r="AY262" s="86" t="e">
        <v>#REF!</v>
      </c>
      <c r="AZ262" s="86" t="e">
        <v>#REF!</v>
      </c>
      <c r="BA262" s="86" t="e">
        <v>#REF!</v>
      </c>
      <c r="BB262" s="86" t="e">
        <v>#REF!</v>
      </c>
      <c r="BC262" s="86" t="e">
        <v>#REF!</v>
      </c>
      <c r="BD262" s="86" t="e">
        <v>#REF!</v>
      </c>
      <c r="BE262" s="86" t="e">
        <v>#REF!</v>
      </c>
      <c r="BF262" s="86" t="e">
        <v>#REF!</v>
      </c>
    </row>
    <row r="263" spans="1:58" s="51" customFormat="1" ht="15.75" customHeight="1">
      <c r="A263" s="49"/>
      <c r="B263" s="92"/>
    </row>
    <row r="264" spans="1:58" s="51" customFormat="1" ht="15.75" customHeight="1">
      <c r="A264" s="49"/>
      <c r="B264" s="92" t="s">
        <v>31</v>
      </c>
      <c r="C264" s="89" t="e">
        <v>#REF!</v>
      </c>
      <c r="D264" s="89" t="e">
        <v>#REF!</v>
      </c>
      <c r="E264" s="89" t="e">
        <v>#REF!</v>
      </c>
      <c r="F264" s="89" t="e">
        <v>#REF!</v>
      </c>
      <c r="G264" s="89" t="e">
        <v>#REF!</v>
      </c>
      <c r="H264" s="89" t="e">
        <v>#REF!</v>
      </c>
      <c r="I264" s="89" t="e">
        <v>#REF!</v>
      </c>
      <c r="J264" s="89" t="e">
        <v>#REF!</v>
      </c>
      <c r="K264" s="89" t="e">
        <v>#REF!</v>
      </c>
      <c r="L264" s="89" t="e">
        <v>#REF!</v>
      </c>
      <c r="M264" s="89" t="e">
        <v>#REF!</v>
      </c>
      <c r="N264" s="89" t="e">
        <v>#REF!</v>
      </c>
      <c r="O264" s="89" t="e">
        <v>#REF!</v>
      </c>
      <c r="P264" s="89" t="e">
        <v>#REF!</v>
      </c>
      <c r="Q264" s="89" t="e">
        <v>#REF!</v>
      </c>
      <c r="R264" s="89" t="e">
        <v>#REF!</v>
      </c>
      <c r="S264" s="89" t="e">
        <v>#REF!</v>
      </c>
      <c r="T264" s="89" t="e">
        <v>#REF!</v>
      </c>
      <c r="U264" s="89" t="e">
        <v>#REF!</v>
      </c>
      <c r="V264" s="89" t="e">
        <v>#REF!</v>
      </c>
      <c r="W264" s="89" t="e">
        <v>#REF!</v>
      </c>
      <c r="X264" s="89" t="e">
        <v>#REF!</v>
      </c>
      <c r="Y264" s="89" t="e">
        <v>#REF!</v>
      </c>
      <c r="Z264" s="89" t="e">
        <v>#REF!</v>
      </c>
      <c r="AA264" s="89" t="e">
        <v>#REF!</v>
      </c>
      <c r="AB264" s="89" t="e">
        <v>#REF!</v>
      </c>
      <c r="AC264" s="89" t="e">
        <v>#REF!</v>
      </c>
      <c r="AD264" s="89" t="e">
        <v>#REF!</v>
      </c>
      <c r="AE264" s="89" t="e">
        <v>#REF!</v>
      </c>
      <c r="AF264" s="89" t="e">
        <v>#REF!</v>
      </c>
      <c r="AG264" s="89" t="e">
        <v>#REF!</v>
      </c>
      <c r="AH264" s="89" t="e">
        <v>#REF!</v>
      </c>
      <c r="AI264" s="89" t="e">
        <v>#REF!</v>
      </c>
      <c r="AJ264" s="89" t="e">
        <v>#REF!</v>
      </c>
      <c r="AK264" s="89" t="e">
        <v>#REF!</v>
      </c>
      <c r="AL264" s="89" t="e">
        <v>#REF!</v>
      </c>
      <c r="AM264" s="89" t="e">
        <v>#REF!</v>
      </c>
      <c r="AN264" s="89" t="e">
        <v>#REF!</v>
      </c>
      <c r="AO264" s="89" t="e">
        <v>#REF!</v>
      </c>
      <c r="AP264" s="89" t="e">
        <v>#REF!</v>
      </c>
      <c r="AQ264" s="89" t="e">
        <v>#REF!</v>
      </c>
      <c r="AR264" s="89" t="e">
        <v>#REF!</v>
      </c>
      <c r="AS264" s="89" t="e">
        <v>#REF!</v>
      </c>
      <c r="AT264" s="89" t="e">
        <v>#REF!</v>
      </c>
      <c r="AU264" s="89" t="e">
        <v>#REF!</v>
      </c>
      <c r="AV264" s="89" t="e">
        <v>#REF!</v>
      </c>
      <c r="AW264" s="89" t="e">
        <v>#REF!</v>
      </c>
      <c r="AX264" s="89" t="e">
        <v>#REF!</v>
      </c>
      <c r="AY264" s="89" t="e">
        <v>#REF!</v>
      </c>
      <c r="AZ264" s="89" t="e">
        <v>#REF!</v>
      </c>
      <c r="BA264" s="89" t="e">
        <v>#REF!</v>
      </c>
      <c r="BB264" s="89" t="e">
        <v>#REF!</v>
      </c>
      <c r="BC264" s="89" t="e">
        <v>#REF!</v>
      </c>
      <c r="BD264" s="89" t="e">
        <v>#REF!</v>
      </c>
      <c r="BE264" s="89" t="e">
        <v>#REF!</v>
      </c>
      <c r="BF264" s="89" t="e">
        <v>#REF!</v>
      </c>
    </row>
    <row r="265" spans="1:58" s="51" customFormat="1" ht="15.75" customHeight="1">
      <c r="A265" s="49"/>
      <c r="B265" s="78"/>
    </row>
    <row r="266" spans="1:58" s="51" customFormat="1" ht="15.75" customHeight="1">
      <c r="A266" s="49"/>
      <c r="B266" s="83" t="s">
        <v>32</v>
      </c>
    </row>
    <row r="267" spans="1:58" s="51" customFormat="1" ht="15.75" customHeight="1">
      <c r="A267" s="49"/>
      <c r="B267" s="85" t="s">
        <v>33</v>
      </c>
      <c r="C267" s="86" t="e">
        <v>#REF!</v>
      </c>
      <c r="D267" s="86" t="e">
        <v>#REF!</v>
      </c>
      <c r="E267" s="86" t="e">
        <v>#REF!</v>
      </c>
      <c r="F267" s="86" t="e">
        <v>#REF!</v>
      </c>
      <c r="G267" s="86" t="e">
        <v>#REF!</v>
      </c>
      <c r="H267" s="86" t="e">
        <v>#REF!</v>
      </c>
      <c r="I267" s="86" t="e">
        <v>#REF!</v>
      </c>
      <c r="J267" s="86" t="e">
        <v>#REF!</v>
      </c>
      <c r="K267" s="86" t="e">
        <v>#REF!</v>
      </c>
      <c r="L267" s="86" t="e">
        <v>#REF!</v>
      </c>
      <c r="M267" s="86" t="e">
        <v>#REF!</v>
      </c>
      <c r="N267" s="86" t="e">
        <v>#REF!</v>
      </c>
      <c r="O267" s="86" t="e">
        <v>#REF!</v>
      </c>
      <c r="P267" s="86" t="e">
        <v>#REF!</v>
      </c>
      <c r="Q267" s="86" t="e">
        <v>#REF!</v>
      </c>
      <c r="R267" s="86" t="e">
        <v>#REF!</v>
      </c>
      <c r="S267" s="86" t="e">
        <v>#REF!</v>
      </c>
      <c r="T267" s="86" t="e">
        <v>#REF!</v>
      </c>
      <c r="U267" s="86" t="e">
        <v>#REF!</v>
      </c>
      <c r="V267" s="86" t="e">
        <v>#REF!</v>
      </c>
      <c r="W267" s="86" t="e">
        <v>#REF!</v>
      </c>
      <c r="X267" s="86" t="e">
        <v>#REF!</v>
      </c>
      <c r="Y267" s="86" t="e">
        <v>#REF!</v>
      </c>
      <c r="Z267" s="86" t="e">
        <v>#REF!</v>
      </c>
      <c r="AA267" s="86" t="e">
        <v>#REF!</v>
      </c>
      <c r="AB267" s="86" t="e">
        <v>#REF!</v>
      </c>
      <c r="AC267" s="86" t="e">
        <v>#REF!</v>
      </c>
      <c r="AD267" s="86" t="e">
        <v>#REF!</v>
      </c>
      <c r="AE267" s="86" t="e">
        <v>#REF!</v>
      </c>
      <c r="AF267" s="86" t="e">
        <v>#REF!</v>
      </c>
      <c r="AG267" s="86" t="e">
        <v>#REF!</v>
      </c>
      <c r="AH267" s="86" t="e">
        <v>#REF!</v>
      </c>
      <c r="AI267" s="86" t="e">
        <v>#REF!</v>
      </c>
      <c r="AJ267" s="86" t="e">
        <v>#REF!</v>
      </c>
      <c r="AK267" s="86" t="e">
        <v>#REF!</v>
      </c>
      <c r="AL267" s="86" t="e">
        <v>#REF!</v>
      </c>
      <c r="AM267" s="86" t="e">
        <v>#REF!</v>
      </c>
      <c r="AN267" s="86" t="e">
        <v>#REF!</v>
      </c>
      <c r="AO267" s="86" t="e">
        <v>#REF!</v>
      </c>
      <c r="AP267" s="86" t="e">
        <v>#REF!</v>
      </c>
      <c r="AQ267" s="86" t="e">
        <v>#REF!</v>
      </c>
      <c r="AR267" s="86" t="e">
        <v>#REF!</v>
      </c>
      <c r="AS267" s="86" t="e">
        <v>#REF!</v>
      </c>
      <c r="AT267" s="86" t="e">
        <v>#REF!</v>
      </c>
      <c r="AU267" s="86" t="e">
        <v>#REF!</v>
      </c>
      <c r="AV267" s="86" t="e">
        <v>#REF!</v>
      </c>
      <c r="AW267" s="86" t="e">
        <v>#REF!</v>
      </c>
      <c r="AX267" s="86" t="e">
        <v>#REF!</v>
      </c>
      <c r="AY267" s="86" t="e">
        <v>#REF!</v>
      </c>
      <c r="AZ267" s="86" t="e">
        <v>#REF!</v>
      </c>
      <c r="BA267" s="86" t="e">
        <v>#REF!</v>
      </c>
      <c r="BB267" s="86" t="e">
        <v>#REF!</v>
      </c>
      <c r="BC267" s="86" t="e">
        <v>#REF!</v>
      </c>
      <c r="BD267" s="86" t="e">
        <v>#REF!</v>
      </c>
      <c r="BE267" s="86" t="e">
        <v>#REF!</v>
      </c>
      <c r="BF267" s="86" t="e">
        <v>#REF!</v>
      </c>
    </row>
    <row r="268" spans="1:58" s="51" customFormat="1" ht="15.75" customHeight="1">
      <c r="A268" s="49"/>
      <c r="B268" s="85" t="s">
        <v>2</v>
      </c>
      <c r="C268" s="86" t="e">
        <v>#REF!</v>
      </c>
      <c r="D268" s="86" t="e">
        <v>#REF!</v>
      </c>
      <c r="E268" s="86" t="e">
        <v>#REF!</v>
      </c>
      <c r="F268" s="86" t="e">
        <v>#REF!</v>
      </c>
      <c r="G268" s="86" t="e">
        <v>#REF!</v>
      </c>
      <c r="H268" s="86" t="e">
        <v>#REF!</v>
      </c>
      <c r="I268" s="86" t="e">
        <v>#REF!</v>
      </c>
      <c r="J268" s="86" t="e">
        <v>#REF!</v>
      </c>
      <c r="K268" s="86" t="e">
        <v>#REF!</v>
      </c>
      <c r="L268" s="86" t="e">
        <v>#REF!</v>
      </c>
      <c r="M268" s="86" t="e">
        <v>#REF!</v>
      </c>
      <c r="N268" s="86" t="e">
        <v>#REF!</v>
      </c>
      <c r="O268" s="86" t="e">
        <v>#REF!</v>
      </c>
      <c r="P268" s="86" t="e">
        <v>#REF!</v>
      </c>
      <c r="Q268" s="86" t="e">
        <v>#REF!</v>
      </c>
      <c r="R268" s="86" t="e">
        <v>#REF!</v>
      </c>
      <c r="S268" s="86" t="e">
        <v>#REF!</v>
      </c>
      <c r="T268" s="86" t="e">
        <v>#REF!</v>
      </c>
      <c r="U268" s="86" t="e">
        <v>#REF!</v>
      </c>
      <c r="V268" s="86" t="e">
        <v>#REF!</v>
      </c>
      <c r="W268" s="86" t="e">
        <v>#REF!</v>
      </c>
      <c r="X268" s="86" t="e">
        <v>#REF!</v>
      </c>
      <c r="Y268" s="86" t="e">
        <v>#REF!</v>
      </c>
      <c r="Z268" s="86" t="e">
        <v>#REF!</v>
      </c>
      <c r="AA268" s="86" t="e">
        <v>#REF!</v>
      </c>
      <c r="AB268" s="86" t="e">
        <v>#REF!</v>
      </c>
      <c r="AC268" s="86" t="e">
        <v>#REF!</v>
      </c>
      <c r="AD268" s="86" t="e">
        <v>#REF!</v>
      </c>
      <c r="AE268" s="86" t="e">
        <v>#REF!</v>
      </c>
      <c r="AF268" s="86" t="e">
        <v>#REF!</v>
      </c>
      <c r="AG268" s="86" t="e">
        <v>#REF!</v>
      </c>
      <c r="AH268" s="86" t="e">
        <v>#REF!</v>
      </c>
      <c r="AI268" s="86" t="e">
        <v>#REF!</v>
      </c>
      <c r="AJ268" s="86" t="e">
        <v>#REF!</v>
      </c>
      <c r="AK268" s="86" t="e">
        <v>#REF!</v>
      </c>
      <c r="AL268" s="86" t="e">
        <v>#REF!</v>
      </c>
      <c r="AM268" s="86" t="e">
        <v>#REF!</v>
      </c>
      <c r="AN268" s="86" t="e">
        <v>#REF!</v>
      </c>
      <c r="AO268" s="86" t="e">
        <v>#REF!</v>
      </c>
      <c r="AP268" s="86" t="e">
        <v>#REF!</v>
      </c>
      <c r="AQ268" s="86" t="e">
        <v>#REF!</v>
      </c>
      <c r="AR268" s="86" t="e">
        <v>#REF!</v>
      </c>
      <c r="AS268" s="86" t="e">
        <v>#REF!</v>
      </c>
      <c r="AT268" s="86" t="e">
        <v>#REF!</v>
      </c>
      <c r="AU268" s="86" t="e">
        <v>#REF!</v>
      </c>
      <c r="AV268" s="86" t="e">
        <v>#REF!</v>
      </c>
      <c r="AW268" s="86" t="e">
        <v>#REF!</v>
      </c>
      <c r="AX268" s="86" t="e">
        <v>#REF!</v>
      </c>
      <c r="AY268" s="86" t="e">
        <v>#REF!</v>
      </c>
      <c r="AZ268" s="86" t="e">
        <v>#REF!</v>
      </c>
      <c r="BA268" s="86" t="e">
        <v>#REF!</v>
      </c>
      <c r="BB268" s="86" t="e">
        <v>#REF!</v>
      </c>
      <c r="BC268" s="86" t="e">
        <v>#REF!</v>
      </c>
      <c r="BD268" s="86" t="e">
        <v>#REF!</v>
      </c>
      <c r="BE268" s="86" t="e">
        <v>#REF!</v>
      </c>
      <c r="BF268" s="86" t="e">
        <v>#REF!</v>
      </c>
    </row>
    <row r="269" spans="1:58" s="51" customFormat="1" ht="15.75" customHeight="1">
      <c r="A269" s="49"/>
      <c r="B269" s="93"/>
      <c r="C269" s="94" t="e">
        <f>(SUM(C$267:$C267)&gt;0)*1+#REF!</f>
        <v>#REF!</v>
      </c>
      <c r="D269" s="94" t="e">
        <f>(SUM($C$267:C267)&gt;0)*1+C269</f>
        <v>#REF!</v>
      </c>
      <c r="E269" s="94" t="e">
        <f>(SUM($C$267:D267)&gt;0)*1+D269</f>
        <v>#REF!</v>
      </c>
      <c r="F269" s="94" t="e">
        <f>(SUM($C$267:E267)&gt;0)*1+E269</f>
        <v>#REF!</v>
      </c>
      <c r="G269" s="94" t="e">
        <f>(SUM($C$267:F267)&gt;0)*1+F269</f>
        <v>#REF!</v>
      </c>
      <c r="H269" s="94" t="e">
        <f>(SUM($C$267:G267)&gt;0)*1+G269</f>
        <v>#REF!</v>
      </c>
      <c r="I269" s="94" t="e">
        <f>(SUM($C$267:H267)&gt;0)*1+H269</f>
        <v>#REF!</v>
      </c>
      <c r="J269" s="94" t="e">
        <f>(SUM($C$267:I267)&gt;0)*1+I269</f>
        <v>#REF!</v>
      </c>
      <c r="K269" s="94" t="e">
        <f>(SUM($C$267:J267)&gt;0)*1+J269</f>
        <v>#REF!</v>
      </c>
      <c r="L269" s="94" t="e">
        <f>(SUM($C$267:K267)&gt;0)*1+K269</f>
        <v>#REF!</v>
      </c>
      <c r="M269" s="94" t="e">
        <f>(SUM($C$267:L267)&gt;0)*1+L269</f>
        <v>#REF!</v>
      </c>
      <c r="N269" s="94" t="e">
        <f>(SUM($C$267:M267)&gt;0)*1+M269</f>
        <v>#REF!</v>
      </c>
      <c r="O269" s="94" t="e">
        <f>(SUM($C$267:N267)&gt;0)*1+N269</f>
        <v>#REF!</v>
      </c>
      <c r="P269" s="94" t="e">
        <f>(SUM($C$267:O267)&gt;0)*1+O269</f>
        <v>#REF!</v>
      </c>
      <c r="Q269" s="94" t="e">
        <f>(SUM($C$267:P267)&gt;0)*1+P269</f>
        <v>#REF!</v>
      </c>
      <c r="R269" s="94" t="e">
        <f>(SUM($C$267:Q267)&gt;0)*1+Q269</f>
        <v>#REF!</v>
      </c>
      <c r="S269" s="94" t="e">
        <f>(SUM($C$267:R267)&gt;0)*1+R269</f>
        <v>#REF!</v>
      </c>
      <c r="T269" s="94" t="e">
        <f>(SUM($C$267:S267)&gt;0)*1+S269</f>
        <v>#REF!</v>
      </c>
      <c r="U269" s="94" t="e">
        <f>(SUM($C$267:T267)&gt;0)*1+T269</f>
        <v>#REF!</v>
      </c>
      <c r="V269" s="94" t="e">
        <f>(SUM($C$267:U267)&gt;0)*1+U269</f>
        <v>#REF!</v>
      </c>
      <c r="W269" s="94" t="e">
        <f>(SUM($C$267:V267)&gt;0)*1+V269</f>
        <v>#REF!</v>
      </c>
      <c r="X269" s="94" t="e">
        <f>(SUM($C$267:W267)&gt;0)*1+W269</f>
        <v>#REF!</v>
      </c>
      <c r="Y269" s="94" t="e">
        <f>(SUM($C$267:X267)&gt;0)*1+X269</f>
        <v>#REF!</v>
      </c>
      <c r="Z269" s="94" t="e">
        <f>(SUM($C$267:Y267)&gt;0)*1+Y269</f>
        <v>#REF!</v>
      </c>
      <c r="AA269" s="94" t="e">
        <f>(SUM($C$267:Z267)&gt;0)*1+Z269</f>
        <v>#REF!</v>
      </c>
      <c r="AB269" s="94" t="e">
        <f>(SUM($C$267:AA267)&gt;0)*1+AA269</f>
        <v>#REF!</v>
      </c>
      <c r="AC269" s="94" t="e">
        <f>(SUM($C$267:AB267)&gt;0)*1+AB269</f>
        <v>#REF!</v>
      </c>
      <c r="AD269" s="94" t="e">
        <f>(SUM($C$267:AC267)&gt;0)*1+AC269</f>
        <v>#REF!</v>
      </c>
      <c r="AE269" s="94" t="e">
        <f>(SUM($C$267:AD267)&gt;0)*1+AD269</f>
        <v>#REF!</v>
      </c>
      <c r="AF269" s="94" t="e">
        <f>(SUM($C$267:AE267)&gt;0)*1+AE269</f>
        <v>#REF!</v>
      </c>
      <c r="AG269" s="94" t="e">
        <f>(SUM($C$267:AF267)&gt;0)*1+AF269</f>
        <v>#REF!</v>
      </c>
      <c r="AH269" s="94" t="e">
        <f>(SUM($C$267:AG267)&gt;0)*1+AG269</f>
        <v>#REF!</v>
      </c>
      <c r="AI269" s="94" t="e">
        <f>(SUM($C$267:AH267)&gt;0)*1+AH269</f>
        <v>#REF!</v>
      </c>
      <c r="AJ269" s="94" t="e">
        <f>(SUM($C$267:AI267)&gt;0)*1+AI269</f>
        <v>#REF!</v>
      </c>
      <c r="AK269" s="94" t="e">
        <f>(SUM($C$267:AJ267)&gt;0)*1+AJ269</f>
        <v>#REF!</v>
      </c>
      <c r="AL269" s="94" t="e">
        <f>(SUM($C$267:AK267)&gt;0)*1+AK269</f>
        <v>#REF!</v>
      </c>
      <c r="AM269" s="94" t="e">
        <f>(SUM($C$267:AL267)&gt;0)*1+AL269</f>
        <v>#REF!</v>
      </c>
      <c r="AN269" s="94" t="e">
        <f>(SUM($C$267:AM267)&gt;0)*1+AM269</f>
        <v>#REF!</v>
      </c>
      <c r="AO269" s="94" t="e">
        <f>(SUM($C$267:AN267)&gt;0)*1+AN269</f>
        <v>#REF!</v>
      </c>
      <c r="AP269" s="94" t="e">
        <f>(SUM($C$267:AO267)&gt;0)*1+AO269</f>
        <v>#REF!</v>
      </c>
      <c r="AQ269" s="94" t="e">
        <f>(SUM($C$267:AP267)&gt;0)*1+AP269</f>
        <v>#REF!</v>
      </c>
      <c r="AR269" s="94" t="e">
        <f>(SUM($C$267:AQ267)&gt;0)*1+AQ269</f>
        <v>#REF!</v>
      </c>
      <c r="AS269" s="94" t="e">
        <f>(SUM($C$267:AR267)&gt;0)*1+AR269</f>
        <v>#REF!</v>
      </c>
      <c r="AT269" s="94" t="e">
        <f>(SUM($C$267:AS267)&gt;0)*1+AS269</f>
        <v>#REF!</v>
      </c>
      <c r="AU269" s="94" t="e">
        <f>(SUM($C$267:AT267)&gt;0)*1+AT269</f>
        <v>#REF!</v>
      </c>
      <c r="AV269" s="94" t="e">
        <f>(SUM($C$267:AU267)&gt;0)*1+AU269</f>
        <v>#REF!</v>
      </c>
      <c r="AW269" s="94" t="e">
        <f>(SUM($C$267:AV267)&gt;0)*1+AV269</f>
        <v>#REF!</v>
      </c>
      <c r="AX269" s="94" t="e">
        <f>(SUM($C$267:AW267)&gt;0)*1+AW269</f>
        <v>#REF!</v>
      </c>
      <c r="AY269" s="94" t="e">
        <f>(SUM($C$267:AX267)&gt;0)*1+AX269</f>
        <v>#REF!</v>
      </c>
      <c r="AZ269" s="94" t="e">
        <f>(SUM($C$267:AY267)&gt;0)*1+AY269</f>
        <v>#REF!</v>
      </c>
      <c r="BA269" s="94" t="e">
        <f>(SUM($C$267:AZ267)&gt;0)*1+AZ269</f>
        <v>#REF!</v>
      </c>
      <c r="BB269" s="94" t="e">
        <f>(SUM($C$267:BA267)&gt;0)*1+BA269</f>
        <v>#REF!</v>
      </c>
      <c r="BC269" s="94" t="e">
        <f>(SUM($C$267:BB267)&gt;0)*1+BB269</f>
        <v>#REF!</v>
      </c>
      <c r="BD269" s="94" t="e">
        <f>(SUM($C$267:BD267)&gt;0)*1+#REF!</f>
        <v>#REF!</v>
      </c>
      <c r="BE269" s="94" t="e">
        <f>(SUM($C$267:BD267)&gt;0)*1+BD269</f>
        <v>#REF!</v>
      </c>
      <c r="BF269" s="94" t="e">
        <f>(SUM($C$267:BE267)&gt;0)*1+BE269</f>
        <v>#REF!</v>
      </c>
    </row>
    <row r="270" spans="1:58" s="51" customFormat="1" ht="15.75" customHeight="1">
      <c r="A270" s="49"/>
      <c r="B270" s="85" t="s">
        <v>34</v>
      </c>
      <c r="C270" s="86" t="e">
        <v>#REF!</v>
      </c>
      <c r="D270" s="86" t="e">
        <v>#REF!</v>
      </c>
      <c r="E270" s="86" t="e">
        <v>#REF!</v>
      </c>
      <c r="F270" s="86" t="e">
        <v>#REF!</v>
      </c>
      <c r="G270" s="86" t="e">
        <v>#REF!</v>
      </c>
      <c r="H270" s="86" t="e">
        <v>#REF!</v>
      </c>
      <c r="I270" s="86" t="e">
        <v>#REF!</v>
      </c>
      <c r="J270" s="86" t="e">
        <v>#REF!</v>
      </c>
      <c r="K270" s="86" t="e">
        <v>#REF!</v>
      </c>
      <c r="L270" s="86" t="e">
        <v>#REF!</v>
      </c>
      <c r="M270" s="86" t="e">
        <v>#REF!</v>
      </c>
      <c r="N270" s="86" t="e">
        <v>#REF!</v>
      </c>
      <c r="O270" s="86" t="e">
        <v>#REF!</v>
      </c>
      <c r="P270" s="86" t="e">
        <v>#REF!</v>
      </c>
      <c r="Q270" s="86" t="e">
        <v>#REF!</v>
      </c>
      <c r="R270" s="86" t="e">
        <v>#REF!</v>
      </c>
      <c r="S270" s="86" t="e">
        <v>#REF!</v>
      </c>
      <c r="T270" s="86" t="e">
        <v>#REF!</v>
      </c>
      <c r="U270" s="86" t="e">
        <v>#REF!</v>
      </c>
      <c r="V270" s="86" t="e">
        <v>#REF!</v>
      </c>
      <c r="W270" s="86" t="e">
        <v>#REF!</v>
      </c>
      <c r="X270" s="86" t="e">
        <v>#REF!</v>
      </c>
      <c r="Y270" s="86" t="e">
        <v>#REF!</v>
      </c>
      <c r="Z270" s="86" t="e">
        <v>#REF!</v>
      </c>
      <c r="AA270" s="86" t="e">
        <v>#REF!</v>
      </c>
      <c r="AB270" s="86" t="e">
        <v>#REF!</v>
      </c>
      <c r="AC270" s="86" t="e">
        <v>#REF!</v>
      </c>
      <c r="AD270" s="86" t="e">
        <v>#REF!</v>
      </c>
      <c r="AE270" s="86" t="e">
        <v>#REF!</v>
      </c>
      <c r="AF270" s="86" t="e">
        <v>#REF!</v>
      </c>
      <c r="AG270" s="86" t="e">
        <v>#REF!</v>
      </c>
      <c r="AH270" s="86" t="e">
        <v>#REF!</v>
      </c>
      <c r="AI270" s="86" t="e">
        <v>#REF!</v>
      </c>
      <c r="AJ270" s="86" t="e">
        <v>#REF!</v>
      </c>
      <c r="AK270" s="86" t="e">
        <v>#REF!</v>
      </c>
      <c r="AL270" s="86" t="e">
        <v>#REF!</v>
      </c>
      <c r="AM270" s="86" t="e">
        <v>#REF!</v>
      </c>
      <c r="AN270" s="86" t="e">
        <v>#REF!</v>
      </c>
      <c r="AO270" s="86" t="e">
        <v>#REF!</v>
      </c>
      <c r="AP270" s="86" t="e">
        <v>#REF!</v>
      </c>
      <c r="AQ270" s="86" t="e">
        <v>#REF!</v>
      </c>
      <c r="AR270" s="86" t="e">
        <v>#REF!</v>
      </c>
      <c r="AS270" s="86" t="e">
        <v>#REF!</v>
      </c>
      <c r="AT270" s="86" t="e">
        <v>#REF!</v>
      </c>
      <c r="AU270" s="86" t="e">
        <v>#REF!</v>
      </c>
      <c r="AV270" s="86" t="e">
        <v>#REF!</v>
      </c>
      <c r="AW270" s="86" t="e">
        <v>#REF!</v>
      </c>
      <c r="AX270" s="86" t="e">
        <v>#REF!</v>
      </c>
      <c r="AY270" s="86" t="e">
        <v>#REF!</v>
      </c>
      <c r="AZ270" s="86" t="e">
        <v>#REF!</v>
      </c>
      <c r="BA270" s="86" t="e">
        <v>#REF!</v>
      </c>
      <c r="BB270" s="86" t="e">
        <v>#REF!</v>
      </c>
      <c r="BC270" s="86" t="e">
        <v>#REF!</v>
      </c>
      <c r="BD270" s="86" t="e">
        <v>#REF!</v>
      </c>
      <c r="BE270" s="86" t="e">
        <v>#REF!</v>
      </c>
      <c r="BF270" s="86" t="e">
        <v>#REF!</v>
      </c>
    </row>
    <row r="271" spans="1:58" s="51" customFormat="1" ht="15.75" customHeight="1">
      <c r="A271" s="49"/>
      <c r="B271" s="85" t="s">
        <v>35</v>
      </c>
      <c r="C271" s="86">
        <v>0</v>
      </c>
      <c r="D271" s="86">
        <v>0</v>
      </c>
      <c r="E271" s="86">
        <v>0</v>
      </c>
      <c r="F271" s="86">
        <v>0</v>
      </c>
      <c r="G271" s="86">
        <v>0</v>
      </c>
      <c r="H271" s="86">
        <v>0</v>
      </c>
      <c r="I271" s="86">
        <v>0</v>
      </c>
      <c r="J271" s="86">
        <v>0</v>
      </c>
      <c r="K271" s="86">
        <v>0</v>
      </c>
      <c r="L271" s="86">
        <v>0</v>
      </c>
      <c r="M271" s="86">
        <v>0</v>
      </c>
      <c r="N271" s="86">
        <v>0</v>
      </c>
      <c r="O271" s="86">
        <v>0</v>
      </c>
      <c r="P271" s="86">
        <v>0</v>
      </c>
      <c r="Q271" s="86">
        <v>0</v>
      </c>
      <c r="R271" s="86">
        <v>0</v>
      </c>
      <c r="S271" s="86">
        <v>0</v>
      </c>
      <c r="T271" s="86">
        <v>0</v>
      </c>
      <c r="U271" s="86">
        <v>0</v>
      </c>
      <c r="V271" s="86">
        <v>0</v>
      </c>
      <c r="W271" s="86">
        <v>0</v>
      </c>
      <c r="X271" s="86">
        <v>0</v>
      </c>
      <c r="Y271" s="86">
        <v>0</v>
      </c>
      <c r="Z271" s="86">
        <v>0</v>
      </c>
      <c r="AA271" s="86">
        <v>0</v>
      </c>
      <c r="AB271" s="86">
        <v>0</v>
      </c>
      <c r="AC271" s="86">
        <v>0</v>
      </c>
      <c r="AD271" s="86">
        <v>0</v>
      </c>
      <c r="AE271" s="86">
        <v>0</v>
      </c>
      <c r="AF271" s="86">
        <v>0</v>
      </c>
      <c r="AG271" s="86">
        <v>0</v>
      </c>
      <c r="AH271" s="86">
        <v>0</v>
      </c>
      <c r="AI271" s="86">
        <v>0</v>
      </c>
      <c r="AJ271" s="86">
        <v>0</v>
      </c>
      <c r="AK271" s="86">
        <v>0</v>
      </c>
      <c r="AL271" s="86">
        <v>0</v>
      </c>
      <c r="AM271" s="86">
        <v>0</v>
      </c>
      <c r="AN271" s="86">
        <v>0</v>
      </c>
      <c r="AO271" s="86">
        <v>0</v>
      </c>
      <c r="AP271" s="86">
        <v>0</v>
      </c>
      <c r="AQ271" s="86">
        <v>0</v>
      </c>
      <c r="AR271" s="86">
        <v>0</v>
      </c>
      <c r="AS271" s="86">
        <v>0</v>
      </c>
      <c r="AT271" s="86">
        <v>0</v>
      </c>
      <c r="AU271" s="86">
        <v>0</v>
      </c>
      <c r="AV271" s="86">
        <v>0</v>
      </c>
      <c r="AW271" s="86">
        <v>0</v>
      </c>
      <c r="AX271" s="86">
        <v>0</v>
      </c>
      <c r="AY271" s="86">
        <v>0</v>
      </c>
      <c r="AZ271" s="86">
        <v>0</v>
      </c>
      <c r="BA271" s="86">
        <v>0</v>
      </c>
      <c r="BB271" s="86">
        <v>0</v>
      </c>
      <c r="BC271" s="86">
        <v>0</v>
      </c>
      <c r="BD271" s="86">
        <v>0</v>
      </c>
      <c r="BE271" s="86">
        <v>0</v>
      </c>
      <c r="BF271" s="86">
        <v>0</v>
      </c>
    </row>
    <row r="272" spans="1:58" s="51" customFormat="1" ht="15.75" customHeight="1">
      <c r="A272" s="49"/>
      <c r="B272" s="85"/>
      <c r="C272" s="95"/>
      <c r="D272" s="95"/>
      <c r="E272" s="95"/>
      <c r="F272" s="95"/>
      <c r="G272" s="95"/>
      <c r="H272" s="95"/>
      <c r="I272" s="95"/>
      <c r="J272" s="95"/>
      <c r="K272" s="95"/>
      <c r="L272" s="95"/>
      <c r="M272" s="95"/>
      <c r="N272" s="95"/>
      <c r="O272" s="95"/>
      <c r="P272" s="95"/>
      <c r="Q272" s="95"/>
      <c r="R272" s="95"/>
      <c r="S272" s="95"/>
      <c r="T272" s="95"/>
      <c r="U272" s="95"/>
      <c r="V272" s="95"/>
      <c r="W272" s="95"/>
      <c r="X272" s="95"/>
      <c r="Y272" s="95"/>
      <c r="Z272" s="95"/>
      <c r="AA272" s="95"/>
      <c r="AB272" s="95"/>
      <c r="AC272" s="95"/>
      <c r="AD272" s="95"/>
      <c r="AE272" s="95"/>
      <c r="AF272" s="95"/>
      <c r="AG272" s="95"/>
      <c r="AH272" s="95"/>
      <c r="AI272" s="95"/>
      <c r="AJ272" s="95"/>
      <c r="AK272" s="95"/>
      <c r="AL272" s="95"/>
      <c r="AM272" s="95"/>
      <c r="AN272" s="95"/>
      <c r="AO272" s="95"/>
      <c r="AP272" s="95"/>
      <c r="AQ272" s="95"/>
      <c r="AR272" s="95"/>
      <c r="AS272" s="95"/>
      <c r="AT272" s="95"/>
      <c r="AU272" s="95"/>
      <c r="AV272" s="95"/>
      <c r="AW272" s="95"/>
      <c r="AX272" s="95"/>
      <c r="AY272" s="95"/>
      <c r="AZ272" s="95"/>
      <c r="BA272" s="95"/>
      <c r="BB272" s="95"/>
      <c r="BC272" s="95"/>
      <c r="BD272" s="95"/>
      <c r="BE272" s="95"/>
      <c r="BF272" s="95"/>
    </row>
    <row r="273" spans="1:58" s="51" customFormat="1" ht="15.75" customHeight="1">
      <c r="A273" s="49"/>
      <c r="B273" s="85"/>
      <c r="C273" s="96"/>
      <c r="D273" s="96"/>
      <c r="E273" s="96"/>
      <c r="F273" s="96"/>
      <c r="G273" s="96"/>
      <c r="H273" s="96"/>
      <c r="I273" s="96"/>
      <c r="J273" s="96"/>
      <c r="K273" s="96"/>
      <c r="L273" s="96"/>
      <c r="M273" s="96"/>
      <c r="N273" s="96"/>
      <c r="O273" s="96"/>
      <c r="P273" s="96"/>
      <c r="Q273" s="96"/>
      <c r="R273" s="96"/>
      <c r="S273" s="96"/>
      <c r="T273" s="96"/>
      <c r="U273" s="96"/>
      <c r="V273" s="96"/>
      <c r="W273" s="96"/>
      <c r="X273" s="96"/>
      <c r="Y273" s="96"/>
      <c r="Z273" s="96"/>
      <c r="AA273" s="96"/>
      <c r="AB273" s="96"/>
      <c r="AC273" s="96"/>
      <c r="AD273" s="96"/>
      <c r="AE273" s="96"/>
      <c r="AF273" s="96"/>
      <c r="AG273" s="96"/>
      <c r="AH273" s="96"/>
      <c r="AI273" s="96"/>
      <c r="AJ273" s="96"/>
      <c r="AK273" s="96"/>
      <c r="AL273" s="96"/>
      <c r="AM273" s="96"/>
      <c r="AN273" s="96"/>
      <c r="AO273" s="96"/>
      <c r="AP273" s="96"/>
      <c r="AQ273" s="96"/>
      <c r="AR273" s="96"/>
      <c r="AS273" s="96"/>
      <c r="AT273" s="96"/>
      <c r="AU273" s="96"/>
      <c r="AV273" s="96"/>
      <c r="AW273" s="96"/>
      <c r="AX273" s="96"/>
      <c r="AY273" s="96"/>
      <c r="AZ273" s="96"/>
      <c r="BA273" s="96"/>
      <c r="BB273" s="96"/>
      <c r="BC273" s="96"/>
      <c r="BD273" s="96"/>
      <c r="BE273" s="96"/>
      <c r="BF273" s="96"/>
    </row>
    <row r="274" spans="1:58" s="51" customFormat="1" ht="15.75" customHeight="1" thickBot="1">
      <c r="A274" s="49"/>
      <c r="B274" s="97" t="s">
        <v>36</v>
      </c>
      <c r="C274" s="98" t="e">
        <f t="shared" ref="C274:BA274" si="151">C264-C270</f>
        <v>#REF!</v>
      </c>
      <c r="D274" s="98" t="e">
        <f t="shared" si="151"/>
        <v>#REF!</v>
      </c>
      <c r="E274" s="98" t="e">
        <f t="shared" si="151"/>
        <v>#REF!</v>
      </c>
      <c r="F274" s="98" t="e">
        <f t="shared" si="151"/>
        <v>#REF!</v>
      </c>
      <c r="G274" s="98" t="e">
        <f t="shared" si="151"/>
        <v>#REF!</v>
      </c>
      <c r="H274" s="98" t="e">
        <f t="shared" si="151"/>
        <v>#REF!</v>
      </c>
      <c r="I274" s="98" t="e">
        <f t="shared" si="151"/>
        <v>#REF!</v>
      </c>
      <c r="J274" s="98" t="e">
        <f t="shared" si="151"/>
        <v>#REF!</v>
      </c>
      <c r="K274" s="98" t="e">
        <f t="shared" si="151"/>
        <v>#REF!</v>
      </c>
      <c r="L274" s="98" t="e">
        <f t="shared" si="151"/>
        <v>#REF!</v>
      </c>
      <c r="M274" s="98" t="e">
        <f t="shared" si="151"/>
        <v>#REF!</v>
      </c>
      <c r="N274" s="98" t="e">
        <f t="shared" si="151"/>
        <v>#REF!</v>
      </c>
      <c r="O274" s="98" t="e">
        <f t="shared" si="151"/>
        <v>#REF!</v>
      </c>
      <c r="P274" s="98" t="e">
        <f t="shared" si="151"/>
        <v>#REF!</v>
      </c>
      <c r="Q274" s="98" t="e">
        <f t="shared" si="151"/>
        <v>#REF!</v>
      </c>
      <c r="R274" s="98" t="e">
        <f t="shared" si="151"/>
        <v>#REF!</v>
      </c>
      <c r="S274" s="98" t="e">
        <f t="shared" si="151"/>
        <v>#REF!</v>
      </c>
      <c r="T274" s="98" t="e">
        <f t="shared" si="151"/>
        <v>#REF!</v>
      </c>
      <c r="U274" s="98" t="e">
        <f t="shared" si="151"/>
        <v>#REF!</v>
      </c>
      <c r="V274" s="98" t="e">
        <f t="shared" si="151"/>
        <v>#REF!</v>
      </c>
      <c r="W274" s="98" t="e">
        <f t="shared" si="151"/>
        <v>#REF!</v>
      </c>
      <c r="X274" s="98" t="e">
        <f t="shared" si="151"/>
        <v>#REF!</v>
      </c>
      <c r="Y274" s="98" t="e">
        <f t="shared" si="151"/>
        <v>#REF!</v>
      </c>
      <c r="Z274" s="98" t="e">
        <f t="shared" si="151"/>
        <v>#REF!</v>
      </c>
      <c r="AA274" s="98" t="e">
        <f t="shared" si="151"/>
        <v>#REF!</v>
      </c>
      <c r="AB274" s="98" t="e">
        <f t="shared" si="151"/>
        <v>#REF!</v>
      </c>
      <c r="AC274" s="98" t="e">
        <f t="shared" si="151"/>
        <v>#REF!</v>
      </c>
      <c r="AD274" s="98" t="e">
        <f t="shared" si="151"/>
        <v>#REF!</v>
      </c>
      <c r="AE274" s="98" t="e">
        <f t="shared" si="151"/>
        <v>#REF!</v>
      </c>
      <c r="AF274" s="98" t="e">
        <f t="shared" si="151"/>
        <v>#REF!</v>
      </c>
      <c r="AG274" s="98" t="e">
        <f t="shared" si="151"/>
        <v>#REF!</v>
      </c>
      <c r="AH274" s="98" t="e">
        <f t="shared" si="151"/>
        <v>#REF!</v>
      </c>
      <c r="AI274" s="98" t="e">
        <f t="shared" si="151"/>
        <v>#REF!</v>
      </c>
      <c r="AJ274" s="98" t="e">
        <f t="shared" si="151"/>
        <v>#REF!</v>
      </c>
      <c r="AK274" s="98" t="e">
        <f t="shared" si="151"/>
        <v>#REF!</v>
      </c>
      <c r="AL274" s="98" t="e">
        <f t="shared" si="151"/>
        <v>#REF!</v>
      </c>
      <c r="AM274" s="98" t="e">
        <f t="shared" si="151"/>
        <v>#REF!</v>
      </c>
      <c r="AN274" s="98" t="e">
        <f t="shared" si="151"/>
        <v>#REF!</v>
      </c>
      <c r="AO274" s="98" t="e">
        <f t="shared" si="151"/>
        <v>#REF!</v>
      </c>
      <c r="AP274" s="98" t="e">
        <f t="shared" si="151"/>
        <v>#REF!</v>
      </c>
      <c r="AQ274" s="98" t="e">
        <f t="shared" si="151"/>
        <v>#REF!</v>
      </c>
      <c r="AR274" s="98" t="e">
        <f t="shared" si="151"/>
        <v>#REF!</v>
      </c>
      <c r="AS274" s="98" t="e">
        <f t="shared" si="151"/>
        <v>#REF!</v>
      </c>
      <c r="AT274" s="98" t="e">
        <f t="shared" si="151"/>
        <v>#REF!</v>
      </c>
      <c r="AU274" s="98" t="e">
        <f t="shared" si="151"/>
        <v>#REF!</v>
      </c>
      <c r="AV274" s="98" t="e">
        <f t="shared" si="151"/>
        <v>#REF!</v>
      </c>
      <c r="AW274" s="98" t="e">
        <f t="shared" si="151"/>
        <v>#REF!</v>
      </c>
      <c r="AX274" s="98" t="e">
        <f t="shared" si="151"/>
        <v>#REF!</v>
      </c>
      <c r="AY274" s="98" t="e">
        <f t="shared" si="151"/>
        <v>#REF!</v>
      </c>
      <c r="AZ274" s="98" t="e">
        <f t="shared" si="151"/>
        <v>#REF!</v>
      </c>
      <c r="BA274" s="98" t="e">
        <f t="shared" si="151"/>
        <v>#REF!</v>
      </c>
      <c r="BB274" s="98" t="e">
        <f t="shared" ref="BB274:BF274" si="152">BB264-BB270</f>
        <v>#REF!</v>
      </c>
      <c r="BC274" s="98" t="e">
        <f t="shared" si="152"/>
        <v>#REF!</v>
      </c>
      <c r="BD274" s="98" t="e">
        <f t="shared" si="152"/>
        <v>#REF!</v>
      </c>
      <c r="BE274" s="98" t="e">
        <f t="shared" si="152"/>
        <v>#REF!</v>
      </c>
      <c r="BF274" s="98" t="e">
        <f t="shared" si="152"/>
        <v>#REF!</v>
      </c>
    </row>
    <row r="275" spans="1:58" s="49" customFormat="1" ht="15.75" customHeight="1" thickBot="1">
      <c r="B275" s="50"/>
      <c r="J275" s="74"/>
    </row>
    <row r="276" spans="1:58" s="51" customFormat="1" ht="15.75" customHeight="1">
      <c r="A276" s="49"/>
      <c r="B276" s="99" t="s">
        <v>37</v>
      </c>
      <c r="C276" s="100"/>
      <c r="D276" s="100"/>
      <c r="E276" s="100"/>
      <c r="F276" s="100"/>
      <c r="G276" s="100"/>
      <c r="H276" s="100"/>
      <c r="I276" s="100"/>
      <c r="J276" s="100"/>
      <c r="K276" s="100"/>
      <c r="L276" s="100"/>
      <c r="M276" s="100"/>
      <c r="N276" s="100"/>
      <c r="O276" s="100"/>
      <c r="P276" s="100"/>
      <c r="Q276" s="100"/>
      <c r="R276" s="100"/>
      <c r="S276" s="100"/>
      <c r="T276" s="100"/>
      <c r="U276" s="100"/>
      <c r="V276" s="100"/>
      <c r="W276" s="100"/>
      <c r="X276" s="100"/>
      <c r="Y276" s="100"/>
      <c r="Z276" s="100"/>
      <c r="AA276" s="100"/>
      <c r="AB276" s="100"/>
      <c r="AC276" s="100"/>
      <c r="AD276" s="100"/>
      <c r="AE276" s="100"/>
      <c r="AF276" s="100"/>
      <c r="AG276" s="100"/>
      <c r="AH276" s="100"/>
      <c r="AI276" s="100"/>
      <c r="AJ276" s="100"/>
      <c r="AK276" s="100"/>
      <c r="AL276" s="100"/>
      <c r="AM276" s="100"/>
      <c r="AN276" s="100"/>
      <c r="AO276" s="100"/>
      <c r="AP276" s="100"/>
      <c r="AQ276" s="100"/>
      <c r="AR276" s="100"/>
      <c r="AS276" s="100"/>
      <c r="AT276" s="100"/>
      <c r="AU276" s="100"/>
      <c r="AV276" s="100"/>
      <c r="AW276" s="100"/>
      <c r="AX276" s="100"/>
      <c r="AY276" s="100"/>
      <c r="AZ276" s="100"/>
      <c r="BA276" s="100"/>
      <c r="BB276" s="100"/>
      <c r="BC276" s="100"/>
      <c r="BD276" s="100"/>
      <c r="BE276" s="100"/>
      <c r="BF276" s="100"/>
    </row>
    <row r="277" spans="1:58" s="51" customFormat="1" ht="15.75" customHeight="1">
      <c r="A277" s="49"/>
      <c r="B277" s="85" t="s">
        <v>38</v>
      </c>
      <c r="C277" s="86" t="e">
        <v>#REF!</v>
      </c>
      <c r="D277" s="86" t="e">
        <v>#REF!</v>
      </c>
      <c r="E277" s="86" t="e">
        <v>#REF!</v>
      </c>
      <c r="F277" s="86" t="e">
        <v>#REF!</v>
      </c>
      <c r="G277" s="86" t="e">
        <v>#REF!</v>
      </c>
      <c r="H277" s="86" t="e">
        <v>#REF!</v>
      </c>
      <c r="I277" s="86" t="e">
        <v>#REF!</v>
      </c>
      <c r="J277" s="86" t="e">
        <v>#REF!</v>
      </c>
      <c r="K277" s="86" t="e">
        <v>#REF!</v>
      </c>
      <c r="L277" s="86" t="e">
        <v>#REF!</v>
      </c>
      <c r="M277" s="86" t="e">
        <v>#REF!</v>
      </c>
      <c r="N277" s="86" t="e">
        <v>#REF!</v>
      </c>
      <c r="O277" s="86" t="e">
        <v>#REF!</v>
      </c>
      <c r="P277" s="86" t="e">
        <v>#REF!</v>
      </c>
      <c r="Q277" s="86" t="e">
        <v>#REF!</v>
      </c>
      <c r="R277" s="86" t="e">
        <v>#REF!</v>
      </c>
      <c r="S277" s="86" t="e">
        <v>#REF!</v>
      </c>
      <c r="T277" s="86" t="e">
        <v>#REF!</v>
      </c>
      <c r="U277" s="86" t="e">
        <v>#REF!</v>
      </c>
      <c r="V277" s="86" t="e">
        <v>#REF!</v>
      </c>
      <c r="W277" s="86" t="e">
        <v>#REF!</v>
      </c>
      <c r="X277" s="86" t="e">
        <v>#REF!</v>
      </c>
      <c r="Y277" s="86" t="e">
        <v>#REF!</v>
      </c>
      <c r="Z277" s="86" t="e">
        <v>#REF!</v>
      </c>
      <c r="AA277" s="86" t="e">
        <v>#REF!</v>
      </c>
      <c r="AB277" s="86" t="e">
        <v>#REF!</v>
      </c>
      <c r="AC277" s="86" t="e">
        <v>#REF!</v>
      </c>
      <c r="AD277" s="86" t="e">
        <v>#REF!</v>
      </c>
      <c r="AE277" s="86" t="e">
        <v>#REF!</v>
      </c>
      <c r="AF277" s="86" t="e">
        <v>#REF!</v>
      </c>
      <c r="AG277" s="86" t="e">
        <v>#REF!</v>
      </c>
      <c r="AH277" s="86" t="e">
        <v>#REF!</v>
      </c>
      <c r="AI277" s="86" t="e">
        <v>#REF!</v>
      </c>
      <c r="AJ277" s="86" t="e">
        <v>#REF!</v>
      </c>
      <c r="AK277" s="86" t="e">
        <v>#REF!</v>
      </c>
      <c r="AL277" s="86" t="e">
        <v>#REF!</v>
      </c>
      <c r="AM277" s="86" t="e">
        <v>#REF!</v>
      </c>
      <c r="AN277" s="86" t="e">
        <v>#REF!</v>
      </c>
      <c r="AO277" s="86" t="e">
        <v>#REF!</v>
      </c>
      <c r="AP277" s="86" t="e">
        <v>#REF!</v>
      </c>
      <c r="AQ277" s="86" t="e">
        <v>#REF!</v>
      </c>
      <c r="AR277" s="86" t="e">
        <v>#REF!</v>
      </c>
      <c r="AS277" s="86" t="e">
        <v>#REF!</v>
      </c>
      <c r="AT277" s="86" t="e">
        <v>#REF!</v>
      </c>
      <c r="AU277" s="86" t="e">
        <v>#REF!</v>
      </c>
      <c r="AV277" s="86" t="e">
        <v>#REF!</v>
      </c>
      <c r="AW277" s="86" t="e">
        <v>#REF!</v>
      </c>
      <c r="AX277" s="86" t="e">
        <v>#REF!</v>
      </c>
      <c r="AY277" s="86" t="e">
        <v>#REF!</v>
      </c>
      <c r="AZ277" s="86" t="e">
        <v>#REF!</v>
      </c>
      <c r="BA277" s="86" t="e">
        <v>#REF!</v>
      </c>
      <c r="BB277" s="86" t="e">
        <v>#REF!</v>
      </c>
      <c r="BC277" s="86" t="e">
        <v>#REF!</v>
      </c>
      <c r="BD277" s="86" t="e">
        <v>#REF!</v>
      </c>
      <c r="BE277" s="86" t="e">
        <v>#REF!</v>
      </c>
      <c r="BF277" s="86" t="e">
        <v>#REF!</v>
      </c>
    </row>
    <row r="278" spans="1:58" s="51" customFormat="1" ht="15.75" customHeight="1">
      <c r="A278" s="49"/>
      <c r="B278" s="85" t="s">
        <v>6</v>
      </c>
      <c r="C278" s="86">
        <f>+-C271</f>
        <v>0</v>
      </c>
      <c r="D278" s="86">
        <f t="shared" ref="D278:BA278" si="153">+-D271</f>
        <v>0</v>
      </c>
      <c r="E278" s="86">
        <f t="shared" si="153"/>
        <v>0</v>
      </c>
      <c r="F278" s="86">
        <f t="shared" si="153"/>
        <v>0</v>
      </c>
      <c r="G278" s="86">
        <f t="shared" si="153"/>
        <v>0</v>
      </c>
      <c r="H278" s="86">
        <f t="shared" si="153"/>
        <v>0</v>
      </c>
      <c r="I278" s="86">
        <f t="shared" si="153"/>
        <v>0</v>
      </c>
      <c r="J278" s="86">
        <f t="shared" si="153"/>
        <v>0</v>
      </c>
      <c r="K278" s="86">
        <f t="shared" si="153"/>
        <v>0</v>
      </c>
      <c r="L278" s="86">
        <f t="shared" si="153"/>
        <v>0</v>
      </c>
      <c r="M278" s="86">
        <f t="shared" si="153"/>
        <v>0</v>
      </c>
      <c r="N278" s="86">
        <f t="shared" si="153"/>
        <v>0</v>
      </c>
      <c r="O278" s="86">
        <f t="shared" si="153"/>
        <v>0</v>
      </c>
      <c r="P278" s="86">
        <f t="shared" si="153"/>
        <v>0</v>
      </c>
      <c r="Q278" s="86">
        <f t="shared" si="153"/>
        <v>0</v>
      </c>
      <c r="R278" s="86">
        <f t="shared" si="153"/>
        <v>0</v>
      </c>
      <c r="S278" s="86">
        <f t="shared" si="153"/>
        <v>0</v>
      </c>
      <c r="T278" s="86">
        <f t="shared" si="153"/>
        <v>0</v>
      </c>
      <c r="U278" s="86">
        <f t="shared" si="153"/>
        <v>0</v>
      </c>
      <c r="V278" s="86">
        <f t="shared" si="153"/>
        <v>0</v>
      </c>
      <c r="W278" s="86">
        <f t="shared" si="153"/>
        <v>0</v>
      </c>
      <c r="X278" s="86">
        <f t="shared" si="153"/>
        <v>0</v>
      </c>
      <c r="Y278" s="86">
        <f t="shared" si="153"/>
        <v>0</v>
      </c>
      <c r="Z278" s="86">
        <f t="shared" si="153"/>
        <v>0</v>
      </c>
      <c r="AA278" s="86">
        <f t="shared" si="153"/>
        <v>0</v>
      </c>
      <c r="AB278" s="86">
        <f t="shared" si="153"/>
        <v>0</v>
      </c>
      <c r="AC278" s="86">
        <f t="shared" si="153"/>
        <v>0</v>
      </c>
      <c r="AD278" s="86">
        <f t="shared" si="153"/>
        <v>0</v>
      </c>
      <c r="AE278" s="86">
        <f t="shared" si="153"/>
        <v>0</v>
      </c>
      <c r="AF278" s="86">
        <f t="shared" si="153"/>
        <v>0</v>
      </c>
      <c r="AG278" s="86">
        <f t="shared" si="153"/>
        <v>0</v>
      </c>
      <c r="AH278" s="86">
        <f t="shared" si="153"/>
        <v>0</v>
      </c>
      <c r="AI278" s="86">
        <f t="shared" si="153"/>
        <v>0</v>
      </c>
      <c r="AJ278" s="86">
        <f t="shared" si="153"/>
        <v>0</v>
      </c>
      <c r="AK278" s="86">
        <f t="shared" si="153"/>
        <v>0</v>
      </c>
      <c r="AL278" s="86">
        <f t="shared" si="153"/>
        <v>0</v>
      </c>
      <c r="AM278" s="86">
        <f t="shared" si="153"/>
        <v>0</v>
      </c>
      <c r="AN278" s="86">
        <f t="shared" si="153"/>
        <v>0</v>
      </c>
      <c r="AO278" s="86">
        <f t="shared" si="153"/>
        <v>0</v>
      </c>
      <c r="AP278" s="86">
        <f t="shared" si="153"/>
        <v>0</v>
      </c>
      <c r="AQ278" s="86">
        <f t="shared" si="153"/>
        <v>0</v>
      </c>
      <c r="AR278" s="86">
        <f t="shared" si="153"/>
        <v>0</v>
      </c>
      <c r="AS278" s="86">
        <f t="shared" si="153"/>
        <v>0</v>
      </c>
      <c r="AT278" s="86">
        <f t="shared" si="153"/>
        <v>0</v>
      </c>
      <c r="AU278" s="86">
        <f t="shared" si="153"/>
        <v>0</v>
      </c>
      <c r="AV278" s="86">
        <f t="shared" si="153"/>
        <v>0</v>
      </c>
      <c r="AW278" s="86">
        <f t="shared" si="153"/>
        <v>0</v>
      </c>
      <c r="AX278" s="86">
        <f t="shared" si="153"/>
        <v>0</v>
      </c>
      <c r="AY278" s="86">
        <f t="shared" si="153"/>
        <v>0</v>
      </c>
      <c r="AZ278" s="86">
        <f t="shared" si="153"/>
        <v>0</v>
      </c>
      <c r="BA278" s="86">
        <f t="shared" si="153"/>
        <v>0</v>
      </c>
      <c r="BB278" s="86">
        <f t="shared" ref="BB278:BC278" si="154">+-BB271</f>
        <v>0</v>
      </c>
      <c r="BC278" s="86">
        <f t="shared" si="154"/>
        <v>0</v>
      </c>
      <c r="BD278" s="86">
        <f>+-BD271</f>
        <v>0</v>
      </c>
      <c r="BE278" s="86">
        <f t="shared" ref="BE278:BF278" si="155">+-BE271</f>
        <v>0</v>
      </c>
      <c r="BF278" s="86">
        <f t="shared" si="155"/>
        <v>0</v>
      </c>
    </row>
    <row r="279" spans="1:58" s="51" customFormat="1" ht="15.75" customHeight="1">
      <c r="A279" s="49"/>
      <c r="B279" s="87" t="s">
        <v>39</v>
      </c>
      <c r="C279" s="88" t="e">
        <v>#REF!</v>
      </c>
      <c r="D279" s="88" t="e">
        <v>#REF!</v>
      </c>
      <c r="E279" s="88" t="e">
        <v>#REF!</v>
      </c>
      <c r="F279" s="88" t="e">
        <v>#REF!</v>
      </c>
      <c r="G279" s="88" t="e">
        <v>#REF!</v>
      </c>
      <c r="H279" s="88" t="e">
        <v>#REF!</v>
      </c>
      <c r="I279" s="88" t="e">
        <v>#REF!</v>
      </c>
      <c r="J279" s="88" t="e">
        <v>#REF!</v>
      </c>
      <c r="K279" s="88" t="e">
        <v>#REF!</v>
      </c>
      <c r="L279" s="88" t="e">
        <v>#REF!</v>
      </c>
      <c r="M279" s="88" t="e">
        <v>#REF!</v>
      </c>
      <c r="N279" s="88" t="e">
        <v>#REF!</v>
      </c>
      <c r="O279" s="88" t="e">
        <v>#REF!</v>
      </c>
      <c r="P279" s="88" t="e">
        <v>#REF!</v>
      </c>
      <c r="Q279" s="88" t="e">
        <v>#REF!</v>
      </c>
      <c r="R279" s="88" t="e">
        <v>#REF!</v>
      </c>
      <c r="S279" s="88" t="e">
        <v>#REF!</v>
      </c>
      <c r="T279" s="88" t="e">
        <v>#REF!</v>
      </c>
      <c r="U279" s="88" t="e">
        <v>#REF!</v>
      </c>
      <c r="V279" s="88" t="e">
        <v>#REF!</v>
      </c>
      <c r="W279" s="88" t="e">
        <v>#REF!</v>
      </c>
      <c r="X279" s="88" t="e">
        <v>#REF!</v>
      </c>
      <c r="Y279" s="88" t="e">
        <v>#REF!</v>
      </c>
      <c r="Z279" s="88" t="e">
        <v>#REF!</v>
      </c>
      <c r="AA279" s="88" t="e">
        <v>#REF!</v>
      </c>
      <c r="AB279" s="88" t="e">
        <v>#REF!</v>
      </c>
      <c r="AC279" s="88" t="e">
        <v>#REF!</v>
      </c>
      <c r="AD279" s="88" t="e">
        <v>#REF!</v>
      </c>
      <c r="AE279" s="88" t="e">
        <v>#REF!</v>
      </c>
      <c r="AF279" s="88" t="e">
        <v>#REF!</v>
      </c>
      <c r="AG279" s="88" t="e">
        <v>#REF!</v>
      </c>
      <c r="AH279" s="88" t="e">
        <v>#REF!</v>
      </c>
      <c r="AI279" s="88" t="e">
        <v>#REF!</v>
      </c>
      <c r="AJ279" s="88" t="e">
        <v>#REF!</v>
      </c>
      <c r="AK279" s="88" t="e">
        <v>#REF!</v>
      </c>
      <c r="AL279" s="88" t="e">
        <v>#REF!</v>
      </c>
      <c r="AM279" s="88" t="e">
        <v>#REF!</v>
      </c>
      <c r="AN279" s="88" t="e">
        <v>#REF!</v>
      </c>
      <c r="AO279" s="88" t="e">
        <v>#REF!</v>
      </c>
      <c r="AP279" s="88" t="e">
        <v>#REF!</v>
      </c>
      <c r="AQ279" s="88" t="e">
        <v>#REF!</v>
      </c>
      <c r="AR279" s="88" t="e">
        <v>#REF!</v>
      </c>
      <c r="AS279" s="88" t="e">
        <v>#REF!</v>
      </c>
      <c r="AT279" s="88" t="e">
        <v>#REF!</v>
      </c>
      <c r="AU279" s="88" t="e">
        <v>#REF!</v>
      </c>
      <c r="AV279" s="88" t="e">
        <v>#REF!</v>
      </c>
      <c r="AW279" s="88" t="e">
        <v>#REF!</v>
      </c>
      <c r="AX279" s="88" t="e">
        <v>#REF!</v>
      </c>
      <c r="AY279" s="88" t="e">
        <v>#REF!</v>
      </c>
      <c r="AZ279" s="88" t="e">
        <v>#REF!</v>
      </c>
      <c r="BA279" s="88" t="e">
        <v>#REF!</v>
      </c>
      <c r="BB279" s="88" t="e">
        <v>#REF!</v>
      </c>
      <c r="BC279" s="88" t="e">
        <v>#REF!</v>
      </c>
      <c r="BD279" s="88" t="e">
        <v>#REF!</v>
      </c>
      <c r="BE279" s="88" t="e">
        <v>#REF!</v>
      </c>
      <c r="BF279" s="88" t="e">
        <v>#REF!</v>
      </c>
    </row>
    <row r="280" spans="1:58" s="51" customFormat="1" ht="15.75" customHeight="1" thickBot="1">
      <c r="A280" s="49"/>
      <c r="B280" s="97" t="s">
        <v>40</v>
      </c>
      <c r="C280" s="98" t="e">
        <f t="shared" ref="C280:BA280" si="156">SUM(C277:C279)</f>
        <v>#REF!</v>
      </c>
      <c r="D280" s="98" t="e">
        <f t="shared" si="156"/>
        <v>#REF!</v>
      </c>
      <c r="E280" s="98" t="e">
        <f t="shared" si="156"/>
        <v>#REF!</v>
      </c>
      <c r="F280" s="98" t="e">
        <f t="shared" si="156"/>
        <v>#REF!</v>
      </c>
      <c r="G280" s="98" t="e">
        <f t="shared" si="156"/>
        <v>#REF!</v>
      </c>
      <c r="H280" s="98" t="e">
        <f t="shared" si="156"/>
        <v>#REF!</v>
      </c>
      <c r="I280" s="98" t="e">
        <f t="shared" si="156"/>
        <v>#REF!</v>
      </c>
      <c r="J280" s="98" t="e">
        <f t="shared" si="156"/>
        <v>#REF!</v>
      </c>
      <c r="K280" s="98" t="e">
        <f t="shared" si="156"/>
        <v>#REF!</v>
      </c>
      <c r="L280" s="98" t="e">
        <f t="shared" si="156"/>
        <v>#REF!</v>
      </c>
      <c r="M280" s="98" t="e">
        <f t="shared" si="156"/>
        <v>#REF!</v>
      </c>
      <c r="N280" s="98" t="e">
        <f t="shared" si="156"/>
        <v>#REF!</v>
      </c>
      <c r="O280" s="98" t="e">
        <f t="shared" si="156"/>
        <v>#REF!</v>
      </c>
      <c r="P280" s="98" t="e">
        <f t="shared" si="156"/>
        <v>#REF!</v>
      </c>
      <c r="Q280" s="98" t="e">
        <f t="shared" si="156"/>
        <v>#REF!</v>
      </c>
      <c r="R280" s="98" t="e">
        <f t="shared" si="156"/>
        <v>#REF!</v>
      </c>
      <c r="S280" s="98" t="e">
        <f t="shared" si="156"/>
        <v>#REF!</v>
      </c>
      <c r="T280" s="98" t="e">
        <f t="shared" si="156"/>
        <v>#REF!</v>
      </c>
      <c r="U280" s="98" t="e">
        <f t="shared" si="156"/>
        <v>#REF!</v>
      </c>
      <c r="V280" s="98" t="e">
        <f t="shared" si="156"/>
        <v>#REF!</v>
      </c>
      <c r="W280" s="98" t="e">
        <f t="shared" si="156"/>
        <v>#REF!</v>
      </c>
      <c r="X280" s="98" t="e">
        <f t="shared" si="156"/>
        <v>#REF!</v>
      </c>
      <c r="Y280" s="98" t="e">
        <f t="shared" si="156"/>
        <v>#REF!</v>
      </c>
      <c r="Z280" s="98" t="e">
        <f t="shared" si="156"/>
        <v>#REF!</v>
      </c>
      <c r="AA280" s="98" t="e">
        <f t="shared" si="156"/>
        <v>#REF!</v>
      </c>
      <c r="AB280" s="98" t="e">
        <f t="shared" si="156"/>
        <v>#REF!</v>
      </c>
      <c r="AC280" s="98" t="e">
        <f t="shared" si="156"/>
        <v>#REF!</v>
      </c>
      <c r="AD280" s="98" t="e">
        <f t="shared" si="156"/>
        <v>#REF!</v>
      </c>
      <c r="AE280" s="98" t="e">
        <f t="shared" si="156"/>
        <v>#REF!</v>
      </c>
      <c r="AF280" s="98" t="e">
        <f t="shared" si="156"/>
        <v>#REF!</v>
      </c>
      <c r="AG280" s="98" t="e">
        <f t="shared" si="156"/>
        <v>#REF!</v>
      </c>
      <c r="AH280" s="98" t="e">
        <f t="shared" si="156"/>
        <v>#REF!</v>
      </c>
      <c r="AI280" s="98" t="e">
        <f t="shared" si="156"/>
        <v>#REF!</v>
      </c>
      <c r="AJ280" s="98" t="e">
        <f t="shared" si="156"/>
        <v>#REF!</v>
      </c>
      <c r="AK280" s="98" t="e">
        <f t="shared" si="156"/>
        <v>#REF!</v>
      </c>
      <c r="AL280" s="98" t="e">
        <f t="shared" si="156"/>
        <v>#REF!</v>
      </c>
      <c r="AM280" s="98" t="e">
        <f t="shared" si="156"/>
        <v>#REF!</v>
      </c>
      <c r="AN280" s="98" t="e">
        <f t="shared" si="156"/>
        <v>#REF!</v>
      </c>
      <c r="AO280" s="98" t="e">
        <f t="shared" si="156"/>
        <v>#REF!</v>
      </c>
      <c r="AP280" s="98" t="e">
        <f t="shared" si="156"/>
        <v>#REF!</v>
      </c>
      <c r="AQ280" s="98" t="e">
        <f t="shared" si="156"/>
        <v>#REF!</v>
      </c>
      <c r="AR280" s="98" t="e">
        <f t="shared" si="156"/>
        <v>#REF!</v>
      </c>
      <c r="AS280" s="98" t="e">
        <f t="shared" si="156"/>
        <v>#REF!</v>
      </c>
      <c r="AT280" s="98" t="e">
        <f t="shared" si="156"/>
        <v>#REF!</v>
      </c>
      <c r="AU280" s="98" t="e">
        <f t="shared" si="156"/>
        <v>#REF!</v>
      </c>
      <c r="AV280" s="98" t="e">
        <f t="shared" si="156"/>
        <v>#REF!</v>
      </c>
      <c r="AW280" s="98" t="e">
        <f t="shared" si="156"/>
        <v>#REF!</v>
      </c>
      <c r="AX280" s="98" t="e">
        <f t="shared" si="156"/>
        <v>#REF!</v>
      </c>
      <c r="AY280" s="98" t="e">
        <f t="shared" si="156"/>
        <v>#REF!</v>
      </c>
      <c r="AZ280" s="98" t="e">
        <f t="shared" si="156"/>
        <v>#REF!</v>
      </c>
      <c r="BA280" s="98" t="e">
        <f t="shared" si="156"/>
        <v>#REF!</v>
      </c>
      <c r="BB280" s="98" t="e">
        <f t="shared" ref="BB280:BF280" si="157">SUM(BB277:BB279)</f>
        <v>#REF!</v>
      </c>
      <c r="BC280" s="98" t="e">
        <f t="shared" si="157"/>
        <v>#REF!</v>
      </c>
      <c r="BD280" s="98" t="e">
        <f t="shared" si="157"/>
        <v>#REF!</v>
      </c>
      <c r="BE280" s="98" t="e">
        <f t="shared" si="157"/>
        <v>#REF!</v>
      </c>
      <c r="BF280" s="98" t="e">
        <f t="shared" si="157"/>
        <v>#REF!</v>
      </c>
    </row>
    <row r="281" spans="1:58" s="49" customFormat="1" ht="15.75" customHeight="1" thickBot="1">
      <c r="B281" s="50"/>
    </row>
    <row r="282" spans="1:58" s="51" customFormat="1" ht="15.75" customHeight="1">
      <c r="A282" s="49"/>
      <c r="B282" s="71" t="s">
        <v>41</v>
      </c>
      <c r="C282" s="72"/>
      <c r="D282" s="72"/>
      <c r="E282" s="72"/>
      <c r="F282" s="72"/>
      <c r="G282" s="72"/>
      <c r="H282" s="72"/>
      <c r="I282" s="72"/>
      <c r="J282" s="72"/>
      <c r="K282" s="72"/>
      <c r="L282" s="72"/>
      <c r="M282" s="72"/>
      <c r="N282" s="72"/>
      <c r="O282" s="72"/>
      <c r="P282" s="72"/>
      <c r="Q282" s="72"/>
      <c r="R282" s="72"/>
      <c r="S282" s="72"/>
      <c r="T282" s="72"/>
      <c r="U282" s="72"/>
      <c r="V282" s="72"/>
      <c r="W282" s="72"/>
      <c r="X282" s="72"/>
      <c r="Y282" s="72"/>
      <c r="Z282" s="72"/>
      <c r="AA282" s="72"/>
      <c r="AB282" s="72"/>
      <c r="AC282" s="72"/>
      <c r="AD282" s="72"/>
      <c r="AE282" s="72"/>
      <c r="AF282" s="72"/>
      <c r="AG282" s="72"/>
      <c r="AH282" s="72"/>
      <c r="AI282" s="72"/>
      <c r="AJ282" s="72"/>
      <c r="AK282" s="72"/>
      <c r="AL282" s="72"/>
      <c r="AM282" s="72"/>
      <c r="AN282" s="72"/>
      <c r="AO282" s="72"/>
      <c r="AP282" s="72"/>
      <c r="AQ282" s="72"/>
      <c r="AR282" s="72"/>
      <c r="AS282" s="72"/>
      <c r="AT282" s="72"/>
      <c r="AU282" s="72"/>
      <c r="AV282" s="72"/>
      <c r="AW282" s="72"/>
      <c r="AX282" s="72"/>
      <c r="AY282" s="72"/>
      <c r="AZ282" s="72"/>
      <c r="BA282" s="72"/>
      <c r="BB282" s="72"/>
      <c r="BC282" s="72"/>
      <c r="BD282" s="72"/>
      <c r="BE282" s="72"/>
      <c r="BF282" s="72"/>
    </row>
    <row r="283" spans="1:58" s="51" customFormat="1" ht="15.75" customHeight="1">
      <c r="A283" s="49"/>
      <c r="B283" s="78" t="s">
        <v>41</v>
      </c>
      <c r="C283" s="86" t="e">
        <f>-#REF!+C264+C277+C279</f>
        <v>#REF!</v>
      </c>
      <c r="D283" s="86" t="e">
        <f>-#REF!+D264+D277+D279</f>
        <v>#REF!</v>
      </c>
      <c r="E283" s="86" t="e">
        <f>-#REF!+E264+E277+E279</f>
        <v>#REF!</v>
      </c>
      <c r="F283" s="86" t="e">
        <f>-#REF!+F264+F277+F279</f>
        <v>#REF!</v>
      </c>
      <c r="G283" s="86" t="e">
        <f>-#REF!+G264+G277+G279</f>
        <v>#REF!</v>
      </c>
      <c r="H283" s="86" t="e">
        <f>-#REF!+H264+H277+H279</f>
        <v>#REF!</v>
      </c>
      <c r="I283" s="86" t="e">
        <f>-#REF!+I264+I277+I279</f>
        <v>#REF!</v>
      </c>
      <c r="J283" s="86" t="e">
        <f>-#REF!+J264+J277+J279</f>
        <v>#REF!</v>
      </c>
      <c r="K283" s="86" t="e">
        <f>-#REF!+K264+K277+K279</f>
        <v>#REF!</v>
      </c>
      <c r="L283" s="86" t="e">
        <f>-#REF!+L264+L277+L279</f>
        <v>#REF!</v>
      </c>
      <c r="M283" s="86" t="e">
        <f>-#REF!+M264+M277+M279</f>
        <v>#REF!</v>
      </c>
      <c r="N283" s="86" t="e">
        <f>-#REF!+N264+N277+N279</f>
        <v>#REF!</v>
      </c>
      <c r="O283" s="86" t="e">
        <f>-#REF!+O264+O277+O279</f>
        <v>#REF!</v>
      </c>
      <c r="P283" s="86" t="e">
        <f>-#REF!+P264+P277+P279</f>
        <v>#REF!</v>
      </c>
      <c r="Q283" s="86" t="e">
        <f>-#REF!+Q264+Q277+Q279</f>
        <v>#REF!</v>
      </c>
      <c r="R283" s="86" t="e">
        <f>-#REF!+R264+R277+R279</f>
        <v>#REF!</v>
      </c>
      <c r="S283" s="86" t="e">
        <f>-#REF!+S264+S277+S279</f>
        <v>#REF!</v>
      </c>
      <c r="T283" s="86" t="e">
        <f>-#REF!+T264+T277+T279</f>
        <v>#REF!</v>
      </c>
      <c r="U283" s="86" t="e">
        <f>-#REF!+U264+U277+U279</f>
        <v>#REF!</v>
      </c>
      <c r="V283" s="86" t="e">
        <f>-#REF!+V264+V277+V279</f>
        <v>#REF!</v>
      </c>
      <c r="W283" s="86" t="e">
        <f>-#REF!+W264+W277+W279</f>
        <v>#REF!</v>
      </c>
      <c r="X283" s="86" t="e">
        <f>-#REF!+X264+X277+X279</f>
        <v>#REF!</v>
      </c>
      <c r="Y283" s="86" t="e">
        <f>-#REF!+Y264+Y277+Y279</f>
        <v>#REF!</v>
      </c>
      <c r="Z283" s="86" t="e">
        <f>-#REF!+Z264+Z277+Z279</f>
        <v>#REF!</v>
      </c>
      <c r="AA283" s="86" t="e">
        <f>-#REF!+AA264+AA277+AA279</f>
        <v>#REF!</v>
      </c>
      <c r="AB283" s="86" t="e">
        <f>-#REF!+AB264+AB277+AB279</f>
        <v>#REF!</v>
      </c>
      <c r="AC283" s="86" t="e">
        <f>-#REF!+AC264+AC277+AC279</f>
        <v>#REF!</v>
      </c>
      <c r="AD283" s="86" t="e">
        <f>-#REF!+AD264+AD277+AD279</f>
        <v>#REF!</v>
      </c>
      <c r="AE283" s="86" t="e">
        <f>-#REF!+AE264+AE277+AE279</f>
        <v>#REF!</v>
      </c>
      <c r="AF283" s="86" t="e">
        <f>-#REF!+AF264+AF277+AF279</f>
        <v>#REF!</v>
      </c>
      <c r="AG283" s="86" t="e">
        <f>-#REF!+AG264+AG277+AG279</f>
        <v>#REF!</v>
      </c>
      <c r="AH283" s="86" t="e">
        <f>-#REF!+AH264+AH277+AH279</f>
        <v>#REF!</v>
      </c>
      <c r="AI283" s="86" t="e">
        <f>-#REF!+AI264+AI277+AI279</f>
        <v>#REF!</v>
      </c>
      <c r="AJ283" s="86" t="e">
        <f>-#REF!+AJ264+AJ277+AJ279</f>
        <v>#REF!</v>
      </c>
      <c r="AK283" s="86" t="e">
        <f>-#REF!+AK264+AK277+AK279</f>
        <v>#REF!</v>
      </c>
      <c r="AL283" s="86" t="e">
        <f>-#REF!+AL264+AL277+AL279</f>
        <v>#REF!</v>
      </c>
      <c r="AM283" s="86" t="e">
        <f>-#REF!+AM264+AM277+AM279</f>
        <v>#REF!</v>
      </c>
      <c r="AN283" s="86" t="e">
        <f>-#REF!+AN264+AN277+AN279</f>
        <v>#REF!</v>
      </c>
      <c r="AO283" s="86" t="e">
        <f>-#REF!+AO264+AO277+AO279</f>
        <v>#REF!</v>
      </c>
      <c r="AP283" s="86" t="e">
        <f>-#REF!+AP264+AP277+AP279</f>
        <v>#REF!</v>
      </c>
      <c r="AQ283" s="86" t="e">
        <f>-#REF!+AQ264+AQ277+AQ279</f>
        <v>#REF!</v>
      </c>
      <c r="AR283" s="86" t="e">
        <f>-#REF!+AR264+AR277+AR279</f>
        <v>#REF!</v>
      </c>
      <c r="AS283" s="86" t="e">
        <f>-#REF!+AS264+AS277+AS279</f>
        <v>#REF!</v>
      </c>
      <c r="AT283" s="86" t="e">
        <f>-#REF!+AT264+AT277+AT279</f>
        <v>#REF!</v>
      </c>
      <c r="AU283" s="86" t="e">
        <f>-#REF!+AU264+AU277+AU279</f>
        <v>#REF!</v>
      </c>
      <c r="AV283" s="86" t="e">
        <f>-#REF!+AV264+AV277+AV279</f>
        <v>#REF!</v>
      </c>
      <c r="AW283" s="86" t="e">
        <f>-#REF!+AW264+AW277+AW279</f>
        <v>#REF!</v>
      </c>
      <c r="AX283" s="86" t="e">
        <f>-#REF!+AX264+AX277+AX279</f>
        <v>#REF!</v>
      </c>
      <c r="AY283" s="86" t="e">
        <f>-#REF!+AY264+AY277+AY279</f>
        <v>#REF!</v>
      </c>
      <c r="AZ283" s="86" t="e">
        <f>-#REF!+AZ264+AZ277+AZ279</f>
        <v>#REF!</v>
      </c>
      <c r="BA283" s="86" t="e">
        <f>-#REF!+BA264+BA277+BA279</f>
        <v>#REF!</v>
      </c>
      <c r="BB283" s="86" t="e">
        <f>-#REF!+BB264+BB277+BB279</f>
        <v>#REF!</v>
      </c>
      <c r="BC283" s="86" t="e">
        <f>-#REF!+BC264+BC277+BC279</f>
        <v>#REF!</v>
      </c>
      <c r="BD283" s="86" t="e">
        <f>-#REF!+BD264+BD277+BD279</f>
        <v>#REF!</v>
      </c>
      <c r="BE283" s="86" t="e">
        <f>-#REF!+BE264+BE277+BE279</f>
        <v>#REF!</v>
      </c>
      <c r="BF283" s="86" t="e">
        <f>-#REF!+BF264+BF277+BF279</f>
        <v>#REF!</v>
      </c>
    </row>
    <row r="284" spans="1:58" s="51" customFormat="1" ht="15.75" customHeight="1">
      <c r="A284" s="49"/>
      <c r="B284" s="85" t="s">
        <v>42</v>
      </c>
    </row>
    <row r="285" spans="1:58" s="51" customFormat="1" ht="15.75" customHeight="1">
      <c r="A285" s="49"/>
      <c r="B285" s="85" t="s">
        <v>43</v>
      </c>
    </row>
    <row r="286" spans="1:58" s="51" customFormat="1" ht="15.75" customHeight="1">
      <c r="A286" s="49"/>
      <c r="B286" s="85" t="s">
        <v>44</v>
      </c>
    </row>
    <row r="287" spans="1:58" s="51" customFormat="1" ht="15.75" customHeight="1" thickBot="1">
      <c r="A287" s="49"/>
      <c r="B287" s="101" t="s">
        <v>45</v>
      </c>
      <c r="C287" s="102"/>
      <c r="D287" s="102"/>
      <c r="E287" s="102"/>
      <c r="F287" s="102"/>
      <c r="G287" s="102"/>
      <c r="H287" s="102"/>
      <c r="I287" s="102"/>
      <c r="J287" s="102"/>
      <c r="K287" s="102"/>
      <c r="L287" s="102"/>
      <c r="M287" s="102"/>
      <c r="N287" s="102"/>
      <c r="O287" s="102"/>
      <c r="P287" s="102"/>
      <c r="Q287" s="102"/>
      <c r="R287" s="102"/>
      <c r="S287" s="102"/>
      <c r="T287" s="102"/>
      <c r="U287" s="102"/>
      <c r="V287" s="102"/>
      <c r="W287" s="102"/>
      <c r="X287" s="102"/>
      <c r="Y287" s="102"/>
      <c r="Z287" s="102"/>
      <c r="AA287" s="102"/>
      <c r="AB287" s="102"/>
      <c r="AC287" s="102"/>
      <c r="AD287" s="102"/>
      <c r="AE287" s="102"/>
      <c r="AF287" s="102"/>
      <c r="AG287" s="102"/>
      <c r="AH287" s="102"/>
      <c r="AI287" s="102"/>
      <c r="AJ287" s="102"/>
      <c r="AK287" s="102"/>
      <c r="AL287" s="102"/>
      <c r="AM287" s="102"/>
      <c r="AN287" s="102"/>
      <c r="AO287" s="102"/>
      <c r="AP287" s="102"/>
      <c r="AQ287" s="102"/>
      <c r="AR287" s="102"/>
      <c r="AS287" s="102"/>
      <c r="AT287" s="102"/>
      <c r="AU287" s="102"/>
      <c r="AV287" s="102"/>
      <c r="AW287" s="102"/>
      <c r="AX287" s="102"/>
      <c r="AY287" s="102"/>
      <c r="AZ287" s="102"/>
      <c r="BA287" s="102"/>
      <c r="BB287" s="102"/>
      <c r="BC287" s="102"/>
      <c r="BD287" s="102"/>
      <c r="BE287" s="102"/>
      <c r="BF287" s="102"/>
    </row>
    <row r="288" spans="1:58" s="49" customFormat="1" ht="15.75" customHeight="1" thickBot="1">
      <c r="B288" s="50"/>
    </row>
    <row r="289" spans="1:58" s="51" customFormat="1" ht="15.75" customHeight="1">
      <c r="A289" s="49"/>
      <c r="B289" s="99" t="s">
        <v>46</v>
      </c>
      <c r="C289" s="103"/>
      <c r="D289" s="103"/>
      <c r="E289" s="103"/>
      <c r="F289" s="103"/>
      <c r="G289" s="103"/>
      <c r="H289" s="103"/>
      <c r="I289" s="103"/>
      <c r="J289" s="103"/>
      <c r="K289" s="103"/>
      <c r="L289" s="103"/>
      <c r="M289" s="103"/>
      <c r="N289" s="103"/>
      <c r="O289" s="103"/>
      <c r="P289" s="103"/>
      <c r="Q289" s="103"/>
      <c r="R289" s="103"/>
      <c r="S289" s="103"/>
      <c r="T289" s="103"/>
      <c r="U289" s="103"/>
      <c r="V289" s="103"/>
      <c r="W289" s="103"/>
      <c r="X289" s="103"/>
      <c r="Y289" s="103"/>
      <c r="Z289" s="103"/>
      <c r="AA289" s="103"/>
      <c r="AB289" s="103"/>
      <c r="AC289" s="103"/>
      <c r="AD289" s="103"/>
      <c r="AE289" s="103"/>
      <c r="AF289" s="103"/>
      <c r="AG289" s="103"/>
      <c r="AH289" s="103"/>
      <c r="AI289" s="103"/>
      <c r="AJ289" s="103"/>
      <c r="AK289" s="103"/>
      <c r="AL289" s="103"/>
      <c r="AM289" s="103"/>
      <c r="AN289" s="103"/>
      <c r="AO289" s="103"/>
      <c r="AP289" s="103"/>
      <c r="AQ289" s="103"/>
      <c r="AR289" s="103"/>
      <c r="AS289" s="103"/>
      <c r="AT289" s="103"/>
      <c r="AU289" s="103"/>
      <c r="AV289" s="103"/>
      <c r="AW289" s="103"/>
      <c r="AX289" s="103"/>
      <c r="AY289" s="103"/>
      <c r="AZ289" s="103"/>
      <c r="BA289" s="103"/>
      <c r="BB289" s="103"/>
      <c r="BC289" s="103"/>
      <c r="BD289" s="103"/>
      <c r="BE289" s="103"/>
      <c r="BF289" s="103"/>
    </row>
    <row r="290" spans="1:58" s="51" customFormat="1" ht="15.75" customHeight="1">
      <c r="A290" s="49"/>
      <c r="B290" s="78" t="s">
        <v>46</v>
      </c>
      <c r="C290" s="86" t="e">
        <f>-#REF!-#REF!+C280+C267+C268+C274</f>
        <v>#REF!</v>
      </c>
      <c r="D290" s="86" t="e">
        <f>-#REF!-#REF!+D280+D267+D268+D274</f>
        <v>#REF!</v>
      </c>
      <c r="E290" s="86" t="e">
        <f>-#REF!-#REF!+E280+E267+E268+E274</f>
        <v>#REF!</v>
      </c>
      <c r="F290" s="86" t="e">
        <f>-#REF!-#REF!+F280+F267+F268+F274</f>
        <v>#REF!</v>
      </c>
      <c r="G290" s="86" t="e">
        <f>-#REF!-#REF!+G280+G267+G268+G274</f>
        <v>#REF!</v>
      </c>
      <c r="H290" s="86" t="e">
        <f>-#REF!-#REF!+H280+H267+H268+H274</f>
        <v>#REF!</v>
      </c>
      <c r="I290" s="86" t="e">
        <f>-#REF!-#REF!+I280+I267+I268+I274</f>
        <v>#REF!</v>
      </c>
      <c r="J290" s="86" t="e">
        <f>-#REF!-#REF!+J280+J267+J268+J274</f>
        <v>#REF!</v>
      </c>
      <c r="K290" s="86" t="e">
        <f>-#REF!-#REF!+K280+K267+K268+K274</f>
        <v>#REF!</v>
      </c>
      <c r="L290" s="86" t="e">
        <f>-#REF!-#REF!+L280+L267+L268+L274</f>
        <v>#REF!</v>
      </c>
      <c r="M290" s="86" t="e">
        <f>-#REF!-#REF!+M280+M267+M268+M274</f>
        <v>#REF!</v>
      </c>
      <c r="N290" s="86" t="e">
        <f>-#REF!-#REF!+N280+N267+N268+N274</f>
        <v>#REF!</v>
      </c>
      <c r="O290" s="86" t="e">
        <f>-#REF!-#REF!+O280+O267+O268+O274</f>
        <v>#REF!</v>
      </c>
      <c r="P290" s="86" t="e">
        <f>-#REF!-#REF!+P280+P267+P268+P274</f>
        <v>#REF!</v>
      </c>
      <c r="Q290" s="86" t="e">
        <f>-#REF!-#REF!+Q280+Q267+Q268+Q274</f>
        <v>#REF!</v>
      </c>
      <c r="R290" s="86" t="e">
        <f>-#REF!-#REF!+R280+R267+R268+R274</f>
        <v>#REF!</v>
      </c>
      <c r="S290" s="86" t="e">
        <f>-#REF!-#REF!+S280+S267+S268+S274</f>
        <v>#REF!</v>
      </c>
      <c r="T290" s="86" t="e">
        <f>-#REF!-#REF!+T280+T267+T268+T274</f>
        <v>#REF!</v>
      </c>
      <c r="U290" s="86" t="e">
        <f>-#REF!-#REF!+U280+U267+U268+U274</f>
        <v>#REF!</v>
      </c>
      <c r="V290" s="86" t="e">
        <f>-#REF!-#REF!+V280+V267+V268+V274</f>
        <v>#REF!</v>
      </c>
      <c r="W290" s="86" t="e">
        <f>-#REF!-#REF!+W280+W267+W268+W274</f>
        <v>#REF!</v>
      </c>
      <c r="X290" s="86" t="e">
        <f>-#REF!-#REF!+X280+X267+X268+X274</f>
        <v>#REF!</v>
      </c>
      <c r="Y290" s="86" t="e">
        <f>-#REF!-#REF!+Y280+Y267+Y268+Y274</f>
        <v>#REF!</v>
      </c>
      <c r="Z290" s="86" t="e">
        <f>-#REF!-#REF!+Z280+Z267+Z268+Z274</f>
        <v>#REF!</v>
      </c>
      <c r="AA290" s="86" t="e">
        <f>-#REF!-#REF!+AA280+AA267+AA268+AA274</f>
        <v>#REF!</v>
      </c>
      <c r="AB290" s="86" t="e">
        <f>-#REF!-#REF!+AB280+AB267+AB268+AB274</f>
        <v>#REF!</v>
      </c>
      <c r="AC290" s="86" t="e">
        <f>-#REF!-#REF!+AC280+AC267+AC268+AC274</f>
        <v>#REF!</v>
      </c>
      <c r="AD290" s="86" t="e">
        <f>-#REF!-#REF!+AD280+AD267+AD268+AD274</f>
        <v>#REF!</v>
      </c>
      <c r="AE290" s="86" t="e">
        <f>-#REF!-#REF!+AE280+AE267+AE268+AE274</f>
        <v>#REF!</v>
      </c>
      <c r="AF290" s="86" t="e">
        <f>-#REF!-#REF!+AF280+AF267+AF268+AF274</f>
        <v>#REF!</v>
      </c>
      <c r="AG290" s="86" t="e">
        <f>-#REF!-#REF!+AG280+AG267+AG268+AG274</f>
        <v>#REF!</v>
      </c>
      <c r="AH290" s="86" t="e">
        <f>-#REF!-#REF!+AH280+AH267+AH268+AH274</f>
        <v>#REF!</v>
      </c>
      <c r="AI290" s="86" t="e">
        <f>-#REF!-#REF!+AI280+AI267+AI268+AI274</f>
        <v>#REF!</v>
      </c>
      <c r="AJ290" s="86" t="e">
        <f>-#REF!-#REF!+AJ280+AJ267+AJ268+AJ274</f>
        <v>#REF!</v>
      </c>
      <c r="AK290" s="86" t="e">
        <f>-#REF!-#REF!+AK280+AK267+AK268+AK274</f>
        <v>#REF!</v>
      </c>
      <c r="AL290" s="86" t="e">
        <f>-#REF!-#REF!+AL280+AL267+AL268+AL274</f>
        <v>#REF!</v>
      </c>
      <c r="AM290" s="86" t="e">
        <f>-#REF!-#REF!+AM280+AM267+AM268+AM274</f>
        <v>#REF!</v>
      </c>
      <c r="AN290" s="86" t="e">
        <f>-#REF!-#REF!+AN280+AN267+AN268+AN274</f>
        <v>#REF!</v>
      </c>
      <c r="AO290" s="86" t="e">
        <f>-#REF!-#REF!+AO280+AO267+AO268+AO274</f>
        <v>#REF!</v>
      </c>
      <c r="AP290" s="86" t="e">
        <f>-#REF!-#REF!+AP280+AP267+AP268+AP274</f>
        <v>#REF!</v>
      </c>
      <c r="AQ290" s="86" t="e">
        <f>-#REF!-#REF!+AQ280+AQ267+AQ268+AQ274</f>
        <v>#REF!</v>
      </c>
      <c r="AR290" s="86" t="e">
        <f>-#REF!-#REF!+AR280+AR267+AR268+AR274</f>
        <v>#REF!</v>
      </c>
      <c r="AS290" s="86" t="e">
        <f>-#REF!-#REF!+AS280+AS267+AS268+AS274</f>
        <v>#REF!</v>
      </c>
      <c r="AT290" s="86" t="e">
        <f>-#REF!-#REF!+AT280+AT267+AT268+AT274</f>
        <v>#REF!</v>
      </c>
      <c r="AU290" s="86" t="e">
        <f>-#REF!-#REF!+AU280+AU267+AU268+AU274</f>
        <v>#REF!</v>
      </c>
      <c r="AV290" s="86" t="e">
        <f>-#REF!-#REF!+AV280+AV267+AV268+AV274</f>
        <v>#REF!</v>
      </c>
      <c r="AW290" s="86" t="e">
        <f>-#REF!-#REF!+AW280+AW267+AW268+AW274</f>
        <v>#REF!</v>
      </c>
      <c r="AX290" s="86" t="e">
        <f>-#REF!-#REF!+AX280+AX267+AX268+AX274</f>
        <v>#REF!</v>
      </c>
      <c r="AY290" s="86" t="e">
        <f>-#REF!-#REF!+AY280+AY267+AY268+AY274</f>
        <v>#REF!</v>
      </c>
      <c r="AZ290" s="86" t="e">
        <f>-#REF!-#REF!+AZ280+AZ267+AZ268+AZ274</f>
        <v>#REF!</v>
      </c>
      <c r="BA290" s="86" t="e">
        <f>-#REF!-#REF!+BA280+BA267+BA268+BA274</f>
        <v>#REF!</v>
      </c>
      <c r="BB290" s="86" t="e">
        <f>-#REF!-#REF!+BB280+BB267+BB268+BB274</f>
        <v>#REF!</v>
      </c>
      <c r="BC290" s="86" t="e">
        <f>-#REF!-#REF!+BC280+BC267+BC268+BC274</f>
        <v>#REF!</v>
      </c>
      <c r="BD290" s="86" t="e">
        <f>-#REF!-#REF!+BD280+BD267+BD268+BD274</f>
        <v>#REF!</v>
      </c>
      <c r="BE290" s="86" t="e">
        <f>-#REF!-#REF!+BE280+BE267+BE268+BE274</f>
        <v>#REF!</v>
      </c>
      <c r="BF290" s="86" t="e">
        <f>-#REF!-#REF!+BF280+BF267+BF268+BF274</f>
        <v>#REF!</v>
      </c>
    </row>
    <row r="291" spans="1:58" s="51" customFormat="1" ht="15.75" customHeight="1">
      <c r="A291" s="49"/>
      <c r="B291" s="85" t="s">
        <v>42</v>
      </c>
    </row>
    <row r="292" spans="1:58" s="51" customFormat="1" ht="15.75" customHeight="1">
      <c r="A292" s="49"/>
      <c r="B292" s="85" t="s">
        <v>43</v>
      </c>
    </row>
    <row r="293" spans="1:58" s="51" customFormat="1" ht="15.75" customHeight="1">
      <c r="A293" s="49"/>
      <c r="B293" s="85" t="s">
        <v>44</v>
      </c>
      <c r="K293" s="86"/>
    </row>
    <row r="294" spans="1:58" s="51" customFormat="1" ht="15.75" customHeight="1" thickBot="1">
      <c r="A294" s="49"/>
      <c r="B294" s="101" t="s">
        <v>45</v>
      </c>
      <c r="C294" s="102"/>
      <c r="D294" s="102"/>
      <c r="E294" s="102"/>
      <c r="F294" s="102"/>
      <c r="G294" s="102"/>
      <c r="H294" s="102"/>
      <c r="I294" s="102"/>
      <c r="J294" s="102"/>
      <c r="K294" s="102"/>
      <c r="L294" s="104"/>
      <c r="M294" s="104"/>
      <c r="N294" s="104"/>
      <c r="O294" s="104"/>
      <c r="P294" s="104"/>
      <c r="Q294" s="104"/>
      <c r="R294" s="102"/>
      <c r="S294" s="102"/>
      <c r="T294" s="102"/>
      <c r="U294" s="102"/>
      <c r="V294" s="102"/>
      <c r="W294" s="102"/>
      <c r="X294" s="102"/>
      <c r="Y294" s="102"/>
      <c r="Z294" s="102"/>
      <c r="AA294" s="102"/>
      <c r="AB294" s="102"/>
      <c r="AC294" s="102"/>
      <c r="AD294" s="102"/>
      <c r="AE294" s="102"/>
      <c r="AF294" s="102"/>
      <c r="AG294" s="102"/>
      <c r="AH294" s="102"/>
      <c r="AI294" s="102"/>
      <c r="AJ294" s="102"/>
      <c r="AK294" s="102"/>
      <c r="AL294" s="102"/>
      <c r="AM294" s="102"/>
      <c r="AN294" s="102"/>
      <c r="AO294" s="102"/>
      <c r="AP294" s="102"/>
      <c r="AQ294" s="102"/>
      <c r="AR294" s="102"/>
      <c r="AS294" s="102"/>
      <c r="AT294" s="102"/>
      <c r="AU294" s="102"/>
      <c r="AV294" s="102"/>
      <c r="AW294" s="102"/>
      <c r="AX294" s="102"/>
      <c r="AY294" s="102"/>
      <c r="AZ294" s="102"/>
      <c r="BA294" s="102"/>
      <c r="BB294" s="102"/>
      <c r="BC294" s="102"/>
      <c r="BD294" s="102"/>
      <c r="BE294" s="102"/>
      <c r="BF294" s="102"/>
    </row>
    <row r="295" spans="1:58" s="49" customFormat="1" ht="15.75" customHeight="1">
      <c r="B295" s="50"/>
      <c r="O295" s="61"/>
      <c r="P295" s="61"/>
      <c r="Q295" s="61"/>
      <c r="R295" s="61"/>
      <c r="S295" s="61"/>
      <c r="T295" s="61"/>
      <c r="U295" s="61"/>
      <c r="V295" s="61"/>
      <c r="W295" s="61"/>
      <c r="X295" s="61"/>
      <c r="Y295" s="61"/>
      <c r="Z295" s="61"/>
      <c r="AA295" s="61"/>
      <c r="AB295" s="61"/>
      <c r="AC295" s="61"/>
      <c r="AD295" s="61"/>
      <c r="AE295" s="61"/>
      <c r="AF295" s="61"/>
      <c r="AG295" s="61"/>
      <c r="AH295" s="61"/>
      <c r="AI295" s="61"/>
      <c r="AJ295" s="61"/>
      <c r="AK295" s="61"/>
      <c r="AL295" s="61"/>
      <c r="AM295" s="61"/>
      <c r="AN295" s="61"/>
      <c r="AO295" s="61"/>
      <c r="AP295" s="61"/>
      <c r="AQ295" s="61"/>
      <c r="AR295" s="61"/>
      <c r="AS295" s="61"/>
      <c r="AT295" s="61"/>
      <c r="AU295" s="61"/>
      <c r="AV295" s="61"/>
      <c r="AW295" s="61"/>
      <c r="AX295" s="61"/>
      <c r="AY295" s="61"/>
      <c r="AZ295" s="61"/>
      <c r="BA295" s="61"/>
      <c r="BB295" s="61"/>
      <c r="BC295" s="61"/>
    </row>
    <row r="297" spans="1:58" ht="15.75" customHeight="1">
      <c r="B297" s="106" t="s">
        <v>47</v>
      </c>
    </row>
    <row r="298" spans="1:58" ht="15.75" customHeight="1">
      <c r="B298" s="107" t="s">
        <v>48</v>
      </c>
    </row>
    <row r="299" spans="1:58" ht="15.75" customHeight="1">
      <c r="B299" s="107" t="str">
        <f t="shared" ref="B299:B312" si="158">+B244</f>
        <v>Repairs and Maintenance</v>
      </c>
      <c r="C299" s="108" t="e">
        <f>(#REF!=#REF!)*SUM(C244:N244)</f>
        <v>#REF!</v>
      </c>
      <c r="D299" s="108" t="e">
        <f>(#REF!=#REF!)*SUM(D244:O244)</f>
        <v>#REF!</v>
      </c>
      <c r="E299" s="108" t="e">
        <f>(#REF!=#REF!)*SUM(E244:P244)</f>
        <v>#REF!</v>
      </c>
      <c r="F299" s="108" t="e">
        <f>(#REF!=#REF!)*SUM(F244:Q244)</f>
        <v>#REF!</v>
      </c>
      <c r="G299" s="108" t="e">
        <f>(#REF!=#REF!)*SUM(G244:R244)</f>
        <v>#REF!</v>
      </c>
      <c r="H299" s="108" t="e">
        <f>(#REF!=#REF!)*SUM(H244:S244)</f>
        <v>#REF!</v>
      </c>
      <c r="I299" s="108" t="e">
        <f>(#REF!=#REF!)*SUM(I244:T244)</f>
        <v>#REF!</v>
      </c>
      <c r="J299" s="108" t="e">
        <f>(#REF!=#REF!)*SUM(J244:U244)</f>
        <v>#REF!</v>
      </c>
      <c r="K299" s="108" t="e">
        <f>(#REF!=#REF!)*SUM(K244:V244)</f>
        <v>#REF!</v>
      </c>
      <c r="L299" s="108" t="e">
        <f>(#REF!=#REF!)*SUM(L244:W244)</f>
        <v>#REF!</v>
      </c>
      <c r="M299" s="108" t="e">
        <f>(#REF!=#REF!)*SUM(M244:X244)</f>
        <v>#REF!</v>
      </c>
      <c r="N299" s="108" t="e">
        <f>(#REF!=#REF!)*SUM(N244:Y244)</f>
        <v>#REF!</v>
      </c>
      <c r="O299" s="108" t="e">
        <f>(#REF!=#REF!)*SUM(O244:Z244)</f>
        <v>#REF!</v>
      </c>
      <c r="P299" s="108" t="e">
        <f>(#REF!=#REF!)*SUM(P244:AA244)</f>
        <v>#REF!</v>
      </c>
      <c r="Q299" s="108" t="e">
        <f>(#REF!=#REF!)*SUM(Q244:AB244)</f>
        <v>#REF!</v>
      </c>
      <c r="R299" s="108" t="e">
        <f>(#REF!=#REF!)*SUM(R244:AC244)</f>
        <v>#REF!</v>
      </c>
      <c r="S299" s="108" t="e">
        <f>(#REF!=#REF!)*SUM(S244:AD244)</f>
        <v>#REF!</v>
      </c>
      <c r="T299" s="108" t="e">
        <f>(#REF!=#REF!)*SUM(T244:AE244)</f>
        <v>#REF!</v>
      </c>
      <c r="U299" s="108" t="e">
        <f>(#REF!=#REF!)*SUM(U244:AF244)</f>
        <v>#REF!</v>
      </c>
      <c r="V299" s="108" t="e">
        <f>(#REF!=#REF!)*SUM(V244:AG244)</f>
        <v>#REF!</v>
      </c>
      <c r="W299" s="108" t="e">
        <f>(#REF!=#REF!)*SUM(W244:AH244)</f>
        <v>#REF!</v>
      </c>
      <c r="X299" s="108" t="e">
        <f>(#REF!=#REF!)*SUM(X244:AI244)</f>
        <v>#REF!</v>
      </c>
      <c r="Y299" s="108" t="e">
        <f>(#REF!=#REF!)*SUM(Y244:AJ244)</f>
        <v>#REF!</v>
      </c>
      <c r="Z299" s="108" t="e">
        <f>(#REF!=#REF!)*SUM(Z244:AK244)</f>
        <v>#REF!</v>
      </c>
      <c r="AA299" s="108" t="e">
        <f>(#REF!=#REF!)*SUM(AA244:AL244)</f>
        <v>#REF!</v>
      </c>
      <c r="AB299" s="108" t="e">
        <f>(#REF!=#REF!)*SUM(AB244:AM244)</f>
        <v>#REF!</v>
      </c>
      <c r="AC299" s="108" t="e">
        <f>(#REF!=#REF!)*SUM(AC244:AN244)</f>
        <v>#REF!</v>
      </c>
      <c r="AD299" s="108" t="e">
        <f>(#REF!=#REF!)*SUM(AD244:AO244)</f>
        <v>#REF!</v>
      </c>
      <c r="AE299" s="108" t="e">
        <f>(#REF!=#REF!)*SUM(AE244:AP244)</f>
        <v>#REF!</v>
      </c>
      <c r="AF299" s="108" t="e">
        <f>(#REF!=#REF!)*SUM(AF244:AQ244)</f>
        <v>#REF!</v>
      </c>
      <c r="AG299" s="108" t="e">
        <f>(#REF!=#REF!)*SUM(AG244:AR244)</f>
        <v>#REF!</v>
      </c>
      <c r="AH299" s="108" t="e">
        <f>(#REF!=#REF!)*SUM(AH244:AS244)</f>
        <v>#REF!</v>
      </c>
      <c r="AI299" s="108" t="e">
        <f>(#REF!=#REF!)*SUM(AI244:AT244)</f>
        <v>#REF!</v>
      </c>
      <c r="AJ299" s="108" t="e">
        <f>(#REF!=#REF!)*SUM(AJ244:AU244)</f>
        <v>#REF!</v>
      </c>
      <c r="AK299" s="108" t="e">
        <f>(#REF!=#REF!)*SUM(AK244:AV244)</f>
        <v>#REF!</v>
      </c>
      <c r="AL299" s="108" t="e">
        <f>(#REF!=#REF!)*SUM(AL244:AW244)</f>
        <v>#REF!</v>
      </c>
      <c r="AM299" s="108" t="e">
        <f>(#REF!=#REF!)*SUM(AM244:AX244)</f>
        <v>#REF!</v>
      </c>
      <c r="AN299" s="108" t="e">
        <f>(#REF!=#REF!)*SUM(AN244:AY244)</f>
        <v>#REF!</v>
      </c>
      <c r="AO299" s="108" t="e">
        <f>(#REF!=#REF!)*SUM(AO244:AZ244)</f>
        <v>#REF!</v>
      </c>
      <c r="AP299" s="108" t="e">
        <f>(#REF!=#REF!)*SUM(AP244:BA244)</f>
        <v>#REF!</v>
      </c>
      <c r="AQ299" s="108" t="e">
        <f>(#REF!=#REF!)*SUM(AQ244:BA244)</f>
        <v>#REF!</v>
      </c>
      <c r="AR299" s="108" t="e">
        <f>(#REF!=#REF!)*SUM(AR244:BA244)</f>
        <v>#REF!</v>
      </c>
      <c r="AS299" s="108" t="e">
        <f>(#REF!=#REF!)*SUM(AS244:BA244)</f>
        <v>#REF!</v>
      </c>
      <c r="AT299" s="108" t="e">
        <f>(#REF!=#REF!)*SUM(AT244:BA244)</f>
        <v>#REF!</v>
      </c>
      <c r="AU299" s="108" t="e">
        <f>(#REF!=#REF!)*SUM(AU244:BA244)</f>
        <v>#REF!</v>
      </c>
      <c r="AV299" s="108" t="e">
        <f>(#REF!=#REF!)*SUM(AV244:BA244)</f>
        <v>#REF!</v>
      </c>
      <c r="AW299" s="108" t="e">
        <f>(#REF!=#REF!)*SUM(AW244:BA244)</f>
        <v>#REF!</v>
      </c>
      <c r="AX299" s="108" t="e">
        <f>(#REF!=#REF!)*SUM(AX244:BA244)</f>
        <v>#REF!</v>
      </c>
      <c r="AY299" s="108" t="e">
        <f>(#REF!=#REF!)*SUM(AY244:BA244)</f>
        <v>#REF!</v>
      </c>
      <c r="AZ299" s="108" t="e">
        <f>(#REF!=#REF!)*SUM(AZ244:BA244)</f>
        <v>#REF!</v>
      </c>
      <c r="BA299" s="108" t="e">
        <f>(#REF!=#REF!)*SUM(BA244:BA244)</f>
        <v>#REF!</v>
      </c>
      <c r="BB299" s="108" t="e">
        <f>(#REF!=#REF!)*SUM(BB244:BB244)</f>
        <v>#REF!</v>
      </c>
      <c r="BC299" s="108" t="e">
        <f>(#REF!=#REF!)*SUM(BC244:BC244)</f>
        <v>#REF!</v>
      </c>
      <c r="BD299" s="108" t="e">
        <f>(#REF!=#REF!)*SUM(BD244:BF244)</f>
        <v>#REF!</v>
      </c>
      <c r="BE299" s="108" t="e">
        <f>(#REF!=#REF!)*SUM(BE244:BF244)</f>
        <v>#REF!</v>
      </c>
      <c r="BF299" s="108" t="e">
        <f>(#REF!=#REF!)*SUM(BF244:BF244)</f>
        <v>#REF!</v>
      </c>
    </row>
    <row r="300" spans="1:58" ht="15.75" customHeight="1">
      <c r="B300" s="107" t="str">
        <f t="shared" si="158"/>
        <v>Payroll</v>
      </c>
      <c r="C300" s="108" t="e">
        <f>(#REF!=#REF!)*SUM(C245:N245)</f>
        <v>#REF!</v>
      </c>
      <c r="D300" s="108" t="e">
        <f>(#REF!=#REF!)*SUM(D245:O245)</f>
        <v>#REF!</v>
      </c>
      <c r="E300" s="108" t="e">
        <f>(#REF!=#REF!)*SUM(E245:P245)</f>
        <v>#REF!</v>
      </c>
      <c r="F300" s="108" t="e">
        <f>(#REF!=#REF!)*SUM(F245:Q245)</f>
        <v>#REF!</v>
      </c>
      <c r="G300" s="108" t="e">
        <f>(#REF!=#REF!)*SUM(G245:R245)</f>
        <v>#REF!</v>
      </c>
      <c r="H300" s="108" t="e">
        <f>(#REF!=#REF!)*SUM(H245:S245)</f>
        <v>#REF!</v>
      </c>
      <c r="I300" s="108" t="e">
        <f>(#REF!=#REF!)*SUM(I245:T245)</f>
        <v>#REF!</v>
      </c>
      <c r="J300" s="108" t="e">
        <f>(#REF!=#REF!)*SUM(J245:U245)</f>
        <v>#REF!</v>
      </c>
      <c r="K300" s="108" t="e">
        <f>(#REF!=#REF!)*SUM(K245:V245)</f>
        <v>#REF!</v>
      </c>
      <c r="L300" s="108" t="e">
        <f>(#REF!=#REF!)*SUM(L245:W245)</f>
        <v>#REF!</v>
      </c>
      <c r="M300" s="108" t="e">
        <f>(#REF!=#REF!)*SUM(M245:X245)</f>
        <v>#REF!</v>
      </c>
      <c r="N300" s="108" t="e">
        <f>(#REF!=#REF!)*SUM(N245:Y245)</f>
        <v>#REF!</v>
      </c>
      <c r="O300" s="108" t="e">
        <f>(#REF!=#REF!)*SUM(O245:Z245)</f>
        <v>#REF!</v>
      </c>
      <c r="P300" s="108" t="e">
        <f>(#REF!=#REF!)*SUM(P245:AA245)</f>
        <v>#REF!</v>
      </c>
      <c r="Q300" s="108" t="e">
        <f>(#REF!=#REF!)*SUM(Q245:AB245)</f>
        <v>#REF!</v>
      </c>
      <c r="R300" s="108" t="e">
        <f>(#REF!=#REF!)*SUM(R245:AC245)</f>
        <v>#REF!</v>
      </c>
      <c r="S300" s="108" t="e">
        <f>(#REF!=#REF!)*SUM(S245:AD245)</f>
        <v>#REF!</v>
      </c>
      <c r="T300" s="108" t="e">
        <f>(#REF!=#REF!)*SUM(T245:AE245)</f>
        <v>#REF!</v>
      </c>
      <c r="U300" s="108" t="e">
        <f>(#REF!=#REF!)*SUM(U245:AF245)</f>
        <v>#REF!</v>
      </c>
      <c r="V300" s="108" t="e">
        <f>(#REF!=#REF!)*SUM(V245:AG245)</f>
        <v>#REF!</v>
      </c>
      <c r="W300" s="108" t="e">
        <f>(#REF!=#REF!)*SUM(W245:AH245)</f>
        <v>#REF!</v>
      </c>
      <c r="X300" s="108" t="e">
        <f>(#REF!=#REF!)*SUM(X245:AI245)</f>
        <v>#REF!</v>
      </c>
      <c r="Y300" s="108" t="e">
        <f>(#REF!=#REF!)*SUM(Y245:AJ245)</f>
        <v>#REF!</v>
      </c>
      <c r="Z300" s="108" t="e">
        <f>(#REF!=#REF!)*SUM(Z245:AK245)</f>
        <v>#REF!</v>
      </c>
      <c r="AA300" s="108" t="e">
        <f>(#REF!=#REF!)*SUM(AA245:AL245)</f>
        <v>#REF!</v>
      </c>
      <c r="AB300" s="108" t="e">
        <f>(#REF!=#REF!)*SUM(AB245:AM245)</f>
        <v>#REF!</v>
      </c>
      <c r="AC300" s="108" t="e">
        <f>(#REF!=#REF!)*SUM(AC245:AN245)</f>
        <v>#REF!</v>
      </c>
      <c r="AD300" s="108" t="e">
        <f>(#REF!=#REF!)*SUM(AD245:AO245)</f>
        <v>#REF!</v>
      </c>
      <c r="AE300" s="108" t="e">
        <f>(#REF!=#REF!)*SUM(AE245:AP245)</f>
        <v>#REF!</v>
      </c>
      <c r="AF300" s="108" t="e">
        <f>(#REF!=#REF!)*SUM(AF245:AQ245)</f>
        <v>#REF!</v>
      </c>
      <c r="AG300" s="108" t="e">
        <f>(#REF!=#REF!)*SUM(AG245:AR245)</f>
        <v>#REF!</v>
      </c>
      <c r="AH300" s="108" t="e">
        <f>(#REF!=#REF!)*SUM(AH245:AS245)</f>
        <v>#REF!</v>
      </c>
      <c r="AI300" s="108" t="e">
        <f>(#REF!=#REF!)*SUM(AI245:AT245)</f>
        <v>#REF!</v>
      </c>
      <c r="AJ300" s="108" t="e">
        <f>(#REF!=#REF!)*SUM(AJ245:AU245)</f>
        <v>#REF!</v>
      </c>
      <c r="AK300" s="108" t="e">
        <f>(#REF!=#REF!)*SUM(AK245:AV245)</f>
        <v>#REF!</v>
      </c>
      <c r="AL300" s="108" t="e">
        <f>(#REF!=#REF!)*SUM(AL245:AW245)</f>
        <v>#REF!</v>
      </c>
      <c r="AM300" s="108" t="e">
        <f>(#REF!=#REF!)*SUM(AM245:AX245)</f>
        <v>#REF!</v>
      </c>
      <c r="AN300" s="108" t="e">
        <f>(#REF!=#REF!)*SUM(AN245:AY245)</f>
        <v>#REF!</v>
      </c>
      <c r="AO300" s="108" t="e">
        <f>(#REF!=#REF!)*SUM(AO245:AZ245)</f>
        <v>#REF!</v>
      </c>
      <c r="AP300" s="108" t="e">
        <f>(#REF!=#REF!)*SUM(AP245:BA245)</f>
        <v>#REF!</v>
      </c>
      <c r="AQ300" s="108" t="e">
        <f>(#REF!=#REF!)*SUM(AQ245:BA245)</f>
        <v>#REF!</v>
      </c>
      <c r="AR300" s="108" t="e">
        <f>(#REF!=#REF!)*SUM(AR245:BA245)</f>
        <v>#REF!</v>
      </c>
      <c r="AS300" s="108" t="e">
        <f>(#REF!=#REF!)*SUM(AS245:BA245)</f>
        <v>#REF!</v>
      </c>
      <c r="AT300" s="108" t="e">
        <f>(#REF!=#REF!)*SUM(AT245:BA245)</f>
        <v>#REF!</v>
      </c>
      <c r="AU300" s="108" t="e">
        <f>(#REF!=#REF!)*SUM(AU245:BA245)</f>
        <v>#REF!</v>
      </c>
      <c r="AV300" s="108" t="e">
        <f>(#REF!=#REF!)*SUM(AV245:BA245)</f>
        <v>#REF!</v>
      </c>
      <c r="AW300" s="108" t="e">
        <f>(#REF!=#REF!)*SUM(AW245:BA245)</f>
        <v>#REF!</v>
      </c>
      <c r="AX300" s="108" t="e">
        <f>(#REF!=#REF!)*SUM(AX245:BA245)</f>
        <v>#REF!</v>
      </c>
      <c r="AY300" s="108" t="e">
        <f>(#REF!=#REF!)*SUM(AY245:BA245)</f>
        <v>#REF!</v>
      </c>
      <c r="AZ300" s="108" t="e">
        <f>(#REF!=#REF!)*SUM(AZ245:BA245)</f>
        <v>#REF!</v>
      </c>
      <c r="BA300" s="108" t="e">
        <f>(#REF!=#REF!)*SUM(BA245:BA245)</f>
        <v>#REF!</v>
      </c>
      <c r="BB300" s="108" t="e">
        <f>(#REF!=#REF!)*SUM(BB245:BB245)</f>
        <v>#REF!</v>
      </c>
      <c r="BC300" s="108" t="e">
        <f>(#REF!=#REF!)*SUM(BC245:BC245)</f>
        <v>#REF!</v>
      </c>
      <c r="BD300" s="108" t="e">
        <f>(#REF!=#REF!)*SUM(BD245:BF245)</f>
        <v>#REF!</v>
      </c>
      <c r="BE300" s="108" t="e">
        <f>(#REF!=#REF!)*SUM(BE245:BF245)</f>
        <v>#REF!</v>
      </c>
      <c r="BF300" s="108" t="e">
        <f>(#REF!=#REF!)*SUM(BF245:BF245)</f>
        <v>#REF!</v>
      </c>
    </row>
    <row r="301" spans="1:58" ht="15.75" customHeight="1">
      <c r="B301" s="107" t="str">
        <f t="shared" si="158"/>
        <v>General &amp; Administrative</v>
      </c>
      <c r="C301" s="108" t="e">
        <f>(#REF!=#REF!)*SUM(C246:N246)</f>
        <v>#REF!</v>
      </c>
      <c r="D301" s="108" t="e">
        <f>(#REF!=#REF!)*SUM(D246:O246)</f>
        <v>#REF!</v>
      </c>
      <c r="E301" s="108" t="e">
        <f>(#REF!=#REF!)*SUM(E246:P246)</f>
        <v>#REF!</v>
      </c>
      <c r="F301" s="108" t="e">
        <f>(#REF!=#REF!)*SUM(F246:Q246)</f>
        <v>#REF!</v>
      </c>
      <c r="G301" s="108" t="e">
        <f>(#REF!=#REF!)*SUM(G246:R246)</f>
        <v>#REF!</v>
      </c>
      <c r="H301" s="108" t="e">
        <f>(#REF!=#REF!)*SUM(H246:S246)</f>
        <v>#REF!</v>
      </c>
      <c r="I301" s="108" t="e">
        <f>(#REF!=#REF!)*SUM(I246:T246)</f>
        <v>#REF!</v>
      </c>
      <c r="J301" s="108" t="e">
        <f>(#REF!=#REF!)*SUM(J246:U246)</f>
        <v>#REF!</v>
      </c>
      <c r="K301" s="108" t="e">
        <f>(#REF!=#REF!)*SUM(K246:V246)</f>
        <v>#REF!</v>
      </c>
      <c r="L301" s="108" t="e">
        <f>(#REF!=#REF!)*SUM(L246:W246)</f>
        <v>#REF!</v>
      </c>
      <c r="M301" s="108" t="e">
        <f>(#REF!=#REF!)*SUM(M246:X246)</f>
        <v>#REF!</v>
      </c>
      <c r="N301" s="108" t="e">
        <f>(#REF!=#REF!)*SUM(N246:Y246)</f>
        <v>#REF!</v>
      </c>
      <c r="O301" s="108" t="e">
        <f>(#REF!=#REF!)*SUM(O246:Z246)</f>
        <v>#REF!</v>
      </c>
      <c r="P301" s="108" t="e">
        <f>(#REF!=#REF!)*SUM(P246:AA246)</f>
        <v>#REF!</v>
      </c>
      <c r="Q301" s="108" t="e">
        <f>(#REF!=#REF!)*SUM(Q246:AB246)</f>
        <v>#REF!</v>
      </c>
      <c r="R301" s="108" t="e">
        <f>(#REF!=#REF!)*SUM(R246:AC246)</f>
        <v>#REF!</v>
      </c>
      <c r="S301" s="108" t="e">
        <f>(#REF!=#REF!)*SUM(S246:AD246)</f>
        <v>#REF!</v>
      </c>
      <c r="T301" s="108" t="e">
        <f>(#REF!=#REF!)*SUM(T246:AE246)</f>
        <v>#REF!</v>
      </c>
      <c r="U301" s="108" t="e">
        <f>(#REF!=#REF!)*SUM(U246:AF246)</f>
        <v>#REF!</v>
      </c>
      <c r="V301" s="108" t="e">
        <f>(#REF!=#REF!)*SUM(V246:AG246)</f>
        <v>#REF!</v>
      </c>
      <c r="W301" s="108" t="e">
        <f>(#REF!=#REF!)*SUM(W246:AH246)</f>
        <v>#REF!</v>
      </c>
      <c r="X301" s="108" t="e">
        <f>(#REF!=#REF!)*SUM(X246:AI246)</f>
        <v>#REF!</v>
      </c>
      <c r="Y301" s="108" t="e">
        <f>(#REF!=#REF!)*SUM(Y246:AJ246)</f>
        <v>#REF!</v>
      </c>
      <c r="Z301" s="108" t="e">
        <f>(#REF!=#REF!)*SUM(Z246:AK246)</f>
        <v>#REF!</v>
      </c>
      <c r="AA301" s="108" t="e">
        <f>(#REF!=#REF!)*SUM(AA246:AL246)</f>
        <v>#REF!</v>
      </c>
      <c r="AB301" s="108" t="e">
        <f>(#REF!=#REF!)*SUM(AB246:AM246)</f>
        <v>#REF!</v>
      </c>
      <c r="AC301" s="108" t="e">
        <f>(#REF!=#REF!)*SUM(AC246:AN246)</f>
        <v>#REF!</v>
      </c>
      <c r="AD301" s="108" t="e">
        <f>(#REF!=#REF!)*SUM(AD246:AO246)</f>
        <v>#REF!</v>
      </c>
      <c r="AE301" s="108" t="e">
        <f>(#REF!=#REF!)*SUM(AE246:AP246)</f>
        <v>#REF!</v>
      </c>
      <c r="AF301" s="108" t="e">
        <f>(#REF!=#REF!)*SUM(AF246:AQ246)</f>
        <v>#REF!</v>
      </c>
      <c r="AG301" s="108" t="e">
        <f>(#REF!=#REF!)*SUM(AG246:AR246)</f>
        <v>#REF!</v>
      </c>
      <c r="AH301" s="108" t="e">
        <f>(#REF!=#REF!)*SUM(AH246:AS246)</f>
        <v>#REF!</v>
      </c>
      <c r="AI301" s="108" t="e">
        <f>(#REF!=#REF!)*SUM(AI246:AT246)</f>
        <v>#REF!</v>
      </c>
      <c r="AJ301" s="108" t="e">
        <f>(#REF!=#REF!)*SUM(AJ246:AU246)</f>
        <v>#REF!</v>
      </c>
      <c r="AK301" s="108" t="e">
        <f>(#REF!=#REF!)*SUM(AK246:AV246)</f>
        <v>#REF!</v>
      </c>
      <c r="AL301" s="108" t="e">
        <f>(#REF!=#REF!)*SUM(AL246:AW246)</f>
        <v>#REF!</v>
      </c>
      <c r="AM301" s="108" t="e">
        <f>(#REF!=#REF!)*SUM(AM246:AX246)</f>
        <v>#REF!</v>
      </c>
      <c r="AN301" s="108" t="e">
        <f>(#REF!=#REF!)*SUM(AN246:AY246)</f>
        <v>#REF!</v>
      </c>
      <c r="AO301" s="108" t="e">
        <f>(#REF!=#REF!)*SUM(AO246:AZ246)</f>
        <v>#REF!</v>
      </c>
      <c r="AP301" s="108" t="e">
        <f>(#REF!=#REF!)*SUM(AP246:BA246)</f>
        <v>#REF!</v>
      </c>
      <c r="AQ301" s="108" t="e">
        <f>(#REF!=#REF!)*SUM(AQ246:BA246)</f>
        <v>#REF!</v>
      </c>
      <c r="AR301" s="108" t="e">
        <f>(#REF!=#REF!)*SUM(AR246:BA246)</f>
        <v>#REF!</v>
      </c>
      <c r="AS301" s="108" t="e">
        <f>(#REF!=#REF!)*SUM(AS246:BA246)</f>
        <v>#REF!</v>
      </c>
      <c r="AT301" s="108" t="e">
        <f>(#REF!=#REF!)*SUM(AT246:BA246)</f>
        <v>#REF!</v>
      </c>
      <c r="AU301" s="108" t="e">
        <f>(#REF!=#REF!)*SUM(AU246:BA246)</f>
        <v>#REF!</v>
      </c>
      <c r="AV301" s="108" t="e">
        <f>(#REF!=#REF!)*SUM(AV246:BA246)</f>
        <v>#REF!</v>
      </c>
      <c r="AW301" s="108" t="e">
        <f>(#REF!=#REF!)*SUM(AW246:BA246)</f>
        <v>#REF!</v>
      </c>
      <c r="AX301" s="108" t="e">
        <f>(#REF!=#REF!)*SUM(AX246:BA246)</f>
        <v>#REF!</v>
      </c>
      <c r="AY301" s="108" t="e">
        <f>(#REF!=#REF!)*SUM(AY246:BA246)</f>
        <v>#REF!</v>
      </c>
      <c r="AZ301" s="108" t="e">
        <f>(#REF!=#REF!)*SUM(AZ246:BA246)</f>
        <v>#REF!</v>
      </c>
      <c r="BA301" s="108" t="e">
        <f>(#REF!=#REF!)*SUM(BA246:BA246)</f>
        <v>#REF!</v>
      </c>
      <c r="BB301" s="108" t="e">
        <f>(#REF!=#REF!)*SUM(BB246:BB246)</f>
        <v>#REF!</v>
      </c>
      <c r="BC301" s="108" t="e">
        <f>(#REF!=#REF!)*SUM(BC246:BC246)</f>
        <v>#REF!</v>
      </c>
      <c r="BD301" s="108" t="e">
        <f>(#REF!=#REF!)*SUM(BD246:BF246)</f>
        <v>#REF!</v>
      </c>
      <c r="BE301" s="108" t="e">
        <f>(#REF!=#REF!)*SUM(BE246:BF246)</f>
        <v>#REF!</v>
      </c>
      <c r="BF301" s="108" t="e">
        <f>(#REF!=#REF!)*SUM(BF246:BF246)</f>
        <v>#REF!</v>
      </c>
    </row>
    <row r="302" spans="1:58" ht="15.75" customHeight="1">
      <c r="B302" s="107" t="str">
        <f t="shared" si="158"/>
        <v>Marketing</v>
      </c>
      <c r="C302" s="108" t="e">
        <f>(#REF!=#REF!)*SUM(C247:N247)</f>
        <v>#REF!</v>
      </c>
      <c r="D302" s="108" t="e">
        <f>(#REF!=#REF!)*SUM(D247:O247)</f>
        <v>#REF!</v>
      </c>
      <c r="E302" s="108" t="e">
        <f>(#REF!=#REF!)*SUM(E247:P247)</f>
        <v>#REF!</v>
      </c>
      <c r="F302" s="108" t="e">
        <f>(#REF!=#REF!)*SUM(F247:Q247)</f>
        <v>#REF!</v>
      </c>
      <c r="G302" s="108" t="e">
        <f>(#REF!=#REF!)*SUM(G247:R247)</f>
        <v>#REF!</v>
      </c>
      <c r="H302" s="108" t="e">
        <f>(#REF!=#REF!)*SUM(H247:S247)</f>
        <v>#REF!</v>
      </c>
      <c r="I302" s="108" t="e">
        <f>(#REF!=#REF!)*SUM(I247:T247)</f>
        <v>#REF!</v>
      </c>
      <c r="J302" s="108" t="e">
        <f>(#REF!=#REF!)*SUM(J247:U247)</f>
        <v>#REF!</v>
      </c>
      <c r="K302" s="108" t="e">
        <f>(#REF!=#REF!)*SUM(K247:V247)</f>
        <v>#REF!</v>
      </c>
      <c r="L302" s="108" t="e">
        <f>(#REF!=#REF!)*SUM(L247:W247)</f>
        <v>#REF!</v>
      </c>
      <c r="M302" s="108" t="e">
        <f>(#REF!=#REF!)*SUM(M247:X247)</f>
        <v>#REF!</v>
      </c>
      <c r="N302" s="108" t="e">
        <f>(#REF!=#REF!)*SUM(N247:Y247)</f>
        <v>#REF!</v>
      </c>
      <c r="O302" s="108" t="e">
        <f>(#REF!=#REF!)*SUM(O247:Z247)</f>
        <v>#REF!</v>
      </c>
      <c r="P302" s="108" t="e">
        <f>(#REF!=#REF!)*SUM(P247:AA247)</f>
        <v>#REF!</v>
      </c>
      <c r="Q302" s="108" t="e">
        <f>(#REF!=#REF!)*SUM(Q247:AB247)</f>
        <v>#REF!</v>
      </c>
      <c r="R302" s="108" t="e">
        <f>(#REF!=#REF!)*SUM(R247:AC247)</f>
        <v>#REF!</v>
      </c>
      <c r="S302" s="108" t="e">
        <f>(#REF!=#REF!)*SUM(S247:AD247)</f>
        <v>#REF!</v>
      </c>
      <c r="T302" s="108" t="e">
        <f>(#REF!=#REF!)*SUM(T247:AE247)</f>
        <v>#REF!</v>
      </c>
      <c r="U302" s="108" t="e">
        <f>(#REF!=#REF!)*SUM(U247:AF247)</f>
        <v>#REF!</v>
      </c>
      <c r="V302" s="108" t="e">
        <f>(#REF!=#REF!)*SUM(V247:AG247)</f>
        <v>#REF!</v>
      </c>
      <c r="W302" s="108" t="e">
        <f>(#REF!=#REF!)*SUM(W247:AH247)</f>
        <v>#REF!</v>
      </c>
      <c r="X302" s="108" t="e">
        <f>(#REF!=#REF!)*SUM(X247:AI247)</f>
        <v>#REF!</v>
      </c>
      <c r="Y302" s="108" t="e">
        <f>(#REF!=#REF!)*SUM(Y247:AJ247)</f>
        <v>#REF!</v>
      </c>
      <c r="Z302" s="108" t="e">
        <f>(#REF!=#REF!)*SUM(Z247:AK247)</f>
        <v>#REF!</v>
      </c>
      <c r="AA302" s="108" t="e">
        <f>(#REF!=#REF!)*SUM(AA247:AL247)</f>
        <v>#REF!</v>
      </c>
      <c r="AB302" s="108" t="e">
        <f>(#REF!=#REF!)*SUM(AB247:AM247)</f>
        <v>#REF!</v>
      </c>
      <c r="AC302" s="108" t="e">
        <f>(#REF!=#REF!)*SUM(AC247:AN247)</f>
        <v>#REF!</v>
      </c>
      <c r="AD302" s="108" t="e">
        <f>(#REF!=#REF!)*SUM(AD247:AO247)</f>
        <v>#REF!</v>
      </c>
      <c r="AE302" s="108" t="e">
        <f>(#REF!=#REF!)*SUM(AE247:AP247)</f>
        <v>#REF!</v>
      </c>
      <c r="AF302" s="108" t="e">
        <f>(#REF!=#REF!)*SUM(AF247:AQ247)</f>
        <v>#REF!</v>
      </c>
      <c r="AG302" s="108" t="e">
        <f>(#REF!=#REF!)*SUM(AG247:AR247)</f>
        <v>#REF!</v>
      </c>
      <c r="AH302" s="108" t="e">
        <f>(#REF!=#REF!)*SUM(AH247:AS247)</f>
        <v>#REF!</v>
      </c>
      <c r="AI302" s="108" t="e">
        <f>(#REF!=#REF!)*SUM(AI247:AT247)</f>
        <v>#REF!</v>
      </c>
      <c r="AJ302" s="108" t="e">
        <f>(#REF!=#REF!)*SUM(AJ247:AU247)</f>
        <v>#REF!</v>
      </c>
      <c r="AK302" s="108" t="e">
        <f>(#REF!=#REF!)*SUM(AK247:AV247)</f>
        <v>#REF!</v>
      </c>
      <c r="AL302" s="108" t="e">
        <f>(#REF!=#REF!)*SUM(AL247:AW247)</f>
        <v>#REF!</v>
      </c>
      <c r="AM302" s="108" t="e">
        <f>(#REF!=#REF!)*SUM(AM247:AX247)</f>
        <v>#REF!</v>
      </c>
      <c r="AN302" s="108" t="e">
        <f>(#REF!=#REF!)*SUM(AN247:AY247)</f>
        <v>#REF!</v>
      </c>
      <c r="AO302" s="108" t="e">
        <f>(#REF!=#REF!)*SUM(AO247:AZ247)</f>
        <v>#REF!</v>
      </c>
      <c r="AP302" s="108" t="e">
        <f>(#REF!=#REF!)*SUM(AP247:BA247)</f>
        <v>#REF!</v>
      </c>
      <c r="AQ302" s="108" t="e">
        <f>(#REF!=#REF!)*SUM(AQ247:BA247)</f>
        <v>#REF!</v>
      </c>
      <c r="AR302" s="108" t="e">
        <f>(#REF!=#REF!)*SUM(AR247:BA247)</f>
        <v>#REF!</v>
      </c>
      <c r="AS302" s="108" t="e">
        <f>(#REF!=#REF!)*SUM(AS247:BA247)</f>
        <v>#REF!</v>
      </c>
      <c r="AT302" s="108" t="e">
        <f>(#REF!=#REF!)*SUM(AT247:BA247)</f>
        <v>#REF!</v>
      </c>
      <c r="AU302" s="108" t="e">
        <f>(#REF!=#REF!)*SUM(AU247:BA247)</f>
        <v>#REF!</v>
      </c>
      <c r="AV302" s="108" t="e">
        <f>(#REF!=#REF!)*SUM(AV247:BA247)</f>
        <v>#REF!</v>
      </c>
      <c r="AW302" s="108" t="e">
        <f>(#REF!=#REF!)*SUM(AW247:BA247)</f>
        <v>#REF!</v>
      </c>
      <c r="AX302" s="108" t="e">
        <f>(#REF!=#REF!)*SUM(AX247:BA247)</f>
        <v>#REF!</v>
      </c>
      <c r="AY302" s="108" t="e">
        <f>(#REF!=#REF!)*SUM(AY247:BA247)</f>
        <v>#REF!</v>
      </c>
      <c r="AZ302" s="108" t="e">
        <f>(#REF!=#REF!)*SUM(AZ247:BA247)</f>
        <v>#REF!</v>
      </c>
      <c r="BA302" s="108" t="e">
        <f>(#REF!=#REF!)*SUM(BA247:BA247)</f>
        <v>#REF!</v>
      </c>
      <c r="BB302" s="108" t="e">
        <f>(#REF!=#REF!)*SUM(BB247:BB247)</f>
        <v>#REF!</v>
      </c>
      <c r="BC302" s="108" t="e">
        <f>(#REF!=#REF!)*SUM(BC247:BC247)</f>
        <v>#REF!</v>
      </c>
      <c r="BD302" s="108" t="e">
        <f>(#REF!=#REF!)*SUM(BD247:BF247)</f>
        <v>#REF!</v>
      </c>
      <c r="BE302" s="108" t="e">
        <f>(#REF!=#REF!)*SUM(BE247:BF247)</f>
        <v>#REF!</v>
      </c>
      <c r="BF302" s="108" t="e">
        <f>(#REF!=#REF!)*SUM(BF247:BF247)</f>
        <v>#REF!</v>
      </c>
    </row>
    <row r="303" spans="1:58" ht="15.75" customHeight="1">
      <c r="B303" s="107" t="str">
        <f t="shared" si="158"/>
        <v>Utilities</v>
      </c>
      <c r="C303" s="108" t="e">
        <f>(#REF!=#REF!)*SUM(C248:N248)</f>
        <v>#REF!</v>
      </c>
      <c r="D303" s="108" t="e">
        <f>(#REF!=#REF!)*SUM(D248:O248)</f>
        <v>#REF!</v>
      </c>
      <c r="E303" s="108" t="e">
        <f>(#REF!=#REF!)*SUM(E248:P248)</f>
        <v>#REF!</v>
      </c>
      <c r="F303" s="108" t="e">
        <f>(#REF!=#REF!)*SUM(F248:Q248)</f>
        <v>#REF!</v>
      </c>
      <c r="G303" s="108" t="e">
        <f>(#REF!=#REF!)*SUM(G248:R248)</f>
        <v>#REF!</v>
      </c>
      <c r="H303" s="108" t="e">
        <f>(#REF!=#REF!)*SUM(H248:S248)</f>
        <v>#REF!</v>
      </c>
      <c r="I303" s="108" t="e">
        <f>(#REF!=#REF!)*SUM(I248:T248)</f>
        <v>#REF!</v>
      </c>
      <c r="J303" s="108" t="e">
        <f>(#REF!=#REF!)*SUM(J248:U248)</f>
        <v>#REF!</v>
      </c>
      <c r="K303" s="108" t="e">
        <f>(#REF!=#REF!)*SUM(K248:V248)</f>
        <v>#REF!</v>
      </c>
      <c r="L303" s="108" t="e">
        <f>(#REF!=#REF!)*SUM(L248:W248)</f>
        <v>#REF!</v>
      </c>
      <c r="M303" s="108" t="e">
        <f>(#REF!=#REF!)*SUM(M248:X248)</f>
        <v>#REF!</v>
      </c>
      <c r="N303" s="108" t="e">
        <f>(#REF!=#REF!)*SUM(N248:Y248)</f>
        <v>#REF!</v>
      </c>
      <c r="O303" s="108" t="e">
        <f>(#REF!=#REF!)*SUM(O248:Z248)</f>
        <v>#REF!</v>
      </c>
      <c r="P303" s="108" t="e">
        <f>(#REF!=#REF!)*SUM(P248:AA248)</f>
        <v>#REF!</v>
      </c>
      <c r="Q303" s="108" t="e">
        <f>(#REF!=#REF!)*SUM(Q248:AB248)</f>
        <v>#REF!</v>
      </c>
      <c r="R303" s="108" t="e">
        <f>(#REF!=#REF!)*SUM(R248:AC248)</f>
        <v>#REF!</v>
      </c>
      <c r="S303" s="108" t="e">
        <f>(#REF!=#REF!)*SUM(S248:AD248)</f>
        <v>#REF!</v>
      </c>
      <c r="T303" s="108" t="e">
        <f>(#REF!=#REF!)*SUM(T248:AE248)</f>
        <v>#REF!</v>
      </c>
      <c r="U303" s="108" t="e">
        <f>(#REF!=#REF!)*SUM(U248:AF248)</f>
        <v>#REF!</v>
      </c>
      <c r="V303" s="108" t="e">
        <f>(#REF!=#REF!)*SUM(V248:AG248)</f>
        <v>#REF!</v>
      </c>
      <c r="W303" s="108" t="e">
        <f>(#REF!=#REF!)*SUM(W248:AH248)</f>
        <v>#REF!</v>
      </c>
      <c r="X303" s="108" t="e">
        <f>(#REF!=#REF!)*SUM(X248:AI248)</f>
        <v>#REF!</v>
      </c>
      <c r="Y303" s="108" t="e">
        <f>(#REF!=#REF!)*SUM(Y248:AJ248)</f>
        <v>#REF!</v>
      </c>
      <c r="Z303" s="108" t="e">
        <f>(#REF!=#REF!)*SUM(Z248:AK248)</f>
        <v>#REF!</v>
      </c>
      <c r="AA303" s="108" t="e">
        <f>(#REF!=#REF!)*SUM(AA248:AL248)</f>
        <v>#REF!</v>
      </c>
      <c r="AB303" s="108" t="e">
        <f>(#REF!=#REF!)*SUM(AB248:AM248)</f>
        <v>#REF!</v>
      </c>
      <c r="AC303" s="108" t="e">
        <f>(#REF!=#REF!)*SUM(AC248:AN248)</f>
        <v>#REF!</v>
      </c>
      <c r="AD303" s="108" t="e">
        <f>(#REF!=#REF!)*SUM(AD248:AO248)</f>
        <v>#REF!</v>
      </c>
      <c r="AE303" s="108" t="e">
        <f>(#REF!=#REF!)*SUM(AE248:AP248)</f>
        <v>#REF!</v>
      </c>
      <c r="AF303" s="108" t="e">
        <f>(#REF!=#REF!)*SUM(AF248:AQ248)</f>
        <v>#REF!</v>
      </c>
      <c r="AG303" s="108" t="e">
        <f>(#REF!=#REF!)*SUM(AG248:AR248)</f>
        <v>#REF!</v>
      </c>
      <c r="AH303" s="108" t="e">
        <f>(#REF!=#REF!)*SUM(AH248:AS248)</f>
        <v>#REF!</v>
      </c>
      <c r="AI303" s="108" t="e">
        <f>(#REF!=#REF!)*SUM(AI248:AT248)</f>
        <v>#REF!</v>
      </c>
      <c r="AJ303" s="108" t="e">
        <f>(#REF!=#REF!)*SUM(AJ248:AU248)</f>
        <v>#REF!</v>
      </c>
      <c r="AK303" s="108" t="e">
        <f>(#REF!=#REF!)*SUM(AK248:AV248)</f>
        <v>#REF!</v>
      </c>
      <c r="AL303" s="108" t="e">
        <f>(#REF!=#REF!)*SUM(AL248:AW248)</f>
        <v>#REF!</v>
      </c>
      <c r="AM303" s="108" t="e">
        <f>(#REF!=#REF!)*SUM(AM248:AX248)</f>
        <v>#REF!</v>
      </c>
      <c r="AN303" s="108" t="e">
        <f>(#REF!=#REF!)*SUM(AN248:AY248)</f>
        <v>#REF!</v>
      </c>
      <c r="AO303" s="108" t="e">
        <f>(#REF!=#REF!)*SUM(AO248:AZ248)</f>
        <v>#REF!</v>
      </c>
      <c r="AP303" s="108" t="e">
        <f>(#REF!=#REF!)*SUM(AP248:BA248)</f>
        <v>#REF!</v>
      </c>
      <c r="AQ303" s="108" t="e">
        <f>(#REF!=#REF!)*SUM(AQ248:BA248)</f>
        <v>#REF!</v>
      </c>
      <c r="AR303" s="108" t="e">
        <f>(#REF!=#REF!)*SUM(AR248:BA248)</f>
        <v>#REF!</v>
      </c>
      <c r="AS303" s="108" t="e">
        <f>(#REF!=#REF!)*SUM(AS248:BA248)</f>
        <v>#REF!</v>
      </c>
      <c r="AT303" s="108" t="e">
        <f>(#REF!=#REF!)*SUM(AT248:BA248)</f>
        <v>#REF!</v>
      </c>
      <c r="AU303" s="108" t="e">
        <f>(#REF!=#REF!)*SUM(AU248:BA248)</f>
        <v>#REF!</v>
      </c>
      <c r="AV303" s="108" t="e">
        <f>(#REF!=#REF!)*SUM(AV248:BA248)</f>
        <v>#REF!</v>
      </c>
      <c r="AW303" s="108" t="e">
        <f>(#REF!=#REF!)*SUM(AW248:BA248)</f>
        <v>#REF!</v>
      </c>
      <c r="AX303" s="108" t="e">
        <f>(#REF!=#REF!)*SUM(AX248:BA248)</f>
        <v>#REF!</v>
      </c>
      <c r="AY303" s="108" t="e">
        <f>(#REF!=#REF!)*SUM(AY248:BA248)</f>
        <v>#REF!</v>
      </c>
      <c r="AZ303" s="108" t="e">
        <f>(#REF!=#REF!)*SUM(AZ248:BA248)</f>
        <v>#REF!</v>
      </c>
      <c r="BA303" s="108" t="e">
        <f>(#REF!=#REF!)*SUM(BA248:BA248)</f>
        <v>#REF!</v>
      </c>
      <c r="BB303" s="108" t="e">
        <f>(#REF!=#REF!)*SUM(BB248:BB248)</f>
        <v>#REF!</v>
      </c>
      <c r="BC303" s="108" t="e">
        <f>(#REF!=#REF!)*SUM(BC248:BC248)</f>
        <v>#REF!</v>
      </c>
      <c r="BD303" s="108" t="e">
        <f>(#REF!=#REF!)*SUM(BD248:BF248)</f>
        <v>#REF!</v>
      </c>
      <c r="BE303" s="108" t="e">
        <f>(#REF!=#REF!)*SUM(BE248:BF248)</f>
        <v>#REF!</v>
      </c>
      <c r="BF303" s="108" t="e">
        <f>(#REF!=#REF!)*SUM(BF248:BF248)</f>
        <v>#REF!</v>
      </c>
    </row>
    <row r="304" spans="1:58" ht="15.75" customHeight="1">
      <c r="B304" s="107" t="str">
        <f t="shared" si="158"/>
        <v>Contract Services</v>
      </c>
      <c r="C304" s="108" t="e">
        <f>(#REF!=#REF!)*SUM(C249:N249)</f>
        <v>#REF!</v>
      </c>
      <c r="D304" s="108" t="e">
        <f>(#REF!=#REF!)*SUM(D249:O249)</f>
        <v>#REF!</v>
      </c>
      <c r="E304" s="108" t="e">
        <f>(#REF!=#REF!)*SUM(E249:P249)</f>
        <v>#REF!</v>
      </c>
      <c r="F304" s="108" t="e">
        <f>(#REF!=#REF!)*SUM(F249:Q249)</f>
        <v>#REF!</v>
      </c>
      <c r="G304" s="108" t="e">
        <f>(#REF!=#REF!)*SUM(G249:R249)</f>
        <v>#REF!</v>
      </c>
      <c r="H304" s="108" t="e">
        <f>(#REF!=#REF!)*SUM(H249:S249)</f>
        <v>#REF!</v>
      </c>
      <c r="I304" s="108" t="e">
        <f>(#REF!=#REF!)*SUM(I249:T249)</f>
        <v>#REF!</v>
      </c>
      <c r="J304" s="108" t="e">
        <f>(#REF!=#REF!)*SUM(J249:U249)</f>
        <v>#REF!</v>
      </c>
      <c r="K304" s="108" t="e">
        <f>(#REF!=#REF!)*SUM(K249:V249)</f>
        <v>#REF!</v>
      </c>
      <c r="L304" s="108" t="e">
        <f>(#REF!=#REF!)*SUM(L249:W249)</f>
        <v>#REF!</v>
      </c>
      <c r="M304" s="108" t="e">
        <f>(#REF!=#REF!)*SUM(M249:X249)</f>
        <v>#REF!</v>
      </c>
      <c r="N304" s="108" t="e">
        <f>(#REF!=#REF!)*SUM(N249:Y249)</f>
        <v>#REF!</v>
      </c>
      <c r="O304" s="108" t="e">
        <f>(#REF!=#REF!)*SUM(O249:Z249)</f>
        <v>#REF!</v>
      </c>
      <c r="P304" s="108" t="e">
        <f>(#REF!=#REF!)*SUM(P249:AA249)</f>
        <v>#REF!</v>
      </c>
      <c r="Q304" s="108" t="e">
        <f>(#REF!=#REF!)*SUM(Q249:AB249)</f>
        <v>#REF!</v>
      </c>
      <c r="R304" s="108" t="e">
        <f>(#REF!=#REF!)*SUM(R249:AC249)</f>
        <v>#REF!</v>
      </c>
      <c r="S304" s="108" t="e">
        <f>(#REF!=#REF!)*SUM(S249:AD249)</f>
        <v>#REF!</v>
      </c>
      <c r="T304" s="108" t="e">
        <f>(#REF!=#REF!)*SUM(T249:AE249)</f>
        <v>#REF!</v>
      </c>
      <c r="U304" s="108" t="e">
        <f>(#REF!=#REF!)*SUM(U249:AF249)</f>
        <v>#REF!</v>
      </c>
      <c r="V304" s="108" t="e">
        <f>(#REF!=#REF!)*SUM(V249:AG249)</f>
        <v>#REF!</v>
      </c>
      <c r="W304" s="108" t="e">
        <f>(#REF!=#REF!)*SUM(W249:AH249)</f>
        <v>#REF!</v>
      </c>
      <c r="X304" s="108" t="e">
        <f>(#REF!=#REF!)*SUM(X249:AI249)</f>
        <v>#REF!</v>
      </c>
      <c r="Y304" s="108" t="e">
        <f>(#REF!=#REF!)*SUM(Y249:AJ249)</f>
        <v>#REF!</v>
      </c>
      <c r="Z304" s="108" t="e">
        <f>(#REF!=#REF!)*SUM(Z249:AK249)</f>
        <v>#REF!</v>
      </c>
      <c r="AA304" s="108" t="e">
        <f>(#REF!=#REF!)*SUM(AA249:AL249)</f>
        <v>#REF!</v>
      </c>
      <c r="AB304" s="108" t="e">
        <f>(#REF!=#REF!)*SUM(AB249:AM249)</f>
        <v>#REF!</v>
      </c>
      <c r="AC304" s="108" t="e">
        <f>(#REF!=#REF!)*SUM(AC249:AN249)</f>
        <v>#REF!</v>
      </c>
      <c r="AD304" s="108" t="e">
        <f>(#REF!=#REF!)*SUM(AD249:AO249)</f>
        <v>#REF!</v>
      </c>
      <c r="AE304" s="108" t="e">
        <f>(#REF!=#REF!)*SUM(AE249:AP249)</f>
        <v>#REF!</v>
      </c>
      <c r="AF304" s="108" t="e">
        <f>(#REF!=#REF!)*SUM(AF249:AQ249)</f>
        <v>#REF!</v>
      </c>
      <c r="AG304" s="108" t="e">
        <f>(#REF!=#REF!)*SUM(AG249:AR249)</f>
        <v>#REF!</v>
      </c>
      <c r="AH304" s="108" t="e">
        <f>(#REF!=#REF!)*SUM(AH249:AS249)</f>
        <v>#REF!</v>
      </c>
      <c r="AI304" s="108" t="e">
        <f>(#REF!=#REF!)*SUM(AI249:AT249)</f>
        <v>#REF!</v>
      </c>
      <c r="AJ304" s="108" t="e">
        <f>(#REF!=#REF!)*SUM(AJ249:AU249)</f>
        <v>#REF!</v>
      </c>
      <c r="AK304" s="108" t="e">
        <f>(#REF!=#REF!)*SUM(AK249:AV249)</f>
        <v>#REF!</v>
      </c>
      <c r="AL304" s="108" t="e">
        <f>(#REF!=#REF!)*SUM(AL249:AW249)</f>
        <v>#REF!</v>
      </c>
      <c r="AM304" s="108" t="e">
        <f>(#REF!=#REF!)*SUM(AM249:AX249)</f>
        <v>#REF!</v>
      </c>
      <c r="AN304" s="108" t="e">
        <f>(#REF!=#REF!)*SUM(AN249:AY249)</f>
        <v>#REF!</v>
      </c>
      <c r="AO304" s="108" t="e">
        <f>(#REF!=#REF!)*SUM(AO249:AZ249)</f>
        <v>#REF!</v>
      </c>
      <c r="AP304" s="108" t="e">
        <f>(#REF!=#REF!)*SUM(AP249:BA249)</f>
        <v>#REF!</v>
      </c>
      <c r="AQ304" s="108" t="e">
        <f>(#REF!=#REF!)*SUM(AQ249:BA249)</f>
        <v>#REF!</v>
      </c>
      <c r="AR304" s="108" t="e">
        <f>(#REF!=#REF!)*SUM(AR249:BA249)</f>
        <v>#REF!</v>
      </c>
      <c r="AS304" s="108" t="e">
        <f>(#REF!=#REF!)*SUM(AS249:BA249)</f>
        <v>#REF!</v>
      </c>
      <c r="AT304" s="108" t="e">
        <f>(#REF!=#REF!)*SUM(AT249:BA249)</f>
        <v>#REF!</v>
      </c>
      <c r="AU304" s="108" t="e">
        <f>(#REF!=#REF!)*SUM(AU249:BA249)</f>
        <v>#REF!</v>
      </c>
      <c r="AV304" s="108" t="e">
        <f>(#REF!=#REF!)*SUM(AV249:BA249)</f>
        <v>#REF!</v>
      </c>
      <c r="AW304" s="108" t="e">
        <f>(#REF!=#REF!)*SUM(AW249:BA249)</f>
        <v>#REF!</v>
      </c>
      <c r="AX304" s="108" t="e">
        <f>(#REF!=#REF!)*SUM(AX249:BA249)</f>
        <v>#REF!</v>
      </c>
      <c r="AY304" s="108" t="e">
        <f>(#REF!=#REF!)*SUM(AY249:BA249)</f>
        <v>#REF!</v>
      </c>
      <c r="AZ304" s="108" t="e">
        <f>(#REF!=#REF!)*SUM(AZ249:BA249)</f>
        <v>#REF!</v>
      </c>
      <c r="BA304" s="108" t="e">
        <f>(#REF!=#REF!)*SUM(BA249:BA249)</f>
        <v>#REF!</v>
      </c>
      <c r="BB304" s="108" t="e">
        <f>(#REF!=#REF!)*SUM(BB249:BB249)</f>
        <v>#REF!</v>
      </c>
      <c r="BC304" s="108" t="e">
        <f>(#REF!=#REF!)*SUM(BC249:BC249)</f>
        <v>#REF!</v>
      </c>
      <c r="BD304" s="108" t="e">
        <f>(#REF!=#REF!)*SUM(BD249:BF249)</f>
        <v>#REF!</v>
      </c>
      <c r="BE304" s="108" t="e">
        <f>(#REF!=#REF!)*SUM(BE249:BF249)</f>
        <v>#REF!</v>
      </c>
      <c r="BF304" s="108" t="e">
        <f>(#REF!=#REF!)*SUM(BF249:BF249)</f>
        <v>#REF!</v>
      </c>
    </row>
    <row r="305" spans="2:58" ht="15.75" customHeight="1">
      <c r="B305" s="107" t="str">
        <f t="shared" si="158"/>
        <v>Capital Reserves</v>
      </c>
      <c r="C305" s="108" t="e">
        <f>(#REF!=#REF!)*SUM(C250:N250)</f>
        <v>#REF!</v>
      </c>
      <c r="D305" s="108" t="e">
        <f>(#REF!=#REF!)*SUM(D250:O250)</f>
        <v>#REF!</v>
      </c>
      <c r="E305" s="108" t="e">
        <f>(#REF!=#REF!)*SUM(E250:P250)</f>
        <v>#REF!</v>
      </c>
      <c r="F305" s="108" t="e">
        <f>(#REF!=#REF!)*SUM(F250:Q250)</f>
        <v>#REF!</v>
      </c>
      <c r="G305" s="108" t="e">
        <f>(#REF!=#REF!)*SUM(G250:R250)</f>
        <v>#REF!</v>
      </c>
      <c r="H305" s="108" t="e">
        <f>(#REF!=#REF!)*SUM(H250:S250)</f>
        <v>#REF!</v>
      </c>
      <c r="I305" s="108" t="e">
        <f>(#REF!=#REF!)*SUM(I250:T250)</f>
        <v>#REF!</v>
      </c>
      <c r="J305" s="108" t="e">
        <f>(#REF!=#REF!)*SUM(J250:U250)</f>
        <v>#REF!</v>
      </c>
      <c r="K305" s="108" t="e">
        <f>(#REF!=#REF!)*SUM(K250:V250)</f>
        <v>#REF!</v>
      </c>
      <c r="L305" s="108" t="e">
        <f>(#REF!=#REF!)*SUM(L250:W250)</f>
        <v>#REF!</v>
      </c>
      <c r="M305" s="108" t="e">
        <f>(#REF!=#REF!)*SUM(M250:X250)</f>
        <v>#REF!</v>
      </c>
      <c r="N305" s="108" t="e">
        <f>(#REF!=#REF!)*SUM(N250:Y250)</f>
        <v>#REF!</v>
      </c>
      <c r="O305" s="108" t="e">
        <f>(#REF!=#REF!)*SUM(O250:Z250)</f>
        <v>#REF!</v>
      </c>
      <c r="P305" s="108" t="e">
        <f>(#REF!=#REF!)*SUM(P250:AA250)</f>
        <v>#REF!</v>
      </c>
      <c r="Q305" s="108" t="e">
        <f>(#REF!=#REF!)*SUM(Q250:AB250)</f>
        <v>#REF!</v>
      </c>
      <c r="R305" s="108" t="e">
        <f>(#REF!=#REF!)*SUM(R250:AC250)</f>
        <v>#REF!</v>
      </c>
      <c r="S305" s="108" t="e">
        <f>(#REF!=#REF!)*SUM(S250:AD250)</f>
        <v>#REF!</v>
      </c>
      <c r="T305" s="108" t="e">
        <f>(#REF!=#REF!)*SUM(T250:AE250)</f>
        <v>#REF!</v>
      </c>
      <c r="U305" s="108" t="e">
        <f>(#REF!=#REF!)*SUM(U250:AF250)</f>
        <v>#REF!</v>
      </c>
      <c r="V305" s="108" t="e">
        <f>(#REF!=#REF!)*SUM(V250:AG250)</f>
        <v>#REF!</v>
      </c>
      <c r="W305" s="108" t="e">
        <f>(#REF!=#REF!)*SUM(W250:AH250)</f>
        <v>#REF!</v>
      </c>
      <c r="X305" s="108" t="e">
        <f>(#REF!=#REF!)*SUM(X250:AI250)</f>
        <v>#REF!</v>
      </c>
      <c r="Y305" s="108" t="e">
        <f>(#REF!=#REF!)*SUM(Y250:AJ250)</f>
        <v>#REF!</v>
      </c>
      <c r="Z305" s="108" t="e">
        <f>(#REF!=#REF!)*SUM(Z250:AK250)</f>
        <v>#REF!</v>
      </c>
      <c r="AA305" s="108" t="e">
        <f>(#REF!=#REF!)*SUM(AA250:AL250)</f>
        <v>#REF!</v>
      </c>
      <c r="AB305" s="108" t="e">
        <f>(#REF!=#REF!)*SUM(AB250:AM250)</f>
        <v>#REF!</v>
      </c>
      <c r="AC305" s="108" t="e">
        <f>(#REF!=#REF!)*SUM(AC250:AN250)</f>
        <v>#REF!</v>
      </c>
      <c r="AD305" s="108" t="e">
        <f>(#REF!=#REF!)*SUM(AD250:AO250)</f>
        <v>#REF!</v>
      </c>
      <c r="AE305" s="108" t="e">
        <f>(#REF!=#REF!)*SUM(AE250:AP250)</f>
        <v>#REF!</v>
      </c>
      <c r="AF305" s="108" t="e">
        <f>(#REF!=#REF!)*SUM(AF250:AQ250)</f>
        <v>#REF!</v>
      </c>
      <c r="AG305" s="108" t="e">
        <f>(#REF!=#REF!)*SUM(AG250:AR250)</f>
        <v>#REF!</v>
      </c>
      <c r="AH305" s="108" t="e">
        <f>(#REF!=#REF!)*SUM(AH250:AS250)</f>
        <v>#REF!</v>
      </c>
      <c r="AI305" s="108" t="e">
        <f>(#REF!=#REF!)*SUM(AI250:AT250)</f>
        <v>#REF!</v>
      </c>
      <c r="AJ305" s="108" t="e">
        <f>(#REF!=#REF!)*SUM(AJ250:AU250)</f>
        <v>#REF!</v>
      </c>
      <c r="AK305" s="108" t="e">
        <f>(#REF!=#REF!)*SUM(AK250:AV250)</f>
        <v>#REF!</v>
      </c>
      <c r="AL305" s="108" t="e">
        <f>(#REF!=#REF!)*SUM(AL250:AW250)</f>
        <v>#REF!</v>
      </c>
      <c r="AM305" s="108" t="e">
        <f>(#REF!=#REF!)*SUM(AM250:AX250)</f>
        <v>#REF!</v>
      </c>
      <c r="AN305" s="108" t="e">
        <f>(#REF!=#REF!)*SUM(AN250:AY250)</f>
        <v>#REF!</v>
      </c>
      <c r="AO305" s="108" t="e">
        <f>(#REF!=#REF!)*SUM(AO250:AZ250)</f>
        <v>#REF!</v>
      </c>
      <c r="AP305" s="108" t="e">
        <f>(#REF!=#REF!)*SUM(AP250:BA250)</f>
        <v>#REF!</v>
      </c>
      <c r="AQ305" s="108" t="e">
        <f>(#REF!=#REF!)*SUM(AQ250:BA250)</f>
        <v>#REF!</v>
      </c>
      <c r="AR305" s="108" t="e">
        <f>(#REF!=#REF!)*SUM(AR250:BA250)</f>
        <v>#REF!</v>
      </c>
      <c r="AS305" s="108" t="e">
        <f>(#REF!=#REF!)*SUM(AS250:BA250)</f>
        <v>#REF!</v>
      </c>
      <c r="AT305" s="108" t="e">
        <f>(#REF!=#REF!)*SUM(AT250:BA250)</f>
        <v>#REF!</v>
      </c>
      <c r="AU305" s="108" t="e">
        <f>(#REF!=#REF!)*SUM(AU250:BA250)</f>
        <v>#REF!</v>
      </c>
      <c r="AV305" s="108" t="e">
        <f>(#REF!=#REF!)*SUM(AV250:BA250)</f>
        <v>#REF!</v>
      </c>
      <c r="AW305" s="108" t="e">
        <f>(#REF!=#REF!)*SUM(AW250:BA250)</f>
        <v>#REF!</v>
      </c>
      <c r="AX305" s="108" t="e">
        <f>(#REF!=#REF!)*SUM(AX250:BA250)</f>
        <v>#REF!</v>
      </c>
      <c r="AY305" s="108" t="e">
        <f>(#REF!=#REF!)*SUM(AY250:BA250)</f>
        <v>#REF!</v>
      </c>
      <c r="AZ305" s="108" t="e">
        <f>(#REF!=#REF!)*SUM(AZ250:BA250)</f>
        <v>#REF!</v>
      </c>
      <c r="BA305" s="108" t="e">
        <f>(#REF!=#REF!)*SUM(BA250:BA250)</f>
        <v>#REF!</v>
      </c>
      <c r="BB305" s="108" t="e">
        <f>(#REF!=#REF!)*SUM(BB250:BB250)</f>
        <v>#REF!</v>
      </c>
      <c r="BC305" s="108" t="e">
        <f>(#REF!=#REF!)*SUM(BC250:BC250)</f>
        <v>#REF!</v>
      </c>
      <c r="BD305" s="108" t="e">
        <f>(#REF!=#REF!)*SUM(BD250:BF250)</f>
        <v>#REF!</v>
      </c>
      <c r="BE305" s="108" t="e">
        <f>(#REF!=#REF!)*SUM(BE250:BF250)</f>
        <v>#REF!</v>
      </c>
      <c r="BF305" s="108" t="e">
        <f>(#REF!=#REF!)*SUM(BF250:BF250)</f>
        <v>#REF!</v>
      </c>
    </row>
    <row r="306" spans="2:58" ht="15.75" customHeight="1">
      <c r="B306" s="107" t="str">
        <f t="shared" si="158"/>
        <v>Insurance</v>
      </c>
      <c r="C306" s="108" t="e">
        <f>(#REF!=#REF!)*SUM(C251:N251)</f>
        <v>#REF!</v>
      </c>
      <c r="D306" s="108" t="e">
        <f>(#REF!=#REF!)*SUM(D251:O251)</f>
        <v>#REF!</v>
      </c>
      <c r="E306" s="108" t="e">
        <f>(#REF!=#REF!)*SUM(E251:P251)</f>
        <v>#REF!</v>
      </c>
      <c r="F306" s="108" t="e">
        <f>(#REF!=#REF!)*SUM(F251:Q251)</f>
        <v>#REF!</v>
      </c>
      <c r="G306" s="108" t="e">
        <f>(#REF!=#REF!)*SUM(G251:R251)</f>
        <v>#REF!</v>
      </c>
      <c r="H306" s="108" t="e">
        <f>(#REF!=#REF!)*SUM(H251:S251)</f>
        <v>#REF!</v>
      </c>
      <c r="I306" s="108" t="e">
        <f>(#REF!=#REF!)*SUM(I251:T251)</f>
        <v>#REF!</v>
      </c>
      <c r="J306" s="108" t="e">
        <f>(#REF!=#REF!)*SUM(J251:U251)</f>
        <v>#REF!</v>
      </c>
      <c r="K306" s="108" t="e">
        <f>(#REF!=#REF!)*SUM(K251:V251)</f>
        <v>#REF!</v>
      </c>
      <c r="L306" s="108" t="e">
        <f>(#REF!=#REF!)*SUM(L251:W251)</f>
        <v>#REF!</v>
      </c>
      <c r="M306" s="108" t="e">
        <f>(#REF!=#REF!)*SUM(M251:X251)</f>
        <v>#REF!</v>
      </c>
      <c r="N306" s="108" t="e">
        <f>(#REF!=#REF!)*SUM(N251:Y251)</f>
        <v>#REF!</v>
      </c>
      <c r="O306" s="108" t="e">
        <f>(#REF!=#REF!)*SUM(O251:Z251)</f>
        <v>#REF!</v>
      </c>
      <c r="P306" s="108" t="e">
        <f>(#REF!=#REF!)*SUM(P251:AA251)</f>
        <v>#REF!</v>
      </c>
      <c r="Q306" s="108" t="e">
        <f>(#REF!=#REF!)*SUM(Q251:AB251)</f>
        <v>#REF!</v>
      </c>
      <c r="R306" s="108" t="e">
        <f>(#REF!=#REF!)*SUM(R251:AC251)</f>
        <v>#REF!</v>
      </c>
      <c r="S306" s="108" t="e">
        <f>(#REF!=#REF!)*SUM(S251:AD251)</f>
        <v>#REF!</v>
      </c>
      <c r="T306" s="108" t="e">
        <f>(#REF!=#REF!)*SUM(T251:AE251)</f>
        <v>#REF!</v>
      </c>
      <c r="U306" s="108" t="e">
        <f>(#REF!=#REF!)*SUM(U251:AF251)</f>
        <v>#REF!</v>
      </c>
      <c r="V306" s="108" t="e">
        <f>(#REF!=#REF!)*SUM(V251:AG251)</f>
        <v>#REF!</v>
      </c>
      <c r="W306" s="108" t="e">
        <f>(#REF!=#REF!)*SUM(W251:AH251)</f>
        <v>#REF!</v>
      </c>
      <c r="X306" s="108" t="e">
        <f>(#REF!=#REF!)*SUM(X251:AI251)</f>
        <v>#REF!</v>
      </c>
      <c r="Y306" s="108" t="e">
        <f>(#REF!=#REF!)*SUM(Y251:AJ251)</f>
        <v>#REF!</v>
      </c>
      <c r="Z306" s="108" t="e">
        <f>(#REF!=#REF!)*SUM(Z251:AK251)</f>
        <v>#REF!</v>
      </c>
      <c r="AA306" s="108" t="e">
        <f>(#REF!=#REF!)*SUM(AA251:AL251)</f>
        <v>#REF!</v>
      </c>
      <c r="AB306" s="108" t="e">
        <f>(#REF!=#REF!)*SUM(AB251:AM251)</f>
        <v>#REF!</v>
      </c>
      <c r="AC306" s="108" t="e">
        <f>(#REF!=#REF!)*SUM(AC251:AN251)</f>
        <v>#REF!</v>
      </c>
      <c r="AD306" s="108" t="e">
        <f>(#REF!=#REF!)*SUM(AD251:AO251)</f>
        <v>#REF!</v>
      </c>
      <c r="AE306" s="108" t="e">
        <f>(#REF!=#REF!)*SUM(AE251:AP251)</f>
        <v>#REF!</v>
      </c>
      <c r="AF306" s="108" t="e">
        <f>(#REF!=#REF!)*SUM(AF251:AQ251)</f>
        <v>#REF!</v>
      </c>
      <c r="AG306" s="108" t="e">
        <f>(#REF!=#REF!)*SUM(AG251:AR251)</f>
        <v>#REF!</v>
      </c>
      <c r="AH306" s="108" t="e">
        <f>(#REF!=#REF!)*SUM(AH251:AS251)</f>
        <v>#REF!</v>
      </c>
      <c r="AI306" s="108" t="e">
        <f>(#REF!=#REF!)*SUM(AI251:AT251)</f>
        <v>#REF!</v>
      </c>
      <c r="AJ306" s="108" t="e">
        <f>(#REF!=#REF!)*SUM(AJ251:AU251)</f>
        <v>#REF!</v>
      </c>
      <c r="AK306" s="108" t="e">
        <f>(#REF!=#REF!)*SUM(AK251:AV251)</f>
        <v>#REF!</v>
      </c>
      <c r="AL306" s="108" t="e">
        <f>(#REF!=#REF!)*SUM(AL251:AW251)</f>
        <v>#REF!</v>
      </c>
      <c r="AM306" s="108" t="e">
        <f>(#REF!=#REF!)*SUM(AM251:AX251)</f>
        <v>#REF!</v>
      </c>
      <c r="AN306" s="108" t="e">
        <f>(#REF!=#REF!)*SUM(AN251:AY251)</f>
        <v>#REF!</v>
      </c>
      <c r="AO306" s="108" t="e">
        <f>(#REF!=#REF!)*SUM(AO251:AZ251)</f>
        <v>#REF!</v>
      </c>
      <c r="AP306" s="108" t="e">
        <f>(#REF!=#REF!)*SUM(AP251:BA251)</f>
        <v>#REF!</v>
      </c>
      <c r="AQ306" s="108" t="e">
        <f>(#REF!=#REF!)*SUM(AQ251:BA251)</f>
        <v>#REF!</v>
      </c>
      <c r="AR306" s="108" t="e">
        <f>(#REF!=#REF!)*SUM(AR251:BA251)</f>
        <v>#REF!</v>
      </c>
      <c r="AS306" s="108" t="e">
        <f>(#REF!=#REF!)*SUM(AS251:BA251)</f>
        <v>#REF!</v>
      </c>
      <c r="AT306" s="108" t="e">
        <f>(#REF!=#REF!)*SUM(AT251:BA251)</f>
        <v>#REF!</v>
      </c>
      <c r="AU306" s="108" t="e">
        <f>(#REF!=#REF!)*SUM(AU251:BA251)</f>
        <v>#REF!</v>
      </c>
      <c r="AV306" s="108" t="e">
        <f>(#REF!=#REF!)*SUM(AV251:BA251)</f>
        <v>#REF!</v>
      </c>
      <c r="AW306" s="108" t="e">
        <f>(#REF!=#REF!)*SUM(AW251:BA251)</f>
        <v>#REF!</v>
      </c>
      <c r="AX306" s="108" t="e">
        <f>(#REF!=#REF!)*SUM(AX251:BA251)</f>
        <v>#REF!</v>
      </c>
      <c r="AY306" s="108" t="e">
        <f>(#REF!=#REF!)*SUM(AY251:BA251)</f>
        <v>#REF!</v>
      </c>
      <c r="AZ306" s="108" t="e">
        <f>(#REF!=#REF!)*SUM(AZ251:BA251)</f>
        <v>#REF!</v>
      </c>
      <c r="BA306" s="108" t="e">
        <f>(#REF!=#REF!)*SUM(BA251:BA251)</f>
        <v>#REF!</v>
      </c>
      <c r="BB306" s="108" t="e">
        <f>(#REF!=#REF!)*SUM(BB251:BB251)</f>
        <v>#REF!</v>
      </c>
      <c r="BC306" s="108" t="e">
        <f>(#REF!=#REF!)*SUM(BC251:BC251)</f>
        <v>#REF!</v>
      </c>
      <c r="BD306" s="108" t="e">
        <f>(#REF!=#REF!)*SUM(BD251:BF251)</f>
        <v>#REF!</v>
      </c>
      <c r="BE306" s="108" t="e">
        <f>(#REF!=#REF!)*SUM(BE251:BF251)</f>
        <v>#REF!</v>
      </c>
      <c r="BF306" s="108" t="e">
        <f>(#REF!=#REF!)*SUM(BF251:BF251)</f>
        <v>#REF!</v>
      </c>
    </row>
    <row r="307" spans="2:58" ht="15.75" customHeight="1">
      <c r="B307" s="107" t="str">
        <f t="shared" si="158"/>
        <v>Taxes</v>
      </c>
      <c r="C307" s="108" t="e">
        <f>(#REF!=#REF!)*SUM(C252:N252)</f>
        <v>#REF!</v>
      </c>
      <c r="D307" s="108" t="e">
        <f>(#REF!=#REF!)*SUM(D252:O252)</f>
        <v>#REF!</v>
      </c>
      <c r="E307" s="108" t="e">
        <f>(#REF!=#REF!)*SUM(E252:P252)</f>
        <v>#REF!</v>
      </c>
      <c r="F307" s="108" t="e">
        <f>(#REF!=#REF!)*SUM(F252:Q252)</f>
        <v>#REF!</v>
      </c>
      <c r="G307" s="108" t="e">
        <f>(#REF!=#REF!)*SUM(G252:R252)</f>
        <v>#REF!</v>
      </c>
      <c r="H307" s="108" t="e">
        <f>(#REF!=#REF!)*SUM(H252:S252)</f>
        <v>#REF!</v>
      </c>
      <c r="I307" s="108" t="e">
        <f>(#REF!=#REF!)*SUM(I252:T252)</f>
        <v>#REF!</v>
      </c>
      <c r="J307" s="108" t="e">
        <f>(#REF!=#REF!)*SUM(J252:U252)</f>
        <v>#REF!</v>
      </c>
      <c r="K307" s="108" t="e">
        <f>(#REF!=#REF!)*SUM(K252:V252)</f>
        <v>#REF!</v>
      </c>
      <c r="L307" s="108" t="e">
        <f>(#REF!=#REF!)*SUM(L252:W252)</f>
        <v>#REF!</v>
      </c>
      <c r="M307" s="108" t="e">
        <f>(#REF!=#REF!)*SUM(M252:X252)</f>
        <v>#REF!</v>
      </c>
      <c r="N307" s="108" t="e">
        <f>(#REF!=#REF!)*SUM(N252:Y252)</f>
        <v>#REF!</v>
      </c>
      <c r="O307" s="108" t="e">
        <f>(#REF!=#REF!)*SUM(O252:Z252)</f>
        <v>#REF!</v>
      </c>
      <c r="P307" s="108" t="e">
        <f>(#REF!=#REF!)*SUM(P252:AA252)</f>
        <v>#REF!</v>
      </c>
      <c r="Q307" s="108" t="e">
        <f>(#REF!=#REF!)*SUM(Q252:AB252)</f>
        <v>#REF!</v>
      </c>
      <c r="R307" s="108" t="e">
        <f>(#REF!=#REF!)*SUM(R252:AC252)</f>
        <v>#REF!</v>
      </c>
      <c r="S307" s="108" t="e">
        <f>(#REF!=#REF!)*SUM(S252:AD252)</f>
        <v>#REF!</v>
      </c>
      <c r="T307" s="108" t="e">
        <f>(#REF!=#REF!)*SUM(T252:AE252)</f>
        <v>#REF!</v>
      </c>
      <c r="U307" s="108" t="e">
        <f>(#REF!=#REF!)*SUM(U252:AF252)</f>
        <v>#REF!</v>
      </c>
      <c r="V307" s="108" t="e">
        <f>(#REF!=#REF!)*SUM(V252:AG252)</f>
        <v>#REF!</v>
      </c>
      <c r="W307" s="108" t="e">
        <f>(#REF!=#REF!)*SUM(W252:AH252)</f>
        <v>#REF!</v>
      </c>
      <c r="X307" s="108" t="e">
        <f>(#REF!=#REF!)*SUM(X252:AI252)</f>
        <v>#REF!</v>
      </c>
      <c r="Y307" s="108" t="e">
        <f>(#REF!=#REF!)*SUM(Y252:AJ252)</f>
        <v>#REF!</v>
      </c>
      <c r="Z307" s="108" t="e">
        <f>(#REF!=#REF!)*SUM(Z252:AK252)</f>
        <v>#REF!</v>
      </c>
      <c r="AA307" s="108" t="e">
        <f>(#REF!=#REF!)*SUM(AA252:AL252)</f>
        <v>#REF!</v>
      </c>
      <c r="AB307" s="108" t="e">
        <f>(#REF!=#REF!)*SUM(AB252:AM252)</f>
        <v>#REF!</v>
      </c>
      <c r="AC307" s="108" t="e">
        <f>(#REF!=#REF!)*SUM(AC252:AN252)</f>
        <v>#REF!</v>
      </c>
      <c r="AD307" s="108" t="e">
        <f>(#REF!=#REF!)*SUM(AD252:AO252)</f>
        <v>#REF!</v>
      </c>
      <c r="AE307" s="108" t="e">
        <f>(#REF!=#REF!)*SUM(AE252:AP252)</f>
        <v>#REF!</v>
      </c>
      <c r="AF307" s="108" t="e">
        <f>(#REF!=#REF!)*SUM(AF252:AQ252)</f>
        <v>#REF!</v>
      </c>
      <c r="AG307" s="108" t="e">
        <f>(#REF!=#REF!)*SUM(AG252:AR252)</f>
        <v>#REF!</v>
      </c>
      <c r="AH307" s="108" t="e">
        <f>(#REF!=#REF!)*SUM(AH252:AS252)</f>
        <v>#REF!</v>
      </c>
      <c r="AI307" s="108" t="e">
        <f>(#REF!=#REF!)*SUM(AI252:AT252)</f>
        <v>#REF!</v>
      </c>
      <c r="AJ307" s="108" t="e">
        <f>(#REF!=#REF!)*SUM(AJ252:AU252)</f>
        <v>#REF!</v>
      </c>
      <c r="AK307" s="108" t="e">
        <f>(#REF!=#REF!)*SUM(AK252:AV252)</f>
        <v>#REF!</v>
      </c>
      <c r="AL307" s="108" t="e">
        <f>(#REF!=#REF!)*SUM(AL252:AW252)</f>
        <v>#REF!</v>
      </c>
      <c r="AM307" s="108" t="e">
        <f>(#REF!=#REF!)*SUM(AM252:AX252)</f>
        <v>#REF!</v>
      </c>
      <c r="AN307" s="108" t="e">
        <f>(#REF!=#REF!)*SUM(AN252:AY252)</f>
        <v>#REF!</v>
      </c>
      <c r="AO307" s="108" t="e">
        <f>(#REF!=#REF!)*SUM(AO252:AZ252)</f>
        <v>#REF!</v>
      </c>
      <c r="AP307" s="108" t="e">
        <f>(#REF!=#REF!)*SUM(AP252:BA252)</f>
        <v>#REF!</v>
      </c>
      <c r="AQ307" s="108" t="e">
        <f>(#REF!=#REF!)*SUM(AQ252:BA252)</f>
        <v>#REF!</v>
      </c>
      <c r="AR307" s="108" t="e">
        <f>(#REF!=#REF!)*SUM(AR252:BA252)</f>
        <v>#REF!</v>
      </c>
      <c r="AS307" s="108" t="e">
        <f>(#REF!=#REF!)*SUM(AS252:BA252)</f>
        <v>#REF!</v>
      </c>
      <c r="AT307" s="108" t="e">
        <f>(#REF!=#REF!)*SUM(AT252:BA252)</f>
        <v>#REF!</v>
      </c>
      <c r="AU307" s="108" t="e">
        <f>(#REF!=#REF!)*SUM(AU252:BA252)</f>
        <v>#REF!</v>
      </c>
      <c r="AV307" s="108" t="e">
        <f>(#REF!=#REF!)*SUM(AV252:BA252)</f>
        <v>#REF!</v>
      </c>
      <c r="AW307" s="108" t="e">
        <f>(#REF!=#REF!)*SUM(AW252:BA252)</f>
        <v>#REF!</v>
      </c>
      <c r="AX307" s="108" t="e">
        <f>(#REF!=#REF!)*SUM(AX252:BA252)</f>
        <v>#REF!</v>
      </c>
      <c r="AY307" s="108" t="e">
        <f>(#REF!=#REF!)*SUM(AY252:BA252)</f>
        <v>#REF!</v>
      </c>
      <c r="AZ307" s="108" t="e">
        <f>(#REF!=#REF!)*SUM(AZ252:BA252)</f>
        <v>#REF!</v>
      </c>
      <c r="BA307" s="108" t="e">
        <f>(#REF!=#REF!)*SUM(BA252:BA252)</f>
        <v>#REF!</v>
      </c>
      <c r="BB307" s="108" t="e">
        <f>(#REF!=#REF!)*SUM(BB252:BB252)</f>
        <v>#REF!</v>
      </c>
      <c r="BC307" s="108" t="e">
        <f>(#REF!=#REF!)*SUM(BC252:BC252)</f>
        <v>#REF!</v>
      </c>
      <c r="BD307" s="108" t="e">
        <f>(#REF!=#REF!)*SUM(BD252:BF252)</f>
        <v>#REF!</v>
      </c>
      <c r="BE307" s="108" t="e">
        <f>(#REF!=#REF!)*SUM(BE252:BF252)</f>
        <v>#REF!</v>
      </c>
      <c r="BF307" s="108" t="e">
        <f>(#REF!=#REF!)*SUM(BF252:BF252)</f>
        <v>#REF!</v>
      </c>
    </row>
    <row r="308" spans="2:58" ht="15.75" customHeight="1">
      <c r="B308" s="107" t="str">
        <f t="shared" si="158"/>
        <v>[Input Expense]</v>
      </c>
      <c r="C308" s="108" t="e">
        <f>(#REF!=#REF!)*SUM(C253:N253)</f>
        <v>#REF!</v>
      </c>
      <c r="D308" s="108" t="e">
        <f>(#REF!=#REF!)*SUM(D253:O253)</f>
        <v>#REF!</v>
      </c>
      <c r="E308" s="108" t="e">
        <f>(#REF!=#REF!)*SUM(E253:P253)</f>
        <v>#REF!</v>
      </c>
      <c r="F308" s="108" t="e">
        <f>(#REF!=#REF!)*SUM(F253:Q253)</f>
        <v>#REF!</v>
      </c>
      <c r="G308" s="108" t="e">
        <f>(#REF!=#REF!)*SUM(G253:R253)</f>
        <v>#REF!</v>
      </c>
      <c r="H308" s="108" t="e">
        <f>(#REF!=#REF!)*SUM(H253:S253)</f>
        <v>#REF!</v>
      </c>
      <c r="I308" s="108" t="e">
        <f>(#REF!=#REF!)*SUM(I253:T253)</f>
        <v>#REF!</v>
      </c>
      <c r="J308" s="108" t="e">
        <f>(#REF!=#REF!)*SUM(J253:U253)</f>
        <v>#REF!</v>
      </c>
      <c r="K308" s="108" t="e">
        <f>(#REF!=#REF!)*SUM(K253:V253)</f>
        <v>#REF!</v>
      </c>
      <c r="L308" s="108" t="e">
        <f>(#REF!=#REF!)*SUM(L253:W253)</f>
        <v>#REF!</v>
      </c>
      <c r="M308" s="108" t="e">
        <f>(#REF!=#REF!)*SUM(M253:X253)</f>
        <v>#REF!</v>
      </c>
      <c r="N308" s="108" t="e">
        <f>(#REF!=#REF!)*SUM(N253:Y253)</f>
        <v>#REF!</v>
      </c>
      <c r="O308" s="108" t="e">
        <f>(#REF!=#REF!)*SUM(O253:Z253)</f>
        <v>#REF!</v>
      </c>
      <c r="P308" s="108" t="e">
        <f>(#REF!=#REF!)*SUM(P253:AA253)</f>
        <v>#REF!</v>
      </c>
      <c r="Q308" s="108" t="e">
        <f>(#REF!=#REF!)*SUM(Q253:AB253)</f>
        <v>#REF!</v>
      </c>
      <c r="R308" s="108" t="e">
        <f>(#REF!=#REF!)*SUM(R253:AC253)</f>
        <v>#REF!</v>
      </c>
      <c r="S308" s="108" t="e">
        <f>(#REF!=#REF!)*SUM(S253:AD253)</f>
        <v>#REF!</v>
      </c>
      <c r="T308" s="108" t="e">
        <f>(#REF!=#REF!)*SUM(T253:AE253)</f>
        <v>#REF!</v>
      </c>
      <c r="U308" s="108" t="e">
        <f>(#REF!=#REF!)*SUM(U253:AF253)</f>
        <v>#REF!</v>
      </c>
      <c r="V308" s="108" t="e">
        <f>(#REF!=#REF!)*SUM(V253:AG253)</f>
        <v>#REF!</v>
      </c>
      <c r="W308" s="108" t="e">
        <f>(#REF!=#REF!)*SUM(W253:AH253)</f>
        <v>#REF!</v>
      </c>
      <c r="X308" s="108" t="e">
        <f>(#REF!=#REF!)*SUM(X253:AI253)</f>
        <v>#REF!</v>
      </c>
      <c r="Y308" s="108" t="e">
        <f>(#REF!=#REF!)*SUM(Y253:AJ253)</f>
        <v>#REF!</v>
      </c>
      <c r="Z308" s="108" t="e">
        <f>(#REF!=#REF!)*SUM(Z253:AK253)</f>
        <v>#REF!</v>
      </c>
      <c r="AA308" s="108" t="e">
        <f>(#REF!=#REF!)*SUM(AA253:AL253)</f>
        <v>#REF!</v>
      </c>
      <c r="AB308" s="108" t="e">
        <f>(#REF!=#REF!)*SUM(AB253:AM253)</f>
        <v>#REF!</v>
      </c>
      <c r="AC308" s="108" t="e">
        <f>(#REF!=#REF!)*SUM(AC253:AN253)</f>
        <v>#REF!</v>
      </c>
      <c r="AD308" s="108" t="e">
        <f>(#REF!=#REF!)*SUM(AD253:AO253)</f>
        <v>#REF!</v>
      </c>
      <c r="AE308" s="108" t="e">
        <f>(#REF!=#REF!)*SUM(AE253:AP253)</f>
        <v>#REF!</v>
      </c>
      <c r="AF308" s="108" t="e">
        <f>(#REF!=#REF!)*SUM(AF253:AQ253)</f>
        <v>#REF!</v>
      </c>
      <c r="AG308" s="108" t="e">
        <f>(#REF!=#REF!)*SUM(AG253:AR253)</f>
        <v>#REF!</v>
      </c>
      <c r="AH308" s="108" t="e">
        <f>(#REF!=#REF!)*SUM(AH253:AS253)</f>
        <v>#REF!</v>
      </c>
      <c r="AI308" s="108" t="e">
        <f>(#REF!=#REF!)*SUM(AI253:AT253)</f>
        <v>#REF!</v>
      </c>
      <c r="AJ308" s="108" t="e">
        <f>(#REF!=#REF!)*SUM(AJ253:AU253)</f>
        <v>#REF!</v>
      </c>
      <c r="AK308" s="108" t="e">
        <f>(#REF!=#REF!)*SUM(AK253:AV253)</f>
        <v>#REF!</v>
      </c>
      <c r="AL308" s="108" t="e">
        <f>(#REF!=#REF!)*SUM(AL253:AW253)</f>
        <v>#REF!</v>
      </c>
      <c r="AM308" s="108" t="e">
        <f>(#REF!=#REF!)*SUM(AM253:AX253)</f>
        <v>#REF!</v>
      </c>
      <c r="AN308" s="108" t="e">
        <f>(#REF!=#REF!)*SUM(AN253:AY253)</f>
        <v>#REF!</v>
      </c>
      <c r="AO308" s="108" t="e">
        <f>(#REF!=#REF!)*SUM(AO253:AZ253)</f>
        <v>#REF!</v>
      </c>
      <c r="AP308" s="108" t="e">
        <f>(#REF!=#REF!)*SUM(AP253:BA253)</f>
        <v>#REF!</v>
      </c>
      <c r="AQ308" s="108" t="e">
        <f>(#REF!=#REF!)*SUM(AQ253:BA253)</f>
        <v>#REF!</v>
      </c>
      <c r="AR308" s="108" t="e">
        <f>(#REF!=#REF!)*SUM(AR253:BA253)</f>
        <v>#REF!</v>
      </c>
      <c r="AS308" s="108" t="e">
        <f>(#REF!=#REF!)*SUM(AS253:BA253)</f>
        <v>#REF!</v>
      </c>
      <c r="AT308" s="108" t="e">
        <f>(#REF!=#REF!)*SUM(AT253:BA253)</f>
        <v>#REF!</v>
      </c>
      <c r="AU308" s="108" t="e">
        <f>(#REF!=#REF!)*SUM(AU253:BA253)</f>
        <v>#REF!</v>
      </c>
      <c r="AV308" s="108" t="e">
        <f>(#REF!=#REF!)*SUM(AV253:BA253)</f>
        <v>#REF!</v>
      </c>
      <c r="AW308" s="108" t="e">
        <f>(#REF!=#REF!)*SUM(AW253:BA253)</f>
        <v>#REF!</v>
      </c>
      <c r="AX308" s="108" t="e">
        <f>(#REF!=#REF!)*SUM(AX253:BA253)</f>
        <v>#REF!</v>
      </c>
      <c r="AY308" s="108" t="e">
        <f>(#REF!=#REF!)*SUM(AY253:BA253)</f>
        <v>#REF!</v>
      </c>
      <c r="AZ308" s="108" t="e">
        <f>(#REF!=#REF!)*SUM(AZ253:BA253)</f>
        <v>#REF!</v>
      </c>
      <c r="BA308" s="108" t="e">
        <f>(#REF!=#REF!)*SUM(BA253:BA253)</f>
        <v>#REF!</v>
      </c>
      <c r="BB308" s="108" t="e">
        <f>(#REF!=#REF!)*SUM(BB253:BB253)</f>
        <v>#REF!</v>
      </c>
      <c r="BC308" s="108" t="e">
        <f>(#REF!=#REF!)*SUM(BC253:BC253)</f>
        <v>#REF!</v>
      </c>
      <c r="BD308" s="108" t="e">
        <f>(#REF!=#REF!)*SUM(BD253:BF253)</f>
        <v>#REF!</v>
      </c>
      <c r="BE308" s="108" t="e">
        <f>(#REF!=#REF!)*SUM(BE253:BF253)</f>
        <v>#REF!</v>
      </c>
      <c r="BF308" s="108" t="e">
        <f>(#REF!=#REF!)*SUM(BF253:BF253)</f>
        <v>#REF!</v>
      </c>
    </row>
    <row r="309" spans="2:58" ht="15.75" customHeight="1">
      <c r="B309" s="107" t="str">
        <f t="shared" si="158"/>
        <v>[Input Expense]</v>
      </c>
      <c r="C309" s="108" t="e">
        <f>(#REF!=#REF!)*SUM(C254:N254)</f>
        <v>#REF!</v>
      </c>
      <c r="D309" s="108" t="e">
        <f>(#REF!=#REF!)*SUM(D254:O254)</f>
        <v>#REF!</v>
      </c>
      <c r="E309" s="108" t="e">
        <f>(#REF!=#REF!)*SUM(E254:P254)</f>
        <v>#REF!</v>
      </c>
      <c r="F309" s="108" t="e">
        <f>(#REF!=#REF!)*SUM(F254:Q254)</f>
        <v>#REF!</v>
      </c>
      <c r="G309" s="108" t="e">
        <f>(#REF!=#REF!)*SUM(G254:R254)</f>
        <v>#REF!</v>
      </c>
      <c r="H309" s="108" t="e">
        <f>(#REF!=#REF!)*SUM(H254:S254)</f>
        <v>#REF!</v>
      </c>
      <c r="I309" s="108" t="e">
        <f>(#REF!=#REF!)*SUM(I254:T254)</f>
        <v>#REF!</v>
      </c>
      <c r="J309" s="108" t="e">
        <f>(#REF!=#REF!)*SUM(J254:U254)</f>
        <v>#REF!</v>
      </c>
      <c r="K309" s="108" t="e">
        <f>(#REF!=#REF!)*SUM(K254:V254)</f>
        <v>#REF!</v>
      </c>
      <c r="L309" s="108" t="e">
        <f>(#REF!=#REF!)*SUM(L254:W254)</f>
        <v>#REF!</v>
      </c>
      <c r="M309" s="108" t="e">
        <f>(#REF!=#REF!)*SUM(M254:X254)</f>
        <v>#REF!</v>
      </c>
      <c r="N309" s="108" t="e">
        <f>(#REF!=#REF!)*SUM(N254:Y254)</f>
        <v>#REF!</v>
      </c>
      <c r="O309" s="108" t="e">
        <f>(#REF!=#REF!)*SUM(O254:Z254)</f>
        <v>#REF!</v>
      </c>
      <c r="P309" s="108" t="e">
        <f>(#REF!=#REF!)*SUM(P254:AA254)</f>
        <v>#REF!</v>
      </c>
      <c r="Q309" s="108" t="e">
        <f>(#REF!=#REF!)*SUM(Q254:AB254)</f>
        <v>#REF!</v>
      </c>
      <c r="R309" s="108" t="e">
        <f>(#REF!=#REF!)*SUM(R254:AC254)</f>
        <v>#REF!</v>
      </c>
      <c r="S309" s="108" t="e">
        <f>(#REF!=#REF!)*SUM(S254:AD254)</f>
        <v>#REF!</v>
      </c>
      <c r="T309" s="108" t="e">
        <f>(#REF!=#REF!)*SUM(T254:AE254)</f>
        <v>#REF!</v>
      </c>
      <c r="U309" s="108" t="e">
        <f>(#REF!=#REF!)*SUM(U254:AF254)</f>
        <v>#REF!</v>
      </c>
      <c r="V309" s="108" t="e">
        <f>(#REF!=#REF!)*SUM(V254:AG254)</f>
        <v>#REF!</v>
      </c>
      <c r="W309" s="108" t="e">
        <f>(#REF!=#REF!)*SUM(W254:AH254)</f>
        <v>#REF!</v>
      </c>
      <c r="X309" s="108" t="e">
        <f>(#REF!=#REF!)*SUM(X254:AI254)</f>
        <v>#REF!</v>
      </c>
      <c r="Y309" s="108" t="e">
        <f>(#REF!=#REF!)*SUM(Y254:AJ254)</f>
        <v>#REF!</v>
      </c>
      <c r="Z309" s="108" t="e">
        <f>(#REF!=#REF!)*SUM(Z254:AK254)</f>
        <v>#REF!</v>
      </c>
      <c r="AA309" s="108" t="e">
        <f>(#REF!=#REF!)*SUM(AA254:AL254)</f>
        <v>#REF!</v>
      </c>
      <c r="AB309" s="108" t="e">
        <f>(#REF!=#REF!)*SUM(AB254:AM254)</f>
        <v>#REF!</v>
      </c>
      <c r="AC309" s="108" t="e">
        <f>(#REF!=#REF!)*SUM(AC254:AN254)</f>
        <v>#REF!</v>
      </c>
      <c r="AD309" s="108" t="e">
        <f>(#REF!=#REF!)*SUM(AD254:AO254)</f>
        <v>#REF!</v>
      </c>
      <c r="AE309" s="108" t="e">
        <f>(#REF!=#REF!)*SUM(AE254:AP254)</f>
        <v>#REF!</v>
      </c>
      <c r="AF309" s="108" t="e">
        <f>(#REF!=#REF!)*SUM(AF254:AQ254)</f>
        <v>#REF!</v>
      </c>
      <c r="AG309" s="108" t="e">
        <f>(#REF!=#REF!)*SUM(AG254:AR254)</f>
        <v>#REF!</v>
      </c>
      <c r="AH309" s="108" t="e">
        <f>(#REF!=#REF!)*SUM(AH254:AS254)</f>
        <v>#REF!</v>
      </c>
      <c r="AI309" s="108" t="e">
        <f>(#REF!=#REF!)*SUM(AI254:AT254)</f>
        <v>#REF!</v>
      </c>
      <c r="AJ309" s="108" t="e">
        <f>(#REF!=#REF!)*SUM(AJ254:AU254)</f>
        <v>#REF!</v>
      </c>
      <c r="AK309" s="108" t="e">
        <f>(#REF!=#REF!)*SUM(AK254:AV254)</f>
        <v>#REF!</v>
      </c>
      <c r="AL309" s="108" t="e">
        <f>(#REF!=#REF!)*SUM(AL254:AW254)</f>
        <v>#REF!</v>
      </c>
      <c r="AM309" s="108" t="e">
        <f>(#REF!=#REF!)*SUM(AM254:AX254)</f>
        <v>#REF!</v>
      </c>
      <c r="AN309" s="108" t="e">
        <f>(#REF!=#REF!)*SUM(AN254:AY254)</f>
        <v>#REF!</v>
      </c>
      <c r="AO309" s="108" t="e">
        <f>(#REF!=#REF!)*SUM(AO254:AZ254)</f>
        <v>#REF!</v>
      </c>
      <c r="AP309" s="108" t="e">
        <f>(#REF!=#REF!)*SUM(AP254:BA254)</f>
        <v>#REF!</v>
      </c>
      <c r="AQ309" s="108" t="e">
        <f>(#REF!=#REF!)*SUM(AQ254:BA254)</f>
        <v>#REF!</v>
      </c>
      <c r="AR309" s="108" t="e">
        <f>(#REF!=#REF!)*SUM(AR254:BA254)</f>
        <v>#REF!</v>
      </c>
      <c r="AS309" s="108" t="e">
        <f>(#REF!=#REF!)*SUM(AS254:BA254)</f>
        <v>#REF!</v>
      </c>
      <c r="AT309" s="108" t="e">
        <f>(#REF!=#REF!)*SUM(AT254:BA254)</f>
        <v>#REF!</v>
      </c>
      <c r="AU309" s="108" t="e">
        <f>(#REF!=#REF!)*SUM(AU254:BA254)</f>
        <v>#REF!</v>
      </c>
      <c r="AV309" s="108" t="e">
        <f>(#REF!=#REF!)*SUM(AV254:BA254)</f>
        <v>#REF!</v>
      </c>
      <c r="AW309" s="108" t="e">
        <f>(#REF!=#REF!)*SUM(AW254:BA254)</f>
        <v>#REF!</v>
      </c>
      <c r="AX309" s="108" t="e">
        <f>(#REF!=#REF!)*SUM(AX254:BA254)</f>
        <v>#REF!</v>
      </c>
      <c r="AY309" s="108" t="e">
        <f>(#REF!=#REF!)*SUM(AY254:BA254)</f>
        <v>#REF!</v>
      </c>
      <c r="AZ309" s="108" t="e">
        <f>(#REF!=#REF!)*SUM(AZ254:BA254)</f>
        <v>#REF!</v>
      </c>
      <c r="BA309" s="108" t="e">
        <f>(#REF!=#REF!)*SUM(BA254:BA254)</f>
        <v>#REF!</v>
      </c>
      <c r="BB309" s="108" t="e">
        <f>(#REF!=#REF!)*SUM(BB254:BB254)</f>
        <v>#REF!</v>
      </c>
      <c r="BC309" s="108" t="e">
        <f>(#REF!=#REF!)*SUM(BC254:BC254)</f>
        <v>#REF!</v>
      </c>
      <c r="BD309" s="108" t="e">
        <f>(#REF!=#REF!)*SUM(BD254:BF254)</f>
        <v>#REF!</v>
      </c>
      <c r="BE309" s="108" t="e">
        <f>(#REF!=#REF!)*SUM(BE254:BF254)</f>
        <v>#REF!</v>
      </c>
      <c r="BF309" s="108" t="e">
        <f>(#REF!=#REF!)*SUM(BF254:BF254)</f>
        <v>#REF!</v>
      </c>
    </row>
    <row r="310" spans="2:58" ht="15.75" customHeight="1">
      <c r="B310" s="107" t="str">
        <f t="shared" si="158"/>
        <v>[Input Expense]</v>
      </c>
      <c r="C310" s="108" t="e">
        <f>(#REF!=#REF!)*SUM(C255:N255)</f>
        <v>#REF!</v>
      </c>
      <c r="D310" s="108" t="e">
        <f>(#REF!=#REF!)*SUM(D255:O255)</f>
        <v>#REF!</v>
      </c>
      <c r="E310" s="108" t="e">
        <f>(#REF!=#REF!)*SUM(E255:P255)</f>
        <v>#REF!</v>
      </c>
      <c r="F310" s="108" t="e">
        <f>(#REF!=#REF!)*SUM(F255:Q255)</f>
        <v>#REF!</v>
      </c>
      <c r="G310" s="108" t="e">
        <f>(#REF!=#REF!)*SUM(G255:R255)</f>
        <v>#REF!</v>
      </c>
      <c r="H310" s="108" t="e">
        <f>(#REF!=#REF!)*SUM(H255:S255)</f>
        <v>#REF!</v>
      </c>
      <c r="I310" s="108" t="e">
        <f>(#REF!=#REF!)*SUM(I255:T255)</f>
        <v>#REF!</v>
      </c>
      <c r="J310" s="108" t="e">
        <f>(#REF!=#REF!)*SUM(J255:U255)</f>
        <v>#REF!</v>
      </c>
      <c r="K310" s="108" t="e">
        <f>(#REF!=#REF!)*SUM(K255:V255)</f>
        <v>#REF!</v>
      </c>
      <c r="L310" s="108" t="e">
        <f>(#REF!=#REF!)*SUM(L255:W255)</f>
        <v>#REF!</v>
      </c>
      <c r="M310" s="108" t="e">
        <f>(#REF!=#REF!)*SUM(M255:X255)</f>
        <v>#REF!</v>
      </c>
      <c r="N310" s="108" t="e">
        <f>(#REF!=#REF!)*SUM(N255:Y255)</f>
        <v>#REF!</v>
      </c>
      <c r="O310" s="108" t="e">
        <f>(#REF!=#REF!)*SUM(O255:Z255)</f>
        <v>#REF!</v>
      </c>
      <c r="P310" s="108" t="e">
        <f>(#REF!=#REF!)*SUM(P255:AA255)</f>
        <v>#REF!</v>
      </c>
      <c r="Q310" s="108" t="e">
        <f>(#REF!=#REF!)*SUM(Q255:AB255)</f>
        <v>#REF!</v>
      </c>
      <c r="R310" s="108" t="e">
        <f>(#REF!=#REF!)*SUM(R255:AC255)</f>
        <v>#REF!</v>
      </c>
      <c r="S310" s="108" t="e">
        <f>(#REF!=#REF!)*SUM(S255:AD255)</f>
        <v>#REF!</v>
      </c>
      <c r="T310" s="108" t="e">
        <f>(#REF!=#REF!)*SUM(T255:AE255)</f>
        <v>#REF!</v>
      </c>
      <c r="U310" s="108" t="e">
        <f>(#REF!=#REF!)*SUM(U255:AF255)</f>
        <v>#REF!</v>
      </c>
      <c r="V310" s="108" t="e">
        <f>(#REF!=#REF!)*SUM(V255:AG255)</f>
        <v>#REF!</v>
      </c>
      <c r="W310" s="108" t="e">
        <f>(#REF!=#REF!)*SUM(W255:AH255)</f>
        <v>#REF!</v>
      </c>
      <c r="X310" s="108" t="e">
        <f>(#REF!=#REF!)*SUM(X255:AI255)</f>
        <v>#REF!</v>
      </c>
      <c r="Y310" s="108" t="e">
        <f>(#REF!=#REF!)*SUM(Y255:AJ255)</f>
        <v>#REF!</v>
      </c>
      <c r="Z310" s="108" t="e">
        <f>(#REF!=#REF!)*SUM(Z255:AK255)</f>
        <v>#REF!</v>
      </c>
      <c r="AA310" s="108" t="e">
        <f>(#REF!=#REF!)*SUM(AA255:AL255)</f>
        <v>#REF!</v>
      </c>
      <c r="AB310" s="108" t="e">
        <f>(#REF!=#REF!)*SUM(AB255:AM255)</f>
        <v>#REF!</v>
      </c>
      <c r="AC310" s="108" t="e">
        <f>(#REF!=#REF!)*SUM(AC255:AN255)</f>
        <v>#REF!</v>
      </c>
      <c r="AD310" s="108" t="e">
        <f>(#REF!=#REF!)*SUM(AD255:AO255)</f>
        <v>#REF!</v>
      </c>
      <c r="AE310" s="108" t="e">
        <f>(#REF!=#REF!)*SUM(AE255:AP255)</f>
        <v>#REF!</v>
      </c>
      <c r="AF310" s="108" t="e">
        <f>(#REF!=#REF!)*SUM(AF255:AQ255)</f>
        <v>#REF!</v>
      </c>
      <c r="AG310" s="108" t="e">
        <f>(#REF!=#REF!)*SUM(AG255:AR255)</f>
        <v>#REF!</v>
      </c>
      <c r="AH310" s="108" t="e">
        <f>(#REF!=#REF!)*SUM(AH255:AS255)</f>
        <v>#REF!</v>
      </c>
      <c r="AI310" s="108" t="e">
        <f>(#REF!=#REF!)*SUM(AI255:AT255)</f>
        <v>#REF!</v>
      </c>
      <c r="AJ310" s="108" t="e">
        <f>(#REF!=#REF!)*SUM(AJ255:AU255)</f>
        <v>#REF!</v>
      </c>
      <c r="AK310" s="108" t="e">
        <f>(#REF!=#REF!)*SUM(AK255:AV255)</f>
        <v>#REF!</v>
      </c>
      <c r="AL310" s="108" t="e">
        <f>(#REF!=#REF!)*SUM(AL255:AW255)</f>
        <v>#REF!</v>
      </c>
      <c r="AM310" s="108" t="e">
        <f>(#REF!=#REF!)*SUM(AM255:AX255)</f>
        <v>#REF!</v>
      </c>
      <c r="AN310" s="108" t="e">
        <f>(#REF!=#REF!)*SUM(AN255:AY255)</f>
        <v>#REF!</v>
      </c>
      <c r="AO310" s="108" t="e">
        <f>(#REF!=#REF!)*SUM(AO255:AZ255)</f>
        <v>#REF!</v>
      </c>
      <c r="AP310" s="108" t="e">
        <f>(#REF!=#REF!)*SUM(AP255:BA255)</f>
        <v>#REF!</v>
      </c>
      <c r="AQ310" s="108" t="e">
        <f>(#REF!=#REF!)*SUM(AQ255:BA255)</f>
        <v>#REF!</v>
      </c>
      <c r="AR310" s="108" t="e">
        <f>(#REF!=#REF!)*SUM(AR255:BA255)</f>
        <v>#REF!</v>
      </c>
      <c r="AS310" s="108" t="e">
        <f>(#REF!=#REF!)*SUM(AS255:BA255)</f>
        <v>#REF!</v>
      </c>
      <c r="AT310" s="108" t="e">
        <f>(#REF!=#REF!)*SUM(AT255:BA255)</f>
        <v>#REF!</v>
      </c>
      <c r="AU310" s="108" t="e">
        <f>(#REF!=#REF!)*SUM(AU255:BA255)</f>
        <v>#REF!</v>
      </c>
      <c r="AV310" s="108" t="e">
        <f>(#REF!=#REF!)*SUM(AV255:BA255)</f>
        <v>#REF!</v>
      </c>
      <c r="AW310" s="108" t="e">
        <f>(#REF!=#REF!)*SUM(AW255:BA255)</f>
        <v>#REF!</v>
      </c>
      <c r="AX310" s="108" t="e">
        <f>(#REF!=#REF!)*SUM(AX255:BA255)</f>
        <v>#REF!</v>
      </c>
      <c r="AY310" s="108" t="e">
        <f>(#REF!=#REF!)*SUM(AY255:BA255)</f>
        <v>#REF!</v>
      </c>
      <c r="AZ310" s="108" t="e">
        <f>(#REF!=#REF!)*SUM(AZ255:BA255)</f>
        <v>#REF!</v>
      </c>
      <c r="BA310" s="108" t="e">
        <f>(#REF!=#REF!)*SUM(BA255:BA255)</f>
        <v>#REF!</v>
      </c>
      <c r="BB310" s="108" t="e">
        <f>(#REF!=#REF!)*SUM(BB255:BB255)</f>
        <v>#REF!</v>
      </c>
      <c r="BC310" s="108" t="e">
        <f>(#REF!=#REF!)*SUM(BC255:BC255)</f>
        <v>#REF!</v>
      </c>
      <c r="BD310" s="108" t="e">
        <f>(#REF!=#REF!)*SUM(BD255:BF255)</f>
        <v>#REF!</v>
      </c>
      <c r="BE310" s="108" t="e">
        <f>(#REF!=#REF!)*SUM(BE255:BF255)</f>
        <v>#REF!</v>
      </c>
      <c r="BF310" s="108" t="e">
        <f>(#REF!=#REF!)*SUM(BF255:BF255)</f>
        <v>#REF!</v>
      </c>
    </row>
    <row r="311" spans="2:58" ht="15.75" customHeight="1">
      <c r="B311" s="107" t="str">
        <f t="shared" si="158"/>
        <v>PM Fee (% of EGR)</v>
      </c>
      <c r="C311" s="108" t="e">
        <f>(#REF!=#REF!)*SUM(C256:N256)</f>
        <v>#REF!</v>
      </c>
      <c r="D311" s="108" t="e">
        <f>(#REF!=#REF!)*SUM(D256:O256)</f>
        <v>#REF!</v>
      </c>
      <c r="E311" s="108" t="e">
        <f>(#REF!=#REF!)*SUM(E256:P256)</f>
        <v>#REF!</v>
      </c>
      <c r="F311" s="108" t="e">
        <f>(#REF!=#REF!)*SUM(F256:Q256)</f>
        <v>#REF!</v>
      </c>
      <c r="G311" s="108" t="e">
        <f>(#REF!=#REF!)*SUM(G256:R256)</f>
        <v>#REF!</v>
      </c>
      <c r="H311" s="108" t="e">
        <f>(#REF!=#REF!)*SUM(H256:S256)</f>
        <v>#REF!</v>
      </c>
      <c r="I311" s="108" t="e">
        <f>(#REF!=#REF!)*SUM(I256:T256)</f>
        <v>#REF!</v>
      </c>
      <c r="J311" s="108" t="e">
        <f>(#REF!=#REF!)*SUM(J256:U256)</f>
        <v>#REF!</v>
      </c>
      <c r="K311" s="108" t="e">
        <f>(#REF!=#REF!)*SUM(K256:V256)</f>
        <v>#REF!</v>
      </c>
      <c r="L311" s="108" t="e">
        <f>(#REF!=#REF!)*SUM(L256:W256)</f>
        <v>#REF!</v>
      </c>
      <c r="M311" s="108" t="e">
        <f>(#REF!=#REF!)*SUM(M256:X256)</f>
        <v>#REF!</v>
      </c>
      <c r="N311" s="108" t="e">
        <f>(#REF!=#REF!)*SUM(N256:Y256)</f>
        <v>#REF!</v>
      </c>
      <c r="O311" s="108" t="e">
        <f>(#REF!=#REF!)*SUM(O256:Z256)</f>
        <v>#REF!</v>
      </c>
      <c r="P311" s="108" t="e">
        <f>(#REF!=#REF!)*SUM(P256:AA256)</f>
        <v>#REF!</v>
      </c>
      <c r="Q311" s="108" t="e">
        <f>(#REF!=#REF!)*SUM(Q256:AB256)</f>
        <v>#REF!</v>
      </c>
      <c r="R311" s="108" t="e">
        <f>(#REF!=#REF!)*SUM(R256:AC256)</f>
        <v>#REF!</v>
      </c>
      <c r="S311" s="108" t="e">
        <f>(#REF!=#REF!)*SUM(S256:AD256)</f>
        <v>#REF!</v>
      </c>
      <c r="T311" s="108" t="e">
        <f>(#REF!=#REF!)*SUM(T256:AE256)</f>
        <v>#REF!</v>
      </c>
      <c r="U311" s="108" t="e">
        <f>(#REF!=#REF!)*SUM(U256:AF256)</f>
        <v>#REF!</v>
      </c>
      <c r="V311" s="108" t="e">
        <f>(#REF!=#REF!)*SUM(V256:AG256)</f>
        <v>#REF!</v>
      </c>
      <c r="W311" s="108" t="e">
        <f>(#REF!=#REF!)*SUM(W256:AH256)</f>
        <v>#REF!</v>
      </c>
      <c r="X311" s="108" t="e">
        <f>(#REF!=#REF!)*SUM(X256:AI256)</f>
        <v>#REF!</v>
      </c>
      <c r="Y311" s="108" t="e">
        <f>(#REF!=#REF!)*SUM(Y256:AJ256)</f>
        <v>#REF!</v>
      </c>
      <c r="Z311" s="108" t="e">
        <f>(#REF!=#REF!)*SUM(Z256:AK256)</f>
        <v>#REF!</v>
      </c>
      <c r="AA311" s="108" t="e">
        <f>(#REF!=#REF!)*SUM(AA256:AL256)</f>
        <v>#REF!</v>
      </c>
      <c r="AB311" s="108" t="e">
        <f>(#REF!=#REF!)*SUM(AB256:AM256)</f>
        <v>#REF!</v>
      </c>
      <c r="AC311" s="108" t="e">
        <f>(#REF!=#REF!)*SUM(AC256:AN256)</f>
        <v>#REF!</v>
      </c>
      <c r="AD311" s="108" t="e">
        <f>(#REF!=#REF!)*SUM(AD256:AO256)</f>
        <v>#REF!</v>
      </c>
      <c r="AE311" s="108" t="e">
        <f>(#REF!=#REF!)*SUM(AE256:AP256)</f>
        <v>#REF!</v>
      </c>
      <c r="AF311" s="108" t="e">
        <f>(#REF!=#REF!)*SUM(AF256:AQ256)</f>
        <v>#REF!</v>
      </c>
      <c r="AG311" s="108" t="e">
        <f>(#REF!=#REF!)*SUM(AG256:AR256)</f>
        <v>#REF!</v>
      </c>
      <c r="AH311" s="108" t="e">
        <f>(#REF!=#REF!)*SUM(AH256:AS256)</f>
        <v>#REF!</v>
      </c>
      <c r="AI311" s="108" t="e">
        <f>(#REF!=#REF!)*SUM(AI256:AT256)</f>
        <v>#REF!</v>
      </c>
      <c r="AJ311" s="108" t="e">
        <f>(#REF!=#REF!)*SUM(AJ256:AU256)</f>
        <v>#REF!</v>
      </c>
      <c r="AK311" s="108" t="e">
        <f>(#REF!=#REF!)*SUM(AK256:AV256)</f>
        <v>#REF!</v>
      </c>
      <c r="AL311" s="108" t="e">
        <f>(#REF!=#REF!)*SUM(AL256:AW256)</f>
        <v>#REF!</v>
      </c>
      <c r="AM311" s="108" t="e">
        <f>(#REF!=#REF!)*SUM(AM256:AX256)</f>
        <v>#REF!</v>
      </c>
      <c r="AN311" s="108" t="e">
        <f>(#REF!=#REF!)*SUM(AN256:AY256)</f>
        <v>#REF!</v>
      </c>
      <c r="AO311" s="108" t="e">
        <f>(#REF!=#REF!)*SUM(AO256:AZ256)</f>
        <v>#REF!</v>
      </c>
      <c r="AP311" s="108" t="e">
        <f>(#REF!=#REF!)*SUM(AP256:BA256)</f>
        <v>#REF!</v>
      </c>
      <c r="AQ311" s="108" t="e">
        <f>(#REF!=#REF!)*SUM(AQ256:BA256)</f>
        <v>#REF!</v>
      </c>
      <c r="AR311" s="108" t="e">
        <f>(#REF!=#REF!)*SUM(AR256:BA256)</f>
        <v>#REF!</v>
      </c>
      <c r="AS311" s="108" t="e">
        <f>(#REF!=#REF!)*SUM(AS256:BA256)</f>
        <v>#REF!</v>
      </c>
      <c r="AT311" s="108" t="e">
        <f>(#REF!=#REF!)*SUM(AT256:BA256)</f>
        <v>#REF!</v>
      </c>
      <c r="AU311" s="108" t="e">
        <f>(#REF!=#REF!)*SUM(AU256:BA256)</f>
        <v>#REF!</v>
      </c>
      <c r="AV311" s="108" t="e">
        <f>(#REF!=#REF!)*SUM(AV256:BA256)</f>
        <v>#REF!</v>
      </c>
      <c r="AW311" s="108" t="e">
        <f>(#REF!=#REF!)*SUM(AW256:BA256)</f>
        <v>#REF!</v>
      </c>
      <c r="AX311" s="108" t="e">
        <f>(#REF!=#REF!)*SUM(AX256:BA256)</f>
        <v>#REF!</v>
      </c>
      <c r="AY311" s="108" t="e">
        <f>(#REF!=#REF!)*SUM(AY256:BA256)</f>
        <v>#REF!</v>
      </c>
      <c r="AZ311" s="108" t="e">
        <f>(#REF!=#REF!)*SUM(AZ256:BA256)</f>
        <v>#REF!</v>
      </c>
      <c r="BA311" s="108" t="e">
        <f>(#REF!=#REF!)*SUM(BA256:BA256)</f>
        <v>#REF!</v>
      </c>
      <c r="BB311" s="108" t="e">
        <f>(#REF!=#REF!)*SUM(BB256:BB256)</f>
        <v>#REF!</v>
      </c>
      <c r="BC311" s="108" t="e">
        <f>(#REF!=#REF!)*SUM(BC256:BC256)</f>
        <v>#REF!</v>
      </c>
      <c r="BD311" s="108" t="e">
        <f>(#REF!=#REF!)*SUM(BD256:BF256)</f>
        <v>#REF!</v>
      </c>
      <c r="BE311" s="108" t="e">
        <f>(#REF!=#REF!)*SUM(BE256:BF256)</f>
        <v>#REF!</v>
      </c>
      <c r="BF311" s="108" t="e">
        <f>(#REF!=#REF!)*SUM(BF256:BF256)</f>
        <v>#REF!</v>
      </c>
    </row>
    <row r="312" spans="2:58" ht="15.75" customHeight="1">
      <c r="B312" s="107" t="str">
        <f t="shared" si="158"/>
        <v>Total Op Ex</v>
      </c>
      <c r="C312" s="108" t="e">
        <f>(#REF!=#REF!)*SUM(C257:N257)</f>
        <v>#REF!</v>
      </c>
      <c r="D312" s="108" t="e">
        <f>(#REF!=#REF!)*SUM(D257:O257)</f>
        <v>#REF!</v>
      </c>
      <c r="E312" s="108" t="e">
        <f>(#REF!=#REF!)*SUM(E257:P257)</f>
        <v>#REF!</v>
      </c>
      <c r="F312" s="108" t="e">
        <f>(#REF!=#REF!)*SUM(F257:Q257)</f>
        <v>#REF!</v>
      </c>
      <c r="G312" s="108" t="e">
        <f>(#REF!=#REF!)*SUM(G257:R257)</f>
        <v>#REF!</v>
      </c>
      <c r="H312" s="108" t="e">
        <f>(#REF!=#REF!)*SUM(H257:S257)</f>
        <v>#REF!</v>
      </c>
      <c r="I312" s="108" t="e">
        <f>(#REF!=#REF!)*SUM(I257:T257)</f>
        <v>#REF!</v>
      </c>
      <c r="J312" s="108" t="e">
        <f>(#REF!=#REF!)*SUM(J257:U257)</f>
        <v>#REF!</v>
      </c>
      <c r="K312" s="108" t="e">
        <f>(#REF!=#REF!)*SUM(K257:V257)</f>
        <v>#REF!</v>
      </c>
      <c r="L312" s="108" t="e">
        <f>(#REF!=#REF!)*SUM(L257:W257)</f>
        <v>#REF!</v>
      </c>
      <c r="M312" s="108" t="e">
        <f>(#REF!=#REF!)*SUM(M257:X257)</f>
        <v>#REF!</v>
      </c>
      <c r="N312" s="108" t="e">
        <f>(#REF!=#REF!)*SUM(N257:Y257)</f>
        <v>#REF!</v>
      </c>
      <c r="O312" s="108" t="e">
        <f>(#REF!=#REF!)*SUM(O257:Z257)</f>
        <v>#REF!</v>
      </c>
      <c r="P312" s="108" t="e">
        <f>(#REF!=#REF!)*SUM(P257:AA257)</f>
        <v>#REF!</v>
      </c>
      <c r="Q312" s="108" t="e">
        <f>(#REF!=#REF!)*SUM(Q257:AB257)</f>
        <v>#REF!</v>
      </c>
      <c r="R312" s="108" t="e">
        <f>(#REF!=#REF!)*SUM(R257:AC257)</f>
        <v>#REF!</v>
      </c>
      <c r="S312" s="108" t="e">
        <f>(#REF!=#REF!)*SUM(S257:AD257)</f>
        <v>#REF!</v>
      </c>
      <c r="T312" s="108" t="e">
        <f>(#REF!=#REF!)*SUM(T257:AE257)</f>
        <v>#REF!</v>
      </c>
      <c r="U312" s="108" t="e">
        <f>(#REF!=#REF!)*SUM(U257:AF257)</f>
        <v>#REF!</v>
      </c>
      <c r="V312" s="108" t="e">
        <f>(#REF!=#REF!)*SUM(V257:AG257)</f>
        <v>#REF!</v>
      </c>
      <c r="W312" s="108" t="e">
        <f>(#REF!=#REF!)*SUM(W257:AH257)</f>
        <v>#REF!</v>
      </c>
      <c r="X312" s="108" t="e">
        <f>(#REF!=#REF!)*SUM(X257:AI257)</f>
        <v>#REF!</v>
      </c>
      <c r="Y312" s="108" t="e">
        <f>(#REF!=#REF!)*SUM(Y257:AJ257)</f>
        <v>#REF!</v>
      </c>
      <c r="Z312" s="108" t="e">
        <f>(#REF!=#REF!)*SUM(Z257:AK257)</f>
        <v>#REF!</v>
      </c>
      <c r="AA312" s="108" t="e">
        <f>(#REF!=#REF!)*SUM(AA257:AL257)</f>
        <v>#REF!</v>
      </c>
      <c r="AB312" s="108" t="e">
        <f>(#REF!=#REF!)*SUM(AB257:AM257)</f>
        <v>#REF!</v>
      </c>
      <c r="AC312" s="108" t="e">
        <f>(#REF!=#REF!)*SUM(AC257:AN257)</f>
        <v>#REF!</v>
      </c>
      <c r="AD312" s="108" t="e">
        <f>(#REF!=#REF!)*SUM(AD257:AO257)</f>
        <v>#REF!</v>
      </c>
      <c r="AE312" s="108" t="e">
        <f>(#REF!=#REF!)*SUM(AE257:AP257)</f>
        <v>#REF!</v>
      </c>
      <c r="AF312" s="108" t="e">
        <f>(#REF!=#REF!)*SUM(AF257:AQ257)</f>
        <v>#REF!</v>
      </c>
      <c r="AG312" s="108" t="e">
        <f>(#REF!=#REF!)*SUM(AG257:AR257)</f>
        <v>#REF!</v>
      </c>
      <c r="AH312" s="108" t="e">
        <f>(#REF!=#REF!)*SUM(AH257:AS257)</f>
        <v>#REF!</v>
      </c>
      <c r="AI312" s="108" t="e">
        <f>(#REF!=#REF!)*SUM(AI257:AT257)</f>
        <v>#REF!</v>
      </c>
      <c r="AJ312" s="108" t="e">
        <f>(#REF!=#REF!)*SUM(AJ257:AU257)</f>
        <v>#REF!</v>
      </c>
      <c r="AK312" s="108" t="e">
        <f>(#REF!=#REF!)*SUM(AK257:AV257)</f>
        <v>#REF!</v>
      </c>
      <c r="AL312" s="108" t="e">
        <f>(#REF!=#REF!)*SUM(AL257:AW257)</f>
        <v>#REF!</v>
      </c>
      <c r="AM312" s="108" t="e">
        <f>(#REF!=#REF!)*SUM(AM257:AX257)</f>
        <v>#REF!</v>
      </c>
      <c r="AN312" s="108" t="e">
        <f>(#REF!=#REF!)*SUM(AN257:AY257)</f>
        <v>#REF!</v>
      </c>
      <c r="AO312" s="108" t="e">
        <f>(#REF!=#REF!)*SUM(AO257:AZ257)</f>
        <v>#REF!</v>
      </c>
      <c r="AP312" s="108" t="e">
        <f>(#REF!=#REF!)*SUM(AP257:BA257)</f>
        <v>#REF!</v>
      </c>
      <c r="AQ312" s="108" t="e">
        <f>(#REF!=#REF!)*SUM(AQ257:BA257)</f>
        <v>#REF!</v>
      </c>
      <c r="AR312" s="108" t="e">
        <f>(#REF!=#REF!)*SUM(AR257:BA257)</f>
        <v>#REF!</v>
      </c>
      <c r="AS312" s="108" t="e">
        <f>(#REF!=#REF!)*SUM(AS257:BA257)</f>
        <v>#REF!</v>
      </c>
      <c r="AT312" s="108" t="e">
        <f>(#REF!=#REF!)*SUM(AT257:BA257)</f>
        <v>#REF!</v>
      </c>
      <c r="AU312" s="108" t="e">
        <f>(#REF!=#REF!)*SUM(AU257:BA257)</f>
        <v>#REF!</v>
      </c>
      <c r="AV312" s="108" t="e">
        <f>(#REF!=#REF!)*SUM(AV257:BA257)</f>
        <v>#REF!</v>
      </c>
      <c r="AW312" s="108" t="e">
        <f>(#REF!=#REF!)*SUM(AW257:BA257)</f>
        <v>#REF!</v>
      </c>
      <c r="AX312" s="108" t="e">
        <f>(#REF!=#REF!)*SUM(AX257:BA257)</f>
        <v>#REF!</v>
      </c>
      <c r="AY312" s="108" t="e">
        <f>(#REF!=#REF!)*SUM(AY257:BA257)</f>
        <v>#REF!</v>
      </c>
      <c r="AZ312" s="108" t="e">
        <f>(#REF!=#REF!)*SUM(AZ257:BA257)</f>
        <v>#REF!</v>
      </c>
      <c r="BA312" s="108" t="e">
        <f>(#REF!=#REF!)*SUM(BA257:BA257)</f>
        <v>#REF!</v>
      </c>
      <c r="BB312" s="108" t="e">
        <f>(#REF!=#REF!)*SUM(BB257:BB257)</f>
        <v>#REF!</v>
      </c>
      <c r="BC312" s="108" t="e">
        <f>(#REF!=#REF!)*SUM(BC257:BC257)</f>
        <v>#REF!</v>
      </c>
      <c r="BD312" s="108" t="e">
        <f>(#REF!=#REF!)*SUM(BD257:BF257)</f>
        <v>#REF!</v>
      </c>
      <c r="BE312" s="108" t="e">
        <f>(#REF!=#REF!)*SUM(BE257:BF257)</f>
        <v>#REF!</v>
      </c>
      <c r="BF312" s="108" t="e">
        <f>(#REF!=#REF!)*SUM(BF257:BF257)</f>
        <v>#REF!</v>
      </c>
    </row>
    <row r="313" spans="2:58" ht="15.75" customHeight="1">
      <c r="B313" s="109" t="s">
        <v>49</v>
      </c>
      <c r="C313" s="110" t="e">
        <f>(#REF!=#REF!)*SUM(C240:N240)</f>
        <v>#REF!</v>
      </c>
      <c r="D313" s="110" t="e">
        <f>(#REF!=#REF!)*SUM(D240:O240)</f>
        <v>#REF!</v>
      </c>
      <c r="E313" s="110" t="e">
        <f>(#REF!=#REF!)*SUM(E240:P240)</f>
        <v>#REF!</v>
      </c>
      <c r="F313" s="110" t="e">
        <f>(#REF!=#REF!)*SUM(F240:Q240)</f>
        <v>#REF!</v>
      </c>
      <c r="G313" s="110" t="e">
        <f>(#REF!=#REF!)*SUM(G240:R240)</f>
        <v>#REF!</v>
      </c>
      <c r="H313" s="110" t="e">
        <f>(#REF!=#REF!)*SUM(H240:S240)</f>
        <v>#REF!</v>
      </c>
      <c r="I313" s="110" t="e">
        <f>(#REF!=#REF!)*SUM(I240:T240)</f>
        <v>#REF!</v>
      </c>
      <c r="J313" s="110" t="e">
        <f>(#REF!=#REF!)*SUM(J240:U240)</f>
        <v>#REF!</v>
      </c>
      <c r="K313" s="110" t="e">
        <f>(#REF!=#REF!)*SUM(K240:V240)</f>
        <v>#REF!</v>
      </c>
      <c r="L313" s="110" t="e">
        <f>(#REF!=#REF!)*SUM(L240:W240)</f>
        <v>#REF!</v>
      </c>
      <c r="M313" s="110" t="e">
        <f>(#REF!=#REF!)*SUM(M240:X240)</f>
        <v>#REF!</v>
      </c>
      <c r="N313" s="110" t="e">
        <f>(#REF!=#REF!)*SUM(N240:Y240)</f>
        <v>#REF!</v>
      </c>
      <c r="O313" s="110" t="e">
        <f>(#REF!=#REF!)*SUM(O240:Z240)</f>
        <v>#REF!</v>
      </c>
      <c r="P313" s="110" t="e">
        <f>(#REF!=#REF!)*SUM(P240:AA240)</f>
        <v>#REF!</v>
      </c>
      <c r="Q313" s="110" t="e">
        <f>(#REF!=#REF!)*SUM(Q240:AB240)</f>
        <v>#REF!</v>
      </c>
      <c r="R313" s="110" t="e">
        <f>(#REF!=#REF!)*SUM(R240:AC240)</f>
        <v>#REF!</v>
      </c>
      <c r="S313" s="110" t="e">
        <f>(#REF!=#REF!)*SUM(S240:AD240)</f>
        <v>#REF!</v>
      </c>
      <c r="T313" s="110" t="e">
        <f>(#REF!=#REF!)*SUM(T240:AE240)</f>
        <v>#REF!</v>
      </c>
      <c r="U313" s="110" t="e">
        <f>(#REF!=#REF!)*SUM(U240:AF240)</f>
        <v>#REF!</v>
      </c>
      <c r="V313" s="110" t="e">
        <f>(#REF!=#REF!)*SUM(V240:AG240)</f>
        <v>#REF!</v>
      </c>
      <c r="W313" s="110" t="e">
        <f>(#REF!=#REF!)*SUM(W240:AH240)</f>
        <v>#REF!</v>
      </c>
      <c r="X313" s="110" t="e">
        <f>(#REF!=#REF!)*SUM(X240:AI240)</f>
        <v>#REF!</v>
      </c>
      <c r="Y313" s="110" t="e">
        <f>(#REF!=#REF!)*SUM(Y240:AJ240)</f>
        <v>#REF!</v>
      </c>
      <c r="Z313" s="110" t="e">
        <f>(#REF!=#REF!)*SUM(Z240:AK240)</f>
        <v>#REF!</v>
      </c>
      <c r="AA313" s="110" t="e">
        <f>(#REF!=#REF!)*SUM(AA240:AL240)</f>
        <v>#REF!</v>
      </c>
      <c r="AB313" s="110" t="e">
        <f>(#REF!=#REF!)*SUM(AB240:AM240)</f>
        <v>#REF!</v>
      </c>
      <c r="AC313" s="110" t="e">
        <f>(#REF!=#REF!)*SUM(AC240:AN240)</f>
        <v>#REF!</v>
      </c>
      <c r="AD313" s="110" t="e">
        <f>(#REF!=#REF!)*SUM(AD240:AO240)</f>
        <v>#REF!</v>
      </c>
      <c r="AE313" s="110" t="e">
        <f>(#REF!=#REF!)*SUM(AE240:AP240)</f>
        <v>#REF!</v>
      </c>
      <c r="AF313" s="110" t="e">
        <f>(#REF!=#REF!)*SUM(AF240:AQ240)</f>
        <v>#REF!</v>
      </c>
      <c r="AG313" s="110" t="e">
        <f>(#REF!=#REF!)*SUM(AG240:AR240)</f>
        <v>#REF!</v>
      </c>
      <c r="AH313" s="110" t="e">
        <f>(#REF!=#REF!)*SUM(AH240:AS240)</f>
        <v>#REF!</v>
      </c>
      <c r="AI313" s="110" t="e">
        <f>(#REF!=#REF!)*SUM(AI240:AT240)</f>
        <v>#REF!</v>
      </c>
      <c r="AJ313" s="110" t="e">
        <f>(#REF!=#REF!)*SUM(AJ240:AU240)</f>
        <v>#REF!</v>
      </c>
      <c r="AK313" s="110" t="e">
        <f>(#REF!=#REF!)*SUM(AK240:AV240)</f>
        <v>#REF!</v>
      </c>
      <c r="AL313" s="110" t="e">
        <f>(#REF!=#REF!)*SUM(AL240:AW240)</f>
        <v>#REF!</v>
      </c>
      <c r="AM313" s="110" t="e">
        <f>(#REF!=#REF!)*SUM(AM240:AX240)</f>
        <v>#REF!</v>
      </c>
      <c r="AN313" s="110" t="e">
        <f>(#REF!=#REF!)*SUM(AN240:AY240)</f>
        <v>#REF!</v>
      </c>
      <c r="AO313" s="110" t="e">
        <f>(#REF!=#REF!)*SUM(AO240:AZ240)</f>
        <v>#REF!</v>
      </c>
      <c r="AP313" s="110" t="e">
        <f>(#REF!=#REF!)*SUM(AP240:BA240)</f>
        <v>#REF!</v>
      </c>
      <c r="AQ313" s="110" t="e">
        <f>(#REF!=#REF!)*SUM(AQ240:BA240)</f>
        <v>#REF!</v>
      </c>
      <c r="AR313" s="110" t="e">
        <f>(#REF!=#REF!)*SUM(AR240:BA240)</f>
        <v>#REF!</v>
      </c>
      <c r="AS313" s="110" t="e">
        <f>(#REF!=#REF!)*SUM(AS240:BA240)</f>
        <v>#REF!</v>
      </c>
      <c r="AT313" s="110" t="e">
        <f>(#REF!=#REF!)*SUM(AT240:BA240)</f>
        <v>#REF!</v>
      </c>
      <c r="AU313" s="110" t="e">
        <f>(#REF!=#REF!)*SUM(AU240:BA240)</f>
        <v>#REF!</v>
      </c>
      <c r="AV313" s="110" t="e">
        <f>(#REF!=#REF!)*SUM(AV240:BA240)</f>
        <v>#REF!</v>
      </c>
      <c r="AW313" s="110" t="e">
        <f>(#REF!=#REF!)*SUM(AW240:BA240)</f>
        <v>#REF!</v>
      </c>
      <c r="AX313" s="110" t="e">
        <f>(#REF!=#REF!)*SUM(AX240:BA240)</f>
        <v>#REF!</v>
      </c>
      <c r="AY313" s="110" t="e">
        <f>(#REF!=#REF!)*SUM(AY240:BA240)</f>
        <v>#REF!</v>
      </c>
      <c r="AZ313" s="110" t="e">
        <f>(#REF!=#REF!)*SUM(AZ240:BA240)</f>
        <v>#REF!</v>
      </c>
      <c r="BA313" s="110" t="e">
        <f>(#REF!=#REF!)*SUM(BA240:BA240)</f>
        <v>#REF!</v>
      </c>
      <c r="BB313" s="110" t="e">
        <f>(#REF!=#REF!)*SUM(BB240:BB240)</f>
        <v>#REF!</v>
      </c>
      <c r="BC313" s="110" t="e">
        <f>(#REF!=#REF!)*SUM(BC240:BC240)</f>
        <v>#REF!</v>
      </c>
      <c r="BD313" s="110" t="e">
        <f>(#REF!=#REF!)*SUM(BD240:BF240)</f>
        <v>#REF!</v>
      </c>
      <c r="BE313" s="110" t="e">
        <f>(#REF!=#REF!)*SUM(BE240:BF240)</f>
        <v>#REF!</v>
      </c>
      <c r="BF313" s="110" t="e">
        <f>(#REF!=#REF!)*SUM(BF240:BF240)</f>
        <v>#REF!</v>
      </c>
    </row>
    <row r="314" spans="2:58" ht="15.75" customHeight="1">
      <c r="C314" s="111"/>
      <c r="D314" s="111"/>
      <c r="E314" s="111"/>
      <c r="F314" s="111"/>
      <c r="G314" s="111"/>
      <c r="H314" s="111"/>
      <c r="I314" s="111"/>
      <c r="J314" s="111"/>
      <c r="K314" s="111"/>
      <c r="L314" s="111"/>
      <c r="M314" s="111"/>
      <c r="N314" s="111"/>
      <c r="O314" s="111"/>
      <c r="P314" s="111"/>
      <c r="Q314" s="111"/>
      <c r="R314" s="111"/>
      <c r="S314" s="111"/>
      <c r="T314" s="111"/>
      <c r="U314" s="111"/>
      <c r="V314" s="111"/>
      <c r="W314" s="111"/>
      <c r="X314" s="111"/>
      <c r="Y314" s="111"/>
      <c r="Z314" s="111"/>
      <c r="AA314" s="111"/>
      <c r="AB314" s="111"/>
      <c r="AC314" s="111"/>
      <c r="AD314" s="111"/>
      <c r="AE314" s="111"/>
      <c r="AF314" s="111"/>
      <c r="AG314" s="111"/>
      <c r="AH314" s="111"/>
      <c r="AI314" s="111"/>
      <c r="AJ314" s="111"/>
      <c r="AK314" s="111"/>
      <c r="AL314" s="111"/>
      <c r="AM314" s="111"/>
      <c r="AN314" s="111"/>
      <c r="AO314" s="111"/>
      <c r="AP314" s="111"/>
      <c r="AQ314" s="111"/>
      <c r="AR314" s="111"/>
      <c r="AS314" s="111"/>
      <c r="AT314" s="111"/>
      <c r="AU314" s="111"/>
      <c r="AV314" s="111"/>
      <c r="AW314" s="111"/>
      <c r="AX314" s="111"/>
      <c r="AY314" s="111"/>
      <c r="AZ314" s="111"/>
      <c r="BA314" s="111"/>
      <c r="BB314" s="111"/>
      <c r="BC314" s="111"/>
      <c r="BD314" s="111"/>
      <c r="BE314" s="111"/>
      <c r="BF314" s="111"/>
    </row>
    <row r="315" spans="2:58" ht="15.75" customHeight="1">
      <c r="B315" s="107" t="s">
        <v>50</v>
      </c>
    </row>
    <row r="316" spans="2:58" ht="15.75" customHeight="1">
      <c r="B316" s="112" t="s">
        <v>51</v>
      </c>
      <c r="C316" s="113">
        <f t="shared" ref="C316:AV316" si="159">IFERROR(H$223*(H$211-G$211)/H$211,0)</f>
        <v>0</v>
      </c>
      <c r="D316" s="113">
        <f t="shared" si="159"/>
        <v>0</v>
      </c>
      <c r="E316" s="113">
        <f t="shared" si="159"/>
        <v>0</v>
      </c>
      <c r="F316" s="113">
        <f t="shared" si="159"/>
        <v>0</v>
      </c>
      <c r="G316" s="113">
        <f t="shared" si="159"/>
        <v>0</v>
      </c>
      <c r="H316" s="113">
        <f t="shared" si="159"/>
        <v>0</v>
      </c>
      <c r="I316" s="113">
        <f t="shared" si="159"/>
        <v>0</v>
      </c>
      <c r="J316" s="113">
        <f t="shared" si="159"/>
        <v>0</v>
      </c>
      <c r="K316" s="113">
        <f t="shared" si="159"/>
        <v>0</v>
      </c>
      <c r="L316" s="113">
        <f t="shared" si="159"/>
        <v>0</v>
      </c>
      <c r="M316" s="113">
        <f t="shared" si="159"/>
        <v>0</v>
      </c>
      <c r="N316" s="113">
        <f t="shared" si="159"/>
        <v>0</v>
      </c>
      <c r="O316" s="113">
        <f t="shared" si="159"/>
        <v>0</v>
      </c>
      <c r="P316" s="113">
        <f t="shared" si="159"/>
        <v>0</v>
      </c>
      <c r="Q316" s="113">
        <f t="shared" si="159"/>
        <v>0</v>
      </c>
      <c r="R316" s="113">
        <f t="shared" si="159"/>
        <v>0</v>
      </c>
      <c r="S316" s="113">
        <f t="shared" si="159"/>
        <v>0</v>
      </c>
      <c r="T316" s="113">
        <f t="shared" si="159"/>
        <v>0</v>
      </c>
      <c r="U316" s="113">
        <f t="shared" si="159"/>
        <v>0</v>
      </c>
      <c r="V316" s="113">
        <f t="shared" si="159"/>
        <v>0</v>
      </c>
      <c r="W316" s="113">
        <f t="shared" si="159"/>
        <v>0</v>
      </c>
      <c r="X316" s="113">
        <f t="shared" si="159"/>
        <v>0</v>
      </c>
      <c r="Y316" s="113">
        <f t="shared" si="159"/>
        <v>0</v>
      </c>
      <c r="Z316" s="113">
        <f t="shared" si="159"/>
        <v>0</v>
      </c>
      <c r="AA316" s="113">
        <f t="shared" si="159"/>
        <v>0</v>
      </c>
      <c r="AB316" s="113">
        <f t="shared" si="159"/>
        <v>0</v>
      </c>
      <c r="AC316" s="113">
        <f t="shared" si="159"/>
        <v>0</v>
      </c>
      <c r="AD316" s="113">
        <f t="shared" si="159"/>
        <v>0</v>
      </c>
      <c r="AE316" s="113">
        <f t="shared" si="159"/>
        <v>0</v>
      </c>
      <c r="AF316" s="113">
        <f t="shared" si="159"/>
        <v>0</v>
      </c>
      <c r="AG316" s="113">
        <f t="shared" si="159"/>
        <v>0</v>
      </c>
      <c r="AH316" s="113">
        <f t="shared" si="159"/>
        <v>0</v>
      </c>
      <c r="AI316" s="113">
        <f t="shared" si="159"/>
        <v>0</v>
      </c>
      <c r="AJ316" s="113">
        <f t="shared" si="159"/>
        <v>0</v>
      </c>
      <c r="AK316" s="113">
        <f t="shared" si="159"/>
        <v>0</v>
      </c>
      <c r="AL316" s="113">
        <f t="shared" si="159"/>
        <v>0</v>
      </c>
      <c r="AM316" s="113">
        <f t="shared" si="159"/>
        <v>0</v>
      </c>
      <c r="AN316" s="113">
        <f t="shared" si="159"/>
        <v>0</v>
      </c>
      <c r="AO316" s="113">
        <f t="shared" si="159"/>
        <v>0</v>
      </c>
      <c r="AP316" s="113">
        <f t="shared" si="159"/>
        <v>0</v>
      </c>
      <c r="AQ316" s="113">
        <f t="shared" si="159"/>
        <v>0</v>
      </c>
      <c r="AR316" s="113">
        <f t="shared" si="159"/>
        <v>0</v>
      </c>
      <c r="AS316" s="113">
        <f t="shared" si="159"/>
        <v>0</v>
      </c>
      <c r="AT316" s="113">
        <f t="shared" si="159"/>
        <v>0</v>
      </c>
      <c r="AU316" s="113">
        <f t="shared" si="159"/>
        <v>0</v>
      </c>
      <c r="AV316" s="113">
        <f t="shared" si="159"/>
        <v>0</v>
      </c>
      <c r="AW316" s="113">
        <f>IFERROR(#REF!*(#REF!-BA$211)/#REF!,0)</f>
        <v>0</v>
      </c>
      <c r="AX316" s="113">
        <f>IFERROR(#REF!*(#REF!-#REF!)/#REF!,0)</f>
        <v>0</v>
      </c>
      <c r="AY316" s="113">
        <f>IFERROR(#REF!*(#REF!-#REF!)/#REF!,0)</f>
        <v>0</v>
      </c>
      <c r="AZ316" s="113">
        <f>IFERROR(#REF!*(#REF!-#REF!)/#REF!,0)</f>
        <v>0</v>
      </c>
      <c r="BA316" s="113">
        <f>IFERROR(#REF!*(#REF!-#REF!)/#REF!,0)</f>
        <v>0</v>
      </c>
      <c r="BB316" s="113">
        <f>IFERROR(#REF!*(#REF!-#REF!)/#REF!,0)</f>
        <v>0</v>
      </c>
      <c r="BC316" s="113">
        <f>IFERROR(#REF!*(#REF!-#REF!)/#REF!,0)</f>
        <v>0</v>
      </c>
      <c r="BD316" s="113">
        <f>IFERROR(#REF!*(#REF!-#REF!)/#REF!,0)</f>
        <v>0</v>
      </c>
      <c r="BE316" s="113">
        <f>IFERROR(#REF!*(#REF!-#REF!)/#REF!,0)</f>
        <v>0</v>
      </c>
      <c r="BF316" s="113">
        <f>IFERROR(#REF!*(#REF!-#REF!)/#REF!,0)</f>
        <v>0</v>
      </c>
    </row>
    <row r="317" spans="2:58" ht="15.75" customHeight="1">
      <c r="B317" s="114"/>
      <c r="C317" s="115" t="e">
        <v>#REF!</v>
      </c>
      <c r="D317" s="115" t="e">
        <v>#REF!</v>
      </c>
      <c r="E317" s="115" t="e">
        <v>#REF!</v>
      </c>
      <c r="F317" s="115" t="e">
        <v>#REF!</v>
      </c>
      <c r="G317" s="115" t="e">
        <v>#REF!</v>
      </c>
      <c r="H317" s="115" t="e">
        <v>#REF!</v>
      </c>
      <c r="I317" s="115" t="e">
        <v>#REF!</v>
      </c>
      <c r="J317" s="115" t="e">
        <v>#REF!</v>
      </c>
      <c r="K317" s="115" t="e">
        <v>#REF!</v>
      </c>
      <c r="L317" s="115" t="e">
        <v>#REF!</v>
      </c>
      <c r="M317" s="115" t="e">
        <v>#REF!</v>
      </c>
      <c r="N317" s="115" t="e">
        <v>#REF!</v>
      </c>
      <c r="O317" s="115" t="e">
        <v>#REF!</v>
      </c>
      <c r="P317" s="115" t="e">
        <v>#REF!</v>
      </c>
      <c r="Q317" s="115" t="e">
        <v>#REF!</v>
      </c>
      <c r="R317" s="115" t="e">
        <v>#REF!</v>
      </c>
      <c r="S317" s="115" t="e">
        <v>#REF!</v>
      </c>
      <c r="T317" s="115" t="e">
        <v>#REF!</v>
      </c>
      <c r="U317" s="115" t="e">
        <v>#REF!</v>
      </c>
      <c r="V317" s="115" t="e">
        <v>#REF!</v>
      </c>
      <c r="W317" s="115" t="e">
        <v>#REF!</v>
      </c>
      <c r="X317" s="115" t="e">
        <v>#REF!</v>
      </c>
      <c r="Y317" s="115" t="e">
        <v>#REF!</v>
      </c>
      <c r="Z317" s="115" t="e">
        <v>#REF!</v>
      </c>
      <c r="AA317" s="115" t="e">
        <v>#REF!</v>
      </c>
      <c r="AB317" s="115" t="e">
        <v>#REF!</v>
      </c>
      <c r="AC317" s="115" t="e">
        <v>#REF!</v>
      </c>
      <c r="AD317" s="115" t="e">
        <v>#REF!</v>
      </c>
      <c r="AE317" s="115" t="e">
        <v>#REF!</v>
      </c>
      <c r="AF317" s="115" t="e">
        <v>#REF!</v>
      </c>
      <c r="AG317" s="115" t="e">
        <v>#REF!</v>
      </c>
      <c r="AH317" s="115" t="e">
        <v>#REF!</v>
      </c>
      <c r="AI317" s="115" t="e">
        <v>#REF!</v>
      </c>
      <c r="AJ317" s="115" t="e">
        <v>#REF!</v>
      </c>
      <c r="AK317" s="115" t="e">
        <v>#REF!</v>
      </c>
      <c r="AL317" s="115" t="e">
        <v>#REF!</v>
      </c>
      <c r="AM317" s="115" t="e">
        <v>#REF!</v>
      </c>
      <c r="AN317" s="115" t="e">
        <v>#REF!</v>
      </c>
      <c r="AO317" s="115" t="e">
        <v>#REF!</v>
      </c>
      <c r="AP317" s="115" t="e">
        <v>#REF!</v>
      </c>
      <c r="AQ317" s="115" t="e">
        <v>#REF!</v>
      </c>
      <c r="AR317" s="115" t="e">
        <v>#REF!</v>
      </c>
      <c r="AS317" s="115" t="e">
        <v>#REF!</v>
      </c>
      <c r="AT317" s="115" t="e">
        <v>#REF!</v>
      </c>
      <c r="AU317" s="115" t="e">
        <v>#REF!</v>
      </c>
      <c r="AV317" s="115" t="e">
        <v>#REF!</v>
      </c>
      <c r="AW317" s="115" t="e">
        <v>#REF!</v>
      </c>
      <c r="AX317" s="115" t="e">
        <v>#REF!</v>
      </c>
      <c r="AY317" s="115" t="e">
        <v>#REF!</v>
      </c>
      <c r="AZ317" s="115" t="e">
        <v>#REF!</v>
      </c>
      <c r="BA317" s="115" t="e">
        <v>#REF!</v>
      </c>
      <c r="BB317" s="115" t="e">
        <v>#REF!</v>
      </c>
      <c r="BC317" s="115" t="e">
        <v>#REF!</v>
      </c>
      <c r="BD317" s="115" t="e">
        <v>#REF!</v>
      </c>
      <c r="BE317" s="115" t="e">
        <v>#REF!</v>
      </c>
      <c r="BF317" s="115" t="e">
        <v>#REF!</v>
      </c>
    </row>
    <row r="318" spans="2:58" ht="15.75" customHeight="1">
      <c r="B318" s="114">
        <f t="array" ref="B318:B480">TRANSPOSE(C316:BA316)</f>
        <v>0</v>
      </c>
      <c r="C318" s="115" t="e">
        <v>#REF!</v>
      </c>
      <c r="D318" s="115" t="e">
        <v>#REF!</v>
      </c>
      <c r="E318" s="115" t="e">
        <v>#REF!</v>
      </c>
      <c r="F318" s="115" t="e">
        <v>#REF!</v>
      </c>
      <c r="G318" s="115" t="e">
        <v>#REF!</v>
      </c>
      <c r="H318" s="115" t="e">
        <v>#REF!</v>
      </c>
      <c r="I318" s="115" t="e">
        <v>#REF!</v>
      </c>
      <c r="J318" s="115" t="e">
        <v>#REF!</v>
      </c>
      <c r="K318" s="115" t="e">
        <v>#REF!</v>
      </c>
      <c r="L318" s="115" t="e">
        <v>#REF!</v>
      </c>
      <c r="M318" s="115" t="e">
        <v>#REF!</v>
      </c>
      <c r="N318" s="115" t="e">
        <v>#REF!</v>
      </c>
      <c r="O318" s="115" t="e">
        <v>#REF!</v>
      </c>
      <c r="P318" s="115" t="e">
        <v>#REF!</v>
      </c>
      <c r="Q318" s="115" t="e">
        <v>#REF!</v>
      </c>
      <c r="R318" s="115" t="e">
        <v>#REF!</v>
      </c>
      <c r="S318" s="115" t="e">
        <v>#REF!</v>
      </c>
      <c r="T318" s="115" t="e">
        <v>#REF!</v>
      </c>
      <c r="U318" s="115" t="e">
        <v>#REF!</v>
      </c>
      <c r="V318" s="115" t="e">
        <v>#REF!</v>
      </c>
      <c r="W318" s="115" t="e">
        <v>#REF!</v>
      </c>
      <c r="X318" s="115" t="e">
        <v>#REF!</v>
      </c>
      <c r="Y318" s="115" t="e">
        <v>#REF!</v>
      </c>
      <c r="Z318" s="115" t="e">
        <v>#REF!</v>
      </c>
      <c r="AA318" s="115" t="e">
        <v>#REF!</v>
      </c>
      <c r="AB318" s="115" t="e">
        <v>#REF!</v>
      </c>
      <c r="AC318" s="115" t="e">
        <v>#REF!</v>
      </c>
      <c r="AD318" s="115" t="e">
        <v>#REF!</v>
      </c>
      <c r="AE318" s="115" t="e">
        <v>#REF!</v>
      </c>
      <c r="AF318" s="115" t="e">
        <v>#REF!</v>
      </c>
      <c r="AG318" s="115" t="e">
        <v>#REF!</v>
      </c>
      <c r="AH318" s="115" t="e">
        <v>#REF!</v>
      </c>
      <c r="AI318" s="115" t="e">
        <v>#REF!</v>
      </c>
      <c r="AJ318" s="115" t="e">
        <v>#REF!</v>
      </c>
      <c r="AK318" s="115" t="e">
        <v>#REF!</v>
      </c>
      <c r="AL318" s="115" t="e">
        <v>#REF!</v>
      </c>
      <c r="AM318" s="115" t="e">
        <v>#REF!</v>
      </c>
      <c r="AN318" s="115" t="e">
        <v>#REF!</v>
      </c>
      <c r="AO318" s="115" t="e">
        <v>#REF!</v>
      </c>
      <c r="AP318" s="115" t="e">
        <v>#REF!</v>
      </c>
      <c r="AQ318" s="115" t="e">
        <v>#REF!</v>
      </c>
      <c r="AR318" s="115" t="e">
        <v>#REF!</v>
      </c>
      <c r="AS318" s="115" t="e">
        <v>#REF!</v>
      </c>
      <c r="AT318" s="115" t="e">
        <v>#REF!</v>
      </c>
      <c r="AU318" s="115" t="e">
        <v>#REF!</v>
      </c>
      <c r="AV318" s="115" t="e">
        <v>#REF!</v>
      </c>
      <c r="AW318" s="115" t="e">
        <v>#REF!</v>
      </c>
      <c r="AX318" s="115" t="e">
        <v>#REF!</v>
      </c>
      <c r="AY318" s="115" t="e">
        <v>#REF!</v>
      </c>
      <c r="AZ318" s="115" t="e">
        <v>#REF!</v>
      </c>
      <c r="BA318" s="115" t="e">
        <v>#REF!</v>
      </c>
      <c r="BB318" s="115" t="e">
        <v>#REF!</v>
      </c>
      <c r="BC318" s="115" t="e">
        <v>#REF!</v>
      </c>
      <c r="BD318" s="115" t="e">
        <v>#REF!</v>
      </c>
      <c r="BE318" s="115" t="e">
        <v>#REF!</v>
      </c>
      <c r="BF318" s="115" t="e">
        <v>#REF!</v>
      </c>
    </row>
    <row r="319" spans="2:58" ht="15.75" customHeight="1">
      <c r="B319" s="114">
        <v>0</v>
      </c>
      <c r="C319" s="115" t="e">
        <v>#REF!</v>
      </c>
      <c r="D319" s="115" t="e">
        <v>#REF!</v>
      </c>
      <c r="E319" s="115" t="e">
        <v>#REF!</v>
      </c>
      <c r="F319" s="115" t="e">
        <v>#REF!</v>
      </c>
      <c r="G319" s="115" t="e">
        <v>#REF!</v>
      </c>
      <c r="H319" s="115" t="e">
        <v>#REF!</v>
      </c>
      <c r="I319" s="115" t="e">
        <v>#REF!</v>
      </c>
      <c r="J319" s="115" t="e">
        <v>#REF!</v>
      </c>
      <c r="K319" s="115" t="e">
        <v>#REF!</v>
      </c>
      <c r="L319" s="115" t="e">
        <v>#REF!</v>
      </c>
      <c r="M319" s="115" t="e">
        <v>#REF!</v>
      </c>
      <c r="N319" s="115" t="e">
        <v>#REF!</v>
      </c>
      <c r="O319" s="115" t="e">
        <v>#REF!</v>
      </c>
      <c r="P319" s="115" t="e">
        <v>#REF!</v>
      </c>
      <c r="Q319" s="115" t="e">
        <v>#REF!</v>
      </c>
      <c r="R319" s="115" t="e">
        <v>#REF!</v>
      </c>
      <c r="S319" s="115" t="e">
        <v>#REF!</v>
      </c>
      <c r="T319" s="115" t="e">
        <v>#REF!</v>
      </c>
      <c r="U319" s="115" t="e">
        <v>#REF!</v>
      </c>
      <c r="V319" s="115" t="e">
        <v>#REF!</v>
      </c>
      <c r="W319" s="115" t="e">
        <v>#REF!</v>
      </c>
      <c r="X319" s="115" t="e">
        <v>#REF!</v>
      </c>
      <c r="Y319" s="115" t="e">
        <v>#REF!</v>
      </c>
      <c r="Z319" s="115" t="e">
        <v>#REF!</v>
      </c>
      <c r="AA319" s="115" t="e">
        <v>#REF!</v>
      </c>
      <c r="AB319" s="115" t="e">
        <v>#REF!</v>
      </c>
      <c r="AC319" s="115" t="e">
        <v>#REF!</v>
      </c>
      <c r="AD319" s="115" t="e">
        <v>#REF!</v>
      </c>
      <c r="AE319" s="115" t="e">
        <v>#REF!</v>
      </c>
      <c r="AF319" s="115" t="e">
        <v>#REF!</v>
      </c>
      <c r="AG319" s="115" t="e">
        <v>#REF!</v>
      </c>
      <c r="AH319" s="115" t="e">
        <v>#REF!</v>
      </c>
      <c r="AI319" s="115" t="e">
        <v>#REF!</v>
      </c>
      <c r="AJ319" s="115" t="e">
        <v>#REF!</v>
      </c>
      <c r="AK319" s="115" t="e">
        <v>#REF!</v>
      </c>
      <c r="AL319" s="115" t="e">
        <v>#REF!</v>
      </c>
      <c r="AM319" s="115" t="e">
        <v>#REF!</v>
      </c>
      <c r="AN319" s="115" t="e">
        <v>#REF!</v>
      </c>
      <c r="AO319" s="115" t="e">
        <v>#REF!</v>
      </c>
      <c r="AP319" s="115" t="e">
        <v>#REF!</v>
      </c>
      <c r="AQ319" s="115" t="e">
        <v>#REF!</v>
      </c>
      <c r="AR319" s="115" t="e">
        <v>#REF!</v>
      </c>
      <c r="AS319" s="115" t="e">
        <v>#REF!</v>
      </c>
      <c r="AT319" s="115" t="e">
        <v>#REF!</v>
      </c>
      <c r="AU319" s="115" t="e">
        <v>#REF!</v>
      </c>
      <c r="AV319" s="115" t="e">
        <v>#REF!</v>
      </c>
      <c r="AW319" s="115" t="e">
        <v>#REF!</v>
      </c>
      <c r="AX319" s="115" t="e">
        <v>#REF!</v>
      </c>
      <c r="AY319" s="115" t="e">
        <v>#REF!</v>
      </c>
      <c r="AZ319" s="115" t="e">
        <v>#REF!</v>
      </c>
      <c r="BA319" s="115" t="e">
        <v>#REF!</v>
      </c>
      <c r="BB319" s="115" t="e">
        <v>#REF!</v>
      </c>
      <c r="BC319" s="115" t="e">
        <v>#REF!</v>
      </c>
      <c r="BD319" s="115" t="e">
        <v>#REF!</v>
      </c>
      <c r="BE319" s="115" t="e">
        <v>#REF!</v>
      </c>
      <c r="BF319" s="115" t="e">
        <v>#REF!</v>
      </c>
    </row>
    <row r="320" spans="2:58" ht="15.75" customHeight="1">
      <c r="B320" s="114">
        <v>0</v>
      </c>
      <c r="C320" s="115" t="e">
        <v>#REF!</v>
      </c>
      <c r="D320" s="115" t="e">
        <v>#REF!</v>
      </c>
      <c r="E320" s="115" t="e">
        <v>#REF!</v>
      </c>
      <c r="F320" s="115" t="e">
        <v>#REF!</v>
      </c>
      <c r="G320" s="115" t="e">
        <v>#REF!</v>
      </c>
      <c r="H320" s="115" t="e">
        <v>#REF!</v>
      </c>
      <c r="I320" s="115" t="e">
        <v>#REF!</v>
      </c>
      <c r="J320" s="115" t="e">
        <v>#REF!</v>
      </c>
      <c r="K320" s="115" t="e">
        <v>#REF!</v>
      </c>
      <c r="L320" s="115" t="e">
        <v>#REF!</v>
      </c>
      <c r="M320" s="115" t="e">
        <v>#REF!</v>
      </c>
      <c r="N320" s="115" t="e">
        <v>#REF!</v>
      </c>
      <c r="O320" s="115" t="e">
        <v>#REF!</v>
      </c>
      <c r="P320" s="115" t="e">
        <v>#REF!</v>
      </c>
      <c r="Q320" s="115" t="e">
        <v>#REF!</v>
      </c>
      <c r="R320" s="115" t="e">
        <v>#REF!</v>
      </c>
      <c r="S320" s="115" t="e">
        <v>#REF!</v>
      </c>
      <c r="T320" s="115" t="e">
        <v>#REF!</v>
      </c>
      <c r="U320" s="115" t="e">
        <v>#REF!</v>
      </c>
      <c r="V320" s="115" t="e">
        <v>#REF!</v>
      </c>
      <c r="W320" s="115" t="e">
        <v>#REF!</v>
      </c>
      <c r="X320" s="115" t="e">
        <v>#REF!</v>
      </c>
      <c r="Y320" s="115" t="e">
        <v>#REF!</v>
      </c>
      <c r="Z320" s="115" t="e">
        <v>#REF!</v>
      </c>
      <c r="AA320" s="115" t="e">
        <v>#REF!</v>
      </c>
      <c r="AB320" s="115" t="e">
        <v>#REF!</v>
      </c>
      <c r="AC320" s="115" t="e">
        <v>#REF!</v>
      </c>
      <c r="AD320" s="115" t="e">
        <v>#REF!</v>
      </c>
      <c r="AE320" s="115" t="e">
        <v>#REF!</v>
      </c>
      <c r="AF320" s="115" t="e">
        <v>#REF!</v>
      </c>
      <c r="AG320" s="115" t="e">
        <v>#REF!</v>
      </c>
      <c r="AH320" s="115" t="e">
        <v>#REF!</v>
      </c>
      <c r="AI320" s="115" t="e">
        <v>#REF!</v>
      </c>
      <c r="AJ320" s="115" t="e">
        <v>#REF!</v>
      </c>
      <c r="AK320" s="115" t="e">
        <v>#REF!</v>
      </c>
      <c r="AL320" s="115" t="e">
        <v>#REF!</v>
      </c>
      <c r="AM320" s="115" t="e">
        <v>#REF!</v>
      </c>
      <c r="AN320" s="115" t="e">
        <v>#REF!</v>
      </c>
      <c r="AO320" s="115" t="e">
        <v>#REF!</v>
      </c>
      <c r="AP320" s="115" t="e">
        <v>#REF!</v>
      </c>
      <c r="AQ320" s="115" t="e">
        <v>#REF!</v>
      </c>
      <c r="AR320" s="115" t="e">
        <v>#REF!</v>
      </c>
      <c r="AS320" s="115" t="e">
        <v>#REF!</v>
      </c>
      <c r="AT320" s="115" t="e">
        <v>#REF!</v>
      </c>
      <c r="AU320" s="115" t="e">
        <v>#REF!</v>
      </c>
      <c r="AV320" s="115" t="e">
        <v>#REF!</v>
      </c>
      <c r="AW320" s="115" t="e">
        <v>#REF!</v>
      </c>
      <c r="AX320" s="115" t="e">
        <v>#REF!</v>
      </c>
      <c r="AY320" s="115" t="e">
        <v>#REF!</v>
      </c>
      <c r="AZ320" s="115" t="e">
        <v>#REF!</v>
      </c>
      <c r="BA320" s="115" t="e">
        <v>#REF!</v>
      </c>
      <c r="BB320" s="115" t="e">
        <v>#REF!</v>
      </c>
      <c r="BC320" s="115" t="e">
        <v>#REF!</v>
      </c>
      <c r="BD320" s="115" t="e">
        <v>#REF!</v>
      </c>
      <c r="BE320" s="115" t="e">
        <v>#REF!</v>
      </c>
      <c r="BF320" s="115" t="e">
        <v>#REF!</v>
      </c>
    </row>
    <row r="321" spans="2:58" ht="15.75" customHeight="1">
      <c r="B321" s="114">
        <v>0</v>
      </c>
      <c r="C321" s="115" t="e">
        <v>#REF!</v>
      </c>
      <c r="D321" s="115" t="e">
        <v>#REF!</v>
      </c>
      <c r="E321" s="115" t="e">
        <v>#REF!</v>
      </c>
      <c r="F321" s="115" t="e">
        <v>#REF!</v>
      </c>
      <c r="G321" s="115" t="e">
        <v>#REF!</v>
      </c>
      <c r="H321" s="115" t="e">
        <v>#REF!</v>
      </c>
      <c r="I321" s="115" t="e">
        <v>#REF!</v>
      </c>
      <c r="J321" s="115" t="e">
        <v>#REF!</v>
      </c>
      <c r="K321" s="115" t="e">
        <v>#REF!</v>
      </c>
      <c r="L321" s="115" t="e">
        <v>#REF!</v>
      </c>
      <c r="M321" s="115" t="e">
        <v>#REF!</v>
      </c>
      <c r="N321" s="115" t="e">
        <v>#REF!</v>
      </c>
      <c r="O321" s="115" t="e">
        <v>#REF!</v>
      </c>
      <c r="P321" s="115" t="e">
        <v>#REF!</v>
      </c>
      <c r="Q321" s="115" t="e">
        <v>#REF!</v>
      </c>
      <c r="R321" s="115" t="e">
        <v>#REF!</v>
      </c>
      <c r="S321" s="115" t="e">
        <v>#REF!</v>
      </c>
      <c r="T321" s="115" t="e">
        <v>#REF!</v>
      </c>
      <c r="U321" s="115" t="e">
        <v>#REF!</v>
      </c>
      <c r="V321" s="115" t="e">
        <v>#REF!</v>
      </c>
      <c r="W321" s="115" t="e">
        <v>#REF!</v>
      </c>
      <c r="X321" s="115" t="e">
        <v>#REF!</v>
      </c>
      <c r="Y321" s="115" t="e">
        <v>#REF!</v>
      </c>
      <c r="Z321" s="115" t="e">
        <v>#REF!</v>
      </c>
      <c r="AA321" s="115" t="e">
        <v>#REF!</v>
      </c>
      <c r="AB321" s="115" t="e">
        <v>#REF!</v>
      </c>
      <c r="AC321" s="115" t="e">
        <v>#REF!</v>
      </c>
      <c r="AD321" s="115" t="e">
        <v>#REF!</v>
      </c>
      <c r="AE321" s="115" t="e">
        <v>#REF!</v>
      </c>
      <c r="AF321" s="115" t="e">
        <v>#REF!</v>
      </c>
      <c r="AG321" s="115" t="e">
        <v>#REF!</v>
      </c>
      <c r="AH321" s="115" t="e">
        <v>#REF!</v>
      </c>
      <c r="AI321" s="115" t="e">
        <v>#REF!</v>
      </c>
      <c r="AJ321" s="115" t="e">
        <v>#REF!</v>
      </c>
      <c r="AK321" s="115" t="e">
        <v>#REF!</v>
      </c>
      <c r="AL321" s="115" t="e">
        <v>#REF!</v>
      </c>
      <c r="AM321" s="115" t="e">
        <v>#REF!</v>
      </c>
      <c r="AN321" s="115" t="e">
        <v>#REF!</v>
      </c>
      <c r="AO321" s="115" t="e">
        <v>#REF!</v>
      </c>
      <c r="AP321" s="115" t="e">
        <v>#REF!</v>
      </c>
      <c r="AQ321" s="115" t="e">
        <v>#REF!</v>
      </c>
      <c r="AR321" s="115" t="e">
        <v>#REF!</v>
      </c>
      <c r="AS321" s="115" t="e">
        <v>#REF!</v>
      </c>
      <c r="AT321" s="115" t="e">
        <v>#REF!</v>
      </c>
      <c r="AU321" s="115" t="e">
        <v>#REF!</v>
      </c>
      <c r="AV321" s="115" t="e">
        <v>#REF!</v>
      </c>
      <c r="AW321" s="115" t="e">
        <v>#REF!</v>
      </c>
      <c r="AX321" s="115" t="e">
        <v>#REF!</v>
      </c>
      <c r="AY321" s="115" t="e">
        <v>#REF!</v>
      </c>
      <c r="AZ321" s="115" t="e">
        <v>#REF!</v>
      </c>
      <c r="BA321" s="115" t="e">
        <v>#REF!</v>
      </c>
      <c r="BB321" s="115" t="e">
        <v>#REF!</v>
      </c>
      <c r="BC321" s="115" t="e">
        <v>#REF!</v>
      </c>
      <c r="BD321" s="115" t="e">
        <v>#REF!</v>
      </c>
      <c r="BE321" s="115" t="e">
        <v>#REF!</v>
      </c>
      <c r="BF321" s="115" t="e">
        <v>#REF!</v>
      </c>
    </row>
    <row r="322" spans="2:58" ht="15.75" customHeight="1">
      <c r="B322" s="114">
        <v>0</v>
      </c>
      <c r="C322" s="115" t="e">
        <v>#REF!</v>
      </c>
      <c r="D322" s="115" t="e">
        <v>#REF!</v>
      </c>
      <c r="E322" s="115" t="e">
        <v>#REF!</v>
      </c>
      <c r="F322" s="115" t="e">
        <v>#REF!</v>
      </c>
      <c r="G322" s="115" t="e">
        <v>#REF!</v>
      </c>
      <c r="H322" s="115" t="e">
        <v>#REF!</v>
      </c>
      <c r="I322" s="115" t="e">
        <v>#REF!</v>
      </c>
      <c r="J322" s="115" t="e">
        <v>#REF!</v>
      </c>
      <c r="K322" s="115" t="e">
        <v>#REF!</v>
      </c>
      <c r="L322" s="115" t="e">
        <v>#REF!</v>
      </c>
      <c r="M322" s="115" t="e">
        <v>#REF!</v>
      </c>
      <c r="N322" s="115" t="e">
        <v>#REF!</v>
      </c>
      <c r="O322" s="115" t="e">
        <v>#REF!</v>
      </c>
      <c r="P322" s="115" t="e">
        <v>#REF!</v>
      </c>
      <c r="Q322" s="115" t="e">
        <v>#REF!</v>
      </c>
      <c r="R322" s="115" t="e">
        <v>#REF!</v>
      </c>
      <c r="S322" s="115" t="e">
        <v>#REF!</v>
      </c>
      <c r="T322" s="115" t="e">
        <v>#REF!</v>
      </c>
      <c r="U322" s="115" t="e">
        <v>#REF!</v>
      </c>
      <c r="V322" s="115" t="e">
        <v>#REF!</v>
      </c>
      <c r="W322" s="115" t="e">
        <v>#REF!</v>
      </c>
      <c r="X322" s="115" t="e">
        <v>#REF!</v>
      </c>
      <c r="Y322" s="115" t="e">
        <v>#REF!</v>
      </c>
      <c r="Z322" s="115" t="e">
        <v>#REF!</v>
      </c>
      <c r="AA322" s="115" t="e">
        <v>#REF!</v>
      </c>
      <c r="AB322" s="115" t="e">
        <v>#REF!</v>
      </c>
      <c r="AC322" s="115" t="e">
        <v>#REF!</v>
      </c>
      <c r="AD322" s="115" t="e">
        <v>#REF!</v>
      </c>
      <c r="AE322" s="115" t="e">
        <v>#REF!</v>
      </c>
      <c r="AF322" s="115" t="e">
        <v>#REF!</v>
      </c>
      <c r="AG322" s="115" t="e">
        <v>#REF!</v>
      </c>
      <c r="AH322" s="115" t="e">
        <v>#REF!</v>
      </c>
      <c r="AI322" s="115" t="e">
        <v>#REF!</v>
      </c>
      <c r="AJ322" s="115" t="e">
        <v>#REF!</v>
      </c>
      <c r="AK322" s="115" t="e">
        <v>#REF!</v>
      </c>
      <c r="AL322" s="115" t="e">
        <v>#REF!</v>
      </c>
      <c r="AM322" s="115" t="e">
        <v>#REF!</v>
      </c>
      <c r="AN322" s="115" t="e">
        <v>#REF!</v>
      </c>
      <c r="AO322" s="115" t="e">
        <v>#REF!</v>
      </c>
      <c r="AP322" s="115" t="e">
        <v>#REF!</v>
      </c>
      <c r="AQ322" s="115" t="e">
        <v>#REF!</v>
      </c>
      <c r="AR322" s="115" t="e">
        <v>#REF!</v>
      </c>
      <c r="AS322" s="115" t="e">
        <v>#REF!</v>
      </c>
      <c r="AT322" s="115" t="e">
        <v>#REF!</v>
      </c>
      <c r="AU322" s="115" t="e">
        <v>#REF!</v>
      </c>
      <c r="AV322" s="115" t="e">
        <v>#REF!</v>
      </c>
      <c r="AW322" s="115" t="e">
        <v>#REF!</v>
      </c>
      <c r="AX322" s="115" t="e">
        <v>#REF!</v>
      </c>
      <c r="AY322" s="115" t="e">
        <v>#REF!</v>
      </c>
      <c r="AZ322" s="115" t="e">
        <v>#REF!</v>
      </c>
      <c r="BA322" s="115" t="e">
        <v>#REF!</v>
      </c>
      <c r="BB322" s="115" t="e">
        <v>#REF!</v>
      </c>
      <c r="BC322" s="115" t="e">
        <v>#REF!</v>
      </c>
      <c r="BD322" s="115" t="e">
        <v>#REF!</v>
      </c>
      <c r="BE322" s="115" t="e">
        <v>#REF!</v>
      </c>
      <c r="BF322" s="115" t="e">
        <v>#REF!</v>
      </c>
    </row>
    <row r="323" spans="2:58" ht="15.75" customHeight="1">
      <c r="B323" s="114">
        <v>0</v>
      </c>
      <c r="C323" s="115" t="e">
        <v>#REF!</v>
      </c>
      <c r="D323" s="115" t="e">
        <v>#REF!</v>
      </c>
      <c r="E323" s="115" t="e">
        <v>#REF!</v>
      </c>
      <c r="F323" s="115" t="e">
        <v>#REF!</v>
      </c>
      <c r="G323" s="115" t="e">
        <v>#REF!</v>
      </c>
      <c r="H323" s="115" t="e">
        <v>#REF!</v>
      </c>
      <c r="I323" s="115" t="e">
        <v>#REF!</v>
      </c>
      <c r="J323" s="115" t="e">
        <v>#REF!</v>
      </c>
      <c r="K323" s="115" t="e">
        <v>#REF!</v>
      </c>
      <c r="L323" s="115" t="e">
        <v>#REF!</v>
      </c>
      <c r="M323" s="115" t="e">
        <v>#REF!</v>
      </c>
      <c r="N323" s="115" t="e">
        <v>#REF!</v>
      </c>
      <c r="O323" s="115" t="e">
        <v>#REF!</v>
      </c>
      <c r="P323" s="115" t="e">
        <v>#REF!</v>
      </c>
      <c r="Q323" s="115" t="e">
        <v>#REF!</v>
      </c>
      <c r="R323" s="115" t="e">
        <v>#REF!</v>
      </c>
      <c r="S323" s="115" t="e">
        <v>#REF!</v>
      </c>
      <c r="T323" s="115" t="e">
        <v>#REF!</v>
      </c>
      <c r="U323" s="115" t="e">
        <v>#REF!</v>
      </c>
      <c r="V323" s="115" t="e">
        <v>#REF!</v>
      </c>
      <c r="W323" s="115" t="e">
        <v>#REF!</v>
      </c>
      <c r="X323" s="115" t="e">
        <v>#REF!</v>
      </c>
      <c r="Y323" s="115" t="e">
        <v>#REF!</v>
      </c>
      <c r="Z323" s="115" t="e">
        <v>#REF!</v>
      </c>
      <c r="AA323" s="115" t="e">
        <v>#REF!</v>
      </c>
      <c r="AB323" s="115" t="e">
        <v>#REF!</v>
      </c>
      <c r="AC323" s="115" t="e">
        <v>#REF!</v>
      </c>
      <c r="AD323" s="115" t="e">
        <v>#REF!</v>
      </c>
      <c r="AE323" s="115" t="e">
        <v>#REF!</v>
      </c>
      <c r="AF323" s="115" t="e">
        <v>#REF!</v>
      </c>
      <c r="AG323" s="115" t="e">
        <v>#REF!</v>
      </c>
      <c r="AH323" s="115" t="e">
        <v>#REF!</v>
      </c>
      <c r="AI323" s="115" t="e">
        <v>#REF!</v>
      </c>
      <c r="AJ323" s="115" t="e">
        <v>#REF!</v>
      </c>
      <c r="AK323" s="115" t="e">
        <v>#REF!</v>
      </c>
      <c r="AL323" s="115" t="e">
        <v>#REF!</v>
      </c>
      <c r="AM323" s="115" t="e">
        <v>#REF!</v>
      </c>
      <c r="AN323" s="115" t="e">
        <v>#REF!</v>
      </c>
      <c r="AO323" s="115" t="e">
        <v>#REF!</v>
      </c>
      <c r="AP323" s="115" t="e">
        <v>#REF!</v>
      </c>
      <c r="AQ323" s="115" t="e">
        <v>#REF!</v>
      </c>
      <c r="AR323" s="115" t="e">
        <v>#REF!</v>
      </c>
      <c r="AS323" s="115" t="e">
        <v>#REF!</v>
      </c>
      <c r="AT323" s="115" t="e">
        <v>#REF!</v>
      </c>
      <c r="AU323" s="115" t="e">
        <v>#REF!</v>
      </c>
      <c r="AV323" s="115" t="e">
        <v>#REF!</v>
      </c>
      <c r="AW323" s="115" t="e">
        <v>#REF!</v>
      </c>
      <c r="AX323" s="115" t="e">
        <v>#REF!</v>
      </c>
      <c r="AY323" s="115" t="e">
        <v>#REF!</v>
      </c>
      <c r="AZ323" s="115" t="e">
        <v>#REF!</v>
      </c>
      <c r="BA323" s="115" t="e">
        <v>#REF!</v>
      </c>
      <c r="BB323" s="115" t="e">
        <v>#REF!</v>
      </c>
      <c r="BC323" s="115" t="e">
        <v>#REF!</v>
      </c>
      <c r="BD323" s="115" t="e">
        <v>#REF!</v>
      </c>
      <c r="BE323" s="115" t="e">
        <v>#REF!</v>
      </c>
      <c r="BF323" s="115" t="e">
        <v>#REF!</v>
      </c>
    </row>
    <row r="324" spans="2:58" ht="15.75" customHeight="1">
      <c r="B324" s="114">
        <v>0</v>
      </c>
      <c r="C324" s="115" t="e">
        <v>#REF!</v>
      </c>
      <c r="D324" s="115" t="e">
        <v>#REF!</v>
      </c>
      <c r="E324" s="115" t="e">
        <v>#REF!</v>
      </c>
      <c r="F324" s="115" t="e">
        <v>#REF!</v>
      </c>
      <c r="G324" s="115" t="e">
        <v>#REF!</v>
      </c>
      <c r="H324" s="115" t="e">
        <v>#REF!</v>
      </c>
      <c r="I324" s="115" t="e">
        <v>#REF!</v>
      </c>
      <c r="J324" s="115" t="e">
        <v>#REF!</v>
      </c>
      <c r="K324" s="115" t="e">
        <v>#REF!</v>
      </c>
      <c r="L324" s="115" t="e">
        <v>#REF!</v>
      </c>
      <c r="M324" s="115" t="e">
        <v>#REF!</v>
      </c>
      <c r="N324" s="115" t="e">
        <v>#REF!</v>
      </c>
      <c r="O324" s="115" t="e">
        <v>#REF!</v>
      </c>
      <c r="P324" s="115" t="e">
        <v>#REF!</v>
      </c>
      <c r="Q324" s="115" t="e">
        <v>#REF!</v>
      </c>
      <c r="R324" s="115" t="e">
        <v>#REF!</v>
      </c>
      <c r="S324" s="115" t="e">
        <v>#REF!</v>
      </c>
      <c r="T324" s="115" t="e">
        <v>#REF!</v>
      </c>
      <c r="U324" s="115" t="e">
        <v>#REF!</v>
      </c>
      <c r="V324" s="115" t="e">
        <v>#REF!</v>
      </c>
      <c r="W324" s="115" t="e">
        <v>#REF!</v>
      </c>
      <c r="X324" s="115" t="e">
        <v>#REF!</v>
      </c>
      <c r="Y324" s="115" t="e">
        <v>#REF!</v>
      </c>
      <c r="Z324" s="115" t="e">
        <v>#REF!</v>
      </c>
      <c r="AA324" s="115" t="e">
        <v>#REF!</v>
      </c>
      <c r="AB324" s="115" t="e">
        <v>#REF!</v>
      </c>
      <c r="AC324" s="115" t="e">
        <v>#REF!</v>
      </c>
      <c r="AD324" s="115" t="e">
        <v>#REF!</v>
      </c>
      <c r="AE324" s="115" t="e">
        <v>#REF!</v>
      </c>
      <c r="AF324" s="115" t="e">
        <v>#REF!</v>
      </c>
      <c r="AG324" s="115" t="e">
        <v>#REF!</v>
      </c>
      <c r="AH324" s="115" t="e">
        <v>#REF!</v>
      </c>
      <c r="AI324" s="115" t="e">
        <v>#REF!</v>
      </c>
      <c r="AJ324" s="115" t="e">
        <v>#REF!</v>
      </c>
      <c r="AK324" s="115" t="e">
        <v>#REF!</v>
      </c>
      <c r="AL324" s="115" t="e">
        <v>#REF!</v>
      </c>
      <c r="AM324" s="115" t="e">
        <v>#REF!</v>
      </c>
      <c r="AN324" s="115" t="e">
        <v>#REF!</v>
      </c>
      <c r="AO324" s="115" t="e">
        <v>#REF!</v>
      </c>
      <c r="AP324" s="115" t="e">
        <v>#REF!</v>
      </c>
      <c r="AQ324" s="115" t="e">
        <v>#REF!</v>
      </c>
      <c r="AR324" s="115" t="e">
        <v>#REF!</v>
      </c>
      <c r="AS324" s="115" t="e">
        <v>#REF!</v>
      </c>
      <c r="AT324" s="115" t="e">
        <v>#REF!</v>
      </c>
      <c r="AU324" s="115" t="e">
        <v>#REF!</v>
      </c>
      <c r="AV324" s="115" t="e">
        <v>#REF!</v>
      </c>
      <c r="AW324" s="115" t="e">
        <v>#REF!</v>
      </c>
      <c r="AX324" s="115" t="e">
        <v>#REF!</v>
      </c>
      <c r="AY324" s="115" t="e">
        <v>#REF!</v>
      </c>
      <c r="AZ324" s="115" t="e">
        <v>#REF!</v>
      </c>
      <c r="BA324" s="115" t="e">
        <v>#REF!</v>
      </c>
      <c r="BB324" s="115" t="e">
        <v>#REF!</v>
      </c>
      <c r="BC324" s="115" t="e">
        <v>#REF!</v>
      </c>
      <c r="BD324" s="115" t="e">
        <v>#REF!</v>
      </c>
      <c r="BE324" s="115" t="e">
        <v>#REF!</v>
      </c>
      <c r="BF324" s="115" t="e">
        <v>#REF!</v>
      </c>
    </row>
    <row r="325" spans="2:58" ht="15.75" customHeight="1">
      <c r="B325" s="114">
        <v>0</v>
      </c>
      <c r="C325" s="115" t="e">
        <v>#REF!</v>
      </c>
      <c r="D325" s="115" t="e">
        <v>#REF!</v>
      </c>
      <c r="E325" s="115" t="e">
        <v>#REF!</v>
      </c>
      <c r="F325" s="115" t="e">
        <v>#REF!</v>
      </c>
      <c r="G325" s="115" t="e">
        <v>#REF!</v>
      </c>
      <c r="H325" s="115" t="e">
        <v>#REF!</v>
      </c>
      <c r="I325" s="115" t="e">
        <v>#REF!</v>
      </c>
      <c r="J325" s="115" t="e">
        <v>#REF!</v>
      </c>
      <c r="K325" s="115" t="e">
        <v>#REF!</v>
      </c>
      <c r="L325" s="115" t="e">
        <v>#REF!</v>
      </c>
      <c r="M325" s="115" t="e">
        <v>#REF!</v>
      </c>
      <c r="N325" s="115" t="e">
        <v>#REF!</v>
      </c>
      <c r="O325" s="115" t="e">
        <v>#REF!</v>
      </c>
      <c r="P325" s="115" t="e">
        <v>#REF!</v>
      </c>
      <c r="Q325" s="115" t="e">
        <v>#REF!</v>
      </c>
      <c r="R325" s="115" t="e">
        <v>#REF!</v>
      </c>
      <c r="S325" s="115" t="e">
        <v>#REF!</v>
      </c>
      <c r="T325" s="115" t="e">
        <v>#REF!</v>
      </c>
      <c r="U325" s="115" t="e">
        <v>#REF!</v>
      </c>
      <c r="V325" s="115" t="e">
        <v>#REF!</v>
      </c>
      <c r="W325" s="115" t="e">
        <v>#REF!</v>
      </c>
      <c r="X325" s="115" t="e">
        <v>#REF!</v>
      </c>
      <c r="Y325" s="115" t="e">
        <v>#REF!</v>
      </c>
      <c r="Z325" s="115" t="e">
        <v>#REF!</v>
      </c>
      <c r="AA325" s="115" t="e">
        <v>#REF!</v>
      </c>
      <c r="AB325" s="115" t="e">
        <v>#REF!</v>
      </c>
      <c r="AC325" s="115" t="e">
        <v>#REF!</v>
      </c>
      <c r="AD325" s="115" t="e">
        <v>#REF!</v>
      </c>
      <c r="AE325" s="115" t="e">
        <v>#REF!</v>
      </c>
      <c r="AF325" s="115" t="e">
        <v>#REF!</v>
      </c>
      <c r="AG325" s="115" t="e">
        <v>#REF!</v>
      </c>
      <c r="AH325" s="115" t="e">
        <v>#REF!</v>
      </c>
      <c r="AI325" s="115" t="e">
        <v>#REF!</v>
      </c>
      <c r="AJ325" s="115" t="e">
        <v>#REF!</v>
      </c>
      <c r="AK325" s="115" t="e">
        <v>#REF!</v>
      </c>
      <c r="AL325" s="115" t="e">
        <v>#REF!</v>
      </c>
      <c r="AM325" s="115" t="e">
        <v>#REF!</v>
      </c>
      <c r="AN325" s="115" t="e">
        <v>#REF!</v>
      </c>
      <c r="AO325" s="115" t="e">
        <v>#REF!</v>
      </c>
      <c r="AP325" s="115" t="e">
        <v>#REF!</v>
      </c>
      <c r="AQ325" s="115" t="e">
        <v>#REF!</v>
      </c>
      <c r="AR325" s="115" t="e">
        <v>#REF!</v>
      </c>
      <c r="AS325" s="115" t="e">
        <v>#REF!</v>
      </c>
      <c r="AT325" s="115" t="e">
        <v>#REF!</v>
      </c>
      <c r="AU325" s="115" t="e">
        <v>#REF!</v>
      </c>
      <c r="AV325" s="115" t="e">
        <v>#REF!</v>
      </c>
      <c r="AW325" s="115" t="e">
        <v>#REF!</v>
      </c>
      <c r="AX325" s="115" t="e">
        <v>#REF!</v>
      </c>
      <c r="AY325" s="115" t="e">
        <v>#REF!</v>
      </c>
      <c r="AZ325" s="115" t="e">
        <v>#REF!</v>
      </c>
      <c r="BA325" s="115" t="e">
        <v>#REF!</v>
      </c>
      <c r="BB325" s="115" t="e">
        <v>#REF!</v>
      </c>
      <c r="BC325" s="115" t="e">
        <v>#REF!</v>
      </c>
      <c r="BD325" s="115" t="e">
        <v>#REF!</v>
      </c>
      <c r="BE325" s="115" t="e">
        <v>#REF!</v>
      </c>
      <c r="BF325" s="115" t="e">
        <v>#REF!</v>
      </c>
    </row>
    <row r="326" spans="2:58" ht="15.75" customHeight="1">
      <c r="B326" s="114">
        <v>0</v>
      </c>
      <c r="C326" s="115" t="e">
        <v>#REF!</v>
      </c>
      <c r="D326" s="115" t="e">
        <v>#REF!</v>
      </c>
      <c r="E326" s="115" t="e">
        <v>#REF!</v>
      </c>
      <c r="F326" s="115" t="e">
        <v>#REF!</v>
      </c>
      <c r="G326" s="115" t="e">
        <v>#REF!</v>
      </c>
      <c r="H326" s="115" t="e">
        <v>#REF!</v>
      </c>
      <c r="I326" s="115" t="e">
        <v>#REF!</v>
      </c>
      <c r="J326" s="115" t="e">
        <v>#REF!</v>
      </c>
      <c r="K326" s="115" t="e">
        <v>#REF!</v>
      </c>
      <c r="L326" s="115" t="e">
        <v>#REF!</v>
      </c>
      <c r="M326" s="115" t="e">
        <v>#REF!</v>
      </c>
      <c r="N326" s="115" t="e">
        <v>#REF!</v>
      </c>
      <c r="O326" s="115" t="e">
        <v>#REF!</v>
      </c>
      <c r="P326" s="115" t="e">
        <v>#REF!</v>
      </c>
      <c r="Q326" s="115" t="e">
        <v>#REF!</v>
      </c>
      <c r="R326" s="115" t="e">
        <v>#REF!</v>
      </c>
      <c r="S326" s="115" t="e">
        <v>#REF!</v>
      </c>
      <c r="T326" s="115" t="e">
        <v>#REF!</v>
      </c>
      <c r="U326" s="115" t="e">
        <v>#REF!</v>
      </c>
      <c r="V326" s="115" t="e">
        <v>#REF!</v>
      </c>
      <c r="W326" s="115" t="e">
        <v>#REF!</v>
      </c>
      <c r="X326" s="115" t="e">
        <v>#REF!</v>
      </c>
      <c r="Y326" s="115" t="e">
        <v>#REF!</v>
      </c>
      <c r="Z326" s="115" t="e">
        <v>#REF!</v>
      </c>
      <c r="AA326" s="115" t="e">
        <v>#REF!</v>
      </c>
      <c r="AB326" s="115" t="e">
        <v>#REF!</v>
      </c>
      <c r="AC326" s="115" t="e">
        <v>#REF!</v>
      </c>
      <c r="AD326" s="115" t="e">
        <v>#REF!</v>
      </c>
      <c r="AE326" s="115" t="e">
        <v>#REF!</v>
      </c>
      <c r="AF326" s="115" t="e">
        <v>#REF!</v>
      </c>
      <c r="AG326" s="115" t="e">
        <v>#REF!</v>
      </c>
      <c r="AH326" s="115" t="e">
        <v>#REF!</v>
      </c>
      <c r="AI326" s="115" t="e">
        <v>#REF!</v>
      </c>
      <c r="AJ326" s="115" t="e">
        <v>#REF!</v>
      </c>
      <c r="AK326" s="115" t="e">
        <v>#REF!</v>
      </c>
      <c r="AL326" s="115" t="e">
        <v>#REF!</v>
      </c>
      <c r="AM326" s="115" t="e">
        <v>#REF!</v>
      </c>
      <c r="AN326" s="115" t="e">
        <v>#REF!</v>
      </c>
      <c r="AO326" s="115" t="e">
        <v>#REF!</v>
      </c>
      <c r="AP326" s="115" t="e">
        <v>#REF!</v>
      </c>
      <c r="AQ326" s="115" t="e">
        <v>#REF!</v>
      </c>
      <c r="AR326" s="115" t="e">
        <v>#REF!</v>
      </c>
      <c r="AS326" s="115" t="e">
        <v>#REF!</v>
      </c>
      <c r="AT326" s="115" t="e">
        <v>#REF!</v>
      </c>
      <c r="AU326" s="115" t="e">
        <v>#REF!</v>
      </c>
      <c r="AV326" s="115" t="e">
        <v>#REF!</v>
      </c>
      <c r="AW326" s="115" t="e">
        <v>#REF!</v>
      </c>
      <c r="AX326" s="115" t="e">
        <v>#REF!</v>
      </c>
      <c r="AY326" s="115" t="e">
        <v>#REF!</v>
      </c>
      <c r="AZ326" s="115" t="e">
        <v>#REF!</v>
      </c>
      <c r="BA326" s="115" t="e">
        <v>#REF!</v>
      </c>
      <c r="BB326" s="115" t="e">
        <v>#REF!</v>
      </c>
      <c r="BC326" s="115" t="e">
        <v>#REF!</v>
      </c>
      <c r="BD326" s="115" t="e">
        <v>#REF!</v>
      </c>
      <c r="BE326" s="115" t="e">
        <v>#REF!</v>
      </c>
      <c r="BF326" s="115" t="e">
        <v>#REF!</v>
      </c>
    </row>
    <row r="327" spans="2:58" ht="15.75" customHeight="1">
      <c r="B327" s="114">
        <v>0</v>
      </c>
      <c r="C327" s="115" t="e">
        <v>#REF!</v>
      </c>
      <c r="D327" s="115" t="e">
        <v>#REF!</v>
      </c>
      <c r="E327" s="115" t="e">
        <v>#REF!</v>
      </c>
      <c r="F327" s="115" t="e">
        <v>#REF!</v>
      </c>
      <c r="G327" s="115" t="e">
        <v>#REF!</v>
      </c>
      <c r="H327" s="115" t="e">
        <v>#REF!</v>
      </c>
      <c r="I327" s="115" t="e">
        <v>#REF!</v>
      </c>
      <c r="J327" s="115" t="e">
        <v>#REF!</v>
      </c>
      <c r="K327" s="115" t="e">
        <v>#REF!</v>
      </c>
      <c r="L327" s="115" t="e">
        <v>#REF!</v>
      </c>
      <c r="M327" s="115" t="e">
        <v>#REF!</v>
      </c>
      <c r="N327" s="115" t="e">
        <v>#REF!</v>
      </c>
      <c r="O327" s="115" t="e">
        <v>#REF!</v>
      </c>
      <c r="P327" s="115" t="e">
        <v>#REF!</v>
      </c>
      <c r="Q327" s="115" t="e">
        <v>#REF!</v>
      </c>
      <c r="R327" s="115" t="e">
        <v>#REF!</v>
      </c>
      <c r="S327" s="115" t="e">
        <v>#REF!</v>
      </c>
      <c r="T327" s="115" t="e">
        <v>#REF!</v>
      </c>
      <c r="U327" s="115" t="e">
        <v>#REF!</v>
      </c>
      <c r="V327" s="115" t="e">
        <v>#REF!</v>
      </c>
      <c r="W327" s="115" t="e">
        <v>#REF!</v>
      </c>
      <c r="X327" s="115" t="e">
        <v>#REF!</v>
      </c>
      <c r="Y327" s="115" t="e">
        <v>#REF!</v>
      </c>
      <c r="Z327" s="115" t="e">
        <v>#REF!</v>
      </c>
      <c r="AA327" s="115" t="e">
        <v>#REF!</v>
      </c>
      <c r="AB327" s="115" t="e">
        <v>#REF!</v>
      </c>
      <c r="AC327" s="115" t="e">
        <v>#REF!</v>
      </c>
      <c r="AD327" s="115" t="e">
        <v>#REF!</v>
      </c>
      <c r="AE327" s="115" t="e">
        <v>#REF!</v>
      </c>
      <c r="AF327" s="115" t="e">
        <v>#REF!</v>
      </c>
      <c r="AG327" s="115" t="e">
        <v>#REF!</v>
      </c>
      <c r="AH327" s="115" t="e">
        <v>#REF!</v>
      </c>
      <c r="AI327" s="115" t="e">
        <v>#REF!</v>
      </c>
      <c r="AJ327" s="115" t="e">
        <v>#REF!</v>
      </c>
      <c r="AK327" s="115" t="e">
        <v>#REF!</v>
      </c>
      <c r="AL327" s="115" t="e">
        <v>#REF!</v>
      </c>
      <c r="AM327" s="115" t="e">
        <v>#REF!</v>
      </c>
      <c r="AN327" s="115" t="e">
        <v>#REF!</v>
      </c>
      <c r="AO327" s="115" t="e">
        <v>#REF!</v>
      </c>
      <c r="AP327" s="115" t="e">
        <v>#REF!</v>
      </c>
      <c r="AQ327" s="115" t="e">
        <v>#REF!</v>
      </c>
      <c r="AR327" s="115" t="e">
        <v>#REF!</v>
      </c>
      <c r="AS327" s="115" t="e">
        <v>#REF!</v>
      </c>
      <c r="AT327" s="115" t="e">
        <v>#REF!</v>
      </c>
      <c r="AU327" s="115" t="e">
        <v>#REF!</v>
      </c>
      <c r="AV327" s="115" t="e">
        <v>#REF!</v>
      </c>
      <c r="AW327" s="115" t="e">
        <v>#REF!</v>
      </c>
      <c r="AX327" s="115" t="e">
        <v>#REF!</v>
      </c>
      <c r="AY327" s="115" t="e">
        <v>#REF!</v>
      </c>
      <c r="AZ327" s="115" t="e">
        <v>#REF!</v>
      </c>
      <c r="BA327" s="115" t="e">
        <v>#REF!</v>
      </c>
      <c r="BB327" s="115" t="e">
        <v>#REF!</v>
      </c>
      <c r="BC327" s="115" t="e">
        <v>#REF!</v>
      </c>
      <c r="BD327" s="115" t="e">
        <v>#REF!</v>
      </c>
      <c r="BE327" s="115" t="e">
        <v>#REF!</v>
      </c>
      <c r="BF327" s="115" t="e">
        <v>#REF!</v>
      </c>
    </row>
    <row r="328" spans="2:58" ht="15.75" customHeight="1">
      <c r="B328" s="114">
        <v>0</v>
      </c>
      <c r="C328" s="115" t="e">
        <v>#REF!</v>
      </c>
      <c r="D328" s="115" t="e">
        <v>#REF!</v>
      </c>
      <c r="E328" s="115" t="e">
        <v>#REF!</v>
      </c>
      <c r="F328" s="115" t="e">
        <v>#REF!</v>
      </c>
      <c r="G328" s="115" t="e">
        <v>#REF!</v>
      </c>
      <c r="H328" s="115" t="e">
        <v>#REF!</v>
      </c>
      <c r="I328" s="115" t="e">
        <v>#REF!</v>
      </c>
      <c r="J328" s="115" t="e">
        <v>#REF!</v>
      </c>
      <c r="K328" s="115" t="e">
        <v>#REF!</v>
      </c>
      <c r="L328" s="115" t="e">
        <v>#REF!</v>
      </c>
      <c r="M328" s="115" t="e">
        <v>#REF!</v>
      </c>
      <c r="N328" s="115" t="e">
        <v>#REF!</v>
      </c>
      <c r="O328" s="115" t="e">
        <v>#REF!</v>
      </c>
      <c r="P328" s="115" t="e">
        <v>#REF!</v>
      </c>
      <c r="Q328" s="115" t="e">
        <v>#REF!</v>
      </c>
      <c r="R328" s="115" t="e">
        <v>#REF!</v>
      </c>
      <c r="S328" s="115" t="e">
        <v>#REF!</v>
      </c>
      <c r="T328" s="115" t="e">
        <v>#REF!</v>
      </c>
      <c r="U328" s="115" t="e">
        <v>#REF!</v>
      </c>
      <c r="V328" s="115" t="e">
        <v>#REF!</v>
      </c>
      <c r="W328" s="115" t="e">
        <v>#REF!</v>
      </c>
      <c r="X328" s="115" t="e">
        <v>#REF!</v>
      </c>
      <c r="Y328" s="115" t="e">
        <v>#REF!</v>
      </c>
      <c r="Z328" s="115" t="e">
        <v>#REF!</v>
      </c>
      <c r="AA328" s="115" t="e">
        <v>#REF!</v>
      </c>
      <c r="AB328" s="115" t="e">
        <v>#REF!</v>
      </c>
      <c r="AC328" s="115" t="e">
        <v>#REF!</v>
      </c>
      <c r="AD328" s="115" t="e">
        <v>#REF!</v>
      </c>
      <c r="AE328" s="115" t="e">
        <v>#REF!</v>
      </c>
      <c r="AF328" s="115" t="e">
        <v>#REF!</v>
      </c>
      <c r="AG328" s="115" t="e">
        <v>#REF!</v>
      </c>
      <c r="AH328" s="115" t="e">
        <v>#REF!</v>
      </c>
      <c r="AI328" s="115" t="e">
        <v>#REF!</v>
      </c>
      <c r="AJ328" s="115" t="e">
        <v>#REF!</v>
      </c>
      <c r="AK328" s="115" t="e">
        <v>#REF!</v>
      </c>
      <c r="AL328" s="115" t="e">
        <v>#REF!</v>
      </c>
      <c r="AM328" s="115" t="e">
        <v>#REF!</v>
      </c>
      <c r="AN328" s="115" t="e">
        <v>#REF!</v>
      </c>
      <c r="AO328" s="115" t="e">
        <v>#REF!</v>
      </c>
      <c r="AP328" s="115" t="e">
        <v>#REF!</v>
      </c>
      <c r="AQ328" s="115" t="e">
        <v>#REF!</v>
      </c>
      <c r="AR328" s="115" t="e">
        <v>#REF!</v>
      </c>
      <c r="AS328" s="115" t="e">
        <v>#REF!</v>
      </c>
      <c r="AT328" s="115" t="e">
        <v>#REF!</v>
      </c>
      <c r="AU328" s="115" t="e">
        <v>#REF!</v>
      </c>
      <c r="AV328" s="115" t="e">
        <v>#REF!</v>
      </c>
      <c r="AW328" s="115" t="e">
        <v>#REF!</v>
      </c>
      <c r="AX328" s="115" t="e">
        <v>#REF!</v>
      </c>
      <c r="AY328" s="115" t="e">
        <v>#REF!</v>
      </c>
      <c r="AZ328" s="115" t="e">
        <v>#REF!</v>
      </c>
      <c r="BA328" s="115" t="e">
        <v>#REF!</v>
      </c>
      <c r="BB328" s="115" t="e">
        <v>#REF!</v>
      </c>
      <c r="BC328" s="115" t="e">
        <v>#REF!</v>
      </c>
      <c r="BD328" s="115" t="e">
        <v>#REF!</v>
      </c>
      <c r="BE328" s="115" t="e">
        <v>#REF!</v>
      </c>
      <c r="BF328" s="115" t="e">
        <v>#REF!</v>
      </c>
    </row>
    <row r="329" spans="2:58" ht="15.75" customHeight="1">
      <c r="B329" s="114">
        <v>0</v>
      </c>
      <c r="C329" s="115" t="e">
        <v>#REF!</v>
      </c>
      <c r="D329" s="115" t="e">
        <v>#REF!</v>
      </c>
      <c r="E329" s="115" t="e">
        <v>#REF!</v>
      </c>
      <c r="F329" s="115" t="e">
        <v>#REF!</v>
      </c>
      <c r="G329" s="115" t="e">
        <v>#REF!</v>
      </c>
      <c r="H329" s="115" t="e">
        <v>#REF!</v>
      </c>
      <c r="I329" s="115" t="e">
        <v>#REF!</v>
      </c>
      <c r="J329" s="115" t="e">
        <v>#REF!</v>
      </c>
      <c r="K329" s="115" t="e">
        <v>#REF!</v>
      </c>
      <c r="L329" s="115" t="e">
        <v>#REF!</v>
      </c>
      <c r="M329" s="115" t="e">
        <v>#REF!</v>
      </c>
      <c r="N329" s="115" t="e">
        <v>#REF!</v>
      </c>
      <c r="O329" s="115" t="e">
        <v>#REF!</v>
      </c>
      <c r="P329" s="115" t="e">
        <v>#REF!</v>
      </c>
      <c r="Q329" s="115" t="e">
        <v>#REF!</v>
      </c>
      <c r="R329" s="115" t="e">
        <v>#REF!</v>
      </c>
      <c r="S329" s="115" t="e">
        <v>#REF!</v>
      </c>
      <c r="T329" s="115" t="e">
        <v>#REF!</v>
      </c>
      <c r="U329" s="115" t="e">
        <v>#REF!</v>
      </c>
      <c r="V329" s="115" t="e">
        <v>#REF!</v>
      </c>
      <c r="W329" s="115" t="e">
        <v>#REF!</v>
      </c>
      <c r="X329" s="115" t="e">
        <v>#REF!</v>
      </c>
      <c r="Y329" s="115" t="e">
        <v>#REF!</v>
      </c>
      <c r="Z329" s="115" t="e">
        <v>#REF!</v>
      </c>
      <c r="AA329" s="115" t="e">
        <v>#REF!</v>
      </c>
      <c r="AB329" s="115" t="e">
        <v>#REF!</v>
      </c>
      <c r="AC329" s="115" t="e">
        <v>#REF!</v>
      </c>
      <c r="AD329" s="115" t="e">
        <v>#REF!</v>
      </c>
      <c r="AE329" s="115" t="e">
        <v>#REF!</v>
      </c>
      <c r="AF329" s="115" t="e">
        <v>#REF!</v>
      </c>
      <c r="AG329" s="115" t="e">
        <v>#REF!</v>
      </c>
      <c r="AH329" s="115" t="e">
        <v>#REF!</v>
      </c>
      <c r="AI329" s="115" t="e">
        <v>#REF!</v>
      </c>
      <c r="AJ329" s="115" t="e">
        <v>#REF!</v>
      </c>
      <c r="AK329" s="115" t="e">
        <v>#REF!</v>
      </c>
      <c r="AL329" s="115" t="e">
        <v>#REF!</v>
      </c>
      <c r="AM329" s="115" t="e">
        <v>#REF!</v>
      </c>
      <c r="AN329" s="115" t="e">
        <v>#REF!</v>
      </c>
      <c r="AO329" s="115" t="e">
        <v>#REF!</v>
      </c>
      <c r="AP329" s="115" t="e">
        <v>#REF!</v>
      </c>
      <c r="AQ329" s="115" t="e">
        <v>#REF!</v>
      </c>
      <c r="AR329" s="115" t="e">
        <v>#REF!</v>
      </c>
      <c r="AS329" s="115" t="e">
        <v>#REF!</v>
      </c>
      <c r="AT329" s="115" t="e">
        <v>#REF!</v>
      </c>
      <c r="AU329" s="115" t="e">
        <v>#REF!</v>
      </c>
      <c r="AV329" s="115" t="e">
        <v>#REF!</v>
      </c>
      <c r="AW329" s="115" t="e">
        <v>#REF!</v>
      </c>
      <c r="AX329" s="115" t="e">
        <v>#REF!</v>
      </c>
      <c r="AY329" s="115" t="e">
        <v>#REF!</v>
      </c>
      <c r="AZ329" s="115" t="e">
        <v>#REF!</v>
      </c>
      <c r="BA329" s="115" t="e">
        <v>#REF!</v>
      </c>
      <c r="BB329" s="115" t="e">
        <v>#REF!</v>
      </c>
      <c r="BC329" s="115" t="e">
        <v>#REF!</v>
      </c>
      <c r="BD329" s="115" t="e">
        <v>#REF!</v>
      </c>
      <c r="BE329" s="115" t="e">
        <v>#REF!</v>
      </c>
      <c r="BF329" s="115" t="e">
        <v>#REF!</v>
      </c>
    </row>
    <row r="330" spans="2:58" ht="15.75" customHeight="1">
      <c r="B330" s="114">
        <v>0</v>
      </c>
      <c r="C330" s="115" t="e">
        <v>#REF!</v>
      </c>
      <c r="D330" s="115" t="e">
        <v>#REF!</v>
      </c>
      <c r="E330" s="115" t="e">
        <v>#REF!</v>
      </c>
      <c r="F330" s="115" t="e">
        <v>#REF!</v>
      </c>
      <c r="G330" s="115" t="e">
        <v>#REF!</v>
      </c>
      <c r="H330" s="115" t="e">
        <v>#REF!</v>
      </c>
      <c r="I330" s="115" t="e">
        <v>#REF!</v>
      </c>
      <c r="J330" s="115" t="e">
        <v>#REF!</v>
      </c>
      <c r="K330" s="115" t="e">
        <v>#REF!</v>
      </c>
      <c r="L330" s="115" t="e">
        <v>#REF!</v>
      </c>
      <c r="M330" s="115" t="e">
        <v>#REF!</v>
      </c>
      <c r="N330" s="115" t="e">
        <v>#REF!</v>
      </c>
      <c r="O330" s="115" t="e">
        <v>#REF!</v>
      </c>
      <c r="P330" s="115" t="e">
        <v>#REF!</v>
      </c>
      <c r="Q330" s="115" t="e">
        <v>#REF!</v>
      </c>
      <c r="R330" s="115" t="e">
        <v>#REF!</v>
      </c>
      <c r="S330" s="115" t="e">
        <v>#REF!</v>
      </c>
      <c r="T330" s="115" t="e">
        <v>#REF!</v>
      </c>
      <c r="U330" s="115" t="e">
        <v>#REF!</v>
      </c>
      <c r="V330" s="115" t="e">
        <v>#REF!</v>
      </c>
      <c r="W330" s="115" t="e">
        <v>#REF!</v>
      </c>
      <c r="X330" s="115" t="e">
        <v>#REF!</v>
      </c>
      <c r="Y330" s="115" t="e">
        <v>#REF!</v>
      </c>
      <c r="Z330" s="115" t="e">
        <v>#REF!</v>
      </c>
      <c r="AA330" s="115" t="e">
        <v>#REF!</v>
      </c>
      <c r="AB330" s="115" t="e">
        <v>#REF!</v>
      </c>
      <c r="AC330" s="115" t="e">
        <v>#REF!</v>
      </c>
      <c r="AD330" s="115" t="e">
        <v>#REF!</v>
      </c>
      <c r="AE330" s="115" t="e">
        <v>#REF!</v>
      </c>
      <c r="AF330" s="115" t="e">
        <v>#REF!</v>
      </c>
      <c r="AG330" s="115" t="e">
        <v>#REF!</v>
      </c>
      <c r="AH330" s="115" t="e">
        <v>#REF!</v>
      </c>
      <c r="AI330" s="115" t="e">
        <v>#REF!</v>
      </c>
      <c r="AJ330" s="115" t="e">
        <v>#REF!</v>
      </c>
      <c r="AK330" s="115" t="e">
        <v>#REF!</v>
      </c>
      <c r="AL330" s="115" t="e">
        <v>#REF!</v>
      </c>
      <c r="AM330" s="115" t="e">
        <v>#REF!</v>
      </c>
      <c r="AN330" s="115" t="e">
        <v>#REF!</v>
      </c>
      <c r="AO330" s="115" t="e">
        <v>#REF!</v>
      </c>
      <c r="AP330" s="115" t="e">
        <v>#REF!</v>
      </c>
      <c r="AQ330" s="115" t="e">
        <v>#REF!</v>
      </c>
      <c r="AR330" s="115" t="e">
        <v>#REF!</v>
      </c>
      <c r="AS330" s="115" t="e">
        <v>#REF!</v>
      </c>
      <c r="AT330" s="115" t="e">
        <v>#REF!</v>
      </c>
      <c r="AU330" s="115" t="e">
        <v>#REF!</v>
      </c>
      <c r="AV330" s="115" t="e">
        <v>#REF!</v>
      </c>
      <c r="AW330" s="115" t="e">
        <v>#REF!</v>
      </c>
      <c r="AX330" s="115" t="e">
        <v>#REF!</v>
      </c>
      <c r="AY330" s="115" t="e">
        <v>#REF!</v>
      </c>
      <c r="AZ330" s="115" t="e">
        <v>#REF!</v>
      </c>
      <c r="BA330" s="115" t="e">
        <v>#REF!</v>
      </c>
      <c r="BB330" s="115" t="e">
        <v>#REF!</v>
      </c>
      <c r="BC330" s="115" t="e">
        <v>#REF!</v>
      </c>
      <c r="BD330" s="115" t="e">
        <v>#REF!</v>
      </c>
      <c r="BE330" s="115" t="e">
        <v>#REF!</v>
      </c>
      <c r="BF330" s="115" t="e">
        <v>#REF!</v>
      </c>
    </row>
    <row r="331" spans="2:58" ht="15.75" customHeight="1">
      <c r="B331" s="114">
        <v>0</v>
      </c>
      <c r="C331" s="115" t="e">
        <v>#REF!</v>
      </c>
      <c r="D331" s="115" t="e">
        <v>#REF!</v>
      </c>
      <c r="E331" s="115" t="e">
        <v>#REF!</v>
      </c>
      <c r="F331" s="115" t="e">
        <v>#REF!</v>
      </c>
      <c r="G331" s="115" t="e">
        <v>#REF!</v>
      </c>
      <c r="H331" s="115" t="e">
        <v>#REF!</v>
      </c>
      <c r="I331" s="115" t="e">
        <v>#REF!</v>
      </c>
      <c r="J331" s="115" t="e">
        <v>#REF!</v>
      </c>
      <c r="K331" s="115" t="e">
        <v>#REF!</v>
      </c>
      <c r="L331" s="115" t="e">
        <v>#REF!</v>
      </c>
      <c r="M331" s="115" t="e">
        <v>#REF!</v>
      </c>
      <c r="N331" s="115" t="e">
        <v>#REF!</v>
      </c>
      <c r="O331" s="115" t="e">
        <v>#REF!</v>
      </c>
      <c r="P331" s="115" t="e">
        <v>#REF!</v>
      </c>
      <c r="Q331" s="115" t="e">
        <v>#REF!</v>
      </c>
      <c r="R331" s="115" t="e">
        <v>#REF!</v>
      </c>
      <c r="S331" s="115" t="e">
        <v>#REF!</v>
      </c>
      <c r="T331" s="115" t="e">
        <v>#REF!</v>
      </c>
      <c r="U331" s="115" t="e">
        <v>#REF!</v>
      </c>
      <c r="V331" s="115" t="e">
        <v>#REF!</v>
      </c>
      <c r="W331" s="115" t="e">
        <v>#REF!</v>
      </c>
      <c r="X331" s="115" t="e">
        <v>#REF!</v>
      </c>
      <c r="Y331" s="115" t="e">
        <v>#REF!</v>
      </c>
      <c r="Z331" s="115" t="e">
        <v>#REF!</v>
      </c>
      <c r="AA331" s="115" t="e">
        <v>#REF!</v>
      </c>
      <c r="AB331" s="115" t="e">
        <v>#REF!</v>
      </c>
      <c r="AC331" s="115" t="e">
        <v>#REF!</v>
      </c>
      <c r="AD331" s="115" t="e">
        <v>#REF!</v>
      </c>
      <c r="AE331" s="115" t="e">
        <v>#REF!</v>
      </c>
      <c r="AF331" s="115" t="e">
        <v>#REF!</v>
      </c>
      <c r="AG331" s="115" t="e">
        <v>#REF!</v>
      </c>
      <c r="AH331" s="115" t="e">
        <v>#REF!</v>
      </c>
      <c r="AI331" s="115" t="e">
        <v>#REF!</v>
      </c>
      <c r="AJ331" s="115" t="e">
        <v>#REF!</v>
      </c>
      <c r="AK331" s="115" t="e">
        <v>#REF!</v>
      </c>
      <c r="AL331" s="115" t="e">
        <v>#REF!</v>
      </c>
      <c r="AM331" s="115" t="e">
        <v>#REF!</v>
      </c>
      <c r="AN331" s="115" t="e">
        <v>#REF!</v>
      </c>
      <c r="AO331" s="115" t="e">
        <v>#REF!</v>
      </c>
      <c r="AP331" s="115" t="e">
        <v>#REF!</v>
      </c>
      <c r="AQ331" s="115" t="e">
        <v>#REF!</v>
      </c>
      <c r="AR331" s="115" t="e">
        <v>#REF!</v>
      </c>
      <c r="AS331" s="115" t="e">
        <v>#REF!</v>
      </c>
      <c r="AT331" s="115" t="e">
        <v>#REF!</v>
      </c>
      <c r="AU331" s="115" t="e">
        <v>#REF!</v>
      </c>
      <c r="AV331" s="115" t="e">
        <v>#REF!</v>
      </c>
      <c r="AW331" s="115" t="e">
        <v>#REF!</v>
      </c>
      <c r="AX331" s="115" t="e">
        <v>#REF!</v>
      </c>
      <c r="AY331" s="115" t="e">
        <v>#REF!</v>
      </c>
      <c r="AZ331" s="115" t="e">
        <v>#REF!</v>
      </c>
      <c r="BA331" s="115" t="e">
        <v>#REF!</v>
      </c>
      <c r="BB331" s="115" t="e">
        <v>#REF!</v>
      </c>
      <c r="BC331" s="115" t="e">
        <v>#REF!</v>
      </c>
      <c r="BD331" s="115" t="e">
        <v>#REF!</v>
      </c>
      <c r="BE331" s="115" t="e">
        <v>#REF!</v>
      </c>
      <c r="BF331" s="115" t="e">
        <v>#REF!</v>
      </c>
    </row>
    <row r="332" spans="2:58" ht="15.75" customHeight="1">
      <c r="B332" s="114">
        <v>0</v>
      </c>
      <c r="C332" s="115" t="e">
        <v>#REF!</v>
      </c>
      <c r="D332" s="115" t="e">
        <v>#REF!</v>
      </c>
      <c r="E332" s="115" t="e">
        <v>#REF!</v>
      </c>
      <c r="F332" s="115" t="e">
        <v>#REF!</v>
      </c>
      <c r="G332" s="115" t="e">
        <v>#REF!</v>
      </c>
      <c r="H332" s="115" t="e">
        <v>#REF!</v>
      </c>
      <c r="I332" s="115" t="e">
        <v>#REF!</v>
      </c>
      <c r="J332" s="115" t="e">
        <v>#REF!</v>
      </c>
      <c r="K332" s="115" t="e">
        <v>#REF!</v>
      </c>
      <c r="L332" s="115" t="e">
        <v>#REF!</v>
      </c>
      <c r="M332" s="115" t="e">
        <v>#REF!</v>
      </c>
      <c r="N332" s="115" t="e">
        <v>#REF!</v>
      </c>
      <c r="O332" s="115" t="e">
        <v>#REF!</v>
      </c>
      <c r="P332" s="115" t="e">
        <v>#REF!</v>
      </c>
      <c r="Q332" s="115" t="e">
        <v>#REF!</v>
      </c>
      <c r="R332" s="115" t="e">
        <v>#REF!</v>
      </c>
      <c r="S332" s="115" t="e">
        <v>#REF!</v>
      </c>
      <c r="T332" s="115" t="e">
        <v>#REF!</v>
      </c>
      <c r="U332" s="115" t="e">
        <v>#REF!</v>
      </c>
      <c r="V332" s="115" t="e">
        <v>#REF!</v>
      </c>
      <c r="W332" s="115" t="e">
        <v>#REF!</v>
      </c>
      <c r="X332" s="115" t="e">
        <v>#REF!</v>
      </c>
      <c r="Y332" s="115" t="e">
        <v>#REF!</v>
      </c>
      <c r="Z332" s="115" t="e">
        <v>#REF!</v>
      </c>
      <c r="AA332" s="115" t="e">
        <v>#REF!</v>
      </c>
      <c r="AB332" s="115" t="e">
        <v>#REF!</v>
      </c>
      <c r="AC332" s="115" t="e">
        <v>#REF!</v>
      </c>
      <c r="AD332" s="115" t="e">
        <v>#REF!</v>
      </c>
      <c r="AE332" s="115" t="e">
        <v>#REF!</v>
      </c>
      <c r="AF332" s="115" t="e">
        <v>#REF!</v>
      </c>
      <c r="AG332" s="115" t="e">
        <v>#REF!</v>
      </c>
      <c r="AH332" s="115" t="e">
        <v>#REF!</v>
      </c>
      <c r="AI332" s="115" t="e">
        <v>#REF!</v>
      </c>
      <c r="AJ332" s="115" t="e">
        <v>#REF!</v>
      </c>
      <c r="AK332" s="115" t="e">
        <v>#REF!</v>
      </c>
      <c r="AL332" s="115" t="e">
        <v>#REF!</v>
      </c>
      <c r="AM332" s="115" t="e">
        <v>#REF!</v>
      </c>
      <c r="AN332" s="115" t="e">
        <v>#REF!</v>
      </c>
      <c r="AO332" s="115" t="e">
        <v>#REF!</v>
      </c>
      <c r="AP332" s="115" t="e">
        <v>#REF!</v>
      </c>
      <c r="AQ332" s="115" t="e">
        <v>#REF!</v>
      </c>
      <c r="AR332" s="115" t="e">
        <v>#REF!</v>
      </c>
      <c r="AS332" s="115" t="e">
        <v>#REF!</v>
      </c>
      <c r="AT332" s="115" t="e">
        <v>#REF!</v>
      </c>
      <c r="AU332" s="115" t="e">
        <v>#REF!</v>
      </c>
      <c r="AV332" s="115" t="e">
        <v>#REF!</v>
      </c>
      <c r="AW332" s="115" t="e">
        <v>#REF!</v>
      </c>
      <c r="AX332" s="115" t="e">
        <v>#REF!</v>
      </c>
      <c r="AY332" s="115" t="e">
        <v>#REF!</v>
      </c>
      <c r="AZ332" s="115" t="e">
        <v>#REF!</v>
      </c>
      <c r="BA332" s="115" t="e">
        <v>#REF!</v>
      </c>
      <c r="BB332" s="115" t="e">
        <v>#REF!</v>
      </c>
      <c r="BC332" s="115" t="e">
        <v>#REF!</v>
      </c>
      <c r="BD332" s="115" t="e">
        <v>#REF!</v>
      </c>
      <c r="BE332" s="115" t="e">
        <v>#REF!</v>
      </c>
      <c r="BF332" s="115" t="e">
        <v>#REF!</v>
      </c>
    </row>
    <row r="333" spans="2:58" ht="15.75" customHeight="1">
      <c r="B333" s="114">
        <v>0</v>
      </c>
      <c r="C333" s="115" t="e">
        <v>#REF!</v>
      </c>
      <c r="D333" s="115" t="e">
        <v>#REF!</v>
      </c>
      <c r="E333" s="115" t="e">
        <v>#REF!</v>
      </c>
      <c r="F333" s="115" t="e">
        <v>#REF!</v>
      </c>
      <c r="G333" s="115" t="e">
        <v>#REF!</v>
      </c>
      <c r="H333" s="115" t="e">
        <v>#REF!</v>
      </c>
      <c r="I333" s="115" t="e">
        <v>#REF!</v>
      </c>
      <c r="J333" s="115" t="e">
        <v>#REF!</v>
      </c>
      <c r="K333" s="115" t="e">
        <v>#REF!</v>
      </c>
      <c r="L333" s="115" t="e">
        <v>#REF!</v>
      </c>
      <c r="M333" s="115" t="e">
        <v>#REF!</v>
      </c>
      <c r="N333" s="115" t="e">
        <v>#REF!</v>
      </c>
      <c r="O333" s="115" t="e">
        <v>#REF!</v>
      </c>
      <c r="P333" s="115" t="e">
        <v>#REF!</v>
      </c>
      <c r="Q333" s="115" t="e">
        <v>#REF!</v>
      </c>
      <c r="R333" s="115" t="e">
        <v>#REF!</v>
      </c>
      <c r="S333" s="115" t="e">
        <v>#REF!</v>
      </c>
      <c r="T333" s="115" t="e">
        <v>#REF!</v>
      </c>
      <c r="U333" s="115" t="e">
        <v>#REF!</v>
      </c>
      <c r="V333" s="115" t="e">
        <v>#REF!</v>
      </c>
      <c r="W333" s="115" t="e">
        <v>#REF!</v>
      </c>
      <c r="X333" s="115" t="e">
        <v>#REF!</v>
      </c>
      <c r="Y333" s="115" t="e">
        <v>#REF!</v>
      </c>
      <c r="Z333" s="115" t="e">
        <v>#REF!</v>
      </c>
      <c r="AA333" s="115" t="e">
        <v>#REF!</v>
      </c>
      <c r="AB333" s="115" t="e">
        <v>#REF!</v>
      </c>
      <c r="AC333" s="115" t="e">
        <v>#REF!</v>
      </c>
      <c r="AD333" s="115" t="e">
        <v>#REF!</v>
      </c>
      <c r="AE333" s="115" t="e">
        <v>#REF!</v>
      </c>
      <c r="AF333" s="115" t="e">
        <v>#REF!</v>
      </c>
      <c r="AG333" s="115" t="e">
        <v>#REF!</v>
      </c>
      <c r="AH333" s="115" t="e">
        <v>#REF!</v>
      </c>
      <c r="AI333" s="115" t="e">
        <v>#REF!</v>
      </c>
      <c r="AJ333" s="115" t="e">
        <v>#REF!</v>
      </c>
      <c r="AK333" s="115" t="e">
        <v>#REF!</v>
      </c>
      <c r="AL333" s="115" t="e">
        <v>#REF!</v>
      </c>
      <c r="AM333" s="115" t="e">
        <v>#REF!</v>
      </c>
      <c r="AN333" s="115" t="e">
        <v>#REF!</v>
      </c>
      <c r="AO333" s="115" t="e">
        <v>#REF!</v>
      </c>
      <c r="AP333" s="115" t="e">
        <v>#REF!</v>
      </c>
      <c r="AQ333" s="115" t="e">
        <v>#REF!</v>
      </c>
      <c r="AR333" s="115" t="e">
        <v>#REF!</v>
      </c>
      <c r="AS333" s="115" t="e">
        <v>#REF!</v>
      </c>
      <c r="AT333" s="115" t="e">
        <v>#REF!</v>
      </c>
      <c r="AU333" s="115" t="e">
        <v>#REF!</v>
      </c>
      <c r="AV333" s="115" t="e">
        <v>#REF!</v>
      </c>
      <c r="AW333" s="115" t="e">
        <v>#REF!</v>
      </c>
      <c r="AX333" s="115" t="e">
        <v>#REF!</v>
      </c>
      <c r="AY333" s="115" t="e">
        <v>#REF!</v>
      </c>
      <c r="AZ333" s="115" t="e">
        <v>#REF!</v>
      </c>
      <c r="BA333" s="115" t="e">
        <v>#REF!</v>
      </c>
      <c r="BB333" s="115" t="e">
        <v>#REF!</v>
      </c>
      <c r="BC333" s="115" t="e">
        <v>#REF!</v>
      </c>
      <c r="BD333" s="115" t="e">
        <v>#REF!</v>
      </c>
      <c r="BE333" s="115" t="e">
        <v>#REF!</v>
      </c>
      <c r="BF333" s="115" t="e">
        <v>#REF!</v>
      </c>
    </row>
    <row r="334" spans="2:58" ht="15.75" customHeight="1">
      <c r="B334" s="114">
        <v>0</v>
      </c>
      <c r="C334" s="115" t="e">
        <v>#REF!</v>
      </c>
      <c r="D334" s="115" t="e">
        <v>#REF!</v>
      </c>
      <c r="E334" s="115" t="e">
        <v>#REF!</v>
      </c>
      <c r="F334" s="115" t="e">
        <v>#REF!</v>
      </c>
      <c r="G334" s="115" t="e">
        <v>#REF!</v>
      </c>
      <c r="H334" s="115" t="e">
        <v>#REF!</v>
      </c>
      <c r="I334" s="115" t="e">
        <v>#REF!</v>
      </c>
      <c r="J334" s="115" t="e">
        <v>#REF!</v>
      </c>
      <c r="K334" s="115" t="e">
        <v>#REF!</v>
      </c>
      <c r="L334" s="115" t="e">
        <v>#REF!</v>
      </c>
      <c r="M334" s="115" t="e">
        <v>#REF!</v>
      </c>
      <c r="N334" s="115" t="e">
        <v>#REF!</v>
      </c>
      <c r="O334" s="115" t="e">
        <v>#REF!</v>
      </c>
      <c r="P334" s="115" t="e">
        <v>#REF!</v>
      </c>
      <c r="Q334" s="115" t="e">
        <v>#REF!</v>
      </c>
      <c r="R334" s="115" t="e">
        <v>#REF!</v>
      </c>
      <c r="S334" s="115" t="e">
        <v>#REF!</v>
      </c>
      <c r="T334" s="115" t="e">
        <v>#REF!</v>
      </c>
      <c r="U334" s="115" t="e">
        <v>#REF!</v>
      </c>
      <c r="V334" s="115" t="e">
        <v>#REF!</v>
      </c>
      <c r="W334" s="115" t="e">
        <v>#REF!</v>
      </c>
      <c r="X334" s="115" t="e">
        <v>#REF!</v>
      </c>
      <c r="Y334" s="115" t="e">
        <v>#REF!</v>
      </c>
      <c r="Z334" s="115" t="e">
        <v>#REF!</v>
      </c>
      <c r="AA334" s="115" t="e">
        <v>#REF!</v>
      </c>
      <c r="AB334" s="115" t="e">
        <v>#REF!</v>
      </c>
      <c r="AC334" s="115" t="e">
        <v>#REF!</v>
      </c>
      <c r="AD334" s="115" t="e">
        <v>#REF!</v>
      </c>
      <c r="AE334" s="115" t="e">
        <v>#REF!</v>
      </c>
      <c r="AF334" s="115" t="e">
        <v>#REF!</v>
      </c>
      <c r="AG334" s="115" t="e">
        <v>#REF!</v>
      </c>
      <c r="AH334" s="115" t="e">
        <v>#REF!</v>
      </c>
      <c r="AI334" s="115" t="e">
        <v>#REF!</v>
      </c>
      <c r="AJ334" s="115" t="e">
        <v>#REF!</v>
      </c>
      <c r="AK334" s="115" t="e">
        <v>#REF!</v>
      </c>
      <c r="AL334" s="115" t="e">
        <v>#REF!</v>
      </c>
      <c r="AM334" s="115" t="e">
        <v>#REF!</v>
      </c>
      <c r="AN334" s="115" t="e">
        <v>#REF!</v>
      </c>
      <c r="AO334" s="115" t="e">
        <v>#REF!</v>
      </c>
      <c r="AP334" s="115" t="e">
        <v>#REF!</v>
      </c>
      <c r="AQ334" s="115" t="e">
        <v>#REF!</v>
      </c>
      <c r="AR334" s="115" t="e">
        <v>#REF!</v>
      </c>
      <c r="AS334" s="115" t="e">
        <v>#REF!</v>
      </c>
      <c r="AT334" s="115" t="e">
        <v>#REF!</v>
      </c>
      <c r="AU334" s="115" t="e">
        <v>#REF!</v>
      </c>
      <c r="AV334" s="115" t="e">
        <v>#REF!</v>
      </c>
      <c r="AW334" s="115" t="e">
        <v>#REF!</v>
      </c>
      <c r="AX334" s="115" t="e">
        <v>#REF!</v>
      </c>
      <c r="AY334" s="115" t="e">
        <v>#REF!</v>
      </c>
      <c r="AZ334" s="115" t="e">
        <v>#REF!</v>
      </c>
      <c r="BA334" s="115" t="e">
        <v>#REF!</v>
      </c>
      <c r="BB334" s="115" t="e">
        <v>#REF!</v>
      </c>
      <c r="BC334" s="115" t="e">
        <v>#REF!</v>
      </c>
      <c r="BD334" s="115" t="e">
        <v>#REF!</v>
      </c>
      <c r="BE334" s="115" t="e">
        <v>#REF!</v>
      </c>
      <c r="BF334" s="115" t="e">
        <v>#REF!</v>
      </c>
    </row>
    <row r="335" spans="2:58" ht="15.75" customHeight="1">
      <c r="B335" s="114">
        <v>0</v>
      </c>
      <c r="C335" s="115" t="e">
        <v>#REF!</v>
      </c>
      <c r="D335" s="115" t="e">
        <v>#REF!</v>
      </c>
      <c r="E335" s="115" t="e">
        <v>#REF!</v>
      </c>
      <c r="F335" s="115" t="e">
        <v>#REF!</v>
      </c>
      <c r="G335" s="115" t="e">
        <v>#REF!</v>
      </c>
      <c r="H335" s="115" t="e">
        <v>#REF!</v>
      </c>
      <c r="I335" s="115" t="e">
        <v>#REF!</v>
      </c>
      <c r="J335" s="115" t="e">
        <v>#REF!</v>
      </c>
      <c r="K335" s="115" t="e">
        <v>#REF!</v>
      </c>
      <c r="L335" s="115" t="e">
        <v>#REF!</v>
      </c>
      <c r="M335" s="115" t="e">
        <v>#REF!</v>
      </c>
      <c r="N335" s="115" t="e">
        <v>#REF!</v>
      </c>
      <c r="O335" s="115" t="e">
        <v>#REF!</v>
      </c>
      <c r="P335" s="115" t="e">
        <v>#REF!</v>
      </c>
      <c r="Q335" s="115" t="e">
        <v>#REF!</v>
      </c>
      <c r="R335" s="115" t="e">
        <v>#REF!</v>
      </c>
      <c r="S335" s="115" t="e">
        <v>#REF!</v>
      </c>
      <c r="T335" s="115" t="e">
        <v>#REF!</v>
      </c>
      <c r="U335" s="115" t="e">
        <v>#REF!</v>
      </c>
      <c r="V335" s="115" t="e">
        <v>#REF!</v>
      </c>
      <c r="W335" s="115" t="e">
        <v>#REF!</v>
      </c>
      <c r="X335" s="115" t="e">
        <v>#REF!</v>
      </c>
      <c r="Y335" s="115" t="e">
        <v>#REF!</v>
      </c>
      <c r="Z335" s="115" t="e">
        <v>#REF!</v>
      </c>
      <c r="AA335" s="115" t="e">
        <v>#REF!</v>
      </c>
      <c r="AB335" s="115" t="e">
        <v>#REF!</v>
      </c>
      <c r="AC335" s="115" t="e">
        <v>#REF!</v>
      </c>
      <c r="AD335" s="115" t="e">
        <v>#REF!</v>
      </c>
      <c r="AE335" s="115" t="e">
        <v>#REF!</v>
      </c>
      <c r="AF335" s="115" t="e">
        <v>#REF!</v>
      </c>
      <c r="AG335" s="115" t="e">
        <v>#REF!</v>
      </c>
      <c r="AH335" s="115" t="e">
        <v>#REF!</v>
      </c>
      <c r="AI335" s="115" t="e">
        <v>#REF!</v>
      </c>
      <c r="AJ335" s="115" t="e">
        <v>#REF!</v>
      </c>
      <c r="AK335" s="115" t="e">
        <v>#REF!</v>
      </c>
      <c r="AL335" s="115" t="e">
        <v>#REF!</v>
      </c>
      <c r="AM335" s="115" t="e">
        <v>#REF!</v>
      </c>
      <c r="AN335" s="115" t="e">
        <v>#REF!</v>
      </c>
      <c r="AO335" s="115" t="e">
        <v>#REF!</v>
      </c>
      <c r="AP335" s="115" t="e">
        <v>#REF!</v>
      </c>
      <c r="AQ335" s="115" t="e">
        <v>#REF!</v>
      </c>
      <c r="AR335" s="115" t="e">
        <v>#REF!</v>
      </c>
      <c r="AS335" s="115" t="e">
        <v>#REF!</v>
      </c>
      <c r="AT335" s="115" t="e">
        <v>#REF!</v>
      </c>
      <c r="AU335" s="115" t="e">
        <v>#REF!</v>
      </c>
      <c r="AV335" s="115" t="e">
        <v>#REF!</v>
      </c>
      <c r="AW335" s="115" t="e">
        <v>#REF!</v>
      </c>
      <c r="AX335" s="115" t="e">
        <v>#REF!</v>
      </c>
      <c r="AY335" s="115" t="e">
        <v>#REF!</v>
      </c>
      <c r="AZ335" s="115" t="e">
        <v>#REF!</v>
      </c>
      <c r="BA335" s="115" t="e">
        <v>#REF!</v>
      </c>
      <c r="BB335" s="115" t="e">
        <v>#REF!</v>
      </c>
      <c r="BC335" s="115" t="e">
        <v>#REF!</v>
      </c>
      <c r="BD335" s="115" t="e">
        <v>#REF!</v>
      </c>
      <c r="BE335" s="115" t="e">
        <v>#REF!</v>
      </c>
      <c r="BF335" s="115" t="e">
        <v>#REF!</v>
      </c>
    </row>
    <row r="336" spans="2:58" ht="15.75" customHeight="1">
      <c r="B336" s="114">
        <v>0</v>
      </c>
      <c r="C336" s="115" t="e">
        <v>#REF!</v>
      </c>
      <c r="D336" s="115" t="e">
        <v>#REF!</v>
      </c>
      <c r="E336" s="115" t="e">
        <v>#REF!</v>
      </c>
      <c r="F336" s="115" t="e">
        <v>#REF!</v>
      </c>
      <c r="G336" s="115" t="e">
        <v>#REF!</v>
      </c>
      <c r="H336" s="115" t="e">
        <v>#REF!</v>
      </c>
      <c r="I336" s="115" t="e">
        <v>#REF!</v>
      </c>
      <c r="J336" s="115" t="e">
        <v>#REF!</v>
      </c>
      <c r="K336" s="115" t="e">
        <v>#REF!</v>
      </c>
      <c r="L336" s="115" t="e">
        <v>#REF!</v>
      </c>
      <c r="M336" s="115" t="e">
        <v>#REF!</v>
      </c>
      <c r="N336" s="115" t="e">
        <v>#REF!</v>
      </c>
      <c r="O336" s="115" t="e">
        <v>#REF!</v>
      </c>
      <c r="P336" s="115" t="e">
        <v>#REF!</v>
      </c>
      <c r="Q336" s="115" t="e">
        <v>#REF!</v>
      </c>
      <c r="R336" s="115" t="e">
        <v>#REF!</v>
      </c>
      <c r="S336" s="115" t="e">
        <v>#REF!</v>
      </c>
      <c r="T336" s="115" t="e">
        <v>#REF!</v>
      </c>
      <c r="U336" s="115" t="e">
        <v>#REF!</v>
      </c>
      <c r="V336" s="115" t="e">
        <v>#REF!</v>
      </c>
      <c r="W336" s="115" t="e">
        <v>#REF!</v>
      </c>
      <c r="X336" s="115" t="e">
        <v>#REF!</v>
      </c>
      <c r="Y336" s="115" t="e">
        <v>#REF!</v>
      </c>
      <c r="Z336" s="115" t="e">
        <v>#REF!</v>
      </c>
      <c r="AA336" s="115" t="e">
        <v>#REF!</v>
      </c>
      <c r="AB336" s="115" t="e">
        <v>#REF!</v>
      </c>
      <c r="AC336" s="115" t="e">
        <v>#REF!</v>
      </c>
      <c r="AD336" s="115" t="e">
        <v>#REF!</v>
      </c>
      <c r="AE336" s="115" t="e">
        <v>#REF!</v>
      </c>
      <c r="AF336" s="115" t="e">
        <v>#REF!</v>
      </c>
      <c r="AG336" s="115" t="e">
        <v>#REF!</v>
      </c>
      <c r="AH336" s="115" t="e">
        <v>#REF!</v>
      </c>
      <c r="AI336" s="115" t="e">
        <v>#REF!</v>
      </c>
      <c r="AJ336" s="115" t="e">
        <v>#REF!</v>
      </c>
      <c r="AK336" s="115" t="e">
        <v>#REF!</v>
      </c>
      <c r="AL336" s="115" t="e">
        <v>#REF!</v>
      </c>
      <c r="AM336" s="115" t="e">
        <v>#REF!</v>
      </c>
      <c r="AN336" s="115" t="e">
        <v>#REF!</v>
      </c>
      <c r="AO336" s="115" t="e">
        <v>#REF!</v>
      </c>
      <c r="AP336" s="115" t="e">
        <v>#REF!</v>
      </c>
      <c r="AQ336" s="115" t="e">
        <v>#REF!</v>
      </c>
      <c r="AR336" s="115" t="e">
        <v>#REF!</v>
      </c>
      <c r="AS336" s="115" t="e">
        <v>#REF!</v>
      </c>
      <c r="AT336" s="115" t="e">
        <v>#REF!</v>
      </c>
      <c r="AU336" s="115" t="e">
        <v>#REF!</v>
      </c>
      <c r="AV336" s="115" t="e">
        <v>#REF!</v>
      </c>
      <c r="AW336" s="115" t="e">
        <v>#REF!</v>
      </c>
      <c r="AX336" s="115" t="e">
        <v>#REF!</v>
      </c>
      <c r="AY336" s="115" t="e">
        <v>#REF!</v>
      </c>
      <c r="AZ336" s="115" t="e">
        <v>#REF!</v>
      </c>
      <c r="BA336" s="115" t="e">
        <v>#REF!</v>
      </c>
      <c r="BB336" s="115" t="e">
        <v>#REF!</v>
      </c>
      <c r="BC336" s="115" t="e">
        <v>#REF!</v>
      </c>
      <c r="BD336" s="115" t="e">
        <v>#REF!</v>
      </c>
      <c r="BE336" s="115" t="e">
        <v>#REF!</v>
      </c>
      <c r="BF336" s="115" t="e">
        <v>#REF!</v>
      </c>
    </row>
    <row r="337" spans="2:58" ht="15.75" customHeight="1">
      <c r="B337" s="114">
        <v>0</v>
      </c>
      <c r="C337" s="115" t="e">
        <v>#REF!</v>
      </c>
      <c r="D337" s="115" t="e">
        <v>#REF!</v>
      </c>
      <c r="E337" s="115" t="e">
        <v>#REF!</v>
      </c>
      <c r="F337" s="115" t="e">
        <v>#REF!</v>
      </c>
      <c r="G337" s="115" t="e">
        <v>#REF!</v>
      </c>
      <c r="H337" s="115" t="e">
        <v>#REF!</v>
      </c>
      <c r="I337" s="115" t="e">
        <v>#REF!</v>
      </c>
      <c r="J337" s="115" t="e">
        <v>#REF!</v>
      </c>
      <c r="K337" s="115" t="e">
        <v>#REF!</v>
      </c>
      <c r="L337" s="115" t="e">
        <v>#REF!</v>
      </c>
      <c r="M337" s="115" t="e">
        <v>#REF!</v>
      </c>
      <c r="N337" s="115" t="e">
        <v>#REF!</v>
      </c>
      <c r="O337" s="115" t="e">
        <v>#REF!</v>
      </c>
      <c r="P337" s="115" t="e">
        <v>#REF!</v>
      </c>
      <c r="Q337" s="115" t="e">
        <v>#REF!</v>
      </c>
      <c r="R337" s="115" t="e">
        <v>#REF!</v>
      </c>
      <c r="S337" s="115" t="e">
        <v>#REF!</v>
      </c>
      <c r="T337" s="115" t="e">
        <v>#REF!</v>
      </c>
      <c r="U337" s="115" t="e">
        <v>#REF!</v>
      </c>
      <c r="V337" s="115" t="e">
        <v>#REF!</v>
      </c>
      <c r="W337" s="115" t="e">
        <v>#REF!</v>
      </c>
      <c r="X337" s="115" t="e">
        <v>#REF!</v>
      </c>
      <c r="Y337" s="115" t="e">
        <v>#REF!</v>
      </c>
      <c r="Z337" s="115" t="e">
        <v>#REF!</v>
      </c>
      <c r="AA337" s="115" t="e">
        <v>#REF!</v>
      </c>
      <c r="AB337" s="115" t="e">
        <v>#REF!</v>
      </c>
      <c r="AC337" s="115" t="e">
        <v>#REF!</v>
      </c>
      <c r="AD337" s="115" t="e">
        <v>#REF!</v>
      </c>
      <c r="AE337" s="115" t="e">
        <v>#REF!</v>
      </c>
      <c r="AF337" s="115" t="e">
        <v>#REF!</v>
      </c>
      <c r="AG337" s="115" t="e">
        <v>#REF!</v>
      </c>
      <c r="AH337" s="115" t="e">
        <v>#REF!</v>
      </c>
      <c r="AI337" s="115" t="e">
        <v>#REF!</v>
      </c>
      <c r="AJ337" s="115" t="e">
        <v>#REF!</v>
      </c>
      <c r="AK337" s="115" t="e">
        <v>#REF!</v>
      </c>
      <c r="AL337" s="115" t="e">
        <v>#REF!</v>
      </c>
      <c r="AM337" s="115" t="e">
        <v>#REF!</v>
      </c>
      <c r="AN337" s="115" t="e">
        <v>#REF!</v>
      </c>
      <c r="AO337" s="115" t="e">
        <v>#REF!</v>
      </c>
      <c r="AP337" s="115" t="e">
        <v>#REF!</v>
      </c>
      <c r="AQ337" s="115" t="e">
        <v>#REF!</v>
      </c>
      <c r="AR337" s="115" t="e">
        <v>#REF!</v>
      </c>
      <c r="AS337" s="115" t="e">
        <v>#REF!</v>
      </c>
      <c r="AT337" s="115" t="e">
        <v>#REF!</v>
      </c>
      <c r="AU337" s="115" t="e">
        <v>#REF!</v>
      </c>
      <c r="AV337" s="115" t="e">
        <v>#REF!</v>
      </c>
      <c r="AW337" s="115" t="e">
        <v>#REF!</v>
      </c>
      <c r="AX337" s="115" t="e">
        <v>#REF!</v>
      </c>
      <c r="AY337" s="115" t="e">
        <v>#REF!</v>
      </c>
      <c r="AZ337" s="115" t="e">
        <v>#REF!</v>
      </c>
      <c r="BA337" s="115" t="e">
        <v>#REF!</v>
      </c>
      <c r="BB337" s="115" t="e">
        <v>#REF!</v>
      </c>
      <c r="BC337" s="115" t="e">
        <v>#REF!</v>
      </c>
      <c r="BD337" s="115" t="e">
        <v>#REF!</v>
      </c>
      <c r="BE337" s="115" t="e">
        <v>#REF!</v>
      </c>
      <c r="BF337" s="115" t="e">
        <v>#REF!</v>
      </c>
    </row>
    <row r="338" spans="2:58" ht="15.75" customHeight="1">
      <c r="B338" s="114">
        <v>0</v>
      </c>
      <c r="C338" s="115" t="e">
        <v>#REF!</v>
      </c>
      <c r="D338" s="115" t="e">
        <v>#REF!</v>
      </c>
      <c r="E338" s="115" t="e">
        <v>#REF!</v>
      </c>
      <c r="F338" s="115" t="e">
        <v>#REF!</v>
      </c>
      <c r="G338" s="115" t="e">
        <v>#REF!</v>
      </c>
      <c r="H338" s="115" t="e">
        <v>#REF!</v>
      </c>
      <c r="I338" s="115" t="e">
        <v>#REF!</v>
      </c>
      <c r="J338" s="115" t="e">
        <v>#REF!</v>
      </c>
      <c r="K338" s="115" t="e">
        <v>#REF!</v>
      </c>
      <c r="L338" s="115" t="e">
        <v>#REF!</v>
      </c>
      <c r="M338" s="115" t="e">
        <v>#REF!</v>
      </c>
      <c r="N338" s="115" t="e">
        <v>#REF!</v>
      </c>
      <c r="O338" s="115" t="e">
        <v>#REF!</v>
      </c>
      <c r="P338" s="115" t="e">
        <v>#REF!</v>
      </c>
      <c r="Q338" s="115" t="e">
        <v>#REF!</v>
      </c>
      <c r="R338" s="115" t="e">
        <v>#REF!</v>
      </c>
      <c r="S338" s="115" t="e">
        <v>#REF!</v>
      </c>
      <c r="T338" s="115" t="e">
        <v>#REF!</v>
      </c>
      <c r="U338" s="115" t="e">
        <v>#REF!</v>
      </c>
      <c r="V338" s="115" t="e">
        <v>#REF!</v>
      </c>
      <c r="W338" s="115" t="e">
        <v>#REF!</v>
      </c>
      <c r="X338" s="115" t="e">
        <v>#REF!</v>
      </c>
      <c r="Y338" s="115" t="e">
        <v>#REF!</v>
      </c>
      <c r="Z338" s="115" t="e">
        <v>#REF!</v>
      </c>
      <c r="AA338" s="115" t="e">
        <v>#REF!</v>
      </c>
      <c r="AB338" s="115" t="e">
        <v>#REF!</v>
      </c>
      <c r="AC338" s="115" t="e">
        <v>#REF!</v>
      </c>
      <c r="AD338" s="115" t="e">
        <v>#REF!</v>
      </c>
      <c r="AE338" s="115" t="e">
        <v>#REF!</v>
      </c>
      <c r="AF338" s="115" t="e">
        <v>#REF!</v>
      </c>
      <c r="AG338" s="115" t="e">
        <v>#REF!</v>
      </c>
      <c r="AH338" s="115" t="e">
        <v>#REF!</v>
      </c>
      <c r="AI338" s="115" t="e">
        <v>#REF!</v>
      </c>
      <c r="AJ338" s="115" t="e">
        <v>#REF!</v>
      </c>
      <c r="AK338" s="115" t="e">
        <v>#REF!</v>
      </c>
      <c r="AL338" s="115" t="e">
        <v>#REF!</v>
      </c>
      <c r="AM338" s="115" t="e">
        <v>#REF!</v>
      </c>
      <c r="AN338" s="115" t="e">
        <v>#REF!</v>
      </c>
      <c r="AO338" s="115" t="e">
        <v>#REF!</v>
      </c>
      <c r="AP338" s="115" t="e">
        <v>#REF!</v>
      </c>
      <c r="AQ338" s="115" t="e">
        <v>#REF!</v>
      </c>
      <c r="AR338" s="115" t="e">
        <v>#REF!</v>
      </c>
      <c r="AS338" s="115" t="e">
        <v>#REF!</v>
      </c>
      <c r="AT338" s="115" t="e">
        <v>#REF!</v>
      </c>
      <c r="AU338" s="115" t="e">
        <v>#REF!</v>
      </c>
      <c r="AV338" s="115" t="e">
        <v>#REF!</v>
      </c>
      <c r="AW338" s="115" t="e">
        <v>#REF!</v>
      </c>
      <c r="AX338" s="115" t="e">
        <v>#REF!</v>
      </c>
      <c r="AY338" s="115" t="e">
        <v>#REF!</v>
      </c>
      <c r="AZ338" s="115" t="e">
        <v>#REF!</v>
      </c>
      <c r="BA338" s="115" t="e">
        <v>#REF!</v>
      </c>
      <c r="BB338" s="115" t="e">
        <v>#REF!</v>
      </c>
      <c r="BC338" s="115" t="e">
        <v>#REF!</v>
      </c>
      <c r="BD338" s="115" t="e">
        <v>#REF!</v>
      </c>
      <c r="BE338" s="115" t="e">
        <v>#REF!</v>
      </c>
      <c r="BF338" s="115" t="e">
        <v>#REF!</v>
      </c>
    </row>
    <row r="339" spans="2:58" ht="15.75" customHeight="1">
      <c r="B339" s="114">
        <v>0</v>
      </c>
      <c r="C339" s="115" t="e">
        <v>#REF!</v>
      </c>
      <c r="D339" s="115" t="e">
        <v>#REF!</v>
      </c>
      <c r="E339" s="115" t="e">
        <v>#REF!</v>
      </c>
      <c r="F339" s="115" t="e">
        <v>#REF!</v>
      </c>
      <c r="G339" s="115" t="e">
        <v>#REF!</v>
      </c>
      <c r="H339" s="115" t="e">
        <v>#REF!</v>
      </c>
      <c r="I339" s="115" t="e">
        <v>#REF!</v>
      </c>
      <c r="J339" s="115" t="e">
        <v>#REF!</v>
      </c>
      <c r="K339" s="115" t="e">
        <v>#REF!</v>
      </c>
      <c r="L339" s="115" t="e">
        <v>#REF!</v>
      </c>
      <c r="M339" s="115" t="e">
        <v>#REF!</v>
      </c>
      <c r="N339" s="115" t="e">
        <v>#REF!</v>
      </c>
      <c r="O339" s="115" t="e">
        <v>#REF!</v>
      </c>
      <c r="P339" s="115" t="e">
        <v>#REF!</v>
      </c>
      <c r="Q339" s="115" t="e">
        <v>#REF!</v>
      </c>
      <c r="R339" s="115" t="e">
        <v>#REF!</v>
      </c>
      <c r="S339" s="115" t="e">
        <v>#REF!</v>
      </c>
      <c r="T339" s="115" t="e">
        <v>#REF!</v>
      </c>
      <c r="U339" s="115" t="e">
        <v>#REF!</v>
      </c>
      <c r="V339" s="115" t="e">
        <v>#REF!</v>
      </c>
      <c r="W339" s="115" t="e">
        <v>#REF!</v>
      </c>
      <c r="X339" s="115" t="e">
        <v>#REF!</v>
      </c>
      <c r="Y339" s="115" t="e">
        <v>#REF!</v>
      </c>
      <c r="Z339" s="115" t="e">
        <v>#REF!</v>
      </c>
      <c r="AA339" s="115" t="e">
        <v>#REF!</v>
      </c>
      <c r="AB339" s="115" t="e">
        <v>#REF!</v>
      </c>
      <c r="AC339" s="115" t="e">
        <v>#REF!</v>
      </c>
      <c r="AD339" s="115" t="e">
        <v>#REF!</v>
      </c>
      <c r="AE339" s="115" t="e">
        <v>#REF!</v>
      </c>
      <c r="AF339" s="115" t="e">
        <v>#REF!</v>
      </c>
      <c r="AG339" s="115" t="e">
        <v>#REF!</v>
      </c>
      <c r="AH339" s="115" t="e">
        <v>#REF!</v>
      </c>
      <c r="AI339" s="115" t="e">
        <v>#REF!</v>
      </c>
      <c r="AJ339" s="115" t="e">
        <v>#REF!</v>
      </c>
      <c r="AK339" s="115" t="e">
        <v>#REF!</v>
      </c>
      <c r="AL339" s="115" t="e">
        <v>#REF!</v>
      </c>
      <c r="AM339" s="115" t="e">
        <v>#REF!</v>
      </c>
      <c r="AN339" s="115" t="e">
        <v>#REF!</v>
      </c>
      <c r="AO339" s="115" t="e">
        <v>#REF!</v>
      </c>
      <c r="AP339" s="115" t="e">
        <v>#REF!</v>
      </c>
      <c r="AQ339" s="115" t="e">
        <v>#REF!</v>
      </c>
      <c r="AR339" s="115" t="e">
        <v>#REF!</v>
      </c>
      <c r="AS339" s="115" t="e">
        <v>#REF!</v>
      </c>
      <c r="AT339" s="115" t="e">
        <v>#REF!</v>
      </c>
      <c r="AU339" s="115" t="e">
        <v>#REF!</v>
      </c>
      <c r="AV339" s="115" t="e">
        <v>#REF!</v>
      </c>
      <c r="AW339" s="115" t="e">
        <v>#REF!</v>
      </c>
      <c r="AX339" s="115" t="e">
        <v>#REF!</v>
      </c>
      <c r="AY339" s="115" t="e">
        <v>#REF!</v>
      </c>
      <c r="AZ339" s="115" t="e">
        <v>#REF!</v>
      </c>
      <c r="BA339" s="115" t="e">
        <v>#REF!</v>
      </c>
      <c r="BB339" s="115" t="e">
        <v>#REF!</v>
      </c>
      <c r="BC339" s="115" t="e">
        <v>#REF!</v>
      </c>
      <c r="BD339" s="115" t="e">
        <v>#REF!</v>
      </c>
      <c r="BE339" s="115" t="e">
        <v>#REF!</v>
      </c>
      <c r="BF339" s="115" t="e">
        <v>#REF!</v>
      </c>
    </row>
    <row r="340" spans="2:58" ht="15.75" customHeight="1">
      <c r="B340" s="114">
        <v>0</v>
      </c>
      <c r="C340" s="115" t="e">
        <v>#REF!</v>
      </c>
      <c r="D340" s="115" t="e">
        <v>#REF!</v>
      </c>
      <c r="E340" s="115" t="e">
        <v>#REF!</v>
      </c>
      <c r="F340" s="115" t="e">
        <v>#REF!</v>
      </c>
      <c r="G340" s="115" t="e">
        <v>#REF!</v>
      </c>
      <c r="H340" s="115" t="e">
        <v>#REF!</v>
      </c>
      <c r="I340" s="115" t="e">
        <v>#REF!</v>
      </c>
      <c r="J340" s="115" t="e">
        <v>#REF!</v>
      </c>
      <c r="K340" s="115" t="e">
        <v>#REF!</v>
      </c>
      <c r="L340" s="115" t="e">
        <v>#REF!</v>
      </c>
      <c r="M340" s="115" t="e">
        <v>#REF!</v>
      </c>
      <c r="N340" s="115" t="e">
        <v>#REF!</v>
      </c>
      <c r="O340" s="115" t="e">
        <v>#REF!</v>
      </c>
      <c r="P340" s="115" t="e">
        <v>#REF!</v>
      </c>
      <c r="Q340" s="115" t="e">
        <v>#REF!</v>
      </c>
      <c r="R340" s="115" t="e">
        <v>#REF!</v>
      </c>
      <c r="S340" s="115" t="e">
        <v>#REF!</v>
      </c>
      <c r="T340" s="115" t="e">
        <v>#REF!</v>
      </c>
      <c r="U340" s="115" t="e">
        <v>#REF!</v>
      </c>
      <c r="V340" s="115" t="e">
        <v>#REF!</v>
      </c>
      <c r="W340" s="115" t="e">
        <v>#REF!</v>
      </c>
      <c r="X340" s="115" t="e">
        <v>#REF!</v>
      </c>
      <c r="Y340" s="115" t="e">
        <v>#REF!</v>
      </c>
      <c r="Z340" s="115" t="e">
        <v>#REF!</v>
      </c>
      <c r="AA340" s="115" t="e">
        <v>#REF!</v>
      </c>
      <c r="AB340" s="115" t="e">
        <v>#REF!</v>
      </c>
      <c r="AC340" s="115" t="e">
        <v>#REF!</v>
      </c>
      <c r="AD340" s="115" t="e">
        <v>#REF!</v>
      </c>
      <c r="AE340" s="115" t="e">
        <v>#REF!</v>
      </c>
      <c r="AF340" s="115" t="e">
        <v>#REF!</v>
      </c>
      <c r="AG340" s="115" t="e">
        <v>#REF!</v>
      </c>
      <c r="AH340" s="115" t="e">
        <v>#REF!</v>
      </c>
      <c r="AI340" s="115" t="e">
        <v>#REF!</v>
      </c>
      <c r="AJ340" s="115" t="e">
        <v>#REF!</v>
      </c>
      <c r="AK340" s="115" t="e">
        <v>#REF!</v>
      </c>
      <c r="AL340" s="115" t="e">
        <v>#REF!</v>
      </c>
      <c r="AM340" s="115" t="e">
        <v>#REF!</v>
      </c>
      <c r="AN340" s="115" t="e">
        <v>#REF!</v>
      </c>
      <c r="AO340" s="115" t="e">
        <v>#REF!</v>
      </c>
      <c r="AP340" s="115" t="e">
        <v>#REF!</v>
      </c>
      <c r="AQ340" s="115" t="e">
        <v>#REF!</v>
      </c>
      <c r="AR340" s="115" t="e">
        <v>#REF!</v>
      </c>
      <c r="AS340" s="115" t="e">
        <v>#REF!</v>
      </c>
      <c r="AT340" s="115" t="e">
        <v>#REF!</v>
      </c>
      <c r="AU340" s="115" t="e">
        <v>#REF!</v>
      </c>
      <c r="AV340" s="115" t="e">
        <v>#REF!</v>
      </c>
      <c r="AW340" s="115" t="e">
        <v>#REF!</v>
      </c>
      <c r="AX340" s="115" t="e">
        <v>#REF!</v>
      </c>
      <c r="AY340" s="115" t="e">
        <v>#REF!</v>
      </c>
      <c r="AZ340" s="115" t="e">
        <v>#REF!</v>
      </c>
      <c r="BA340" s="115" t="e">
        <v>#REF!</v>
      </c>
      <c r="BB340" s="115" t="e">
        <v>#REF!</v>
      </c>
      <c r="BC340" s="115" t="e">
        <v>#REF!</v>
      </c>
      <c r="BD340" s="115" t="e">
        <v>#REF!</v>
      </c>
      <c r="BE340" s="115" t="e">
        <v>#REF!</v>
      </c>
      <c r="BF340" s="115" t="e">
        <v>#REF!</v>
      </c>
    </row>
    <row r="341" spans="2:58" ht="15.75" customHeight="1">
      <c r="B341" s="114">
        <v>0</v>
      </c>
      <c r="C341" s="115" t="e">
        <v>#REF!</v>
      </c>
      <c r="D341" s="115" t="e">
        <v>#REF!</v>
      </c>
      <c r="E341" s="115" t="e">
        <v>#REF!</v>
      </c>
      <c r="F341" s="115" t="e">
        <v>#REF!</v>
      </c>
      <c r="G341" s="115" t="e">
        <v>#REF!</v>
      </c>
      <c r="H341" s="115" t="e">
        <v>#REF!</v>
      </c>
      <c r="I341" s="115" t="e">
        <v>#REF!</v>
      </c>
      <c r="J341" s="115" t="e">
        <v>#REF!</v>
      </c>
      <c r="K341" s="115" t="e">
        <v>#REF!</v>
      </c>
      <c r="L341" s="115" t="e">
        <v>#REF!</v>
      </c>
      <c r="M341" s="115" t="e">
        <v>#REF!</v>
      </c>
      <c r="N341" s="115" t="e">
        <v>#REF!</v>
      </c>
      <c r="O341" s="115" t="e">
        <v>#REF!</v>
      </c>
      <c r="P341" s="115" t="e">
        <v>#REF!</v>
      </c>
      <c r="Q341" s="115" t="e">
        <v>#REF!</v>
      </c>
      <c r="R341" s="115" t="e">
        <v>#REF!</v>
      </c>
      <c r="S341" s="115" t="e">
        <v>#REF!</v>
      </c>
      <c r="T341" s="115" t="e">
        <v>#REF!</v>
      </c>
      <c r="U341" s="115" t="e">
        <v>#REF!</v>
      </c>
      <c r="V341" s="115" t="e">
        <v>#REF!</v>
      </c>
      <c r="W341" s="115" t="e">
        <v>#REF!</v>
      </c>
      <c r="X341" s="115" t="e">
        <v>#REF!</v>
      </c>
      <c r="Y341" s="115" t="e">
        <v>#REF!</v>
      </c>
      <c r="Z341" s="115" t="e">
        <v>#REF!</v>
      </c>
      <c r="AA341" s="115" t="e">
        <v>#REF!</v>
      </c>
      <c r="AB341" s="115" t="e">
        <v>#REF!</v>
      </c>
      <c r="AC341" s="115" t="e">
        <v>#REF!</v>
      </c>
      <c r="AD341" s="115" t="e">
        <v>#REF!</v>
      </c>
      <c r="AE341" s="115" t="e">
        <v>#REF!</v>
      </c>
      <c r="AF341" s="115" t="e">
        <v>#REF!</v>
      </c>
      <c r="AG341" s="115" t="e">
        <v>#REF!</v>
      </c>
      <c r="AH341" s="115" t="e">
        <v>#REF!</v>
      </c>
      <c r="AI341" s="115" t="e">
        <v>#REF!</v>
      </c>
      <c r="AJ341" s="115" t="e">
        <v>#REF!</v>
      </c>
      <c r="AK341" s="115" t="e">
        <v>#REF!</v>
      </c>
      <c r="AL341" s="115" t="e">
        <v>#REF!</v>
      </c>
      <c r="AM341" s="115" t="e">
        <v>#REF!</v>
      </c>
      <c r="AN341" s="115" t="e">
        <v>#REF!</v>
      </c>
      <c r="AO341" s="115" t="e">
        <v>#REF!</v>
      </c>
      <c r="AP341" s="115" t="e">
        <v>#REF!</v>
      </c>
      <c r="AQ341" s="115" t="e">
        <v>#REF!</v>
      </c>
      <c r="AR341" s="115" t="e">
        <v>#REF!</v>
      </c>
      <c r="AS341" s="115" t="e">
        <v>#REF!</v>
      </c>
      <c r="AT341" s="115" t="e">
        <v>#REF!</v>
      </c>
      <c r="AU341" s="115" t="e">
        <v>#REF!</v>
      </c>
      <c r="AV341" s="115" t="e">
        <v>#REF!</v>
      </c>
      <c r="AW341" s="115" t="e">
        <v>#REF!</v>
      </c>
      <c r="AX341" s="115" t="e">
        <v>#REF!</v>
      </c>
      <c r="AY341" s="115" t="e">
        <v>#REF!</v>
      </c>
      <c r="AZ341" s="115" t="e">
        <v>#REF!</v>
      </c>
      <c r="BA341" s="115" t="e">
        <v>#REF!</v>
      </c>
      <c r="BB341" s="115" t="e">
        <v>#REF!</v>
      </c>
      <c r="BC341" s="115" t="e">
        <v>#REF!</v>
      </c>
      <c r="BD341" s="115" t="e">
        <v>#REF!</v>
      </c>
      <c r="BE341" s="115" t="e">
        <v>#REF!</v>
      </c>
      <c r="BF341" s="115" t="e">
        <v>#REF!</v>
      </c>
    </row>
    <row r="342" spans="2:58" ht="15.75" customHeight="1">
      <c r="B342" s="114">
        <v>0</v>
      </c>
      <c r="C342" s="115" t="e">
        <v>#REF!</v>
      </c>
      <c r="D342" s="115" t="e">
        <v>#REF!</v>
      </c>
      <c r="E342" s="115" t="e">
        <v>#REF!</v>
      </c>
      <c r="F342" s="115" t="e">
        <v>#REF!</v>
      </c>
      <c r="G342" s="115" t="e">
        <v>#REF!</v>
      </c>
      <c r="H342" s="115" t="e">
        <v>#REF!</v>
      </c>
      <c r="I342" s="115" t="e">
        <v>#REF!</v>
      </c>
      <c r="J342" s="115" t="e">
        <v>#REF!</v>
      </c>
      <c r="K342" s="115" t="e">
        <v>#REF!</v>
      </c>
      <c r="L342" s="115" t="e">
        <v>#REF!</v>
      </c>
      <c r="M342" s="115" t="e">
        <v>#REF!</v>
      </c>
      <c r="N342" s="115" t="e">
        <v>#REF!</v>
      </c>
      <c r="O342" s="115" t="e">
        <v>#REF!</v>
      </c>
      <c r="P342" s="115" t="e">
        <v>#REF!</v>
      </c>
      <c r="Q342" s="115" t="e">
        <v>#REF!</v>
      </c>
      <c r="R342" s="115" t="e">
        <v>#REF!</v>
      </c>
      <c r="S342" s="115" t="e">
        <v>#REF!</v>
      </c>
      <c r="T342" s="115" t="e">
        <v>#REF!</v>
      </c>
      <c r="U342" s="115" t="e">
        <v>#REF!</v>
      </c>
      <c r="V342" s="115" t="e">
        <v>#REF!</v>
      </c>
      <c r="W342" s="115" t="e">
        <v>#REF!</v>
      </c>
      <c r="X342" s="115" t="e">
        <v>#REF!</v>
      </c>
      <c r="Y342" s="115" t="e">
        <v>#REF!</v>
      </c>
      <c r="Z342" s="115" t="e">
        <v>#REF!</v>
      </c>
      <c r="AA342" s="115" t="e">
        <v>#REF!</v>
      </c>
      <c r="AB342" s="115" t="e">
        <v>#REF!</v>
      </c>
      <c r="AC342" s="115" t="e">
        <v>#REF!</v>
      </c>
      <c r="AD342" s="115" t="e">
        <v>#REF!</v>
      </c>
      <c r="AE342" s="115" t="e">
        <v>#REF!</v>
      </c>
      <c r="AF342" s="115" t="e">
        <v>#REF!</v>
      </c>
      <c r="AG342" s="115" t="e">
        <v>#REF!</v>
      </c>
      <c r="AH342" s="115" t="e">
        <v>#REF!</v>
      </c>
      <c r="AI342" s="115" t="e">
        <v>#REF!</v>
      </c>
      <c r="AJ342" s="115" t="e">
        <v>#REF!</v>
      </c>
      <c r="AK342" s="115" t="e">
        <v>#REF!</v>
      </c>
      <c r="AL342" s="115" t="e">
        <v>#REF!</v>
      </c>
      <c r="AM342" s="115" t="e">
        <v>#REF!</v>
      </c>
      <c r="AN342" s="115" t="e">
        <v>#REF!</v>
      </c>
      <c r="AO342" s="115" t="e">
        <v>#REF!</v>
      </c>
      <c r="AP342" s="115" t="e">
        <v>#REF!</v>
      </c>
      <c r="AQ342" s="115" t="e">
        <v>#REF!</v>
      </c>
      <c r="AR342" s="115" t="e">
        <v>#REF!</v>
      </c>
      <c r="AS342" s="115" t="e">
        <v>#REF!</v>
      </c>
      <c r="AT342" s="115" t="e">
        <v>#REF!</v>
      </c>
      <c r="AU342" s="115" t="e">
        <v>#REF!</v>
      </c>
      <c r="AV342" s="115" t="e">
        <v>#REF!</v>
      </c>
      <c r="AW342" s="115" t="e">
        <v>#REF!</v>
      </c>
      <c r="AX342" s="115" t="e">
        <v>#REF!</v>
      </c>
      <c r="AY342" s="115" t="e">
        <v>#REF!</v>
      </c>
      <c r="AZ342" s="115" t="e">
        <v>#REF!</v>
      </c>
      <c r="BA342" s="115" t="e">
        <v>#REF!</v>
      </c>
      <c r="BB342" s="115" t="e">
        <v>#REF!</v>
      </c>
      <c r="BC342" s="115" t="e">
        <v>#REF!</v>
      </c>
      <c r="BD342" s="115" t="e">
        <v>#REF!</v>
      </c>
      <c r="BE342" s="115" t="e">
        <v>#REF!</v>
      </c>
      <c r="BF342" s="115" t="e">
        <v>#REF!</v>
      </c>
    </row>
    <row r="343" spans="2:58" ht="15.75" customHeight="1">
      <c r="B343" s="114">
        <v>0</v>
      </c>
      <c r="C343" s="115" t="e">
        <v>#REF!</v>
      </c>
      <c r="D343" s="115" t="e">
        <v>#REF!</v>
      </c>
      <c r="E343" s="115" t="e">
        <v>#REF!</v>
      </c>
      <c r="F343" s="115" t="e">
        <v>#REF!</v>
      </c>
      <c r="G343" s="115" t="e">
        <v>#REF!</v>
      </c>
      <c r="H343" s="115" t="e">
        <v>#REF!</v>
      </c>
      <c r="I343" s="115" t="e">
        <v>#REF!</v>
      </c>
      <c r="J343" s="115" t="e">
        <v>#REF!</v>
      </c>
      <c r="K343" s="115" t="e">
        <v>#REF!</v>
      </c>
      <c r="L343" s="115" t="e">
        <v>#REF!</v>
      </c>
      <c r="M343" s="115" t="e">
        <v>#REF!</v>
      </c>
      <c r="N343" s="115" t="e">
        <v>#REF!</v>
      </c>
      <c r="O343" s="115" t="e">
        <v>#REF!</v>
      </c>
      <c r="P343" s="115" t="e">
        <v>#REF!</v>
      </c>
      <c r="Q343" s="115" t="e">
        <v>#REF!</v>
      </c>
      <c r="R343" s="115" t="e">
        <v>#REF!</v>
      </c>
      <c r="S343" s="115" t="e">
        <v>#REF!</v>
      </c>
      <c r="T343" s="115" t="e">
        <v>#REF!</v>
      </c>
      <c r="U343" s="115" t="e">
        <v>#REF!</v>
      </c>
      <c r="V343" s="115" t="e">
        <v>#REF!</v>
      </c>
      <c r="W343" s="115" t="e">
        <v>#REF!</v>
      </c>
      <c r="X343" s="115" t="e">
        <v>#REF!</v>
      </c>
      <c r="Y343" s="115" t="e">
        <v>#REF!</v>
      </c>
      <c r="Z343" s="115" t="e">
        <v>#REF!</v>
      </c>
      <c r="AA343" s="115" t="e">
        <v>#REF!</v>
      </c>
      <c r="AB343" s="115" t="e">
        <v>#REF!</v>
      </c>
      <c r="AC343" s="115" t="e">
        <v>#REF!</v>
      </c>
      <c r="AD343" s="115" t="e">
        <v>#REF!</v>
      </c>
      <c r="AE343" s="115" t="e">
        <v>#REF!</v>
      </c>
      <c r="AF343" s="115" t="e">
        <v>#REF!</v>
      </c>
      <c r="AG343" s="115" t="e">
        <v>#REF!</v>
      </c>
      <c r="AH343" s="115" t="e">
        <v>#REF!</v>
      </c>
      <c r="AI343" s="115" t="e">
        <v>#REF!</v>
      </c>
      <c r="AJ343" s="115" t="e">
        <v>#REF!</v>
      </c>
      <c r="AK343" s="115" t="e">
        <v>#REF!</v>
      </c>
      <c r="AL343" s="115" t="e">
        <v>#REF!</v>
      </c>
      <c r="AM343" s="115" t="e">
        <v>#REF!</v>
      </c>
      <c r="AN343" s="115" t="e">
        <v>#REF!</v>
      </c>
      <c r="AO343" s="115" t="e">
        <v>#REF!</v>
      </c>
      <c r="AP343" s="115" t="e">
        <v>#REF!</v>
      </c>
      <c r="AQ343" s="115" t="e">
        <v>#REF!</v>
      </c>
      <c r="AR343" s="115" t="e">
        <v>#REF!</v>
      </c>
      <c r="AS343" s="115" t="e">
        <v>#REF!</v>
      </c>
      <c r="AT343" s="115" t="e">
        <v>#REF!</v>
      </c>
      <c r="AU343" s="115" t="e">
        <v>#REF!</v>
      </c>
      <c r="AV343" s="115" t="e">
        <v>#REF!</v>
      </c>
      <c r="AW343" s="115" t="e">
        <v>#REF!</v>
      </c>
      <c r="AX343" s="115" t="e">
        <v>#REF!</v>
      </c>
      <c r="AY343" s="115" t="e">
        <v>#REF!</v>
      </c>
      <c r="AZ343" s="115" t="e">
        <v>#REF!</v>
      </c>
      <c r="BA343" s="115" t="e">
        <v>#REF!</v>
      </c>
      <c r="BB343" s="115" t="e">
        <v>#REF!</v>
      </c>
      <c r="BC343" s="115" t="e">
        <v>#REF!</v>
      </c>
      <c r="BD343" s="115" t="e">
        <v>#REF!</v>
      </c>
      <c r="BE343" s="115" t="e">
        <v>#REF!</v>
      </c>
      <c r="BF343" s="115" t="e">
        <v>#REF!</v>
      </c>
    </row>
    <row r="344" spans="2:58" ht="15.75" customHeight="1">
      <c r="B344" s="114">
        <v>0</v>
      </c>
      <c r="C344" s="115" t="e">
        <v>#REF!</v>
      </c>
      <c r="D344" s="115" t="e">
        <v>#REF!</v>
      </c>
      <c r="E344" s="115" t="e">
        <v>#REF!</v>
      </c>
      <c r="F344" s="115" t="e">
        <v>#REF!</v>
      </c>
      <c r="G344" s="115" t="e">
        <v>#REF!</v>
      </c>
      <c r="H344" s="115" t="e">
        <v>#REF!</v>
      </c>
      <c r="I344" s="115" t="e">
        <v>#REF!</v>
      </c>
      <c r="J344" s="115" t="e">
        <v>#REF!</v>
      </c>
      <c r="K344" s="115" t="e">
        <v>#REF!</v>
      </c>
      <c r="L344" s="115" t="e">
        <v>#REF!</v>
      </c>
      <c r="M344" s="115" t="e">
        <v>#REF!</v>
      </c>
      <c r="N344" s="115" t="e">
        <v>#REF!</v>
      </c>
      <c r="O344" s="115" t="e">
        <v>#REF!</v>
      </c>
      <c r="P344" s="115" t="e">
        <v>#REF!</v>
      </c>
      <c r="Q344" s="115" t="e">
        <v>#REF!</v>
      </c>
      <c r="R344" s="115" t="e">
        <v>#REF!</v>
      </c>
      <c r="S344" s="115" t="e">
        <v>#REF!</v>
      </c>
      <c r="T344" s="115" t="e">
        <v>#REF!</v>
      </c>
      <c r="U344" s="115" t="e">
        <v>#REF!</v>
      </c>
      <c r="V344" s="115" t="e">
        <v>#REF!</v>
      </c>
      <c r="W344" s="115" t="e">
        <v>#REF!</v>
      </c>
      <c r="X344" s="115" t="e">
        <v>#REF!</v>
      </c>
      <c r="Y344" s="115" t="e">
        <v>#REF!</v>
      </c>
      <c r="Z344" s="115" t="e">
        <v>#REF!</v>
      </c>
      <c r="AA344" s="115" t="e">
        <v>#REF!</v>
      </c>
      <c r="AB344" s="115" t="e">
        <v>#REF!</v>
      </c>
      <c r="AC344" s="115" t="e">
        <v>#REF!</v>
      </c>
      <c r="AD344" s="115" t="e">
        <v>#REF!</v>
      </c>
      <c r="AE344" s="115" t="e">
        <v>#REF!</v>
      </c>
      <c r="AF344" s="115" t="e">
        <v>#REF!</v>
      </c>
      <c r="AG344" s="115" t="e">
        <v>#REF!</v>
      </c>
      <c r="AH344" s="115" t="e">
        <v>#REF!</v>
      </c>
      <c r="AI344" s="115" t="e">
        <v>#REF!</v>
      </c>
      <c r="AJ344" s="115" t="e">
        <v>#REF!</v>
      </c>
      <c r="AK344" s="115" t="e">
        <v>#REF!</v>
      </c>
      <c r="AL344" s="115" t="e">
        <v>#REF!</v>
      </c>
      <c r="AM344" s="115" t="e">
        <v>#REF!</v>
      </c>
      <c r="AN344" s="115" t="e">
        <v>#REF!</v>
      </c>
      <c r="AO344" s="115" t="e">
        <v>#REF!</v>
      </c>
      <c r="AP344" s="115" t="e">
        <v>#REF!</v>
      </c>
      <c r="AQ344" s="115" t="e">
        <v>#REF!</v>
      </c>
      <c r="AR344" s="115" t="e">
        <v>#REF!</v>
      </c>
      <c r="AS344" s="115" t="e">
        <v>#REF!</v>
      </c>
      <c r="AT344" s="115" t="e">
        <v>#REF!</v>
      </c>
      <c r="AU344" s="115" t="e">
        <v>#REF!</v>
      </c>
      <c r="AV344" s="115" t="e">
        <v>#REF!</v>
      </c>
      <c r="AW344" s="115" t="e">
        <v>#REF!</v>
      </c>
      <c r="AX344" s="115" t="e">
        <v>#REF!</v>
      </c>
      <c r="AY344" s="115" t="e">
        <v>#REF!</v>
      </c>
      <c r="AZ344" s="115" t="e">
        <v>#REF!</v>
      </c>
      <c r="BA344" s="115" t="e">
        <v>#REF!</v>
      </c>
      <c r="BB344" s="115" t="e">
        <v>#REF!</v>
      </c>
      <c r="BC344" s="115" t="e">
        <v>#REF!</v>
      </c>
      <c r="BD344" s="115" t="e">
        <v>#REF!</v>
      </c>
      <c r="BE344" s="115" t="e">
        <v>#REF!</v>
      </c>
      <c r="BF344" s="115" t="e">
        <v>#REF!</v>
      </c>
    </row>
    <row r="345" spans="2:58" ht="15.75" customHeight="1">
      <c r="B345" s="114">
        <v>0</v>
      </c>
      <c r="C345" s="115" t="e">
        <v>#REF!</v>
      </c>
      <c r="D345" s="115" t="e">
        <v>#REF!</v>
      </c>
      <c r="E345" s="115" t="e">
        <v>#REF!</v>
      </c>
      <c r="F345" s="115" t="e">
        <v>#REF!</v>
      </c>
      <c r="G345" s="115" t="e">
        <v>#REF!</v>
      </c>
      <c r="H345" s="115" t="e">
        <v>#REF!</v>
      </c>
      <c r="I345" s="115" t="e">
        <v>#REF!</v>
      </c>
      <c r="J345" s="115" t="e">
        <v>#REF!</v>
      </c>
      <c r="K345" s="115" t="e">
        <v>#REF!</v>
      </c>
      <c r="L345" s="115" t="e">
        <v>#REF!</v>
      </c>
      <c r="M345" s="115" t="e">
        <v>#REF!</v>
      </c>
      <c r="N345" s="115" t="e">
        <v>#REF!</v>
      </c>
      <c r="O345" s="115" t="e">
        <v>#REF!</v>
      </c>
      <c r="P345" s="115" t="e">
        <v>#REF!</v>
      </c>
      <c r="Q345" s="115" t="e">
        <v>#REF!</v>
      </c>
      <c r="R345" s="115" t="e">
        <v>#REF!</v>
      </c>
      <c r="S345" s="115" t="e">
        <v>#REF!</v>
      </c>
      <c r="T345" s="115" t="e">
        <v>#REF!</v>
      </c>
      <c r="U345" s="115" t="e">
        <v>#REF!</v>
      </c>
      <c r="V345" s="115" t="e">
        <v>#REF!</v>
      </c>
      <c r="W345" s="115" t="e">
        <v>#REF!</v>
      </c>
      <c r="X345" s="115" t="e">
        <v>#REF!</v>
      </c>
      <c r="Y345" s="115" t="e">
        <v>#REF!</v>
      </c>
      <c r="Z345" s="115" t="e">
        <v>#REF!</v>
      </c>
      <c r="AA345" s="115" t="e">
        <v>#REF!</v>
      </c>
      <c r="AB345" s="115" t="e">
        <v>#REF!</v>
      </c>
      <c r="AC345" s="115" t="e">
        <v>#REF!</v>
      </c>
      <c r="AD345" s="115" t="e">
        <v>#REF!</v>
      </c>
      <c r="AE345" s="115" t="e">
        <v>#REF!</v>
      </c>
      <c r="AF345" s="115" t="e">
        <v>#REF!</v>
      </c>
      <c r="AG345" s="115" t="e">
        <v>#REF!</v>
      </c>
      <c r="AH345" s="115" t="e">
        <v>#REF!</v>
      </c>
      <c r="AI345" s="115" t="e">
        <v>#REF!</v>
      </c>
      <c r="AJ345" s="115" t="e">
        <v>#REF!</v>
      </c>
      <c r="AK345" s="115" t="e">
        <v>#REF!</v>
      </c>
      <c r="AL345" s="115" t="e">
        <v>#REF!</v>
      </c>
      <c r="AM345" s="115" t="e">
        <v>#REF!</v>
      </c>
      <c r="AN345" s="115" t="e">
        <v>#REF!</v>
      </c>
      <c r="AO345" s="115" t="e">
        <v>#REF!</v>
      </c>
      <c r="AP345" s="115" t="e">
        <v>#REF!</v>
      </c>
      <c r="AQ345" s="115" t="e">
        <v>#REF!</v>
      </c>
      <c r="AR345" s="115" t="e">
        <v>#REF!</v>
      </c>
      <c r="AS345" s="115" t="e">
        <v>#REF!</v>
      </c>
      <c r="AT345" s="115" t="e">
        <v>#REF!</v>
      </c>
      <c r="AU345" s="115" t="e">
        <v>#REF!</v>
      </c>
      <c r="AV345" s="115" t="e">
        <v>#REF!</v>
      </c>
      <c r="AW345" s="115" t="e">
        <v>#REF!</v>
      </c>
      <c r="AX345" s="115" t="e">
        <v>#REF!</v>
      </c>
      <c r="AY345" s="115" t="e">
        <v>#REF!</v>
      </c>
      <c r="AZ345" s="115" t="e">
        <v>#REF!</v>
      </c>
      <c r="BA345" s="115" t="e">
        <v>#REF!</v>
      </c>
      <c r="BB345" s="115" t="e">
        <v>#REF!</v>
      </c>
      <c r="BC345" s="115" t="e">
        <v>#REF!</v>
      </c>
      <c r="BD345" s="115" t="e">
        <v>#REF!</v>
      </c>
      <c r="BE345" s="115" t="e">
        <v>#REF!</v>
      </c>
      <c r="BF345" s="115" t="e">
        <v>#REF!</v>
      </c>
    </row>
    <row r="346" spans="2:58" ht="15.75" customHeight="1">
      <c r="B346" s="114">
        <v>0</v>
      </c>
      <c r="C346" s="115" t="e">
        <v>#REF!</v>
      </c>
      <c r="D346" s="115" t="e">
        <v>#REF!</v>
      </c>
      <c r="E346" s="115" t="e">
        <v>#REF!</v>
      </c>
      <c r="F346" s="115" t="e">
        <v>#REF!</v>
      </c>
      <c r="G346" s="115" t="e">
        <v>#REF!</v>
      </c>
      <c r="H346" s="115" t="e">
        <v>#REF!</v>
      </c>
      <c r="I346" s="115" t="e">
        <v>#REF!</v>
      </c>
      <c r="J346" s="115" t="e">
        <v>#REF!</v>
      </c>
      <c r="K346" s="115" t="e">
        <v>#REF!</v>
      </c>
      <c r="L346" s="115" t="e">
        <v>#REF!</v>
      </c>
      <c r="M346" s="115" t="e">
        <v>#REF!</v>
      </c>
      <c r="N346" s="115" t="e">
        <v>#REF!</v>
      </c>
      <c r="O346" s="115" t="e">
        <v>#REF!</v>
      </c>
      <c r="P346" s="115" t="e">
        <v>#REF!</v>
      </c>
      <c r="Q346" s="115" t="e">
        <v>#REF!</v>
      </c>
      <c r="R346" s="115" t="e">
        <v>#REF!</v>
      </c>
      <c r="S346" s="115" t="e">
        <v>#REF!</v>
      </c>
      <c r="T346" s="115" t="e">
        <v>#REF!</v>
      </c>
      <c r="U346" s="115" t="e">
        <v>#REF!</v>
      </c>
      <c r="V346" s="115" t="e">
        <v>#REF!</v>
      </c>
      <c r="W346" s="115" t="e">
        <v>#REF!</v>
      </c>
      <c r="X346" s="115" t="e">
        <v>#REF!</v>
      </c>
      <c r="Y346" s="115" t="e">
        <v>#REF!</v>
      </c>
      <c r="Z346" s="115" t="e">
        <v>#REF!</v>
      </c>
      <c r="AA346" s="115" t="e">
        <v>#REF!</v>
      </c>
      <c r="AB346" s="115" t="e">
        <v>#REF!</v>
      </c>
      <c r="AC346" s="115" t="e">
        <v>#REF!</v>
      </c>
      <c r="AD346" s="115" t="e">
        <v>#REF!</v>
      </c>
      <c r="AE346" s="115" t="e">
        <v>#REF!</v>
      </c>
      <c r="AF346" s="115" t="e">
        <v>#REF!</v>
      </c>
      <c r="AG346" s="115" t="e">
        <v>#REF!</v>
      </c>
      <c r="AH346" s="115" t="e">
        <v>#REF!</v>
      </c>
      <c r="AI346" s="115" t="e">
        <v>#REF!</v>
      </c>
      <c r="AJ346" s="115" t="e">
        <v>#REF!</v>
      </c>
      <c r="AK346" s="115" t="e">
        <v>#REF!</v>
      </c>
      <c r="AL346" s="115" t="e">
        <v>#REF!</v>
      </c>
      <c r="AM346" s="115" t="e">
        <v>#REF!</v>
      </c>
      <c r="AN346" s="115" t="e">
        <v>#REF!</v>
      </c>
      <c r="AO346" s="115" t="e">
        <v>#REF!</v>
      </c>
      <c r="AP346" s="115" t="e">
        <v>#REF!</v>
      </c>
      <c r="AQ346" s="115" t="e">
        <v>#REF!</v>
      </c>
      <c r="AR346" s="115" t="e">
        <v>#REF!</v>
      </c>
      <c r="AS346" s="115" t="e">
        <v>#REF!</v>
      </c>
      <c r="AT346" s="115" t="e">
        <v>#REF!</v>
      </c>
      <c r="AU346" s="115" t="e">
        <v>#REF!</v>
      </c>
      <c r="AV346" s="115" t="e">
        <v>#REF!</v>
      </c>
      <c r="AW346" s="115" t="e">
        <v>#REF!</v>
      </c>
      <c r="AX346" s="115" t="e">
        <v>#REF!</v>
      </c>
      <c r="AY346" s="115" t="e">
        <v>#REF!</v>
      </c>
      <c r="AZ346" s="115" t="e">
        <v>#REF!</v>
      </c>
      <c r="BA346" s="115" t="e">
        <v>#REF!</v>
      </c>
      <c r="BB346" s="115" t="e">
        <v>#REF!</v>
      </c>
      <c r="BC346" s="115" t="e">
        <v>#REF!</v>
      </c>
      <c r="BD346" s="115" t="e">
        <v>#REF!</v>
      </c>
      <c r="BE346" s="115" t="e">
        <v>#REF!</v>
      </c>
      <c r="BF346" s="115" t="e">
        <v>#REF!</v>
      </c>
    </row>
    <row r="347" spans="2:58" ht="15.75" customHeight="1">
      <c r="B347" s="114">
        <v>0</v>
      </c>
      <c r="C347" s="115" t="e">
        <v>#REF!</v>
      </c>
      <c r="D347" s="115" t="e">
        <v>#REF!</v>
      </c>
      <c r="E347" s="115" t="e">
        <v>#REF!</v>
      </c>
      <c r="F347" s="115" t="e">
        <v>#REF!</v>
      </c>
      <c r="G347" s="115" t="e">
        <v>#REF!</v>
      </c>
      <c r="H347" s="115" t="e">
        <v>#REF!</v>
      </c>
      <c r="I347" s="115" t="e">
        <v>#REF!</v>
      </c>
      <c r="J347" s="115" t="e">
        <v>#REF!</v>
      </c>
      <c r="K347" s="115" t="e">
        <v>#REF!</v>
      </c>
      <c r="L347" s="115" t="e">
        <v>#REF!</v>
      </c>
      <c r="M347" s="115" t="e">
        <v>#REF!</v>
      </c>
      <c r="N347" s="115" t="e">
        <v>#REF!</v>
      </c>
      <c r="O347" s="115" t="e">
        <v>#REF!</v>
      </c>
      <c r="P347" s="115" t="e">
        <v>#REF!</v>
      </c>
      <c r="Q347" s="115" t="e">
        <v>#REF!</v>
      </c>
      <c r="R347" s="115" t="e">
        <v>#REF!</v>
      </c>
      <c r="S347" s="115" t="e">
        <v>#REF!</v>
      </c>
      <c r="T347" s="115" t="e">
        <v>#REF!</v>
      </c>
      <c r="U347" s="115" t="e">
        <v>#REF!</v>
      </c>
      <c r="V347" s="115" t="e">
        <v>#REF!</v>
      </c>
      <c r="W347" s="115" t="e">
        <v>#REF!</v>
      </c>
      <c r="X347" s="115" t="e">
        <v>#REF!</v>
      </c>
      <c r="Y347" s="115" t="e">
        <v>#REF!</v>
      </c>
      <c r="Z347" s="115" t="e">
        <v>#REF!</v>
      </c>
      <c r="AA347" s="115" t="e">
        <v>#REF!</v>
      </c>
      <c r="AB347" s="115" t="e">
        <v>#REF!</v>
      </c>
      <c r="AC347" s="115" t="e">
        <v>#REF!</v>
      </c>
      <c r="AD347" s="115" t="e">
        <v>#REF!</v>
      </c>
      <c r="AE347" s="115" t="e">
        <v>#REF!</v>
      </c>
      <c r="AF347" s="115" t="e">
        <v>#REF!</v>
      </c>
      <c r="AG347" s="115" t="e">
        <v>#REF!</v>
      </c>
      <c r="AH347" s="115" t="e">
        <v>#REF!</v>
      </c>
      <c r="AI347" s="115" t="e">
        <v>#REF!</v>
      </c>
      <c r="AJ347" s="115" t="e">
        <v>#REF!</v>
      </c>
      <c r="AK347" s="115" t="e">
        <v>#REF!</v>
      </c>
      <c r="AL347" s="115" t="e">
        <v>#REF!</v>
      </c>
      <c r="AM347" s="115" t="e">
        <v>#REF!</v>
      </c>
      <c r="AN347" s="115" t="e">
        <v>#REF!</v>
      </c>
      <c r="AO347" s="115" t="e">
        <v>#REF!</v>
      </c>
      <c r="AP347" s="115" t="e">
        <v>#REF!</v>
      </c>
      <c r="AQ347" s="115" t="e">
        <v>#REF!</v>
      </c>
      <c r="AR347" s="115" t="e">
        <v>#REF!</v>
      </c>
      <c r="AS347" s="115" t="e">
        <v>#REF!</v>
      </c>
      <c r="AT347" s="115" t="e">
        <v>#REF!</v>
      </c>
      <c r="AU347" s="115" t="e">
        <v>#REF!</v>
      </c>
      <c r="AV347" s="115" t="e">
        <v>#REF!</v>
      </c>
      <c r="AW347" s="115" t="e">
        <v>#REF!</v>
      </c>
      <c r="AX347" s="115" t="e">
        <v>#REF!</v>
      </c>
      <c r="AY347" s="115" t="e">
        <v>#REF!</v>
      </c>
      <c r="AZ347" s="115" t="e">
        <v>#REF!</v>
      </c>
      <c r="BA347" s="115" t="e">
        <v>#REF!</v>
      </c>
      <c r="BB347" s="115" t="e">
        <v>#REF!</v>
      </c>
      <c r="BC347" s="115" t="e">
        <v>#REF!</v>
      </c>
      <c r="BD347" s="115" t="e">
        <v>#REF!</v>
      </c>
      <c r="BE347" s="115" t="e">
        <v>#REF!</v>
      </c>
      <c r="BF347" s="115" t="e">
        <v>#REF!</v>
      </c>
    </row>
    <row r="348" spans="2:58" ht="15.75" customHeight="1">
      <c r="B348" s="114">
        <v>0</v>
      </c>
      <c r="C348" s="115" t="e">
        <v>#REF!</v>
      </c>
      <c r="D348" s="115" t="e">
        <v>#REF!</v>
      </c>
      <c r="E348" s="115" t="e">
        <v>#REF!</v>
      </c>
      <c r="F348" s="115" t="e">
        <v>#REF!</v>
      </c>
      <c r="G348" s="115" t="e">
        <v>#REF!</v>
      </c>
      <c r="H348" s="115" t="e">
        <v>#REF!</v>
      </c>
      <c r="I348" s="115" t="e">
        <v>#REF!</v>
      </c>
      <c r="J348" s="115" t="e">
        <v>#REF!</v>
      </c>
      <c r="K348" s="115" t="e">
        <v>#REF!</v>
      </c>
      <c r="L348" s="115" t="e">
        <v>#REF!</v>
      </c>
      <c r="M348" s="115" t="e">
        <v>#REF!</v>
      </c>
      <c r="N348" s="115" t="e">
        <v>#REF!</v>
      </c>
      <c r="O348" s="115" t="e">
        <v>#REF!</v>
      </c>
      <c r="P348" s="115" t="e">
        <v>#REF!</v>
      </c>
      <c r="Q348" s="115" t="e">
        <v>#REF!</v>
      </c>
      <c r="R348" s="115" t="e">
        <v>#REF!</v>
      </c>
      <c r="S348" s="115" t="e">
        <v>#REF!</v>
      </c>
      <c r="T348" s="115" t="e">
        <v>#REF!</v>
      </c>
      <c r="U348" s="115" t="e">
        <v>#REF!</v>
      </c>
      <c r="V348" s="115" t="e">
        <v>#REF!</v>
      </c>
      <c r="W348" s="115" t="e">
        <v>#REF!</v>
      </c>
      <c r="X348" s="115" t="e">
        <v>#REF!</v>
      </c>
      <c r="Y348" s="115" t="e">
        <v>#REF!</v>
      </c>
      <c r="Z348" s="115" t="e">
        <v>#REF!</v>
      </c>
      <c r="AA348" s="115" t="e">
        <v>#REF!</v>
      </c>
      <c r="AB348" s="115" t="e">
        <v>#REF!</v>
      </c>
      <c r="AC348" s="115" t="e">
        <v>#REF!</v>
      </c>
      <c r="AD348" s="115" t="e">
        <v>#REF!</v>
      </c>
      <c r="AE348" s="115" t="e">
        <v>#REF!</v>
      </c>
      <c r="AF348" s="115" t="e">
        <v>#REF!</v>
      </c>
      <c r="AG348" s="115" t="e">
        <v>#REF!</v>
      </c>
      <c r="AH348" s="115" t="e">
        <v>#REF!</v>
      </c>
      <c r="AI348" s="115" t="e">
        <v>#REF!</v>
      </c>
      <c r="AJ348" s="115" t="e">
        <v>#REF!</v>
      </c>
      <c r="AK348" s="115" t="e">
        <v>#REF!</v>
      </c>
      <c r="AL348" s="115" t="e">
        <v>#REF!</v>
      </c>
      <c r="AM348" s="115" t="e">
        <v>#REF!</v>
      </c>
      <c r="AN348" s="115" t="e">
        <v>#REF!</v>
      </c>
      <c r="AO348" s="115" t="e">
        <v>#REF!</v>
      </c>
      <c r="AP348" s="115" t="e">
        <v>#REF!</v>
      </c>
      <c r="AQ348" s="115" t="e">
        <v>#REF!</v>
      </c>
      <c r="AR348" s="115" t="e">
        <v>#REF!</v>
      </c>
      <c r="AS348" s="115" t="e">
        <v>#REF!</v>
      </c>
      <c r="AT348" s="115" t="e">
        <v>#REF!</v>
      </c>
      <c r="AU348" s="115" t="e">
        <v>#REF!</v>
      </c>
      <c r="AV348" s="115" t="e">
        <v>#REF!</v>
      </c>
      <c r="AW348" s="115" t="e">
        <v>#REF!</v>
      </c>
      <c r="AX348" s="115" t="e">
        <v>#REF!</v>
      </c>
      <c r="AY348" s="115" t="e">
        <v>#REF!</v>
      </c>
      <c r="AZ348" s="115" t="e">
        <v>#REF!</v>
      </c>
      <c r="BA348" s="115" t="e">
        <v>#REF!</v>
      </c>
      <c r="BB348" s="115" t="e">
        <v>#REF!</v>
      </c>
      <c r="BC348" s="115" t="e">
        <v>#REF!</v>
      </c>
      <c r="BD348" s="115" t="e">
        <v>#REF!</v>
      </c>
      <c r="BE348" s="115" t="e">
        <v>#REF!</v>
      </c>
      <c r="BF348" s="115" t="e">
        <v>#REF!</v>
      </c>
    </row>
    <row r="349" spans="2:58" ht="15.75" customHeight="1">
      <c r="B349" s="114">
        <v>0</v>
      </c>
      <c r="C349" s="115" t="e">
        <v>#REF!</v>
      </c>
      <c r="D349" s="115" t="e">
        <v>#REF!</v>
      </c>
      <c r="E349" s="115" t="e">
        <v>#REF!</v>
      </c>
      <c r="F349" s="115" t="e">
        <v>#REF!</v>
      </c>
      <c r="G349" s="115" t="e">
        <v>#REF!</v>
      </c>
      <c r="H349" s="115" t="e">
        <v>#REF!</v>
      </c>
      <c r="I349" s="115" t="e">
        <v>#REF!</v>
      </c>
      <c r="J349" s="115" t="e">
        <v>#REF!</v>
      </c>
      <c r="K349" s="115" t="e">
        <v>#REF!</v>
      </c>
      <c r="L349" s="115" t="e">
        <v>#REF!</v>
      </c>
      <c r="M349" s="115" t="e">
        <v>#REF!</v>
      </c>
      <c r="N349" s="115" t="e">
        <v>#REF!</v>
      </c>
      <c r="O349" s="115" t="e">
        <v>#REF!</v>
      </c>
      <c r="P349" s="115" t="e">
        <v>#REF!</v>
      </c>
      <c r="Q349" s="115" t="e">
        <v>#REF!</v>
      </c>
      <c r="R349" s="115" t="e">
        <v>#REF!</v>
      </c>
      <c r="S349" s="115" t="e">
        <v>#REF!</v>
      </c>
      <c r="T349" s="115" t="e">
        <v>#REF!</v>
      </c>
      <c r="U349" s="115" t="e">
        <v>#REF!</v>
      </c>
      <c r="V349" s="115" t="e">
        <v>#REF!</v>
      </c>
      <c r="W349" s="115" t="e">
        <v>#REF!</v>
      </c>
      <c r="X349" s="115" t="e">
        <v>#REF!</v>
      </c>
      <c r="Y349" s="115" t="e">
        <v>#REF!</v>
      </c>
      <c r="Z349" s="115" t="e">
        <v>#REF!</v>
      </c>
      <c r="AA349" s="115" t="e">
        <v>#REF!</v>
      </c>
      <c r="AB349" s="115" t="e">
        <v>#REF!</v>
      </c>
      <c r="AC349" s="115" t="e">
        <v>#REF!</v>
      </c>
      <c r="AD349" s="115" t="e">
        <v>#REF!</v>
      </c>
      <c r="AE349" s="115" t="e">
        <v>#REF!</v>
      </c>
      <c r="AF349" s="115" t="e">
        <v>#REF!</v>
      </c>
      <c r="AG349" s="115" t="e">
        <v>#REF!</v>
      </c>
      <c r="AH349" s="115" t="e">
        <v>#REF!</v>
      </c>
      <c r="AI349" s="115" t="e">
        <v>#REF!</v>
      </c>
      <c r="AJ349" s="115" t="e">
        <v>#REF!</v>
      </c>
      <c r="AK349" s="115" t="e">
        <v>#REF!</v>
      </c>
      <c r="AL349" s="115" t="e">
        <v>#REF!</v>
      </c>
      <c r="AM349" s="115" t="e">
        <v>#REF!</v>
      </c>
      <c r="AN349" s="115" t="e">
        <v>#REF!</v>
      </c>
      <c r="AO349" s="115" t="e">
        <v>#REF!</v>
      </c>
      <c r="AP349" s="115" t="e">
        <v>#REF!</v>
      </c>
      <c r="AQ349" s="115" t="e">
        <v>#REF!</v>
      </c>
      <c r="AR349" s="115" t="e">
        <v>#REF!</v>
      </c>
      <c r="AS349" s="115" t="e">
        <v>#REF!</v>
      </c>
      <c r="AT349" s="115" t="e">
        <v>#REF!</v>
      </c>
      <c r="AU349" s="115" t="e">
        <v>#REF!</v>
      </c>
      <c r="AV349" s="115" t="e">
        <v>#REF!</v>
      </c>
      <c r="AW349" s="115" t="e">
        <v>#REF!</v>
      </c>
      <c r="AX349" s="115" t="e">
        <v>#REF!</v>
      </c>
      <c r="AY349" s="115" t="e">
        <v>#REF!</v>
      </c>
      <c r="AZ349" s="115" t="e">
        <v>#REF!</v>
      </c>
      <c r="BA349" s="115" t="e">
        <v>#REF!</v>
      </c>
      <c r="BB349" s="115" t="e">
        <v>#REF!</v>
      </c>
      <c r="BC349" s="115" t="e">
        <v>#REF!</v>
      </c>
      <c r="BD349" s="115" t="e">
        <v>#REF!</v>
      </c>
      <c r="BE349" s="115" t="e">
        <v>#REF!</v>
      </c>
      <c r="BF349" s="115" t="e">
        <v>#REF!</v>
      </c>
    </row>
    <row r="350" spans="2:58" ht="15.75" customHeight="1">
      <c r="B350" s="114">
        <v>0</v>
      </c>
      <c r="C350" s="115" t="e">
        <v>#REF!</v>
      </c>
      <c r="D350" s="115" t="e">
        <v>#REF!</v>
      </c>
      <c r="E350" s="115" t="e">
        <v>#REF!</v>
      </c>
      <c r="F350" s="115" t="e">
        <v>#REF!</v>
      </c>
      <c r="G350" s="115" t="e">
        <v>#REF!</v>
      </c>
      <c r="H350" s="115" t="e">
        <v>#REF!</v>
      </c>
      <c r="I350" s="115" t="e">
        <v>#REF!</v>
      </c>
      <c r="J350" s="115" t="e">
        <v>#REF!</v>
      </c>
      <c r="K350" s="115" t="e">
        <v>#REF!</v>
      </c>
      <c r="L350" s="115" t="e">
        <v>#REF!</v>
      </c>
      <c r="M350" s="115" t="e">
        <v>#REF!</v>
      </c>
      <c r="N350" s="115" t="e">
        <v>#REF!</v>
      </c>
      <c r="O350" s="115" t="e">
        <v>#REF!</v>
      </c>
      <c r="P350" s="115" t="e">
        <v>#REF!</v>
      </c>
      <c r="Q350" s="115" t="e">
        <v>#REF!</v>
      </c>
      <c r="R350" s="115" t="e">
        <v>#REF!</v>
      </c>
      <c r="S350" s="115" t="e">
        <v>#REF!</v>
      </c>
      <c r="T350" s="115" t="e">
        <v>#REF!</v>
      </c>
      <c r="U350" s="115" t="e">
        <v>#REF!</v>
      </c>
      <c r="V350" s="115" t="e">
        <v>#REF!</v>
      </c>
      <c r="W350" s="115" t="e">
        <v>#REF!</v>
      </c>
      <c r="X350" s="115" t="e">
        <v>#REF!</v>
      </c>
      <c r="Y350" s="115" t="e">
        <v>#REF!</v>
      </c>
      <c r="Z350" s="115" t="e">
        <v>#REF!</v>
      </c>
      <c r="AA350" s="115" t="e">
        <v>#REF!</v>
      </c>
      <c r="AB350" s="115" t="e">
        <v>#REF!</v>
      </c>
      <c r="AC350" s="115" t="e">
        <v>#REF!</v>
      </c>
      <c r="AD350" s="115" t="e">
        <v>#REF!</v>
      </c>
      <c r="AE350" s="115" t="e">
        <v>#REF!</v>
      </c>
      <c r="AF350" s="115" t="e">
        <v>#REF!</v>
      </c>
      <c r="AG350" s="115" t="e">
        <v>#REF!</v>
      </c>
      <c r="AH350" s="115" t="e">
        <v>#REF!</v>
      </c>
      <c r="AI350" s="115" t="e">
        <v>#REF!</v>
      </c>
      <c r="AJ350" s="115" t="e">
        <v>#REF!</v>
      </c>
      <c r="AK350" s="115" t="e">
        <v>#REF!</v>
      </c>
      <c r="AL350" s="115" t="e">
        <v>#REF!</v>
      </c>
      <c r="AM350" s="115" t="e">
        <v>#REF!</v>
      </c>
      <c r="AN350" s="115" t="e">
        <v>#REF!</v>
      </c>
      <c r="AO350" s="115" t="e">
        <v>#REF!</v>
      </c>
      <c r="AP350" s="115" t="e">
        <v>#REF!</v>
      </c>
      <c r="AQ350" s="115" t="e">
        <v>#REF!</v>
      </c>
      <c r="AR350" s="115" t="e">
        <v>#REF!</v>
      </c>
      <c r="AS350" s="115" t="e">
        <v>#REF!</v>
      </c>
      <c r="AT350" s="115" t="e">
        <v>#REF!</v>
      </c>
      <c r="AU350" s="115" t="e">
        <v>#REF!</v>
      </c>
      <c r="AV350" s="115" t="e">
        <v>#REF!</v>
      </c>
      <c r="AW350" s="115" t="e">
        <v>#REF!</v>
      </c>
      <c r="AX350" s="115" t="e">
        <v>#REF!</v>
      </c>
      <c r="AY350" s="115" t="e">
        <v>#REF!</v>
      </c>
      <c r="AZ350" s="115" t="e">
        <v>#REF!</v>
      </c>
      <c r="BA350" s="115" t="e">
        <v>#REF!</v>
      </c>
      <c r="BB350" s="115" t="e">
        <v>#REF!</v>
      </c>
      <c r="BC350" s="115" t="e">
        <v>#REF!</v>
      </c>
      <c r="BD350" s="115" t="e">
        <v>#REF!</v>
      </c>
      <c r="BE350" s="115" t="e">
        <v>#REF!</v>
      </c>
      <c r="BF350" s="115" t="e">
        <v>#REF!</v>
      </c>
    </row>
    <row r="351" spans="2:58" ht="15.75" customHeight="1">
      <c r="B351" s="114">
        <v>0</v>
      </c>
      <c r="C351" s="115" t="e">
        <v>#REF!</v>
      </c>
      <c r="D351" s="115" t="e">
        <v>#REF!</v>
      </c>
      <c r="E351" s="115" t="e">
        <v>#REF!</v>
      </c>
      <c r="F351" s="115" t="e">
        <v>#REF!</v>
      </c>
      <c r="G351" s="115" t="e">
        <v>#REF!</v>
      </c>
      <c r="H351" s="115" t="e">
        <v>#REF!</v>
      </c>
      <c r="I351" s="115" t="e">
        <v>#REF!</v>
      </c>
      <c r="J351" s="115" t="e">
        <v>#REF!</v>
      </c>
      <c r="K351" s="115" t="e">
        <v>#REF!</v>
      </c>
      <c r="L351" s="115" t="e">
        <v>#REF!</v>
      </c>
      <c r="M351" s="115" t="e">
        <v>#REF!</v>
      </c>
      <c r="N351" s="115" t="e">
        <v>#REF!</v>
      </c>
      <c r="O351" s="115" t="e">
        <v>#REF!</v>
      </c>
      <c r="P351" s="115" t="e">
        <v>#REF!</v>
      </c>
      <c r="Q351" s="115" t="e">
        <v>#REF!</v>
      </c>
      <c r="R351" s="115" t="e">
        <v>#REF!</v>
      </c>
      <c r="S351" s="115" t="e">
        <v>#REF!</v>
      </c>
      <c r="T351" s="115" t="e">
        <v>#REF!</v>
      </c>
      <c r="U351" s="115" t="e">
        <v>#REF!</v>
      </c>
      <c r="V351" s="115" t="e">
        <v>#REF!</v>
      </c>
      <c r="W351" s="115" t="e">
        <v>#REF!</v>
      </c>
      <c r="X351" s="115" t="e">
        <v>#REF!</v>
      </c>
      <c r="Y351" s="115" t="e">
        <v>#REF!</v>
      </c>
      <c r="Z351" s="115" t="e">
        <v>#REF!</v>
      </c>
      <c r="AA351" s="115" t="e">
        <v>#REF!</v>
      </c>
      <c r="AB351" s="115" t="e">
        <v>#REF!</v>
      </c>
      <c r="AC351" s="115" t="e">
        <v>#REF!</v>
      </c>
      <c r="AD351" s="115" t="e">
        <v>#REF!</v>
      </c>
      <c r="AE351" s="115" t="e">
        <v>#REF!</v>
      </c>
      <c r="AF351" s="115" t="e">
        <v>#REF!</v>
      </c>
      <c r="AG351" s="115" t="e">
        <v>#REF!</v>
      </c>
      <c r="AH351" s="115" t="e">
        <v>#REF!</v>
      </c>
      <c r="AI351" s="115" t="e">
        <v>#REF!</v>
      </c>
      <c r="AJ351" s="115" t="e">
        <v>#REF!</v>
      </c>
      <c r="AK351" s="115" t="e">
        <v>#REF!</v>
      </c>
      <c r="AL351" s="115" t="e">
        <v>#REF!</v>
      </c>
      <c r="AM351" s="115" t="e">
        <v>#REF!</v>
      </c>
      <c r="AN351" s="115" t="e">
        <v>#REF!</v>
      </c>
      <c r="AO351" s="115" t="e">
        <v>#REF!</v>
      </c>
      <c r="AP351" s="115" t="e">
        <v>#REF!</v>
      </c>
      <c r="AQ351" s="115" t="e">
        <v>#REF!</v>
      </c>
      <c r="AR351" s="115" t="e">
        <v>#REF!</v>
      </c>
      <c r="AS351" s="115" t="e">
        <v>#REF!</v>
      </c>
      <c r="AT351" s="115" t="e">
        <v>#REF!</v>
      </c>
      <c r="AU351" s="115" t="e">
        <v>#REF!</v>
      </c>
      <c r="AV351" s="115" t="e">
        <v>#REF!</v>
      </c>
      <c r="AW351" s="115" t="e">
        <v>#REF!</v>
      </c>
      <c r="AX351" s="115" t="e">
        <v>#REF!</v>
      </c>
      <c r="AY351" s="115" t="e">
        <v>#REF!</v>
      </c>
      <c r="AZ351" s="115" t="e">
        <v>#REF!</v>
      </c>
      <c r="BA351" s="115" t="e">
        <v>#REF!</v>
      </c>
      <c r="BB351" s="115" t="e">
        <v>#REF!</v>
      </c>
      <c r="BC351" s="115" t="e">
        <v>#REF!</v>
      </c>
      <c r="BD351" s="115" t="e">
        <v>#REF!</v>
      </c>
      <c r="BE351" s="115" t="e">
        <v>#REF!</v>
      </c>
      <c r="BF351" s="115" t="e">
        <v>#REF!</v>
      </c>
    </row>
    <row r="352" spans="2:58" ht="15.75" customHeight="1">
      <c r="B352" s="114">
        <v>0</v>
      </c>
      <c r="C352" s="115" t="e">
        <v>#REF!</v>
      </c>
      <c r="D352" s="115" t="e">
        <v>#REF!</v>
      </c>
      <c r="E352" s="115" t="e">
        <v>#REF!</v>
      </c>
      <c r="F352" s="115" t="e">
        <v>#REF!</v>
      </c>
      <c r="G352" s="115" t="e">
        <v>#REF!</v>
      </c>
      <c r="H352" s="115" t="e">
        <v>#REF!</v>
      </c>
      <c r="I352" s="115" t="e">
        <v>#REF!</v>
      </c>
      <c r="J352" s="115" t="e">
        <v>#REF!</v>
      </c>
      <c r="K352" s="115" t="e">
        <v>#REF!</v>
      </c>
      <c r="L352" s="115" t="e">
        <v>#REF!</v>
      </c>
      <c r="M352" s="115" t="e">
        <v>#REF!</v>
      </c>
      <c r="N352" s="115" t="e">
        <v>#REF!</v>
      </c>
      <c r="O352" s="115" t="e">
        <v>#REF!</v>
      </c>
      <c r="P352" s="115" t="e">
        <v>#REF!</v>
      </c>
      <c r="Q352" s="115" t="e">
        <v>#REF!</v>
      </c>
      <c r="R352" s="115" t="e">
        <v>#REF!</v>
      </c>
      <c r="S352" s="115" t="e">
        <v>#REF!</v>
      </c>
      <c r="T352" s="115" t="e">
        <v>#REF!</v>
      </c>
      <c r="U352" s="115" t="e">
        <v>#REF!</v>
      </c>
      <c r="V352" s="115" t="e">
        <v>#REF!</v>
      </c>
      <c r="W352" s="115" t="e">
        <v>#REF!</v>
      </c>
      <c r="X352" s="115" t="e">
        <v>#REF!</v>
      </c>
      <c r="Y352" s="115" t="e">
        <v>#REF!</v>
      </c>
      <c r="Z352" s="115" t="e">
        <v>#REF!</v>
      </c>
      <c r="AA352" s="115" t="e">
        <v>#REF!</v>
      </c>
      <c r="AB352" s="115" t="e">
        <v>#REF!</v>
      </c>
      <c r="AC352" s="115" t="e">
        <v>#REF!</v>
      </c>
      <c r="AD352" s="115" t="e">
        <v>#REF!</v>
      </c>
      <c r="AE352" s="115" t="e">
        <v>#REF!</v>
      </c>
      <c r="AF352" s="115" t="e">
        <v>#REF!</v>
      </c>
      <c r="AG352" s="115" t="e">
        <v>#REF!</v>
      </c>
      <c r="AH352" s="115" t="e">
        <v>#REF!</v>
      </c>
      <c r="AI352" s="115" t="e">
        <v>#REF!</v>
      </c>
      <c r="AJ352" s="115" t="e">
        <v>#REF!</v>
      </c>
      <c r="AK352" s="115" t="e">
        <v>#REF!</v>
      </c>
      <c r="AL352" s="115" t="e">
        <v>#REF!</v>
      </c>
      <c r="AM352" s="115" t="e">
        <v>#REF!</v>
      </c>
      <c r="AN352" s="115" t="e">
        <v>#REF!</v>
      </c>
      <c r="AO352" s="115" t="e">
        <v>#REF!</v>
      </c>
      <c r="AP352" s="115" t="e">
        <v>#REF!</v>
      </c>
      <c r="AQ352" s="115" t="e">
        <v>#REF!</v>
      </c>
      <c r="AR352" s="115" t="e">
        <v>#REF!</v>
      </c>
      <c r="AS352" s="115" t="e">
        <v>#REF!</v>
      </c>
      <c r="AT352" s="115" t="e">
        <v>#REF!</v>
      </c>
      <c r="AU352" s="115" t="e">
        <v>#REF!</v>
      </c>
      <c r="AV352" s="115" t="e">
        <v>#REF!</v>
      </c>
      <c r="AW352" s="115" t="e">
        <v>#REF!</v>
      </c>
      <c r="AX352" s="115" t="e">
        <v>#REF!</v>
      </c>
      <c r="AY352" s="115" t="e">
        <v>#REF!</v>
      </c>
      <c r="AZ352" s="115" t="e">
        <v>#REF!</v>
      </c>
      <c r="BA352" s="115" t="e">
        <v>#REF!</v>
      </c>
      <c r="BB352" s="115" t="e">
        <v>#REF!</v>
      </c>
      <c r="BC352" s="115" t="e">
        <v>#REF!</v>
      </c>
      <c r="BD352" s="115" t="e">
        <v>#REF!</v>
      </c>
      <c r="BE352" s="115" t="e">
        <v>#REF!</v>
      </c>
      <c r="BF352" s="115" t="e">
        <v>#REF!</v>
      </c>
    </row>
    <row r="353" spans="2:58" ht="15.75" customHeight="1">
      <c r="B353" s="114">
        <v>0</v>
      </c>
      <c r="C353" s="115" t="e">
        <v>#REF!</v>
      </c>
      <c r="D353" s="115" t="e">
        <v>#REF!</v>
      </c>
      <c r="E353" s="115" t="e">
        <v>#REF!</v>
      </c>
      <c r="F353" s="115" t="e">
        <v>#REF!</v>
      </c>
      <c r="G353" s="115" t="e">
        <v>#REF!</v>
      </c>
      <c r="H353" s="115" t="e">
        <v>#REF!</v>
      </c>
      <c r="I353" s="115" t="e">
        <v>#REF!</v>
      </c>
      <c r="J353" s="115" t="e">
        <v>#REF!</v>
      </c>
      <c r="K353" s="115" t="e">
        <v>#REF!</v>
      </c>
      <c r="L353" s="115" t="e">
        <v>#REF!</v>
      </c>
      <c r="M353" s="115" t="e">
        <v>#REF!</v>
      </c>
      <c r="N353" s="115" t="e">
        <v>#REF!</v>
      </c>
      <c r="O353" s="115" t="e">
        <v>#REF!</v>
      </c>
      <c r="P353" s="115" t="e">
        <v>#REF!</v>
      </c>
      <c r="Q353" s="115" t="e">
        <v>#REF!</v>
      </c>
      <c r="R353" s="115" t="e">
        <v>#REF!</v>
      </c>
      <c r="S353" s="115" t="e">
        <v>#REF!</v>
      </c>
      <c r="T353" s="115" t="e">
        <v>#REF!</v>
      </c>
      <c r="U353" s="115" t="e">
        <v>#REF!</v>
      </c>
      <c r="V353" s="115" t="e">
        <v>#REF!</v>
      </c>
      <c r="W353" s="115" t="e">
        <v>#REF!</v>
      </c>
      <c r="X353" s="115" t="e">
        <v>#REF!</v>
      </c>
      <c r="Y353" s="115" t="e">
        <v>#REF!</v>
      </c>
      <c r="Z353" s="115" t="e">
        <v>#REF!</v>
      </c>
      <c r="AA353" s="115" t="e">
        <v>#REF!</v>
      </c>
      <c r="AB353" s="115" t="e">
        <v>#REF!</v>
      </c>
      <c r="AC353" s="115" t="e">
        <v>#REF!</v>
      </c>
      <c r="AD353" s="115" t="e">
        <v>#REF!</v>
      </c>
      <c r="AE353" s="115" t="e">
        <v>#REF!</v>
      </c>
      <c r="AF353" s="115" t="e">
        <v>#REF!</v>
      </c>
      <c r="AG353" s="115" t="e">
        <v>#REF!</v>
      </c>
      <c r="AH353" s="115" t="e">
        <v>#REF!</v>
      </c>
      <c r="AI353" s="115" t="e">
        <v>#REF!</v>
      </c>
      <c r="AJ353" s="115" t="e">
        <v>#REF!</v>
      </c>
      <c r="AK353" s="115" t="e">
        <v>#REF!</v>
      </c>
      <c r="AL353" s="115" t="e">
        <v>#REF!</v>
      </c>
      <c r="AM353" s="115" t="e">
        <v>#REF!</v>
      </c>
      <c r="AN353" s="115" t="e">
        <v>#REF!</v>
      </c>
      <c r="AO353" s="115" t="e">
        <v>#REF!</v>
      </c>
      <c r="AP353" s="115" t="e">
        <v>#REF!</v>
      </c>
      <c r="AQ353" s="115" t="e">
        <v>#REF!</v>
      </c>
      <c r="AR353" s="115" t="e">
        <v>#REF!</v>
      </c>
      <c r="AS353" s="115" t="e">
        <v>#REF!</v>
      </c>
      <c r="AT353" s="115" t="e">
        <v>#REF!</v>
      </c>
      <c r="AU353" s="115" t="e">
        <v>#REF!</v>
      </c>
      <c r="AV353" s="115" t="e">
        <v>#REF!</v>
      </c>
      <c r="AW353" s="115" t="e">
        <v>#REF!</v>
      </c>
      <c r="AX353" s="115" t="e">
        <v>#REF!</v>
      </c>
      <c r="AY353" s="115" t="e">
        <v>#REF!</v>
      </c>
      <c r="AZ353" s="115" t="e">
        <v>#REF!</v>
      </c>
      <c r="BA353" s="115" t="e">
        <v>#REF!</v>
      </c>
      <c r="BB353" s="115" t="e">
        <v>#REF!</v>
      </c>
      <c r="BC353" s="115" t="e">
        <v>#REF!</v>
      </c>
      <c r="BD353" s="115" t="e">
        <v>#REF!</v>
      </c>
      <c r="BE353" s="115" t="e">
        <v>#REF!</v>
      </c>
      <c r="BF353" s="115" t="e">
        <v>#REF!</v>
      </c>
    </row>
    <row r="354" spans="2:58" ht="15.75" customHeight="1">
      <c r="B354" s="114">
        <v>0</v>
      </c>
      <c r="C354" s="115" t="e">
        <v>#REF!</v>
      </c>
      <c r="D354" s="115" t="e">
        <v>#REF!</v>
      </c>
      <c r="E354" s="115" t="e">
        <v>#REF!</v>
      </c>
      <c r="F354" s="115" t="e">
        <v>#REF!</v>
      </c>
      <c r="G354" s="115" t="e">
        <v>#REF!</v>
      </c>
      <c r="H354" s="115" t="e">
        <v>#REF!</v>
      </c>
      <c r="I354" s="115" t="e">
        <v>#REF!</v>
      </c>
      <c r="J354" s="115" t="e">
        <v>#REF!</v>
      </c>
      <c r="K354" s="115" t="e">
        <v>#REF!</v>
      </c>
      <c r="L354" s="115" t="e">
        <v>#REF!</v>
      </c>
      <c r="M354" s="115" t="e">
        <v>#REF!</v>
      </c>
      <c r="N354" s="115" t="e">
        <v>#REF!</v>
      </c>
      <c r="O354" s="115" t="e">
        <v>#REF!</v>
      </c>
      <c r="P354" s="115" t="e">
        <v>#REF!</v>
      </c>
      <c r="Q354" s="115" t="e">
        <v>#REF!</v>
      </c>
      <c r="R354" s="115" t="e">
        <v>#REF!</v>
      </c>
      <c r="S354" s="115" t="e">
        <v>#REF!</v>
      </c>
      <c r="T354" s="115" t="e">
        <v>#REF!</v>
      </c>
      <c r="U354" s="115" t="e">
        <v>#REF!</v>
      </c>
      <c r="V354" s="115" t="e">
        <v>#REF!</v>
      </c>
      <c r="W354" s="115" t="e">
        <v>#REF!</v>
      </c>
      <c r="X354" s="115" t="e">
        <v>#REF!</v>
      </c>
      <c r="Y354" s="115" t="e">
        <v>#REF!</v>
      </c>
      <c r="Z354" s="115" t="e">
        <v>#REF!</v>
      </c>
      <c r="AA354" s="115" t="e">
        <v>#REF!</v>
      </c>
      <c r="AB354" s="115" t="e">
        <v>#REF!</v>
      </c>
      <c r="AC354" s="115" t="e">
        <v>#REF!</v>
      </c>
      <c r="AD354" s="115" t="e">
        <v>#REF!</v>
      </c>
      <c r="AE354" s="115" t="e">
        <v>#REF!</v>
      </c>
      <c r="AF354" s="115" t="e">
        <v>#REF!</v>
      </c>
      <c r="AG354" s="115" t="e">
        <v>#REF!</v>
      </c>
      <c r="AH354" s="115" t="e">
        <v>#REF!</v>
      </c>
      <c r="AI354" s="115" t="e">
        <v>#REF!</v>
      </c>
      <c r="AJ354" s="115" t="e">
        <v>#REF!</v>
      </c>
      <c r="AK354" s="115" t="e">
        <v>#REF!</v>
      </c>
      <c r="AL354" s="115" t="e">
        <v>#REF!</v>
      </c>
      <c r="AM354" s="115" t="e">
        <v>#REF!</v>
      </c>
      <c r="AN354" s="115" t="e">
        <v>#REF!</v>
      </c>
      <c r="AO354" s="115" t="e">
        <v>#REF!</v>
      </c>
      <c r="AP354" s="115" t="e">
        <v>#REF!</v>
      </c>
      <c r="AQ354" s="115" t="e">
        <v>#REF!</v>
      </c>
      <c r="AR354" s="115" t="e">
        <v>#REF!</v>
      </c>
      <c r="AS354" s="115" t="e">
        <v>#REF!</v>
      </c>
      <c r="AT354" s="115" t="e">
        <v>#REF!</v>
      </c>
      <c r="AU354" s="115" t="e">
        <v>#REF!</v>
      </c>
      <c r="AV354" s="115" t="e">
        <v>#REF!</v>
      </c>
      <c r="AW354" s="115" t="e">
        <v>#REF!</v>
      </c>
      <c r="AX354" s="115" t="e">
        <v>#REF!</v>
      </c>
      <c r="AY354" s="115" t="e">
        <v>#REF!</v>
      </c>
      <c r="AZ354" s="115" t="e">
        <v>#REF!</v>
      </c>
      <c r="BA354" s="115" t="e">
        <v>#REF!</v>
      </c>
      <c r="BB354" s="115" t="e">
        <v>#REF!</v>
      </c>
      <c r="BC354" s="115" t="e">
        <v>#REF!</v>
      </c>
      <c r="BD354" s="115" t="e">
        <v>#REF!</v>
      </c>
      <c r="BE354" s="115" t="e">
        <v>#REF!</v>
      </c>
      <c r="BF354" s="115" t="e">
        <v>#REF!</v>
      </c>
    </row>
    <row r="355" spans="2:58" ht="15.75" customHeight="1">
      <c r="B355" s="114">
        <v>0</v>
      </c>
      <c r="C355" s="115" t="e">
        <v>#REF!</v>
      </c>
      <c r="D355" s="115" t="e">
        <v>#REF!</v>
      </c>
      <c r="E355" s="115" t="e">
        <v>#REF!</v>
      </c>
      <c r="F355" s="115" t="e">
        <v>#REF!</v>
      </c>
      <c r="G355" s="115" t="e">
        <v>#REF!</v>
      </c>
      <c r="H355" s="115" t="e">
        <v>#REF!</v>
      </c>
      <c r="I355" s="115" t="e">
        <v>#REF!</v>
      </c>
      <c r="J355" s="115" t="e">
        <v>#REF!</v>
      </c>
      <c r="K355" s="115" t="e">
        <v>#REF!</v>
      </c>
      <c r="L355" s="115" t="e">
        <v>#REF!</v>
      </c>
      <c r="M355" s="115" t="e">
        <v>#REF!</v>
      </c>
      <c r="N355" s="115" t="e">
        <v>#REF!</v>
      </c>
      <c r="O355" s="115" t="e">
        <v>#REF!</v>
      </c>
      <c r="P355" s="115" t="e">
        <v>#REF!</v>
      </c>
      <c r="Q355" s="115" t="e">
        <v>#REF!</v>
      </c>
      <c r="R355" s="115" t="e">
        <v>#REF!</v>
      </c>
      <c r="S355" s="115" t="e">
        <v>#REF!</v>
      </c>
      <c r="T355" s="115" t="e">
        <v>#REF!</v>
      </c>
      <c r="U355" s="115" t="e">
        <v>#REF!</v>
      </c>
      <c r="V355" s="115" t="e">
        <v>#REF!</v>
      </c>
      <c r="W355" s="115" t="e">
        <v>#REF!</v>
      </c>
      <c r="X355" s="115" t="e">
        <v>#REF!</v>
      </c>
      <c r="Y355" s="115" t="e">
        <v>#REF!</v>
      </c>
      <c r="Z355" s="115" t="e">
        <v>#REF!</v>
      </c>
      <c r="AA355" s="115" t="e">
        <v>#REF!</v>
      </c>
      <c r="AB355" s="115" t="e">
        <v>#REF!</v>
      </c>
      <c r="AC355" s="115" t="e">
        <v>#REF!</v>
      </c>
      <c r="AD355" s="115" t="e">
        <v>#REF!</v>
      </c>
      <c r="AE355" s="115" t="e">
        <v>#REF!</v>
      </c>
      <c r="AF355" s="115" t="e">
        <v>#REF!</v>
      </c>
      <c r="AG355" s="115" t="e">
        <v>#REF!</v>
      </c>
      <c r="AH355" s="115" t="e">
        <v>#REF!</v>
      </c>
      <c r="AI355" s="115" t="e">
        <v>#REF!</v>
      </c>
      <c r="AJ355" s="115" t="e">
        <v>#REF!</v>
      </c>
      <c r="AK355" s="115" t="e">
        <v>#REF!</v>
      </c>
      <c r="AL355" s="115" t="e">
        <v>#REF!</v>
      </c>
      <c r="AM355" s="115" t="e">
        <v>#REF!</v>
      </c>
      <c r="AN355" s="115" t="e">
        <v>#REF!</v>
      </c>
      <c r="AO355" s="115" t="e">
        <v>#REF!</v>
      </c>
      <c r="AP355" s="115" t="e">
        <v>#REF!</v>
      </c>
      <c r="AQ355" s="115" t="e">
        <v>#REF!</v>
      </c>
      <c r="AR355" s="115" t="e">
        <v>#REF!</v>
      </c>
      <c r="AS355" s="115" t="e">
        <v>#REF!</v>
      </c>
      <c r="AT355" s="115" t="e">
        <v>#REF!</v>
      </c>
      <c r="AU355" s="115" t="e">
        <v>#REF!</v>
      </c>
      <c r="AV355" s="115" t="e">
        <v>#REF!</v>
      </c>
      <c r="AW355" s="115" t="e">
        <v>#REF!</v>
      </c>
      <c r="AX355" s="115" t="e">
        <v>#REF!</v>
      </c>
      <c r="AY355" s="115" t="e">
        <v>#REF!</v>
      </c>
      <c r="AZ355" s="115" t="e">
        <v>#REF!</v>
      </c>
      <c r="BA355" s="115" t="e">
        <v>#REF!</v>
      </c>
      <c r="BB355" s="115" t="e">
        <v>#REF!</v>
      </c>
      <c r="BC355" s="115" t="e">
        <v>#REF!</v>
      </c>
      <c r="BD355" s="115" t="e">
        <v>#REF!</v>
      </c>
      <c r="BE355" s="115" t="e">
        <v>#REF!</v>
      </c>
      <c r="BF355" s="115" t="e">
        <v>#REF!</v>
      </c>
    </row>
    <row r="356" spans="2:58" ht="15.75" customHeight="1">
      <c r="B356" s="114">
        <v>0</v>
      </c>
      <c r="C356" s="115" t="e">
        <v>#REF!</v>
      </c>
      <c r="D356" s="115" t="e">
        <v>#REF!</v>
      </c>
      <c r="E356" s="115" t="e">
        <v>#REF!</v>
      </c>
      <c r="F356" s="115" t="e">
        <v>#REF!</v>
      </c>
      <c r="G356" s="115" t="e">
        <v>#REF!</v>
      </c>
      <c r="H356" s="115" t="e">
        <v>#REF!</v>
      </c>
      <c r="I356" s="115" t="e">
        <v>#REF!</v>
      </c>
      <c r="J356" s="115" t="e">
        <v>#REF!</v>
      </c>
      <c r="K356" s="115" t="e">
        <v>#REF!</v>
      </c>
      <c r="L356" s="115" t="e">
        <v>#REF!</v>
      </c>
      <c r="M356" s="115" t="e">
        <v>#REF!</v>
      </c>
      <c r="N356" s="115" t="e">
        <v>#REF!</v>
      </c>
      <c r="O356" s="115" t="e">
        <v>#REF!</v>
      </c>
      <c r="P356" s="115" t="e">
        <v>#REF!</v>
      </c>
      <c r="Q356" s="115" t="e">
        <v>#REF!</v>
      </c>
      <c r="R356" s="115" t="e">
        <v>#REF!</v>
      </c>
      <c r="S356" s="115" t="e">
        <v>#REF!</v>
      </c>
      <c r="T356" s="115" t="e">
        <v>#REF!</v>
      </c>
      <c r="U356" s="115" t="e">
        <v>#REF!</v>
      </c>
      <c r="V356" s="115" t="e">
        <v>#REF!</v>
      </c>
      <c r="W356" s="115" t="e">
        <v>#REF!</v>
      </c>
      <c r="X356" s="115" t="e">
        <v>#REF!</v>
      </c>
      <c r="Y356" s="115" t="e">
        <v>#REF!</v>
      </c>
      <c r="Z356" s="115" t="e">
        <v>#REF!</v>
      </c>
      <c r="AA356" s="115" t="e">
        <v>#REF!</v>
      </c>
      <c r="AB356" s="115" t="e">
        <v>#REF!</v>
      </c>
      <c r="AC356" s="115" t="e">
        <v>#REF!</v>
      </c>
      <c r="AD356" s="115" t="e">
        <v>#REF!</v>
      </c>
      <c r="AE356" s="115" t="e">
        <v>#REF!</v>
      </c>
      <c r="AF356" s="115" t="e">
        <v>#REF!</v>
      </c>
      <c r="AG356" s="115" t="e">
        <v>#REF!</v>
      </c>
      <c r="AH356" s="115" t="e">
        <v>#REF!</v>
      </c>
      <c r="AI356" s="115" t="e">
        <v>#REF!</v>
      </c>
      <c r="AJ356" s="115" t="e">
        <v>#REF!</v>
      </c>
      <c r="AK356" s="115" t="e">
        <v>#REF!</v>
      </c>
      <c r="AL356" s="115" t="e">
        <v>#REF!</v>
      </c>
      <c r="AM356" s="115" t="e">
        <v>#REF!</v>
      </c>
      <c r="AN356" s="115" t="e">
        <v>#REF!</v>
      </c>
      <c r="AO356" s="115" t="e">
        <v>#REF!</v>
      </c>
      <c r="AP356" s="115" t="e">
        <v>#REF!</v>
      </c>
      <c r="AQ356" s="115" t="e">
        <v>#REF!</v>
      </c>
      <c r="AR356" s="115" t="e">
        <v>#REF!</v>
      </c>
      <c r="AS356" s="115" t="e">
        <v>#REF!</v>
      </c>
      <c r="AT356" s="115" t="e">
        <v>#REF!</v>
      </c>
      <c r="AU356" s="115" t="e">
        <v>#REF!</v>
      </c>
      <c r="AV356" s="115" t="e">
        <v>#REF!</v>
      </c>
      <c r="AW356" s="115" t="e">
        <v>#REF!</v>
      </c>
      <c r="AX356" s="115" t="e">
        <v>#REF!</v>
      </c>
      <c r="AY356" s="115" t="e">
        <v>#REF!</v>
      </c>
      <c r="AZ356" s="115" t="e">
        <v>#REF!</v>
      </c>
      <c r="BA356" s="115" t="e">
        <v>#REF!</v>
      </c>
      <c r="BB356" s="115" t="e">
        <v>#REF!</v>
      </c>
      <c r="BC356" s="115" t="e">
        <v>#REF!</v>
      </c>
      <c r="BD356" s="115" t="e">
        <v>#REF!</v>
      </c>
      <c r="BE356" s="115" t="e">
        <v>#REF!</v>
      </c>
      <c r="BF356" s="115" t="e">
        <v>#REF!</v>
      </c>
    </row>
    <row r="357" spans="2:58" ht="15.75" customHeight="1">
      <c r="B357" s="114">
        <v>0</v>
      </c>
      <c r="C357" s="115" t="e">
        <v>#REF!</v>
      </c>
      <c r="D357" s="115" t="e">
        <v>#REF!</v>
      </c>
      <c r="E357" s="115" t="e">
        <v>#REF!</v>
      </c>
      <c r="F357" s="115" t="e">
        <v>#REF!</v>
      </c>
      <c r="G357" s="115" t="e">
        <v>#REF!</v>
      </c>
      <c r="H357" s="115" t="e">
        <v>#REF!</v>
      </c>
      <c r="I357" s="115" t="e">
        <v>#REF!</v>
      </c>
      <c r="J357" s="115" t="e">
        <v>#REF!</v>
      </c>
      <c r="K357" s="115" t="e">
        <v>#REF!</v>
      </c>
      <c r="L357" s="115" t="e">
        <v>#REF!</v>
      </c>
      <c r="M357" s="115" t="e">
        <v>#REF!</v>
      </c>
      <c r="N357" s="115" t="e">
        <v>#REF!</v>
      </c>
      <c r="O357" s="115" t="e">
        <v>#REF!</v>
      </c>
      <c r="P357" s="115" t="e">
        <v>#REF!</v>
      </c>
      <c r="Q357" s="115" t="e">
        <v>#REF!</v>
      </c>
      <c r="R357" s="115" t="e">
        <v>#REF!</v>
      </c>
      <c r="S357" s="115" t="e">
        <v>#REF!</v>
      </c>
      <c r="T357" s="115" t="e">
        <v>#REF!</v>
      </c>
      <c r="U357" s="115" t="e">
        <v>#REF!</v>
      </c>
      <c r="V357" s="115" t="e">
        <v>#REF!</v>
      </c>
      <c r="W357" s="115" t="e">
        <v>#REF!</v>
      </c>
      <c r="X357" s="115" t="e">
        <v>#REF!</v>
      </c>
      <c r="Y357" s="115" t="e">
        <v>#REF!</v>
      </c>
      <c r="Z357" s="115" t="e">
        <v>#REF!</v>
      </c>
      <c r="AA357" s="115" t="e">
        <v>#REF!</v>
      </c>
      <c r="AB357" s="115" t="e">
        <v>#REF!</v>
      </c>
      <c r="AC357" s="115" t="e">
        <v>#REF!</v>
      </c>
      <c r="AD357" s="115" t="e">
        <v>#REF!</v>
      </c>
      <c r="AE357" s="115" t="e">
        <v>#REF!</v>
      </c>
      <c r="AF357" s="115" t="e">
        <v>#REF!</v>
      </c>
      <c r="AG357" s="115" t="e">
        <v>#REF!</v>
      </c>
      <c r="AH357" s="115" t="e">
        <v>#REF!</v>
      </c>
      <c r="AI357" s="115" t="e">
        <v>#REF!</v>
      </c>
      <c r="AJ357" s="115" t="e">
        <v>#REF!</v>
      </c>
      <c r="AK357" s="115" t="e">
        <v>#REF!</v>
      </c>
      <c r="AL357" s="115" t="e">
        <v>#REF!</v>
      </c>
      <c r="AM357" s="115" t="e">
        <v>#REF!</v>
      </c>
      <c r="AN357" s="115" t="e">
        <v>#REF!</v>
      </c>
      <c r="AO357" s="115" t="e">
        <v>#REF!</v>
      </c>
      <c r="AP357" s="115" t="e">
        <v>#REF!</v>
      </c>
      <c r="AQ357" s="115" t="e">
        <v>#REF!</v>
      </c>
      <c r="AR357" s="115" t="e">
        <v>#REF!</v>
      </c>
      <c r="AS357" s="115" t="e">
        <v>#REF!</v>
      </c>
      <c r="AT357" s="115" t="e">
        <v>#REF!</v>
      </c>
      <c r="AU357" s="115" t="e">
        <v>#REF!</v>
      </c>
      <c r="AV357" s="115" t="e">
        <v>#REF!</v>
      </c>
      <c r="AW357" s="115" t="e">
        <v>#REF!</v>
      </c>
      <c r="AX357" s="115" t="e">
        <v>#REF!</v>
      </c>
      <c r="AY357" s="115" t="e">
        <v>#REF!</v>
      </c>
      <c r="AZ357" s="115" t="e">
        <v>#REF!</v>
      </c>
      <c r="BA357" s="115" t="e">
        <v>#REF!</v>
      </c>
      <c r="BB357" s="115" t="e">
        <v>#REF!</v>
      </c>
      <c r="BC357" s="115" t="e">
        <v>#REF!</v>
      </c>
      <c r="BD357" s="115" t="e">
        <v>#REF!</v>
      </c>
      <c r="BE357" s="115" t="e">
        <v>#REF!</v>
      </c>
      <c r="BF357" s="115" t="e">
        <v>#REF!</v>
      </c>
    </row>
    <row r="358" spans="2:58" ht="15.75" customHeight="1">
      <c r="B358" s="114">
        <v>0</v>
      </c>
      <c r="C358" s="115" t="e">
        <v>#REF!</v>
      </c>
      <c r="D358" s="115" t="e">
        <v>#REF!</v>
      </c>
      <c r="E358" s="115" t="e">
        <v>#REF!</v>
      </c>
      <c r="F358" s="115" t="e">
        <v>#REF!</v>
      </c>
      <c r="G358" s="115" t="e">
        <v>#REF!</v>
      </c>
      <c r="H358" s="115" t="e">
        <v>#REF!</v>
      </c>
      <c r="I358" s="115" t="e">
        <v>#REF!</v>
      </c>
      <c r="J358" s="115" t="e">
        <v>#REF!</v>
      </c>
      <c r="K358" s="115" t="e">
        <v>#REF!</v>
      </c>
      <c r="L358" s="115" t="e">
        <v>#REF!</v>
      </c>
      <c r="M358" s="115" t="e">
        <v>#REF!</v>
      </c>
      <c r="N358" s="115" t="e">
        <v>#REF!</v>
      </c>
      <c r="O358" s="115" t="e">
        <v>#REF!</v>
      </c>
      <c r="P358" s="115" t="e">
        <v>#REF!</v>
      </c>
      <c r="Q358" s="115" t="e">
        <v>#REF!</v>
      </c>
      <c r="R358" s="115" t="e">
        <v>#REF!</v>
      </c>
      <c r="S358" s="115" t="e">
        <v>#REF!</v>
      </c>
      <c r="T358" s="115" t="e">
        <v>#REF!</v>
      </c>
      <c r="U358" s="115" t="e">
        <v>#REF!</v>
      </c>
      <c r="V358" s="115" t="e">
        <v>#REF!</v>
      </c>
      <c r="W358" s="115" t="e">
        <v>#REF!</v>
      </c>
      <c r="X358" s="115" t="e">
        <v>#REF!</v>
      </c>
      <c r="Y358" s="115" t="e">
        <v>#REF!</v>
      </c>
      <c r="Z358" s="115" t="e">
        <v>#REF!</v>
      </c>
      <c r="AA358" s="115" t="e">
        <v>#REF!</v>
      </c>
      <c r="AB358" s="115" t="e">
        <v>#REF!</v>
      </c>
      <c r="AC358" s="115" t="e">
        <v>#REF!</v>
      </c>
      <c r="AD358" s="115" t="e">
        <v>#REF!</v>
      </c>
      <c r="AE358" s="115" t="e">
        <v>#REF!</v>
      </c>
      <c r="AF358" s="115" t="e">
        <v>#REF!</v>
      </c>
      <c r="AG358" s="115" t="e">
        <v>#REF!</v>
      </c>
      <c r="AH358" s="115" t="e">
        <v>#REF!</v>
      </c>
      <c r="AI358" s="115" t="e">
        <v>#REF!</v>
      </c>
      <c r="AJ358" s="115" t="e">
        <v>#REF!</v>
      </c>
      <c r="AK358" s="115" t="e">
        <v>#REF!</v>
      </c>
      <c r="AL358" s="115" t="e">
        <v>#REF!</v>
      </c>
      <c r="AM358" s="115" t="e">
        <v>#REF!</v>
      </c>
      <c r="AN358" s="115" t="e">
        <v>#REF!</v>
      </c>
      <c r="AO358" s="115" t="e">
        <v>#REF!</v>
      </c>
      <c r="AP358" s="115" t="e">
        <v>#REF!</v>
      </c>
      <c r="AQ358" s="115" t="e">
        <v>#REF!</v>
      </c>
      <c r="AR358" s="115" t="e">
        <v>#REF!</v>
      </c>
      <c r="AS358" s="115" t="e">
        <v>#REF!</v>
      </c>
      <c r="AT358" s="115" t="e">
        <v>#REF!</v>
      </c>
      <c r="AU358" s="115" t="e">
        <v>#REF!</v>
      </c>
      <c r="AV358" s="115" t="e">
        <v>#REF!</v>
      </c>
      <c r="AW358" s="115" t="e">
        <v>#REF!</v>
      </c>
      <c r="AX358" s="115" t="e">
        <v>#REF!</v>
      </c>
      <c r="AY358" s="115" t="e">
        <v>#REF!</v>
      </c>
      <c r="AZ358" s="115" t="e">
        <v>#REF!</v>
      </c>
      <c r="BA358" s="115" t="e">
        <v>#REF!</v>
      </c>
      <c r="BB358" s="115" t="e">
        <v>#REF!</v>
      </c>
      <c r="BC358" s="115" t="e">
        <v>#REF!</v>
      </c>
      <c r="BD358" s="115" t="e">
        <v>#REF!</v>
      </c>
      <c r="BE358" s="115" t="e">
        <v>#REF!</v>
      </c>
      <c r="BF358" s="115" t="e">
        <v>#REF!</v>
      </c>
    </row>
    <row r="359" spans="2:58" ht="15.75" customHeight="1">
      <c r="B359" s="114">
        <v>0</v>
      </c>
      <c r="C359" s="115" t="e">
        <v>#REF!</v>
      </c>
      <c r="D359" s="115" t="e">
        <v>#REF!</v>
      </c>
      <c r="E359" s="115" t="e">
        <v>#REF!</v>
      </c>
      <c r="F359" s="115" t="e">
        <v>#REF!</v>
      </c>
      <c r="G359" s="115" t="e">
        <v>#REF!</v>
      </c>
      <c r="H359" s="115" t="e">
        <v>#REF!</v>
      </c>
      <c r="I359" s="115" t="e">
        <v>#REF!</v>
      </c>
      <c r="J359" s="115" t="e">
        <v>#REF!</v>
      </c>
      <c r="K359" s="115" t="e">
        <v>#REF!</v>
      </c>
      <c r="L359" s="115" t="e">
        <v>#REF!</v>
      </c>
      <c r="M359" s="115" t="e">
        <v>#REF!</v>
      </c>
      <c r="N359" s="115" t="e">
        <v>#REF!</v>
      </c>
      <c r="O359" s="115" t="e">
        <v>#REF!</v>
      </c>
      <c r="P359" s="115" t="e">
        <v>#REF!</v>
      </c>
      <c r="Q359" s="115" t="e">
        <v>#REF!</v>
      </c>
      <c r="R359" s="115" t="e">
        <v>#REF!</v>
      </c>
      <c r="S359" s="115" t="e">
        <v>#REF!</v>
      </c>
      <c r="T359" s="115" t="e">
        <v>#REF!</v>
      </c>
      <c r="U359" s="115" t="e">
        <v>#REF!</v>
      </c>
      <c r="V359" s="115" t="e">
        <v>#REF!</v>
      </c>
      <c r="W359" s="115" t="e">
        <v>#REF!</v>
      </c>
      <c r="X359" s="115" t="e">
        <v>#REF!</v>
      </c>
      <c r="Y359" s="115" t="e">
        <v>#REF!</v>
      </c>
      <c r="Z359" s="115" t="e">
        <v>#REF!</v>
      </c>
      <c r="AA359" s="115" t="e">
        <v>#REF!</v>
      </c>
      <c r="AB359" s="115" t="e">
        <v>#REF!</v>
      </c>
      <c r="AC359" s="115" t="e">
        <v>#REF!</v>
      </c>
      <c r="AD359" s="115" t="e">
        <v>#REF!</v>
      </c>
      <c r="AE359" s="115" t="e">
        <v>#REF!</v>
      </c>
      <c r="AF359" s="115" t="e">
        <v>#REF!</v>
      </c>
      <c r="AG359" s="115" t="e">
        <v>#REF!</v>
      </c>
      <c r="AH359" s="115" t="e">
        <v>#REF!</v>
      </c>
      <c r="AI359" s="115" t="e">
        <v>#REF!</v>
      </c>
      <c r="AJ359" s="115" t="e">
        <v>#REF!</v>
      </c>
      <c r="AK359" s="115" t="e">
        <v>#REF!</v>
      </c>
      <c r="AL359" s="115" t="e">
        <v>#REF!</v>
      </c>
      <c r="AM359" s="115" t="e">
        <v>#REF!</v>
      </c>
      <c r="AN359" s="115" t="e">
        <v>#REF!</v>
      </c>
      <c r="AO359" s="115" t="e">
        <v>#REF!</v>
      </c>
      <c r="AP359" s="115" t="e">
        <v>#REF!</v>
      </c>
      <c r="AQ359" s="115" t="e">
        <v>#REF!</v>
      </c>
      <c r="AR359" s="115" t="e">
        <v>#REF!</v>
      </c>
      <c r="AS359" s="115" t="e">
        <v>#REF!</v>
      </c>
      <c r="AT359" s="115" t="e">
        <v>#REF!</v>
      </c>
      <c r="AU359" s="115" t="e">
        <v>#REF!</v>
      </c>
      <c r="AV359" s="115" t="e">
        <v>#REF!</v>
      </c>
      <c r="AW359" s="115" t="e">
        <v>#REF!</v>
      </c>
      <c r="AX359" s="115" t="e">
        <v>#REF!</v>
      </c>
      <c r="AY359" s="115" t="e">
        <v>#REF!</v>
      </c>
      <c r="AZ359" s="115" t="e">
        <v>#REF!</v>
      </c>
      <c r="BA359" s="115" t="e">
        <v>#REF!</v>
      </c>
      <c r="BB359" s="115" t="e">
        <v>#REF!</v>
      </c>
      <c r="BC359" s="115" t="e">
        <v>#REF!</v>
      </c>
      <c r="BD359" s="115" t="e">
        <v>#REF!</v>
      </c>
      <c r="BE359" s="115" t="e">
        <v>#REF!</v>
      </c>
      <c r="BF359" s="115" t="e">
        <v>#REF!</v>
      </c>
    </row>
    <row r="360" spans="2:58" ht="15.75" customHeight="1">
      <c r="B360" s="114">
        <v>0</v>
      </c>
      <c r="C360" s="115" t="e">
        <v>#REF!</v>
      </c>
      <c r="D360" s="115" t="e">
        <v>#REF!</v>
      </c>
      <c r="E360" s="115" t="e">
        <v>#REF!</v>
      </c>
      <c r="F360" s="115" t="e">
        <v>#REF!</v>
      </c>
      <c r="G360" s="115" t="e">
        <v>#REF!</v>
      </c>
      <c r="H360" s="115" t="e">
        <v>#REF!</v>
      </c>
      <c r="I360" s="115" t="e">
        <v>#REF!</v>
      </c>
      <c r="J360" s="115" t="e">
        <v>#REF!</v>
      </c>
      <c r="K360" s="115" t="e">
        <v>#REF!</v>
      </c>
      <c r="L360" s="115" t="e">
        <v>#REF!</v>
      </c>
      <c r="M360" s="115" t="e">
        <v>#REF!</v>
      </c>
      <c r="N360" s="115" t="e">
        <v>#REF!</v>
      </c>
      <c r="O360" s="115" t="e">
        <v>#REF!</v>
      </c>
      <c r="P360" s="115" t="e">
        <v>#REF!</v>
      </c>
      <c r="Q360" s="115" t="e">
        <v>#REF!</v>
      </c>
      <c r="R360" s="115" t="e">
        <v>#REF!</v>
      </c>
      <c r="S360" s="115" t="e">
        <v>#REF!</v>
      </c>
      <c r="T360" s="115" t="e">
        <v>#REF!</v>
      </c>
      <c r="U360" s="115" t="e">
        <v>#REF!</v>
      </c>
      <c r="V360" s="115" t="e">
        <v>#REF!</v>
      </c>
      <c r="W360" s="115" t="e">
        <v>#REF!</v>
      </c>
      <c r="X360" s="115" t="e">
        <v>#REF!</v>
      </c>
      <c r="Y360" s="115" t="e">
        <v>#REF!</v>
      </c>
      <c r="Z360" s="115" t="e">
        <v>#REF!</v>
      </c>
      <c r="AA360" s="115" t="e">
        <v>#REF!</v>
      </c>
      <c r="AB360" s="115" t="e">
        <v>#REF!</v>
      </c>
      <c r="AC360" s="115" t="e">
        <v>#REF!</v>
      </c>
      <c r="AD360" s="115" t="e">
        <v>#REF!</v>
      </c>
      <c r="AE360" s="115" t="e">
        <v>#REF!</v>
      </c>
      <c r="AF360" s="115" t="e">
        <v>#REF!</v>
      </c>
      <c r="AG360" s="115" t="e">
        <v>#REF!</v>
      </c>
      <c r="AH360" s="115" t="e">
        <v>#REF!</v>
      </c>
      <c r="AI360" s="115" t="e">
        <v>#REF!</v>
      </c>
      <c r="AJ360" s="115" t="e">
        <v>#REF!</v>
      </c>
      <c r="AK360" s="115" t="e">
        <v>#REF!</v>
      </c>
      <c r="AL360" s="115" t="e">
        <v>#REF!</v>
      </c>
      <c r="AM360" s="115" t="e">
        <v>#REF!</v>
      </c>
      <c r="AN360" s="115" t="e">
        <v>#REF!</v>
      </c>
      <c r="AO360" s="115" t="e">
        <v>#REF!</v>
      </c>
      <c r="AP360" s="115" t="e">
        <v>#REF!</v>
      </c>
      <c r="AQ360" s="115" t="e">
        <v>#REF!</v>
      </c>
      <c r="AR360" s="115" t="e">
        <v>#REF!</v>
      </c>
      <c r="AS360" s="115" t="e">
        <v>#REF!</v>
      </c>
      <c r="AT360" s="115" t="e">
        <v>#REF!</v>
      </c>
      <c r="AU360" s="115" t="e">
        <v>#REF!</v>
      </c>
      <c r="AV360" s="115" t="e">
        <v>#REF!</v>
      </c>
      <c r="AW360" s="115" t="e">
        <v>#REF!</v>
      </c>
      <c r="AX360" s="115" t="e">
        <v>#REF!</v>
      </c>
      <c r="AY360" s="115" t="e">
        <v>#REF!</v>
      </c>
      <c r="AZ360" s="115" t="e">
        <v>#REF!</v>
      </c>
      <c r="BA360" s="115" t="e">
        <v>#REF!</v>
      </c>
      <c r="BB360" s="115" t="e">
        <v>#REF!</v>
      </c>
      <c r="BC360" s="115" t="e">
        <v>#REF!</v>
      </c>
      <c r="BD360" s="115" t="e">
        <v>#REF!</v>
      </c>
      <c r="BE360" s="115" t="e">
        <v>#REF!</v>
      </c>
      <c r="BF360" s="115" t="e">
        <v>#REF!</v>
      </c>
    </row>
    <row r="361" spans="2:58" ht="15.75" customHeight="1">
      <c r="B361" s="114">
        <v>0</v>
      </c>
      <c r="C361" s="115" t="e">
        <v>#REF!</v>
      </c>
      <c r="D361" s="115" t="e">
        <v>#REF!</v>
      </c>
      <c r="E361" s="115" t="e">
        <v>#REF!</v>
      </c>
      <c r="F361" s="115" t="e">
        <v>#REF!</v>
      </c>
      <c r="G361" s="115" t="e">
        <v>#REF!</v>
      </c>
      <c r="H361" s="115" t="e">
        <v>#REF!</v>
      </c>
      <c r="I361" s="115" t="e">
        <v>#REF!</v>
      </c>
      <c r="J361" s="115" t="e">
        <v>#REF!</v>
      </c>
      <c r="K361" s="115" t="e">
        <v>#REF!</v>
      </c>
      <c r="L361" s="115" t="e">
        <v>#REF!</v>
      </c>
      <c r="M361" s="115" t="e">
        <v>#REF!</v>
      </c>
      <c r="N361" s="115" t="e">
        <v>#REF!</v>
      </c>
      <c r="O361" s="115" t="e">
        <v>#REF!</v>
      </c>
      <c r="P361" s="115" t="e">
        <v>#REF!</v>
      </c>
      <c r="Q361" s="115" t="e">
        <v>#REF!</v>
      </c>
      <c r="R361" s="115" t="e">
        <v>#REF!</v>
      </c>
      <c r="S361" s="115" t="e">
        <v>#REF!</v>
      </c>
      <c r="T361" s="115" t="e">
        <v>#REF!</v>
      </c>
      <c r="U361" s="115" t="e">
        <v>#REF!</v>
      </c>
      <c r="V361" s="115" t="e">
        <v>#REF!</v>
      </c>
      <c r="W361" s="115" t="e">
        <v>#REF!</v>
      </c>
      <c r="X361" s="115" t="e">
        <v>#REF!</v>
      </c>
      <c r="Y361" s="115" t="e">
        <v>#REF!</v>
      </c>
      <c r="Z361" s="115" t="e">
        <v>#REF!</v>
      </c>
      <c r="AA361" s="115" t="e">
        <v>#REF!</v>
      </c>
      <c r="AB361" s="115" t="e">
        <v>#REF!</v>
      </c>
      <c r="AC361" s="115" t="e">
        <v>#REF!</v>
      </c>
      <c r="AD361" s="115" t="e">
        <v>#REF!</v>
      </c>
      <c r="AE361" s="115" t="e">
        <v>#REF!</v>
      </c>
      <c r="AF361" s="115" t="e">
        <v>#REF!</v>
      </c>
      <c r="AG361" s="115" t="e">
        <v>#REF!</v>
      </c>
      <c r="AH361" s="115" t="e">
        <v>#REF!</v>
      </c>
      <c r="AI361" s="115" t="e">
        <v>#REF!</v>
      </c>
      <c r="AJ361" s="115" t="e">
        <v>#REF!</v>
      </c>
      <c r="AK361" s="115" t="e">
        <v>#REF!</v>
      </c>
      <c r="AL361" s="115" t="e">
        <v>#REF!</v>
      </c>
      <c r="AM361" s="115" t="e">
        <v>#REF!</v>
      </c>
      <c r="AN361" s="115" t="e">
        <v>#REF!</v>
      </c>
      <c r="AO361" s="115" t="e">
        <v>#REF!</v>
      </c>
      <c r="AP361" s="115" t="e">
        <v>#REF!</v>
      </c>
      <c r="AQ361" s="115" t="e">
        <v>#REF!</v>
      </c>
      <c r="AR361" s="115" t="e">
        <v>#REF!</v>
      </c>
      <c r="AS361" s="115" t="e">
        <v>#REF!</v>
      </c>
      <c r="AT361" s="115" t="e">
        <v>#REF!</v>
      </c>
      <c r="AU361" s="115" t="e">
        <v>#REF!</v>
      </c>
      <c r="AV361" s="115" t="e">
        <v>#REF!</v>
      </c>
      <c r="AW361" s="115" t="e">
        <v>#REF!</v>
      </c>
      <c r="AX361" s="115" t="e">
        <v>#REF!</v>
      </c>
      <c r="AY361" s="115" t="e">
        <v>#REF!</v>
      </c>
      <c r="AZ361" s="115" t="e">
        <v>#REF!</v>
      </c>
      <c r="BA361" s="115" t="e">
        <v>#REF!</v>
      </c>
      <c r="BB361" s="115" t="e">
        <v>#REF!</v>
      </c>
      <c r="BC361" s="115" t="e">
        <v>#REF!</v>
      </c>
      <c r="BD361" s="115" t="e">
        <v>#REF!</v>
      </c>
      <c r="BE361" s="115" t="e">
        <v>#REF!</v>
      </c>
      <c r="BF361" s="115" t="e">
        <v>#REF!</v>
      </c>
    </row>
    <row r="362" spans="2:58" ht="15.75" customHeight="1">
      <c r="B362" s="114">
        <v>0</v>
      </c>
      <c r="C362" s="115" t="e">
        <v>#REF!</v>
      </c>
      <c r="D362" s="115" t="e">
        <v>#REF!</v>
      </c>
      <c r="E362" s="115" t="e">
        <v>#REF!</v>
      </c>
      <c r="F362" s="115" t="e">
        <v>#REF!</v>
      </c>
      <c r="G362" s="115" t="e">
        <v>#REF!</v>
      </c>
      <c r="H362" s="115" t="e">
        <v>#REF!</v>
      </c>
      <c r="I362" s="115" t="e">
        <v>#REF!</v>
      </c>
      <c r="J362" s="115" t="e">
        <v>#REF!</v>
      </c>
      <c r="K362" s="115" t="e">
        <v>#REF!</v>
      </c>
      <c r="L362" s="115" t="e">
        <v>#REF!</v>
      </c>
      <c r="M362" s="115" t="e">
        <v>#REF!</v>
      </c>
      <c r="N362" s="115" t="e">
        <v>#REF!</v>
      </c>
      <c r="O362" s="115" t="e">
        <v>#REF!</v>
      </c>
      <c r="P362" s="115" t="e">
        <v>#REF!</v>
      </c>
      <c r="Q362" s="115" t="e">
        <v>#REF!</v>
      </c>
      <c r="R362" s="115" t="e">
        <v>#REF!</v>
      </c>
      <c r="S362" s="115" t="e">
        <v>#REF!</v>
      </c>
      <c r="T362" s="115" t="e">
        <v>#REF!</v>
      </c>
      <c r="U362" s="115" t="e">
        <v>#REF!</v>
      </c>
      <c r="V362" s="115" t="e">
        <v>#REF!</v>
      </c>
      <c r="W362" s="115" t="e">
        <v>#REF!</v>
      </c>
      <c r="X362" s="115" t="e">
        <v>#REF!</v>
      </c>
      <c r="Y362" s="115" t="e">
        <v>#REF!</v>
      </c>
      <c r="Z362" s="115" t="e">
        <v>#REF!</v>
      </c>
      <c r="AA362" s="115" t="e">
        <v>#REF!</v>
      </c>
      <c r="AB362" s="115" t="e">
        <v>#REF!</v>
      </c>
      <c r="AC362" s="115" t="e">
        <v>#REF!</v>
      </c>
      <c r="AD362" s="115" t="e">
        <v>#REF!</v>
      </c>
      <c r="AE362" s="115" t="e">
        <v>#REF!</v>
      </c>
      <c r="AF362" s="115" t="e">
        <v>#REF!</v>
      </c>
      <c r="AG362" s="115" t="e">
        <v>#REF!</v>
      </c>
      <c r="AH362" s="115" t="e">
        <v>#REF!</v>
      </c>
      <c r="AI362" s="115" t="e">
        <v>#REF!</v>
      </c>
      <c r="AJ362" s="115" t="e">
        <v>#REF!</v>
      </c>
      <c r="AK362" s="115" t="e">
        <v>#REF!</v>
      </c>
      <c r="AL362" s="115" t="e">
        <v>#REF!</v>
      </c>
      <c r="AM362" s="115" t="e">
        <v>#REF!</v>
      </c>
      <c r="AN362" s="115" t="e">
        <v>#REF!</v>
      </c>
      <c r="AO362" s="115" t="e">
        <v>#REF!</v>
      </c>
      <c r="AP362" s="115" t="e">
        <v>#REF!</v>
      </c>
      <c r="AQ362" s="115" t="e">
        <v>#REF!</v>
      </c>
      <c r="AR362" s="115" t="e">
        <v>#REF!</v>
      </c>
      <c r="AS362" s="115" t="e">
        <v>#REF!</v>
      </c>
      <c r="AT362" s="115" t="e">
        <v>#REF!</v>
      </c>
      <c r="AU362" s="115" t="e">
        <v>#REF!</v>
      </c>
      <c r="AV362" s="115" t="e">
        <v>#REF!</v>
      </c>
      <c r="AW362" s="115" t="e">
        <v>#REF!</v>
      </c>
      <c r="AX362" s="115" t="e">
        <v>#REF!</v>
      </c>
      <c r="AY362" s="115" t="e">
        <v>#REF!</v>
      </c>
      <c r="AZ362" s="115" t="e">
        <v>#REF!</v>
      </c>
      <c r="BA362" s="115" t="e">
        <v>#REF!</v>
      </c>
      <c r="BB362" s="115" t="e">
        <v>#REF!</v>
      </c>
      <c r="BC362" s="115" t="e">
        <v>#REF!</v>
      </c>
      <c r="BD362" s="115" t="e">
        <v>#REF!</v>
      </c>
      <c r="BE362" s="115" t="e">
        <v>#REF!</v>
      </c>
      <c r="BF362" s="115" t="e">
        <v>#REF!</v>
      </c>
    </row>
    <row r="363" spans="2:58" ht="15.75" customHeight="1">
      <c r="B363" s="114">
        <v>0</v>
      </c>
      <c r="C363" s="115" t="e">
        <v>#REF!</v>
      </c>
      <c r="D363" s="115" t="e">
        <v>#REF!</v>
      </c>
      <c r="E363" s="115" t="e">
        <v>#REF!</v>
      </c>
      <c r="F363" s="115" t="e">
        <v>#REF!</v>
      </c>
      <c r="G363" s="115" t="e">
        <v>#REF!</v>
      </c>
      <c r="H363" s="115" t="e">
        <v>#REF!</v>
      </c>
      <c r="I363" s="115" t="e">
        <v>#REF!</v>
      </c>
      <c r="J363" s="115" t="e">
        <v>#REF!</v>
      </c>
      <c r="K363" s="115" t="e">
        <v>#REF!</v>
      </c>
      <c r="L363" s="115" t="e">
        <v>#REF!</v>
      </c>
      <c r="M363" s="115" t="e">
        <v>#REF!</v>
      </c>
      <c r="N363" s="115" t="e">
        <v>#REF!</v>
      </c>
      <c r="O363" s="115" t="e">
        <v>#REF!</v>
      </c>
      <c r="P363" s="115" t="e">
        <v>#REF!</v>
      </c>
      <c r="Q363" s="115" t="e">
        <v>#REF!</v>
      </c>
      <c r="R363" s="115" t="e">
        <v>#REF!</v>
      </c>
      <c r="S363" s="115" t="e">
        <v>#REF!</v>
      </c>
      <c r="T363" s="115" t="e">
        <v>#REF!</v>
      </c>
      <c r="U363" s="115" t="e">
        <v>#REF!</v>
      </c>
      <c r="V363" s="115" t="e">
        <v>#REF!</v>
      </c>
      <c r="W363" s="115" t="e">
        <v>#REF!</v>
      </c>
      <c r="X363" s="115" t="e">
        <v>#REF!</v>
      </c>
      <c r="Y363" s="115" t="e">
        <v>#REF!</v>
      </c>
      <c r="Z363" s="115" t="e">
        <v>#REF!</v>
      </c>
      <c r="AA363" s="115" t="e">
        <v>#REF!</v>
      </c>
      <c r="AB363" s="115" t="e">
        <v>#REF!</v>
      </c>
      <c r="AC363" s="115" t="e">
        <v>#REF!</v>
      </c>
      <c r="AD363" s="115" t="e">
        <v>#REF!</v>
      </c>
      <c r="AE363" s="115" t="e">
        <v>#REF!</v>
      </c>
      <c r="AF363" s="115" t="e">
        <v>#REF!</v>
      </c>
      <c r="AG363" s="115" t="e">
        <v>#REF!</v>
      </c>
      <c r="AH363" s="115" t="e">
        <v>#REF!</v>
      </c>
      <c r="AI363" s="115" t="e">
        <v>#REF!</v>
      </c>
      <c r="AJ363" s="115" t="e">
        <v>#REF!</v>
      </c>
      <c r="AK363" s="115" t="e">
        <v>#REF!</v>
      </c>
      <c r="AL363" s="115" t="e">
        <v>#REF!</v>
      </c>
      <c r="AM363" s="115" t="e">
        <v>#REF!</v>
      </c>
      <c r="AN363" s="115" t="e">
        <v>#REF!</v>
      </c>
      <c r="AO363" s="115" t="e">
        <v>#REF!</v>
      </c>
      <c r="AP363" s="115" t="e">
        <v>#REF!</v>
      </c>
      <c r="AQ363" s="115" t="e">
        <v>#REF!</v>
      </c>
      <c r="AR363" s="115" t="e">
        <v>#REF!</v>
      </c>
      <c r="AS363" s="115" t="e">
        <v>#REF!</v>
      </c>
      <c r="AT363" s="115" t="e">
        <v>#REF!</v>
      </c>
      <c r="AU363" s="115" t="e">
        <v>#REF!</v>
      </c>
      <c r="AV363" s="115" t="e">
        <v>#REF!</v>
      </c>
      <c r="AW363" s="115" t="e">
        <v>#REF!</v>
      </c>
      <c r="AX363" s="115" t="e">
        <v>#REF!</v>
      </c>
      <c r="AY363" s="115" t="e">
        <v>#REF!</v>
      </c>
      <c r="AZ363" s="115" t="e">
        <v>#REF!</v>
      </c>
      <c r="BA363" s="115" t="e">
        <v>#REF!</v>
      </c>
      <c r="BB363" s="115" t="e">
        <v>#REF!</v>
      </c>
      <c r="BC363" s="115" t="e">
        <v>#REF!</v>
      </c>
      <c r="BD363" s="115" t="e">
        <v>#REF!</v>
      </c>
      <c r="BE363" s="115" t="e">
        <v>#REF!</v>
      </c>
      <c r="BF363" s="115" t="e">
        <v>#REF!</v>
      </c>
    </row>
    <row r="364" spans="2:58" ht="15.75" customHeight="1">
      <c r="B364" s="114">
        <v>0</v>
      </c>
      <c r="C364" s="115" t="e">
        <v>#REF!</v>
      </c>
      <c r="D364" s="115" t="e">
        <v>#REF!</v>
      </c>
      <c r="E364" s="115" t="e">
        <v>#REF!</v>
      </c>
      <c r="F364" s="115" t="e">
        <v>#REF!</v>
      </c>
      <c r="G364" s="115" t="e">
        <v>#REF!</v>
      </c>
      <c r="H364" s="115" t="e">
        <v>#REF!</v>
      </c>
      <c r="I364" s="115" t="e">
        <v>#REF!</v>
      </c>
      <c r="J364" s="115" t="e">
        <v>#REF!</v>
      </c>
      <c r="K364" s="115" t="e">
        <v>#REF!</v>
      </c>
      <c r="L364" s="115" t="e">
        <v>#REF!</v>
      </c>
      <c r="M364" s="115" t="e">
        <v>#REF!</v>
      </c>
      <c r="N364" s="115" t="e">
        <v>#REF!</v>
      </c>
      <c r="O364" s="115" t="e">
        <v>#REF!</v>
      </c>
      <c r="P364" s="115" t="e">
        <v>#REF!</v>
      </c>
      <c r="Q364" s="115" t="e">
        <v>#REF!</v>
      </c>
      <c r="R364" s="115" t="e">
        <v>#REF!</v>
      </c>
      <c r="S364" s="115" t="e">
        <v>#REF!</v>
      </c>
      <c r="T364" s="115" t="e">
        <v>#REF!</v>
      </c>
      <c r="U364" s="115" t="e">
        <v>#REF!</v>
      </c>
      <c r="V364" s="115" t="e">
        <v>#REF!</v>
      </c>
      <c r="W364" s="115" t="e">
        <v>#REF!</v>
      </c>
      <c r="X364" s="115" t="e">
        <v>#REF!</v>
      </c>
      <c r="Y364" s="115" t="e">
        <v>#REF!</v>
      </c>
      <c r="Z364" s="115" t="e">
        <v>#REF!</v>
      </c>
      <c r="AA364" s="115" t="e">
        <v>#REF!</v>
      </c>
      <c r="AB364" s="115" t="e">
        <v>#REF!</v>
      </c>
      <c r="AC364" s="115" t="e">
        <v>#REF!</v>
      </c>
      <c r="AD364" s="115" t="e">
        <v>#REF!</v>
      </c>
      <c r="AE364" s="115" t="e">
        <v>#REF!</v>
      </c>
      <c r="AF364" s="115" t="e">
        <v>#REF!</v>
      </c>
      <c r="AG364" s="115" t="e">
        <v>#REF!</v>
      </c>
      <c r="AH364" s="115" t="e">
        <v>#REF!</v>
      </c>
      <c r="AI364" s="115" t="e">
        <v>#REF!</v>
      </c>
      <c r="AJ364" s="115" t="e">
        <v>#REF!</v>
      </c>
      <c r="AK364" s="115" t="e">
        <v>#REF!</v>
      </c>
      <c r="AL364" s="115" t="e">
        <v>#REF!</v>
      </c>
      <c r="AM364" s="115" t="e">
        <v>#REF!</v>
      </c>
      <c r="AN364" s="115" t="e">
        <v>#REF!</v>
      </c>
      <c r="AO364" s="115" t="e">
        <v>#REF!</v>
      </c>
      <c r="AP364" s="115" t="e">
        <v>#REF!</v>
      </c>
      <c r="AQ364" s="115" t="e">
        <v>#REF!</v>
      </c>
      <c r="AR364" s="115" t="e">
        <v>#REF!</v>
      </c>
      <c r="AS364" s="115" t="e">
        <v>#REF!</v>
      </c>
      <c r="AT364" s="115" t="e">
        <v>#REF!</v>
      </c>
      <c r="AU364" s="115" t="e">
        <v>#REF!</v>
      </c>
      <c r="AV364" s="115" t="e">
        <v>#REF!</v>
      </c>
      <c r="AW364" s="115" t="e">
        <v>#REF!</v>
      </c>
      <c r="AX364" s="115" t="e">
        <v>#REF!</v>
      </c>
      <c r="AY364" s="115" t="e">
        <v>#REF!</v>
      </c>
      <c r="AZ364" s="115" t="e">
        <v>#REF!</v>
      </c>
      <c r="BA364" s="115" t="e">
        <v>#REF!</v>
      </c>
      <c r="BB364" s="115" t="e">
        <v>#REF!</v>
      </c>
      <c r="BC364" s="115" t="e">
        <v>#REF!</v>
      </c>
      <c r="BD364" s="115" t="e">
        <v>#REF!</v>
      </c>
      <c r="BE364" s="115" t="e">
        <v>#REF!</v>
      </c>
      <c r="BF364" s="115" t="e">
        <v>#REF!</v>
      </c>
    </row>
    <row r="365" spans="2:58" ht="15.75" customHeight="1">
      <c r="B365" s="114">
        <v>0</v>
      </c>
      <c r="C365" s="115" t="e">
        <v>#REF!</v>
      </c>
      <c r="D365" s="115" t="e">
        <v>#REF!</v>
      </c>
      <c r="E365" s="115" t="e">
        <v>#REF!</v>
      </c>
      <c r="F365" s="115" t="e">
        <v>#REF!</v>
      </c>
      <c r="G365" s="115" t="e">
        <v>#REF!</v>
      </c>
      <c r="H365" s="115" t="e">
        <v>#REF!</v>
      </c>
      <c r="I365" s="115" t="e">
        <v>#REF!</v>
      </c>
      <c r="J365" s="115" t="e">
        <v>#REF!</v>
      </c>
      <c r="K365" s="115" t="e">
        <v>#REF!</v>
      </c>
      <c r="L365" s="115" t="e">
        <v>#REF!</v>
      </c>
      <c r="M365" s="115" t="e">
        <v>#REF!</v>
      </c>
      <c r="N365" s="115" t="e">
        <v>#REF!</v>
      </c>
      <c r="O365" s="115" t="e">
        <v>#REF!</v>
      </c>
      <c r="P365" s="115" t="e">
        <v>#REF!</v>
      </c>
      <c r="Q365" s="115" t="e">
        <v>#REF!</v>
      </c>
      <c r="R365" s="115" t="e">
        <v>#REF!</v>
      </c>
      <c r="S365" s="115" t="e">
        <v>#REF!</v>
      </c>
      <c r="T365" s="115" t="e">
        <v>#REF!</v>
      </c>
      <c r="U365" s="115" t="e">
        <v>#REF!</v>
      </c>
      <c r="V365" s="115" t="e">
        <v>#REF!</v>
      </c>
      <c r="W365" s="115" t="e">
        <v>#REF!</v>
      </c>
      <c r="X365" s="115" t="e">
        <v>#REF!</v>
      </c>
      <c r="Y365" s="115" t="e">
        <v>#REF!</v>
      </c>
      <c r="Z365" s="115" t="e">
        <v>#REF!</v>
      </c>
      <c r="AA365" s="115" t="e">
        <v>#REF!</v>
      </c>
      <c r="AB365" s="115" t="e">
        <v>#REF!</v>
      </c>
      <c r="AC365" s="115" t="e">
        <v>#REF!</v>
      </c>
      <c r="AD365" s="115" t="e">
        <v>#REF!</v>
      </c>
      <c r="AE365" s="115" t="e">
        <v>#REF!</v>
      </c>
      <c r="AF365" s="115" t="e">
        <v>#REF!</v>
      </c>
      <c r="AG365" s="115" t="e">
        <v>#REF!</v>
      </c>
      <c r="AH365" s="115" t="e">
        <v>#REF!</v>
      </c>
      <c r="AI365" s="115" t="e">
        <v>#REF!</v>
      </c>
      <c r="AJ365" s="115" t="e">
        <v>#REF!</v>
      </c>
      <c r="AK365" s="115" t="e">
        <v>#REF!</v>
      </c>
      <c r="AL365" s="115" t="e">
        <v>#REF!</v>
      </c>
      <c r="AM365" s="115" t="e">
        <v>#REF!</v>
      </c>
      <c r="AN365" s="115" t="e">
        <v>#REF!</v>
      </c>
      <c r="AO365" s="115" t="e">
        <v>#REF!</v>
      </c>
      <c r="AP365" s="115" t="e">
        <v>#REF!</v>
      </c>
      <c r="AQ365" s="115" t="e">
        <v>#REF!</v>
      </c>
      <c r="AR365" s="115" t="e">
        <v>#REF!</v>
      </c>
      <c r="AS365" s="115" t="e">
        <v>#REF!</v>
      </c>
      <c r="AT365" s="115" t="e">
        <v>#REF!</v>
      </c>
      <c r="AU365" s="115" t="e">
        <v>#REF!</v>
      </c>
      <c r="AV365" s="115" t="e">
        <v>#REF!</v>
      </c>
      <c r="AW365" s="115" t="e">
        <v>#REF!</v>
      </c>
      <c r="AX365" s="115" t="e">
        <v>#REF!</v>
      </c>
      <c r="AY365" s="115" t="e">
        <v>#REF!</v>
      </c>
      <c r="AZ365" s="115" t="e">
        <v>#REF!</v>
      </c>
      <c r="BA365" s="115" t="e">
        <v>#REF!</v>
      </c>
      <c r="BB365" s="115" t="e">
        <v>#REF!</v>
      </c>
      <c r="BC365" s="115" t="e">
        <v>#REF!</v>
      </c>
      <c r="BD365" s="115" t="e">
        <v>#REF!</v>
      </c>
      <c r="BE365" s="115" t="e">
        <v>#REF!</v>
      </c>
      <c r="BF365" s="115" t="e">
        <v>#REF!</v>
      </c>
    </row>
    <row r="366" spans="2:58" ht="15.75" customHeight="1">
      <c r="B366" s="114">
        <v>0</v>
      </c>
      <c r="C366" s="115" t="e">
        <v>#REF!</v>
      </c>
      <c r="D366" s="115" t="e">
        <v>#REF!</v>
      </c>
      <c r="E366" s="115" t="e">
        <v>#REF!</v>
      </c>
      <c r="F366" s="115" t="e">
        <v>#REF!</v>
      </c>
      <c r="G366" s="115" t="e">
        <v>#REF!</v>
      </c>
      <c r="H366" s="115" t="e">
        <v>#REF!</v>
      </c>
      <c r="I366" s="115" t="e">
        <v>#REF!</v>
      </c>
      <c r="J366" s="115" t="e">
        <v>#REF!</v>
      </c>
      <c r="K366" s="115" t="e">
        <v>#REF!</v>
      </c>
      <c r="L366" s="115" t="e">
        <v>#REF!</v>
      </c>
      <c r="M366" s="115" t="e">
        <v>#REF!</v>
      </c>
      <c r="N366" s="115" t="e">
        <v>#REF!</v>
      </c>
      <c r="O366" s="115" t="e">
        <v>#REF!</v>
      </c>
      <c r="P366" s="115" t="e">
        <v>#REF!</v>
      </c>
      <c r="Q366" s="115" t="e">
        <v>#REF!</v>
      </c>
      <c r="R366" s="115" t="e">
        <v>#REF!</v>
      </c>
      <c r="S366" s="115" t="e">
        <v>#REF!</v>
      </c>
      <c r="T366" s="115" t="e">
        <v>#REF!</v>
      </c>
      <c r="U366" s="115" t="e">
        <v>#REF!</v>
      </c>
      <c r="V366" s="115" t="e">
        <v>#REF!</v>
      </c>
      <c r="W366" s="115" t="e">
        <v>#REF!</v>
      </c>
      <c r="X366" s="115" t="e">
        <v>#REF!</v>
      </c>
      <c r="Y366" s="115" t="e">
        <v>#REF!</v>
      </c>
      <c r="Z366" s="115" t="e">
        <v>#REF!</v>
      </c>
      <c r="AA366" s="115" t="e">
        <v>#REF!</v>
      </c>
      <c r="AB366" s="115" t="e">
        <v>#REF!</v>
      </c>
      <c r="AC366" s="115" t="e">
        <v>#REF!</v>
      </c>
      <c r="AD366" s="115" t="e">
        <v>#REF!</v>
      </c>
      <c r="AE366" s="115" t="e">
        <v>#REF!</v>
      </c>
      <c r="AF366" s="115" t="e">
        <v>#REF!</v>
      </c>
      <c r="AG366" s="115" t="e">
        <v>#REF!</v>
      </c>
      <c r="AH366" s="115" t="e">
        <v>#REF!</v>
      </c>
      <c r="AI366" s="115" t="e">
        <v>#REF!</v>
      </c>
      <c r="AJ366" s="115" t="e">
        <v>#REF!</v>
      </c>
      <c r="AK366" s="115" t="e">
        <v>#REF!</v>
      </c>
      <c r="AL366" s="115" t="e">
        <v>#REF!</v>
      </c>
      <c r="AM366" s="115" t="e">
        <v>#REF!</v>
      </c>
      <c r="AN366" s="115" t="e">
        <v>#REF!</v>
      </c>
      <c r="AO366" s="115" t="e">
        <v>#REF!</v>
      </c>
      <c r="AP366" s="115" t="e">
        <v>#REF!</v>
      </c>
      <c r="AQ366" s="115" t="e">
        <v>#REF!</v>
      </c>
      <c r="AR366" s="115" t="e">
        <v>#REF!</v>
      </c>
      <c r="AS366" s="115" t="e">
        <v>#REF!</v>
      </c>
      <c r="AT366" s="115" t="e">
        <v>#REF!</v>
      </c>
      <c r="AU366" s="115" t="e">
        <v>#REF!</v>
      </c>
      <c r="AV366" s="115" t="e">
        <v>#REF!</v>
      </c>
      <c r="AW366" s="115" t="e">
        <v>#REF!</v>
      </c>
      <c r="AX366" s="115" t="e">
        <v>#REF!</v>
      </c>
      <c r="AY366" s="115" t="e">
        <v>#REF!</v>
      </c>
      <c r="AZ366" s="115" t="e">
        <v>#REF!</v>
      </c>
      <c r="BA366" s="115" t="e">
        <v>#REF!</v>
      </c>
      <c r="BB366" s="115" t="e">
        <v>#REF!</v>
      </c>
      <c r="BC366" s="115" t="e">
        <v>#REF!</v>
      </c>
      <c r="BD366" s="115" t="e">
        <v>#REF!</v>
      </c>
      <c r="BE366" s="115" t="e">
        <v>#REF!</v>
      </c>
      <c r="BF366" s="115" t="e">
        <v>#REF!</v>
      </c>
    </row>
    <row r="367" spans="2:58" ht="15.75" customHeight="1">
      <c r="B367" s="114">
        <v>0</v>
      </c>
      <c r="C367" s="115" t="e">
        <v>#REF!</v>
      </c>
      <c r="D367" s="115" t="e">
        <v>#REF!</v>
      </c>
      <c r="E367" s="115" t="e">
        <v>#REF!</v>
      </c>
      <c r="F367" s="115" t="e">
        <v>#REF!</v>
      </c>
      <c r="G367" s="115" t="e">
        <v>#REF!</v>
      </c>
      <c r="H367" s="115" t="e">
        <v>#REF!</v>
      </c>
      <c r="I367" s="115" t="e">
        <v>#REF!</v>
      </c>
      <c r="J367" s="115" t="e">
        <v>#REF!</v>
      </c>
      <c r="K367" s="115" t="e">
        <v>#REF!</v>
      </c>
      <c r="L367" s="115" t="e">
        <v>#REF!</v>
      </c>
      <c r="M367" s="115" t="e">
        <v>#REF!</v>
      </c>
      <c r="N367" s="115" t="e">
        <v>#REF!</v>
      </c>
      <c r="O367" s="115" t="e">
        <v>#REF!</v>
      </c>
      <c r="P367" s="115" t="e">
        <v>#REF!</v>
      </c>
      <c r="Q367" s="115" t="e">
        <v>#REF!</v>
      </c>
      <c r="R367" s="115" t="e">
        <v>#REF!</v>
      </c>
      <c r="S367" s="115" t="e">
        <v>#REF!</v>
      </c>
      <c r="T367" s="115" t="e">
        <v>#REF!</v>
      </c>
      <c r="U367" s="115" t="e">
        <v>#REF!</v>
      </c>
      <c r="V367" s="115" t="e">
        <v>#REF!</v>
      </c>
      <c r="W367" s="115" t="e">
        <v>#REF!</v>
      </c>
      <c r="X367" s="115" t="e">
        <v>#REF!</v>
      </c>
      <c r="Y367" s="115" t="e">
        <v>#REF!</v>
      </c>
      <c r="Z367" s="115" t="e">
        <v>#REF!</v>
      </c>
      <c r="AA367" s="115" t="e">
        <v>#REF!</v>
      </c>
      <c r="AB367" s="115" t="e">
        <v>#REF!</v>
      </c>
      <c r="AC367" s="115" t="e">
        <v>#REF!</v>
      </c>
      <c r="AD367" s="115" t="e">
        <v>#REF!</v>
      </c>
      <c r="AE367" s="115" t="e">
        <v>#REF!</v>
      </c>
      <c r="AF367" s="115" t="e">
        <v>#REF!</v>
      </c>
      <c r="AG367" s="115" t="e">
        <v>#REF!</v>
      </c>
      <c r="AH367" s="115" t="e">
        <v>#REF!</v>
      </c>
      <c r="AI367" s="115" t="e">
        <v>#REF!</v>
      </c>
      <c r="AJ367" s="115" t="e">
        <v>#REF!</v>
      </c>
      <c r="AK367" s="115" t="e">
        <v>#REF!</v>
      </c>
      <c r="AL367" s="115" t="e">
        <v>#REF!</v>
      </c>
      <c r="AM367" s="115" t="e">
        <v>#REF!</v>
      </c>
      <c r="AN367" s="115" t="e">
        <v>#REF!</v>
      </c>
      <c r="AO367" s="115" t="e">
        <v>#REF!</v>
      </c>
      <c r="AP367" s="115" t="e">
        <v>#REF!</v>
      </c>
      <c r="AQ367" s="115" t="e">
        <v>#REF!</v>
      </c>
      <c r="AR367" s="115" t="e">
        <v>#REF!</v>
      </c>
      <c r="AS367" s="115" t="e">
        <v>#REF!</v>
      </c>
      <c r="AT367" s="115" t="e">
        <v>#REF!</v>
      </c>
      <c r="AU367" s="115" t="e">
        <v>#REF!</v>
      </c>
      <c r="AV367" s="115" t="e">
        <v>#REF!</v>
      </c>
      <c r="AW367" s="115" t="e">
        <v>#REF!</v>
      </c>
      <c r="AX367" s="115" t="e">
        <v>#REF!</v>
      </c>
      <c r="AY367" s="115" t="e">
        <v>#REF!</v>
      </c>
      <c r="AZ367" s="115" t="e">
        <v>#REF!</v>
      </c>
      <c r="BA367" s="115" t="e">
        <v>#REF!</v>
      </c>
      <c r="BB367" s="115" t="e">
        <v>#REF!</v>
      </c>
      <c r="BC367" s="115" t="e">
        <v>#REF!</v>
      </c>
      <c r="BD367" s="115" t="e">
        <v>#REF!</v>
      </c>
      <c r="BE367" s="115" t="e">
        <v>#REF!</v>
      </c>
      <c r="BF367" s="115" t="e">
        <v>#REF!</v>
      </c>
    </row>
    <row r="368" spans="2:58" ht="15.75" customHeight="1">
      <c r="B368" s="114">
        <v>0</v>
      </c>
      <c r="C368" s="115" t="e">
        <v>#REF!</v>
      </c>
      <c r="D368" s="115" t="e">
        <v>#REF!</v>
      </c>
      <c r="E368" s="115" t="e">
        <v>#REF!</v>
      </c>
      <c r="F368" s="115" t="e">
        <v>#REF!</v>
      </c>
      <c r="G368" s="115" t="e">
        <v>#REF!</v>
      </c>
      <c r="H368" s="115" t="e">
        <v>#REF!</v>
      </c>
      <c r="I368" s="115" t="e">
        <v>#REF!</v>
      </c>
      <c r="J368" s="115" t="e">
        <v>#REF!</v>
      </c>
      <c r="K368" s="115" t="e">
        <v>#REF!</v>
      </c>
      <c r="L368" s="115" t="e">
        <v>#REF!</v>
      </c>
      <c r="M368" s="115" t="e">
        <v>#REF!</v>
      </c>
      <c r="N368" s="115" t="e">
        <v>#REF!</v>
      </c>
      <c r="O368" s="115" t="e">
        <v>#REF!</v>
      </c>
      <c r="P368" s="115" t="e">
        <v>#REF!</v>
      </c>
      <c r="Q368" s="115" t="e">
        <v>#REF!</v>
      </c>
      <c r="R368" s="115" t="e">
        <v>#REF!</v>
      </c>
      <c r="S368" s="115" t="e">
        <v>#REF!</v>
      </c>
      <c r="T368" s="115" t="e">
        <v>#REF!</v>
      </c>
      <c r="U368" s="115" t="e">
        <v>#REF!</v>
      </c>
      <c r="V368" s="115" t="e">
        <v>#REF!</v>
      </c>
      <c r="W368" s="115" t="e">
        <v>#REF!</v>
      </c>
      <c r="X368" s="115" t="e">
        <v>#REF!</v>
      </c>
      <c r="Y368" s="115" t="e">
        <v>#REF!</v>
      </c>
      <c r="Z368" s="115" t="e">
        <v>#REF!</v>
      </c>
      <c r="AA368" s="115" t="e">
        <v>#REF!</v>
      </c>
      <c r="AB368" s="115" t="e">
        <v>#REF!</v>
      </c>
      <c r="AC368" s="115" t="e">
        <v>#REF!</v>
      </c>
      <c r="AD368" s="115" t="e">
        <v>#REF!</v>
      </c>
      <c r="AE368" s="115" t="e">
        <v>#REF!</v>
      </c>
      <c r="AF368" s="115" t="e">
        <v>#REF!</v>
      </c>
      <c r="AG368" s="115" t="e">
        <v>#REF!</v>
      </c>
      <c r="AH368" s="115" t="e">
        <v>#REF!</v>
      </c>
      <c r="AI368" s="115" t="e">
        <v>#REF!</v>
      </c>
      <c r="AJ368" s="115" t="e">
        <v>#REF!</v>
      </c>
      <c r="AK368" s="115" t="e">
        <v>#REF!</v>
      </c>
      <c r="AL368" s="115" t="e">
        <v>#REF!</v>
      </c>
      <c r="AM368" s="115" t="e">
        <v>#REF!</v>
      </c>
      <c r="AN368" s="115" t="e">
        <v>#REF!</v>
      </c>
      <c r="AO368" s="115" t="e">
        <v>#REF!</v>
      </c>
      <c r="AP368" s="115" t="e">
        <v>#REF!</v>
      </c>
      <c r="AQ368" s="115" t="e">
        <v>#REF!</v>
      </c>
      <c r="AR368" s="115" t="e">
        <v>#REF!</v>
      </c>
      <c r="AS368" s="115" t="e">
        <v>#REF!</v>
      </c>
      <c r="AT368" s="115" t="e">
        <v>#REF!</v>
      </c>
      <c r="AU368" s="115" t="e">
        <v>#REF!</v>
      </c>
      <c r="AV368" s="115" t="e">
        <v>#REF!</v>
      </c>
      <c r="AW368" s="115" t="e">
        <v>#REF!</v>
      </c>
      <c r="AX368" s="115" t="e">
        <v>#REF!</v>
      </c>
      <c r="AY368" s="115" t="e">
        <v>#REF!</v>
      </c>
      <c r="AZ368" s="115" t="e">
        <v>#REF!</v>
      </c>
      <c r="BA368" s="115" t="e">
        <v>#REF!</v>
      </c>
      <c r="BB368" s="115" t="e">
        <v>#REF!</v>
      </c>
      <c r="BC368" s="115" t="e">
        <v>#REF!</v>
      </c>
      <c r="BD368" s="115" t="e">
        <v>#REF!</v>
      </c>
      <c r="BE368" s="115" t="e">
        <v>#REF!</v>
      </c>
      <c r="BF368" s="115" t="e">
        <v>#REF!</v>
      </c>
    </row>
    <row r="369" spans="2:58" ht="15.75" customHeight="1">
      <c r="B369" s="114" t="e">
        <v>#N/A</v>
      </c>
      <c r="C369" s="115" t="e">
        <v>#REF!</v>
      </c>
      <c r="D369" s="115" t="e">
        <v>#REF!</v>
      </c>
      <c r="E369" s="115" t="e">
        <v>#REF!</v>
      </c>
      <c r="F369" s="115" t="e">
        <v>#REF!</v>
      </c>
      <c r="G369" s="115" t="e">
        <v>#REF!</v>
      </c>
      <c r="H369" s="115" t="e">
        <v>#REF!</v>
      </c>
      <c r="I369" s="115" t="e">
        <v>#REF!</v>
      </c>
      <c r="J369" s="115" t="e">
        <v>#REF!</v>
      </c>
      <c r="K369" s="115" t="e">
        <v>#REF!</v>
      </c>
      <c r="L369" s="115" t="e">
        <v>#REF!</v>
      </c>
      <c r="M369" s="115" t="e">
        <v>#REF!</v>
      </c>
      <c r="N369" s="115" t="e">
        <v>#REF!</v>
      </c>
      <c r="O369" s="115" t="e">
        <v>#REF!</v>
      </c>
      <c r="P369" s="115" t="e">
        <v>#REF!</v>
      </c>
      <c r="Q369" s="115" t="e">
        <v>#REF!</v>
      </c>
      <c r="R369" s="115" t="e">
        <v>#REF!</v>
      </c>
      <c r="S369" s="115" t="e">
        <v>#REF!</v>
      </c>
      <c r="T369" s="115" t="e">
        <v>#REF!</v>
      </c>
      <c r="U369" s="115" t="e">
        <v>#REF!</v>
      </c>
      <c r="V369" s="115" t="e">
        <v>#REF!</v>
      </c>
      <c r="W369" s="115" t="e">
        <v>#REF!</v>
      </c>
      <c r="X369" s="115" t="e">
        <v>#REF!</v>
      </c>
      <c r="Y369" s="115" t="e">
        <v>#REF!</v>
      </c>
      <c r="Z369" s="115" t="e">
        <v>#REF!</v>
      </c>
      <c r="AA369" s="115" t="e">
        <v>#REF!</v>
      </c>
      <c r="AB369" s="115" t="e">
        <v>#REF!</v>
      </c>
      <c r="AC369" s="115" t="e">
        <v>#REF!</v>
      </c>
      <c r="AD369" s="115" t="e">
        <v>#REF!</v>
      </c>
      <c r="AE369" s="115" t="e">
        <v>#REF!</v>
      </c>
      <c r="AF369" s="115" t="e">
        <v>#REF!</v>
      </c>
      <c r="AG369" s="115" t="e">
        <v>#REF!</v>
      </c>
      <c r="AH369" s="115" t="e">
        <v>#REF!</v>
      </c>
      <c r="AI369" s="115" t="e">
        <v>#REF!</v>
      </c>
      <c r="AJ369" s="115" t="e">
        <v>#REF!</v>
      </c>
      <c r="AK369" s="115" t="e">
        <v>#REF!</v>
      </c>
      <c r="AL369" s="115" t="e">
        <v>#REF!</v>
      </c>
      <c r="AM369" s="115" t="e">
        <v>#REF!</v>
      </c>
      <c r="AN369" s="115" t="e">
        <v>#REF!</v>
      </c>
      <c r="AO369" s="115" t="e">
        <v>#REF!</v>
      </c>
      <c r="AP369" s="115" t="e">
        <v>#REF!</v>
      </c>
      <c r="AQ369" s="115" t="e">
        <v>#REF!</v>
      </c>
      <c r="AR369" s="115" t="e">
        <v>#REF!</v>
      </c>
      <c r="AS369" s="115" t="e">
        <v>#REF!</v>
      </c>
      <c r="AT369" s="115" t="e">
        <v>#REF!</v>
      </c>
      <c r="AU369" s="115" t="e">
        <v>#REF!</v>
      </c>
      <c r="AV369" s="115" t="e">
        <v>#REF!</v>
      </c>
      <c r="AW369" s="115" t="e">
        <v>#REF!</v>
      </c>
      <c r="AX369" s="115" t="e">
        <v>#REF!</v>
      </c>
      <c r="AY369" s="115" t="e">
        <v>#REF!</v>
      </c>
      <c r="AZ369" s="115" t="e">
        <v>#REF!</v>
      </c>
      <c r="BA369" s="115" t="e">
        <v>#REF!</v>
      </c>
      <c r="BB369" s="115" t="e">
        <v>#REF!</v>
      </c>
      <c r="BC369" s="115" t="e">
        <v>#REF!</v>
      </c>
      <c r="BD369" s="115" t="e">
        <v>#REF!</v>
      </c>
      <c r="BE369" s="115" t="e">
        <v>#REF!</v>
      </c>
      <c r="BF369" s="115" t="e">
        <v>#REF!</v>
      </c>
    </row>
    <row r="370" spans="2:58" ht="15.75" customHeight="1">
      <c r="B370" s="114" t="e">
        <v>#N/A</v>
      </c>
      <c r="C370" s="115" t="e">
        <v>#REF!</v>
      </c>
      <c r="D370" s="115" t="e">
        <v>#REF!</v>
      </c>
      <c r="E370" s="115" t="e">
        <v>#REF!</v>
      </c>
      <c r="F370" s="115" t="e">
        <v>#REF!</v>
      </c>
      <c r="G370" s="115" t="e">
        <v>#REF!</v>
      </c>
      <c r="H370" s="115" t="e">
        <v>#REF!</v>
      </c>
      <c r="I370" s="115" t="e">
        <v>#REF!</v>
      </c>
      <c r="J370" s="115" t="e">
        <v>#REF!</v>
      </c>
      <c r="K370" s="115" t="e">
        <v>#REF!</v>
      </c>
      <c r="L370" s="115" t="e">
        <v>#REF!</v>
      </c>
      <c r="M370" s="115" t="e">
        <v>#REF!</v>
      </c>
      <c r="N370" s="115" t="e">
        <v>#REF!</v>
      </c>
      <c r="O370" s="115" t="e">
        <v>#REF!</v>
      </c>
      <c r="P370" s="115" t="e">
        <v>#REF!</v>
      </c>
      <c r="Q370" s="115" t="e">
        <v>#REF!</v>
      </c>
      <c r="R370" s="115" t="e">
        <v>#REF!</v>
      </c>
      <c r="S370" s="115" t="e">
        <v>#REF!</v>
      </c>
      <c r="T370" s="115" t="e">
        <v>#REF!</v>
      </c>
      <c r="U370" s="115" t="e">
        <v>#REF!</v>
      </c>
      <c r="V370" s="115" t="e">
        <v>#REF!</v>
      </c>
      <c r="W370" s="115" t="e">
        <v>#REF!</v>
      </c>
      <c r="X370" s="115" t="e">
        <v>#REF!</v>
      </c>
      <c r="Y370" s="115" t="e">
        <v>#REF!</v>
      </c>
      <c r="Z370" s="115" t="e">
        <v>#REF!</v>
      </c>
      <c r="AA370" s="115" t="e">
        <v>#REF!</v>
      </c>
      <c r="AB370" s="115" t="e">
        <v>#REF!</v>
      </c>
      <c r="AC370" s="115" t="e">
        <v>#REF!</v>
      </c>
      <c r="AD370" s="115" t="e">
        <v>#REF!</v>
      </c>
      <c r="AE370" s="115" t="e">
        <v>#REF!</v>
      </c>
      <c r="AF370" s="115" t="e">
        <v>#REF!</v>
      </c>
      <c r="AG370" s="115" t="e">
        <v>#REF!</v>
      </c>
      <c r="AH370" s="115" t="e">
        <v>#REF!</v>
      </c>
      <c r="AI370" s="115" t="e">
        <v>#REF!</v>
      </c>
      <c r="AJ370" s="115" t="e">
        <v>#REF!</v>
      </c>
      <c r="AK370" s="115" t="e">
        <v>#REF!</v>
      </c>
      <c r="AL370" s="115" t="e">
        <v>#REF!</v>
      </c>
      <c r="AM370" s="115" t="e">
        <v>#REF!</v>
      </c>
      <c r="AN370" s="115" t="e">
        <v>#REF!</v>
      </c>
      <c r="AO370" s="115" t="e">
        <v>#REF!</v>
      </c>
      <c r="AP370" s="115" t="e">
        <v>#REF!</v>
      </c>
      <c r="AQ370" s="115" t="e">
        <v>#REF!</v>
      </c>
      <c r="AR370" s="115" t="e">
        <v>#REF!</v>
      </c>
      <c r="AS370" s="115" t="e">
        <v>#REF!</v>
      </c>
      <c r="AT370" s="115" t="e">
        <v>#REF!</v>
      </c>
      <c r="AU370" s="115" t="e">
        <v>#REF!</v>
      </c>
      <c r="AV370" s="115" t="e">
        <v>#REF!</v>
      </c>
      <c r="AW370" s="115" t="e">
        <v>#REF!</v>
      </c>
      <c r="AX370" s="115" t="e">
        <v>#REF!</v>
      </c>
      <c r="AY370" s="115" t="e">
        <v>#REF!</v>
      </c>
      <c r="AZ370" s="115" t="e">
        <v>#REF!</v>
      </c>
      <c r="BA370" s="115" t="e">
        <v>#REF!</v>
      </c>
      <c r="BB370" s="115" t="e">
        <v>#REF!</v>
      </c>
      <c r="BC370" s="115" t="e">
        <v>#REF!</v>
      </c>
      <c r="BD370" s="115" t="e">
        <v>#REF!</v>
      </c>
      <c r="BE370" s="115" t="e">
        <v>#REF!</v>
      </c>
      <c r="BF370" s="115" t="e">
        <v>#REF!</v>
      </c>
    </row>
    <row r="371" spans="2:58" ht="15.75" customHeight="1">
      <c r="B371" s="114" t="e">
        <v>#N/A</v>
      </c>
      <c r="C371" s="115" t="e">
        <v>#REF!</v>
      </c>
      <c r="D371" s="115" t="e">
        <v>#REF!</v>
      </c>
      <c r="E371" s="115" t="e">
        <v>#REF!</v>
      </c>
      <c r="F371" s="115" t="e">
        <v>#REF!</v>
      </c>
      <c r="G371" s="115" t="e">
        <v>#REF!</v>
      </c>
      <c r="H371" s="115" t="e">
        <v>#REF!</v>
      </c>
      <c r="I371" s="115" t="e">
        <v>#REF!</v>
      </c>
      <c r="J371" s="115" t="e">
        <v>#REF!</v>
      </c>
      <c r="K371" s="115" t="e">
        <v>#REF!</v>
      </c>
      <c r="L371" s="115" t="e">
        <v>#REF!</v>
      </c>
      <c r="M371" s="115" t="e">
        <v>#REF!</v>
      </c>
      <c r="N371" s="115" t="e">
        <v>#REF!</v>
      </c>
      <c r="O371" s="115" t="e">
        <v>#REF!</v>
      </c>
      <c r="P371" s="115" t="e">
        <v>#REF!</v>
      </c>
      <c r="Q371" s="115" t="e">
        <v>#REF!</v>
      </c>
      <c r="R371" s="115" t="e">
        <v>#REF!</v>
      </c>
      <c r="S371" s="115" t="e">
        <v>#REF!</v>
      </c>
      <c r="T371" s="115" t="e">
        <v>#REF!</v>
      </c>
      <c r="U371" s="115" t="e">
        <v>#REF!</v>
      </c>
      <c r="V371" s="115" t="e">
        <v>#REF!</v>
      </c>
      <c r="W371" s="115" t="e">
        <v>#REF!</v>
      </c>
      <c r="X371" s="115" t="e">
        <v>#REF!</v>
      </c>
      <c r="Y371" s="115" t="e">
        <v>#REF!</v>
      </c>
      <c r="Z371" s="115" t="e">
        <v>#REF!</v>
      </c>
      <c r="AA371" s="115" t="e">
        <v>#REF!</v>
      </c>
      <c r="AB371" s="115" t="e">
        <v>#REF!</v>
      </c>
      <c r="AC371" s="115" t="e">
        <v>#REF!</v>
      </c>
      <c r="AD371" s="115" t="e">
        <v>#REF!</v>
      </c>
      <c r="AE371" s="115" t="e">
        <v>#REF!</v>
      </c>
      <c r="AF371" s="115" t="e">
        <v>#REF!</v>
      </c>
      <c r="AG371" s="115" t="e">
        <v>#REF!</v>
      </c>
      <c r="AH371" s="115" t="e">
        <v>#REF!</v>
      </c>
      <c r="AI371" s="115" t="e">
        <v>#REF!</v>
      </c>
      <c r="AJ371" s="115" t="e">
        <v>#REF!</v>
      </c>
      <c r="AK371" s="115" t="e">
        <v>#REF!</v>
      </c>
      <c r="AL371" s="115" t="e">
        <v>#REF!</v>
      </c>
      <c r="AM371" s="115" t="e">
        <v>#REF!</v>
      </c>
      <c r="AN371" s="115" t="e">
        <v>#REF!</v>
      </c>
      <c r="AO371" s="115" t="e">
        <v>#REF!</v>
      </c>
      <c r="AP371" s="115" t="e">
        <v>#REF!</v>
      </c>
      <c r="AQ371" s="115" t="e">
        <v>#REF!</v>
      </c>
      <c r="AR371" s="115" t="e">
        <v>#REF!</v>
      </c>
      <c r="AS371" s="115" t="e">
        <v>#REF!</v>
      </c>
      <c r="AT371" s="115" t="e">
        <v>#REF!</v>
      </c>
      <c r="AU371" s="115" t="e">
        <v>#REF!</v>
      </c>
      <c r="AV371" s="115" t="e">
        <v>#REF!</v>
      </c>
      <c r="AW371" s="115" t="e">
        <v>#REF!</v>
      </c>
      <c r="AX371" s="115" t="e">
        <v>#REF!</v>
      </c>
      <c r="AY371" s="115" t="e">
        <v>#REF!</v>
      </c>
      <c r="AZ371" s="115" t="e">
        <v>#REF!</v>
      </c>
      <c r="BA371" s="115" t="e">
        <v>#REF!</v>
      </c>
      <c r="BB371" s="115" t="e">
        <v>#REF!</v>
      </c>
      <c r="BC371" s="115" t="e">
        <v>#REF!</v>
      </c>
      <c r="BD371" s="115" t="e">
        <v>#REF!</v>
      </c>
      <c r="BE371" s="115" t="e">
        <v>#REF!</v>
      </c>
      <c r="BF371" s="115" t="e">
        <v>#REF!</v>
      </c>
    </row>
    <row r="372" spans="2:58" ht="15.75" customHeight="1">
      <c r="B372" s="114" t="e">
        <v>#N/A</v>
      </c>
      <c r="C372" s="115" t="e">
        <v>#REF!</v>
      </c>
      <c r="D372" s="115" t="e">
        <v>#REF!</v>
      </c>
      <c r="E372" s="115" t="e">
        <v>#REF!</v>
      </c>
      <c r="F372" s="115" t="e">
        <v>#REF!</v>
      </c>
      <c r="G372" s="115" t="e">
        <v>#REF!</v>
      </c>
      <c r="H372" s="115" t="e">
        <v>#REF!</v>
      </c>
      <c r="I372" s="115" t="e">
        <v>#REF!</v>
      </c>
      <c r="J372" s="115" t="e">
        <v>#REF!</v>
      </c>
      <c r="K372" s="115" t="e">
        <v>#REF!</v>
      </c>
      <c r="L372" s="115" t="e">
        <v>#REF!</v>
      </c>
      <c r="M372" s="115" t="e">
        <v>#REF!</v>
      </c>
      <c r="N372" s="115" t="e">
        <v>#REF!</v>
      </c>
      <c r="O372" s="115" t="e">
        <v>#REF!</v>
      </c>
      <c r="P372" s="115" t="e">
        <v>#REF!</v>
      </c>
      <c r="Q372" s="115" t="e">
        <v>#REF!</v>
      </c>
      <c r="R372" s="115" t="e">
        <v>#REF!</v>
      </c>
      <c r="S372" s="115" t="e">
        <v>#REF!</v>
      </c>
      <c r="T372" s="115" t="e">
        <v>#REF!</v>
      </c>
      <c r="U372" s="115" t="e">
        <v>#REF!</v>
      </c>
      <c r="V372" s="115" t="e">
        <v>#REF!</v>
      </c>
      <c r="W372" s="115" t="e">
        <v>#REF!</v>
      </c>
      <c r="X372" s="115" t="e">
        <v>#REF!</v>
      </c>
      <c r="Y372" s="115" t="e">
        <v>#REF!</v>
      </c>
      <c r="Z372" s="115" t="e">
        <v>#REF!</v>
      </c>
      <c r="AA372" s="115" t="e">
        <v>#REF!</v>
      </c>
      <c r="AB372" s="115" t="e">
        <v>#REF!</v>
      </c>
      <c r="AC372" s="115" t="e">
        <v>#REF!</v>
      </c>
      <c r="AD372" s="115" t="e">
        <v>#REF!</v>
      </c>
      <c r="AE372" s="115" t="e">
        <v>#REF!</v>
      </c>
      <c r="AF372" s="115" t="e">
        <v>#REF!</v>
      </c>
      <c r="AG372" s="115" t="e">
        <v>#REF!</v>
      </c>
      <c r="AH372" s="115" t="e">
        <v>#REF!</v>
      </c>
      <c r="AI372" s="115" t="e">
        <v>#REF!</v>
      </c>
      <c r="AJ372" s="115" t="e">
        <v>#REF!</v>
      </c>
      <c r="AK372" s="115" t="e">
        <v>#REF!</v>
      </c>
      <c r="AL372" s="115" t="e">
        <v>#REF!</v>
      </c>
      <c r="AM372" s="115" t="e">
        <v>#REF!</v>
      </c>
      <c r="AN372" s="115" t="e">
        <v>#REF!</v>
      </c>
      <c r="AO372" s="115" t="e">
        <v>#REF!</v>
      </c>
      <c r="AP372" s="115" t="e">
        <v>#REF!</v>
      </c>
      <c r="AQ372" s="115" t="e">
        <v>#REF!</v>
      </c>
      <c r="AR372" s="115" t="e">
        <v>#REF!</v>
      </c>
      <c r="AS372" s="115" t="e">
        <v>#REF!</v>
      </c>
      <c r="AT372" s="115" t="e">
        <v>#REF!</v>
      </c>
      <c r="AU372" s="115" t="e">
        <v>#REF!</v>
      </c>
      <c r="AV372" s="115" t="e">
        <v>#REF!</v>
      </c>
      <c r="AW372" s="115" t="e">
        <v>#REF!</v>
      </c>
      <c r="AX372" s="115" t="e">
        <v>#REF!</v>
      </c>
      <c r="AY372" s="115" t="e">
        <v>#REF!</v>
      </c>
      <c r="AZ372" s="115" t="e">
        <v>#REF!</v>
      </c>
      <c r="BA372" s="115" t="e">
        <v>#REF!</v>
      </c>
      <c r="BB372" s="115" t="e">
        <v>#REF!</v>
      </c>
      <c r="BC372" s="115" t="e">
        <v>#REF!</v>
      </c>
      <c r="BD372" s="115" t="e">
        <v>#REF!</v>
      </c>
      <c r="BE372" s="115" t="e">
        <v>#REF!</v>
      </c>
      <c r="BF372" s="115" t="e">
        <v>#REF!</v>
      </c>
    </row>
    <row r="373" spans="2:58" ht="15.75" customHeight="1">
      <c r="B373" s="114" t="e">
        <v>#N/A</v>
      </c>
      <c r="C373" s="115" t="e">
        <v>#REF!</v>
      </c>
      <c r="D373" s="115" t="e">
        <v>#REF!</v>
      </c>
      <c r="E373" s="115" t="e">
        <v>#REF!</v>
      </c>
      <c r="F373" s="115" t="e">
        <v>#REF!</v>
      </c>
      <c r="G373" s="115" t="e">
        <v>#REF!</v>
      </c>
      <c r="H373" s="115" t="e">
        <v>#REF!</v>
      </c>
      <c r="I373" s="115" t="e">
        <v>#REF!</v>
      </c>
      <c r="J373" s="115" t="e">
        <v>#REF!</v>
      </c>
      <c r="K373" s="115" t="e">
        <v>#REF!</v>
      </c>
      <c r="L373" s="115" t="e">
        <v>#REF!</v>
      </c>
      <c r="M373" s="115" t="e">
        <v>#REF!</v>
      </c>
      <c r="N373" s="115" t="e">
        <v>#REF!</v>
      </c>
      <c r="O373" s="115" t="e">
        <v>#REF!</v>
      </c>
      <c r="P373" s="115" t="e">
        <v>#REF!</v>
      </c>
      <c r="Q373" s="115" t="e">
        <v>#REF!</v>
      </c>
      <c r="R373" s="115" t="e">
        <v>#REF!</v>
      </c>
      <c r="S373" s="115" t="e">
        <v>#REF!</v>
      </c>
      <c r="T373" s="115" t="e">
        <v>#REF!</v>
      </c>
      <c r="U373" s="115" t="e">
        <v>#REF!</v>
      </c>
      <c r="V373" s="115" t="e">
        <v>#REF!</v>
      </c>
      <c r="W373" s="115" t="e">
        <v>#REF!</v>
      </c>
      <c r="X373" s="115" t="e">
        <v>#REF!</v>
      </c>
      <c r="Y373" s="115" t="e">
        <v>#REF!</v>
      </c>
      <c r="Z373" s="115" t="e">
        <v>#REF!</v>
      </c>
      <c r="AA373" s="115" t="e">
        <v>#REF!</v>
      </c>
      <c r="AB373" s="115" t="e">
        <v>#REF!</v>
      </c>
      <c r="AC373" s="115" t="e">
        <v>#REF!</v>
      </c>
      <c r="AD373" s="115" t="e">
        <v>#REF!</v>
      </c>
      <c r="AE373" s="115" t="e">
        <v>#REF!</v>
      </c>
      <c r="AF373" s="115" t="e">
        <v>#REF!</v>
      </c>
      <c r="AG373" s="115" t="e">
        <v>#REF!</v>
      </c>
      <c r="AH373" s="115" t="e">
        <v>#REF!</v>
      </c>
      <c r="AI373" s="115" t="e">
        <v>#REF!</v>
      </c>
      <c r="AJ373" s="115" t="e">
        <v>#REF!</v>
      </c>
      <c r="AK373" s="115" t="e">
        <v>#REF!</v>
      </c>
      <c r="AL373" s="115" t="e">
        <v>#REF!</v>
      </c>
      <c r="AM373" s="115" t="e">
        <v>#REF!</v>
      </c>
      <c r="AN373" s="115" t="e">
        <v>#REF!</v>
      </c>
      <c r="AO373" s="115" t="e">
        <v>#REF!</v>
      </c>
      <c r="AP373" s="115" t="e">
        <v>#REF!</v>
      </c>
      <c r="AQ373" s="115" t="e">
        <v>#REF!</v>
      </c>
      <c r="AR373" s="115" t="e">
        <v>#REF!</v>
      </c>
      <c r="AS373" s="115" t="e">
        <v>#REF!</v>
      </c>
      <c r="AT373" s="115" t="e">
        <v>#REF!</v>
      </c>
      <c r="AU373" s="115" t="e">
        <v>#REF!</v>
      </c>
      <c r="AV373" s="115" t="e">
        <v>#REF!</v>
      </c>
      <c r="AW373" s="115" t="e">
        <v>#REF!</v>
      </c>
      <c r="AX373" s="115" t="e">
        <v>#REF!</v>
      </c>
      <c r="AY373" s="115" t="e">
        <v>#REF!</v>
      </c>
      <c r="AZ373" s="115" t="e">
        <v>#REF!</v>
      </c>
      <c r="BA373" s="115" t="e">
        <v>#REF!</v>
      </c>
      <c r="BB373" s="115" t="e">
        <v>#REF!</v>
      </c>
      <c r="BC373" s="115" t="e">
        <v>#REF!</v>
      </c>
      <c r="BD373" s="115" t="e">
        <v>#REF!</v>
      </c>
      <c r="BE373" s="115" t="e">
        <v>#REF!</v>
      </c>
      <c r="BF373" s="115" t="e">
        <v>#REF!</v>
      </c>
    </row>
    <row r="374" spans="2:58" ht="15.75" customHeight="1">
      <c r="B374" s="114" t="e">
        <v>#N/A</v>
      </c>
      <c r="C374" s="115" t="e">
        <v>#REF!</v>
      </c>
      <c r="D374" s="115" t="e">
        <v>#REF!</v>
      </c>
      <c r="E374" s="115" t="e">
        <v>#REF!</v>
      </c>
      <c r="F374" s="115" t="e">
        <v>#REF!</v>
      </c>
      <c r="G374" s="115" t="e">
        <v>#REF!</v>
      </c>
      <c r="H374" s="115" t="e">
        <v>#REF!</v>
      </c>
      <c r="I374" s="115" t="e">
        <v>#REF!</v>
      </c>
      <c r="J374" s="115" t="e">
        <v>#REF!</v>
      </c>
      <c r="K374" s="115" t="e">
        <v>#REF!</v>
      </c>
      <c r="L374" s="115" t="e">
        <v>#REF!</v>
      </c>
      <c r="M374" s="115" t="e">
        <v>#REF!</v>
      </c>
      <c r="N374" s="115" t="e">
        <v>#REF!</v>
      </c>
      <c r="O374" s="115" t="e">
        <v>#REF!</v>
      </c>
      <c r="P374" s="115" t="e">
        <v>#REF!</v>
      </c>
      <c r="Q374" s="115" t="e">
        <v>#REF!</v>
      </c>
      <c r="R374" s="115" t="e">
        <v>#REF!</v>
      </c>
      <c r="S374" s="115" t="e">
        <v>#REF!</v>
      </c>
      <c r="T374" s="115" t="e">
        <v>#REF!</v>
      </c>
      <c r="U374" s="115" t="e">
        <v>#REF!</v>
      </c>
      <c r="V374" s="115" t="e">
        <v>#REF!</v>
      </c>
      <c r="W374" s="115" t="e">
        <v>#REF!</v>
      </c>
      <c r="X374" s="115" t="e">
        <v>#REF!</v>
      </c>
      <c r="Y374" s="115" t="e">
        <v>#REF!</v>
      </c>
      <c r="Z374" s="115" t="e">
        <v>#REF!</v>
      </c>
      <c r="AA374" s="115" t="e">
        <v>#REF!</v>
      </c>
      <c r="AB374" s="115" t="e">
        <v>#REF!</v>
      </c>
      <c r="AC374" s="115" t="e">
        <v>#REF!</v>
      </c>
      <c r="AD374" s="115" t="e">
        <v>#REF!</v>
      </c>
      <c r="AE374" s="115" t="e">
        <v>#REF!</v>
      </c>
      <c r="AF374" s="115" t="e">
        <v>#REF!</v>
      </c>
      <c r="AG374" s="115" t="e">
        <v>#REF!</v>
      </c>
      <c r="AH374" s="115" t="e">
        <v>#REF!</v>
      </c>
      <c r="AI374" s="115" t="e">
        <v>#REF!</v>
      </c>
      <c r="AJ374" s="115" t="e">
        <v>#REF!</v>
      </c>
      <c r="AK374" s="115" t="e">
        <v>#REF!</v>
      </c>
      <c r="AL374" s="115" t="e">
        <v>#REF!</v>
      </c>
      <c r="AM374" s="115" t="e">
        <v>#REF!</v>
      </c>
      <c r="AN374" s="115" t="e">
        <v>#REF!</v>
      </c>
      <c r="AO374" s="115" t="e">
        <v>#REF!</v>
      </c>
      <c r="AP374" s="115" t="e">
        <v>#REF!</v>
      </c>
      <c r="AQ374" s="115" t="e">
        <v>#REF!</v>
      </c>
      <c r="AR374" s="115" t="e">
        <v>#REF!</v>
      </c>
      <c r="AS374" s="115" t="e">
        <v>#REF!</v>
      </c>
      <c r="AT374" s="115" t="e">
        <v>#REF!</v>
      </c>
      <c r="AU374" s="115" t="e">
        <v>#REF!</v>
      </c>
      <c r="AV374" s="115" t="e">
        <v>#REF!</v>
      </c>
      <c r="AW374" s="115" t="e">
        <v>#REF!</v>
      </c>
      <c r="AX374" s="115" t="e">
        <v>#REF!</v>
      </c>
      <c r="AY374" s="115" t="e">
        <v>#REF!</v>
      </c>
      <c r="AZ374" s="115" t="e">
        <v>#REF!</v>
      </c>
      <c r="BA374" s="115" t="e">
        <v>#REF!</v>
      </c>
      <c r="BB374" s="115" t="e">
        <v>#REF!</v>
      </c>
      <c r="BC374" s="115" t="e">
        <v>#REF!</v>
      </c>
      <c r="BD374" s="115" t="e">
        <v>#REF!</v>
      </c>
      <c r="BE374" s="115" t="e">
        <v>#REF!</v>
      </c>
      <c r="BF374" s="115" t="e">
        <v>#REF!</v>
      </c>
    </row>
    <row r="375" spans="2:58" ht="15.75" customHeight="1">
      <c r="B375" s="114" t="e">
        <v>#N/A</v>
      </c>
      <c r="C375" s="115" t="e">
        <v>#REF!</v>
      </c>
      <c r="D375" s="115" t="e">
        <v>#REF!</v>
      </c>
      <c r="E375" s="115" t="e">
        <v>#REF!</v>
      </c>
      <c r="F375" s="115" t="e">
        <v>#REF!</v>
      </c>
      <c r="G375" s="115" t="e">
        <v>#REF!</v>
      </c>
      <c r="H375" s="115" t="e">
        <v>#REF!</v>
      </c>
      <c r="I375" s="115" t="e">
        <v>#REF!</v>
      </c>
      <c r="J375" s="115" t="e">
        <v>#REF!</v>
      </c>
      <c r="K375" s="115" t="e">
        <v>#REF!</v>
      </c>
      <c r="L375" s="115" t="e">
        <v>#REF!</v>
      </c>
      <c r="M375" s="115" t="e">
        <v>#REF!</v>
      </c>
      <c r="N375" s="115" t="e">
        <v>#REF!</v>
      </c>
      <c r="O375" s="115" t="e">
        <v>#REF!</v>
      </c>
      <c r="P375" s="115" t="e">
        <v>#REF!</v>
      </c>
      <c r="Q375" s="115" t="e">
        <v>#REF!</v>
      </c>
      <c r="R375" s="115" t="e">
        <v>#REF!</v>
      </c>
      <c r="S375" s="115" t="e">
        <v>#REF!</v>
      </c>
      <c r="T375" s="115" t="e">
        <v>#REF!</v>
      </c>
      <c r="U375" s="115" t="e">
        <v>#REF!</v>
      </c>
      <c r="V375" s="115" t="e">
        <v>#REF!</v>
      </c>
      <c r="W375" s="115" t="e">
        <v>#REF!</v>
      </c>
      <c r="X375" s="115" t="e">
        <v>#REF!</v>
      </c>
      <c r="Y375" s="115" t="e">
        <v>#REF!</v>
      </c>
      <c r="Z375" s="115" t="e">
        <v>#REF!</v>
      </c>
      <c r="AA375" s="115" t="e">
        <v>#REF!</v>
      </c>
      <c r="AB375" s="115" t="e">
        <v>#REF!</v>
      </c>
      <c r="AC375" s="115" t="e">
        <v>#REF!</v>
      </c>
      <c r="AD375" s="115" t="e">
        <v>#REF!</v>
      </c>
      <c r="AE375" s="115" t="e">
        <v>#REF!</v>
      </c>
      <c r="AF375" s="115" t="e">
        <v>#REF!</v>
      </c>
      <c r="AG375" s="115" t="e">
        <v>#REF!</v>
      </c>
      <c r="AH375" s="115" t="e">
        <v>#REF!</v>
      </c>
      <c r="AI375" s="115" t="e">
        <v>#REF!</v>
      </c>
      <c r="AJ375" s="115" t="e">
        <v>#REF!</v>
      </c>
      <c r="AK375" s="115" t="e">
        <v>#REF!</v>
      </c>
      <c r="AL375" s="115" t="e">
        <v>#REF!</v>
      </c>
      <c r="AM375" s="115" t="e">
        <v>#REF!</v>
      </c>
      <c r="AN375" s="115" t="e">
        <v>#REF!</v>
      </c>
      <c r="AO375" s="115" t="e">
        <v>#REF!</v>
      </c>
      <c r="AP375" s="115" t="e">
        <v>#REF!</v>
      </c>
      <c r="AQ375" s="115" t="e">
        <v>#REF!</v>
      </c>
      <c r="AR375" s="115" t="e">
        <v>#REF!</v>
      </c>
      <c r="AS375" s="115" t="e">
        <v>#REF!</v>
      </c>
      <c r="AT375" s="115" t="e">
        <v>#REF!</v>
      </c>
      <c r="AU375" s="115" t="e">
        <v>#REF!</v>
      </c>
      <c r="AV375" s="115" t="e">
        <v>#REF!</v>
      </c>
      <c r="AW375" s="115" t="e">
        <v>#REF!</v>
      </c>
      <c r="AX375" s="115" t="e">
        <v>#REF!</v>
      </c>
      <c r="AY375" s="115" t="e">
        <v>#REF!</v>
      </c>
      <c r="AZ375" s="115" t="e">
        <v>#REF!</v>
      </c>
      <c r="BA375" s="115" t="e">
        <v>#REF!</v>
      </c>
      <c r="BB375" s="115" t="e">
        <v>#REF!</v>
      </c>
      <c r="BC375" s="115" t="e">
        <v>#REF!</v>
      </c>
      <c r="BD375" s="115" t="e">
        <v>#REF!</v>
      </c>
      <c r="BE375" s="115" t="e">
        <v>#REF!</v>
      </c>
      <c r="BF375" s="115" t="e">
        <v>#REF!</v>
      </c>
    </row>
    <row r="376" spans="2:58" ht="15.75" customHeight="1">
      <c r="B376" s="114" t="e">
        <v>#N/A</v>
      </c>
      <c r="C376" s="115" t="e">
        <v>#REF!</v>
      </c>
      <c r="D376" s="115" t="e">
        <v>#REF!</v>
      </c>
      <c r="E376" s="115" t="e">
        <v>#REF!</v>
      </c>
      <c r="F376" s="115" t="e">
        <v>#REF!</v>
      </c>
      <c r="G376" s="115" t="e">
        <v>#REF!</v>
      </c>
      <c r="H376" s="115" t="e">
        <v>#REF!</v>
      </c>
      <c r="I376" s="115" t="e">
        <v>#REF!</v>
      </c>
      <c r="J376" s="115" t="e">
        <v>#REF!</v>
      </c>
      <c r="K376" s="115" t="e">
        <v>#REF!</v>
      </c>
      <c r="L376" s="115" t="e">
        <v>#REF!</v>
      </c>
      <c r="M376" s="115" t="e">
        <v>#REF!</v>
      </c>
      <c r="N376" s="115" t="e">
        <v>#REF!</v>
      </c>
      <c r="O376" s="115" t="e">
        <v>#REF!</v>
      </c>
      <c r="P376" s="115" t="e">
        <v>#REF!</v>
      </c>
      <c r="Q376" s="115" t="e">
        <v>#REF!</v>
      </c>
      <c r="R376" s="115" t="e">
        <v>#REF!</v>
      </c>
      <c r="S376" s="115" t="e">
        <v>#REF!</v>
      </c>
      <c r="T376" s="115" t="e">
        <v>#REF!</v>
      </c>
      <c r="U376" s="115" t="e">
        <v>#REF!</v>
      </c>
      <c r="V376" s="115" t="e">
        <v>#REF!</v>
      </c>
      <c r="W376" s="115" t="e">
        <v>#REF!</v>
      </c>
      <c r="X376" s="115" t="e">
        <v>#REF!</v>
      </c>
      <c r="Y376" s="115" t="e">
        <v>#REF!</v>
      </c>
      <c r="Z376" s="115" t="e">
        <v>#REF!</v>
      </c>
      <c r="AA376" s="115" t="e">
        <v>#REF!</v>
      </c>
      <c r="AB376" s="115" t="e">
        <v>#REF!</v>
      </c>
      <c r="AC376" s="115" t="e">
        <v>#REF!</v>
      </c>
      <c r="AD376" s="115" t="e">
        <v>#REF!</v>
      </c>
      <c r="AE376" s="115" t="e">
        <v>#REF!</v>
      </c>
      <c r="AF376" s="115" t="e">
        <v>#REF!</v>
      </c>
      <c r="AG376" s="115" t="e">
        <v>#REF!</v>
      </c>
      <c r="AH376" s="115" t="e">
        <v>#REF!</v>
      </c>
      <c r="AI376" s="115" t="e">
        <v>#REF!</v>
      </c>
      <c r="AJ376" s="115" t="e">
        <v>#REF!</v>
      </c>
      <c r="AK376" s="115" t="e">
        <v>#REF!</v>
      </c>
      <c r="AL376" s="115" t="e">
        <v>#REF!</v>
      </c>
      <c r="AM376" s="115" t="e">
        <v>#REF!</v>
      </c>
      <c r="AN376" s="115" t="e">
        <v>#REF!</v>
      </c>
      <c r="AO376" s="115" t="e">
        <v>#REF!</v>
      </c>
      <c r="AP376" s="115" t="e">
        <v>#REF!</v>
      </c>
      <c r="AQ376" s="115" t="e">
        <v>#REF!</v>
      </c>
      <c r="AR376" s="115" t="e">
        <v>#REF!</v>
      </c>
      <c r="AS376" s="115" t="e">
        <v>#REF!</v>
      </c>
      <c r="AT376" s="115" t="e">
        <v>#REF!</v>
      </c>
      <c r="AU376" s="115" t="e">
        <v>#REF!</v>
      </c>
      <c r="AV376" s="115" t="e">
        <v>#REF!</v>
      </c>
      <c r="AW376" s="115" t="e">
        <v>#REF!</v>
      </c>
      <c r="AX376" s="115" t="e">
        <v>#REF!</v>
      </c>
      <c r="AY376" s="115" t="e">
        <v>#REF!</v>
      </c>
      <c r="AZ376" s="115" t="e">
        <v>#REF!</v>
      </c>
      <c r="BA376" s="115" t="e">
        <v>#REF!</v>
      </c>
      <c r="BB376" s="115" t="e">
        <v>#REF!</v>
      </c>
      <c r="BC376" s="115" t="e">
        <v>#REF!</v>
      </c>
      <c r="BD376" s="115" t="e">
        <v>#REF!</v>
      </c>
      <c r="BE376" s="115" t="e">
        <v>#REF!</v>
      </c>
      <c r="BF376" s="115" t="e">
        <v>#REF!</v>
      </c>
    </row>
    <row r="377" spans="2:58" ht="15.75" customHeight="1">
      <c r="B377" s="114" t="e">
        <v>#N/A</v>
      </c>
      <c r="C377" s="115" t="e">
        <v>#REF!</v>
      </c>
      <c r="D377" s="115" t="e">
        <v>#REF!</v>
      </c>
      <c r="E377" s="115" t="e">
        <v>#REF!</v>
      </c>
      <c r="F377" s="115" t="e">
        <v>#REF!</v>
      </c>
      <c r="G377" s="115" t="e">
        <v>#REF!</v>
      </c>
      <c r="H377" s="115" t="e">
        <v>#REF!</v>
      </c>
      <c r="I377" s="115" t="e">
        <v>#REF!</v>
      </c>
      <c r="J377" s="115" t="e">
        <v>#REF!</v>
      </c>
      <c r="K377" s="115" t="e">
        <v>#REF!</v>
      </c>
      <c r="L377" s="115" t="e">
        <v>#REF!</v>
      </c>
      <c r="M377" s="115" t="e">
        <v>#REF!</v>
      </c>
      <c r="N377" s="115" t="e">
        <v>#REF!</v>
      </c>
      <c r="O377" s="115" t="e">
        <v>#REF!</v>
      </c>
      <c r="P377" s="115" t="e">
        <v>#REF!</v>
      </c>
      <c r="Q377" s="115" t="e">
        <v>#REF!</v>
      </c>
      <c r="R377" s="115" t="e">
        <v>#REF!</v>
      </c>
      <c r="S377" s="115" t="e">
        <v>#REF!</v>
      </c>
      <c r="T377" s="115" t="e">
        <v>#REF!</v>
      </c>
      <c r="U377" s="115" t="e">
        <v>#REF!</v>
      </c>
      <c r="V377" s="115" t="e">
        <v>#REF!</v>
      </c>
      <c r="W377" s="115" t="e">
        <v>#REF!</v>
      </c>
      <c r="X377" s="115" t="e">
        <v>#REF!</v>
      </c>
      <c r="Y377" s="115" t="e">
        <v>#REF!</v>
      </c>
      <c r="Z377" s="115" t="e">
        <v>#REF!</v>
      </c>
      <c r="AA377" s="115" t="e">
        <v>#REF!</v>
      </c>
      <c r="AB377" s="115" t="e">
        <v>#REF!</v>
      </c>
      <c r="AC377" s="115" t="e">
        <v>#REF!</v>
      </c>
      <c r="AD377" s="115" t="e">
        <v>#REF!</v>
      </c>
      <c r="AE377" s="115" t="e">
        <v>#REF!</v>
      </c>
      <c r="AF377" s="115" t="e">
        <v>#REF!</v>
      </c>
      <c r="AG377" s="115" t="e">
        <v>#REF!</v>
      </c>
      <c r="AH377" s="115" t="e">
        <v>#REF!</v>
      </c>
      <c r="AI377" s="115" t="e">
        <v>#REF!</v>
      </c>
      <c r="AJ377" s="115" t="e">
        <v>#REF!</v>
      </c>
      <c r="AK377" s="115" t="e">
        <v>#REF!</v>
      </c>
      <c r="AL377" s="115" t="e">
        <v>#REF!</v>
      </c>
      <c r="AM377" s="115" t="e">
        <v>#REF!</v>
      </c>
      <c r="AN377" s="115" t="e">
        <v>#REF!</v>
      </c>
      <c r="AO377" s="115" t="e">
        <v>#REF!</v>
      </c>
      <c r="AP377" s="115" t="e">
        <v>#REF!</v>
      </c>
      <c r="AQ377" s="115" t="e">
        <v>#REF!</v>
      </c>
      <c r="AR377" s="115" t="e">
        <v>#REF!</v>
      </c>
      <c r="AS377" s="115" t="e">
        <v>#REF!</v>
      </c>
      <c r="AT377" s="115" t="e">
        <v>#REF!</v>
      </c>
      <c r="AU377" s="115" t="e">
        <v>#REF!</v>
      </c>
      <c r="AV377" s="115" t="e">
        <v>#REF!</v>
      </c>
      <c r="AW377" s="115" t="e">
        <v>#REF!</v>
      </c>
      <c r="AX377" s="115" t="e">
        <v>#REF!</v>
      </c>
      <c r="AY377" s="115" t="e">
        <v>#REF!</v>
      </c>
      <c r="AZ377" s="115" t="e">
        <v>#REF!</v>
      </c>
      <c r="BA377" s="115" t="e">
        <v>#REF!</v>
      </c>
      <c r="BB377" s="115" t="e">
        <v>#REF!</v>
      </c>
      <c r="BC377" s="115" t="e">
        <v>#REF!</v>
      </c>
      <c r="BD377" s="115" t="e">
        <v>#REF!</v>
      </c>
      <c r="BE377" s="115" t="e">
        <v>#REF!</v>
      </c>
      <c r="BF377" s="115" t="e">
        <v>#REF!</v>
      </c>
    </row>
    <row r="378" spans="2:58" ht="15.75" customHeight="1">
      <c r="B378" s="114" t="e">
        <v>#N/A</v>
      </c>
      <c r="C378" s="115" t="e">
        <v>#REF!</v>
      </c>
      <c r="D378" s="115" t="e">
        <v>#REF!</v>
      </c>
      <c r="E378" s="115" t="e">
        <v>#REF!</v>
      </c>
      <c r="F378" s="115" t="e">
        <v>#REF!</v>
      </c>
      <c r="G378" s="115" t="e">
        <v>#REF!</v>
      </c>
      <c r="H378" s="115" t="e">
        <v>#REF!</v>
      </c>
      <c r="I378" s="115" t="e">
        <v>#REF!</v>
      </c>
      <c r="J378" s="115" t="e">
        <v>#REF!</v>
      </c>
      <c r="K378" s="115" t="e">
        <v>#REF!</v>
      </c>
      <c r="L378" s="115" t="e">
        <v>#REF!</v>
      </c>
      <c r="M378" s="115" t="e">
        <v>#REF!</v>
      </c>
      <c r="N378" s="115" t="e">
        <v>#REF!</v>
      </c>
      <c r="O378" s="115" t="e">
        <v>#REF!</v>
      </c>
      <c r="P378" s="115" t="e">
        <v>#REF!</v>
      </c>
      <c r="Q378" s="115" t="e">
        <v>#REF!</v>
      </c>
      <c r="R378" s="115" t="e">
        <v>#REF!</v>
      </c>
      <c r="S378" s="115" t="e">
        <v>#REF!</v>
      </c>
      <c r="T378" s="115" t="e">
        <v>#REF!</v>
      </c>
      <c r="U378" s="115" t="e">
        <v>#REF!</v>
      </c>
      <c r="V378" s="115" t="e">
        <v>#REF!</v>
      </c>
      <c r="W378" s="115" t="e">
        <v>#REF!</v>
      </c>
      <c r="X378" s="115" t="e">
        <v>#REF!</v>
      </c>
      <c r="Y378" s="115" t="e">
        <v>#REF!</v>
      </c>
      <c r="Z378" s="115" t="e">
        <v>#REF!</v>
      </c>
      <c r="AA378" s="115" t="e">
        <v>#REF!</v>
      </c>
      <c r="AB378" s="115" t="e">
        <v>#REF!</v>
      </c>
      <c r="AC378" s="115" t="e">
        <v>#REF!</v>
      </c>
      <c r="AD378" s="115" t="e">
        <v>#REF!</v>
      </c>
      <c r="AE378" s="115" t="e">
        <v>#REF!</v>
      </c>
      <c r="AF378" s="115" t="e">
        <v>#REF!</v>
      </c>
      <c r="AG378" s="115" t="e">
        <v>#REF!</v>
      </c>
      <c r="AH378" s="115" t="e">
        <v>#REF!</v>
      </c>
      <c r="AI378" s="115" t="e">
        <v>#REF!</v>
      </c>
      <c r="AJ378" s="115" t="e">
        <v>#REF!</v>
      </c>
      <c r="AK378" s="115" t="e">
        <v>#REF!</v>
      </c>
      <c r="AL378" s="115" t="e">
        <v>#REF!</v>
      </c>
      <c r="AM378" s="115" t="e">
        <v>#REF!</v>
      </c>
      <c r="AN378" s="115" t="e">
        <v>#REF!</v>
      </c>
      <c r="AO378" s="115" t="e">
        <v>#REF!</v>
      </c>
      <c r="AP378" s="115" t="e">
        <v>#REF!</v>
      </c>
      <c r="AQ378" s="115" t="e">
        <v>#REF!</v>
      </c>
      <c r="AR378" s="115" t="e">
        <v>#REF!</v>
      </c>
      <c r="AS378" s="115" t="e">
        <v>#REF!</v>
      </c>
      <c r="AT378" s="115" t="e">
        <v>#REF!</v>
      </c>
      <c r="AU378" s="115" t="e">
        <v>#REF!</v>
      </c>
      <c r="AV378" s="115" t="e">
        <v>#REF!</v>
      </c>
      <c r="AW378" s="115" t="e">
        <v>#REF!</v>
      </c>
      <c r="AX378" s="115" t="e">
        <v>#REF!</v>
      </c>
      <c r="AY378" s="115" t="e">
        <v>#REF!</v>
      </c>
      <c r="AZ378" s="115" t="e">
        <v>#REF!</v>
      </c>
      <c r="BA378" s="115" t="e">
        <v>#REF!</v>
      </c>
      <c r="BB378" s="115" t="e">
        <v>#REF!</v>
      </c>
      <c r="BC378" s="115" t="e">
        <v>#REF!</v>
      </c>
      <c r="BD378" s="115" t="e">
        <v>#REF!</v>
      </c>
      <c r="BE378" s="115" t="e">
        <v>#REF!</v>
      </c>
      <c r="BF378" s="115" t="e">
        <v>#REF!</v>
      </c>
    </row>
    <row r="379" spans="2:58" ht="15.75" customHeight="1">
      <c r="B379" s="114" t="e">
        <v>#N/A</v>
      </c>
      <c r="C379" s="115" t="e">
        <v>#REF!</v>
      </c>
      <c r="D379" s="115" t="e">
        <v>#REF!</v>
      </c>
      <c r="E379" s="115" t="e">
        <v>#REF!</v>
      </c>
      <c r="F379" s="115" t="e">
        <v>#REF!</v>
      </c>
      <c r="G379" s="115" t="e">
        <v>#REF!</v>
      </c>
      <c r="H379" s="115" t="e">
        <v>#REF!</v>
      </c>
      <c r="I379" s="115" t="e">
        <v>#REF!</v>
      </c>
      <c r="J379" s="115" t="e">
        <v>#REF!</v>
      </c>
      <c r="K379" s="115" t="e">
        <v>#REF!</v>
      </c>
      <c r="L379" s="115" t="e">
        <v>#REF!</v>
      </c>
      <c r="M379" s="115" t="e">
        <v>#REF!</v>
      </c>
      <c r="N379" s="115" t="e">
        <v>#REF!</v>
      </c>
      <c r="O379" s="115" t="e">
        <v>#REF!</v>
      </c>
      <c r="P379" s="115" t="e">
        <v>#REF!</v>
      </c>
      <c r="Q379" s="115" t="e">
        <v>#REF!</v>
      </c>
      <c r="R379" s="115" t="e">
        <v>#REF!</v>
      </c>
      <c r="S379" s="115" t="e">
        <v>#REF!</v>
      </c>
      <c r="T379" s="115" t="e">
        <v>#REF!</v>
      </c>
      <c r="U379" s="115" t="e">
        <v>#REF!</v>
      </c>
      <c r="V379" s="115" t="e">
        <v>#REF!</v>
      </c>
      <c r="W379" s="115" t="e">
        <v>#REF!</v>
      </c>
      <c r="X379" s="115" t="e">
        <v>#REF!</v>
      </c>
      <c r="Y379" s="115" t="e">
        <v>#REF!</v>
      </c>
      <c r="Z379" s="115" t="e">
        <v>#REF!</v>
      </c>
      <c r="AA379" s="115" t="e">
        <v>#REF!</v>
      </c>
      <c r="AB379" s="115" t="e">
        <v>#REF!</v>
      </c>
      <c r="AC379" s="115" t="e">
        <v>#REF!</v>
      </c>
      <c r="AD379" s="115" t="e">
        <v>#REF!</v>
      </c>
      <c r="AE379" s="115" t="e">
        <v>#REF!</v>
      </c>
      <c r="AF379" s="115" t="e">
        <v>#REF!</v>
      </c>
      <c r="AG379" s="115" t="e">
        <v>#REF!</v>
      </c>
      <c r="AH379" s="115" t="e">
        <v>#REF!</v>
      </c>
      <c r="AI379" s="115" t="e">
        <v>#REF!</v>
      </c>
      <c r="AJ379" s="115" t="e">
        <v>#REF!</v>
      </c>
      <c r="AK379" s="115" t="e">
        <v>#REF!</v>
      </c>
      <c r="AL379" s="115" t="e">
        <v>#REF!</v>
      </c>
      <c r="AM379" s="115" t="e">
        <v>#REF!</v>
      </c>
      <c r="AN379" s="115" t="e">
        <v>#REF!</v>
      </c>
      <c r="AO379" s="115" t="e">
        <v>#REF!</v>
      </c>
      <c r="AP379" s="115" t="e">
        <v>#REF!</v>
      </c>
      <c r="AQ379" s="115" t="e">
        <v>#REF!</v>
      </c>
      <c r="AR379" s="115" t="e">
        <v>#REF!</v>
      </c>
      <c r="AS379" s="115" t="e">
        <v>#REF!</v>
      </c>
      <c r="AT379" s="115" t="e">
        <v>#REF!</v>
      </c>
      <c r="AU379" s="115" t="e">
        <v>#REF!</v>
      </c>
      <c r="AV379" s="115" t="e">
        <v>#REF!</v>
      </c>
      <c r="AW379" s="115" t="e">
        <v>#REF!</v>
      </c>
      <c r="AX379" s="115" t="e">
        <v>#REF!</v>
      </c>
      <c r="AY379" s="115" t="e">
        <v>#REF!</v>
      </c>
      <c r="AZ379" s="115" t="e">
        <v>#REF!</v>
      </c>
      <c r="BA379" s="115" t="e">
        <v>#REF!</v>
      </c>
      <c r="BB379" s="115" t="e">
        <v>#REF!</v>
      </c>
      <c r="BC379" s="115" t="e">
        <v>#REF!</v>
      </c>
      <c r="BD379" s="115" t="e">
        <v>#REF!</v>
      </c>
      <c r="BE379" s="115" t="e">
        <v>#REF!</v>
      </c>
      <c r="BF379" s="115" t="e">
        <v>#REF!</v>
      </c>
    </row>
    <row r="380" spans="2:58" ht="15.75" customHeight="1">
      <c r="B380" s="114" t="e">
        <v>#N/A</v>
      </c>
      <c r="C380" s="115" t="e">
        <v>#REF!</v>
      </c>
      <c r="D380" s="115" t="e">
        <v>#REF!</v>
      </c>
      <c r="E380" s="115" t="e">
        <v>#REF!</v>
      </c>
      <c r="F380" s="115" t="e">
        <v>#REF!</v>
      </c>
      <c r="G380" s="115" t="e">
        <v>#REF!</v>
      </c>
      <c r="H380" s="115" t="e">
        <v>#REF!</v>
      </c>
      <c r="I380" s="115" t="e">
        <v>#REF!</v>
      </c>
      <c r="J380" s="115" t="e">
        <v>#REF!</v>
      </c>
      <c r="K380" s="115" t="e">
        <v>#REF!</v>
      </c>
      <c r="L380" s="115" t="e">
        <v>#REF!</v>
      </c>
      <c r="M380" s="115" t="e">
        <v>#REF!</v>
      </c>
      <c r="N380" s="115" t="e">
        <v>#REF!</v>
      </c>
      <c r="O380" s="115" t="e">
        <v>#REF!</v>
      </c>
      <c r="P380" s="115" t="e">
        <v>#REF!</v>
      </c>
      <c r="Q380" s="115" t="e">
        <v>#REF!</v>
      </c>
      <c r="R380" s="115" t="e">
        <v>#REF!</v>
      </c>
      <c r="S380" s="115" t="e">
        <v>#REF!</v>
      </c>
      <c r="T380" s="115" t="e">
        <v>#REF!</v>
      </c>
      <c r="U380" s="115" t="e">
        <v>#REF!</v>
      </c>
      <c r="V380" s="115" t="e">
        <v>#REF!</v>
      </c>
      <c r="W380" s="115" t="e">
        <v>#REF!</v>
      </c>
      <c r="X380" s="115" t="e">
        <v>#REF!</v>
      </c>
      <c r="Y380" s="115" t="e">
        <v>#REF!</v>
      </c>
      <c r="Z380" s="115" t="e">
        <v>#REF!</v>
      </c>
      <c r="AA380" s="115" t="e">
        <v>#REF!</v>
      </c>
      <c r="AB380" s="115" t="e">
        <v>#REF!</v>
      </c>
      <c r="AC380" s="115" t="e">
        <v>#REF!</v>
      </c>
      <c r="AD380" s="115" t="e">
        <v>#REF!</v>
      </c>
      <c r="AE380" s="115" t="e">
        <v>#REF!</v>
      </c>
      <c r="AF380" s="115" t="e">
        <v>#REF!</v>
      </c>
      <c r="AG380" s="115" t="e">
        <v>#REF!</v>
      </c>
      <c r="AH380" s="115" t="e">
        <v>#REF!</v>
      </c>
      <c r="AI380" s="115" t="e">
        <v>#REF!</v>
      </c>
      <c r="AJ380" s="115" t="e">
        <v>#REF!</v>
      </c>
      <c r="AK380" s="115" t="e">
        <v>#REF!</v>
      </c>
      <c r="AL380" s="115" t="e">
        <v>#REF!</v>
      </c>
      <c r="AM380" s="115" t="e">
        <v>#REF!</v>
      </c>
      <c r="AN380" s="115" t="e">
        <v>#REF!</v>
      </c>
      <c r="AO380" s="115" t="e">
        <v>#REF!</v>
      </c>
      <c r="AP380" s="115" t="e">
        <v>#REF!</v>
      </c>
      <c r="AQ380" s="115" t="e">
        <v>#REF!</v>
      </c>
      <c r="AR380" s="115" t="e">
        <v>#REF!</v>
      </c>
      <c r="AS380" s="115" t="e">
        <v>#REF!</v>
      </c>
      <c r="AT380" s="115" t="e">
        <v>#REF!</v>
      </c>
      <c r="AU380" s="115" t="e">
        <v>#REF!</v>
      </c>
      <c r="AV380" s="115" t="e">
        <v>#REF!</v>
      </c>
      <c r="AW380" s="115" t="e">
        <v>#REF!</v>
      </c>
      <c r="AX380" s="115" t="e">
        <v>#REF!</v>
      </c>
      <c r="AY380" s="115" t="e">
        <v>#REF!</v>
      </c>
      <c r="AZ380" s="115" t="e">
        <v>#REF!</v>
      </c>
      <c r="BA380" s="115" t="e">
        <v>#REF!</v>
      </c>
      <c r="BB380" s="115" t="e">
        <v>#REF!</v>
      </c>
      <c r="BC380" s="115" t="e">
        <v>#REF!</v>
      </c>
      <c r="BD380" s="115" t="e">
        <v>#REF!</v>
      </c>
      <c r="BE380" s="115" t="e">
        <v>#REF!</v>
      </c>
      <c r="BF380" s="115" t="e">
        <v>#REF!</v>
      </c>
    </row>
    <row r="381" spans="2:58" ht="15.75" customHeight="1">
      <c r="B381" s="114" t="e">
        <v>#N/A</v>
      </c>
      <c r="C381" s="115" t="e">
        <v>#REF!</v>
      </c>
      <c r="D381" s="115" t="e">
        <v>#REF!</v>
      </c>
      <c r="E381" s="115" t="e">
        <v>#REF!</v>
      </c>
      <c r="F381" s="115" t="e">
        <v>#REF!</v>
      </c>
      <c r="G381" s="115" t="e">
        <v>#REF!</v>
      </c>
      <c r="H381" s="115" t="e">
        <v>#REF!</v>
      </c>
      <c r="I381" s="115" t="e">
        <v>#REF!</v>
      </c>
      <c r="J381" s="115" t="e">
        <v>#REF!</v>
      </c>
      <c r="K381" s="115" t="e">
        <v>#REF!</v>
      </c>
      <c r="L381" s="115" t="e">
        <v>#REF!</v>
      </c>
      <c r="M381" s="115" t="e">
        <v>#REF!</v>
      </c>
      <c r="N381" s="115" t="e">
        <v>#REF!</v>
      </c>
      <c r="O381" s="115" t="e">
        <v>#REF!</v>
      </c>
      <c r="P381" s="115" t="e">
        <v>#REF!</v>
      </c>
      <c r="Q381" s="115" t="e">
        <v>#REF!</v>
      </c>
      <c r="R381" s="115" t="e">
        <v>#REF!</v>
      </c>
      <c r="S381" s="115" t="e">
        <v>#REF!</v>
      </c>
      <c r="T381" s="115" t="e">
        <v>#REF!</v>
      </c>
      <c r="U381" s="115" t="e">
        <v>#REF!</v>
      </c>
      <c r="V381" s="115" t="e">
        <v>#REF!</v>
      </c>
      <c r="W381" s="115" t="e">
        <v>#REF!</v>
      </c>
      <c r="X381" s="115" t="e">
        <v>#REF!</v>
      </c>
      <c r="Y381" s="115" t="e">
        <v>#REF!</v>
      </c>
      <c r="Z381" s="115" t="e">
        <v>#REF!</v>
      </c>
      <c r="AA381" s="115" t="e">
        <v>#REF!</v>
      </c>
      <c r="AB381" s="115" t="e">
        <v>#REF!</v>
      </c>
      <c r="AC381" s="115" t="e">
        <v>#REF!</v>
      </c>
      <c r="AD381" s="115" t="e">
        <v>#REF!</v>
      </c>
      <c r="AE381" s="115" t="e">
        <v>#REF!</v>
      </c>
      <c r="AF381" s="115" t="e">
        <v>#REF!</v>
      </c>
      <c r="AG381" s="115" t="e">
        <v>#REF!</v>
      </c>
      <c r="AH381" s="115" t="e">
        <v>#REF!</v>
      </c>
      <c r="AI381" s="115" t="e">
        <v>#REF!</v>
      </c>
      <c r="AJ381" s="115" t="e">
        <v>#REF!</v>
      </c>
      <c r="AK381" s="115" t="e">
        <v>#REF!</v>
      </c>
      <c r="AL381" s="115" t="e">
        <v>#REF!</v>
      </c>
      <c r="AM381" s="115" t="e">
        <v>#REF!</v>
      </c>
      <c r="AN381" s="115" t="e">
        <v>#REF!</v>
      </c>
      <c r="AO381" s="115" t="e">
        <v>#REF!</v>
      </c>
      <c r="AP381" s="115" t="e">
        <v>#REF!</v>
      </c>
      <c r="AQ381" s="115" t="e">
        <v>#REF!</v>
      </c>
      <c r="AR381" s="115" t="e">
        <v>#REF!</v>
      </c>
      <c r="AS381" s="115" t="e">
        <v>#REF!</v>
      </c>
      <c r="AT381" s="115" t="e">
        <v>#REF!</v>
      </c>
      <c r="AU381" s="115" t="e">
        <v>#REF!</v>
      </c>
      <c r="AV381" s="115" t="e">
        <v>#REF!</v>
      </c>
      <c r="AW381" s="115" t="e">
        <v>#REF!</v>
      </c>
      <c r="AX381" s="115" t="e">
        <v>#REF!</v>
      </c>
      <c r="AY381" s="115" t="e">
        <v>#REF!</v>
      </c>
      <c r="AZ381" s="115" t="e">
        <v>#REF!</v>
      </c>
      <c r="BA381" s="115" t="e">
        <v>#REF!</v>
      </c>
      <c r="BB381" s="115" t="e">
        <v>#REF!</v>
      </c>
      <c r="BC381" s="115" t="e">
        <v>#REF!</v>
      </c>
      <c r="BD381" s="115" t="e">
        <v>#REF!</v>
      </c>
      <c r="BE381" s="115" t="e">
        <v>#REF!</v>
      </c>
      <c r="BF381" s="115" t="e">
        <v>#REF!</v>
      </c>
    </row>
    <row r="382" spans="2:58" ht="15.75" customHeight="1">
      <c r="B382" s="114" t="e">
        <v>#N/A</v>
      </c>
      <c r="C382" s="115" t="e">
        <v>#REF!</v>
      </c>
      <c r="D382" s="115" t="e">
        <v>#REF!</v>
      </c>
      <c r="E382" s="115" t="e">
        <v>#REF!</v>
      </c>
      <c r="F382" s="115" t="e">
        <v>#REF!</v>
      </c>
      <c r="G382" s="115" t="e">
        <v>#REF!</v>
      </c>
      <c r="H382" s="115" t="e">
        <v>#REF!</v>
      </c>
      <c r="I382" s="115" t="e">
        <v>#REF!</v>
      </c>
      <c r="J382" s="115" t="e">
        <v>#REF!</v>
      </c>
      <c r="K382" s="115" t="e">
        <v>#REF!</v>
      </c>
      <c r="L382" s="115" t="e">
        <v>#REF!</v>
      </c>
      <c r="M382" s="115" t="e">
        <v>#REF!</v>
      </c>
      <c r="N382" s="115" t="e">
        <v>#REF!</v>
      </c>
      <c r="O382" s="115" t="e">
        <v>#REF!</v>
      </c>
      <c r="P382" s="115" t="e">
        <v>#REF!</v>
      </c>
      <c r="Q382" s="115" t="e">
        <v>#REF!</v>
      </c>
      <c r="R382" s="115" t="e">
        <v>#REF!</v>
      </c>
      <c r="S382" s="115" t="e">
        <v>#REF!</v>
      </c>
      <c r="T382" s="115" t="e">
        <v>#REF!</v>
      </c>
      <c r="U382" s="115" t="e">
        <v>#REF!</v>
      </c>
      <c r="V382" s="115" t="e">
        <v>#REF!</v>
      </c>
      <c r="W382" s="115" t="e">
        <v>#REF!</v>
      </c>
      <c r="X382" s="115" t="e">
        <v>#REF!</v>
      </c>
      <c r="Y382" s="115" t="e">
        <v>#REF!</v>
      </c>
      <c r="Z382" s="115" t="e">
        <v>#REF!</v>
      </c>
      <c r="AA382" s="115" t="e">
        <v>#REF!</v>
      </c>
      <c r="AB382" s="115" t="e">
        <v>#REF!</v>
      </c>
      <c r="AC382" s="115" t="e">
        <v>#REF!</v>
      </c>
      <c r="AD382" s="115" t="e">
        <v>#REF!</v>
      </c>
      <c r="AE382" s="115" t="e">
        <v>#REF!</v>
      </c>
      <c r="AF382" s="115" t="e">
        <v>#REF!</v>
      </c>
      <c r="AG382" s="115" t="e">
        <v>#REF!</v>
      </c>
      <c r="AH382" s="115" t="e">
        <v>#REF!</v>
      </c>
      <c r="AI382" s="115" t="e">
        <v>#REF!</v>
      </c>
      <c r="AJ382" s="115" t="e">
        <v>#REF!</v>
      </c>
      <c r="AK382" s="115" t="e">
        <v>#REF!</v>
      </c>
      <c r="AL382" s="115" t="e">
        <v>#REF!</v>
      </c>
      <c r="AM382" s="115" t="e">
        <v>#REF!</v>
      </c>
      <c r="AN382" s="115" t="e">
        <v>#REF!</v>
      </c>
      <c r="AO382" s="115" t="e">
        <v>#REF!</v>
      </c>
      <c r="AP382" s="115" t="e">
        <v>#REF!</v>
      </c>
      <c r="AQ382" s="115" t="e">
        <v>#REF!</v>
      </c>
      <c r="AR382" s="115" t="e">
        <v>#REF!</v>
      </c>
      <c r="AS382" s="115" t="e">
        <v>#REF!</v>
      </c>
      <c r="AT382" s="115" t="e">
        <v>#REF!</v>
      </c>
      <c r="AU382" s="115" t="e">
        <v>#REF!</v>
      </c>
      <c r="AV382" s="115" t="e">
        <v>#REF!</v>
      </c>
      <c r="AW382" s="115" t="e">
        <v>#REF!</v>
      </c>
      <c r="AX382" s="115" t="e">
        <v>#REF!</v>
      </c>
      <c r="AY382" s="115" t="e">
        <v>#REF!</v>
      </c>
      <c r="AZ382" s="115" t="e">
        <v>#REF!</v>
      </c>
      <c r="BA382" s="115" t="e">
        <v>#REF!</v>
      </c>
      <c r="BB382" s="115" t="e">
        <v>#REF!</v>
      </c>
      <c r="BC382" s="115" t="e">
        <v>#REF!</v>
      </c>
      <c r="BD382" s="115" t="e">
        <v>#REF!</v>
      </c>
      <c r="BE382" s="115" t="e">
        <v>#REF!</v>
      </c>
      <c r="BF382" s="115" t="e">
        <v>#REF!</v>
      </c>
    </row>
    <row r="383" spans="2:58" ht="15.75" customHeight="1">
      <c r="B383" s="114" t="e">
        <v>#N/A</v>
      </c>
      <c r="C383" s="115" t="e">
        <v>#REF!</v>
      </c>
      <c r="D383" s="115" t="e">
        <v>#REF!</v>
      </c>
      <c r="E383" s="115" t="e">
        <v>#REF!</v>
      </c>
      <c r="F383" s="115" t="e">
        <v>#REF!</v>
      </c>
      <c r="G383" s="115" t="e">
        <v>#REF!</v>
      </c>
      <c r="H383" s="115" t="e">
        <v>#REF!</v>
      </c>
      <c r="I383" s="115" t="e">
        <v>#REF!</v>
      </c>
      <c r="J383" s="115" t="e">
        <v>#REF!</v>
      </c>
      <c r="K383" s="115" t="e">
        <v>#REF!</v>
      </c>
      <c r="L383" s="115" t="e">
        <v>#REF!</v>
      </c>
      <c r="M383" s="115" t="e">
        <v>#REF!</v>
      </c>
      <c r="N383" s="115" t="e">
        <v>#REF!</v>
      </c>
      <c r="O383" s="115" t="e">
        <v>#REF!</v>
      </c>
      <c r="P383" s="115" t="e">
        <v>#REF!</v>
      </c>
      <c r="Q383" s="115" t="e">
        <v>#REF!</v>
      </c>
      <c r="R383" s="115" t="e">
        <v>#REF!</v>
      </c>
      <c r="S383" s="115" t="e">
        <v>#REF!</v>
      </c>
      <c r="T383" s="115" t="e">
        <v>#REF!</v>
      </c>
      <c r="U383" s="115" t="e">
        <v>#REF!</v>
      </c>
      <c r="V383" s="115" t="e">
        <v>#REF!</v>
      </c>
      <c r="W383" s="115" t="e">
        <v>#REF!</v>
      </c>
      <c r="X383" s="115" t="e">
        <v>#REF!</v>
      </c>
      <c r="Y383" s="115" t="e">
        <v>#REF!</v>
      </c>
      <c r="Z383" s="115" t="e">
        <v>#REF!</v>
      </c>
      <c r="AA383" s="115" t="e">
        <v>#REF!</v>
      </c>
      <c r="AB383" s="115" t="e">
        <v>#REF!</v>
      </c>
      <c r="AC383" s="115" t="e">
        <v>#REF!</v>
      </c>
      <c r="AD383" s="115" t="e">
        <v>#REF!</v>
      </c>
      <c r="AE383" s="115" t="e">
        <v>#REF!</v>
      </c>
      <c r="AF383" s="115" t="e">
        <v>#REF!</v>
      </c>
      <c r="AG383" s="115" t="e">
        <v>#REF!</v>
      </c>
      <c r="AH383" s="115" t="e">
        <v>#REF!</v>
      </c>
      <c r="AI383" s="115" t="e">
        <v>#REF!</v>
      </c>
      <c r="AJ383" s="115" t="e">
        <v>#REF!</v>
      </c>
      <c r="AK383" s="115" t="e">
        <v>#REF!</v>
      </c>
      <c r="AL383" s="115" t="e">
        <v>#REF!</v>
      </c>
      <c r="AM383" s="115" t="e">
        <v>#REF!</v>
      </c>
      <c r="AN383" s="115" t="e">
        <v>#REF!</v>
      </c>
      <c r="AO383" s="115" t="e">
        <v>#REF!</v>
      </c>
      <c r="AP383" s="115" t="e">
        <v>#REF!</v>
      </c>
      <c r="AQ383" s="115" t="e">
        <v>#REF!</v>
      </c>
      <c r="AR383" s="115" t="e">
        <v>#REF!</v>
      </c>
      <c r="AS383" s="115" t="e">
        <v>#REF!</v>
      </c>
      <c r="AT383" s="115" t="e">
        <v>#REF!</v>
      </c>
      <c r="AU383" s="115" t="e">
        <v>#REF!</v>
      </c>
      <c r="AV383" s="115" t="e">
        <v>#REF!</v>
      </c>
      <c r="AW383" s="115" t="e">
        <v>#REF!</v>
      </c>
      <c r="AX383" s="115" t="e">
        <v>#REF!</v>
      </c>
      <c r="AY383" s="115" t="e">
        <v>#REF!</v>
      </c>
      <c r="AZ383" s="115" t="e">
        <v>#REF!</v>
      </c>
      <c r="BA383" s="115" t="e">
        <v>#REF!</v>
      </c>
      <c r="BB383" s="115" t="e">
        <v>#REF!</v>
      </c>
      <c r="BC383" s="115" t="e">
        <v>#REF!</v>
      </c>
      <c r="BD383" s="115" t="e">
        <v>#REF!</v>
      </c>
      <c r="BE383" s="115" t="e">
        <v>#REF!</v>
      </c>
      <c r="BF383" s="115" t="e">
        <v>#REF!</v>
      </c>
    </row>
    <row r="384" spans="2:58" ht="15.75" customHeight="1">
      <c r="B384" s="114" t="e">
        <v>#N/A</v>
      </c>
      <c r="C384" s="115" t="e">
        <v>#REF!</v>
      </c>
      <c r="D384" s="115" t="e">
        <v>#REF!</v>
      </c>
      <c r="E384" s="115" t="e">
        <v>#REF!</v>
      </c>
      <c r="F384" s="115" t="e">
        <v>#REF!</v>
      </c>
      <c r="G384" s="115" t="e">
        <v>#REF!</v>
      </c>
      <c r="H384" s="115" t="e">
        <v>#REF!</v>
      </c>
      <c r="I384" s="115" t="e">
        <v>#REF!</v>
      </c>
      <c r="J384" s="115" t="e">
        <v>#REF!</v>
      </c>
      <c r="K384" s="115" t="e">
        <v>#REF!</v>
      </c>
      <c r="L384" s="115" t="e">
        <v>#REF!</v>
      </c>
      <c r="M384" s="115" t="e">
        <v>#REF!</v>
      </c>
      <c r="N384" s="115" t="e">
        <v>#REF!</v>
      </c>
      <c r="O384" s="115" t="e">
        <v>#REF!</v>
      </c>
      <c r="P384" s="115" t="e">
        <v>#REF!</v>
      </c>
      <c r="Q384" s="115" t="e">
        <v>#REF!</v>
      </c>
      <c r="R384" s="115" t="e">
        <v>#REF!</v>
      </c>
      <c r="S384" s="115" t="e">
        <v>#REF!</v>
      </c>
      <c r="T384" s="115" t="e">
        <v>#REF!</v>
      </c>
      <c r="U384" s="115" t="e">
        <v>#REF!</v>
      </c>
      <c r="V384" s="115" t="e">
        <v>#REF!</v>
      </c>
      <c r="W384" s="115" t="e">
        <v>#REF!</v>
      </c>
      <c r="X384" s="115" t="e">
        <v>#REF!</v>
      </c>
      <c r="Y384" s="115" t="e">
        <v>#REF!</v>
      </c>
      <c r="Z384" s="115" t="e">
        <v>#REF!</v>
      </c>
      <c r="AA384" s="115" t="e">
        <v>#REF!</v>
      </c>
      <c r="AB384" s="115" t="e">
        <v>#REF!</v>
      </c>
      <c r="AC384" s="115" t="e">
        <v>#REF!</v>
      </c>
      <c r="AD384" s="115" t="e">
        <v>#REF!</v>
      </c>
      <c r="AE384" s="115" t="e">
        <v>#REF!</v>
      </c>
      <c r="AF384" s="115" t="e">
        <v>#REF!</v>
      </c>
      <c r="AG384" s="115" t="e">
        <v>#REF!</v>
      </c>
      <c r="AH384" s="115" t="e">
        <v>#REF!</v>
      </c>
      <c r="AI384" s="115" t="e">
        <v>#REF!</v>
      </c>
      <c r="AJ384" s="115" t="e">
        <v>#REF!</v>
      </c>
      <c r="AK384" s="115" t="e">
        <v>#REF!</v>
      </c>
      <c r="AL384" s="115" t="e">
        <v>#REF!</v>
      </c>
      <c r="AM384" s="115" t="e">
        <v>#REF!</v>
      </c>
      <c r="AN384" s="115" t="e">
        <v>#REF!</v>
      </c>
      <c r="AO384" s="115" t="e">
        <v>#REF!</v>
      </c>
      <c r="AP384" s="115" t="e">
        <v>#REF!</v>
      </c>
      <c r="AQ384" s="115" t="e">
        <v>#REF!</v>
      </c>
      <c r="AR384" s="115" t="e">
        <v>#REF!</v>
      </c>
      <c r="AS384" s="115" t="e">
        <v>#REF!</v>
      </c>
      <c r="AT384" s="115" t="e">
        <v>#REF!</v>
      </c>
      <c r="AU384" s="115" t="e">
        <v>#REF!</v>
      </c>
      <c r="AV384" s="115" t="e">
        <v>#REF!</v>
      </c>
      <c r="AW384" s="115" t="e">
        <v>#REF!</v>
      </c>
      <c r="AX384" s="115" t="e">
        <v>#REF!</v>
      </c>
      <c r="AY384" s="115" t="e">
        <v>#REF!</v>
      </c>
      <c r="AZ384" s="115" t="e">
        <v>#REF!</v>
      </c>
      <c r="BA384" s="115" t="e">
        <v>#REF!</v>
      </c>
      <c r="BB384" s="115" t="e">
        <v>#REF!</v>
      </c>
      <c r="BC384" s="115" t="e">
        <v>#REF!</v>
      </c>
      <c r="BD384" s="115" t="e">
        <v>#REF!</v>
      </c>
      <c r="BE384" s="115" t="e">
        <v>#REF!</v>
      </c>
      <c r="BF384" s="115" t="e">
        <v>#REF!</v>
      </c>
    </row>
    <row r="385" spans="2:58" ht="15.75" customHeight="1">
      <c r="B385" s="114" t="e">
        <v>#N/A</v>
      </c>
      <c r="C385" s="115" t="e">
        <v>#REF!</v>
      </c>
      <c r="D385" s="115" t="e">
        <v>#REF!</v>
      </c>
      <c r="E385" s="115" t="e">
        <v>#REF!</v>
      </c>
      <c r="F385" s="115" t="e">
        <v>#REF!</v>
      </c>
      <c r="G385" s="115" t="e">
        <v>#REF!</v>
      </c>
      <c r="H385" s="115" t="e">
        <v>#REF!</v>
      </c>
      <c r="I385" s="115" t="e">
        <v>#REF!</v>
      </c>
      <c r="J385" s="115" t="e">
        <v>#REF!</v>
      </c>
      <c r="K385" s="115" t="e">
        <v>#REF!</v>
      </c>
      <c r="L385" s="115" t="e">
        <v>#REF!</v>
      </c>
      <c r="M385" s="115" t="e">
        <v>#REF!</v>
      </c>
      <c r="N385" s="115" t="e">
        <v>#REF!</v>
      </c>
      <c r="O385" s="115" t="e">
        <v>#REF!</v>
      </c>
      <c r="P385" s="115" t="e">
        <v>#REF!</v>
      </c>
      <c r="Q385" s="115" t="e">
        <v>#REF!</v>
      </c>
      <c r="R385" s="115" t="e">
        <v>#REF!</v>
      </c>
      <c r="S385" s="115" t="e">
        <v>#REF!</v>
      </c>
      <c r="T385" s="115" t="e">
        <v>#REF!</v>
      </c>
      <c r="U385" s="115" t="e">
        <v>#REF!</v>
      </c>
      <c r="V385" s="115" t="e">
        <v>#REF!</v>
      </c>
      <c r="W385" s="115" t="e">
        <v>#REF!</v>
      </c>
      <c r="X385" s="115" t="e">
        <v>#REF!</v>
      </c>
      <c r="Y385" s="115" t="e">
        <v>#REF!</v>
      </c>
      <c r="Z385" s="115" t="e">
        <v>#REF!</v>
      </c>
      <c r="AA385" s="115" t="e">
        <v>#REF!</v>
      </c>
      <c r="AB385" s="115" t="e">
        <v>#REF!</v>
      </c>
      <c r="AC385" s="115" t="e">
        <v>#REF!</v>
      </c>
      <c r="AD385" s="115" t="e">
        <v>#REF!</v>
      </c>
      <c r="AE385" s="115" t="e">
        <v>#REF!</v>
      </c>
      <c r="AF385" s="115" t="e">
        <v>#REF!</v>
      </c>
      <c r="AG385" s="115" t="e">
        <v>#REF!</v>
      </c>
      <c r="AH385" s="115" t="e">
        <v>#REF!</v>
      </c>
      <c r="AI385" s="115" t="e">
        <v>#REF!</v>
      </c>
      <c r="AJ385" s="115" t="e">
        <v>#REF!</v>
      </c>
      <c r="AK385" s="115" t="e">
        <v>#REF!</v>
      </c>
      <c r="AL385" s="115" t="e">
        <v>#REF!</v>
      </c>
      <c r="AM385" s="115" t="e">
        <v>#REF!</v>
      </c>
      <c r="AN385" s="115" t="e">
        <v>#REF!</v>
      </c>
      <c r="AO385" s="115" t="e">
        <v>#REF!</v>
      </c>
      <c r="AP385" s="115" t="e">
        <v>#REF!</v>
      </c>
      <c r="AQ385" s="115" t="e">
        <v>#REF!</v>
      </c>
      <c r="AR385" s="115" t="e">
        <v>#REF!</v>
      </c>
      <c r="AS385" s="115" t="e">
        <v>#REF!</v>
      </c>
      <c r="AT385" s="115" t="e">
        <v>#REF!</v>
      </c>
      <c r="AU385" s="115" t="e">
        <v>#REF!</v>
      </c>
      <c r="AV385" s="115" t="e">
        <v>#REF!</v>
      </c>
      <c r="AW385" s="115" t="e">
        <v>#REF!</v>
      </c>
      <c r="AX385" s="115" t="e">
        <v>#REF!</v>
      </c>
      <c r="AY385" s="115" t="e">
        <v>#REF!</v>
      </c>
      <c r="AZ385" s="115" t="e">
        <v>#REF!</v>
      </c>
      <c r="BA385" s="115" t="e">
        <v>#REF!</v>
      </c>
      <c r="BB385" s="115" t="e">
        <v>#REF!</v>
      </c>
      <c r="BC385" s="115" t="e">
        <v>#REF!</v>
      </c>
      <c r="BD385" s="115" t="e">
        <v>#REF!</v>
      </c>
      <c r="BE385" s="115" t="e">
        <v>#REF!</v>
      </c>
      <c r="BF385" s="115" t="e">
        <v>#REF!</v>
      </c>
    </row>
    <row r="386" spans="2:58" ht="15.75" customHeight="1">
      <c r="B386" s="114" t="e">
        <v>#N/A</v>
      </c>
      <c r="C386" s="115" t="e">
        <v>#REF!</v>
      </c>
      <c r="D386" s="115" t="e">
        <v>#REF!</v>
      </c>
      <c r="E386" s="115" t="e">
        <v>#REF!</v>
      </c>
      <c r="F386" s="115" t="e">
        <v>#REF!</v>
      </c>
      <c r="G386" s="115" t="e">
        <v>#REF!</v>
      </c>
      <c r="H386" s="115" t="e">
        <v>#REF!</v>
      </c>
      <c r="I386" s="115" t="e">
        <v>#REF!</v>
      </c>
      <c r="J386" s="115" t="e">
        <v>#REF!</v>
      </c>
      <c r="K386" s="115" t="e">
        <v>#REF!</v>
      </c>
      <c r="L386" s="115" t="e">
        <v>#REF!</v>
      </c>
      <c r="M386" s="115" t="e">
        <v>#REF!</v>
      </c>
      <c r="N386" s="115" t="e">
        <v>#REF!</v>
      </c>
      <c r="O386" s="115" t="e">
        <v>#REF!</v>
      </c>
      <c r="P386" s="115" t="e">
        <v>#REF!</v>
      </c>
      <c r="Q386" s="115" t="e">
        <v>#REF!</v>
      </c>
      <c r="R386" s="115" t="e">
        <v>#REF!</v>
      </c>
      <c r="S386" s="115" t="e">
        <v>#REF!</v>
      </c>
      <c r="T386" s="115" t="e">
        <v>#REF!</v>
      </c>
      <c r="U386" s="115" t="e">
        <v>#REF!</v>
      </c>
      <c r="V386" s="115" t="e">
        <v>#REF!</v>
      </c>
      <c r="W386" s="115" t="e">
        <v>#REF!</v>
      </c>
      <c r="X386" s="115" t="e">
        <v>#REF!</v>
      </c>
      <c r="Y386" s="115" t="e">
        <v>#REF!</v>
      </c>
      <c r="Z386" s="115" t="e">
        <v>#REF!</v>
      </c>
      <c r="AA386" s="115" t="e">
        <v>#REF!</v>
      </c>
      <c r="AB386" s="115" t="e">
        <v>#REF!</v>
      </c>
      <c r="AC386" s="115" t="e">
        <v>#REF!</v>
      </c>
      <c r="AD386" s="115" t="e">
        <v>#REF!</v>
      </c>
      <c r="AE386" s="115" t="e">
        <v>#REF!</v>
      </c>
      <c r="AF386" s="115" t="e">
        <v>#REF!</v>
      </c>
      <c r="AG386" s="115" t="e">
        <v>#REF!</v>
      </c>
      <c r="AH386" s="115" t="e">
        <v>#REF!</v>
      </c>
      <c r="AI386" s="115" t="e">
        <v>#REF!</v>
      </c>
      <c r="AJ386" s="115" t="e">
        <v>#REF!</v>
      </c>
      <c r="AK386" s="115" t="e">
        <v>#REF!</v>
      </c>
      <c r="AL386" s="115" t="e">
        <v>#REF!</v>
      </c>
      <c r="AM386" s="115" t="e">
        <v>#REF!</v>
      </c>
      <c r="AN386" s="115" t="e">
        <v>#REF!</v>
      </c>
      <c r="AO386" s="115" t="e">
        <v>#REF!</v>
      </c>
      <c r="AP386" s="115" t="e">
        <v>#REF!</v>
      </c>
      <c r="AQ386" s="115" t="e">
        <v>#REF!</v>
      </c>
      <c r="AR386" s="115" t="e">
        <v>#REF!</v>
      </c>
      <c r="AS386" s="115" t="e">
        <v>#REF!</v>
      </c>
      <c r="AT386" s="115" t="e">
        <v>#REF!</v>
      </c>
      <c r="AU386" s="115" t="e">
        <v>#REF!</v>
      </c>
      <c r="AV386" s="115" t="e">
        <v>#REF!</v>
      </c>
      <c r="AW386" s="115" t="e">
        <v>#REF!</v>
      </c>
      <c r="AX386" s="115" t="e">
        <v>#REF!</v>
      </c>
      <c r="AY386" s="115" t="e">
        <v>#REF!</v>
      </c>
      <c r="AZ386" s="115" t="e">
        <v>#REF!</v>
      </c>
      <c r="BA386" s="115" t="e">
        <v>#REF!</v>
      </c>
      <c r="BB386" s="115" t="e">
        <v>#REF!</v>
      </c>
      <c r="BC386" s="115" t="e">
        <v>#REF!</v>
      </c>
      <c r="BD386" s="115" t="e">
        <v>#REF!</v>
      </c>
      <c r="BE386" s="115" t="e">
        <v>#REF!</v>
      </c>
      <c r="BF386" s="115" t="e">
        <v>#REF!</v>
      </c>
    </row>
    <row r="387" spans="2:58" ht="15.75" customHeight="1">
      <c r="B387" s="114" t="e">
        <v>#N/A</v>
      </c>
      <c r="C387" s="115" t="e">
        <v>#REF!</v>
      </c>
      <c r="D387" s="115" t="e">
        <v>#REF!</v>
      </c>
      <c r="E387" s="115" t="e">
        <v>#REF!</v>
      </c>
      <c r="F387" s="115" t="e">
        <v>#REF!</v>
      </c>
      <c r="G387" s="115" t="e">
        <v>#REF!</v>
      </c>
      <c r="H387" s="115" t="e">
        <v>#REF!</v>
      </c>
      <c r="I387" s="115" t="e">
        <v>#REF!</v>
      </c>
      <c r="J387" s="115" t="e">
        <v>#REF!</v>
      </c>
      <c r="K387" s="115" t="e">
        <v>#REF!</v>
      </c>
      <c r="L387" s="115" t="e">
        <v>#REF!</v>
      </c>
      <c r="M387" s="115" t="e">
        <v>#REF!</v>
      </c>
      <c r="N387" s="115" t="e">
        <v>#REF!</v>
      </c>
      <c r="O387" s="115" t="e">
        <v>#REF!</v>
      </c>
      <c r="P387" s="115" t="e">
        <v>#REF!</v>
      </c>
      <c r="Q387" s="115" t="e">
        <v>#REF!</v>
      </c>
      <c r="R387" s="115" t="e">
        <v>#REF!</v>
      </c>
      <c r="S387" s="115" t="e">
        <v>#REF!</v>
      </c>
      <c r="T387" s="115" t="e">
        <v>#REF!</v>
      </c>
      <c r="U387" s="115" t="e">
        <v>#REF!</v>
      </c>
      <c r="V387" s="115" t="e">
        <v>#REF!</v>
      </c>
      <c r="W387" s="115" t="e">
        <v>#REF!</v>
      </c>
      <c r="X387" s="115" t="e">
        <v>#REF!</v>
      </c>
      <c r="Y387" s="115" t="e">
        <v>#REF!</v>
      </c>
      <c r="Z387" s="115" t="e">
        <v>#REF!</v>
      </c>
      <c r="AA387" s="115" t="e">
        <v>#REF!</v>
      </c>
      <c r="AB387" s="115" t="e">
        <v>#REF!</v>
      </c>
      <c r="AC387" s="115" t="e">
        <v>#REF!</v>
      </c>
      <c r="AD387" s="115" t="e">
        <v>#REF!</v>
      </c>
      <c r="AE387" s="115" t="e">
        <v>#REF!</v>
      </c>
      <c r="AF387" s="115" t="e">
        <v>#REF!</v>
      </c>
      <c r="AG387" s="115" t="e">
        <v>#REF!</v>
      </c>
      <c r="AH387" s="115" t="e">
        <v>#REF!</v>
      </c>
      <c r="AI387" s="115" t="e">
        <v>#REF!</v>
      </c>
      <c r="AJ387" s="115" t="e">
        <v>#REF!</v>
      </c>
      <c r="AK387" s="115" t="e">
        <v>#REF!</v>
      </c>
      <c r="AL387" s="115" t="e">
        <v>#REF!</v>
      </c>
      <c r="AM387" s="115" t="e">
        <v>#REF!</v>
      </c>
      <c r="AN387" s="115" t="e">
        <v>#REF!</v>
      </c>
      <c r="AO387" s="115" t="e">
        <v>#REF!</v>
      </c>
      <c r="AP387" s="115" t="e">
        <v>#REF!</v>
      </c>
      <c r="AQ387" s="115" t="e">
        <v>#REF!</v>
      </c>
      <c r="AR387" s="115" t="e">
        <v>#REF!</v>
      </c>
      <c r="AS387" s="115" t="e">
        <v>#REF!</v>
      </c>
      <c r="AT387" s="115" t="e">
        <v>#REF!</v>
      </c>
      <c r="AU387" s="115" t="e">
        <v>#REF!</v>
      </c>
      <c r="AV387" s="115" t="e">
        <v>#REF!</v>
      </c>
      <c r="AW387" s="115" t="e">
        <v>#REF!</v>
      </c>
      <c r="AX387" s="115" t="e">
        <v>#REF!</v>
      </c>
      <c r="AY387" s="115" t="e">
        <v>#REF!</v>
      </c>
      <c r="AZ387" s="115" t="e">
        <v>#REF!</v>
      </c>
      <c r="BA387" s="115" t="e">
        <v>#REF!</v>
      </c>
      <c r="BB387" s="115" t="e">
        <v>#REF!</v>
      </c>
      <c r="BC387" s="115" t="e">
        <v>#REF!</v>
      </c>
      <c r="BD387" s="115" t="e">
        <v>#REF!</v>
      </c>
      <c r="BE387" s="115" t="e">
        <v>#REF!</v>
      </c>
      <c r="BF387" s="115" t="e">
        <v>#REF!</v>
      </c>
    </row>
    <row r="388" spans="2:58" ht="15.75" customHeight="1">
      <c r="B388" s="114" t="e">
        <v>#N/A</v>
      </c>
      <c r="C388" s="115" t="e">
        <v>#REF!</v>
      </c>
      <c r="D388" s="115" t="e">
        <v>#REF!</v>
      </c>
      <c r="E388" s="115" t="e">
        <v>#REF!</v>
      </c>
      <c r="F388" s="115" t="e">
        <v>#REF!</v>
      </c>
      <c r="G388" s="115" t="e">
        <v>#REF!</v>
      </c>
      <c r="H388" s="115" t="e">
        <v>#REF!</v>
      </c>
      <c r="I388" s="115" t="e">
        <v>#REF!</v>
      </c>
      <c r="J388" s="115" t="e">
        <v>#REF!</v>
      </c>
      <c r="K388" s="115" t="e">
        <v>#REF!</v>
      </c>
      <c r="L388" s="115" t="e">
        <v>#REF!</v>
      </c>
      <c r="M388" s="115" t="e">
        <v>#REF!</v>
      </c>
      <c r="N388" s="115" t="e">
        <v>#REF!</v>
      </c>
      <c r="O388" s="115" t="e">
        <v>#REF!</v>
      </c>
      <c r="P388" s="115" t="e">
        <v>#REF!</v>
      </c>
      <c r="Q388" s="115" t="e">
        <v>#REF!</v>
      </c>
      <c r="R388" s="115" t="e">
        <v>#REF!</v>
      </c>
      <c r="S388" s="115" t="e">
        <v>#REF!</v>
      </c>
      <c r="T388" s="115" t="e">
        <v>#REF!</v>
      </c>
      <c r="U388" s="115" t="e">
        <v>#REF!</v>
      </c>
      <c r="V388" s="115" t="e">
        <v>#REF!</v>
      </c>
      <c r="W388" s="115" t="e">
        <v>#REF!</v>
      </c>
      <c r="X388" s="115" t="e">
        <v>#REF!</v>
      </c>
      <c r="Y388" s="115" t="e">
        <v>#REF!</v>
      </c>
      <c r="Z388" s="115" t="e">
        <v>#REF!</v>
      </c>
      <c r="AA388" s="115" t="e">
        <v>#REF!</v>
      </c>
      <c r="AB388" s="115" t="e">
        <v>#REF!</v>
      </c>
      <c r="AC388" s="115" t="e">
        <v>#REF!</v>
      </c>
      <c r="AD388" s="115" t="e">
        <v>#REF!</v>
      </c>
      <c r="AE388" s="115" t="e">
        <v>#REF!</v>
      </c>
      <c r="AF388" s="115" t="e">
        <v>#REF!</v>
      </c>
      <c r="AG388" s="115" t="e">
        <v>#REF!</v>
      </c>
      <c r="AH388" s="115" t="e">
        <v>#REF!</v>
      </c>
      <c r="AI388" s="115" t="e">
        <v>#REF!</v>
      </c>
      <c r="AJ388" s="115" t="e">
        <v>#REF!</v>
      </c>
      <c r="AK388" s="115" t="e">
        <v>#REF!</v>
      </c>
      <c r="AL388" s="115" t="e">
        <v>#REF!</v>
      </c>
      <c r="AM388" s="115" t="e">
        <v>#REF!</v>
      </c>
      <c r="AN388" s="115" t="e">
        <v>#REF!</v>
      </c>
      <c r="AO388" s="115" t="e">
        <v>#REF!</v>
      </c>
      <c r="AP388" s="115" t="e">
        <v>#REF!</v>
      </c>
      <c r="AQ388" s="115" t="e">
        <v>#REF!</v>
      </c>
      <c r="AR388" s="115" t="e">
        <v>#REF!</v>
      </c>
      <c r="AS388" s="115" t="e">
        <v>#REF!</v>
      </c>
      <c r="AT388" s="115" t="e">
        <v>#REF!</v>
      </c>
      <c r="AU388" s="115" t="e">
        <v>#REF!</v>
      </c>
      <c r="AV388" s="115" t="e">
        <v>#REF!</v>
      </c>
      <c r="AW388" s="115" t="e">
        <v>#REF!</v>
      </c>
      <c r="AX388" s="115" t="e">
        <v>#REF!</v>
      </c>
      <c r="AY388" s="115" t="e">
        <v>#REF!</v>
      </c>
      <c r="AZ388" s="115" t="e">
        <v>#REF!</v>
      </c>
      <c r="BA388" s="115" t="e">
        <v>#REF!</v>
      </c>
      <c r="BB388" s="115" t="e">
        <v>#REF!</v>
      </c>
      <c r="BC388" s="115" t="e">
        <v>#REF!</v>
      </c>
      <c r="BD388" s="115" t="e">
        <v>#REF!</v>
      </c>
      <c r="BE388" s="115" t="e">
        <v>#REF!</v>
      </c>
      <c r="BF388" s="115" t="e">
        <v>#REF!</v>
      </c>
    </row>
    <row r="389" spans="2:58" ht="15.75" customHeight="1">
      <c r="B389" s="114" t="e">
        <v>#N/A</v>
      </c>
      <c r="C389" s="115" t="e">
        <v>#REF!</v>
      </c>
      <c r="D389" s="115" t="e">
        <v>#REF!</v>
      </c>
      <c r="E389" s="115" t="e">
        <v>#REF!</v>
      </c>
      <c r="F389" s="115" t="e">
        <v>#REF!</v>
      </c>
      <c r="G389" s="115" t="e">
        <v>#REF!</v>
      </c>
      <c r="H389" s="115" t="e">
        <v>#REF!</v>
      </c>
      <c r="I389" s="115" t="e">
        <v>#REF!</v>
      </c>
      <c r="J389" s="115" t="e">
        <v>#REF!</v>
      </c>
      <c r="K389" s="115" t="e">
        <v>#REF!</v>
      </c>
      <c r="L389" s="115" t="e">
        <v>#REF!</v>
      </c>
      <c r="M389" s="115" t="e">
        <v>#REF!</v>
      </c>
      <c r="N389" s="115" t="e">
        <v>#REF!</v>
      </c>
      <c r="O389" s="115" t="e">
        <v>#REF!</v>
      </c>
      <c r="P389" s="115" t="e">
        <v>#REF!</v>
      </c>
      <c r="Q389" s="115" t="e">
        <v>#REF!</v>
      </c>
      <c r="R389" s="115" t="e">
        <v>#REF!</v>
      </c>
      <c r="S389" s="115" t="e">
        <v>#REF!</v>
      </c>
      <c r="T389" s="115" t="e">
        <v>#REF!</v>
      </c>
      <c r="U389" s="115" t="e">
        <v>#REF!</v>
      </c>
      <c r="V389" s="115" t="e">
        <v>#REF!</v>
      </c>
      <c r="W389" s="115" t="e">
        <v>#REF!</v>
      </c>
      <c r="X389" s="115" t="e">
        <v>#REF!</v>
      </c>
      <c r="Y389" s="115" t="e">
        <v>#REF!</v>
      </c>
      <c r="Z389" s="115" t="e">
        <v>#REF!</v>
      </c>
      <c r="AA389" s="115" t="e">
        <v>#REF!</v>
      </c>
      <c r="AB389" s="115" t="e">
        <v>#REF!</v>
      </c>
      <c r="AC389" s="115" t="e">
        <v>#REF!</v>
      </c>
      <c r="AD389" s="115" t="e">
        <v>#REF!</v>
      </c>
      <c r="AE389" s="115" t="e">
        <v>#REF!</v>
      </c>
      <c r="AF389" s="115" t="e">
        <v>#REF!</v>
      </c>
      <c r="AG389" s="115" t="e">
        <v>#REF!</v>
      </c>
      <c r="AH389" s="115" t="e">
        <v>#REF!</v>
      </c>
      <c r="AI389" s="115" t="e">
        <v>#REF!</v>
      </c>
      <c r="AJ389" s="115" t="e">
        <v>#REF!</v>
      </c>
      <c r="AK389" s="115" t="e">
        <v>#REF!</v>
      </c>
      <c r="AL389" s="115" t="e">
        <v>#REF!</v>
      </c>
      <c r="AM389" s="115" t="e">
        <v>#REF!</v>
      </c>
      <c r="AN389" s="115" t="e">
        <v>#REF!</v>
      </c>
      <c r="AO389" s="115" t="e">
        <v>#REF!</v>
      </c>
      <c r="AP389" s="115" t="e">
        <v>#REF!</v>
      </c>
      <c r="AQ389" s="115" t="e">
        <v>#REF!</v>
      </c>
      <c r="AR389" s="115" t="e">
        <v>#REF!</v>
      </c>
      <c r="AS389" s="115" t="e">
        <v>#REF!</v>
      </c>
      <c r="AT389" s="115" t="e">
        <v>#REF!</v>
      </c>
      <c r="AU389" s="115" t="e">
        <v>#REF!</v>
      </c>
      <c r="AV389" s="115" t="e">
        <v>#REF!</v>
      </c>
      <c r="AW389" s="115" t="e">
        <v>#REF!</v>
      </c>
      <c r="AX389" s="115" t="e">
        <v>#REF!</v>
      </c>
      <c r="AY389" s="115" t="e">
        <v>#REF!</v>
      </c>
      <c r="AZ389" s="115" t="e">
        <v>#REF!</v>
      </c>
      <c r="BA389" s="115" t="e">
        <v>#REF!</v>
      </c>
      <c r="BB389" s="115" t="e">
        <v>#REF!</v>
      </c>
      <c r="BC389" s="115" t="e">
        <v>#REF!</v>
      </c>
      <c r="BD389" s="115" t="e">
        <v>#REF!</v>
      </c>
      <c r="BE389" s="115" t="e">
        <v>#REF!</v>
      </c>
      <c r="BF389" s="115" t="e">
        <v>#REF!</v>
      </c>
    </row>
    <row r="390" spans="2:58" ht="15.75" customHeight="1">
      <c r="B390" s="114" t="e">
        <v>#N/A</v>
      </c>
      <c r="C390" s="115" t="e">
        <v>#REF!</v>
      </c>
      <c r="D390" s="115" t="e">
        <v>#REF!</v>
      </c>
      <c r="E390" s="115" t="e">
        <v>#REF!</v>
      </c>
      <c r="F390" s="115" t="e">
        <v>#REF!</v>
      </c>
      <c r="G390" s="115" t="e">
        <v>#REF!</v>
      </c>
      <c r="H390" s="115" t="e">
        <v>#REF!</v>
      </c>
      <c r="I390" s="115" t="e">
        <v>#REF!</v>
      </c>
      <c r="J390" s="115" t="e">
        <v>#REF!</v>
      </c>
      <c r="K390" s="115" t="e">
        <v>#REF!</v>
      </c>
      <c r="L390" s="115" t="e">
        <v>#REF!</v>
      </c>
      <c r="M390" s="115" t="e">
        <v>#REF!</v>
      </c>
      <c r="N390" s="115" t="e">
        <v>#REF!</v>
      </c>
      <c r="O390" s="115" t="e">
        <v>#REF!</v>
      </c>
      <c r="P390" s="115" t="e">
        <v>#REF!</v>
      </c>
      <c r="Q390" s="115" t="e">
        <v>#REF!</v>
      </c>
      <c r="R390" s="115" t="e">
        <v>#REF!</v>
      </c>
      <c r="S390" s="115" t="e">
        <v>#REF!</v>
      </c>
      <c r="T390" s="115" t="e">
        <v>#REF!</v>
      </c>
      <c r="U390" s="115" t="e">
        <v>#REF!</v>
      </c>
      <c r="V390" s="115" t="e">
        <v>#REF!</v>
      </c>
      <c r="W390" s="115" t="e">
        <v>#REF!</v>
      </c>
      <c r="X390" s="115" t="e">
        <v>#REF!</v>
      </c>
      <c r="Y390" s="115" t="e">
        <v>#REF!</v>
      </c>
      <c r="Z390" s="115" t="e">
        <v>#REF!</v>
      </c>
      <c r="AA390" s="115" t="e">
        <v>#REF!</v>
      </c>
      <c r="AB390" s="115" t="e">
        <v>#REF!</v>
      </c>
      <c r="AC390" s="115" t="e">
        <v>#REF!</v>
      </c>
      <c r="AD390" s="115" t="e">
        <v>#REF!</v>
      </c>
      <c r="AE390" s="115" t="e">
        <v>#REF!</v>
      </c>
      <c r="AF390" s="115" t="e">
        <v>#REF!</v>
      </c>
      <c r="AG390" s="115" t="e">
        <v>#REF!</v>
      </c>
      <c r="AH390" s="115" t="e">
        <v>#REF!</v>
      </c>
      <c r="AI390" s="115" t="e">
        <v>#REF!</v>
      </c>
      <c r="AJ390" s="115" t="e">
        <v>#REF!</v>
      </c>
      <c r="AK390" s="115" t="e">
        <v>#REF!</v>
      </c>
      <c r="AL390" s="115" t="e">
        <v>#REF!</v>
      </c>
      <c r="AM390" s="115" t="e">
        <v>#REF!</v>
      </c>
      <c r="AN390" s="115" t="e">
        <v>#REF!</v>
      </c>
      <c r="AO390" s="115" t="e">
        <v>#REF!</v>
      </c>
      <c r="AP390" s="115" t="e">
        <v>#REF!</v>
      </c>
      <c r="AQ390" s="115" t="e">
        <v>#REF!</v>
      </c>
      <c r="AR390" s="115" t="e">
        <v>#REF!</v>
      </c>
      <c r="AS390" s="115" t="e">
        <v>#REF!</v>
      </c>
      <c r="AT390" s="115" t="e">
        <v>#REF!</v>
      </c>
      <c r="AU390" s="115" t="e">
        <v>#REF!</v>
      </c>
      <c r="AV390" s="115" t="e">
        <v>#REF!</v>
      </c>
      <c r="AW390" s="115" t="e">
        <v>#REF!</v>
      </c>
      <c r="AX390" s="115" t="e">
        <v>#REF!</v>
      </c>
      <c r="AY390" s="115" t="e">
        <v>#REF!</v>
      </c>
      <c r="AZ390" s="115" t="e">
        <v>#REF!</v>
      </c>
      <c r="BA390" s="115" t="e">
        <v>#REF!</v>
      </c>
      <c r="BB390" s="115" t="e">
        <v>#REF!</v>
      </c>
      <c r="BC390" s="115" t="e">
        <v>#REF!</v>
      </c>
      <c r="BD390" s="115" t="e">
        <v>#REF!</v>
      </c>
      <c r="BE390" s="115" t="e">
        <v>#REF!</v>
      </c>
      <c r="BF390" s="115" t="e">
        <v>#REF!</v>
      </c>
    </row>
    <row r="391" spans="2:58" ht="15.75" customHeight="1">
      <c r="B391" s="114" t="e">
        <v>#N/A</v>
      </c>
      <c r="C391" s="115" t="e">
        <v>#REF!</v>
      </c>
      <c r="D391" s="115" t="e">
        <v>#REF!</v>
      </c>
      <c r="E391" s="115" t="e">
        <v>#REF!</v>
      </c>
      <c r="F391" s="115" t="e">
        <v>#REF!</v>
      </c>
      <c r="G391" s="115" t="e">
        <v>#REF!</v>
      </c>
      <c r="H391" s="115" t="e">
        <v>#REF!</v>
      </c>
      <c r="I391" s="115" t="e">
        <v>#REF!</v>
      </c>
      <c r="J391" s="115" t="e">
        <v>#REF!</v>
      </c>
      <c r="K391" s="115" t="e">
        <v>#REF!</v>
      </c>
      <c r="L391" s="115" t="e">
        <v>#REF!</v>
      </c>
      <c r="M391" s="115" t="e">
        <v>#REF!</v>
      </c>
      <c r="N391" s="115" t="e">
        <v>#REF!</v>
      </c>
      <c r="O391" s="115" t="e">
        <v>#REF!</v>
      </c>
      <c r="P391" s="115" t="e">
        <v>#REF!</v>
      </c>
      <c r="Q391" s="115" t="e">
        <v>#REF!</v>
      </c>
      <c r="R391" s="115" t="e">
        <v>#REF!</v>
      </c>
      <c r="S391" s="115" t="e">
        <v>#REF!</v>
      </c>
      <c r="T391" s="115" t="e">
        <v>#REF!</v>
      </c>
      <c r="U391" s="115" t="e">
        <v>#REF!</v>
      </c>
      <c r="V391" s="115" t="e">
        <v>#REF!</v>
      </c>
      <c r="W391" s="115" t="e">
        <v>#REF!</v>
      </c>
      <c r="X391" s="115" t="e">
        <v>#REF!</v>
      </c>
      <c r="Y391" s="115" t="e">
        <v>#REF!</v>
      </c>
      <c r="Z391" s="115" t="e">
        <v>#REF!</v>
      </c>
      <c r="AA391" s="115" t="e">
        <v>#REF!</v>
      </c>
      <c r="AB391" s="115" t="e">
        <v>#REF!</v>
      </c>
      <c r="AC391" s="115" t="e">
        <v>#REF!</v>
      </c>
      <c r="AD391" s="115" t="e">
        <v>#REF!</v>
      </c>
      <c r="AE391" s="115" t="e">
        <v>#REF!</v>
      </c>
      <c r="AF391" s="115" t="e">
        <v>#REF!</v>
      </c>
      <c r="AG391" s="115" t="e">
        <v>#REF!</v>
      </c>
      <c r="AH391" s="115" t="e">
        <v>#REF!</v>
      </c>
      <c r="AI391" s="115" t="e">
        <v>#REF!</v>
      </c>
      <c r="AJ391" s="115" t="e">
        <v>#REF!</v>
      </c>
      <c r="AK391" s="115" t="e">
        <v>#REF!</v>
      </c>
      <c r="AL391" s="115" t="e">
        <v>#REF!</v>
      </c>
      <c r="AM391" s="115" t="e">
        <v>#REF!</v>
      </c>
      <c r="AN391" s="115" t="e">
        <v>#REF!</v>
      </c>
      <c r="AO391" s="115" t="e">
        <v>#REF!</v>
      </c>
      <c r="AP391" s="115" t="e">
        <v>#REF!</v>
      </c>
      <c r="AQ391" s="115" t="e">
        <v>#REF!</v>
      </c>
      <c r="AR391" s="115" t="e">
        <v>#REF!</v>
      </c>
      <c r="AS391" s="115" t="e">
        <v>#REF!</v>
      </c>
      <c r="AT391" s="115" t="e">
        <v>#REF!</v>
      </c>
      <c r="AU391" s="115" t="e">
        <v>#REF!</v>
      </c>
      <c r="AV391" s="115" t="e">
        <v>#REF!</v>
      </c>
      <c r="AW391" s="115" t="e">
        <v>#REF!</v>
      </c>
      <c r="AX391" s="115" t="e">
        <v>#REF!</v>
      </c>
      <c r="AY391" s="115" t="e">
        <v>#REF!</v>
      </c>
      <c r="AZ391" s="115" t="e">
        <v>#REF!</v>
      </c>
      <c r="BA391" s="115" t="e">
        <v>#REF!</v>
      </c>
      <c r="BB391" s="115" t="e">
        <v>#REF!</v>
      </c>
      <c r="BC391" s="115" t="e">
        <v>#REF!</v>
      </c>
      <c r="BD391" s="115" t="e">
        <v>#REF!</v>
      </c>
      <c r="BE391" s="115" t="e">
        <v>#REF!</v>
      </c>
      <c r="BF391" s="115" t="e">
        <v>#REF!</v>
      </c>
    </row>
    <row r="392" spans="2:58" ht="15.75" customHeight="1">
      <c r="B392" s="114" t="e">
        <v>#N/A</v>
      </c>
      <c r="C392" s="115" t="e">
        <v>#REF!</v>
      </c>
      <c r="D392" s="115" t="e">
        <v>#REF!</v>
      </c>
      <c r="E392" s="115" t="e">
        <v>#REF!</v>
      </c>
      <c r="F392" s="115" t="e">
        <v>#REF!</v>
      </c>
      <c r="G392" s="115" t="e">
        <v>#REF!</v>
      </c>
      <c r="H392" s="115" t="e">
        <v>#REF!</v>
      </c>
      <c r="I392" s="115" t="e">
        <v>#REF!</v>
      </c>
      <c r="J392" s="115" t="e">
        <v>#REF!</v>
      </c>
      <c r="K392" s="115" t="e">
        <v>#REF!</v>
      </c>
      <c r="L392" s="115" t="e">
        <v>#REF!</v>
      </c>
      <c r="M392" s="115" t="e">
        <v>#REF!</v>
      </c>
      <c r="N392" s="115" t="e">
        <v>#REF!</v>
      </c>
      <c r="O392" s="115" t="e">
        <v>#REF!</v>
      </c>
      <c r="P392" s="115" t="e">
        <v>#REF!</v>
      </c>
      <c r="Q392" s="115" t="e">
        <v>#REF!</v>
      </c>
      <c r="R392" s="115" t="e">
        <v>#REF!</v>
      </c>
      <c r="S392" s="115" t="e">
        <v>#REF!</v>
      </c>
      <c r="T392" s="115" t="e">
        <v>#REF!</v>
      </c>
      <c r="U392" s="115" t="e">
        <v>#REF!</v>
      </c>
      <c r="V392" s="115" t="e">
        <v>#REF!</v>
      </c>
      <c r="W392" s="115" t="e">
        <v>#REF!</v>
      </c>
      <c r="X392" s="115" t="e">
        <v>#REF!</v>
      </c>
      <c r="Y392" s="115" t="e">
        <v>#REF!</v>
      </c>
      <c r="Z392" s="115" t="e">
        <v>#REF!</v>
      </c>
      <c r="AA392" s="115" t="e">
        <v>#REF!</v>
      </c>
      <c r="AB392" s="115" t="e">
        <v>#REF!</v>
      </c>
      <c r="AC392" s="115" t="e">
        <v>#REF!</v>
      </c>
      <c r="AD392" s="115" t="e">
        <v>#REF!</v>
      </c>
      <c r="AE392" s="115" t="e">
        <v>#REF!</v>
      </c>
      <c r="AF392" s="115" t="e">
        <v>#REF!</v>
      </c>
      <c r="AG392" s="115" t="e">
        <v>#REF!</v>
      </c>
      <c r="AH392" s="115" t="e">
        <v>#REF!</v>
      </c>
      <c r="AI392" s="115" t="e">
        <v>#REF!</v>
      </c>
      <c r="AJ392" s="115" t="e">
        <v>#REF!</v>
      </c>
      <c r="AK392" s="115" t="e">
        <v>#REF!</v>
      </c>
      <c r="AL392" s="115" t="e">
        <v>#REF!</v>
      </c>
      <c r="AM392" s="115" t="e">
        <v>#REF!</v>
      </c>
      <c r="AN392" s="115" t="e">
        <v>#REF!</v>
      </c>
      <c r="AO392" s="115" t="e">
        <v>#REF!</v>
      </c>
      <c r="AP392" s="115" t="e">
        <v>#REF!</v>
      </c>
      <c r="AQ392" s="115" t="e">
        <v>#REF!</v>
      </c>
      <c r="AR392" s="115" t="e">
        <v>#REF!</v>
      </c>
      <c r="AS392" s="115" t="e">
        <v>#REF!</v>
      </c>
      <c r="AT392" s="115" t="e">
        <v>#REF!</v>
      </c>
      <c r="AU392" s="115" t="e">
        <v>#REF!</v>
      </c>
      <c r="AV392" s="115" t="e">
        <v>#REF!</v>
      </c>
      <c r="AW392" s="115" t="e">
        <v>#REF!</v>
      </c>
      <c r="AX392" s="115" t="e">
        <v>#REF!</v>
      </c>
      <c r="AY392" s="115" t="e">
        <v>#REF!</v>
      </c>
      <c r="AZ392" s="115" t="e">
        <v>#REF!</v>
      </c>
      <c r="BA392" s="115" t="e">
        <v>#REF!</v>
      </c>
      <c r="BB392" s="115" t="e">
        <v>#REF!</v>
      </c>
      <c r="BC392" s="115" t="e">
        <v>#REF!</v>
      </c>
      <c r="BD392" s="115" t="e">
        <v>#REF!</v>
      </c>
      <c r="BE392" s="115" t="e">
        <v>#REF!</v>
      </c>
      <c r="BF392" s="115" t="e">
        <v>#REF!</v>
      </c>
    </row>
    <row r="393" spans="2:58" ht="15.75" customHeight="1">
      <c r="B393" s="114" t="e">
        <v>#N/A</v>
      </c>
      <c r="C393" s="115" t="e">
        <v>#REF!</v>
      </c>
      <c r="D393" s="115" t="e">
        <v>#REF!</v>
      </c>
      <c r="E393" s="115" t="e">
        <v>#REF!</v>
      </c>
      <c r="F393" s="115" t="e">
        <v>#REF!</v>
      </c>
      <c r="G393" s="115" t="e">
        <v>#REF!</v>
      </c>
      <c r="H393" s="115" t="e">
        <v>#REF!</v>
      </c>
      <c r="I393" s="115" t="e">
        <v>#REF!</v>
      </c>
      <c r="J393" s="115" t="e">
        <v>#REF!</v>
      </c>
      <c r="K393" s="115" t="e">
        <v>#REF!</v>
      </c>
      <c r="L393" s="115" t="e">
        <v>#REF!</v>
      </c>
      <c r="M393" s="115" t="e">
        <v>#REF!</v>
      </c>
      <c r="N393" s="115" t="e">
        <v>#REF!</v>
      </c>
      <c r="O393" s="115" t="e">
        <v>#REF!</v>
      </c>
      <c r="P393" s="115" t="e">
        <v>#REF!</v>
      </c>
      <c r="Q393" s="115" t="e">
        <v>#REF!</v>
      </c>
      <c r="R393" s="115" t="e">
        <v>#REF!</v>
      </c>
      <c r="S393" s="115" t="e">
        <v>#REF!</v>
      </c>
      <c r="T393" s="115" t="e">
        <v>#REF!</v>
      </c>
      <c r="U393" s="115" t="e">
        <v>#REF!</v>
      </c>
      <c r="V393" s="115" t="e">
        <v>#REF!</v>
      </c>
      <c r="W393" s="115" t="e">
        <v>#REF!</v>
      </c>
      <c r="X393" s="115" t="e">
        <v>#REF!</v>
      </c>
      <c r="Y393" s="115" t="e">
        <v>#REF!</v>
      </c>
      <c r="Z393" s="115" t="e">
        <v>#REF!</v>
      </c>
      <c r="AA393" s="115" t="e">
        <v>#REF!</v>
      </c>
      <c r="AB393" s="115" t="e">
        <v>#REF!</v>
      </c>
      <c r="AC393" s="115" t="e">
        <v>#REF!</v>
      </c>
      <c r="AD393" s="115" t="e">
        <v>#REF!</v>
      </c>
      <c r="AE393" s="115" t="e">
        <v>#REF!</v>
      </c>
      <c r="AF393" s="115" t="e">
        <v>#REF!</v>
      </c>
      <c r="AG393" s="115" t="e">
        <v>#REF!</v>
      </c>
      <c r="AH393" s="115" t="e">
        <v>#REF!</v>
      </c>
      <c r="AI393" s="115" t="e">
        <v>#REF!</v>
      </c>
      <c r="AJ393" s="115" t="e">
        <v>#REF!</v>
      </c>
      <c r="AK393" s="115" t="e">
        <v>#REF!</v>
      </c>
      <c r="AL393" s="115" t="e">
        <v>#REF!</v>
      </c>
      <c r="AM393" s="115" t="e">
        <v>#REF!</v>
      </c>
      <c r="AN393" s="115" t="e">
        <v>#REF!</v>
      </c>
      <c r="AO393" s="115" t="e">
        <v>#REF!</v>
      </c>
      <c r="AP393" s="115" t="e">
        <v>#REF!</v>
      </c>
      <c r="AQ393" s="115" t="e">
        <v>#REF!</v>
      </c>
      <c r="AR393" s="115" t="e">
        <v>#REF!</v>
      </c>
      <c r="AS393" s="115" t="e">
        <v>#REF!</v>
      </c>
      <c r="AT393" s="115" t="e">
        <v>#REF!</v>
      </c>
      <c r="AU393" s="115" t="e">
        <v>#REF!</v>
      </c>
      <c r="AV393" s="115" t="e">
        <v>#REF!</v>
      </c>
      <c r="AW393" s="115" t="e">
        <v>#REF!</v>
      </c>
      <c r="AX393" s="115" t="e">
        <v>#REF!</v>
      </c>
      <c r="AY393" s="115" t="e">
        <v>#REF!</v>
      </c>
      <c r="AZ393" s="115" t="e">
        <v>#REF!</v>
      </c>
      <c r="BA393" s="115" t="e">
        <v>#REF!</v>
      </c>
      <c r="BB393" s="115" t="e">
        <v>#REF!</v>
      </c>
      <c r="BC393" s="115" t="e">
        <v>#REF!</v>
      </c>
      <c r="BD393" s="115" t="e">
        <v>#REF!</v>
      </c>
      <c r="BE393" s="115" t="e">
        <v>#REF!</v>
      </c>
      <c r="BF393" s="115" t="e">
        <v>#REF!</v>
      </c>
    </row>
    <row r="394" spans="2:58" ht="15.75" customHeight="1">
      <c r="B394" s="116" t="e">
        <v>#N/A</v>
      </c>
      <c r="C394" s="115" t="e">
        <v>#REF!</v>
      </c>
      <c r="D394" s="115" t="e">
        <v>#REF!</v>
      </c>
      <c r="E394" s="115" t="e">
        <v>#REF!</v>
      </c>
      <c r="F394" s="115" t="e">
        <v>#REF!</v>
      </c>
      <c r="G394" s="115" t="e">
        <v>#REF!</v>
      </c>
      <c r="H394" s="115" t="e">
        <v>#REF!</v>
      </c>
      <c r="I394" s="115" t="e">
        <v>#REF!</v>
      </c>
      <c r="J394" s="115" t="e">
        <v>#REF!</v>
      </c>
      <c r="K394" s="115" t="e">
        <v>#REF!</v>
      </c>
      <c r="L394" s="115" t="e">
        <v>#REF!</v>
      </c>
      <c r="M394" s="115" t="e">
        <v>#REF!</v>
      </c>
      <c r="N394" s="115" t="e">
        <v>#REF!</v>
      </c>
      <c r="O394" s="115" t="e">
        <v>#REF!</v>
      </c>
      <c r="P394" s="115" t="e">
        <v>#REF!</v>
      </c>
      <c r="Q394" s="115" t="e">
        <v>#REF!</v>
      </c>
      <c r="R394" s="115" t="e">
        <v>#REF!</v>
      </c>
      <c r="S394" s="115" t="e">
        <v>#REF!</v>
      </c>
      <c r="T394" s="115" t="e">
        <v>#REF!</v>
      </c>
      <c r="U394" s="115" t="e">
        <v>#REF!</v>
      </c>
      <c r="V394" s="115" t="e">
        <v>#REF!</v>
      </c>
      <c r="W394" s="115" t="e">
        <v>#REF!</v>
      </c>
      <c r="X394" s="115" t="e">
        <v>#REF!</v>
      </c>
      <c r="Y394" s="115" t="e">
        <v>#REF!</v>
      </c>
      <c r="Z394" s="115" t="e">
        <v>#REF!</v>
      </c>
      <c r="AA394" s="115" t="e">
        <v>#REF!</v>
      </c>
      <c r="AB394" s="115" t="e">
        <v>#REF!</v>
      </c>
      <c r="AC394" s="115" t="e">
        <v>#REF!</v>
      </c>
      <c r="AD394" s="115" t="e">
        <v>#REF!</v>
      </c>
      <c r="AE394" s="115" t="e">
        <v>#REF!</v>
      </c>
      <c r="AF394" s="115" t="e">
        <v>#REF!</v>
      </c>
      <c r="AG394" s="115" t="e">
        <v>#REF!</v>
      </c>
      <c r="AH394" s="115" t="e">
        <v>#REF!</v>
      </c>
      <c r="AI394" s="115" t="e">
        <v>#REF!</v>
      </c>
      <c r="AJ394" s="115" t="e">
        <v>#REF!</v>
      </c>
      <c r="AK394" s="115" t="e">
        <v>#REF!</v>
      </c>
      <c r="AL394" s="115" t="e">
        <v>#REF!</v>
      </c>
      <c r="AM394" s="115" t="e">
        <v>#REF!</v>
      </c>
      <c r="AN394" s="115" t="e">
        <v>#REF!</v>
      </c>
      <c r="AO394" s="115" t="e">
        <v>#REF!</v>
      </c>
      <c r="AP394" s="115" t="e">
        <v>#REF!</v>
      </c>
      <c r="AQ394" s="115" t="e">
        <v>#REF!</v>
      </c>
      <c r="AR394" s="115" t="e">
        <v>#REF!</v>
      </c>
      <c r="AS394" s="115" t="e">
        <v>#REF!</v>
      </c>
      <c r="AT394" s="115" t="e">
        <v>#REF!</v>
      </c>
      <c r="AU394" s="115" t="e">
        <v>#REF!</v>
      </c>
      <c r="AV394" s="115" t="e">
        <v>#REF!</v>
      </c>
      <c r="AW394" s="115" t="e">
        <v>#REF!</v>
      </c>
      <c r="AX394" s="115" t="e">
        <v>#REF!</v>
      </c>
      <c r="AY394" s="115" t="e">
        <v>#REF!</v>
      </c>
      <c r="AZ394" s="115" t="e">
        <v>#REF!</v>
      </c>
      <c r="BA394" s="115" t="e">
        <v>#REF!</v>
      </c>
      <c r="BB394" s="115" t="e">
        <v>#REF!</v>
      </c>
      <c r="BC394" s="115" t="e">
        <v>#REF!</v>
      </c>
      <c r="BD394" s="115" t="e">
        <v>#REF!</v>
      </c>
      <c r="BE394" s="115" t="e">
        <v>#REF!</v>
      </c>
      <c r="BF394" s="115" t="e">
        <v>#REF!</v>
      </c>
    </row>
    <row r="395" spans="2:58" ht="15.75" customHeight="1">
      <c r="B395" s="116" t="e">
        <v>#N/A</v>
      </c>
      <c r="C395" s="115" t="e">
        <v>#REF!</v>
      </c>
      <c r="D395" s="115" t="e">
        <v>#REF!</v>
      </c>
      <c r="E395" s="115" t="e">
        <v>#REF!</v>
      </c>
      <c r="F395" s="115" t="e">
        <v>#REF!</v>
      </c>
      <c r="G395" s="115" t="e">
        <v>#REF!</v>
      </c>
      <c r="H395" s="115" t="e">
        <v>#REF!</v>
      </c>
      <c r="I395" s="115" t="e">
        <v>#REF!</v>
      </c>
      <c r="J395" s="115" t="e">
        <v>#REF!</v>
      </c>
      <c r="K395" s="115" t="e">
        <v>#REF!</v>
      </c>
      <c r="L395" s="115" t="e">
        <v>#REF!</v>
      </c>
      <c r="M395" s="115" t="e">
        <v>#REF!</v>
      </c>
      <c r="N395" s="115" t="e">
        <v>#REF!</v>
      </c>
      <c r="O395" s="115" t="e">
        <v>#REF!</v>
      </c>
      <c r="P395" s="115" t="e">
        <v>#REF!</v>
      </c>
      <c r="Q395" s="115" t="e">
        <v>#REF!</v>
      </c>
      <c r="R395" s="115" t="e">
        <v>#REF!</v>
      </c>
      <c r="S395" s="115" t="e">
        <v>#REF!</v>
      </c>
      <c r="T395" s="115" t="e">
        <v>#REF!</v>
      </c>
      <c r="U395" s="115" t="e">
        <v>#REF!</v>
      </c>
      <c r="V395" s="115" t="e">
        <v>#REF!</v>
      </c>
      <c r="W395" s="115" t="e">
        <v>#REF!</v>
      </c>
      <c r="X395" s="115" t="e">
        <v>#REF!</v>
      </c>
      <c r="Y395" s="115" t="e">
        <v>#REF!</v>
      </c>
      <c r="Z395" s="115" t="e">
        <v>#REF!</v>
      </c>
      <c r="AA395" s="115" t="e">
        <v>#REF!</v>
      </c>
      <c r="AB395" s="115" t="e">
        <v>#REF!</v>
      </c>
      <c r="AC395" s="115" t="e">
        <v>#REF!</v>
      </c>
      <c r="AD395" s="115" t="e">
        <v>#REF!</v>
      </c>
      <c r="AE395" s="115" t="e">
        <v>#REF!</v>
      </c>
      <c r="AF395" s="115" t="e">
        <v>#REF!</v>
      </c>
      <c r="AG395" s="115" t="e">
        <v>#REF!</v>
      </c>
      <c r="AH395" s="115" t="e">
        <v>#REF!</v>
      </c>
      <c r="AI395" s="115" t="e">
        <v>#REF!</v>
      </c>
      <c r="AJ395" s="115" t="e">
        <v>#REF!</v>
      </c>
      <c r="AK395" s="115" t="e">
        <v>#REF!</v>
      </c>
      <c r="AL395" s="115" t="e">
        <v>#REF!</v>
      </c>
      <c r="AM395" s="115" t="e">
        <v>#REF!</v>
      </c>
      <c r="AN395" s="115" t="e">
        <v>#REF!</v>
      </c>
      <c r="AO395" s="115" t="e">
        <v>#REF!</v>
      </c>
      <c r="AP395" s="115" t="e">
        <v>#REF!</v>
      </c>
      <c r="AQ395" s="115" t="e">
        <v>#REF!</v>
      </c>
      <c r="AR395" s="115" t="e">
        <v>#REF!</v>
      </c>
      <c r="AS395" s="115" t="e">
        <v>#REF!</v>
      </c>
      <c r="AT395" s="115" t="e">
        <v>#REF!</v>
      </c>
      <c r="AU395" s="115" t="e">
        <v>#REF!</v>
      </c>
      <c r="AV395" s="115" t="e">
        <v>#REF!</v>
      </c>
      <c r="AW395" s="115" t="e">
        <v>#REF!</v>
      </c>
      <c r="AX395" s="115" t="e">
        <v>#REF!</v>
      </c>
      <c r="AY395" s="115" t="e">
        <v>#REF!</v>
      </c>
      <c r="AZ395" s="115" t="e">
        <v>#REF!</v>
      </c>
      <c r="BA395" s="115" t="e">
        <v>#REF!</v>
      </c>
      <c r="BB395" s="115" t="e">
        <v>#REF!</v>
      </c>
      <c r="BC395" s="115" t="e">
        <v>#REF!</v>
      </c>
      <c r="BD395" s="115" t="e">
        <v>#REF!</v>
      </c>
      <c r="BE395" s="115" t="e">
        <v>#REF!</v>
      </c>
      <c r="BF395" s="115" t="e">
        <v>#REF!</v>
      </c>
    </row>
    <row r="396" spans="2:58" ht="15.75" customHeight="1">
      <c r="B396" s="114" t="e">
        <v>#N/A</v>
      </c>
      <c r="C396" s="115" t="e">
        <v>#REF!</v>
      </c>
      <c r="D396" s="115" t="e">
        <v>#REF!</v>
      </c>
      <c r="E396" s="115" t="e">
        <v>#REF!</v>
      </c>
      <c r="F396" s="115" t="e">
        <v>#REF!</v>
      </c>
      <c r="G396" s="115" t="e">
        <v>#REF!</v>
      </c>
      <c r="H396" s="115" t="e">
        <v>#REF!</v>
      </c>
      <c r="I396" s="115" t="e">
        <v>#REF!</v>
      </c>
      <c r="J396" s="115" t="e">
        <v>#REF!</v>
      </c>
      <c r="K396" s="115" t="e">
        <v>#REF!</v>
      </c>
      <c r="L396" s="115" t="e">
        <v>#REF!</v>
      </c>
      <c r="M396" s="115" t="e">
        <v>#REF!</v>
      </c>
      <c r="N396" s="115" t="e">
        <v>#REF!</v>
      </c>
      <c r="O396" s="115" t="e">
        <v>#REF!</v>
      </c>
      <c r="P396" s="115" t="e">
        <v>#REF!</v>
      </c>
      <c r="Q396" s="115" t="e">
        <v>#REF!</v>
      </c>
      <c r="R396" s="115" t="e">
        <v>#REF!</v>
      </c>
      <c r="S396" s="115" t="e">
        <v>#REF!</v>
      </c>
      <c r="T396" s="115" t="e">
        <v>#REF!</v>
      </c>
      <c r="U396" s="115" t="e">
        <v>#REF!</v>
      </c>
      <c r="V396" s="115" t="e">
        <v>#REF!</v>
      </c>
      <c r="W396" s="115" t="e">
        <v>#REF!</v>
      </c>
      <c r="X396" s="115" t="e">
        <v>#REF!</v>
      </c>
      <c r="Y396" s="115" t="e">
        <v>#REF!</v>
      </c>
      <c r="Z396" s="115" t="e">
        <v>#REF!</v>
      </c>
      <c r="AA396" s="115" t="e">
        <v>#REF!</v>
      </c>
      <c r="AB396" s="115" t="e">
        <v>#REF!</v>
      </c>
      <c r="AC396" s="115" t="e">
        <v>#REF!</v>
      </c>
      <c r="AD396" s="115" t="e">
        <v>#REF!</v>
      </c>
      <c r="AE396" s="115" t="e">
        <v>#REF!</v>
      </c>
      <c r="AF396" s="115" t="e">
        <v>#REF!</v>
      </c>
      <c r="AG396" s="115" t="e">
        <v>#REF!</v>
      </c>
      <c r="AH396" s="115" t="e">
        <v>#REF!</v>
      </c>
      <c r="AI396" s="115" t="e">
        <v>#REF!</v>
      </c>
      <c r="AJ396" s="115" t="e">
        <v>#REF!</v>
      </c>
      <c r="AK396" s="115" t="e">
        <v>#REF!</v>
      </c>
      <c r="AL396" s="115" t="e">
        <v>#REF!</v>
      </c>
      <c r="AM396" s="115" t="e">
        <v>#REF!</v>
      </c>
      <c r="AN396" s="115" t="e">
        <v>#REF!</v>
      </c>
      <c r="AO396" s="115" t="e">
        <v>#REF!</v>
      </c>
      <c r="AP396" s="115" t="e">
        <v>#REF!</v>
      </c>
      <c r="AQ396" s="115" t="e">
        <v>#REF!</v>
      </c>
      <c r="AR396" s="115" t="e">
        <v>#REF!</v>
      </c>
      <c r="AS396" s="115" t="e">
        <v>#REF!</v>
      </c>
      <c r="AT396" s="115" t="e">
        <v>#REF!</v>
      </c>
      <c r="AU396" s="115" t="e">
        <v>#REF!</v>
      </c>
      <c r="AV396" s="115" t="e">
        <v>#REF!</v>
      </c>
      <c r="AW396" s="115" t="e">
        <v>#REF!</v>
      </c>
      <c r="AX396" s="115" t="e">
        <v>#REF!</v>
      </c>
      <c r="AY396" s="115" t="e">
        <v>#REF!</v>
      </c>
      <c r="AZ396" s="115" t="e">
        <v>#REF!</v>
      </c>
      <c r="BA396" s="115" t="e">
        <v>#REF!</v>
      </c>
      <c r="BB396" s="115" t="e">
        <v>#REF!</v>
      </c>
      <c r="BC396" s="115" t="e">
        <v>#REF!</v>
      </c>
      <c r="BD396" s="115" t="e">
        <v>#REF!</v>
      </c>
      <c r="BE396" s="115" t="e">
        <v>#REF!</v>
      </c>
      <c r="BF396" s="115" t="e">
        <v>#REF!</v>
      </c>
    </row>
    <row r="397" spans="2:58" ht="15.75" customHeight="1">
      <c r="B397" s="114" t="e">
        <v>#N/A</v>
      </c>
      <c r="C397" s="115" t="e">
        <v>#REF!</v>
      </c>
      <c r="D397" s="115" t="e">
        <v>#REF!</v>
      </c>
      <c r="E397" s="115" t="e">
        <v>#REF!</v>
      </c>
      <c r="F397" s="115" t="e">
        <v>#REF!</v>
      </c>
      <c r="G397" s="115" t="e">
        <v>#REF!</v>
      </c>
      <c r="H397" s="115" t="e">
        <v>#REF!</v>
      </c>
      <c r="I397" s="115" t="e">
        <v>#REF!</v>
      </c>
      <c r="J397" s="115" t="e">
        <v>#REF!</v>
      </c>
      <c r="K397" s="115" t="e">
        <v>#REF!</v>
      </c>
      <c r="L397" s="115" t="e">
        <v>#REF!</v>
      </c>
      <c r="M397" s="115" t="e">
        <v>#REF!</v>
      </c>
      <c r="N397" s="115" t="e">
        <v>#REF!</v>
      </c>
      <c r="O397" s="115" t="e">
        <v>#REF!</v>
      </c>
      <c r="P397" s="115" t="e">
        <v>#REF!</v>
      </c>
      <c r="Q397" s="115" t="e">
        <v>#REF!</v>
      </c>
      <c r="R397" s="115" t="e">
        <v>#REF!</v>
      </c>
      <c r="S397" s="115" t="e">
        <v>#REF!</v>
      </c>
      <c r="T397" s="115" t="e">
        <v>#REF!</v>
      </c>
      <c r="U397" s="115" t="e">
        <v>#REF!</v>
      </c>
      <c r="V397" s="115" t="e">
        <v>#REF!</v>
      </c>
      <c r="W397" s="115" t="e">
        <v>#REF!</v>
      </c>
      <c r="X397" s="115" t="e">
        <v>#REF!</v>
      </c>
      <c r="Y397" s="115" t="e">
        <v>#REF!</v>
      </c>
      <c r="Z397" s="115" t="e">
        <v>#REF!</v>
      </c>
      <c r="AA397" s="115" t="e">
        <v>#REF!</v>
      </c>
      <c r="AB397" s="115" t="e">
        <v>#REF!</v>
      </c>
      <c r="AC397" s="115" t="e">
        <v>#REF!</v>
      </c>
      <c r="AD397" s="115" t="e">
        <v>#REF!</v>
      </c>
      <c r="AE397" s="115" t="e">
        <v>#REF!</v>
      </c>
      <c r="AF397" s="115" t="e">
        <v>#REF!</v>
      </c>
      <c r="AG397" s="115" t="e">
        <v>#REF!</v>
      </c>
      <c r="AH397" s="115" t="e">
        <v>#REF!</v>
      </c>
      <c r="AI397" s="115" t="e">
        <v>#REF!</v>
      </c>
      <c r="AJ397" s="115" t="e">
        <v>#REF!</v>
      </c>
      <c r="AK397" s="115" t="e">
        <v>#REF!</v>
      </c>
      <c r="AL397" s="115" t="e">
        <v>#REF!</v>
      </c>
      <c r="AM397" s="115" t="e">
        <v>#REF!</v>
      </c>
      <c r="AN397" s="115" t="e">
        <v>#REF!</v>
      </c>
      <c r="AO397" s="115" t="e">
        <v>#REF!</v>
      </c>
      <c r="AP397" s="115" t="e">
        <v>#REF!</v>
      </c>
      <c r="AQ397" s="115" t="e">
        <v>#REF!</v>
      </c>
      <c r="AR397" s="115" t="e">
        <v>#REF!</v>
      </c>
      <c r="AS397" s="115" t="e">
        <v>#REF!</v>
      </c>
      <c r="AT397" s="115" t="e">
        <v>#REF!</v>
      </c>
      <c r="AU397" s="115" t="e">
        <v>#REF!</v>
      </c>
      <c r="AV397" s="115" t="e">
        <v>#REF!</v>
      </c>
      <c r="AW397" s="115" t="e">
        <v>#REF!</v>
      </c>
      <c r="AX397" s="115" t="e">
        <v>#REF!</v>
      </c>
      <c r="AY397" s="115" t="e">
        <v>#REF!</v>
      </c>
      <c r="AZ397" s="115" t="e">
        <v>#REF!</v>
      </c>
      <c r="BA397" s="115" t="e">
        <v>#REF!</v>
      </c>
      <c r="BB397" s="115" t="e">
        <v>#REF!</v>
      </c>
      <c r="BC397" s="115" t="e">
        <v>#REF!</v>
      </c>
      <c r="BD397" s="115" t="e">
        <v>#REF!</v>
      </c>
      <c r="BE397" s="115" t="e">
        <v>#REF!</v>
      </c>
      <c r="BF397" s="115" t="e">
        <v>#REF!</v>
      </c>
    </row>
    <row r="398" spans="2:58" ht="15.75" customHeight="1">
      <c r="B398" s="114" t="e">
        <v>#N/A</v>
      </c>
      <c r="C398" s="115" t="e">
        <v>#REF!</v>
      </c>
      <c r="D398" s="115" t="e">
        <v>#REF!</v>
      </c>
      <c r="E398" s="115" t="e">
        <v>#REF!</v>
      </c>
      <c r="F398" s="115" t="e">
        <v>#REF!</v>
      </c>
      <c r="G398" s="115" t="e">
        <v>#REF!</v>
      </c>
      <c r="H398" s="115" t="e">
        <v>#REF!</v>
      </c>
      <c r="I398" s="115" t="e">
        <v>#REF!</v>
      </c>
      <c r="J398" s="115" t="e">
        <v>#REF!</v>
      </c>
      <c r="K398" s="115" t="e">
        <v>#REF!</v>
      </c>
      <c r="L398" s="115" t="e">
        <v>#REF!</v>
      </c>
      <c r="M398" s="115" t="e">
        <v>#REF!</v>
      </c>
      <c r="N398" s="115" t="e">
        <v>#REF!</v>
      </c>
      <c r="O398" s="115" t="e">
        <v>#REF!</v>
      </c>
      <c r="P398" s="115" t="e">
        <v>#REF!</v>
      </c>
      <c r="Q398" s="115" t="e">
        <v>#REF!</v>
      </c>
      <c r="R398" s="115" t="e">
        <v>#REF!</v>
      </c>
      <c r="S398" s="115" t="e">
        <v>#REF!</v>
      </c>
      <c r="T398" s="115" t="e">
        <v>#REF!</v>
      </c>
      <c r="U398" s="115" t="e">
        <v>#REF!</v>
      </c>
      <c r="V398" s="115" t="e">
        <v>#REF!</v>
      </c>
      <c r="W398" s="115" t="e">
        <v>#REF!</v>
      </c>
      <c r="X398" s="115" t="e">
        <v>#REF!</v>
      </c>
      <c r="Y398" s="115" t="e">
        <v>#REF!</v>
      </c>
      <c r="Z398" s="115" t="e">
        <v>#REF!</v>
      </c>
      <c r="AA398" s="115" t="e">
        <v>#REF!</v>
      </c>
      <c r="AB398" s="115" t="e">
        <v>#REF!</v>
      </c>
      <c r="AC398" s="115" t="e">
        <v>#REF!</v>
      </c>
      <c r="AD398" s="115" t="e">
        <v>#REF!</v>
      </c>
      <c r="AE398" s="115" t="e">
        <v>#REF!</v>
      </c>
      <c r="AF398" s="115" t="e">
        <v>#REF!</v>
      </c>
      <c r="AG398" s="115" t="e">
        <v>#REF!</v>
      </c>
      <c r="AH398" s="115" t="e">
        <v>#REF!</v>
      </c>
      <c r="AI398" s="115" t="e">
        <v>#REF!</v>
      </c>
      <c r="AJ398" s="115" t="e">
        <v>#REF!</v>
      </c>
      <c r="AK398" s="115" t="e">
        <v>#REF!</v>
      </c>
      <c r="AL398" s="115" t="e">
        <v>#REF!</v>
      </c>
      <c r="AM398" s="115" t="e">
        <v>#REF!</v>
      </c>
      <c r="AN398" s="115" t="e">
        <v>#REF!</v>
      </c>
      <c r="AO398" s="115" t="e">
        <v>#REF!</v>
      </c>
      <c r="AP398" s="115" t="e">
        <v>#REF!</v>
      </c>
      <c r="AQ398" s="115" t="e">
        <v>#REF!</v>
      </c>
      <c r="AR398" s="115" t="e">
        <v>#REF!</v>
      </c>
      <c r="AS398" s="115" t="e">
        <v>#REF!</v>
      </c>
      <c r="AT398" s="115" t="e">
        <v>#REF!</v>
      </c>
      <c r="AU398" s="115" t="e">
        <v>#REF!</v>
      </c>
      <c r="AV398" s="115" t="e">
        <v>#REF!</v>
      </c>
      <c r="AW398" s="115" t="e">
        <v>#REF!</v>
      </c>
      <c r="AX398" s="115" t="e">
        <v>#REF!</v>
      </c>
      <c r="AY398" s="115" t="e">
        <v>#REF!</v>
      </c>
      <c r="AZ398" s="115" t="e">
        <v>#REF!</v>
      </c>
      <c r="BA398" s="115" t="e">
        <v>#REF!</v>
      </c>
      <c r="BB398" s="115" t="e">
        <v>#REF!</v>
      </c>
      <c r="BC398" s="115" t="e">
        <v>#REF!</v>
      </c>
      <c r="BD398" s="115" t="e">
        <v>#REF!</v>
      </c>
      <c r="BE398" s="115" t="e">
        <v>#REF!</v>
      </c>
      <c r="BF398" s="115" t="e">
        <v>#REF!</v>
      </c>
    </row>
    <row r="399" spans="2:58" ht="15.75" customHeight="1">
      <c r="B399" s="114" t="e">
        <v>#N/A</v>
      </c>
      <c r="C399" s="115" t="e">
        <v>#REF!</v>
      </c>
      <c r="D399" s="115" t="e">
        <v>#REF!</v>
      </c>
      <c r="E399" s="115" t="e">
        <v>#REF!</v>
      </c>
      <c r="F399" s="115" t="e">
        <v>#REF!</v>
      </c>
      <c r="G399" s="115" t="e">
        <v>#REF!</v>
      </c>
      <c r="H399" s="115" t="e">
        <v>#REF!</v>
      </c>
      <c r="I399" s="115" t="e">
        <v>#REF!</v>
      </c>
      <c r="J399" s="115" t="e">
        <v>#REF!</v>
      </c>
      <c r="K399" s="115" t="e">
        <v>#REF!</v>
      </c>
      <c r="L399" s="115" t="e">
        <v>#REF!</v>
      </c>
      <c r="M399" s="115" t="e">
        <v>#REF!</v>
      </c>
      <c r="N399" s="115" t="e">
        <v>#REF!</v>
      </c>
      <c r="O399" s="115" t="e">
        <v>#REF!</v>
      </c>
      <c r="P399" s="115" t="e">
        <v>#REF!</v>
      </c>
      <c r="Q399" s="115" t="e">
        <v>#REF!</v>
      </c>
      <c r="R399" s="115" t="e">
        <v>#REF!</v>
      </c>
      <c r="S399" s="115" t="e">
        <v>#REF!</v>
      </c>
      <c r="T399" s="115" t="e">
        <v>#REF!</v>
      </c>
      <c r="U399" s="115" t="e">
        <v>#REF!</v>
      </c>
      <c r="V399" s="115" t="e">
        <v>#REF!</v>
      </c>
      <c r="W399" s="115" t="e">
        <v>#REF!</v>
      </c>
      <c r="X399" s="115" t="e">
        <v>#REF!</v>
      </c>
      <c r="Y399" s="115" t="e">
        <v>#REF!</v>
      </c>
      <c r="Z399" s="115" t="e">
        <v>#REF!</v>
      </c>
      <c r="AA399" s="115" t="e">
        <v>#REF!</v>
      </c>
      <c r="AB399" s="115" t="e">
        <v>#REF!</v>
      </c>
      <c r="AC399" s="115" t="e">
        <v>#REF!</v>
      </c>
      <c r="AD399" s="115" t="e">
        <v>#REF!</v>
      </c>
      <c r="AE399" s="115" t="e">
        <v>#REF!</v>
      </c>
      <c r="AF399" s="115" t="e">
        <v>#REF!</v>
      </c>
      <c r="AG399" s="115" t="e">
        <v>#REF!</v>
      </c>
      <c r="AH399" s="115" t="e">
        <v>#REF!</v>
      </c>
      <c r="AI399" s="115" t="e">
        <v>#REF!</v>
      </c>
      <c r="AJ399" s="115" t="e">
        <v>#REF!</v>
      </c>
      <c r="AK399" s="115" t="e">
        <v>#REF!</v>
      </c>
      <c r="AL399" s="115" t="e">
        <v>#REF!</v>
      </c>
      <c r="AM399" s="115" t="e">
        <v>#REF!</v>
      </c>
      <c r="AN399" s="115" t="e">
        <v>#REF!</v>
      </c>
      <c r="AO399" s="115" t="e">
        <v>#REF!</v>
      </c>
      <c r="AP399" s="115" t="e">
        <v>#REF!</v>
      </c>
      <c r="AQ399" s="115" t="e">
        <v>#REF!</v>
      </c>
      <c r="AR399" s="115" t="e">
        <v>#REF!</v>
      </c>
      <c r="AS399" s="115" t="e">
        <v>#REF!</v>
      </c>
      <c r="AT399" s="115" t="e">
        <v>#REF!</v>
      </c>
      <c r="AU399" s="115" t="e">
        <v>#REF!</v>
      </c>
      <c r="AV399" s="115" t="e">
        <v>#REF!</v>
      </c>
      <c r="AW399" s="115" t="e">
        <v>#REF!</v>
      </c>
      <c r="AX399" s="115" t="e">
        <v>#REF!</v>
      </c>
      <c r="AY399" s="115" t="e">
        <v>#REF!</v>
      </c>
      <c r="AZ399" s="115" t="e">
        <v>#REF!</v>
      </c>
      <c r="BA399" s="115" t="e">
        <v>#REF!</v>
      </c>
      <c r="BB399" s="115" t="e">
        <v>#REF!</v>
      </c>
      <c r="BC399" s="115" t="e">
        <v>#REF!</v>
      </c>
      <c r="BD399" s="115" t="e">
        <v>#REF!</v>
      </c>
      <c r="BE399" s="115" t="e">
        <v>#REF!</v>
      </c>
      <c r="BF399" s="115" t="e">
        <v>#REF!</v>
      </c>
    </row>
    <row r="400" spans="2:58" ht="15.75" customHeight="1">
      <c r="B400" s="114" t="e">
        <v>#N/A</v>
      </c>
      <c r="C400" s="115" t="e">
        <v>#REF!</v>
      </c>
      <c r="D400" s="115" t="e">
        <v>#REF!</v>
      </c>
      <c r="E400" s="115" t="e">
        <v>#REF!</v>
      </c>
      <c r="F400" s="115" t="e">
        <v>#REF!</v>
      </c>
      <c r="G400" s="115" t="e">
        <v>#REF!</v>
      </c>
      <c r="H400" s="115" t="e">
        <v>#REF!</v>
      </c>
      <c r="I400" s="115" t="e">
        <v>#REF!</v>
      </c>
      <c r="J400" s="115" t="e">
        <v>#REF!</v>
      </c>
      <c r="K400" s="115" t="e">
        <v>#REF!</v>
      </c>
      <c r="L400" s="115" t="e">
        <v>#REF!</v>
      </c>
      <c r="M400" s="115" t="e">
        <v>#REF!</v>
      </c>
      <c r="N400" s="115" t="e">
        <v>#REF!</v>
      </c>
      <c r="O400" s="115" t="e">
        <v>#REF!</v>
      </c>
      <c r="P400" s="115" t="e">
        <v>#REF!</v>
      </c>
      <c r="Q400" s="115" t="e">
        <v>#REF!</v>
      </c>
      <c r="R400" s="115" t="e">
        <v>#REF!</v>
      </c>
      <c r="S400" s="115" t="e">
        <v>#REF!</v>
      </c>
      <c r="T400" s="115" t="e">
        <v>#REF!</v>
      </c>
      <c r="U400" s="115" t="e">
        <v>#REF!</v>
      </c>
      <c r="V400" s="115" t="e">
        <v>#REF!</v>
      </c>
      <c r="W400" s="115" t="e">
        <v>#REF!</v>
      </c>
      <c r="X400" s="115" t="e">
        <v>#REF!</v>
      </c>
      <c r="Y400" s="115" t="e">
        <v>#REF!</v>
      </c>
      <c r="Z400" s="115" t="e">
        <v>#REF!</v>
      </c>
      <c r="AA400" s="115" t="e">
        <v>#REF!</v>
      </c>
      <c r="AB400" s="115" t="e">
        <v>#REF!</v>
      </c>
      <c r="AC400" s="115" t="e">
        <v>#REF!</v>
      </c>
      <c r="AD400" s="115" t="e">
        <v>#REF!</v>
      </c>
      <c r="AE400" s="115" t="e">
        <v>#REF!</v>
      </c>
      <c r="AF400" s="115" t="e">
        <v>#REF!</v>
      </c>
      <c r="AG400" s="115" t="e">
        <v>#REF!</v>
      </c>
      <c r="AH400" s="115" t="e">
        <v>#REF!</v>
      </c>
      <c r="AI400" s="115" t="e">
        <v>#REF!</v>
      </c>
      <c r="AJ400" s="115" t="e">
        <v>#REF!</v>
      </c>
      <c r="AK400" s="115" t="e">
        <v>#REF!</v>
      </c>
      <c r="AL400" s="115" t="e">
        <v>#REF!</v>
      </c>
      <c r="AM400" s="115" t="e">
        <v>#REF!</v>
      </c>
      <c r="AN400" s="115" t="e">
        <v>#REF!</v>
      </c>
      <c r="AO400" s="115" t="e">
        <v>#REF!</v>
      </c>
      <c r="AP400" s="115" t="e">
        <v>#REF!</v>
      </c>
      <c r="AQ400" s="115" t="e">
        <v>#REF!</v>
      </c>
      <c r="AR400" s="115" t="e">
        <v>#REF!</v>
      </c>
      <c r="AS400" s="115" t="e">
        <v>#REF!</v>
      </c>
      <c r="AT400" s="115" t="e">
        <v>#REF!</v>
      </c>
      <c r="AU400" s="115" t="e">
        <v>#REF!</v>
      </c>
      <c r="AV400" s="115" t="e">
        <v>#REF!</v>
      </c>
      <c r="AW400" s="115" t="e">
        <v>#REF!</v>
      </c>
      <c r="AX400" s="115" t="e">
        <v>#REF!</v>
      </c>
      <c r="AY400" s="115" t="e">
        <v>#REF!</v>
      </c>
      <c r="AZ400" s="115" t="e">
        <v>#REF!</v>
      </c>
      <c r="BA400" s="115" t="e">
        <v>#REF!</v>
      </c>
      <c r="BB400" s="115" t="e">
        <v>#REF!</v>
      </c>
      <c r="BC400" s="115" t="e">
        <v>#REF!</v>
      </c>
      <c r="BD400" s="115" t="e">
        <v>#REF!</v>
      </c>
      <c r="BE400" s="115" t="e">
        <v>#REF!</v>
      </c>
      <c r="BF400" s="115" t="e">
        <v>#REF!</v>
      </c>
    </row>
    <row r="401" spans="2:58" ht="15.75" customHeight="1">
      <c r="B401" s="114" t="e">
        <v>#N/A</v>
      </c>
      <c r="C401" s="115" t="e">
        <v>#REF!</v>
      </c>
      <c r="D401" s="115" t="e">
        <v>#REF!</v>
      </c>
      <c r="E401" s="115" t="e">
        <v>#REF!</v>
      </c>
      <c r="F401" s="115" t="e">
        <v>#REF!</v>
      </c>
      <c r="G401" s="115" t="e">
        <v>#REF!</v>
      </c>
      <c r="H401" s="115" t="e">
        <v>#REF!</v>
      </c>
      <c r="I401" s="115" t="e">
        <v>#REF!</v>
      </c>
      <c r="J401" s="115" t="e">
        <v>#REF!</v>
      </c>
      <c r="K401" s="115" t="e">
        <v>#REF!</v>
      </c>
      <c r="L401" s="115" t="e">
        <v>#REF!</v>
      </c>
      <c r="M401" s="115" t="e">
        <v>#REF!</v>
      </c>
      <c r="N401" s="115" t="e">
        <v>#REF!</v>
      </c>
      <c r="O401" s="115" t="e">
        <v>#REF!</v>
      </c>
      <c r="P401" s="115" t="e">
        <v>#REF!</v>
      </c>
      <c r="Q401" s="115" t="e">
        <v>#REF!</v>
      </c>
      <c r="R401" s="115" t="e">
        <v>#REF!</v>
      </c>
      <c r="S401" s="115" t="e">
        <v>#REF!</v>
      </c>
      <c r="T401" s="115" t="e">
        <v>#REF!</v>
      </c>
      <c r="U401" s="115" t="e">
        <v>#REF!</v>
      </c>
      <c r="V401" s="115" t="e">
        <v>#REF!</v>
      </c>
      <c r="W401" s="115" t="e">
        <v>#REF!</v>
      </c>
      <c r="X401" s="115" t="e">
        <v>#REF!</v>
      </c>
      <c r="Y401" s="115" t="e">
        <v>#REF!</v>
      </c>
      <c r="Z401" s="115" t="e">
        <v>#REF!</v>
      </c>
      <c r="AA401" s="115" t="e">
        <v>#REF!</v>
      </c>
      <c r="AB401" s="115" t="e">
        <v>#REF!</v>
      </c>
      <c r="AC401" s="115" t="e">
        <v>#REF!</v>
      </c>
      <c r="AD401" s="115" t="e">
        <v>#REF!</v>
      </c>
      <c r="AE401" s="115" t="e">
        <v>#REF!</v>
      </c>
      <c r="AF401" s="115" t="e">
        <v>#REF!</v>
      </c>
      <c r="AG401" s="115" t="e">
        <v>#REF!</v>
      </c>
      <c r="AH401" s="115" t="e">
        <v>#REF!</v>
      </c>
      <c r="AI401" s="115" t="e">
        <v>#REF!</v>
      </c>
      <c r="AJ401" s="115" t="e">
        <v>#REF!</v>
      </c>
      <c r="AK401" s="115" t="e">
        <v>#REF!</v>
      </c>
      <c r="AL401" s="115" t="e">
        <v>#REF!</v>
      </c>
      <c r="AM401" s="115" t="e">
        <v>#REF!</v>
      </c>
      <c r="AN401" s="115" t="e">
        <v>#REF!</v>
      </c>
      <c r="AO401" s="115" t="e">
        <v>#REF!</v>
      </c>
      <c r="AP401" s="115" t="e">
        <v>#REF!</v>
      </c>
      <c r="AQ401" s="115" t="e">
        <v>#REF!</v>
      </c>
      <c r="AR401" s="115" t="e">
        <v>#REF!</v>
      </c>
      <c r="AS401" s="115" t="e">
        <v>#REF!</v>
      </c>
      <c r="AT401" s="115" t="e">
        <v>#REF!</v>
      </c>
      <c r="AU401" s="115" t="e">
        <v>#REF!</v>
      </c>
      <c r="AV401" s="115" t="e">
        <v>#REF!</v>
      </c>
      <c r="AW401" s="115" t="e">
        <v>#REF!</v>
      </c>
      <c r="AX401" s="115" t="e">
        <v>#REF!</v>
      </c>
      <c r="AY401" s="115" t="e">
        <v>#REF!</v>
      </c>
      <c r="AZ401" s="115" t="e">
        <v>#REF!</v>
      </c>
      <c r="BA401" s="115" t="e">
        <v>#REF!</v>
      </c>
      <c r="BB401" s="115" t="e">
        <v>#REF!</v>
      </c>
      <c r="BC401" s="115" t="e">
        <v>#REF!</v>
      </c>
      <c r="BD401" s="115" t="e">
        <v>#REF!</v>
      </c>
      <c r="BE401" s="115" t="e">
        <v>#REF!</v>
      </c>
      <c r="BF401" s="115" t="e">
        <v>#REF!</v>
      </c>
    </row>
    <row r="402" spans="2:58" ht="15.75" customHeight="1">
      <c r="B402" s="114" t="e">
        <v>#N/A</v>
      </c>
      <c r="C402" s="115" t="e">
        <v>#REF!</v>
      </c>
      <c r="D402" s="115" t="e">
        <v>#REF!</v>
      </c>
      <c r="E402" s="115" t="e">
        <v>#REF!</v>
      </c>
      <c r="F402" s="115" t="e">
        <v>#REF!</v>
      </c>
      <c r="G402" s="115" t="e">
        <v>#REF!</v>
      </c>
      <c r="H402" s="115" t="e">
        <v>#REF!</v>
      </c>
      <c r="I402" s="115" t="e">
        <v>#REF!</v>
      </c>
      <c r="J402" s="115" t="e">
        <v>#REF!</v>
      </c>
      <c r="K402" s="115" t="e">
        <v>#REF!</v>
      </c>
      <c r="L402" s="115" t="e">
        <v>#REF!</v>
      </c>
      <c r="M402" s="115" t="e">
        <v>#REF!</v>
      </c>
      <c r="N402" s="115" t="e">
        <v>#REF!</v>
      </c>
      <c r="O402" s="115" t="e">
        <v>#REF!</v>
      </c>
      <c r="P402" s="115" t="e">
        <v>#REF!</v>
      </c>
      <c r="Q402" s="115" t="e">
        <v>#REF!</v>
      </c>
      <c r="R402" s="115" t="e">
        <v>#REF!</v>
      </c>
      <c r="S402" s="115" t="e">
        <v>#REF!</v>
      </c>
      <c r="T402" s="115" t="e">
        <v>#REF!</v>
      </c>
      <c r="U402" s="115" t="e">
        <v>#REF!</v>
      </c>
      <c r="V402" s="115" t="e">
        <v>#REF!</v>
      </c>
      <c r="W402" s="115" t="e">
        <v>#REF!</v>
      </c>
      <c r="X402" s="115" t="e">
        <v>#REF!</v>
      </c>
      <c r="Y402" s="115" t="e">
        <v>#REF!</v>
      </c>
      <c r="Z402" s="115" t="e">
        <v>#REF!</v>
      </c>
      <c r="AA402" s="115" t="e">
        <v>#REF!</v>
      </c>
      <c r="AB402" s="115" t="e">
        <v>#REF!</v>
      </c>
      <c r="AC402" s="115" t="e">
        <v>#REF!</v>
      </c>
      <c r="AD402" s="115" t="e">
        <v>#REF!</v>
      </c>
      <c r="AE402" s="115" t="e">
        <v>#REF!</v>
      </c>
      <c r="AF402" s="115" t="e">
        <v>#REF!</v>
      </c>
      <c r="AG402" s="115" t="e">
        <v>#REF!</v>
      </c>
      <c r="AH402" s="115" t="e">
        <v>#REF!</v>
      </c>
      <c r="AI402" s="115" t="e">
        <v>#REF!</v>
      </c>
      <c r="AJ402" s="115" t="e">
        <v>#REF!</v>
      </c>
      <c r="AK402" s="115" t="e">
        <v>#REF!</v>
      </c>
      <c r="AL402" s="115" t="e">
        <v>#REF!</v>
      </c>
      <c r="AM402" s="115" t="e">
        <v>#REF!</v>
      </c>
      <c r="AN402" s="115" t="e">
        <v>#REF!</v>
      </c>
      <c r="AO402" s="115" t="e">
        <v>#REF!</v>
      </c>
      <c r="AP402" s="115" t="e">
        <v>#REF!</v>
      </c>
      <c r="AQ402" s="115" t="e">
        <v>#REF!</v>
      </c>
      <c r="AR402" s="115" t="e">
        <v>#REF!</v>
      </c>
      <c r="AS402" s="115" t="e">
        <v>#REF!</v>
      </c>
      <c r="AT402" s="115" t="e">
        <v>#REF!</v>
      </c>
      <c r="AU402" s="115" t="e">
        <v>#REF!</v>
      </c>
      <c r="AV402" s="115" t="e">
        <v>#REF!</v>
      </c>
      <c r="AW402" s="115" t="e">
        <v>#REF!</v>
      </c>
      <c r="AX402" s="115" t="e">
        <v>#REF!</v>
      </c>
      <c r="AY402" s="115" t="e">
        <v>#REF!</v>
      </c>
      <c r="AZ402" s="115" t="e">
        <v>#REF!</v>
      </c>
      <c r="BA402" s="115" t="e">
        <v>#REF!</v>
      </c>
      <c r="BB402" s="115" t="e">
        <v>#REF!</v>
      </c>
      <c r="BC402" s="115" t="e">
        <v>#REF!</v>
      </c>
      <c r="BD402" s="115" t="e">
        <v>#REF!</v>
      </c>
      <c r="BE402" s="115" t="e">
        <v>#REF!</v>
      </c>
      <c r="BF402" s="115" t="e">
        <v>#REF!</v>
      </c>
    </row>
    <row r="403" spans="2:58" ht="15.75" customHeight="1">
      <c r="B403" s="114" t="e">
        <v>#N/A</v>
      </c>
      <c r="C403" s="115" t="e">
        <v>#REF!</v>
      </c>
      <c r="D403" s="115" t="e">
        <v>#REF!</v>
      </c>
      <c r="E403" s="115" t="e">
        <v>#REF!</v>
      </c>
      <c r="F403" s="115" t="e">
        <v>#REF!</v>
      </c>
      <c r="G403" s="115" t="e">
        <v>#REF!</v>
      </c>
      <c r="H403" s="115" t="e">
        <v>#REF!</v>
      </c>
      <c r="I403" s="115" t="e">
        <v>#REF!</v>
      </c>
      <c r="J403" s="115" t="e">
        <v>#REF!</v>
      </c>
      <c r="K403" s="115" t="e">
        <v>#REF!</v>
      </c>
      <c r="L403" s="115" t="e">
        <v>#REF!</v>
      </c>
      <c r="M403" s="115" t="e">
        <v>#REF!</v>
      </c>
      <c r="N403" s="115" t="e">
        <v>#REF!</v>
      </c>
      <c r="O403" s="115" t="e">
        <v>#REF!</v>
      </c>
      <c r="P403" s="115" t="e">
        <v>#REF!</v>
      </c>
      <c r="Q403" s="115" t="e">
        <v>#REF!</v>
      </c>
      <c r="R403" s="115" t="e">
        <v>#REF!</v>
      </c>
      <c r="S403" s="115" t="e">
        <v>#REF!</v>
      </c>
      <c r="T403" s="115" t="e">
        <v>#REF!</v>
      </c>
      <c r="U403" s="115" t="e">
        <v>#REF!</v>
      </c>
      <c r="V403" s="115" t="e">
        <v>#REF!</v>
      </c>
      <c r="W403" s="115" t="e">
        <v>#REF!</v>
      </c>
      <c r="X403" s="115" t="e">
        <v>#REF!</v>
      </c>
      <c r="Y403" s="115" t="e">
        <v>#REF!</v>
      </c>
      <c r="Z403" s="115" t="e">
        <v>#REF!</v>
      </c>
      <c r="AA403" s="115" t="e">
        <v>#REF!</v>
      </c>
      <c r="AB403" s="115" t="e">
        <v>#REF!</v>
      </c>
      <c r="AC403" s="115" t="e">
        <v>#REF!</v>
      </c>
      <c r="AD403" s="115" t="e">
        <v>#REF!</v>
      </c>
      <c r="AE403" s="115" t="e">
        <v>#REF!</v>
      </c>
      <c r="AF403" s="115" t="e">
        <v>#REF!</v>
      </c>
      <c r="AG403" s="115" t="e">
        <v>#REF!</v>
      </c>
      <c r="AH403" s="115" t="e">
        <v>#REF!</v>
      </c>
      <c r="AI403" s="115" t="e">
        <v>#REF!</v>
      </c>
      <c r="AJ403" s="115" t="e">
        <v>#REF!</v>
      </c>
      <c r="AK403" s="115" t="e">
        <v>#REF!</v>
      </c>
      <c r="AL403" s="115" t="e">
        <v>#REF!</v>
      </c>
      <c r="AM403" s="115" t="e">
        <v>#REF!</v>
      </c>
      <c r="AN403" s="115" t="e">
        <v>#REF!</v>
      </c>
      <c r="AO403" s="115" t="e">
        <v>#REF!</v>
      </c>
      <c r="AP403" s="115" t="e">
        <v>#REF!</v>
      </c>
      <c r="AQ403" s="115" t="e">
        <v>#REF!</v>
      </c>
      <c r="AR403" s="115" t="e">
        <v>#REF!</v>
      </c>
      <c r="AS403" s="115" t="e">
        <v>#REF!</v>
      </c>
      <c r="AT403" s="115" t="e">
        <v>#REF!</v>
      </c>
      <c r="AU403" s="115" t="e">
        <v>#REF!</v>
      </c>
      <c r="AV403" s="115" t="e">
        <v>#REF!</v>
      </c>
      <c r="AW403" s="115" t="e">
        <v>#REF!</v>
      </c>
      <c r="AX403" s="115" t="e">
        <v>#REF!</v>
      </c>
      <c r="AY403" s="115" t="e">
        <v>#REF!</v>
      </c>
      <c r="AZ403" s="115" t="e">
        <v>#REF!</v>
      </c>
      <c r="BA403" s="115" t="e">
        <v>#REF!</v>
      </c>
      <c r="BB403" s="115" t="e">
        <v>#REF!</v>
      </c>
      <c r="BC403" s="115" t="e">
        <v>#REF!</v>
      </c>
      <c r="BD403" s="115" t="e">
        <v>#REF!</v>
      </c>
      <c r="BE403" s="115" t="e">
        <v>#REF!</v>
      </c>
      <c r="BF403" s="115" t="e">
        <v>#REF!</v>
      </c>
    </row>
    <row r="404" spans="2:58" ht="15.75" customHeight="1">
      <c r="B404" s="114" t="e">
        <v>#N/A</v>
      </c>
      <c r="C404" s="115" t="e">
        <v>#REF!</v>
      </c>
      <c r="D404" s="115" t="e">
        <v>#REF!</v>
      </c>
      <c r="E404" s="115" t="e">
        <v>#REF!</v>
      </c>
      <c r="F404" s="115" t="e">
        <v>#REF!</v>
      </c>
      <c r="G404" s="115" t="e">
        <v>#REF!</v>
      </c>
      <c r="H404" s="115" t="e">
        <v>#REF!</v>
      </c>
      <c r="I404" s="115" t="e">
        <v>#REF!</v>
      </c>
      <c r="J404" s="115" t="e">
        <v>#REF!</v>
      </c>
      <c r="K404" s="115" t="e">
        <v>#REF!</v>
      </c>
      <c r="L404" s="115" t="e">
        <v>#REF!</v>
      </c>
      <c r="M404" s="115" t="e">
        <v>#REF!</v>
      </c>
      <c r="N404" s="115" t="e">
        <v>#REF!</v>
      </c>
      <c r="O404" s="115" t="e">
        <v>#REF!</v>
      </c>
      <c r="P404" s="115" t="e">
        <v>#REF!</v>
      </c>
      <c r="Q404" s="115" t="e">
        <v>#REF!</v>
      </c>
      <c r="R404" s="115" t="e">
        <v>#REF!</v>
      </c>
      <c r="S404" s="115" t="e">
        <v>#REF!</v>
      </c>
      <c r="T404" s="115" t="e">
        <v>#REF!</v>
      </c>
      <c r="U404" s="115" t="e">
        <v>#REF!</v>
      </c>
      <c r="V404" s="115" t="e">
        <v>#REF!</v>
      </c>
      <c r="W404" s="115" t="e">
        <v>#REF!</v>
      </c>
      <c r="X404" s="115" t="e">
        <v>#REF!</v>
      </c>
      <c r="Y404" s="115" t="e">
        <v>#REF!</v>
      </c>
      <c r="Z404" s="115" t="e">
        <v>#REF!</v>
      </c>
      <c r="AA404" s="115" t="e">
        <v>#REF!</v>
      </c>
      <c r="AB404" s="115" t="e">
        <v>#REF!</v>
      </c>
      <c r="AC404" s="115" t="e">
        <v>#REF!</v>
      </c>
      <c r="AD404" s="115" t="e">
        <v>#REF!</v>
      </c>
      <c r="AE404" s="115" t="e">
        <v>#REF!</v>
      </c>
      <c r="AF404" s="115" t="e">
        <v>#REF!</v>
      </c>
      <c r="AG404" s="115" t="e">
        <v>#REF!</v>
      </c>
      <c r="AH404" s="115" t="e">
        <v>#REF!</v>
      </c>
      <c r="AI404" s="115" t="e">
        <v>#REF!</v>
      </c>
      <c r="AJ404" s="115" t="e">
        <v>#REF!</v>
      </c>
      <c r="AK404" s="115" t="e">
        <v>#REF!</v>
      </c>
      <c r="AL404" s="115" t="e">
        <v>#REF!</v>
      </c>
      <c r="AM404" s="115" t="e">
        <v>#REF!</v>
      </c>
      <c r="AN404" s="115" t="e">
        <v>#REF!</v>
      </c>
      <c r="AO404" s="115" t="e">
        <v>#REF!</v>
      </c>
      <c r="AP404" s="115" t="e">
        <v>#REF!</v>
      </c>
      <c r="AQ404" s="115" t="e">
        <v>#REF!</v>
      </c>
      <c r="AR404" s="115" t="e">
        <v>#REF!</v>
      </c>
      <c r="AS404" s="115" t="e">
        <v>#REF!</v>
      </c>
      <c r="AT404" s="115" t="e">
        <v>#REF!</v>
      </c>
      <c r="AU404" s="115" t="e">
        <v>#REF!</v>
      </c>
      <c r="AV404" s="115" t="e">
        <v>#REF!</v>
      </c>
      <c r="AW404" s="115" t="e">
        <v>#REF!</v>
      </c>
      <c r="AX404" s="115" t="e">
        <v>#REF!</v>
      </c>
      <c r="AY404" s="115" t="e">
        <v>#REF!</v>
      </c>
      <c r="AZ404" s="115" t="e">
        <v>#REF!</v>
      </c>
      <c r="BA404" s="115" t="e">
        <v>#REF!</v>
      </c>
      <c r="BB404" s="115" t="e">
        <v>#REF!</v>
      </c>
      <c r="BC404" s="115" t="e">
        <v>#REF!</v>
      </c>
      <c r="BD404" s="115" t="e">
        <v>#REF!</v>
      </c>
      <c r="BE404" s="115" t="e">
        <v>#REF!</v>
      </c>
      <c r="BF404" s="115" t="e">
        <v>#REF!</v>
      </c>
    </row>
    <row r="405" spans="2:58" ht="15.75" customHeight="1">
      <c r="B405" s="114" t="e">
        <v>#N/A</v>
      </c>
      <c r="C405" s="115" t="e">
        <v>#REF!</v>
      </c>
      <c r="D405" s="115" t="e">
        <v>#REF!</v>
      </c>
      <c r="E405" s="115" t="e">
        <v>#REF!</v>
      </c>
      <c r="F405" s="115" t="e">
        <v>#REF!</v>
      </c>
      <c r="G405" s="115" t="e">
        <v>#REF!</v>
      </c>
      <c r="H405" s="115" t="e">
        <v>#REF!</v>
      </c>
      <c r="I405" s="115" t="e">
        <v>#REF!</v>
      </c>
      <c r="J405" s="115" t="e">
        <v>#REF!</v>
      </c>
      <c r="K405" s="115" t="e">
        <v>#REF!</v>
      </c>
      <c r="L405" s="115" t="e">
        <v>#REF!</v>
      </c>
      <c r="M405" s="115" t="e">
        <v>#REF!</v>
      </c>
      <c r="N405" s="115" t="e">
        <v>#REF!</v>
      </c>
      <c r="O405" s="115" t="e">
        <v>#REF!</v>
      </c>
      <c r="P405" s="115" t="e">
        <v>#REF!</v>
      </c>
      <c r="Q405" s="115" t="e">
        <v>#REF!</v>
      </c>
      <c r="R405" s="115" t="e">
        <v>#REF!</v>
      </c>
      <c r="S405" s="115" t="e">
        <v>#REF!</v>
      </c>
      <c r="T405" s="115" t="e">
        <v>#REF!</v>
      </c>
      <c r="U405" s="115" t="e">
        <v>#REF!</v>
      </c>
      <c r="V405" s="115" t="e">
        <v>#REF!</v>
      </c>
      <c r="W405" s="115" t="e">
        <v>#REF!</v>
      </c>
      <c r="X405" s="115" t="e">
        <v>#REF!</v>
      </c>
      <c r="Y405" s="115" t="e">
        <v>#REF!</v>
      </c>
      <c r="Z405" s="115" t="e">
        <v>#REF!</v>
      </c>
      <c r="AA405" s="115" t="e">
        <v>#REF!</v>
      </c>
      <c r="AB405" s="115" t="e">
        <v>#REF!</v>
      </c>
      <c r="AC405" s="115" t="e">
        <v>#REF!</v>
      </c>
      <c r="AD405" s="115" t="e">
        <v>#REF!</v>
      </c>
      <c r="AE405" s="115" t="e">
        <v>#REF!</v>
      </c>
      <c r="AF405" s="115" t="e">
        <v>#REF!</v>
      </c>
      <c r="AG405" s="115" t="e">
        <v>#REF!</v>
      </c>
      <c r="AH405" s="115" t="e">
        <v>#REF!</v>
      </c>
      <c r="AI405" s="115" t="e">
        <v>#REF!</v>
      </c>
      <c r="AJ405" s="115" t="e">
        <v>#REF!</v>
      </c>
      <c r="AK405" s="115" t="e">
        <v>#REF!</v>
      </c>
      <c r="AL405" s="115" t="e">
        <v>#REF!</v>
      </c>
      <c r="AM405" s="115" t="e">
        <v>#REF!</v>
      </c>
      <c r="AN405" s="115" t="e">
        <v>#REF!</v>
      </c>
      <c r="AO405" s="115" t="e">
        <v>#REF!</v>
      </c>
      <c r="AP405" s="115" t="e">
        <v>#REF!</v>
      </c>
      <c r="AQ405" s="115" t="e">
        <v>#REF!</v>
      </c>
      <c r="AR405" s="115" t="e">
        <v>#REF!</v>
      </c>
      <c r="AS405" s="115" t="e">
        <v>#REF!</v>
      </c>
      <c r="AT405" s="115" t="e">
        <v>#REF!</v>
      </c>
      <c r="AU405" s="115" t="e">
        <v>#REF!</v>
      </c>
      <c r="AV405" s="115" t="e">
        <v>#REF!</v>
      </c>
      <c r="AW405" s="115" t="e">
        <v>#REF!</v>
      </c>
      <c r="AX405" s="115" t="e">
        <v>#REF!</v>
      </c>
      <c r="AY405" s="115" t="e">
        <v>#REF!</v>
      </c>
      <c r="AZ405" s="115" t="e">
        <v>#REF!</v>
      </c>
      <c r="BA405" s="115" t="e">
        <v>#REF!</v>
      </c>
      <c r="BB405" s="115" t="e">
        <v>#REF!</v>
      </c>
      <c r="BC405" s="115" t="e">
        <v>#REF!</v>
      </c>
      <c r="BD405" s="115" t="e">
        <v>#REF!</v>
      </c>
      <c r="BE405" s="115" t="e">
        <v>#REF!</v>
      </c>
      <c r="BF405" s="115" t="e">
        <v>#REF!</v>
      </c>
    </row>
    <row r="406" spans="2:58" ht="15.75" customHeight="1">
      <c r="B406" s="114" t="e">
        <v>#N/A</v>
      </c>
      <c r="C406" s="115" t="e">
        <v>#REF!</v>
      </c>
      <c r="D406" s="115" t="e">
        <v>#REF!</v>
      </c>
      <c r="E406" s="115" t="e">
        <v>#REF!</v>
      </c>
      <c r="F406" s="115" t="e">
        <v>#REF!</v>
      </c>
      <c r="G406" s="115" t="e">
        <v>#REF!</v>
      </c>
      <c r="H406" s="115" t="e">
        <v>#REF!</v>
      </c>
      <c r="I406" s="115" t="e">
        <v>#REF!</v>
      </c>
      <c r="J406" s="115" t="e">
        <v>#REF!</v>
      </c>
      <c r="K406" s="115" t="e">
        <v>#REF!</v>
      </c>
      <c r="L406" s="115" t="e">
        <v>#REF!</v>
      </c>
      <c r="M406" s="115" t="e">
        <v>#REF!</v>
      </c>
      <c r="N406" s="115" t="e">
        <v>#REF!</v>
      </c>
      <c r="O406" s="115" t="e">
        <v>#REF!</v>
      </c>
      <c r="P406" s="115" t="e">
        <v>#REF!</v>
      </c>
      <c r="Q406" s="115" t="e">
        <v>#REF!</v>
      </c>
      <c r="R406" s="115" t="e">
        <v>#REF!</v>
      </c>
      <c r="S406" s="115" t="e">
        <v>#REF!</v>
      </c>
      <c r="T406" s="115" t="e">
        <v>#REF!</v>
      </c>
      <c r="U406" s="115" t="e">
        <v>#REF!</v>
      </c>
      <c r="V406" s="115" t="e">
        <v>#REF!</v>
      </c>
      <c r="W406" s="115" t="e">
        <v>#REF!</v>
      </c>
      <c r="X406" s="115" t="e">
        <v>#REF!</v>
      </c>
      <c r="Y406" s="115" t="e">
        <v>#REF!</v>
      </c>
      <c r="Z406" s="115" t="e">
        <v>#REF!</v>
      </c>
      <c r="AA406" s="115" t="e">
        <v>#REF!</v>
      </c>
      <c r="AB406" s="115" t="e">
        <v>#REF!</v>
      </c>
      <c r="AC406" s="115" t="e">
        <v>#REF!</v>
      </c>
      <c r="AD406" s="115" t="e">
        <v>#REF!</v>
      </c>
      <c r="AE406" s="115" t="e">
        <v>#REF!</v>
      </c>
      <c r="AF406" s="115" t="e">
        <v>#REF!</v>
      </c>
      <c r="AG406" s="115" t="e">
        <v>#REF!</v>
      </c>
      <c r="AH406" s="115" t="e">
        <v>#REF!</v>
      </c>
      <c r="AI406" s="115" t="e">
        <v>#REF!</v>
      </c>
      <c r="AJ406" s="115" t="e">
        <v>#REF!</v>
      </c>
      <c r="AK406" s="115" t="e">
        <v>#REF!</v>
      </c>
      <c r="AL406" s="115" t="e">
        <v>#REF!</v>
      </c>
      <c r="AM406" s="115" t="e">
        <v>#REF!</v>
      </c>
      <c r="AN406" s="115" t="e">
        <v>#REF!</v>
      </c>
      <c r="AO406" s="115" t="e">
        <v>#REF!</v>
      </c>
      <c r="AP406" s="115" t="e">
        <v>#REF!</v>
      </c>
      <c r="AQ406" s="115" t="e">
        <v>#REF!</v>
      </c>
      <c r="AR406" s="115" t="e">
        <v>#REF!</v>
      </c>
      <c r="AS406" s="115" t="e">
        <v>#REF!</v>
      </c>
      <c r="AT406" s="115" t="e">
        <v>#REF!</v>
      </c>
      <c r="AU406" s="115" t="e">
        <v>#REF!</v>
      </c>
      <c r="AV406" s="115" t="e">
        <v>#REF!</v>
      </c>
      <c r="AW406" s="115" t="e">
        <v>#REF!</v>
      </c>
      <c r="AX406" s="115" t="e">
        <v>#REF!</v>
      </c>
      <c r="AY406" s="115" t="e">
        <v>#REF!</v>
      </c>
      <c r="AZ406" s="115" t="e">
        <v>#REF!</v>
      </c>
      <c r="BA406" s="115" t="e">
        <v>#REF!</v>
      </c>
      <c r="BB406" s="115" t="e">
        <v>#REF!</v>
      </c>
      <c r="BC406" s="115" t="e">
        <v>#REF!</v>
      </c>
      <c r="BD406" s="115" t="e">
        <v>#REF!</v>
      </c>
      <c r="BE406" s="115" t="e">
        <v>#REF!</v>
      </c>
      <c r="BF406" s="115" t="e">
        <v>#REF!</v>
      </c>
    </row>
    <row r="407" spans="2:58" ht="15.75" customHeight="1">
      <c r="B407" s="114" t="e">
        <v>#N/A</v>
      </c>
      <c r="C407" s="115" t="e">
        <v>#REF!</v>
      </c>
      <c r="D407" s="115" t="e">
        <v>#REF!</v>
      </c>
      <c r="E407" s="115" t="e">
        <v>#REF!</v>
      </c>
      <c r="F407" s="115" t="e">
        <v>#REF!</v>
      </c>
      <c r="G407" s="115" t="e">
        <v>#REF!</v>
      </c>
      <c r="H407" s="115" t="e">
        <v>#REF!</v>
      </c>
      <c r="I407" s="115" t="e">
        <v>#REF!</v>
      </c>
      <c r="J407" s="115" t="e">
        <v>#REF!</v>
      </c>
      <c r="K407" s="115" t="e">
        <v>#REF!</v>
      </c>
      <c r="L407" s="115" t="e">
        <v>#REF!</v>
      </c>
      <c r="M407" s="115" t="e">
        <v>#REF!</v>
      </c>
      <c r="N407" s="115" t="e">
        <v>#REF!</v>
      </c>
      <c r="O407" s="115" t="e">
        <v>#REF!</v>
      </c>
      <c r="P407" s="115" t="e">
        <v>#REF!</v>
      </c>
      <c r="Q407" s="115" t="e">
        <v>#REF!</v>
      </c>
      <c r="R407" s="115" t="e">
        <v>#REF!</v>
      </c>
      <c r="S407" s="115" t="e">
        <v>#REF!</v>
      </c>
      <c r="T407" s="115" t="e">
        <v>#REF!</v>
      </c>
      <c r="U407" s="115" t="e">
        <v>#REF!</v>
      </c>
      <c r="V407" s="115" t="e">
        <v>#REF!</v>
      </c>
      <c r="W407" s="115" t="e">
        <v>#REF!</v>
      </c>
      <c r="X407" s="115" t="e">
        <v>#REF!</v>
      </c>
      <c r="Y407" s="115" t="e">
        <v>#REF!</v>
      </c>
      <c r="Z407" s="115" t="e">
        <v>#REF!</v>
      </c>
      <c r="AA407" s="115" t="e">
        <v>#REF!</v>
      </c>
      <c r="AB407" s="115" t="e">
        <v>#REF!</v>
      </c>
      <c r="AC407" s="115" t="e">
        <v>#REF!</v>
      </c>
      <c r="AD407" s="115" t="e">
        <v>#REF!</v>
      </c>
      <c r="AE407" s="115" t="e">
        <v>#REF!</v>
      </c>
      <c r="AF407" s="115" t="e">
        <v>#REF!</v>
      </c>
      <c r="AG407" s="115" t="e">
        <v>#REF!</v>
      </c>
      <c r="AH407" s="115" t="e">
        <v>#REF!</v>
      </c>
      <c r="AI407" s="115" t="e">
        <v>#REF!</v>
      </c>
      <c r="AJ407" s="115" t="e">
        <v>#REF!</v>
      </c>
      <c r="AK407" s="115" t="e">
        <v>#REF!</v>
      </c>
      <c r="AL407" s="115" t="e">
        <v>#REF!</v>
      </c>
      <c r="AM407" s="115" t="e">
        <v>#REF!</v>
      </c>
      <c r="AN407" s="115" t="e">
        <v>#REF!</v>
      </c>
      <c r="AO407" s="115" t="e">
        <v>#REF!</v>
      </c>
      <c r="AP407" s="115" t="e">
        <v>#REF!</v>
      </c>
      <c r="AQ407" s="115" t="e">
        <v>#REF!</v>
      </c>
      <c r="AR407" s="115" t="e">
        <v>#REF!</v>
      </c>
      <c r="AS407" s="115" t="e">
        <v>#REF!</v>
      </c>
      <c r="AT407" s="115" t="e">
        <v>#REF!</v>
      </c>
      <c r="AU407" s="115" t="e">
        <v>#REF!</v>
      </c>
      <c r="AV407" s="115" t="e">
        <v>#REF!</v>
      </c>
      <c r="AW407" s="115" t="e">
        <v>#REF!</v>
      </c>
      <c r="AX407" s="115" t="e">
        <v>#REF!</v>
      </c>
      <c r="AY407" s="115" t="e">
        <v>#REF!</v>
      </c>
      <c r="AZ407" s="115" t="e">
        <v>#REF!</v>
      </c>
      <c r="BA407" s="115" t="e">
        <v>#REF!</v>
      </c>
      <c r="BB407" s="115" t="e">
        <v>#REF!</v>
      </c>
      <c r="BC407" s="115" t="e">
        <v>#REF!</v>
      </c>
      <c r="BD407" s="115" t="e">
        <v>#REF!</v>
      </c>
      <c r="BE407" s="115" t="e">
        <v>#REF!</v>
      </c>
      <c r="BF407" s="115" t="e">
        <v>#REF!</v>
      </c>
    </row>
    <row r="408" spans="2:58" ht="15.75" customHeight="1">
      <c r="B408" s="114" t="e">
        <v>#N/A</v>
      </c>
      <c r="C408" s="115" t="e">
        <v>#REF!</v>
      </c>
      <c r="D408" s="115" t="e">
        <v>#REF!</v>
      </c>
      <c r="E408" s="115" t="e">
        <v>#REF!</v>
      </c>
      <c r="F408" s="115" t="e">
        <v>#REF!</v>
      </c>
      <c r="G408" s="115" t="e">
        <v>#REF!</v>
      </c>
      <c r="H408" s="115" t="e">
        <v>#REF!</v>
      </c>
      <c r="I408" s="115" t="e">
        <v>#REF!</v>
      </c>
      <c r="J408" s="115" t="e">
        <v>#REF!</v>
      </c>
      <c r="K408" s="115" t="e">
        <v>#REF!</v>
      </c>
      <c r="L408" s="115" t="e">
        <v>#REF!</v>
      </c>
      <c r="M408" s="115" t="e">
        <v>#REF!</v>
      </c>
      <c r="N408" s="115" t="e">
        <v>#REF!</v>
      </c>
      <c r="O408" s="115" t="e">
        <v>#REF!</v>
      </c>
      <c r="P408" s="115" t="e">
        <v>#REF!</v>
      </c>
      <c r="Q408" s="115" t="e">
        <v>#REF!</v>
      </c>
      <c r="R408" s="115" t="e">
        <v>#REF!</v>
      </c>
      <c r="S408" s="115" t="e">
        <v>#REF!</v>
      </c>
      <c r="T408" s="115" t="e">
        <v>#REF!</v>
      </c>
      <c r="U408" s="115" t="e">
        <v>#REF!</v>
      </c>
      <c r="V408" s="115" t="e">
        <v>#REF!</v>
      </c>
      <c r="W408" s="115" t="e">
        <v>#REF!</v>
      </c>
      <c r="X408" s="115" t="e">
        <v>#REF!</v>
      </c>
      <c r="Y408" s="115" t="e">
        <v>#REF!</v>
      </c>
      <c r="Z408" s="115" t="e">
        <v>#REF!</v>
      </c>
      <c r="AA408" s="115" t="e">
        <v>#REF!</v>
      </c>
      <c r="AB408" s="115" t="e">
        <v>#REF!</v>
      </c>
      <c r="AC408" s="115" t="e">
        <v>#REF!</v>
      </c>
      <c r="AD408" s="115" t="e">
        <v>#REF!</v>
      </c>
      <c r="AE408" s="115" t="e">
        <v>#REF!</v>
      </c>
      <c r="AF408" s="115" t="e">
        <v>#REF!</v>
      </c>
      <c r="AG408" s="115" t="e">
        <v>#REF!</v>
      </c>
      <c r="AH408" s="115" t="e">
        <v>#REF!</v>
      </c>
      <c r="AI408" s="115" t="e">
        <v>#REF!</v>
      </c>
      <c r="AJ408" s="115" t="e">
        <v>#REF!</v>
      </c>
      <c r="AK408" s="115" t="e">
        <v>#REF!</v>
      </c>
      <c r="AL408" s="115" t="e">
        <v>#REF!</v>
      </c>
      <c r="AM408" s="115" t="e">
        <v>#REF!</v>
      </c>
      <c r="AN408" s="115" t="e">
        <v>#REF!</v>
      </c>
      <c r="AO408" s="115" t="e">
        <v>#REF!</v>
      </c>
      <c r="AP408" s="115" t="e">
        <v>#REF!</v>
      </c>
      <c r="AQ408" s="115" t="e">
        <v>#REF!</v>
      </c>
      <c r="AR408" s="115" t="e">
        <v>#REF!</v>
      </c>
      <c r="AS408" s="115" t="e">
        <v>#REF!</v>
      </c>
      <c r="AT408" s="115" t="e">
        <v>#REF!</v>
      </c>
      <c r="AU408" s="115" t="e">
        <v>#REF!</v>
      </c>
      <c r="AV408" s="115" t="e">
        <v>#REF!</v>
      </c>
      <c r="AW408" s="115" t="e">
        <v>#REF!</v>
      </c>
      <c r="AX408" s="115" t="e">
        <v>#REF!</v>
      </c>
      <c r="AY408" s="115" t="e">
        <v>#REF!</v>
      </c>
      <c r="AZ408" s="115" t="e">
        <v>#REF!</v>
      </c>
      <c r="BA408" s="115" t="e">
        <v>#REF!</v>
      </c>
      <c r="BB408" s="115" t="e">
        <v>#REF!</v>
      </c>
      <c r="BC408" s="115" t="e">
        <v>#REF!</v>
      </c>
      <c r="BD408" s="115" t="e">
        <v>#REF!</v>
      </c>
      <c r="BE408" s="115" t="e">
        <v>#REF!</v>
      </c>
      <c r="BF408" s="115" t="e">
        <v>#REF!</v>
      </c>
    </row>
    <row r="409" spans="2:58" ht="15.75" customHeight="1">
      <c r="B409" s="114" t="e">
        <v>#N/A</v>
      </c>
      <c r="C409" s="115" t="e">
        <v>#REF!</v>
      </c>
      <c r="D409" s="115" t="e">
        <v>#REF!</v>
      </c>
      <c r="E409" s="115" t="e">
        <v>#REF!</v>
      </c>
      <c r="F409" s="115" t="e">
        <v>#REF!</v>
      </c>
      <c r="G409" s="115" t="e">
        <v>#REF!</v>
      </c>
      <c r="H409" s="115" t="e">
        <v>#REF!</v>
      </c>
      <c r="I409" s="115" t="e">
        <v>#REF!</v>
      </c>
      <c r="J409" s="115" t="e">
        <v>#REF!</v>
      </c>
      <c r="K409" s="115" t="e">
        <v>#REF!</v>
      </c>
      <c r="L409" s="115" t="e">
        <v>#REF!</v>
      </c>
      <c r="M409" s="115" t="e">
        <v>#REF!</v>
      </c>
      <c r="N409" s="115" t="e">
        <v>#REF!</v>
      </c>
      <c r="O409" s="115" t="e">
        <v>#REF!</v>
      </c>
      <c r="P409" s="115" t="e">
        <v>#REF!</v>
      </c>
      <c r="Q409" s="115" t="e">
        <v>#REF!</v>
      </c>
      <c r="R409" s="115" t="e">
        <v>#REF!</v>
      </c>
      <c r="S409" s="115" t="e">
        <v>#REF!</v>
      </c>
      <c r="T409" s="115" t="e">
        <v>#REF!</v>
      </c>
      <c r="U409" s="115" t="e">
        <v>#REF!</v>
      </c>
      <c r="V409" s="115" t="e">
        <v>#REF!</v>
      </c>
      <c r="W409" s="115" t="e">
        <v>#REF!</v>
      </c>
      <c r="X409" s="115" t="e">
        <v>#REF!</v>
      </c>
      <c r="Y409" s="115" t="e">
        <v>#REF!</v>
      </c>
      <c r="Z409" s="115" t="e">
        <v>#REF!</v>
      </c>
      <c r="AA409" s="115" t="e">
        <v>#REF!</v>
      </c>
      <c r="AB409" s="115" t="e">
        <v>#REF!</v>
      </c>
      <c r="AC409" s="115" t="e">
        <v>#REF!</v>
      </c>
      <c r="AD409" s="115" t="e">
        <v>#REF!</v>
      </c>
      <c r="AE409" s="115" t="e">
        <v>#REF!</v>
      </c>
      <c r="AF409" s="115" t="e">
        <v>#REF!</v>
      </c>
      <c r="AG409" s="115" t="e">
        <v>#REF!</v>
      </c>
      <c r="AH409" s="115" t="e">
        <v>#REF!</v>
      </c>
      <c r="AI409" s="115" t="e">
        <v>#REF!</v>
      </c>
      <c r="AJ409" s="115" t="e">
        <v>#REF!</v>
      </c>
      <c r="AK409" s="115" t="e">
        <v>#REF!</v>
      </c>
      <c r="AL409" s="115" t="e">
        <v>#REF!</v>
      </c>
      <c r="AM409" s="115" t="e">
        <v>#REF!</v>
      </c>
      <c r="AN409" s="115" t="e">
        <v>#REF!</v>
      </c>
      <c r="AO409" s="115" t="e">
        <v>#REF!</v>
      </c>
      <c r="AP409" s="115" t="e">
        <v>#REF!</v>
      </c>
      <c r="AQ409" s="115" t="e">
        <v>#REF!</v>
      </c>
      <c r="AR409" s="115" t="e">
        <v>#REF!</v>
      </c>
      <c r="AS409" s="115" t="e">
        <v>#REF!</v>
      </c>
      <c r="AT409" s="115" t="e">
        <v>#REF!</v>
      </c>
      <c r="AU409" s="115" t="e">
        <v>#REF!</v>
      </c>
      <c r="AV409" s="115" t="e">
        <v>#REF!</v>
      </c>
      <c r="AW409" s="115" t="e">
        <v>#REF!</v>
      </c>
      <c r="AX409" s="115" t="e">
        <v>#REF!</v>
      </c>
      <c r="AY409" s="115" t="e">
        <v>#REF!</v>
      </c>
      <c r="AZ409" s="115" t="e">
        <v>#REF!</v>
      </c>
      <c r="BA409" s="115" t="e">
        <v>#REF!</v>
      </c>
      <c r="BB409" s="115" t="e">
        <v>#REF!</v>
      </c>
      <c r="BC409" s="115" t="e">
        <v>#REF!</v>
      </c>
      <c r="BD409" s="115" t="e">
        <v>#REF!</v>
      </c>
      <c r="BE409" s="115" t="e">
        <v>#REF!</v>
      </c>
      <c r="BF409" s="115" t="e">
        <v>#REF!</v>
      </c>
    </row>
    <row r="410" spans="2:58" ht="15.75" customHeight="1">
      <c r="B410" s="114" t="e">
        <v>#N/A</v>
      </c>
      <c r="C410" s="115" t="e">
        <v>#REF!</v>
      </c>
      <c r="D410" s="115" t="e">
        <v>#REF!</v>
      </c>
      <c r="E410" s="115" t="e">
        <v>#REF!</v>
      </c>
      <c r="F410" s="115" t="e">
        <v>#REF!</v>
      </c>
      <c r="G410" s="115" t="e">
        <v>#REF!</v>
      </c>
      <c r="H410" s="115" t="e">
        <v>#REF!</v>
      </c>
      <c r="I410" s="115" t="e">
        <v>#REF!</v>
      </c>
      <c r="J410" s="115" t="e">
        <v>#REF!</v>
      </c>
      <c r="K410" s="115" t="e">
        <v>#REF!</v>
      </c>
      <c r="L410" s="115" t="e">
        <v>#REF!</v>
      </c>
      <c r="M410" s="115" t="e">
        <v>#REF!</v>
      </c>
      <c r="N410" s="115" t="e">
        <v>#REF!</v>
      </c>
      <c r="O410" s="115" t="e">
        <v>#REF!</v>
      </c>
      <c r="P410" s="115" t="e">
        <v>#REF!</v>
      </c>
      <c r="Q410" s="115" t="e">
        <v>#REF!</v>
      </c>
      <c r="R410" s="115" t="e">
        <v>#REF!</v>
      </c>
      <c r="S410" s="115" t="e">
        <v>#REF!</v>
      </c>
      <c r="T410" s="115" t="e">
        <v>#REF!</v>
      </c>
      <c r="U410" s="115" t="e">
        <v>#REF!</v>
      </c>
      <c r="V410" s="115" t="e">
        <v>#REF!</v>
      </c>
      <c r="W410" s="115" t="e">
        <v>#REF!</v>
      </c>
      <c r="X410" s="115" t="e">
        <v>#REF!</v>
      </c>
      <c r="Y410" s="115" t="e">
        <v>#REF!</v>
      </c>
      <c r="Z410" s="115" t="e">
        <v>#REF!</v>
      </c>
      <c r="AA410" s="115" t="e">
        <v>#REF!</v>
      </c>
      <c r="AB410" s="115" t="e">
        <v>#REF!</v>
      </c>
      <c r="AC410" s="115" t="e">
        <v>#REF!</v>
      </c>
      <c r="AD410" s="115" t="e">
        <v>#REF!</v>
      </c>
      <c r="AE410" s="115" t="e">
        <v>#REF!</v>
      </c>
      <c r="AF410" s="115" t="e">
        <v>#REF!</v>
      </c>
      <c r="AG410" s="115" t="e">
        <v>#REF!</v>
      </c>
      <c r="AH410" s="115" t="e">
        <v>#REF!</v>
      </c>
      <c r="AI410" s="115" t="e">
        <v>#REF!</v>
      </c>
      <c r="AJ410" s="115" t="e">
        <v>#REF!</v>
      </c>
      <c r="AK410" s="115" t="e">
        <v>#REF!</v>
      </c>
      <c r="AL410" s="115" t="e">
        <v>#REF!</v>
      </c>
      <c r="AM410" s="115" t="e">
        <v>#REF!</v>
      </c>
      <c r="AN410" s="115" t="e">
        <v>#REF!</v>
      </c>
      <c r="AO410" s="115" t="e">
        <v>#REF!</v>
      </c>
      <c r="AP410" s="115" t="e">
        <v>#REF!</v>
      </c>
      <c r="AQ410" s="115" t="e">
        <v>#REF!</v>
      </c>
      <c r="AR410" s="115" t="e">
        <v>#REF!</v>
      </c>
      <c r="AS410" s="115" t="e">
        <v>#REF!</v>
      </c>
      <c r="AT410" s="115" t="e">
        <v>#REF!</v>
      </c>
      <c r="AU410" s="115" t="e">
        <v>#REF!</v>
      </c>
      <c r="AV410" s="115" t="e">
        <v>#REF!</v>
      </c>
      <c r="AW410" s="115" t="e">
        <v>#REF!</v>
      </c>
      <c r="AX410" s="115" t="e">
        <v>#REF!</v>
      </c>
      <c r="AY410" s="115" t="e">
        <v>#REF!</v>
      </c>
      <c r="AZ410" s="115" t="e">
        <v>#REF!</v>
      </c>
      <c r="BA410" s="115" t="e">
        <v>#REF!</v>
      </c>
      <c r="BB410" s="115" t="e">
        <v>#REF!</v>
      </c>
      <c r="BC410" s="115" t="e">
        <v>#REF!</v>
      </c>
      <c r="BD410" s="115" t="e">
        <v>#REF!</v>
      </c>
      <c r="BE410" s="115" t="e">
        <v>#REF!</v>
      </c>
      <c r="BF410" s="115" t="e">
        <v>#REF!</v>
      </c>
    </row>
    <row r="411" spans="2:58" ht="15.75" customHeight="1">
      <c r="B411" s="114" t="e">
        <v>#N/A</v>
      </c>
      <c r="C411" s="115" t="e">
        <v>#REF!</v>
      </c>
      <c r="D411" s="115" t="e">
        <v>#REF!</v>
      </c>
      <c r="E411" s="115" t="e">
        <v>#REF!</v>
      </c>
      <c r="F411" s="115" t="e">
        <v>#REF!</v>
      </c>
      <c r="G411" s="115" t="e">
        <v>#REF!</v>
      </c>
      <c r="H411" s="115" t="e">
        <v>#REF!</v>
      </c>
      <c r="I411" s="115" t="e">
        <v>#REF!</v>
      </c>
      <c r="J411" s="115" t="e">
        <v>#REF!</v>
      </c>
      <c r="K411" s="115" t="e">
        <v>#REF!</v>
      </c>
      <c r="L411" s="115" t="e">
        <v>#REF!</v>
      </c>
      <c r="M411" s="115" t="e">
        <v>#REF!</v>
      </c>
      <c r="N411" s="115" t="e">
        <v>#REF!</v>
      </c>
      <c r="O411" s="115" t="e">
        <v>#REF!</v>
      </c>
      <c r="P411" s="115" t="e">
        <v>#REF!</v>
      </c>
      <c r="Q411" s="115" t="e">
        <v>#REF!</v>
      </c>
      <c r="R411" s="115" t="e">
        <v>#REF!</v>
      </c>
      <c r="S411" s="115" t="e">
        <v>#REF!</v>
      </c>
      <c r="T411" s="115" t="e">
        <v>#REF!</v>
      </c>
      <c r="U411" s="115" t="e">
        <v>#REF!</v>
      </c>
      <c r="V411" s="115" t="e">
        <v>#REF!</v>
      </c>
      <c r="W411" s="115" t="e">
        <v>#REF!</v>
      </c>
      <c r="X411" s="115" t="e">
        <v>#REF!</v>
      </c>
      <c r="Y411" s="115" t="e">
        <v>#REF!</v>
      </c>
      <c r="Z411" s="115" t="e">
        <v>#REF!</v>
      </c>
      <c r="AA411" s="115" t="e">
        <v>#REF!</v>
      </c>
      <c r="AB411" s="115" t="e">
        <v>#REF!</v>
      </c>
      <c r="AC411" s="115" t="e">
        <v>#REF!</v>
      </c>
      <c r="AD411" s="115" t="e">
        <v>#REF!</v>
      </c>
      <c r="AE411" s="115" t="e">
        <v>#REF!</v>
      </c>
      <c r="AF411" s="115" t="e">
        <v>#REF!</v>
      </c>
      <c r="AG411" s="115" t="e">
        <v>#REF!</v>
      </c>
      <c r="AH411" s="115" t="e">
        <v>#REF!</v>
      </c>
      <c r="AI411" s="115" t="e">
        <v>#REF!</v>
      </c>
      <c r="AJ411" s="115" t="e">
        <v>#REF!</v>
      </c>
      <c r="AK411" s="115" t="e">
        <v>#REF!</v>
      </c>
      <c r="AL411" s="115" t="e">
        <v>#REF!</v>
      </c>
      <c r="AM411" s="115" t="e">
        <v>#REF!</v>
      </c>
      <c r="AN411" s="115" t="e">
        <v>#REF!</v>
      </c>
      <c r="AO411" s="115" t="e">
        <v>#REF!</v>
      </c>
      <c r="AP411" s="115" t="e">
        <v>#REF!</v>
      </c>
      <c r="AQ411" s="115" t="e">
        <v>#REF!</v>
      </c>
      <c r="AR411" s="115" t="e">
        <v>#REF!</v>
      </c>
      <c r="AS411" s="115" t="e">
        <v>#REF!</v>
      </c>
      <c r="AT411" s="115" t="e">
        <v>#REF!</v>
      </c>
      <c r="AU411" s="115" t="e">
        <v>#REF!</v>
      </c>
      <c r="AV411" s="115" t="e">
        <v>#REF!</v>
      </c>
      <c r="AW411" s="115" t="e">
        <v>#REF!</v>
      </c>
      <c r="AX411" s="115" t="e">
        <v>#REF!</v>
      </c>
      <c r="AY411" s="115" t="e">
        <v>#REF!</v>
      </c>
      <c r="AZ411" s="115" t="e">
        <v>#REF!</v>
      </c>
      <c r="BA411" s="115" t="e">
        <v>#REF!</v>
      </c>
      <c r="BB411" s="115" t="e">
        <v>#REF!</v>
      </c>
      <c r="BC411" s="115" t="e">
        <v>#REF!</v>
      </c>
      <c r="BD411" s="115" t="e">
        <v>#REF!</v>
      </c>
      <c r="BE411" s="115" t="e">
        <v>#REF!</v>
      </c>
      <c r="BF411" s="115" t="e">
        <v>#REF!</v>
      </c>
    </row>
    <row r="412" spans="2:58" ht="15.75" customHeight="1">
      <c r="B412" s="114" t="e">
        <v>#N/A</v>
      </c>
      <c r="C412" s="115" t="e">
        <v>#REF!</v>
      </c>
      <c r="D412" s="115" t="e">
        <v>#REF!</v>
      </c>
      <c r="E412" s="115" t="e">
        <v>#REF!</v>
      </c>
      <c r="F412" s="115" t="e">
        <v>#REF!</v>
      </c>
      <c r="G412" s="115" t="e">
        <v>#REF!</v>
      </c>
      <c r="H412" s="115" t="e">
        <v>#REF!</v>
      </c>
      <c r="I412" s="115" t="e">
        <v>#REF!</v>
      </c>
      <c r="J412" s="115" t="e">
        <v>#REF!</v>
      </c>
      <c r="K412" s="115" t="e">
        <v>#REF!</v>
      </c>
      <c r="L412" s="115" t="e">
        <v>#REF!</v>
      </c>
      <c r="M412" s="115" t="e">
        <v>#REF!</v>
      </c>
      <c r="N412" s="115" t="e">
        <v>#REF!</v>
      </c>
      <c r="O412" s="115" t="e">
        <v>#REF!</v>
      </c>
      <c r="P412" s="115" t="e">
        <v>#REF!</v>
      </c>
      <c r="Q412" s="115" t="e">
        <v>#REF!</v>
      </c>
      <c r="R412" s="115" t="e">
        <v>#REF!</v>
      </c>
      <c r="S412" s="115" t="e">
        <v>#REF!</v>
      </c>
      <c r="T412" s="115" t="e">
        <v>#REF!</v>
      </c>
      <c r="U412" s="115" t="e">
        <v>#REF!</v>
      </c>
      <c r="V412" s="115" t="e">
        <v>#REF!</v>
      </c>
      <c r="W412" s="115" t="e">
        <v>#REF!</v>
      </c>
      <c r="X412" s="115" t="e">
        <v>#REF!</v>
      </c>
      <c r="Y412" s="115" t="e">
        <v>#REF!</v>
      </c>
      <c r="Z412" s="115" t="e">
        <v>#REF!</v>
      </c>
      <c r="AA412" s="115" t="e">
        <v>#REF!</v>
      </c>
      <c r="AB412" s="115" t="e">
        <v>#REF!</v>
      </c>
      <c r="AC412" s="115" t="e">
        <v>#REF!</v>
      </c>
      <c r="AD412" s="115" t="e">
        <v>#REF!</v>
      </c>
      <c r="AE412" s="115" t="e">
        <v>#REF!</v>
      </c>
      <c r="AF412" s="115" t="e">
        <v>#REF!</v>
      </c>
      <c r="AG412" s="115" t="e">
        <v>#REF!</v>
      </c>
      <c r="AH412" s="115" t="e">
        <v>#REF!</v>
      </c>
      <c r="AI412" s="115" t="e">
        <v>#REF!</v>
      </c>
      <c r="AJ412" s="115" t="e">
        <v>#REF!</v>
      </c>
      <c r="AK412" s="115" t="e">
        <v>#REF!</v>
      </c>
      <c r="AL412" s="115" t="e">
        <v>#REF!</v>
      </c>
      <c r="AM412" s="115" t="e">
        <v>#REF!</v>
      </c>
      <c r="AN412" s="115" t="e">
        <v>#REF!</v>
      </c>
      <c r="AO412" s="115" t="e">
        <v>#REF!</v>
      </c>
      <c r="AP412" s="115" t="e">
        <v>#REF!</v>
      </c>
      <c r="AQ412" s="115" t="e">
        <v>#REF!</v>
      </c>
      <c r="AR412" s="115" t="e">
        <v>#REF!</v>
      </c>
      <c r="AS412" s="115" t="e">
        <v>#REF!</v>
      </c>
      <c r="AT412" s="115" t="e">
        <v>#REF!</v>
      </c>
      <c r="AU412" s="115" t="e">
        <v>#REF!</v>
      </c>
      <c r="AV412" s="115" t="e">
        <v>#REF!</v>
      </c>
      <c r="AW412" s="115" t="e">
        <v>#REF!</v>
      </c>
      <c r="AX412" s="115" t="e">
        <v>#REF!</v>
      </c>
      <c r="AY412" s="115" t="e">
        <v>#REF!</v>
      </c>
      <c r="AZ412" s="115" t="e">
        <v>#REF!</v>
      </c>
      <c r="BA412" s="115" t="e">
        <v>#REF!</v>
      </c>
      <c r="BB412" s="115" t="e">
        <v>#REF!</v>
      </c>
      <c r="BC412" s="115" t="e">
        <v>#REF!</v>
      </c>
      <c r="BD412" s="115" t="e">
        <v>#REF!</v>
      </c>
      <c r="BE412" s="115" t="e">
        <v>#REF!</v>
      </c>
      <c r="BF412" s="115" t="e">
        <v>#REF!</v>
      </c>
    </row>
    <row r="413" spans="2:58" ht="15.75" customHeight="1">
      <c r="B413" s="114" t="e">
        <v>#N/A</v>
      </c>
      <c r="C413" s="115" t="e">
        <v>#REF!</v>
      </c>
      <c r="D413" s="115" t="e">
        <v>#REF!</v>
      </c>
      <c r="E413" s="115" t="e">
        <v>#REF!</v>
      </c>
      <c r="F413" s="115" t="e">
        <v>#REF!</v>
      </c>
      <c r="G413" s="115" t="e">
        <v>#REF!</v>
      </c>
      <c r="H413" s="115" t="e">
        <v>#REF!</v>
      </c>
      <c r="I413" s="115" t="e">
        <v>#REF!</v>
      </c>
      <c r="J413" s="115" t="e">
        <v>#REF!</v>
      </c>
      <c r="K413" s="115" t="e">
        <v>#REF!</v>
      </c>
      <c r="L413" s="115" t="e">
        <v>#REF!</v>
      </c>
      <c r="M413" s="115" t="e">
        <v>#REF!</v>
      </c>
      <c r="N413" s="115" t="e">
        <v>#REF!</v>
      </c>
      <c r="O413" s="115" t="e">
        <v>#REF!</v>
      </c>
      <c r="P413" s="115" t="e">
        <v>#REF!</v>
      </c>
      <c r="Q413" s="115" t="e">
        <v>#REF!</v>
      </c>
      <c r="R413" s="115" t="e">
        <v>#REF!</v>
      </c>
      <c r="S413" s="115" t="e">
        <v>#REF!</v>
      </c>
      <c r="T413" s="115" t="e">
        <v>#REF!</v>
      </c>
      <c r="U413" s="115" t="e">
        <v>#REF!</v>
      </c>
      <c r="V413" s="115" t="e">
        <v>#REF!</v>
      </c>
      <c r="W413" s="115" t="e">
        <v>#REF!</v>
      </c>
      <c r="X413" s="115" t="e">
        <v>#REF!</v>
      </c>
      <c r="Y413" s="115" t="e">
        <v>#REF!</v>
      </c>
      <c r="Z413" s="115" t="e">
        <v>#REF!</v>
      </c>
      <c r="AA413" s="115" t="e">
        <v>#REF!</v>
      </c>
      <c r="AB413" s="115" t="e">
        <v>#REF!</v>
      </c>
      <c r="AC413" s="115" t="e">
        <v>#REF!</v>
      </c>
      <c r="AD413" s="115" t="e">
        <v>#REF!</v>
      </c>
      <c r="AE413" s="115" t="e">
        <v>#REF!</v>
      </c>
      <c r="AF413" s="115" t="e">
        <v>#REF!</v>
      </c>
      <c r="AG413" s="115" t="e">
        <v>#REF!</v>
      </c>
      <c r="AH413" s="115" t="e">
        <v>#REF!</v>
      </c>
      <c r="AI413" s="115" t="e">
        <v>#REF!</v>
      </c>
      <c r="AJ413" s="115" t="e">
        <v>#REF!</v>
      </c>
      <c r="AK413" s="115" t="e">
        <v>#REF!</v>
      </c>
      <c r="AL413" s="115" t="e">
        <v>#REF!</v>
      </c>
      <c r="AM413" s="115" t="e">
        <v>#REF!</v>
      </c>
      <c r="AN413" s="115" t="e">
        <v>#REF!</v>
      </c>
      <c r="AO413" s="115" t="e">
        <v>#REF!</v>
      </c>
      <c r="AP413" s="115" t="e">
        <v>#REF!</v>
      </c>
      <c r="AQ413" s="115" t="e">
        <v>#REF!</v>
      </c>
      <c r="AR413" s="115" t="e">
        <v>#REF!</v>
      </c>
      <c r="AS413" s="115" t="e">
        <v>#REF!</v>
      </c>
      <c r="AT413" s="115" t="e">
        <v>#REF!</v>
      </c>
      <c r="AU413" s="115" t="e">
        <v>#REF!</v>
      </c>
      <c r="AV413" s="115" t="e">
        <v>#REF!</v>
      </c>
      <c r="AW413" s="115" t="e">
        <v>#REF!</v>
      </c>
      <c r="AX413" s="115" t="e">
        <v>#REF!</v>
      </c>
      <c r="AY413" s="115" t="e">
        <v>#REF!</v>
      </c>
      <c r="AZ413" s="115" t="e">
        <v>#REF!</v>
      </c>
      <c r="BA413" s="115" t="e">
        <v>#REF!</v>
      </c>
      <c r="BB413" s="115" t="e">
        <v>#REF!</v>
      </c>
      <c r="BC413" s="115" t="e">
        <v>#REF!</v>
      </c>
      <c r="BD413" s="115" t="e">
        <v>#REF!</v>
      </c>
      <c r="BE413" s="115" t="e">
        <v>#REF!</v>
      </c>
      <c r="BF413" s="115" t="e">
        <v>#REF!</v>
      </c>
    </row>
    <row r="414" spans="2:58" ht="15.75" customHeight="1">
      <c r="B414" s="114" t="e">
        <v>#N/A</v>
      </c>
      <c r="C414" s="115" t="e">
        <v>#REF!</v>
      </c>
      <c r="D414" s="115" t="e">
        <v>#REF!</v>
      </c>
      <c r="E414" s="115" t="e">
        <v>#REF!</v>
      </c>
      <c r="F414" s="115" t="e">
        <v>#REF!</v>
      </c>
      <c r="G414" s="115" t="e">
        <v>#REF!</v>
      </c>
      <c r="H414" s="115" t="e">
        <v>#REF!</v>
      </c>
      <c r="I414" s="115" t="e">
        <v>#REF!</v>
      </c>
      <c r="J414" s="115" t="e">
        <v>#REF!</v>
      </c>
      <c r="K414" s="115" t="e">
        <v>#REF!</v>
      </c>
      <c r="L414" s="115" t="e">
        <v>#REF!</v>
      </c>
      <c r="M414" s="115" t="e">
        <v>#REF!</v>
      </c>
      <c r="N414" s="115" t="e">
        <v>#REF!</v>
      </c>
      <c r="O414" s="115" t="e">
        <v>#REF!</v>
      </c>
      <c r="P414" s="115" t="e">
        <v>#REF!</v>
      </c>
      <c r="Q414" s="115" t="e">
        <v>#REF!</v>
      </c>
      <c r="R414" s="115" t="e">
        <v>#REF!</v>
      </c>
      <c r="S414" s="115" t="e">
        <v>#REF!</v>
      </c>
      <c r="T414" s="115" t="e">
        <v>#REF!</v>
      </c>
      <c r="U414" s="115" t="e">
        <v>#REF!</v>
      </c>
      <c r="V414" s="115" t="e">
        <v>#REF!</v>
      </c>
      <c r="W414" s="115" t="e">
        <v>#REF!</v>
      </c>
      <c r="X414" s="115" t="e">
        <v>#REF!</v>
      </c>
      <c r="Y414" s="115" t="e">
        <v>#REF!</v>
      </c>
      <c r="Z414" s="115" t="e">
        <v>#REF!</v>
      </c>
      <c r="AA414" s="115" t="e">
        <v>#REF!</v>
      </c>
      <c r="AB414" s="115" t="e">
        <v>#REF!</v>
      </c>
      <c r="AC414" s="115" t="e">
        <v>#REF!</v>
      </c>
      <c r="AD414" s="115" t="e">
        <v>#REF!</v>
      </c>
      <c r="AE414" s="115" t="e">
        <v>#REF!</v>
      </c>
      <c r="AF414" s="115" t="e">
        <v>#REF!</v>
      </c>
      <c r="AG414" s="115" t="e">
        <v>#REF!</v>
      </c>
      <c r="AH414" s="115" t="e">
        <v>#REF!</v>
      </c>
      <c r="AI414" s="115" t="e">
        <v>#REF!</v>
      </c>
      <c r="AJ414" s="115" t="e">
        <v>#REF!</v>
      </c>
      <c r="AK414" s="115" t="e">
        <v>#REF!</v>
      </c>
      <c r="AL414" s="115" t="e">
        <v>#REF!</v>
      </c>
      <c r="AM414" s="115" t="e">
        <v>#REF!</v>
      </c>
      <c r="AN414" s="115" t="e">
        <v>#REF!</v>
      </c>
      <c r="AO414" s="115" t="e">
        <v>#REF!</v>
      </c>
      <c r="AP414" s="115" t="e">
        <v>#REF!</v>
      </c>
      <c r="AQ414" s="115" t="e">
        <v>#REF!</v>
      </c>
      <c r="AR414" s="115" t="e">
        <v>#REF!</v>
      </c>
      <c r="AS414" s="115" t="e">
        <v>#REF!</v>
      </c>
      <c r="AT414" s="115" t="e">
        <v>#REF!</v>
      </c>
      <c r="AU414" s="115" t="e">
        <v>#REF!</v>
      </c>
      <c r="AV414" s="115" t="e">
        <v>#REF!</v>
      </c>
      <c r="AW414" s="115" t="e">
        <v>#REF!</v>
      </c>
      <c r="AX414" s="115" t="e">
        <v>#REF!</v>
      </c>
      <c r="AY414" s="115" t="e">
        <v>#REF!</v>
      </c>
      <c r="AZ414" s="115" t="e">
        <v>#REF!</v>
      </c>
      <c r="BA414" s="115" t="e">
        <v>#REF!</v>
      </c>
      <c r="BB414" s="115" t="e">
        <v>#REF!</v>
      </c>
      <c r="BC414" s="115" t="e">
        <v>#REF!</v>
      </c>
      <c r="BD414" s="115" t="e">
        <v>#REF!</v>
      </c>
      <c r="BE414" s="115" t="e">
        <v>#REF!</v>
      </c>
      <c r="BF414" s="115" t="e">
        <v>#REF!</v>
      </c>
    </row>
    <row r="415" spans="2:58" ht="15.75" customHeight="1">
      <c r="B415" s="114" t="e">
        <v>#N/A</v>
      </c>
      <c r="C415" s="115" t="e">
        <v>#REF!</v>
      </c>
      <c r="D415" s="115" t="e">
        <v>#REF!</v>
      </c>
      <c r="E415" s="115" t="e">
        <v>#REF!</v>
      </c>
      <c r="F415" s="115" t="e">
        <v>#REF!</v>
      </c>
      <c r="G415" s="115" t="e">
        <v>#REF!</v>
      </c>
      <c r="H415" s="115" t="e">
        <v>#REF!</v>
      </c>
      <c r="I415" s="115" t="e">
        <v>#REF!</v>
      </c>
      <c r="J415" s="115" t="e">
        <v>#REF!</v>
      </c>
      <c r="K415" s="115" t="e">
        <v>#REF!</v>
      </c>
      <c r="L415" s="115" t="e">
        <v>#REF!</v>
      </c>
      <c r="M415" s="115" t="e">
        <v>#REF!</v>
      </c>
      <c r="N415" s="115" t="e">
        <v>#REF!</v>
      </c>
      <c r="O415" s="115" t="e">
        <v>#REF!</v>
      </c>
      <c r="P415" s="115" t="e">
        <v>#REF!</v>
      </c>
      <c r="Q415" s="115" t="e">
        <v>#REF!</v>
      </c>
      <c r="R415" s="115" t="e">
        <v>#REF!</v>
      </c>
      <c r="S415" s="115" t="e">
        <v>#REF!</v>
      </c>
      <c r="T415" s="115" t="e">
        <v>#REF!</v>
      </c>
      <c r="U415" s="115" t="e">
        <v>#REF!</v>
      </c>
      <c r="V415" s="115" t="e">
        <v>#REF!</v>
      </c>
      <c r="W415" s="115" t="e">
        <v>#REF!</v>
      </c>
      <c r="X415" s="115" t="e">
        <v>#REF!</v>
      </c>
      <c r="Y415" s="115" t="e">
        <v>#REF!</v>
      </c>
      <c r="Z415" s="115" t="e">
        <v>#REF!</v>
      </c>
      <c r="AA415" s="115" t="e">
        <v>#REF!</v>
      </c>
      <c r="AB415" s="115" t="e">
        <v>#REF!</v>
      </c>
      <c r="AC415" s="115" t="e">
        <v>#REF!</v>
      </c>
      <c r="AD415" s="115" t="e">
        <v>#REF!</v>
      </c>
      <c r="AE415" s="115" t="e">
        <v>#REF!</v>
      </c>
      <c r="AF415" s="115" t="e">
        <v>#REF!</v>
      </c>
      <c r="AG415" s="115" t="e">
        <v>#REF!</v>
      </c>
      <c r="AH415" s="115" t="e">
        <v>#REF!</v>
      </c>
      <c r="AI415" s="115" t="e">
        <v>#REF!</v>
      </c>
      <c r="AJ415" s="115" t="e">
        <v>#REF!</v>
      </c>
      <c r="AK415" s="115" t="e">
        <v>#REF!</v>
      </c>
      <c r="AL415" s="115" t="e">
        <v>#REF!</v>
      </c>
      <c r="AM415" s="115" t="e">
        <v>#REF!</v>
      </c>
      <c r="AN415" s="115" t="e">
        <v>#REF!</v>
      </c>
      <c r="AO415" s="115" t="e">
        <v>#REF!</v>
      </c>
      <c r="AP415" s="115" t="e">
        <v>#REF!</v>
      </c>
      <c r="AQ415" s="115" t="e">
        <v>#REF!</v>
      </c>
      <c r="AR415" s="115" t="e">
        <v>#REF!</v>
      </c>
      <c r="AS415" s="115" t="e">
        <v>#REF!</v>
      </c>
      <c r="AT415" s="115" t="e">
        <v>#REF!</v>
      </c>
      <c r="AU415" s="115" t="e">
        <v>#REF!</v>
      </c>
      <c r="AV415" s="115" t="e">
        <v>#REF!</v>
      </c>
      <c r="AW415" s="115" t="e">
        <v>#REF!</v>
      </c>
      <c r="AX415" s="115" t="e">
        <v>#REF!</v>
      </c>
      <c r="AY415" s="115" t="e">
        <v>#REF!</v>
      </c>
      <c r="AZ415" s="115" t="e">
        <v>#REF!</v>
      </c>
      <c r="BA415" s="115" t="e">
        <v>#REF!</v>
      </c>
      <c r="BB415" s="115" t="e">
        <v>#REF!</v>
      </c>
      <c r="BC415" s="115" t="e">
        <v>#REF!</v>
      </c>
      <c r="BD415" s="115" t="e">
        <v>#REF!</v>
      </c>
      <c r="BE415" s="115" t="e">
        <v>#REF!</v>
      </c>
      <c r="BF415" s="115" t="e">
        <v>#REF!</v>
      </c>
    </row>
    <row r="416" spans="2:58" ht="15.75" customHeight="1">
      <c r="B416" s="114" t="e">
        <v>#N/A</v>
      </c>
      <c r="C416" s="115" t="e">
        <v>#REF!</v>
      </c>
      <c r="D416" s="115" t="e">
        <v>#REF!</v>
      </c>
      <c r="E416" s="115" t="e">
        <v>#REF!</v>
      </c>
      <c r="F416" s="115" t="e">
        <v>#REF!</v>
      </c>
      <c r="G416" s="115" t="e">
        <v>#REF!</v>
      </c>
      <c r="H416" s="115" t="e">
        <v>#REF!</v>
      </c>
      <c r="I416" s="115" t="e">
        <v>#REF!</v>
      </c>
      <c r="J416" s="115" t="e">
        <v>#REF!</v>
      </c>
      <c r="K416" s="115" t="e">
        <v>#REF!</v>
      </c>
      <c r="L416" s="115" t="e">
        <v>#REF!</v>
      </c>
      <c r="M416" s="115" t="e">
        <v>#REF!</v>
      </c>
      <c r="N416" s="115" t="e">
        <v>#REF!</v>
      </c>
      <c r="O416" s="115" t="e">
        <v>#REF!</v>
      </c>
      <c r="P416" s="115" t="e">
        <v>#REF!</v>
      </c>
      <c r="Q416" s="115" t="e">
        <v>#REF!</v>
      </c>
      <c r="R416" s="115" t="e">
        <v>#REF!</v>
      </c>
      <c r="S416" s="115" t="e">
        <v>#REF!</v>
      </c>
      <c r="T416" s="115" t="e">
        <v>#REF!</v>
      </c>
      <c r="U416" s="115" t="e">
        <v>#REF!</v>
      </c>
      <c r="V416" s="115" t="e">
        <v>#REF!</v>
      </c>
      <c r="W416" s="115" t="e">
        <v>#REF!</v>
      </c>
      <c r="X416" s="115" t="e">
        <v>#REF!</v>
      </c>
      <c r="Y416" s="115" t="e">
        <v>#REF!</v>
      </c>
      <c r="Z416" s="115" t="e">
        <v>#REF!</v>
      </c>
      <c r="AA416" s="115" t="e">
        <v>#REF!</v>
      </c>
      <c r="AB416" s="115" t="e">
        <v>#REF!</v>
      </c>
      <c r="AC416" s="115" t="e">
        <v>#REF!</v>
      </c>
      <c r="AD416" s="115" t="e">
        <v>#REF!</v>
      </c>
      <c r="AE416" s="115" t="e">
        <v>#REF!</v>
      </c>
      <c r="AF416" s="115" t="e">
        <v>#REF!</v>
      </c>
      <c r="AG416" s="115" t="e">
        <v>#REF!</v>
      </c>
      <c r="AH416" s="115" t="e">
        <v>#REF!</v>
      </c>
      <c r="AI416" s="115" t="e">
        <v>#REF!</v>
      </c>
      <c r="AJ416" s="115" t="e">
        <v>#REF!</v>
      </c>
      <c r="AK416" s="115" t="e">
        <v>#REF!</v>
      </c>
      <c r="AL416" s="115" t="e">
        <v>#REF!</v>
      </c>
      <c r="AM416" s="115" t="e">
        <v>#REF!</v>
      </c>
      <c r="AN416" s="115" t="e">
        <v>#REF!</v>
      </c>
      <c r="AO416" s="115" t="e">
        <v>#REF!</v>
      </c>
      <c r="AP416" s="115" t="e">
        <v>#REF!</v>
      </c>
      <c r="AQ416" s="115" t="e">
        <v>#REF!</v>
      </c>
      <c r="AR416" s="115" t="e">
        <v>#REF!</v>
      </c>
      <c r="AS416" s="115" t="e">
        <v>#REF!</v>
      </c>
      <c r="AT416" s="115" t="e">
        <v>#REF!</v>
      </c>
      <c r="AU416" s="115" t="e">
        <v>#REF!</v>
      </c>
      <c r="AV416" s="115" t="e">
        <v>#REF!</v>
      </c>
      <c r="AW416" s="115" t="e">
        <v>#REF!</v>
      </c>
      <c r="AX416" s="115" t="e">
        <v>#REF!</v>
      </c>
      <c r="AY416" s="115" t="e">
        <v>#REF!</v>
      </c>
      <c r="AZ416" s="115" t="e">
        <v>#REF!</v>
      </c>
      <c r="BA416" s="115" t="e">
        <v>#REF!</v>
      </c>
      <c r="BB416" s="115" t="e">
        <v>#REF!</v>
      </c>
      <c r="BC416" s="115" t="e">
        <v>#REF!</v>
      </c>
      <c r="BD416" s="115" t="e">
        <v>#REF!</v>
      </c>
      <c r="BE416" s="115" t="e">
        <v>#REF!</v>
      </c>
      <c r="BF416" s="115" t="e">
        <v>#REF!</v>
      </c>
    </row>
    <row r="417" spans="2:58" ht="15.75" customHeight="1">
      <c r="B417" s="114" t="e">
        <v>#N/A</v>
      </c>
      <c r="C417" s="115" t="e">
        <v>#REF!</v>
      </c>
      <c r="D417" s="115" t="e">
        <v>#REF!</v>
      </c>
      <c r="E417" s="115" t="e">
        <v>#REF!</v>
      </c>
      <c r="F417" s="115" t="e">
        <v>#REF!</v>
      </c>
      <c r="G417" s="115" t="e">
        <v>#REF!</v>
      </c>
      <c r="H417" s="115" t="e">
        <v>#REF!</v>
      </c>
      <c r="I417" s="115" t="e">
        <v>#REF!</v>
      </c>
      <c r="J417" s="115" t="e">
        <v>#REF!</v>
      </c>
      <c r="K417" s="115" t="e">
        <v>#REF!</v>
      </c>
      <c r="L417" s="115" t="e">
        <v>#REF!</v>
      </c>
      <c r="M417" s="115" t="e">
        <v>#REF!</v>
      </c>
      <c r="N417" s="115" t="e">
        <v>#REF!</v>
      </c>
      <c r="O417" s="115" t="e">
        <v>#REF!</v>
      </c>
      <c r="P417" s="115" t="e">
        <v>#REF!</v>
      </c>
      <c r="Q417" s="115" t="e">
        <v>#REF!</v>
      </c>
      <c r="R417" s="115" t="e">
        <v>#REF!</v>
      </c>
      <c r="S417" s="115" t="e">
        <v>#REF!</v>
      </c>
      <c r="T417" s="115" t="e">
        <v>#REF!</v>
      </c>
      <c r="U417" s="115" t="e">
        <v>#REF!</v>
      </c>
      <c r="V417" s="115" t="e">
        <v>#REF!</v>
      </c>
      <c r="W417" s="115" t="e">
        <v>#REF!</v>
      </c>
      <c r="X417" s="115" t="e">
        <v>#REF!</v>
      </c>
      <c r="Y417" s="115" t="e">
        <v>#REF!</v>
      </c>
      <c r="Z417" s="115" t="e">
        <v>#REF!</v>
      </c>
      <c r="AA417" s="115" t="e">
        <v>#REF!</v>
      </c>
      <c r="AB417" s="115" t="e">
        <v>#REF!</v>
      </c>
      <c r="AC417" s="115" t="e">
        <v>#REF!</v>
      </c>
      <c r="AD417" s="115" t="e">
        <v>#REF!</v>
      </c>
      <c r="AE417" s="115" t="e">
        <v>#REF!</v>
      </c>
      <c r="AF417" s="115" t="e">
        <v>#REF!</v>
      </c>
      <c r="AG417" s="115" t="e">
        <v>#REF!</v>
      </c>
      <c r="AH417" s="115" t="e">
        <v>#REF!</v>
      </c>
      <c r="AI417" s="115" t="e">
        <v>#REF!</v>
      </c>
      <c r="AJ417" s="115" t="e">
        <v>#REF!</v>
      </c>
      <c r="AK417" s="115" t="e">
        <v>#REF!</v>
      </c>
      <c r="AL417" s="115" t="e">
        <v>#REF!</v>
      </c>
      <c r="AM417" s="115" t="e">
        <v>#REF!</v>
      </c>
      <c r="AN417" s="115" t="e">
        <v>#REF!</v>
      </c>
      <c r="AO417" s="115" t="e">
        <v>#REF!</v>
      </c>
      <c r="AP417" s="115" t="e">
        <v>#REF!</v>
      </c>
      <c r="AQ417" s="115" t="e">
        <v>#REF!</v>
      </c>
      <c r="AR417" s="115" t="e">
        <v>#REF!</v>
      </c>
      <c r="AS417" s="115" t="e">
        <v>#REF!</v>
      </c>
      <c r="AT417" s="115" t="e">
        <v>#REF!</v>
      </c>
      <c r="AU417" s="115" t="e">
        <v>#REF!</v>
      </c>
      <c r="AV417" s="115" t="e">
        <v>#REF!</v>
      </c>
      <c r="AW417" s="115" t="e">
        <v>#REF!</v>
      </c>
      <c r="AX417" s="115" t="e">
        <v>#REF!</v>
      </c>
      <c r="AY417" s="115" t="e">
        <v>#REF!</v>
      </c>
      <c r="AZ417" s="115" t="e">
        <v>#REF!</v>
      </c>
      <c r="BA417" s="115" t="e">
        <v>#REF!</v>
      </c>
      <c r="BB417" s="115" t="e">
        <v>#REF!</v>
      </c>
      <c r="BC417" s="115" t="e">
        <v>#REF!</v>
      </c>
      <c r="BD417" s="115" t="e">
        <v>#REF!</v>
      </c>
      <c r="BE417" s="115" t="e">
        <v>#REF!</v>
      </c>
      <c r="BF417" s="115" t="e">
        <v>#REF!</v>
      </c>
    </row>
    <row r="418" spans="2:58" ht="15.75" customHeight="1">
      <c r="B418" s="114" t="e">
        <v>#N/A</v>
      </c>
      <c r="C418" s="115" t="e">
        <v>#REF!</v>
      </c>
      <c r="D418" s="115" t="e">
        <v>#REF!</v>
      </c>
      <c r="E418" s="115" t="e">
        <v>#REF!</v>
      </c>
      <c r="F418" s="115" t="e">
        <v>#REF!</v>
      </c>
      <c r="G418" s="115" t="e">
        <v>#REF!</v>
      </c>
      <c r="H418" s="115" t="e">
        <v>#REF!</v>
      </c>
      <c r="I418" s="115" t="e">
        <v>#REF!</v>
      </c>
      <c r="J418" s="115" t="e">
        <v>#REF!</v>
      </c>
      <c r="K418" s="115" t="e">
        <v>#REF!</v>
      </c>
      <c r="L418" s="115" t="e">
        <v>#REF!</v>
      </c>
      <c r="M418" s="115" t="e">
        <v>#REF!</v>
      </c>
      <c r="N418" s="115" t="e">
        <v>#REF!</v>
      </c>
      <c r="O418" s="115" t="e">
        <v>#REF!</v>
      </c>
      <c r="P418" s="115" t="e">
        <v>#REF!</v>
      </c>
      <c r="Q418" s="115" t="e">
        <v>#REF!</v>
      </c>
      <c r="R418" s="115" t="e">
        <v>#REF!</v>
      </c>
      <c r="S418" s="115" t="e">
        <v>#REF!</v>
      </c>
      <c r="T418" s="115" t="e">
        <v>#REF!</v>
      </c>
      <c r="U418" s="115" t="e">
        <v>#REF!</v>
      </c>
      <c r="V418" s="115" t="e">
        <v>#REF!</v>
      </c>
      <c r="W418" s="115" t="e">
        <v>#REF!</v>
      </c>
      <c r="X418" s="115" t="e">
        <v>#REF!</v>
      </c>
      <c r="Y418" s="115" t="e">
        <v>#REF!</v>
      </c>
      <c r="Z418" s="115" t="e">
        <v>#REF!</v>
      </c>
      <c r="AA418" s="115" t="e">
        <v>#REF!</v>
      </c>
      <c r="AB418" s="115" t="e">
        <v>#REF!</v>
      </c>
      <c r="AC418" s="115" t="e">
        <v>#REF!</v>
      </c>
      <c r="AD418" s="115" t="e">
        <v>#REF!</v>
      </c>
      <c r="AE418" s="115" t="e">
        <v>#REF!</v>
      </c>
      <c r="AF418" s="115" t="e">
        <v>#REF!</v>
      </c>
      <c r="AG418" s="115" t="e">
        <v>#REF!</v>
      </c>
      <c r="AH418" s="115" t="e">
        <v>#REF!</v>
      </c>
      <c r="AI418" s="115" t="e">
        <v>#REF!</v>
      </c>
      <c r="AJ418" s="115" t="e">
        <v>#REF!</v>
      </c>
      <c r="AK418" s="115" t="e">
        <v>#REF!</v>
      </c>
      <c r="AL418" s="115" t="e">
        <v>#REF!</v>
      </c>
      <c r="AM418" s="115" t="e">
        <v>#REF!</v>
      </c>
      <c r="AN418" s="115" t="e">
        <v>#REF!</v>
      </c>
      <c r="AO418" s="115" t="e">
        <v>#REF!</v>
      </c>
      <c r="AP418" s="115" t="e">
        <v>#REF!</v>
      </c>
      <c r="AQ418" s="115" t="e">
        <v>#REF!</v>
      </c>
      <c r="AR418" s="115" t="e">
        <v>#REF!</v>
      </c>
      <c r="AS418" s="115" t="e">
        <v>#REF!</v>
      </c>
      <c r="AT418" s="115" t="e">
        <v>#REF!</v>
      </c>
      <c r="AU418" s="115" t="e">
        <v>#REF!</v>
      </c>
      <c r="AV418" s="115" t="e">
        <v>#REF!</v>
      </c>
      <c r="AW418" s="115" t="e">
        <v>#REF!</v>
      </c>
      <c r="AX418" s="115" t="e">
        <v>#REF!</v>
      </c>
      <c r="AY418" s="115" t="e">
        <v>#REF!</v>
      </c>
      <c r="AZ418" s="115" t="e">
        <v>#REF!</v>
      </c>
      <c r="BA418" s="115" t="e">
        <v>#REF!</v>
      </c>
      <c r="BB418" s="115" t="e">
        <v>#REF!</v>
      </c>
      <c r="BC418" s="115" t="e">
        <v>#REF!</v>
      </c>
      <c r="BD418" s="115" t="e">
        <v>#REF!</v>
      </c>
      <c r="BE418" s="115" t="e">
        <v>#REF!</v>
      </c>
      <c r="BF418" s="115" t="e">
        <v>#REF!</v>
      </c>
    </row>
    <row r="419" spans="2:58" ht="15.75" customHeight="1">
      <c r="B419" s="114" t="e">
        <v>#N/A</v>
      </c>
      <c r="C419" s="115" t="e">
        <v>#REF!</v>
      </c>
      <c r="D419" s="115" t="e">
        <v>#REF!</v>
      </c>
      <c r="E419" s="115" t="e">
        <v>#REF!</v>
      </c>
      <c r="F419" s="115" t="e">
        <v>#REF!</v>
      </c>
      <c r="G419" s="115" t="e">
        <v>#REF!</v>
      </c>
      <c r="H419" s="115" t="e">
        <v>#REF!</v>
      </c>
      <c r="I419" s="115" t="e">
        <v>#REF!</v>
      </c>
      <c r="J419" s="115" t="e">
        <v>#REF!</v>
      </c>
      <c r="K419" s="115" t="e">
        <v>#REF!</v>
      </c>
      <c r="L419" s="115" t="e">
        <v>#REF!</v>
      </c>
      <c r="M419" s="115" t="e">
        <v>#REF!</v>
      </c>
      <c r="N419" s="115" t="e">
        <v>#REF!</v>
      </c>
      <c r="O419" s="115" t="e">
        <v>#REF!</v>
      </c>
      <c r="P419" s="115" t="e">
        <v>#REF!</v>
      </c>
      <c r="Q419" s="115" t="e">
        <v>#REF!</v>
      </c>
      <c r="R419" s="115" t="e">
        <v>#REF!</v>
      </c>
      <c r="S419" s="115" t="e">
        <v>#REF!</v>
      </c>
      <c r="T419" s="115" t="e">
        <v>#REF!</v>
      </c>
      <c r="U419" s="115" t="e">
        <v>#REF!</v>
      </c>
      <c r="V419" s="115" t="e">
        <v>#REF!</v>
      </c>
      <c r="W419" s="115" t="e">
        <v>#REF!</v>
      </c>
      <c r="X419" s="115" t="e">
        <v>#REF!</v>
      </c>
      <c r="Y419" s="115" t="e">
        <v>#REF!</v>
      </c>
      <c r="Z419" s="115" t="e">
        <v>#REF!</v>
      </c>
      <c r="AA419" s="115" t="e">
        <v>#REF!</v>
      </c>
      <c r="AB419" s="115" t="e">
        <v>#REF!</v>
      </c>
      <c r="AC419" s="115" t="e">
        <v>#REF!</v>
      </c>
      <c r="AD419" s="115" t="e">
        <v>#REF!</v>
      </c>
      <c r="AE419" s="115" t="e">
        <v>#REF!</v>
      </c>
      <c r="AF419" s="115" t="e">
        <v>#REF!</v>
      </c>
      <c r="AG419" s="115" t="e">
        <v>#REF!</v>
      </c>
      <c r="AH419" s="115" t="e">
        <v>#REF!</v>
      </c>
      <c r="AI419" s="115" t="e">
        <v>#REF!</v>
      </c>
      <c r="AJ419" s="115" t="e">
        <v>#REF!</v>
      </c>
      <c r="AK419" s="115" t="e">
        <v>#REF!</v>
      </c>
      <c r="AL419" s="115" t="e">
        <v>#REF!</v>
      </c>
      <c r="AM419" s="115" t="e">
        <v>#REF!</v>
      </c>
      <c r="AN419" s="115" t="e">
        <v>#REF!</v>
      </c>
      <c r="AO419" s="115" t="e">
        <v>#REF!</v>
      </c>
      <c r="AP419" s="115" t="e">
        <v>#REF!</v>
      </c>
      <c r="AQ419" s="115" t="e">
        <v>#REF!</v>
      </c>
      <c r="AR419" s="115" t="e">
        <v>#REF!</v>
      </c>
      <c r="AS419" s="115" t="e">
        <v>#REF!</v>
      </c>
      <c r="AT419" s="115" t="e">
        <v>#REF!</v>
      </c>
      <c r="AU419" s="115" t="e">
        <v>#REF!</v>
      </c>
      <c r="AV419" s="115" t="e">
        <v>#REF!</v>
      </c>
      <c r="AW419" s="115" t="e">
        <v>#REF!</v>
      </c>
      <c r="AX419" s="115" t="e">
        <v>#REF!</v>
      </c>
      <c r="AY419" s="115" t="e">
        <v>#REF!</v>
      </c>
      <c r="AZ419" s="115" t="e">
        <v>#REF!</v>
      </c>
      <c r="BA419" s="115" t="e">
        <v>#REF!</v>
      </c>
      <c r="BB419" s="115" t="e">
        <v>#REF!</v>
      </c>
      <c r="BC419" s="115" t="e">
        <v>#REF!</v>
      </c>
      <c r="BD419" s="115" t="e">
        <v>#REF!</v>
      </c>
      <c r="BE419" s="115" t="e">
        <v>#REF!</v>
      </c>
      <c r="BF419" s="115" t="e">
        <v>#REF!</v>
      </c>
    </row>
    <row r="420" spans="2:58" ht="15.75" customHeight="1">
      <c r="B420" s="114" t="e">
        <v>#N/A</v>
      </c>
      <c r="C420" s="115" t="e">
        <v>#REF!</v>
      </c>
      <c r="D420" s="115" t="e">
        <v>#REF!</v>
      </c>
      <c r="E420" s="115" t="e">
        <v>#REF!</v>
      </c>
      <c r="F420" s="115" t="e">
        <v>#REF!</v>
      </c>
      <c r="G420" s="115" t="e">
        <v>#REF!</v>
      </c>
      <c r="H420" s="115" t="e">
        <v>#REF!</v>
      </c>
      <c r="I420" s="115" t="e">
        <v>#REF!</v>
      </c>
      <c r="J420" s="115" t="e">
        <v>#REF!</v>
      </c>
      <c r="K420" s="115" t="e">
        <v>#REF!</v>
      </c>
      <c r="L420" s="115" t="e">
        <v>#REF!</v>
      </c>
      <c r="M420" s="115" t="e">
        <v>#REF!</v>
      </c>
      <c r="N420" s="115" t="e">
        <v>#REF!</v>
      </c>
      <c r="O420" s="115" t="e">
        <v>#REF!</v>
      </c>
      <c r="P420" s="115" t="e">
        <v>#REF!</v>
      </c>
      <c r="Q420" s="115" t="e">
        <v>#REF!</v>
      </c>
      <c r="R420" s="115" t="e">
        <v>#REF!</v>
      </c>
      <c r="S420" s="115" t="e">
        <v>#REF!</v>
      </c>
      <c r="T420" s="115" t="e">
        <v>#REF!</v>
      </c>
      <c r="U420" s="115" t="e">
        <v>#REF!</v>
      </c>
      <c r="V420" s="115" t="e">
        <v>#REF!</v>
      </c>
      <c r="W420" s="115" t="e">
        <v>#REF!</v>
      </c>
      <c r="X420" s="115" t="e">
        <v>#REF!</v>
      </c>
      <c r="Y420" s="115" t="e">
        <v>#REF!</v>
      </c>
      <c r="Z420" s="115" t="e">
        <v>#REF!</v>
      </c>
      <c r="AA420" s="115" t="e">
        <v>#REF!</v>
      </c>
      <c r="AB420" s="115" t="e">
        <v>#REF!</v>
      </c>
      <c r="AC420" s="115" t="e">
        <v>#REF!</v>
      </c>
      <c r="AD420" s="115" t="e">
        <v>#REF!</v>
      </c>
      <c r="AE420" s="115" t="e">
        <v>#REF!</v>
      </c>
      <c r="AF420" s="115" t="e">
        <v>#REF!</v>
      </c>
      <c r="AG420" s="115" t="e">
        <v>#REF!</v>
      </c>
      <c r="AH420" s="115" t="e">
        <v>#REF!</v>
      </c>
      <c r="AI420" s="115" t="e">
        <v>#REF!</v>
      </c>
      <c r="AJ420" s="115" t="e">
        <v>#REF!</v>
      </c>
      <c r="AK420" s="115" t="e">
        <v>#REF!</v>
      </c>
      <c r="AL420" s="115" t="e">
        <v>#REF!</v>
      </c>
      <c r="AM420" s="115" t="e">
        <v>#REF!</v>
      </c>
      <c r="AN420" s="115" t="e">
        <v>#REF!</v>
      </c>
      <c r="AO420" s="115" t="e">
        <v>#REF!</v>
      </c>
      <c r="AP420" s="115" t="e">
        <v>#REF!</v>
      </c>
      <c r="AQ420" s="115" t="e">
        <v>#REF!</v>
      </c>
      <c r="AR420" s="115" t="e">
        <v>#REF!</v>
      </c>
      <c r="AS420" s="115" t="e">
        <v>#REF!</v>
      </c>
      <c r="AT420" s="115" t="e">
        <v>#REF!</v>
      </c>
      <c r="AU420" s="115" t="e">
        <v>#REF!</v>
      </c>
      <c r="AV420" s="115" t="e">
        <v>#REF!</v>
      </c>
      <c r="AW420" s="115" t="e">
        <v>#REF!</v>
      </c>
      <c r="AX420" s="115" t="e">
        <v>#REF!</v>
      </c>
      <c r="AY420" s="115" t="e">
        <v>#REF!</v>
      </c>
      <c r="AZ420" s="115" t="e">
        <v>#REF!</v>
      </c>
      <c r="BA420" s="115" t="e">
        <v>#REF!</v>
      </c>
      <c r="BB420" s="115" t="e">
        <v>#REF!</v>
      </c>
      <c r="BC420" s="115" t="e">
        <v>#REF!</v>
      </c>
      <c r="BD420" s="115" t="e">
        <v>#REF!</v>
      </c>
      <c r="BE420" s="115" t="e">
        <v>#REF!</v>
      </c>
      <c r="BF420" s="115" t="e">
        <v>#REF!</v>
      </c>
    </row>
    <row r="421" spans="2:58" ht="15.75" customHeight="1">
      <c r="B421" s="114" t="e">
        <v>#N/A</v>
      </c>
      <c r="C421" s="115" t="e">
        <v>#REF!</v>
      </c>
      <c r="D421" s="115" t="e">
        <v>#REF!</v>
      </c>
      <c r="E421" s="115" t="e">
        <v>#REF!</v>
      </c>
      <c r="F421" s="115" t="e">
        <v>#REF!</v>
      </c>
      <c r="G421" s="115" t="e">
        <v>#REF!</v>
      </c>
      <c r="H421" s="115" t="e">
        <v>#REF!</v>
      </c>
      <c r="I421" s="115" t="e">
        <v>#REF!</v>
      </c>
      <c r="J421" s="115" t="e">
        <v>#REF!</v>
      </c>
      <c r="K421" s="115" t="e">
        <v>#REF!</v>
      </c>
      <c r="L421" s="115" t="e">
        <v>#REF!</v>
      </c>
      <c r="M421" s="115" t="e">
        <v>#REF!</v>
      </c>
      <c r="N421" s="115" t="e">
        <v>#REF!</v>
      </c>
      <c r="O421" s="115" t="e">
        <v>#REF!</v>
      </c>
      <c r="P421" s="115" t="e">
        <v>#REF!</v>
      </c>
      <c r="Q421" s="115" t="e">
        <v>#REF!</v>
      </c>
      <c r="R421" s="115" t="e">
        <v>#REF!</v>
      </c>
      <c r="S421" s="115" t="e">
        <v>#REF!</v>
      </c>
      <c r="T421" s="115" t="e">
        <v>#REF!</v>
      </c>
      <c r="U421" s="115" t="e">
        <v>#REF!</v>
      </c>
      <c r="V421" s="115" t="e">
        <v>#REF!</v>
      </c>
      <c r="W421" s="115" t="e">
        <v>#REF!</v>
      </c>
      <c r="X421" s="115" t="e">
        <v>#REF!</v>
      </c>
      <c r="Y421" s="115" t="e">
        <v>#REF!</v>
      </c>
      <c r="Z421" s="115" t="e">
        <v>#REF!</v>
      </c>
      <c r="AA421" s="115" t="e">
        <v>#REF!</v>
      </c>
      <c r="AB421" s="115" t="e">
        <v>#REF!</v>
      </c>
      <c r="AC421" s="115" t="e">
        <v>#REF!</v>
      </c>
      <c r="AD421" s="115" t="e">
        <v>#REF!</v>
      </c>
      <c r="AE421" s="115" t="e">
        <v>#REF!</v>
      </c>
      <c r="AF421" s="115" t="e">
        <v>#REF!</v>
      </c>
      <c r="AG421" s="115" t="e">
        <v>#REF!</v>
      </c>
      <c r="AH421" s="115" t="e">
        <v>#REF!</v>
      </c>
      <c r="AI421" s="115" t="e">
        <v>#REF!</v>
      </c>
      <c r="AJ421" s="115" t="e">
        <v>#REF!</v>
      </c>
      <c r="AK421" s="115" t="e">
        <v>#REF!</v>
      </c>
      <c r="AL421" s="115" t="e">
        <v>#REF!</v>
      </c>
      <c r="AM421" s="115" t="e">
        <v>#REF!</v>
      </c>
      <c r="AN421" s="115" t="e">
        <v>#REF!</v>
      </c>
      <c r="AO421" s="115" t="e">
        <v>#REF!</v>
      </c>
      <c r="AP421" s="115" t="e">
        <v>#REF!</v>
      </c>
      <c r="AQ421" s="115" t="e">
        <v>#REF!</v>
      </c>
      <c r="AR421" s="115" t="e">
        <v>#REF!</v>
      </c>
      <c r="AS421" s="115" t="e">
        <v>#REF!</v>
      </c>
      <c r="AT421" s="115" t="e">
        <v>#REF!</v>
      </c>
      <c r="AU421" s="115" t="e">
        <v>#REF!</v>
      </c>
      <c r="AV421" s="115" t="e">
        <v>#REF!</v>
      </c>
      <c r="AW421" s="115" t="e">
        <v>#REF!</v>
      </c>
      <c r="AX421" s="115" t="e">
        <v>#REF!</v>
      </c>
      <c r="AY421" s="115" t="e">
        <v>#REF!</v>
      </c>
      <c r="AZ421" s="115" t="e">
        <v>#REF!</v>
      </c>
      <c r="BA421" s="115" t="e">
        <v>#REF!</v>
      </c>
      <c r="BB421" s="115" t="e">
        <v>#REF!</v>
      </c>
      <c r="BC421" s="115" t="e">
        <v>#REF!</v>
      </c>
      <c r="BD421" s="115" t="e">
        <v>#REF!</v>
      </c>
      <c r="BE421" s="115" t="e">
        <v>#REF!</v>
      </c>
      <c r="BF421" s="115" t="e">
        <v>#REF!</v>
      </c>
    </row>
    <row r="422" spans="2:58" ht="15.75" customHeight="1">
      <c r="B422" s="114" t="e">
        <v>#N/A</v>
      </c>
      <c r="C422" s="115" t="e">
        <v>#REF!</v>
      </c>
      <c r="D422" s="115" t="e">
        <v>#REF!</v>
      </c>
      <c r="E422" s="115" t="e">
        <v>#REF!</v>
      </c>
      <c r="F422" s="115" t="e">
        <v>#REF!</v>
      </c>
      <c r="G422" s="115" t="e">
        <v>#REF!</v>
      </c>
      <c r="H422" s="115" t="e">
        <v>#REF!</v>
      </c>
      <c r="I422" s="115" t="e">
        <v>#REF!</v>
      </c>
      <c r="J422" s="115" t="e">
        <v>#REF!</v>
      </c>
      <c r="K422" s="115" t="e">
        <v>#REF!</v>
      </c>
      <c r="L422" s="115" t="e">
        <v>#REF!</v>
      </c>
      <c r="M422" s="115" t="e">
        <v>#REF!</v>
      </c>
      <c r="N422" s="115" t="e">
        <v>#REF!</v>
      </c>
      <c r="O422" s="115" t="e">
        <v>#REF!</v>
      </c>
      <c r="P422" s="115" t="e">
        <v>#REF!</v>
      </c>
      <c r="Q422" s="115" t="e">
        <v>#REF!</v>
      </c>
      <c r="R422" s="115" t="e">
        <v>#REF!</v>
      </c>
      <c r="S422" s="115" t="e">
        <v>#REF!</v>
      </c>
      <c r="T422" s="115" t="e">
        <v>#REF!</v>
      </c>
      <c r="U422" s="115" t="e">
        <v>#REF!</v>
      </c>
      <c r="V422" s="115" t="e">
        <v>#REF!</v>
      </c>
      <c r="W422" s="115" t="e">
        <v>#REF!</v>
      </c>
      <c r="X422" s="115" t="e">
        <v>#REF!</v>
      </c>
      <c r="Y422" s="115" t="e">
        <v>#REF!</v>
      </c>
      <c r="Z422" s="115" t="e">
        <v>#REF!</v>
      </c>
      <c r="AA422" s="115" t="e">
        <v>#REF!</v>
      </c>
      <c r="AB422" s="115" t="e">
        <v>#REF!</v>
      </c>
      <c r="AC422" s="115" t="e">
        <v>#REF!</v>
      </c>
      <c r="AD422" s="115" t="e">
        <v>#REF!</v>
      </c>
      <c r="AE422" s="115" t="e">
        <v>#REF!</v>
      </c>
      <c r="AF422" s="115" t="e">
        <v>#REF!</v>
      </c>
      <c r="AG422" s="115" t="e">
        <v>#REF!</v>
      </c>
      <c r="AH422" s="115" t="e">
        <v>#REF!</v>
      </c>
      <c r="AI422" s="115" t="e">
        <v>#REF!</v>
      </c>
      <c r="AJ422" s="115" t="e">
        <v>#REF!</v>
      </c>
      <c r="AK422" s="115" t="e">
        <v>#REF!</v>
      </c>
      <c r="AL422" s="115" t="e">
        <v>#REF!</v>
      </c>
      <c r="AM422" s="115" t="e">
        <v>#REF!</v>
      </c>
      <c r="AN422" s="115" t="e">
        <v>#REF!</v>
      </c>
      <c r="AO422" s="115" t="e">
        <v>#REF!</v>
      </c>
      <c r="AP422" s="115" t="e">
        <v>#REF!</v>
      </c>
      <c r="AQ422" s="115" t="e">
        <v>#REF!</v>
      </c>
      <c r="AR422" s="115" t="e">
        <v>#REF!</v>
      </c>
      <c r="AS422" s="115" t="e">
        <v>#REF!</v>
      </c>
      <c r="AT422" s="115" t="e">
        <v>#REF!</v>
      </c>
      <c r="AU422" s="115" t="e">
        <v>#REF!</v>
      </c>
      <c r="AV422" s="115" t="e">
        <v>#REF!</v>
      </c>
      <c r="AW422" s="115" t="e">
        <v>#REF!</v>
      </c>
      <c r="AX422" s="115" t="e">
        <v>#REF!</v>
      </c>
      <c r="AY422" s="115" t="e">
        <v>#REF!</v>
      </c>
      <c r="AZ422" s="115" t="e">
        <v>#REF!</v>
      </c>
      <c r="BA422" s="115" t="e">
        <v>#REF!</v>
      </c>
      <c r="BB422" s="115" t="e">
        <v>#REF!</v>
      </c>
      <c r="BC422" s="115" t="e">
        <v>#REF!</v>
      </c>
      <c r="BD422" s="115" t="e">
        <v>#REF!</v>
      </c>
      <c r="BE422" s="115" t="e">
        <v>#REF!</v>
      </c>
      <c r="BF422" s="115" t="e">
        <v>#REF!</v>
      </c>
    </row>
    <row r="423" spans="2:58" ht="15.75" customHeight="1">
      <c r="B423" s="114" t="e">
        <v>#N/A</v>
      </c>
      <c r="C423" s="115" t="e">
        <v>#REF!</v>
      </c>
      <c r="D423" s="115" t="e">
        <v>#REF!</v>
      </c>
      <c r="E423" s="115" t="e">
        <v>#REF!</v>
      </c>
      <c r="F423" s="115" t="e">
        <v>#REF!</v>
      </c>
      <c r="G423" s="115" t="e">
        <v>#REF!</v>
      </c>
      <c r="H423" s="115" t="e">
        <v>#REF!</v>
      </c>
      <c r="I423" s="115" t="e">
        <v>#REF!</v>
      </c>
      <c r="J423" s="115" t="e">
        <v>#REF!</v>
      </c>
      <c r="K423" s="115" t="e">
        <v>#REF!</v>
      </c>
      <c r="L423" s="115" t="e">
        <v>#REF!</v>
      </c>
      <c r="M423" s="115" t="e">
        <v>#REF!</v>
      </c>
      <c r="N423" s="115" t="e">
        <v>#REF!</v>
      </c>
      <c r="O423" s="115" t="e">
        <v>#REF!</v>
      </c>
      <c r="P423" s="115" t="e">
        <v>#REF!</v>
      </c>
      <c r="Q423" s="115" t="e">
        <v>#REF!</v>
      </c>
      <c r="R423" s="115" t="e">
        <v>#REF!</v>
      </c>
      <c r="S423" s="115" t="e">
        <v>#REF!</v>
      </c>
      <c r="T423" s="115" t="e">
        <v>#REF!</v>
      </c>
      <c r="U423" s="115" t="e">
        <v>#REF!</v>
      </c>
      <c r="V423" s="115" t="e">
        <v>#REF!</v>
      </c>
      <c r="W423" s="115" t="e">
        <v>#REF!</v>
      </c>
      <c r="X423" s="115" t="e">
        <v>#REF!</v>
      </c>
      <c r="Y423" s="115" t="e">
        <v>#REF!</v>
      </c>
      <c r="Z423" s="115" t="e">
        <v>#REF!</v>
      </c>
      <c r="AA423" s="115" t="e">
        <v>#REF!</v>
      </c>
      <c r="AB423" s="115" t="e">
        <v>#REF!</v>
      </c>
      <c r="AC423" s="115" t="e">
        <v>#REF!</v>
      </c>
      <c r="AD423" s="115" t="e">
        <v>#REF!</v>
      </c>
      <c r="AE423" s="115" t="e">
        <v>#REF!</v>
      </c>
      <c r="AF423" s="115" t="e">
        <v>#REF!</v>
      </c>
      <c r="AG423" s="115" t="e">
        <v>#REF!</v>
      </c>
      <c r="AH423" s="115" t="e">
        <v>#REF!</v>
      </c>
      <c r="AI423" s="115" t="e">
        <v>#REF!</v>
      </c>
      <c r="AJ423" s="115" t="e">
        <v>#REF!</v>
      </c>
      <c r="AK423" s="115" t="e">
        <v>#REF!</v>
      </c>
      <c r="AL423" s="115" t="e">
        <v>#REF!</v>
      </c>
      <c r="AM423" s="115" t="e">
        <v>#REF!</v>
      </c>
      <c r="AN423" s="115" t="e">
        <v>#REF!</v>
      </c>
      <c r="AO423" s="115" t="e">
        <v>#REF!</v>
      </c>
      <c r="AP423" s="115" t="e">
        <v>#REF!</v>
      </c>
      <c r="AQ423" s="115" t="e">
        <v>#REF!</v>
      </c>
      <c r="AR423" s="115" t="e">
        <v>#REF!</v>
      </c>
      <c r="AS423" s="115" t="e">
        <v>#REF!</v>
      </c>
      <c r="AT423" s="115" t="e">
        <v>#REF!</v>
      </c>
      <c r="AU423" s="115" t="e">
        <v>#REF!</v>
      </c>
      <c r="AV423" s="115" t="e">
        <v>#REF!</v>
      </c>
      <c r="AW423" s="115" t="e">
        <v>#REF!</v>
      </c>
      <c r="AX423" s="115" t="e">
        <v>#REF!</v>
      </c>
      <c r="AY423" s="115" t="e">
        <v>#REF!</v>
      </c>
      <c r="AZ423" s="115" t="e">
        <v>#REF!</v>
      </c>
      <c r="BA423" s="115" t="e">
        <v>#REF!</v>
      </c>
      <c r="BB423" s="115" t="e">
        <v>#REF!</v>
      </c>
      <c r="BC423" s="115" t="e">
        <v>#REF!</v>
      </c>
      <c r="BD423" s="115" t="e">
        <v>#REF!</v>
      </c>
      <c r="BE423" s="115" t="e">
        <v>#REF!</v>
      </c>
      <c r="BF423" s="115" t="e">
        <v>#REF!</v>
      </c>
    </row>
    <row r="424" spans="2:58" ht="15.75" customHeight="1">
      <c r="B424" s="114" t="e">
        <v>#N/A</v>
      </c>
      <c r="C424" s="115" t="e">
        <v>#REF!</v>
      </c>
      <c r="D424" s="115" t="e">
        <v>#REF!</v>
      </c>
      <c r="E424" s="115" t="e">
        <v>#REF!</v>
      </c>
      <c r="F424" s="115" t="e">
        <v>#REF!</v>
      </c>
      <c r="G424" s="115" t="e">
        <v>#REF!</v>
      </c>
      <c r="H424" s="115" t="e">
        <v>#REF!</v>
      </c>
      <c r="I424" s="115" t="e">
        <v>#REF!</v>
      </c>
      <c r="J424" s="115" t="e">
        <v>#REF!</v>
      </c>
      <c r="K424" s="115" t="e">
        <v>#REF!</v>
      </c>
      <c r="L424" s="115" t="e">
        <v>#REF!</v>
      </c>
      <c r="M424" s="115" t="e">
        <v>#REF!</v>
      </c>
      <c r="N424" s="115" t="e">
        <v>#REF!</v>
      </c>
      <c r="O424" s="115" t="e">
        <v>#REF!</v>
      </c>
      <c r="P424" s="115" t="e">
        <v>#REF!</v>
      </c>
      <c r="Q424" s="115" t="e">
        <v>#REF!</v>
      </c>
      <c r="R424" s="115" t="e">
        <v>#REF!</v>
      </c>
      <c r="S424" s="115" t="e">
        <v>#REF!</v>
      </c>
      <c r="T424" s="115" t="e">
        <v>#REF!</v>
      </c>
      <c r="U424" s="115" t="e">
        <v>#REF!</v>
      </c>
      <c r="V424" s="115" t="e">
        <v>#REF!</v>
      </c>
      <c r="W424" s="115" t="e">
        <v>#REF!</v>
      </c>
      <c r="X424" s="115" t="e">
        <v>#REF!</v>
      </c>
      <c r="Y424" s="115" t="e">
        <v>#REF!</v>
      </c>
      <c r="Z424" s="115" t="e">
        <v>#REF!</v>
      </c>
      <c r="AA424" s="115" t="e">
        <v>#REF!</v>
      </c>
      <c r="AB424" s="115" t="e">
        <v>#REF!</v>
      </c>
      <c r="AC424" s="115" t="e">
        <v>#REF!</v>
      </c>
      <c r="AD424" s="115" t="e">
        <v>#REF!</v>
      </c>
      <c r="AE424" s="115" t="e">
        <v>#REF!</v>
      </c>
      <c r="AF424" s="115" t="e">
        <v>#REF!</v>
      </c>
      <c r="AG424" s="115" t="e">
        <v>#REF!</v>
      </c>
      <c r="AH424" s="115" t="e">
        <v>#REF!</v>
      </c>
      <c r="AI424" s="115" t="e">
        <v>#REF!</v>
      </c>
      <c r="AJ424" s="115" t="e">
        <v>#REF!</v>
      </c>
      <c r="AK424" s="115" t="e">
        <v>#REF!</v>
      </c>
      <c r="AL424" s="115" t="e">
        <v>#REF!</v>
      </c>
      <c r="AM424" s="115" t="e">
        <v>#REF!</v>
      </c>
      <c r="AN424" s="115" t="e">
        <v>#REF!</v>
      </c>
      <c r="AO424" s="115" t="e">
        <v>#REF!</v>
      </c>
      <c r="AP424" s="115" t="e">
        <v>#REF!</v>
      </c>
      <c r="AQ424" s="115" t="e">
        <v>#REF!</v>
      </c>
      <c r="AR424" s="115" t="e">
        <v>#REF!</v>
      </c>
      <c r="AS424" s="115" t="e">
        <v>#REF!</v>
      </c>
      <c r="AT424" s="115" t="e">
        <v>#REF!</v>
      </c>
      <c r="AU424" s="115" t="e">
        <v>#REF!</v>
      </c>
      <c r="AV424" s="115" t="e">
        <v>#REF!</v>
      </c>
      <c r="AW424" s="115" t="e">
        <v>#REF!</v>
      </c>
      <c r="AX424" s="115" t="e">
        <v>#REF!</v>
      </c>
      <c r="AY424" s="115" t="e">
        <v>#REF!</v>
      </c>
      <c r="AZ424" s="115" t="e">
        <v>#REF!</v>
      </c>
      <c r="BA424" s="115" t="e">
        <v>#REF!</v>
      </c>
      <c r="BB424" s="115" t="e">
        <v>#REF!</v>
      </c>
      <c r="BC424" s="115" t="e">
        <v>#REF!</v>
      </c>
      <c r="BD424" s="115" t="e">
        <v>#REF!</v>
      </c>
      <c r="BE424" s="115" t="e">
        <v>#REF!</v>
      </c>
      <c r="BF424" s="115" t="e">
        <v>#REF!</v>
      </c>
    </row>
    <row r="425" spans="2:58" ht="15.75" customHeight="1">
      <c r="B425" s="114" t="e">
        <v>#N/A</v>
      </c>
      <c r="C425" s="115" t="e">
        <v>#REF!</v>
      </c>
      <c r="D425" s="115" t="e">
        <v>#REF!</v>
      </c>
      <c r="E425" s="115" t="e">
        <v>#REF!</v>
      </c>
      <c r="F425" s="115" t="e">
        <v>#REF!</v>
      </c>
      <c r="G425" s="115" t="e">
        <v>#REF!</v>
      </c>
      <c r="H425" s="115" t="e">
        <v>#REF!</v>
      </c>
      <c r="I425" s="115" t="e">
        <v>#REF!</v>
      </c>
      <c r="J425" s="115" t="e">
        <v>#REF!</v>
      </c>
      <c r="K425" s="115" t="e">
        <v>#REF!</v>
      </c>
      <c r="L425" s="115" t="e">
        <v>#REF!</v>
      </c>
      <c r="M425" s="115" t="e">
        <v>#REF!</v>
      </c>
      <c r="N425" s="115" t="e">
        <v>#REF!</v>
      </c>
      <c r="O425" s="115" t="e">
        <v>#REF!</v>
      </c>
      <c r="P425" s="115" t="e">
        <v>#REF!</v>
      </c>
      <c r="Q425" s="115" t="e">
        <v>#REF!</v>
      </c>
      <c r="R425" s="115" t="e">
        <v>#REF!</v>
      </c>
      <c r="S425" s="115" t="e">
        <v>#REF!</v>
      </c>
      <c r="T425" s="115" t="e">
        <v>#REF!</v>
      </c>
      <c r="U425" s="115" t="e">
        <v>#REF!</v>
      </c>
      <c r="V425" s="115" t="e">
        <v>#REF!</v>
      </c>
      <c r="W425" s="115" t="e">
        <v>#REF!</v>
      </c>
      <c r="X425" s="115" t="e">
        <v>#REF!</v>
      </c>
      <c r="Y425" s="115" t="e">
        <v>#REF!</v>
      </c>
      <c r="Z425" s="115" t="e">
        <v>#REF!</v>
      </c>
      <c r="AA425" s="115" t="e">
        <v>#REF!</v>
      </c>
      <c r="AB425" s="115" t="e">
        <v>#REF!</v>
      </c>
      <c r="AC425" s="115" t="e">
        <v>#REF!</v>
      </c>
      <c r="AD425" s="115" t="e">
        <v>#REF!</v>
      </c>
      <c r="AE425" s="115" t="e">
        <v>#REF!</v>
      </c>
      <c r="AF425" s="115" t="e">
        <v>#REF!</v>
      </c>
      <c r="AG425" s="115" t="e">
        <v>#REF!</v>
      </c>
      <c r="AH425" s="115" t="e">
        <v>#REF!</v>
      </c>
      <c r="AI425" s="115" t="e">
        <v>#REF!</v>
      </c>
      <c r="AJ425" s="115" t="e">
        <v>#REF!</v>
      </c>
      <c r="AK425" s="115" t="e">
        <v>#REF!</v>
      </c>
      <c r="AL425" s="115" t="e">
        <v>#REF!</v>
      </c>
      <c r="AM425" s="115" t="e">
        <v>#REF!</v>
      </c>
      <c r="AN425" s="115" t="e">
        <v>#REF!</v>
      </c>
      <c r="AO425" s="115" t="e">
        <v>#REF!</v>
      </c>
      <c r="AP425" s="115" t="e">
        <v>#REF!</v>
      </c>
      <c r="AQ425" s="115" t="e">
        <v>#REF!</v>
      </c>
      <c r="AR425" s="115" t="e">
        <v>#REF!</v>
      </c>
      <c r="AS425" s="115" t="e">
        <v>#REF!</v>
      </c>
      <c r="AT425" s="115" t="e">
        <v>#REF!</v>
      </c>
      <c r="AU425" s="115" t="e">
        <v>#REF!</v>
      </c>
      <c r="AV425" s="115" t="e">
        <v>#REF!</v>
      </c>
      <c r="AW425" s="115" t="e">
        <v>#REF!</v>
      </c>
      <c r="AX425" s="115" t="e">
        <v>#REF!</v>
      </c>
      <c r="AY425" s="115" t="e">
        <v>#REF!</v>
      </c>
      <c r="AZ425" s="115" t="e">
        <v>#REF!</v>
      </c>
      <c r="BA425" s="115" t="e">
        <v>#REF!</v>
      </c>
      <c r="BB425" s="115" t="e">
        <v>#REF!</v>
      </c>
      <c r="BC425" s="115" t="e">
        <v>#REF!</v>
      </c>
      <c r="BD425" s="115" t="e">
        <v>#REF!</v>
      </c>
      <c r="BE425" s="115" t="e">
        <v>#REF!</v>
      </c>
      <c r="BF425" s="115" t="e">
        <v>#REF!</v>
      </c>
    </row>
    <row r="426" spans="2:58" ht="15.75" customHeight="1">
      <c r="B426" s="114" t="e">
        <v>#N/A</v>
      </c>
      <c r="C426" s="115" t="e">
        <v>#REF!</v>
      </c>
      <c r="D426" s="115" t="e">
        <v>#REF!</v>
      </c>
      <c r="E426" s="115" t="e">
        <v>#REF!</v>
      </c>
      <c r="F426" s="115" t="e">
        <v>#REF!</v>
      </c>
      <c r="G426" s="115" t="e">
        <v>#REF!</v>
      </c>
      <c r="H426" s="115" t="e">
        <v>#REF!</v>
      </c>
      <c r="I426" s="115" t="e">
        <v>#REF!</v>
      </c>
      <c r="J426" s="115" t="e">
        <v>#REF!</v>
      </c>
      <c r="K426" s="115" t="e">
        <v>#REF!</v>
      </c>
      <c r="L426" s="115" t="e">
        <v>#REF!</v>
      </c>
      <c r="M426" s="115" t="e">
        <v>#REF!</v>
      </c>
      <c r="N426" s="115" t="e">
        <v>#REF!</v>
      </c>
      <c r="O426" s="115" t="e">
        <v>#REF!</v>
      </c>
      <c r="P426" s="115" t="e">
        <v>#REF!</v>
      </c>
      <c r="Q426" s="115" t="e">
        <v>#REF!</v>
      </c>
      <c r="R426" s="115" t="e">
        <v>#REF!</v>
      </c>
      <c r="S426" s="115" t="e">
        <v>#REF!</v>
      </c>
      <c r="T426" s="115" t="e">
        <v>#REF!</v>
      </c>
      <c r="U426" s="115" t="e">
        <v>#REF!</v>
      </c>
      <c r="V426" s="115" t="e">
        <v>#REF!</v>
      </c>
      <c r="W426" s="115" t="e">
        <v>#REF!</v>
      </c>
      <c r="X426" s="115" t="e">
        <v>#REF!</v>
      </c>
      <c r="Y426" s="115" t="e">
        <v>#REF!</v>
      </c>
      <c r="Z426" s="115" t="e">
        <v>#REF!</v>
      </c>
      <c r="AA426" s="115" t="e">
        <v>#REF!</v>
      </c>
      <c r="AB426" s="115" t="e">
        <v>#REF!</v>
      </c>
      <c r="AC426" s="115" t="e">
        <v>#REF!</v>
      </c>
      <c r="AD426" s="115" t="e">
        <v>#REF!</v>
      </c>
      <c r="AE426" s="115" t="e">
        <v>#REF!</v>
      </c>
      <c r="AF426" s="115" t="e">
        <v>#REF!</v>
      </c>
      <c r="AG426" s="115" t="e">
        <v>#REF!</v>
      </c>
      <c r="AH426" s="115" t="e">
        <v>#REF!</v>
      </c>
      <c r="AI426" s="115" t="e">
        <v>#REF!</v>
      </c>
      <c r="AJ426" s="115" t="e">
        <v>#REF!</v>
      </c>
      <c r="AK426" s="115" t="e">
        <v>#REF!</v>
      </c>
      <c r="AL426" s="115" t="e">
        <v>#REF!</v>
      </c>
      <c r="AM426" s="115" t="e">
        <v>#REF!</v>
      </c>
      <c r="AN426" s="115" t="e">
        <v>#REF!</v>
      </c>
      <c r="AO426" s="115" t="e">
        <v>#REF!</v>
      </c>
      <c r="AP426" s="115" t="e">
        <v>#REF!</v>
      </c>
      <c r="AQ426" s="115" t="e">
        <v>#REF!</v>
      </c>
      <c r="AR426" s="115" t="e">
        <v>#REF!</v>
      </c>
      <c r="AS426" s="115" t="e">
        <v>#REF!</v>
      </c>
      <c r="AT426" s="115" t="e">
        <v>#REF!</v>
      </c>
      <c r="AU426" s="115" t="e">
        <v>#REF!</v>
      </c>
      <c r="AV426" s="115" t="e">
        <v>#REF!</v>
      </c>
      <c r="AW426" s="115" t="e">
        <v>#REF!</v>
      </c>
      <c r="AX426" s="115" t="e">
        <v>#REF!</v>
      </c>
      <c r="AY426" s="115" t="e">
        <v>#REF!</v>
      </c>
      <c r="AZ426" s="115" t="e">
        <v>#REF!</v>
      </c>
      <c r="BA426" s="115" t="e">
        <v>#REF!</v>
      </c>
      <c r="BB426" s="115" t="e">
        <v>#REF!</v>
      </c>
      <c r="BC426" s="115" t="e">
        <v>#REF!</v>
      </c>
      <c r="BD426" s="115" t="e">
        <v>#REF!</v>
      </c>
      <c r="BE426" s="115" t="e">
        <v>#REF!</v>
      </c>
      <c r="BF426" s="115" t="e">
        <v>#REF!</v>
      </c>
    </row>
    <row r="427" spans="2:58" ht="15.75" customHeight="1">
      <c r="B427" s="114" t="e">
        <v>#N/A</v>
      </c>
      <c r="C427" s="115" t="e">
        <v>#REF!</v>
      </c>
      <c r="D427" s="115" t="e">
        <v>#REF!</v>
      </c>
      <c r="E427" s="115" t="e">
        <v>#REF!</v>
      </c>
      <c r="F427" s="115" t="e">
        <v>#REF!</v>
      </c>
      <c r="G427" s="115" t="e">
        <v>#REF!</v>
      </c>
      <c r="H427" s="115" t="e">
        <v>#REF!</v>
      </c>
      <c r="I427" s="115" t="e">
        <v>#REF!</v>
      </c>
      <c r="J427" s="115" t="e">
        <v>#REF!</v>
      </c>
      <c r="K427" s="115" t="e">
        <v>#REF!</v>
      </c>
      <c r="L427" s="115" t="e">
        <v>#REF!</v>
      </c>
      <c r="M427" s="115" t="e">
        <v>#REF!</v>
      </c>
      <c r="N427" s="115" t="e">
        <v>#REF!</v>
      </c>
      <c r="O427" s="115" t="e">
        <v>#REF!</v>
      </c>
      <c r="P427" s="115" t="e">
        <v>#REF!</v>
      </c>
      <c r="Q427" s="115" t="e">
        <v>#REF!</v>
      </c>
      <c r="R427" s="115" t="e">
        <v>#REF!</v>
      </c>
      <c r="S427" s="115" t="e">
        <v>#REF!</v>
      </c>
      <c r="T427" s="115" t="e">
        <v>#REF!</v>
      </c>
      <c r="U427" s="115" t="e">
        <v>#REF!</v>
      </c>
      <c r="V427" s="115" t="e">
        <v>#REF!</v>
      </c>
      <c r="W427" s="115" t="e">
        <v>#REF!</v>
      </c>
      <c r="X427" s="115" t="e">
        <v>#REF!</v>
      </c>
      <c r="Y427" s="115" t="e">
        <v>#REF!</v>
      </c>
      <c r="Z427" s="115" t="e">
        <v>#REF!</v>
      </c>
      <c r="AA427" s="115" t="e">
        <v>#REF!</v>
      </c>
      <c r="AB427" s="115" t="e">
        <v>#REF!</v>
      </c>
      <c r="AC427" s="115" t="e">
        <v>#REF!</v>
      </c>
      <c r="AD427" s="115" t="e">
        <v>#REF!</v>
      </c>
      <c r="AE427" s="115" t="e">
        <v>#REF!</v>
      </c>
      <c r="AF427" s="115" t="e">
        <v>#REF!</v>
      </c>
      <c r="AG427" s="115" t="e">
        <v>#REF!</v>
      </c>
      <c r="AH427" s="115" t="e">
        <v>#REF!</v>
      </c>
      <c r="AI427" s="115" t="e">
        <v>#REF!</v>
      </c>
      <c r="AJ427" s="115" t="e">
        <v>#REF!</v>
      </c>
      <c r="AK427" s="115" t="e">
        <v>#REF!</v>
      </c>
      <c r="AL427" s="115" t="e">
        <v>#REF!</v>
      </c>
      <c r="AM427" s="115" t="e">
        <v>#REF!</v>
      </c>
      <c r="AN427" s="115" t="e">
        <v>#REF!</v>
      </c>
      <c r="AO427" s="115" t="e">
        <v>#REF!</v>
      </c>
      <c r="AP427" s="115" t="e">
        <v>#REF!</v>
      </c>
      <c r="AQ427" s="115" t="e">
        <v>#REF!</v>
      </c>
      <c r="AR427" s="115" t="e">
        <v>#REF!</v>
      </c>
      <c r="AS427" s="115" t="e">
        <v>#REF!</v>
      </c>
      <c r="AT427" s="115" t="e">
        <v>#REF!</v>
      </c>
      <c r="AU427" s="115" t="e">
        <v>#REF!</v>
      </c>
      <c r="AV427" s="115" t="e">
        <v>#REF!</v>
      </c>
      <c r="AW427" s="115" t="e">
        <v>#REF!</v>
      </c>
      <c r="AX427" s="115" t="e">
        <v>#REF!</v>
      </c>
      <c r="AY427" s="115" t="e">
        <v>#REF!</v>
      </c>
      <c r="AZ427" s="115" t="e">
        <v>#REF!</v>
      </c>
      <c r="BA427" s="115" t="e">
        <v>#REF!</v>
      </c>
      <c r="BB427" s="115" t="e">
        <v>#REF!</v>
      </c>
      <c r="BC427" s="115" t="e">
        <v>#REF!</v>
      </c>
      <c r="BD427" s="115" t="e">
        <v>#REF!</v>
      </c>
      <c r="BE427" s="115" t="e">
        <v>#REF!</v>
      </c>
      <c r="BF427" s="115" t="e">
        <v>#REF!</v>
      </c>
    </row>
    <row r="428" spans="2:58" ht="15.75" customHeight="1">
      <c r="B428" s="114" t="e">
        <v>#N/A</v>
      </c>
      <c r="C428" s="115" t="e">
        <v>#REF!</v>
      </c>
      <c r="D428" s="115" t="e">
        <v>#REF!</v>
      </c>
      <c r="E428" s="115" t="e">
        <v>#REF!</v>
      </c>
      <c r="F428" s="115" t="e">
        <v>#REF!</v>
      </c>
      <c r="G428" s="115" t="e">
        <v>#REF!</v>
      </c>
      <c r="H428" s="115" t="e">
        <v>#REF!</v>
      </c>
      <c r="I428" s="115" t="e">
        <v>#REF!</v>
      </c>
      <c r="J428" s="115" t="e">
        <v>#REF!</v>
      </c>
      <c r="K428" s="115" t="e">
        <v>#REF!</v>
      </c>
      <c r="L428" s="115" t="e">
        <v>#REF!</v>
      </c>
      <c r="M428" s="115" t="e">
        <v>#REF!</v>
      </c>
      <c r="N428" s="115" t="e">
        <v>#REF!</v>
      </c>
      <c r="O428" s="115" t="e">
        <v>#REF!</v>
      </c>
      <c r="P428" s="115" t="e">
        <v>#REF!</v>
      </c>
      <c r="Q428" s="115" t="e">
        <v>#REF!</v>
      </c>
      <c r="R428" s="115" t="e">
        <v>#REF!</v>
      </c>
      <c r="S428" s="115" t="e">
        <v>#REF!</v>
      </c>
      <c r="T428" s="115" t="e">
        <v>#REF!</v>
      </c>
      <c r="U428" s="115" t="e">
        <v>#REF!</v>
      </c>
      <c r="V428" s="115" t="e">
        <v>#REF!</v>
      </c>
      <c r="W428" s="115" t="e">
        <v>#REF!</v>
      </c>
      <c r="X428" s="115" t="e">
        <v>#REF!</v>
      </c>
      <c r="Y428" s="115" t="e">
        <v>#REF!</v>
      </c>
      <c r="Z428" s="115" t="e">
        <v>#REF!</v>
      </c>
      <c r="AA428" s="115" t="e">
        <v>#REF!</v>
      </c>
      <c r="AB428" s="115" t="e">
        <v>#REF!</v>
      </c>
      <c r="AC428" s="115" t="e">
        <v>#REF!</v>
      </c>
      <c r="AD428" s="115" t="e">
        <v>#REF!</v>
      </c>
      <c r="AE428" s="115" t="e">
        <v>#REF!</v>
      </c>
      <c r="AF428" s="115" t="e">
        <v>#REF!</v>
      </c>
      <c r="AG428" s="115" t="e">
        <v>#REF!</v>
      </c>
      <c r="AH428" s="115" t="e">
        <v>#REF!</v>
      </c>
      <c r="AI428" s="115" t="e">
        <v>#REF!</v>
      </c>
      <c r="AJ428" s="115" t="e">
        <v>#REF!</v>
      </c>
      <c r="AK428" s="115" t="e">
        <v>#REF!</v>
      </c>
      <c r="AL428" s="115" t="e">
        <v>#REF!</v>
      </c>
      <c r="AM428" s="115" t="e">
        <v>#REF!</v>
      </c>
      <c r="AN428" s="115" t="e">
        <v>#REF!</v>
      </c>
      <c r="AO428" s="115" t="e">
        <v>#REF!</v>
      </c>
      <c r="AP428" s="115" t="e">
        <v>#REF!</v>
      </c>
      <c r="AQ428" s="115" t="e">
        <v>#REF!</v>
      </c>
      <c r="AR428" s="115" t="e">
        <v>#REF!</v>
      </c>
      <c r="AS428" s="115" t="e">
        <v>#REF!</v>
      </c>
      <c r="AT428" s="115" t="e">
        <v>#REF!</v>
      </c>
      <c r="AU428" s="115" t="e">
        <v>#REF!</v>
      </c>
      <c r="AV428" s="115" t="e">
        <v>#REF!</v>
      </c>
      <c r="AW428" s="115" t="e">
        <v>#REF!</v>
      </c>
      <c r="AX428" s="115" t="e">
        <v>#REF!</v>
      </c>
      <c r="AY428" s="115" t="e">
        <v>#REF!</v>
      </c>
      <c r="AZ428" s="115" t="e">
        <v>#REF!</v>
      </c>
      <c r="BA428" s="115" t="e">
        <v>#REF!</v>
      </c>
      <c r="BB428" s="115" t="e">
        <v>#REF!</v>
      </c>
      <c r="BC428" s="115" t="e">
        <v>#REF!</v>
      </c>
      <c r="BD428" s="115" t="e">
        <v>#REF!</v>
      </c>
      <c r="BE428" s="115" t="e">
        <v>#REF!</v>
      </c>
      <c r="BF428" s="115" t="e">
        <v>#REF!</v>
      </c>
    </row>
    <row r="429" spans="2:58" ht="15.75" customHeight="1">
      <c r="B429" s="114" t="e">
        <v>#N/A</v>
      </c>
      <c r="C429" s="115" t="e">
        <v>#REF!</v>
      </c>
      <c r="D429" s="115" t="e">
        <v>#REF!</v>
      </c>
      <c r="E429" s="115" t="e">
        <v>#REF!</v>
      </c>
      <c r="F429" s="115" t="e">
        <v>#REF!</v>
      </c>
      <c r="G429" s="115" t="e">
        <v>#REF!</v>
      </c>
      <c r="H429" s="115" t="e">
        <v>#REF!</v>
      </c>
      <c r="I429" s="115" t="e">
        <v>#REF!</v>
      </c>
      <c r="J429" s="115" t="e">
        <v>#REF!</v>
      </c>
      <c r="K429" s="115" t="e">
        <v>#REF!</v>
      </c>
      <c r="L429" s="115" t="e">
        <v>#REF!</v>
      </c>
      <c r="M429" s="115" t="e">
        <v>#REF!</v>
      </c>
      <c r="N429" s="115" t="e">
        <v>#REF!</v>
      </c>
      <c r="O429" s="115" t="e">
        <v>#REF!</v>
      </c>
      <c r="P429" s="115" t="e">
        <v>#REF!</v>
      </c>
      <c r="Q429" s="115" t="e">
        <v>#REF!</v>
      </c>
      <c r="R429" s="115" t="e">
        <v>#REF!</v>
      </c>
      <c r="S429" s="115" t="e">
        <v>#REF!</v>
      </c>
      <c r="T429" s="115" t="e">
        <v>#REF!</v>
      </c>
      <c r="U429" s="115" t="e">
        <v>#REF!</v>
      </c>
      <c r="V429" s="115" t="e">
        <v>#REF!</v>
      </c>
      <c r="W429" s="115" t="e">
        <v>#REF!</v>
      </c>
      <c r="X429" s="115" t="e">
        <v>#REF!</v>
      </c>
      <c r="Y429" s="115" t="e">
        <v>#REF!</v>
      </c>
      <c r="Z429" s="115" t="e">
        <v>#REF!</v>
      </c>
      <c r="AA429" s="115" t="e">
        <v>#REF!</v>
      </c>
      <c r="AB429" s="115" t="e">
        <v>#REF!</v>
      </c>
      <c r="AC429" s="115" t="e">
        <v>#REF!</v>
      </c>
      <c r="AD429" s="115" t="e">
        <v>#REF!</v>
      </c>
      <c r="AE429" s="115" t="e">
        <v>#REF!</v>
      </c>
      <c r="AF429" s="115" t="e">
        <v>#REF!</v>
      </c>
      <c r="AG429" s="115" t="e">
        <v>#REF!</v>
      </c>
      <c r="AH429" s="115" t="e">
        <v>#REF!</v>
      </c>
      <c r="AI429" s="115" t="e">
        <v>#REF!</v>
      </c>
      <c r="AJ429" s="115" t="e">
        <v>#REF!</v>
      </c>
      <c r="AK429" s="115" t="e">
        <v>#REF!</v>
      </c>
      <c r="AL429" s="115" t="e">
        <v>#REF!</v>
      </c>
      <c r="AM429" s="115" t="e">
        <v>#REF!</v>
      </c>
      <c r="AN429" s="115" t="e">
        <v>#REF!</v>
      </c>
      <c r="AO429" s="115" t="e">
        <v>#REF!</v>
      </c>
      <c r="AP429" s="115" t="e">
        <v>#REF!</v>
      </c>
      <c r="AQ429" s="115" t="e">
        <v>#REF!</v>
      </c>
      <c r="AR429" s="115" t="e">
        <v>#REF!</v>
      </c>
      <c r="AS429" s="115" t="e">
        <v>#REF!</v>
      </c>
      <c r="AT429" s="115" t="e">
        <v>#REF!</v>
      </c>
      <c r="AU429" s="115" t="e">
        <v>#REF!</v>
      </c>
      <c r="AV429" s="115" t="e">
        <v>#REF!</v>
      </c>
      <c r="AW429" s="115" t="e">
        <v>#REF!</v>
      </c>
      <c r="AX429" s="115" t="e">
        <v>#REF!</v>
      </c>
      <c r="AY429" s="115" t="e">
        <v>#REF!</v>
      </c>
      <c r="AZ429" s="115" t="e">
        <v>#REF!</v>
      </c>
      <c r="BA429" s="115" t="e">
        <v>#REF!</v>
      </c>
      <c r="BB429" s="115" t="e">
        <v>#REF!</v>
      </c>
      <c r="BC429" s="115" t="e">
        <v>#REF!</v>
      </c>
      <c r="BD429" s="115" t="e">
        <v>#REF!</v>
      </c>
      <c r="BE429" s="115" t="e">
        <v>#REF!</v>
      </c>
      <c r="BF429" s="115" t="e">
        <v>#REF!</v>
      </c>
    </row>
    <row r="430" spans="2:58" ht="15.75" customHeight="1">
      <c r="B430" s="114" t="e">
        <v>#N/A</v>
      </c>
      <c r="C430" s="115" t="e">
        <v>#REF!</v>
      </c>
      <c r="D430" s="115" t="e">
        <v>#REF!</v>
      </c>
      <c r="E430" s="115" t="e">
        <v>#REF!</v>
      </c>
      <c r="F430" s="115" t="e">
        <v>#REF!</v>
      </c>
      <c r="G430" s="115" t="e">
        <v>#REF!</v>
      </c>
      <c r="H430" s="115" t="e">
        <v>#REF!</v>
      </c>
      <c r="I430" s="115" t="e">
        <v>#REF!</v>
      </c>
      <c r="J430" s="115" t="e">
        <v>#REF!</v>
      </c>
      <c r="K430" s="115" t="e">
        <v>#REF!</v>
      </c>
      <c r="L430" s="115" t="e">
        <v>#REF!</v>
      </c>
      <c r="M430" s="115" t="e">
        <v>#REF!</v>
      </c>
      <c r="N430" s="115" t="e">
        <v>#REF!</v>
      </c>
      <c r="O430" s="115" t="e">
        <v>#REF!</v>
      </c>
      <c r="P430" s="115" t="e">
        <v>#REF!</v>
      </c>
      <c r="Q430" s="115" t="e">
        <v>#REF!</v>
      </c>
      <c r="R430" s="115" t="e">
        <v>#REF!</v>
      </c>
      <c r="S430" s="115" t="e">
        <v>#REF!</v>
      </c>
      <c r="T430" s="115" t="e">
        <v>#REF!</v>
      </c>
      <c r="U430" s="115" t="e">
        <v>#REF!</v>
      </c>
      <c r="V430" s="115" t="e">
        <v>#REF!</v>
      </c>
      <c r="W430" s="115" t="e">
        <v>#REF!</v>
      </c>
      <c r="X430" s="115" t="e">
        <v>#REF!</v>
      </c>
      <c r="Y430" s="115" t="e">
        <v>#REF!</v>
      </c>
      <c r="Z430" s="115" t="e">
        <v>#REF!</v>
      </c>
      <c r="AA430" s="115" t="e">
        <v>#REF!</v>
      </c>
      <c r="AB430" s="115" t="e">
        <v>#REF!</v>
      </c>
      <c r="AC430" s="115" t="e">
        <v>#REF!</v>
      </c>
      <c r="AD430" s="115" t="e">
        <v>#REF!</v>
      </c>
      <c r="AE430" s="115" t="e">
        <v>#REF!</v>
      </c>
      <c r="AF430" s="115" t="e">
        <v>#REF!</v>
      </c>
      <c r="AG430" s="115" t="e">
        <v>#REF!</v>
      </c>
      <c r="AH430" s="115" t="e">
        <v>#REF!</v>
      </c>
      <c r="AI430" s="115" t="e">
        <v>#REF!</v>
      </c>
      <c r="AJ430" s="115" t="e">
        <v>#REF!</v>
      </c>
      <c r="AK430" s="115" t="e">
        <v>#REF!</v>
      </c>
      <c r="AL430" s="115" t="e">
        <v>#REF!</v>
      </c>
      <c r="AM430" s="115" t="e">
        <v>#REF!</v>
      </c>
      <c r="AN430" s="115" t="e">
        <v>#REF!</v>
      </c>
      <c r="AO430" s="115" t="e">
        <v>#REF!</v>
      </c>
      <c r="AP430" s="115" t="e">
        <v>#REF!</v>
      </c>
      <c r="AQ430" s="115" t="e">
        <v>#REF!</v>
      </c>
      <c r="AR430" s="115" t="e">
        <v>#REF!</v>
      </c>
      <c r="AS430" s="115" t="e">
        <v>#REF!</v>
      </c>
      <c r="AT430" s="115" t="e">
        <v>#REF!</v>
      </c>
      <c r="AU430" s="115" t="e">
        <v>#REF!</v>
      </c>
      <c r="AV430" s="115" t="e">
        <v>#REF!</v>
      </c>
      <c r="AW430" s="115" t="e">
        <v>#REF!</v>
      </c>
      <c r="AX430" s="115" t="e">
        <v>#REF!</v>
      </c>
      <c r="AY430" s="115" t="e">
        <v>#REF!</v>
      </c>
      <c r="AZ430" s="115" t="e">
        <v>#REF!</v>
      </c>
      <c r="BA430" s="115" t="e">
        <v>#REF!</v>
      </c>
      <c r="BB430" s="115" t="e">
        <v>#REF!</v>
      </c>
      <c r="BC430" s="115" t="e">
        <v>#REF!</v>
      </c>
      <c r="BD430" s="115" t="e">
        <v>#REF!</v>
      </c>
      <c r="BE430" s="115" t="e">
        <v>#REF!</v>
      </c>
      <c r="BF430" s="115" t="e">
        <v>#REF!</v>
      </c>
    </row>
    <row r="431" spans="2:58" ht="15.75" customHeight="1">
      <c r="B431" s="114" t="e">
        <v>#N/A</v>
      </c>
      <c r="C431" s="115" t="e">
        <v>#REF!</v>
      </c>
      <c r="D431" s="115" t="e">
        <v>#REF!</v>
      </c>
      <c r="E431" s="115" t="e">
        <v>#REF!</v>
      </c>
      <c r="F431" s="115" t="e">
        <v>#REF!</v>
      </c>
      <c r="G431" s="115" t="e">
        <v>#REF!</v>
      </c>
      <c r="H431" s="115" t="e">
        <v>#REF!</v>
      </c>
      <c r="I431" s="115" t="e">
        <v>#REF!</v>
      </c>
      <c r="J431" s="115" t="e">
        <v>#REF!</v>
      </c>
      <c r="K431" s="115" t="e">
        <v>#REF!</v>
      </c>
      <c r="L431" s="115" t="e">
        <v>#REF!</v>
      </c>
      <c r="M431" s="115" t="e">
        <v>#REF!</v>
      </c>
      <c r="N431" s="115" t="e">
        <v>#REF!</v>
      </c>
      <c r="O431" s="115" t="e">
        <v>#REF!</v>
      </c>
      <c r="P431" s="115" t="e">
        <v>#REF!</v>
      </c>
      <c r="Q431" s="115" t="e">
        <v>#REF!</v>
      </c>
      <c r="R431" s="115" t="e">
        <v>#REF!</v>
      </c>
      <c r="S431" s="115" t="e">
        <v>#REF!</v>
      </c>
      <c r="T431" s="115" t="e">
        <v>#REF!</v>
      </c>
      <c r="U431" s="115" t="e">
        <v>#REF!</v>
      </c>
      <c r="V431" s="115" t="e">
        <v>#REF!</v>
      </c>
      <c r="W431" s="115" t="e">
        <v>#REF!</v>
      </c>
      <c r="X431" s="115" t="e">
        <v>#REF!</v>
      </c>
      <c r="Y431" s="115" t="e">
        <v>#REF!</v>
      </c>
      <c r="Z431" s="115" t="e">
        <v>#REF!</v>
      </c>
      <c r="AA431" s="115" t="e">
        <v>#REF!</v>
      </c>
      <c r="AB431" s="115" t="e">
        <v>#REF!</v>
      </c>
      <c r="AC431" s="115" t="e">
        <v>#REF!</v>
      </c>
      <c r="AD431" s="115" t="e">
        <v>#REF!</v>
      </c>
      <c r="AE431" s="115" t="e">
        <v>#REF!</v>
      </c>
      <c r="AF431" s="115" t="e">
        <v>#REF!</v>
      </c>
      <c r="AG431" s="115" t="e">
        <v>#REF!</v>
      </c>
      <c r="AH431" s="115" t="e">
        <v>#REF!</v>
      </c>
      <c r="AI431" s="115" t="e">
        <v>#REF!</v>
      </c>
      <c r="AJ431" s="115" t="e">
        <v>#REF!</v>
      </c>
      <c r="AK431" s="115" t="e">
        <v>#REF!</v>
      </c>
      <c r="AL431" s="115" t="e">
        <v>#REF!</v>
      </c>
      <c r="AM431" s="115" t="e">
        <v>#REF!</v>
      </c>
      <c r="AN431" s="115" t="e">
        <v>#REF!</v>
      </c>
      <c r="AO431" s="115" t="e">
        <v>#REF!</v>
      </c>
      <c r="AP431" s="115" t="e">
        <v>#REF!</v>
      </c>
      <c r="AQ431" s="115" t="e">
        <v>#REF!</v>
      </c>
      <c r="AR431" s="115" t="e">
        <v>#REF!</v>
      </c>
      <c r="AS431" s="115" t="e">
        <v>#REF!</v>
      </c>
      <c r="AT431" s="115" t="e">
        <v>#REF!</v>
      </c>
      <c r="AU431" s="115" t="e">
        <v>#REF!</v>
      </c>
      <c r="AV431" s="115" t="e">
        <v>#REF!</v>
      </c>
      <c r="AW431" s="115" t="e">
        <v>#REF!</v>
      </c>
      <c r="AX431" s="115" t="e">
        <v>#REF!</v>
      </c>
      <c r="AY431" s="115" t="e">
        <v>#REF!</v>
      </c>
      <c r="AZ431" s="115" t="e">
        <v>#REF!</v>
      </c>
      <c r="BA431" s="115" t="e">
        <v>#REF!</v>
      </c>
      <c r="BB431" s="115" t="e">
        <v>#REF!</v>
      </c>
      <c r="BC431" s="115" t="e">
        <v>#REF!</v>
      </c>
      <c r="BD431" s="115" t="e">
        <v>#REF!</v>
      </c>
      <c r="BE431" s="115" t="e">
        <v>#REF!</v>
      </c>
      <c r="BF431" s="115" t="e">
        <v>#REF!</v>
      </c>
    </row>
    <row r="432" spans="2:58" ht="15.75" customHeight="1">
      <c r="B432" s="114" t="e">
        <v>#N/A</v>
      </c>
      <c r="C432" s="115" t="e">
        <v>#REF!</v>
      </c>
      <c r="D432" s="115" t="e">
        <v>#REF!</v>
      </c>
      <c r="E432" s="115" t="e">
        <v>#REF!</v>
      </c>
      <c r="F432" s="115" t="e">
        <v>#REF!</v>
      </c>
      <c r="G432" s="115" t="e">
        <v>#REF!</v>
      </c>
      <c r="H432" s="115" t="e">
        <v>#REF!</v>
      </c>
      <c r="I432" s="115" t="e">
        <v>#REF!</v>
      </c>
      <c r="J432" s="115" t="e">
        <v>#REF!</v>
      </c>
      <c r="K432" s="115" t="e">
        <v>#REF!</v>
      </c>
      <c r="L432" s="115" t="e">
        <v>#REF!</v>
      </c>
      <c r="M432" s="115" t="e">
        <v>#REF!</v>
      </c>
      <c r="N432" s="115" t="e">
        <v>#REF!</v>
      </c>
      <c r="O432" s="115" t="e">
        <v>#REF!</v>
      </c>
      <c r="P432" s="115" t="e">
        <v>#REF!</v>
      </c>
      <c r="Q432" s="115" t="e">
        <v>#REF!</v>
      </c>
      <c r="R432" s="115" t="e">
        <v>#REF!</v>
      </c>
      <c r="S432" s="115" t="e">
        <v>#REF!</v>
      </c>
      <c r="T432" s="115" t="e">
        <v>#REF!</v>
      </c>
      <c r="U432" s="115" t="e">
        <v>#REF!</v>
      </c>
      <c r="V432" s="115" t="e">
        <v>#REF!</v>
      </c>
      <c r="W432" s="115" t="e">
        <v>#REF!</v>
      </c>
      <c r="X432" s="115" t="e">
        <v>#REF!</v>
      </c>
      <c r="Y432" s="115" t="e">
        <v>#REF!</v>
      </c>
      <c r="Z432" s="115" t="e">
        <v>#REF!</v>
      </c>
      <c r="AA432" s="115" t="e">
        <v>#REF!</v>
      </c>
      <c r="AB432" s="115" t="e">
        <v>#REF!</v>
      </c>
      <c r="AC432" s="115" t="e">
        <v>#REF!</v>
      </c>
      <c r="AD432" s="115" t="e">
        <v>#REF!</v>
      </c>
      <c r="AE432" s="115" t="e">
        <v>#REF!</v>
      </c>
      <c r="AF432" s="115" t="e">
        <v>#REF!</v>
      </c>
      <c r="AG432" s="115" t="e">
        <v>#REF!</v>
      </c>
      <c r="AH432" s="115" t="e">
        <v>#REF!</v>
      </c>
      <c r="AI432" s="115" t="e">
        <v>#REF!</v>
      </c>
      <c r="AJ432" s="115" t="e">
        <v>#REF!</v>
      </c>
      <c r="AK432" s="115" t="e">
        <v>#REF!</v>
      </c>
      <c r="AL432" s="115" t="e">
        <v>#REF!</v>
      </c>
      <c r="AM432" s="115" t="e">
        <v>#REF!</v>
      </c>
      <c r="AN432" s="115" t="e">
        <v>#REF!</v>
      </c>
      <c r="AO432" s="115" t="e">
        <v>#REF!</v>
      </c>
      <c r="AP432" s="115" t="e">
        <v>#REF!</v>
      </c>
      <c r="AQ432" s="115" t="e">
        <v>#REF!</v>
      </c>
      <c r="AR432" s="115" t="e">
        <v>#REF!</v>
      </c>
      <c r="AS432" s="115" t="e">
        <v>#REF!</v>
      </c>
      <c r="AT432" s="115" t="e">
        <v>#REF!</v>
      </c>
      <c r="AU432" s="115" t="e">
        <v>#REF!</v>
      </c>
      <c r="AV432" s="115" t="e">
        <v>#REF!</v>
      </c>
      <c r="AW432" s="115" t="e">
        <v>#REF!</v>
      </c>
      <c r="AX432" s="115" t="e">
        <v>#REF!</v>
      </c>
      <c r="AY432" s="115" t="e">
        <v>#REF!</v>
      </c>
      <c r="AZ432" s="115" t="e">
        <v>#REF!</v>
      </c>
      <c r="BA432" s="115" t="e">
        <v>#REF!</v>
      </c>
      <c r="BB432" s="115" t="e">
        <v>#REF!</v>
      </c>
      <c r="BC432" s="115" t="e">
        <v>#REF!</v>
      </c>
      <c r="BD432" s="115" t="e">
        <v>#REF!</v>
      </c>
      <c r="BE432" s="115" t="e">
        <v>#REF!</v>
      </c>
      <c r="BF432" s="115" t="e">
        <v>#REF!</v>
      </c>
    </row>
    <row r="433" spans="2:58" ht="15.75" customHeight="1">
      <c r="B433" s="114" t="e">
        <v>#N/A</v>
      </c>
      <c r="C433" s="115" t="e">
        <v>#REF!</v>
      </c>
      <c r="D433" s="115" t="e">
        <v>#REF!</v>
      </c>
      <c r="E433" s="115" t="e">
        <v>#REF!</v>
      </c>
      <c r="F433" s="115" t="e">
        <v>#REF!</v>
      </c>
      <c r="G433" s="115" t="e">
        <v>#REF!</v>
      </c>
      <c r="H433" s="115" t="e">
        <v>#REF!</v>
      </c>
      <c r="I433" s="115" t="e">
        <v>#REF!</v>
      </c>
      <c r="J433" s="115" t="e">
        <v>#REF!</v>
      </c>
      <c r="K433" s="115" t="e">
        <v>#REF!</v>
      </c>
      <c r="L433" s="115" t="e">
        <v>#REF!</v>
      </c>
      <c r="M433" s="115" t="e">
        <v>#REF!</v>
      </c>
      <c r="N433" s="115" t="e">
        <v>#REF!</v>
      </c>
      <c r="O433" s="115" t="e">
        <v>#REF!</v>
      </c>
      <c r="P433" s="115" t="e">
        <v>#REF!</v>
      </c>
      <c r="Q433" s="115" t="e">
        <v>#REF!</v>
      </c>
      <c r="R433" s="115" t="e">
        <v>#REF!</v>
      </c>
      <c r="S433" s="115" t="e">
        <v>#REF!</v>
      </c>
      <c r="T433" s="115" t="e">
        <v>#REF!</v>
      </c>
      <c r="U433" s="115" t="e">
        <v>#REF!</v>
      </c>
      <c r="V433" s="115" t="e">
        <v>#REF!</v>
      </c>
      <c r="W433" s="115" t="e">
        <v>#REF!</v>
      </c>
      <c r="X433" s="115" t="e">
        <v>#REF!</v>
      </c>
      <c r="Y433" s="115" t="e">
        <v>#REF!</v>
      </c>
      <c r="Z433" s="115" t="e">
        <v>#REF!</v>
      </c>
      <c r="AA433" s="115" t="e">
        <v>#REF!</v>
      </c>
      <c r="AB433" s="115" t="e">
        <v>#REF!</v>
      </c>
      <c r="AC433" s="115" t="e">
        <v>#REF!</v>
      </c>
      <c r="AD433" s="115" t="e">
        <v>#REF!</v>
      </c>
      <c r="AE433" s="115" t="e">
        <v>#REF!</v>
      </c>
      <c r="AF433" s="115" t="e">
        <v>#REF!</v>
      </c>
      <c r="AG433" s="115" t="e">
        <v>#REF!</v>
      </c>
      <c r="AH433" s="115" t="e">
        <v>#REF!</v>
      </c>
      <c r="AI433" s="115" t="e">
        <v>#REF!</v>
      </c>
      <c r="AJ433" s="115" t="e">
        <v>#REF!</v>
      </c>
      <c r="AK433" s="115" t="e">
        <v>#REF!</v>
      </c>
      <c r="AL433" s="115" t="e">
        <v>#REF!</v>
      </c>
      <c r="AM433" s="115" t="e">
        <v>#REF!</v>
      </c>
      <c r="AN433" s="115" t="e">
        <v>#REF!</v>
      </c>
      <c r="AO433" s="115" t="e">
        <v>#REF!</v>
      </c>
      <c r="AP433" s="115" t="e">
        <v>#REF!</v>
      </c>
      <c r="AQ433" s="115" t="e">
        <v>#REF!</v>
      </c>
      <c r="AR433" s="115" t="e">
        <v>#REF!</v>
      </c>
      <c r="AS433" s="115" t="e">
        <v>#REF!</v>
      </c>
      <c r="AT433" s="115" t="e">
        <v>#REF!</v>
      </c>
      <c r="AU433" s="115" t="e">
        <v>#REF!</v>
      </c>
      <c r="AV433" s="115" t="e">
        <v>#REF!</v>
      </c>
      <c r="AW433" s="115" t="e">
        <v>#REF!</v>
      </c>
      <c r="AX433" s="115" t="e">
        <v>#REF!</v>
      </c>
      <c r="AY433" s="115" t="e">
        <v>#REF!</v>
      </c>
      <c r="AZ433" s="115" t="e">
        <v>#REF!</v>
      </c>
      <c r="BA433" s="115" t="e">
        <v>#REF!</v>
      </c>
      <c r="BB433" s="115" t="e">
        <v>#REF!</v>
      </c>
      <c r="BC433" s="115" t="e">
        <v>#REF!</v>
      </c>
      <c r="BD433" s="115" t="e">
        <v>#REF!</v>
      </c>
      <c r="BE433" s="115" t="e">
        <v>#REF!</v>
      </c>
      <c r="BF433" s="115" t="e">
        <v>#REF!</v>
      </c>
    </row>
    <row r="434" spans="2:58" ht="15.75" customHeight="1">
      <c r="B434" s="114" t="e">
        <v>#N/A</v>
      </c>
      <c r="C434" s="115" t="e">
        <v>#REF!</v>
      </c>
      <c r="D434" s="115" t="e">
        <v>#REF!</v>
      </c>
      <c r="E434" s="115" t="e">
        <v>#REF!</v>
      </c>
      <c r="F434" s="115" t="e">
        <v>#REF!</v>
      </c>
      <c r="G434" s="115" t="e">
        <v>#REF!</v>
      </c>
      <c r="H434" s="115" t="e">
        <v>#REF!</v>
      </c>
      <c r="I434" s="115" t="e">
        <v>#REF!</v>
      </c>
      <c r="J434" s="115" t="e">
        <v>#REF!</v>
      </c>
      <c r="K434" s="115" t="e">
        <v>#REF!</v>
      </c>
      <c r="L434" s="115" t="e">
        <v>#REF!</v>
      </c>
      <c r="M434" s="115" t="e">
        <v>#REF!</v>
      </c>
      <c r="N434" s="115" t="e">
        <v>#REF!</v>
      </c>
      <c r="O434" s="115" t="e">
        <v>#REF!</v>
      </c>
      <c r="P434" s="115" t="e">
        <v>#REF!</v>
      </c>
      <c r="Q434" s="115" t="e">
        <v>#REF!</v>
      </c>
      <c r="R434" s="115" t="e">
        <v>#REF!</v>
      </c>
      <c r="S434" s="115" t="e">
        <v>#REF!</v>
      </c>
      <c r="T434" s="115" t="e">
        <v>#REF!</v>
      </c>
      <c r="U434" s="115" t="e">
        <v>#REF!</v>
      </c>
      <c r="V434" s="115" t="e">
        <v>#REF!</v>
      </c>
      <c r="W434" s="115" t="e">
        <v>#REF!</v>
      </c>
      <c r="X434" s="115" t="e">
        <v>#REF!</v>
      </c>
      <c r="Y434" s="115" t="e">
        <v>#REF!</v>
      </c>
      <c r="Z434" s="115" t="e">
        <v>#REF!</v>
      </c>
      <c r="AA434" s="115" t="e">
        <v>#REF!</v>
      </c>
      <c r="AB434" s="115" t="e">
        <v>#REF!</v>
      </c>
      <c r="AC434" s="115" t="e">
        <v>#REF!</v>
      </c>
      <c r="AD434" s="115" t="e">
        <v>#REF!</v>
      </c>
      <c r="AE434" s="115" t="e">
        <v>#REF!</v>
      </c>
      <c r="AF434" s="115" t="e">
        <v>#REF!</v>
      </c>
      <c r="AG434" s="115" t="e">
        <v>#REF!</v>
      </c>
      <c r="AH434" s="115" t="e">
        <v>#REF!</v>
      </c>
      <c r="AI434" s="115" t="e">
        <v>#REF!</v>
      </c>
      <c r="AJ434" s="115" t="e">
        <v>#REF!</v>
      </c>
      <c r="AK434" s="115" t="e">
        <v>#REF!</v>
      </c>
      <c r="AL434" s="115" t="e">
        <v>#REF!</v>
      </c>
      <c r="AM434" s="115" t="e">
        <v>#REF!</v>
      </c>
      <c r="AN434" s="115" t="e">
        <v>#REF!</v>
      </c>
      <c r="AO434" s="115" t="e">
        <v>#REF!</v>
      </c>
      <c r="AP434" s="115" t="e">
        <v>#REF!</v>
      </c>
      <c r="AQ434" s="115" t="e">
        <v>#REF!</v>
      </c>
      <c r="AR434" s="115" t="e">
        <v>#REF!</v>
      </c>
      <c r="AS434" s="115" t="e">
        <v>#REF!</v>
      </c>
      <c r="AT434" s="115" t="e">
        <v>#REF!</v>
      </c>
      <c r="AU434" s="115" t="e">
        <v>#REF!</v>
      </c>
      <c r="AV434" s="115" t="e">
        <v>#REF!</v>
      </c>
      <c r="AW434" s="115" t="e">
        <v>#REF!</v>
      </c>
      <c r="AX434" s="115" t="e">
        <v>#REF!</v>
      </c>
      <c r="AY434" s="115" t="e">
        <v>#REF!</v>
      </c>
      <c r="AZ434" s="115" t="e">
        <v>#REF!</v>
      </c>
      <c r="BA434" s="115" t="e">
        <v>#REF!</v>
      </c>
      <c r="BB434" s="115" t="e">
        <v>#REF!</v>
      </c>
      <c r="BC434" s="115" t="e">
        <v>#REF!</v>
      </c>
      <c r="BD434" s="115" t="e">
        <v>#REF!</v>
      </c>
      <c r="BE434" s="115" t="e">
        <v>#REF!</v>
      </c>
      <c r="BF434" s="115" t="e">
        <v>#REF!</v>
      </c>
    </row>
    <row r="435" spans="2:58" ht="15.75" customHeight="1">
      <c r="B435" s="114" t="e">
        <v>#N/A</v>
      </c>
      <c r="C435" s="115" t="e">
        <v>#REF!</v>
      </c>
      <c r="D435" s="115" t="e">
        <v>#REF!</v>
      </c>
      <c r="E435" s="115" t="e">
        <v>#REF!</v>
      </c>
      <c r="F435" s="115" t="e">
        <v>#REF!</v>
      </c>
      <c r="G435" s="115" t="e">
        <v>#REF!</v>
      </c>
      <c r="H435" s="115" t="e">
        <v>#REF!</v>
      </c>
      <c r="I435" s="115" t="e">
        <v>#REF!</v>
      </c>
      <c r="J435" s="115" t="e">
        <v>#REF!</v>
      </c>
      <c r="K435" s="115" t="e">
        <v>#REF!</v>
      </c>
      <c r="L435" s="115" t="e">
        <v>#REF!</v>
      </c>
      <c r="M435" s="115" t="e">
        <v>#REF!</v>
      </c>
      <c r="N435" s="115" t="e">
        <v>#REF!</v>
      </c>
      <c r="O435" s="115" t="e">
        <v>#REF!</v>
      </c>
      <c r="P435" s="115" t="e">
        <v>#REF!</v>
      </c>
      <c r="Q435" s="115" t="e">
        <v>#REF!</v>
      </c>
      <c r="R435" s="115" t="e">
        <v>#REF!</v>
      </c>
      <c r="S435" s="115" t="e">
        <v>#REF!</v>
      </c>
      <c r="T435" s="115" t="e">
        <v>#REF!</v>
      </c>
      <c r="U435" s="115" t="e">
        <v>#REF!</v>
      </c>
      <c r="V435" s="115" t="e">
        <v>#REF!</v>
      </c>
      <c r="W435" s="115" t="e">
        <v>#REF!</v>
      </c>
      <c r="X435" s="115" t="e">
        <v>#REF!</v>
      </c>
      <c r="Y435" s="115" t="e">
        <v>#REF!</v>
      </c>
      <c r="Z435" s="115" t="e">
        <v>#REF!</v>
      </c>
      <c r="AA435" s="115" t="e">
        <v>#REF!</v>
      </c>
      <c r="AB435" s="115" t="e">
        <v>#REF!</v>
      </c>
      <c r="AC435" s="115" t="e">
        <v>#REF!</v>
      </c>
      <c r="AD435" s="115" t="e">
        <v>#REF!</v>
      </c>
      <c r="AE435" s="115" t="e">
        <v>#REF!</v>
      </c>
      <c r="AF435" s="115" t="e">
        <v>#REF!</v>
      </c>
      <c r="AG435" s="115" t="e">
        <v>#REF!</v>
      </c>
      <c r="AH435" s="115" t="e">
        <v>#REF!</v>
      </c>
      <c r="AI435" s="115" t="e">
        <v>#REF!</v>
      </c>
      <c r="AJ435" s="115" t="e">
        <v>#REF!</v>
      </c>
      <c r="AK435" s="115" t="e">
        <v>#REF!</v>
      </c>
      <c r="AL435" s="115" t="e">
        <v>#REF!</v>
      </c>
      <c r="AM435" s="115" t="e">
        <v>#REF!</v>
      </c>
      <c r="AN435" s="115" t="e">
        <v>#REF!</v>
      </c>
      <c r="AO435" s="115" t="e">
        <v>#REF!</v>
      </c>
      <c r="AP435" s="115" t="e">
        <v>#REF!</v>
      </c>
      <c r="AQ435" s="115" t="e">
        <v>#REF!</v>
      </c>
      <c r="AR435" s="115" t="e">
        <v>#REF!</v>
      </c>
      <c r="AS435" s="115" t="e">
        <v>#REF!</v>
      </c>
      <c r="AT435" s="115" t="e">
        <v>#REF!</v>
      </c>
      <c r="AU435" s="115" t="e">
        <v>#REF!</v>
      </c>
      <c r="AV435" s="115" t="e">
        <v>#REF!</v>
      </c>
      <c r="AW435" s="115" t="e">
        <v>#REF!</v>
      </c>
      <c r="AX435" s="115" t="e">
        <v>#REF!</v>
      </c>
      <c r="AY435" s="115" t="e">
        <v>#REF!</v>
      </c>
      <c r="AZ435" s="115" t="e">
        <v>#REF!</v>
      </c>
      <c r="BA435" s="115" t="e">
        <v>#REF!</v>
      </c>
      <c r="BB435" s="115" t="e">
        <v>#REF!</v>
      </c>
      <c r="BC435" s="115" t="e">
        <v>#REF!</v>
      </c>
      <c r="BD435" s="115" t="e">
        <v>#REF!</v>
      </c>
      <c r="BE435" s="115" t="e">
        <v>#REF!</v>
      </c>
      <c r="BF435" s="115" t="e">
        <v>#REF!</v>
      </c>
    </row>
    <row r="436" spans="2:58" ht="15.75" customHeight="1">
      <c r="B436" s="114" t="e">
        <v>#N/A</v>
      </c>
      <c r="C436" s="115" t="e">
        <v>#REF!</v>
      </c>
      <c r="D436" s="115" t="e">
        <v>#REF!</v>
      </c>
      <c r="E436" s="115" t="e">
        <v>#REF!</v>
      </c>
      <c r="F436" s="115" t="e">
        <v>#REF!</v>
      </c>
      <c r="G436" s="115" t="e">
        <v>#REF!</v>
      </c>
      <c r="H436" s="115" t="e">
        <v>#REF!</v>
      </c>
      <c r="I436" s="115" t="e">
        <v>#REF!</v>
      </c>
      <c r="J436" s="115" t="e">
        <v>#REF!</v>
      </c>
      <c r="K436" s="115" t="e">
        <v>#REF!</v>
      </c>
      <c r="L436" s="115" t="e">
        <v>#REF!</v>
      </c>
      <c r="M436" s="115" t="e">
        <v>#REF!</v>
      </c>
      <c r="N436" s="115" t="e">
        <v>#REF!</v>
      </c>
      <c r="O436" s="115" t="e">
        <v>#REF!</v>
      </c>
      <c r="P436" s="115" t="e">
        <v>#REF!</v>
      </c>
      <c r="Q436" s="115" t="e">
        <v>#REF!</v>
      </c>
      <c r="R436" s="115" t="e">
        <v>#REF!</v>
      </c>
      <c r="S436" s="115" t="e">
        <v>#REF!</v>
      </c>
      <c r="T436" s="115" t="e">
        <v>#REF!</v>
      </c>
      <c r="U436" s="115" t="e">
        <v>#REF!</v>
      </c>
      <c r="V436" s="115" t="e">
        <v>#REF!</v>
      </c>
      <c r="W436" s="115" t="e">
        <v>#REF!</v>
      </c>
      <c r="X436" s="115" t="e">
        <v>#REF!</v>
      </c>
      <c r="Y436" s="115" t="e">
        <v>#REF!</v>
      </c>
      <c r="Z436" s="115" t="e">
        <v>#REF!</v>
      </c>
      <c r="AA436" s="115" t="e">
        <v>#REF!</v>
      </c>
      <c r="AB436" s="115" t="e">
        <v>#REF!</v>
      </c>
      <c r="AC436" s="115" t="e">
        <v>#REF!</v>
      </c>
      <c r="AD436" s="115" t="e">
        <v>#REF!</v>
      </c>
      <c r="AE436" s="115" t="e">
        <v>#REF!</v>
      </c>
      <c r="AF436" s="115" t="e">
        <v>#REF!</v>
      </c>
      <c r="AG436" s="115" t="e">
        <v>#REF!</v>
      </c>
      <c r="AH436" s="115" t="e">
        <v>#REF!</v>
      </c>
      <c r="AI436" s="115" t="e">
        <v>#REF!</v>
      </c>
      <c r="AJ436" s="115" t="e">
        <v>#REF!</v>
      </c>
      <c r="AK436" s="115" t="e">
        <v>#REF!</v>
      </c>
      <c r="AL436" s="115" t="e">
        <v>#REF!</v>
      </c>
      <c r="AM436" s="115" t="e">
        <v>#REF!</v>
      </c>
      <c r="AN436" s="115" t="e">
        <v>#REF!</v>
      </c>
      <c r="AO436" s="115" t="e">
        <v>#REF!</v>
      </c>
      <c r="AP436" s="115" t="e">
        <v>#REF!</v>
      </c>
      <c r="AQ436" s="115" t="e">
        <v>#REF!</v>
      </c>
      <c r="AR436" s="115" t="e">
        <v>#REF!</v>
      </c>
      <c r="AS436" s="115" t="e">
        <v>#REF!</v>
      </c>
      <c r="AT436" s="115" t="e">
        <v>#REF!</v>
      </c>
      <c r="AU436" s="115" t="e">
        <v>#REF!</v>
      </c>
      <c r="AV436" s="115" t="e">
        <v>#REF!</v>
      </c>
      <c r="AW436" s="115" t="e">
        <v>#REF!</v>
      </c>
      <c r="AX436" s="115" t="e">
        <v>#REF!</v>
      </c>
      <c r="AY436" s="115" t="e">
        <v>#REF!</v>
      </c>
      <c r="AZ436" s="115" t="e">
        <v>#REF!</v>
      </c>
      <c r="BA436" s="115" t="e">
        <v>#REF!</v>
      </c>
      <c r="BB436" s="115" t="e">
        <v>#REF!</v>
      </c>
      <c r="BC436" s="115" t="e">
        <v>#REF!</v>
      </c>
      <c r="BD436" s="115" t="e">
        <v>#REF!</v>
      </c>
      <c r="BE436" s="115" t="e">
        <v>#REF!</v>
      </c>
      <c r="BF436" s="115" t="e">
        <v>#REF!</v>
      </c>
    </row>
    <row r="437" spans="2:58" ht="15.75" customHeight="1">
      <c r="B437" s="114" t="e">
        <v>#N/A</v>
      </c>
      <c r="C437" s="115" t="e">
        <v>#REF!</v>
      </c>
      <c r="D437" s="115" t="e">
        <v>#REF!</v>
      </c>
      <c r="E437" s="115" t="e">
        <v>#REF!</v>
      </c>
      <c r="F437" s="115" t="e">
        <v>#REF!</v>
      </c>
      <c r="G437" s="115" t="e">
        <v>#REF!</v>
      </c>
      <c r="H437" s="115" t="e">
        <v>#REF!</v>
      </c>
      <c r="I437" s="115" t="e">
        <v>#REF!</v>
      </c>
      <c r="J437" s="115" t="e">
        <v>#REF!</v>
      </c>
      <c r="K437" s="115" t="e">
        <v>#REF!</v>
      </c>
      <c r="L437" s="115" t="e">
        <v>#REF!</v>
      </c>
      <c r="M437" s="115" t="e">
        <v>#REF!</v>
      </c>
      <c r="N437" s="115" t="e">
        <v>#REF!</v>
      </c>
      <c r="O437" s="115" t="e">
        <v>#REF!</v>
      </c>
      <c r="P437" s="115" t="e">
        <v>#REF!</v>
      </c>
      <c r="Q437" s="115" t="e">
        <v>#REF!</v>
      </c>
      <c r="R437" s="115" t="e">
        <v>#REF!</v>
      </c>
      <c r="S437" s="115" t="e">
        <v>#REF!</v>
      </c>
      <c r="T437" s="115" t="e">
        <v>#REF!</v>
      </c>
      <c r="U437" s="115" t="e">
        <v>#REF!</v>
      </c>
      <c r="V437" s="115" t="e">
        <v>#REF!</v>
      </c>
      <c r="W437" s="115" t="e">
        <v>#REF!</v>
      </c>
      <c r="X437" s="115" t="e">
        <v>#REF!</v>
      </c>
      <c r="Y437" s="115" t="e">
        <v>#REF!</v>
      </c>
      <c r="Z437" s="115" t="e">
        <v>#REF!</v>
      </c>
      <c r="AA437" s="115" t="e">
        <v>#REF!</v>
      </c>
      <c r="AB437" s="115" t="e">
        <v>#REF!</v>
      </c>
      <c r="AC437" s="115" t="e">
        <v>#REF!</v>
      </c>
      <c r="AD437" s="115" t="e">
        <v>#REF!</v>
      </c>
      <c r="AE437" s="115" t="e">
        <v>#REF!</v>
      </c>
      <c r="AF437" s="115" t="e">
        <v>#REF!</v>
      </c>
      <c r="AG437" s="115" t="e">
        <v>#REF!</v>
      </c>
      <c r="AH437" s="115" t="e">
        <v>#REF!</v>
      </c>
      <c r="AI437" s="115" t="e">
        <v>#REF!</v>
      </c>
      <c r="AJ437" s="115" t="e">
        <v>#REF!</v>
      </c>
      <c r="AK437" s="115" t="e">
        <v>#REF!</v>
      </c>
      <c r="AL437" s="115" t="e">
        <v>#REF!</v>
      </c>
      <c r="AM437" s="115" t="e">
        <v>#REF!</v>
      </c>
      <c r="AN437" s="115" t="e">
        <v>#REF!</v>
      </c>
      <c r="AO437" s="115" t="e">
        <v>#REF!</v>
      </c>
      <c r="AP437" s="115" t="e">
        <v>#REF!</v>
      </c>
      <c r="AQ437" s="115" t="e">
        <v>#REF!</v>
      </c>
      <c r="AR437" s="115" t="e">
        <v>#REF!</v>
      </c>
      <c r="AS437" s="115" t="e">
        <v>#REF!</v>
      </c>
      <c r="AT437" s="115" t="e">
        <v>#REF!</v>
      </c>
      <c r="AU437" s="115" t="e">
        <v>#REF!</v>
      </c>
      <c r="AV437" s="115" t="e">
        <v>#REF!</v>
      </c>
      <c r="AW437" s="115" t="e">
        <v>#REF!</v>
      </c>
      <c r="AX437" s="115" t="e">
        <v>#REF!</v>
      </c>
      <c r="AY437" s="115" t="e">
        <v>#REF!</v>
      </c>
      <c r="AZ437" s="115" t="e">
        <v>#REF!</v>
      </c>
      <c r="BA437" s="115" t="e">
        <v>#REF!</v>
      </c>
      <c r="BB437" s="115" t="e">
        <v>#REF!</v>
      </c>
      <c r="BC437" s="115" t="e">
        <v>#REF!</v>
      </c>
      <c r="BD437" s="115" t="e">
        <v>#REF!</v>
      </c>
      <c r="BE437" s="115" t="e">
        <v>#REF!</v>
      </c>
      <c r="BF437" s="115" t="e">
        <v>#REF!</v>
      </c>
    </row>
    <row r="438" spans="2:58" ht="15.75" customHeight="1">
      <c r="B438" s="114" t="e">
        <v>#N/A</v>
      </c>
      <c r="C438" s="115" t="e">
        <v>#REF!</v>
      </c>
      <c r="D438" s="115" t="e">
        <v>#REF!</v>
      </c>
      <c r="E438" s="115" t="e">
        <v>#REF!</v>
      </c>
      <c r="F438" s="115" t="e">
        <v>#REF!</v>
      </c>
      <c r="G438" s="115" t="e">
        <v>#REF!</v>
      </c>
      <c r="H438" s="115" t="e">
        <v>#REF!</v>
      </c>
      <c r="I438" s="115" t="e">
        <v>#REF!</v>
      </c>
      <c r="J438" s="115" t="e">
        <v>#REF!</v>
      </c>
      <c r="K438" s="115" t="e">
        <v>#REF!</v>
      </c>
      <c r="L438" s="115" t="e">
        <v>#REF!</v>
      </c>
      <c r="M438" s="115" t="e">
        <v>#REF!</v>
      </c>
      <c r="N438" s="115" t="e">
        <v>#REF!</v>
      </c>
      <c r="O438" s="115" t="e">
        <v>#REF!</v>
      </c>
      <c r="P438" s="115" t="e">
        <v>#REF!</v>
      </c>
      <c r="Q438" s="115" t="e">
        <v>#REF!</v>
      </c>
      <c r="R438" s="115" t="e">
        <v>#REF!</v>
      </c>
      <c r="S438" s="115" t="e">
        <v>#REF!</v>
      </c>
      <c r="T438" s="115" t="e">
        <v>#REF!</v>
      </c>
      <c r="U438" s="115" t="e">
        <v>#REF!</v>
      </c>
      <c r="V438" s="115" t="e">
        <v>#REF!</v>
      </c>
      <c r="W438" s="115" t="e">
        <v>#REF!</v>
      </c>
      <c r="X438" s="115" t="e">
        <v>#REF!</v>
      </c>
      <c r="Y438" s="115" t="e">
        <v>#REF!</v>
      </c>
      <c r="Z438" s="115" t="e">
        <v>#REF!</v>
      </c>
      <c r="AA438" s="115" t="e">
        <v>#REF!</v>
      </c>
      <c r="AB438" s="115" t="e">
        <v>#REF!</v>
      </c>
      <c r="AC438" s="115" t="e">
        <v>#REF!</v>
      </c>
      <c r="AD438" s="115" t="e">
        <v>#REF!</v>
      </c>
      <c r="AE438" s="115" t="e">
        <v>#REF!</v>
      </c>
      <c r="AF438" s="115" t="e">
        <v>#REF!</v>
      </c>
      <c r="AG438" s="115" t="e">
        <v>#REF!</v>
      </c>
      <c r="AH438" s="115" t="e">
        <v>#REF!</v>
      </c>
      <c r="AI438" s="115" t="e">
        <v>#REF!</v>
      </c>
      <c r="AJ438" s="115" t="e">
        <v>#REF!</v>
      </c>
      <c r="AK438" s="115" t="e">
        <v>#REF!</v>
      </c>
      <c r="AL438" s="115" t="e">
        <v>#REF!</v>
      </c>
      <c r="AM438" s="115" t="e">
        <v>#REF!</v>
      </c>
      <c r="AN438" s="115" t="e">
        <v>#REF!</v>
      </c>
      <c r="AO438" s="115" t="e">
        <v>#REF!</v>
      </c>
      <c r="AP438" s="115" t="e">
        <v>#REF!</v>
      </c>
      <c r="AQ438" s="115" t="e">
        <v>#REF!</v>
      </c>
      <c r="AR438" s="115" t="e">
        <v>#REF!</v>
      </c>
      <c r="AS438" s="115" t="e">
        <v>#REF!</v>
      </c>
      <c r="AT438" s="115" t="e">
        <v>#REF!</v>
      </c>
      <c r="AU438" s="115" t="e">
        <v>#REF!</v>
      </c>
      <c r="AV438" s="115" t="e">
        <v>#REF!</v>
      </c>
      <c r="AW438" s="115" t="e">
        <v>#REF!</v>
      </c>
      <c r="AX438" s="115" t="e">
        <v>#REF!</v>
      </c>
      <c r="AY438" s="115" t="e">
        <v>#REF!</v>
      </c>
      <c r="AZ438" s="115" t="e">
        <v>#REF!</v>
      </c>
      <c r="BA438" s="115" t="e">
        <v>#REF!</v>
      </c>
      <c r="BB438" s="115" t="e">
        <v>#REF!</v>
      </c>
      <c r="BC438" s="115" t="e">
        <v>#REF!</v>
      </c>
      <c r="BD438" s="115" t="e">
        <v>#REF!</v>
      </c>
      <c r="BE438" s="115" t="e">
        <v>#REF!</v>
      </c>
      <c r="BF438" s="115" t="e">
        <v>#REF!</v>
      </c>
    </row>
    <row r="439" spans="2:58" ht="15.75" customHeight="1">
      <c r="B439" s="114" t="e">
        <v>#N/A</v>
      </c>
      <c r="C439" s="115" t="e">
        <v>#REF!</v>
      </c>
      <c r="D439" s="115" t="e">
        <v>#REF!</v>
      </c>
      <c r="E439" s="115" t="e">
        <v>#REF!</v>
      </c>
      <c r="F439" s="115" t="e">
        <v>#REF!</v>
      </c>
      <c r="G439" s="115" t="e">
        <v>#REF!</v>
      </c>
      <c r="H439" s="115" t="e">
        <v>#REF!</v>
      </c>
      <c r="I439" s="115" t="e">
        <v>#REF!</v>
      </c>
      <c r="J439" s="115" t="e">
        <v>#REF!</v>
      </c>
      <c r="K439" s="115" t="e">
        <v>#REF!</v>
      </c>
      <c r="L439" s="115" t="e">
        <v>#REF!</v>
      </c>
      <c r="M439" s="115" t="e">
        <v>#REF!</v>
      </c>
      <c r="N439" s="115" t="e">
        <v>#REF!</v>
      </c>
      <c r="O439" s="115" t="e">
        <v>#REF!</v>
      </c>
      <c r="P439" s="115" t="e">
        <v>#REF!</v>
      </c>
      <c r="Q439" s="115" t="e">
        <v>#REF!</v>
      </c>
      <c r="R439" s="115" t="e">
        <v>#REF!</v>
      </c>
      <c r="S439" s="115" t="e">
        <v>#REF!</v>
      </c>
      <c r="T439" s="115" t="e">
        <v>#REF!</v>
      </c>
      <c r="U439" s="115" t="e">
        <v>#REF!</v>
      </c>
      <c r="V439" s="115" t="e">
        <v>#REF!</v>
      </c>
      <c r="W439" s="115" t="e">
        <v>#REF!</v>
      </c>
      <c r="X439" s="115" t="e">
        <v>#REF!</v>
      </c>
      <c r="Y439" s="115" t="e">
        <v>#REF!</v>
      </c>
      <c r="Z439" s="115" t="e">
        <v>#REF!</v>
      </c>
      <c r="AA439" s="115" t="e">
        <v>#REF!</v>
      </c>
      <c r="AB439" s="115" t="e">
        <v>#REF!</v>
      </c>
      <c r="AC439" s="115" t="e">
        <v>#REF!</v>
      </c>
      <c r="AD439" s="115" t="e">
        <v>#REF!</v>
      </c>
      <c r="AE439" s="115" t="e">
        <v>#REF!</v>
      </c>
      <c r="AF439" s="115" t="e">
        <v>#REF!</v>
      </c>
      <c r="AG439" s="115" t="e">
        <v>#REF!</v>
      </c>
      <c r="AH439" s="115" t="e">
        <v>#REF!</v>
      </c>
      <c r="AI439" s="115" t="e">
        <v>#REF!</v>
      </c>
      <c r="AJ439" s="115" t="e">
        <v>#REF!</v>
      </c>
      <c r="AK439" s="115" t="e">
        <v>#REF!</v>
      </c>
      <c r="AL439" s="115" t="e">
        <v>#REF!</v>
      </c>
      <c r="AM439" s="115" t="e">
        <v>#REF!</v>
      </c>
      <c r="AN439" s="115" t="e">
        <v>#REF!</v>
      </c>
      <c r="AO439" s="115" t="e">
        <v>#REF!</v>
      </c>
      <c r="AP439" s="115" t="e">
        <v>#REF!</v>
      </c>
      <c r="AQ439" s="115" t="e">
        <v>#REF!</v>
      </c>
      <c r="AR439" s="115" t="e">
        <v>#REF!</v>
      </c>
      <c r="AS439" s="115" t="e">
        <v>#REF!</v>
      </c>
      <c r="AT439" s="115" t="e">
        <v>#REF!</v>
      </c>
      <c r="AU439" s="115" t="e">
        <v>#REF!</v>
      </c>
      <c r="AV439" s="115" t="e">
        <v>#REF!</v>
      </c>
      <c r="AW439" s="115" t="e">
        <v>#REF!</v>
      </c>
      <c r="AX439" s="115" t="e">
        <v>#REF!</v>
      </c>
      <c r="AY439" s="115" t="e">
        <v>#REF!</v>
      </c>
      <c r="AZ439" s="115" t="e">
        <v>#REF!</v>
      </c>
      <c r="BA439" s="115" t="e">
        <v>#REF!</v>
      </c>
      <c r="BB439" s="115" t="e">
        <v>#REF!</v>
      </c>
      <c r="BC439" s="115" t="e">
        <v>#REF!</v>
      </c>
      <c r="BD439" s="115" t="e">
        <v>#REF!</v>
      </c>
      <c r="BE439" s="115" t="e">
        <v>#REF!</v>
      </c>
      <c r="BF439" s="115" t="e">
        <v>#REF!</v>
      </c>
    </row>
    <row r="440" spans="2:58" ht="15.75" customHeight="1">
      <c r="B440" s="114" t="e">
        <v>#N/A</v>
      </c>
      <c r="C440" s="115" t="e">
        <v>#REF!</v>
      </c>
      <c r="D440" s="115" t="e">
        <v>#REF!</v>
      </c>
      <c r="E440" s="115" t="e">
        <v>#REF!</v>
      </c>
      <c r="F440" s="115" t="e">
        <v>#REF!</v>
      </c>
      <c r="G440" s="115" t="e">
        <v>#REF!</v>
      </c>
      <c r="H440" s="115" t="e">
        <v>#REF!</v>
      </c>
      <c r="I440" s="115" t="e">
        <v>#REF!</v>
      </c>
      <c r="J440" s="115" t="e">
        <v>#REF!</v>
      </c>
      <c r="K440" s="115" t="e">
        <v>#REF!</v>
      </c>
      <c r="L440" s="115" t="e">
        <v>#REF!</v>
      </c>
      <c r="M440" s="115" t="e">
        <v>#REF!</v>
      </c>
      <c r="N440" s="115" t="e">
        <v>#REF!</v>
      </c>
      <c r="O440" s="115" t="e">
        <v>#REF!</v>
      </c>
      <c r="P440" s="115" t="e">
        <v>#REF!</v>
      </c>
      <c r="Q440" s="115" t="e">
        <v>#REF!</v>
      </c>
      <c r="R440" s="115" t="e">
        <v>#REF!</v>
      </c>
      <c r="S440" s="115" t="e">
        <v>#REF!</v>
      </c>
      <c r="T440" s="115" t="e">
        <v>#REF!</v>
      </c>
      <c r="U440" s="115" t="e">
        <v>#REF!</v>
      </c>
      <c r="V440" s="115" t="e">
        <v>#REF!</v>
      </c>
      <c r="W440" s="115" t="e">
        <v>#REF!</v>
      </c>
      <c r="X440" s="115" t="e">
        <v>#REF!</v>
      </c>
      <c r="Y440" s="115" t="e">
        <v>#REF!</v>
      </c>
      <c r="Z440" s="115" t="e">
        <v>#REF!</v>
      </c>
      <c r="AA440" s="115" t="e">
        <v>#REF!</v>
      </c>
      <c r="AB440" s="115" t="e">
        <v>#REF!</v>
      </c>
      <c r="AC440" s="115" t="e">
        <v>#REF!</v>
      </c>
      <c r="AD440" s="115" t="e">
        <v>#REF!</v>
      </c>
      <c r="AE440" s="115" t="e">
        <v>#REF!</v>
      </c>
      <c r="AF440" s="115" t="e">
        <v>#REF!</v>
      </c>
      <c r="AG440" s="115" t="e">
        <v>#REF!</v>
      </c>
      <c r="AH440" s="115" t="e">
        <v>#REF!</v>
      </c>
      <c r="AI440" s="115" t="e">
        <v>#REF!</v>
      </c>
      <c r="AJ440" s="115" t="e">
        <v>#REF!</v>
      </c>
      <c r="AK440" s="115" t="e">
        <v>#REF!</v>
      </c>
      <c r="AL440" s="115" t="e">
        <v>#REF!</v>
      </c>
      <c r="AM440" s="115" t="e">
        <v>#REF!</v>
      </c>
      <c r="AN440" s="115" t="e">
        <v>#REF!</v>
      </c>
      <c r="AO440" s="115" t="e">
        <v>#REF!</v>
      </c>
      <c r="AP440" s="115" t="e">
        <v>#REF!</v>
      </c>
      <c r="AQ440" s="115" t="e">
        <v>#REF!</v>
      </c>
      <c r="AR440" s="115" t="e">
        <v>#REF!</v>
      </c>
      <c r="AS440" s="115" t="e">
        <v>#REF!</v>
      </c>
      <c r="AT440" s="115" t="e">
        <v>#REF!</v>
      </c>
      <c r="AU440" s="115" t="e">
        <v>#REF!</v>
      </c>
      <c r="AV440" s="115" t="e">
        <v>#REF!</v>
      </c>
      <c r="AW440" s="115" t="e">
        <v>#REF!</v>
      </c>
      <c r="AX440" s="115" t="e">
        <v>#REF!</v>
      </c>
      <c r="AY440" s="115" t="e">
        <v>#REF!</v>
      </c>
      <c r="AZ440" s="115" t="e">
        <v>#REF!</v>
      </c>
      <c r="BA440" s="115" t="e">
        <v>#REF!</v>
      </c>
      <c r="BB440" s="115" t="e">
        <v>#REF!</v>
      </c>
      <c r="BC440" s="115" t="e">
        <v>#REF!</v>
      </c>
      <c r="BD440" s="115" t="e">
        <v>#REF!</v>
      </c>
      <c r="BE440" s="115" t="e">
        <v>#REF!</v>
      </c>
      <c r="BF440" s="115" t="e">
        <v>#REF!</v>
      </c>
    </row>
    <row r="441" spans="2:58" ht="15.75" customHeight="1">
      <c r="B441" s="114" t="e">
        <v>#N/A</v>
      </c>
      <c r="C441" s="115" t="e">
        <v>#REF!</v>
      </c>
      <c r="D441" s="115" t="e">
        <v>#REF!</v>
      </c>
      <c r="E441" s="115" t="e">
        <v>#REF!</v>
      </c>
      <c r="F441" s="115" t="e">
        <v>#REF!</v>
      </c>
      <c r="G441" s="115" t="e">
        <v>#REF!</v>
      </c>
      <c r="H441" s="115" t="e">
        <v>#REF!</v>
      </c>
      <c r="I441" s="115" t="e">
        <v>#REF!</v>
      </c>
      <c r="J441" s="115" t="e">
        <v>#REF!</v>
      </c>
      <c r="K441" s="115" t="e">
        <v>#REF!</v>
      </c>
      <c r="L441" s="115" t="e">
        <v>#REF!</v>
      </c>
      <c r="M441" s="115" t="e">
        <v>#REF!</v>
      </c>
      <c r="N441" s="115" t="e">
        <v>#REF!</v>
      </c>
      <c r="O441" s="115" t="e">
        <v>#REF!</v>
      </c>
      <c r="P441" s="115" t="e">
        <v>#REF!</v>
      </c>
      <c r="Q441" s="115" t="e">
        <v>#REF!</v>
      </c>
      <c r="R441" s="115" t="e">
        <v>#REF!</v>
      </c>
      <c r="S441" s="115" t="e">
        <v>#REF!</v>
      </c>
      <c r="T441" s="115" t="e">
        <v>#REF!</v>
      </c>
      <c r="U441" s="115" t="e">
        <v>#REF!</v>
      </c>
      <c r="V441" s="115" t="e">
        <v>#REF!</v>
      </c>
      <c r="W441" s="115" t="e">
        <v>#REF!</v>
      </c>
      <c r="X441" s="115" t="e">
        <v>#REF!</v>
      </c>
      <c r="Y441" s="115" t="e">
        <v>#REF!</v>
      </c>
      <c r="Z441" s="115" t="e">
        <v>#REF!</v>
      </c>
      <c r="AA441" s="115" t="e">
        <v>#REF!</v>
      </c>
      <c r="AB441" s="115" t="e">
        <v>#REF!</v>
      </c>
      <c r="AC441" s="115" t="e">
        <v>#REF!</v>
      </c>
      <c r="AD441" s="115" t="e">
        <v>#REF!</v>
      </c>
      <c r="AE441" s="115" t="e">
        <v>#REF!</v>
      </c>
      <c r="AF441" s="115" t="e">
        <v>#REF!</v>
      </c>
      <c r="AG441" s="115" t="e">
        <v>#REF!</v>
      </c>
      <c r="AH441" s="115" t="e">
        <v>#REF!</v>
      </c>
      <c r="AI441" s="115" t="e">
        <v>#REF!</v>
      </c>
      <c r="AJ441" s="115" t="e">
        <v>#REF!</v>
      </c>
      <c r="AK441" s="115" t="e">
        <v>#REF!</v>
      </c>
      <c r="AL441" s="115" t="e">
        <v>#REF!</v>
      </c>
      <c r="AM441" s="115" t="e">
        <v>#REF!</v>
      </c>
      <c r="AN441" s="115" t="e">
        <v>#REF!</v>
      </c>
      <c r="AO441" s="115" t="e">
        <v>#REF!</v>
      </c>
      <c r="AP441" s="115" t="e">
        <v>#REF!</v>
      </c>
      <c r="AQ441" s="115" t="e">
        <v>#REF!</v>
      </c>
      <c r="AR441" s="115" t="e">
        <v>#REF!</v>
      </c>
      <c r="AS441" s="115" t="e">
        <v>#REF!</v>
      </c>
      <c r="AT441" s="115" t="e">
        <v>#REF!</v>
      </c>
      <c r="AU441" s="115" t="e">
        <v>#REF!</v>
      </c>
      <c r="AV441" s="115" t="e">
        <v>#REF!</v>
      </c>
      <c r="AW441" s="115" t="e">
        <v>#REF!</v>
      </c>
      <c r="AX441" s="115" t="e">
        <v>#REF!</v>
      </c>
      <c r="AY441" s="115" t="e">
        <v>#REF!</v>
      </c>
      <c r="AZ441" s="115" t="e">
        <v>#REF!</v>
      </c>
      <c r="BA441" s="115" t="e">
        <v>#REF!</v>
      </c>
      <c r="BB441" s="115" t="e">
        <v>#REF!</v>
      </c>
      <c r="BC441" s="115" t="e">
        <v>#REF!</v>
      </c>
      <c r="BD441" s="115" t="e">
        <v>#REF!</v>
      </c>
      <c r="BE441" s="115" t="e">
        <v>#REF!</v>
      </c>
      <c r="BF441" s="115" t="e">
        <v>#REF!</v>
      </c>
    </row>
    <row r="442" spans="2:58" ht="15.75" customHeight="1">
      <c r="B442" s="114" t="e">
        <v>#N/A</v>
      </c>
      <c r="C442" s="115" t="e">
        <v>#REF!</v>
      </c>
      <c r="D442" s="115" t="e">
        <v>#REF!</v>
      </c>
      <c r="E442" s="115" t="e">
        <v>#REF!</v>
      </c>
      <c r="F442" s="115" t="e">
        <v>#REF!</v>
      </c>
      <c r="G442" s="115" t="e">
        <v>#REF!</v>
      </c>
      <c r="H442" s="115" t="e">
        <v>#REF!</v>
      </c>
      <c r="I442" s="115" t="e">
        <v>#REF!</v>
      </c>
      <c r="J442" s="115" t="e">
        <v>#REF!</v>
      </c>
      <c r="K442" s="115" t="e">
        <v>#REF!</v>
      </c>
      <c r="L442" s="115" t="e">
        <v>#REF!</v>
      </c>
      <c r="M442" s="115" t="e">
        <v>#REF!</v>
      </c>
      <c r="N442" s="115" t="e">
        <v>#REF!</v>
      </c>
      <c r="O442" s="115" t="e">
        <v>#REF!</v>
      </c>
      <c r="P442" s="115" t="e">
        <v>#REF!</v>
      </c>
      <c r="Q442" s="115" t="e">
        <v>#REF!</v>
      </c>
      <c r="R442" s="115" t="e">
        <v>#REF!</v>
      </c>
      <c r="S442" s="115" t="e">
        <v>#REF!</v>
      </c>
      <c r="T442" s="115" t="e">
        <v>#REF!</v>
      </c>
      <c r="U442" s="115" t="e">
        <v>#REF!</v>
      </c>
      <c r="V442" s="115" t="e">
        <v>#REF!</v>
      </c>
      <c r="W442" s="115" t="e">
        <v>#REF!</v>
      </c>
      <c r="X442" s="115" t="e">
        <v>#REF!</v>
      </c>
      <c r="Y442" s="115" t="e">
        <v>#REF!</v>
      </c>
      <c r="Z442" s="115" t="e">
        <v>#REF!</v>
      </c>
      <c r="AA442" s="115" t="e">
        <v>#REF!</v>
      </c>
      <c r="AB442" s="115" t="e">
        <v>#REF!</v>
      </c>
      <c r="AC442" s="115" t="e">
        <v>#REF!</v>
      </c>
      <c r="AD442" s="115" t="e">
        <v>#REF!</v>
      </c>
      <c r="AE442" s="115" t="e">
        <v>#REF!</v>
      </c>
      <c r="AF442" s="115" t="e">
        <v>#REF!</v>
      </c>
      <c r="AG442" s="115" t="e">
        <v>#REF!</v>
      </c>
      <c r="AH442" s="115" t="e">
        <v>#REF!</v>
      </c>
      <c r="AI442" s="115" t="e">
        <v>#REF!</v>
      </c>
      <c r="AJ442" s="115" t="e">
        <v>#REF!</v>
      </c>
      <c r="AK442" s="115" t="e">
        <v>#REF!</v>
      </c>
      <c r="AL442" s="115" t="e">
        <v>#REF!</v>
      </c>
      <c r="AM442" s="115" t="e">
        <v>#REF!</v>
      </c>
      <c r="AN442" s="115" t="e">
        <v>#REF!</v>
      </c>
      <c r="AO442" s="115" t="e">
        <v>#REF!</v>
      </c>
      <c r="AP442" s="115" t="e">
        <v>#REF!</v>
      </c>
      <c r="AQ442" s="115" t="e">
        <v>#REF!</v>
      </c>
      <c r="AR442" s="115" t="e">
        <v>#REF!</v>
      </c>
      <c r="AS442" s="115" t="e">
        <v>#REF!</v>
      </c>
      <c r="AT442" s="115" t="e">
        <v>#REF!</v>
      </c>
      <c r="AU442" s="115" t="e">
        <v>#REF!</v>
      </c>
      <c r="AV442" s="115" t="e">
        <v>#REF!</v>
      </c>
      <c r="AW442" s="115" t="e">
        <v>#REF!</v>
      </c>
      <c r="AX442" s="115" t="e">
        <v>#REF!</v>
      </c>
      <c r="AY442" s="115" t="e">
        <v>#REF!</v>
      </c>
      <c r="AZ442" s="115" t="e">
        <v>#REF!</v>
      </c>
      <c r="BA442" s="115" t="e">
        <v>#REF!</v>
      </c>
      <c r="BB442" s="115" t="e">
        <v>#REF!</v>
      </c>
      <c r="BC442" s="115" t="e">
        <v>#REF!</v>
      </c>
      <c r="BD442" s="115" t="e">
        <v>#REF!</v>
      </c>
      <c r="BE442" s="115" t="e">
        <v>#REF!</v>
      </c>
      <c r="BF442" s="115" t="e">
        <v>#REF!</v>
      </c>
    </row>
    <row r="443" spans="2:58" ht="15.75" customHeight="1">
      <c r="B443" s="114" t="e">
        <v>#N/A</v>
      </c>
      <c r="C443" s="115" t="e">
        <v>#REF!</v>
      </c>
      <c r="D443" s="115" t="e">
        <v>#REF!</v>
      </c>
      <c r="E443" s="115" t="e">
        <v>#REF!</v>
      </c>
      <c r="F443" s="115" t="e">
        <v>#REF!</v>
      </c>
      <c r="G443" s="115" t="e">
        <v>#REF!</v>
      </c>
      <c r="H443" s="115" t="e">
        <v>#REF!</v>
      </c>
      <c r="I443" s="115" t="e">
        <v>#REF!</v>
      </c>
      <c r="J443" s="115" t="e">
        <v>#REF!</v>
      </c>
      <c r="K443" s="115" t="e">
        <v>#REF!</v>
      </c>
      <c r="L443" s="115" t="e">
        <v>#REF!</v>
      </c>
      <c r="M443" s="115" t="e">
        <v>#REF!</v>
      </c>
      <c r="N443" s="115" t="e">
        <v>#REF!</v>
      </c>
      <c r="O443" s="115" t="e">
        <v>#REF!</v>
      </c>
      <c r="P443" s="115" t="e">
        <v>#REF!</v>
      </c>
      <c r="Q443" s="115" t="e">
        <v>#REF!</v>
      </c>
      <c r="R443" s="115" t="e">
        <v>#REF!</v>
      </c>
      <c r="S443" s="115" t="e">
        <v>#REF!</v>
      </c>
      <c r="T443" s="115" t="e">
        <v>#REF!</v>
      </c>
      <c r="U443" s="115" t="e">
        <v>#REF!</v>
      </c>
      <c r="V443" s="115" t="e">
        <v>#REF!</v>
      </c>
      <c r="W443" s="115" t="e">
        <v>#REF!</v>
      </c>
      <c r="X443" s="115" t="e">
        <v>#REF!</v>
      </c>
      <c r="Y443" s="115" t="e">
        <v>#REF!</v>
      </c>
      <c r="Z443" s="115" t="e">
        <v>#REF!</v>
      </c>
      <c r="AA443" s="115" t="e">
        <v>#REF!</v>
      </c>
      <c r="AB443" s="115" t="e">
        <v>#REF!</v>
      </c>
      <c r="AC443" s="115" t="e">
        <v>#REF!</v>
      </c>
      <c r="AD443" s="115" t="e">
        <v>#REF!</v>
      </c>
      <c r="AE443" s="115" t="e">
        <v>#REF!</v>
      </c>
      <c r="AF443" s="115" t="e">
        <v>#REF!</v>
      </c>
      <c r="AG443" s="115" t="e">
        <v>#REF!</v>
      </c>
      <c r="AH443" s="115" t="e">
        <v>#REF!</v>
      </c>
      <c r="AI443" s="115" t="e">
        <v>#REF!</v>
      </c>
      <c r="AJ443" s="115" t="e">
        <v>#REF!</v>
      </c>
      <c r="AK443" s="115" t="e">
        <v>#REF!</v>
      </c>
      <c r="AL443" s="115" t="e">
        <v>#REF!</v>
      </c>
      <c r="AM443" s="115" t="e">
        <v>#REF!</v>
      </c>
      <c r="AN443" s="115" t="e">
        <v>#REF!</v>
      </c>
      <c r="AO443" s="115" t="e">
        <v>#REF!</v>
      </c>
      <c r="AP443" s="115" t="e">
        <v>#REF!</v>
      </c>
      <c r="AQ443" s="115" t="e">
        <v>#REF!</v>
      </c>
      <c r="AR443" s="115" t="e">
        <v>#REF!</v>
      </c>
      <c r="AS443" s="115" t="e">
        <v>#REF!</v>
      </c>
      <c r="AT443" s="115" t="e">
        <v>#REF!</v>
      </c>
      <c r="AU443" s="115" t="e">
        <v>#REF!</v>
      </c>
      <c r="AV443" s="115" t="e">
        <v>#REF!</v>
      </c>
      <c r="AW443" s="115" t="e">
        <v>#REF!</v>
      </c>
      <c r="AX443" s="115" t="e">
        <v>#REF!</v>
      </c>
      <c r="AY443" s="115" t="e">
        <v>#REF!</v>
      </c>
      <c r="AZ443" s="115" t="e">
        <v>#REF!</v>
      </c>
      <c r="BA443" s="115" t="e">
        <v>#REF!</v>
      </c>
      <c r="BB443" s="115" t="e">
        <v>#REF!</v>
      </c>
      <c r="BC443" s="115" t="e">
        <v>#REF!</v>
      </c>
      <c r="BD443" s="115" t="e">
        <v>#REF!</v>
      </c>
      <c r="BE443" s="115" t="e">
        <v>#REF!</v>
      </c>
      <c r="BF443" s="115" t="e">
        <v>#REF!</v>
      </c>
    </row>
    <row r="444" spans="2:58" ht="15.75" customHeight="1">
      <c r="B444" s="114" t="e">
        <v>#N/A</v>
      </c>
      <c r="C444" s="115" t="e">
        <v>#REF!</v>
      </c>
      <c r="D444" s="115" t="e">
        <v>#REF!</v>
      </c>
      <c r="E444" s="115" t="e">
        <v>#REF!</v>
      </c>
      <c r="F444" s="115" t="e">
        <v>#REF!</v>
      </c>
      <c r="G444" s="115" t="e">
        <v>#REF!</v>
      </c>
      <c r="H444" s="115" t="e">
        <v>#REF!</v>
      </c>
      <c r="I444" s="115" t="e">
        <v>#REF!</v>
      </c>
      <c r="J444" s="115" t="e">
        <v>#REF!</v>
      </c>
      <c r="K444" s="115" t="e">
        <v>#REF!</v>
      </c>
      <c r="L444" s="115" t="e">
        <v>#REF!</v>
      </c>
      <c r="M444" s="115" t="e">
        <v>#REF!</v>
      </c>
      <c r="N444" s="115" t="e">
        <v>#REF!</v>
      </c>
      <c r="O444" s="115" t="e">
        <v>#REF!</v>
      </c>
      <c r="P444" s="115" t="e">
        <v>#REF!</v>
      </c>
      <c r="Q444" s="115" t="e">
        <v>#REF!</v>
      </c>
      <c r="R444" s="115" t="e">
        <v>#REF!</v>
      </c>
      <c r="S444" s="115" t="e">
        <v>#REF!</v>
      </c>
      <c r="T444" s="115" t="e">
        <v>#REF!</v>
      </c>
      <c r="U444" s="115" t="e">
        <v>#REF!</v>
      </c>
      <c r="V444" s="115" t="e">
        <v>#REF!</v>
      </c>
      <c r="W444" s="115" t="e">
        <v>#REF!</v>
      </c>
      <c r="X444" s="115" t="e">
        <v>#REF!</v>
      </c>
      <c r="Y444" s="115" t="e">
        <v>#REF!</v>
      </c>
      <c r="Z444" s="115" t="e">
        <v>#REF!</v>
      </c>
      <c r="AA444" s="115" t="e">
        <v>#REF!</v>
      </c>
      <c r="AB444" s="115" t="e">
        <v>#REF!</v>
      </c>
      <c r="AC444" s="115" t="e">
        <v>#REF!</v>
      </c>
      <c r="AD444" s="115" t="e">
        <v>#REF!</v>
      </c>
      <c r="AE444" s="115" t="e">
        <v>#REF!</v>
      </c>
      <c r="AF444" s="115" t="e">
        <v>#REF!</v>
      </c>
      <c r="AG444" s="115" t="e">
        <v>#REF!</v>
      </c>
      <c r="AH444" s="115" t="e">
        <v>#REF!</v>
      </c>
      <c r="AI444" s="115" t="e">
        <v>#REF!</v>
      </c>
      <c r="AJ444" s="115" t="e">
        <v>#REF!</v>
      </c>
      <c r="AK444" s="115" t="e">
        <v>#REF!</v>
      </c>
      <c r="AL444" s="115" t="e">
        <v>#REF!</v>
      </c>
      <c r="AM444" s="115" t="e">
        <v>#REF!</v>
      </c>
      <c r="AN444" s="115" t="e">
        <v>#REF!</v>
      </c>
      <c r="AO444" s="115" t="e">
        <v>#REF!</v>
      </c>
      <c r="AP444" s="115" t="e">
        <v>#REF!</v>
      </c>
      <c r="AQ444" s="115" t="e">
        <v>#REF!</v>
      </c>
      <c r="AR444" s="115" t="e">
        <v>#REF!</v>
      </c>
      <c r="AS444" s="115" t="e">
        <v>#REF!</v>
      </c>
      <c r="AT444" s="115" t="e">
        <v>#REF!</v>
      </c>
      <c r="AU444" s="115" t="e">
        <v>#REF!</v>
      </c>
      <c r="AV444" s="115" t="e">
        <v>#REF!</v>
      </c>
      <c r="AW444" s="115" t="e">
        <v>#REF!</v>
      </c>
      <c r="AX444" s="115" t="e">
        <v>#REF!</v>
      </c>
      <c r="AY444" s="115" t="e">
        <v>#REF!</v>
      </c>
      <c r="AZ444" s="115" t="e">
        <v>#REF!</v>
      </c>
      <c r="BA444" s="115" t="e">
        <v>#REF!</v>
      </c>
      <c r="BB444" s="115" t="e">
        <v>#REF!</v>
      </c>
      <c r="BC444" s="115" t="e">
        <v>#REF!</v>
      </c>
      <c r="BD444" s="115" t="e">
        <v>#REF!</v>
      </c>
      <c r="BE444" s="115" t="e">
        <v>#REF!</v>
      </c>
      <c r="BF444" s="115" t="e">
        <v>#REF!</v>
      </c>
    </row>
    <row r="445" spans="2:58" ht="15.75" customHeight="1">
      <c r="B445" s="114" t="e">
        <v>#N/A</v>
      </c>
      <c r="C445" s="115" t="e">
        <v>#REF!</v>
      </c>
      <c r="D445" s="115" t="e">
        <v>#REF!</v>
      </c>
      <c r="E445" s="115" t="e">
        <v>#REF!</v>
      </c>
      <c r="F445" s="115" t="e">
        <v>#REF!</v>
      </c>
      <c r="G445" s="115" t="e">
        <v>#REF!</v>
      </c>
      <c r="H445" s="115" t="e">
        <v>#REF!</v>
      </c>
      <c r="I445" s="115" t="e">
        <v>#REF!</v>
      </c>
      <c r="J445" s="115" t="e">
        <v>#REF!</v>
      </c>
      <c r="K445" s="115" t="e">
        <v>#REF!</v>
      </c>
      <c r="L445" s="115" t="e">
        <v>#REF!</v>
      </c>
      <c r="M445" s="115" t="e">
        <v>#REF!</v>
      </c>
      <c r="N445" s="115" t="e">
        <v>#REF!</v>
      </c>
      <c r="O445" s="115" t="e">
        <v>#REF!</v>
      </c>
      <c r="P445" s="115" t="e">
        <v>#REF!</v>
      </c>
      <c r="Q445" s="115" t="e">
        <v>#REF!</v>
      </c>
      <c r="R445" s="115" t="e">
        <v>#REF!</v>
      </c>
      <c r="S445" s="115" t="e">
        <v>#REF!</v>
      </c>
      <c r="T445" s="115" t="e">
        <v>#REF!</v>
      </c>
      <c r="U445" s="115" t="e">
        <v>#REF!</v>
      </c>
      <c r="V445" s="115" t="e">
        <v>#REF!</v>
      </c>
      <c r="W445" s="115" t="e">
        <v>#REF!</v>
      </c>
      <c r="X445" s="115" t="e">
        <v>#REF!</v>
      </c>
      <c r="Y445" s="115" t="e">
        <v>#REF!</v>
      </c>
      <c r="Z445" s="115" t="e">
        <v>#REF!</v>
      </c>
      <c r="AA445" s="115" t="e">
        <v>#REF!</v>
      </c>
      <c r="AB445" s="115" t="e">
        <v>#REF!</v>
      </c>
      <c r="AC445" s="115" t="e">
        <v>#REF!</v>
      </c>
      <c r="AD445" s="115" t="e">
        <v>#REF!</v>
      </c>
      <c r="AE445" s="115" t="e">
        <v>#REF!</v>
      </c>
      <c r="AF445" s="115" t="e">
        <v>#REF!</v>
      </c>
      <c r="AG445" s="115" t="e">
        <v>#REF!</v>
      </c>
      <c r="AH445" s="115" t="e">
        <v>#REF!</v>
      </c>
      <c r="AI445" s="115" t="e">
        <v>#REF!</v>
      </c>
      <c r="AJ445" s="115" t="e">
        <v>#REF!</v>
      </c>
      <c r="AK445" s="115" t="e">
        <v>#REF!</v>
      </c>
      <c r="AL445" s="115" t="e">
        <v>#REF!</v>
      </c>
      <c r="AM445" s="115" t="e">
        <v>#REF!</v>
      </c>
      <c r="AN445" s="115" t="e">
        <v>#REF!</v>
      </c>
      <c r="AO445" s="115" t="e">
        <v>#REF!</v>
      </c>
      <c r="AP445" s="115" t="e">
        <v>#REF!</v>
      </c>
      <c r="AQ445" s="115" t="e">
        <v>#REF!</v>
      </c>
      <c r="AR445" s="115" t="e">
        <v>#REF!</v>
      </c>
      <c r="AS445" s="115" t="e">
        <v>#REF!</v>
      </c>
      <c r="AT445" s="115" t="e">
        <v>#REF!</v>
      </c>
      <c r="AU445" s="115" t="e">
        <v>#REF!</v>
      </c>
      <c r="AV445" s="115" t="e">
        <v>#REF!</v>
      </c>
      <c r="AW445" s="115" t="e">
        <v>#REF!</v>
      </c>
      <c r="AX445" s="115" t="e">
        <v>#REF!</v>
      </c>
      <c r="AY445" s="115" t="e">
        <v>#REF!</v>
      </c>
      <c r="AZ445" s="115" t="e">
        <v>#REF!</v>
      </c>
      <c r="BA445" s="115" t="e">
        <v>#REF!</v>
      </c>
      <c r="BB445" s="115" t="e">
        <v>#REF!</v>
      </c>
      <c r="BC445" s="115" t="e">
        <v>#REF!</v>
      </c>
      <c r="BD445" s="115" t="e">
        <v>#REF!</v>
      </c>
      <c r="BE445" s="115" t="e">
        <v>#REF!</v>
      </c>
      <c r="BF445" s="115" t="e">
        <v>#REF!</v>
      </c>
    </row>
    <row r="446" spans="2:58" ht="15.75" customHeight="1">
      <c r="B446" s="114" t="e">
        <v>#N/A</v>
      </c>
      <c r="C446" s="115" t="e">
        <v>#REF!</v>
      </c>
      <c r="D446" s="115" t="e">
        <v>#REF!</v>
      </c>
      <c r="E446" s="115" t="e">
        <v>#REF!</v>
      </c>
      <c r="F446" s="115" t="e">
        <v>#REF!</v>
      </c>
      <c r="G446" s="115" t="e">
        <v>#REF!</v>
      </c>
      <c r="H446" s="115" t="e">
        <v>#REF!</v>
      </c>
      <c r="I446" s="115" t="e">
        <v>#REF!</v>
      </c>
      <c r="J446" s="115" t="e">
        <v>#REF!</v>
      </c>
      <c r="K446" s="115" t="e">
        <v>#REF!</v>
      </c>
      <c r="L446" s="115" t="e">
        <v>#REF!</v>
      </c>
      <c r="M446" s="115" t="e">
        <v>#REF!</v>
      </c>
      <c r="N446" s="115" t="e">
        <v>#REF!</v>
      </c>
      <c r="O446" s="115" t="e">
        <v>#REF!</v>
      </c>
      <c r="P446" s="115" t="e">
        <v>#REF!</v>
      </c>
      <c r="Q446" s="115" t="e">
        <v>#REF!</v>
      </c>
      <c r="R446" s="115" t="e">
        <v>#REF!</v>
      </c>
      <c r="S446" s="115" t="e">
        <v>#REF!</v>
      </c>
      <c r="T446" s="115" t="e">
        <v>#REF!</v>
      </c>
      <c r="U446" s="115" t="e">
        <v>#REF!</v>
      </c>
      <c r="V446" s="115" t="e">
        <v>#REF!</v>
      </c>
      <c r="W446" s="115" t="e">
        <v>#REF!</v>
      </c>
      <c r="X446" s="115" t="e">
        <v>#REF!</v>
      </c>
      <c r="Y446" s="115" t="e">
        <v>#REF!</v>
      </c>
      <c r="Z446" s="115" t="e">
        <v>#REF!</v>
      </c>
      <c r="AA446" s="115" t="e">
        <v>#REF!</v>
      </c>
      <c r="AB446" s="115" t="e">
        <v>#REF!</v>
      </c>
      <c r="AC446" s="115" t="e">
        <v>#REF!</v>
      </c>
      <c r="AD446" s="115" t="e">
        <v>#REF!</v>
      </c>
      <c r="AE446" s="115" t="e">
        <v>#REF!</v>
      </c>
      <c r="AF446" s="115" t="e">
        <v>#REF!</v>
      </c>
      <c r="AG446" s="115" t="e">
        <v>#REF!</v>
      </c>
      <c r="AH446" s="115" t="e">
        <v>#REF!</v>
      </c>
      <c r="AI446" s="115" t="e">
        <v>#REF!</v>
      </c>
      <c r="AJ446" s="115" t="e">
        <v>#REF!</v>
      </c>
      <c r="AK446" s="115" t="e">
        <v>#REF!</v>
      </c>
      <c r="AL446" s="115" t="e">
        <v>#REF!</v>
      </c>
      <c r="AM446" s="115" t="e">
        <v>#REF!</v>
      </c>
      <c r="AN446" s="115" t="e">
        <v>#REF!</v>
      </c>
      <c r="AO446" s="115" t="e">
        <v>#REF!</v>
      </c>
      <c r="AP446" s="115" t="e">
        <v>#REF!</v>
      </c>
      <c r="AQ446" s="115" t="e">
        <v>#REF!</v>
      </c>
      <c r="AR446" s="115" t="e">
        <v>#REF!</v>
      </c>
      <c r="AS446" s="115" t="e">
        <v>#REF!</v>
      </c>
      <c r="AT446" s="115" t="e">
        <v>#REF!</v>
      </c>
      <c r="AU446" s="115" t="e">
        <v>#REF!</v>
      </c>
      <c r="AV446" s="115" t="e">
        <v>#REF!</v>
      </c>
      <c r="AW446" s="115" t="e">
        <v>#REF!</v>
      </c>
      <c r="AX446" s="115" t="e">
        <v>#REF!</v>
      </c>
      <c r="AY446" s="115" t="e">
        <v>#REF!</v>
      </c>
      <c r="AZ446" s="115" t="e">
        <v>#REF!</v>
      </c>
      <c r="BA446" s="115" t="e">
        <v>#REF!</v>
      </c>
      <c r="BB446" s="115" t="e">
        <v>#REF!</v>
      </c>
      <c r="BC446" s="115" t="e">
        <v>#REF!</v>
      </c>
      <c r="BD446" s="115" t="e">
        <v>#REF!</v>
      </c>
      <c r="BE446" s="115" t="e">
        <v>#REF!</v>
      </c>
      <c r="BF446" s="115" t="e">
        <v>#REF!</v>
      </c>
    </row>
    <row r="447" spans="2:58" ht="15.75" customHeight="1">
      <c r="B447" s="114" t="e">
        <v>#N/A</v>
      </c>
      <c r="C447" s="115" t="e">
        <v>#REF!</v>
      </c>
      <c r="D447" s="115" t="e">
        <v>#REF!</v>
      </c>
      <c r="E447" s="115" t="e">
        <v>#REF!</v>
      </c>
      <c r="F447" s="115" t="e">
        <v>#REF!</v>
      </c>
      <c r="G447" s="115" t="e">
        <v>#REF!</v>
      </c>
      <c r="H447" s="115" t="e">
        <v>#REF!</v>
      </c>
      <c r="I447" s="115" t="e">
        <v>#REF!</v>
      </c>
      <c r="J447" s="115" t="e">
        <v>#REF!</v>
      </c>
      <c r="K447" s="115" t="e">
        <v>#REF!</v>
      </c>
      <c r="L447" s="115" t="e">
        <v>#REF!</v>
      </c>
      <c r="M447" s="115" t="e">
        <v>#REF!</v>
      </c>
      <c r="N447" s="115" t="e">
        <v>#REF!</v>
      </c>
      <c r="O447" s="115" t="e">
        <v>#REF!</v>
      </c>
      <c r="P447" s="115" t="e">
        <v>#REF!</v>
      </c>
      <c r="Q447" s="115" t="e">
        <v>#REF!</v>
      </c>
      <c r="R447" s="115" t="e">
        <v>#REF!</v>
      </c>
      <c r="S447" s="115" t="e">
        <v>#REF!</v>
      </c>
      <c r="T447" s="115" t="e">
        <v>#REF!</v>
      </c>
      <c r="U447" s="115" t="e">
        <v>#REF!</v>
      </c>
      <c r="V447" s="115" t="e">
        <v>#REF!</v>
      </c>
      <c r="W447" s="115" t="e">
        <v>#REF!</v>
      </c>
      <c r="X447" s="115" t="e">
        <v>#REF!</v>
      </c>
      <c r="Y447" s="115" t="e">
        <v>#REF!</v>
      </c>
      <c r="Z447" s="115" t="e">
        <v>#REF!</v>
      </c>
      <c r="AA447" s="115" t="e">
        <v>#REF!</v>
      </c>
      <c r="AB447" s="115" t="e">
        <v>#REF!</v>
      </c>
      <c r="AC447" s="115" t="e">
        <v>#REF!</v>
      </c>
      <c r="AD447" s="115" t="e">
        <v>#REF!</v>
      </c>
      <c r="AE447" s="115" t="e">
        <v>#REF!</v>
      </c>
      <c r="AF447" s="115" t="e">
        <v>#REF!</v>
      </c>
      <c r="AG447" s="115" t="e">
        <v>#REF!</v>
      </c>
      <c r="AH447" s="115" t="e">
        <v>#REF!</v>
      </c>
      <c r="AI447" s="115" t="e">
        <v>#REF!</v>
      </c>
      <c r="AJ447" s="115" t="e">
        <v>#REF!</v>
      </c>
      <c r="AK447" s="115" t="e">
        <v>#REF!</v>
      </c>
      <c r="AL447" s="115" t="e">
        <v>#REF!</v>
      </c>
      <c r="AM447" s="115" t="e">
        <v>#REF!</v>
      </c>
      <c r="AN447" s="115" t="e">
        <v>#REF!</v>
      </c>
      <c r="AO447" s="115" t="e">
        <v>#REF!</v>
      </c>
      <c r="AP447" s="115" t="e">
        <v>#REF!</v>
      </c>
      <c r="AQ447" s="115" t="e">
        <v>#REF!</v>
      </c>
      <c r="AR447" s="115" t="e">
        <v>#REF!</v>
      </c>
      <c r="AS447" s="115" t="e">
        <v>#REF!</v>
      </c>
      <c r="AT447" s="115" t="e">
        <v>#REF!</v>
      </c>
      <c r="AU447" s="115" t="e">
        <v>#REF!</v>
      </c>
      <c r="AV447" s="115" t="e">
        <v>#REF!</v>
      </c>
      <c r="AW447" s="115" t="e">
        <v>#REF!</v>
      </c>
      <c r="AX447" s="115" t="e">
        <v>#REF!</v>
      </c>
      <c r="AY447" s="115" t="e">
        <v>#REF!</v>
      </c>
      <c r="AZ447" s="115" t="e">
        <v>#REF!</v>
      </c>
      <c r="BA447" s="115" t="e">
        <v>#REF!</v>
      </c>
      <c r="BB447" s="115" t="e">
        <v>#REF!</v>
      </c>
      <c r="BC447" s="115" t="e">
        <v>#REF!</v>
      </c>
      <c r="BD447" s="115" t="e">
        <v>#REF!</v>
      </c>
      <c r="BE447" s="115" t="e">
        <v>#REF!</v>
      </c>
      <c r="BF447" s="115" t="e">
        <v>#REF!</v>
      </c>
    </row>
    <row r="448" spans="2:58" ht="15.75" customHeight="1">
      <c r="B448" s="114" t="e">
        <v>#N/A</v>
      </c>
      <c r="C448" s="115" t="e">
        <v>#REF!</v>
      </c>
      <c r="D448" s="115" t="e">
        <v>#REF!</v>
      </c>
      <c r="E448" s="115" t="e">
        <v>#REF!</v>
      </c>
      <c r="F448" s="115" t="e">
        <v>#REF!</v>
      </c>
      <c r="G448" s="115" t="e">
        <v>#REF!</v>
      </c>
      <c r="H448" s="115" t="e">
        <v>#REF!</v>
      </c>
      <c r="I448" s="115" t="e">
        <v>#REF!</v>
      </c>
      <c r="J448" s="115" t="e">
        <v>#REF!</v>
      </c>
      <c r="K448" s="115" t="e">
        <v>#REF!</v>
      </c>
      <c r="L448" s="115" t="e">
        <v>#REF!</v>
      </c>
      <c r="M448" s="115" t="e">
        <v>#REF!</v>
      </c>
      <c r="N448" s="115" t="e">
        <v>#REF!</v>
      </c>
      <c r="O448" s="115" t="e">
        <v>#REF!</v>
      </c>
      <c r="P448" s="115" t="e">
        <v>#REF!</v>
      </c>
      <c r="Q448" s="115" t="e">
        <v>#REF!</v>
      </c>
      <c r="R448" s="115" t="e">
        <v>#REF!</v>
      </c>
      <c r="S448" s="115" t="e">
        <v>#REF!</v>
      </c>
      <c r="T448" s="115" t="e">
        <v>#REF!</v>
      </c>
      <c r="U448" s="115" t="e">
        <v>#REF!</v>
      </c>
      <c r="V448" s="115" t="e">
        <v>#REF!</v>
      </c>
      <c r="W448" s="115" t="e">
        <v>#REF!</v>
      </c>
      <c r="X448" s="115" t="e">
        <v>#REF!</v>
      </c>
      <c r="Y448" s="115" t="e">
        <v>#REF!</v>
      </c>
      <c r="Z448" s="115" t="e">
        <v>#REF!</v>
      </c>
      <c r="AA448" s="115" t="e">
        <v>#REF!</v>
      </c>
      <c r="AB448" s="115" t="e">
        <v>#REF!</v>
      </c>
      <c r="AC448" s="115" t="e">
        <v>#REF!</v>
      </c>
      <c r="AD448" s="115" t="e">
        <v>#REF!</v>
      </c>
      <c r="AE448" s="115" t="e">
        <v>#REF!</v>
      </c>
      <c r="AF448" s="115" t="e">
        <v>#REF!</v>
      </c>
      <c r="AG448" s="115" t="e">
        <v>#REF!</v>
      </c>
      <c r="AH448" s="115" t="e">
        <v>#REF!</v>
      </c>
      <c r="AI448" s="115" t="e">
        <v>#REF!</v>
      </c>
      <c r="AJ448" s="115" t="e">
        <v>#REF!</v>
      </c>
      <c r="AK448" s="115" t="e">
        <v>#REF!</v>
      </c>
      <c r="AL448" s="115" t="e">
        <v>#REF!</v>
      </c>
      <c r="AM448" s="115" t="e">
        <v>#REF!</v>
      </c>
      <c r="AN448" s="115" t="e">
        <v>#REF!</v>
      </c>
      <c r="AO448" s="115" t="e">
        <v>#REF!</v>
      </c>
      <c r="AP448" s="115" t="e">
        <v>#REF!</v>
      </c>
      <c r="AQ448" s="115" t="e">
        <v>#REF!</v>
      </c>
      <c r="AR448" s="115" t="e">
        <v>#REF!</v>
      </c>
      <c r="AS448" s="115" t="e">
        <v>#REF!</v>
      </c>
      <c r="AT448" s="115" t="e">
        <v>#REF!</v>
      </c>
      <c r="AU448" s="115" t="e">
        <v>#REF!</v>
      </c>
      <c r="AV448" s="115" t="e">
        <v>#REF!</v>
      </c>
      <c r="AW448" s="115" t="e">
        <v>#REF!</v>
      </c>
      <c r="AX448" s="115" t="e">
        <v>#REF!</v>
      </c>
      <c r="AY448" s="115" t="e">
        <v>#REF!</v>
      </c>
      <c r="AZ448" s="115" t="e">
        <v>#REF!</v>
      </c>
      <c r="BA448" s="115" t="e">
        <v>#REF!</v>
      </c>
      <c r="BB448" s="115" t="e">
        <v>#REF!</v>
      </c>
      <c r="BC448" s="115" t="e">
        <v>#REF!</v>
      </c>
      <c r="BD448" s="115" t="e">
        <v>#REF!</v>
      </c>
      <c r="BE448" s="115" t="e">
        <v>#REF!</v>
      </c>
      <c r="BF448" s="115" t="e">
        <v>#REF!</v>
      </c>
    </row>
    <row r="449" spans="2:58" ht="15.75" customHeight="1">
      <c r="B449" s="114" t="e">
        <v>#N/A</v>
      </c>
      <c r="C449" s="115" t="e">
        <v>#REF!</v>
      </c>
      <c r="D449" s="115" t="e">
        <v>#REF!</v>
      </c>
      <c r="E449" s="115" t="e">
        <v>#REF!</v>
      </c>
      <c r="F449" s="115" t="e">
        <v>#REF!</v>
      </c>
      <c r="G449" s="115" t="e">
        <v>#REF!</v>
      </c>
      <c r="H449" s="115" t="e">
        <v>#REF!</v>
      </c>
      <c r="I449" s="115" t="e">
        <v>#REF!</v>
      </c>
      <c r="J449" s="115" t="e">
        <v>#REF!</v>
      </c>
      <c r="K449" s="115" t="e">
        <v>#REF!</v>
      </c>
      <c r="L449" s="115" t="e">
        <v>#REF!</v>
      </c>
      <c r="M449" s="115" t="e">
        <v>#REF!</v>
      </c>
      <c r="N449" s="115" t="e">
        <v>#REF!</v>
      </c>
      <c r="O449" s="115" t="e">
        <v>#REF!</v>
      </c>
      <c r="P449" s="115" t="e">
        <v>#REF!</v>
      </c>
      <c r="Q449" s="115" t="e">
        <v>#REF!</v>
      </c>
      <c r="R449" s="115" t="e">
        <v>#REF!</v>
      </c>
      <c r="S449" s="115" t="e">
        <v>#REF!</v>
      </c>
      <c r="T449" s="115" t="e">
        <v>#REF!</v>
      </c>
      <c r="U449" s="115" t="e">
        <v>#REF!</v>
      </c>
      <c r="V449" s="115" t="e">
        <v>#REF!</v>
      </c>
      <c r="W449" s="115" t="e">
        <v>#REF!</v>
      </c>
      <c r="X449" s="115" t="e">
        <v>#REF!</v>
      </c>
      <c r="Y449" s="115" t="e">
        <v>#REF!</v>
      </c>
      <c r="Z449" s="115" t="e">
        <v>#REF!</v>
      </c>
      <c r="AA449" s="115" t="e">
        <v>#REF!</v>
      </c>
      <c r="AB449" s="115" t="e">
        <v>#REF!</v>
      </c>
      <c r="AC449" s="115" t="e">
        <v>#REF!</v>
      </c>
      <c r="AD449" s="115" t="e">
        <v>#REF!</v>
      </c>
      <c r="AE449" s="115" t="e">
        <v>#REF!</v>
      </c>
      <c r="AF449" s="115" t="e">
        <v>#REF!</v>
      </c>
      <c r="AG449" s="115" t="e">
        <v>#REF!</v>
      </c>
      <c r="AH449" s="115" t="e">
        <v>#REF!</v>
      </c>
      <c r="AI449" s="115" t="e">
        <v>#REF!</v>
      </c>
      <c r="AJ449" s="115" t="e">
        <v>#REF!</v>
      </c>
      <c r="AK449" s="115" t="e">
        <v>#REF!</v>
      </c>
      <c r="AL449" s="115" t="e">
        <v>#REF!</v>
      </c>
      <c r="AM449" s="115" t="e">
        <v>#REF!</v>
      </c>
      <c r="AN449" s="115" t="e">
        <v>#REF!</v>
      </c>
      <c r="AO449" s="115" t="e">
        <v>#REF!</v>
      </c>
      <c r="AP449" s="115" t="e">
        <v>#REF!</v>
      </c>
      <c r="AQ449" s="115" t="e">
        <v>#REF!</v>
      </c>
      <c r="AR449" s="115" t="e">
        <v>#REF!</v>
      </c>
      <c r="AS449" s="115" t="e">
        <v>#REF!</v>
      </c>
      <c r="AT449" s="115" t="e">
        <v>#REF!</v>
      </c>
      <c r="AU449" s="115" t="e">
        <v>#REF!</v>
      </c>
      <c r="AV449" s="115" t="e">
        <v>#REF!</v>
      </c>
      <c r="AW449" s="115" t="e">
        <v>#REF!</v>
      </c>
      <c r="AX449" s="115" t="e">
        <v>#REF!</v>
      </c>
      <c r="AY449" s="115" t="e">
        <v>#REF!</v>
      </c>
      <c r="AZ449" s="115" t="e">
        <v>#REF!</v>
      </c>
      <c r="BA449" s="115" t="e">
        <v>#REF!</v>
      </c>
      <c r="BB449" s="115" t="e">
        <v>#REF!</v>
      </c>
      <c r="BC449" s="115" t="e">
        <v>#REF!</v>
      </c>
      <c r="BD449" s="115" t="e">
        <v>#REF!</v>
      </c>
      <c r="BE449" s="115" t="e">
        <v>#REF!</v>
      </c>
      <c r="BF449" s="115" t="e">
        <v>#REF!</v>
      </c>
    </row>
    <row r="450" spans="2:58" ht="15.75" customHeight="1">
      <c r="B450" s="114" t="e">
        <v>#N/A</v>
      </c>
      <c r="C450" s="115" t="e">
        <v>#REF!</v>
      </c>
      <c r="D450" s="115" t="e">
        <v>#REF!</v>
      </c>
      <c r="E450" s="115" t="e">
        <v>#REF!</v>
      </c>
      <c r="F450" s="115" t="e">
        <v>#REF!</v>
      </c>
      <c r="G450" s="115" t="e">
        <v>#REF!</v>
      </c>
      <c r="H450" s="115" t="e">
        <v>#REF!</v>
      </c>
      <c r="I450" s="115" t="e">
        <v>#REF!</v>
      </c>
      <c r="J450" s="115" t="e">
        <v>#REF!</v>
      </c>
      <c r="K450" s="115" t="e">
        <v>#REF!</v>
      </c>
      <c r="L450" s="115" t="e">
        <v>#REF!</v>
      </c>
      <c r="M450" s="115" t="e">
        <v>#REF!</v>
      </c>
      <c r="N450" s="115" t="e">
        <v>#REF!</v>
      </c>
      <c r="O450" s="115" t="e">
        <v>#REF!</v>
      </c>
      <c r="P450" s="115" t="e">
        <v>#REF!</v>
      </c>
      <c r="Q450" s="115" t="e">
        <v>#REF!</v>
      </c>
      <c r="R450" s="115" t="e">
        <v>#REF!</v>
      </c>
      <c r="S450" s="115" t="e">
        <v>#REF!</v>
      </c>
      <c r="T450" s="115" t="e">
        <v>#REF!</v>
      </c>
      <c r="U450" s="115" t="e">
        <v>#REF!</v>
      </c>
      <c r="V450" s="115" t="e">
        <v>#REF!</v>
      </c>
      <c r="W450" s="115" t="e">
        <v>#REF!</v>
      </c>
      <c r="X450" s="115" t="e">
        <v>#REF!</v>
      </c>
      <c r="Y450" s="115" t="e">
        <v>#REF!</v>
      </c>
      <c r="Z450" s="115" t="e">
        <v>#REF!</v>
      </c>
      <c r="AA450" s="115" t="e">
        <v>#REF!</v>
      </c>
      <c r="AB450" s="115" t="e">
        <v>#REF!</v>
      </c>
      <c r="AC450" s="115" t="e">
        <v>#REF!</v>
      </c>
      <c r="AD450" s="115" t="e">
        <v>#REF!</v>
      </c>
      <c r="AE450" s="115" t="e">
        <v>#REF!</v>
      </c>
      <c r="AF450" s="115" t="e">
        <v>#REF!</v>
      </c>
      <c r="AG450" s="115" t="e">
        <v>#REF!</v>
      </c>
      <c r="AH450" s="115" t="e">
        <v>#REF!</v>
      </c>
      <c r="AI450" s="115" t="e">
        <v>#REF!</v>
      </c>
      <c r="AJ450" s="115" t="e">
        <v>#REF!</v>
      </c>
      <c r="AK450" s="115" t="e">
        <v>#REF!</v>
      </c>
      <c r="AL450" s="115" t="e">
        <v>#REF!</v>
      </c>
      <c r="AM450" s="115" t="e">
        <v>#REF!</v>
      </c>
      <c r="AN450" s="115" t="e">
        <v>#REF!</v>
      </c>
      <c r="AO450" s="115" t="e">
        <v>#REF!</v>
      </c>
      <c r="AP450" s="115" t="e">
        <v>#REF!</v>
      </c>
      <c r="AQ450" s="115" t="e">
        <v>#REF!</v>
      </c>
      <c r="AR450" s="115" t="e">
        <v>#REF!</v>
      </c>
      <c r="AS450" s="115" t="e">
        <v>#REF!</v>
      </c>
      <c r="AT450" s="115" t="e">
        <v>#REF!</v>
      </c>
      <c r="AU450" s="115" t="e">
        <v>#REF!</v>
      </c>
      <c r="AV450" s="115" t="e">
        <v>#REF!</v>
      </c>
      <c r="AW450" s="115" t="e">
        <v>#REF!</v>
      </c>
      <c r="AX450" s="115" t="e">
        <v>#REF!</v>
      </c>
      <c r="AY450" s="115" t="e">
        <v>#REF!</v>
      </c>
      <c r="AZ450" s="115" t="e">
        <v>#REF!</v>
      </c>
      <c r="BA450" s="115" t="e">
        <v>#REF!</v>
      </c>
      <c r="BB450" s="115" t="e">
        <v>#REF!</v>
      </c>
      <c r="BC450" s="115" t="e">
        <v>#REF!</v>
      </c>
      <c r="BD450" s="115" t="e">
        <v>#REF!</v>
      </c>
      <c r="BE450" s="115" t="e">
        <v>#REF!</v>
      </c>
      <c r="BF450" s="115" t="e">
        <v>#REF!</v>
      </c>
    </row>
    <row r="451" spans="2:58" ht="15.75" customHeight="1">
      <c r="B451" s="114" t="e">
        <v>#N/A</v>
      </c>
      <c r="C451" s="115" t="e">
        <v>#REF!</v>
      </c>
      <c r="D451" s="115" t="e">
        <v>#REF!</v>
      </c>
      <c r="E451" s="115" t="e">
        <v>#REF!</v>
      </c>
      <c r="F451" s="115" t="e">
        <v>#REF!</v>
      </c>
      <c r="G451" s="115" t="e">
        <v>#REF!</v>
      </c>
      <c r="H451" s="115" t="e">
        <v>#REF!</v>
      </c>
      <c r="I451" s="115" t="e">
        <v>#REF!</v>
      </c>
      <c r="J451" s="115" t="e">
        <v>#REF!</v>
      </c>
      <c r="K451" s="115" t="e">
        <v>#REF!</v>
      </c>
      <c r="L451" s="115" t="e">
        <v>#REF!</v>
      </c>
      <c r="M451" s="115" t="e">
        <v>#REF!</v>
      </c>
      <c r="N451" s="115" t="e">
        <v>#REF!</v>
      </c>
      <c r="O451" s="115" t="e">
        <v>#REF!</v>
      </c>
      <c r="P451" s="115" t="e">
        <v>#REF!</v>
      </c>
      <c r="Q451" s="115" t="e">
        <v>#REF!</v>
      </c>
      <c r="R451" s="115" t="e">
        <v>#REF!</v>
      </c>
      <c r="S451" s="115" t="e">
        <v>#REF!</v>
      </c>
      <c r="T451" s="115" t="e">
        <v>#REF!</v>
      </c>
      <c r="U451" s="115" t="e">
        <v>#REF!</v>
      </c>
      <c r="V451" s="115" t="e">
        <v>#REF!</v>
      </c>
      <c r="W451" s="115" t="e">
        <v>#REF!</v>
      </c>
      <c r="X451" s="115" t="e">
        <v>#REF!</v>
      </c>
      <c r="Y451" s="115" t="e">
        <v>#REF!</v>
      </c>
      <c r="Z451" s="115" t="e">
        <v>#REF!</v>
      </c>
      <c r="AA451" s="115" t="e">
        <v>#REF!</v>
      </c>
      <c r="AB451" s="115" t="e">
        <v>#REF!</v>
      </c>
      <c r="AC451" s="115" t="e">
        <v>#REF!</v>
      </c>
      <c r="AD451" s="115" t="e">
        <v>#REF!</v>
      </c>
      <c r="AE451" s="115" t="e">
        <v>#REF!</v>
      </c>
      <c r="AF451" s="115" t="e">
        <v>#REF!</v>
      </c>
      <c r="AG451" s="115" t="e">
        <v>#REF!</v>
      </c>
      <c r="AH451" s="115" t="e">
        <v>#REF!</v>
      </c>
      <c r="AI451" s="115" t="e">
        <v>#REF!</v>
      </c>
      <c r="AJ451" s="115" t="e">
        <v>#REF!</v>
      </c>
      <c r="AK451" s="115" t="e">
        <v>#REF!</v>
      </c>
      <c r="AL451" s="115" t="e">
        <v>#REF!</v>
      </c>
      <c r="AM451" s="115" t="e">
        <v>#REF!</v>
      </c>
      <c r="AN451" s="115" t="e">
        <v>#REF!</v>
      </c>
      <c r="AO451" s="115" t="e">
        <v>#REF!</v>
      </c>
      <c r="AP451" s="115" t="e">
        <v>#REF!</v>
      </c>
      <c r="AQ451" s="115" t="e">
        <v>#REF!</v>
      </c>
      <c r="AR451" s="115" t="e">
        <v>#REF!</v>
      </c>
      <c r="AS451" s="115" t="e">
        <v>#REF!</v>
      </c>
      <c r="AT451" s="115" t="e">
        <v>#REF!</v>
      </c>
      <c r="AU451" s="115" t="e">
        <v>#REF!</v>
      </c>
      <c r="AV451" s="115" t="e">
        <v>#REF!</v>
      </c>
      <c r="AW451" s="115" t="e">
        <v>#REF!</v>
      </c>
      <c r="AX451" s="115" t="e">
        <v>#REF!</v>
      </c>
      <c r="AY451" s="115" t="e">
        <v>#REF!</v>
      </c>
      <c r="AZ451" s="115" t="e">
        <v>#REF!</v>
      </c>
      <c r="BA451" s="115" t="e">
        <v>#REF!</v>
      </c>
      <c r="BB451" s="115" t="e">
        <v>#REF!</v>
      </c>
      <c r="BC451" s="115" t="e">
        <v>#REF!</v>
      </c>
      <c r="BD451" s="115" t="e">
        <v>#REF!</v>
      </c>
      <c r="BE451" s="115" t="e">
        <v>#REF!</v>
      </c>
      <c r="BF451" s="115" t="e">
        <v>#REF!</v>
      </c>
    </row>
    <row r="452" spans="2:58" ht="15.75" customHeight="1">
      <c r="B452" s="114" t="e">
        <v>#N/A</v>
      </c>
      <c r="C452" s="115" t="e">
        <v>#REF!</v>
      </c>
      <c r="D452" s="115" t="e">
        <v>#REF!</v>
      </c>
      <c r="E452" s="115" t="e">
        <v>#REF!</v>
      </c>
      <c r="F452" s="115" t="e">
        <v>#REF!</v>
      </c>
      <c r="G452" s="115" t="e">
        <v>#REF!</v>
      </c>
      <c r="H452" s="115" t="e">
        <v>#REF!</v>
      </c>
      <c r="I452" s="115" t="e">
        <v>#REF!</v>
      </c>
      <c r="J452" s="115" t="e">
        <v>#REF!</v>
      </c>
      <c r="K452" s="115" t="e">
        <v>#REF!</v>
      </c>
      <c r="L452" s="115" t="e">
        <v>#REF!</v>
      </c>
      <c r="M452" s="115" t="e">
        <v>#REF!</v>
      </c>
      <c r="N452" s="115" t="e">
        <v>#REF!</v>
      </c>
      <c r="O452" s="115" t="e">
        <v>#REF!</v>
      </c>
      <c r="P452" s="115" t="e">
        <v>#REF!</v>
      </c>
      <c r="Q452" s="115" t="e">
        <v>#REF!</v>
      </c>
      <c r="R452" s="115" t="e">
        <v>#REF!</v>
      </c>
      <c r="S452" s="115" t="e">
        <v>#REF!</v>
      </c>
      <c r="T452" s="115" t="e">
        <v>#REF!</v>
      </c>
      <c r="U452" s="115" t="e">
        <v>#REF!</v>
      </c>
      <c r="V452" s="115" t="e">
        <v>#REF!</v>
      </c>
      <c r="W452" s="115" t="e">
        <v>#REF!</v>
      </c>
      <c r="X452" s="115" t="e">
        <v>#REF!</v>
      </c>
      <c r="Y452" s="115" t="e">
        <v>#REF!</v>
      </c>
      <c r="Z452" s="115" t="e">
        <v>#REF!</v>
      </c>
      <c r="AA452" s="115" t="e">
        <v>#REF!</v>
      </c>
      <c r="AB452" s="115" t="e">
        <v>#REF!</v>
      </c>
      <c r="AC452" s="115" t="e">
        <v>#REF!</v>
      </c>
      <c r="AD452" s="115" t="e">
        <v>#REF!</v>
      </c>
      <c r="AE452" s="115" t="e">
        <v>#REF!</v>
      </c>
      <c r="AF452" s="115" t="e">
        <v>#REF!</v>
      </c>
      <c r="AG452" s="115" t="e">
        <v>#REF!</v>
      </c>
      <c r="AH452" s="115" t="e">
        <v>#REF!</v>
      </c>
      <c r="AI452" s="115" t="e">
        <v>#REF!</v>
      </c>
      <c r="AJ452" s="115" t="e">
        <v>#REF!</v>
      </c>
      <c r="AK452" s="115" t="e">
        <v>#REF!</v>
      </c>
      <c r="AL452" s="115" t="e">
        <v>#REF!</v>
      </c>
      <c r="AM452" s="115" t="e">
        <v>#REF!</v>
      </c>
      <c r="AN452" s="115" t="e">
        <v>#REF!</v>
      </c>
      <c r="AO452" s="115" t="e">
        <v>#REF!</v>
      </c>
      <c r="AP452" s="115" t="e">
        <v>#REF!</v>
      </c>
      <c r="AQ452" s="115" t="e">
        <v>#REF!</v>
      </c>
      <c r="AR452" s="115" t="e">
        <v>#REF!</v>
      </c>
      <c r="AS452" s="115" t="e">
        <v>#REF!</v>
      </c>
      <c r="AT452" s="115" t="e">
        <v>#REF!</v>
      </c>
      <c r="AU452" s="115" t="e">
        <v>#REF!</v>
      </c>
      <c r="AV452" s="115" t="e">
        <v>#REF!</v>
      </c>
      <c r="AW452" s="115" t="e">
        <v>#REF!</v>
      </c>
      <c r="AX452" s="115" t="e">
        <v>#REF!</v>
      </c>
      <c r="AY452" s="115" t="e">
        <v>#REF!</v>
      </c>
      <c r="AZ452" s="115" t="e">
        <v>#REF!</v>
      </c>
      <c r="BA452" s="115" t="e">
        <v>#REF!</v>
      </c>
      <c r="BB452" s="115" t="e">
        <v>#REF!</v>
      </c>
      <c r="BC452" s="115" t="e">
        <v>#REF!</v>
      </c>
      <c r="BD452" s="115" t="e">
        <v>#REF!</v>
      </c>
      <c r="BE452" s="115" t="e">
        <v>#REF!</v>
      </c>
      <c r="BF452" s="115" t="e">
        <v>#REF!</v>
      </c>
    </row>
    <row r="453" spans="2:58" ht="15.75" customHeight="1">
      <c r="B453" s="114" t="e">
        <v>#N/A</v>
      </c>
      <c r="C453" s="115" t="e">
        <v>#REF!</v>
      </c>
      <c r="D453" s="115" t="e">
        <v>#REF!</v>
      </c>
      <c r="E453" s="115" t="e">
        <v>#REF!</v>
      </c>
      <c r="F453" s="115" t="e">
        <v>#REF!</v>
      </c>
      <c r="G453" s="115" t="e">
        <v>#REF!</v>
      </c>
      <c r="H453" s="115" t="e">
        <v>#REF!</v>
      </c>
      <c r="I453" s="115" t="e">
        <v>#REF!</v>
      </c>
      <c r="J453" s="115" t="e">
        <v>#REF!</v>
      </c>
      <c r="K453" s="115" t="e">
        <v>#REF!</v>
      </c>
      <c r="L453" s="115" t="e">
        <v>#REF!</v>
      </c>
      <c r="M453" s="115" t="e">
        <v>#REF!</v>
      </c>
      <c r="N453" s="115" t="e">
        <v>#REF!</v>
      </c>
      <c r="O453" s="115" t="e">
        <v>#REF!</v>
      </c>
      <c r="P453" s="115" t="e">
        <v>#REF!</v>
      </c>
      <c r="Q453" s="115" t="e">
        <v>#REF!</v>
      </c>
      <c r="R453" s="115" t="e">
        <v>#REF!</v>
      </c>
      <c r="S453" s="115" t="e">
        <v>#REF!</v>
      </c>
      <c r="T453" s="115" t="e">
        <v>#REF!</v>
      </c>
      <c r="U453" s="115" t="e">
        <v>#REF!</v>
      </c>
      <c r="V453" s="115" t="e">
        <v>#REF!</v>
      </c>
      <c r="W453" s="115" t="e">
        <v>#REF!</v>
      </c>
      <c r="X453" s="115" t="e">
        <v>#REF!</v>
      </c>
      <c r="Y453" s="115" t="e">
        <v>#REF!</v>
      </c>
      <c r="Z453" s="115" t="e">
        <v>#REF!</v>
      </c>
      <c r="AA453" s="115" t="e">
        <v>#REF!</v>
      </c>
      <c r="AB453" s="115" t="e">
        <v>#REF!</v>
      </c>
      <c r="AC453" s="115" t="e">
        <v>#REF!</v>
      </c>
      <c r="AD453" s="115" t="e">
        <v>#REF!</v>
      </c>
      <c r="AE453" s="115" t="e">
        <v>#REF!</v>
      </c>
      <c r="AF453" s="115" t="e">
        <v>#REF!</v>
      </c>
      <c r="AG453" s="115" t="e">
        <v>#REF!</v>
      </c>
      <c r="AH453" s="115" t="e">
        <v>#REF!</v>
      </c>
      <c r="AI453" s="115" t="e">
        <v>#REF!</v>
      </c>
      <c r="AJ453" s="115" t="e">
        <v>#REF!</v>
      </c>
      <c r="AK453" s="115" t="e">
        <v>#REF!</v>
      </c>
      <c r="AL453" s="115" t="e">
        <v>#REF!</v>
      </c>
      <c r="AM453" s="115" t="e">
        <v>#REF!</v>
      </c>
      <c r="AN453" s="115" t="e">
        <v>#REF!</v>
      </c>
      <c r="AO453" s="115" t="e">
        <v>#REF!</v>
      </c>
      <c r="AP453" s="115" t="e">
        <v>#REF!</v>
      </c>
      <c r="AQ453" s="115" t="e">
        <v>#REF!</v>
      </c>
      <c r="AR453" s="115" t="e">
        <v>#REF!</v>
      </c>
      <c r="AS453" s="115" t="e">
        <v>#REF!</v>
      </c>
      <c r="AT453" s="115" t="e">
        <v>#REF!</v>
      </c>
      <c r="AU453" s="115" t="e">
        <v>#REF!</v>
      </c>
      <c r="AV453" s="115" t="e">
        <v>#REF!</v>
      </c>
      <c r="AW453" s="115" t="e">
        <v>#REF!</v>
      </c>
      <c r="AX453" s="115" t="e">
        <v>#REF!</v>
      </c>
      <c r="AY453" s="115" t="e">
        <v>#REF!</v>
      </c>
      <c r="AZ453" s="115" t="e">
        <v>#REF!</v>
      </c>
      <c r="BA453" s="115" t="e">
        <v>#REF!</v>
      </c>
      <c r="BB453" s="115" t="e">
        <v>#REF!</v>
      </c>
      <c r="BC453" s="115" t="e">
        <v>#REF!</v>
      </c>
      <c r="BD453" s="115" t="e">
        <v>#REF!</v>
      </c>
      <c r="BE453" s="115" t="e">
        <v>#REF!</v>
      </c>
      <c r="BF453" s="115" t="e">
        <v>#REF!</v>
      </c>
    </row>
    <row r="454" spans="2:58" ht="15.75" customHeight="1">
      <c r="B454" s="114" t="e">
        <v>#N/A</v>
      </c>
      <c r="C454" s="115" t="e">
        <v>#REF!</v>
      </c>
      <c r="D454" s="115" t="e">
        <v>#REF!</v>
      </c>
      <c r="E454" s="115" t="e">
        <v>#REF!</v>
      </c>
      <c r="F454" s="115" t="e">
        <v>#REF!</v>
      </c>
      <c r="G454" s="115" t="e">
        <v>#REF!</v>
      </c>
      <c r="H454" s="115" t="e">
        <v>#REF!</v>
      </c>
      <c r="I454" s="115" t="e">
        <v>#REF!</v>
      </c>
      <c r="J454" s="115" t="e">
        <v>#REF!</v>
      </c>
      <c r="K454" s="115" t="e">
        <v>#REF!</v>
      </c>
      <c r="L454" s="115" t="e">
        <v>#REF!</v>
      </c>
      <c r="M454" s="115" t="e">
        <v>#REF!</v>
      </c>
      <c r="N454" s="115" t="e">
        <v>#REF!</v>
      </c>
      <c r="O454" s="115" t="e">
        <v>#REF!</v>
      </c>
      <c r="P454" s="115" t="e">
        <v>#REF!</v>
      </c>
      <c r="Q454" s="115" t="e">
        <v>#REF!</v>
      </c>
      <c r="R454" s="115" t="e">
        <v>#REF!</v>
      </c>
      <c r="S454" s="115" t="e">
        <v>#REF!</v>
      </c>
      <c r="T454" s="115" t="e">
        <v>#REF!</v>
      </c>
      <c r="U454" s="115" t="e">
        <v>#REF!</v>
      </c>
      <c r="V454" s="115" t="e">
        <v>#REF!</v>
      </c>
      <c r="W454" s="115" t="e">
        <v>#REF!</v>
      </c>
      <c r="X454" s="115" t="e">
        <v>#REF!</v>
      </c>
      <c r="Y454" s="115" t="e">
        <v>#REF!</v>
      </c>
      <c r="Z454" s="115" t="e">
        <v>#REF!</v>
      </c>
      <c r="AA454" s="115" t="e">
        <v>#REF!</v>
      </c>
      <c r="AB454" s="115" t="e">
        <v>#REF!</v>
      </c>
      <c r="AC454" s="115" t="e">
        <v>#REF!</v>
      </c>
      <c r="AD454" s="115" t="e">
        <v>#REF!</v>
      </c>
      <c r="AE454" s="115" t="e">
        <v>#REF!</v>
      </c>
      <c r="AF454" s="115" t="e">
        <v>#REF!</v>
      </c>
      <c r="AG454" s="115" t="e">
        <v>#REF!</v>
      </c>
      <c r="AH454" s="115" t="e">
        <v>#REF!</v>
      </c>
      <c r="AI454" s="115" t="e">
        <v>#REF!</v>
      </c>
      <c r="AJ454" s="115" t="e">
        <v>#REF!</v>
      </c>
      <c r="AK454" s="115" t="e">
        <v>#REF!</v>
      </c>
      <c r="AL454" s="115" t="e">
        <v>#REF!</v>
      </c>
      <c r="AM454" s="115" t="e">
        <v>#REF!</v>
      </c>
      <c r="AN454" s="115" t="e">
        <v>#REF!</v>
      </c>
      <c r="AO454" s="115" t="e">
        <v>#REF!</v>
      </c>
      <c r="AP454" s="115" t="e">
        <v>#REF!</v>
      </c>
      <c r="AQ454" s="115" t="e">
        <v>#REF!</v>
      </c>
      <c r="AR454" s="115" t="e">
        <v>#REF!</v>
      </c>
      <c r="AS454" s="115" t="e">
        <v>#REF!</v>
      </c>
      <c r="AT454" s="115" t="e">
        <v>#REF!</v>
      </c>
      <c r="AU454" s="115" t="e">
        <v>#REF!</v>
      </c>
      <c r="AV454" s="115" t="e">
        <v>#REF!</v>
      </c>
      <c r="AW454" s="115" t="e">
        <v>#REF!</v>
      </c>
      <c r="AX454" s="115" t="e">
        <v>#REF!</v>
      </c>
      <c r="AY454" s="115" t="e">
        <v>#REF!</v>
      </c>
      <c r="AZ454" s="115" t="e">
        <v>#REF!</v>
      </c>
      <c r="BA454" s="115" t="e">
        <v>#REF!</v>
      </c>
      <c r="BB454" s="115" t="e">
        <v>#REF!</v>
      </c>
      <c r="BC454" s="115" t="e">
        <v>#REF!</v>
      </c>
      <c r="BD454" s="115" t="e">
        <v>#REF!</v>
      </c>
      <c r="BE454" s="115" t="e">
        <v>#REF!</v>
      </c>
      <c r="BF454" s="115" t="e">
        <v>#REF!</v>
      </c>
    </row>
    <row r="455" spans="2:58" ht="15.75" customHeight="1">
      <c r="B455" s="114" t="e">
        <v>#N/A</v>
      </c>
      <c r="C455" s="115" t="e">
        <v>#REF!</v>
      </c>
      <c r="D455" s="115" t="e">
        <v>#REF!</v>
      </c>
      <c r="E455" s="115" t="e">
        <v>#REF!</v>
      </c>
      <c r="F455" s="115" t="e">
        <v>#REF!</v>
      </c>
      <c r="G455" s="115" t="e">
        <v>#REF!</v>
      </c>
      <c r="H455" s="115" t="e">
        <v>#REF!</v>
      </c>
      <c r="I455" s="115" t="e">
        <v>#REF!</v>
      </c>
      <c r="J455" s="115" t="e">
        <v>#REF!</v>
      </c>
      <c r="K455" s="115" t="e">
        <v>#REF!</v>
      </c>
      <c r="L455" s="115" t="e">
        <v>#REF!</v>
      </c>
      <c r="M455" s="115" t="e">
        <v>#REF!</v>
      </c>
      <c r="N455" s="115" t="e">
        <v>#REF!</v>
      </c>
      <c r="O455" s="115" t="e">
        <v>#REF!</v>
      </c>
      <c r="P455" s="115" t="e">
        <v>#REF!</v>
      </c>
      <c r="Q455" s="115" t="e">
        <v>#REF!</v>
      </c>
      <c r="R455" s="115" t="e">
        <v>#REF!</v>
      </c>
      <c r="S455" s="115" t="e">
        <v>#REF!</v>
      </c>
      <c r="T455" s="115" t="e">
        <v>#REF!</v>
      </c>
      <c r="U455" s="115" t="e">
        <v>#REF!</v>
      </c>
      <c r="V455" s="115" t="e">
        <v>#REF!</v>
      </c>
      <c r="W455" s="115" t="e">
        <v>#REF!</v>
      </c>
      <c r="X455" s="115" t="e">
        <v>#REF!</v>
      </c>
      <c r="Y455" s="115" t="e">
        <v>#REF!</v>
      </c>
      <c r="Z455" s="115" t="e">
        <v>#REF!</v>
      </c>
      <c r="AA455" s="115" t="e">
        <v>#REF!</v>
      </c>
      <c r="AB455" s="115" t="e">
        <v>#REF!</v>
      </c>
      <c r="AC455" s="115" t="e">
        <v>#REF!</v>
      </c>
      <c r="AD455" s="115" t="e">
        <v>#REF!</v>
      </c>
      <c r="AE455" s="115" t="e">
        <v>#REF!</v>
      </c>
      <c r="AF455" s="115" t="e">
        <v>#REF!</v>
      </c>
      <c r="AG455" s="115" t="e">
        <v>#REF!</v>
      </c>
      <c r="AH455" s="115" t="e">
        <v>#REF!</v>
      </c>
      <c r="AI455" s="115" t="e">
        <v>#REF!</v>
      </c>
      <c r="AJ455" s="115" t="e">
        <v>#REF!</v>
      </c>
      <c r="AK455" s="115" t="e">
        <v>#REF!</v>
      </c>
      <c r="AL455" s="115" t="e">
        <v>#REF!</v>
      </c>
      <c r="AM455" s="115" t="e">
        <v>#REF!</v>
      </c>
      <c r="AN455" s="115" t="e">
        <v>#REF!</v>
      </c>
      <c r="AO455" s="115" t="e">
        <v>#REF!</v>
      </c>
      <c r="AP455" s="115" t="e">
        <v>#REF!</v>
      </c>
      <c r="AQ455" s="115" t="e">
        <v>#REF!</v>
      </c>
      <c r="AR455" s="115" t="e">
        <v>#REF!</v>
      </c>
      <c r="AS455" s="115" t="e">
        <v>#REF!</v>
      </c>
      <c r="AT455" s="115" t="e">
        <v>#REF!</v>
      </c>
      <c r="AU455" s="115" t="e">
        <v>#REF!</v>
      </c>
      <c r="AV455" s="115" t="e">
        <v>#REF!</v>
      </c>
      <c r="AW455" s="115" t="e">
        <v>#REF!</v>
      </c>
      <c r="AX455" s="115" t="e">
        <v>#REF!</v>
      </c>
      <c r="AY455" s="115" t="e">
        <v>#REF!</v>
      </c>
      <c r="AZ455" s="115" t="e">
        <v>#REF!</v>
      </c>
      <c r="BA455" s="115" t="e">
        <v>#REF!</v>
      </c>
      <c r="BB455" s="115" t="e">
        <v>#REF!</v>
      </c>
      <c r="BC455" s="115" t="e">
        <v>#REF!</v>
      </c>
      <c r="BD455" s="115" t="e">
        <v>#REF!</v>
      </c>
      <c r="BE455" s="115" t="e">
        <v>#REF!</v>
      </c>
      <c r="BF455" s="115" t="e">
        <v>#REF!</v>
      </c>
    </row>
    <row r="456" spans="2:58" ht="15.75" customHeight="1">
      <c r="B456" s="114" t="e">
        <v>#N/A</v>
      </c>
      <c r="C456" s="115" t="e">
        <v>#REF!</v>
      </c>
      <c r="D456" s="115" t="e">
        <v>#REF!</v>
      </c>
      <c r="E456" s="115" t="e">
        <v>#REF!</v>
      </c>
      <c r="F456" s="115" t="e">
        <v>#REF!</v>
      </c>
      <c r="G456" s="115" t="e">
        <v>#REF!</v>
      </c>
      <c r="H456" s="115" t="e">
        <v>#REF!</v>
      </c>
      <c r="I456" s="115" t="e">
        <v>#REF!</v>
      </c>
      <c r="J456" s="115" t="e">
        <v>#REF!</v>
      </c>
      <c r="K456" s="115" t="e">
        <v>#REF!</v>
      </c>
      <c r="L456" s="115" t="e">
        <v>#REF!</v>
      </c>
      <c r="M456" s="115" t="e">
        <v>#REF!</v>
      </c>
      <c r="N456" s="115" t="e">
        <v>#REF!</v>
      </c>
      <c r="O456" s="115" t="e">
        <v>#REF!</v>
      </c>
      <c r="P456" s="115" t="e">
        <v>#REF!</v>
      </c>
      <c r="Q456" s="115" t="e">
        <v>#REF!</v>
      </c>
      <c r="R456" s="115" t="e">
        <v>#REF!</v>
      </c>
      <c r="S456" s="115" t="e">
        <v>#REF!</v>
      </c>
      <c r="T456" s="115" t="e">
        <v>#REF!</v>
      </c>
      <c r="U456" s="115" t="e">
        <v>#REF!</v>
      </c>
      <c r="V456" s="115" t="e">
        <v>#REF!</v>
      </c>
      <c r="W456" s="115" t="e">
        <v>#REF!</v>
      </c>
      <c r="X456" s="115" t="e">
        <v>#REF!</v>
      </c>
      <c r="Y456" s="115" t="e">
        <v>#REF!</v>
      </c>
      <c r="Z456" s="115" t="e">
        <v>#REF!</v>
      </c>
      <c r="AA456" s="115" t="e">
        <v>#REF!</v>
      </c>
      <c r="AB456" s="115" t="e">
        <v>#REF!</v>
      </c>
      <c r="AC456" s="115" t="e">
        <v>#REF!</v>
      </c>
      <c r="AD456" s="115" t="e">
        <v>#REF!</v>
      </c>
      <c r="AE456" s="115" t="e">
        <v>#REF!</v>
      </c>
      <c r="AF456" s="115" t="e">
        <v>#REF!</v>
      </c>
      <c r="AG456" s="115" t="e">
        <v>#REF!</v>
      </c>
      <c r="AH456" s="115" t="e">
        <v>#REF!</v>
      </c>
      <c r="AI456" s="115" t="e">
        <v>#REF!</v>
      </c>
      <c r="AJ456" s="115" t="e">
        <v>#REF!</v>
      </c>
      <c r="AK456" s="115" t="e">
        <v>#REF!</v>
      </c>
      <c r="AL456" s="115" t="e">
        <v>#REF!</v>
      </c>
      <c r="AM456" s="115" t="e">
        <v>#REF!</v>
      </c>
      <c r="AN456" s="115" t="e">
        <v>#REF!</v>
      </c>
      <c r="AO456" s="115" t="e">
        <v>#REF!</v>
      </c>
      <c r="AP456" s="115" t="e">
        <v>#REF!</v>
      </c>
      <c r="AQ456" s="115" t="e">
        <v>#REF!</v>
      </c>
      <c r="AR456" s="115" t="e">
        <v>#REF!</v>
      </c>
      <c r="AS456" s="115" t="e">
        <v>#REF!</v>
      </c>
      <c r="AT456" s="115" t="e">
        <v>#REF!</v>
      </c>
      <c r="AU456" s="115" t="e">
        <v>#REF!</v>
      </c>
      <c r="AV456" s="115" t="e">
        <v>#REF!</v>
      </c>
      <c r="AW456" s="115" t="e">
        <v>#REF!</v>
      </c>
      <c r="AX456" s="115" t="e">
        <v>#REF!</v>
      </c>
      <c r="AY456" s="115" t="e">
        <v>#REF!</v>
      </c>
      <c r="AZ456" s="115" t="e">
        <v>#REF!</v>
      </c>
      <c r="BA456" s="115" t="e">
        <v>#REF!</v>
      </c>
      <c r="BB456" s="115" t="e">
        <v>#REF!</v>
      </c>
      <c r="BC456" s="115" t="e">
        <v>#REF!</v>
      </c>
      <c r="BD456" s="115" t="e">
        <v>#REF!</v>
      </c>
      <c r="BE456" s="115" t="e">
        <v>#REF!</v>
      </c>
      <c r="BF456" s="115" t="e">
        <v>#REF!</v>
      </c>
    </row>
    <row r="457" spans="2:58" ht="15.75" customHeight="1">
      <c r="B457" s="114" t="e">
        <v>#N/A</v>
      </c>
      <c r="C457" s="115" t="e">
        <v>#REF!</v>
      </c>
      <c r="D457" s="115" t="e">
        <v>#REF!</v>
      </c>
      <c r="E457" s="115" t="e">
        <v>#REF!</v>
      </c>
      <c r="F457" s="115" t="e">
        <v>#REF!</v>
      </c>
      <c r="G457" s="115" t="e">
        <v>#REF!</v>
      </c>
      <c r="H457" s="115" t="e">
        <v>#REF!</v>
      </c>
      <c r="I457" s="115" t="e">
        <v>#REF!</v>
      </c>
      <c r="J457" s="115" t="e">
        <v>#REF!</v>
      </c>
      <c r="K457" s="115" t="e">
        <v>#REF!</v>
      </c>
      <c r="L457" s="115" t="e">
        <v>#REF!</v>
      </c>
      <c r="M457" s="115" t="e">
        <v>#REF!</v>
      </c>
      <c r="N457" s="115" t="e">
        <v>#REF!</v>
      </c>
      <c r="O457" s="115" t="e">
        <v>#REF!</v>
      </c>
      <c r="P457" s="115" t="e">
        <v>#REF!</v>
      </c>
      <c r="Q457" s="115" t="e">
        <v>#REF!</v>
      </c>
      <c r="R457" s="115" t="e">
        <v>#REF!</v>
      </c>
      <c r="S457" s="115" t="e">
        <v>#REF!</v>
      </c>
      <c r="T457" s="115" t="e">
        <v>#REF!</v>
      </c>
      <c r="U457" s="115" t="e">
        <v>#REF!</v>
      </c>
      <c r="V457" s="115" t="e">
        <v>#REF!</v>
      </c>
      <c r="W457" s="115" t="e">
        <v>#REF!</v>
      </c>
      <c r="X457" s="115" t="e">
        <v>#REF!</v>
      </c>
      <c r="Y457" s="115" t="e">
        <v>#REF!</v>
      </c>
      <c r="Z457" s="115" t="e">
        <v>#REF!</v>
      </c>
      <c r="AA457" s="115" t="e">
        <v>#REF!</v>
      </c>
      <c r="AB457" s="115" t="e">
        <v>#REF!</v>
      </c>
      <c r="AC457" s="115" t="e">
        <v>#REF!</v>
      </c>
      <c r="AD457" s="115" t="e">
        <v>#REF!</v>
      </c>
      <c r="AE457" s="115" t="e">
        <v>#REF!</v>
      </c>
      <c r="AF457" s="115" t="e">
        <v>#REF!</v>
      </c>
      <c r="AG457" s="115" t="e">
        <v>#REF!</v>
      </c>
      <c r="AH457" s="115" t="e">
        <v>#REF!</v>
      </c>
      <c r="AI457" s="115" t="e">
        <v>#REF!</v>
      </c>
      <c r="AJ457" s="115" t="e">
        <v>#REF!</v>
      </c>
      <c r="AK457" s="115" t="e">
        <v>#REF!</v>
      </c>
      <c r="AL457" s="115" t="e">
        <v>#REF!</v>
      </c>
      <c r="AM457" s="115" t="e">
        <v>#REF!</v>
      </c>
      <c r="AN457" s="115" t="e">
        <v>#REF!</v>
      </c>
      <c r="AO457" s="115" t="e">
        <v>#REF!</v>
      </c>
      <c r="AP457" s="115" t="e">
        <v>#REF!</v>
      </c>
      <c r="AQ457" s="115" t="e">
        <v>#REF!</v>
      </c>
      <c r="AR457" s="115" t="e">
        <v>#REF!</v>
      </c>
      <c r="AS457" s="115" t="e">
        <v>#REF!</v>
      </c>
      <c r="AT457" s="115" t="e">
        <v>#REF!</v>
      </c>
      <c r="AU457" s="115" t="e">
        <v>#REF!</v>
      </c>
      <c r="AV457" s="115" t="e">
        <v>#REF!</v>
      </c>
      <c r="AW457" s="115" t="e">
        <v>#REF!</v>
      </c>
      <c r="AX457" s="115" t="e">
        <v>#REF!</v>
      </c>
      <c r="AY457" s="115" t="e">
        <v>#REF!</v>
      </c>
      <c r="AZ457" s="115" t="e">
        <v>#REF!</v>
      </c>
      <c r="BA457" s="115" t="e">
        <v>#REF!</v>
      </c>
      <c r="BB457" s="115" t="e">
        <v>#REF!</v>
      </c>
      <c r="BC457" s="115" t="e">
        <v>#REF!</v>
      </c>
      <c r="BD457" s="115" t="e">
        <v>#REF!</v>
      </c>
      <c r="BE457" s="115" t="e">
        <v>#REF!</v>
      </c>
      <c r="BF457" s="115" t="e">
        <v>#REF!</v>
      </c>
    </row>
    <row r="458" spans="2:58" ht="15.75" customHeight="1">
      <c r="B458" s="114" t="e">
        <v>#N/A</v>
      </c>
      <c r="C458" s="115" t="e">
        <v>#REF!</v>
      </c>
      <c r="D458" s="115" t="e">
        <v>#REF!</v>
      </c>
      <c r="E458" s="115" t="e">
        <v>#REF!</v>
      </c>
      <c r="F458" s="115" t="e">
        <v>#REF!</v>
      </c>
      <c r="G458" s="115" t="e">
        <v>#REF!</v>
      </c>
      <c r="H458" s="115" t="e">
        <v>#REF!</v>
      </c>
      <c r="I458" s="115" t="e">
        <v>#REF!</v>
      </c>
      <c r="J458" s="115" t="e">
        <v>#REF!</v>
      </c>
      <c r="K458" s="115" t="e">
        <v>#REF!</v>
      </c>
      <c r="L458" s="115" t="e">
        <v>#REF!</v>
      </c>
      <c r="M458" s="115" t="e">
        <v>#REF!</v>
      </c>
      <c r="N458" s="115" t="e">
        <v>#REF!</v>
      </c>
      <c r="O458" s="115" t="e">
        <v>#REF!</v>
      </c>
      <c r="P458" s="115" t="e">
        <v>#REF!</v>
      </c>
      <c r="Q458" s="115" t="e">
        <v>#REF!</v>
      </c>
      <c r="R458" s="115" t="e">
        <v>#REF!</v>
      </c>
      <c r="S458" s="115" t="e">
        <v>#REF!</v>
      </c>
      <c r="T458" s="115" t="e">
        <v>#REF!</v>
      </c>
      <c r="U458" s="115" t="e">
        <v>#REF!</v>
      </c>
      <c r="V458" s="115" t="e">
        <v>#REF!</v>
      </c>
      <c r="W458" s="115" t="e">
        <v>#REF!</v>
      </c>
      <c r="X458" s="115" t="e">
        <v>#REF!</v>
      </c>
      <c r="Y458" s="115" t="e">
        <v>#REF!</v>
      </c>
      <c r="Z458" s="115" t="e">
        <v>#REF!</v>
      </c>
      <c r="AA458" s="115" t="e">
        <v>#REF!</v>
      </c>
      <c r="AB458" s="115" t="e">
        <v>#REF!</v>
      </c>
      <c r="AC458" s="115" t="e">
        <v>#REF!</v>
      </c>
      <c r="AD458" s="115" t="e">
        <v>#REF!</v>
      </c>
      <c r="AE458" s="115" t="e">
        <v>#REF!</v>
      </c>
      <c r="AF458" s="115" t="e">
        <v>#REF!</v>
      </c>
      <c r="AG458" s="115" t="e">
        <v>#REF!</v>
      </c>
      <c r="AH458" s="115" t="e">
        <v>#REF!</v>
      </c>
      <c r="AI458" s="115" t="e">
        <v>#REF!</v>
      </c>
      <c r="AJ458" s="115" t="e">
        <v>#REF!</v>
      </c>
      <c r="AK458" s="115" t="e">
        <v>#REF!</v>
      </c>
      <c r="AL458" s="115" t="e">
        <v>#REF!</v>
      </c>
      <c r="AM458" s="115" t="e">
        <v>#REF!</v>
      </c>
      <c r="AN458" s="115" t="e">
        <v>#REF!</v>
      </c>
      <c r="AO458" s="115" t="e">
        <v>#REF!</v>
      </c>
      <c r="AP458" s="115" t="e">
        <v>#REF!</v>
      </c>
      <c r="AQ458" s="115" t="e">
        <v>#REF!</v>
      </c>
      <c r="AR458" s="115" t="e">
        <v>#REF!</v>
      </c>
      <c r="AS458" s="115" t="e">
        <v>#REF!</v>
      </c>
      <c r="AT458" s="115" t="e">
        <v>#REF!</v>
      </c>
      <c r="AU458" s="115" t="e">
        <v>#REF!</v>
      </c>
      <c r="AV458" s="115" t="e">
        <v>#REF!</v>
      </c>
      <c r="AW458" s="115" t="e">
        <v>#REF!</v>
      </c>
      <c r="AX458" s="115" t="e">
        <v>#REF!</v>
      </c>
      <c r="AY458" s="115" t="e">
        <v>#REF!</v>
      </c>
      <c r="AZ458" s="115" t="e">
        <v>#REF!</v>
      </c>
      <c r="BA458" s="115" t="e">
        <v>#REF!</v>
      </c>
      <c r="BB458" s="115" t="e">
        <v>#REF!</v>
      </c>
      <c r="BC458" s="115" t="e">
        <v>#REF!</v>
      </c>
      <c r="BD458" s="115" t="e">
        <v>#REF!</v>
      </c>
      <c r="BE458" s="115" t="e">
        <v>#REF!</v>
      </c>
      <c r="BF458" s="115" t="e">
        <v>#REF!</v>
      </c>
    </row>
    <row r="459" spans="2:58" ht="15.75" customHeight="1">
      <c r="B459" s="114" t="e">
        <v>#N/A</v>
      </c>
      <c r="C459" s="115" t="e">
        <v>#REF!</v>
      </c>
      <c r="D459" s="115" t="e">
        <v>#REF!</v>
      </c>
      <c r="E459" s="115" t="e">
        <v>#REF!</v>
      </c>
      <c r="F459" s="115" t="e">
        <v>#REF!</v>
      </c>
      <c r="G459" s="115" t="e">
        <v>#REF!</v>
      </c>
      <c r="H459" s="115" t="e">
        <v>#REF!</v>
      </c>
      <c r="I459" s="115" t="e">
        <v>#REF!</v>
      </c>
      <c r="J459" s="115" t="e">
        <v>#REF!</v>
      </c>
      <c r="K459" s="115" t="e">
        <v>#REF!</v>
      </c>
      <c r="L459" s="115" t="e">
        <v>#REF!</v>
      </c>
      <c r="M459" s="115" t="e">
        <v>#REF!</v>
      </c>
      <c r="N459" s="115" t="e">
        <v>#REF!</v>
      </c>
      <c r="O459" s="115" t="e">
        <v>#REF!</v>
      </c>
      <c r="P459" s="115" t="e">
        <v>#REF!</v>
      </c>
      <c r="Q459" s="115" t="e">
        <v>#REF!</v>
      </c>
      <c r="R459" s="115" t="e">
        <v>#REF!</v>
      </c>
      <c r="S459" s="115" t="e">
        <v>#REF!</v>
      </c>
      <c r="T459" s="115" t="e">
        <v>#REF!</v>
      </c>
      <c r="U459" s="115" t="e">
        <v>#REF!</v>
      </c>
      <c r="V459" s="115" t="e">
        <v>#REF!</v>
      </c>
      <c r="W459" s="115" t="e">
        <v>#REF!</v>
      </c>
      <c r="X459" s="115" t="e">
        <v>#REF!</v>
      </c>
      <c r="Y459" s="115" t="e">
        <v>#REF!</v>
      </c>
      <c r="Z459" s="115" t="e">
        <v>#REF!</v>
      </c>
      <c r="AA459" s="115" t="e">
        <v>#REF!</v>
      </c>
      <c r="AB459" s="115" t="e">
        <v>#REF!</v>
      </c>
      <c r="AC459" s="115" t="e">
        <v>#REF!</v>
      </c>
      <c r="AD459" s="115" t="e">
        <v>#REF!</v>
      </c>
      <c r="AE459" s="115" t="e">
        <v>#REF!</v>
      </c>
      <c r="AF459" s="115" t="e">
        <v>#REF!</v>
      </c>
      <c r="AG459" s="115" t="e">
        <v>#REF!</v>
      </c>
      <c r="AH459" s="115" t="e">
        <v>#REF!</v>
      </c>
      <c r="AI459" s="115" t="e">
        <v>#REF!</v>
      </c>
      <c r="AJ459" s="115" t="e">
        <v>#REF!</v>
      </c>
      <c r="AK459" s="115" t="e">
        <v>#REF!</v>
      </c>
      <c r="AL459" s="115" t="e">
        <v>#REF!</v>
      </c>
      <c r="AM459" s="115" t="e">
        <v>#REF!</v>
      </c>
      <c r="AN459" s="115" t="e">
        <v>#REF!</v>
      </c>
      <c r="AO459" s="115" t="e">
        <v>#REF!</v>
      </c>
      <c r="AP459" s="115" t="e">
        <v>#REF!</v>
      </c>
      <c r="AQ459" s="115" t="e">
        <v>#REF!</v>
      </c>
      <c r="AR459" s="115" t="e">
        <v>#REF!</v>
      </c>
      <c r="AS459" s="115" t="e">
        <v>#REF!</v>
      </c>
      <c r="AT459" s="115" t="e">
        <v>#REF!</v>
      </c>
      <c r="AU459" s="115" t="e">
        <v>#REF!</v>
      </c>
      <c r="AV459" s="115" t="e">
        <v>#REF!</v>
      </c>
      <c r="AW459" s="115" t="e">
        <v>#REF!</v>
      </c>
      <c r="AX459" s="115" t="e">
        <v>#REF!</v>
      </c>
      <c r="AY459" s="115" t="e">
        <v>#REF!</v>
      </c>
      <c r="AZ459" s="115" t="e">
        <v>#REF!</v>
      </c>
      <c r="BA459" s="115" t="e">
        <v>#REF!</v>
      </c>
      <c r="BB459" s="115" t="e">
        <v>#REF!</v>
      </c>
      <c r="BC459" s="115" t="e">
        <v>#REF!</v>
      </c>
      <c r="BD459" s="115" t="e">
        <v>#REF!</v>
      </c>
      <c r="BE459" s="115" t="e">
        <v>#REF!</v>
      </c>
      <c r="BF459" s="115" t="e">
        <v>#REF!</v>
      </c>
    </row>
    <row r="460" spans="2:58" ht="15.75" customHeight="1">
      <c r="B460" s="114" t="e">
        <v>#N/A</v>
      </c>
      <c r="C460" s="115" t="e">
        <v>#REF!</v>
      </c>
      <c r="D460" s="115" t="e">
        <v>#REF!</v>
      </c>
      <c r="E460" s="115" t="e">
        <v>#REF!</v>
      </c>
      <c r="F460" s="115" t="e">
        <v>#REF!</v>
      </c>
      <c r="G460" s="115" t="e">
        <v>#REF!</v>
      </c>
      <c r="H460" s="115" t="e">
        <v>#REF!</v>
      </c>
      <c r="I460" s="115" t="e">
        <v>#REF!</v>
      </c>
      <c r="J460" s="115" t="e">
        <v>#REF!</v>
      </c>
      <c r="K460" s="115" t="e">
        <v>#REF!</v>
      </c>
      <c r="L460" s="115" t="e">
        <v>#REF!</v>
      </c>
      <c r="M460" s="115" t="e">
        <v>#REF!</v>
      </c>
      <c r="N460" s="115" t="e">
        <v>#REF!</v>
      </c>
      <c r="O460" s="115" t="e">
        <v>#REF!</v>
      </c>
      <c r="P460" s="115" t="e">
        <v>#REF!</v>
      </c>
      <c r="Q460" s="115" t="e">
        <v>#REF!</v>
      </c>
      <c r="R460" s="115" t="e">
        <v>#REF!</v>
      </c>
      <c r="S460" s="115" t="e">
        <v>#REF!</v>
      </c>
      <c r="T460" s="115" t="e">
        <v>#REF!</v>
      </c>
      <c r="U460" s="115" t="e">
        <v>#REF!</v>
      </c>
      <c r="V460" s="115" t="e">
        <v>#REF!</v>
      </c>
      <c r="W460" s="115" t="e">
        <v>#REF!</v>
      </c>
      <c r="X460" s="115" t="e">
        <v>#REF!</v>
      </c>
      <c r="Y460" s="115" t="e">
        <v>#REF!</v>
      </c>
      <c r="Z460" s="115" t="e">
        <v>#REF!</v>
      </c>
      <c r="AA460" s="115" t="e">
        <v>#REF!</v>
      </c>
      <c r="AB460" s="115" t="e">
        <v>#REF!</v>
      </c>
      <c r="AC460" s="115" t="e">
        <v>#REF!</v>
      </c>
      <c r="AD460" s="115" t="e">
        <v>#REF!</v>
      </c>
      <c r="AE460" s="115" t="e">
        <v>#REF!</v>
      </c>
      <c r="AF460" s="115" t="e">
        <v>#REF!</v>
      </c>
      <c r="AG460" s="115" t="e">
        <v>#REF!</v>
      </c>
      <c r="AH460" s="115" t="e">
        <v>#REF!</v>
      </c>
      <c r="AI460" s="115" t="e">
        <v>#REF!</v>
      </c>
      <c r="AJ460" s="115" t="e">
        <v>#REF!</v>
      </c>
      <c r="AK460" s="115" t="e">
        <v>#REF!</v>
      </c>
      <c r="AL460" s="115" t="e">
        <v>#REF!</v>
      </c>
      <c r="AM460" s="115" t="e">
        <v>#REF!</v>
      </c>
      <c r="AN460" s="115" t="e">
        <v>#REF!</v>
      </c>
      <c r="AO460" s="115" t="e">
        <v>#REF!</v>
      </c>
      <c r="AP460" s="115" t="e">
        <v>#REF!</v>
      </c>
      <c r="AQ460" s="115" t="e">
        <v>#REF!</v>
      </c>
      <c r="AR460" s="115" t="e">
        <v>#REF!</v>
      </c>
      <c r="AS460" s="115" t="e">
        <v>#REF!</v>
      </c>
      <c r="AT460" s="115" t="e">
        <v>#REF!</v>
      </c>
      <c r="AU460" s="115" t="e">
        <v>#REF!</v>
      </c>
      <c r="AV460" s="115" t="e">
        <v>#REF!</v>
      </c>
      <c r="AW460" s="115" t="e">
        <v>#REF!</v>
      </c>
      <c r="AX460" s="115" t="e">
        <v>#REF!</v>
      </c>
      <c r="AY460" s="115" t="e">
        <v>#REF!</v>
      </c>
      <c r="AZ460" s="115" t="e">
        <v>#REF!</v>
      </c>
      <c r="BA460" s="115" t="e">
        <v>#REF!</v>
      </c>
      <c r="BB460" s="115" t="e">
        <v>#REF!</v>
      </c>
      <c r="BC460" s="115" t="e">
        <v>#REF!</v>
      </c>
      <c r="BD460" s="115" t="e">
        <v>#REF!</v>
      </c>
      <c r="BE460" s="115" t="e">
        <v>#REF!</v>
      </c>
      <c r="BF460" s="115" t="e">
        <v>#REF!</v>
      </c>
    </row>
    <row r="461" spans="2:58" ht="15.75" customHeight="1">
      <c r="B461" s="114" t="e">
        <v>#N/A</v>
      </c>
      <c r="C461" s="115" t="e">
        <v>#REF!</v>
      </c>
      <c r="D461" s="115" t="e">
        <v>#REF!</v>
      </c>
      <c r="E461" s="115" t="e">
        <v>#REF!</v>
      </c>
      <c r="F461" s="115" t="e">
        <v>#REF!</v>
      </c>
      <c r="G461" s="115" t="e">
        <v>#REF!</v>
      </c>
      <c r="H461" s="115" t="e">
        <v>#REF!</v>
      </c>
      <c r="I461" s="115" t="e">
        <v>#REF!</v>
      </c>
      <c r="J461" s="115" t="e">
        <v>#REF!</v>
      </c>
      <c r="K461" s="115" t="e">
        <v>#REF!</v>
      </c>
      <c r="L461" s="115" t="e">
        <v>#REF!</v>
      </c>
      <c r="M461" s="115" t="e">
        <v>#REF!</v>
      </c>
      <c r="N461" s="115" t="e">
        <v>#REF!</v>
      </c>
      <c r="O461" s="115" t="e">
        <v>#REF!</v>
      </c>
      <c r="P461" s="115" t="e">
        <v>#REF!</v>
      </c>
      <c r="Q461" s="115" t="e">
        <v>#REF!</v>
      </c>
      <c r="R461" s="115" t="e">
        <v>#REF!</v>
      </c>
      <c r="S461" s="115" t="e">
        <v>#REF!</v>
      </c>
      <c r="T461" s="115" t="e">
        <v>#REF!</v>
      </c>
      <c r="U461" s="115" t="e">
        <v>#REF!</v>
      </c>
      <c r="V461" s="115" t="e">
        <v>#REF!</v>
      </c>
      <c r="W461" s="115" t="e">
        <v>#REF!</v>
      </c>
      <c r="X461" s="115" t="e">
        <v>#REF!</v>
      </c>
      <c r="Y461" s="115" t="e">
        <v>#REF!</v>
      </c>
      <c r="Z461" s="115" t="e">
        <v>#REF!</v>
      </c>
      <c r="AA461" s="115" t="e">
        <v>#REF!</v>
      </c>
      <c r="AB461" s="115" t="e">
        <v>#REF!</v>
      </c>
      <c r="AC461" s="115" t="e">
        <v>#REF!</v>
      </c>
      <c r="AD461" s="115" t="e">
        <v>#REF!</v>
      </c>
      <c r="AE461" s="115" t="e">
        <v>#REF!</v>
      </c>
      <c r="AF461" s="115" t="e">
        <v>#REF!</v>
      </c>
      <c r="AG461" s="115" t="e">
        <v>#REF!</v>
      </c>
      <c r="AH461" s="115" t="e">
        <v>#REF!</v>
      </c>
      <c r="AI461" s="115" t="e">
        <v>#REF!</v>
      </c>
      <c r="AJ461" s="115" t="e">
        <v>#REF!</v>
      </c>
      <c r="AK461" s="115" t="e">
        <v>#REF!</v>
      </c>
      <c r="AL461" s="115" t="e">
        <v>#REF!</v>
      </c>
      <c r="AM461" s="115" t="e">
        <v>#REF!</v>
      </c>
      <c r="AN461" s="115" t="e">
        <v>#REF!</v>
      </c>
      <c r="AO461" s="115" t="e">
        <v>#REF!</v>
      </c>
      <c r="AP461" s="115" t="e">
        <v>#REF!</v>
      </c>
      <c r="AQ461" s="115" t="e">
        <v>#REF!</v>
      </c>
      <c r="AR461" s="115" t="e">
        <v>#REF!</v>
      </c>
      <c r="AS461" s="115" t="e">
        <v>#REF!</v>
      </c>
      <c r="AT461" s="115" t="e">
        <v>#REF!</v>
      </c>
      <c r="AU461" s="115" t="e">
        <v>#REF!</v>
      </c>
      <c r="AV461" s="115" t="e">
        <v>#REF!</v>
      </c>
      <c r="AW461" s="115" t="e">
        <v>#REF!</v>
      </c>
      <c r="AX461" s="115" t="e">
        <v>#REF!</v>
      </c>
      <c r="AY461" s="115" t="e">
        <v>#REF!</v>
      </c>
      <c r="AZ461" s="115" t="e">
        <v>#REF!</v>
      </c>
      <c r="BA461" s="115" t="e">
        <v>#REF!</v>
      </c>
      <c r="BB461" s="115" t="e">
        <v>#REF!</v>
      </c>
      <c r="BC461" s="115" t="e">
        <v>#REF!</v>
      </c>
      <c r="BD461" s="115" t="e">
        <v>#REF!</v>
      </c>
      <c r="BE461" s="115" t="e">
        <v>#REF!</v>
      </c>
      <c r="BF461" s="115" t="e">
        <v>#REF!</v>
      </c>
    </row>
    <row r="462" spans="2:58" ht="15.75" customHeight="1">
      <c r="B462" s="114" t="e">
        <v>#N/A</v>
      </c>
      <c r="C462" s="115" t="e">
        <v>#REF!</v>
      </c>
      <c r="D462" s="115" t="e">
        <v>#REF!</v>
      </c>
      <c r="E462" s="115" t="e">
        <v>#REF!</v>
      </c>
      <c r="F462" s="115" t="e">
        <v>#REF!</v>
      </c>
      <c r="G462" s="115" t="e">
        <v>#REF!</v>
      </c>
      <c r="H462" s="115" t="e">
        <v>#REF!</v>
      </c>
      <c r="I462" s="115" t="e">
        <v>#REF!</v>
      </c>
      <c r="J462" s="115" t="e">
        <v>#REF!</v>
      </c>
      <c r="K462" s="115" t="e">
        <v>#REF!</v>
      </c>
      <c r="L462" s="115" t="e">
        <v>#REF!</v>
      </c>
      <c r="M462" s="115" t="e">
        <v>#REF!</v>
      </c>
      <c r="N462" s="115" t="e">
        <v>#REF!</v>
      </c>
      <c r="O462" s="115" t="e">
        <v>#REF!</v>
      </c>
      <c r="P462" s="115" t="e">
        <v>#REF!</v>
      </c>
      <c r="Q462" s="115" t="e">
        <v>#REF!</v>
      </c>
      <c r="R462" s="115" t="e">
        <v>#REF!</v>
      </c>
      <c r="S462" s="115" t="e">
        <v>#REF!</v>
      </c>
      <c r="T462" s="115" t="e">
        <v>#REF!</v>
      </c>
      <c r="U462" s="115" t="e">
        <v>#REF!</v>
      </c>
      <c r="V462" s="115" t="e">
        <v>#REF!</v>
      </c>
      <c r="W462" s="115" t="e">
        <v>#REF!</v>
      </c>
      <c r="X462" s="115" t="e">
        <v>#REF!</v>
      </c>
      <c r="Y462" s="115" t="e">
        <v>#REF!</v>
      </c>
      <c r="Z462" s="115" t="e">
        <v>#REF!</v>
      </c>
      <c r="AA462" s="115" t="e">
        <v>#REF!</v>
      </c>
      <c r="AB462" s="115" t="e">
        <v>#REF!</v>
      </c>
      <c r="AC462" s="115" t="e">
        <v>#REF!</v>
      </c>
      <c r="AD462" s="115" t="e">
        <v>#REF!</v>
      </c>
      <c r="AE462" s="115" t="e">
        <v>#REF!</v>
      </c>
      <c r="AF462" s="115" t="e">
        <v>#REF!</v>
      </c>
      <c r="AG462" s="115" t="e">
        <v>#REF!</v>
      </c>
      <c r="AH462" s="115" t="e">
        <v>#REF!</v>
      </c>
      <c r="AI462" s="115" t="e">
        <v>#REF!</v>
      </c>
      <c r="AJ462" s="115" t="e">
        <v>#REF!</v>
      </c>
      <c r="AK462" s="115" t="e">
        <v>#REF!</v>
      </c>
      <c r="AL462" s="115" t="e">
        <v>#REF!</v>
      </c>
      <c r="AM462" s="115" t="e">
        <v>#REF!</v>
      </c>
      <c r="AN462" s="115" t="e">
        <v>#REF!</v>
      </c>
      <c r="AO462" s="115" t="e">
        <v>#REF!</v>
      </c>
      <c r="AP462" s="115" t="e">
        <v>#REF!</v>
      </c>
      <c r="AQ462" s="115" t="e">
        <v>#REF!</v>
      </c>
      <c r="AR462" s="115" t="e">
        <v>#REF!</v>
      </c>
      <c r="AS462" s="115" t="e">
        <v>#REF!</v>
      </c>
      <c r="AT462" s="115" t="e">
        <v>#REF!</v>
      </c>
      <c r="AU462" s="115" t="e">
        <v>#REF!</v>
      </c>
      <c r="AV462" s="115" t="e">
        <v>#REF!</v>
      </c>
      <c r="AW462" s="115" t="e">
        <v>#REF!</v>
      </c>
      <c r="AX462" s="115" t="e">
        <v>#REF!</v>
      </c>
      <c r="AY462" s="115" t="e">
        <v>#REF!</v>
      </c>
      <c r="AZ462" s="115" t="e">
        <v>#REF!</v>
      </c>
      <c r="BA462" s="115" t="e">
        <v>#REF!</v>
      </c>
      <c r="BB462" s="115" t="e">
        <v>#REF!</v>
      </c>
      <c r="BC462" s="115" t="e">
        <v>#REF!</v>
      </c>
      <c r="BD462" s="115" t="e">
        <v>#REF!</v>
      </c>
      <c r="BE462" s="115" t="e">
        <v>#REF!</v>
      </c>
      <c r="BF462" s="115" t="e">
        <v>#REF!</v>
      </c>
    </row>
    <row r="463" spans="2:58" ht="15.75" customHeight="1">
      <c r="B463" s="114" t="e">
        <v>#N/A</v>
      </c>
      <c r="C463" s="115" t="e">
        <v>#REF!</v>
      </c>
      <c r="D463" s="115" t="e">
        <v>#REF!</v>
      </c>
      <c r="E463" s="115" t="e">
        <v>#REF!</v>
      </c>
      <c r="F463" s="115" t="e">
        <v>#REF!</v>
      </c>
      <c r="G463" s="115" t="e">
        <v>#REF!</v>
      </c>
      <c r="H463" s="115" t="e">
        <v>#REF!</v>
      </c>
      <c r="I463" s="115" t="e">
        <v>#REF!</v>
      </c>
      <c r="J463" s="115" t="e">
        <v>#REF!</v>
      </c>
      <c r="K463" s="115" t="e">
        <v>#REF!</v>
      </c>
      <c r="L463" s="115" t="e">
        <v>#REF!</v>
      </c>
      <c r="M463" s="115" t="e">
        <v>#REF!</v>
      </c>
      <c r="N463" s="115" t="e">
        <v>#REF!</v>
      </c>
      <c r="O463" s="115" t="e">
        <v>#REF!</v>
      </c>
      <c r="P463" s="115" t="e">
        <v>#REF!</v>
      </c>
      <c r="Q463" s="115" t="e">
        <v>#REF!</v>
      </c>
      <c r="R463" s="115" t="e">
        <v>#REF!</v>
      </c>
      <c r="S463" s="115" t="e">
        <v>#REF!</v>
      </c>
      <c r="T463" s="115" t="e">
        <v>#REF!</v>
      </c>
      <c r="U463" s="115" t="e">
        <v>#REF!</v>
      </c>
      <c r="V463" s="115" t="e">
        <v>#REF!</v>
      </c>
      <c r="W463" s="115" t="e">
        <v>#REF!</v>
      </c>
      <c r="X463" s="115" t="e">
        <v>#REF!</v>
      </c>
      <c r="Y463" s="115" t="e">
        <v>#REF!</v>
      </c>
      <c r="Z463" s="115" t="e">
        <v>#REF!</v>
      </c>
      <c r="AA463" s="115" t="e">
        <v>#REF!</v>
      </c>
      <c r="AB463" s="115" t="e">
        <v>#REF!</v>
      </c>
      <c r="AC463" s="115" t="e">
        <v>#REF!</v>
      </c>
      <c r="AD463" s="115" t="e">
        <v>#REF!</v>
      </c>
      <c r="AE463" s="115" t="e">
        <v>#REF!</v>
      </c>
      <c r="AF463" s="115" t="e">
        <v>#REF!</v>
      </c>
      <c r="AG463" s="115" t="e">
        <v>#REF!</v>
      </c>
      <c r="AH463" s="115" t="e">
        <v>#REF!</v>
      </c>
      <c r="AI463" s="115" t="e">
        <v>#REF!</v>
      </c>
      <c r="AJ463" s="115" t="e">
        <v>#REF!</v>
      </c>
      <c r="AK463" s="115" t="e">
        <v>#REF!</v>
      </c>
      <c r="AL463" s="115" t="e">
        <v>#REF!</v>
      </c>
      <c r="AM463" s="115" t="e">
        <v>#REF!</v>
      </c>
      <c r="AN463" s="115" t="e">
        <v>#REF!</v>
      </c>
      <c r="AO463" s="115" t="e">
        <v>#REF!</v>
      </c>
      <c r="AP463" s="115" t="e">
        <v>#REF!</v>
      </c>
      <c r="AQ463" s="115" t="e">
        <v>#REF!</v>
      </c>
      <c r="AR463" s="115" t="e">
        <v>#REF!</v>
      </c>
      <c r="AS463" s="115" t="e">
        <v>#REF!</v>
      </c>
      <c r="AT463" s="115" t="e">
        <v>#REF!</v>
      </c>
      <c r="AU463" s="115" t="e">
        <v>#REF!</v>
      </c>
      <c r="AV463" s="115" t="e">
        <v>#REF!</v>
      </c>
      <c r="AW463" s="115" t="e">
        <v>#REF!</v>
      </c>
      <c r="AX463" s="115" t="e">
        <v>#REF!</v>
      </c>
      <c r="AY463" s="115" t="e">
        <v>#REF!</v>
      </c>
      <c r="AZ463" s="115" t="e">
        <v>#REF!</v>
      </c>
      <c r="BA463" s="115" t="e">
        <v>#REF!</v>
      </c>
      <c r="BB463" s="115" t="e">
        <v>#REF!</v>
      </c>
      <c r="BC463" s="115" t="e">
        <v>#REF!</v>
      </c>
      <c r="BD463" s="115" t="e">
        <v>#REF!</v>
      </c>
      <c r="BE463" s="115" t="e">
        <v>#REF!</v>
      </c>
      <c r="BF463" s="115" t="e">
        <v>#REF!</v>
      </c>
    </row>
    <row r="464" spans="2:58" ht="15.75" customHeight="1">
      <c r="B464" s="114" t="e">
        <v>#N/A</v>
      </c>
      <c r="C464" s="115" t="e">
        <v>#REF!</v>
      </c>
      <c r="D464" s="115" t="e">
        <v>#REF!</v>
      </c>
      <c r="E464" s="115" t="e">
        <v>#REF!</v>
      </c>
      <c r="F464" s="115" t="e">
        <v>#REF!</v>
      </c>
      <c r="G464" s="115" t="e">
        <v>#REF!</v>
      </c>
      <c r="H464" s="115" t="e">
        <v>#REF!</v>
      </c>
      <c r="I464" s="115" t="e">
        <v>#REF!</v>
      </c>
      <c r="J464" s="115" t="e">
        <v>#REF!</v>
      </c>
      <c r="K464" s="115" t="e">
        <v>#REF!</v>
      </c>
      <c r="L464" s="115" t="e">
        <v>#REF!</v>
      </c>
      <c r="M464" s="115" t="e">
        <v>#REF!</v>
      </c>
      <c r="N464" s="115" t="e">
        <v>#REF!</v>
      </c>
      <c r="O464" s="115" t="e">
        <v>#REF!</v>
      </c>
      <c r="P464" s="115" t="e">
        <v>#REF!</v>
      </c>
      <c r="Q464" s="115" t="e">
        <v>#REF!</v>
      </c>
      <c r="R464" s="115" t="e">
        <v>#REF!</v>
      </c>
      <c r="S464" s="115" t="e">
        <v>#REF!</v>
      </c>
      <c r="T464" s="115" t="e">
        <v>#REF!</v>
      </c>
      <c r="U464" s="115" t="e">
        <v>#REF!</v>
      </c>
      <c r="V464" s="115" t="e">
        <v>#REF!</v>
      </c>
      <c r="W464" s="115" t="e">
        <v>#REF!</v>
      </c>
      <c r="X464" s="115" t="e">
        <v>#REF!</v>
      </c>
      <c r="Y464" s="115" t="e">
        <v>#REF!</v>
      </c>
      <c r="Z464" s="115" t="e">
        <v>#REF!</v>
      </c>
      <c r="AA464" s="115" t="e">
        <v>#REF!</v>
      </c>
      <c r="AB464" s="115" t="e">
        <v>#REF!</v>
      </c>
      <c r="AC464" s="115" t="e">
        <v>#REF!</v>
      </c>
      <c r="AD464" s="115" t="e">
        <v>#REF!</v>
      </c>
      <c r="AE464" s="115" t="e">
        <v>#REF!</v>
      </c>
      <c r="AF464" s="115" t="e">
        <v>#REF!</v>
      </c>
      <c r="AG464" s="115" t="e">
        <v>#REF!</v>
      </c>
      <c r="AH464" s="115" t="e">
        <v>#REF!</v>
      </c>
      <c r="AI464" s="115" t="e">
        <v>#REF!</v>
      </c>
      <c r="AJ464" s="115" t="e">
        <v>#REF!</v>
      </c>
      <c r="AK464" s="115" t="e">
        <v>#REF!</v>
      </c>
      <c r="AL464" s="115" t="e">
        <v>#REF!</v>
      </c>
      <c r="AM464" s="115" t="e">
        <v>#REF!</v>
      </c>
      <c r="AN464" s="115" t="e">
        <v>#REF!</v>
      </c>
      <c r="AO464" s="115" t="e">
        <v>#REF!</v>
      </c>
      <c r="AP464" s="115" t="e">
        <v>#REF!</v>
      </c>
      <c r="AQ464" s="115" t="e">
        <v>#REF!</v>
      </c>
      <c r="AR464" s="115" t="e">
        <v>#REF!</v>
      </c>
      <c r="AS464" s="115" t="e">
        <v>#REF!</v>
      </c>
      <c r="AT464" s="115" t="e">
        <v>#REF!</v>
      </c>
      <c r="AU464" s="115" t="e">
        <v>#REF!</v>
      </c>
      <c r="AV464" s="115" t="e">
        <v>#REF!</v>
      </c>
      <c r="AW464" s="115" t="e">
        <v>#REF!</v>
      </c>
      <c r="AX464" s="115" t="e">
        <v>#REF!</v>
      </c>
      <c r="AY464" s="115" t="e">
        <v>#REF!</v>
      </c>
      <c r="AZ464" s="115" t="e">
        <v>#REF!</v>
      </c>
      <c r="BA464" s="115" t="e">
        <v>#REF!</v>
      </c>
      <c r="BB464" s="115" t="e">
        <v>#REF!</v>
      </c>
      <c r="BC464" s="115" t="e">
        <v>#REF!</v>
      </c>
      <c r="BD464" s="115" t="e">
        <v>#REF!</v>
      </c>
      <c r="BE464" s="115" t="e">
        <v>#REF!</v>
      </c>
      <c r="BF464" s="115" t="e">
        <v>#REF!</v>
      </c>
    </row>
    <row r="465" spans="2:58" ht="15.75" customHeight="1">
      <c r="B465" s="114" t="e">
        <v>#N/A</v>
      </c>
      <c r="C465" s="115" t="e">
        <v>#REF!</v>
      </c>
      <c r="D465" s="115" t="e">
        <v>#REF!</v>
      </c>
      <c r="E465" s="115" t="e">
        <v>#REF!</v>
      </c>
      <c r="F465" s="115" t="e">
        <v>#REF!</v>
      </c>
      <c r="G465" s="115" t="e">
        <v>#REF!</v>
      </c>
      <c r="H465" s="115" t="e">
        <v>#REF!</v>
      </c>
      <c r="I465" s="115" t="e">
        <v>#REF!</v>
      </c>
      <c r="J465" s="115" t="e">
        <v>#REF!</v>
      </c>
      <c r="K465" s="115" t="e">
        <v>#REF!</v>
      </c>
      <c r="L465" s="115" t="e">
        <v>#REF!</v>
      </c>
      <c r="M465" s="115" t="e">
        <v>#REF!</v>
      </c>
      <c r="N465" s="115" t="e">
        <v>#REF!</v>
      </c>
      <c r="O465" s="115" t="e">
        <v>#REF!</v>
      </c>
      <c r="P465" s="115" t="e">
        <v>#REF!</v>
      </c>
      <c r="Q465" s="115" t="e">
        <v>#REF!</v>
      </c>
      <c r="R465" s="115" t="e">
        <v>#REF!</v>
      </c>
      <c r="S465" s="115" t="e">
        <v>#REF!</v>
      </c>
      <c r="T465" s="115" t="e">
        <v>#REF!</v>
      </c>
      <c r="U465" s="115" t="e">
        <v>#REF!</v>
      </c>
      <c r="V465" s="115" t="e">
        <v>#REF!</v>
      </c>
      <c r="W465" s="115" t="e">
        <v>#REF!</v>
      </c>
      <c r="X465" s="115" t="e">
        <v>#REF!</v>
      </c>
      <c r="Y465" s="115" t="e">
        <v>#REF!</v>
      </c>
      <c r="Z465" s="115" t="e">
        <v>#REF!</v>
      </c>
      <c r="AA465" s="115" t="e">
        <v>#REF!</v>
      </c>
      <c r="AB465" s="115" t="e">
        <v>#REF!</v>
      </c>
      <c r="AC465" s="115" t="e">
        <v>#REF!</v>
      </c>
      <c r="AD465" s="115" t="e">
        <v>#REF!</v>
      </c>
      <c r="AE465" s="115" t="e">
        <v>#REF!</v>
      </c>
      <c r="AF465" s="115" t="e">
        <v>#REF!</v>
      </c>
      <c r="AG465" s="115" t="e">
        <v>#REF!</v>
      </c>
      <c r="AH465" s="115" t="e">
        <v>#REF!</v>
      </c>
      <c r="AI465" s="115" t="e">
        <v>#REF!</v>
      </c>
      <c r="AJ465" s="115" t="e">
        <v>#REF!</v>
      </c>
      <c r="AK465" s="115" t="e">
        <v>#REF!</v>
      </c>
      <c r="AL465" s="115" t="e">
        <v>#REF!</v>
      </c>
      <c r="AM465" s="115" t="e">
        <v>#REF!</v>
      </c>
      <c r="AN465" s="115" t="e">
        <v>#REF!</v>
      </c>
      <c r="AO465" s="115" t="e">
        <v>#REF!</v>
      </c>
      <c r="AP465" s="115" t="e">
        <v>#REF!</v>
      </c>
      <c r="AQ465" s="115" t="e">
        <v>#REF!</v>
      </c>
      <c r="AR465" s="115" t="e">
        <v>#REF!</v>
      </c>
      <c r="AS465" s="115" t="e">
        <v>#REF!</v>
      </c>
      <c r="AT465" s="115" t="e">
        <v>#REF!</v>
      </c>
      <c r="AU465" s="115" t="e">
        <v>#REF!</v>
      </c>
      <c r="AV465" s="115" t="e">
        <v>#REF!</v>
      </c>
      <c r="AW465" s="115" t="e">
        <v>#REF!</v>
      </c>
      <c r="AX465" s="115" t="e">
        <v>#REF!</v>
      </c>
      <c r="AY465" s="115" t="e">
        <v>#REF!</v>
      </c>
      <c r="AZ465" s="115" t="e">
        <v>#REF!</v>
      </c>
      <c r="BA465" s="115" t="e">
        <v>#REF!</v>
      </c>
      <c r="BB465" s="115" t="e">
        <v>#REF!</v>
      </c>
      <c r="BC465" s="115" t="e">
        <v>#REF!</v>
      </c>
      <c r="BD465" s="115" t="e">
        <v>#REF!</v>
      </c>
      <c r="BE465" s="115" t="e">
        <v>#REF!</v>
      </c>
      <c r="BF465" s="115" t="e">
        <v>#REF!</v>
      </c>
    </row>
    <row r="466" spans="2:58" ht="15.75" customHeight="1">
      <c r="B466" s="114" t="e">
        <v>#N/A</v>
      </c>
      <c r="C466" s="115" t="e">
        <v>#REF!</v>
      </c>
      <c r="D466" s="115" t="e">
        <v>#REF!</v>
      </c>
      <c r="E466" s="115" t="e">
        <v>#REF!</v>
      </c>
      <c r="F466" s="115" t="e">
        <v>#REF!</v>
      </c>
      <c r="G466" s="115" t="e">
        <v>#REF!</v>
      </c>
      <c r="H466" s="115" t="e">
        <v>#REF!</v>
      </c>
      <c r="I466" s="115" t="e">
        <v>#REF!</v>
      </c>
      <c r="J466" s="115" t="e">
        <v>#REF!</v>
      </c>
      <c r="K466" s="115" t="e">
        <v>#REF!</v>
      </c>
      <c r="L466" s="115" t="e">
        <v>#REF!</v>
      </c>
      <c r="M466" s="115" t="e">
        <v>#REF!</v>
      </c>
      <c r="N466" s="115" t="e">
        <v>#REF!</v>
      </c>
      <c r="O466" s="115" t="e">
        <v>#REF!</v>
      </c>
      <c r="P466" s="115" t="e">
        <v>#REF!</v>
      </c>
      <c r="Q466" s="115" t="e">
        <v>#REF!</v>
      </c>
      <c r="R466" s="115" t="e">
        <v>#REF!</v>
      </c>
      <c r="S466" s="115" t="e">
        <v>#REF!</v>
      </c>
      <c r="T466" s="115" t="e">
        <v>#REF!</v>
      </c>
      <c r="U466" s="115" t="e">
        <v>#REF!</v>
      </c>
      <c r="V466" s="115" t="e">
        <v>#REF!</v>
      </c>
      <c r="W466" s="115" t="e">
        <v>#REF!</v>
      </c>
      <c r="X466" s="115" t="e">
        <v>#REF!</v>
      </c>
      <c r="Y466" s="115" t="e">
        <v>#REF!</v>
      </c>
      <c r="Z466" s="115" t="e">
        <v>#REF!</v>
      </c>
      <c r="AA466" s="115" t="e">
        <v>#REF!</v>
      </c>
      <c r="AB466" s="115" t="e">
        <v>#REF!</v>
      </c>
      <c r="AC466" s="115" t="e">
        <v>#REF!</v>
      </c>
      <c r="AD466" s="115" t="e">
        <v>#REF!</v>
      </c>
      <c r="AE466" s="115" t="e">
        <v>#REF!</v>
      </c>
      <c r="AF466" s="115" t="e">
        <v>#REF!</v>
      </c>
      <c r="AG466" s="115" t="e">
        <v>#REF!</v>
      </c>
      <c r="AH466" s="115" t="e">
        <v>#REF!</v>
      </c>
      <c r="AI466" s="115" t="e">
        <v>#REF!</v>
      </c>
      <c r="AJ466" s="115" t="e">
        <v>#REF!</v>
      </c>
      <c r="AK466" s="115" t="e">
        <v>#REF!</v>
      </c>
      <c r="AL466" s="115" t="e">
        <v>#REF!</v>
      </c>
      <c r="AM466" s="115" t="e">
        <v>#REF!</v>
      </c>
      <c r="AN466" s="115" t="e">
        <v>#REF!</v>
      </c>
      <c r="AO466" s="115" t="e">
        <v>#REF!</v>
      </c>
      <c r="AP466" s="115" t="e">
        <v>#REF!</v>
      </c>
      <c r="AQ466" s="115" t="e">
        <v>#REF!</v>
      </c>
      <c r="AR466" s="115" t="e">
        <v>#REF!</v>
      </c>
      <c r="AS466" s="115" t="e">
        <v>#REF!</v>
      </c>
      <c r="AT466" s="115" t="e">
        <v>#REF!</v>
      </c>
      <c r="AU466" s="115" t="e">
        <v>#REF!</v>
      </c>
      <c r="AV466" s="115" t="e">
        <v>#REF!</v>
      </c>
      <c r="AW466" s="115" t="e">
        <v>#REF!</v>
      </c>
      <c r="AX466" s="115" t="e">
        <v>#REF!</v>
      </c>
      <c r="AY466" s="115" t="e">
        <v>#REF!</v>
      </c>
      <c r="AZ466" s="115" t="e">
        <v>#REF!</v>
      </c>
      <c r="BA466" s="115" t="e">
        <v>#REF!</v>
      </c>
      <c r="BB466" s="115" t="e">
        <v>#REF!</v>
      </c>
      <c r="BC466" s="115" t="e">
        <v>#REF!</v>
      </c>
      <c r="BD466" s="115" t="e">
        <v>#REF!</v>
      </c>
      <c r="BE466" s="115" t="e">
        <v>#REF!</v>
      </c>
      <c r="BF466" s="115" t="e">
        <v>#REF!</v>
      </c>
    </row>
    <row r="467" spans="2:58" ht="15.75" customHeight="1">
      <c r="B467" s="114" t="e">
        <v>#N/A</v>
      </c>
      <c r="C467" s="115" t="e">
        <v>#REF!</v>
      </c>
      <c r="D467" s="115" t="e">
        <v>#REF!</v>
      </c>
      <c r="E467" s="115" t="e">
        <v>#REF!</v>
      </c>
      <c r="F467" s="115" t="e">
        <v>#REF!</v>
      </c>
      <c r="G467" s="115" t="e">
        <v>#REF!</v>
      </c>
      <c r="H467" s="115" t="e">
        <v>#REF!</v>
      </c>
      <c r="I467" s="115" t="e">
        <v>#REF!</v>
      </c>
      <c r="J467" s="115" t="e">
        <v>#REF!</v>
      </c>
      <c r="K467" s="115" t="e">
        <v>#REF!</v>
      </c>
      <c r="L467" s="115" t="e">
        <v>#REF!</v>
      </c>
      <c r="M467" s="115" t="e">
        <v>#REF!</v>
      </c>
      <c r="N467" s="115" t="e">
        <v>#REF!</v>
      </c>
      <c r="O467" s="115" t="e">
        <v>#REF!</v>
      </c>
      <c r="P467" s="115" t="e">
        <v>#REF!</v>
      </c>
      <c r="Q467" s="115" t="e">
        <v>#REF!</v>
      </c>
      <c r="R467" s="115" t="e">
        <v>#REF!</v>
      </c>
      <c r="S467" s="115" t="e">
        <v>#REF!</v>
      </c>
      <c r="T467" s="115" t="e">
        <v>#REF!</v>
      </c>
      <c r="U467" s="115" t="e">
        <v>#REF!</v>
      </c>
      <c r="V467" s="115" t="e">
        <v>#REF!</v>
      </c>
      <c r="W467" s="115" t="e">
        <v>#REF!</v>
      </c>
      <c r="X467" s="115" t="e">
        <v>#REF!</v>
      </c>
      <c r="Y467" s="115" t="e">
        <v>#REF!</v>
      </c>
      <c r="Z467" s="115" t="e">
        <v>#REF!</v>
      </c>
      <c r="AA467" s="115" t="e">
        <v>#REF!</v>
      </c>
      <c r="AB467" s="115" t="e">
        <v>#REF!</v>
      </c>
      <c r="AC467" s="115" t="e">
        <v>#REF!</v>
      </c>
      <c r="AD467" s="115" t="e">
        <v>#REF!</v>
      </c>
      <c r="AE467" s="115" t="e">
        <v>#REF!</v>
      </c>
      <c r="AF467" s="115" t="e">
        <v>#REF!</v>
      </c>
      <c r="AG467" s="115" t="e">
        <v>#REF!</v>
      </c>
      <c r="AH467" s="115" t="e">
        <v>#REF!</v>
      </c>
      <c r="AI467" s="115" t="e">
        <v>#REF!</v>
      </c>
      <c r="AJ467" s="115" t="e">
        <v>#REF!</v>
      </c>
      <c r="AK467" s="115" t="e">
        <v>#REF!</v>
      </c>
      <c r="AL467" s="115" t="e">
        <v>#REF!</v>
      </c>
      <c r="AM467" s="115" t="e">
        <v>#REF!</v>
      </c>
      <c r="AN467" s="115" t="e">
        <v>#REF!</v>
      </c>
      <c r="AO467" s="115" t="e">
        <v>#REF!</v>
      </c>
      <c r="AP467" s="115" t="e">
        <v>#REF!</v>
      </c>
      <c r="AQ467" s="115" t="e">
        <v>#REF!</v>
      </c>
      <c r="AR467" s="115" t="e">
        <v>#REF!</v>
      </c>
      <c r="AS467" s="115" t="e">
        <v>#REF!</v>
      </c>
      <c r="AT467" s="115" t="e">
        <v>#REF!</v>
      </c>
      <c r="AU467" s="115" t="e">
        <v>#REF!</v>
      </c>
      <c r="AV467" s="115" t="e">
        <v>#REF!</v>
      </c>
      <c r="AW467" s="115" t="e">
        <v>#REF!</v>
      </c>
      <c r="AX467" s="115" t="e">
        <v>#REF!</v>
      </c>
      <c r="AY467" s="115" t="e">
        <v>#REF!</v>
      </c>
      <c r="AZ467" s="115" t="e">
        <v>#REF!</v>
      </c>
      <c r="BA467" s="115" t="e">
        <v>#REF!</v>
      </c>
      <c r="BB467" s="115" t="e">
        <v>#REF!</v>
      </c>
      <c r="BC467" s="115" t="e">
        <v>#REF!</v>
      </c>
      <c r="BD467" s="115" t="e">
        <v>#REF!</v>
      </c>
      <c r="BE467" s="115" t="e">
        <v>#REF!</v>
      </c>
      <c r="BF467" s="115" t="e">
        <v>#REF!</v>
      </c>
    </row>
    <row r="468" spans="2:58" ht="15.75" customHeight="1">
      <c r="B468" s="114" t="e">
        <v>#N/A</v>
      </c>
      <c r="C468" s="115" t="e">
        <v>#REF!</v>
      </c>
      <c r="D468" s="115" t="e">
        <v>#REF!</v>
      </c>
      <c r="E468" s="115" t="e">
        <v>#REF!</v>
      </c>
      <c r="F468" s="115" t="e">
        <v>#REF!</v>
      </c>
      <c r="G468" s="115" t="e">
        <v>#REF!</v>
      </c>
      <c r="H468" s="115" t="e">
        <v>#REF!</v>
      </c>
      <c r="I468" s="115" t="e">
        <v>#REF!</v>
      </c>
      <c r="J468" s="115" t="e">
        <v>#REF!</v>
      </c>
      <c r="K468" s="115" t="e">
        <v>#REF!</v>
      </c>
      <c r="L468" s="115" t="e">
        <v>#REF!</v>
      </c>
      <c r="M468" s="115" t="e">
        <v>#REF!</v>
      </c>
      <c r="N468" s="115" t="e">
        <v>#REF!</v>
      </c>
      <c r="O468" s="115" t="e">
        <v>#REF!</v>
      </c>
      <c r="P468" s="115" t="e">
        <v>#REF!</v>
      </c>
      <c r="Q468" s="115" t="e">
        <v>#REF!</v>
      </c>
      <c r="R468" s="115" t="e">
        <v>#REF!</v>
      </c>
      <c r="S468" s="115" t="e">
        <v>#REF!</v>
      </c>
      <c r="T468" s="115" t="e">
        <v>#REF!</v>
      </c>
      <c r="U468" s="115" t="e">
        <v>#REF!</v>
      </c>
      <c r="V468" s="115" t="e">
        <v>#REF!</v>
      </c>
      <c r="W468" s="115" t="e">
        <v>#REF!</v>
      </c>
      <c r="X468" s="115" t="e">
        <v>#REF!</v>
      </c>
      <c r="Y468" s="115" t="e">
        <v>#REF!</v>
      </c>
      <c r="Z468" s="115" t="e">
        <v>#REF!</v>
      </c>
      <c r="AA468" s="115" t="e">
        <v>#REF!</v>
      </c>
      <c r="AB468" s="115" t="e">
        <v>#REF!</v>
      </c>
      <c r="AC468" s="115" t="e">
        <v>#REF!</v>
      </c>
      <c r="AD468" s="115" t="e">
        <v>#REF!</v>
      </c>
      <c r="AE468" s="115" t="e">
        <v>#REF!</v>
      </c>
      <c r="AF468" s="115" t="e">
        <v>#REF!</v>
      </c>
      <c r="AG468" s="115" t="e">
        <v>#REF!</v>
      </c>
      <c r="AH468" s="115" t="e">
        <v>#REF!</v>
      </c>
      <c r="AI468" s="115" t="e">
        <v>#REF!</v>
      </c>
      <c r="AJ468" s="115" t="e">
        <v>#REF!</v>
      </c>
      <c r="AK468" s="115" t="e">
        <v>#REF!</v>
      </c>
      <c r="AL468" s="115" t="e">
        <v>#REF!</v>
      </c>
      <c r="AM468" s="115" t="e">
        <v>#REF!</v>
      </c>
      <c r="AN468" s="115" t="e">
        <v>#REF!</v>
      </c>
      <c r="AO468" s="115" t="e">
        <v>#REF!</v>
      </c>
      <c r="AP468" s="115" t="e">
        <v>#REF!</v>
      </c>
      <c r="AQ468" s="115" t="e">
        <v>#REF!</v>
      </c>
      <c r="AR468" s="115" t="e">
        <v>#REF!</v>
      </c>
      <c r="AS468" s="115" t="e">
        <v>#REF!</v>
      </c>
      <c r="AT468" s="115" t="e">
        <v>#REF!</v>
      </c>
      <c r="AU468" s="115" t="e">
        <v>#REF!</v>
      </c>
      <c r="AV468" s="115" t="e">
        <v>#REF!</v>
      </c>
      <c r="AW468" s="115" t="e">
        <v>#REF!</v>
      </c>
      <c r="AX468" s="115" t="e">
        <v>#REF!</v>
      </c>
      <c r="AY468" s="115" t="e">
        <v>#REF!</v>
      </c>
      <c r="AZ468" s="115" t="e">
        <v>#REF!</v>
      </c>
      <c r="BA468" s="115" t="e">
        <v>#REF!</v>
      </c>
      <c r="BB468" s="115" t="e">
        <v>#REF!</v>
      </c>
      <c r="BC468" s="115" t="e">
        <v>#REF!</v>
      </c>
      <c r="BD468" s="115" t="e">
        <v>#REF!</v>
      </c>
      <c r="BE468" s="115" t="e">
        <v>#REF!</v>
      </c>
      <c r="BF468" s="115" t="e">
        <v>#REF!</v>
      </c>
    </row>
    <row r="469" spans="2:58" ht="15.75" customHeight="1">
      <c r="B469" s="114" t="e">
        <v>#N/A</v>
      </c>
      <c r="C469" s="115" t="e">
        <v>#REF!</v>
      </c>
      <c r="D469" s="115" t="e">
        <v>#REF!</v>
      </c>
      <c r="E469" s="115" t="e">
        <v>#REF!</v>
      </c>
      <c r="F469" s="115" t="e">
        <v>#REF!</v>
      </c>
      <c r="G469" s="115" t="e">
        <v>#REF!</v>
      </c>
      <c r="H469" s="115" t="e">
        <v>#REF!</v>
      </c>
      <c r="I469" s="115" t="e">
        <v>#REF!</v>
      </c>
      <c r="J469" s="115" t="e">
        <v>#REF!</v>
      </c>
      <c r="K469" s="115" t="e">
        <v>#REF!</v>
      </c>
      <c r="L469" s="115" t="e">
        <v>#REF!</v>
      </c>
      <c r="M469" s="115" t="e">
        <v>#REF!</v>
      </c>
      <c r="N469" s="115" t="e">
        <v>#REF!</v>
      </c>
      <c r="O469" s="115" t="e">
        <v>#REF!</v>
      </c>
      <c r="P469" s="115" t="e">
        <v>#REF!</v>
      </c>
      <c r="Q469" s="115" t="e">
        <v>#REF!</v>
      </c>
      <c r="R469" s="115" t="e">
        <v>#REF!</v>
      </c>
      <c r="S469" s="115" t="e">
        <v>#REF!</v>
      </c>
      <c r="T469" s="115" t="e">
        <v>#REF!</v>
      </c>
      <c r="U469" s="115" t="e">
        <v>#REF!</v>
      </c>
      <c r="V469" s="115" t="e">
        <v>#REF!</v>
      </c>
      <c r="W469" s="115" t="e">
        <v>#REF!</v>
      </c>
      <c r="X469" s="115" t="e">
        <v>#REF!</v>
      </c>
      <c r="Y469" s="115" t="e">
        <v>#REF!</v>
      </c>
      <c r="Z469" s="115" t="e">
        <v>#REF!</v>
      </c>
      <c r="AA469" s="115" t="e">
        <v>#REF!</v>
      </c>
      <c r="AB469" s="115" t="e">
        <v>#REF!</v>
      </c>
      <c r="AC469" s="115" t="e">
        <v>#REF!</v>
      </c>
      <c r="AD469" s="115" t="e">
        <v>#REF!</v>
      </c>
      <c r="AE469" s="115" t="e">
        <v>#REF!</v>
      </c>
      <c r="AF469" s="115" t="e">
        <v>#REF!</v>
      </c>
      <c r="AG469" s="115" t="e">
        <v>#REF!</v>
      </c>
      <c r="AH469" s="115" t="e">
        <v>#REF!</v>
      </c>
      <c r="AI469" s="115" t="e">
        <v>#REF!</v>
      </c>
      <c r="AJ469" s="115" t="e">
        <v>#REF!</v>
      </c>
      <c r="AK469" s="115" t="e">
        <v>#REF!</v>
      </c>
      <c r="AL469" s="115" t="e">
        <v>#REF!</v>
      </c>
      <c r="AM469" s="115" t="e">
        <v>#REF!</v>
      </c>
      <c r="AN469" s="115" t="e">
        <v>#REF!</v>
      </c>
      <c r="AO469" s="115" t="e">
        <v>#REF!</v>
      </c>
      <c r="AP469" s="115" t="e">
        <v>#REF!</v>
      </c>
      <c r="AQ469" s="115" t="e">
        <v>#REF!</v>
      </c>
      <c r="AR469" s="115" t="e">
        <v>#REF!</v>
      </c>
      <c r="AS469" s="115" t="e">
        <v>#REF!</v>
      </c>
      <c r="AT469" s="115" t="e">
        <v>#REF!</v>
      </c>
      <c r="AU469" s="115" t="e">
        <v>#REF!</v>
      </c>
      <c r="AV469" s="115" t="e">
        <v>#REF!</v>
      </c>
      <c r="AW469" s="115" t="e">
        <v>#REF!</v>
      </c>
      <c r="AX469" s="115" t="e">
        <v>#REF!</v>
      </c>
      <c r="AY469" s="115" t="e">
        <v>#REF!</v>
      </c>
      <c r="AZ469" s="115" t="e">
        <v>#REF!</v>
      </c>
      <c r="BA469" s="115" t="e">
        <v>#REF!</v>
      </c>
      <c r="BB469" s="115" t="e">
        <v>#REF!</v>
      </c>
      <c r="BC469" s="115" t="e">
        <v>#REF!</v>
      </c>
      <c r="BD469" s="115" t="e">
        <v>#REF!</v>
      </c>
      <c r="BE469" s="115" t="e">
        <v>#REF!</v>
      </c>
      <c r="BF469" s="115" t="e">
        <v>#REF!</v>
      </c>
    </row>
    <row r="470" spans="2:58" ht="15.75" customHeight="1">
      <c r="B470" s="114" t="e">
        <v>#N/A</v>
      </c>
      <c r="C470" s="115" t="e">
        <v>#REF!</v>
      </c>
      <c r="D470" s="115" t="e">
        <v>#REF!</v>
      </c>
      <c r="E470" s="115" t="e">
        <v>#REF!</v>
      </c>
      <c r="F470" s="115" t="e">
        <v>#REF!</v>
      </c>
      <c r="G470" s="115" t="e">
        <v>#REF!</v>
      </c>
      <c r="H470" s="115" t="e">
        <v>#REF!</v>
      </c>
      <c r="I470" s="115" t="e">
        <v>#REF!</v>
      </c>
      <c r="J470" s="115" t="e">
        <v>#REF!</v>
      </c>
      <c r="K470" s="115" t="e">
        <v>#REF!</v>
      </c>
      <c r="L470" s="115" t="e">
        <v>#REF!</v>
      </c>
      <c r="M470" s="115" t="e">
        <v>#REF!</v>
      </c>
      <c r="N470" s="115" t="e">
        <v>#REF!</v>
      </c>
      <c r="O470" s="115" t="e">
        <v>#REF!</v>
      </c>
      <c r="P470" s="115" t="e">
        <v>#REF!</v>
      </c>
      <c r="Q470" s="115" t="e">
        <v>#REF!</v>
      </c>
      <c r="R470" s="115" t="e">
        <v>#REF!</v>
      </c>
      <c r="S470" s="115" t="e">
        <v>#REF!</v>
      </c>
      <c r="T470" s="115" t="e">
        <v>#REF!</v>
      </c>
      <c r="U470" s="115" t="e">
        <v>#REF!</v>
      </c>
      <c r="V470" s="115" t="e">
        <v>#REF!</v>
      </c>
      <c r="W470" s="115" t="e">
        <v>#REF!</v>
      </c>
      <c r="X470" s="115" t="e">
        <v>#REF!</v>
      </c>
      <c r="Y470" s="115" t="e">
        <v>#REF!</v>
      </c>
      <c r="Z470" s="115" t="e">
        <v>#REF!</v>
      </c>
      <c r="AA470" s="115" t="e">
        <v>#REF!</v>
      </c>
      <c r="AB470" s="115" t="e">
        <v>#REF!</v>
      </c>
      <c r="AC470" s="115" t="e">
        <v>#REF!</v>
      </c>
      <c r="AD470" s="115" t="e">
        <v>#REF!</v>
      </c>
      <c r="AE470" s="115" t="e">
        <v>#REF!</v>
      </c>
      <c r="AF470" s="115" t="e">
        <v>#REF!</v>
      </c>
      <c r="AG470" s="115" t="e">
        <v>#REF!</v>
      </c>
      <c r="AH470" s="115" t="e">
        <v>#REF!</v>
      </c>
      <c r="AI470" s="115" t="e">
        <v>#REF!</v>
      </c>
      <c r="AJ470" s="115" t="e">
        <v>#REF!</v>
      </c>
      <c r="AK470" s="115" t="e">
        <v>#REF!</v>
      </c>
      <c r="AL470" s="115" t="e">
        <v>#REF!</v>
      </c>
      <c r="AM470" s="115" t="e">
        <v>#REF!</v>
      </c>
      <c r="AN470" s="115" t="e">
        <v>#REF!</v>
      </c>
      <c r="AO470" s="115" t="e">
        <v>#REF!</v>
      </c>
      <c r="AP470" s="115" t="e">
        <v>#REF!</v>
      </c>
      <c r="AQ470" s="115" t="e">
        <v>#REF!</v>
      </c>
      <c r="AR470" s="115" t="e">
        <v>#REF!</v>
      </c>
      <c r="AS470" s="115" t="e">
        <v>#REF!</v>
      </c>
      <c r="AT470" s="115" t="e">
        <v>#REF!</v>
      </c>
      <c r="AU470" s="115" t="e">
        <v>#REF!</v>
      </c>
      <c r="AV470" s="115" t="e">
        <v>#REF!</v>
      </c>
      <c r="AW470" s="115" t="e">
        <v>#REF!</v>
      </c>
      <c r="AX470" s="115" t="e">
        <v>#REF!</v>
      </c>
      <c r="AY470" s="115" t="e">
        <v>#REF!</v>
      </c>
      <c r="AZ470" s="115" t="e">
        <v>#REF!</v>
      </c>
      <c r="BA470" s="115" t="e">
        <v>#REF!</v>
      </c>
      <c r="BB470" s="115" t="e">
        <v>#REF!</v>
      </c>
      <c r="BC470" s="115" t="e">
        <v>#REF!</v>
      </c>
      <c r="BD470" s="115" t="e">
        <v>#REF!</v>
      </c>
      <c r="BE470" s="115" t="e">
        <v>#REF!</v>
      </c>
      <c r="BF470" s="115" t="e">
        <v>#REF!</v>
      </c>
    </row>
    <row r="471" spans="2:58" ht="15.75" customHeight="1">
      <c r="B471" s="114" t="e">
        <v>#N/A</v>
      </c>
      <c r="C471" s="115" t="e">
        <v>#REF!</v>
      </c>
      <c r="D471" s="115" t="e">
        <v>#REF!</v>
      </c>
      <c r="E471" s="115" t="e">
        <v>#REF!</v>
      </c>
      <c r="F471" s="115" t="e">
        <v>#REF!</v>
      </c>
      <c r="G471" s="115" t="e">
        <v>#REF!</v>
      </c>
      <c r="H471" s="115" t="e">
        <v>#REF!</v>
      </c>
      <c r="I471" s="115" t="e">
        <v>#REF!</v>
      </c>
      <c r="J471" s="115" t="e">
        <v>#REF!</v>
      </c>
      <c r="K471" s="115" t="e">
        <v>#REF!</v>
      </c>
      <c r="L471" s="115" t="e">
        <v>#REF!</v>
      </c>
      <c r="M471" s="115" t="e">
        <v>#REF!</v>
      </c>
      <c r="N471" s="115" t="e">
        <v>#REF!</v>
      </c>
      <c r="O471" s="115" t="e">
        <v>#REF!</v>
      </c>
      <c r="P471" s="115" t="e">
        <v>#REF!</v>
      </c>
      <c r="Q471" s="115" t="e">
        <v>#REF!</v>
      </c>
      <c r="R471" s="115" t="e">
        <v>#REF!</v>
      </c>
      <c r="S471" s="115" t="e">
        <v>#REF!</v>
      </c>
      <c r="T471" s="115" t="e">
        <v>#REF!</v>
      </c>
      <c r="U471" s="115" t="e">
        <v>#REF!</v>
      </c>
      <c r="V471" s="115" t="e">
        <v>#REF!</v>
      </c>
      <c r="W471" s="115" t="e">
        <v>#REF!</v>
      </c>
      <c r="X471" s="115" t="e">
        <v>#REF!</v>
      </c>
      <c r="Y471" s="115" t="e">
        <v>#REF!</v>
      </c>
      <c r="Z471" s="115" t="e">
        <v>#REF!</v>
      </c>
      <c r="AA471" s="115" t="e">
        <v>#REF!</v>
      </c>
      <c r="AB471" s="115" t="e">
        <v>#REF!</v>
      </c>
      <c r="AC471" s="115" t="e">
        <v>#REF!</v>
      </c>
      <c r="AD471" s="115" t="e">
        <v>#REF!</v>
      </c>
      <c r="AE471" s="115" t="e">
        <v>#REF!</v>
      </c>
      <c r="AF471" s="115" t="e">
        <v>#REF!</v>
      </c>
      <c r="AG471" s="115" t="e">
        <v>#REF!</v>
      </c>
      <c r="AH471" s="115" t="e">
        <v>#REF!</v>
      </c>
      <c r="AI471" s="115" t="e">
        <v>#REF!</v>
      </c>
      <c r="AJ471" s="115" t="e">
        <v>#REF!</v>
      </c>
      <c r="AK471" s="115" t="e">
        <v>#REF!</v>
      </c>
      <c r="AL471" s="115" t="e">
        <v>#REF!</v>
      </c>
      <c r="AM471" s="115" t="e">
        <v>#REF!</v>
      </c>
      <c r="AN471" s="115" t="e">
        <v>#REF!</v>
      </c>
      <c r="AO471" s="115" t="e">
        <v>#REF!</v>
      </c>
      <c r="AP471" s="115" t="e">
        <v>#REF!</v>
      </c>
      <c r="AQ471" s="115" t="e">
        <v>#REF!</v>
      </c>
      <c r="AR471" s="115" t="e">
        <v>#REF!</v>
      </c>
      <c r="AS471" s="115" t="e">
        <v>#REF!</v>
      </c>
      <c r="AT471" s="115" t="e">
        <v>#REF!</v>
      </c>
      <c r="AU471" s="115" t="e">
        <v>#REF!</v>
      </c>
      <c r="AV471" s="115" t="e">
        <v>#REF!</v>
      </c>
      <c r="AW471" s="115" t="e">
        <v>#REF!</v>
      </c>
      <c r="AX471" s="115" t="e">
        <v>#REF!</v>
      </c>
      <c r="AY471" s="115" t="e">
        <v>#REF!</v>
      </c>
      <c r="AZ471" s="115" t="e">
        <v>#REF!</v>
      </c>
      <c r="BA471" s="115" t="e">
        <v>#REF!</v>
      </c>
      <c r="BB471" s="115" t="e">
        <v>#REF!</v>
      </c>
      <c r="BC471" s="115" t="e">
        <v>#REF!</v>
      </c>
      <c r="BD471" s="115" t="e">
        <v>#REF!</v>
      </c>
      <c r="BE471" s="115" t="e">
        <v>#REF!</v>
      </c>
      <c r="BF471" s="115" t="e">
        <v>#REF!</v>
      </c>
    </row>
    <row r="472" spans="2:58" ht="15.75" customHeight="1">
      <c r="B472" s="114" t="e">
        <v>#N/A</v>
      </c>
      <c r="C472" s="115" t="e">
        <v>#REF!</v>
      </c>
      <c r="D472" s="115" t="e">
        <v>#REF!</v>
      </c>
      <c r="E472" s="115" t="e">
        <v>#REF!</v>
      </c>
      <c r="F472" s="115" t="e">
        <v>#REF!</v>
      </c>
      <c r="G472" s="115" t="e">
        <v>#REF!</v>
      </c>
      <c r="H472" s="115" t="e">
        <v>#REF!</v>
      </c>
      <c r="I472" s="115" t="e">
        <v>#REF!</v>
      </c>
      <c r="J472" s="115" t="e">
        <v>#REF!</v>
      </c>
      <c r="K472" s="115" t="e">
        <v>#REF!</v>
      </c>
      <c r="L472" s="115" t="e">
        <v>#REF!</v>
      </c>
      <c r="M472" s="115" t="e">
        <v>#REF!</v>
      </c>
      <c r="N472" s="115" t="e">
        <v>#REF!</v>
      </c>
      <c r="O472" s="115" t="e">
        <v>#REF!</v>
      </c>
      <c r="P472" s="115" t="e">
        <v>#REF!</v>
      </c>
      <c r="Q472" s="115" t="e">
        <v>#REF!</v>
      </c>
      <c r="R472" s="115" t="e">
        <v>#REF!</v>
      </c>
      <c r="S472" s="115" t="e">
        <v>#REF!</v>
      </c>
      <c r="T472" s="115" t="e">
        <v>#REF!</v>
      </c>
      <c r="U472" s="115" t="e">
        <v>#REF!</v>
      </c>
      <c r="V472" s="115" t="e">
        <v>#REF!</v>
      </c>
      <c r="W472" s="115" t="e">
        <v>#REF!</v>
      </c>
      <c r="X472" s="115" t="e">
        <v>#REF!</v>
      </c>
      <c r="Y472" s="115" t="e">
        <v>#REF!</v>
      </c>
      <c r="Z472" s="115" t="e">
        <v>#REF!</v>
      </c>
      <c r="AA472" s="115" t="e">
        <v>#REF!</v>
      </c>
      <c r="AB472" s="115" t="e">
        <v>#REF!</v>
      </c>
      <c r="AC472" s="115" t="e">
        <v>#REF!</v>
      </c>
      <c r="AD472" s="115" t="e">
        <v>#REF!</v>
      </c>
      <c r="AE472" s="115" t="e">
        <v>#REF!</v>
      </c>
      <c r="AF472" s="115" t="e">
        <v>#REF!</v>
      </c>
      <c r="AG472" s="115" t="e">
        <v>#REF!</v>
      </c>
      <c r="AH472" s="115" t="e">
        <v>#REF!</v>
      </c>
      <c r="AI472" s="115" t="e">
        <v>#REF!</v>
      </c>
      <c r="AJ472" s="115" t="e">
        <v>#REF!</v>
      </c>
      <c r="AK472" s="115" t="e">
        <v>#REF!</v>
      </c>
      <c r="AL472" s="115" t="e">
        <v>#REF!</v>
      </c>
      <c r="AM472" s="115" t="e">
        <v>#REF!</v>
      </c>
      <c r="AN472" s="115" t="e">
        <v>#REF!</v>
      </c>
      <c r="AO472" s="115" t="e">
        <v>#REF!</v>
      </c>
      <c r="AP472" s="115" t="e">
        <v>#REF!</v>
      </c>
      <c r="AQ472" s="115" t="e">
        <v>#REF!</v>
      </c>
      <c r="AR472" s="115" t="e">
        <v>#REF!</v>
      </c>
      <c r="AS472" s="115" t="e">
        <v>#REF!</v>
      </c>
      <c r="AT472" s="115" t="e">
        <v>#REF!</v>
      </c>
      <c r="AU472" s="115" t="e">
        <v>#REF!</v>
      </c>
      <c r="AV472" s="115" t="e">
        <v>#REF!</v>
      </c>
      <c r="AW472" s="115" t="e">
        <v>#REF!</v>
      </c>
      <c r="AX472" s="115" t="e">
        <v>#REF!</v>
      </c>
      <c r="AY472" s="115" t="e">
        <v>#REF!</v>
      </c>
      <c r="AZ472" s="115" t="e">
        <v>#REF!</v>
      </c>
      <c r="BA472" s="115" t="e">
        <v>#REF!</v>
      </c>
      <c r="BB472" s="115" t="e">
        <v>#REF!</v>
      </c>
      <c r="BC472" s="115" t="e">
        <v>#REF!</v>
      </c>
      <c r="BD472" s="115" t="e">
        <v>#REF!</v>
      </c>
      <c r="BE472" s="115" t="e">
        <v>#REF!</v>
      </c>
      <c r="BF472" s="115" t="e">
        <v>#REF!</v>
      </c>
    </row>
    <row r="473" spans="2:58" ht="15.75" customHeight="1">
      <c r="B473" s="114" t="e">
        <v>#N/A</v>
      </c>
      <c r="C473" s="115" t="e">
        <v>#REF!</v>
      </c>
      <c r="D473" s="115" t="e">
        <v>#REF!</v>
      </c>
      <c r="E473" s="115" t="e">
        <v>#REF!</v>
      </c>
      <c r="F473" s="115" t="e">
        <v>#REF!</v>
      </c>
      <c r="G473" s="115" t="e">
        <v>#REF!</v>
      </c>
      <c r="H473" s="115" t="e">
        <v>#REF!</v>
      </c>
      <c r="I473" s="115" t="e">
        <v>#REF!</v>
      </c>
      <c r="J473" s="115" t="e">
        <v>#REF!</v>
      </c>
      <c r="K473" s="115" t="e">
        <v>#REF!</v>
      </c>
      <c r="L473" s="115" t="e">
        <v>#REF!</v>
      </c>
      <c r="M473" s="115" t="e">
        <v>#REF!</v>
      </c>
      <c r="N473" s="115" t="e">
        <v>#REF!</v>
      </c>
      <c r="O473" s="115" t="e">
        <v>#REF!</v>
      </c>
      <c r="P473" s="115" t="e">
        <v>#REF!</v>
      </c>
      <c r="Q473" s="115" t="e">
        <v>#REF!</v>
      </c>
      <c r="R473" s="115" t="e">
        <v>#REF!</v>
      </c>
      <c r="S473" s="115" t="e">
        <v>#REF!</v>
      </c>
      <c r="T473" s="115" t="e">
        <v>#REF!</v>
      </c>
      <c r="U473" s="115" t="e">
        <v>#REF!</v>
      </c>
      <c r="V473" s="115" t="e">
        <v>#REF!</v>
      </c>
      <c r="W473" s="115" t="e">
        <v>#REF!</v>
      </c>
      <c r="X473" s="115" t="e">
        <v>#REF!</v>
      </c>
      <c r="Y473" s="115" t="e">
        <v>#REF!</v>
      </c>
      <c r="Z473" s="115" t="e">
        <v>#REF!</v>
      </c>
      <c r="AA473" s="115" t="e">
        <v>#REF!</v>
      </c>
      <c r="AB473" s="115" t="e">
        <v>#REF!</v>
      </c>
      <c r="AC473" s="115" t="e">
        <v>#REF!</v>
      </c>
      <c r="AD473" s="115" t="e">
        <v>#REF!</v>
      </c>
      <c r="AE473" s="115" t="e">
        <v>#REF!</v>
      </c>
      <c r="AF473" s="115" t="e">
        <v>#REF!</v>
      </c>
      <c r="AG473" s="115" t="e">
        <v>#REF!</v>
      </c>
      <c r="AH473" s="115" t="e">
        <v>#REF!</v>
      </c>
      <c r="AI473" s="115" t="e">
        <v>#REF!</v>
      </c>
      <c r="AJ473" s="115" t="e">
        <v>#REF!</v>
      </c>
      <c r="AK473" s="115" t="e">
        <v>#REF!</v>
      </c>
      <c r="AL473" s="115" t="e">
        <v>#REF!</v>
      </c>
      <c r="AM473" s="115" t="e">
        <v>#REF!</v>
      </c>
      <c r="AN473" s="115" t="e">
        <v>#REF!</v>
      </c>
      <c r="AO473" s="115" t="e">
        <v>#REF!</v>
      </c>
      <c r="AP473" s="115" t="e">
        <v>#REF!</v>
      </c>
      <c r="AQ473" s="115" t="e">
        <v>#REF!</v>
      </c>
      <c r="AR473" s="115" t="e">
        <v>#REF!</v>
      </c>
      <c r="AS473" s="115" t="e">
        <v>#REF!</v>
      </c>
      <c r="AT473" s="115" t="e">
        <v>#REF!</v>
      </c>
      <c r="AU473" s="115" t="e">
        <v>#REF!</v>
      </c>
      <c r="AV473" s="115" t="e">
        <v>#REF!</v>
      </c>
      <c r="AW473" s="115" t="e">
        <v>#REF!</v>
      </c>
      <c r="AX473" s="115" t="e">
        <v>#REF!</v>
      </c>
      <c r="AY473" s="115" t="e">
        <v>#REF!</v>
      </c>
      <c r="AZ473" s="115" t="e">
        <v>#REF!</v>
      </c>
      <c r="BA473" s="115" t="e">
        <v>#REF!</v>
      </c>
      <c r="BB473" s="115" t="e">
        <v>#REF!</v>
      </c>
      <c r="BC473" s="115" t="e">
        <v>#REF!</v>
      </c>
      <c r="BD473" s="115" t="e">
        <v>#REF!</v>
      </c>
      <c r="BE473" s="115" t="e">
        <v>#REF!</v>
      </c>
      <c r="BF473" s="115" t="e">
        <v>#REF!</v>
      </c>
    </row>
    <row r="474" spans="2:58" ht="15.75" customHeight="1">
      <c r="B474" s="114" t="e">
        <v>#N/A</v>
      </c>
      <c r="C474" s="115" t="e">
        <v>#REF!</v>
      </c>
      <c r="D474" s="115" t="e">
        <v>#REF!</v>
      </c>
      <c r="E474" s="115" t="e">
        <v>#REF!</v>
      </c>
      <c r="F474" s="115" t="e">
        <v>#REF!</v>
      </c>
      <c r="G474" s="115" t="e">
        <v>#REF!</v>
      </c>
      <c r="H474" s="115" t="e">
        <v>#REF!</v>
      </c>
      <c r="I474" s="115" t="e">
        <v>#REF!</v>
      </c>
      <c r="J474" s="115" t="e">
        <v>#REF!</v>
      </c>
      <c r="K474" s="115" t="e">
        <v>#REF!</v>
      </c>
      <c r="L474" s="115" t="e">
        <v>#REF!</v>
      </c>
      <c r="M474" s="115" t="e">
        <v>#REF!</v>
      </c>
      <c r="N474" s="115" t="e">
        <v>#REF!</v>
      </c>
      <c r="O474" s="115" t="e">
        <v>#REF!</v>
      </c>
      <c r="P474" s="115" t="e">
        <v>#REF!</v>
      </c>
      <c r="Q474" s="115" t="e">
        <v>#REF!</v>
      </c>
      <c r="R474" s="115" t="e">
        <v>#REF!</v>
      </c>
      <c r="S474" s="115" t="e">
        <v>#REF!</v>
      </c>
      <c r="T474" s="115" t="e">
        <v>#REF!</v>
      </c>
      <c r="U474" s="115" t="e">
        <v>#REF!</v>
      </c>
      <c r="V474" s="115" t="e">
        <v>#REF!</v>
      </c>
      <c r="W474" s="115" t="e">
        <v>#REF!</v>
      </c>
      <c r="X474" s="115" t="e">
        <v>#REF!</v>
      </c>
      <c r="Y474" s="115" t="e">
        <v>#REF!</v>
      </c>
      <c r="Z474" s="115" t="e">
        <v>#REF!</v>
      </c>
      <c r="AA474" s="115" t="e">
        <v>#REF!</v>
      </c>
      <c r="AB474" s="115" t="e">
        <v>#REF!</v>
      </c>
      <c r="AC474" s="115" t="e">
        <v>#REF!</v>
      </c>
      <c r="AD474" s="115" t="e">
        <v>#REF!</v>
      </c>
      <c r="AE474" s="115" t="e">
        <v>#REF!</v>
      </c>
      <c r="AF474" s="115" t="e">
        <v>#REF!</v>
      </c>
      <c r="AG474" s="115" t="e">
        <v>#REF!</v>
      </c>
      <c r="AH474" s="115" t="e">
        <v>#REF!</v>
      </c>
      <c r="AI474" s="115" t="e">
        <v>#REF!</v>
      </c>
      <c r="AJ474" s="115" t="e">
        <v>#REF!</v>
      </c>
      <c r="AK474" s="115" t="e">
        <v>#REF!</v>
      </c>
      <c r="AL474" s="115" t="e">
        <v>#REF!</v>
      </c>
      <c r="AM474" s="115" t="e">
        <v>#REF!</v>
      </c>
      <c r="AN474" s="115" t="e">
        <v>#REF!</v>
      </c>
      <c r="AO474" s="115" t="e">
        <v>#REF!</v>
      </c>
      <c r="AP474" s="115" t="e">
        <v>#REF!</v>
      </c>
      <c r="AQ474" s="115" t="e">
        <v>#REF!</v>
      </c>
      <c r="AR474" s="115" t="e">
        <v>#REF!</v>
      </c>
      <c r="AS474" s="115" t="e">
        <v>#REF!</v>
      </c>
      <c r="AT474" s="115" t="e">
        <v>#REF!</v>
      </c>
      <c r="AU474" s="115" t="e">
        <v>#REF!</v>
      </c>
      <c r="AV474" s="115" t="e">
        <v>#REF!</v>
      </c>
      <c r="AW474" s="115" t="e">
        <v>#REF!</v>
      </c>
      <c r="AX474" s="115" t="e">
        <v>#REF!</v>
      </c>
      <c r="AY474" s="115" t="e">
        <v>#REF!</v>
      </c>
      <c r="AZ474" s="115" t="e">
        <v>#REF!</v>
      </c>
      <c r="BA474" s="115" t="e">
        <v>#REF!</v>
      </c>
      <c r="BB474" s="115" t="e">
        <v>#REF!</v>
      </c>
      <c r="BC474" s="115" t="e">
        <v>#REF!</v>
      </c>
      <c r="BD474" s="115" t="e">
        <v>#REF!</v>
      </c>
      <c r="BE474" s="115" t="e">
        <v>#REF!</v>
      </c>
      <c r="BF474" s="115" t="e">
        <v>#REF!</v>
      </c>
    </row>
    <row r="475" spans="2:58" ht="15.75" customHeight="1">
      <c r="B475" s="114" t="e">
        <v>#N/A</v>
      </c>
      <c r="C475" s="115" t="e">
        <v>#REF!</v>
      </c>
      <c r="D475" s="115" t="e">
        <v>#REF!</v>
      </c>
      <c r="E475" s="115" t="e">
        <v>#REF!</v>
      </c>
      <c r="F475" s="115" t="e">
        <v>#REF!</v>
      </c>
      <c r="G475" s="115" t="e">
        <v>#REF!</v>
      </c>
      <c r="H475" s="115" t="e">
        <v>#REF!</v>
      </c>
      <c r="I475" s="115" t="e">
        <v>#REF!</v>
      </c>
      <c r="J475" s="115" t="e">
        <v>#REF!</v>
      </c>
      <c r="K475" s="115" t="e">
        <v>#REF!</v>
      </c>
      <c r="L475" s="115" t="e">
        <v>#REF!</v>
      </c>
      <c r="M475" s="115" t="e">
        <v>#REF!</v>
      </c>
      <c r="N475" s="115" t="e">
        <v>#REF!</v>
      </c>
      <c r="O475" s="115" t="e">
        <v>#REF!</v>
      </c>
      <c r="P475" s="115" t="e">
        <v>#REF!</v>
      </c>
      <c r="Q475" s="115" t="e">
        <v>#REF!</v>
      </c>
      <c r="R475" s="115" t="e">
        <v>#REF!</v>
      </c>
      <c r="S475" s="115" t="e">
        <v>#REF!</v>
      </c>
      <c r="T475" s="115" t="e">
        <v>#REF!</v>
      </c>
      <c r="U475" s="115" t="e">
        <v>#REF!</v>
      </c>
      <c r="V475" s="115" t="e">
        <v>#REF!</v>
      </c>
      <c r="W475" s="115" t="e">
        <v>#REF!</v>
      </c>
      <c r="X475" s="115" t="e">
        <v>#REF!</v>
      </c>
      <c r="Y475" s="115" t="e">
        <v>#REF!</v>
      </c>
      <c r="Z475" s="115" t="e">
        <v>#REF!</v>
      </c>
      <c r="AA475" s="115" t="e">
        <v>#REF!</v>
      </c>
      <c r="AB475" s="115" t="e">
        <v>#REF!</v>
      </c>
      <c r="AC475" s="115" t="e">
        <v>#REF!</v>
      </c>
      <c r="AD475" s="115" t="e">
        <v>#REF!</v>
      </c>
      <c r="AE475" s="115" t="e">
        <v>#REF!</v>
      </c>
      <c r="AF475" s="115" t="e">
        <v>#REF!</v>
      </c>
      <c r="AG475" s="115" t="e">
        <v>#REF!</v>
      </c>
      <c r="AH475" s="115" t="e">
        <v>#REF!</v>
      </c>
      <c r="AI475" s="115" t="e">
        <v>#REF!</v>
      </c>
      <c r="AJ475" s="115" t="e">
        <v>#REF!</v>
      </c>
      <c r="AK475" s="115" t="e">
        <v>#REF!</v>
      </c>
      <c r="AL475" s="115" t="e">
        <v>#REF!</v>
      </c>
      <c r="AM475" s="115" t="e">
        <v>#REF!</v>
      </c>
      <c r="AN475" s="115" t="e">
        <v>#REF!</v>
      </c>
      <c r="AO475" s="115" t="e">
        <v>#REF!</v>
      </c>
      <c r="AP475" s="115" t="e">
        <v>#REF!</v>
      </c>
      <c r="AQ475" s="115" t="e">
        <v>#REF!</v>
      </c>
      <c r="AR475" s="115" t="e">
        <v>#REF!</v>
      </c>
      <c r="AS475" s="115" t="e">
        <v>#REF!</v>
      </c>
      <c r="AT475" s="115" t="e">
        <v>#REF!</v>
      </c>
      <c r="AU475" s="115" t="e">
        <v>#REF!</v>
      </c>
      <c r="AV475" s="115" t="e">
        <v>#REF!</v>
      </c>
      <c r="AW475" s="115" t="e">
        <v>#REF!</v>
      </c>
      <c r="AX475" s="115" t="e">
        <v>#REF!</v>
      </c>
      <c r="AY475" s="115" t="e">
        <v>#REF!</v>
      </c>
      <c r="AZ475" s="115" t="e">
        <v>#REF!</v>
      </c>
      <c r="BA475" s="115" t="e">
        <v>#REF!</v>
      </c>
      <c r="BB475" s="115" t="e">
        <v>#REF!</v>
      </c>
      <c r="BC475" s="115" t="e">
        <v>#REF!</v>
      </c>
      <c r="BD475" s="115" t="e">
        <v>#REF!</v>
      </c>
      <c r="BE475" s="115" t="e">
        <v>#REF!</v>
      </c>
      <c r="BF475" s="115" t="e">
        <v>#REF!</v>
      </c>
    </row>
    <row r="476" spans="2:58" ht="15.75" customHeight="1">
      <c r="B476" s="114" t="e">
        <v>#N/A</v>
      </c>
      <c r="C476" s="115" t="e">
        <v>#REF!</v>
      </c>
      <c r="D476" s="115" t="e">
        <v>#REF!</v>
      </c>
      <c r="E476" s="115" t="e">
        <v>#REF!</v>
      </c>
      <c r="F476" s="115" t="e">
        <v>#REF!</v>
      </c>
      <c r="G476" s="115" t="e">
        <v>#REF!</v>
      </c>
      <c r="H476" s="115" t="e">
        <v>#REF!</v>
      </c>
      <c r="I476" s="115" t="e">
        <v>#REF!</v>
      </c>
      <c r="J476" s="115" t="e">
        <v>#REF!</v>
      </c>
      <c r="K476" s="115" t="e">
        <v>#REF!</v>
      </c>
      <c r="L476" s="115" t="e">
        <v>#REF!</v>
      </c>
      <c r="M476" s="115" t="e">
        <v>#REF!</v>
      </c>
      <c r="N476" s="115" t="e">
        <v>#REF!</v>
      </c>
      <c r="O476" s="115" t="e">
        <v>#REF!</v>
      </c>
      <c r="P476" s="115" t="e">
        <v>#REF!</v>
      </c>
      <c r="Q476" s="115" t="e">
        <v>#REF!</v>
      </c>
      <c r="R476" s="115" t="e">
        <v>#REF!</v>
      </c>
      <c r="S476" s="115" t="e">
        <v>#REF!</v>
      </c>
      <c r="T476" s="115" t="e">
        <v>#REF!</v>
      </c>
      <c r="U476" s="115" t="e">
        <v>#REF!</v>
      </c>
      <c r="V476" s="115" t="e">
        <v>#REF!</v>
      </c>
      <c r="W476" s="115" t="e">
        <v>#REF!</v>
      </c>
      <c r="X476" s="115" t="e">
        <v>#REF!</v>
      </c>
      <c r="Y476" s="115" t="e">
        <v>#REF!</v>
      </c>
      <c r="Z476" s="115" t="e">
        <v>#REF!</v>
      </c>
      <c r="AA476" s="115" t="e">
        <v>#REF!</v>
      </c>
      <c r="AB476" s="115" t="e">
        <v>#REF!</v>
      </c>
      <c r="AC476" s="115" t="e">
        <v>#REF!</v>
      </c>
      <c r="AD476" s="115" t="e">
        <v>#REF!</v>
      </c>
      <c r="AE476" s="115" t="e">
        <v>#REF!</v>
      </c>
      <c r="AF476" s="115" t="e">
        <v>#REF!</v>
      </c>
      <c r="AG476" s="115" t="e">
        <v>#REF!</v>
      </c>
      <c r="AH476" s="115" t="e">
        <v>#REF!</v>
      </c>
      <c r="AI476" s="115" t="e">
        <v>#REF!</v>
      </c>
      <c r="AJ476" s="115" t="e">
        <v>#REF!</v>
      </c>
      <c r="AK476" s="115" t="e">
        <v>#REF!</v>
      </c>
      <c r="AL476" s="115" t="e">
        <v>#REF!</v>
      </c>
      <c r="AM476" s="115" t="e">
        <v>#REF!</v>
      </c>
      <c r="AN476" s="115" t="e">
        <v>#REF!</v>
      </c>
      <c r="AO476" s="115" t="e">
        <v>#REF!</v>
      </c>
      <c r="AP476" s="115" t="e">
        <v>#REF!</v>
      </c>
      <c r="AQ476" s="115" t="e">
        <v>#REF!</v>
      </c>
      <c r="AR476" s="115" t="e">
        <v>#REF!</v>
      </c>
      <c r="AS476" s="115" t="e">
        <v>#REF!</v>
      </c>
      <c r="AT476" s="115" t="e">
        <v>#REF!</v>
      </c>
      <c r="AU476" s="115" t="e">
        <v>#REF!</v>
      </c>
      <c r="AV476" s="115" t="e">
        <v>#REF!</v>
      </c>
      <c r="AW476" s="115" t="e">
        <v>#REF!</v>
      </c>
      <c r="AX476" s="115" t="e">
        <v>#REF!</v>
      </c>
      <c r="AY476" s="115" t="e">
        <v>#REF!</v>
      </c>
      <c r="AZ476" s="115" t="e">
        <v>#REF!</v>
      </c>
      <c r="BA476" s="115" t="e">
        <v>#REF!</v>
      </c>
      <c r="BB476" s="115" t="e">
        <v>#REF!</v>
      </c>
      <c r="BC476" s="115" t="e">
        <v>#REF!</v>
      </c>
      <c r="BD476" s="115" t="e">
        <v>#REF!</v>
      </c>
      <c r="BE476" s="115" t="e">
        <v>#REF!</v>
      </c>
      <c r="BF476" s="115" t="e">
        <v>#REF!</v>
      </c>
    </row>
    <row r="477" spans="2:58" ht="15.75" customHeight="1">
      <c r="B477" s="114" t="e">
        <v>#N/A</v>
      </c>
      <c r="C477" s="115" t="e">
        <v>#REF!</v>
      </c>
      <c r="D477" s="115" t="e">
        <v>#REF!</v>
      </c>
      <c r="E477" s="115" t="e">
        <v>#REF!</v>
      </c>
      <c r="F477" s="115" t="e">
        <v>#REF!</v>
      </c>
      <c r="G477" s="115" t="e">
        <v>#REF!</v>
      </c>
      <c r="H477" s="115" t="e">
        <v>#REF!</v>
      </c>
      <c r="I477" s="115" t="e">
        <v>#REF!</v>
      </c>
      <c r="J477" s="115" t="e">
        <v>#REF!</v>
      </c>
      <c r="K477" s="115" t="e">
        <v>#REF!</v>
      </c>
      <c r="L477" s="115" t="e">
        <v>#REF!</v>
      </c>
      <c r="M477" s="115" t="e">
        <v>#REF!</v>
      </c>
      <c r="N477" s="115" t="e">
        <v>#REF!</v>
      </c>
      <c r="O477" s="115" t="e">
        <v>#REF!</v>
      </c>
      <c r="P477" s="115" t="e">
        <v>#REF!</v>
      </c>
      <c r="Q477" s="115" t="e">
        <v>#REF!</v>
      </c>
      <c r="R477" s="115" t="e">
        <v>#REF!</v>
      </c>
      <c r="S477" s="115" t="e">
        <v>#REF!</v>
      </c>
      <c r="T477" s="115" t="e">
        <v>#REF!</v>
      </c>
      <c r="U477" s="115" t="e">
        <v>#REF!</v>
      </c>
      <c r="V477" s="115" t="e">
        <v>#REF!</v>
      </c>
      <c r="W477" s="115" t="e">
        <v>#REF!</v>
      </c>
      <c r="X477" s="115" t="e">
        <v>#REF!</v>
      </c>
      <c r="Y477" s="115" t="e">
        <v>#REF!</v>
      </c>
      <c r="Z477" s="115" t="e">
        <v>#REF!</v>
      </c>
      <c r="AA477" s="115" t="e">
        <v>#REF!</v>
      </c>
      <c r="AB477" s="115" t="e">
        <v>#REF!</v>
      </c>
      <c r="AC477" s="115" t="e">
        <v>#REF!</v>
      </c>
      <c r="AD477" s="115" t="e">
        <v>#REF!</v>
      </c>
      <c r="AE477" s="115" t="e">
        <v>#REF!</v>
      </c>
      <c r="AF477" s="115" t="e">
        <v>#REF!</v>
      </c>
      <c r="AG477" s="115" t="e">
        <v>#REF!</v>
      </c>
      <c r="AH477" s="115" t="e">
        <v>#REF!</v>
      </c>
      <c r="AI477" s="115" t="e">
        <v>#REF!</v>
      </c>
      <c r="AJ477" s="115" t="e">
        <v>#REF!</v>
      </c>
      <c r="AK477" s="115" t="e">
        <v>#REF!</v>
      </c>
      <c r="AL477" s="115" t="e">
        <v>#REF!</v>
      </c>
      <c r="AM477" s="115" t="e">
        <v>#REF!</v>
      </c>
      <c r="AN477" s="115" t="e">
        <v>#REF!</v>
      </c>
      <c r="AO477" s="115" t="e">
        <v>#REF!</v>
      </c>
      <c r="AP477" s="115" t="e">
        <v>#REF!</v>
      </c>
      <c r="AQ477" s="115" t="e">
        <v>#REF!</v>
      </c>
      <c r="AR477" s="115" t="e">
        <v>#REF!</v>
      </c>
      <c r="AS477" s="115" t="e">
        <v>#REF!</v>
      </c>
      <c r="AT477" s="115" t="e">
        <v>#REF!</v>
      </c>
      <c r="AU477" s="115" t="e">
        <v>#REF!</v>
      </c>
      <c r="AV477" s="115" t="e">
        <v>#REF!</v>
      </c>
      <c r="AW477" s="115" t="e">
        <v>#REF!</v>
      </c>
      <c r="AX477" s="115" t="e">
        <v>#REF!</v>
      </c>
      <c r="AY477" s="115" t="e">
        <v>#REF!</v>
      </c>
      <c r="AZ477" s="115" t="e">
        <v>#REF!</v>
      </c>
      <c r="BA477" s="115" t="e">
        <v>#REF!</v>
      </c>
      <c r="BB477" s="115" t="e">
        <v>#REF!</v>
      </c>
      <c r="BC477" s="115" t="e">
        <v>#REF!</v>
      </c>
      <c r="BD477" s="115" t="e">
        <v>#REF!</v>
      </c>
      <c r="BE477" s="115" t="e">
        <v>#REF!</v>
      </c>
      <c r="BF477" s="115" t="e">
        <v>#REF!</v>
      </c>
    </row>
    <row r="478" spans="2:58" ht="15.75" customHeight="1">
      <c r="B478" s="114" t="e">
        <v>#N/A</v>
      </c>
      <c r="C478" s="115" t="e">
        <v>#REF!</v>
      </c>
      <c r="D478" s="115" t="e">
        <v>#REF!</v>
      </c>
      <c r="E478" s="115" t="e">
        <v>#REF!</v>
      </c>
      <c r="F478" s="115" t="e">
        <v>#REF!</v>
      </c>
      <c r="G478" s="115" t="e">
        <v>#REF!</v>
      </c>
      <c r="H478" s="115" t="e">
        <v>#REF!</v>
      </c>
      <c r="I478" s="115" t="e">
        <v>#REF!</v>
      </c>
      <c r="J478" s="115" t="e">
        <v>#REF!</v>
      </c>
      <c r="K478" s="115" t="e">
        <v>#REF!</v>
      </c>
      <c r="L478" s="115" t="e">
        <v>#REF!</v>
      </c>
      <c r="M478" s="115" t="e">
        <v>#REF!</v>
      </c>
      <c r="N478" s="115" t="e">
        <v>#REF!</v>
      </c>
      <c r="O478" s="115" t="e">
        <v>#REF!</v>
      </c>
      <c r="P478" s="115" t="e">
        <v>#REF!</v>
      </c>
      <c r="Q478" s="115" t="e">
        <v>#REF!</v>
      </c>
      <c r="R478" s="115" t="e">
        <v>#REF!</v>
      </c>
      <c r="S478" s="115" t="e">
        <v>#REF!</v>
      </c>
      <c r="T478" s="115" t="e">
        <v>#REF!</v>
      </c>
      <c r="U478" s="115" t="e">
        <v>#REF!</v>
      </c>
      <c r="V478" s="115" t="e">
        <v>#REF!</v>
      </c>
      <c r="W478" s="115" t="e">
        <v>#REF!</v>
      </c>
      <c r="X478" s="115" t="e">
        <v>#REF!</v>
      </c>
      <c r="Y478" s="115" t="e">
        <v>#REF!</v>
      </c>
      <c r="Z478" s="115" t="e">
        <v>#REF!</v>
      </c>
      <c r="AA478" s="115" t="e">
        <v>#REF!</v>
      </c>
      <c r="AB478" s="115" t="e">
        <v>#REF!</v>
      </c>
      <c r="AC478" s="115" t="e">
        <v>#REF!</v>
      </c>
      <c r="AD478" s="115" t="e">
        <v>#REF!</v>
      </c>
      <c r="AE478" s="115" t="e">
        <v>#REF!</v>
      </c>
      <c r="AF478" s="115" t="e">
        <v>#REF!</v>
      </c>
      <c r="AG478" s="115" t="e">
        <v>#REF!</v>
      </c>
      <c r="AH478" s="115" t="e">
        <v>#REF!</v>
      </c>
      <c r="AI478" s="115" t="e">
        <v>#REF!</v>
      </c>
      <c r="AJ478" s="115" t="e">
        <v>#REF!</v>
      </c>
      <c r="AK478" s="115" t="e">
        <v>#REF!</v>
      </c>
      <c r="AL478" s="115" t="e">
        <v>#REF!</v>
      </c>
      <c r="AM478" s="115" t="e">
        <v>#REF!</v>
      </c>
      <c r="AN478" s="115" t="e">
        <v>#REF!</v>
      </c>
      <c r="AO478" s="115" t="e">
        <v>#REF!</v>
      </c>
      <c r="AP478" s="115" t="e">
        <v>#REF!</v>
      </c>
      <c r="AQ478" s="115" t="e">
        <v>#REF!</v>
      </c>
      <c r="AR478" s="115" t="e">
        <v>#REF!</v>
      </c>
      <c r="AS478" s="115" t="e">
        <v>#REF!</v>
      </c>
      <c r="AT478" s="115" t="e">
        <v>#REF!</v>
      </c>
      <c r="AU478" s="115" t="e">
        <v>#REF!</v>
      </c>
      <c r="AV478" s="115" t="e">
        <v>#REF!</v>
      </c>
      <c r="AW478" s="115" t="e">
        <v>#REF!</v>
      </c>
      <c r="AX478" s="115" t="e">
        <v>#REF!</v>
      </c>
      <c r="AY478" s="115" t="e">
        <v>#REF!</v>
      </c>
      <c r="AZ478" s="115" t="e">
        <v>#REF!</v>
      </c>
      <c r="BA478" s="115" t="e">
        <v>#REF!</v>
      </c>
      <c r="BB478" s="115" t="e">
        <v>#REF!</v>
      </c>
      <c r="BC478" s="115" t="e">
        <v>#REF!</v>
      </c>
      <c r="BD478" s="115" t="e">
        <v>#REF!</v>
      </c>
      <c r="BE478" s="115" t="e">
        <v>#REF!</v>
      </c>
      <c r="BF478" s="115" t="e">
        <v>#REF!</v>
      </c>
    </row>
    <row r="479" spans="2:58" ht="15.75" customHeight="1">
      <c r="B479" s="114" t="e">
        <v>#N/A</v>
      </c>
      <c r="C479" s="115" t="e">
        <v>#REF!</v>
      </c>
      <c r="D479" s="115" t="e">
        <v>#REF!</v>
      </c>
      <c r="E479" s="115" t="e">
        <v>#REF!</v>
      </c>
      <c r="F479" s="115" t="e">
        <v>#REF!</v>
      </c>
      <c r="G479" s="115" t="e">
        <v>#REF!</v>
      </c>
      <c r="H479" s="115" t="e">
        <v>#REF!</v>
      </c>
      <c r="I479" s="115" t="e">
        <v>#REF!</v>
      </c>
      <c r="J479" s="115" t="e">
        <v>#REF!</v>
      </c>
      <c r="K479" s="115" t="e">
        <v>#REF!</v>
      </c>
      <c r="L479" s="115" t="e">
        <v>#REF!</v>
      </c>
      <c r="M479" s="115" t="e">
        <v>#REF!</v>
      </c>
      <c r="N479" s="115" t="e">
        <v>#REF!</v>
      </c>
      <c r="O479" s="115" t="e">
        <v>#REF!</v>
      </c>
      <c r="P479" s="115" t="e">
        <v>#REF!</v>
      </c>
      <c r="Q479" s="115" t="e">
        <v>#REF!</v>
      </c>
      <c r="R479" s="115" t="e">
        <v>#REF!</v>
      </c>
      <c r="S479" s="115" t="e">
        <v>#REF!</v>
      </c>
      <c r="T479" s="115" t="e">
        <v>#REF!</v>
      </c>
      <c r="U479" s="115" t="e">
        <v>#REF!</v>
      </c>
      <c r="V479" s="115" t="e">
        <v>#REF!</v>
      </c>
      <c r="W479" s="115" t="e">
        <v>#REF!</v>
      </c>
      <c r="X479" s="115" t="e">
        <v>#REF!</v>
      </c>
      <c r="Y479" s="115" t="e">
        <v>#REF!</v>
      </c>
      <c r="Z479" s="115" t="e">
        <v>#REF!</v>
      </c>
      <c r="AA479" s="115" t="e">
        <v>#REF!</v>
      </c>
      <c r="AB479" s="115" t="e">
        <v>#REF!</v>
      </c>
      <c r="AC479" s="115" t="e">
        <v>#REF!</v>
      </c>
      <c r="AD479" s="115" t="e">
        <v>#REF!</v>
      </c>
      <c r="AE479" s="115" t="e">
        <v>#REF!</v>
      </c>
      <c r="AF479" s="115" t="e">
        <v>#REF!</v>
      </c>
      <c r="AG479" s="115" t="e">
        <v>#REF!</v>
      </c>
      <c r="AH479" s="115" t="e">
        <v>#REF!</v>
      </c>
      <c r="AI479" s="115" t="e">
        <v>#REF!</v>
      </c>
      <c r="AJ479" s="115" t="e">
        <v>#REF!</v>
      </c>
      <c r="AK479" s="115" t="e">
        <v>#REF!</v>
      </c>
      <c r="AL479" s="115" t="e">
        <v>#REF!</v>
      </c>
      <c r="AM479" s="115" t="e">
        <v>#REF!</v>
      </c>
      <c r="AN479" s="115" t="e">
        <v>#REF!</v>
      </c>
      <c r="AO479" s="115" t="e">
        <v>#REF!</v>
      </c>
      <c r="AP479" s="115" t="e">
        <v>#REF!</v>
      </c>
      <c r="AQ479" s="115" t="e">
        <v>#REF!</v>
      </c>
      <c r="AR479" s="115" t="e">
        <v>#REF!</v>
      </c>
      <c r="AS479" s="115" t="e">
        <v>#REF!</v>
      </c>
      <c r="AT479" s="115" t="e">
        <v>#REF!</v>
      </c>
      <c r="AU479" s="115" t="e">
        <v>#REF!</v>
      </c>
      <c r="AV479" s="115" t="e">
        <v>#REF!</v>
      </c>
      <c r="AW479" s="115" t="e">
        <v>#REF!</v>
      </c>
      <c r="AX479" s="115" t="e">
        <v>#REF!</v>
      </c>
      <c r="AY479" s="115" t="e">
        <v>#REF!</v>
      </c>
      <c r="AZ479" s="115" t="e">
        <v>#REF!</v>
      </c>
      <c r="BA479" s="115" t="e">
        <v>#REF!</v>
      </c>
      <c r="BB479" s="115" t="e">
        <v>#REF!</v>
      </c>
      <c r="BC479" s="115" t="e">
        <v>#REF!</v>
      </c>
      <c r="BD479" s="115" t="e">
        <v>#REF!</v>
      </c>
      <c r="BE479" s="115" t="e">
        <v>#REF!</v>
      </c>
      <c r="BF479" s="115" t="e">
        <v>#REF!</v>
      </c>
    </row>
    <row r="480" spans="2:58" ht="15.75" customHeight="1">
      <c r="B480" s="114" t="e">
        <v>#N/A</v>
      </c>
      <c r="C480" s="115" t="e">
        <v>#REF!</v>
      </c>
      <c r="D480" s="115" t="e">
        <v>#REF!</v>
      </c>
      <c r="E480" s="115" t="e">
        <v>#REF!</v>
      </c>
      <c r="F480" s="115" t="e">
        <v>#REF!</v>
      </c>
      <c r="G480" s="115" t="e">
        <v>#REF!</v>
      </c>
      <c r="H480" s="115" t="e">
        <v>#REF!</v>
      </c>
      <c r="I480" s="115" t="e">
        <v>#REF!</v>
      </c>
      <c r="J480" s="115" t="e">
        <v>#REF!</v>
      </c>
      <c r="K480" s="115" t="e">
        <v>#REF!</v>
      </c>
      <c r="L480" s="115" t="e">
        <v>#REF!</v>
      </c>
      <c r="M480" s="115" t="e">
        <v>#REF!</v>
      </c>
      <c r="N480" s="115" t="e">
        <v>#REF!</v>
      </c>
      <c r="O480" s="115" t="e">
        <v>#REF!</v>
      </c>
      <c r="P480" s="115" t="e">
        <v>#REF!</v>
      </c>
      <c r="Q480" s="115" t="e">
        <v>#REF!</v>
      </c>
      <c r="R480" s="115" t="e">
        <v>#REF!</v>
      </c>
      <c r="S480" s="115" t="e">
        <v>#REF!</v>
      </c>
      <c r="T480" s="115" t="e">
        <v>#REF!</v>
      </c>
      <c r="U480" s="115" t="e">
        <v>#REF!</v>
      </c>
      <c r="V480" s="115" t="e">
        <v>#REF!</v>
      </c>
      <c r="W480" s="115" t="e">
        <v>#REF!</v>
      </c>
      <c r="X480" s="115" t="e">
        <v>#REF!</v>
      </c>
      <c r="Y480" s="115" t="e">
        <v>#REF!</v>
      </c>
      <c r="Z480" s="115" t="e">
        <v>#REF!</v>
      </c>
      <c r="AA480" s="115" t="e">
        <v>#REF!</v>
      </c>
      <c r="AB480" s="115" t="e">
        <v>#REF!</v>
      </c>
      <c r="AC480" s="115" t="e">
        <v>#REF!</v>
      </c>
      <c r="AD480" s="115" t="e">
        <v>#REF!</v>
      </c>
      <c r="AE480" s="115" t="e">
        <v>#REF!</v>
      </c>
      <c r="AF480" s="115" t="e">
        <v>#REF!</v>
      </c>
      <c r="AG480" s="115" t="e">
        <v>#REF!</v>
      </c>
      <c r="AH480" s="115" t="e">
        <v>#REF!</v>
      </c>
      <c r="AI480" s="115" t="e">
        <v>#REF!</v>
      </c>
      <c r="AJ480" s="115" t="e">
        <v>#REF!</v>
      </c>
      <c r="AK480" s="115" t="e">
        <v>#REF!</v>
      </c>
      <c r="AL480" s="115" t="e">
        <v>#REF!</v>
      </c>
      <c r="AM480" s="115" t="e">
        <v>#REF!</v>
      </c>
      <c r="AN480" s="115" t="e">
        <v>#REF!</v>
      </c>
      <c r="AO480" s="115" t="e">
        <v>#REF!</v>
      </c>
      <c r="AP480" s="115" t="e">
        <v>#REF!</v>
      </c>
      <c r="AQ480" s="115" t="e">
        <v>#REF!</v>
      </c>
      <c r="AR480" s="115" t="e">
        <v>#REF!</v>
      </c>
      <c r="AS480" s="115" t="e">
        <v>#REF!</v>
      </c>
      <c r="AT480" s="115" t="e">
        <v>#REF!</v>
      </c>
      <c r="AU480" s="115" t="e">
        <v>#REF!</v>
      </c>
      <c r="AV480" s="115" t="e">
        <v>#REF!</v>
      </c>
      <c r="AW480" s="115" t="e">
        <v>#REF!</v>
      </c>
      <c r="AX480" s="115" t="e">
        <v>#REF!</v>
      </c>
      <c r="AY480" s="115" t="e">
        <v>#REF!</v>
      </c>
      <c r="AZ480" s="115" t="e">
        <v>#REF!</v>
      </c>
      <c r="BA480" s="115" t="e">
        <v>#REF!</v>
      </c>
      <c r="BB480" s="115" t="e">
        <v>#REF!</v>
      </c>
      <c r="BC480" s="115" t="e">
        <v>#REF!</v>
      </c>
      <c r="BD480" s="115" t="e">
        <v>#REF!</v>
      </c>
      <c r="BE480" s="115" t="e">
        <v>#REF!</v>
      </c>
      <c r="BF480" s="115" t="e">
        <v>#REF!</v>
      </c>
    </row>
    <row r="483" spans="2:58" ht="15.75" customHeight="1">
      <c r="B483" s="107" t="s">
        <v>1</v>
      </c>
      <c r="C483" s="105" t="e">
        <v>#REF!</v>
      </c>
      <c r="D483" s="105" t="e">
        <v>#REF!</v>
      </c>
      <c r="E483" s="105" t="e">
        <v>#REF!</v>
      </c>
      <c r="F483" s="105" t="e">
        <v>#REF!</v>
      </c>
      <c r="G483" s="105" t="e">
        <v>#REF!</v>
      </c>
      <c r="H483" s="105" t="e">
        <v>#REF!</v>
      </c>
      <c r="I483" s="105" t="e">
        <v>#REF!</v>
      </c>
      <c r="J483" s="105" t="e">
        <v>#REF!</v>
      </c>
      <c r="K483" s="105" t="e">
        <v>#REF!</v>
      </c>
      <c r="L483" s="105" t="e">
        <v>#REF!</v>
      </c>
      <c r="M483" s="105" t="e">
        <v>#REF!</v>
      </c>
      <c r="N483" s="105" t="e">
        <v>#REF!</v>
      </c>
      <c r="O483" s="105" t="e">
        <v>#REF!</v>
      </c>
      <c r="P483" s="105" t="e">
        <v>#REF!</v>
      </c>
      <c r="Q483" s="105" t="e">
        <v>#REF!</v>
      </c>
      <c r="R483" s="105" t="e">
        <v>#REF!</v>
      </c>
      <c r="S483" s="105" t="e">
        <v>#REF!</v>
      </c>
      <c r="T483" s="105" t="e">
        <v>#REF!</v>
      </c>
      <c r="U483" s="105" t="e">
        <v>#REF!</v>
      </c>
      <c r="V483" s="105" t="e">
        <v>#REF!</v>
      </c>
      <c r="W483" s="105" t="e">
        <v>#REF!</v>
      </c>
      <c r="X483" s="105" t="e">
        <v>#REF!</v>
      </c>
      <c r="Y483" s="105" t="e">
        <v>#REF!</v>
      </c>
      <c r="Z483" s="105" t="e">
        <v>#REF!</v>
      </c>
      <c r="AA483" s="105" t="e">
        <v>#REF!</v>
      </c>
      <c r="AB483" s="105" t="e">
        <v>#REF!</v>
      </c>
      <c r="AC483" s="105" t="e">
        <v>#REF!</v>
      </c>
      <c r="AD483" s="105" t="e">
        <v>#REF!</v>
      </c>
      <c r="AE483" s="105" t="e">
        <v>#REF!</v>
      </c>
      <c r="AF483" s="105" t="e">
        <v>#REF!</v>
      </c>
      <c r="AG483" s="105" t="e">
        <v>#REF!</v>
      </c>
      <c r="AH483" s="105" t="e">
        <v>#REF!</v>
      </c>
      <c r="AI483" s="105" t="e">
        <v>#REF!</v>
      </c>
      <c r="AJ483" s="105" t="e">
        <v>#REF!</v>
      </c>
      <c r="AK483" s="105" t="e">
        <v>#REF!</v>
      </c>
      <c r="AL483" s="105" t="e">
        <v>#REF!</v>
      </c>
      <c r="AM483" s="105" t="e">
        <v>#REF!</v>
      </c>
      <c r="AN483" s="105" t="e">
        <v>#REF!</v>
      </c>
      <c r="AO483" s="105" t="e">
        <v>#REF!</v>
      </c>
      <c r="AP483" s="105" t="e">
        <v>#REF!</v>
      </c>
      <c r="AQ483" s="105" t="e">
        <v>#REF!</v>
      </c>
      <c r="AR483" s="105" t="e">
        <v>#REF!</v>
      </c>
      <c r="AS483" s="105" t="e">
        <v>#REF!</v>
      </c>
      <c r="AT483" s="105" t="e">
        <v>#REF!</v>
      </c>
      <c r="AU483" s="105" t="e">
        <v>#REF!</v>
      </c>
      <c r="AV483" s="105" t="e">
        <v>#REF!</v>
      </c>
      <c r="AW483" s="105" t="e">
        <v>#REF!</v>
      </c>
      <c r="AX483" s="105" t="e">
        <v>#REF!</v>
      </c>
      <c r="AY483" s="105" t="e">
        <v>#REF!</v>
      </c>
      <c r="AZ483" s="105" t="e">
        <v>#REF!</v>
      </c>
      <c r="BA483" s="105" t="e">
        <v>#REF!</v>
      </c>
      <c r="BB483" s="105" t="e">
        <v>#REF!</v>
      </c>
      <c r="BC483" s="105" t="e">
        <v>#REF!</v>
      </c>
      <c r="BD483" s="105" t="e">
        <v>#REF!</v>
      </c>
      <c r="BE483" s="105" t="e">
        <v>#REF!</v>
      </c>
      <c r="BF483" s="105" t="e">
        <v>#REF!</v>
      </c>
    </row>
    <row r="484" spans="2:58" ht="15.75" customHeight="1">
      <c r="B484" s="107" t="s">
        <v>52</v>
      </c>
      <c r="C484" s="115" t="e">
        <f t="shared" ref="C484:AP484" si="160">(C483=1)*SUM(C260:N260)</f>
        <v>#REF!</v>
      </c>
      <c r="D484" s="115" t="e">
        <f t="shared" si="160"/>
        <v>#REF!</v>
      </c>
      <c r="E484" s="115" t="e">
        <f t="shared" si="160"/>
        <v>#REF!</v>
      </c>
      <c r="F484" s="115" t="e">
        <f t="shared" si="160"/>
        <v>#REF!</v>
      </c>
      <c r="G484" s="115" t="e">
        <f t="shared" si="160"/>
        <v>#REF!</v>
      </c>
      <c r="H484" s="115" t="e">
        <f t="shared" si="160"/>
        <v>#REF!</v>
      </c>
      <c r="I484" s="115" t="e">
        <f t="shared" si="160"/>
        <v>#REF!</v>
      </c>
      <c r="J484" s="115" t="e">
        <f t="shared" si="160"/>
        <v>#REF!</v>
      </c>
      <c r="K484" s="115" t="e">
        <f t="shared" si="160"/>
        <v>#REF!</v>
      </c>
      <c r="L484" s="115" t="e">
        <f t="shared" si="160"/>
        <v>#REF!</v>
      </c>
      <c r="M484" s="115" t="e">
        <f t="shared" si="160"/>
        <v>#REF!</v>
      </c>
      <c r="N484" s="115" t="e">
        <f t="shared" si="160"/>
        <v>#REF!</v>
      </c>
      <c r="O484" s="115" t="e">
        <f t="shared" si="160"/>
        <v>#REF!</v>
      </c>
      <c r="P484" s="115" t="e">
        <f t="shared" si="160"/>
        <v>#REF!</v>
      </c>
      <c r="Q484" s="115" t="e">
        <f t="shared" si="160"/>
        <v>#REF!</v>
      </c>
      <c r="R484" s="115" t="e">
        <f t="shared" si="160"/>
        <v>#REF!</v>
      </c>
      <c r="S484" s="115" t="e">
        <f t="shared" si="160"/>
        <v>#REF!</v>
      </c>
      <c r="T484" s="115" t="e">
        <f t="shared" si="160"/>
        <v>#REF!</v>
      </c>
      <c r="U484" s="115" t="e">
        <f t="shared" si="160"/>
        <v>#REF!</v>
      </c>
      <c r="V484" s="115" t="e">
        <f t="shared" si="160"/>
        <v>#REF!</v>
      </c>
      <c r="W484" s="115" t="e">
        <f t="shared" si="160"/>
        <v>#REF!</v>
      </c>
      <c r="X484" s="115" t="e">
        <f t="shared" si="160"/>
        <v>#REF!</v>
      </c>
      <c r="Y484" s="115" t="e">
        <f t="shared" si="160"/>
        <v>#REF!</v>
      </c>
      <c r="Z484" s="115" t="e">
        <f t="shared" si="160"/>
        <v>#REF!</v>
      </c>
      <c r="AA484" s="115" t="e">
        <f t="shared" si="160"/>
        <v>#REF!</v>
      </c>
      <c r="AB484" s="115" t="e">
        <f t="shared" si="160"/>
        <v>#REF!</v>
      </c>
      <c r="AC484" s="115" t="e">
        <f t="shared" si="160"/>
        <v>#REF!</v>
      </c>
      <c r="AD484" s="115" t="e">
        <f t="shared" si="160"/>
        <v>#REF!</v>
      </c>
      <c r="AE484" s="115" t="e">
        <f t="shared" si="160"/>
        <v>#REF!</v>
      </c>
      <c r="AF484" s="115" t="e">
        <f t="shared" si="160"/>
        <v>#REF!</v>
      </c>
      <c r="AG484" s="115" t="e">
        <f t="shared" si="160"/>
        <v>#REF!</v>
      </c>
      <c r="AH484" s="115" t="e">
        <f t="shared" si="160"/>
        <v>#REF!</v>
      </c>
      <c r="AI484" s="115" t="e">
        <f t="shared" si="160"/>
        <v>#REF!</v>
      </c>
      <c r="AJ484" s="115" t="e">
        <f t="shared" si="160"/>
        <v>#REF!</v>
      </c>
      <c r="AK484" s="115" t="e">
        <f t="shared" si="160"/>
        <v>#REF!</v>
      </c>
      <c r="AL484" s="115" t="e">
        <f t="shared" si="160"/>
        <v>#REF!</v>
      </c>
      <c r="AM484" s="115" t="e">
        <f t="shared" si="160"/>
        <v>#REF!</v>
      </c>
      <c r="AN484" s="115" t="e">
        <f t="shared" si="160"/>
        <v>#REF!</v>
      </c>
      <c r="AO484" s="115" t="e">
        <f t="shared" si="160"/>
        <v>#REF!</v>
      </c>
      <c r="AP484" s="115" t="e">
        <f t="shared" si="160"/>
        <v>#REF!</v>
      </c>
      <c r="AQ484" s="115" t="e">
        <f>(AQ483=1)*SUM(AQ260:BA260)</f>
        <v>#REF!</v>
      </c>
      <c r="AR484" s="115" t="e">
        <f>(AR483=1)*SUM(AR260:BA260)</f>
        <v>#REF!</v>
      </c>
      <c r="AS484" s="115" t="e">
        <f>(AS483=1)*SUM(AS260:BA260)</f>
        <v>#REF!</v>
      </c>
      <c r="AT484" s="115" t="e">
        <f>(AT483=1)*SUM(AT260:BA260)</f>
        <v>#REF!</v>
      </c>
      <c r="AU484" s="115" t="e">
        <f>(AU483=1)*SUM(AU260:BA260)</f>
        <v>#REF!</v>
      </c>
      <c r="AV484" s="115" t="e">
        <f>(AV483=1)*SUM(AV260:BA260)</f>
        <v>#REF!</v>
      </c>
      <c r="AW484" s="115" t="e">
        <f>(AW483=1)*SUM(AW260:BA260)</f>
        <v>#REF!</v>
      </c>
      <c r="AX484" s="115" t="e">
        <f>(AX483=1)*SUM(AX260:BA260)</f>
        <v>#REF!</v>
      </c>
      <c r="AY484" s="115" t="e">
        <f>(AY483=1)*SUM(AY260:BA260)</f>
        <v>#REF!</v>
      </c>
      <c r="AZ484" s="115" t="e">
        <f>(AZ483=1)*SUM(AZ260:BA260)</f>
        <v>#REF!</v>
      </c>
      <c r="BA484" s="115" t="e">
        <f>(BA483=1)*SUM(BA260:BA260)</f>
        <v>#REF!</v>
      </c>
      <c r="BB484" s="115" t="e">
        <f t="shared" ref="BB484:BC484" si="161">(BB483=1)*SUM(BB260:BB260)</f>
        <v>#REF!</v>
      </c>
      <c r="BC484" s="115" t="e">
        <f t="shared" si="161"/>
        <v>#REF!</v>
      </c>
      <c r="BD484" s="115" t="e">
        <f>(BD483=1)*SUM(BD260:BF260)</f>
        <v>#REF!</v>
      </c>
      <c r="BE484" s="115" t="e">
        <f>(BE483=1)*SUM(BE260:BF260)</f>
        <v>#REF!</v>
      </c>
      <c r="BF484" s="115" t="e">
        <f>(BF483=1)*SUM(BF260:BF260)</f>
        <v>#REF!</v>
      </c>
    </row>
    <row r="485" spans="2:58" ht="15.75" customHeight="1">
      <c r="B485" s="107" t="s">
        <v>53</v>
      </c>
    </row>
    <row r="487" spans="2:58" ht="15.75" customHeight="1">
      <c r="B487" s="117" t="s">
        <v>54</v>
      </c>
    </row>
    <row r="488" spans="2:58" ht="15.75" customHeight="1">
      <c r="B488" s="118" t="s">
        <v>55</v>
      </c>
    </row>
    <row r="489" spans="2:58" ht="15.75" customHeight="1">
      <c r="B489" s="118" t="e">
        <f>"Steep ("&amp;#REF!&amp;")"</f>
        <v>#REF!</v>
      </c>
    </row>
    <row r="490" spans="2:58" ht="15.75" customHeight="1">
      <c r="B490" s="118" t="e">
        <f>"Moderately Steep ("&amp;#REF!&amp;")"</f>
        <v>#REF!</v>
      </c>
    </row>
    <row r="491" spans="2:58" ht="15.75" customHeight="1">
      <c r="B491" s="118" t="e">
        <f>"Moderate ("&amp;#REF!&amp;")"</f>
        <v>#REF!</v>
      </c>
    </row>
    <row r="492" spans="2:58" ht="15.75" customHeight="1">
      <c r="B492" s="118" t="e">
        <f>"Moderately Flat("&amp;#REF!&amp;")"</f>
        <v>#REF!</v>
      </c>
    </row>
    <row r="493" spans="2:58" ht="15.75" customHeight="1">
      <c r="B493" s="118" t="e">
        <f>"Flat ("&amp;#REF!&amp;")"</f>
        <v>#REF!</v>
      </c>
    </row>
    <row r="494" spans="2:58" ht="15.75" customHeight="1">
      <c r="B494" s="119" t="s">
        <v>56</v>
      </c>
    </row>
  </sheetData>
  <pageMargins left="0.7" right="0.7" top="0.75" bottom="0.75" header="0.3" footer="0.3"/>
  <pageSetup scale="1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58</vt:i4>
      </vt:variant>
      <vt:variant>
        <vt:lpstr>Named Ranges</vt:lpstr>
      </vt:variant>
      <vt:variant>
        <vt:i4>2</vt:i4>
      </vt:variant>
    </vt:vector>
  </HeadingPairs>
  <TitlesOfParts>
    <vt:vector size="60" baseType="lpstr">
      <vt:lpstr>Portfolio Level Dashboards--&gt;</vt:lpstr>
      <vt:lpstr>Senior Maturity Tracker</vt:lpstr>
      <vt:lpstr>PERPETUITY MIDDLEMAN INPUT TAB</vt:lpstr>
      <vt:lpstr>Model Sample Mapping--&gt;</vt:lpstr>
      <vt:lpstr>Summary</vt:lpstr>
      <vt:lpstr>Sample Model Tab</vt:lpstr>
      <vt:lpstr>Sample AI QUESTIONS</vt:lpstr>
      <vt:lpstr>Issues List</vt:lpstr>
      <vt:lpstr>Model Variants</vt:lpstr>
      <vt:lpstr>GUIDES FOR GEN AI LABS--&gt;</vt:lpstr>
      <vt:lpstr>MODEL GUIDE</vt:lpstr>
      <vt:lpstr>POC OUTPUT</vt:lpstr>
      <vt:lpstr>Trailing Financial Statements-&gt;</vt:lpstr>
      <vt:lpstr>Actuals Income Statement</vt:lpstr>
      <vt:lpstr>Actual Rent Roll</vt:lpstr>
      <vt:lpstr>Actuals Balance Sheet</vt:lpstr>
      <vt:lpstr>AI Insights Tab</vt:lpstr>
      <vt:lpstr>COMPLETED DEAL OUPTUTS--&gt;</vt:lpstr>
      <vt:lpstr>Deal Landing Dashboard</vt:lpstr>
      <vt:lpstr>Performance Dashboard</vt:lpstr>
      <vt:lpstr>AIRR Model Summary_v1</vt:lpstr>
      <vt:lpstr>Underwriting Model Summary</vt:lpstr>
      <vt:lpstr>Rent Roll -  Leasing Tracker</vt:lpstr>
      <vt:lpstr>Net Operating Income Tracker</vt:lpstr>
      <vt:lpstr>AIRR Model vs. UW Model</vt:lpstr>
      <vt:lpstr>Senior Loan and Refinancing</vt:lpstr>
      <vt:lpstr>Exit and Return Sensitivities</vt:lpstr>
      <vt:lpstr>Summary Dashboards--&gt;</vt:lpstr>
      <vt:lpstr>UW VS. ASSET MANAGEMENT</vt:lpstr>
      <vt:lpstr>COLOR CODING LEGEND</vt:lpstr>
      <vt:lpstr>Sample RR</vt:lpstr>
      <vt:lpstr>New Deal Outputs--&gt;</vt:lpstr>
      <vt:lpstr>Portfolio Summary Tab</vt:lpstr>
      <vt:lpstr>Deal Dashboard</vt:lpstr>
      <vt:lpstr>Debt Summary Dashboard</vt:lpstr>
      <vt:lpstr>Debt Dashboard</vt:lpstr>
      <vt:lpstr>INPUTS--&gt;</vt:lpstr>
      <vt:lpstr>POC MODEL</vt:lpstr>
      <vt:lpstr>Unit Mix and Other Income (2)</vt:lpstr>
      <vt:lpstr>AIRR Input Tab</vt:lpstr>
      <vt:lpstr>Unit Mix </vt:lpstr>
      <vt:lpstr>Budget</vt:lpstr>
      <vt:lpstr>AIRR Interest Rate Indexes</vt:lpstr>
      <vt:lpstr>MODEL--&gt;</vt:lpstr>
      <vt:lpstr>Income Statement - AM</vt:lpstr>
      <vt:lpstr>Cash Flow - AM</vt:lpstr>
      <vt:lpstr>AIRR Model Summary</vt:lpstr>
      <vt:lpstr>Waterfall - UW</vt:lpstr>
      <vt:lpstr>Circuit Breaker</vt:lpstr>
      <vt:lpstr>Checks</vt:lpstr>
      <vt:lpstr>Budget_vOld</vt:lpstr>
      <vt:lpstr>Draw Schedule-AM</vt:lpstr>
      <vt:lpstr>Construction Bell Curve</vt:lpstr>
      <vt:lpstr>Curve ChatGPT File</vt:lpstr>
      <vt:lpstr>S-Curve</vt:lpstr>
      <vt:lpstr>To Dos</vt:lpstr>
      <vt:lpstr>Rent Roll</vt:lpstr>
      <vt:lpstr>Draw Schedule</vt:lpstr>
      <vt:lpstr>Budget_vOld!Print_Area</vt:lpstr>
      <vt:lpstr>'Senior Maturity Tracker'!Print_Area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Jack Bennett</dc:creator>
  <cp:lastModifiedBy>John Bennett</cp:lastModifiedBy>
  <cp:lastPrinted>2025-08-31T12:56:23Z</cp:lastPrinted>
  <dcterms:created xsi:type="dcterms:W3CDTF">2025-05-05T10:54:53Z</dcterms:created>
  <dcterms:modified xsi:type="dcterms:W3CDTF">2025-11-10T00:35:09Z</dcterms:modified>
</cp:coreProperties>
</file>